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https://ministryforenvironment-my.sharepoint.com/personal/linda_stirling_mfe_govt_nz/Documents/Desktop/"/>
    </mc:Choice>
  </mc:AlternateContent>
  <xr:revisionPtr revIDLastSave="0" documentId="8_{2EFAC90A-448B-4A9F-B869-661D2BCB4339}" xr6:coauthVersionLast="47" xr6:coauthVersionMax="47" xr10:uidLastSave="{00000000-0000-0000-0000-000000000000}"/>
  <bookViews>
    <workbookView xWindow="28680" yWindow="-120" windowWidth="29040" windowHeight="15840" firstSheet="9" activeTab="9" xr2:uid="{D283836B-5DB6-4EAF-A17D-0773904659D0}"/>
  </bookViews>
  <sheets>
    <sheet name="ModelSlopesRanges" sheetId="3" r:id="rId1"/>
    <sheet name="ModelTaxonomy" sheetId="2" r:id="rId2"/>
    <sheet name="AlgalValidationData" sheetId="1" r:id="rId3"/>
    <sheet name="ZincCrossSpeciesValData" sheetId="11" r:id="rId4"/>
    <sheet name="CopperCrossSpeciesValData" sheetId="8" r:id="rId5"/>
    <sheet name="NativeSpeciesValidationData" sheetId="4" r:id="rId6"/>
    <sheet name="CrossSpeciesValidationResults" sheetId="12" r:id="rId7"/>
    <sheet name="NativeValidationResults" sheetId="13" r:id="rId8"/>
    <sheet name="OverallScores" sheetId="14" r:id="rId9"/>
    <sheet name="CopperToxicityData" sheetId="16" r:id="rId10"/>
    <sheet name="ZincToxicityData" sheetId="15" r:id="rId11"/>
  </sheets>
  <externalReferences>
    <externalReference r:id="rId12"/>
    <externalReference r:id="rId1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CopperCrossSpeciesValData!$A$2:$Z$91</definedName>
    <definedName name="_xlnm._FilterDatabase" localSheetId="9" hidden="1">CopperToxicityData!$A$2:$LF$1763</definedName>
    <definedName name="_xlnm._FilterDatabase" localSheetId="6" hidden="1">CrossSpeciesValidationResults!$A$5:$W$15</definedName>
    <definedName name="_xlnm._FilterDatabase" localSheetId="7" hidden="1">NativeValidationResults!$A$5:$T$15</definedName>
    <definedName name="_xlnm._FilterDatabase" localSheetId="3" hidden="1">ZincCrossSpeciesValData!$B$3:$Z$21</definedName>
    <definedName name="_xlnm._FilterDatabase" localSheetId="10" hidden="1">ZincToxicityData!$A$3:$CK$795</definedName>
    <definedName name="Pal_Workbook_GUID" hidden="1">"YBNMPMBINB4V82A4XUUNV8XU"</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localSheetId="6" hidden="1">_xll.RiskCellHasTokens(262144+512+524288)</definedName>
    <definedName name="RiskIsInput" localSheetId="7" hidden="1">_xll.RiskCellHasTokens(262144+512+524288)</definedName>
    <definedName name="RiskIsInput" hidden="1">_xll.RiskCellHasTokens(262144+512+524288)</definedName>
    <definedName name="RiskIsOutput" localSheetId="6" hidden="1">_xll.RiskCellHasTokens(1024)</definedName>
    <definedName name="RiskIsOutput" localSheetId="7" hidden="1">_xll.RiskCellHasTokens(1024)</definedName>
    <definedName name="RiskIsOutput" hidden="1">_xll.RiskCellHasTokens(1024)</definedName>
    <definedName name="RiskIsStatistics" localSheetId="6" hidden="1">_xll.RiskCellHasTokens(4096+32768+65536)</definedName>
    <definedName name="RiskIsStatistics" localSheetId="7"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 i="16" l="1"/>
  <c r="AC3" i="16"/>
  <c r="AC4" i="16"/>
  <c r="AO5" i="16"/>
  <c r="AO6" i="16"/>
  <c r="AO7" i="16"/>
  <c r="AO8" i="16"/>
  <c r="AO9" i="16"/>
  <c r="AC10" i="16"/>
  <c r="AO10" i="16"/>
  <c r="BG10" i="16"/>
  <c r="AC11" i="16"/>
  <c r="AO11" i="16"/>
  <c r="AC12" i="16"/>
  <c r="AO12" i="16"/>
  <c r="AC13" i="16"/>
  <c r="AO13" i="16"/>
  <c r="AC14" i="16"/>
  <c r="AO14" i="16"/>
  <c r="AC15" i="16"/>
  <c r="AC16" i="16"/>
  <c r="AO16" i="16"/>
  <c r="AC17" i="16"/>
  <c r="AO17" i="16"/>
  <c r="AC18" i="16"/>
  <c r="AO18" i="16"/>
  <c r="AC19" i="16"/>
  <c r="AC20" i="16"/>
  <c r="AC21" i="16"/>
  <c r="AO21" i="16"/>
  <c r="AC22" i="16"/>
  <c r="AO22" i="16"/>
  <c r="AC23" i="16"/>
  <c r="AO23" i="16"/>
  <c r="AC24" i="16"/>
  <c r="AO24" i="16"/>
  <c r="AC25" i="16"/>
  <c r="AO25" i="16"/>
  <c r="AC26" i="16"/>
  <c r="AO26" i="16"/>
  <c r="AC27" i="16"/>
  <c r="AO27" i="16"/>
  <c r="AC28" i="16"/>
  <c r="AC29" i="16"/>
  <c r="AC30" i="16"/>
  <c r="AC31" i="16"/>
  <c r="AC32" i="16"/>
  <c r="AC33" i="16"/>
  <c r="AC34" i="16"/>
  <c r="AC35" i="16"/>
  <c r="AC36" i="16"/>
  <c r="AO36" i="16"/>
  <c r="AC37" i="16"/>
  <c r="AC38" i="16"/>
  <c r="AC39" i="16"/>
  <c r="AC40" i="16"/>
  <c r="AO40" i="16"/>
  <c r="AC41" i="16"/>
  <c r="AC42" i="16"/>
  <c r="AC43" i="16"/>
  <c r="AC44" i="16"/>
  <c r="AC45" i="16"/>
  <c r="AO45" i="16"/>
  <c r="AC46" i="16"/>
  <c r="AO46" i="16"/>
  <c r="AC47" i="16"/>
  <c r="AC48" i="16"/>
  <c r="AO48" i="16"/>
  <c r="AC49" i="16"/>
  <c r="AC50" i="16"/>
  <c r="AC52" i="16"/>
  <c r="AC53" i="16"/>
  <c r="AO57" i="16"/>
  <c r="AO58" i="16"/>
  <c r="AO59" i="16"/>
  <c r="AO60" i="16"/>
  <c r="AO61" i="16"/>
  <c r="AO62" i="16"/>
  <c r="AO63" i="16"/>
  <c r="AC66" i="16"/>
  <c r="AC67" i="16"/>
  <c r="AO67" i="16"/>
  <c r="AC86" i="16"/>
  <c r="AC87" i="16"/>
  <c r="AC88" i="16"/>
  <c r="AO89" i="16"/>
  <c r="AO90" i="16"/>
  <c r="AO91" i="16"/>
  <c r="AO92" i="16"/>
  <c r="AO93" i="16"/>
  <c r="AO94" i="16"/>
  <c r="AO95" i="16"/>
  <c r="AO96" i="16"/>
  <c r="AO99" i="16"/>
  <c r="AO100" i="16"/>
  <c r="AO101" i="16"/>
  <c r="AO102" i="16"/>
  <c r="AO103" i="16"/>
  <c r="AO104" i="16"/>
  <c r="AO105" i="16"/>
  <c r="AO106" i="16"/>
  <c r="AO107" i="16"/>
  <c r="AO108" i="16"/>
  <c r="AC109" i="16"/>
  <c r="AO109" i="16"/>
  <c r="AC110" i="16"/>
  <c r="AO110" i="16"/>
  <c r="AC111" i="16"/>
  <c r="AO111" i="16"/>
  <c r="AC112" i="16"/>
  <c r="AO112" i="16"/>
  <c r="AC113" i="16"/>
  <c r="AO113" i="16"/>
  <c r="AC114" i="16"/>
  <c r="AO114" i="16"/>
  <c r="AC115" i="16"/>
  <c r="AO115" i="16"/>
  <c r="AC116" i="16"/>
  <c r="AO116" i="16"/>
  <c r="AC117" i="16"/>
  <c r="AO117" i="16"/>
  <c r="AO118" i="16"/>
  <c r="AC124" i="16"/>
  <c r="AO124" i="16"/>
  <c r="AC125" i="16"/>
  <c r="AO125" i="16"/>
  <c r="AC126" i="16"/>
  <c r="AC127" i="16"/>
  <c r="AC128" i="16"/>
  <c r="AC129" i="16"/>
  <c r="AC130" i="16"/>
  <c r="AC131" i="16"/>
  <c r="AO131" i="16"/>
  <c r="AC132" i="16"/>
  <c r="AO132" i="16"/>
  <c r="AC133" i="16"/>
  <c r="AC134" i="16"/>
  <c r="AC135" i="16"/>
  <c r="BM135" i="16"/>
  <c r="BM136" i="16" s="1"/>
  <c r="AC136" i="16"/>
  <c r="AC137" i="16"/>
  <c r="AC138" i="16"/>
  <c r="AC139" i="16"/>
  <c r="AC140" i="16"/>
  <c r="AO140" i="16"/>
  <c r="BO140" i="16"/>
  <c r="BP140" i="16"/>
  <c r="AC141" i="16"/>
  <c r="AO141" i="16"/>
  <c r="BO141" i="16"/>
  <c r="BP141" i="16"/>
  <c r="AC142" i="16"/>
  <c r="AO142" i="16"/>
  <c r="BO142" i="16"/>
  <c r="BP142" i="16"/>
  <c r="AC143" i="16"/>
  <c r="AO143" i="16"/>
  <c r="BO143" i="16"/>
  <c r="BP143" i="16"/>
  <c r="AC144" i="16"/>
  <c r="AO144" i="16"/>
  <c r="BO144" i="16"/>
  <c r="BP144" i="16"/>
  <c r="AC145" i="16"/>
  <c r="AO145" i="16"/>
  <c r="BO145" i="16"/>
  <c r="BP145" i="16"/>
  <c r="AC146" i="16"/>
  <c r="AO146" i="16"/>
  <c r="BO146" i="16"/>
  <c r="BP146" i="16"/>
  <c r="AC147" i="16"/>
  <c r="AO147" i="16"/>
  <c r="BO147" i="16"/>
  <c r="BP147" i="16"/>
  <c r="AC148" i="16"/>
  <c r="AO148" i="16"/>
  <c r="BO148" i="16"/>
  <c r="BP148" i="16"/>
  <c r="AC149" i="16"/>
  <c r="AO149" i="16"/>
  <c r="BO149" i="16"/>
  <c r="BP149" i="16"/>
  <c r="AC150" i="16"/>
  <c r="AO150" i="16"/>
  <c r="BO150" i="16"/>
  <c r="BP150" i="16"/>
  <c r="AC151" i="16"/>
  <c r="AO151" i="16"/>
  <c r="BO151" i="16"/>
  <c r="BP151" i="16"/>
  <c r="AC152" i="16"/>
  <c r="AO152" i="16"/>
  <c r="BO152" i="16"/>
  <c r="BP152" i="16"/>
  <c r="AC153" i="16"/>
  <c r="BO153" i="16"/>
  <c r="BP153" i="16"/>
  <c r="AC154" i="16"/>
  <c r="AO154" i="16"/>
  <c r="BO154" i="16"/>
  <c r="BP154" i="16"/>
  <c r="AC155" i="16"/>
  <c r="BO155" i="16"/>
  <c r="BP155" i="16"/>
  <c r="AC156" i="16"/>
  <c r="AO156" i="16"/>
  <c r="BO156" i="16"/>
  <c r="BP156" i="16"/>
  <c r="AC157" i="16"/>
  <c r="AO157" i="16"/>
  <c r="BO157" i="16"/>
  <c r="BP157" i="16"/>
  <c r="AC158" i="16"/>
  <c r="AO158" i="16"/>
  <c r="BO158" i="16"/>
  <c r="BP158" i="16"/>
  <c r="AC159" i="16"/>
  <c r="AO159" i="16"/>
  <c r="BO159" i="16"/>
  <c r="BP159" i="16"/>
  <c r="AO160" i="16"/>
  <c r="AO161" i="16"/>
  <c r="AO162" i="16"/>
  <c r="AO163" i="16"/>
  <c r="AO164" i="16"/>
  <c r="AO165" i="16"/>
  <c r="AO166" i="16"/>
  <c r="AO167" i="16"/>
  <c r="AO168" i="16"/>
  <c r="AO169" i="16"/>
  <c r="AO170" i="16"/>
  <c r="AO171" i="16"/>
  <c r="AO172" i="16"/>
  <c r="AO173" i="16"/>
  <c r="AO174" i="16"/>
  <c r="AO175" i="16"/>
  <c r="AO176" i="16"/>
  <c r="AO177" i="16"/>
  <c r="AO178" i="16"/>
  <c r="AO179" i="16"/>
  <c r="AO180" i="16"/>
  <c r="AO181" i="16"/>
  <c r="AO182" i="16"/>
  <c r="AO183" i="16"/>
  <c r="AO184" i="16"/>
  <c r="AO185" i="16"/>
  <c r="AO186" i="16"/>
  <c r="AO187" i="16"/>
  <c r="AO188" i="16"/>
  <c r="AO189" i="16"/>
  <c r="AO190" i="16"/>
  <c r="AO191" i="16"/>
  <c r="AO192" i="16"/>
  <c r="AO193" i="16"/>
  <c r="AO194" i="16"/>
  <c r="AO195" i="16"/>
  <c r="AO196" i="16"/>
  <c r="AO197" i="16"/>
  <c r="AO198" i="16"/>
  <c r="AH199" i="16"/>
  <c r="AH200" i="16"/>
  <c r="AH201" i="16"/>
  <c r="AC209" i="16"/>
  <c r="AO209" i="16"/>
  <c r="AC210" i="16"/>
  <c r="AO210" i="16"/>
  <c r="AC211" i="16"/>
  <c r="AO211" i="16"/>
  <c r="AC212" i="16"/>
  <c r="AO212" i="16"/>
  <c r="AC213" i="16"/>
  <c r="AO213" i="16"/>
  <c r="AC214" i="16"/>
  <c r="AO214" i="16"/>
  <c r="AC227" i="16"/>
  <c r="AC228" i="16"/>
  <c r="AC229" i="16"/>
  <c r="AC230" i="16"/>
  <c r="AC231" i="16"/>
  <c r="AC232" i="16"/>
  <c r="AC233" i="16"/>
  <c r="AO233" i="16"/>
  <c r="AC234" i="16"/>
  <c r="AO234" i="16"/>
  <c r="AC235" i="16"/>
  <c r="AO243" i="16"/>
  <c r="AC245" i="16"/>
  <c r="AC246" i="16"/>
  <c r="AC247" i="16"/>
  <c r="AC248" i="16"/>
  <c r="AC249" i="16"/>
  <c r="AC250" i="16"/>
  <c r="AC251" i="16"/>
  <c r="AO251" i="16"/>
  <c r="AC252" i="16"/>
  <c r="AO252" i="16"/>
  <c r="AC253" i="16"/>
  <c r="AO253" i="16"/>
  <c r="AC254" i="16"/>
  <c r="AO254" i="16"/>
  <c r="AC255" i="16"/>
  <c r="AC256" i="16"/>
  <c r="AC257" i="16"/>
  <c r="AC258" i="16"/>
  <c r="AC259" i="16"/>
  <c r="AC260" i="16"/>
  <c r="AC261" i="16"/>
  <c r="AC262" i="16"/>
  <c r="AC263" i="16"/>
  <c r="AC264" i="16"/>
  <c r="AC271" i="16"/>
  <c r="AC272" i="16"/>
  <c r="BK278" i="16"/>
  <c r="BL278" i="16"/>
  <c r="BM278" i="16"/>
  <c r="BN278" i="16"/>
  <c r="BO278" i="16"/>
  <c r="AC280" i="16"/>
  <c r="AC281" i="16"/>
  <c r="AO281" i="16"/>
  <c r="AC282" i="16"/>
  <c r="AO282" i="16"/>
  <c r="AC283" i="16"/>
  <c r="AO283" i="16"/>
  <c r="AC284" i="16"/>
  <c r="AO284" i="16"/>
  <c r="AC285" i="16"/>
  <c r="AO285" i="16"/>
  <c r="AC286" i="16"/>
  <c r="AO286" i="16"/>
  <c r="AC287" i="16"/>
  <c r="AO287" i="16"/>
  <c r="AC289" i="16"/>
  <c r="AO289" i="16"/>
  <c r="AC290" i="16"/>
  <c r="AC291" i="16"/>
  <c r="AC292" i="16"/>
  <c r="AC293" i="16"/>
  <c r="AC294" i="16"/>
  <c r="AC295" i="16"/>
  <c r="AO295" i="16"/>
  <c r="AC296" i="16"/>
  <c r="AC297" i="16"/>
  <c r="AC298" i="16"/>
  <c r="AC299" i="16"/>
  <c r="AC300" i="16"/>
  <c r="AC301" i="16"/>
  <c r="AC302" i="16"/>
  <c r="AC303" i="16"/>
  <c r="AC304" i="16"/>
  <c r="AC305" i="16"/>
  <c r="AC306" i="16"/>
  <c r="AC307" i="16"/>
  <c r="AC308" i="16"/>
  <c r="AC309" i="16"/>
  <c r="AC310" i="16"/>
  <c r="AO310" i="16"/>
  <c r="AC311" i="16"/>
  <c r="AO311" i="16"/>
  <c r="AC312" i="16"/>
  <c r="AO312" i="16"/>
  <c r="AC313" i="16"/>
  <c r="AO313" i="16"/>
  <c r="AC314" i="16"/>
  <c r="AO314" i="16"/>
  <c r="AC315" i="16"/>
  <c r="AO315" i="16"/>
  <c r="AC316" i="16"/>
  <c r="AO316" i="16"/>
  <c r="AC317" i="16"/>
  <c r="AO317" i="16"/>
  <c r="AO324" i="16"/>
  <c r="AO325" i="16"/>
  <c r="AO326" i="16"/>
  <c r="AO327" i="16"/>
  <c r="AO328" i="16"/>
  <c r="AO329" i="16"/>
  <c r="AO330" i="16"/>
  <c r="AO331" i="16"/>
  <c r="AO332" i="16"/>
  <c r="AO333" i="16"/>
  <c r="AO335" i="16"/>
  <c r="AO336" i="16"/>
  <c r="AO337" i="16"/>
  <c r="AO338" i="16"/>
  <c r="AO339" i="16"/>
  <c r="AO340" i="16"/>
  <c r="AO341" i="16"/>
  <c r="AO342" i="16"/>
  <c r="AO343" i="16"/>
  <c r="AO344" i="16"/>
  <c r="AO345" i="16"/>
  <c r="AO346" i="16"/>
  <c r="AO347" i="16"/>
  <c r="AO348" i="16"/>
  <c r="AO349" i="16"/>
  <c r="AO350" i="16"/>
  <c r="AO351" i="16"/>
  <c r="AO352" i="16"/>
  <c r="AO353" i="16"/>
  <c r="AO354" i="16"/>
  <c r="AO355" i="16"/>
  <c r="AO356" i="16"/>
  <c r="AO357" i="16"/>
  <c r="AO358" i="16"/>
  <c r="AO359" i="16"/>
  <c r="AO360" i="16"/>
  <c r="AO361" i="16"/>
  <c r="AO362" i="16"/>
  <c r="AO363" i="16"/>
  <c r="AO364" i="16"/>
  <c r="AO365" i="16"/>
  <c r="AO366" i="16"/>
  <c r="AO367" i="16"/>
  <c r="AO368" i="16"/>
  <c r="AO369" i="16"/>
  <c r="AO370" i="16"/>
  <c r="AO371" i="16"/>
  <c r="AO372" i="16"/>
  <c r="AO373" i="16"/>
  <c r="AO374" i="16"/>
  <c r="AO375" i="16"/>
  <c r="AO376" i="16"/>
  <c r="AO377" i="16"/>
  <c r="AO378" i="16"/>
  <c r="AO379" i="16"/>
  <c r="AO380" i="16"/>
  <c r="AO381" i="16"/>
  <c r="AO382" i="16"/>
  <c r="AO383" i="16"/>
  <c r="AO384" i="16"/>
  <c r="AO385" i="16"/>
  <c r="AO386" i="16"/>
  <c r="AO387" i="16"/>
  <c r="AO388" i="16"/>
  <c r="AO389" i="16"/>
  <c r="AO390" i="16"/>
  <c r="AO391" i="16"/>
  <c r="AO392" i="16"/>
  <c r="AO393" i="16"/>
  <c r="AO394" i="16"/>
  <c r="AO395" i="16"/>
  <c r="AO396" i="16"/>
  <c r="AO397" i="16"/>
  <c r="AO398" i="16"/>
  <c r="AO399" i="16"/>
  <c r="AO400" i="16"/>
  <c r="AO401" i="16"/>
  <c r="AO402" i="16"/>
  <c r="AC411" i="16"/>
  <c r="AO411" i="16"/>
  <c r="AC412" i="16"/>
  <c r="AO412" i="16"/>
  <c r="AC413" i="16"/>
  <c r="AC414" i="16"/>
  <c r="AO414" i="16"/>
  <c r="AC415" i="16"/>
  <c r="AO415" i="16"/>
  <c r="AC416" i="16"/>
  <c r="AC417" i="16"/>
  <c r="AO417" i="16"/>
  <c r="AC418" i="16"/>
  <c r="AC419" i="16"/>
  <c r="AC420" i="16"/>
  <c r="AO421" i="16"/>
  <c r="AO422" i="16"/>
  <c r="AO423" i="16"/>
  <c r="AO424" i="16"/>
  <c r="AO425" i="16"/>
  <c r="AO426" i="16"/>
  <c r="AO427" i="16"/>
  <c r="AO428" i="16"/>
  <c r="AO429" i="16"/>
  <c r="AO430" i="16"/>
  <c r="AO431" i="16"/>
  <c r="AO432" i="16"/>
  <c r="AO433" i="16"/>
  <c r="AO434" i="16"/>
  <c r="AO435" i="16"/>
  <c r="AO436" i="16"/>
  <c r="AO437" i="16"/>
  <c r="AO438" i="16"/>
  <c r="AC439" i="16"/>
  <c r="AO439" i="16"/>
  <c r="AC440" i="16"/>
  <c r="AO440" i="16"/>
  <c r="AC441" i="16"/>
  <c r="AO441" i="16"/>
  <c r="AC442" i="16"/>
  <c r="AO442" i="16"/>
  <c r="AC443" i="16"/>
  <c r="AO443" i="16"/>
  <c r="AC444" i="16"/>
  <c r="AO444" i="16"/>
  <c r="AC445" i="16"/>
  <c r="AO445" i="16"/>
  <c r="AO446" i="16"/>
  <c r="AO447" i="16"/>
  <c r="AO448" i="16"/>
  <c r="AO449" i="16"/>
  <c r="AO450" i="16"/>
  <c r="AO451" i="16"/>
  <c r="AO452" i="16"/>
  <c r="AO453" i="16"/>
  <c r="AO454" i="16"/>
  <c r="AO455" i="16"/>
  <c r="AO456" i="16"/>
  <c r="AO457" i="16"/>
  <c r="AO458" i="16"/>
  <c r="AO459" i="16"/>
  <c r="AO460" i="16"/>
  <c r="AO461" i="16"/>
  <c r="AO462" i="16"/>
  <c r="AO463" i="16"/>
  <c r="AO464" i="16"/>
  <c r="AO465" i="16"/>
  <c r="AO466" i="16"/>
  <c r="AO468" i="16"/>
  <c r="AO469" i="16"/>
  <c r="AO470" i="16"/>
  <c r="AO471" i="16"/>
  <c r="AO472" i="16"/>
  <c r="AO473" i="16"/>
  <c r="AC484" i="16"/>
  <c r="AC485" i="16"/>
  <c r="AC486" i="16"/>
  <c r="AC487" i="16"/>
  <c r="AC488" i="16"/>
  <c r="AC489" i="16"/>
  <c r="AM489" i="16"/>
  <c r="AO489" i="16"/>
  <c r="AC490" i="16"/>
  <c r="AM490" i="16"/>
  <c r="AO490" i="16"/>
  <c r="AO491" i="16"/>
  <c r="AO492" i="16"/>
  <c r="AO493" i="16"/>
  <c r="AO494" i="16"/>
  <c r="AO495" i="16"/>
  <c r="AO496" i="16"/>
  <c r="AO497" i="16"/>
  <c r="AO498" i="16"/>
  <c r="AO499" i="16"/>
  <c r="AO500" i="16"/>
  <c r="AO501" i="16"/>
  <c r="AO502" i="16"/>
  <c r="AO503" i="16"/>
  <c r="AO504" i="16"/>
  <c r="AO505" i="16"/>
  <c r="AO506" i="16"/>
  <c r="AO507" i="16"/>
  <c r="AO508" i="16"/>
  <c r="AO509" i="16"/>
  <c r="AO510" i="16"/>
  <c r="AO511" i="16"/>
  <c r="AO512" i="16"/>
  <c r="AO513" i="16"/>
  <c r="AO514" i="16"/>
  <c r="AO515" i="16"/>
  <c r="AO516" i="16"/>
  <c r="AO517" i="16"/>
  <c r="AO518" i="16"/>
  <c r="AO519" i="16"/>
  <c r="AO520" i="16"/>
  <c r="AO521" i="16"/>
  <c r="AO522" i="16"/>
  <c r="AO523" i="16"/>
  <c r="AO524" i="16"/>
  <c r="AO525" i="16"/>
  <c r="AO526" i="16"/>
  <c r="AO527" i="16"/>
  <c r="AO528" i="16"/>
  <c r="AO529" i="16"/>
  <c r="AO530" i="16"/>
  <c r="AO531" i="16"/>
  <c r="AO532" i="16"/>
  <c r="AO533" i="16"/>
  <c r="AO534" i="16"/>
  <c r="AO535" i="16"/>
  <c r="AO536" i="16"/>
  <c r="AO537" i="16"/>
  <c r="AO538" i="16"/>
  <c r="AO539" i="16"/>
  <c r="AO540" i="16"/>
  <c r="AO541" i="16"/>
  <c r="AO542" i="16"/>
  <c r="AO543" i="16"/>
  <c r="AO544" i="16"/>
  <c r="AO545" i="16"/>
  <c r="AO546" i="16"/>
  <c r="AO547" i="16"/>
  <c r="AO548" i="16"/>
  <c r="AO549" i="16"/>
  <c r="AO550" i="16"/>
  <c r="AO551" i="16"/>
  <c r="AO552" i="16"/>
  <c r="AO553" i="16"/>
  <c r="AO554" i="16"/>
  <c r="AO555" i="16"/>
  <c r="AO556" i="16"/>
  <c r="AO557" i="16"/>
  <c r="AO558" i="16"/>
  <c r="AO559" i="16"/>
  <c r="AO560" i="16"/>
  <c r="AO561" i="16"/>
  <c r="AO562" i="16"/>
  <c r="AO563" i="16"/>
  <c r="AO564" i="16"/>
  <c r="AO565" i="16"/>
  <c r="AO566" i="16"/>
  <c r="AO567" i="16"/>
  <c r="AO568" i="16"/>
  <c r="AO569" i="16"/>
  <c r="AO570" i="16"/>
  <c r="AO571" i="16"/>
  <c r="AO572" i="16"/>
  <c r="AO573" i="16"/>
  <c r="AO574" i="16"/>
  <c r="AO575" i="16"/>
  <c r="AO576" i="16"/>
  <c r="AO577" i="16"/>
  <c r="AO578" i="16"/>
  <c r="AO579" i="16"/>
  <c r="AO580" i="16"/>
  <c r="AO581" i="16"/>
  <c r="AO582" i="16"/>
  <c r="AO583" i="16"/>
  <c r="AO584" i="16"/>
  <c r="AO585" i="16"/>
  <c r="AO586" i="16"/>
  <c r="AO587" i="16"/>
  <c r="AO588" i="16"/>
  <c r="AO589" i="16"/>
  <c r="AO590" i="16"/>
  <c r="AO591" i="16"/>
  <c r="AO592" i="16"/>
  <c r="AO593" i="16"/>
  <c r="AO594" i="16"/>
  <c r="AO595" i="16"/>
  <c r="AO596" i="16"/>
  <c r="AO597" i="16"/>
  <c r="AO598" i="16"/>
  <c r="AO599" i="16"/>
  <c r="AO600" i="16"/>
  <c r="AO601" i="16"/>
  <c r="AO602" i="16"/>
  <c r="AO603" i="16"/>
  <c r="AO604" i="16"/>
  <c r="AO605" i="16"/>
  <c r="AO606" i="16"/>
  <c r="AO607" i="16"/>
  <c r="AO608" i="16"/>
  <c r="AO609" i="16"/>
  <c r="AO610" i="16"/>
  <c r="AO611" i="16"/>
  <c r="AO612" i="16"/>
  <c r="AO613" i="16"/>
  <c r="AO614" i="16"/>
  <c r="AO615" i="16"/>
  <c r="AO616" i="16"/>
  <c r="AO617" i="16"/>
  <c r="AO618" i="16"/>
  <c r="AO619" i="16"/>
  <c r="AO620" i="16"/>
  <c r="AO621" i="16"/>
  <c r="AO622" i="16"/>
  <c r="AO623" i="16"/>
  <c r="AO624" i="16"/>
  <c r="AO625" i="16"/>
  <c r="AO626" i="16"/>
  <c r="AO627" i="16"/>
  <c r="AO628" i="16"/>
  <c r="AO629" i="16"/>
  <c r="AO630" i="16"/>
  <c r="AO631" i="16"/>
  <c r="AO632" i="16"/>
  <c r="AO633" i="16"/>
  <c r="AO634" i="16"/>
  <c r="AO635" i="16"/>
  <c r="AO636" i="16"/>
  <c r="AO637" i="16"/>
  <c r="AO638" i="16"/>
  <c r="AO639" i="16"/>
  <c r="AO640" i="16"/>
  <c r="AO641" i="16"/>
  <c r="AO642" i="16"/>
  <c r="AO643" i="16"/>
  <c r="AO644" i="16"/>
  <c r="AO645" i="16"/>
  <c r="AO646" i="16"/>
  <c r="AO647" i="16"/>
  <c r="AO648" i="16"/>
  <c r="AO649" i="16"/>
  <c r="AO650" i="16"/>
  <c r="AO651" i="16"/>
  <c r="AO652" i="16"/>
  <c r="AO653" i="16"/>
  <c r="AO654" i="16"/>
  <c r="AO655" i="16"/>
  <c r="AO656" i="16"/>
  <c r="AO657" i="16"/>
  <c r="AO658" i="16"/>
  <c r="AO659" i="16"/>
  <c r="AO660" i="16"/>
  <c r="AO661" i="16"/>
  <c r="AO662" i="16"/>
  <c r="AO663" i="16"/>
  <c r="AO664" i="16"/>
  <c r="AO665" i="16"/>
  <c r="AO666" i="16"/>
  <c r="AO667" i="16"/>
  <c r="AO668" i="16"/>
  <c r="AO669" i="16"/>
  <c r="AO670" i="16"/>
  <c r="AO671" i="16"/>
  <c r="AO672" i="16"/>
  <c r="AO673" i="16"/>
  <c r="AO674" i="16"/>
  <c r="AO675" i="16"/>
  <c r="AO676" i="16"/>
  <c r="AO677" i="16"/>
  <c r="AO678" i="16"/>
  <c r="AO679" i="16"/>
  <c r="AO680" i="16"/>
  <c r="AO681" i="16"/>
  <c r="AO682" i="16"/>
  <c r="AO683" i="16"/>
  <c r="AO684" i="16"/>
  <c r="AC689" i="16"/>
  <c r="AC690" i="16"/>
  <c r="AC691" i="16"/>
  <c r="AC692" i="16"/>
  <c r="AC693" i="16"/>
  <c r="AC694" i="16"/>
  <c r="AC695" i="16"/>
  <c r="AC696" i="16"/>
  <c r="AO699" i="16"/>
  <c r="AO700" i="16"/>
  <c r="AO701" i="16"/>
  <c r="AO702" i="16"/>
  <c r="AO703" i="16"/>
  <c r="AO704" i="16"/>
  <c r="AO705" i="16"/>
  <c r="AO706" i="16"/>
  <c r="AO707" i="16"/>
  <c r="AO708" i="16"/>
  <c r="AO709" i="16"/>
  <c r="AO710" i="16"/>
  <c r="AO711" i="16"/>
  <c r="AO712" i="16"/>
  <c r="AO713" i="16"/>
  <c r="AO714" i="16"/>
  <c r="AO715" i="16"/>
  <c r="AO716" i="16"/>
  <c r="AO717" i="16"/>
  <c r="AO718" i="16"/>
  <c r="AO719" i="16"/>
  <c r="AO720" i="16"/>
  <c r="AO721" i="16"/>
  <c r="AO722" i="16"/>
  <c r="AO723" i="16"/>
  <c r="AO724" i="16"/>
  <c r="AO725" i="16"/>
  <c r="AO726" i="16"/>
  <c r="AO727" i="16"/>
  <c r="AO728" i="16"/>
  <c r="AO729" i="16"/>
  <c r="AO730" i="16"/>
  <c r="AO731" i="16"/>
  <c r="AO732" i="16"/>
  <c r="AO733" i="16"/>
  <c r="AO734" i="16"/>
  <c r="AO735" i="16"/>
  <c r="AO736" i="16"/>
  <c r="AO737" i="16"/>
  <c r="AO738" i="16"/>
  <c r="AO739" i="16"/>
  <c r="AO740" i="16"/>
  <c r="AO741" i="16"/>
  <c r="AO742" i="16"/>
  <c r="AO743" i="16"/>
  <c r="AO744" i="16"/>
  <c r="AO745" i="16"/>
  <c r="AO746" i="16"/>
  <c r="AO747" i="16"/>
  <c r="AO748" i="16"/>
  <c r="AO749" i="16"/>
  <c r="AO750" i="16"/>
  <c r="AO751" i="16"/>
  <c r="AO752" i="16"/>
  <c r="AO753" i="16"/>
  <c r="AO754" i="16"/>
  <c r="AO755" i="16"/>
  <c r="AO756" i="16"/>
  <c r="AO757" i="16"/>
  <c r="AO758" i="16"/>
  <c r="AO759" i="16"/>
  <c r="AO760" i="16"/>
  <c r="AO761" i="16"/>
  <c r="AO762" i="16"/>
  <c r="AO763" i="16"/>
  <c r="AO764" i="16"/>
  <c r="AO765" i="16"/>
  <c r="AO766" i="16"/>
  <c r="AO767" i="16"/>
  <c r="AO768" i="16"/>
  <c r="AO769" i="16"/>
  <c r="AO770" i="16"/>
  <c r="AO771" i="16"/>
  <c r="AO772" i="16"/>
  <c r="AO773" i="16"/>
  <c r="AO774" i="16"/>
  <c r="AO775" i="16"/>
  <c r="AO776" i="16"/>
  <c r="AO777" i="16"/>
  <c r="AO778" i="16"/>
  <c r="AO779" i="16"/>
  <c r="AO780" i="16"/>
  <c r="AO781" i="16"/>
  <c r="AO782" i="16"/>
  <c r="AO783" i="16"/>
  <c r="AO784" i="16"/>
  <c r="AO785" i="16"/>
  <c r="AO786" i="16"/>
  <c r="AO787" i="16"/>
  <c r="AO788" i="16"/>
  <c r="AO789" i="16"/>
  <c r="AO790" i="16"/>
  <c r="AO791" i="16"/>
  <c r="AO792" i="16"/>
  <c r="AO793" i="16"/>
  <c r="AO794" i="16"/>
  <c r="AO795" i="16"/>
  <c r="AC796" i="16"/>
  <c r="AO796" i="16"/>
  <c r="AC797" i="16"/>
  <c r="AO797" i="16"/>
  <c r="AC798" i="16"/>
  <c r="AO798" i="16"/>
  <c r="AO807" i="16"/>
  <c r="AO808" i="16"/>
  <c r="AO809" i="16"/>
  <c r="AO810" i="16"/>
  <c r="AO811" i="16"/>
  <c r="AO812" i="16"/>
  <c r="AO813" i="16"/>
  <c r="AO814" i="16"/>
  <c r="AO815" i="16"/>
  <c r="AO816" i="16"/>
  <c r="AO817" i="16"/>
  <c r="AO818" i="16"/>
  <c r="AO819" i="16"/>
  <c r="AO820" i="16"/>
  <c r="AO821" i="16"/>
  <c r="AO822" i="16"/>
  <c r="AO823" i="16"/>
  <c r="AO824" i="16"/>
  <c r="AO825" i="16"/>
  <c r="AO826" i="16"/>
  <c r="AO827" i="16"/>
  <c r="AO828" i="16"/>
  <c r="AO829" i="16"/>
  <c r="AO830" i="16"/>
  <c r="AO831" i="16"/>
  <c r="AO832" i="16"/>
  <c r="AO833" i="16"/>
  <c r="AO834" i="16"/>
  <c r="AO835" i="16"/>
  <c r="AO836" i="16"/>
  <c r="AO837" i="16"/>
  <c r="AO838" i="16"/>
  <c r="AO839" i="16"/>
  <c r="AO840" i="16"/>
  <c r="AO841" i="16"/>
  <c r="AO842" i="16"/>
  <c r="AO843" i="16"/>
  <c r="AO844" i="16"/>
  <c r="AO845" i="16"/>
  <c r="AO846" i="16"/>
  <c r="AO847" i="16"/>
  <c r="AO848" i="16"/>
  <c r="AO849" i="16"/>
  <c r="AO850" i="16"/>
  <c r="AO851" i="16"/>
  <c r="AO852" i="16"/>
  <c r="AO853" i="16"/>
  <c r="AO854" i="16"/>
  <c r="AO855" i="16"/>
  <c r="AO856" i="16"/>
  <c r="AO857" i="16"/>
  <c r="AO858" i="16"/>
  <c r="AO859" i="16"/>
  <c r="AO860" i="16"/>
  <c r="AO861" i="16"/>
  <c r="AO862" i="16"/>
  <c r="AO863" i="16"/>
  <c r="AO864" i="16"/>
  <c r="AO865" i="16"/>
  <c r="AO866" i="16"/>
  <c r="AO867" i="16"/>
  <c r="AO868" i="16"/>
  <c r="AO869" i="16"/>
  <c r="AO870" i="16"/>
  <c r="AO871" i="16"/>
  <c r="AO872" i="16"/>
  <c r="AO873" i="16"/>
  <c r="AO874" i="16"/>
  <c r="AO875" i="16"/>
  <c r="AO876" i="16"/>
  <c r="AO877" i="16"/>
  <c r="AO878" i="16"/>
  <c r="AO879" i="16"/>
  <c r="AO880" i="16"/>
  <c r="AO881" i="16"/>
  <c r="AO882" i="16"/>
  <c r="AO883" i="16"/>
  <c r="AO884" i="16"/>
  <c r="AO885" i="16"/>
  <c r="AO886" i="16"/>
  <c r="AO887" i="16"/>
  <c r="AO888" i="16"/>
  <c r="AO889" i="16"/>
  <c r="AO890" i="16"/>
  <c r="AM895" i="16"/>
  <c r="AM896" i="16"/>
  <c r="AM897" i="16"/>
  <c r="AO904" i="16"/>
  <c r="AC906" i="16"/>
  <c r="AC907" i="16"/>
  <c r="AO907" i="16"/>
  <c r="AC908" i="16"/>
  <c r="AC909" i="16"/>
  <c r="AC916" i="16"/>
  <c r="AC917" i="16"/>
  <c r="AC918" i="16"/>
  <c r="AO918" i="16"/>
  <c r="AC919" i="16"/>
  <c r="AO919" i="16"/>
  <c r="AC920" i="16"/>
  <c r="AO920" i="16"/>
  <c r="AC921" i="16"/>
  <c r="AO921" i="16"/>
  <c r="AC922" i="16"/>
  <c r="AO922" i="16"/>
  <c r="AO923" i="16"/>
  <c r="AO924" i="16"/>
  <c r="AO925" i="16"/>
  <c r="AO926" i="16"/>
  <c r="AO927" i="16"/>
  <c r="AO928" i="16"/>
  <c r="AO929" i="16"/>
  <c r="AO930" i="16"/>
  <c r="AO931" i="16"/>
  <c r="AO932" i="16"/>
  <c r="AC933" i="16"/>
  <c r="AO933" i="16"/>
  <c r="AC934" i="16"/>
  <c r="AC935" i="16"/>
  <c r="BA937" i="16"/>
  <c r="BK937" i="16"/>
  <c r="BL937" i="16"/>
  <c r="BM937" i="16"/>
  <c r="BN937" i="16"/>
  <c r="BP937" i="16"/>
  <c r="BQ937" i="16"/>
  <c r="AO944" i="16"/>
  <c r="AO949" i="16"/>
  <c r="AO950" i="16"/>
  <c r="AO951" i="16"/>
  <c r="AO952" i="16"/>
  <c r="AO953" i="16"/>
  <c r="AO954" i="16"/>
  <c r="AO955" i="16"/>
  <c r="AC956" i="16"/>
  <c r="AC958" i="16"/>
  <c r="BB960" i="16"/>
  <c r="BK961" i="16"/>
  <c r="BL961" i="16"/>
  <c r="BK962" i="16"/>
  <c r="BL962" i="16"/>
  <c r="BK963" i="16"/>
  <c r="BL963" i="16"/>
  <c r="AC964" i="16"/>
  <c r="AC966" i="16"/>
  <c r="AC967" i="16"/>
  <c r="AC968" i="16"/>
  <c r="AO969" i="16"/>
  <c r="AM970" i="16"/>
  <c r="BQ970" i="16"/>
  <c r="AM971" i="16"/>
  <c r="AO971" i="16"/>
  <c r="BQ971" i="16"/>
  <c r="AM972" i="16"/>
  <c r="AO972" i="16"/>
  <c r="BQ972" i="16"/>
  <c r="AM973" i="16"/>
  <c r="BQ973" i="16"/>
  <c r="AM974" i="16"/>
  <c r="BQ974" i="16"/>
  <c r="AM975" i="16"/>
  <c r="AO975" i="16"/>
  <c r="BQ975" i="16"/>
  <c r="AM976" i="16"/>
  <c r="AO976" i="16"/>
  <c r="BQ976" i="16"/>
  <c r="AM977" i="16"/>
  <c r="BQ977" i="16"/>
  <c r="AM978" i="16"/>
  <c r="BQ978" i="16"/>
  <c r="AM979" i="16"/>
  <c r="AO979" i="16"/>
  <c r="BQ979" i="16"/>
  <c r="AM980" i="16"/>
  <c r="AO980" i="16"/>
  <c r="BQ980" i="16"/>
  <c r="AC981" i="16"/>
  <c r="AO981" i="16"/>
  <c r="AC982" i="16"/>
  <c r="AC983" i="16"/>
  <c r="AC984" i="16"/>
  <c r="AO984" i="16"/>
  <c r="AC985" i="16"/>
  <c r="AO985" i="16"/>
  <c r="AC986" i="16"/>
  <c r="AO986" i="16"/>
  <c r="AC987" i="16"/>
  <c r="AO987" i="16"/>
  <c r="AC988" i="16"/>
  <c r="AC989" i="16"/>
  <c r="AC990" i="16"/>
  <c r="AC991" i="16"/>
  <c r="AC992" i="16"/>
  <c r="AC993" i="16"/>
  <c r="AC994" i="16"/>
  <c r="AC995" i="16"/>
  <c r="AC996" i="16"/>
  <c r="AO997" i="16"/>
  <c r="AC998" i="16"/>
  <c r="AO998" i="16"/>
  <c r="AC999" i="16"/>
  <c r="AC1000" i="16"/>
  <c r="AC1001" i="16"/>
  <c r="AC1002" i="16"/>
  <c r="AC1003" i="16"/>
  <c r="AC1004" i="16"/>
  <c r="AC1005" i="16"/>
  <c r="AC1006" i="16"/>
  <c r="AC1007" i="16"/>
  <c r="AC1008" i="16"/>
  <c r="AC1009" i="16"/>
  <c r="AC1010" i="16"/>
  <c r="AC1011" i="16"/>
  <c r="AC1012" i="16"/>
  <c r="AC1013" i="16"/>
  <c r="AC1014" i="16"/>
  <c r="AC1015" i="16"/>
  <c r="AO1016" i="16"/>
  <c r="AO1017" i="16"/>
  <c r="AO1018" i="16"/>
  <c r="AO1019" i="16"/>
  <c r="AO1020" i="16"/>
  <c r="AO1021" i="16"/>
  <c r="AO1022" i="16"/>
  <c r="AO1023" i="16"/>
  <c r="AO1024" i="16"/>
  <c r="AO1025" i="16"/>
  <c r="AO1026" i="16"/>
  <c r="AO1027" i="16"/>
  <c r="AO1028" i="16"/>
  <c r="AO1029" i="16"/>
  <c r="AO1030" i="16"/>
  <c r="AO1031" i="16"/>
  <c r="AO1032" i="16"/>
  <c r="AO1033" i="16"/>
  <c r="AO1034" i="16"/>
  <c r="AO1035" i="16"/>
  <c r="AO1036" i="16"/>
  <c r="AO1037" i="16"/>
  <c r="AO1038" i="16"/>
  <c r="AO1039" i="16"/>
  <c r="AO1040" i="16"/>
  <c r="AO1041" i="16"/>
  <c r="AO1042" i="16"/>
  <c r="AO1043" i="16"/>
  <c r="AC1044" i="16"/>
  <c r="AC1045" i="16"/>
  <c r="AC1046" i="16"/>
  <c r="AC1047" i="16"/>
  <c r="BQ1048" i="16"/>
  <c r="AO1055" i="16"/>
  <c r="AO1056" i="16"/>
  <c r="AO1057" i="16"/>
  <c r="AC1058" i="16"/>
  <c r="AC1059" i="16"/>
  <c r="AO1059" i="16"/>
  <c r="AO1063" i="16"/>
  <c r="AO1092" i="16"/>
  <c r="AO1093" i="16"/>
  <c r="AC1097" i="16"/>
  <c r="AC1098" i="16"/>
  <c r="AC1099" i="16"/>
  <c r="AO1101" i="16"/>
  <c r="AO1103" i="16"/>
  <c r="AO1104" i="16"/>
  <c r="AC1106" i="16"/>
  <c r="AO1108" i="16"/>
  <c r="AC1109" i="16"/>
  <c r="AO1109" i="16"/>
  <c r="AO1110" i="16"/>
  <c r="BK1110" i="16"/>
  <c r="BL1110" i="16"/>
  <c r="AO1111" i="16"/>
  <c r="BK1111" i="16"/>
  <c r="BL1111" i="16"/>
  <c r="AO1112" i="16"/>
  <c r="BK1112" i="16"/>
  <c r="BL1112" i="16"/>
  <c r="AO1114" i="16"/>
  <c r="AO1115" i="16"/>
  <c r="AO1116" i="16"/>
  <c r="AO1126" i="16"/>
  <c r="AO1127" i="16"/>
  <c r="AO1133" i="16"/>
  <c r="AO1139" i="16"/>
  <c r="AO1140" i="16"/>
  <c r="AO1141" i="16"/>
  <c r="AO1142" i="16"/>
  <c r="AO1163" i="16"/>
  <c r="AC1164" i="16"/>
  <c r="AO1164" i="16"/>
  <c r="AC1165" i="16"/>
  <c r="AO1165" i="16"/>
  <c r="AC1166" i="16"/>
  <c r="AO1166" i="16"/>
  <c r="AC1167" i="16"/>
  <c r="AO1167" i="16"/>
  <c r="AC1168" i="16"/>
  <c r="AO1168" i="16"/>
  <c r="AC1169" i="16"/>
  <c r="AO1169" i="16"/>
  <c r="AC1170" i="16"/>
  <c r="AO1170" i="16"/>
  <c r="AC1171" i="16"/>
  <c r="AO1171" i="16"/>
  <c r="AO1172" i="16"/>
  <c r="AC1173" i="16"/>
  <c r="AO1173" i="16"/>
  <c r="AC1174" i="16"/>
  <c r="AO1174" i="16"/>
  <c r="AC1175" i="16"/>
  <c r="AO1175" i="16"/>
  <c r="AC1176" i="16"/>
  <c r="AO1176" i="16"/>
  <c r="AC1177" i="16"/>
  <c r="AO1177" i="16"/>
  <c r="AC1178" i="16"/>
  <c r="AO1178" i="16"/>
  <c r="AC1179" i="16"/>
  <c r="AO1179" i="16"/>
  <c r="AO1180" i="16"/>
  <c r="AO1181" i="16"/>
  <c r="AO1184" i="16"/>
  <c r="AO1185" i="16"/>
  <c r="AO1186" i="16"/>
  <c r="AO1187" i="16"/>
  <c r="AO1188" i="16"/>
  <c r="AO1201" i="16"/>
  <c r="AO1202" i="16"/>
  <c r="AO1208" i="16"/>
  <c r="AO1209" i="16"/>
  <c r="AO1211" i="16"/>
  <c r="AO1212" i="16"/>
  <c r="AO1213" i="16"/>
  <c r="AO1214" i="16"/>
  <c r="AO1215" i="16"/>
  <c r="AO1216" i="16"/>
  <c r="AO1217" i="16"/>
  <c r="AO1218" i="16"/>
  <c r="AO1219" i="16"/>
  <c r="AO1220" i="16"/>
  <c r="AO1222" i="16"/>
  <c r="AO1223" i="16"/>
  <c r="AO1224" i="16"/>
  <c r="AO1225" i="16"/>
  <c r="AO1226" i="16"/>
  <c r="AO1227" i="16"/>
  <c r="AO1228" i="16"/>
  <c r="AO1229" i="16"/>
  <c r="AO1230" i="16"/>
  <c r="AO1231" i="16"/>
  <c r="AO1232" i="16"/>
  <c r="AO1233" i="16"/>
  <c r="AO1234" i="16"/>
  <c r="AO1235" i="16"/>
  <c r="AO1236" i="16"/>
  <c r="AO1237" i="16"/>
  <c r="AO1238" i="16"/>
  <c r="AO1239" i="16"/>
  <c r="AO1240" i="16"/>
  <c r="AO1241" i="16"/>
  <c r="AO1242" i="16"/>
  <c r="AO1243" i="16"/>
  <c r="AO1244" i="16"/>
  <c r="AO1245" i="16"/>
  <c r="AO1246" i="16"/>
  <c r="AO1247" i="16"/>
  <c r="AO1248" i="16"/>
  <c r="AO1249" i="16"/>
  <c r="AO1250" i="16"/>
  <c r="AO1251" i="16"/>
  <c r="AO1252" i="16"/>
  <c r="AO1253" i="16"/>
  <c r="AO1275" i="16"/>
  <c r="AO1276" i="16"/>
  <c r="AO1277" i="16"/>
  <c r="AO1278" i="16"/>
  <c r="AM1280" i="16"/>
  <c r="AM1281" i="16"/>
  <c r="AM1282" i="16"/>
  <c r="AM1283" i="16"/>
  <c r="AO1284" i="16"/>
  <c r="AO1287" i="16"/>
  <c r="AO1288" i="16"/>
  <c r="BK1288" i="16"/>
  <c r="BL1288" i="16"/>
  <c r="AO1289" i="16"/>
  <c r="BK1289" i="16"/>
  <c r="BL1289" i="16"/>
  <c r="AO1290" i="16"/>
  <c r="BK1290" i="16"/>
  <c r="BL1290" i="16"/>
  <c r="AO1291" i="16"/>
  <c r="BK1291" i="16"/>
  <c r="BL1291" i="16"/>
  <c r="AO1292" i="16"/>
  <c r="AO1293" i="16"/>
  <c r="AO1294" i="16"/>
  <c r="AO1295" i="16"/>
  <c r="AO1296" i="16"/>
  <c r="AO1297" i="16"/>
  <c r="AO1298" i="16"/>
  <c r="AO1299" i="16"/>
  <c r="AO1309" i="16"/>
  <c r="AO1310" i="16"/>
  <c r="AO1313" i="16"/>
  <c r="AO1314" i="16"/>
  <c r="AC1316" i="16"/>
  <c r="AO1316" i="16"/>
  <c r="AO1320" i="16"/>
  <c r="AO1321" i="16"/>
  <c r="AO1322" i="16"/>
  <c r="AO1323" i="16"/>
  <c r="AO1324" i="16"/>
  <c r="AO1325" i="16"/>
  <c r="AO1326" i="16"/>
  <c r="AO1327" i="16"/>
  <c r="AO1328" i="16"/>
  <c r="AO1329" i="16"/>
  <c r="AO1330" i="16"/>
  <c r="AO1331" i="16"/>
  <c r="AO1332" i="16"/>
  <c r="AO1333" i="16"/>
  <c r="AO1334" i="16"/>
  <c r="AO1335" i="16"/>
  <c r="AO1336" i="16"/>
  <c r="AO1337" i="16"/>
  <c r="AO1342" i="16"/>
  <c r="AO1343" i="16"/>
  <c r="AO1344" i="16"/>
  <c r="AO1345" i="16"/>
  <c r="AO1346" i="16"/>
  <c r="AO1347" i="16"/>
  <c r="AO1348" i="16"/>
  <c r="AO1349" i="16"/>
  <c r="AO1350" i="16"/>
  <c r="AO1351" i="16"/>
  <c r="AO1352" i="16"/>
  <c r="AO1353" i="16"/>
  <c r="AO1354" i="16"/>
  <c r="AO1355" i="16"/>
  <c r="AO1356" i="16"/>
  <c r="AO1357" i="16"/>
  <c r="AO1358" i="16"/>
  <c r="AO1359" i="16"/>
  <c r="AO1360" i="16"/>
  <c r="AO1361" i="16"/>
  <c r="AO1362" i="16"/>
  <c r="AO1363" i="16"/>
  <c r="AO1364" i="16"/>
  <c r="AO1365" i="16"/>
  <c r="AO1366" i="16"/>
  <c r="AO1367" i="16"/>
  <c r="AO1368" i="16"/>
  <c r="AO1369" i="16"/>
  <c r="AO1370" i="16"/>
  <c r="AO1371" i="16"/>
  <c r="AO1372" i="16"/>
  <c r="AO1373" i="16"/>
  <c r="AO1374" i="16"/>
  <c r="AO1375" i="16"/>
  <c r="AO1376" i="16"/>
  <c r="AO1377" i="16"/>
  <c r="AO1378" i="16"/>
  <c r="AO1379" i="16"/>
  <c r="AO1380" i="16"/>
  <c r="AO1381" i="16"/>
  <c r="AO1382" i="16"/>
  <c r="AO1383" i="16"/>
  <c r="AO1384" i="16"/>
  <c r="AO1385" i="16"/>
  <c r="AO1386" i="16"/>
  <c r="AO1387" i="16"/>
  <c r="AO1388" i="16"/>
  <c r="AO1389" i="16"/>
  <c r="AO1390" i="16"/>
  <c r="AO1391" i="16"/>
  <c r="AO1392" i="16"/>
  <c r="AO1393" i="16"/>
  <c r="AO1394" i="16"/>
  <c r="AO1395" i="16"/>
  <c r="AO1396" i="16"/>
  <c r="AO1397" i="16"/>
  <c r="AO1398" i="16"/>
  <c r="AO1399" i="16"/>
  <c r="AO1400" i="16"/>
  <c r="AO1401" i="16"/>
  <c r="AO1402" i="16"/>
  <c r="AO1403" i="16"/>
  <c r="AO1404" i="16"/>
  <c r="AO1405" i="16"/>
  <c r="AO1406" i="16"/>
  <c r="AO1407" i="16"/>
  <c r="AO1408" i="16"/>
  <c r="AO1409" i="16"/>
  <c r="AO1410" i="16"/>
  <c r="AO1411" i="16"/>
  <c r="AO1412" i="16"/>
  <c r="AO1413" i="16"/>
  <c r="AO1414" i="16"/>
  <c r="AO1415" i="16"/>
  <c r="AO1416" i="16"/>
  <c r="AO1417" i="16"/>
  <c r="AO1418" i="16"/>
  <c r="AO1419" i="16"/>
  <c r="AO1420" i="16"/>
  <c r="AO1421" i="16"/>
  <c r="AO1422" i="16"/>
  <c r="AO1423" i="16"/>
  <c r="AO1424" i="16"/>
  <c r="AO1425" i="16"/>
  <c r="AO1426" i="16"/>
  <c r="AO1427" i="16"/>
  <c r="AO1428" i="16"/>
  <c r="AO1429" i="16"/>
  <c r="AO1430" i="16"/>
  <c r="AO1431" i="16"/>
  <c r="AO1432" i="16"/>
  <c r="AO1433" i="16"/>
  <c r="AO1434" i="16"/>
  <c r="AO1435" i="16"/>
  <c r="AO1436" i="16"/>
  <c r="AO1437" i="16"/>
  <c r="AO1438" i="16"/>
  <c r="AO1439" i="16"/>
  <c r="AO1440" i="16"/>
  <c r="AO1441" i="16"/>
  <c r="AO1442" i="16"/>
  <c r="AO1443" i="16"/>
  <c r="AO1444" i="16"/>
  <c r="AO1445" i="16"/>
  <c r="AO1446" i="16"/>
  <c r="AO1447" i="16"/>
  <c r="AO1448" i="16"/>
  <c r="AO1449" i="16"/>
  <c r="AO1450" i="16"/>
  <c r="AO1451" i="16"/>
  <c r="AO1452" i="16"/>
  <c r="AO1453" i="16"/>
  <c r="AO1454" i="16"/>
  <c r="AO1455" i="16"/>
  <c r="AO1456" i="16"/>
  <c r="AC1457" i="16"/>
  <c r="AO1457" i="16"/>
  <c r="AC1458" i="16"/>
  <c r="AO1458" i="16"/>
  <c r="AC1459" i="16"/>
  <c r="AO1459" i="16"/>
  <c r="AC1460" i="16"/>
  <c r="AO1460" i="16"/>
  <c r="AC1461" i="16"/>
  <c r="AO1461" i="16"/>
  <c r="AC1462" i="16"/>
  <c r="AO1462" i="16"/>
  <c r="AC1463" i="16"/>
  <c r="AO1463" i="16"/>
  <c r="AC1464" i="16"/>
  <c r="AO1464" i="16"/>
  <c r="AC1465" i="16"/>
  <c r="AO1465" i="16"/>
  <c r="AC1466" i="16"/>
  <c r="AO1466" i="16"/>
  <c r="AC1467" i="16"/>
  <c r="AO1467" i="16"/>
  <c r="AC1468" i="16"/>
  <c r="AO1468" i="16"/>
  <c r="AC1469" i="16"/>
  <c r="AO1469" i="16"/>
  <c r="AC1470" i="16"/>
  <c r="AO1470" i="16"/>
  <c r="AC1471" i="16"/>
  <c r="AO1471" i="16"/>
  <c r="AC1472" i="16"/>
  <c r="AO1472" i="16"/>
  <c r="AC1473" i="16"/>
  <c r="AO1473" i="16"/>
  <c r="AC1474" i="16"/>
  <c r="AO1474" i="16"/>
  <c r="AO1475" i="16"/>
  <c r="AO1476" i="16"/>
  <c r="AO1477" i="16"/>
  <c r="AO1478" i="16"/>
  <c r="AO1479" i="16"/>
  <c r="AO1480" i="16"/>
  <c r="AO1481" i="16"/>
  <c r="AO1482" i="16"/>
  <c r="AO1483" i="16"/>
  <c r="AO1484" i="16"/>
  <c r="AO1485" i="16"/>
  <c r="AO1486" i="16"/>
  <c r="AO1487" i="16"/>
  <c r="AO1488" i="16"/>
  <c r="AO1489" i="16"/>
  <c r="AO1490" i="16"/>
  <c r="AO1491" i="16"/>
  <c r="AO1492" i="16"/>
  <c r="AO1493" i="16"/>
  <c r="AO1494" i="16"/>
  <c r="AO1495" i="16"/>
  <c r="AO1496" i="16"/>
  <c r="AO1497" i="16"/>
  <c r="AO1498" i="16"/>
  <c r="AO1499" i="16"/>
  <c r="AO1500" i="16"/>
  <c r="AO1501" i="16"/>
  <c r="AO1502" i="16"/>
  <c r="AO1503" i="16"/>
  <c r="AO1504" i="16"/>
  <c r="AO1505" i="16"/>
  <c r="AO1506" i="16"/>
  <c r="AO1507" i="16"/>
  <c r="AO1508" i="16"/>
  <c r="AO1509" i="16"/>
  <c r="AO1510" i="16"/>
  <c r="AO1511" i="16"/>
  <c r="AO1512" i="16"/>
  <c r="AO1513" i="16"/>
  <c r="AO1514" i="16"/>
  <c r="AO1515" i="16"/>
  <c r="AO1516" i="16"/>
  <c r="AO1517" i="16"/>
  <c r="AO1518" i="16"/>
  <c r="AO1519" i="16"/>
  <c r="AO1520" i="16"/>
  <c r="AO1521" i="16"/>
  <c r="AO1522" i="16"/>
  <c r="AO1523" i="16"/>
  <c r="AO1524" i="16"/>
  <c r="AO1525" i="16"/>
  <c r="AO1526" i="16"/>
  <c r="AO1527" i="16"/>
  <c r="AO1528" i="16"/>
  <c r="AO1529" i="16"/>
  <c r="AO1530" i="16"/>
  <c r="AO1531" i="16"/>
  <c r="AO1532" i="16"/>
  <c r="AO1533" i="16"/>
  <c r="AO1534" i="16"/>
  <c r="AO1535" i="16"/>
  <c r="AO1536" i="16"/>
  <c r="AO1537" i="16"/>
  <c r="AO1538" i="16"/>
  <c r="AO1539" i="16"/>
  <c r="AO1540" i="16"/>
  <c r="AO1541" i="16"/>
  <c r="AO1542" i="16"/>
  <c r="AO1543" i="16"/>
  <c r="AO1554" i="16"/>
  <c r="AO1555" i="16"/>
  <c r="AC1637" i="16"/>
  <c r="AO1637" i="16"/>
  <c r="AC1638" i="16"/>
  <c r="AO1639" i="16"/>
  <c r="AO1640" i="16"/>
  <c r="AO1641" i="16"/>
  <c r="AO1642" i="16"/>
  <c r="AO1643" i="16"/>
  <c r="AO1644" i="16"/>
  <c r="AO1645" i="16"/>
  <c r="AO1646" i="16"/>
  <c r="AO1648" i="16"/>
  <c r="AO1649" i="16"/>
  <c r="AO1650" i="16"/>
  <c r="AO1651" i="16"/>
  <c r="AO1652" i="16"/>
  <c r="AO1653" i="16"/>
  <c r="AO1654" i="16"/>
  <c r="AO1655" i="16"/>
  <c r="AO1656" i="16"/>
  <c r="AO1657" i="16"/>
  <c r="AO1658" i="16"/>
  <c r="AC1660" i="16"/>
  <c r="AM1661" i="16"/>
  <c r="AM1662" i="16"/>
  <c r="AM1663" i="16"/>
  <c r="AM1664" i="16"/>
  <c r="AM1665" i="16"/>
  <c r="AM1666" i="16"/>
  <c r="AM1667" i="16"/>
  <c r="AM1668" i="16"/>
  <c r="AC1669" i="16"/>
  <c r="AO1669" i="16"/>
  <c r="AC1670" i="16"/>
  <c r="AO1670" i="16"/>
  <c r="AO1671" i="16"/>
  <c r="AC1672" i="16"/>
  <c r="AO1672" i="16"/>
  <c r="AC1673" i="16"/>
  <c r="AO1673" i="16"/>
  <c r="AO1674" i="16"/>
  <c r="AO1675" i="16"/>
  <c r="AO1684" i="16"/>
  <c r="AO1685" i="16"/>
  <c r="AO1686" i="16"/>
  <c r="AO1687" i="16"/>
  <c r="AO1688" i="16"/>
  <c r="AO1689" i="16"/>
  <c r="AC1690" i="16"/>
  <c r="AC1691" i="16"/>
  <c r="AC1692" i="16"/>
  <c r="AC1693" i="16"/>
  <c r="AC1694" i="16"/>
  <c r="AO1694" i="16"/>
  <c r="AC1695" i="16"/>
  <c r="AC1696" i="16"/>
  <c r="AO1696" i="16"/>
  <c r="AC1697" i="16"/>
  <c r="AO1697" i="16"/>
  <c r="AC1698" i="16"/>
  <c r="AO1698" i="16"/>
  <c r="AC1699" i="16"/>
  <c r="AO1699" i="16"/>
  <c r="AC1700" i="16"/>
  <c r="AC1701" i="16"/>
  <c r="AC1702" i="16"/>
  <c r="AC1703" i="16"/>
  <c r="AC1704" i="16"/>
  <c r="AC1705" i="16"/>
  <c r="AC1706" i="16"/>
  <c r="AC1707" i="16"/>
  <c r="AC1708" i="16"/>
  <c r="AC1709" i="16"/>
  <c r="AC1710" i="16"/>
  <c r="AC1711" i="16"/>
  <c r="AC1712" i="16"/>
  <c r="AO1712" i="16"/>
  <c r="AC1713" i="16"/>
  <c r="AO1713" i="16"/>
  <c r="AC1714" i="16"/>
  <c r="AO1714" i="16"/>
  <c r="AC1715" i="16"/>
  <c r="AO1715" i="16"/>
  <c r="AC1716" i="16"/>
  <c r="AO1716" i="16"/>
  <c r="AC1717" i="16"/>
  <c r="AC1718" i="16"/>
  <c r="AC1719" i="16"/>
  <c r="AC1720" i="16"/>
  <c r="AC1721" i="16"/>
  <c r="AC1722" i="16"/>
  <c r="AC1723" i="16"/>
  <c r="AC1724" i="16"/>
  <c r="AC1725" i="16"/>
  <c r="AC1726" i="16"/>
  <c r="AC1727" i="16"/>
  <c r="AC1728" i="16"/>
  <c r="AC1729" i="16"/>
  <c r="AC1730" i="16"/>
  <c r="AC1731" i="16"/>
  <c r="AC1732" i="16"/>
  <c r="AC1733" i="16"/>
  <c r="AC1751" i="16"/>
  <c r="AC1752" i="16"/>
  <c r="AC1753" i="16"/>
  <c r="AO1753" i="16"/>
  <c r="AC1755" i="16"/>
  <c r="AC1756" i="16"/>
  <c r="AC1757" i="16"/>
  <c r="AC1758" i="16"/>
  <c r="AC1759" i="16"/>
  <c r="AC1760" i="16"/>
  <c r="AC1761" i="16"/>
  <c r="AC1762" i="16"/>
  <c r="AC1763" i="16"/>
  <c r="AO1764" i="16"/>
  <c r="AO1765" i="16"/>
  <c r="AO1766" i="16"/>
  <c r="AO1767" i="16"/>
  <c r="AO1768" i="16"/>
  <c r="AO1769" i="16"/>
  <c r="K1" i="15"/>
  <c r="S4" i="15"/>
  <c r="CB4" i="15"/>
  <c r="CC4" i="15" s="1"/>
  <c r="S5" i="15"/>
  <c r="CB5" i="15"/>
  <c r="CC5" i="15" s="1"/>
  <c r="S6" i="15"/>
  <c r="BI6" i="15"/>
  <c r="CB6" i="15"/>
  <c r="CC6" i="15" s="1"/>
  <c r="S7" i="15"/>
  <c r="CB7" i="15"/>
  <c r="CC7" i="15" s="1"/>
  <c r="S8" i="15"/>
  <c r="CB8" i="15"/>
  <c r="CC8" i="15" s="1"/>
  <c r="S9" i="15"/>
  <c r="CB9" i="15"/>
  <c r="CC9" i="15" s="1"/>
  <c r="S10" i="15"/>
  <c r="BI10" i="15"/>
  <c r="CB10" i="15"/>
  <c r="CC10" i="15" s="1"/>
  <c r="S11" i="15"/>
  <c r="BI11" i="15"/>
  <c r="CB11" i="15"/>
  <c r="CC11" i="15" s="1"/>
  <c r="S12" i="15"/>
  <c r="CB12" i="15"/>
  <c r="CC12" i="15" s="1"/>
  <c r="S13" i="15"/>
  <c r="CB13" i="15"/>
  <c r="CC13" i="15" s="1"/>
  <c r="S14" i="15"/>
  <c r="CB14" i="15"/>
  <c r="CC14" i="15" s="1"/>
  <c r="S15" i="15"/>
  <c r="CB15" i="15"/>
  <c r="CC15" i="15" s="1"/>
  <c r="S16" i="15"/>
  <c r="CB16" i="15"/>
  <c r="CC16" i="15" s="1"/>
  <c r="S17" i="15"/>
  <c r="CB17" i="15"/>
  <c r="CC17" i="15" s="1"/>
  <c r="S18" i="15"/>
  <c r="CB18" i="15"/>
  <c r="CC18" i="15" s="1"/>
  <c r="S19" i="15"/>
  <c r="CB19" i="15"/>
  <c r="CC19" i="15" s="1"/>
  <c r="S20" i="15"/>
  <c r="CB20" i="15"/>
  <c r="CC20" i="15" s="1"/>
  <c r="S21" i="15"/>
  <c r="AS21" i="15"/>
  <c r="BI21" i="15"/>
  <c r="CB21" i="15"/>
  <c r="CC21" i="15" s="1"/>
  <c r="S22" i="15"/>
  <c r="AS22" i="15"/>
  <c r="CB22" i="15"/>
  <c r="CC22" i="15" s="1"/>
  <c r="S23" i="15"/>
  <c r="AS23" i="15"/>
  <c r="CB23" i="15"/>
  <c r="CC23" i="15" s="1"/>
  <c r="S24" i="15"/>
  <c r="BI24" i="15"/>
  <c r="CB24" i="15"/>
  <c r="CC24" i="15" s="1"/>
  <c r="S25" i="15"/>
  <c r="BI25" i="15"/>
  <c r="CB25" i="15"/>
  <c r="CC25" i="15" s="1"/>
  <c r="S26" i="15"/>
  <c r="BI26" i="15"/>
  <c r="CB26" i="15"/>
  <c r="CC26" i="15" s="1"/>
  <c r="S27" i="15"/>
  <c r="BI27" i="15"/>
  <c r="CB27" i="15"/>
  <c r="CC27" i="15" s="1"/>
  <c r="S28" i="15"/>
  <c r="BI28" i="15"/>
  <c r="CB28" i="15"/>
  <c r="CC28" i="15" s="1"/>
  <c r="S29" i="15"/>
  <c r="BI29" i="15"/>
  <c r="CB29" i="15"/>
  <c r="CC29" i="15" s="1"/>
  <c r="S30" i="15"/>
  <c r="AS30" i="15"/>
  <c r="BI30" i="15"/>
  <c r="CB30" i="15"/>
  <c r="CC30" i="15" s="1"/>
  <c r="S31" i="15"/>
  <c r="AS31" i="15"/>
  <c r="S790" i="15"/>
  <c r="AS790" i="15"/>
  <c r="BI790" i="15"/>
  <c r="CB790" i="15"/>
  <c r="S791" i="15"/>
  <c r="AS791" i="15"/>
  <c r="BI791" i="15"/>
  <c r="CB791" i="15"/>
  <c r="S32" i="15"/>
  <c r="BI32" i="15"/>
  <c r="CB32" i="15"/>
  <c r="CC32" i="15" s="1"/>
  <c r="S33" i="15"/>
  <c r="BI33" i="15"/>
  <c r="CB33" i="15"/>
  <c r="CC33" i="15" s="1"/>
  <c r="S34" i="15"/>
  <c r="BI34" i="15"/>
  <c r="CB34" i="15"/>
  <c r="CC34" i="15" s="1"/>
  <c r="S35" i="15"/>
  <c r="CB35" i="15"/>
  <c r="CC35" i="15" s="1"/>
  <c r="N36" i="15"/>
  <c r="O36" i="15"/>
  <c r="S36" i="15"/>
  <c r="CB36" i="15"/>
  <c r="CC36" i="15" s="1"/>
  <c r="N37" i="15"/>
  <c r="O37" i="15"/>
  <c r="S37" i="15"/>
  <c r="BI37" i="15"/>
  <c r="CB37" i="15"/>
  <c r="CC37" i="15" s="1"/>
  <c r="N38" i="15"/>
  <c r="O38" i="15"/>
  <c r="S38" i="15"/>
  <c r="CB38" i="15"/>
  <c r="CC38" i="15" s="1"/>
  <c r="N39" i="15"/>
  <c r="O39" i="15"/>
  <c r="S39" i="15"/>
  <c r="BI39" i="15"/>
  <c r="CB39" i="15"/>
  <c r="CC39" i="15" s="1"/>
  <c r="N40" i="15"/>
  <c r="O40" i="15"/>
  <c r="S40" i="15"/>
  <c r="BI40" i="15"/>
  <c r="CB40" i="15"/>
  <c r="CC40" i="15" s="1"/>
  <c r="N41" i="15"/>
  <c r="O41" i="15"/>
  <c r="S41" i="15"/>
  <c r="BI41" i="15"/>
  <c r="CB41" i="15"/>
  <c r="CC41" i="15" s="1"/>
  <c r="N42" i="15"/>
  <c r="O42" i="15"/>
  <c r="S42" i="15"/>
  <c r="BI42" i="15"/>
  <c r="CB42" i="15"/>
  <c r="CC42" i="15" s="1"/>
  <c r="N43" i="15"/>
  <c r="O43" i="15"/>
  <c r="S43" i="15"/>
  <c r="BI43" i="15"/>
  <c r="CB43" i="15"/>
  <c r="CC43" i="15" s="1"/>
  <c r="N44" i="15"/>
  <c r="O44" i="15"/>
  <c r="S44" i="15"/>
  <c r="BI44" i="15"/>
  <c r="CB44" i="15"/>
  <c r="CC44" i="15" s="1"/>
  <c r="N45" i="15"/>
  <c r="O45" i="15"/>
  <c r="S45" i="15"/>
  <c r="BI45" i="15"/>
  <c r="CB45" i="15"/>
  <c r="CC45" i="15" s="1"/>
  <c r="N46" i="15"/>
  <c r="O46" i="15"/>
  <c r="S46" i="15"/>
  <c r="BI46" i="15"/>
  <c r="CB46" i="15"/>
  <c r="CC46" i="15" s="1"/>
  <c r="S47" i="15"/>
  <c r="CB47" i="15"/>
  <c r="CC47" i="15" s="1"/>
  <c r="S48" i="15"/>
  <c r="CB48" i="15"/>
  <c r="CC48" i="15" s="1"/>
  <c r="S49" i="15"/>
  <c r="AS49" i="15"/>
  <c r="CB49" i="15"/>
  <c r="CC49" i="15" s="1"/>
  <c r="S50" i="15"/>
  <c r="BI50" i="15"/>
  <c r="CB50" i="15"/>
  <c r="CC50" i="15" s="1"/>
  <c r="S51" i="15"/>
  <c r="AS51" i="15"/>
  <c r="CB51" i="15"/>
  <c r="CC51" i="15" s="1"/>
  <c r="S52" i="15"/>
  <c r="BI52" i="15"/>
  <c r="CB52" i="15"/>
  <c r="CC52" i="15" s="1"/>
  <c r="S53" i="15"/>
  <c r="BI53" i="15"/>
  <c r="CB53" i="15"/>
  <c r="CC53" i="15" s="1"/>
  <c r="S54" i="15"/>
  <c r="BI54" i="15"/>
  <c r="CB54" i="15"/>
  <c r="CC54" i="15" s="1"/>
  <c r="S55" i="15"/>
  <c r="BI55" i="15"/>
  <c r="CB55" i="15"/>
  <c r="CC55" i="15" s="1"/>
  <c r="S56" i="15"/>
  <c r="AS56" i="15"/>
  <c r="CB56" i="15"/>
  <c r="CC56" i="15" s="1"/>
  <c r="S57" i="15"/>
  <c r="AS57" i="15"/>
  <c r="CB57" i="15"/>
  <c r="CC57" i="15" s="1"/>
  <c r="S58" i="15"/>
  <c r="AS58" i="15"/>
  <c r="BI58" i="15"/>
  <c r="CB58" i="15"/>
  <c r="CC58" i="15" s="1"/>
  <c r="S59" i="15"/>
  <c r="AS59" i="15"/>
  <c r="BI59" i="15"/>
  <c r="CB59" i="15"/>
  <c r="CC59" i="15" s="1"/>
  <c r="S60" i="15"/>
  <c r="AS60" i="15"/>
  <c r="BI60" i="15"/>
  <c r="CB60" i="15"/>
  <c r="CC60" i="15" s="1"/>
  <c r="S61" i="15"/>
  <c r="AS61" i="15"/>
  <c r="BI61" i="15"/>
  <c r="CB61" i="15"/>
  <c r="CC61" i="15" s="1"/>
  <c r="S62" i="15"/>
  <c r="AS62" i="15"/>
  <c r="BI62" i="15"/>
  <c r="CB62" i="15"/>
  <c r="CC62" i="15" s="1"/>
  <c r="S63" i="15"/>
  <c r="AS63" i="15"/>
  <c r="BI63" i="15"/>
  <c r="CB63" i="15"/>
  <c r="CC63" i="15" s="1"/>
  <c r="S64" i="15"/>
  <c r="AS64" i="15"/>
  <c r="BI64" i="15"/>
  <c r="CB64" i="15"/>
  <c r="CC64" i="15" s="1"/>
  <c r="S65" i="15"/>
  <c r="AS65" i="15"/>
  <c r="BI65" i="15"/>
  <c r="CB65" i="15"/>
  <c r="CC65" i="15" s="1"/>
  <c r="S66" i="15"/>
  <c r="AS66" i="15"/>
  <c r="CB66" i="15"/>
  <c r="CC66" i="15" s="1"/>
  <c r="S67" i="15"/>
  <c r="AS67" i="15"/>
  <c r="BI67" i="15"/>
  <c r="CB67" i="15"/>
  <c r="CC67" i="15" s="1"/>
  <c r="S68" i="15"/>
  <c r="AS68" i="15"/>
  <c r="CB68" i="15"/>
  <c r="CC68" i="15" s="1"/>
  <c r="S69" i="15"/>
  <c r="AS69" i="15"/>
  <c r="BI69" i="15"/>
  <c r="CB69" i="15"/>
  <c r="CC69" i="15" s="1"/>
  <c r="S70" i="15"/>
  <c r="AS70" i="15"/>
  <c r="BI70" i="15"/>
  <c r="CB70" i="15"/>
  <c r="CC70" i="15" s="1"/>
  <c r="S71" i="15"/>
  <c r="AS71" i="15"/>
  <c r="BI71" i="15"/>
  <c r="CB71" i="15"/>
  <c r="CC71" i="15" s="1"/>
  <c r="S72" i="15"/>
  <c r="AS72" i="15"/>
  <c r="BI72" i="15"/>
  <c r="CB72" i="15"/>
  <c r="CC72" i="15" s="1"/>
  <c r="S73" i="15"/>
  <c r="AS73" i="15"/>
  <c r="BI73" i="15"/>
  <c r="CB73" i="15"/>
  <c r="CC73" i="15" s="1"/>
  <c r="S74" i="15"/>
  <c r="AS74" i="15"/>
  <c r="BI74" i="15"/>
  <c r="CB74" i="15"/>
  <c r="CC74" i="15" s="1"/>
  <c r="S75" i="15"/>
  <c r="AS75" i="15"/>
  <c r="CB75" i="15"/>
  <c r="CC75" i="15" s="1"/>
  <c r="S76" i="15"/>
  <c r="AS76" i="15"/>
  <c r="CB76" i="15"/>
  <c r="CC76" i="15" s="1"/>
  <c r="S77" i="15"/>
  <c r="AS77" i="15"/>
  <c r="CB77" i="15"/>
  <c r="CC77" i="15" s="1"/>
  <c r="S78" i="15"/>
  <c r="AS78" i="15"/>
  <c r="CB78" i="15"/>
  <c r="CC78" i="15" s="1"/>
  <c r="S79" i="15"/>
  <c r="AS79" i="15"/>
  <c r="BI79" i="15"/>
  <c r="CB79" i="15"/>
  <c r="CC79" i="15" s="1"/>
  <c r="S80" i="15"/>
  <c r="AS80" i="15"/>
  <c r="BI80" i="15"/>
  <c r="CB80" i="15"/>
  <c r="CC80" i="15" s="1"/>
  <c r="S81" i="15"/>
  <c r="AS81" i="15"/>
  <c r="BI81" i="15"/>
  <c r="CB81" i="15"/>
  <c r="CC81" i="15" s="1"/>
  <c r="S82" i="15"/>
  <c r="AS82" i="15"/>
  <c r="BI82" i="15"/>
  <c r="CB82" i="15"/>
  <c r="CC82" i="15" s="1"/>
  <c r="S83" i="15"/>
  <c r="AS83" i="15"/>
  <c r="BI83" i="15"/>
  <c r="CB83" i="15"/>
  <c r="CC83" i="15" s="1"/>
  <c r="S84" i="15"/>
  <c r="AS84" i="15"/>
  <c r="BI84" i="15"/>
  <c r="CB84" i="15"/>
  <c r="CC84" i="15" s="1"/>
  <c r="S85" i="15"/>
  <c r="AS85" i="15"/>
  <c r="BI85" i="15"/>
  <c r="CB85" i="15"/>
  <c r="CC85" i="15" s="1"/>
  <c r="S86" i="15"/>
  <c r="AS86" i="15"/>
  <c r="BI86" i="15"/>
  <c r="CB86" i="15"/>
  <c r="CC86" i="15" s="1"/>
  <c r="S87" i="15"/>
  <c r="AS87" i="15"/>
  <c r="BI87" i="15"/>
  <c r="CB87" i="15"/>
  <c r="CC87" i="15" s="1"/>
  <c r="S88" i="15"/>
  <c r="AS88" i="15"/>
  <c r="BI88" i="15"/>
  <c r="CB88" i="15"/>
  <c r="CC88" i="15" s="1"/>
  <c r="S89" i="15"/>
  <c r="AS89" i="15"/>
  <c r="BI89" i="15"/>
  <c r="CB89" i="15"/>
  <c r="CC89" i="15" s="1"/>
  <c r="S90" i="15"/>
  <c r="BI90" i="15"/>
  <c r="S91" i="15"/>
  <c r="AS91" i="15"/>
  <c r="BI91" i="15"/>
  <c r="N92" i="15"/>
  <c r="O92" i="15"/>
  <c r="S92" i="15"/>
  <c r="AS92" i="15"/>
  <c r="BI92" i="15"/>
  <c r="CB92" i="15"/>
  <c r="CC92" i="15" s="1"/>
  <c r="N93" i="15"/>
  <c r="O93" i="15"/>
  <c r="S93" i="15"/>
  <c r="AS93" i="15"/>
  <c r="BI93" i="15"/>
  <c r="CB93" i="15"/>
  <c r="CC93" i="15" s="1"/>
  <c r="N94" i="15"/>
  <c r="O94" i="15"/>
  <c r="S94" i="15"/>
  <c r="BI94" i="15"/>
  <c r="CB94" i="15"/>
  <c r="CC94" i="15" s="1"/>
  <c r="S95" i="15"/>
  <c r="AS95" i="15"/>
  <c r="BI95" i="15"/>
  <c r="CB95" i="15"/>
  <c r="CC95" i="15" s="1"/>
  <c r="S96" i="15"/>
  <c r="AS96" i="15"/>
  <c r="BI96" i="15"/>
  <c r="CB96" i="15"/>
  <c r="CC96" i="15" s="1"/>
  <c r="S97" i="15"/>
  <c r="CB97" i="15"/>
  <c r="CC97" i="15" s="1"/>
  <c r="S98" i="15"/>
  <c r="S99" i="15"/>
  <c r="AS99" i="15"/>
  <c r="CB99" i="15"/>
  <c r="CC99" i="15" s="1"/>
  <c r="S100" i="15"/>
  <c r="BI100" i="15"/>
  <c r="CB100" i="15"/>
  <c r="CC100" i="15" s="1"/>
  <c r="S101" i="15"/>
  <c r="CB101" i="15"/>
  <c r="CC101" i="15" s="1"/>
  <c r="S102" i="15"/>
  <c r="BI102" i="15"/>
  <c r="S103" i="15"/>
  <c r="AS103" i="15"/>
  <c r="S104" i="15"/>
  <c r="AS104" i="15"/>
  <c r="BI104" i="15"/>
  <c r="S105" i="15"/>
  <c r="AS105" i="15"/>
  <c r="S106" i="15"/>
  <c r="AS106" i="15"/>
  <c r="BI106" i="15"/>
  <c r="S107" i="15"/>
  <c r="AS107" i="15"/>
  <c r="BI107" i="15"/>
  <c r="S108" i="15"/>
  <c r="AS108" i="15"/>
  <c r="BI108" i="15"/>
  <c r="S109" i="15"/>
  <c r="AS109" i="15"/>
  <c r="CB109" i="15"/>
  <c r="CC109" i="15" s="1"/>
  <c r="S110" i="15"/>
  <c r="BI110" i="15"/>
  <c r="CB110" i="15"/>
  <c r="CC110" i="15" s="1"/>
  <c r="S111" i="15"/>
  <c r="S112" i="15"/>
  <c r="CB112" i="15"/>
  <c r="CC112" i="15" s="1"/>
  <c r="S113" i="15"/>
  <c r="BI113" i="15"/>
  <c r="CB113" i="15"/>
  <c r="CC113" i="15" s="1"/>
  <c r="S114" i="15"/>
  <c r="BI114" i="15"/>
  <c r="CB114" i="15"/>
  <c r="CC114" i="15" s="1"/>
  <c r="N115" i="15"/>
  <c r="O115" i="15"/>
  <c r="S115" i="15"/>
  <c r="CB115" i="15"/>
  <c r="CC115" i="15" s="1"/>
  <c r="S116" i="15"/>
  <c r="BI116" i="15"/>
  <c r="CB116" i="15"/>
  <c r="CC116" i="15" s="1"/>
  <c r="S117" i="15"/>
  <c r="BI117" i="15"/>
  <c r="CB117" i="15"/>
  <c r="CC117" i="15" s="1"/>
  <c r="S118" i="15"/>
  <c r="CB118" i="15"/>
  <c r="CC118" i="15" s="1"/>
  <c r="S119" i="15"/>
  <c r="BI119" i="15"/>
  <c r="CB119" i="15"/>
  <c r="CC119" i="15" s="1"/>
  <c r="S120" i="15"/>
  <c r="AS120" i="15"/>
  <c r="BI120" i="15"/>
  <c r="CB120" i="15"/>
  <c r="CC120" i="15" s="1"/>
  <c r="S121" i="15"/>
  <c r="AS121" i="15"/>
  <c r="BI121" i="15"/>
  <c r="CB121" i="15"/>
  <c r="CC121" i="15" s="1"/>
  <c r="S122" i="15"/>
  <c r="AS122" i="15"/>
  <c r="BI122" i="15"/>
  <c r="CB122" i="15"/>
  <c r="CC122" i="15" s="1"/>
  <c r="S123" i="15"/>
  <c r="AS123" i="15"/>
  <c r="BI123" i="15"/>
  <c r="CB123" i="15"/>
  <c r="CC123" i="15" s="1"/>
  <c r="S124" i="15"/>
  <c r="AS124" i="15"/>
  <c r="BI124" i="15"/>
  <c r="CB124" i="15"/>
  <c r="CC124" i="15" s="1"/>
  <c r="N125" i="15"/>
  <c r="O125" i="15"/>
  <c r="S125" i="15"/>
  <c r="N126" i="15"/>
  <c r="O126" i="15"/>
  <c r="S126" i="15"/>
  <c r="BI126" i="15"/>
  <c r="N127" i="15"/>
  <c r="O127" i="15"/>
  <c r="S127" i="15"/>
  <c r="BI127" i="15"/>
  <c r="N128" i="15"/>
  <c r="O128" i="15"/>
  <c r="S128" i="15"/>
  <c r="BI128" i="15"/>
  <c r="N129" i="15"/>
  <c r="O129" i="15"/>
  <c r="S129" i="15"/>
  <c r="BI129" i="15"/>
  <c r="N130" i="15"/>
  <c r="O130" i="15"/>
  <c r="S130" i="15"/>
  <c r="BI130" i="15"/>
  <c r="N131" i="15"/>
  <c r="O131" i="15"/>
  <c r="S131" i="15"/>
  <c r="BI131" i="15"/>
  <c r="N132" i="15"/>
  <c r="O132" i="15"/>
  <c r="S132" i="15"/>
  <c r="BI132" i="15"/>
  <c r="N133" i="15"/>
  <c r="O133" i="15"/>
  <c r="S133" i="15"/>
  <c r="BI133" i="15"/>
  <c r="S134" i="15"/>
  <c r="AS134" i="15"/>
  <c r="BI134" i="15"/>
  <c r="CB134" i="15"/>
  <c r="CC134" i="15" s="1"/>
  <c r="S135" i="15"/>
  <c r="AS135" i="15"/>
  <c r="BI135" i="15"/>
  <c r="CB135" i="15"/>
  <c r="CC135" i="15" s="1"/>
  <c r="S136" i="15"/>
  <c r="AS136" i="15"/>
  <c r="BI136" i="15"/>
  <c r="CB136" i="15"/>
  <c r="CC136" i="15" s="1"/>
  <c r="S137" i="15"/>
  <c r="AS137" i="15"/>
  <c r="BI137" i="15"/>
  <c r="CB137" i="15"/>
  <c r="CC137" i="15" s="1"/>
  <c r="S138" i="15"/>
  <c r="AS138" i="15"/>
  <c r="BI138" i="15"/>
  <c r="CB138" i="15"/>
  <c r="CC138" i="15" s="1"/>
  <c r="S139" i="15"/>
  <c r="AS139" i="15"/>
  <c r="BI139" i="15"/>
  <c r="CB139" i="15"/>
  <c r="CC139" i="15" s="1"/>
  <c r="S140" i="15"/>
  <c r="AS140" i="15"/>
  <c r="BI140" i="15"/>
  <c r="CB140" i="15"/>
  <c r="CC140" i="15" s="1"/>
  <c r="S141" i="15"/>
  <c r="AS141" i="15"/>
  <c r="BI141" i="15"/>
  <c r="CB141" i="15"/>
  <c r="CC141" i="15" s="1"/>
  <c r="S142" i="15"/>
  <c r="AS142" i="15"/>
  <c r="BI142" i="15"/>
  <c r="CB142" i="15"/>
  <c r="CC142" i="15" s="1"/>
  <c r="S143" i="15"/>
  <c r="AS143" i="15"/>
  <c r="CB143" i="15"/>
  <c r="CC143" i="15" s="1"/>
  <c r="S144" i="15"/>
  <c r="AS144" i="15"/>
  <c r="CB144" i="15"/>
  <c r="CC144" i="15" s="1"/>
  <c r="S145" i="15"/>
  <c r="AS145" i="15"/>
  <c r="CB145" i="15"/>
  <c r="CC145" i="15" s="1"/>
  <c r="S146" i="15"/>
  <c r="AS146" i="15"/>
  <c r="CB146" i="15"/>
  <c r="CC146" i="15" s="1"/>
  <c r="S147" i="15"/>
  <c r="CB147" i="15"/>
  <c r="CC147" i="15" s="1"/>
  <c r="S148" i="15"/>
  <c r="CB148" i="15"/>
  <c r="CC148" i="15" s="1"/>
  <c r="S149" i="15"/>
  <c r="AS149" i="15"/>
  <c r="BI149" i="15"/>
  <c r="CB149" i="15"/>
  <c r="CC149" i="15" s="1"/>
  <c r="S792" i="15"/>
  <c r="AS792" i="15"/>
  <c r="BI792" i="15"/>
  <c r="CB792" i="15"/>
  <c r="S150" i="15"/>
  <c r="AS150" i="15"/>
  <c r="BI150" i="15"/>
  <c r="CB150" i="15"/>
  <c r="CC150" i="15" s="1"/>
  <c r="S793" i="15"/>
  <c r="AS793" i="15"/>
  <c r="BI793" i="15"/>
  <c r="CB793" i="15"/>
  <c r="S151" i="15"/>
  <c r="AS151" i="15"/>
  <c r="CB151" i="15"/>
  <c r="CC151" i="15" s="1"/>
  <c r="S152" i="15"/>
  <c r="AS152" i="15"/>
  <c r="BI152" i="15"/>
  <c r="CB152" i="15"/>
  <c r="CC152" i="15" s="1"/>
  <c r="S153" i="15"/>
  <c r="AS153" i="15"/>
  <c r="BI153" i="15"/>
  <c r="CB153" i="15"/>
  <c r="CC153" i="15" s="1"/>
  <c r="S154" i="15"/>
  <c r="AS154" i="15"/>
  <c r="CB154" i="15"/>
  <c r="CC154" i="15" s="1"/>
  <c r="S155" i="15"/>
  <c r="AS155" i="15"/>
  <c r="BI155" i="15"/>
  <c r="CB155" i="15"/>
  <c r="CC155" i="15" s="1"/>
  <c r="S156" i="15"/>
  <c r="AS156" i="15"/>
  <c r="BI156" i="15"/>
  <c r="CB156" i="15"/>
  <c r="CC156" i="15" s="1"/>
  <c r="S157" i="15"/>
  <c r="AS157" i="15"/>
  <c r="CB157" i="15"/>
  <c r="CC157" i="15" s="1"/>
  <c r="S158" i="15"/>
  <c r="AS158" i="15"/>
  <c r="CB158" i="15"/>
  <c r="CC158" i="15" s="1"/>
  <c r="S159" i="15"/>
  <c r="AS159" i="15"/>
  <c r="BI159" i="15"/>
  <c r="CB159" i="15"/>
  <c r="CC159" i="15" s="1"/>
  <c r="S160" i="15"/>
  <c r="AS160" i="15"/>
  <c r="BI160" i="15"/>
  <c r="CB160" i="15"/>
  <c r="CC160" i="15" s="1"/>
  <c r="S161" i="15"/>
  <c r="AS161" i="15"/>
  <c r="BI161" i="15"/>
  <c r="CB161" i="15"/>
  <c r="CC161" i="15" s="1"/>
  <c r="S162" i="15"/>
  <c r="AS162" i="15"/>
  <c r="BI162" i="15"/>
  <c r="CB162" i="15"/>
  <c r="CC162" i="15" s="1"/>
  <c r="S163" i="15"/>
  <c r="AS163" i="15"/>
  <c r="BI163" i="15"/>
  <c r="CB163" i="15"/>
  <c r="CC163" i="15" s="1"/>
  <c r="S164" i="15"/>
  <c r="AS164" i="15"/>
  <c r="BI164" i="15"/>
  <c r="CB164" i="15"/>
  <c r="CC164" i="15" s="1"/>
  <c r="S165" i="15"/>
  <c r="AS165" i="15"/>
  <c r="BI165" i="15"/>
  <c r="CB165" i="15"/>
  <c r="CC165" i="15" s="1"/>
  <c r="S166" i="15"/>
  <c r="AS166" i="15"/>
  <c r="BI166" i="15"/>
  <c r="CB166" i="15"/>
  <c r="CC166" i="15" s="1"/>
  <c r="S167" i="15"/>
  <c r="AS167" i="15"/>
  <c r="BI167" i="15"/>
  <c r="CB167" i="15"/>
  <c r="CC167" i="15" s="1"/>
  <c r="S168" i="15"/>
  <c r="AS168" i="15"/>
  <c r="BI168" i="15"/>
  <c r="CB168" i="15"/>
  <c r="CC168" i="15" s="1"/>
  <c r="S169" i="15"/>
  <c r="AS169" i="15"/>
  <c r="BI169" i="15"/>
  <c r="CB169" i="15"/>
  <c r="S170" i="15"/>
  <c r="AS170" i="15"/>
  <c r="BI170" i="15"/>
  <c r="CB170" i="15"/>
  <c r="S171" i="15"/>
  <c r="AS171" i="15"/>
  <c r="BI171" i="15"/>
  <c r="CB171" i="15"/>
  <c r="S172" i="15"/>
  <c r="AS172" i="15"/>
  <c r="BI172" i="15"/>
  <c r="CB172" i="15"/>
  <c r="S173" i="15"/>
  <c r="AS173" i="15"/>
  <c r="BI173" i="15"/>
  <c r="CB173" i="15"/>
  <c r="S174" i="15"/>
  <c r="AS174" i="15"/>
  <c r="BI174" i="15"/>
  <c r="CB174" i="15"/>
  <c r="S175" i="15"/>
  <c r="AS175" i="15"/>
  <c r="BI175" i="15"/>
  <c r="CB175" i="15"/>
  <c r="S176" i="15"/>
  <c r="AS176" i="15"/>
  <c r="BI176" i="15"/>
  <c r="CB176" i="15"/>
  <c r="S177" i="15"/>
  <c r="AS177" i="15"/>
  <c r="BI177" i="15"/>
  <c r="CB177" i="15"/>
  <c r="S178" i="15"/>
  <c r="AS178" i="15"/>
  <c r="BI178" i="15"/>
  <c r="CB178" i="15"/>
  <c r="S179" i="15"/>
  <c r="AS179" i="15"/>
  <c r="BI179" i="15"/>
  <c r="CB179" i="15"/>
  <c r="CC179" i="15" s="1"/>
  <c r="S180" i="15"/>
  <c r="BI180" i="15"/>
  <c r="CB180" i="15"/>
  <c r="CC180" i="15" s="1"/>
  <c r="S181" i="15"/>
  <c r="CB181" i="15"/>
  <c r="CC181" i="15" s="1"/>
  <c r="S182" i="15"/>
  <c r="CB182" i="15"/>
  <c r="CC182" i="15" s="1"/>
  <c r="S183" i="15"/>
  <c r="S184" i="15"/>
  <c r="S185" i="15"/>
  <c r="S186" i="15"/>
  <c r="S187" i="15"/>
  <c r="S188" i="15"/>
  <c r="S189" i="15"/>
  <c r="AS189" i="15"/>
  <c r="S190" i="15"/>
  <c r="AS190" i="15"/>
  <c r="S191" i="15"/>
  <c r="AS191" i="15"/>
  <c r="N192" i="15"/>
  <c r="O192" i="15"/>
  <c r="S192" i="15"/>
  <c r="BI192" i="15"/>
  <c r="N193" i="15"/>
  <c r="O193" i="15"/>
  <c r="S193" i="15"/>
  <c r="BI193" i="15"/>
  <c r="N194" i="15"/>
  <c r="O194" i="15"/>
  <c r="S194" i="15"/>
  <c r="BI194" i="15"/>
  <c r="N195" i="15"/>
  <c r="O195" i="15"/>
  <c r="S195" i="15"/>
  <c r="BI195" i="15"/>
  <c r="S196" i="15"/>
  <c r="AS196" i="15"/>
  <c r="CB196" i="15"/>
  <c r="CC196" i="15" s="1"/>
  <c r="S197" i="15"/>
  <c r="CB197" i="15"/>
  <c r="CC197" i="15" s="1"/>
  <c r="S198" i="15"/>
  <c r="S199" i="15"/>
  <c r="AS199" i="15"/>
  <c r="BI199" i="15"/>
  <c r="CB199" i="15"/>
  <c r="CC199" i="15" s="1"/>
  <c r="S200" i="15"/>
  <c r="AS200" i="15"/>
  <c r="BI200" i="15"/>
  <c r="CB200" i="15"/>
  <c r="CC200" i="15" s="1"/>
  <c r="S201" i="15"/>
  <c r="AS201" i="15"/>
  <c r="BI201" i="15"/>
  <c r="CB201" i="15"/>
  <c r="CC201" i="15" s="1"/>
  <c r="S202" i="15"/>
  <c r="AS202" i="15"/>
  <c r="BI202" i="15"/>
  <c r="CB202" i="15"/>
  <c r="CC202" i="15" s="1"/>
  <c r="S203" i="15"/>
  <c r="AS203" i="15"/>
  <c r="BI203" i="15"/>
  <c r="CB203" i="15"/>
  <c r="CC203" i="15" s="1"/>
  <c r="S204" i="15"/>
  <c r="BI204" i="15"/>
  <c r="CB204" i="15"/>
  <c r="CC204" i="15" s="1"/>
  <c r="S205" i="15"/>
  <c r="BI205" i="15"/>
  <c r="CB205" i="15"/>
  <c r="CC205" i="15" s="1"/>
  <c r="S206" i="15"/>
  <c r="BI206" i="15"/>
  <c r="CB206" i="15"/>
  <c r="CC206" i="15" s="1"/>
  <c r="S207" i="15"/>
  <c r="BI207" i="15"/>
  <c r="CB207" i="15"/>
  <c r="CC207" i="15" s="1"/>
  <c r="S208" i="15"/>
  <c r="AS208" i="15"/>
  <c r="S209" i="15"/>
  <c r="BI209" i="15"/>
  <c r="CB209" i="15"/>
  <c r="CC209" i="15" s="1"/>
  <c r="S210" i="15"/>
  <c r="BI210" i="15"/>
  <c r="CB210" i="15"/>
  <c r="CC210" i="15" s="1"/>
  <c r="S211" i="15"/>
  <c r="S212" i="15"/>
  <c r="AS212" i="15"/>
  <c r="BI212" i="15"/>
  <c r="CB212" i="15"/>
  <c r="CC212" i="15" s="1"/>
  <c r="S213" i="15"/>
  <c r="AS213" i="15"/>
  <c r="BI213" i="15"/>
  <c r="CB213" i="15"/>
  <c r="CC213" i="15" s="1"/>
  <c r="S214" i="15"/>
  <c r="AS214" i="15"/>
  <c r="BI214" i="15"/>
  <c r="CB214" i="15"/>
  <c r="CC214" i="15" s="1"/>
  <c r="S215" i="15"/>
  <c r="AS215" i="15"/>
  <c r="BI215" i="15"/>
  <c r="CB215" i="15"/>
  <c r="CC215" i="15" s="1"/>
  <c r="S795" i="15"/>
  <c r="AS795" i="15"/>
  <c r="BI795" i="15"/>
  <c r="CB795" i="15"/>
  <c r="S796" i="15"/>
  <c r="AS796" i="15"/>
  <c r="BI796" i="15"/>
  <c r="CB796" i="15"/>
  <c r="S216" i="15"/>
  <c r="AS216" i="15"/>
  <c r="BI216" i="15"/>
  <c r="CB216" i="15"/>
  <c r="CC216" i="15" s="1"/>
  <c r="S217" i="15"/>
  <c r="AS217" i="15"/>
  <c r="BI217" i="15"/>
  <c r="CB217" i="15"/>
  <c r="CC217" i="15" s="1"/>
  <c r="S218" i="15"/>
  <c r="AS218" i="15"/>
  <c r="BI218" i="15"/>
  <c r="CB218" i="15"/>
  <c r="CC218" i="15" s="1"/>
  <c r="S219" i="15"/>
  <c r="AS219" i="15"/>
  <c r="BI219" i="15"/>
  <c r="CB219" i="15"/>
  <c r="CC219" i="15" s="1"/>
  <c r="S220" i="15"/>
  <c r="AS220" i="15"/>
  <c r="BI220" i="15"/>
  <c r="CB220" i="15"/>
  <c r="CC220" i="15" s="1"/>
  <c r="S221" i="15"/>
  <c r="AS221" i="15"/>
  <c r="BI221" i="15"/>
  <c r="CB221" i="15"/>
  <c r="CC221" i="15" s="1"/>
  <c r="S222" i="15"/>
  <c r="AS222" i="15"/>
  <c r="BI222" i="15"/>
  <c r="CB222" i="15"/>
  <c r="CC222" i="15" s="1"/>
  <c r="S223" i="15"/>
  <c r="AS223" i="15"/>
  <c r="BI223" i="15"/>
  <c r="CB223" i="15"/>
  <c r="CC223" i="15" s="1"/>
  <c r="S224" i="15"/>
  <c r="AS224" i="15"/>
  <c r="BI224" i="15"/>
  <c r="CB224" i="15"/>
  <c r="CC224" i="15" s="1"/>
  <c r="S225" i="15"/>
  <c r="AS225" i="15"/>
  <c r="BI225" i="15"/>
  <c r="CB225" i="15"/>
  <c r="CC225" i="15" s="1"/>
  <c r="S226" i="15"/>
  <c r="AS226" i="15"/>
  <c r="BI226" i="15"/>
  <c r="CB226" i="15"/>
  <c r="CC226" i="15" s="1"/>
  <c r="S227" i="15"/>
  <c r="AS227" i="15"/>
  <c r="BI227" i="15"/>
  <c r="CB227" i="15"/>
  <c r="CC227" i="15" s="1"/>
  <c r="S228" i="15"/>
  <c r="AS228" i="15"/>
  <c r="BI228" i="15"/>
  <c r="CB228" i="15"/>
  <c r="CC228" i="15" s="1"/>
  <c r="S229" i="15"/>
  <c r="AS229" i="15"/>
  <c r="BI229" i="15"/>
  <c r="CB229" i="15"/>
  <c r="CC229" i="15" s="1"/>
  <c r="S230" i="15"/>
  <c r="AS230" i="15"/>
  <c r="BI230" i="15"/>
  <c r="CB230" i="15"/>
  <c r="CC230" i="15" s="1"/>
  <c r="S231" i="15"/>
  <c r="AS231" i="15"/>
  <c r="BI231" i="15"/>
  <c r="CB231" i="15"/>
  <c r="CC231" i="15" s="1"/>
  <c r="S232" i="15"/>
  <c r="AS232" i="15"/>
  <c r="BI232" i="15"/>
  <c r="CB232" i="15"/>
  <c r="CC232" i="15" s="1"/>
  <c r="S233" i="15"/>
  <c r="AS233" i="15"/>
  <c r="BI233" i="15"/>
  <c r="CB233" i="15"/>
  <c r="CC233" i="15" s="1"/>
  <c r="S234" i="15"/>
  <c r="AS234" i="15"/>
  <c r="BI234" i="15"/>
  <c r="CB234" i="15"/>
  <c r="CC234" i="15" s="1"/>
  <c r="S235" i="15"/>
  <c r="AS235" i="15"/>
  <c r="BI235" i="15"/>
  <c r="CB235" i="15"/>
  <c r="CC235" i="15" s="1"/>
  <c r="S236" i="15"/>
  <c r="AS236" i="15"/>
  <c r="BI236" i="15"/>
  <c r="CB236" i="15"/>
  <c r="CC236" i="15" s="1"/>
  <c r="S237" i="15"/>
  <c r="AS237" i="15"/>
  <c r="BI237" i="15"/>
  <c r="CB237" i="15"/>
  <c r="CC237" i="15" s="1"/>
  <c r="S238" i="15"/>
  <c r="AS238" i="15"/>
  <c r="BI238" i="15"/>
  <c r="CB238" i="15"/>
  <c r="CC238" i="15" s="1"/>
  <c r="S239" i="15"/>
  <c r="AS239" i="15"/>
  <c r="BI239" i="15"/>
  <c r="CB239" i="15"/>
  <c r="CC239" i="15" s="1"/>
  <c r="S240" i="15"/>
  <c r="AS240" i="15"/>
  <c r="BI240" i="15"/>
  <c r="CB240" i="15"/>
  <c r="CC240" i="15" s="1"/>
  <c r="S241" i="15"/>
  <c r="AS241" i="15"/>
  <c r="BI241" i="15"/>
  <c r="CB241" i="15"/>
  <c r="CC241" i="15" s="1"/>
  <c r="S242" i="15"/>
  <c r="AS242" i="15"/>
  <c r="BI242" i="15"/>
  <c r="CB242" i="15"/>
  <c r="CC242" i="15" s="1"/>
  <c r="S243" i="15"/>
  <c r="AS243" i="15"/>
  <c r="S244" i="15"/>
  <c r="AS244" i="15"/>
  <c r="S245" i="15"/>
  <c r="AS245" i="15"/>
  <c r="BI245" i="15"/>
  <c r="CB245" i="15"/>
  <c r="CC245" i="15" s="1"/>
  <c r="S246" i="15"/>
  <c r="BI246" i="15"/>
  <c r="CB246" i="15"/>
  <c r="CC246" i="15" s="1"/>
  <c r="S247" i="15"/>
  <c r="AS247" i="15"/>
  <c r="BI247" i="15"/>
  <c r="CB247" i="15"/>
  <c r="CC247" i="15" s="1"/>
  <c r="S248" i="15"/>
  <c r="AS248" i="15"/>
  <c r="BI248" i="15"/>
  <c r="CB248" i="15"/>
  <c r="CC248" i="15" s="1"/>
  <c r="S249" i="15"/>
  <c r="AS249" i="15"/>
  <c r="BI249" i="15"/>
  <c r="CB249" i="15"/>
  <c r="CC249" i="15" s="1"/>
  <c r="S250" i="15"/>
  <c r="AS250" i="15"/>
  <c r="BI250" i="15"/>
  <c r="CB250" i="15"/>
  <c r="CC250" i="15" s="1"/>
  <c r="S251" i="15"/>
  <c r="AS251" i="15"/>
  <c r="BI251" i="15"/>
  <c r="CB251" i="15"/>
  <c r="S252" i="15"/>
  <c r="AS252" i="15"/>
  <c r="BI252" i="15"/>
  <c r="CB252" i="15"/>
  <c r="S253" i="15"/>
  <c r="AS253" i="15"/>
  <c r="BI253" i="15"/>
  <c r="CB253" i="15"/>
  <c r="S254" i="15"/>
  <c r="AS254" i="15"/>
  <c r="BI254" i="15"/>
  <c r="CB254" i="15"/>
  <c r="S255" i="15"/>
  <c r="AS255" i="15"/>
  <c r="BI255" i="15"/>
  <c r="CB255" i="15"/>
  <c r="S256" i="15"/>
  <c r="AS256" i="15"/>
  <c r="BI256" i="15"/>
  <c r="CB256" i="15"/>
  <c r="S257" i="15"/>
  <c r="AS257" i="15"/>
  <c r="BI257" i="15"/>
  <c r="CB257" i="15"/>
  <c r="S258" i="15"/>
  <c r="AS258" i="15"/>
  <c r="BI258" i="15"/>
  <c r="CB258" i="15"/>
  <c r="S259" i="15"/>
  <c r="AS259" i="15"/>
  <c r="BI259" i="15"/>
  <c r="CB259" i="15"/>
  <c r="S260" i="15"/>
  <c r="AS260" i="15"/>
  <c r="BI260" i="15"/>
  <c r="CB260" i="15"/>
  <c r="S261" i="15"/>
  <c r="AS261" i="15"/>
  <c r="BI261" i="15"/>
  <c r="CB261" i="15"/>
  <c r="S262" i="15"/>
  <c r="AS262" i="15"/>
  <c r="BI262" i="15"/>
  <c r="CB262" i="15"/>
  <c r="S263" i="15"/>
  <c r="AS263" i="15"/>
  <c r="BI263" i="15"/>
  <c r="CB263" i="15"/>
  <c r="S264" i="15"/>
  <c r="AS264" i="15"/>
  <c r="BI264" i="15"/>
  <c r="CB264" i="15"/>
  <c r="S265" i="15"/>
  <c r="AS265" i="15"/>
  <c r="BI265" i="15"/>
  <c r="CB265" i="15"/>
  <c r="S266" i="15"/>
  <c r="AS266" i="15"/>
  <c r="BI266" i="15"/>
  <c r="CB266" i="15"/>
  <c r="S267" i="15"/>
  <c r="AS267" i="15"/>
  <c r="BI267" i="15"/>
  <c r="CB267" i="15"/>
  <c r="S268" i="15"/>
  <c r="AS268" i="15"/>
  <c r="BI268" i="15"/>
  <c r="CB268" i="15"/>
  <c r="S269" i="15"/>
  <c r="AS269" i="15"/>
  <c r="BI269" i="15"/>
  <c r="S270" i="15"/>
  <c r="AS270" i="15"/>
  <c r="BI270" i="15"/>
  <c r="S271" i="15"/>
  <c r="AS271" i="15"/>
  <c r="BI271" i="15"/>
  <c r="S272" i="15"/>
  <c r="AS272" i="15"/>
  <c r="BI272" i="15"/>
  <c r="S273" i="15"/>
  <c r="AS273" i="15"/>
  <c r="BI273" i="15"/>
  <c r="S274" i="15"/>
  <c r="AS274" i="15"/>
  <c r="BI274" i="15"/>
  <c r="S275" i="15"/>
  <c r="AS275" i="15"/>
  <c r="BI275" i="15"/>
  <c r="S276" i="15"/>
  <c r="AS276" i="15"/>
  <c r="BI276" i="15"/>
  <c r="S277" i="15"/>
  <c r="AS277" i="15"/>
  <c r="BI277" i="15"/>
  <c r="S278" i="15"/>
  <c r="AS278" i="15"/>
  <c r="BI278" i="15"/>
  <c r="S279" i="15"/>
  <c r="AS279" i="15"/>
  <c r="BI279" i="15"/>
  <c r="S280" i="15"/>
  <c r="AS280" i="15"/>
  <c r="BI280" i="15"/>
  <c r="S281" i="15"/>
  <c r="AS281" i="15"/>
  <c r="BI281" i="15"/>
  <c r="S282" i="15"/>
  <c r="AS282" i="15"/>
  <c r="BI282" i="15"/>
  <c r="S283" i="15"/>
  <c r="AS283" i="15"/>
  <c r="BI283" i="15"/>
  <c r="S284" i="15"/>
  <c r="AS284" i="15"/>
  <c r="BI284" i="15"/>
  <c r="S285" i="15"/>
  <c r="AS285" i="15"/>
  <c r="BI285" i="15"/>
  <c r="S286" i="15"/>
  <c r="AS286" i="15"/>
  <c r="BI286" i="15"/>
  <c r="S287" i="15"/>
  <c r="BI287" i="15"/>
  <c r="CB287" i="15"/>
  <c r="CC287" i="15" s="1"/>
  <c r="S288" i="15"/>
  <c r="AS288" i="15"/>
  <c r="BI288" i="15"/>
  <c r="CB288" i="15"/>
  <c r="CC288" i="15" s="1"/>
  <c r="S289" i="15"/>
  <c r="AS289" i="15"/>
  <c r="BI289" i="15"/>
  <c r="CB289" i="15"/>
  <c r="CC289" i="15" s="1"/>
  <c r="S290" i="15"/>
  <c r="AS290" i="15"/>
  <c r="BI290" i="15"/>
  <c r="CB290" i="15"/>
  <c r="CC290" i="15" s="1"/>
  <c r="S291" i="15"/>
  <c r="AS291" i="15"/>
  <c r="BI291" i="15"/>
  <c r="CB291" i="15"/>
  <c r="CC291" i="15" s="1"/>
  <c r="S292" i="15"/>
  <c r="AS292" i="15"/>
  <c r="BI292" i="15"/>
  <c r="CB292" i="15"/>
  <c r="CC292" i="15" s="1"/>
  <c r="S293" i="15"/>
  <c r="AS293" i="15"/>
  <c r="BI293" i="15"/>
  <c r="CB293" i="15"/>
  <c r="CC293" i="15" s="1"/>
  <c r="S294" i="15"/>
  <c r="BI294" i="15"/>
  <c r="CB294" i="15"/>
  <c r="CC294" i="15" s="1"/>
  <c r="S295" i="15"/>
  <c r="AS295" i="15"/>
  <c r="BI295" i="15"/>
  <c r="CB295" i="15"/>
  <c r="CC295" i="15" s="1"/>
  <c r="S296" i="15"/>
  <c r="AS296" i="15"/>
  <c r="BI296" i="15"/>
  <c r="CB296" i="15"/>
  <c r="CC296" i="15" s="1"/>
  <c r="S297" i="15"/>
  <c r="AS297" i="15"/>
  <c r="BI297" i="15"/>
  <c r="CB297" i="15"/>
  <c r="CC297" i="15" s="1"/>
  <c r="S298" i="15"/>
  <c r="AS298" i="15"/>
  <c r="BI298" i="15"/>
  <c r="CB298" i="15"/>
  <c r="CC298" i="15" s="1"/>
  <c r="S299" i="15"/>
  <c r="AS299" i="15"/>
  <c r="BI299" i="15"/>
  <c r="CB299" i="15"/>
  <c r="CC299" i="15" s="1"/>
  <c r="S300" i="15"/>
  <c r="AS300" i="15"/>
  <c r="BI300" i="15"/>
  <c r="CB300" i="15"/>
  <c r="CC300" i="15" s="1"/>
  <c r="S301" i="15"/>
  <c r="AS301" i="15"/>
  <c r="BI301" i="15"/>
  <c r="CB301" i="15"/>
  <c r="CC301" i="15" s="1"/>
  <c r="S302" i="15"/>
  <c r="AS302" i="15"/>
  <c r="BI302" i="15"/>
  <c r="CB302" i="15"/>
  <c r="CC302" i="15" s="1"/>
  <c r="S303" i="15"/>
  <c r="AS303" i="15"/>
  <c r="BI303" i="15"/>
  <c r="CB303" i="15"/>
  <c r="CC303" i="15" s="1"/>
  <c r="S304" i="15"/>
  <c r="AS304" i="15"/>
  <c r="BI304" i="15"/>
  <c r="CB304" i="15"/>
  <c r="CC304" i="15" s="1"/>
  <c r="S305" i="15"/>
  <c r="AS305" i="15"/>
  <c r="BI305" i="15"/>
  <c r="CB305" i="15"/>
  <c r="CC305" i="15" s="1"/>
  <c r="S306" i="15"/>
  <c r="BI306" i="15"/>
  <c r="CB306" i="15"/>
  <c r="CC306" i="15" s="1"/>
  <c r="S307" i="15"/>
  <c r="AS307" i="15"/>
  <c r="BI307" i="15"/>
  <c r="CB307" i="15"/>
  <c r="CC307" i="15" s="1"/>
  <c r="S308" i="15"/>
  <c r="AS308" i="15"/>
  <c r="BI308" i="15"/>
  <c r="CB308" i="15"/>
  <c r="CC308" i="15" s="1"/>
  <c r="S309" i="15"/>
  <c r="BI309" i="15"/>
  <c r="CB309" i="15"/>
  <c r="CC309" i="15" s="1"/>
  <c r="S310" i="15"/>
  <c r="BI310" i="15"/>
  <c r="CB310" i="15"/>
  <c r="CC310" i="15" s="1"/>
  <c r="S311" i="15"/>
  <c r="AS311" i="15"/>
  <c r="CB311" i="15"/>
  <c r="CC311" i="15" s="1"/>
  <c r="S312" i="15"/>
  <c r="AS312" i="15"/>
  <c r="CB312" i="15"/>
  <c r="CC312" i="15" s="1"/>
  <c r="S313" i="15"/>
  <c r="AS313" i="15"/>
  <c r="CB313" i="15"/>
  <c r="CC313" i="15" s="1"/>
  <c r="S314" i="15"/>
  <c r="AS314" i="15"/>
  <c r="CB314" i="15"/>
  <c r="CC314" i="15" s="1"/>
  <c r="S315" i="15"/>
  <c r="BI315" i="15"/>
  <c r="CB315" i="15"/>
  <c r="CC315" i="15" s="1"/>
  <c r="S316" i="15"/>
  <c r="AS316" i="15"/>
  <c r="BI316" i="15"/>
  <c r="CB316" i="15"/>
  <c r="CC316" i="15" s="1"/>
  <c r="S317" i="15"/>
  <c r="AS317" i="15"/>
  <c r="BI317" i="15"/>
  <c r="CB317" i="15"/>
  <c r="CC317" i="15" s="1"/>
  <c r="S318" i="15"/>
  <c r="AS318" i="15"/>
  <c r="BI318" i="15"/>
  <c r="CB318" i="15"/>
  <c r="CC318" i="15" s="1"/>
  <c r="S319" i="15"/>
  <c r="CB319" i="15"/>
  <c r="CC319" i="15" s="1"/>
  <c r="S320" i="15"/>
  <c r="CB320" i="15"/>
  <c r="CC320" i="15" s="1"/>
  <c r="S321" i="15"/>
  <c r="CB321" i="15"/>
  <c r="CC321" i="15" s="1"/>
  <c r="S322" i="15"/>
  <c r="CB322" i="15"/>
  <c r="CC322" i="15" s="1"/>
  <c r="S323" i="15"/>
  <c r="AS323" i="15"/>
  <c r="BI323" i="15"/>
  <c r="S324" i="15"/>
  <c r="AS324" i="15"/>
  <c r="BI324" i="15"/>
  <c r="S325" i="15"/>
  <c r="AS325" i="15"/>
  <c r="BI325" i="15"/>
  <c r="S326" i="15"/>
  <c r="BI326" i="15"/>
  <c r="S327" i="15"/>
  <c r="AS327" i="15"/>
  <c r="BI327" i="15"/>
  <c r="S328" i="15"/>
  <c r="AS328" i="15"/>
  <c r="BI328" i="15"/>
  <c r="S329" i="15"/>
  <c r="AS329" i="15"/>
  <c r="BI329" i="15"/>
  <c r="S330" i="15"/>
  <c r="AS330" i="15"/>
  <c r="BI330" i="15"/>
  <c r="S331" i="15"/>
  <c r="AS331" i="15"/>
  <c r="BI331" i="15"/>
  <c r="S332" i="15"/>
  <c r="AS332" i="15"/>
  <c r="BI332" i="15"/>
  <c r="S333" i="15"/>
  <c r="AS333" i="15"/>
  <c r="CB333" i="15"/>
  <c r="CC333" i="15" s="1"/>
  <c r="S334" i="15"/>
  <c r="AS334" i="15"/>
  <c r="BI334" i="15"/>
  <c r="CB334" i="15"/>
  <c r="CC334" i="15" s="1"/>
  <c r="S335" i="15"/>
  <c r="AS335" i="15"/>
  <c r="BI335" i="15"/>
  <c r="CB335" i="15"/>
  <c r="CC335" i="15" s="1"/>
  <c r="S336" i="15"/>
  <c r="AS336" i="15"/>
  <c r="BI336" i="15"/>
  <c r="CB336" i="15"/>
  <c r="CC336" i="15" s="1"/>
  <c r="S337" i="15"/>
  <c r="AS337" i="15"/>
  <c r="BI337" i="15"/>
  <c r="CB337" i="15"/>
  <c r="CC337" i="15" s="1"/>
  <c r="S338" i="15"/>
  <c r="AS338" i="15"/>
  <c r="BI338" i="15"/>
  <c r="CC338" i="15"/>
  <c r="S339" i="15"/>
  <c r="AS339" i="15"/>
  <c r="BI339" i="15"/>
  <c r="CC339" i="15"/>
  <c r="S340" i="15"/>
  <c r="AS340" i="15"/>
  <c r="BI340" i="15"/>
  <c r="CC340" i="15"/>
  <c r="S341" i="15"/>
  <c r="BI341" i="15"/>
  <c r="CC341" i="15"/>
  <c r="S342" i="15"/>
  <c r="AS342" i="15"/>
  <c r="BI342" i="15"/>
  <c r="CC342" i="15"/>
  <c r="S343" i="15"/>
  <c r="AS343" i="15"/>
  <c r="BI343" i="15"/>
  <c r="CB343" i="15"/>
  <c r="CC343" i="15" s="1"/>
  <c r="S344" i="15"/>
  <c r="AS344" i="15"/>
  <c r="BI344" i="15"/>
  <c r="CB344" i="15"/>
  <c r="CC344" i="15" s="1"/>
  <c r="S345" i="15"/>
  <c r="AS345" i="15"/>
  <c r="BI345" i="15"/>
  <c r="CB345" i="15"/>
  <c r="CC345" i="15" s="1"/>
  <c r="S346" i="15"/>
  <c r="AS346" i="15"/>
  <c r="BI346" i="15"/>
  <c r="CB346" i="15"/>
  <c r="CC346" i="15" s="1"/>
  <c r="S347" i="15"/>
  <c r="AS347" i="15"/>
  <c r="BI347" i="15"/>
  <c r="CB347" i="15"/>
  <c r="CC347" i="15" s="1"/>
  <c r="S348" i="15"/>
  <c r="AS348" i="15"/>
  <c r="BI348" i="15"/>
  <c r="CB348" i="15"/>
  <c r="CC348" i="15" s="1"/>
  <c r="S349" i="15"/>
  <c r="AS349" i="15"/>
  <c r="BI349" i="15"/>
  <c r="CB349" i="15"/>
  <c r="CC349" i="15" s="1"/>
  <c r="S350" i="15"/>
  <c r="S351" i="15"/>
  <c r="BI351" i="15"/>
  <c r="CB351" i="15"/>
  <c r="CC351" i="15" s="1"/>
  <c r="S352" i="15"/>
  <c r="BI352" i="15"/>
  <c r="CB352" i="15"/>
  <c r="CC352" i="15" s="1"/>
  <c r="S353" i="15"/>
  <c r="BI353" i="15"/>
  <c r="CB353" i="15"/>
  <c r="CC353" i="15" s="1"/>
  <c r="S354" i="15"/>
  <c r="AS354" i="15"/>
  <c r="BI354" i="15"/>
  <c r="CB354" i="15"/>
  <c r="CC354" i="15" s="1"/>
  <c r="S355" i="15"/>
  <c r="BI355" i="15"/>
  <c r="CB355" i="15"/>
  <c r="CC355" i="15" s="1"/>
  <c r="S356" i="15"/>
  <c r="AS356" i="15"/>
  <c r="BI356" i="15"/>
  <c r="CB356" i="15"/>
  <c r="CC356" i="15" s="1"/>
  <c r="S357" i="15"/>
  <c r="BI357" i="15"/>
  <c r="CB357" i="15"/>
  <c r="CC357" i="15" s="1"/>
  <c r="S358" i="15"/>
  <c r="BI358" i="15"/>
  <c r="CB358" i="15"/>
  <c r="CC358" i="15" s="1"/>
  <c r="S359" i="15"/>
  <c r="BI359" i="15"/>
  <c r="CB359" i="15"/>
  <c r="CC359" i="15" s="1"/>
  <c r="S360" i="15"/>
  <c r="AS360" i="15"/>
  <c r="BI360" i="15"/>
  <c r="CB360" i="15"/>
  <c r="CC360" i="15" s="1"/>
  <c r="S361" i="15"/>
  <c r="AS361" i="15"/>
  <c r="BI361" i="15"/>
  <c r="CB361" i="15"/>
  <c r="CC361" i="15" s="1"/>
  <c r="S362" i="15"/>
  <c r="CB362" i="15"/>
  <c r="CC362" i="15" s="1"/>
  <c r="S363" i="15"/>
  <c r="S364" i="15"/>
  <c r="S365" i="15"/>
  <c r="N366" i="15"/>
  <c r="O366" i="15"/>
  <c r="S366" i="15"/>
  <c r="BI366" i="15"/>
  <c r="N367" i="15"/>
  <c r="O367" i="15"/>
  <c r="S367" i="15"/>
  <c r="S368" i="15"/>
  <c r="S369" i="15"/>
  <c r="S370" i="15"/>
  <c r="S371" i="15"/>
  <c r="S372" i="15"/>
  <c r="AS372" i="15"/>
  <c r="BI372" i="15"/>
  <c r="CB372" i="15"/>
  <c r="CC372" i="15" s="1"/>
  <c r="S373" i="15"/>
  <c r="AS373" i="15"/>
  <c r="BI373" i="15"/>
  <c r="CB373" i="15"/>
  <c r="CC373" i="15" s="1"/>
  <c r="S374" i="15"/>
  <c r="AS374" i="15"/>
  <c r="CB374" i="15"/>
  <c r="CC374" i="15" s="1"/>
  <c r="M375" i="15"/>
  <c r="N375" i="15"/>
  <c r="O375" i="15"/>
  <c r="S375" i="15"/>
  <c r="AS375" i="15"/>
  <c r="S376" i="15"/>
  <c r="AS376" i="15"/>
  <c r="BI376" i="15"/>
  <c r="CB376" i="15"/>
  <c r="CC376" i="15" s="1"/>
  <c r="S377" i="15"/>
  <c r="AS377" i="15"/>
  <c r="BI377" i="15"/>
  <c r="CB377" i="15"/>
  <c r="CC377" i="15" s="1"/>
  <c r="S378" i="15"/>
  <c r="AS378" i="15"/>
  <c r="BI378" i="15"/>
  <c r="CB378" i="15"/>
  <c r="CC378" i="15" s="1"/>
  <c r="S379" i="15"/>
  <c r="BI379" i="15"/>
  <c r="CB379" i="15"/>
  <c r="CC379" i="15" s="1"/>
  <c r="S798" i="15"/>
  <c r="BI798" i="15"/>
  <c r="CB798" i="15"/>
  <c r="S380" i="15"/>
  <c r="BI380" i="15"/>
  <c r="CB380" i="15"/>
  <c r="CC380" i="15" s="1"/>
  <c r="S381" i="15"/>
  <c r="BI381" i="15"/>
  <c r="CB381" i="15"/>
  <c r="CC381" i="15" s="1"/>
  <c r="S382" i="15"/>
  <c r="CB382" i="15"/>
  <c r="CC382" i="15" s="1"/>
  <c r="S383" i="15"/>
  <c r="CB383" i="15"/>
  <c r="CC383" i="15" s="1"/>
  <c r="S384" i="15"/>
  <c r="CB384" i="15"/>
  <c r="CC384" i="15" s="1"/>
  <c r="S385" i="15"/>
  <c r="AS385" i="15"/>
  <c r="BI385" i="15"/>
  <c r="CB385" i="15"/>
  <c r="CC385" i="15" s="1"/>
  <c r="S386" i="15"/>
  <c r="AS386" i="15"/>
  <c r="BI386" i="15"/>
  <c r="CB386" i="15"/>
  <c r="CC386" i="15" s="1"/>
  <c r="S387" i="15"/>
  <c r="AS387" i="15"/>
  <c r="BI387" i="15"/>
  <c r="CB387" i="15"/>
  <c r="CC387" i="15" s="1"/>
  <c r="S388" i="15"/>
  <c r="BI388" i="15"/>
  <c r="CB388" i="15"/>
  <c r="CC388" i="15" s="1"/>
  <c r="S389" i="15"/>
  <c r="BI389" i="15"/>
  <c r="CB389" i="15"/>
  <c r="CC389" i="15" s="1"/>
  <c r="S390" i="15"/>
  <c r="AS390" i="15"/>
  <c r="BH390" i="15"/>
  <c r="BI390" i="15"/>
  <c r="CB390" i="15"/>
  <c r="CC390" i="15" s="1"/>
  <c r="S391" i="15"/>
  <c r="BI391" i="15"/>
  <c r="CB391" i="15"/>
  <c r="CC391" i="15" s="1"/>
  <c r="S392" i="15"/>
  <c r="BI392" i="15"/>
  <c r="CB392" i="15"/>
  <c r="CC392" i="15" s="1"/>
  <c r="S393" i="15"/>
  <c r="BI393" i="15"/>
  <c r="CB393" i="15"/>
  <c r="CC393" i="15" s="1"/>
  <c r="S394" i="15"/>
  <c r="BI394" i="15"/>
  <c r="CB394" i="15"/>
  <c r="CC394" i="15" s="1"/>
  <c r="S395" i="15"/>
  <c r="CB395" i="15"/>
  <c r="CC395" i="15" s="1"/>
  <c r="S396" i="15"/>
  <c r="AS396" i="15"/>
  <c r="BI396" i="15"/>
  <c r="CB396" i="15"/>
  <c r="CC396" i="15" s="1"/>
  <c r="S397" i="15"/>
  <c r="CB397" i="15"/>
  <c r="CC397" i="15" s="1"/>
  <c r="S398" i="15"/>
  <c r="CB398" i="15"/>
  <c r="CC398" i="15" s="1"/>
  <c r="S399" i="15"/>
  <c r="AS399" i="15"/>
  <c r="BI399" i="15"/>
  <c r="CB399" i="15"/>
  <c r="CC399" i="15" s="1"/>
  <c r="S400" i="15"/>
  <c r="BI400" i="15"/>
  <c r="CB400" i="15"/>
  <c r="CC400" i="15" s="1"/>
  <c r="S401" i="15"/>
  <c r="BI401" i="15"/>
  <c r="CB401" i="15"/>
  <c r="CC401" i="15" s="1"/>
  <c r="S402" i="15"/>
  <c r="BI402" i="15"/>
  <c r="CB402" i="15"/>
  <c r="CC402" i="15" s="1"/>
  <c r="S403" i="15"/>
  <c r="BI403" i="15"/>
  <c r="CB403" i="15"/>
  <c r="CC403" i="15" s="1"/>
  <c r="S404" i="15"/>
  <c r="AS404" i="15"/>
  <c r="BI404" i="15"/>
  <c r="CB404" i="15"/>
  <c r="CC404" i="15" s="1"/>
  <c r="S405" i="15"/>
  <c r="AS405" i="15"/>
  <c r="BI405" i="15"/>
  <c r="CB405" i="15"/>
  <c r="CC405" i="15" s="1"/>
  <c r="S406" i="15"/>
  <c r="CB406" i="15"/>
  <c r="CC406" i="15" s="1"/>
  <c r="S407" i="15"/>
  <c r="CB407" i="15"/>
  <c r="CC407" i="15" s="1"/>
  <c r="S408" i="15"/>
  <c r="CB408" i="15"/>
  <c r="CC408" i="15" s="1"/>
  <c r="S409" i="15"/>
  <c r="BI409" i="15"/>
  <c r="CB409" i="15"/>
  <c r="CC409" i="15" s="1"/>
  <c r="S410" i="15"/>
  <c r="AS410" i="15"/>
  <c r="S411" i="15"/>
  <c r="AS411" i="15"/>
  <c r="S412" i="15"/>
  <c r="AS412" i="15"/>
  <c r="S413" i="15"/>
  <c r="BI413" i="15"/>
  <c r="S414" i="15"/>
  <c r="CB414" i="15"/>
  <c r="CC414" i="15" s="1"/>
  <c r="S799" i="15"/>
  <c r="CB799" i="15"/>
  <c r="S800" i="15"/>
  <c r="CB800" i="15"/>
  <c r="S415" i="15"/>
  <c r="CB415" i="15"/>
  <c r="CC415" i="15" s="1"/>
  <c r="S416" i="15"/>
  <c r="AS416" i="15"/>
  <c r="CB416" i="15"/>
  <c r="CC416" i="15" s="1"/>
  <c r="S801" i="15"/>
  <c r="CB801" i="15"/>
  <c r="S417" i="15"/>
  <c r="AS417" i="15"/>
  <c r="BI417" i="15"/>
  <c r="CB417" i="15"/>
  <c r="CC417" i="15" s="1"/>
  <c r="S418" i="15"/>
  <c r="AS418" i="15"/>
  <c r="BI418" i="15"/>
  <c r="CB418" i="15"/>
  <c r="CC418" i="15" s="1"/>
  <c r="S419" i="15"/>
  <c r="AS419" i="15"/>
  <c r="BI419" i="15"/>
  <c r="CB419" i="15"/>
  <c r="CC419" i="15" s="1"/>
  <c r="S802" i="15"/>
  <c r="BI802" i="15"/>
  <c r="CB802" i="15"/>
  <c r="S803" i="15"/>
  <c r="BI803" i="15"/>
  <c r="CB803" i="15"/>
  <c r="S804" i="15"/>
  <c r="BI804" i="15"/>
  <c r="CB804" i="15"/>
  <c r="S805" i="15"/>
  <c r="BI805" i="15"/>
  <c r="CB805" i="15"/>
  <c r="S806" i="15"/>
  <c r="BI806" i="15"/>
  <c r="CB806" i="15"/>
  <c r="S420" i="15"/>
  <c r="AS420" i="15"/>
  <c r="CB420" i="15"/>
  <c r="CC420" i="15" s="1"/>
  <c r="S421" i="15"/>
  <c r="AS421" i="15"/>
  <c r="CB421" i="15"/>
  <c r="CC421" i="15" s="1"/>
  <c r="S422" i="15"/>
  <c r="AS422" i="15"/>
  <c r="BI422" i="15"/>
  <c r="CB422" i="15"/>
  <c r="CC422" i="15" s="1"/>
  <c r="S423" i="15"/>
  <c r="AS423" i="15"/>
  <c r="BI423" i="15"/>
  <c r="CB423" i="15"/>
  <c r="CC423" i="15" s="1"/>
  <c r="S424" i="15"/>
  <c r="AS424" i="15"/>
  <c r="BI424" i="15"/>
  <c r="S425" i="15"/>
  <c r="BI425" i="15"/>
  <c r="S426" i="15"/>
  <c r="CB426" i="15"/>
  <c r="CC426" i="15" s="1"/>
  <c r="S427" i="15"/>
  <c r="S428" i="15"/>
  <c r="CB428" i="15"/>
  <c r="CC428" i="15" s="1"/>
  <c r="S429" i="15"/>
  <c r="BI429" i="15"/>
  <c r="CB429" i="15"/>
  <c r="CC429" i="15" s="1"/>
  <c r="S430" i="15"/>
  <c r="BI430" i="15"/>
  <c r="CB430" i="15"/>
  <c r="CC430" i="15" s="1"/>
  <c r="S431" i="15"/>
  <c r="BI431" i="15"/>
  <c r="CB431" i="15"/>
  <c r="CC431" i="15" s="1"/>
  <c r="S432" i="15"/>
  <c r="BI432" i="15"/>
  <c r="CB432" i="15"/>
  <c r="CC432" i="15" s="1"/>
  <c r="S433" i="15"/>
  <c r="BI433" i="15"/>
  <c r="CB433" i="15"/>
  <c r="CC433" i="15" s="1"/>
  <c r="S434" i="15"/>
  <c r="CB434" i="15"/>
  <c r="CC434" i="15" s="1"/>
  <c r="S435" i="15"/>
  <c r="BI435" i="15"/>
  <c r="CB435" i="15"/>
  <c r="CC435" i="15" s="1"/>
  <c r="S436" i="15"/>
  <c r="BI436" i="15"/>
  <c r="CB436" i="15"/>
  <c r="CC436" i="15" s="1"/>
  <c r="S437" i="15"/>
  <c r="BI437" i="15"/>
  <c r="CB437" i="15"/>
  <c r="CC437" i="15" s="1"/>
  <c r="S438" i="15"/>
  <c r="AS438" i="15"/>
  <c r="BI438" i="15"/>
  <c r="CB438" i="15"/>
  <c r="CC438" i="15" s="1"/>
  <c r="S439" i="15"/>
  <c r="AS439" i="15"/>
  <c r="BI439" i="15"/>
  <c r="CB439" i="15"/>
  <c r="CC439" i="15" s="1"/>
  <c r="S440" i="15"/>
  <c r="AS440" i="15"/>
  <c r="BI440" i="15"/>
  <c r="CB440" i="15"/>
  <c r="CC440" i="15" s="1"/>
  <c r="S441" i="15"/>
  <c r="S442" i="15"/>
  <c r="S443" i="15"/>
  <c r="S444" i="15"/>
  <c r="CB444" i="15"/>
  <c r="CC444" i="15" s="1"/>
  <c r="S445" i="15"/>
  <c r="CB445" i="15"/>
  <c r="CC445" i="15" s="1"/>
  <c r="S446" i="15"/>
  <c r="CB446" i="15"/>
  <c r="CC446" i="15" s="1"/>
  <c r="S447" i="15"/>
  <c r="AS447" i="15"/>
  <c r="BI447" i="15"/>
  <c r="CB447" i="15"/>
  <c r="CC447" i="15" s="1"/>
  <c r="S448" i="15"/>
  <c r="AS448" i="15"/>
  <c r="BI448" i="15"/>
  <c r="CB448" i="15"/>
  <c r="CC448" i="15" s="1"/>
  <c r="S449" i="15"/>
  <c r="BI449" i="15"/>
  <c r="CB449" i="15"/>
  <c r="CC449" i="15" s="1"/>
  <c r="S450" i="15"/>
  <c r="BI450" i="15"/>
  <c r="S451" i="15"/>
  <c r="BI451" i="15"/>
  <c r="S452" i="15"/>
  <c r="BI452" i="15"/>
  <c r="S453" i="15"/>
  <c r="CB453" i="15"/>
  <c r="CC453" i="15" s="1"/>
  <c r="S454" i="15"/>
  <c r="BI454" i="15"/>
  <c r="CB454" i="15"/>
  <c r="CC454" i="15" s="1"/>
  <c r="S455" i="15"/>
  <c r="BI455" i="15"/>
  <c r="CB455" i="15"/>
  <c r="CC455" i="15" s="1"/>
  <c r="S456" i="15"/>
  <c r="BI456" i="15"/>
  <c r="CB456" i="15"/>
  <c r="CC456" i="15" s="1"/>
  <c r="S457" i="15"/>
  <c r="BI457" i="15"/>
  <c r="CB457" i="15"/>
  <c r="CC457" i="15" s="1"/>
  <c r="S458" i="15"/>
  <c r="BI458" i="15"/>
  <c r="CB458" i="15"/>
  <c r="CC458" i="15" s="1"/>
  <c r="S459" i="15"/>
  <c r="BI459" i="15"/>
  <c r="CB459" i="15"/>
  <c r="CC459" i="15" s="1"/>
  <c r="S460" i="15"/>
  <c r="BI460" i="15"/>
  <c r="CB460" i="15"/>
  <c r="CC460" i="15" s="1"/>
  <c r="S461" i="15"/>
  <c r="BI461" i="15"/>
  <c r="CB461" i="15"/>
  <c r="CC461" i="15" s="1"/>
  <c r="S462" i="15"/>
  <c r="BI462" i="15"/>
  <c r="CB462" i="15"/>
  <c r="CC462" i="15" s="1"/>
  <c r="S463" i="15"/>
  <c r="CB463" i="15"/>
  <c r="CC463" i="15" s="1"/>
  <c r="S464" i="15"/>
  <c r="S465" i="15"/>
  <c r="S466" i="15"/>
  <c r="S467" i="15"/>
  <c r="AS467" i="15"/>
  <c r="BI467" i="15"/>
  <c r="CB467" i="15"/>
  <c r="CC467" i="15" s="1"/>
  <c r="S468" i="15"/>
  <c r="AS468" i="15"/>
  <c r="BI468" i="15"/>
  <c r="CB468" i="15"/>
  <c r="CC468" i="15" s="1"/>
  <c r="S469" i="15"/>
  <c r="AS469" i="15"/>
  <c r="BI469" i="15"/>
  <c r="CB469" i="15"/>
  <c r="CC469" i="15" s="1"/>
  <c r="S470" i="15"/>
  <c r="AS470" i="15"/>
  <c r="CB470" i="15"/>
  <c r="CC470" i="15" s="1"/>
  <c r="S471" i="15"/>
  <c r="AS471" i="15"/>
  <c r="BI471" i="15"/>
  <c r="CB471" i="15"/>
  <c r="CC471" i="15" s="1"/>
  <c r="S472" i="15"/>
  <c r="AS472" i="15"/>
  <c r="BI472" i="15"/>
  <c r="CB472" i="15"/>
  <c r="CC472" i="15" s="1"/>
  <c r="S473" i="15"/>
  <c r="AS473" i="15"/>
  <c r="BI473" i="15"/>
  <c r="CB473" i="15"/>
  <c r="CC473" i="15" s="1"/>
  <c r="S474" i="15"/>
  <c r="AS474" i="15"/>
  <c r="BI474" i="15"/>
  <c r="CB474" i="15"/>
  <c r="CC474" i="15" s="1"/>
  <c r="S475" i="15"/>
  <c r="BI475" i="15"/>
  <c r="CB475" i="15"/>
  <c r="CC475" i="15" s="1"/>
  <c r="S476" i="15"/>
  <c r="AS476" i="15"/>
  <c r="CB476" i="15"/>
  <c r="CC476" i="15" s="1"/>
  <c r="S477" i="15"/>
  <c r="AS477" i="15"/>
  <c r="CB477" i="15"/>
  <c r="CC477" i="15" s="1"/>
  <c r="S478" i="15"/>
  <c r="AS478" i="15"/>
  <c r="CB478" i="15"/>
  <c r="CC478" i="15" s="1"/>
  <c r="S479" i="15"/>
  <c r="AS479" i="15"/>
  <c r="CB479" i="15"/>
  <c r="CC479" i="15" s="1"/>
  <c r="S480" i="15"/>
  <c r="AS480" i="15"/>
  <c r="CB480" i="15"/>
  <c r="CC480" i="15" s="1"/>
  <c r="S481" i="15"/>
  <c r="AS481" i="15"/>
  <c r="CB481" i="15"/>
  <c r="CC481" i="15" s="1"/>
  <c r="S482" i="15"/>
  <c r="AS482" i="15"/>
  <c r="CB482" i="15"/>
  <c r="CC482" i="15" s="1"/>
  <c r="S483" i="15"/>
  <c r="AS483" i="15"/>
  <c r="CB483" i="15"/>
  <c r="CC483" i="15" s="1"/>
  <c r="S484" i="15"/>
  <c r="AS484" i="15"/>
  <c r="CB484" i="15"/>
  <c r="CC484" i="15" s="1"/>
  <c r="S485" i="15"/>
  <c r="BI485" i="15"/>
  <c r="CB485" i="15"/>
  <c r="CC485" i="15" s="1"/>
  <c r="S486" i="15"/>
  <c r="AS486" i="15"/>
  <c r="BI486" i="15"/>
  <c r="CB486" i="15"/>
  <c r="CC486" i="15" s="1"/>
  <c r="S487" i="15"/>
  <c r="AS487" i="15"/>
  <c r="BI487" i="15"/>
  <c r="CB487" i="15"/>
  <c r="CC487" i="15" s="1"/>
  <c r="S488" i="15"/>
  <c r="AS488" i="15"/>
  <c r="BI488" i="15"/>
  <c r="CB488" i="15"/>
  <c r="CC488" i="15" s="1"/>
  <c r="S489" i="15"/>
  <c r="AS489" i="15"/>
  <c r="BI489" i="15"/>
  <c r="CB489" i="15"/>
  <c r="CC489" i="15" s="1"/>
  <c r="S490" i="15"/>
  <c r="AS490" i="15"/>
  <c r="BI490" i="15"/>
  <c r="CB490" i="15"/>
  <c r="CC490" i="15" s="1"/>
  <c r="S491" i="15"/>
  <c r="AS491" i="15"/>
  <c r="BI491" i="15"/>
  <c r="CB491" i="15"/>
  <c r="CC491" i="15" s="1"/>
  <c r="S492" i="15"/>
  <c r="AS492" i="15"/>
  <c r="BI492" i="15"/>
  <c r="CB492" i="15"/>
  <c r="CC492" i="15" s="1"/>
  <c r="S493" i="15"/>
  <c r="AS493" i="15"/>
  <c r="BI493" i="15"/>
  <c r="CB493" i="15"/>
  <c r="CC493" i="15" s="1"/>
  <c r="S494" i="15"/>
  <c r="AS494" i="15"/>
  <c r="BI494" i="15"/>
  <c r="CB494" i="15"/>
  <c r="CC494" i="15" s="1"/>
  <c r="S495" i="15"/>
  <c r="AS495" i="15"/>
  <c r="BI495" i="15"/>
  <c r="CB495" i="15"/>
  <c r="CC495" i="15" s="1"/>
  <c r="S496" i="15"/>
  <c r="AS496" i="15"/>
  <c r="BI496" i="15"/>
  <c r="CB496" i="15"/>
  <c r="CC496" i="15" s="1"/>
  <c r="S497" i="15"/>
  <c r="AS497" i="15"/>
  <c r="BI497" i="15"/>
  <c r="CB497" i="15"/>
  <c r="CC497" i="15" s="1"/>
  <c r="S498" i="15"/>
  <c r="AS498" i="15"/>
  <c r="BI498" i="15"/>
  <c r="CB498" i="15"/>
  <c r="CC498" i="15" s="1"/>
  <c r="S499" i="15"/>
  <c r="AS499" i="15"/>
  <c r="BI499" i="15"/>
  <c r="CB499" i="15"/>
  <c r="CC499" i="15" s="1"/>
  <c r="S500" i="15"/>
  <c r="AS500" i="15"/>
  <c r="BI500" i="15"/>
  <c r="CB500" i="15"/>
  <c r="CC500" i="15" s="1"/>
  <c r="S501" i="15"/>
  <c r="AS501" i="15"/>
  <c r="BI501" i="15"/>
  <c r="CB501" i="15"/>
  <c r="CC501" i="15" s="1"/>
  <c r="S502" i="15"/>
  <c r="AS502" i="15"/>
  <c r="BI502" i="15"/>
  <c r="CB502" i="15"/>
  <c r="CC502" i="15" s="1"/>
  <c r="S503" i="15"/>
  <c r="AS503" i="15"/>
  <c r="BI503" i="15"/>
  <c r="CB503" i="15"/>
  <c r="CC503" i="15" s="1"/>
  <c r="S504" i="15"/>
  <c r="AS504" i="15"/>
  <c r="BI504" i="15"/>
  <c r="CB504" i="15"/>
  <c r="CC504" i="15" s="1"/>
  <c r="S505" i="15"/>
  <c r="AS505" i="15"/>
  <c r="BI505" i="15"/>
  <c r="CB505" i="15"/>
  <c r="CC505" i="15" s="1"/>
  <c r="S506" i="15"/>
  <c r="AS506" i="15"/>
  <c r="BI506" i="15"/>
  <c r="CB506" i="15"/>
  <c r="CC506" i="15" s="1"/>
  <c r="S507" i="15"/>
  <c r="AS507" i="15"/>
  <c r="BI507" i="15"/>
  <c r="CB507" i="15"/>
  <c r="CC507" i="15" s="1"/>
  <c r="S508" i="15"/>
  <c r="AS508" i="15"/>
  <c r="BI508" i="15"/>
  <c r="CB508" i="15"/>
  <c r="CC508" i="15" s="1"/>
  <c r="S509" i="15"/>
  <c r="AS509" i="15"/>
  <c r="BI509" i="15"/>
  <c r="CB509" i="15"/>
  <c r="CC509" i="15" s="1"/>
  <c r="S510" i="15"/>
  <c r="AS510" i="15"/>
  <c r="BI510" i="15"/>
  <c r="CB510" i="15"/>
  <c r="CC510" i="15" s="1"/>
  <c r="S807" i="15"/>
  <c r="AS807" i="15"/>
  <c r="BI807" i="15"/>
  <c r="CB807" i="15"/>
  <c r="S808" i="15"/>
  <c r="AS808" i="15"/>
  <c r="BI808" i="15"/>
  <c r="CB808" i="15"/>
  <c r="S809" i="15"/>
  <c r="AS809" i="15"/>
  <c r="BI809" i="15"/>
  <c r="CB809" i="15"/>
  <c r="S511" i="15"/>
  <c r="CB511" i="15"/>
  <c r="CC511" i="15" s="1"/>
  <c r="S512" i="15"/>
  <c r="BI512" i="15"/>
  <c r="CB512" i="15"/>
  <c r="CC512" i="15" s="1"/>
  <c r="S810" i="15"/>
  <c r="CB810" i="15"/>
  <c r="S513" i="15"/>
  <c r="BI513" i="15"/>
  <c r="CB513" i="15"/>
  <c r="CC513" i="15" s="1"/>
  <c r="S514" i="15"/>
  <c r="S515" i="15"/>
  <c r="BI515" i="15"/>
  <c r="CB515" i="15"/>
  <c r="CC515" i="15" s="1"/>
  <c r="S516" i="15"/>
  <c r="BI516" i="15"/>
  <c r="CB516" i="15"/>
  <c r="CC516" i="15" s="1"/>
  <c r="S517" i="15"/>
  <c r="AS517" i="15"/>
  <c r="BI517" i="15"/>
  <c r="CB517" i="15"/>
  <c r="CC517" i="15" s="1"/>
  <c r="S518" i="15"/>
  <c r="AS518" i="15"/>
  <c r="BI518" i="15"/>
  <c r="CB518" i="15"/>
  <c r="CC518" i="15" s="1"/>
  <c r="S519" i="15"/>
  <c r="AS519" i="15"/>
  <c r="BI519" i="15"/>
  <c r="CB519" i="15"/>
  <c r="CC519" i="15" s="1"/>
  <c r="S520" i="15"/>
  <c r="AS520" i="15"/>
  <c r="BI520" i="15"/>
  <c r="CB520" i="15"/>
  <c r="CC520" i="15" s="1"/>
  <c r="S521" i="15"/>
  <c r="AS521" i="15"/>
  <c r="BI521" i="15"/>
  <c r="CB521" i="15"/>
  <c r="CC521" i="15" s="1"/>
  <c r="S522" i="15"/>
  <c r="AS522" i="15"/>
  <c r="BI522" i="15"/>
  <c r="CB522" i="15"/>
  <c r="CC522" i="15" s="1"/>
  <c r="S523" i="15"/>
  <c r="BI523" i="15"/>
  <c r="CB523" i="15"/>
  <c r="CC523" i="15" s="1"/>
  <c r="S524" i="15"/>
  <c r="BI524" i="15"/>
  <c r="CB524" i="15"/>
  <c r="CC524" i="15" s="1"/>
  <c r="S525" i="15"/>
  <c r="BI525" i="15"/>
  <c r="CB525" i="15"/>
  <c r="CC525" i="15" s="1"/>
  <c r="S526" i="15"/>
  <c r="BI526" i="15"/>
  <c r="CB526" i="15"/>
  <c r="CC526" i="15" s="1"/>
  <c r="S527" i="15"/>
  <c r="BI527" i="15"/>
  <c r="CB527" i="15"/>
  <c r="CC527" i="15" s="1"/>
  <c r="S528" i="15"/>
  <c r="BI528" i="15"/>
  <c r="CB528" i="15"/>
  <c r="CC528" i="15" s="1"/>
  <c r="S529" i="15"/>
  <c r="BI529" i="15"/>
  <c r="CB529" i="15"/>
  <c r="CC529" i="15" s="1"/>
  <c r="S530" i="15"/>
  <c r="BI530" i="15"/>
  <c r="CB530" i="15"/>
  <c r="CC530" i="15" s="1"/>
  <c r="S531" i="15"/>
  <c r="BI531" i="15"/>
  <c r="CB531" i="15"/>
  <c r="CC531" i="15" s="1"/>
  <c r="S532" i="15"/>
  <c r="BI532" i="15"/>
  <c r="CB532" i="15"/>
  <c r="CC532" i="15" s="1"/>
  <c r="S533" i="15"/>
  <c r="AS533" i="15"/>
  <c r="BI533" i="15"/>
  <c r="CB533" i="15"/>
  <c r="CC533" i="15" s="1"/>
  <c r="S534" i="15"/>
  <c r="AS534" i="15"/>
  <c r="BI534" i="15"/>
  <c r="CB534" i="15"/>
  <c r="CC534" i="15" s="1"/>
  <c r="S535" i="15"/>
  <c r="AS535" i="15"/>
  <c r="BI535" i="15"/>
  <c r="CB535" i="15"/>
  <c r="CC535" i="15" s="1"/>
  <c r="S536" i="15"/>
  <c r="AS536" i="15"/>
  <c r="BI536" i="15"/>
  <c r="CB536" i="15"/>
  <c r="CC536" i="15" s="1"/>
  <c r="S537" i="15"/>
  <c r="AS537" i="15"/>
  <c r="BI537" i="15"/>
  <c r="CB537" i="15"/>
  <c r="CC537" i="15" s="1"/>
  <c r="S538" i="15"/>
  <c r="AS538" i="15"/>
  <c r="BI538" i="15"/>
  <c r="CB538" i="15"/>
  <c r="CC538" i="15" s="1"/>
  <c r="S539" i="15"/>
  <c r="AS539" i="15"/>
  <c r="BI539" i="15"/>
  <c r="CB539" i="15"/>
  <c r="CC539" i="15" s="1"/>
  <c r="S540" i="15"/>
  <c r="AS540" i="15"/>
  <c r="BI540" i="15"/>
  <c r="CB540" i="15"/>
  <c r="CC540" i="15" s="1"/>
  <c r="S541" i="15"/>
  <c r="AS541" i="15"/>
  <c r="BI541" i="15"/>
  <c r="CB541" i="15"/>
  <c r="CC541" i="15" s="1"/>
  <c r="S542" i="15"/>
  <c r="AS542" i="15"/>
  <c r="BI542" i="15"/>
  <c r="CB542" i="15"/>
  <c r="CC542" i="15" s="1"/>
  <c r="S543" i="15"/>
  <c r="AS543" i="15"/>
  <c r="BI543" i="15"/>
  <c r="CB543" i="15"/>
  <c r="CC543" i="15" s="1"/>
  <c r="S544" i="15"/>
  <c r="AS544" i="15"/>
  <c r="BI544" i="15"/>
  <c r="CB544" i="15"/>
  <c r="CC544" i="15" s="1"/>
  <c r="S545" i="15"/>
  <c r="AS545" i="15"/>
  <c r="BI545" i="15"/>
  <c r="CB545" i="15"/>
  <c r="CC545" i="15" s="1"/>
  <c r="S546" i="15"/>
  <c r="AS546" i="15"/>
  <c r="BI546" i="15"/>
  <c r="CB546" i="15"/>
  <c r="CC546" i="15" s="1"/>
  <c r="S547" i="15"/>
  <c r="AS547" i="15"/>
  <c r="BI547" i="15"/>
  <c r="CB547" i="15"/>
  <c r="CC547" i="15" s="1"/>
  <c r="S548" i="15"/>
  <c r="AS548" i="15"/>
  <c r="BI548" i="15"/>
  <c r="CB548" i="15"/>
  <c r="CC548" i="15" s="1"/>
  <c r="S549" i="15"/>
  <c r="AS549" i="15"/>
  <c r="BI549" i="15"/>
  <c r="CB549" i="15"/>
  <c r="CC549" i="15" s="1"/>
  <c r="S550" i="15"/>
  <c r="AS550" i="15"/>
  <c r="BI550" i="15"/>
  <c r="CB550" i="15"/>
  <c r="CC550" i="15" s="1"/>
  <c r="S551" i="15"/>
  <c r="AS551" i="15"/>
  <c r="BI551" i="15"/>
  <c r="CB551" i="15"/>
  <c r="CC551" i="15" s="1"/>
  <c r="S552" i="15"/>
  <c r="AS552" i="15"/>
  <c r="BI552" i="15"/>
  <c r="CB552" i="15"/>
  <c r="CC552" i="15" s="1"/>
  <c r="S553" i="15"/>
  <c r="AS553" i="15"/>
  <c r="BI553" i="15"/>
  <c r="CB553" i="15"/>
  <c r="CC553" i="15" s="1"/>
  <c r="S554" i="15"/>
  <c r="AS554" i="15"/>
  <c r="BI554" i="15"/>
  <c r="CB554" i="15"/>
  <c r="CC554" i="15" s="1"/>
  <c r="S555" i="15"/>
  <c r="AS555" i="15"/>
  <c r="BI555" i="15"/>
  <c r="CB555" i="15"/>
  <c r="CC555" i="15" s="1"/>
  <c r="S556" i="15"/>
  <c r="AS556" i="15"/>
  <c r="BI556" i="15"/>
  <c r="CB556" i="15"/>
  <c r="CC556" i="15" s="1"/>
  <c r="S557" i="15"/>
  <c r="AS557" i="15"/>
  <c r="BI557" i="15"/>
  <c r="CB557" i="15"/>
  <c r="CC557" i="15" s="1"/>
  <c r="S558" i="15"/>
  <c r="AS558" i="15"/>
  <c r="BI558" i="15"/>
  <c r="CB558" i="15"/>
  <c r="CC558" i="15" s="1"/>
  <c r="S559" i="15"/>
  <c r="AS559" i="15"/>
  <c r="BI559" i="15"/>
  <c r="CB559" i="15"/>
  <c r="CC559" i="15" s="1"/>
  <c r="S560" i="15"/>
  <c r="AS560" i="15"/>
  <c r="BI560" i="15"/>
  <c r="CB560" i="15"/>
  <c r="CC560" i="15" s="1"/>
  <c r="S561" i="15"/>
  <c r="AS561" i="15"/>
  <c r="BI561" i="15"/>
  <c r="CB561" i="15"/>
  <c r="CC561" i="15" s="1"/>
  <c r="S562" i="15"/>
  <c r="AS562" i="15"/>
  <c r="BI562" i="15"/>
  <c r="CB562" i="15"/>
  <c r="CC562" i="15" s="1"/>
  <c r="S563" i="15"/>
  <c r="AS563" i="15"/>
  <c r="BI563" i="15"/>
  <c r="CB563" i="15"/>
  <c r="CC563" i="15" s="1"/>
  <c r="S564" i="15"/>
  <c r="AS564" i="15"/>
  <c r="BI564" i="15"/>
  <c r="CB564" i="15"/>
  <c r="CC564" i="15" s="1"/>
  <c r="S565" i="15"/>
  <c r="AS565" i="15"/>
  <c r="BI565" i="15"/>
  <c r="CB565" i="15"/>
  <c r="CC565" i="15" s="1"/>
  <c r="S566" i="15"/>
  <c r="AS566" i="15"/>
  <c r="BI566" i="15"/>
  <c r="CB566" i="15"/>
  <c r="CC566" i="15" s="1"/>
  <c r="S567" i="15"/>
  <c r="AS567" i="15"/>
  <c r="BI567" i="15"/>
  <c r="CB567" i="15"/>
  <c r="CC567" i="15" s="1"/>
  <c r="S568" i="15"/>
  <c r="AS568" i="15"/>
  <c r="BI568" i="15"/>
  <c r="CB568" i="15"/>
  <c r="CC568" i="15" s="1"/>
  <c r="S569" i="15"/>
  <c r="AS569" i="15"/>
  <c r="BI569" i="15"/>
  <c r="CB569" i="15"/>
  <c r="CC569" i="15" s="1"/>
  <c r="S570" i="15"/>
  <c r="AS570" i="15"/>
  <c r="BI570" i="15"/>
  <c r="CB570" i="15"/>
  <c r="CC570" i="15" s="1"/>
  <c r="S571" i="15"/>
  <c r="AS571" i="15"/>
  <c r="BI571" i="15"/>
  <c r="CB571" i="15"/>
  <c r="CC571" i="15" s="1"/>
  <c r="S572" i="15"/>
  <c r="AS572" i="15"/>
  <c r="BI572" i="15"/>
  <c r="CB572" i="15"/>
  <c r="CC572" i="15" s="1"/>
  <c r="S573" i="15"/>
  <c r="AS573" i="15"/>
  <c r="BI573" i="15"/>
  <c r="CB573" i="15"/>
  <c r="CC573" i="15" s="1"/>
  <c r="S574" i="15"/>
  <c r="AS574" i="15"/>
  <c r="BI574" i="15"/>
  <c r="CB574" i="15"/>
  <c r="CC574" i="15" s="1"/>
  <c r="S575" i="15"/>
  <c r="AS575" i="15"/>
  <c r="BI575" i="15"/>
  <c r="CB575" i="15"/>
  <c r="CC575" i="15" s="1"/>
  <c r="S576" i="15"/>
  <c r="AS576" i="15"/>
  <c r="BI576" i="15"/>
  <c r="CB576" i="15"/>
  <c r="CC576" i="15" s="1"/>
  <c r="S577" i="15"/>
  <c r="AS577" i="15"/>
  <c r="BI577" i="15"/>
  <c r="CB577" i="15"/>
  <c r="CC577" i="15" s="1"/>
  <c r="S578" i="15"/>
  <c r="AS578" i="15"/>
  <c r="BI578" i="15"/>
  <c r="CB578" i="15"/>
  <c r="CC578" i="15" s="1"/>
  <c r="S579" i="15"/>
  <c r="AS579" i="15"/>
  <c r="BI579" i="15"/>
  <c r="CB579" i="15"/>
  <c r="CC579" i="15" s="1"/>
  <c r="S580" i="15"/>
  <c r="AS580" i="15"/>
  <c r="BI580" i="15"/>
  <c r="CB580" i="15"/>
  <c r="CC580" i="15" s="1"/>
  <c r="S581" i="15"/>
  <c r="AS581" i="15"/>
  <c r="BI581" i="15"/>
  <c r="CB581" i="15"/>
  <c r="CC581" i="15" s="1"/>
  <c r="S582" i="15"/>
  <c r="AS582" i="15"/>
  <c r="BI582" i="15"/>
  <c r="CB582" i="15"/>
  <c r="CC582" i="15" s="1"/>
  <c r="S583" i="15"/>
  <c r="AS583" i="15"/>
  <c r="BI583" i="15"/>
  <c r="CB583" i="15"/>
  <c r="CC583" i="15" s="1"/>
  <c r="S584" i="15"/>
  <c r="AS584" i="15"/>
  <c r="BI584" i="15"/>
  <c r="CB584" i="15"/>
  <c r="CC584" i="15" s="1"/>
  <c r="S585" i="15"/>
  <c r="AS585" i="15"/>
  <c r="BI585" i="15"/>
  <c r="CB585" i="15"/>
  <c r="CC585" i="15" s="1"/>
  <c r="S586" i="15"/>
  <c r="AS586" i="15"/>
  <c r="CB586" i="15"/>
  <c r="CC586" i="15" s="1"/>
  <c r="S587" i="15"/>
  <c r="AS587" i="15"/>
  <c r="CB587" i="15"/>
  <c r="CC587" i="15" s="1"/>
  <c r="S588" i="15"/>
  <c r="AS588" i="15"/>
  <c r="BI588" i="15"/>
  <c r="CB588" i="15"/>
  <c r="CC588" i="15" s="1"/>
  <c r="S589" i="15"/>
  <c r="AS589" i="15"/>
  <c r="BI589" i="15"/>
  <c r="CB589" i="15"/>
  <c r="CC589" i="15" s="1"/>
  <c r="S590" i="15"/>
  <c r="AS590" i="15"/>
  <c r="BI590" i="15"/>
  <c r="CB590" i="15"/>
  <c r="CC590" i="15" s="1"/>
  <c r="S591" i="15"/>
  <c r="AS591" i="15"/>
  <c r="BI591" i="15"/>
  <c r="CB591" i="15"/>
  <c r="CC591" i="15" s="1"/>
  <c r="S592" i="15"/>
  <c r="AS592" i="15"/>
  <c r="BI592" i="15"/>
  <c r="CB592" i="15"/>
  <c r="CC592" i="15" s="1"/>
  <c r="S593" i="15"/>
  <c r="AS593" i="15"/>
  <c r="BI593" i="15"/>
  <c r="CB593" i="15"/>
  <c r="CC593" i="15" s="1"/>
  <c r="S594" i="15"/>
  <c r="AS594" i="15"/>
  <c r="BI594" i="15"/>
  <c r="CB594" i="15"/>
  <c r="CC594" i="15" s="1"/>
  <c r="S789" i="15"/>
  <c r="BI789" i="15"/>
  <c r="CB789" i="15"/>
  <c r="S595" i="15"/>
  <c r="BI595" i="15"/>
  <c r="CB595" i="15"/>
  <c r="CC595" i="15" s="1"/>
  <c r="S596" i="15"/>
  <c r="AS596" i="15"/>
  <c r="BI596" i="15"/>
  <c r="CB596" i="15"/>
  <c r="CC596" i="15" s="1"/>
  <c r="S597" i="15"/>
  <c r="AS597" i="15"/>
  <c r="BI597" i="15"/>
  <c r="CB597" i="15"/>
  <c r="CC597" i="15" s="1"/>
  <c r="S598" i="15"/>
  <c r="AS598" i="15"/>
  <c r="BI598" i="15"/>
  <c r="CB598" i="15"/>
  <c r="CC598" i="15" s="1"/>
  <c r="S599" i="15"/>
  <c r="AS599" i="15"/>
  <c r="BI599" i="15"/>
  <c r="CB599" i="15"/>
  <c r="CC599" i="15" s="1"/>
  <c r="S600" i="15"/>
  <c r="AS600" i="15"/>
  <c r="BI600" i="15"/>
  <c r="CB600" i="15"/>
  <c r="CC600" i="15" s="1"/>
  <c r="S601" i="15"/>
  <c r="AS601" i="15"/>
  <c r="BI601" i="15"/>
  <c r="CB601" i="15"/>
  <c r="CC601" i="15" s="1"/>
  <c r="S602" i="15"/>
  <c r="AS602" i="15"/>
  <c r="BI602" i="15"/>
  <c r="CB602" i="15"/>
  <c r="CC602" i="15" s="1"/>
  <c r="S603" i="15"/>
  <c r="AS603" i="15"/>
  <c r="BI603" i="15"/>
  <c r="CB603" i="15"/>
  <c r="CC603" i="15" s="1"/>
  <c r="S604" i="15"/>
  <c r="AS604" i="15"/>
  <c r="BI604" i="15"/>
  <c r="CB604" i="15"/>
  <c r="CC604" i="15" s="1"/>
  <c r="S605" i="15"/>
  <c r="AS605" i="15"/>
  <c r="BI605" i="15"/>
  <c r="CB605" i="15"/>
  <c r="CC605" i="15" s="1"/>
  <c r="S606" i="15"/>
  <c r="BI606" i="15"/>
  <c r="CB606" i="15"/>
  <c r="CC606" i="15" s="1"/>
  <c r="S607" i="15"/>
  <c r="AS607" i="15"/>
  <c r="CB607" i="15"/>
  <c r="CC607" i="15" s="1"/>
  <c r="S608" i="15"/>
  <c r="BI608" i="15"/>
  <c r="CB608" i="15"/>
  <c r="CC608" i="15" s="1"/>
  <c r="S609" i="15"/>
  <c r="BI609" i="15"/>
  <c r="CB609" i="15"/>
  <c r="CC609" i="15" s="1"/>
  <c r="S610" i="15"/>
  <c r="BI610" i="15"/>
  <c r="CB610" i="15"/>
  <c r="CC610" i="15" s="1"/>
  <c r="S611" i="15"/>
  <c r="BI611" i="15"/>
  <c r="CB611" i="15"/>
  <c r="CC611" i="15" s="1"/>
  <c r="S612" i="15"/>
  <c r="BI612" i="15"/>
  <c r="CB612" i="15"/>
  <c r="CC612" i="15" s="1"/>
  <c r="S613" i="15"/>
  <c r="CB613" i="15"/>
  <c r="CC613" i="15" s="1"/>
  <c r="S614" i="15"/>
  <c r="CB614" i="15"/>
  <c r="CC614" i="15" s="1"/>
  <c r="S615" i="15"/>
  <c r="AS615" i="15"/>
  <c r="CB615" i="15"/>
  <c r="CC615" i="15" s="1"/>
  <c r="S616" i="15"/>
  <c r="AS616" i="15"/>
  <c r="BI616" i="15"/>
  <c r="CB616" i="15"/>
  <c r="CC616" i="15" s="1"/>
  <c r="S617" i="15"/>
  <c r="BI617" i="15"/>
  <c r="CB617" i="15"/>
  <c r="CC617" i="15" s="1"/>
  <c r="S618" i="15"/>
  <c r="AS618" i="15"/>
  <c r="BI618" i="15"/>
  <c r="CB618" i="15"/>
  <c r="CC618" i="15" s="1"/>
  <c r="S619" i="15"/>
  <c r="BI619" i="15"/>
  <c r="CB619" i="15"/>
  <c r="CC619" i="15" s="1"/>
  <c r="S620" i="15"/>
  <c r="CB620" i="15"/>
  <c r="CC620" i="15" s="1"/>
  <c r="S621" i="15"/>
  <c r="BI621" i="15"/>
  <c r="CB621" i="15"/>
  <c r="CC621" i="15" s="1"/>
  <c r="S622" i="15"/>
  <c r="CB622" i="15"/>
  <c r="CC622" i="15" s="1"/>
  <c r="S623" i="15"/>
  <c r="BI623" i="15"/>
  <c r="CB623" i="15"/>
  <c r="CC623" i="15" s="1"/>
  <c r="S624" i="15"/>
  <c r="AS624" i="15"/>
  <c r="BI624" i="15"/>
  <c r="CB624" i="15"/>
  <c r="CC624" i="15" s="1"/>
  <c r="S625" i="15"/>
  <c r="CB625" i="15"/>
  <c r="CC625" i="15" s="1"/>
  <c r="S626" i="15"/>
  <c r="CB626" i="15"/>
  <c r="CC626" i="15" s="1"/>
  <c r="S627" i="15"/>
  <c r="CB627" i="15"/>
  <c r="CC627" i="15" s="1"/>
  <c r="S628" i="15"/>
  <c r="BI628" i="15"/>
  <c r="CB628" i="15"/>
  <c r="CC628" i="15" s="1"/>
  <c r="S629" i="15"/>
  <c r="BI629" i="15"/>
  <c r="CB629" i="15"/>
  <c r="CC629" i="15" s="1"/>
  <c r="S630" i="15"/>
  <c r="BI630" i="15"/>
  <c r="CB630" i="15"/>
  <c r="CC630" i="15" s="1"/>
  <c r="S631" i="15"/>
  <c r="BI631" i="15"/>
  <c r="CB631" i="15"/>
  <c r="CC631" i="15" s="1"/>
  <c r="S632" i="15"/>
  <c r="BI632" i="15"/>
  <c r="CB632" i="15"/>
  <c r="CC632" i="15" s="1"/>
  <c r="S633" i="15"/>
  <c r="BI633" i="15"/>
  <c r="CB633" i="15"/>
  <c r="CC633" i="15" s="1"/>
  <c r="S634" i="15"/>
  <c r="BI634" i="15"/>
  <c r="CB634" i="15"/>
  <c r="CC634" i="15" s="1"/>
  <c r="S635" i="15"/>
  <c r="BI635" i="15"/>
  <c r="CB635" i="15"/>
  <c r="CC635" i="15" s="1"/>
  <c r="S636" i="15"/>
  <c r="BI636" i="15"/>
  <c r="CB636" i="15"/>
  <c r="CC636" i="15" s="1"/>
  <c r="S637" i="15"/>
  <c r="BI637" i="15"/>
  <c r="CB637" i="15"/>
  <c r="CC637" i="15" s="1"/>
  <c r="S638" i="15"/>
  <c r="AS638" i="15"/>
  <c r="S639" i="15"/>
  <c r="CB639" i="15"/>
  <c r="CC639" i="15" s="1"/>
  <c r="S640" i="15"/>
  <c r="S641" i="15"/>
  <c r="S642" i="15"/>
  <c r="BI642" i="15"/>
  <c r="CB642" i="15"/>
  <c r="CC642" i="15" s="1"/>
  <c r="S643" i="15"/>
  <c r="BI643" i="15"/>
  <c r="S644" i="15"/>
  <c r="AS644" i="15"/>
  <c r="BI644" i="15"/>
  <c r="S645" i="15"/>
  <c r="BI645" i="15"/>
  <c r="CB645" i="15"/>
  <c r="CC645" i="15" s="1"/>
  <c r="S646" i="15"/>
  <c r="AS646" i="15"/>
  <c r="BI646" i="15"/>
  <c r="CB646" i="15"/>
  <c r="CC646" i="15" s="1"/>
  <c r="S785" i="15"/>
  <c r="BI785" i="15"/>
  <c r="CB785" i="15"/>
  <c r="S647" i="15"/>
  <c r="BI647" i="15"/>
  <c r="CB647" i="15"/>
  <c r="CC647" i="15" s="1"/>
  <c r="S786" i="15"/>
  <c r="BI786" i="15"/>
  <c r="CB786" i="15"/>
  <c r="S648" i="15"/>
  <c r="AS648" i="15"/>
  <c r="BI648" i="15"/>
  <c r="CB648" i="15"/>
  <c r="CC648" i="15" s="1"/>
  <c r="S649" i="15"/>
  <c r="S650" i="15"/>
  <c r="AS650" i="15"/>
  <c r="BI650" i="15"/>
  <c r="CB650" i="15"/>
  <c r="CC650" i="15" s="1"/>
  <c r="S651" i="15"/>
  <c r="CB651" i="15"/>
  <c r="CC651" i="15" s="1"/>
  <c r="S652" i="15"/>
  <c r="BI652" i="15"/>
  <c r="CB652" i="15"/>
  <c r="CC652" i="15" s="1"/>
  <c r="S653" i="15"/>
  <c r="BI653" i="15"/>
  <c r="CB653" i="15"/>
  <c r="CC653" i="15" s="1"/>
  <c r="S654" i="15"/>
  <c r="BI654" i="15"/>
  <c r="CB654" i="15"/>
  <c r="CC654" i="15" s="1"/>
  <c r="S655" i="15"/>
  <c r="BI655" i="15"/>
  <c r="CB655" i="15"/>
  <c r="CC655" i="15" s="1"/>
  <c r="S656" i="15"/>
  <c r="CB656" i="15"/>
  <c r="CC656" i="15" s="1"/>
  <c r="S657" i="15"/>
  <c r="AS657" i="15"/>
  <c r="BI657" i="15"/>
  <c r="CB657" i="15"/>
  <c r="CC657" i="15" s="1"/>
  <c r="S658" i="15"/>
  <c r="AS658" i="15"/>
  <c r="BI658" i="15"/>
  <c r="CB658" i="15"/>
  <c r="CC658" i="15" s="1"/>
  <c r="S659" i="15"/>
  <c r="AS659" i="15"/>
  <c r="BI659" i="15"/>
  <c r="CB659" i="15"/>
  <c r="CC659" i="15" s="1"/>
  <c r="S660" i="15"/>
  <c r="AS660" i="15"/>
  <c r="BI660" i="15"/>
  <c r="CB660" i="15"/>
  <c r="CC660" i="15" s="1"/>
  <c r="S661" i="15"/>
  <c r="CB661" i="15"/>
  <c r="CC661" i="15" s="1"/>
  <c r="S662" i="15"/>
  <c r="CB662" i="15"/>
  <c r="CC662" i="15" s="1"/>
  <c r="S663" i="15"/>
  <c r="CB663" i="15"/>
  <c r="CC663" i="15" s="1"/>
  <c r="S664" i="15"/>
  <c r="AS664" i="15"/>
  <c r="CB664" i="15"/>
  <c r="CC664" i="15" s="1"/>
  <c r="S665" i="15"/>
  <c r="BI665" i="15"/>
  <c r="CB665" i="15"/>
  <c r="CC665" i="15" s="1"/>
  <c r="S666" i="15"/>
  <c r="AS666" i="15"/>
  <c r="BI666" i="15"/>
  <c r="S667" i="15"/>
  <c r="AS667" i="15"/>
  <c r="BI667" i="15"/>
  <c r="S668" i="15"/>
  <c r="AS668" i="15"/>
  <c r="BI668" i="15"/>
  <c r="S669" i="15"/>
  <c r="AS669" i="15"/>
  <c r="BI669" i="15"/>
  <c r="S670" i="15"/>
  <c r="AS670" i="15"/>
  <c r="BI670" i="15"/>
  <c r="S671" i="15"/>
  <c r="AS671" i="15"/>
  <c r="BI671" i="15"/>
  <c r="S672" i="15"/>
  <c r="AS672" i="15"/>
  <c r="BI672" i="15"/>
  <c r="S673" i="15"/>
  <c r="AS673" i="15"/>
  <c r="BI673" i="15"/>
  <c r="S674" i="15"/>
  <c r="AS674" i="15"/>
  <c r="BI674" i="15"/>
  <c r="S675" i="15"/>
  <c r="AS675" i="15"/>
  <c r="S676" i="15"/>
  <c r="AS676" i="15"/>
  <c r="S677" i="15"/>
  <c r="AS677" i="15"/>
  <c r="S678" i="15"/>
  <c r="AS678" i="15"/>
  <c r="S679" i="15"/>
  <c r="AS679" i="15"/>
  <c r="S680" i="15"/>
  <c r="AS680" i="15"/>
  <c r="S681" i="15"/>
  <c r="BI681" i="15"/>
  <c r="CB681" i="15"/>
  <c r="CC681" i="15" s="1"/>
  <c r="S682" i="15"/>
  <c r="CB682" i="15"/>
  <c r="CC682" i="15" s="1"/>
  <c r="S683" i="15"/>
  <c r="AS683" i="15"/>
  <c r="BI683" i="15"/>
  <c r="CB683" i="15"/>
  <c r="CC683" i="15" s="1"/>
  <c r="S684" i="15"/>
  <c r="AS684" i="15"/>
  <c r="BI684" i="15"/>
  <c r="CB684" i="15"/>
  <c r="CC684" i="15" s="1"/>
  <c r="S685" i="15"/>
  <c r="CB685" i="15"/>
  <c r="CC685" i="15" s="1"/>
  <c r="S686" i="15"/>
  <c r="BI686" i="15"/>
  <c r="CB686" i="15"/>
  <c r="CC686" i="15" s="1"/>
  <c r="S687" i="15"/>
  <c r="BI687" i="15"/>
  <c r="CB687" i="15"/>
  <c r="CC687" i="15" s="1"/>
  <c r="S688" i="15"/>
  <c r="BI688" i="15"/>
  <c r="CB688" i="15"/>
  <c r="CC688" i="15" s="1"/>
  <c r="S689" i="15"/>
  <c r="BI689" i="15"/>
  <c r="CB689" i="15"/>
  <c r="CC689" i="15" s="1"/>
  <c r="S690" i="15"/>
  <c r="BI690" i="15"/>
  <c r="CB690" i="15"/>
  <c r="CC690" i="15" s="1"/>
  <c r="S691" i="15"/>
  <c r="BI691" i="15"/>
  <c r="CB691" i="15"/>
  <c r="CC691" i="15" s="1"/>
  <c r="S692" i="15"/>
  <c r="BI692" i="15"/>
  <c r="CB692" i="15"/>
  <c r="CC692" i="15" s="1"/>
  <c r="S693" i="15"/>
  <c r="BI693" i="15"/>
  <c r="CB693" i="15"/>
  <c r="CC693" i="15" s="1"/>
  <c r="S694" i="15"/>
  <c r="BI694" i="15"/>
  <c r="CB694" i="15"/>
  <c r="CC694" i="15" s="1"/>
  <c r="S695" i="15"/>
  <c r="BI695" i="15"/>
  <c r="CB695" i="15"/>
  <c r="CC695" i="15" s="1"/>
  <c r="S696" i="15"/>
  <c r="BI696" i="15"/>
  <c r="CB696" i="15"/>
  <c r="CC696" i="15" s="1"/>
  <c r="S697" i="15"/>
  <c r="AS697" i="15"/>
  <c r="CB697" i="15"/>
  <c r="CC697" i="15" s="1"/>
  <c r="S698" i="15"/>
  <c r="CB698" i="15"/>
  <c r="CC698" i="15" s="1"/>
  <c r="S787" i="15"/>
  <c r="BI787" i="15"/>
  <c r="CB787" i="15"/>
  <c r="S788" i="15"/>
  <c r="BI788" i="15"/>
  <c r="CB788" i="15"/>
  <c r="S699" i="15"/>
  <c r="BI699" i="15"/>
  <c r="CB699" i="15"/>
  <c r="CC699" i="15" s="1"/>
  <c r="S700" i="15"/>
  <c r="BI700" i="15"/>
  <c r="CB700" i="15"/>
  <c r="CC700" i="15" s="1"/>
  <c r="S701" i="15"/>
  <c r="BI701" i="15"/>
  <c r="CB701" i="15"/>
  <c r="CC701" i="15" s="1"/>
  <c r="S702" i="15"/>
  <c r="AS702" i="15"/>
  <c r="BI702" i="15"/>
  <c r="CB702" i="15"/>
  <c r="CC702" i="15" s="1"/>
  <c r="S703" i="15"/>
  <c r="AS703" i="15"/>
  <c r="BI703" i="15"/>
  <c r="CB703" i="15"/>
  <c r="CC703" i="15" s="1"/>
  <c r="S704" i="15"/>
  <c r="AS704" i="15"/>
  <c r="BI704" i="15"/>
  <c r="CB704" i="15"/>
  <c r="CC704" i="15" s="1"/>
  <c r="S705" i="15"/>
  <c r="AS705" i="15"/>
  <c r="BI705" i="15"/>
  <c r="CB705" i="15"/>
  <c r="CC705" i="15" s="1"/>
  <c r="S706" i="15"/>
  <c r="AS706" i="15"/>
  <c r="BI706" i="15"/>
  <c r="CB706" i="15"/>
  <c r="CC706" i="15" s="1"/>
  <c r="S707" i="15"/>
  <c r="AS707" i="15"/>
  <c r="BI707" i="15"/>
  <c r="CB707" i="15"/>
  <c r="CC707" i="15" s="1"/>
  <c r="S708" i="15"/>
  <c r="AS708" i="15"/>
  <c r="BI708" i="15"/>
  <c r="CB708" i="15"/>
  <c r="CC708" i="15" s="1"/>
  <c r="S709" i="15"/>
  <c r="AS709" i="15"/>
  <c r="BI709" i="15"/>
  <c r="CB709" i="15"/>
  <c r="CC709" i="15" s="1"/>
  <c r="S710" i="15"/>
  <c r="AS710" i="15"/>
  <c r="BI710" i="15"/>
  <c r="CB710" i="15"/>
  <c r="CC710" i="15" s="1"/>
  <c r="S711" i="15"/>
  <c r="BI711" i="15"/>
  <c r="CB711" i="15"/>
  <c r="CC711" i="15" s="1"/>
  <c r="S712" i="15"/>
  <c r="BI712" i="15"/>
  <c r="CB712" i="15"/>
  <c r="CC712" i="15" s="1"/>
  <c r="S713" i="15"/>
  <c r="BI713" i="15"/>
  <c r="CB713" i="15"/>
  <c r="CC713" i="15" s="1"/>
  <c r="S794" i="15"/>
  <c r="BI794" i="15"/>
  <c r="CB794" i="15"/>
  <c r="S714" i="15"/>
  <c r="AS714" i="15"/>
  <c r="BI714" i="15"/>
  <c r="CB714" i="15"/>
  <c r="CC714" i="15" s="1"/>
  <c r="S715" i="15"/>
  <c r="AS715" i="15"/>
  <c r="BI715" i="15"/>
  <c r="CB715" i="15"/>
  <c r="CC715" i="15" s="1"/>
  <c r="S716" i="15"/>
  <c r="AS716" i="15"/>
  <c r="BI716" i="15"/>
  <c r="CB716" i="15"/>
  <c r="CC716" i="15" s="1"/>
  <c r="S717" i="15"/>
  <c r="AS717" i="15"/>
  <c r="BI717" i="15"/>
  <c r="CB717" i="15"/>
  <c r="CC717" i="15" s="1"/>
  <c r="S718" i="15"/>
  <c r="AS718" i="15"/>
  <c r="BI718" i="15"/>
  <c r="CB718" i="15"/>
  <c r="CC718" i="15" s="1"/>
  <c r="S719" i="15"/>
  <c r="AS719" i="15"/>
  <c r="BI719" i="15"/>
  <c r="CB719" i="15"/>
  <c r="CC719" i="15" s="1"/>
  <c r="S720" i="15"/>
  <c r="AS720" i="15"/>
  <c r="BI720" i="15"/>
  <c r="CB720" i="15"/>
  <c r="CC720" i="15" s="1"/>
  <c r="S721" i="15"/>
  <c r="AS721" i="15"/>
  <c r="BI721" i="15"/>
  <c r="CB721" i="15"/>
  <c r="CC721" i="15" s="1"/>
  <c r="S722" i="15"/>
  <c r="AS722" i="15"/>
  <c r="BI722" i="15"/>
  <c r="CB722" i="15"/>
  <c r="CC722" i="15" s="1"/>
  <c r="S723" i="15"/>
  <c r="AS723" i="15"/>
  <c r="BI723" i="15"/>
  <c r="CB723" i="15"/>
  <c r="CC723" i="15" s="1"/>
  <c r="S724" i="15"/>
  <c r="AS724" i="15"/>
  <c r="BI724" i="15"/>
  <c r="CB724" i="15"/>
  <c r="CC724" i="15" s="1"/>
  <c r="S725" i="15"/>
  <c r="AS725" i="15"/>
  <c r="BI725" i="15"/>
  <c r="CB725" i="15"/>
  <c r="CC725" i="15" s="1"/>
  <c r="S797" i="15"/>
  <c r="BI797" i="15"/>
  <c r="CB797" i="15"/>
  <c r="S726" i="15"/>
  <c r="BI726" i="15"/>
  <c r="CB726" i="15"/>
  <c r="CC726" i="15" s="1"/>
  <c r="S727" i="15"/>
  <c r="BI727" i="15"/>
  <c r="CB727" i="15"/>
  <c r="CC727" i="15" s="1"/>
  <c r="S728" i="15"/>
  <c r="AS728" i="15"/>
  <c r="BI728" i="15"/>
  <c r="CB728" i="15"/>
  <c r="CC728" i="15" s="1"/>
  <c r="S729" i="15"/>
  <c r="AS729" i="15"/>
  <c r="BI729" i="15"/>
  <c r="CB729" i="15"/>
  <c r="CC729" i="15" s="1"/>
  <c r="S730" i="15"/>
  <c r="AS730" i="15"/>
  <c r="BI730" i="15"/>
  <c r="CB730" i="15"/>
  <c r="CC730" i="15" s="1"/>
  <c r="S731" i="15"/>
  <c r="AS731" i="15"/>
  <c r="BI731" i="15"/>
  <c r="CB731" i="15"/>
  <c r="CC731" i="15" s="1"/>
  <c r="S732" i="15"/>
  <c r="AS732" i="15"/>
  <c r="BI732" i="15"/>
  <c r="CB732" i="15"/>
  <c r="CC732" i="15" s="1"/>
  <c r="S733" i="15"/>
  <c r="AS733" i="15"/>
  <c r="BI733" i="15"/>
  <c r="CB733" i="15"/>
  <c r="CC733" i="15" s="1"/>
  <c r="S734" i="15"/>
  <c r="BI734" i="15"/>
  <c r="CB734" i="15"/>
  <c r="CC734" i="15" s="1"/>
  <c r="S735" i="15"/>
  <c r="BI735" i="15"/>
  <c r="CB735" i="15"/>
  <c r="CC735" i="15" s="1"/>
  <c r="S811" i="15"/>
  <c r="CB811" i="15"/>
  <c r="S736" i="15"/>
  <c r="BI736" i="15"/>
  <c r="CB736" i="15"/>
  <c r="CC736" i="15" s="1"/>
  <c r="S737" i="15"/>
  <c r="CB737" i="15"/>
  <c r="CC737" i="15" s="1"/>
  <c r="S738" i="15"/>
  <c r="CB738" i="15"/>
  <c r="CC738" i="15" s="1"/>
  <c r="S739" i="15"/>
  <c r="CB739" i="15"/>
  <c r="CC739" i="15" s="1"/>
  <c r="S740" i="15"/>
  <c r="CB740" i="15"/>
  <c r="CC740" i="15" s="1"/>
  <c r="S741" i="15"/>
  <c r="AS741" i="15"/>
  <c r="BI741" i="15"/>
  <c r="CB741" i="15"/>
  <c r="CC741" i="15" s="1"/>
  <c r="S742" i="15"/>
  <c r="AS742" i="15"/>
  <c r="BI742" i="15"/>
  <c r="CB742" i="15"/>
  <c r="CC742" i="15" s="1"/>
  <c r="S743" i="15"/>
  <c r="CB743" i="15"/>
  <c r="CC743" i="15" s="1"/>
  <c r="S744" i="15"/>
  <c r="AS744" i="15"/>
  <c r="BI744" i="15"/>
  <c r="CB744" i="15"/>
  <c r="CC744" i="15" s="1"/>
  <c r="S745" i="15"/>
  <c r="AS745" i="15"/>
  <c r="CB745" i="15"/>
  <c r="CC745" i="15" s="1"/>
  <c r="S746" i="15"/>
  <c r="AS746" i="15"/>
  <c r="BI746" i="15"/>
  <c r="CB746" i="15"/>
  <c r="CC746" i="15" s="1"/>
  <c r="S747" i="15"/>
  <c r="AS747" i="15"/>
  <c r="BI747" i="15"/>
  <c r="CB747" i="15"/>
  <c r="CC747" i="15" s="1"/>
  <c r="S748" i="15"/>
  <c r="AS748" i="15"/>
  <c r="BI748" i="15"/>
  <c r="CB748" i="15"/>
  <c r="CC748" i="15" s="1"/>
  <c r="S749" i="15"/>
  <c r="AS749" i="15"/>
  <c r="BI749" i="15"/>
  <c r="CB749" i="15"/>
  <c r="CC749" i="15" s="1"/>
  <c r="S812" i="15"/>
  <c r="AS812" i="15"/>
  <c r="BI812" i="15"/>
  <c r="CB812" i="15"/>
  <c r="S813" i="15"/>
  <c r="AS813" i="15"/>
  <c r="BI813" i="15"/>
  <c r="CB813" i="15"/>
  <c r="S750" i="15"/>
  <c r="CB750" i="15"/>
  <c r="CC750" i="15" s="1"/>
  <c r="S751" i="15"/>
  <c r="CB751" i="15"/>
  <c r="CC751" i="15" s="1"/>
  <c r="S752" i="15"/>
  <c r="AS752" i="15"/>
  <c r="BI752" i="15"/>
  <c r="CB752" i="15"/>
  <c r="CC752" i="15" s="1"/>
  <c r="S753" i="15"/>
  <c r="AS753" i="15"/>
  <c r="BI753" i="15"/>
  <c r="CB753" i="15"/>
  <c r="CC753" i="15" s="1"/>
  <c r="S754" i="15"/>
  <c r="AS754" i="15"/>
  <c r="BI754" i="15"/>
  <c r="CB754" i="15"/>
  <c r="CC754" i="15" s="1"/>
  <c r="S755" i="15"/>
  <c r="BI755" i="15"/>
  <c r="S756" i="15"/>
  <c r="BI756" i="15"/>
  <c r="CB756" i="15"/>
  <c r="CC756" i="15" s="1"/>
  <c r="S757" i="15"/>
  <c r="CB757" i="15"/>
  <c r="CC757" i="15" s="1"/>
  <c r="S814" i="15"/>
  <c r="BI814" i="15"/>
  <c r="CB814" i="15"/>
  <c r="S758" i="15"/>
  <c r="BI758" i="15"/>
  <c r="S759" i="15"/>
  <c r="S760" i="15"/>
  <c r="S761" i="15"/>
  <c r="S762" i="15"/>
  <c r="AS762" i="15"/>
  <c r="S763" i="15"/>
  <c r="BI763" i="15"/>
  <c r="CB763" i="15"/>
  <c r="CC763" i="15" s="1"/>
  <c r="S764" i="15"/>
  <c r="BI764" i="15"/>
  <c r="CB764" i="15"/>
  <c r="CC764" i="15" s="1"/>
  <c r="S765" i="15"/>
  <c r="AS765" i="15"/>
  <c r="BI765" i="15"/>
  <c r="CB765" i="15"/>
  <c r="CC765" i="15" s="1"/>
  <c r="S766" i="15"/>
  <c r="BI766" i="15"/>
  <c r="CB766" i="15"/>
  <c r="CC766" i="15" s="1"/>
  <c r="S767" i="15"/>
  <c r="AS767" i="15"/>
  <c r="BI767" i="15"/>
  <c r="CB767" i="15"/>
  <c r="S768" i="15"/>
  <c r="BI768" i="15"/>
  <c r="CB768" i="15"/>
  <c r="S769" i="15"/>
  <c r="BI769" i="15"/>
  <c r="CB769" i="15"/>
  <c r="S770" i="15"/>
  <c r="BI770" i="15"/>
  <c r="CB770" i="15"/>
  <c r="CC770" i="15" s="1"/>
  <c r="S771" i="15"/>
  <c r="BI771" i="15"/>
  <c r="CB771" i="15"/>
  <c r="CC771" i="15" s="1"/>
  <c r="S772" i="15"/>
  <c r="BI772" i="15"/>
  <c r="CB772" i="15"/>
  <c r="CC772" i="15" s="1"/>
  <c r="S773" i="15"/>
  <c r="AS773" i="15"/>
  <c r="BI773" i="15"/>
  <c r="CB773" i="15"/>
  <c r="CC773" i="15" s="1"/>
  <c r="S774" i="15"/>
  <c r="BI774" i="15"/>
  <c r="CB774" i="15"/>
  <c r="CC774" i="15" s="1"/>
  <c r="S775" i="15"/>
  <c r="AS775" i="15"/>
  <c r="BI775" i="15"/>
  <c r="CB775" i="15"/>
  <c r="CC775" i="15" s="1"/>
  <c r="S776" i="15"/>
  <c r="BI776" i="15"/>
  <c r="CB776" i="15"/>
  <c r="CC776" i="15" s="1"/>
  <c r="S777" i="15"/>
  <c r="BI777" i="15"/>
  <c r="CB777" i="15"/>
  <c r="CC777" i="15" s="1"/>
  <c r="S778" i="15"/>
  <c r="AS778" i="15"/>
  <c r="S779" i="15"/>
  <c r="S780" i="15"/>
  <c r="BI780" i="15"/>
  <c r="CB780" i="15"/>
  <c r="CC780" i="15" s="1"/>
  <c r="S781" i="15"/>
  <c r="BI781" i="15"/>
  <c r="CB781" i="15"/>
  <c r="CC781" i="15" s="1"/>
  <c r="S782" i="15"/>
  <c r="BI782" i="15"/>
  <c r="S783" i="15"/>
  <c r="BL783" i="15"/>
  <c r="CB783" i="15" s="1"/>
  <c r="CC783" i="15" s="1"/>
  <c r="S815" i="15"/>
  <c r="J8" i="14" l="1"/>
  <c r="I8" i="14"/>
  <c r="H8" i="14"/>
  <c r="G8" i="14"/>
  <c r="E8" i="14"/>
  <c r="D8" i="14"/>
  <c r="C8" i="14"/>
  <c r="B8" i="14"/>
  <c r="O7" i="13"/>
  <c r="P7" i="13"/>
  <c r="Q7" i="13"/>
  <c r="R7" i="13"/>
  <c r="T7" i="13" s="1"/>
  <c r="S7" i="13"/>
  <c r="O8" i="13"/>
  <c r="P8" i="13"/>
  <c r="Q8" i="13"/>
  <c r="R8" i="13"/>
  <c r="S8" i="13"/>
  <c r="T8" i="13"/>
  <c r="O9" i="13"/>
  <c r="T9" i="13" s="1"/>
  <c r="P9" i="13"/>
  <c r="Q9" i="13"/>
  <c r="R9" i="13"/>
  <c r="S9" i="13"/>
  <c r="O10" i="13"/>
  <c r="P10" i="13"/>
  <c r="Q10" i="13"/>
  <c r="R10" i="13"/>
  <c r="S10" i="13"/>
  <c r="T10" i="13"/>
  <c r="O12" i="13"/>
  <c r="T12" i="13" s="1"/>
  <c r="P12" i="13"/>
  <c r="Q12" i="13"/>
  <c r="R12" i="13"/>
  <c r="S12" i="13"/>
  <c r="O13" i="13"/>
  <c r="P13" i="13"/>
  <c r="Q13" i="13"/>
  <c r="R13" i="13"/>
  <c r="S13" i="13"/>
  <c r="T13" i="13"/>
  <c r="O14" i="13"/>
  <c r="P14" i="13"/>
  <c r="Q14" i="13"/>
  <c r="R14" i="13"/>
  <c r="S14" i="13"/>
  <c r="T14" i="13"/>
  <c r="O15" i="13"/>
  <c r="P15" i="13"/>
  <c r="Q15" i="13"/>
  <c r="R15" i="13"/>
  <c r="S15" i="13"/>
  <c r="T15" i="13"/>
  <c r="M7" i="12"/>
  <c r="U7" i="12" s="1"/>
  <c r="N7" i="12"/>
  <c r="O7" i="12"/>
  <c r="P7" i="12"/>
  <c r="Q7" i="12"/>
  <c r="S7" i="12"/>
  <c r="V7" i="12" s="1"/>
  <c r="M8" i="12"/>
  <c r="N8" i="12"/>
  <c r="O8" i="12"/>
  <c r="P8" i="12"/>
  <c r="Q8" i="12"/>
  <c r="S8" i="12"/>
  <c r="U8" i="12"/>
  <c r="V8" i="12" s="1"/>
  <c r="M9" i="12"/>
  <c r="U9" i="12" s="1"/>
  <c r="N9" i="12"/>
  <c r="O9" i="12"/>
  <c r="P9" i="12"/>
  <c r="Q9" i="12"/>
  <c r="S9" i="12"/>
  <c r="M10" i="12"/>
  <c r="N10" i="12"/>
  <c r="O10" i="12"/>
  <c r="P10" i="12"/>
  <c r="Q10" i="12"/>
  <c r="S10" i="12"/>
  <c r="U10" i="12"/>
  <c r="V10" i="12" s="1"/>
  <c r="M12" i="12"/>
  <c r="U12" i="12" s="1"/>
  <c r="N12" i="12"/>
  <c r="O12" i="12"/>
  <c r="P12" i="12"/>
  <c r="Q12" i="12"/>
  <c r="S12" i="12"/>
  <c r="V12" i="12" s="1"/>
  <c r="M13" i="12"/>
  <c r="N13" i="12"/>
  <c r="O13" i="12"/>
  <c r="P13" i="12"/>
  <c r="Q13" i="12"/>
  <c r="S13" i="12"/>
  <c r="U13" i="12"/>
  <c r="V13" i="12" s="1"/>
  <c r="M14" i="12"/>
  <c r="U14" i="12" s="1"/>
  <c r="N14" i="12"/>
  <c r="O14" i="12"/>
  <c r="P14" i="12"/>
  <c r="Q14" i="12"/>
  <c r="S14" i="12"/>
  <c r="V14" i="12" s="1"/>
  <c r="M15" i="12"/>
  <c r="N15" i="12"/>
  <c r="O15" i="12"/>
  <c r="P15" i="12"/>
  <c r="Q15" i="12"/>
  <c r="S15" i="12"/>
  <c r="U15" i="12"/>
  <c r="V15" i="12" s="1"/>
  <c r="V9" i="12" l="1"/>
  <c r="AZ4" i="8" l="1"/>
  <c r="BA4" i="8" s="1"/>
  <c r="AZ5" i="8"/>
  <c r="BA5" i="8" s="1"/>
  <c r="AZ6" i="8"/>
  <c r="BA6" i="8" s="1"/>
  <c r="AZ7" i="8"/>
  <c r="BA7" i="8" s="1"/>
  <c r="AZ8" i="8"/>
  <c r="BA8" i="8" s="1"/>
  <c r="AZ9" i="8"/>
  <c r="BA9" i="8" s="1"/>
  <c r="AZ10" i="8"/>
  <c r="BA10" i="8" s="1"/>
  <c r="AZ11" i="8"/>
  <c r="BA11" i="8" s="1"/>
  <c r="AZ12" i="8"/>
  <c r="BA12" i="8" s="1"/>
  <c r="AZ13" i="8"/>
  <c r="BA13" i="8" s="1"/>
  <c r="AZ14" i="8"/>
  <c r="BA14" i="8" s="1"/>
  <c r="AZ15" i="8"/>
  <c r="BA15" i="8" s="1"/>
  <c r="AZ16" i="8"/>
  <c r="BA16" i="8" s="1"/>
  <c r="AZ17" i="8"/>
  <c r="BA17" i="8" s="1"/>
  <c r="AZ18" i="8"/>
  <c r="BA18" i="8" s="1"/>
  <c r="AZ19" i="8"/>
  <c r="BA19" i="8" s="1"/>
  <c r="AZ20" i="8"/>
  <c r="BA20" i="8" s="1"/>
  <c r="AZ21" i="8"/>
  <c r="BA21" i="8" s="1"/>
  <c r="AZ22" i="8"/>
  <c r="BA22" i="8" s="1"/>
  <c r="AZ23" i="8"/>
  <c r="BA23" i="8" s="1"/>
  <c r="AZ24" i="8"/>
  <c r="BA24" i="8" s="1"/>
  <c r="AZ25" i="8"/>
  <c r="BA25" i="8" s="1"/>
  <c r="AZ26" i="8"/>
  <c r="BA26" i="8" s="1"/>
  <c r="AZ27" i="8"/>
  <c r="BA27" i="8" s="1"/>
  <c r="AZ39" i="8"/>
  <c r="BA39" i="8" s="1"/>
  <c r="AZ40" i="8"/>
  <c r="BA40" i="8" s="1"/>
  <c r="AZ41" i="8"/>
  <c r="BA41" i="8" s="1"/>
  <c r="AZ42" i="8"/>
  <c r="BA42" i="8" s="1"/>
  <c r="AZ43" i="8"/>
  <c r="BA43" i="8" s="1"/>
  <c r="AZ44" i="8"/>
  <c r="BA44" i="8" s="1"/>
  <c r="AZ45" i="8"/>
  <c r="BA45" i="8" s="1"/>
  <c r="AZ46" i="8"/>
  <c r="BA46" i="8" s="1"/>
  <c r="AZ47" i="8"/>
  <c r="BA47" i="8" s="1"/>
  <c r="AZ48" i="8"/>
  <c r="BA48" i="8" s="1"/>
  <c r="AZ49" i="8"/>
  <c r="BA49" i="8" s="1"/>
  <c r="AZ50" i="8"/>
  <c r="BA50" i="8" s="1"/>
  <c r="AZ51" i="8"/>
  <c r="BA51" i="8" s="1"/>
  <c r="AZ52" i="8"/>
  <c r="BA52" i="8" s="1"/>
  <c r="AZ53" i="8"/>
  <c r="BA53" i="8" s="1"/>
  <c r="AZ54" i="8"/>
  <c r="BA54" i="8" s="1"/>
  <c r="AZ55" i="8"/>
  <c r="BA55" i="8" s="1"/>
  <c r="AZ56" i="8"/>
  <c r="BA56" i="8" s="1"/>
  <c r="AZ57" i="8"/>
  <c r="BA57" i="8" s="1"/>
  <c r="AZ58" i="8"/>
  <c r="BA58" i="8" s="1"/>
  <c r="AZ59" i="8"/>
  <c r="BA59" i="8" s="1"/>
  <c r="AZ60" i="8"/>
  <c r="BA60" i="8" s="1"/>
  <c r="AZ61" i="8"/>
  <c r="BA61" i="8" s="1"/>
  <c r="AZ62" i="8"/>
  <c r="BA62" i="8" s="1"/>
  <c r="AZ63" i="8"/>
  <c r="BA63" i="8" s="1"/>
  <c r="AZ64" i="8"/>
  <c r="BA64" i="8" s="1"/>
  <c r="AZ65" i="8"/>
  <c r="BA65" i="8" s="1"/>
  <c r="AZ66" i="8"/>
  <c r="BA66" i="8" s="1"/>
  <c r="AZ67" i="8"/>
  <c r="BA67" i="8" s="1"/>
  <c r="AZ68" i="8"/>
  <c r="BA68" i="8" s="1"/>
  <c r="AZ69" i="8"/>
  <c r="BA69" i="8" s="1"/>
  <c r="AZ70" i="8"/>
  <c r="BA70" i="8" s="1"/>
  <c r="AZ71" i="8"/>
  <c r="BA71" i="8" s="1"/>
  <c r="AZ72" i="8"/>
  <c r="BA72" i="8" s="1"/>
  <c r="AZ73" i="8"/>
  <c r="BA73" i="8" s="1"/>
  <c r="AZ74" i="8"/>
  <c r="BA74" i="8" s="1"/>
  <c r="AZ75" i="8"/>
  <c r="BA75" i="8" s="1"/>
  <c r="AZ76" i="8"/>
  <c r="BA76" i="8" s="1"/>
  <c r="AZ77" i="8"/>
  <c r="BA77" i="8" s="1"/>
  <c r="AZ78" i="8"/>
  <c r="BA78" i="8" s="1"/>
  <c r="AZ79" i="8"/>
  <c r="BA79" i="8" s="1"/>
  <c r="AZ80" i="8"/>
  <c r="BA80" i="8" s="1"/>
  <c r="AZ81" i="8"/>
  <c r="BA81" i="8" s="1"/>
  <c r="AZ82" i="8"/>
  <c r="BA82" i="8" s="1"/>
  <c r="AZ83" i="8"/>
  <c r="BA83" i="8" s="1"/>
  <c r="AZ84" i="8"/>
  <c r="BA84" i="8" s="1"/>
  <c r="AZ85" i="8"/>
  <c r="BA85" i="8" s="1"/>
  <c r="AZ86" i="8"/>
  <c r="BA86" i="8" s="1"/>
  <c r="AZ87" i="8"/>
  <c r="BA87" i="8" s="1"/>
  <c r="AZ88" i="8"/>
  <c r="BA88" i="8" s="1"/>
  <c r="AZ89" i="8"/>
  <c r="BA89" i="8" s="1"/>
  <c r="AZ90" i="8"/>
  <c r="BA90" i="8" s="1"/>
  <c r="AZ91" i="8"/>
  <c r="BA91" i="8" s="1"/>
  <c r="AZ92" i="8"/>
  <c r="BA92" i="8" s="1"/>
  <c r="AZ93" i="8"/>
  <c r="BA93" i="8" s="1"/>
  <c r="AZ94" i="8"/>
  <c r="BA94" i="8" s="1"/>
  <c r="AZ95" i="8"/>
  <c r="BA95" i="8" s="1"/>
  <c r="AZ96" i="8"/>
  <c r="BA96" i="8" s="1"/>
  <c r="AZ97" i="8"/>
  <c r="BA97" i="8" s="1"/>
  <c r="AZ98" i="8"/>
  <c r="BA98" i="8" s="1"/>
  <c r="AZ99" i="8"/>
  <c r="BA99" i="8" s="1"/>
  <c r="AZ100" i="8"/>
  <c r="BA100" i="8" s="1"/>
  <c r="AZ101" i="8"/>
  <c r="BA101" i="8" s="1"/>
  <c r="AZ102" i="8"/>
  <c r="BA102" i="8" s="1"/>
  <c r="AZ103" i="8"/>
  <c r="BA103" i="8" s="1"/>
  <c r="AZ104" i="8"/>
  <c r="BA104" i="8" s="1"/>
  <c r="AZ105" i="8"/>
  <c r="BA105" i="8" s="1"/>
  <c r="AZ106" i="8"/>
  <c r="BA106" i="8" s="1"/>
  <c r="AZ107" i="8"/>
  <c r="BA107" i="8" s="1"/>
  <c r="AZ108" i="8"/>
  <c r="BA108" i="8" s="1"/>
  <c r="AZ109" i="8"/>
  <c r="BA109" i="8" s="1"/>
  <c r="AZ110" i="8"/>
  <c r="BA110" i="8" s="1"/>
  <c r="AZ111" i="8"/>
  <c r="BA111" i="8" s="1"/>
  <c r="AZ112" i="8"/>
  <c r="BA112" i="8" s="1"/>
  <c r="AZ113" i="8"/>
  <c r="BA113" i="8" s="1"/>
  <c r="AZ114" i="8"/>
  <c r="BA114" i="8" s="1"/>
  <c r="AZ115" i="8"/>
  <c r="BA115" i="8" s="1"/>
  <c r="AN4" i="8"/>
  <c r="AN5" i="8"/>
  <c r="AN6" i="8"/>
  <c r="AN7" i="8"/>
  <c r="AN8" i="8"/>
  <c r="AN9" i="8"/>
  <c r="AN10" i="8"/>
  <c r="AN11" i="8"/>
  <c r="AN12" i="8"/>
  <c r="AN13" i="8"/>
  <c r="AN14" i="8"/>
  <c r="AN15" i="8"/>
  <c r="AN16" i="8"/>
  <c r="AN17" i="8"/>
  <c r="AN18" i="8"/>
  <c r="AN19" i="8"/>
  <c r="AN20" i="8"/>
  <c r="AN21" i="8"/>
  <c r="AN22" i="8"/>
  <c r="AN23" i="8"/>
  <c r="AN24" i="8"/>
  <c r="AN25" i="8"/>
  <c r="AN26" i="8"/>
  <c r="AN27"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H4" i="8"/>
  <c r="AI4" i="8" s="1"/>
  <c r="AH5" i="8"/>
  <c r="AI5" i="8" s="1"/>
  <c r="AH6" i="8"/>
  <c r="AI6" i="8" s="1"/>
  <c r="AH7" i="8"/>
  <c r="AI7" i="8" s="1"/>
  <c r="AH8" i="8"/>
  <c r="AI8" i="8" s="1"/>
  <c r="AH9" i="8"/>
  <c r="AI9" i="8" s="1"/>
  <c r="AH10" i="8"/>
  <c r="AI10" i="8" s="1"/>
  <c r="AH11" i="8"/>
  <c r="AI11" i="8" s="1"/>
  <c r="AH12" i="8"/>
  <c r="AI12" i="8" s="1"/>
  <c r="AH13" i="8"/>
  <c r="AI13" i="8" s="1"/>
  <c r="AH14" i="8"/>
  <c r="AI14" i="8" s="1"/>
  <c r="AH15" i="8"/>
  <c r="AI15" i="8" s="1"/>
  <c r="AH16" i="8"/>
  <c r="AI16" i="8" s="1"/>
  <c r="AH17" i="8"/>
  <c r="AI17" i="8" s="1"/>
  <c r="AH18" i="8"/>
  <c r="AI18" i="8" s="1"/>
  <c r="AH19" i="8"/>
  <c r="AI19" i="8" s="1"/>
  <c r="AH20" i="8"/>
  <c r="AI20" i="8" s="1"/>
  <c r="AH21" i="8"/>
  <c r="AI21" i="8" s="1"/>
  <c r="AH22" i="8"/>
  <c r="AI22" i="8" s="1"/>
  <c r="AH23" i="8"/>
  <c r="AI23" i="8" s="1"/>
  <c r="AH24" i="8"/>
  <c r="AI24" i="8" s="1"/>
  <c r="AH25" i="8"/>
  <c r="AI25" i="8" s="1"/>
  <c r="AH26" i="8"/>
  <c r="AI26" i="8" s="1"/>
  <c r="AH27" i="8"/>
  <c r="AI27" i="8" s="1"/>
  <c r="AH39" i="8"/>
  <c r="AI39" i="8" s="1"/>
  <c r="AH40" i="8"/>
  <c r="AI40" i="8" s="1"/>
  <c r="AH41" i="8"/>
  <c r="AI41" i="8" s="1"/>
  <c r="AH42" i="8"/>
  <c r="AI42" i="8" s="1"/>
  <c r="AH43" i="8"/>
  <c r="AI43" i="8" s="1"/>
  <c r="AH44" i="8"/>
  <c r="AI44" i="8" s="1"/>
  <c r="AH45" i="8"/>
  <c r="AI45" i="8" s="1"/>
  <c r="AH46" i="8"/>
  <c r="AI46" i="8" s="1"/>
  <c r="AH47" i="8"/>
  <c r="AI47" i="8" s="1"/>
  <c r="AH48" i="8"/>
  <c r="AI48" i="8" s="1"/>
  <c r="AH49" i="8"/>
  <c r="AI49" i="8" s="1"/>
  <c r="AH50" i="8"/>
  <c r="AI50" i="8" s="1"/>
  <c r="AH51" i="8"/>
  <c r="AI51" i="8" s="1"/>
  <c r="AH52" i="8"/>
  <c r="AI52" i="8" s="1"/>
  <c r="AH53" i="8"/>
  <c r="AI53" i="8" s="1"/>
  <c r="AH54" i="8"/>
  <c r="AI54" i="8" s="1"/>
  <c r="AH55" i="8"/>
  <c r="AI55" i="8" s="1"/>
  <c r="AH56" i="8"/>
  <c r="AI56" i="8" s="1"/>
  <c r="AH57" i="8"/>
  <c r="AI57" i="8" s="1"/>
  <c r="AH58" i="8"/>
  <c r="AI58" i="8" s="1"/>
  <c r="AH59" i="8"/>
  <c r="AI59" i="8" s="1"/>
  <c r="AH60" i="8"/>
  <c r="AI60" i="8" s="1"/>
  <c r="AH61" i="8"/>
  <c r="AI61" i="8" s="1"/>
  <c r="AH62" i="8"/>
  <c r="AI62" i="8" s="1"/>
  <c r="AH63" i="8"/>
  <c r="AI63" i="8" s="1"/>
  <c r="AH64" i="8"/>
  <c r="AI64" i="8" s="1"/>
  <c r="AH65" i="8"/>
  <c r="AI65" i="8" s="1"/>
  <c r="AH66" i="8"/>
  <c r="AI66" i="8" s="1"/>
  <c r="AH67" i="8"/>
  <c r="AI67" i="8" s="1"/>
  <c r="AH68" i="8"/>
  <c r="AI68" i="8" s="1"/>
  <c r="AH69" i="8"/>
  <c r="AI69" i="8" s="1"/>
  <c r="AH70" i="8"/>
  <c r="AI70" i="8" s="1"/>
  <c r="AH71" i="8"/>
  <c r="AI71" i="8" s="1"/>
  <c r="AH72" i="8"/>
  <c r="AI72" i="8" s="1"/>
  <c r="AH73" i="8"/>
  <c r="AI73" i="8" s="1"/>
  <c r="AH74" i="8"/>
  <c r="AI74" i="8" s="1"/>
  <c r="AH75" i="8"/>
  <c r="AI75" i="8" s="1"/>
  <c r="AH76" i="8"/>
  <c r="AI76" i="8" s="1"/>
  <c r="AH77" i="8"/>
  <c r="AI77" i="8" s="1"/>
  <c r="AH78" i="8"/>
  <c r="AI78" i="8" s="1"/>
  <c r="AH79" i="8"/>
  <c r="AI79" i="8" s="1"/>
  <c r="AH80" i="8"/>
  <c r="AI80" i="8" s="1"/>
  <c r="AH81" i="8"/>
  <c r="AI81" i="8" s="1"/>
  <c r="AH82" i="8"/>
  <c r="AI82" i="8" s="1"/>
  <c r="AH83" i="8"/>
  <c r="AI83" i="8" s="1"/>
  <c r="AH84" i="8"/>
  <c r="AI84" i="8" s="1"/>
  <c r="AH85" i="8"/>
  <c r="AI85" i="8" s="1"/>
  <c r="AH86" i="8"/>
  <c r="AI86" i="8" s="1"/>
  <c r="AH87" i="8"/>
  <c r="AI87" i="8" s="1"/>
  <c r="AH88" i="8"/>
  <c r="AI88" i="8" s="1"/>
  <c r="AH89" i="8"/>
  <c r="AI89" i="8" s="1"/>
  <c r="AH90" i="8"/>
  <c r="AI90" i="8" s="1"/>
  <c r="AH91" i="8"/>
  <c r="AI91" i="8" s="1"/>
  <c r="AH92" i="8"/>
  <c r="AI92" i="8" s="1"/>
  <c r="AH93" i="8"/>
  <c r="AI93" i="8" s="1"/>
  <c r="AH94" i="8"/>
  <c r="AI94" i="8" s="1"/>
  <c r="AH95" i="8"/>
  <c r="AI95" i="8" s="1"/>
  <c r="AH96" i="8"/>
  <c r="AI96" i="8" s="1"/>
  <c r="AH97" i="8"/>
  <c r="AI97" i="8" s="1"/>
  <c r="AH98" i="8"/>
  <c r="AI98" i="8" s="1"/>
  <c r="AH99" i="8"/>
  <c r="AI99" i="8" s="1"/>
  <c r="AH100" i="8"/>
  <c r="AI100" i="8" s="1"/>
  <c r="AH101" i="8"/>
  <c r="AI101" i="8" s="1"/>
  <c r="AH102" i="8"/>
  <c r="AI102" i="8" s="1"/>
  <c r="AH103" i="8"/>
  <c r="AI103" i="8" s="1"/>
  <c r="AH104" i="8"/>
  <c r="AI104" i="8" s="1"/>
  <c r="AH105" i="8"/>
  <c r="AI105" i="8" s="1"/>
  <c r="AH106" i="8"/>
  <c r="AI106" i="8" s="1"/>
  <c r="AH107" i="8"/>
  <c r="AI107" i="8" s="1"/>
  <c r="AH108" i="8"/>
  <c r="AI108" i="8" s="1"/>
  <c r="AH109" i="8"/>
  <c r="AI109" i="8" s="1"/>
  <c r="AH110" i="8"/>
  <c r="AI110" i="8" s="1"/>
  <c r="AH111" i="8"/>
  <c r="AI111" i="8" s="1"/>
  <c r="AH112" i="8"/>
  <c r="AI112" i="8" s="1"/>
  <c r="AH113" i="8"/>
  <c r="AI113" i="8" s="1"/>
  <c r="AH114" i="8"/>
  <c r="AI114" i="8" s="1"/>
  <c r="AH115" i="8"/>
  <c r="AI115" i="8" s="1"/>
  <c r="BD5" i="11"/>
  <c r="BD6" i="11"/>
  <c r="BD7" i="11"/>
  <c r="BD8" i="11"/>
  <c r="BD9" i="11"/>
  <c r="BD10" i="11"/>
  <c r="BD11" i="11"/>
  <c r="BD12" i="11"/>
  <c r="BD13" i="11"/>
  <c r="BD14" i="11"/>
  <c r="BD15" i="11"/>
  <c r="BD16" i="11"/>
  <c r="BD17" i="11"/>
  <c r="BD18" i="11"/>
  <c r="BD19" i="11"/>
  <c r="BD20" i="11"/>
  <c r="BD21" i="11"/>
  <c r="BD22" i="11"/>
  <c r="BD23" i="11"/>
  <c r="BD24" i="11"/>
  <c r="BD25" i="11"/>
  <c r="BD26" i="11"/>
  <c r="BD27" i="11"/>
  <c r="BD28" i="11"/>
  <c r="BD29" i="11"/>
  <c r="BD30" i="11"/>
  <c r="BD31" i="11"/>
  <c r="BD32" i="11"/>
  <c r="BD33" i="11"/>
  <c r="BD34" i="11"/>
  <c r="BD35" i="11"/>
  <c r="BD36" i="11"/>
  <c r="BD37" i="11"/>
  <c r="BD38" i="11"/>
  <c r="BD39" i="11"/>
  <c r="BD40" i="11"/>
  <c r="BD41" i="11"/>
  <c r="BD42" i="11"/>
  <c r="BE42" i="11" s="1"/>
  <c r="BD43" i="11"/>
  <c r="BD44" i="11"/>
  <c r="BD45" i="11"/>
  <c r="BD46" i="11"/>
  <c r="BD47" i="11"/>
  <c r="BD48" i="11"/>
  <c r="BD49" i="11"/>
  <c r="BD50" i="11"/>
  <c r="BD51" i="11"/>
  <c r="BD52" i="11"/>
  <c r="BD53" i="11"/>
  <c r="BD54" i="11"/>
  <c r="BD55" i="11"/>
  <c r="BD56" i="11"/>
  <c r="BD57" i="11"/>
  <c r="BD58" i="11"/>
  <c r="BD59" i="11"/>
  <c r="BD60" i="11"/>
  <c r="BD61" i="11"/>
  <c r="BD62" i="11"/>
  <c r="BD4" i="11"/>
  <c r="BE47" i="11"/>
  <c r="BE46" i="11"/>
  <c r="BE45" i="11"/>
  <c r="BE44" i="11"/>
  <c r="BE43" i="11"/>
  <c r="AY16" i="11"/>
  <c r="AY18" i="11"/>
  <c r="AY20" i="11"/>
  <c r="AY43" i="11"/>
  <c r="AY44" i="11"/>
  <c r="AY45" i="11"/>
  <c r="AY46" i="11"/>
  <c r="AY47" i="11"/>
  <c r="AX14" i="11"/>
  <c r="AY14" i="11" s="1"/>
  <c r="AX15" i="11"/>
  <c r="AY15" i="11" s="1"/>
  <c r="AX16" i="11"/>
  <c r="AX17" i="11"/>
  <c r="AY17" i="11" s="1"/>
  <c r="AX18" i="11"/>
  <c r="AX19" i="11"/>
  <c r="AY19" i="11" s="1"/>
  <c r="AX20" i="11"/>
  <c r="AX21" i="11"/>
  <c r="AY21" i="11" s="1"/>
  <c r="AX42" i="11"/>
  <c r="AY42" i="11" s="1"/>
  <c r="AX43" i="11"/>
  <c r="AX44" i="11"/>
  <c r="AX45" i="11"/>
  <c r="AX46" i="11"/>
  <c r="AX47" i="11"/>
  <c r="AL42" i="11"/>
  <c r="AM42" i="11" s="1"/>
  <c r="AL43" i="11"/>
  <c r="AM43" i="11" s="1"/>
  <c r="AL44" i="11"/>
  <c r="AM44" i="11" s="1"/>
  <c r="AL45" i="11"/>
  <c r="AM45" i="11" s="1"/>
  <c r="AL46" i="11"/>
  <c r="AM46" i="11" s="1"/>
  <c r="AL47" i="11"/>
  <c r="AM47" i="11" s="1"/>
  <c r="AG43" i="11"/>
  <c r="AF42" i="11"/>
  <c r="AG42" i="11" s="1"/>
  <c r="AF43" i="11"/>
  <c r="AF44" i="11"/>
  <c r="AG44" i="11" s="1"/>
  <c r="AF45" i="11"/>
  <c r="AG45" i="11" s="1"/>
  <c r="AF46" i="11"/>
  <c r="AG46" i="11" s="1"/>
  <c r="AF47" i="11"/>
  <c r="AG47" i="11" s="1"/>
  <c r="Y62" i="11" l="1"/>
  <c r="Y61" i="11"/>
  <c r="Y60" i="11"/>
  <c r="Y59" i="11"/>
  <c r="Y58" i="11"/>
  <c r="Y57" i="11"/>
  <c r="Y56" i="11"/>
  <c r="Y55" i="11"/>
  <c r="Y54" i="11"/>
  <c r="Y53" i="11"/>
  <c r="Y52" i="11"/>
  <c r="Y51" i="11"/>
  <c r="Y50" i="11"/>
  <c r="Y49" i="11"/>
  <c r="Y48" i="11"/>
  <c r="Y41" i="11"/>
  <c r="Y40" i="11"/>
  <c r="Y39" i="11"/>
  <c r="Y38" i="11"/>
  <c r="Y37" i="11"/>
  <c r="Y36" i="11"/>
  <c r="Y35" i="11"/>
  <c r="Y34" i="11"/>
  <c r="Y33" i="11"/>
  <c r="Y32" i="11"/>
  <c r="Y31" i="11"/>
  <c r="Y30" i="11"/>
  <c r="Y29" i="11"/>
  <c r="Y28" i="11"/>
  <c r="Y27" i="11"/>
  <c r="Y26" i="11"/>
  <c r="Y25" i="11"/>
  <c r="Y24" i="11"/>
  <c r="Y23" i="11"/>
  <c r="Y22" i="11"/>
  <c r="AT93" i="8"/>
  <c r="AX6" i="11"/>
  <c r="AY6" i="11" s="1"/>
  <c r="AX7" i="11"/>
  <c r="AY7" i="11" s="1"/>
  <c r="AX8" i="11"/>
  <c r="AY8" i="11" s="1"/>
  <c r="AX9" i="11"/>
  <c r="AY9" i="11" s="1"/>
  <c r="AX10" i="11"/>
  <c r="AY10" i="11" s="1"/>
  <c r="AX11" i="11"/>
  <c r="AY11" i="11" s="1"/>
  <c r="AX12" i="11"/>
  <c r="AY12" i="11" s="1"/>
  <c r="AX13" i="11"/>
  <c r="AY13" i="11" s="1"/>
  <c r="AR6" i="11"/>
  <c r="AS6" i="11" s="1"/>
  <c r="AR7" i="11"/>
  <c r="AS7" i="11" s="1"/>
  <c r="AR8" i="11"/>
  <c r="AS8" i="11" s="1"/>
  <c r="AR9" i="11"/>
  <c r="AS9" i="11" s="1"/>
  <c r="AR10" i="11"/>
  <c r="AS10" i="11" s="1"/>
  <c r="AR11" i="11"/>
  <c r="AS11" i="11" s="1"/>
  <c r="AR12" i="11"/>
  <c r="AS12" i="11" s="1"/>
  <c r="AR13" i="11"/>
  <c r="AS13" i="11" s="1"/>
  <c r="AR14" i="11"/>
  <c r="AS14" i="11" s="1"/>
  <c r="AR15" i="11"/>
  <c r="AS15" i="11" s="1"/>
  <c r="AR16" i="11"/>
  <c r="AS16" i="11" s="1"/>
  <c r="AR17" i="11"/>
  <c r="AS17" i="11" s="1"/>
  <c r="AR18" i="11"/>
  <c r="AS18" i="11" s="1"/>
  <c r="AR19" i="11"/>
  <c r="AS19" i="11" s="1"/>
  <c r="AL6" i="11"/>
  <c r="AM6" i="11" s="1"/>
  <c r="AL7" i="11"/>
  <c r="AM7" i="11" s="1"/>
  <c r="AL8" i="11"/>
  <c r="AM8" i="11" s="1"/>
  <c r="AL9" i="11"/>
  <c r="AM9" i="11" s="1"/>
  <c r="AL10" i="11"/>
  <c r="AM10" i="11" s="1"/>
  <c r="AL11" i="11"/>
  <c r="AM11" i="11" s="1"/>
  <c r="AL12" i="11"/>
  <c r="AM12" i="11" s="1"/>
  <c r="AL13" i="11"/>
  <c r="AM13" i="11" s="1"/>
  <c r="AL14" i="11"/>
  <c r="AM14" i="11" s="1"/>
  <c r="AL15" i="11"/>
  <c r="AM15" i="11" s="1"/>
  <c r="AL16" i="11"/>
  <c r="AM16" i="11" s="1"/>
  <c r="AL17" i="11"/>
  <c r="AM17" i="11" s="1"/>
  <c r="AL18" i="11"/>
  <c r="AM18" i="11" s="1"/>
  <c r="AL19" i="11"/>
  <c r="AM19" i="11" s="1"/>
  <c r="AL20" i="11"/>
  <c r="AM20" i="11" s="1"/>
  <c r="AL21" i="11"/>
  <c r="AM21" i="11" s="1"/>
  <c r="AF6" i="11"/>
  <c r="AG6" i="11" s="1"/>
  <c r="AF7" i="11"/>
  <c r="AG7" i="11" s="1"/>
  <c r="AF8" i="11"/>
  <c r="AG8" i="11" s="1"/>
  <c r="AF9" i="11"/>
  <c r="AG9" i="11" s="1"/>
  <c r="AF10" i="11"/>
  <c r="AG10" i="11" s="1"/>
  <c r="AF11" i="11"/>
  <c r="AG11" i="11" s="1"/>
  <c r="AF12" i="11"/>
  <c r="AG12" i="11" s="1"/>
  <c r="AF13" i="11"/>
  <c r="AG13" i="11" s="1"/>
  <c r="AF14" i="11"/>
  <c r="AG14" i="11" s="1"/>
  <c r="AF15" i="11"/>
  <c r="AG15" i="11" s="1"/>
  <c r="AF16" i="11"/>
  <c r="AG16" i="11" s="1"/>
  <c r="AF17" i="11"/>
  <c r="AG17" i="11" s="1"/>
  <c r="AF18" i="11"/>
  <c r="AG18" i="11" s="1"/>
  <c r="AF19" i="11"/>
  <c r="AG19" i="11" s="1"/>
  <c r="AF20" i="11"/>
  <c r="AG20" i="11" s="1"/>
  <c r="AF21" i="11"/>
  <c r="AG21" i="11" s="1"/>
  <c r="Y5" i="11"/>
  <c r="Y4" i="11"/>
  <c r="AO88" i="8"/>
  <c r="AO89" i="8"/>
  <c r="AO90" i="8"/>
  <c r="AO91" i="8"/>
  <c r="AO21" i="8"/>
  <c r="AO22" i="8"/>
  <c r="AO23" i="8"/>
  <c r="AO24" i="8"/>
  <c r="AO25" i="8"/>
  <c r="AO27"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92" i="8"/>
  <c r="AO93" i="8"/>
  <c r="AO94" i="8"/>
  <c r="AO95" i="8"/>
  <c r="AO69" i="8"/>
  <c r="AO70" i="8"/>
  <c r="AO71" i="8"/>
  <c r="AO72" i="8"/>
  <c r="AO73" i="8"/>
  <c r="AO74" i="8"/>
  <c r="AO75" i="8"/>
  <c r="AO76" i="8"/>
  <c r="AO77" i="8"/>
  <c r="AO78" i="8"/>
  <c r="AO79" i="8"/>
  <c r="AO80" i="8"/>
  <c r="AO81" i="8"/>
  <c r="AO82" i="8"/>
  <c r="AO83" i="8"/>
  <c r="AO84" i="8"/>
  <c r="AO85" i="8"/>
  <c r="AO86" i="8"/>
  <c r="AO87" i="8"/>
  <c r="AN3" i="8"/>
  <c r="AO3" i="8" s="1"/>
  <c r="AO4" i="8"/>
  <c r="AO5" i="8"/>
  <c r="AO6" i="8"/>
  <c r="AO7" i="8"/>
  <c r="AO8" i="8"/>
  <c r="AO9" i="8"/>
  <c r="AO10" i="8"/>
  <c r="AO11" i="8"/>
  <c r="AO12" i="8"/>
  <c r="AO13" i="8"/>
  <c r="AO14" i="8"/>
  <c r="AO15" i="8"/>
  <c r="AO16" i="8"/>
  <c r="AO17" i="8"/>
  <c r="AO18" i="8"/>
  <c r="AO19" i="8"/>
  <c r="AO20" i="8"/>
  <c r="AH3" i="8"/>
  <c r="AI3" i="8" s="1"/>
  <c r="T38" i="8"/>
  <c r="V38" i="8"/>
  <c r="T37" i="8"/>
  <c r="V37" i="8"/>
  <c r="T36" i="8"/>
  <c r="V36" i="8"/>
  <c r="T35" i="8"/>
  <c r="V35" i="8"/>
  <c r="T34" i="8"/>
  <c r="V34" i="8"/>
  <c r="T33" i="8"/>
  <c r="V33" i="8"/>
  <c r="T32" i="8"/>
  <c r="V32" i="8"/>
  <c r="T31" i="8"/>
  <c r="V31" i="8"/>
  <c r="T30" i="8"/>
  <c r="V30" i="8"/>
  <c r="T29" i="8"/>
  <c r="V29" i="8"/>
  <c r="T28" i="8"/>
  <c r="V28" i="8"/>
  <c r="AC86" i="4" a="1"/>
  <c r="AC86" i="4" s="1"/>
  <c r="AC87" i="4" a="1"/>
  <c r="AC87" i="4" s="1"/>
  <c r="AC88" i="4" a="1"/>
  <c r="AC88" i="4" s="1"/>
  <c r="AC89" i="4" a="1"/>
  <c r="AC89" i="4"/>
  <c r="AC90" i="4" a="1"/>
  <c r="AC90" i="4"/>
  <c r="AC91" i="4" a="1"/>
  <c r="AC91" i="4" s="1"/>
  <c r="AC92" i="4" a="1"/>
  <c r="AC92" i="4" s="1"/>
  <c r="AC93" i="4" a="1"/>
  <c r="AC93" i="4"/>
  <c r="AC94" i="4" a="1"/>
  <c r="AC94" i="4" s="1"/>
  <c r="AC95" i="4" a="1"/>
  <c r="AC95" i="4" s="1"/>
  <c r="AC96" i="4" a="1"/>
  <c r="AC96" i="4" s="1"/>
  <c r="AC97" i="4" a="1"/>
  <c r="AC97" i="4"/>
  <c r="AC98" i="4" a="1"/>
  <c r="AC98" i="4"/>
  <c r="AC99" i="4" a="1"/>
  <c r="AC99" i="4" s="1"/>
  <c r="AC100" i="4" a="1"/>
  <c r="AC100" i="4" s="1"/>
  <c r="AC101" i="4" a="1"/>
  <c r="AC101" i="4"/>
  <c r="AC102" i="4" a="1"/>
  <c r="AC102" i="4" s="1"/>
  <c r="AC103" i="4" a="1"/>
  <c r="AC103" i="4" s="1"/>
  <c r="AC104" i="4" a="1"/>
  <c r="AC104" i="4" s="1"/>
  <c r="AC105" i="4" a="1"/>
  <c r="AC105" i="4"/>
  <c r="AC106" i="4" a="1"/>
  <c r="AC106" i="4" s="1"/>
  <c r="AC107" i="4" a="1"/>
  <c r="AC107" i="4" s="1"/>
  <c r="AC108" i="4" a="1"/>
  <c r="AC108" i="4" s="1"/>
  <c r="AC109" i="4" a="1"/>
  <c r="AC109" i="4"/>
  <c r="AC110" i="4" a="1"/>
  <c r="AC110" i="4" s="1"/>
  <c r="AC111" i="4" a="1"/>
  <c r="AC111" i="4" s="1"/>
  <c r="AC112" i="4" a="1"/>
  <c r="AC112" i="4" s="1"/>
  <c r="AC113" i="4" a="1"/>
  <c r="AC113" i="4" s="1"/>
  <c r="AC114" i="4" a="1"/>
  <c r="AC114" i="4" s="1"/>
  <c r="AC75" i="4" a="1"/>
  <c r="AC75" i="4" s="1"/>
  <c r="AC76" i="4" a="1"/>
  <c r="AC76" i="4" s="1"/>
  <c r="AC77" i="4" a="1"/>
  <c r="AC77" i="4" s="1"/>
  <c r="AC78" i="4" a="1"/>
  <c r="AC78" i="4" s="1"/>
  <c r="AC79" i="4" a="1"/>
  <c r="AC79" i="4" s="1"/>
  <c r="AC80" i="4" a="1"/>
  <c r="AC80" i="4" s="1"/>
  <c r="AC81" i="4" a="1"/>
  <c r="AC81" i="4" s="1"/>
  <c r="AC82" i="4" a="1"/>
  <c r="AC82" i="4" s="1"/>
  <c r="AC83" i="4" a="1"/>
  <c r="AC83" i="4" s="1"/>
  <c r="AC84" i="4" a="1"/>
  <c r="AC84" i="4" s="1"/>
  <c r="AC85" i="4" a="1"/>
  <c r="AC85" i="4" s="1"/>
  <c r="AC73" i="4" a="1"/>
  <c r="AC73" i="4" s="1"/>
  <c r="AC74" i="4" a="1"/>
  <c r="AC74" i="4" s="1"/>
  <c r="AC71" i="4" a="1"/>
  <c r="AC71" i="4" s="1"/>
  <c r="AC72" i="4" a="1"/>
  <c r="AC72" i="4" s="1"/>
  <c r="AC70" i="4" a="1"/>
  <c r="AC70" i="4" s="1"/>
  <c r="J71" i="4"/>
  <c r="K71" i="4" s="1"/>
  <c r="J72" i="4"/>
  <c r="K72" i="4" s="1"/>
  <c r="J73" i="4"/>
  <c r="AZ30" i="8" l="1"/>
  <c r="BA30" i="8" s="1"/>
  <c r="AH30" i="8"/>
  <c r="AI30" i="8" s="1"/>
  <c r="AN30" i="8"/>
  <c r="AO30" i="8" s="1"/>
  <c r="AH32" i="8"/>
  <c r="AI32" i="8" s="1"/>
  <c r="AZ32" i="8"/>
  <c r="BA32" i="8" s="1"/>
  <c r="AN32" i="8"/>
  <c r="AO32" i="8" s="1"/>
  <c r="AN37" i="8"/>
  <c r="AO37" i="8" s="1"/>
  <c r="AZ37" i="8"/>
  <c r="BA37" i="8" s="1"/>
  <c r="AH37" i="8"/>
  <c r="AI37" i="8" s="1"/>
  <c r="AN36" i="8"/>
  <c r="AO36" i="8" s="1"/>
  <c r="AH36" i="8"/>
  <c r="AI36" i="8" s="1"/>
  <c r="AZ36" i="8"/>
  <c r="BA36" i="8" s="1"/>
  <c r="AH38" i="8"/>
  <c r="AI38" i="8" s="1"/>
  <c r="AN38" i="8"/>
  <c r="AO38" i="8" s="1"/>
  <c r="AZ38" i="8"/>
  <c r="BA38" i="8" s="1"/>
  <c r="AH33" i="8"/>
  <c r="AI33" i="8" s="1"/>
  <c r="AN33" i="8"/>
  <c r="AO33" i="8" s="1"/>
  <c r="AZ33" i="8"/>
  <c r="BA33" i="8" s="1"/>
  <c r="AH28" i="8"/>
  <c r="AI28" i="8" s="1"/>
  <c r="AZ28" i="8"/>
  <c r="BA28" i="8" s="1"/>
  <c r="AN28" i="8"/>
  <c r="AO28" i="8" s="1"/>
  <c r="AZ29" i="8"/>
  <c r="BA29" i="8" s="1"/>
  <c r="AH29" i="8"/>
  <c r="AI29" i="8" s="1"/>
  <c r="AN29" i="8"/>
  <c r="AO29" i="8" s="1"/>
  <c r="AH31" i="8"/>
  <c r="AI31" i="8" s="1"/>
  <c r="AZ31" i="8"/>
  <c r="BA31" i="8" s="1"/>
  <c r="AN31" i="8"/>
  <c r="AO31" i="8" s="1"/>
  <c r="AH34" i="8"/>
  <c r="AI34" i="8" s="1"/>
  <c r="AN34" i="8"/>
  <c r="AO34" i="8" s="1"/>
  <c r="AZ34" i="8"/>
  <c r="BA34" i="8" s="1"/>
  <c r="AN35" i="8"/>
  <c r="AO35" i="8" s="1"/>
  <c r="AH35" i="8"/>
  <c r="AI35" i="8" s="1"/>
  <c r="AZ35" i="8"/>
  <c r="BA35" i="8" s="1"/>
  <c r="AO26" i="8"/>
  <c r="AF57" i="11"/>
  <c r="AG57" i="11" s="1"/>
  <c r="BE57" i="11"/>
  <c r="AX57" i="11"/>
  <c r="AY57" i="11" s="1"/>
  <c r="AL57" i="11"/>
  <c r="AM57" i="11" s="1"/>
  <c r="BE58" i="11"/>
  <c r="AX58" i="11"/>
  <c r="AY58" i="11" s="1"/>
  <c r="AL58" i="11"/>
  <c r="AM58" i="11" s="1"/>
  <c r="AF58" i="11"/>
  <c r="AG58" i="11" s="1"/>
  <c r="AF59" i="11"/>
  <c r="AG59" i="11" s="1"/>
  <c r="BE59" i="11"/>
  <c r="AX59" i="11"/>
  <c r="AY59" i="11" s="1"/>
  <c r="AL59" i="11"/>
  <c r="AM59" i="11" s="1"/>
  <c r="AX28" i="11"/>
  <c r="AY28" i="11" s="1"/>
  <c r="AL28" i="11"/>
  <c r="AM28" i="11" s="1"/>
  <c r="AF28" i="11"/>
  <c r="AG28" i="11" s="1"/>
  <c r="BE60" i="11"/>
  <c r="AX60" i="11"/>
  <c r="AY60" i="11" s="1"/>
  <c r="AL60" i="11"/>
  <c r="AM60" i="11" s="1"/>
  <c r="AF60" i="11"/>
  <c r="AG60" i="11" s="1"/>
  <c r="AX22" i="11"/>
  <c r="AY22" i="11" s="1"/>
  <c r="AF22" i="11"/>
  <c r="AG22" i="11" s="1"/>
  <c r="AL22" i="11"/>
  <c r="AM22" i="11" s="1"/>
  <c r="AF27" i="11"/>
  <c r="AG27" i="11" s="1"/>
  <c r="AL27" i="11"/>
  <c r="AM27" i="11" s="1"/>
  <c r="AX27" i="11"/>
  <c r="AY27" i="11" s="1"/>
  <c r="AL29" i="11"/>
  <c r="AM29" i="11" s="1"/>
  <c r="AF29" i="11"/>
  <c r="AG29" i="11" s="1"/>
  <c r="AX29" i="11"/>
  <c r="AY29" i="11" s="1"/>
  <c r="BE61" i="11"/>
  <c r="AX61" i="11"/>
  <c r="AY61" i="11" s="1"/>
  <c r="AF61" i="11"/>
  <c r="AG61" i="11" s="1"/>
  <c r="AL61" i="11"/>
  <c r="AM61" i="11" s="1"/>
  <c r="AL50" i="11"/>
  <c r="AM50" i="11" s="1"/>
  <c r="AX50" i="11"/>
  <c r="AY50" i="11" s="1"/>
  <c r="AF50" i="11"/>
  <c r="AG50" i="11" s="1"/>
  <c r="BE50" i="11"/>
  <c r="AF24" i="11"/>
  <c r="AG24" i="11" s="1"/>
  <c r="AL24" i="11"/>
  <c r="AM24" i="11" s="1"/>
  <c r="AX24" i="11"/>
  <c r="AY24" i="11" s="1"/>
  <c r="AF30" i="11"/>
  <c r="AG30" i="11" s="1"/>
  <c r="AX30" i="11"/>
  <c r="AY30" i="11" s="1"/>
  <c r="AL30" i="11"/>
  <c r="AM30" i="11" s="1"/>
  <c r="BE62" i="11"/>
  <c r="AF62" i="11"/>
  <c r="AG62" i="11" s="1"/>
  <c r="AX62" i="11"/>
  <c r="AY62" i="11" s="1"/>
  <c r="AL62" i="11"/>
  <c r="AM62" i="11" s="1"/>
  <c r="AL49" i="11"/>
  <c r="AM49" i="11" s="1"/>
  <c r="AX49" i="11"/>
  <c r="AY49" i="11" s="1"/>
  <c r="BE49" i="11"/>
  <c r="AF49" i="11"/>
  <c r="AG49" i="11" s="1"/>
  <c r="AX35" i="11"/>
  <c r="AY35" i="11" s="1"/>
  <c r="AF35" i="11"/>
  <c r="AG35" i="11" s="1"/>
  <c r="AL35" i="11"/>
  <c r="AM35" i="11" s="1"/>
  <c r="AX36" i="11"/>
  <c r="AY36" i="11" s="1"/>
  <c r="AL36" i="11"/>
  <c r="AM36" i="11" s="1"/>
  <c r="AF36" i="11"/>
  <c r="AG36" i="11" s="1"/>
  <c r="AF4" i="11"/>
  <c r="AG4" i="11" s="1"/>
  <c r="AF37" i="11"/>
  <c r="AG37" i="11" s="1"/>
  <c r="AX37" i="11"/>
  <c r="AY37" i="11" s="1"/>
  <c r="AL37" i="11"/>
  <c r="AM37" i="11" s="1"/>
  <c r="AL38" i="11"/>
  <c r="AM38" i="11" s="1"/>
  <c r="AF38" i="11"/>
  <c r="AG38" i="11" s="1"/>
  <c r="AX38" i="11"/>
  <c r="AY38" i="11" s="1"/>
  <c r="AF39" i="11"/>
  <c r="AG39" i="11" s="1"/>
  <c r="AX39" i="11"/>
  <c r="AY39" i="11" s="1"/>
  <c r="AL39" i="11"/>
  <c r="AM39" i="11" s="1"/>
  <c r="AF40" i="11"/>
  <c r="AG40" i="11" s="1"/>
  <c r="AL40" i="11"/>
  <c r="AM40" i="11" s="1"/>
  <c r="AX40" i="11"/>
  <c r="AY40" i="11" s="1"/>
  <c r="AF41" i="11"/>
  <c r="AG41" i="11" s="1"/>
  <c r="AL41" i="11"/>
  <c r="AM41" i="11" s="1"/>
  <c r="AX41" i="11"/>
  <c r="AY41" i="11" s="1"/>
  <c r="AL26" i="11"/>
  <c r="AM26" i="11" s="1"/>
  <c r="AX26" i="11"/>
  <c r="AY26" i="11" s="1"/>
  <c r="AF26" i="11"/>
  <c r="AG26" i="11" s="1"/>
  <c r="AF31" i="11"/>
  <c r="AG31" i="11" s="1"/>
  <c r="AX31" i="11"/>
  <c r="AY31" i="11" s="1"/>
  <c r="AL31" i="11"/>
  <c r="AM31" i="11" s="1"/>
  <c r="AL33" i="11"/>
  <c r="AM33" i="11" s="1"/>
  <c r="AX33" i="11"/>
  <c r="AY33" i="11" s="1"/>
  <c r="AF33" i="11"/>
  <c r="AG33" i="11" s="1"/>
  <c r="AL34" i="11"/>
  <c r="AM34" i="11" s="1"/>
  <c r="AX34" i="11"/>
  <c r="AY34" i="11" s="1"/>
  <c r="AF34" i="11"/>
  <c r="AG34" i="11" s="1"/>
  <c r="AX51" i="11"/>
  <c r="AY51" i="11" s="1"/>
  <c r="AF51" i="11"/>
  <c r="AG51" i="11" s="1"/>
  <c r="AL51" i="11"/>
  <c r="AM51" i="11" s="1"/>
  <c r="BE51" i="11"/>
  <c r="BE52" i="11"/>
  <c r="AX52" i="11"/>
  <c r="AY52" i="11" s="1"/>
  <c r="AL52" i="11"/>
  <c r="AM52" i="11" s="1"/>
  <c r="AF52" i="11"/>
  <c r="AG52" i="11" s="1"/>
  <c r="AX53" i="11"/>
  <c r="AY53" i="11" s="1"/>
  <c r="AF53" i="11"/>
  <c r="AG53" i="11" s="1"/>
  <c r="BE53" i="11"/>
  <c r="AL53" i="11"/>
  <c r="AM53" i="11" s="1"/>
  <c r="AF5" i="11"/>
  <c r="AG5" i="11" s="1"/>
  <c r="BE54" i="11"/>
  <c r="AX54" i="11"/>
  <c r="AY54" i="11" s="1"/>
  <c r="AF54" i="11"/>
  <c r="AG54" i="11" s="1"/>
  <c r="AL54" i="11"/>
  <c r="AM54" i="11" s="1"/>
  <c r="AF23" i="11"/>
  <c r="AG23" i="11" s="1"/>
  <c r="AL23" i="11"/>
  <c r="AM23" i="11" s="1"/>
  <c r="AX23" i="11"/>
  <c r="AY23" i="11" s="1"/>
  <c r="AF55" i="11"/>
  <c r="AG55" i="11" s="1"/>
  <c r="AX55" i="11"/>
  <c r="AY55" i="11" s="1"/>
  <c r="AL55" i="11"/>
  <c r="AM55" i="11" s="1"/>
  <c r="BE55" i="11"/>
  <c r="AF56" i="11"/>
  <c r="AG56" i="11" s="1"/>
  <c r="AX56" i="11"/>
  <c r="AY56" i="11" s="1"/>
  <c r="AL56" i="11"/>
  <c r="AM56" i="11" s="1"/>
  <c r="BE56" i="11"/>
  <c r="AF25" i="11"/>
  <c r="AG25" i="11" s="1"/>
  <c r="AL25" i="11"/>
  <c r="AM25" i="11" s="1"/>
  <c r="AX25" i="11"/>
  <c r="AY25" i="11" s="1"/>
  <c r="AX32" i="11"/>
  <c r="AY32" i="11" s="1"/>
  <c r="AL32" i="11"/>
  <c r="AM32" i="11" s="1"/>
  <c r="AF32" i="11"/>
  <c r="AG32" i="11" s="1"/>
  <c r="AX48" i="11"/>
  <c r="AY48" i="11" s="1"/>
  <c r="AL48" i="11"/>
  <c r="AM48" i="11" s="1"/>
  <c r="BE48" i="11"/>
  <c r="AF48" i="11"/>
  <c r="AG48" i="11" s="1"/>
  <c r="AL5" i="11"/>
  <c r="AM5" i="11" s="1"/>
  <c r="AX4" i="11"/>
  <c r="AY4" i="11" s="1"/>
  <c r="AR4" i="11"/>
  <c r="AS4" i="11" s="1"/>
  <c r="AR5" i="11"/>
  <c r="AS5" i="11" s="1"/>
  <c r="AX5" i="11"/>
  <c r="AY5" i="11" s="1"/>
  <c r="AL4" i="11"/>
  <c r="AM4" i="11" s="1"/>
  <c r="AT41" i="8"/>
  <c r="AU41" i="8" s="1"/>
  <c r="AT40" i="8"/>
  <c r="AT39" i="8"/>
  <c r="AU39" i="8" s="1"/>
  <c r="AZ3" i="8"/>
  <c r="AT25" i="8"/>
  <c r="AU25" i="8" s="1"/>
  <c r="AT30" i="8"/>
  <c r="AU30" i="8" s="1"/>
  <c r="AT52" i="8"/>
  <c r="AT62" i="8"/>
  <c r="AU62" i="8" s="1"/>
  <c r="AU93" i="8"/>
  <c r="AT77" i="8"/>
  <c r="AU77" i="8" s="1"/>
  <c r="AT86" i="8"/>
  <c r="AU86" i="8" s="1"/>
  <c r="AT42" i="8"/>
  <c r="AU42" i="8" s="1"/>
  <c r="AT53" i="8"/>
  <c r="AU53" i="8" s="1"/>
  <c r="AT63" i="8"/>
  <c r="AU63" i="8" s="1"/>
  <c r="AT94" i="8"/>
  <c r="AU94" i="8" s="1"/>
  <c r="AT78" i="8"/>
  <c r="AU78" i="8" s="1"/>
  <c r="AT44" i="8"/>
  <c r="AT33" i="8"/>
  <c r="AU33" i="8" s="1"/>
  <c r="AT55" i="8"/>
  <c r="AU55" i="8" s="1"/>
  <c r="AT65" i="8"/>
  <c r="AU65" i="8" s="1"/>
  <c r="AT70" i="8"/>
  <c r="AU70" i="8" s="1"/>
  <c r="AT80" i="8"/>
  <c r="AT23" i="8"/>
  <c r="AU23" i="8" s="1"/>
  <c r="AT73" i="8"/>
  <c r="AU73" i="8" s="1"/>
  <c r="AT13" i="8"/>
  <c r="AU13" i="8" s="1"/>
  <c r="AT24" i="8"/>
  <c r="AT34" i="8"/>
  <c r="AU34" i="8" s="1"/>
  <c r="AT49" i="8"/>
  <c r="AU49" i="8" s="1"/>
  <c r="AT61" i="8"/>
  <c r="AU61" i="8" s="1"/>
  <c r="AT85" i="8"/>
  <c r="AU85" i="8" s="1"/>
  <c r="AT88" i="8"/>
  <c r="AT36" i="8"/>
  <c r="AT91" i="8"/>
  <c r="AU91" i="8" s="1"/>
  <c r="AT31" i="8"/>
  <c r="AU31" i="8" s="1"/>
  <c r="AT50" i="8"/>
  <c r="AU50" i="8" s="1"/>
  <c r="AT3" i="8"/>
  <c r="AU3" i="8" s="1"/>
  <c r="AT18" i="8"/>
  <c r="AT35" i="8"/>
  <c r="AU35" i="8" s="1"/>
  <c r="AT81" i="8"/>
  <c r="AU81" i="8" s="1"/>
  <c r="AT22" i="8"/>
  <c r="AU22" i="8" s="1"/>
  <c r="AT54" i="8"/>
  <c r="AU54" i="8" s="1"/>
  <c r="AT67" i="8"/>
  <c r="AU67" i="8" s="1"/>
  <c r="AT6" i="8"/>
  <c r="AU6" i="8" s="1"/>
  <c r="AT37" i="8"/>
  <c r="AU37" i="8" s="1"/>
  <c r="AT56" i="8"/>
  <c r="AT68" i="8"/>
  <c r="AT47" i="8"/>
  <c r="AU47" i="8" s="1"/>
  <c r="AT16" i="8"/>
  <c r="AU16" i="8" s="1"/>
  <c r="AT48" i="8"/>
  <c r="AT92" i="8"/>
  <c r="AU92" i="8" s="1"/>
  <c r="AT82" i="8"/>
  <c r="AU82" i="8" s="1"/>
  <c r="AT17" i="8"/>
  <c r="AU17" i="8" s="1"/>
  <c r="AT83" i="8"/>
  <c r="AU83" i="8" s="1"/>
  <c r="AT51" i="8"/>
  <c r="AU51" i="8" s="1"/>
  <c r="AT95" i="8"/>
  <c r="AU95" i="8" s="1"/>
  <c r="AT28" i="8"/>
  <c r="AT19" i="8"/>
  <c r="AU19" i="8" s="1"/>
  <c r="AT57" i="8"/>
  <c r="AU57" i="8" s="1"/>
  <c r="AT4" i="8"/>
  <c r="AU4" i="8" s="1"/>
  <c r="AT89" i="8"/>
  <c r="AU89" i="8" s="1"/>
  <c r="AT84" i="8"/>
  <c r="AT29" i="8"/>
  <c r="AU29" i="8" s="1"/>
  <c r="AT90" i="8"/>
  <c r="AU90" i="8" s="1"/>
  <c r="AT43" i="8"/>
  <c r="AU43" i="8" s="1"/>
  <c r="AT9" i="8"/>
  <c r="AU9" i="8" s="1"/>
  <c r="AT45" i="8"/>
  <c r="AU45" i="8" s="1"/>
  <c r="AT10" i="8"/>
  <c r="AU10" i="8" s="1"/>
  <c r="AT46" i="8"/>
  <c r="AU46" i="8" s="1"/>
  <c r="AT69" i="8"/>
  <c r="AU69" i="8" s="1"/>
  <c r="AT11" i="8"/>
  <c r="AU11" i="8" s="1"/>
  <c r="AT12" i="8"/>
  <c r="AU12" i="8" s="1"/>
  <c r="AT21" i="8"/>
  <c r="AU21" i="8" s="1"/>
  <c r="AT58" i="8"/>
  <c r="AU58" i="8" s="1"/>
  <c r="AT71" i="8"/>
  <c r="AU71" i="8" s="1"/>
  <c r="AT26" i="8"/>
  <c r="AT59" i="8"/>
  <c r="AU59" i="8" s="1"/>
  <c r="AT72" i="8"/>
  <c r="AT14" i="8"/>
  <c r="AU14" i="8" s="1"/>
  <c r="AT75" i="8"/>
  <c r="AU75" i="8" s="1"/>
  <c r="AT87" i="8"/>
  <c r="AU87" i="8" s="1"/>
  <c r="AT66" i="8"/>
  <c r="AU66" i="8" s="1"/>
  <c r="AT38" i="8"/>
  <c r="AU38" i="8" s="1"/>
  <c r="AT20" i="8"/>
  <c r="AU20" i="8" s="1"/>
  <c r="AT76" i="8"/>
  <c r="AT79" i="8"/>
  <c r="AU79" i="8" s="1"/>
  <c r="AT27" i="8"/>
  <c r="AU27" i="8" s="1"/>
  <c r="AT15" i="8"/>
  <c r="AT60" i="8"/>
  <c r="AT74" i="8"/>
  <c r="AU74" i="8" s="1"/>
  <c r="AT32" i="8"/>
  <c r="AT64" i="8"/>
  <c r="AT8" i="8"/>
  <c r="AU8" i="8" s="1"/>
  <c r="AT7" i="8"/>
  <c r="AT5" i="8"/>
  <c r="AU5" i="8" s="1"/>
  <c r="K73" i="4"/>
  <c r="J74" i="4"/>
  <c r="K74" i="4" s="1"/>
  <c r="AU76" i="8" l="1"/>
  <c r="AU36" i="8"/>
  <c r="AU80" i="8"/>
  <c r="AU28" i="8"/>
  <c r="AU88" i="8"/>
  <c r="AU48" i="8"/>
  <c r="AU40" i="8"/>
  <c r="AU24" i="8"/>
  <c r="AU44" i="8"/>
  <c r="AU68" i="8"/>
  <c r="AU72" i="8"/>
  <c r="AU56" i="8"/>
  <c r="AU84" i="8"/>
  <c r="AU52" i="8"/>
  <c r="AU64" i="8"/>
  <c r="AU60" i="8"/>
  <c r="AU32" i="8"/>
  <c r="AJ59" i="8" a="1"/>
  <c r="AJ59" i="8" s="1"/>
  <c r="AK59" i="8" s="1"/>
  <c r="AL59" i="8" s="1"/>
  <c r="AJ67" i="8" a="1"/>
  <c r="AJ67" i="8" s="1"/>
  <c r="AK67" i="8" s="1"/>
  <c r="AL67" i="8" s="1"/>
  <c r="AJ77" i="8" a="1"/>
  <c r="AJ77" i="8" s="1"/>
  <c r="AK77" i="8" s="1"/>
  <c r="AL77" i="8" s="1"/>
  <c r="AJ101" i="8" a="1"/>
  <c r="AJ101" i="8" s="1"/>
  <c r="AJ90" i="8" a="1"/>
  <c r="AJ90" i="8" s="1"/>
  <c r="AK90" i="8" s="1"/>
  <c r="AL90" i="8" s="1"/>
  <c r="AJ109" i="8" a="1"/>
  <c r="AJ109" i="8" s="1"/>
  <c r="AJ91" i="8" a="1"/>
  <c r="AJ91" i="8" s="1"/>
  <c r="AK91" i="8" s="1"/>
  <c r="AL91" i="8" s="1"/>
  <c r="AJ50" i="8" a="1"/>
  <c r="AJ50" i="8" s="1"/>
  <c r="AK50" i="8" s="1"/>
  <c r="AL50" i="8" s="1"/>
  <c r="AJ105" i="8" a="1"/>
  <c r="AJ105" i="8" s="1"/>
  <c r="AJ40" i="8" a="1"/>
  <c r="AJ40" i="8" s="1"/>
  <c r="AK40" i="8" s="1"/>
  <c r="AL40" i="8" s="1"/>
  <c r="AJ42" i="8" a="1"/>
  <c r="AJ42" i="8" s="1"/>
  <c r="AK42" i="8" s="1"/>
  <c r="AL42" i="8" s="1"/>
  <c r="AJ85" i="8" a="1"/>
  <c r="AJ85" i="8" s="1"/>
  <c r="AK85" i="8" s="1"/>
  <c r="AL85" i="8" s="1"/>
  <c r="AJ97" i="8" a="1"/>
  <c r="AJ97" i="8" s="1"/>
  <c r="AJ18" i="8" a="1"/>
  <c r="AJ18" i="8" s="1"/>
  <c r="AK18" i="8" s="1"/>
  <c r="AL18" i="8" s="1"/>
  <c r="AJ61" i="8" a="1"/>
  <c r="AJ61" i="8" s="1"/>
  <c r="AK61" i="8" s="1"/>
  <c r="AL61" i="8" s="1"/>
  <c r="AJ94" i="8" a="1"/>
  <c r="AJ94" i="8" s="1"/>
  <c r="AK94" i="8" s="1"/>
  <c r="AL94" i="8" s="1"/>
  <c r="AJ27" i="8" a="1"/>
  <c r="AJ27" i="8" s="1"/>
  <c r="AK27" i="8" s="1"/>
  <c r="AL27" i="8" s="1"/>
  <c r="AJ41" i="8" a="1"/>
  <c r="AJ41" i="8" s="1"/>
  <c r="AK41" i="8" s="1"/>
  <c r="AL41" i="8" s="1"/>
  <c r="AJ84" i="8" a="1"/>
  <c r="AJ84" i="8" s="1"/>
  <c r="AK84" i="8" s="1"/>
  <c r="AL84" i="8" s="1"/>
  <c r="AJ104" i="8" a="1"/>
  <c r="AJ104" i="8" s="1"/>
  <c r="AJ72" i="8" a="1"/>
  <c r="AJ72" i="8" s="1"/>
  <c r="AK72" i="8" s="1"/>
  <c r="AL72" i="8" s="1"/>
  <c r="AJ36" i="8" a="1"/>
  <c r="AJ36" i="8" s="1"/>
  <c r="AK36" i="8" s="1"/>
  <c r="AL36" i="8" s="1"/>
  <c r="AJ14" i="8" a="1"/>
  <c r="AJ14" i="8" s="1"/>
  <c r="AK14" i="8" s="1"/>
  <c r="AL14" i="8" s="1"/>
  <c r="AJ51" i="8" a="1"/>
  <c r="AJ51" i="8" s="1"/>
  <c r="AK51" i="8" s="1"/>
  <c r="AL51" i="8" s="1"/>
  <c r="AJ93" i="8" a="1"/>
  <c r="AJ93" i="8" s="1"/>
  <c r="AK93" i="8" s="1"/>
  <c r="AL93" i="8" s="1"/>
  <c r="AJ23" i="8" a="1"/>
  <c r="AJ23" i="8" s="1"/>
  <c r="AK23" i="8" s="1"/>
  <c r="AL23" i="8" s="1"/>
  <c r="AJ78" i="8" a="1"/>
  <c r="AJ78" i="8" s="1"/>
  <c r="AK78" i="8" s="1"/>
  <c r="AL78" i="8" s="1"/>
  <c r="AJ71" i="8" a="1"/>
  <c r="AJ71" i="8" s="1"/>
  <c r="AK71" i="8" s="1"/>
  <c r="AL71" i="8" s="1"/>
  <c r="AJ37" i="8" a="1"/>
  <c r="AJ37" i="8" s="1"/>
  <c r="AK37" i="8" s="1"/>
  <c r="AL37" i="8" s="1"/>
  <c r="AJ64" i="8" a="1"/>
  <c r="AJ64" i="8" s="1"/>
  <c r="AK64" i="8" s="1"/>
  <c r="AL64" i="8" s="1"/>
  <c r="AJ111" i="8" a="1"/>
  <c r="AJ111" i="8" s="1"/>
  <c r="AU15" i="8"/>
  <c r="AJ21" i="8" a="1"/>
  <c r="AJ21" i="8" s="1"/>
  <c r="AK21" i="8" s="1"/>
  <c r="AL21" i="8" s="1"/>
  <c r="AJ110" i="8" a="1"/>
  <c r="AJ110" i="8" s="1"/>
  <c r="AJ92" i="8" a="1"/>
  <c r="AJ92" i="8" s="1"/>
  <c r="AK92" i="8" s="1"/>
  <c r="AL92" i="8" s="1"/>
  <c r="AJ83" i="8" a="1"/>
  <c r="AJ83" i="8" s="1"/>
  <c r="AK83" i="8" s="1"/>
  <c r="AL83" i="8" s="1"/>
  <c r="AJ47" i="8" a="1"/>
  <c r="AJ47" i="8" s="1"/>
  <c r="AK47" i="8" s="1"/>
  <c r="AL47" i="8" s="1"/>
  <c r="AJ10" i="8" a="1"/>
  <c r="AJ10" i="8" s="1"/>
  <c r="AK10" i="8" s="1"/>
  <c r="AL10" i="8" s="1"/>
  <c r="AJ29" i="8" a="1"/>
  <c r="AJ29" i="8" s="1"/>
  <c r="AK29" i="8" s="1"/>
  <c r="AL29" i="8" s="1"/>
  <c r="AJ35" i="8" a="1"/>
  <c r="AJ35" i="8" s="1"/>
  <c r="AK35" i="8" s="1"/>
  <c r="AL35" i="8" s="1"/>
  <c r="AJ65" i="8" a="1"/>
  <c r="AJ65" i="8" s="1"/>
  <c r="AK65" i="8" s="1"/>
  <c r="AL65" i="8" s="1"/>
  <c r="AJ63" i="8" a="1"/>
  <c r="AJ63" i="8" s="1"/>
  <c r="AK63" i="8" s="1"/>
  <c r="AL63" i="8" s="1"/>
  <c r="AJ107" i="8" a="1"/>
  <c r="AJ107" i="8" s="1"/>
  <c r="AJ76" i="8" a="1"/>
  <c r="AJ76" i="8" s="1"/>
  <c r="AK76" i="8" s="1"/>
  <c r="AL76" i="8" s="1"/>
  <c r="AJ44" i="8" a="1"/>
  <c r="AJ44" i="8" s="1"/>
  <c r="AK44" i="8" s="1"/>
  <c r="AL44" i="8" s="1"/>
  <c r="AJ48" i="8" a="1"/>
  <c r="AJ48" i="8" s="1"/>
  <c r="AK48" i="8" s="1"/>
  <c r="AL48" i="8" s="1"/>
  <c r="AJ56" i="8" a="1"/>
  <c r="AJ56" i="8" s="1"/>
  <c r="AK56" i="8" s="1"/>
  <c r="AL56" i="8" s="1"/>
  <c r="AJ114" i="8" a="1"/>
  <c r="AJ114" i="8" s="1"/>
  <c r="AJ39" i="8" a="1"/>
  <c r="AJ39" i="8" s="1"/>
  <c r="AK39" i="8" s="1"/>
  <c r="AL39" i="8" s="1"/>
  <c r="AJ52" i="8" a="1"/>
  <c r="AJ52" i="8" s="1"/>
  <c r="AK52" i="8" s="1"/>
  <c r="AL52" i="8" s="1"/>
  <c r="AJ87" i="8" a="1"/>
  <c r="AJ87" i="8" s="1"/>
  <c r="AK87" i="8" s="1"/>
  <c r="AL87" i="8" s="1"/>
  <c r="AJ68" i="8" a="1"/>
  <c r="AJ68" i="8" s="1"/>
  <c r="AK68" i="8" s="1"/>
  <c r="AL68" i="8" s="1"/>
  <c r="AJ6" i="8" a="1"/>
  <c r="AJ6" i="8" s="1"/>
  <c r="AK6" i="8" s="1"/>
  <c r="AL6" i="8" s="1"/>
  <c r="AJ15" i="8" a="1"/>
  <c r="AJ15" i="8" s="1"/>
  <c r="AK15" i="8" s="1"/>
  <c r="AL15" i="8" s="1"/>
  <c r="AJ45" i="8" a="1"/>
  <c r="AJ45" i="8" s="1"/>
  <c r="AK45" i="8" s="1"/>
  <c r="AL45" i="8" s="1"/>
  <c r="AJ16" i="8" a="1"/>
  <c r="AJ16" i="8" s="1"/>
  <c r="AK16" i="8" s="1"/>
  <c r="AL16" i="8" s="1"/>
  <c r="AJ86" i="8" a="1"/>
  <c r="AJ86" i="8" s="1"/>
  <c r="AK86" i="8" s="1"/>
  <c r="AL86" i="8" s="1"/>
  <c r="AJ4" i="8" a="1"/>
  <c r="AJ4" i="8" s="1"/>
  <c r="AK4" i="8" s="1"/>
  <c r="AL4" i="8" s="1"/>
  <c r="AJ54" i="8" a="1"/>
  <c r="AJ54" i="8" s="1"/>
  <c r="AK54" i="8" s="1"/>
  <c r="AL54" i="8" s="1"/>
  <c r="AJ33" i="8" a="1"/>
  <c r="AJ33" i="8" s="1"/>
  <c r="AK33" i="8" s="1"/>
  <c r="AL33" i="8" s="1"/>
  <c r="AJ46" i="8" a="1"/>
  <c r="AJ46" i="8" s="1"/>
  <c r="AK46" i="8" s="1"/>
  <c r="AL46" i="8" s="1"/>
  <c r="AJ25" i="8" a="1"/>
  <c r="AJ25" i="8" s="1"/>
  <c r="AK25" i="8" s="1"/>
  <c r="AL25" i="8" s="1"/>
  <c r="AJ89" i="8" a="1"/>
  <c r="AJ89" i="8" s="1"/>
  <c r="AK89" i="8" s="1"/>
  <c r="AL89" i="8" s="1"/>
  <c r="AJ95" i="8" a="1"/>
  <c r="AJ95" i="8" s="1"/>
  <c r="AK95" i="8" s="1"/>
  <c r="AL95" i="8" s="1"/>
  <c r="AJ112" i="8" a="1"/>
  <c r="AJ112" i="8" s="1"/>
  <c r="AJ34" i="8" a="1"/>
  <c r="AJ34" i="8" s="1"/>
  <c r="AK34" i="8" s="1"/>
  <c r="AL34" i="8" s="1"/>
  <c r="AJ5" i="8" a="1"/>
  <c r="AJ5" i="8" s="1"/>
  <c r="AK5" i="8" s="1"/>
  <c r="AL5" i="8" s="1"/>
  <c r="AJ60" i="8" a="1"/>
  <c r="AJ60" i="8" s="1"/>
  <c r="AK60" i="8" s="1"/>
  <c r="AL60" i="8" s="1"/>
  <c r="AJ12" i="8" a="1"/>
  <c r="AJ12" i="8" s="1"/>
  <c r="AK12" i="8" s="1"/>
  <c r="AL12" i="8" s="1"/>
  <c r="AU7" i="8"/>
  <c r="AV21" i="8" s="1" a="1"/>
  <c r="AV21" i="8" s="1"/>
  <c r="AW21" i="8" s="1"/>
  <c r="AX21" i="8" s="1"/>
  <c r="AJ20" i="8" a="1"/>
  <c r="AJ20" i="8" s="1"/>
  <c r="AK20" i="8" s="1"/>
  <c r="AL20" i="8" s="1"/>
  <c r="AJ13" i="8" a="1"/>
  <c r="AJ13" i="8" s="1"/>
  <c r="AK13" i="8" s="1"/>
  <c r="AL13" i="8" s="1"/>
  <c r="AJ30" i="8" a="1"/>
  <c r="AJ30" i="8" s="1"/>
  <c r="AK30" i="8" s="1"/>
  <c r="AL30" i="8" s="1"/>
  <c r="AJ73" i="8" a="1"/>
  <c r="AJ73" i="8" s="1"/>
  <c r="AK73" i="8" s="1"/>
  <c r="AL73" i="8" s="1"/>
  <c r="AJ38" i="8" a="1"/>
  <c r="AJ38" i="8" s="1"/>
  <c r="AK38" i="8" s="1"/>
  <c r="AL38" i="8" s="1"/>
  <c r="AJ24" i="8" a="1"/>
  <c r="AJ24" i="8" s="1"/>
  <c r="AK24" i="8" s="1"/>
  <c r="AL24" i="8" s="1"/>
  <c r="AJ26" i="8" a="1"/>
  <c r="AJ26" i="8" s="1"/>
  <c r="AK26" i="8" s="1"/>
  <c r="AL26" i="8" s="1"/>
  <c r="AJ19" i="8" a="1"/>
  <c r="AJ19" i="8" s="1"/>
  <c r="AK19" i="8" s="1"/>
  <c r="AL19" i="8" s="1"/>
  <c r="AJ80" i="8" a="1"/>
  <c r="AJ80" i="8" s="1"/>
  <c r="AK80" i="8" s="1"/>
  <c r="AL80" i="8" s="1"/>
  <c r="AJ3" i="8" a="1"/>
  <c r="AJ3" i="8" s="1"/>
  <c r="AK3" i="8" s="1"/>
  <c r="AL3" i="8" s="1"/>
  <c r="AJ98" i="8" a="1"/>
  <c r="AJ98" i="8" s="1"/>
  <c r="AJ79" i="8" a="1"/>
  <c r="AJ79" i="8" s="1"/>
  <c r="AK79" i="8" s="1"/>
  <c r="AL79" i="8" s="1"/>
  <c r="AJ43" i="8" a="1"/>
  <c r="AJ43" i="8" s="1"/>
  <c r="AK43" i="8" s="1"/>
  <c r="AL43" i="8" s="1"/>
  <c r="AJ11" i="8" a="1"/>
  <c r="AJ11" i="8" s="1"/>
  <c r="AK11" i="8" s="1"/>
  <c r="AL11" i="8" s="1"/>
  <c r="AJ8" i="8" a="1"/>
  <c r="AJ8" i="8" s="1"/>
  <c r="AK8" i="8" s="1"/>
  <c r="AL8" i="8" s="1"/>
  <c r="AJ113" i="8" a="1"/>
  <c r="AJ113" i="8" s="1"/>
  <c r="AJ102" i="8" a="1"/>
  <c r="AJ102" i="8" s="1"/>
  <c r="AJ58" i="8" a="1"/>
  <c r="AJ58" i="8" s="1"/>
  <c r="AK58" i="8" s="1"/>
  <c r="AL58" i="8" s="1"/>
  <c r="AJ96" i="8" a="1"/>
  <c r="AJ96" i="8" s="1"/>
  <c r="AK96" i="8" s="1"/>
  <c r="AL96" i="8" s="1"/>
  <c r="AJ9" i="8" a="1"/>
  <c r="AJ9" i="8" s="1"/>
  <c r="AK9" i="8" s="1"/>
  <c r="AL9" i="8" s="1"/>
  <c r="AJ28" i="8" a="1"/>
  <c r="AJ28" i="8" s="1"/>
  <c r="AK28" i="8" s="1"/>
  <c r="AL28" i="8" s="1"/>
  <c r="AJ70" i="8" a="1"/>
  <c r="AJ70" i="8" s="1"/>
  <c r="AK70" i="8" s="1"/>
  <c r="AL70" i="8" s="1"/>
  <c r="AJ17" i="8" a="1"/>
  <c r="AJ17" i="8" s="1"/>
  <c r="AK17" i="8" s="1"/>
  <c r="AL17" i="8" s="1"/>
  <c r="AJ22" i="8" a="1"/>
  <c r="AJ22" i="8" s="1"/>
  <c r="AK22" i="8" s="1"/>
  <c r="AL22" i="8" s="1"/>
  <c r="AJ55" i="8" a="1"/>
  <c r="AJ55" i="8" s="1"/>
  <c r="AK55" i="8" s="1"/>
  <c r="AL55" i="8" s="1"/>
  <c r="AJ88" i="8" a="1"/>
  <c r="AJ88" i="8" s="1"/>
  <c r="AK88" i="8" s="1"/>
  <c r="AL88" i="8" s="1"/>
  <c r="AJ57" i="8" a="1"/>
  <c r="AJ57" i="8" s="1"/>
  <c r="AK57" i="8" s="1"/>
  <c r="AL57" i="8" s="1"/>
  <c r="AJ49" i="8" a="1"/>
  <c r="AJ49" i="8" s="1"/>
  <c r="AK49" i="8" s="1"/>
  <c r="AL49" i="8" s="1"/>
  <c r="AJ62" i="8" a="1"/>
  <c r="AJ62" i="8" s="1"/>
  <c r="AK62" i="8" s="1"/>
  <c r="AL62" i="8" s="1"/>
  <c r="AJ31" i="8" a="1"/>
  <c r="AJ31" i="8" s="1"/>
  <c r="AK31" i="8" s="1"/>
  <c r="AL31" i="8" s="1"/>
  <c r="AJ115" i="8" a="1"/>
  <c r="AJ115" i="8" s="1"/>
  <c r="AJ53" i="8" a="1"/>
  <c r="AJ53" i="8" s="1"/>
  <c r="AK53" i="8" s="1"/>
  <c r="AL53" i="8" s="1"/>
  <c r="AJ75" i="8" a="1"/>
  <c r="AJ75" i="8" s="1"/>
  <c r="AK75" i="8" s="1"/>
  <c r="AL75" i="8" s="1"/>
  <c r="AU18" i="8"/>
  <c r="AJ103" i="8" a="1"/>
  <c r="AJ103" i="8" s="1"/>
  <c r="AJ108" i="8" a="1"/>
  <c r="AJ108" i="8" s="1"/>
  <c r="AJ69" i="8" a="1"/>
  <c r="AJ69" i="8" s="1"/>
  <c r="AK69" i="8" s="1"/>
  <c r="AL69" i="8" s="1"/>
  <c r="AJ81" i="8" a="1"/>
  <c r="AJ81" i="8" s="1"/>
  <c r="AK81" i="8" s="1"/>
  <c r="AL81" i="8" s="1"/>
  <c r="AJ74" i="8" a="1"/>
  <c r="AJ74" i="8" s="1"/>
  <c r="AK74" i="8" s="1"/>
  <c r="AL74" i="8" s="1"/>
  <c r="AJ99" i="8" a="1"/>
  <c r="AJ99" i="8" s="1"/>
  <c r="AJ7" i="8" a="1"/>
  <c r="AJ7" i="8" s="1"/>
  <c r="AK7" i="8" s="1"/>
  <c r="AL7" i="8" s="1"/>
  <c r="AJ82" i="8" a="1"/>
  <c r="AJ82" i="8" s="1"/>
  <c r="AK82" i="8" s="1"/>
  <c r="AL82" i="8" s="1"/>
  <c r="AJ100" i="8" a="1"/>
  <c r="AJ100" i="8" s="1"/>
  <c r="AJ32" i="8" a="1"/>
  <c r="AJ32" i="8" s="1"/>
  <c r="AK32" i="8" s="1"/>
  <c r="AL32" i="8" s="1"/>
  <c r="AJ66" i="8" a="1"/>
  <c r="AJ66" i="8" s="1"/>
  <c r="AK66" i="8" s="1"/>
  <c r="AL66" i="8" s="1"/>
  <c r="AJ106" i="8" a="1"/>
  <c r="AJ106" i="8" s="1"/>
  <c r="AU26" i="8"/>
  <c r="AZ30" i="11" a="1"/>
  <c r="AZ30" i="11" s="1"/>
  <c r="AZ39" i="11" a="1"/>
  <c r="AZ39" i="11" s="1"/>
  <c r="AZ56" i="11" a="1"/>
  <c r="AZ56" i="11" s="1"/>
  <c r="AZ22" i="11" a="1"/>
  <c r="AZ22" i="11" s="1"/>
  <c r="AZ31" i="11" a="1"/>
  <c r="AZ31" i="11" s="1"/>
  <c r="AZ48" i="11" a="1"/>
  <c r="AZ48" i="11" s="1"/>
  <c r="AZ14" i="11" a="1"/>
  <c r="AZ14" i="11" s="1"/>
  <c r="AZ23" i="11" a="1"/>
  <c r="AZ23" i="11" s="1"/>
  <c r="AZ40" i="11" a="1"/>
  <c r="AZ40" i="11" s="1"/>
  <c r="AZ57" i="11" a="1"/>
  <c r="AZ57" i="11" s="1"/>
  <c r="AZ15" i="11" a="1"/>
  <c r="AZ15" i="11" s="1"/>
  <c r="AZ32" i="11" a="1"/>
  <c r="AZ32" i="11" s="1"/>
  <c r="AZ49" i="11" a="1"/>
  <c r="AZ49" i="11" s="1"/>
  <c r="AZ24" i="11" a="1"/>
  <c r="AZ24" i="11" s="1"/>
  <c r="AZ41" i="11" a="1"/>
  <c r="AZ41" i="11" s="1"/>
  <c r="AZ58" i="11" a="1"/>
  <c r="AZ58" i="11" s="1"/>
  <c r="AZ47" i="11" a="1"/>
  <c r="AZ47" i="11" s="1"/>
  <c r="AZ27" i="11" a="1"/>
  <c r="AZ27" i="11" s="1"/>
  <c r="AZ25" i="11" a="1"/>
  <c r="AZ25" i="11" s="1"/>
  <c r="AZ36" i="11" a="1"/>
  <c r="AZ36" i="11" s="1"/>
  <c r="AZ50" i="11" a="1"/>
  <c r="AZ50" i="11" s="1"/>
  <c r="AZ61" i="11" a="1"/>
  <c r="AZ61" i="11" s="1"/>
  <c r="AZ16" i="11" a="1"/>
  <c r="AZ16" i="11" s="1"/>
  <c r="AZ52" i="11" a="1"/>
  <c r="AZ52" i="11" s="1"/>
  <c r="AZ26" i="11" a="1"/>
  <c r="AZ26" i="11" s="1"/>
  <c r="AZ37" i="11" a="1"/>
  <c r="AZ37" i="11" s="1"/>
  <c r="AZ51" i="11" a="1"/>
  <c r="AZ51" i="11" s="1"/>
  <c r="AZ62" i="11" a="1"/>
  <c r="AZ62" i="11" s="1"/>
  <c r="AZ38" i="11" a="1"/>
  <c r="AZ38" i="11" s="1"/>
  <c r="AZ29" i="11" a="1"/>
  <c r="AZ29" i="11" s="1"/>
  <c r="AZ53" i="11" a="1"/>
  <c r="AZ53" i="11" s="1"/>
  <c r="AZ55" i="11" a="1"/>
  <c r="AZ55" i="11" s="1"/>
  <c r="AZ34" i="11" a="1"/>
  <c r="AZ34" i="11" s="1"/>
  <c r="AZ59" i="11" a="1"/>
  <c r="AZ59" i="11" s="1"/>
  <c r="AZ19" i="11" a="1"/>
  <c r="AZ19" i="11" s="1"/>
  <c r="AZ42" i="11" a="1"/>
  <c r="AZ42" i="11" s="1"/>
  <c r="AZ33" i="11" a="1"/>
  <c r="AZ33" i="11" s="1"/>
  <c r="AZ54" i="11" a="1"/>
  <c r="AZ54" i="11" s="1"/>
  <c r="AZ18" i="11" a="1"/>
  <c r="AZ18" i="11" s="1"/>
  <c r="AZ60" i="11" a="1"/>
  <c r="AZ60" i="11" s="1"/>
  <c r="AZ17" i="11" a="1"/>
  <c r="AZ17" i="11" s="1"/>
  <c r="AZ35" i="11" a="1"/>
  <c r="AZ35" i="11" s="1"/>
  <c r="AZ43" i="11" a="1"/>
  <c r="AZ43" i="11" s="1"/>
  <c r="AZ21" i="11" a="1"/>
  <c r="AZ21" i="11" s="1"/>
  <c r="AZ28" i="11" a="1"/>
  <c r="AZ28" i="11" s="1"/>
  <c r="AZ44" i="11" a="1"/>
  <c r="AZ44" i="11" s="1"/>
  <c r="AZ45" i="11" a="1"/>
  <c r="AZ45" i="11" s="1"/>
  <c r="AZ46" i="11" a="1"/>
  <c r="AZ46" i="11" s="1"/>
  <c r="AZ20" i="11" a="1"/>
  <c r="AZ20" i="11" s="1"/>
  <c r="AN28" i="11" a="1"/>
  <c r="AN28" i="11" s="1"/>
  <c r="AO28" i="11" s="1"/>
  <c r="AN45" i="11" a="1"/>
  <c r="AN45" i="11" s="1"/>
  <c r="AO45" i="11" s="1"/>
  <c r="AP45" i="11" s="1"/>
  <c r="AN54" i="11" a="1"/>
  <c r="AN54" i="11" s="1"/>
  <c r="AO54" i="11" s="1"/>
  <c r="AP54" i="11" s="1"/>
  <c r="AN20" i="11" a="1"/>
  <c r="AN20" i="11" s="1"/>
  <c r="AO20" i="11" s="1"/>
  <c r="AN37" i="11" a="1"/>
  <c r="AN37" i="11" s="1"/>
  <c r="AO37" i="11" s="1"/>
  <c r="AN12" i="11" a="1"/>
  <c r="AN12" i="11" s="1"/>
  <c r="AO12" i="11" s="1"/>
  <c r="AP12" i="11" s="1"/>
  <c r="AN46" i="11" a="1"/>
  <c r="AN46" i="11" s="1"/>
  <c r="AO46" i="11" s="1"/>
  <c r="AP46" i="11" s="1"/>
  <c r="AN29" i="11" a="1"/>
  <c r="AN29" i="11" s="1"/>
  <c r="AO29" i="11" s="1"/>
  <c r="AN38" i="11" a="1"/>
  <c r="AN38" i="11" s="1"/>
  <c r="AO38" i="11" s="1"/>
  <c r="AN55" i="11" a="1"/>
  <c r="AN55" i="11" s="1"/>
  <c r="AO55" i="11" s="1"/>
  <c r="AP55" i="11" s="1"/>
  <c r="AN22" i="11" a="1"/>
  <c r="AN22" i="11" s="1"/>
  <c r="AO22" i="11" s="1"/>
  <c r="AN39" i="11" a="1"/>
  <c r="AN39" i="11" s="1"/>
  <c r="AO39" i="11" s="1"/>
  <c r="AN57" i="11" a="1"/>
  <c r="AN57" i="11" s="1"/>
  <c r="AO57" i="11" s="1"/>
  <c r="AN15" i="11" a="1"/>
  <c r="AN15" i="11" s="1"/>
  <c r="AO15" i="11" s="1"/>
  <c r="AN36" i="11" a="1"/>
  <c r="AN36" i="11" s="1"/>
  <c r="AO36" i="11" s="1"/>
  <c r="AN49" i="11" a="1"/>
  <c r="AN49" i="11" s="1"/>
  <c r="AO49" i="11" s="1"/>
  <c r="AN62" i="11" a="1"/>
  <c r="AN62" i="11" s="1"/>
  <c r="AO62" i="11" s="1"/>
  <c r="AP62" i="11" s="1"/>
  <c r="AN16" i="11" a="1"/>
  <c r="AN16" i="11" s="1"/>
  <c r="AO16" i="11" s="1"/>
  <c r="AN41" i="11" a="1"/>
  <c r="AN41" i="11" s="1"/>
  <c r="AO41" i="11" s="1"/>
  <c r="AN5" i="11" a="1"/>
  <c r="AN5" i="11" s="1"/>
  <c r="AO5" i="11" s="1"/>
  <c r="AN26" i="11" a="1"/>
  <c r="AN26" i="11" s="1"/>
  <c r="AO26" i="11" s="1"/>
  <c r="AN50" i="11" a="1"/>
  <c r="AN50" i="11" s="1"/>
  <c r="AO50" i="11" s="1"/>
  <c r="AP50" i="11" s="1"/>
  <c r="AN17" i="11" a="1"/>
  <c r="AN17" i="11" s="1"/>
  <c r="AO17" i="11" s="1"/>
  <c r="AP17" i="11" s="1"/>
  <c r="AN4" i="11" a="1"/>
  <c r="AN4" i="11" s="1"/>
  <c r="AN6" i="11" a="1"/>
  <c r="AN6" i="11" s="1"/>
  <c r="AO6" i="11" s="1"/>
  <c r="AP6" i="11" s="1"/>
  <c r="AN7" i="11" a="1"/>
  <c r="AN7" i="11" s="1"/>
  <c r="AO7" i="11" s="1"/>
  <c r="AP7" i="11" s="1"/>
  <c r="AN27" i="11" a="1"/>
  <c r="AN27" i="11" s="1"/>
  <c r="AO27" i="11" s="1"/>
  <c r="AN40" i="11" a="1"/>
  <c r="AN40" i="11" s="1"/>
  <c r="AO40" i="11" s="1"/>
  <c r="AN51" i="11" a="1"/>
  <c r="AN51" i="11" s="1"/>
  <c r="AO51" i="11" s="1"/>
  <c r="AN30" i="11" a="1"/>
  <c r="AN30" i="11" s="1"/>
  <c r="AO30" i="11" s="1"/>
  <c r="AN25" i="11" a="1"/>
  <c r="AN25" i="11" s="1"/>
  <c r="AO25" i="11" s="1"/>
  <c r="AN44" i="11" a="1"/>
  <c r="AN44" i="11" s="1"/>
  <c r="AO44" i="11" s="1"/>
  <c r="AP44" i="11" s="1"/>
  <c r="AN13" i="11" a="1"/>
  <c r="AN13" i="11" s="1"/>
  <c r="AO13" i="11" s="1"/>
  <c r="AN33" i="11" a="1"/>
  <c r="AN33" i="11" s="1"/>
  <c r="AO33" i="11" s="1"/>
  <c r="AN53" i="11" a="1"/>
  <c r="AN53" i="11" s="1"/>
  <c r="AO53" i="11" s="1"/>
  <c r="AP53" i="11" s="1"/>
  <c r="AN10" i="11" a="1"/>
  <c r="AN10" i="11" s="1"/>
  <c r="AO10" i="11" s="1"/>
  <c r="AN31" i="11" a="1"/>
  <c r="AN31" i="11" s="1"/>
  <c r="AO31" i="11" s="1"/>
  <c r="AN11" i="11" a="1"/>
  <c r="AN11" i="11" s="1"/>
  <c r="AO11" i="11" s="1"/>
  <c r="AP11" i="11" s="1"/>
  <c r="AN14" i="11" a="1"/>
  <c r="AN14" i="11" s="1"/>
  <c r="AO14" i="11" s="1"/>
  <c r="AP14" i="11" s="1"/>
  <c r="AN56" i="11" a="1"/>
  <c r="AN56" i="11" s="1"/>
  <c r="AO56" i="11" s="1"/>
  <c r="AP56" i="11" s="1"/>
  <c r="AN47" i="11" a="1"/>
  <c r="AN47" i="11" s="1"/>
  <c r="AO47" i="11" s="1"/>
  <c r="AP47" i="11" s="1"/>
  <c r="AN32" i="11" a="1"/>
  <c r="AN32" i="11" s="1"/>
  <c r="AO32" i="11" s="1"/>
  <c r="AN18" i="11" a="1"/>
  <c r="AN18" i="11" s="1"/>
  <c r="AO18" i="11" s="1"/>
  <c r="AN48" i="11" a="1"/>
  <c r="AN48" i="11" s="1"/>
  <c r="AO48" i="11" s="1"/>
  <c r="AN52" i="11" a="1"/>
  <c r="AN52" i="11" s="1"/>
  <c r="AO52" i="11" s="1"/>
  <c r="AN34" i="11" a="1"/>
  <c r="AN34" i="11" s="1"/>
  <c r="AO34" i="11" s="1"/>
  <c r="AN23" i="11" a="1"/>
  <c r="AN23" i="11" s="1"/>
  <c r="AO23" i="11" s="1"/>
  <c r="AN61" i="11" a="1"/>
  <c r="AN61" i="11" s="1"/>
  <c r="AO61" i="11" s="1"/>
  <c r="AN58" i="11" a="1"/>
  <c r="AN58" i="11" s="1"/>
  <c r="AO58" i="11" s="1"/>
  <c r="AN19" i="11" a="1"/>
  <c r="AN19" i="11" s="1"/>
  <c r="AO19" i="11" s="1"/>
  <c r="AN59" i="11" a="1"/>
  <c r="AN59" i="11" s="1"/>
  <c r="AO59" i="11" s="1"/>
  <c r="AP59" i="11" s="1"/>
  <c r="AN8" i="11" a="1"/>
  <c r="AN8" i="11" s="1"/>
  <c r="AO8" i="11" s="1"/>
  <c r="AN24" i="11" a="1"/>
  <c r="AN24" i="11" s="1"/>
  <c r="AO24" i="11" s="1"/>
  <c r="AN43" i="11" a="1"/>
  <c r="AN43" i="11" s="1"/>
  <c r="AO43" i="11" s="1"/>
  <c r="AP43" i="11" s="1"/>
  <c r="AN9" i="11" a="1"/>
  <c r="AN9" i="11" s="1"/>
  <c r="AO9" i="11" s="1"/>
  <c r="AP9" i="11" s="1"/>
  <c r="AN21" i="11" a="1"/>
  <c r="AN21" i="11" s="1"/>
  <c r="AO21" i="11" s="1"/>
  <c r="AN60" i="11" a="1"/>
  <c r="AN60" i="11" s="1"/>
  <c r="AO60" i="11" s="1"/>
  <c r="AP60" i="11" s="1"/>
  <c r="AN35" i="11" a="1"/>
  <c r="AN35" i="11" s="1"/>
  <c r="AO35" i="11" s="1"/>
  <c r="AN42" i="11" a="1"/>
  <c r="AN42" i="11" s="1"/>
  <c r="AO42" i="11" s="1"/>
  <c r="AP42" i="11" s="1"/>
  <c r="AT18" i="11" a="1"/>
  <c r="AT18" i="11" s="1"/>
  <c r="AT10" i="11" a="1"/>
  <c r="AT10" i="11" s="1"/>
  <c r="AU10" i="11" s="1"/>
  <c r="AV10" i="11" s="1"/>
  <c r="AT19" i="11" a="1"/>
  <c r="AT19" i="11" s="1"/>
  <c r="AU19" i="11" s="1"/>
  <c r="AV19" i="11" s="1"/>
  <c r="AT11" i="11" a="1"/>
  <c r="AT11" i="11" s="1"/>
  <c r="AU11" i="11" s="1"/>
  <c r="AV11" i="11" s="1"/>
  <c r="AT6" i="11" a="1"/>
  <c r="AT6" i="11" s="1"/>
  <c r="AU6" i="11" s="1"/>
  <c r="AV6" i="11" s="1"/>
  <c r="AT17" i="11" a="1"/>
  <c r="AT17" i="11" s="1"/>
  <c r="AT8" i="11" a="1"/>
  <c r="AT8" i="11" s="1"/>
  <c r="AU8" i="11" s="1"/>
  <c r="AV8" i="11" s="1"/>
  <c r="AT9" i="11" a="1"/>
  <c r="AT9" i="11" s="1"/>
  <c r="AU9" i="11" s="1"/>
  <c r="AV9" i="11" s="1"/>
  <c r="AT7" i="11" a="1"/>
  <c r="AT7" i="11" s="1"/>
  <c r="AU7" i="11" s="1"/>
  <c r="AV7" i="11" s="1"/>
  <c r="AT4" i="11" a="1"/>
  <c r="AT4" i="11" s="1"/>
  <c r="AT12" i="11" a="1"/>
  <c r="AT12" i="11" s="1"/>
  <c r="AU12" i="11" s="1"/>
  <c r="AV12" i="11" s="1"/>
  <c r="AT5" i="11" a="1"/>
  <c r="AT5" i="11" s="1"/>
  <c r="AU5" i="11" s="1"/>
  <c r="AV5" i="11" s="1"/>
  <c r="AT13" i="11" a="1"/>
  <c r="AT13" i="11" s="1"/>
  <c r="AU13" i="11" s="1"/>
  <c r="AV13" i="11" s="1"/>
  <c r="AT14" i="11" a="1"/>
  <c r="AT14" i="11" s="1"/>
  <c r="AT15" i="11" a="1"/>
  <c r="AT15" i="11" s="1"/>
  <c r="AU15" i="11" s="1"/>
  <c r="AV15" i="11" s="1"/>
  <c r="AT16" i="11" a="1"/>
  <c r="AT16" i="11" s="1"/>
  <c r="AH14" i="11" a="1"/>
  <c r="AH14" i="11" s="1"/>
  <c r="AI14" i="11" s="1"/>
  <c r="AJ14" i="11" s="1"/>
  <c r="AH23" i="11" a="1"/>
  <c r="AH23" i="11" s="1"/>
  <c r="AH40" i="11" a="1"/>
  <c r="AH40" i="11" s="1"/>
  <c r="AH58" i="11" a="1"/>
  <c r="AH58" i="11" s="1"/>
  <c r="AH6" i="11" a="1"/>
  <c r="AH6" i="11" s="1"/>
  <c r="AI6" i="11" s="1"/>
  <c r="AJ6" i="11" s="1"/>
  <c r="AH32" i="11" a="1"/>
  <c r="AH32" i="11" s="1"/>
  <c r="AH59" i="11" a="1"/>
  <c r="AH59" i="11" s="1"/>
  <c r="AH41" i="11" a="1"/>
  <c r="AH41" i="11" s="1"/>
  <c r="AH60" i="11" a="1"/>
  <c r="AH60" i="11" s="1"/>
  <c r="AI60" i="11" s="1"/>
  <c r="AJ60" i="11" s="1"/>
  <c r="AH15" i="11" a="1"/>
  <c r="AH15" i="11" s="1"/>
  <c r="AI15" i="11" s="1"/>
  <c r="AJ15" i="11" s="1"/>
  <c r="AH49" i="11" a="1"/>
  <c r="AH49" i="11" s="1"/>
  <c r="AI49" i="11" s="1"/>
  <c r="AJ49" i="11" s="1"/>
  <c r="AH7" i="11" a="1"/>
  <c r="AH7" i="11" s="1"/>
  <c r="AI7" i="11" s="1"/>
  <c r="AJ7" i="11" s="1"/>
  <c r="AH24" i="11" a="1"/>
  <c r="AH24" i="11" s="1"/>
  <c r="AH8" i="11" a="1"/>
  <c r="AH8" i="11" s="1"/>
  <c r="AI8" i="11" s="1"/>
  <c r="AJ8" i="11" s="1"/>
  <c r="AH25" i="11" a="1"/>
  <c r="AH25" i="11" s="1"/>
  <c r="AH42" i="11" a="1"/>
  <c r="AH42" i="11" s="1"/>
  <c r="AI42" i="11" s="1"/>
  <c r="AJ42" i="11" s="1"/>
  <c r="AH5" i="11" a="1"/>
  <c r="AH5" i="11" s="1"/>
  <c r="AI5" i="11" s="1"/>
  <c r="AJ5" i="11" s="1"/>
  <c r="AH18" i="11" a="1"/>
  <c r="AH18" i="11" s="1"/>
  <c r="AI18" i="11" s="1"/>
  <c r="AJ18" i="11" s="1"/>
  <c r="AH53" i="11" a="1"/>
  <c r="AH53" i="11" s="1"/>
  <c r="AI53" i="11" s="1"/>
  <c r="AJ53" i="11" s="1"/>
  <c r="AH30" i="11" a="1"/>
  <c r="AH30" i="11" s="1"/>
  <c r="AH55" i="11" a="1"/>
  <c r="AH55" i="11" s="1"/>
  <c r="AH20" i="11" a="1"/>
  <c r="AH20" i="11" s="1"/>
  <c r="AI20" i="11" s="1"/>
  <c r="AJ20" i="11" s="1"/>
  <c r="AH33" i="11" a="1"/>
  <c r="AH33" i="11" s="1"/>
  <c r="AH29" i="11" a="1"/>
  <c r="AH29" i="11" s="1"/>
  <c r="AH54" i="11" a="1"/>
  <c r="AH54" i="11" s="1"/>
  <c r="AI54" i="11" s="1"/>
  <c r="AJ54" i="11" s="1"/>
  <c r="AH43" i="11" a="1"/>
  <c r="AH43" i="11" s="1"/>
  <c r="AI43" i="11" s="1"/>
  <c r="AJ43" i="11" s="1"/>
  <c r="AH10" i="11" a="1"/>
  <c r="AH10" i="11" s="1"/>
  <c r="AI10" i="11" s="1"/>
  <c r="AJ10" i="11" s="1"/>
  <c r="AH19" i="11" a="1"/>
  <c r="AH19" i="11" s="1"/>
  <c r="AI19" i="11" s="1"/>
  <c r="AJ19" i="11" s="1"/>
  <c r="AH56" i="11" a="1"/>
  <c r="AH56" i="11" s="1"/>
  <c r="AI56" i="11" s="1"/>
  <c r="AJ56" i="11" s="1"/>
  <c r="AH9" i="11" a="1"/>
  <c r="AH9" i="11" s="1"/>
  <c r="AI9" i="11" s="1"/>
  <c r="AJ9" i="11" s="1"/>
  <c r="AH31" i="11" a="1"/>
  <c r="AH31" i="11" s="1"/>
  <c r="AH44" i="11" a="1"/>
  <c r="AH44" i="11" s="1"/>
  <c r="AI44" i="11" s="1"/>
  <c r="AJ44" i="11" s="1"/>
  <c r="AH34" i="11" a="1"/>
  <c r="AH34" i="11" s="1"/>
  <c r="AH48" i="11" a="1"/>
  <c r="AH48" i="11" s="1"/>
  <c r="AI48" i="11" s="1"/>
  <c r="AJ48" i="11" s="1"/>
  <c r="AH13" i="11" a="1"/>
  <c r="AH13" i="11" s="1"/>
  <c r="AI13" i="11" s="1"/>
  <c r="AJ13" i="11" s="1"/>
  <c r="AH50" i="11" a="1"/>
  <c r="AH50" i="11" s="1"/>
  <c r="AH16" i="11" a="1"/>
  <c r="AH16" i="11" s="1"/>
  <c r="AI16" i="11" s="1"/>
  <c r="AJ16" i="11" s="1"/>
  <c r="AH37" i="11" a="1"/>
  <c r="AH37" i="11" s="1"/>
  <c r="AH38" i="11" a="1"/>
  <c r="AH38" i="11" s="1"/>
  <c r="AH35" i="11" a="1"/>
  <c r="AH35" i="11" s="1"/>
  <c r="AH51" i="11" a="1"/>
  <c r="AH51" i="11" s="1"/>
  <c r="AH52" i="11" a="1"/>
  <c r="AH52" i="11" s="1"/>
  <c r="AI52" i="11" s="1"/>
  <c r="AJ52" i="11" s="1"/>
  <c r="AH36" i="11" a="1"/>
  <c r="AH36" i="11" s="1"/>
  <c r="AH57" i="11" a="1"/>
  <c r="AH57" i="11" s="1"/>
  <c r="AI57" i="11" s="1"/>
  <c r="AJ57" i="11" s="1"/>
  <c r="AH61" i="11" a="1"/>
  <c r="AH61" i="11" s="1"/>
  <c r="AI61" i="11" s="1"/>
  <c r="AJ61" i="11" s="1"/>
  <c r="AH62" i="11" a="1"/>
  <c r="AH62" i="11" s="1"/>
  <c r="AI62" i="11" s="1"/>
  <c r="AJ62" i="11" s="1"/>
  <c r="AH17" i="11" a="1"/>
  <c r="AH17" i="11" s="1"/>
  <c r="AI17" i="11" s="1"/>
  <c r="AJ17" i="11" s="1"/>
  <c r="AH21" i="11" a="1"/>
  <c r="AH21" i="11" s="1"/>
  <c r="AI21" i="11" s="1"/>
  <c r="AJ21" i="11" s="1"/>
  <c r="AH22" i="11" a="1"/>
  <c r="AH22" i="11" s="1"/>
  <c r="AH39" i="11" a="1"/>
  <c r="AH39" i="11" s="1"/>
  <c r="AH11" i="11" a="1"/>
  <c r="AH11" i="11" s="1"/>
  <c r="AI11" i="11" s="1"/>
  <c r="AJ11" i="11" s="1"/>
  <c r="AH26" i="11" a="1"/>
  <c r="AH26" i="11" s="1"/>
  <c r="AH12" i="11" a="1"/>
  <c r="AH12" i="11" s="1"/>
  <c r="AI12" i="11" s="1"/>
  <c r="AJ12" i="11" s="1"/>
  <c r="AH28" i="11" a="1"/>
  <c r="AH28" i="11" s="1"/>
  <c r="AH45" i="11" a="1"/>
  <c r="AH45" i="11" s="1"/>
  <c r="AI45" i="11" s="1"/>
  <c r="AJ45" i="11" s="1"/>
  <c r="AH46" i="11" a="1"/>
  <c r="AH46" i="11" s="1"/>
  <c r="AI46" i="11" s="1"/>
  <c r="AJ46" i="11" s="1"/>
  <c r="AH4" i="11" a="1"/>
  <c r="AH4" i="11" s="1"/>
  <c r="AI4" i="11" s="1"/>
  <c r="AJ4" i="11" s="1"/>
  <c r="AH47" i="11" a="1"/>
  <c r="AH47" i="11" s="1"/>
  <c r="AI47" i="11" s="1"/>
  <c r="AJ47" i="11" s="1"/>
  <c r="AH27" i="11" a="1"/>
  <c r="AH27" i="11" s="1"/>
  <c r="AP52" i="11"/>
  <c r="AP48" i="11"/>
  <c r="AP61" i="11"/>
  <c r="AP58" i="11"/>
  <c r="AP51" i="11"/>
  <c r="AU16" i="11"/>
  <c r="AV16" i="11" s="1"/>
  <c r="AI51" i="11"/>
  <c r="AJ51" i="11" s="1"/>
  <c r="AP57" i="11"/>
  <c r="AI50" i="11"/>
  <c r="AJ50" i="11" s="1"/>
  <c r="AI58" i="11"/>
  <c r="AJ58" i="11" s="1"/>
  <c r="AP49" i="11"/>
  <c r="AI55" i="11"/>
  <c r="AJ55" i="11" s="1"/>
  <c r="AI59" i="11"/>
  <c r="AJ59" i="11" s="1"/>
  <c r="AP19" i="11"/>
  <c r="AP18" i="11"/>
  <c r="AP8" i="11"/>
  <c r="AP16" i="11"/>
  <c r="AP15" i="11"/>
  <c r="AP10" i="11"/>
  <c r="AU4" i="11"/>
  <c r="AV4" i="11" s="1"/>
  <c r="AU14" i="11"/>
  <c r="AV14" i="11" s="1"/>
  <c r="AU18" i="11"/>
  <c r="AV18" i="11" s="1"/>
  <c r="AP20" i="11"/>
  <c r="AU17" i="11"/>
  <c r="AV17" i="11" s="1"/>
  <c r="AP5" i="11"/>
  <c r="AP13" i="11"/>
  <c r="AP21" i="11"/>
  <c r="BA3" i="8"/>
  <c r="AA87" i="4"/>
  <c r="AB87" i="4" s="1"/>
  <c r="AG87" i="4"/>
  <c r="AH87" i="4"/>
  <c r="AA88" i="4"/>
  <c r="AB88" i="4" s="1"/>
  <c r="AA90" i="4"/>
  <c r="AB90" i="4"/>
  <c r="AG90" i="4"/>
  <c r="AH90" i="4"/>
  <c r="AA91" i="4"/>
  <c r="AB91" i="4"/>
  <c r="AA93" i="4"/>
  <c r="AB93" i="4"/>
  <c r="AG93" i="4"/>
  <c r="AH93" i="4" s="1"/>
  <c r="AA94" i="4"/>
  <c r="AB94" i="4" s="1"/>
  <c r="AG94" i="4"/>
  <c r="AH94" i="4" s="1"/>
  <c r="AA95" i="4"/>
  <c r="AB95" i="4" s="1"/>
  <c r="AG97" i="4"/>
  <c r="AH97" i="4"/>
  <c r="AA98" i="4"/>
  <c r="AB98" i="4"/>
  <c r="AG98" i="4"/>
  <c r="AH98" i="4"/>
  <c r="AG102" i="4"/>
  <c r="AH102" i="4" s="1"/>
  <c r="AA105" i="4"/>
  <c r="AB105" i="4" s="1"/>
  <c r="AG105" i="4"/>
  <c r="AH105" i="4"/>
  <c r="AA106" i="4"/>
  <c r="AB106" i="4" s="1"/>
  <c r="AA107" i="4"/>
  <c r="AB107" i="4"/>
  <c r="AG107" i="4"/>
  <c r="AH107" i="4" s="1"/>
  <c r="AA108" i="4"/>
  <c r="AB108" i="4"/>
  <c r="AG108" i="4"/>
  <c r="AH108" i="4" s="1"/>
  <c r="AA109" i="4"/>
  <c r="AB109" i="4"/>
  <c r="AG111" i="4"/>
  <c r="AH111" i="4"/>
  <c r="AA112" i="4"/>
  <c r="AB112" i="4" s="1"/>
  <c r="AG112" i="4"/>
  <c r="AH112" i="4"/>
  <c r="AA113" i="4"/>
  <c r="AB113" i="4" s="1"/>
  <c r="R97" i="4"/>
  <c r="AA97" i="4" s="1"/>
  <c r="AB97" i="4" s="1"/>
  <c r="R98" i="4"/>
  <c r="R99" i="4"/>
  <c r="AA99" i="4" s="1"/>
  <c r="AB99" i="4" s="1"/>
  <c r="R100" i="4"/>
  <c r="AG100" i="4" s="1"/>
  <c r="AH100" i="4" s="1"/>
  <c r="R101" i="4"/>
  <c r="R102" i="4"/>
  <c r="AA102" i="4" s="1"/>
  <c r="AB102" i="4" s="1"/>
  <c r="R103" i="4"/>
  <c r="AA103" i="4" s="1"/>
  <c r="AB103" i="4" s="1"/>
  <c r="R104" i="4"/>
  <c r="AA104" i="4" s="1"/>
  <c r="AB104" i="4" s="1"/>
  <c r="R105" i="4"/>
  <c r="R106" i="4"/>
  <c r="AG106" i="4" s="1"/>
  <c r="AH106" i="4" s="1"/>
  <c r="R107" i="4"/>
  <c r="R108" i="4"/>
  <c r="R109" i="4"/>
  <c r="AG109" i="4" s="1"/>
  <c r="AH109" i="4" s="1"/>
  <c r="R110" i="4"/>
  <c r="AA110" i="4" s="1"/>
  <c r="AB110" i="4" s="1"/>
  <c r="R111" i="4"/>
  <c r="AA111" i="4" s="1"/>
  <c r="AB111" i="4" s="1"/>
  <c r="R112" i="4"/>
  <c r="R113" i="4"/>
  <c r="AG113" i="4" s="1"/>
  <c r="AH113" i="4" s="1"/>
  <c r="R114" i="4"/>
  <c r="O114" i="4"/>
  <c r="N114" i="4"/>
  <c r="O113" i="4"/>
  <c r="N113" i="4"/>
  <c r="O112" i="4"/>
  <c r="N112" i="4"/>
  <c r="O111" i="4"/>
  <c r="N111" i="4"/>
  <c r="O110" i="4"/>
  <c r="N110" i="4"/>
  <c r="O109" i="4"/>
  <c r="N109" i="4"/>
  <c r="O108" i="4"/>
  <c r="N108" i="4"/>
  <c r="O107" i="4"/>
  <c r="N107" i="4"/>
  <c r="O106" i="4"/>
  <c r="N106" i="4"/>
  <c r="O105" i="4"/>
  <c r="N105" i="4"/>
  <c r="O104" i="4"/>
  <c r="N104" i="4"/>
  <c r="O103" i="4"/>
  <c r="N103" i="4"/>
  <c r="O102" i="4"/>
  <c r="N102" i="4"/>
  <c r="O101" i="4"/>
  <c r="N101" i="4"/>
  <c r="O100" i="4"/>
  <c r="N100" i="4"/>
  <c r="O99" i="4"/>
  <c r="N99" i="4"/>
  <c r="O98" i="4"/>
  <c r="N98" i="4"/>
  <c r="O97" i="4"/>
  <c r="N97" i="4"/>
  <c r="L95" i="4"/>
  <c r="L96" i="4" s="1"/>
  <c r="R96" i="4"/>
  <c r="R95" i="4"/>
  <c r="AG95" i="4" s="1"/>
  <c r="AH95" i="4" s="1"/>
  <c r="R94" i="4"/>
  <c r="R93" i="4"/>
  <c r="R92" i="4"/>
  <c r="AA92" i="4" s="1"/>
  <c r="AB92" i="4" s="1"/>
  <c r="R91" i="4"/>
  <c r="AG91" i="4" s="1"/>
  <c r="AH91" i="4" s="1"/>
  <c r="R90" i="4"/>
  <c r="R89" i="4"/>
  <c r="R88" i="4"/>
  <c r="AG88" i="4" s="1"/>
  <c r="AH88" i="4" s="1"/>
  <c r="R87" i="4"/>
  <c r="R86" i="4"/>
  <c r="AG86" i="4" s="1"/>
  <c r="AH86" i="4" s="1"/>
  <c r="AV58" i="8" l="1" a="1"/>
  <c r="AV58" i="8" s="1"/>
  <c r="AW58" i="8" s="1"/>
  <c r="AX58" i="8" s="1"/>
  <c r="AV37" i="8" a="1"/>
  <c r="AV37" i="8" s="1"/>
  <c r="AW37" i="8" s="1"/>
  <c r="AX37" i="8" s="1"/>
  <c r="AV45" i="8" a="1"/>
  <c r="AV45" i="8" s="1"/>
  <c r="AW45" i="8" s="1"/>
  <c r="AX45" i="8" s="1"/>
  <c r="AV81" i="8" a="1"/>
  <c r="AV81" i="8" s="1"/>
  <c r="AW81" i="8" s="1"/>
  <c r="AX81" i="8" s="1"/>
  <c r="AV42" i="8" a="1"/>
  <c r="AV42" i="8" s="1"/>
  <c r="AW42" i="8" s="1"/>
  <c r="AX42" i="8" s="1"/>
  <c r="AV24" i="8" a="1"/>
  <c r="AV24" i="8" s="1"/>
  <c r="AW24" i="8" s="1"/>
  <c r="AX24" i="8" s="1"/>
  <c r="AV40" i="8" a="1"/>
  <c r="AV40" i="8" s="1"/>
  <c r="AW40" i="8" s="1"/>
  <c r="AX40" i="8" s="1"/>
  <c r="AV70" i="8" a="1"/>
  <c r="AV70" i="8" s="1"/>
  <c r="AW70" i="8" s="1"/>
  <c r="AX70" i="8" s="1"/>
  <c r="AV43" i="8" a="1"/>
  <c r="AV43" i="8" s="1"/>
  <c r="AW43" i="8" s="1"/>
  <c r="AX43" i="8" s="1"/>
  <c r="AV62" i="8" a="1"/>
  <c r="AV62" i="8" s="1"/>
  <c r="AW62" i="8" s="1"/>
  <c r="AX62" i="8" s="1"/>
  <c r="AV86" i="8" a="1"/>
  <c r="AV86" i="8" s="1"/>
  <c r="AW86" i="8" s="1"/>
  <c r="AX86" i="8" s="1"/>
  <c r="AV31" i="8" a="1"/>
  <c r="AV31" i="8" s="1"/>
  <c r="AW31" i="8" s="1"/>
  <c r="AX31" i="8" s="1"/>
  <c r="AV27" i="8" a="1"/>
  <c r="AV27" i="8" s="1"/>
  <c r="AW27" i="8" s="1"/>
  <c r="AX27" i="8" s="1"/>
  <c r="AV90" i="8" a="1"/>
  <c r="AV90" i="8" s="1"/>
  <c r="AW90" i="8" s="1"/>
  <c r="AX90" i="8" s="1"/>
  <c r="AV87" i="8" a="1"/>
  <c r="AV87" i="8" s="1"/>
  <c r="AW87" i="8" s="1"/>
  <c r="AX87" i="8" s="1"/>
  <c r="AV32" i="8" a="1"/>
  <c r="AV32" i="8" s="1"/>
  <c r="AW32" i="8" s="1"/>
  <c r="AX32" i="8" s="1"/>
  <c r="AV35" i="8" a="1"/>
  <c r="AV35" i="8" s="1"/>
  <c r="AW35" i="8" s="1"/>
  <c r="AX35" i="8" s="1"/>
  <c r="AV84" i="8" a="1"/>
  <c r="AV84" i="8" s="1"/>
  <c r="AW84" i="8" s="1"/>
  <c r="AX84" i="8" s="1"/>
  <c r="AV77" i="8" a="1"/>
  <c r="AV77" i="8" s="1"/>
  <c r="AW77" i="8" s="1"/>
  <c r="AX77" i="8" s="1"/>
  <c r="AV22" i="8" a="1"/>
  <c r="AV22" i="8" s="1"/>
  <c r="AW22" i="8" s="1"/>
  <c r="AX22" i="8" s="1"/>
  <c r="AV71" i="8" a="1"/>
  <c r="AV71" i="8" s="1"/>
  <c r="AW71" i="8" s="1"/>
  <c r="AX71" i="8" s="1"/>
  <c r="AV47" i="8" a="1"/>
  <c r="AV47" i="8" s="1"/>
  <c r="AW47" i="8" s="1"/>
  <c r="AX47" i="8" s="1"/>
  <c r="AV60" i="8" a="1"/>
  <c r="AV60" i="8" s="1"/>
  <c r="AW60" i="8" s="1"/>
  <c r="AX60" i="8" s="1"/>
  <c r="AV76" i="8" a="1"/>
  <c r="AV76" i="8" s="1"/>
  <c r="AW76" i="8" s="1"/>
  <c r="AX76" i="8" s="1"/>
  <c r="AV29" i="8" a="1"/>
  <c r="AV29" i="8" s="1"/>
  <c r="AW29" i="8" s="1"/>
  <c r="AX29" i="8" s="1"/>
  <c r="AV59" i="8" a="1"/>
  <c r="AV59" i="8" s="1"/>
  <c r="AW59" i="8" s="1"/>
  <c r="AX59" i="8" s="1"/>
  <c r="AV65" i="8" a="1"/>
  <c r="AV65" i="8" s="1"/>
  <c r="AW65" i="8" s="1"/>
  <c r="AX65" i="8" s="1"/>
  <c r="AV26" i="8" a="1"/>
  <c r="AV26" i="8" s="1"/>
  <c r="AW26" i="8" s="1"/>
  <c r="AX26" i="8" s="1"/>
  <c r="AV67" i="8" a="1"/>
  <c r="AV67" i="8" s="1"/>
  <c r="AW67" i="8" s="1"/>
  <c r="AX67" i="8" s="1"/>
  <c r="AV73" i="8" a="1"/>
  <c r="AV73" i="8" s="1"/>
  <c r="AW73" i="8" s="1"/>
  <c r="AX73" i="8" s="1"/>
  <c r="AV30" i="8" a="1"/>
  <c r="AV30" i="8" s="1"/>
  <c r="AW30" i="8" s="1"/>
  <c r="AX30" i="8" s="1"/>
  <c r="AV82" i="8" a="1"/>
  <c r="AV82" i="8" s="1"/>
  <c r="AW82" i="8" s="1"/>
  <c r="AX82" i="8" s="1"/>
  <c r="AV39" i="8" a="1"/>
  <c r="AV39" i="8" s="1"/>
  <c r="AW39" i="8" s="1"/>
  <c r="AX39" i="8" s="1"/>
  <c r="AV57" i="8" a="1"/>
  <c r="AV57" i="8" s="1"/>
  <c r="AW57" i="8" s="1"/>
  <c r="AX57" i="8" s="1"/>
  <c r="AV69" i="8" a="1"/>
  <c r="AV69" i="8" s="1"/>
  <c r="AW69" i="8" s="1"/>
  <c r="AX69" i="8" s="1"/>
  <c r="AV64" i="8" a="1"/>
  <c r="AV64" i="8" s="1"/>
  <c r="AW64" i="8" s="1"/>
  <c r="AX64" i="8" s="1"/>
  <c r="AV52" i="8" a="1"/>
  <c r="AV52" i="8" s="1"/>
  <c r="AW52" i="8" s="1"/>
  <c r="AX52" i="8" s="1"/>
  <c r="AV94" i="8" a="1"/>
  <c r="AV94" i="8" s="1"/>
  <c r="AW94" i="8" s="1"/>
  <c r="AX94" i="8" s="1"/>
  <c r="AV88" i="8" a="1"/>
  <c r="AV88" i="8" s="1"/>
  <c r="AW88" i="8" s="1"/>
  <c r="AX88" i="8" s="1"/>
  <c r="AV89" i="8" a="1"/>
  <c r="AV89" i="8" s="1"/>
  <c r="AW89" i="8" s="1"/>
  <c r="AX89" i="8" s="1"/>
  <c r="AV83" i="8" a="1"/>
  <c r="AV83" i="8" s="1"/>
  <c r="AW83" i="8" s="1"/>
  <c r="AX83" i="8" s="1"/>
  <c r="AV72" i="8" a="1"/>
  <c r="AV72" i="8" s="1"/>
  <c r="AW72" i="8" s="1"/>
  <c r="AX72" i="8" s="1"/>
  <c r="AV93" i="8" a="1"/>
  <c r="AV93" i="8" s="1"/>
  <c r="AW93" i="8" s="1"/>
  <c r="AX93" i="8" s="1"/>
  <c r="AV78" i="8" a="1"/>
  <c r="AV78" i="8" s="1"/>
  <c r="AW78" i="8" s="1"/>
  <c r="AX78" i="8" s="1"/>
  <c r="AV25" i="8" a="1"/>
  <c r="AV25" i="8" s="1"/>
  <c r="AW25" i="8" s="1"/>
  <c r="AX25" i="8" s="1"/>
  <c r="AV55" i="8" a="1"/>
  <c r="AV55" i="8" s="1"/>
  <c r="AW55" i="8" s="1"/>
  <c r="AX55" i="8" s="1"/>
  <c r="AV85" i="8" a="1"/>
  <c r="AV85" i="8" s="1"/>
  <c r="AW85" i="8" s="1"/>
  <c r="AX85" i="8" s="1"/>
  <c r="AV79" i="8" a="1"/>
  <c r="AV79" i="8" s="1"/>
  <c r="AW79" i="8" s="1"/>
  <c r="AX79" i="8" s="1"/>
  <c r="AV95" i="8" a="1"/>
  <c r="AV95" i="8" s="1"/>
  <c r="AW95" i="8" s="1"/>
  <c r="AX95" i="8" s="1"/>
  <c r="AV74" i="8" a="1"/>
  <c r="AV74" i="8" s="1"/>
  <c r="AW74" i="8" s="1"/>
  <c r="AX74" i="8" s="1"/>
  <c r="AV28" i="8" a="1"/>
  <c r="AV28" i="8" s="1"/>
  <c r="AW28" i="8" s="1"/>
  <c r="AX28" i="8" s="1"/>
  <c r="AV54" i="8" a="1"/>
  <c r="AV54" i="8" s="1"/>
  <c r="AW54" i="8" s="1"/>
  <c r="AX54" i="8" s="1"/>
  <c r="AV56" i="8" a="1"/>
  <c r="AV56" i="8" s="1"/>
  <c r="AW56" i="8" s="1"/>
  <c r="AX56" i="8" s="1"/>
  <c r="AV51" i="8" a="1"/>
  <c r="AV51" i="8" s="1"/>
  <c r="AW51" i="8" s="1"/>
  <c r="AX51" i="8" s="1"/>
  <c r="AV61" i="8" a="1"/>
  <c r="AV61" i="8" s="1"/>
  <c r="AW61" i="8" s="1"/>
  <c r="AX61" i="8" s="1"/>
  <c r="AV91" i="8" a="1"/>
  <c r="AV91" i="8" s="1"/>
  <c r="AW91" i="8" s="1"/>
  <c r="AX91" i="8" s="1"/>
  <c r="AV68" i="8" a="1"/>
  <c r="AV68" i="8" s="1"/>
  <c r="AW68" i="8" s="1"/>
  <c r="AX68" i="8" s="1"/>
  <c r="AV49" i="8" a="1"/>
  <c r="AV49" i="8" s="1"/>
  <c r="AW49" i="8" s="1"/>
  <c r="AX49" i="8" s="1"/>
  <c r="AV38" i="8" a="1"/>
  <c r="AV38" i="8" s="1"/>
  <c r="AW38" i="8" s="1"/>
  <c r="AX38" i="8" s="1"/>
  <c r="AV44" i="8" a="1"/>
  <c r="AV44" i="8" s="1"/>
  <c r="AW44" i="8" s="1"/>
  <c r="AX44" i="8" s="1"/>
  <c r="AV50" i="8" a="1"/>
  <c r="AV50" i="8" s="1"/>
  <c r="AW50" i="8" s="1"/>
  <c r="AX50" i="8" s="1"/>
  <c r="AV80" i="8" a="1"/>
  <c r="AV80" i="8" s="1"/>
  <c r="AW80" i="8" s="1"/>
  <c r="AX80" i="8" s="1"/>
  <c r="AV23" i="8" a="1"/>
  <c r="AV23" i="8" s="1"/>
  <c r="AW23" i="8" s="1"/>
  <c r="AX23" i="8" s="1"/>
  <c r="AV33" i="8" a="1"/>
  <c r="AV33" i="8" s="1"/>
  <c r="AW33" i="8" s="1"/>
  <c r="AX33" i="8" s="1"/>
  <c r="AV46" i="8" a="1"/>
  <c r="AV46" i="8" s="1"/>
  <c r="AW46" i="8" s="1"/>
  <c r="AX46" i="8" s="1"/>
  <c r="AV75" i="8" a="1"/>
  <c r="AV75" i="8" s="1"/>
  <c r="AW75" i="8" s="1"/>
  <c r="AX75" i="8" s="1"/>
  <c r="AV66" i="8" a="1"/>
  <c r="AV66" i="8" s="1"/>
  <c r="AW66" i="8" s="1"/>
  <c r="AX66" i="8" s="1"/>
  <c r="AV48" i="8" a="1"/>
  <c r="AV48" i="8" s="1"/>
  <c r="AW48" i="8" s="1"/>
  <c r="AX48" i="8" s="1"/>
  <c r="AV36" i="8" a="1"/>
  <c r="AV36" i="8" s="1"/>
  <c r="AW36" i="8" s="1"/>
  <c r="AX36" i="8" s="1"/>
  <c r="AV53" i="8" a="1"/>
  <c r="AV53" i="8" s="1"/>
  <c r="AW53" i="8" s="1"/>
  <c r="AX53" i="8" s="1"/>
  <c r="AV92" i="8" a="1"/>
  <c r="AV92" i="8" s="1"/>
  <c r="AW92" i="8" s="1"/>
  <c r="AX92" i="8" s="1"/>
  <c r="AV41" i="8" a="1"/>
  <c r="AV41" i="8" s="1"/>
  <c r="AW41" i="8" s="1"/>
  <c r="AX41" i="8" s="1"/>
  <c r="AV34" i="8" a="1"/>
  <c r="AV34" i="8" s="1"/>
  <c r="AW34" i="8" s="1"/>
  <c r="AX34" i="8" s="1"/>
  <c r="AV63" i="8" a="1"/>
  <c r="AV63" i="8" s="1"/>
  <c r="AW63" i="8" s="1"/>
  <c r="AX63" i="8" s="1"/>
  <c r="AV3" i="8" a="1"/>
  <c r="AV3" i="8" s="1"/>
  <c r="AW3" i="8" s="1"/>
  <c r="AX3" i="8" s="1"/>
  <c r="AV12" i="8" a="1"/>
  <c r="AV12" i="8" s="1"/>
  <c r="AW12" i="8" s="1"/>
  <c r="AX12" i="8" s="1"/>
  <c r="AV9" i="8" a="1"/>
  <c r="AV9" i="8" s="1"/>
  <c r="AW9" i="8" s="1"/>
  <c r="AX9" i="8" s="1"/>
  <c r="AV16" i="8" a="1"/>
  <c r="AV16" i="8" s="1"/>
  <c r="AW16" i="8" s="1"/>
  <c r="AX16" i="8" s="1"/>
  <c r="AV7" i="8" a="1"/>
  <c r="AV7" i="8" s="1"/>
  <c r="AW7" i="8" s="1"/>
  <c r="AX7" i="8" s="1"/>
  <c r="AV11" i="8" a="1"/>
  <c r="AV11" i="8" s="1"/>
  <c r="AW11" i="8" s="1"/>
  <c r="AX11" i="8" s="1"/>
  <c r="AV8" i="8" a="1"/>
  <c r="AV8" i="8" s="1"/>
  <c r="AW8" i="8" s="1"/>
  <c r="AX8" i="8" s="1"/>
  <c r="BB17" i="8" a="1"/>
  <c r="BB17" i="8" s="1"/>
  <c r="BC17" i="8" s="1"/>
  <c r="BD17" i="8" s="1"/>
  <c r="BB23" i="8" a="1"/>
  <c r="BB23" i="8" s="1"/>
  <c r="BB35" i="8" a="1"/>
  <c r="BB35" i="8" s="1"/>
  <c r="BB52" i="8" a="1"/>
  <c r="BB52" i="8" s="1"/>
  <c r="BB61" i="8" a="1"/>
  <c r="BB61" i="8" s="1"/>
  <c r="BB76" i="8" a="1"/>
  <c r="BB76" i="8" s="1"/>
  <c r="BB93" i="8" a="1"/>
  <c r="BB93" i="8" s="1"/>
  <c r="BB110" i="8" a="1"/>
  <c r="BB110" i="8" s="1"/>
  <c r="BB87" i="8" a="1"/>
  <c r="BB87" i="8" s="1"/>
  <c r="BB47" i="8" a="1"/>
  <c r="BB47" i="8" s="1"/>
  <c r="BC47" i="8" s="1"/>
  <c r="BD47" i="8" s="1"/>
  <c r="BB79" i="8" a="1"/>
  <c r="BB79" i="8" s="1"/>
  <c r="BB9" i="8" a="1"/>
  <c r="BB9" i="8" s="1"/>
  <c r="BB44" i="8" a="1"/>
  <c r="BB44" i="8" s="1"/>
  <c r="BB53" i="8" a="1"/>
  <c r="BB53" i="8" s="1"/>
  <c r="BB68" i="8" a="1"/>
  <c r="BB68" i="8" s="1"/>
  <c r="BB85" i="8" a="1"/>
  <c r="BB85" i="8" s="1"/>
  <c r="BB102" i="8" a="1"/>
  <c r="BB102" i="8" s="1"/>
  <c r="BB104" i="8" a="1"/>
  <c r="BB104" i="8" s="1"/>
  <c r="BB30" i="8" a="1"/>
  <c r="BB30" i="8" s="1"/>
  <c r="BB96" i="8" a="1"/>
  <c r="BB96" i="8" s="1"/>
  <c r="BB18" i="8" a="1"/>
  <c r="BB18" i="8" s="1"/>
  <c r="BB24" i="8" a="1"/>
  <c r="BB24" i="8" s="1"/>
  <c r="BB36" i="8" a="1"/>
  <c r="BB36" i="8" s="1"/>
  <c r="BB45" i="8" a="1"/>
  <c r="BB45" i="8" s="1"/>
  <c r="BB62" i="8" a="1"/>
  <c r="BB62" i="8" s="1"/>
  <c r="BB77" i="8" a="1"/>
  <c r="BB77" i="8" s="1"/>
  <c r="BB94" i="8" a="1"/>
  <c r="BB94" i="8" s="1"/>
  <c r="BB111" i="8" a="1"/>
  <c r="BB111" i="8" s="1"/>
  <c r="BB64" i="8" a="1"/>
  <c r="BB64" i="8" s="1"/>
  <c r="BB10" i="8" a="1"/>
  <c r="BB10" i="8" s="1"/>
  <c r="BB28" i="8" a="1"/>
  <c r="BB28" i="8" s="1"/>
  <c r="BB37" i="8" a="1"/>
  <c r="BB37" i="8" s="1"/>
  <c r="BB54" i="8" a="1"/>
  <c r="BB54" i="8" s="1"/>
  <c r="BB69" i="8" a="1"/>
  <c r="BB69" i="8" s="1"/>
  <c r="BB86" i="8" a="1"/>
  <c r="BB86" i="8" s="1"/>
  <c r="BB103" i="8" a="1"/>
  <c r="BB103" i="8" s="1"/>
  <c r="BB113" i="8" a="1"/>
  <c r="BB113" i="8" s="1"/>
  <c r="BB19" i="8" a="1"/>
  <c r="BB19" i="8" s="1"/>
  <c r="BB25" i="8" a="1"/>
  <c r="BB25" i="8" s="1"/>
  <c r="BB29" i="8" a="1"/>
  <c r="BB29" i="8" s="1"/>
  <c r="BB46" i="8" a="1"/>
  <c r="BB46" i="8" s="1"/>
  <c r="BB63" i="8" a="1"/>
  <c r="BB63" i="8" s="1"/>
  <c r="BB78" i="8" a="1"/>
  <c r="BB78" i="8" s="1"/>
  <c r="BB95" i="8" a="1"/>
  <c r="BB95" i="8" s="1"/>
  <c r="BB112" i="8" a="1"/>
  <c r="BB112" i="8" s="1"/>
  <c r="BB11" i="8" a="1"/>
  <c r="BB11" i="8" s="1"/>
  <c r="BB26" i="8" a="1"/>
  <c r="BB26" i="8" s="1"/>
  <c r="BB38" i="8" a="1"/>
  <c r="BB38" i="8" s="1"/>
  <c r="BB55" i="8" a="1"/>
  <c r="BB55" i="8" s="1"/>
  <c r="BB70" i="8" a="1"/>
  <c r="BB70" i="8" s="1"/>
  <c r="BB20" i="8" a="1"/>
  <c r="BB20" i="8" s="1"/>
  <c r="BB16" i="8" a="1"/>
  <c r="BB16" i="8" s="1"/>
  <c r="BB75" i="8" a="1"/>
  <c r="BB75" i="8" s="1"/>
  <c r="BC75" i="8" s="1"/>
  <c r="BD75" i="8" s="1"/>
  <c r="BB91" i="8" a="1"/>
  <c r="BB91" i="8" s="1"/>
  <c r="BB107" i="8" a="1"/>
  <c r="BB107" i="8" s="1"/>
  <c r="BB50" i="8" a="1"/>
  <c r="BB50" i="8" s="1"/>
  <c r="BB97" i="8" a="1"/>
  <c r="BB97" i="8" s="1"/>
  <c r="BB56" i="8" a="1"/>
  <c r="BB56" i="8" s="1"/>
  <c r="BB114" i="8" a="1"/>
  <c r="BB114" i="8" s="1"/>
  <c r="BB67" i="8" a="1"/>
  <c r="BB67" i="8" s="1"/>
  <c r="BB99" i="8" a="1"/>
  <c r="BB99" i="8" s="1"/>
  <c r="BB4" i="8" a="1"/>
  <c r="BB4" i="8" s="1"/>
  <c r="BC4" i="8" s="1"/>
  <c r="BD4" i="8" s="1"/>
  <c r="BB22" i="8" a="1"/>
  <c r="BB22" i="8" s="1"/>
  <c r="BB33" i="8" a="1"/>
  <c r="BB33" i="8" s="1"/>
  <c r="BB49" i="8" a="1"/>
  <c r="BB49" i="8" s="1"/>
  <c r="BB65" i="8" a="1"/>
  <c r="BB65" i="8" s="1"/>
  <c r="BB66" i="8" a="1"/>
  <c r="BB66" i="8" s="1"/>
  <c r="BB109" i="8" a="1"/>
  <c r="BB109" i="8" s="1"/>
  <c r="BB51" i="8" a="1"/>
  <c r="BB51" i="8" s="1"/>
  <c r="BB7" i="8" a="1"/>
  <c r="BB7" i="8" s="1"/>
  <c r="BB40" i="8" a="1"/>
  <c r="BB40" i="8" s="1"/>
  <c r="BB98" i="8" a="1"/>
  <c r="BB98" i="8" s="1"/>
  <c r="BB8" i="8" a="1"/>
  <c r="BB8" i="8" s="1"/>
  <c r="BB115" i="8" a="1"/>
  <c r="BB115" i="8" s="1"/>
  <c r="BB5" i="8" a="1"/>
  <c r="BB5" i="8" s="1"/>
  <c r="BB92" i="8" a="1"/>
  <c r="BB92" i="8" s="1"/>
  <c r="BB108" i="8" a="1"/>
  <c r="BB108" i="8" s="1"/>
  <c r="BB27" i="8" a="1"/>
  <c r="BB27" i="8" s="1"/>
  <c r="BB34" i="8" a="1"/>
  <c r="BB34" i="8" s="1"/>
  <c r="BB80" i="8" a="1"/>
  <c r="BB80" i="8" s="1"/>
  <c r="BB6" i="8" a="1"/>
  <c r="BB6" i="8" s="1"/>
  <c r="BB39" i="8" a="1"/>
  <c r="BB39" i="8" s="1"/>
  <c r="BB81" i="8" a="1"/>
  <c r="BB81" i="8" s="1"/>
  <c r="BB3" i="8" a="1"/>
  <c r="BB3" i="8" s="1"/>
  <c r="BB82" i="8" a="1"/>
  <c r="BB82" i="8" s="1"/>
  <c r="BB83" i="8" a="1"/>
  <c r="BB83" i="8" s="1"/>
  <c r="BB12" i="8" a="1"/>
  <c r="BB12" i="8" s="1"/>
  <c r="BB41" i="8" a="1"/>
  <c r="BB41" i="8" s="1"/>
  <c r="BB57" i="8" a="1"/>
  <c r="BB57" i="8" s="1"/>
  <c r="BB71" i="8" a="1"/>
  <c r="BB71" i="8" s="1"/>
  <c r="BB15" i="8" a="1"/>
  <c r="BB15" i="8" s="1"/>
  <c r="BB21" i="8" a="1"/>
  <c r="BB21" i="8" s="1"/>
  <c r="BB32" i="8" a="1"/>
  <c r="BB32" i="8" s="1"/>
  <c r="BB48" i="8" a="1"/>
  <c r="BB48" i="8" s="1"/>
  <c r="BB60" i="8" a="1"/>
  <c r="BB60" i="8" s="1"/>
  <c r="BB74" i="8" a="1"/>
  <c r="BB74" i="8" s="1"/>
  <c r="BB90" i="8" a="1"/>
  <c r="BB90" i="8" s="1"/>
  <c r="BB106" i="8" a="1"/>
  <c r="BB106" i="8" s="1"/>
  <c r="BB100" i="8" a="1"/>
  <c r="BB100" i="8" s="1"/>
  <c r="BB59" i="8" a="1"/>
  <c r="BB59" i="8" s="1"/>
  <c r="BB42" i="8" a="1"/>
  <c r="BB42" i="8" s="1"/>
  <c r="BB105" i="8" a="1"/>
  <c r="BB105" i="8" s="1"/>
  <c r="BB88" i="8" a="1"/>
  <c r="BB88" i="8" s="1"/>
  <c r="BB101" i="8" a="1"/>
  <c r="BB101" i="8" s="1"/>
  <c r="BB58" i="8" a="1"/>
  <c r="BB58" i="8" s="1"/>
  <c r="BB14" i="8" a="1"/>
  <c r="BB14" i="8" s="1"/>
  <c r="BB73" i="8" a="1"/>
  <c r="BB73" i="8" s="1"/>
  <c r="BB84" i="8" a="1"/>
  <c r="BB84" i="8" s="1"/>
  <c r="BB43" i="8" a="1"/>
  <c r="BB43" i="8" s="1"/>
  <c r="BB13" i="8" a="1"/>
  <c r="BB13" i="8" s="1"/>
  <c r="BB89" i="8" a="1"/>
  <c r="BB89" i="8" s="1"/>
  <c r="BB72" i="8" a="1"/>
  <c r="BB72" i="8" s="1"/>
  <c r="BB31" i="8" a="1"/>
  <c r="BB31" i="8" s="1"/>
  <c r="AV6" i="8" a="1"/>
  <c r="AV6" i="8" s="1"/>
  <c r="AW6" i="8" s="1"/>
  <c r="AX6" i="8" s="1"/>
  <c r="AV19" i="8" a="1"/>
  <c r="AV19" i="8" s="1"/>
  <c r="AW19" i="8" s="1"/>
  <c r="AX19" i="8" s="1"/>
  <c r="AV14" i="8" a="1"/>
  <c r="AV14" i="8" s="1"/>
  <c r="AW14" i="8" s="1"/>
  <c r="AX14" i="8" s="1"/>
  <c r="AV15" i="8" a="1"/>
  <c r="AV15" i="8" s="1"/>
  <c r="AW15" i="8" s="1"/>
  <c r="AX15" i="8" s="1"/>
  <c r="AV13" i="8" a="1"/>
  <c r="AV13" i="8" s="1"/>
  <c r="AW13" i="8" s="1"/>
  <c r="AX13" i="8" s="1"/>
  <c r="AV4" i="8" a="1"/>
  <c r="AV4" i="8" s="1"/>
  <c r="AW4" i="8" s="1"/>
  <c r="AX4" i="8" s="1"/>
  <c r="AV17" i="8" a="1"/>
  <c r="AV17" i="8" s="1"/>
  <c r="AW17" i="8" s="1"/>
  <c r="AX17" i="8" s="1"/>
  <c r="AV20" i="8" a="1"/>
  <c r="AV20" i="8" s="1"/>
  <c r="AW20" i="8" s="1"/>
  <c r="AX20" i="8" s="1"/>
  <c r="AV10" i="8" a="1"/>
  <c r="AV10" i="8" s="1"/>
  <c r="AW10" i="8" s="1"/>
  <c r="AX10" i="8" s="1"/>
  <c r="AV18" i="8" a="1"/>
  <c r="AV18" i="8" s="1"/>
  <c r="AW18" i="8" s="1"/>
  <c r="AX18" i="8" s="1"/>
  <c r="AV5" i="8" a="1"/>
  <c r="AV5" i="8" s="1"/>
  <c r="AW5" i="8" s="1"/>
  <c r="AX5" i="8" s="1"/>
  <c r="BF50" i="11" a="1"/>
  <c r="BF50" i="11" s="1"/>
  <c r="BG50" i="11" s="1"/>
  <c r="BH50" i="11" s="1"/>
  <c r="BF44" i="11" a="1"/>
  <c r="BF44" i="11" s="1"/>
  <c r="BG44" i="11" s="1"/>
  <c r="BH44" i="11" s="1"/>
  <c r="BF42" i="11" a="1"/>
  <c r="BF42" i="11" s="1"/>
  <c r="BG42" i="11" s="1"/>
  <c r="BH42" i="11" s="1"/>
  <c r="BF47" i="11" a="1"/>
  <c r="BF47" i="11" s="1"/>
  <c r="BG47" i="11" s="1"/>
  <c r="BH47" i="11" s="1"/>
  <c r="BF62" i="11" a="1"/>
  <c r="BF62" i="11" s="1"/>
  <c r="BG62" i="11" s="1"/>
  <c r="BH62" i="11" s="1"/>
  <c r="BF58" i="11" a="1"/>
  <c r="BF58" i="11" s="1"/>
  <c r="BG58" i="11" s="1"/>
  <c r="BH58" i="11" s="1"/>
  <c r="BF43" i="11" a="1"/>
  <c r="BF43" i="11" s="1"/>
  <c r="BG43" i="11" s="1"/>
  <c r="BH43" i="11" s="1"/>
  <c r="BF59" i="11" a="1"/>
  <c r="BF59" i="11" s="1"/>
  <c r="BG59" i="11" s="1"/>
  <c r="BH59" i="11" s="1"/>
  <c r="BF52" i="11" a="1"/>
  <c r="BF52" i="11" s="1"/>
  <c r="BG52" i="11" s="1"/>
  <c r="BH52" i="11" s="1"/>
  <c r="BF46" i="11" a="1"/>
  <c r="BF46" i="11" s="1"/>
  <c r="BG46" i="11" s="1"/>
  <c r="BH46" i="11" s="1"/>
  <c r="BF54" i="11" a="1"/>
  <c r="BF54" i="11" s="1"/>
  <c r="BG54" i="11" s="1"/>
  <c r="BH54" i="11" s="1"/>
  <c r="BF55" i="11" a="1"/>
  <c r="BF55" i="11" s="1"/>
  <c r="BG55" i="11" s="1"/>
  <c r="BH55" i="11" s="1"/>
  <c r="BF49" i="11" a="1"/>
  <c r="BF49" i="11" s="1"/>
  <c r="BG49" i="11" s="1"/>
  <c r="BH49" i="11" s="1"/>
  <c r="BF51" i="11" a="1"/>
  <c r="BF51" i="11" s="1"/>
  <c r="BG51" i="11" s="1"/>
  <c r="BH51" i="11" s="1"/>
  <c r="BF60" i="11" a="1"/>
  <c r="BF60" i="11" s="1"/>
  <c r="BG60" i="11" s="1"/>
  <c r="BH60" i="11" s="1"/>
  <c r="BF56" i="11" a="1"/>
  <c r="BF56" i="11" s="1"/>
  <c r="BG56" i="11" s="1"/>
  <c r="BH56" i="11" s="1"/>
  <c r="BF48" i="11" a="1"/>
  <c r="BF48" i="11" s="1"/>
  <c r="BG48" i="11" s="1"/>
  <c r="BH48" i="11" s="1"/>
  <c r="BF61" i="11" a="1"/>
  <c r="BF61" i="11" s="1"/>
  <c r="BG61" i="11" s="1"/>
  <c r="BH61" i="11" s="1"/>
  <c r="BF53" i="11" a="1"/>
  <c r="BF53" i="11" s="1"/>
  <c r="BG53" i="11" s="1"/>
  <c r="BH53" i="11" s="1"/>
  <c r="BF45" i="11" a="1"/>
  <c r="BF45" i="11" s="1"/>
  <c r="BG45" i="11" s="1"/>
  <c r="BH45" i="11" s="1"/>
  <c r="BF57" i="11" a="1"/>
  <c r="BF57" i="11" s="1"/>
  <c r="BG57" i="11" s="1"/>
  <c r="BH57" i="11" s="1"/>
  <c r="AO4" i="11"/>
  <c r="AP4" i="11" s="1"/>
  <c r="AG114" i="4"/>
  <c r="AH114" i="4" s="1"/>
  <c r="AA100" i="4"/>
  <c r="AB100" i="4" s="1"/>
  <c r="AG110" i="4"/>
  <c r="AH110" i="4" s="1"/>
  <c r="AG96" i="4"/>
  <c r="AH96" i="4" s="1"/>
  <c r="AG92" i="4"/>
  <c r="AH92" i="4" s="1"/>
  <c r="AG89" i="4"/>
  <c r="AH89" i="4" s="1"/>
  <c r="AA86" i="4"/>
  <c r="AB86" i="4" s="1"/>
  <c r="AA114" i="4"/>
  <c r="AB114" i="4" s="1"/>
  <c r="AG99" i="4"/>
  <c r="AH99" i="4" s="1"/>
  <c r="AA96" i="4"/>
  <c r="AB96" i="4" s="1"/>
  <c r="AA89" i="4"/>
  <c r="AB89" i="4" s="1"/>
  <c r="AG103" i="4"/>
  <c r="AH103" i="4" s="1"/>
  <c r="AG101" i="4"/>
  <c r="AH101" i="4" s="1"/>
  <c r="AA101" i="4"/>
  <c r="AB101" i="4" s="1"/>
  <c r="AG104" i="4"/>
  <c r="AH104" i="4" s="1"/>
  <c r="AP30" i="11" l="1"/>
  <c r="AP28" i="11"/>
  <c r="AI22" i="11"/>
  <c r="AJ22" i="11" s="1"/>
  <c r="BC42" i="8"/>
  <c r="BD42" i="8" s="1"/>
  <c r="BC26" i="8"/>
  <c r="BD26" i="8" s="1"/>
  <c r="BC13" i="8"/>
  <c r="BD13" i="8" s="1"/>
  <c r="BC49" i="8"/>
  <c r="BD49" i="8" s="1"/>
  <c r="BC84" i="8"/>
  <c r="BD84" i="8" s="1"/>
  <c r="BC9" i="8"/>
  <c r="BD9" i="8" s="1"/>
  <c r="BC8" i="8"/>
  <c r="BC76" i="8"/>
  <c r="BD76" i="8" s="1"/>
  <c r="BC16" i="8"/>
  <c r="BD16" i="8" s="1"/>
  <c r="BC57" i="8"/>
  <c r="BD57" i="8" s="1"/>
  <c r="BC77" i="8"/>
  <c r="BD77" i="8" s="1"/>
  <c r="BC85" i="8"/>
  <c r="BD85" i="8" s="1"/>
  <c r="BC71" i="8"/>
  <c r="BD71" i="8" s="1"/>
  <c r="BC78" i="8"/>
  <c r="BD78" i="8" s="1"/>
  <c r="BC35" i="8"/>
  <c r="BD35" i="8" s="1"/>
  <c r="BC61" i="8"/>
  <c r="BD61" i="8" s="1"/>
  <c r="BC14" i="8"/>
  <c r="BD14" i="8" s="1"/>
  <c r="BC74" i="8"/>
  <c r="BD74" i="8" s="1"/>
  <c r="BC18" i="8"/>
  <c r="BD18" i="8" s="1"/>
  <c r="BC3" i="8"/>
  <c r="BC7" i="8"/>
  <c r="AT97" i="8" s="1"/>
  <c r="BC89" i="8"/>
  <c r="BD89" i="8" s="1"/>
  <c r="BC21" i="8"/>
  <c r="BD21" i="8" s="1"/>
  <c r="BC69" i="8"/>
  <c r="BD69" i="8" s="1"/>
  <c r="BC36" i="8"/>
  <c r="BD36" i="8" s="1"/>
  <c r="BC32" i="8"/>
  <c r="BD32" i="8" s="1"/>
  <c r="BC60" i="8"/>
  <c r="BD60" i="8" s="1"/>
  <c r="BC33" i="8"/>
  <c r="BD33" i="8" s="1"/>
  <c r="BC62" i="8"/>
  <c r="BD62" i="8" s="1"/>
  <c r="BC64" i="8"/>
  <c r="BD64" i="8" s="1"/>
  <c r="BC66" i="8"/>
  <c r="BD66" i="8" s="1"/>
  <c r="BC44" i="8"/>
  <c r="BD44" i="8" s="1"/>
  <c r="BC45" i="8"/>
  <c r="BD45" i="8" s="1"/>
  <c r="BC82" i="8"/>
  <c r="BD82" i="8" s="1"/>
  <c r="BC19" i="8"/>
  <c r="BD19" i="8" s="1"/>
  <c r="BC24" i="8"/>
  <c r="BD24" i="8" s="1"/>
  <c r="BC79" i="8"/>
  <c r="BD79" i="8" s="1"/>
  <c r="BC53" i="8"/>
  <c r="BD53" i="8" s="1"/>
  <c r="BC92" i="8"/>
  <c r="BD92" i="8" s="1"/>
  <c r="BC46" i="8"/>
  <c r="BD46" i="8" s="1"/>
  <c r="BC25" i="8"/>
  <c r="BD25" i="8" s="1"/>
  <c r="BC5" i="8"/>
  <c r="BD5" i="8" s="1"/>
  <c r="BC63" i="8"/>
  <c r="BD63" i="8" s="1"/>
  <c r="BC23" i="8"/>
  <c r="BD23" i="8" s="1"/>
  <c r="BC65" i="8"/>
  <c r="BD65" i="8" s="1"/>
  <c r="BC27" i="8"/>
  <c r="BD27" i="8" s="1"/>
  <c r="BC51" i="8"/>
  <c r="BD51" i="8" s="1"/>
  <c r="BC34" i="8"/>
  <c r="BD34" i="8" s="1"/>
  <c r="BC41" i="8"/>
  <c r="BD41" i="8" s="1"/>
  <c r="BC52" i="8"/>
  <c r="BD52" i="8" s="1"/>
  <c r="BC20" i="8"/>
  <c r="BD20" i="8" s="1"/>
  <c r="BC11" i="8"/>
  <c r="BD11" i="8" s="1"/>
  <c r="BC22" i="8"/>
  <c r="BD22" i="8" s="1"/>
  <c r="BC73" i="8"/>
  <c r="BD73" i="8" s="1"/>
  <c r="BC10" i="8"/>
  <c r="BD10" i="8" s="1"/>
  <c r="BC67" i="8"/>
  <c r="BD67" i="8" s="1"/>
  <c r="BC83" i="8"/>
  <c r="BD83" i="8" s="1"/>
  <c r="BC88" i="8"/>
  <c r="BD88" i="8" s="1"/>
  <c r="BC48" i="8"/>
  <c r="BD48" i="8" s="1"/>
  <c r="BC72" i="8"/>
  <c r="BD72" i="8" s="1"/>
  <c r="BC31" i="8"/>
  <c r="BD31" i="8" s="1"/>
  <c r="BC15" i="8"/>
  <c r="BD15" i="8" s="1"/>
  <c r="BC54" i="8"/>
  <c r="BD54" i="8" s="1"/>
  <c r="BC81" i="8"/>
  <c r="BD81" i="8" s="1"/>
  <c r="BC37" i="8"/>
  <c r="BD37" i="8" s="1"/>
  <c r="BC90" i="8"/>
  <c r="BD90" i="8" s="1"/>
  <c r="BC39" i="8"/>
  <c r="BD39" i="8" s="1"/>
  <c r="BC29" i="8"/>
  <c r="BD29" i="8" s="1"/>
  <c r="BC94" i="8"/>
  <c r="BD94" i="8" s="1"/>
  <c r="BC40" i="8"/>
  <c r="BD40" i="8" s="1"/>
  <c r="BC43" i="8"/>
  <c r="BD43" i="8" s="1"/>
  <c r="BC95" i="8"/>
  <c r="BD95" i="8" s="1"/>
  <c r="BC68" i="8"/>
  <c r="BD68" i="8" s="1"/>
  <c r="BC91" i="8"/>
  <c r="BD91" i="8" s="1"/>
  <c r="BC58" i="8"/>
  <c r="BD58" i="8" s="1"/>
  <c r="BC86" i="8"/>
  <c r="BD86" i="8" s="1"/>
  <c r="BC93" i="8"/>
  <c r="BD93" i="8" s="1"/>
  <c r="BC38" i="8"/>
  <c r="BD38" i="8" s="1"/>
  <c r="BC55" i="8"/>
  <c r="BD55" i="8" s="1"/>
  <c r="BC28" i="8"/>
  <c r="BD28" i="8" s="1"/>
  <c r="BC87" i="8"/>
  <c r="BD87" i="8" s="1"/>
  <c r="BC12" i="8"/>
  <c r="BD12" i="8" s="1"/>
  <c r="BC50" i="8"/>
  <c r="BD50" i="8" s="1"/>
  <c r="BC56" i="8"/>
  <c r="BD56" i="8" s="1"/>
  <c r="BC6" i="8"/>
  <c r="BC30" i="8"/>
  <c r="BD30" i="8" s="1"/>
  <c r="BC70" i="8"/>
  <c r="BD70" i="8" s="1"/>
  <c r="BC80" i="8"/>
  <c r="BD80" i="8" s="1"/>
  <c r="BC59" i="8"/>
  <c r="BD59" i="8" s="1"/>
  <c r="Q27" i="1"/>
  <c r="U27" i="1" s="1"/>
  <c r="V27" i="1" s="1"/>
  <c r="AG26" i="1"/>
  <c r="AH26" i="1" s="1"/>
  <c r="AA26" i="1"/>
  <c r="AB26" i="1" s="1"/>
  <c r="U26" i="1"/>
  <c r="V26" i="1" s="1"/>
  <c r="Q26" i="1"/>
  <c r="AM26" i="1" s="1"/>
  <c r="AN26" i="1" s="1"/>
  <c r="Q25" i="1"/>
  <c r="AM25" i="1" s="1"/>
  <c r="AN25" i="1" s="1"/>
  <c r="Q24" i="1"/>
  <c r="AM24" i="1" s="1"/>
  <c r="AN24" i="1" s="1"/>
  <c r="Q23" i="1"/>
  <c r="AM23" i="1" s="1"/>
  <c r="AN23" i="1" s="1"/>
  <c r="Q22" i="1"/>
  <c r="Q21" i="1"/>
  <c r="AG21" i="1" s="1"/>
  <c r="AH21" i="1" s="1"/>
  <c r="Q20" i="1"/>
  <c r="U20" i="1" s="1"/>
  <c r="V20" i="1" s="1"/>
  <c r="AM19" i="1"/>
  <c r="AN19" i="1" s="1"/>
  <c r="Q19" i="1"/>
  <c r="AA19" i="1" s="1"/>
  <c r="AB19" i="1" s="1"/>
  <c r="Q18" i="1"/>
  <c r="AM18" i="1" s="1"/>
  <c r="AN18" i="1" s="1"/>
  <c r="Q17" i="1"/>
  <c r="U17" i="1" s="1"/>
  <c r="V17" i="1" s="1"/>
  <c r="Q16" i="1"/>
  <c r="AM16" i="1" s="1"/>
  <c r="AN16" i="1" s="1"/>
  <c r="Q15" i="1"/>
  <c r="U15" i="1" s="1"/>
  <c r="V15" i="1" s="1"/>
  <c r="Q14" i="1"/>
  <c r="U13" i="1"/>
  <c r="V13" i="1" s="1"/>
  <c r="Q13" i="1"/>
  <c r="AM13" i="1" s="1"/>
  <c r="AN13" i="1" s="1"/>
  <c r="AM12" i="1"/>
  <c r="AN12" i="1" s="1"/>
  <c r="AG12" i="1"/>
  <c r="AH12" i="1" s="1"/>
  <c r="AA12" i="1"/>
  <c r="AB12" i="1" s="1"/>
  <c r="U12" i="1"/>
  <c r="V12" i="1" s="1"/>
  <c r="AM11" i="1"/>
  <c r="AN11" i="1" s="1"/>
  <c r="AG11" i="1"/>
  <c r="AH11" i="1" s="1"/>
  <c r="AA11" i="1"/>
  <c r="AB11" i="1" s="1"/>
  <c r="V11" i="1"/>
  <c r="U11" i="1"/>
  <c r="AM10" i="1"/>
  <c r="AN10" i="1" s="1"/>
  <c r="AG10" i="1"/>
  <c r="AH10" i="1" s="1"/>
  <c r="AB10" i="1"/>
  <c r="AA10" i="1"/>
  <c r="U10" i="1"/>
  <c r="V10" i="1" s="1"/>
  <c r="AM9" i="1"/>
  <c r="AN9" i="1" s="1"/>
  <c r="AG9" i="1"/>
  <c r="AH9" i="1" s="1"/>
  <c r="AA9" i="1"/>
  <c r="AB9" i="1" s="1"/>
  <c r="U9" i="1"/>
  <c r="V9" i="1" s="1"/>
  <c r="AM8" i="1"/>
  <c r="AN8" i="1" s="1"/>
  <c r="AG8" i="1"/>
  <c r="AH8" i="1" s="1"/>
  <c r="AA8" i="1"/>
  <c r="AB8" i="1" s="1"/>
  <c r="U8" i="1"/>
  <c r="V8" i="1" s="1"/>
  <c r="AM7" i="1"/>
  <c r="AN7" i="1" s="1"/>
  <c r="AG7" i="1"/>
  <c r="AH7" i="1" s="1"/>
  <c r="AA7" i="1"/>
  <c r="AB7" i="1" s="1"/>
  <c r="U7" i="1"/>
  <c r="V7" i="1" s="1"/>
  <c r="AA5" i="1"/>
  <c r="AB5" i="1" s="1"/>
  <c r="U5" i="1"/>
  <c r="V5" i="1" s="1"/>
  <c r="T5" i="1"/>
  <c r="AA4" i="1"/>
  <c r="AB4" i="1" s="1"/>
  <c r="U4" i="1"/>
  <c r="V4" i="1" s="1"/>
  <c r="J4" i="1"/>
  <c r="I4" i="1"/>
  <c r="T4" i="1" s="1"/>
  <c r="AA3" i="1"/>
  <c r="AB3" i="1" s="1"/>
  <c r="U3" i="1"/>
  <c r="V3" i="1" s="1"/>
  <c r="T3" i="1"/>
  <c r="AT111" i="8" l="1"/>
  <c r="AT108" i="8"/>
  <c r="AT105" i="8"/>
  <c r="AO101" i="8"/>
  <c r="AO97" i="8"/>
  <c r="AO113" i="8"/>
  <c r="AT106" i="8"/>
  <c r="AK105" i="8"/>
  <c r="AL105" i="8" s="1"/>
  <c r="AO105" i="8"/>
  <c r="AO98" i="8"/>
  <c r="AK104" i="8"/>
  <c r="AL104" i="8" s="1"/>
  <c r="BD7" i="8"/>
  <c r="AT115" i="8"/>
  <c r="AT104" i="8"/>
  <c r="AT114" i="8"/>
  <c r="AT110" i="8"/>
  <c r="AT102" i="8"/>
  <c r="AT109" i="8"/>
  <c r="AT103" i="8"/>
  <c r="AT112" i="8"/>
  <c r="AT107" i="8"/>
  <c r="AT101" i="8"/>
  <c r="AT100" i="8"/>
  <c r="AT98" i="8"/>
  <c r="BD3" i="8"/>
  <c r="AT96" i="8"/>
  <c r="AT113" i="8"/>
  <c r="BD6" i="8"/>
  <c r="BD8" i="8"/>
  <c r="AT99" i="8"/>
  <c r="AI35" i="11"/>
  <c r="AJ35" i="11" s="1"/>
  <c r="AI29" i="11"/>
  <c r="AJ29" i="11" s="1"/>
  <c r="AI24" i="11"/>
  <c r="AJ24" i="11" s="1"/>
  <c r="AI41" i="11"/>
  <c r="AJ41" i="11" s="1"/>
  <c r="AP25" i="11"/>
  <c r="AP38" i="11"/>
  <c r="AI36" i="11"/>
  <c r="AJ36" i="11" s="1"/>
  <c r="AI32" i="11"/>
  <c r="AJ32" i="11" s="1"/>
  <c r="AP27" i="11"/>
  <c r="AP31" i="11"/>
  <c r="AP23" i="11"/>
  <c r="AP33" i="11"/>
  <c r="AP39" i="11"/>
  <c r="AP40" i="11"/>
  <c r="AI26" i="11"/>
  <c r="AJ26" i="11" s="1"/>
  <c r="AP41" i="11"/>
  <c r="AP32" i="11"/>
  <c r="AI27" i="11"/>
  <c r="AJ27" i="11" s="1"/>
  <c r="AI37" i="11"/>
  <c r="AJ37" i="11" s="1"/>
  <c r="AP35" i="11"/>
  <c r="AI34" i="11"/>
  <c r="AJ34" i="11" s="1"/>
  <c r="AI30" i="11"/>
  <c r="AJ30" i="11" s="1"/>
  <c r="AI31" i="11"/>
  <c r="AJ31" i="11" s="1"/>
  <c r="AP37" i="11"/>
  <c r="AI39" i="11"/>
  <c r="AJ39" i="11" s="1"/>
  <c r="AI25" i="11"/>
  <c r="AJ25" i="11" s="1"/>
  <c r="AP29" i="11"/>
  <c r="AI23" i="11"/>
  <c r="AJ23" i="11" s="1"/>
  <c r="AI33" i="11"/>
  <c r="AJ33" i="11" s="1"/>
  <c r="AP24" i="11"/>
  <c r="AP26" i="11"/>
  <c r="AP34" i="11"/>
  <c r="AP22" i="11"/>
  <c r="AI40" i="11"/>
  <c r="AJ40" i="11" s="1"/>
  <c r="AP36" i="11"/>
  <c r="AI28" i="11"/>
  <c r="AJ28" i="11" s="1"/>
  <c r="AI38" i="11"/>
  <c r="AJ38" i="11" s="1"/>
  <c r="AM20" i="1"/>
  <c r="AN20" i="1" s="1"/>
  <c r="AG17" i="1"/>
  <c r="AH17" i="1" s="1"/>
  <c r="AM17" i="1"/>
  <c r="AN17" i="1" s="1"/>
  <c r="AA18" i="1"/>
  <c r="AB18" i="1" s="1"/>
  <c r="AA23" i="1"/>
  <c r="AB23" i="1" s="1"/>
  <c r="AA20" i="1"/>
  <c r="AB20" i="1" s="1"/>
  <c r="AA15" i="1"/>
  <c r="AB15" i="1" s="1"/>
  <c r="AA16" i="1"/>
  <c r="AB16" i="1" s="1"/>
  <c r="AA27" i="1"/>
  <c r="AB27" i="1" s="1"/>
  <c r="AG27" i="1"/>
  <c r="AH27" i="1" s="1"/>
  <c r="AG18" i="1"/>
  <c r="AH18" i="1" s="1"/>
  <c r="AG20" i="1"/>
  <c r="AH20" i="1" s="1"/>
  <c r="U21" i="1"/>
  <c r="V21" i="1" s="1"/>
  <c r="AA17" i="1"/>
  <c r="AB17" i="1" s="1"/>
  <c r="AC15" i="1" s="1" a="1"/>
  <c r="AC15" i="1" s="1"/>
  <c r="AD15" i="1" s="1"/>
  <c r="AE15" i="1" s="1"/>
  <c r="AM27" i="1"/>
  <c r="AN27" i="1" s="1"/>
  <c r="AA21" i="1"/>
  <c r="AB21" i="1" s="1"/>
  <c r="AC18" i="1" s="1" a="1"/>
  <c r="AC18" i="1" s="1"/>
  <c r="AD18" i="1" s="1"/>
  <c r="AE18" i="1" s="1"/>
  <c r="AA13" i="1"/>
  <c r="AB13" i="1" s="1"/>
  <c r="AA25" i="1"/>
  <c r="AB25" i="1" s="1"/>
  <c r="AM21" i="1"/>
  <c r="AN21" i="1" s="1"/>
  <c r="AG13" i="1"/>
  <c r="AH13" i="1" s="1"/>
  <c r="AG19" i="1"/>
  <c r="AH19" i="1" s="1"/>
  <c r="AG25" i="1"/>
  <c r="AH25" i="1" s="1"/>
  <c r="AM22" i="1"/>
  <c r="AN22" i="1" s="1"/>
  <c r="U22" i="1"/>
  <c r="V22" i="1" s="1"/>
  <c r="AG22" i="1"/>
  <c r="AH22" i="1" s="1"/>
  <c r="AA22" i="1"/>
  <c r="AB22" i="1" s="1"/>
  <c r="AO25" i="1" a="1"/>
  <c r="AO25" i="1" s="1"/>
  <c r="AP25" i="1" s="1"/>
  <c r="AQ25" i="1" s="1"/>
  <c r="W7" i="1" a="1"/>
  <c r="W7" i="1" s="1"/>
  <c r="X7" i="1" s="1"/>
  <c r="Y7" i="1" s="1"/>
  <c r="AG14" i="1"/>
  <c r="AH14" i="1" s="1"/>
  <c r="AA14" i="1"/>
  <c r="AB14" i="1" s="1"/>
  <c r="AM14" i="1"/>
  <c r="AN14" i="1" s="1"/>
  <c r="AO19" i="1" s="1" a="1"/>
  <c r="AO19" i="1" s="1"/>
  <c r="AP19" i="1" s="1"/>
  <c r="AQ19" i="1" s="1"/>
  <c r="U14" i="1"/>
  <c r="V14" i="1" s="1"/>
  <c r="AC14" i="1" a="1"/>
  <c r="AC14" i="1" s="1"/>
  <c r="AD14" i="1" s="1"/>
  <c r="AE14" i="1" s="1"/>
  <c r="U19" i="1"/>
  <c r="V19" i="1" s="1"/>
  <c r="AG23" i="1"/>
  <c r="AH23" i="1" s="1"/>
  <c r="AG16" i="1"/>
  <c r="AH16" i="1" s="1"/>
  <c r="U23" i="1"/>
  <c r="V23" i="1" s="1"/>
  <c r="U16" i="1"/>
  <c r="V16" i="1" s="1"/>
  <c r="W15" i="1" s="1" a="1"/>
  <c r="W15" i="1" s="1"/>
  <c r="X15" i="1" s="1"/>
  <c r="Y15" i="1" s="1"/>
  <c r="U25" i="1"/>
  <c r="V25" i="1" s="1"/>
  <c r="U18" i="1"/>
  <c r="V18" i="1" s="1"/>
  <c r="W4" i="1" s="1" a="1"/>
  <c r="W4" i="1" s="1"/>
  <c r="X4" i="1" s="1"/>
  <c r="Y4" i="1" s="1"/>
  <c r="AG15" i="1"/>
  <c r="AH15" i="1" s="1"/>
  <c r="AI7" i="1" s="1" a="1"/>
  <c r="AI7" i="1" s="1"/>
  <c r="AJ7" i="1" s="1"/>
  <c r="AK7" i="1" s="1"/>
  <c r="AA24" i="1"/>
  <c r="AB24" i="1" s="1"/>
  <c r="AG24" i="1"/>
  <c r="AH24" i="1" s="1"/>
  <c r="U24" i="1"/>
  <c r="V24" i="1" s="1"/>
  <c r="AM15" i="1"/>
  <c r="AN15" i="1" s="1"/>
  <c r="AK97" i="8" l="1"/>
  <c r="AL97" i="8" s="1"/>
  <c r="BC102" i="8"/>
  <c r="BD102" i="8" s="1"/>
  <c r="BC105" i="8"/>
  <c r="BD105" i="8" s="1"/>
  <c r="BC115" i="8"/>
  <c r="BD115" i="8" s="1"/>
  <c r="BC109" i="8"/>
  <c r="BD109" i="8" s="1"/>
  <c r="BC106" i="8"/>
  <c r="BD106" i="8" s="1"/>
  <c r="BC113" i="8"/>
  <c r="BD113" i="8" s="1"/>
  <c r="BC107" i="8"/>
  <c r="BD107" i="8" s="1"/>
  <c r="BC97" i="8"/>
  <c r="BD97" i="8" s="1"/>
  <c r="BC103" i="8"/>
  <c r="BD103" i="8" s="1"/>
  <c r="BC96" i="8"/>
  <c r="BD96" i="8" s="1"/>
  <c r="BC108" i="8"/>
  <c r="BD108" i="8" s="1"/>
  <c r="BC101" i="8"/>
  <c r="BD101" i="8" s="1"/>
  <c r="BC111" i="8"/>
  <c r="BD111" i="8" s="1"/>
  <c r="BC110" i="8"/>
  <c r="BD110" i="8" s="1"/>
  <c r="BC98" i="8"/>
  <c r="BD98" i="8" s="1"/>
  <c r="BC112" i="8"/>
  <c r="BD112" i="8" s="1"/>
  <c r="AK107" i="8"/>
  <c r="AL107" i="8" s="1"/>
  <c r="AK110" i="8"/>
  <c r="AL110" i="8" s="1"/>
  <c r="BC100" i="8"/>
  <c r="BD100" i="8" s="1"/>
  <c r="AK103" i="8"/>
  <c r="AL103" i="8" s="1"/>
  <c r="AO110" i="8"/>
  <c r="AK111" i="8"/>
  <c r="AL111" i="8" s="1"/>
  <c r="AK106" i="8"/>
  <c r="AL106" i="8" s="1"/>
  <c r="AK98" i="8"/>
  <c r="AL98" i="8" s="1"/>
  <c r="AO108" i="8"/>
  <c r="AO115" i="8"/>
  <c r="AO102" i="8"/>
  <c r="BC114" i="8"/>
  <c r="BD114" i="8" s="1"/>
  <c r="AK109" i="8"/>
  <c r="AL109" i="8" s="1"/>
  <c r="AO103" i="8"/>
  <c r="AK101" i="8"/>
  <c r="AL101" i="8" s="1"/>
  <c r="AK112" i="8"/>
  <c r="AL112" i="8" s="1"/>
  <c r="AO100" i="8"/>
  <c r="AK113" i="8"/>
  <c r="AL113" i="8" s="1"/>
  <c r="AK99" i="8"/>
  <c r="AL99" i="8" s="1"/>
  <c r="AO112" i="8"/>
  <c r="AK115" i="8"/>
  <c r="AL115" i="8" s="1"/>
  <c r="AO99" i="8"/>
  <c r="AK100" i="8"/>
  <c r="AL100" i="8" s="1"/>
  <c r="AK102" i="8"/>
  <c r="AL102" i="8" s="1"/>
  <c r="AK114" i="8"/>
  <c r="AL114" i="8" s="1"/>
  <c r="BC104" i="8"/>
  <c r="BD104" i="8" s="1"/>
  <c r="AO114" i="8"/>
  <c r="AO109" i="8"/>
  <c r="AK108" i="8"/>
  <c r="AL108" i="8" s="1"/>
  <c r="AO96" i="8"/>
  <c r="AO106" i="8"/>
  <c r="AO107" i="8"/>
  <c r="AO111" i="8"/>
  <c r="BC99" i="8"/>
  <c r="BD99" i="8" s="1"/>
  <c r="AO104" i="8"/>
  <c r="W10" i="1" a="1"/>
  <c r="W10" i="1" s="1"/>
  <c r="X10" i="1" s="1"/>
  <c r="Y10" i="1" s="1"/>
  <c r="W3" i="1" a="1"/>
  <c r="W3" i="1" s="1"/>
  <c r="X3" i="1" s="1"/>
  <c r="Y3" i="1" s="1"/>
  <c r="AC11" i="1" a="1"/>
  <c r="AC11" i="1" s="1"/>
  <c r="AD11" i="1" s="1"/>
  <c r="AE11" i="1" s="1"/>
  <c r="AO23" i="1" a="1"/>
  <c r="AO23" i="1" s="1"/>
  <c r="AP23" i="1" s="1"/>
  <c r="AQ23" i="1" s="1"/>
  <c r="AI15" i="1" a="1"/>
  <c r="AI15" i="1" s="1"/>
  <c r="AJ15" i="1" s="1"/>
  <c r="AK15" i="1" s="1"/>
  <c r="W18" i="1" a="1"/>
  <c r="W18" i="1" s="1"/>
  <c r="X18" i="1" s="1"/>
  <c r="Y18" i="1" s="1"/>
  <c r="AC16" i="1" a="1"/>
  <c r="AC16" i="1" s="1"/>
  <c r="AD16" i="1" s="1"/>
  <c r="AE16" i="1" s="1"/>
  <c r="AO22" i="1" a="1"/>
  <c r="AO22" i="1" s="1"/>
  <c r="AP22" i="1" s="1"/>
  <c r="AQ22" i="1" s="1"/>
  <c r="AC3" i="1" a="1"/>
  <c r="AC3" i="1" s="1"/>
  <c r="AD3" i="1" s="1"/>
  <c r="AE3" i="1" s="1"/>
  <c r="AC7" i="1" a="1"/>
  <c r="AC7" i="1" s="1"/>
  <c r="AD7" i="1" s="1"/>
  <c r="AE7" i="1" s="1"/>
  <c r="AO12" i="1" a="1"/>
  <c r="AO12" i="1" s="1"/>
  <c r="AP12" i="1" s="1"/>
  <c r="AQ12" i="1" s="1"/>
  <c r="AC12" i="1" a="1"/>
  <c r="AC12" i="1" s="1"/>
  <c r="AD12" i="1" s="1"/>
  <c r="AE12" i="1" s="1"/>
  <c r="AC9" i="1" a="1"/>
  <c r="AC9" i="1" s="1"/>
  <c r="AD9" i="1" s="1"/>
  <c r="AE9" i="1" s="1"/>
  <c r="AO14" i="1" a="1"/>
  <c r="AO14" i="1" s="1"/>
  <c r="AP14" i="1" s="1"/>
  <c r="AQ14" i="1" s="1"/>
  <c r="AC4" i="1" a="1"/>
  <c r="AC4" i="1" s="1"/>
  <c r="AD4" i="1" s="1"/>
  <c r="AE4" i="1" s="1"/>
  <c r="AI21" i="1" a="1"/>
  <c r="AI21" i="1" s="1"/>
  <c r="AJ21" i="1" s="1"/>
  <c r="AK21" i="1" s="1"/>
  <c r="AI14" i="1" a="1"/>
  <c r="AI14" i="1" s="1"/>
  <c r="AJ14" i="1" s="1"/>
  <c r="AK14" i="1" s="1"/>
  <c r="AI19" i="1" a="1"/>
  <c r="AI19" i="1" s="1"/>
  <c r="AJ19" i="1" s="1"/>
  <c r="AK19" i="1" s="1"/>
  <c r="AC20" i="1" a="1"/>
  <c r="AC20" i="1" s="1"/>
  <c r="AD20" i="1" s="1"/>
  <c r="AE20" i="1" s="1"/>
  <c r="AC10" i="1" a="1"/>
  <c r="AC10" i="1" s="1"/>
  <c r="AD10" i="1" s="1"/>
  <c r="AE10" i="1" s="1"/>
  <c r="AO10" i="1" a="1"/>
  <c r="AO10" i="1" s="1"/>
  <c r="AP10" i="1" s="1"/>
  <c r="AQ10" i="1" s="1"/>
  <c r="AI8" i="1" a="1"/>
  <c r="AI8" i="1" s="1"/>
  <c r="AJ8" i="1" s="1"/>
  <c r="AK8" i="1" s="1"/>
  <c r="AC5" i="1" a="1"/>
  <c r="AC5" i="1" s="1"/>
  <c r="AD5" i="1" s="1"/>
  <c r="AE5" i="1" s="1"/>
  <c r="AO21" i="1" a="1"/>
  <c r="AO21" i="1" s="1"/>
  <c r="AP21" i="1" s="1"/>
  <c r="AQ21" i="1" s="1"/>
  <c r="AC23" i="1" a="1"/>
  <c r="AC23" i="1" s="1"/>
  <c r="AD23" i="1" s="1"/>
  <c r="AE23" i="1" s="1"/>
  <c r="AC19" i="1" a="1"/>
  <c r="AC19" i="1" s="1"/>
  <c r="AD19" i="1" s="1"/>
  <c r="AE19" i="1" s="1"/>
  <c r="AC8" i="1" a="1"/>
  <c r="AC8" i="1" s="1"/>
  <c r="AD8" i="1" s="1"/>
  <c r="AE8" i="1" s="1"/>
  <c r="AC13" i="1" a="1"/>
  <c r="AC13" i="1" s="1"/>
  <c r="AD13" i="1" s="1"/>
  <c r="AE13" i="1" s="1"/>
  <c r="AI27" i="1" a="1"/>
  <c r="AI27" i="1" s="1"/>
  <c r="AJ27" i="1" s="1"/>
  <c r="AK27" i="1" s="1"/>
  <c r="AI24" i="1" a="1"/>
  <c r="AI24" i="1" s="1"/>
  <c r="AJ24" i="1" s="1"/>
  <c r="AK24" i="1" s="1"/>
  <c r="AI26" i="1" a="1"/>
  <c r="AI26" i="1" s="1"/>
  <c r="AJ26" i="1" s="1"/>
  <c r="AK26" i="1" s="1"/>
  <c r="AC24" i="1" a="1"/>
  <c r="AC24" i="1" s="1"/>
  <c r="AD24" i="1" s="1"/>
  <c r="AE24" i="1" s="1"/>
  <c r="W24" i="1" a="1"/>
  <c r="W24" i="1" s="1"/>
  <c r="X24" i="1" s="1"/>
  <c r="Y24" i="1" s="1"/>
  <c r="W22" i="1" a="1"/>
  <c r="W22" i="1" s="1"/>
  <c r="X22" i="1" s="1"/>
  <c r="Y22" i="1" s="1"/>
  <c r="AI22" i="1" a="1"/>
  <c r="AI22" i="1" s="1"/>
  <c r="AJ22" i="1" s="1"/>
  <c r="AK22" i="1" s="1"/>
  <c r="W14" i="1" a="1"/>
  <c r="W14" i="1" s="1"/>
  <c r="X14" i="1" s="1"/>
  <c r="Y14" i="1" s="1"/>
  <c r="AO8" i="1" a="1"/>
  <c r="AO8" i="1" s="1"/>
  <c r="AP8" i="1" s="1"/>
  <c r="AQ8" i="1" s="1"/>
  <c r="W9" i="1" a="1"/>
  <c r="W9" i="1" s="1"/>
  <c r="X9" i="1" s="1"/>
  <c r="Y9" i="1" s="1"/>
  <c r="AI17" i="1" a="1"/>
  <c r="AI17" i="1" s="1"/>
  <c r="AJ17" i="1" s="1"/>
  <c r="AK17" i="1" s="1"/>
  <c r="W5" i="1" a="1"/>
  <c r="W5" i="1" s="1"/>
  <c r="X5" i="1" s="1"/>
  <c r="Y5" i="1" s="1"/>
  <c r="AC27" i="1" a="1"/>
  <c r="AC27" i="1" s="1"/>
  <c r="AD27" i="1" s="1"/>
  <c r="AE27" i="1" s="1"/>
  <c r="AI12" i="1" a="1"/>
  <c r="AI12" i="1" s="1"/>
  <c r="AJ12" i="1" s="1"/>
  <c r="AK12" i="1" s="1"/>
  <c r="AO9" i="1" a="1"/>
  <c r="AO9" i="1" s="1"/>
  <c r="AP9" i="1" s="1"/>
  <c r="AQ9" i="1" s="1"/>
  <c r="AI9" i="1" a="1"/>
  <c r="AI9" i="1" s="1"/>
  <c r="AJ9" i="1" s="1"/>
  <c r="AK9" i="1" s="1"/>
  <c r="W19" i="1" a="1"/>
  <c r="W19" i="1" s="1"/>
  <c r="X19" i="1" s="1"/>
  <c r="Y19" i="1" s="1"/>
  <c r="AO11" i="1" a="1"/>
  <c r="AO11" i="1" s="1"/>
  <c r="AP11" i="1" s="1"/>
  <c r="AQ11" i="1" s="1"/>
  <c r="AI11" i="1" a="1"/>
  <c r="AI11" i="1" s="1"/>
  <c r="AJ11" i="1" s="1"/>
  <c r="AK11" i="1" s="1"/>
  <c r="W13" i="1" a="1"/>
  <c r="W13" i="1" s="1"/>
  <c r="X13" i="1" s="1"/>
  <c r="Y13" i="1" s="1"/>
  <c r="AI10" i="1" a="1"/>
  <c r="AI10" i="1" s="1"/>
  <c r="AJ10" i="1" s="1"/>
  <c r="AK10" i="1" s="1"/>
  <c r="W26" i="1" a="1"/>
  <c r="W26" i="1" s="1"/>
  <c r="X26" i="1" s="1"/>
  <c r="Y26" i="1" s="1"/>
  <c r="W12" i="1" a="1"/>
  <c r="W12" i="1" s="1"/>
  <c r="X12" i="1" s="1"/>
  <c r="Y12" i="1" s="1"/>
  <c r="AC25" i="1" a="1"/>
  <c r="AC25" i="1" s="1"/>
  <c r="AD25" i="1" s="1"/>
  <c r="AE25" i="1" s="1"/>
  <c r="AO20" i="1" a="1"/>
  <c r="AO20" i="1" s="1"/>
  <c r="AP20" i="1" s="1"/>
  <c r="AQ20" i="1" s="1"/>
  <c r="AI20" i="1" a="1"/>
  <c r="AI20" i="1" s="1"/>
  <c r="AJ20" i="1" s="1"/>
  <c r="AK20" i="1" s="1"/>
  <c r="AI16" i="1" a="1"/>
  <c r="AI16" i="1" s="1"/>
  <c r="AJ16" i="1" s="1"/>
  <c r="AK16" i="1" s="1"/>
  <c r="AO16" i="1" a="1"/>
  <c r="AO16" i="1" s="1"/>
  <c r="AP16" i="1" s="1"/>
  <c r="AQ16" i="1" s="1"/>
  <c r="W8" i="1" a="1"/>
  <c r="W8" i="1" s="1"/>
  <c r="X8" i="1" s="1"/>
  <c r="Y8" i="1" s="1"/>
  <c r="W27" i="1" a="1"/>
  <c r="W27" i="1" s="1"/>
  <c r="X27" i="1" s="1"/>
  <c r="Y27" i="1" s="1"/>
  <c r="AO13" i="1" a="1"/>
  <c r="AO13" i="1" s="1"/>
  <c r="AP13" i="1" s="1"/>
  <c r="AQ13" i="1" s="1"/>
  <c r="AI18" i="1" a="1"/>
  <c r="AI18" i="1" s="1"/>
  <c r="AJ18" i="1" s="1"/>
  <c r="AK18" i="1" s="1"/>
  <c r="W11" i="1" a="1"/>
  <c r="W11" i="1" s="1"/>
  <c r="X11" i="1" s="1"/>
  <c r="Y11" i="1" s="1"/>
  <c r="W20" i="1" a="1"/>
  <c r="W20" i="1" s="1"/>
  <c r="X20" i="1" s="1"/>
  <c r="Y20" i="1" s="1"/>
  <c r="W17" i="1" a="1"/>
  <c r="W17" i="1" s="1"/>
  <c r="X17" i="1" s="1"/>
  <c r="Y17" i="1" s="1"/>
  <c r="W21" i="1" a="1"/>
  <c r="W21" i="1" s="1"/>
  <c r="X21" i="1" s="1"/>
  <c r="Y21" i="1" s="1"/>
  <c r="AC17" i="1" a="1"/>
  <c r="AC17" i="1" s="1"/>
  <c r="AD17" i="1" s="1"/>
  <c r="AE17" i="1" s="1"/>
  <c r="AO15" i="1" a="1"/>
  <c r="AO15" i="1" s="1"/>
  <c r="AP15" i="1" s="1"/>
  <c r="AQ15" i="1" s="1"/>
  <c r="AI13" i="1" a="1"/>
  <c r="AI13" i="1" s="1"/>
  <c r="AJ13" i="1" s="1"/>
  <c r="AK13" i="1" s="1"/>
  <c r="AC21" i="1" a="1"/>
  <c r="AC21" i="1" s="1"/>
  <c r="AD21" i="1" s="1"/>
  <c r="AE21" i="1" s="1"/>
  <c r="AC22" i="1" a="1"/>
  <c r="AC22" i="1" s="1"/>
  <c r="AD22" i="1" s="1"/>
  <c r="AE22" i="1" s="1"/>
  <c r="W16" i="1" a="1"/>
  <c r="W16" i="1" s="1"/>
  <c r="X16" i="1" s="1"/>
  <c r="Y16" i="1" s="1"/>
  <c r="AO24" i="1" a="1"/>
  <c r="AO24" i="1" s="1"/>
  <c r="AP24" i="1" s="1"/>
  <c r="AQ24" i="1" s="1"/>
  <c r="AO27" i="1" a="1"/>
  <c r="AO27" i="1" s="1"/>
  <c r="AP27" i="1" s="1"/>
  <c r="AQ27" i="1" s="1"/>
  <c r="AI23" i="1" a="1"/>
  <c r="AI23" i="1" s="1"/>
  <c r="AJ23" i="1" s="1"/>
  <c r="AK23" i="1" s="1"/>
  <c r="AO17" i="1" a="1"/>
  <c r="AO17" i="1" s="1"/>
  <c r="AP17" i="1" s="1"/>
  <c r="AQ17" i="1" s="1"/>
  <c r="AO7" i="1" a="1"/>
  <c r="AO7" i="1" s="1"/>
  <c r="AP7" i="1" s="1"/>
  <c r="AQ7" i="1" s="1"/>
  <c r="AC26" i="1" a="1"/>
  <c r="AC26" i="1" s="1"/>
  <c r="AD26" i="1" s="1"/>
  <c r="AE26" i="1" s="1"/>
  <c r="W23" i="1" a="1"/>
  <c r="W23" i="1" s="1"/>
  <c r="X23" i="1" s="1"/>
  <c r="Y23" i="1" s="1"/>
  <c r="AO18" i="1" a="1"/>
  <c r="AO18" i="1" s="1"/>
  <c r="AP18" i="1" s="1"/>
  <c r="AQ18" i="1" s="1"/>
  <c r="W25" i="1" a="1"/>
  <c r="W25" i="1" s="1"/>
  <c r="X25" i="1" s="1"/>
  <c r="Y25" i="1" s="1"/>
  <c r="AO26" i="1" a="1"/>
  <c r="AO26" i="1" s="1"/>
  <c r="AP26" i="1" s="1"/>
  <c r="AQ26" i="1" s="1"/>
  <c r="AI25" i="1" a="1"/>
  <c r="AI25" i="1" s="1"/>
  <c r="AJ25" i="1" s="1"/>
  <c r="AK25" i="1" s="1"/>
  <c r="AP3" i="8" l="1" a="1"/>
  <c r="AP3" i="8" s="1"/>
  <c r="AQ3" i="8" s="1"/>
  <c r="AR3" i="8" s="1"/>
  <c r="AP79" i="8" a="1"/>
  <c r="AP79" i="8" s="1"/>
  <c r="AQ79" i="8" s="1"/>
  <c r="AR79" i="8" s="1"/>
  <c r="AP83" i="8" a="1"/>
  <c r="AP83" i="8" s="1"/>
  <c r="AQ83" i="8" s="1"/>
  <c r="AR83" i="8" s="1"/>
  <c r="AP42" i="8" a="1"/>
  <c r="AP42" i="8" s="1"/>
  <c r="AQ42" i="8" s="1"/>
  <c r="AR42" i="8" s="1"/>
  <c r="AP69" i="8" a="1"/>
  <c r="AP69" i="8" s="1"/>
  <c r="AQ69" i="8" s="1"/>
  <c r="AR69" i="8" s="1"/>
  <c r="AP55" i="8" a="1"/>
  <c r="AP55" i="8" s="1"/>
  <c r="AQ55" i="8" s="1"/>
  <c r="AR55" i="8" s="1"/>
  <c r="AP115" i="8" a="1"/>
  <c r="AP115" i="8" s="1"/>
  <c r="AQ115" i="8" s="1"/>
  <c r="AR115" i="8" s="1"/>
  <c r="AP63" i="8" a="1"/>
  <c r="AP63" i="8" s="1"/>
  <c r="AQ63" i="8" s="1"/>
  <c r="AR63" i="8" s="1"/>
  <c r="AP31" i="8" a="1"/>
  <c r="AP31" i="8" s="1"/>
  <c r="AQ31" i="8" s="1"/>
  <c r="AR31" i="8" s="1"/>
  <c r="AP45" i="8" a="1"/>
  <c r="AP45" i="8" s="1"/>
  <c r="AQ45" i="8" s="1"/>
  <c r="AR45" i="8" s="1"/>
  <c r="AP81" i="8" a="1"/>
  <c r="AP81" i="8" s="1"/>
  <c r="AQ81" i="8" s="1"/>
  <c r="AR81" i="8" s="1"/>
  <c r="AP103" i="8" a="1"/>
  <c r="AP103" i="8" s="1"/>
  <c r="AQ103" i="8" s="1"/>
  <c r="AR103" i="8" s="1"/>
  <c r="AP59" i="8" a="1"/>
  <c r="AP59" i="8" s="1"/>
  <c r="AQ59" i="8" s="1"/>
  <c r="AR59" i="8" s="1"/>
  <c r="AP100" i="8" a="1"/>
  <c r="AP100" i="8" s="1"/>
  <c r="AQ100" i="8" s="1"/>
  <c r="AR100" i="8" s="1"/>
  <c r="AP18" i="8" a="1"/>
  <c r="AP18" i="8" s="1"/>
  <c r="AQ18" i="8" s="1"/>
  <c r="AR18" i="8" s="1"/>
  <c r="AP6" i="8" a="1"/>
  <c r="AP6" i="8" s="1"/>
  <c r="AQ6" i="8" s="1"/>
  <c r="AR6" i="8" s="1"/>
  <c r="AP23" i="8" a="1"/>
  <c r="AP23" i="8" s="1"/>
  <c r="AQ23" i="8" s="1"/>
  <c r="AR23" i="8" s="1"/>
  <c r="AP96" i="8" a="1"/>
  <c r="AP96" i="8" s="1"/>
  <c r="AQ96" i="8" s="1"/>
  <c r="AR96" i="8" s="1"/>
  <c r="AP64" i="8" a="1"/>
  <c r="AP64" i="8" s="1"/>
  <c r="AQ64" i="8" s="1"/>
  <c r="AR64" i="8" s="1"/>
  <c r="AP65" i="8" a="1"/>
  <c r="AP65" i="8" s="1"/>
  <c r="AQ65" i="8" s="1"/>
  <c r="AR65" i="8" s="1"/>
  <c r="AP25" i="8" a="1"/>
  <c r="AP25" i="8" s="1"/>
  <c r="AQ25" i="8" s="1"/>
  <c r="AR25" i="8" s="1"/>
  <c r="AP95" i="8" a="1"/>
  <c r="AP95" i="8" s="1"/>
  <c r="AQ95" i="8" s="1"/>
  <c r="AR95" i="8" s="1"/>
  <c r="AP101" i="8" a="1"/>
  <c r="AP101" i="8" s="1"/>
  <c r="AQ101" i="8" s="1"/>
  <c r="AR101" i="8" s="1"/>
  <c r="AP62" i="8" a="1"/>
  <c r="AP62" i="8" s="1"/>
  <c r="AQ62" i="8" s="1"/>
  <c r="AR62" i="8" s="1"/>
  <c r="AP61" i="8" a="1"/>
  <c r="AP61" i="8" s="1"/>
  <c r="AQ61" i="8" s="1"/>
  <c r="AR61" i="8" s="1"/>
  <c r="AP92" i="8" a="1"/>
  <c r="AP92" i="8" s="1"/>
  <c r="AQ92" i="8" s="1"/>
  <c r="AR92" i="8" s="1"/>
  <c r="AP86" i="8" a="1"/>
  <c r="AP86" i="8" s="1"/>
  <c r="AQ86" i="8" s="1"/>
  <c r="AR86" i="8" s="1"/>
  <c r="AP21" i="8" a="1"/>
  <c r="AP21" i="8" s="1"/>
  <c r="AQ21" i="8" s="1"/>
  <c r="AR21" i="8" s="1"/>
  <c r="AP80" i="8" a="1"/>
  <c r="AP80" i="8" s="1"/>
  <c r="AQ80" i="8" s="1"/>
  <c r="AR80" i="8" s="1"/>
  <c r="AP49" i="8" a="1"/>
  <c r="AP49" i="8" s="1"/>
  <c r="AQ49" i="8" s="1"/>
  <c r="AR49" i="8" s="1"/>
  <c r="AP46" i="8" a="1"/>
  <c r="AP46" i="8" s="1"/>
  <c r="AQ46" i="8" s="1"/>
  <c r="AR46" i="8" s="1"/>
  <c r="AP84" i="8" a="1"/>
  <c r="AP84" i="8" s="1"/>
  <c r="AQ84" i="8" s="1"/>
  <c r="AR84" i="8" s="1"/>
  <c r="AP76" i="8" a="1"/>
  <c r="AP76" i="8" s="1"/>
  <c r="AQ76" i="8" s="1"/>
  <c r="AR76" i="8" s="1"/>
  <c r="AP19" i="8" a="1"/>
  <c r="AP19" i="8" s="1"/>
  <c r="AQ19" i="8" s="1"/>
  <c r="AR19" i="8" s="1"/>
  <c r="AP99" i="8" a="1"/>
  <c r="AP99" i="8" s="1"/>
  <c r="AQ99" i="8" s="1"/>
  <c r="AR99" i="8" s="1"/>
  <c r="AP102" i="8" a="1"/>
  <c r="AP102" i="8" s="1"/>
  <c r="AQ102" i="8" s="1"/>
  <c r="AR102" i="8" s="1"/>
  <c r="AP32" i="8" a="1"/>
  <c r="AP32" i="8" s="1"/>
  <c r="AQ32" i="8" s="1"/>
  <c r="AR32" i="8" s="1"/>
  <c r="AP82" i="8" a="1"/>
  <c r="AP82" i="8" s="1"/>
  <c r="AQ82" i="8" s="1"/>
  <c r="AR82" i="8" s="1"/>
  <c r="AP67" i="8" a="1"/>
  <c r="AP67" i="8" s="1"/>
  <c r="AQ67" i="8" s="1"/>
  <c r="AR67" i="8" s="1"/>
  <c r="AP70" i="8" a="1"/>
  <c r="AP70" i="8" s="1"/>
  <c r="AQ70" i="8" s="1"/>
  <c r="AR70" i="8" s="1"/>
  <c r="AP20" i="8" a="1"/>
  <c r="AP20" i="8" s="1"/>
  <c r="AQ20" i="8" s="1"/>
  <c r="AR20" i="8" s="1"/>
  <c r="AP93" i="8" a="1"/>
  <c r="AP93" i="8" s="1"/>
  <c r="AQ93" i="8" s="1"/>
  <c r="AR93" i="8" s="1"/>
  <c r="AP35" i="8" a="1"/>
  <c r="AP35" i="8" s="1"/>
  <c r="AQ35" i="8" s="1"/>
  <c r="AR35" i="8" s="1"/>
  <c r="AP106" i="8" a="1"/>
  <c r="AP106" i="8" s="1"/>
  <c r="AQ106" i="8" s="1"/>
  <c r="AR106" i="8" s="1"/>
  <c r="AP52" i="8" a="1"/>
  <c r="AP52" i="8" s="1"/>
  <c r="AQ52" i="8" s="1"/>
  <c r="AR52" i="8" s="1"/>
  <c r="AP28" i="8" a="1"/>
  <c r="AP28" i="8" s="1"/>
  <c r="AQ28" i="8" s="1"/>
  <c r="AR28" i="8" s="1"/>
  <c r="AP73" i="8" a="1"/>
  <c r="AP73" i="8" s="1"/>
  <c r="AQ73" i="8" s="1"/>
  <c r="AR73" i="8" s="1"/>
  <c r="AP33" i="8" a="1"/>
  <c r="AP33" i="8" s="1"/>
  <c r="AQ33" i="8" s="1"/>
  <c r="AR33" i="8" s="1"/>
  <c r="AP108" i="8" a="1"/>
  <c r="AP108" i="8" s="1"/>
  <c r="AQ108" i="8" s="1"/>
  <c r="AR108" i="8" s="1"/>
  <c r="AP97" i="8" a="1"/>
  <c r="AP97" i="8" s="1"/>
  <c r="AQ97" i="8" s="1"/>
  <c r="AR97" i="8" s="1"/>
  <c r="AP56" i="8" a="1"/>
  <c r="AP56" i="8" s="1"/>
  <c r="AQ56" i="8" s="1"/>
  <c r="AR56" i="8" s="1"/>
  <c r="AP51" i="8" a="1"/>
  <c r="AP51" i="8" s="1"/>
  <c r="AQ51" i="8" s="1"/>
  <c r="AR51" i="8" s="1"/>
  <c r="AP90" i="8" a="1"/>
  <c r="AP90" i="8" s="1"/>
  <c r="AQ90" i="8" s="1"/>
  <c r="AR90" i="8" s="1"/>
  <c r="AP12" i="8" a="1"/>
  <c r="AP12" i="8" s="1"/>
  <c r="AQ12" i="8" s="1"/>
  <c r="AR12" i="8" s="1"/>
  <c r="AP94" i="8" a="1"/>
  <c r="AP94" i="8" s="1"/>
  <c r="AQ94" i="8" s="1"/>
  <c r="AR94" i="8" s="1"/>
  <c r="AP10" i="8" a="1"/>
  <c r="AP10" i="8" s="1"/>
  <c r="AQ10" i="8" s="1"/>
  <c r="AR10" i="8" s="1"/>
  <c r="AP15" i="8" a="1"/>
  <c r="AP15" i="8" s="1"/>
  <c r="AQ15" i="8" s="1"/>
  <c r="AR15" i="8" s="1"/>
  <c r="AP44" i="8" a="1"/>
  <c r="AP44" i="8" s="1"/>
  <c r="AQ44" i="8" s="1"/>
  <c r="AR44" i="8" s="1"/>
  <c r="AP34" i="8" a="1"/>
  <c r="AP34" i="8" s="1"/>
  <c r="AQ34" i="8" s="1"/>
  <c r="AR34" i="8" s="1"/>
  <c r="AP27" i="8" a="1"/>
  <c r="AP27" i="8" s="1"/>
  <c r="AQ27" i="8" s="1"/>
  <c r="AR27" i="8" s="1"/>
  <c r="AP77" i="8" a="1"/>
  <c r="AP77" i="8" s="1"/>
  <c r="AQ77" i="8" s="1"/>
  <c r="AR77" i="8" s="1"/>
  <c r="AP36" i="8" a="1"/>
  <c r="AP36" i="8" s="1"/>
  <c r="AQ36" i="8" s="1"/>
  <c r="AR36" i="8" s="1"/>
  <c r="AP114" i="8" a="1"/>
  <c r="AP114" i="8" s="1"/>
  <c r="AQ114" i="8" s="1"/>
  <c r="AR114" i="8" s="1"/>
  <c r="AP17" i="8" a="1"/>
  <c r="AP17" i="8" s="1"/>
  <c r="AQ17" i="8" s="1"/>
  <c r="AR17" i="8" s="1"/>
  <c r="AP68" i="8" a="1"/>
  <c r="AP68" i="8" s="1"/>
  <c r="AQ68" i="8" s="1"/>
  <c r="AR68" i="8" s="1"/>
  <c r="AP26" i="8" a="1"/>
  <c r="AP26" i="8" s="1"/>
  <c r="AQ26" i="8" s="1"/>
  <c r="AR26" i="8" s="1"/>
  <c r="AP88" i="8" a="1"/>
  <c r="AP88" i="8" s="1"/>
  <c r="AQ88" i="8" s="1"/>
  <c r="AR88" i="8" s="1"/>
  <c r="AP111" i="8" a="1"/>
  <c r="AP111" i="8" s="1"/>
  <c r="AQ111" i="8" s="1"/>
  <c r="AR111" i="8" s="1"/>
  <c r="AP112" i="8" a="1"/>
  <c r="AP112" i="8" s="1"/>
  <c r="AQ112" i="8" s="1"/>
  <c r="AR112" i="8" s="1"/>
  <c r="AP39" i="8" a="1"/>
  <c r="AP39" i="8" s="1"/>
  <c r="AQ39" i="8" s="1"/>
  <c r="AR39" i="8" s="1"/>
  <c r="AP53" i="8" a="1"/>
  <c r="AP53" i="8" s="1"/>
  <c r="AQ53" i="8" s="1"/>
  <c r="AR53" i="8" s="1"/>
  <c r="AP105" i="8" a="1"/>
  <c r="AP105" i="8" s="1"/>
  <c r="AQ105" i="8" s="1"/>
  <c r="AR105" i="8" s="1"/>
  <c r="AP78" i="8" a="1"/>
  <c r="AP78" i="8" s="1"/>
  <c r="AQ78" i="8" s="1"/>
  <c r="AR78" i="8" s="1"/>
  <c r="AP109" i="8" a="1"/>
  <c r="AP109" i="8" s="1"/>
  <c r="AQ109" i="8" s="1"/>
  <c r="AR109" i="8" s="1"/>
  <c r="AP30" i="8" a="1"/>
  <c r="AP30" i="8" s="1"/>
  <c r="AQ30" i="8" s="1"/>
  <c r="AR30" i="8" s="1"/>
  <c r="AP54" i="8" a="1"/>
  <c r="AP54" i="8" s="1"/>
  <c r="AQ54" i="8" s="1"/>
  <c r="AR54" i="8" s="1"/>
  <c r="AP58" i="8" a="1"/>
  <c r="AP58" i="8" s="1"/>
  <c r="AQ58" i="8" s="1"/>
  <c r="AR58" i="8" s="1"/>
  <c r="AP13" i="8" a="1"/>
  <c r="AP13" i="8" s="1"/>
  <c r="AQ13" i="8" s="1"/>
  <c r="AR13" i="8" s="1"/>
  <c r="AP38" i="8" a="1"/>
  <c r="AP38" i="8" s="1"/>
  <c r="AQ38" i="8" s="1"/>
  <c r="AR38" i="8" s="1"/>
  <c r="AP113" i="8" a="1"/>
  <c r="AP113" i="8" s="1"/>
  <c r="AQ113" i="8" s="1"/>
  <c r="AR113" i="8" s="1"/>
  <c r="AP24" i="8" a="1"/>
  <c r="AP24" i="8" s="1"/>
  <c r="AQ24" i="8" s="1"/>
  <c r="AR24" i="8" s="1"/>
  <c r="AP87" i="8" a="1"/>
  <c r="AP87" i="8" s="1"/>
  <c r="AQ87" i="8" s="1"/>
  <c r="AR87" i="8" s="1"/>
  <c r="AP7" i="8" a="1"/>
  <c r="AP7" i="8" s="1"/>
  <c r="AQ7" i="8" s="1"/>
  <c r="AR7" i="8" s="1"/>
  <c r="AP75" i="8" a="1"/>
  <c r="AP75" i="8" s="1"/>
  <c r="AQ75" i="8" s="1"/>
  <c r="AR75" i="8" s="1"/>
  <c r="AP11" i="8" a="1"/>
  <c r="AP11" i="8" s="1"/>
  <c r="AQ11" i="8" s="1"/>
  <c r="AR11" i="8" s="1"/>
  <c r="AP110" i="8" a="1"/>
  <c r="AP110" i="8" s="1"/>
  <c r="AQ110" i="8" s="1"/>
  <c r="AR110" i="8" s="1"/>
  <c r="AP74" i="8" a="1"/>
  <c r="AP74" i="8" s="1"/>
  <c r="AQ74" i="8" s="1"/>
  <c r="AR74" i="8" s="1"/>
  <c r="AP66" i="8" a="1"/>
  <c r="AP66" i="8" s="1"/>
  <c r="AQ66" i="8" s="1"/>
  <c r="AR66" i="8" s="1"/>
  <c r="AP85" i="8" a="1"/>
  <c r="AP85" i="8" s="1"/>
  <c r="AQ85" i="8" s="1"/>
  <c r="AR85" i="8" s="1"/>
  <c r="AP72" i="8" a="1"/>
  <c r="AP72" i="8" s="1"/>
  <c r="AQ72" i="8" s="1"/>
  <c r="AR72" i="8" s="1"/>
  <c r="AP29" i="8" a="1"/>
  <c r="AP29" i="8" s="1"/>
  <c r="AQ29" i="8" s="1"/>
  <c r="AR29" i="8" s="1"/>
  <c r="AP5" i="8" a="1"/>
  <c r="AP5" i="8" s="1"/>
  <c r="AQ5" i="8" s="1"/>
  <c r="AR5" i="8" s="1"/>
  <c r="AP71" i="8" a="1"/>
  <c r="AP71" i="8" s="1"/>
  <c r="AQ71" i="8" s="1"/>
  <c r="AR71" i="8" s="1"/>
  <c r="AP104" i="8" a="1"/>
  <c r="AP104" i="8" s="1"/>
  <c r="AQ104" i="8" s="1"/>
  <c r="AR104" i="8" s="1"/>
  <c r="AP14" i="8" a="1"/>
  <c r="AP14" i="8" s="1"/>
  <c r="AQ14" i="8" s="1"/>
  <c r="AR14" i="8" s="1"/>
  <c r="AP22" i="8" a="1"/>
  <c r="AP22" i="8" s="1"/>
  <c r="AQ22" i="8" s="1"/>
  <c r="AR22" i="8" s="1"/>
  <c r="AP8" i="8" a="1"/>
  <c r="AP8" i="8" s="1"/>
  <c r="AQ8" i="8" s="1"/>
  <c r="AR8" i="8" s="1"/>
  <c r="AP4" i="8" a="1"/>
  <c r="AP4" i="8" s="1"/>
  <c r="AQ4" i="8" s="1"/>
  <c r="AR4" i="8" s="1"/>
  <c r="AP60" i="8" a="1"/>
  <c r="AP60" i="8" s="1"/>
  <c r="AQ60" i="8" s="1"/>
  <c r="AR60" i="8" s="1"/>
  <c r="AP37" i="8" a="1"/>
  <c r="AP37" i="8" s="1"/>
  <c r="AQ37" i="8" s="1"/>
  <c r="AR37" i="8" s="1"/>
  <c r="AP57" i="8" a="1"/>
  <c r="AP57" i="8" s="1"/>
  <c r="AQ57" i="8" s="1"/>
  <c r="AR57" i="8" s="1"/>
  <c r="AP47" i="8" a="1"/>
  <c r="AP47" i="8" s="1"/>
  <c r="AQ47" i="8" s="1"/>
  <c r="AR47" i="8" s="1"/>
  <c r="AP40" i="8" a="1"/>
  <c r="AP40" i="8" s="1"/>
  <c r="AQ40" i="8" s="1"/>
  <c r="AR40" i="8" s="1"/>
  <c r="AP9" i="8" a="1"/>
  <c r="AP9" i="8" s="1"/>
  <c r="AQ9" i="8" s="1"/>
  <c r="AR9" i="8" s="1"/>
  <c r="AP107" i="8" a="1"/>
  <c r="AP107" i="8" s="1"/>
  <c r="AQ107" i="8" s="1"/>
  <c r="AR107" i="8" s="1"/>
  <c r="AP48" i="8" a="1"/>
  <c r="AP48" i="8" s="1"/>
  <c r="AQ48" i="8" s="1"/>
  <c r="AR48" i="8" s="1"/>
  <c r="AP50" i="8" a="1"/>
  <c r="AP50" i="8" s="1"/>
  <c r="AQ50" i="8" s="1"/>
  <c r="AR50" i="8" s="1"/>
  <c r="AP43" i="8" a="1"/>
  <c r="AP43" i="8" s="1"/>
  <c r="AQ43" i="8" s="1"/>
  <c r="AR43" i="8" s="1"/>
  <c r="AP91" i="8" a="1"/>
  <c r="AP91" i="8" s="1"/>
  <c r="AQ91" i="8" s="1"/>
  <c r="AR91" i="8" s="1"/>
  <c r="AP41" i="8" a="1"/>
  <c r="AP41" i="8" s="1"/>
  <c r="AQ41" i="8" s="1"/>
  <c r="AR41" i="8" s="1"/>
  <c r="AP98" i="8" a="1"/>
  <c r="AP98" i="8" s="1"/>
  <c r="AQ98" i="8" s="1"/>
  <c r="AR98" i="8" s="1"/>
  <c r="AP89" i="8" a="1"/>
  <c r="AP89" i="8" s="1"/>
  <c r="AQ89" i="8" s="1"/>
  <c r="AR89" i="8" s="1"/>
  <c r="AP16" i="8" a="1"/>
  <c r="AP16" i="8" s="1"/>
  <c r="AQ16" i="8" s="1"/>
  <c r="AR16" i="8" s="1"/>
  <c r="BC8" i="4"/>
  <c r="BB8" i="4"/>
  <c r="BA8" i="4"/>
  <c r="BB11" i="4"/>
  <c r="BC11" i="4"/>
  <c r="BB12" i="4"/>
  <c r="BC12" i="4"/>
  <c r="BB7" i="4"/>
  <c r="BC7" i="4"/>
  <c r="BA7" i="4"/>
  <c r="BA12" i="4"/>
  <c r="BA11" i="4"/>
  <c r="AH36" i="4"/>
  <c r="AG38" i="4"/>
  <c r="AH38" i="4" s="1"/>
  <c r="AG39" i="4"/>
  <c r="AG40" i="4"/>
  <c r="AG41" i="4"/>
  <c r="AH41" i="4" s="1"/>
  <c r="AG42" i="4"/>
  <c r="AG43" i="4"/>
  <c r="AG44" i="4"/>
  <c r="AH44" i="4" s="1"/>
  <c r="AG45" i="4"/>
  <c r="AH45" i="4" s="1"/>
  <c r="AG46" i="4"/>
  <c r="AG47" i="4"/>
  <c r="AH47" i="4" s="1"/>
  <c r="AG48" i="4"/>
  <c r="AH48" i="4" s="1"/>
  <c r="AG49" i="4"/>
  <c r="AG50" i="4"/>
  <c r="AH50" i="4" s="1"/>
  <c r="AG51" i="4"/>
  <c r="AG52" i="4"/>
  <c r="AH52" i="4" s="1"/>
  <c r="AG53" i="4"/>
  <c r="AH53" i="4" s="1"/>
  <c r="AG54" i="4"/>
  <c r="AH54" i="4" s="1"/>
  <c r="AG55" i="4"/>
  <c r="AH55" i="4" s="1"/>
  <c r="AG56" i="4"/>
  <c r="AH56" i="4" s="1"/>
  <c r="AG57" i="4"/>
  <c r="AH57" i="4" s="1"/>
  <c r="AG58" i="4"/>
  <c r="AG59" i="4"/>
  <c r="AH59" i="4" s="1"/>
  <c r="AG60" i="4"/>
  <c r="AH60" i="4" s="1"/>
  <c r="AG61" i="4"/>
  <c r="AH61" i="4" s="1"/>
  <c r="AG62" i="4"/>
  <c r="AG63" i="4"/>
  <c r="AH63" i="4" s="1"/>
  <c r="AG64" i="4"/>
  <c r="AH64" i="4" s="1"/>
  <c r="AG65" i="4"/>
  <c r="AG66" i="4"/>
  <c r="AH66" i="4" s="1"/>
  <c r="AG67" i="4"/>
  <c r="AG68" i="4"/>
  <c r="AH68" i="4" s="1"/>
  <c r="AG69" i="4"/>
  <c r="AH69" i="4" s="1"/>
  <c r="AG70" i="4"/>
  <c r="AG71" i="4"/>
  <c r="AH71" i="4" s="1"/>
  <c r="AG72" i="4"/>
  <c r="AH72" i="4" s="1"/>
  <c r="AG73" i="4"/>
  <c r="AH73" i="4" s="1"/>
  <c r="AG74" i="4"/>
  <c r="AH74" i="4" s="1"/>
  <c r="AG75" i="4"/>
  <c r="AH75" i="4" s="1"/>
  <c r="AG76" i="4"/>
  <c r="AH76" i="4" s="1"/>
  <c r="AG77" i="4"/>
  <c r="AH77" i="4" s="1"/>
  <c r="AG78" i="4"/>
  <c r="AG79" i="4"/>
  <c r="AH79" i="4" s="1"/>
  <c r="AG80" i="4"/>
  <c r="AH80" i="4" s="1"/>
  <c r="AG81" i="4"/>
  <c r="AG82" i="4"/>
  <c r="AH82" i="4" s="1"/>
  <c r="AG83" i="4"/>
  <c r="AG84" i="4"/>
  <c r="AH84" i="4" s="1"/>
  <c r="AG85" i="4"/>
  <c r="AH85" i="4" s="1"/>
  <c r="AG37" i="4"/>
  <c r="AH37" i="4" s="1"/>
  <c r="AB42" i="4"/>
  <c r="AB45" i="4"/>
  <c r="AB46" i="4"/>
  <c r="AA38" i="4"/>
  <c r="AB38" i="4" s="1"/>
  <c r="AA39" i="4"/>
  <c r="AB39" i="4" s="1"/>
  <c r="AA40" i="4"/>
  <c r="AB40" i="4" s="1"/>
  <c r="AA41" i="4"/>
  <c r="AB41" i="4" s="1"/>
  <c r="AA42" i="4"/>
  <c r="AA43" i="4"/>
  <c r="AB43" i="4" s="1"/>
  <c r="AA44" i="4"/>
  <c r="AB44" i="4" s="1"/>
  <c r="AA45" i="4"/>
  <c r="AA46" i="4"/>
  <c r="AA47" i="4"/>
  <c r="AB47" i="4" s="1"/>
  <c r="AA48" i="4"/>
  <c r="AB48" i="4" s="1"/>
  <c r="AA49" i="4"/>
  <c r="AB49" i="4" s="1"/>
  <c r="AA50" i="4"/>
  <c r="AB50" i="4" s="1"/>
  <c r="AA51" i="4"/>
  <c r="AB51" i="4" s="1"/>
  <c r="AA52" i="4"/>
  <c r="AB52" i="4" s="1"/>
  <c r="AA53" i="4"/>
  <c r="AB53" i="4" s="1"/>
  <c r="AA54" i="4"/>
  <c r="AB54" i="4" s="1"/>
  <c r="AA55" i="4"/>
  <c r="AB55" i="4" s="1"/>
  <c r="AA56" i="4"/>
  <c r="AB56" i="4" s="1"/>
  <c r="AA57" i="4"/>
  <c r="AB57" i="4" s="1"/>
  <c r="AA58" i="4"/>
  <c r="AB58" i="4" s="1"/>
  <c r="AA59" i="4"/>
  <c r="AB59" i="4" s="1"/>
  <c r="AA60" i="4"/>
  <c r="AB60" i="4" s="1"/>
  <c r="AA61" i="4"/>
  <c r="AB61" i="4" s="1"/>
  <c r="AA62" i="4"/>
  <c r="AB62" i="4" s="1"/>
  <c r="AA63" i="4"/>
  <c r="AB63" i="4" s="1"/>
  <c r="AA64" i="4"/>
  <c r="AB64" i="4" s="1"/>
  <c r="AA65" i="4"/>
  <c r="AB65" i="4" s="1"/>
  <c r="AA66" i="4"/>
  <c r="AB66" i="4" s="1"/>
  <c r="AA67" i="4"/>
  <c r="AB67" i="4" s="1"/>
  <c r="AA68" i="4"/>
  <c r="AB68" i="4" s="1"/>
  <c r="AA69" i="4"/>
  <c r="AB69" i="4" s="1"/>
  <c r="AA70" i="4"/>
  <c r="AB70" i="4" s="1"/>
  <c r="AA71" i="4"/>
  <c r="AB71" i="4" s="1"/>
  <c r="AA72" i="4"/>
  <c r="AB72" i="4" s="1"/>
  <c r="AA73" i="4"/>
  <c r="AB73" i="4" s="1"/>
  <c r="AA74" i="4"/>
  <c r="AB74" i="4" s="1"/>
  <c r="AA75" i="4"/>
  <c r="AB75" i="4" s="1"/>
  <c r="AA76" i="4"/>
  <c r="AB76" i="4" s="1"/>
  <c r="AA77" i="4"/>
  <c r="AB77" i="4" s="1"/>
  <c r="AA78" i="4"/>
  <c r="AB78" i="4" s="1"/>
  <c r="AA79" i="4"/>
  <c r="AB79" i="4" s="1"/>
  <c r="AA80" i="4"/>
  <c r="AB80" i="4" s="1"/>
  <c r="AA81" i="4"/>
  <c r="AB81" i="4" s="1"/>
  <c r="AA82" i="4"/>
  <c r="AB82" i="4" s="1"/>
  <c r="AA83" i="4"/>
  <c r="AB83" i="4" s="1"/>
  <c r="AA84" i="4"/>
  <c r="AB84" i="4" s="1"/>
  <c r="AA85" i="4"/>
  <c r="AB85" i="4" s="1"/>
  <c r="AA37" i="4"/>
  <c r="AB37" i="4" s="1"/>
  <c r="AM106" i="4" l="1"/>
  <c r="AM92" i="4"/>
  <c r="AM108" i="4"/>
  <c r="AM93" i="4"/>
  <c r="AM87" i="4"/>
  <c r="AM105" i="4"/>
  <c r="AM111" i="4"/>
  <c r="AM95" i="4"/>
  <c r="AM94" i="4"/>
  <c r="AM112" i="4"/>
  <c r="AM107" i="4"/>
  <c r="AM90" i="4"/>
  <c r="AM97" i="4"/>
  <c r="AM102" i="4"/>
  <c r="AM96" i="4"/>
  <c r="AM104" i="4"/>
  <c r="AM88" i="4"/>
  <c r="AM99" i="4"/>
  <c r="AM101" i="4"/>
  <c r="AM114" i="4"/>
  <c r="AM89" i="4"/>
  <c r="AM100" i="4"/>
  <c r="AM91" i="4"/>
  <c r="AM86" i="4"/>
  <c r="AM109" i="4"/>
  <c r="AM98" i="4"/>
  <c r="AM110" i="4"/>
  <c r="AM113" i="4"/>
  <c r="AM103" i="4"/>
  <c r="AS46" i="4"/>
  <c r="AT46" i="4" s="1"/>
  <c r="AS62" i="4"/>
  <c r="AT62" i="4" s="1"/>
  <c r="AS78" i="4"/>
  <c r="AT78" i="4" s="1"/>
  <c r="AS100" i="4"/>
  <c r="AT100" i="4" s="1"/>
  <c r="AS51" i="4"/>
  <c r="AT51" i="4" s="1"/>
  <c r="AS110" i="4"/>
  <c r="AT110" i="4" s="1"/>
  <c r="AS84" i="4"/>
  <c r="AT84" i="4" s="1"/>
  <c r="AS53" i="4"/>
  <c r="AT53" i="4" s="1"/>
  <c r="AS38" i="4"/>
  <c r="AT38" i="4" s="1"/>
  <c r="AS70" i="4"/>
  <c r="AT70" i="4" s="1"/>
  <c r="AS39" i="4"/>
  <c r="AT39" i="4" s="1"/>
  <c r="AS92" i="4"/>
  <c r="AT92" i="4" s="1"/>
  <c r="AS114" i="4"/>
  <c r="AT114" i="4" s="1"/>
  <c r="AS40" i="4"/>
  <c r="AT40" i="4" s="1"/>
  <c r="AS56" i="4"/>
  <c r="AT56" i="4" s="1"/>
  <c r="AS37" i="4"/>
  <c r="AT37" i="4" s="1"/>
  <c r="AS57" i="4"/>
  <c r="AT57" i="4" s="1"/>
  <c r="AS94" i="4"/>
  <c r="AT94" i="4" s="1"/>
  <c r="AS42" i="4"/>
  <c r="AT42" i="4" s="1"/>
  <c r="AS95" i="4"/>
  <c r="AT95" i="4" s="1"/>
  <c r="AS43" i="4"/>
  <c r="AT43" i="4" s="1"/>
  <c r="AS59" i="4"/>
  <c r="AT59" i="4" s="1"/>
  <c r="AS97" i="4"/>
  <c r="AT97" i="4" s="1"/>
  <c r="AS60" i="4"/>
  <c r="AT60" i="4" s="1"/>
  <c r="AS45" i="4"/>
  <c r="AT45" i="4" s="1"/>
  <c r="AS99" i="4"/>
  <c r="AT99" i="4" s="1"/>
  <c r="AS47" i="4"/>
  <c r="AT47" i="4" s="1"/>
  <c r="AS63" i="4"/>
  <c r="AT63" i="4" s="1"/>
  <c r="AS79" i="4"/>
  <c r="AT79" i="4" s="1"/>
  <c r="AS106" i="4"/>
  <c r="AT106" i="4" s="1"/>
  <c r="AS83" i="4"/>
  <c r="AT83" i="4" s="1"/>
  <c r="AS85" i="4"/>
  <c r="AT85" i="4" s="1"/>
  <c r="AS54" i="4"/>
  <c r="AT54" i="4" s="1"/>
  <c r="AS55" i="4"/>
  <c r="AT55" i="4" s="1"/>
  <c r="AS72" i="4"/>
  <c r="AT72" i="4" s="1"/>
  <c r="AS74" i="4"/>
  <c r="AT74" i="4" s="1"/>
  <c r="AS98" i="4"/>
  <c r="AT98" i="4" s="1"/>
  <c r="AS48" i="4"/>
  <c r="AT48" i="4" s="1"/>
  <c r="AS64" i="4"/>
  <c r="AT64" i="4" s="1"/>
  <c r="AS80" i="4"/>
  <c r="AT80" i="4" s="1"/>
  <c r="AS107" i="4"/>
  <c r="AT107" i="4" s="1"/>
  <c r="AS65" i="4"/>
  <c r="AT65" i="4" s="1"/>
  <c r="AS81" i="4"/>
  <c r="AT81" i="4" s="1"/>
  <c r="AS108" i="4"/>
  <c r="AT108" i="4" s="1"/>
  <c r="AS67" i="4"/>
  <c r="AT67" i="4" s="1"/>
  <c r="AS111" i="4"/>
  <c r="AT111" i="4" s="1"/>
  <c r="AS69" i="4"/>
  <c r="AS91" i="4"/>
  <c r="AT91" i="4" s="1"/>
  <c r="AS49" i="4"/>
  <c r="AT49" i="4" s="1"/>
  <c r="AS76" i="4"/>
  <c r="AT76" i="4" s="1"/>
  <c r="AS77" i="4"/>
  <c r="AT77" i="4" s="1"/>
  <c r="AS50" i="4"/>
  <c r="AT50" i="4" s="1"/>
  <c r="AS66" i="4"/>
  <c r="AT66" i="4" s="1"/>
  <c r="AS82" i="4"/>
  <c r="AT82" i="4" s="1"/>
  <c r="AS109" i="4"/>
  <c r="AT109" i="4" s="1"/>
  <c r="AS68" i="4"/>
  <c r="AS113" i="4"/>
  <c r="AT113" i="4" s="1"/>
  <c r="AS71" i="4"/>
  <c r="AT71" i="4" s="1"/>
  <c r="AS73" i="4"/>
  <c r="AT73" i="4" s="1"/>
  <c r="AS75" i="4"/>
  <c r="AT75" i="4" s="1"/>
  <c r="AS61" i="4"/>
  <c r="AT61" i="4" s="1"/>
  <c r="AS52" i="4"/>
  <c r="AT52" i="4" s="1"/>
  <c r="AS112" i="4"/>
  <c r="AT112" i="4" s="1"/>
  <c r="AS93" i="4"/>
  <c r="AT93" i="4" s="1"/>
  <c r="AS41" i="4"/>
  <c r="AT41" i="4" s="1"/>
  <c r="AS58" i="4"/>
  <c r="AT58" i="4" s="1"/>
  <c r="AS44" i="4"/>
  <c r="AT44" i="4" s="1"/>
  <c r="AU101" i="4" s="1" a="1"/>
  <c r="AU101" i="4" s="1"/>
  <c r="AV101" i="4" s="1"/>
  <c r="AW101" i="4" s="1"/>
  <c r="AS101" i="4"/>
  <c r="AT101" i="4" s="1"/>
  <c r="AS96" i="4"/>
  <c r="AT96" i="4" s="1"/>
  <c r="AS89" i="4"/>
  <c r="AT89" i="4" s="1"/>
  <c r="AS105" i="4"/>
  <c r="AT105" i="4" s="1"/>
  <c r="AS88" i="4"/>
  <c r="AT88" i="4" s="1"/>
  <c r="AS103" i="4"/>
  <c r="AT103" i="4" s="1"/>
  <c r="AS86" i="4"/>
  <c r="AT86" i="4" s="1"/>
  <c r="AS90" i="4"/>
  <c r="AT90" i="4" s="1"/>
  <c r="AS104" i="4"/>
  <c r="AT104" i="4" s="1"/>
  <c r="AS87" i="4"/>
  <c r="AT87" i="4" s="1"/>
  <c r="AS102" i="4"/>
  <c r="AT102" i="4" s="1"/>
  <c r="AD78" i="4"/>
  <c r="AE78" i="4" s="1"/>
  <c r="AC59" i="4" a="1"/>
  <c r="AC59" i="4" s="1"/>
  <c r="AD59" i="4" s="1"/>
  <c r="AE59" i="4" s="1"/>
  <c r="AD91" i="4"/>
  <c r="AE91" i="4" s="1"/>
  <c r="AC40" i="4" a="1"/>
  <c r="AC40" i="4" s="1"/>
  <c r="AD109" i="4"/>
  <c r="AE109" i="4" s="1"/>
  <c r="AD90" i="4"/>
  <c r="AE90" i="4" s="1"/>
  <c r="AC57" i="4" a="1"/>
  <c r="AC57" i="4" s="1"/>
  <c r="AC69" i="4" a="1"/>
  <c r="AC69" i="4" s="1"/>
  <c r="AD69" i="4" s="1"/>
  <c r="AE69" i="4" s="1"/>
  <c r="AD89" i="4"/>
  <c r="AE89" i="4" s="1"/>
  <c r="AD96" i="4"/>
  <c r="AE96" i="4" s="1"/>
  <c r="AC60" i="4" a="1"/>
  <c r="AC60" i="4" s="1"/>
  <c r="AC63" i="4" a="1"/>
  <c r="AC63" i="4" s="1"/>
  <c r="AD107" i="4"/>
  <c r="AE107" i="4" s="1"/>
  <c r="AD94" i="4"/>
  <c r="AE94" i="4" s="1"/>
  <c r="AC42" i="4" a="1"/>
  <c r="AC42" i="4" s="1"/>
  <c r="AD42" i="4" s="1"/>
  <c r="AE42" i="4" s="1"/>
  <c r="AD74" i="4"/>
  <c r="AE74" i="4" s="1"/>
  <c r="AD98" i="4"/>
  <c r="AE98" i="4" s="1"/>
  <c r="AC45" i="4" a="1"/>
  <c r="AC45" i="4" s="1"/>
  <c r="AC46" i="4" a="1"/>
  <c r="AC46" i="4" s="1"/>
  <c r="AC50" i="4" a="1"/>
  <c r="AC50" i="4" s="1"/>
  <c r="AD106" i="4"/>
  <c r="AE106" i="4" s="1"/>
  <c r="AD105" i="4"/>
  <c r="AE105" i="4" s="1"/>
  <c r="AD81" i="4"/>
  <c r="AE81" i="4" s="1"/>
  <c r="AC65" i="4" a="1"/>
  <c r="AC65" i="4" s="1"/>
  <c r="AC48" i="4" a="1"/>
  <c r="AC48" i="4" s="1"/>
  <c r="AD97" i="4"/>
  <c r="AE97" i="4" s="1"/>
  <c r="AC47" i="4" a="1"/>
  <c r="AC47" i="4" s="1"/>
  <c r="AD70" i="4"/>
  <c r="AE70" i="4" s="1"/>
  <c r="AC52" i="4" a="1"/>
  <c r="AC52" i="4" s="1"/>
  <c r="AD52" i="4" s="1"/>
  <c r="AE52" i="4" s="1"/>
  <c r="AD101" i="4"/>
  <c r="AE101" i="4" s="1"/>
  <c r="AD110" i="4"/>
  <c r="AE110" i="4" s="1"/>
  <c r="AC68" i="4" a="1"/>
  <c r="AC68" i="4" s="1"/>
  <c r="AC53" i="4" a="1"/>
  <c r="AC53" i="4" s="1"/>
  <c r="AD53" i="4" s="1"/>
  <c r="AE53" i="4" s="1"/>
  <c r="AC64" i="4" a="1"/>
  <c r="AC64" i="4" s="1"/>
  <c r="AC58" i="4" a="1"/>
  <c r="AC58" i="4" s="1"/>
  <c r="AD114" i="4"/>
  <c r="AE114" i="4" s="1"/>
  <c r="AD104" i="4"/>
  <c r="AE104" i="4" s="1"/>
  <c r="AC61" i="4" a="1"/>
  <c r="AC61" i="4" s="1"/>
  <c r="AC41" i="4" a="1"/>
  <c r="AC41" i="4" s="1"/>
  <c r="AD41" i="4" s="1"/>
  <c r="AE41" i="4" s="1"/>
  <c r="AD87" i="4"/>
  <c r="AE87" i="4" s="1"/>
  <c r="AC66" i="4" a="1"/>
  <c r="AC66" i="4" s="1"/>
  <c r="AD66" i="4" s="1"/>
  <c r="AE66" i="4" s="1"/>
  <c r="AC54" i="4" a="1"/>
  <c r="AC54" i="4" s="1"/>
  <c r="AC62" i="4" a="1"/>
  <c r="AC62" i="4" s="1"/>
  <c r="AD62" i="4" s="1"/>
  <c r="AE62" i="4" s="1"/>
  <c r="AD93" i="4"/>
  <c r="AE93" i="4" s="1"/>
  <c r="AC44" i="4" a="1"/>
  <c r="AC44" i="4" s="1"/>
  <c r="AC67" i="4" a="1"/>
  <c r="AC67" i="4" s="1"/>
  <c r="AD111" i="4"/>
  <c r="AE111" i="4" s="1"/>
  <c r="AC49" i="4" a="1"/>
  <c r="AC49" i="4" s="1"/>
  <c r="AD100" i="4"/>
  <c r="AE100" i="4" s="1"/>
  <c r="AD102" i="4"/>
  <c r="AE102" i="4" s="1"/>
  <c r="AC51" i="4" a="1"/>
  <c r="AC51" i="4" s="1"/>
  <c r="AD108" i="4"/>
  <c r="AE108" i="4" s="1"/>
  <c r="AC56" i="4" a="1"/>
  <c r="AC56" i="4" s="1"/>
  <c r="AD56" i="4" s="1"/>
  <c r="AE56" i="4" s="1"/>
  <c r="AD112" i="4"/>
  <c r="AE112" i="4" s="1"/>
  <c r="AD113" i="4"/>
  <c r="AE113" i="4" s="1"/>
  <c r="AD99" i="4"/>
  <c r="AE99" i="4" s="1"/>
  <c r="AD92" i="4"/>
  <c r="AE92" i="4" s="1"/>
  <c r="AD88" i="4"/>
  <c r="AE88" i="4" s="1"/>
  <c r="AD95" i="4"/>
  <c r="AE95" i="4" s="1"/>
  <c r="AD103" i="4"/>
  <c r="AE103" i="4" s="1"/>
  <c r="AC39" i="4" a="1"/>
  <c r="AC39" i="4" s="1"/>
  <c r="AD39" i="4" s="1"/>
  <c r="AE39" i="4" s="1"/>
  <c r="AC43" i="4" a="1"/>
  <c r="AC43" i="4" s="1"/>
  <c r="AD43" i="4" s="1"/>
  <c r="AE43" i="4" s="1"/>
  <c r="AC38" i="4" a="1"/>
  <c r="AC38" i="4" s="1"/>
  <c r="AD86" i="4"/>
  <c r="AE86" i="4" s="1"/>
  <c r="AC55" i="4" a="1"/>
  <c r="AC55" i="4" s="1"/>
  <c r="AD83" i="4"/>
  <c r="AE83" i="4" s="1"/>
  <c r="AC37" i="4" a="1"/>
  <c r="AC37" i="4" s="1"/>
  <c r="AD37" i="4" s="1"/>
  <c r="AE37" i="4" s="1"/>
  <c r="AU100" i="4" a="1"/>
  <c r="AU100" i="4" s="1"/>
  <c r="AV100" i="4" s="1"/>
  <c r="AW100" i="4" s="1"/>
  <c r="AU96" i="4" a="1"/>
  <c r="AU96" i="4" s="1"/>
  <c r="AV96" i="4" s="1"/>
  <c r="AW96" i="4" s="1"/>
  <c r="AM43" i="4"/>
  <c r="AD84" i="4"/>
  <c r="AE84" i="4" s="1"/>
  <c r="AD51" i="4"/>
  <c r="AE51" i="4" s="1"/>
  <c r="AD68" i="4"/>
  <c r="AE68" i="4" s="1"/>
  <c r="AD67" i="4"/>
  <c r="AE67" i="4" s="1"/>
  <c r="AM49" i="4"/>
  <c r="AM65" i="4"/>
  <c r="AM81" i="4"/>
  <c r="AM54" i="4"/>
  <c r="AM70" i="4"/>
  <c r="AM37" i="4"/>
  <c r="AM50" i="4"/>
  <c r="AM66" i="4"/>
  <c r="AM82" i="4"/>
  <c r="AM51" i="4"/>
  <c r="AM67" i="4"/>
  <c r="AM83" i="4"/>
  <c r="AM38" i="4"/>
  <c r="AM52" i="4"/>
  <c r="AM68" i="4"/>
  <c r="AN68" i="4" s="1"/>
  <c r="AM84" i="4"/>
  <c r="AM53" i="4"/>
  <c r="AM69" i="4"/>
  <c r="AN69" i="4" s="1"/>
  <c r="AM85" i="4"/>
  <c r="AM39" i="4"/>
  <c r="AM55" i="4"/>
  <c r="AM71" i="4"/>
  <c r="AM56" i="4"/>
  <c r="AM79" i="4"/>
  <c r="AM57" i="4"/>
  <c r="AM80" i="4"/>
  <c r="AM58" i="4"/>
  <c r="AM60" i="4"/>
  <c r="AM59" i="4"/>
  <c r="AM62" i="4"/>
  <c r="AM40" i="4"/>
  <c r="AM63" i="4"/>
  <c r="AM41" i="4"/>
  <c r="AM64" i="4"/>
  <c r="AM42" i="4"/>
  <c r="AD64" i="4"/>
  <c r="AE64" i="4" s="1"/>
  <c r="AH67" i="4"/>
  <c r="AM76" i="4"/>
  <c r="AH49" i="4"/>
  <c r="AM74" i="4"/>
  <c r="AM73" i="4"/>
  <c r="AM72" i="4"/>
  <c r="AD79" i="4"/>
  <c r="AE79" i="4" s="1"/>
  <c r="AD40" i="4"/>
  <c r="AE40" i="4" s="1"/>
  <c r="AD61" i="4"/>
  <c r="AE61" i="4" s="1"/>
  <c r="AD72" i="4"/>
  <c r="AE72" i="4" s="1"/>
  <c r="AD73" i="4"/>
  <c r="AE73" i="4" s="1"/>
  <c r="AD80" i="4"/>
  <c r="AE80" i="4" s="1"/>
  <c r="AD44" i="4"/>
  <c r="AE44" i="4" s="1"/>
  <c r="AD63" i="4"/>
  <c r="AE63" i="4" s="1"/>
  <c r="AD45" i="4"/>
  <c r="AE45" i="4" s="1"/>
  <c r="AD65" i="4"/>
  <c r="AE65" i="4" s="1"/>
  <c r="AD85" i="4"/>
  <c r="AE85" i="4" s="1"/>
  <c r="AD54" i="4"/>
  <c r="AE54" i="4" s="1"/>
  <c r="AD75" i="4"/>
  <c r="AE75" i="4" s="1"/>
  <c r="AD55" i="4"/>
  <c r="AE55" i="4" s="1"/>
  <c r="AD38" i="4"/>
  <c r="AE38" i="4" s="1"/>
  <c r="AD57" i="4"/>
  <c r="AE57" i="4" s="1"/>
  <c r="AD71" i="4"/>
  <c r="AE71" i="4" s="1"/>
  <c r="AD76" i="4"/>
  <c r="AE76" i="4" s="1"/>
  <c r="AM78" i="4"/>
  <c r="AM77" i="4"/>
  <c r="AD60" i="4"/>
  <c r="AE60" i="4" s="1"/>
  <c r="AM48" i="4"/>
  <c r="AD49" i="4"/>
  <c r="AE49" i="4" s="1"/>
  <c r="AH51" i="4"/>
  <c r="AM47" i="4"/>
  <c r="AD58" i="4"/>
  <c r="AE58" i="4" s="1"/>
  <c r="AD82" i="4"/>
  <c r="AE82" i="4" s="1"/>
  <c r="AM75" i="4"/>
  <c r="AD77" i="4"/>
  <c r="AE77" i="4" s="1"/>
  <c r="AH65" i="4"/>
  <c r="AD50" i="4"/>
  <c r="AE50" i="4" s="1"/>
  <c r="AM61" i="4"/>
  <c r="AD48" i="4"/>
  <c r="AE48" i="4" s="1"/>
  <c r="AH83" i="4"/>
  <c r="AM46" i="4"/>
  <c r="AD47" i="4"/>
  <c r="AE47" i="4" s="1"/>
  <c r="AH81" i="4"/>
  <c r="AM45" i="4"/>
  <c r="AD46" i="4"/>
  <c r="AE46" i="4" s="1"/>
  <c r="AM44" i="4"/>
  <c r="AH43" i="4"/>
  <c r="AH70" i="4"/>
  <c r="AH42" i="4"/>
  <c r="AH39" i="4"/>
  <c r="AI114" i="4" s="1" a="1"/>
  <c r="AI114" i="4" s="1"/>
  <c r="AJ114" i="4" s="1"/>
  <c r="AK114" i="4" s="1"/>
  <c r="AH40" i="4"/>
  <c r="AI77" i="4" s="1" a="1"/>
  <c r="AI77" i="4" s="1"/>
  <c r="AH58" i="4"/>
  <c r="AH78" i="4"/>
  <c r="AH62" i="4"/>
  <c r="AH46" i="4"/>
  <c r="AU99" i="4" l="1" a="1"/>
  <c r="AU99" i="4" s="1"/>
  <c r="AV99" i="4" s="1"/>
  <c r="AW99" i="4" s="1"/>
  <c r="AU94" i="4" a="1"/>
  <c r="AU94" i="4" s="1"/>
  <c r="AV94" i="4" s="1"/>
  <c r="AW94" i="4" s="1"/>
  <c r="AU89" i="4" a="1"/>
  <c r="AU89" i="4" s="1"/>
  <c r="AV89" i="4" s="1"/>
  <c r="AW89" i="4" s="1"/>
  <c r="AU91" i="4" a="1"/>
  <c r="AU91" i="4" s="1"/>
  <c r="AV91" i="4" s="1"/>
  <c r="AW91" i="4" s="1"/>
  <c r="AU85" i="4" a="1"/>
  <c r="AU85" i="4" s="1"/>
  <c r="AV85" i="4" s="1"/>
  <c r="AW85" i="4" s="1"/>
  <c r="AU97" i="4" a="1"/>
  <c r="AU97" i="4" s="1"/>
  <c r="AV97" i="4" s="1"/>
  <c r="AW97" i="4" s="1"/>
  <c r="AU39" i="4" a="1"/>
  <c r="AU39" i="4" s="1"/>
  <c r="AV39" i="4" s="1"/>
  <c r="AW39" i="4" s="1"/>
  <c r="AU55" i="4" a="1"/>
  <c r="AU55" i="4" s="1"/>
  <c r="AV55" i="4" s="1"/>
  <c r="AW55" i="4" s="1"/>
  <c r="AU87" i="4" a="1"/>
  <c r="AU87" i="4" s="1"/>
  <c r="AV87" i="4" s="1"/>
  <c r="AW87" i="4" s="1"/>
  <c r="AU42" i="4" a="1"/>
  <c r="AU42" i="4" s="1"/>
  <c r="AV42" i="4" s="1"/>
  <c r="AW42" i="4" s="1"/>
  <c r="AU53" i="4" a="1"/>
  <c r="AU53" i="4" s="1"/>
  <c r="AV53" i="4" s="1"/>
  <c r="AW53" i="4" s="1"/>
  <c r="AU66" i="4" a="1"/>
  <c r="AU66" i="4" s="1"/>
  <c r="AV66" i="4" s="1"/>
  <c r="AW66" i="4" s="1"/>
  <c r="AU108" i="4" a="1"/>
  <c r="AU108" i="4" s="1"/>
  <c r="AV108" i="4" s="1"/>
  <c r="AW108" i="4" s="1"/>
  <c r="AU92" i="4" a="1"/>
  <c r="AU92" i="4" s="1"/>
  <c r="AV92" i="4" s="1"/>
  <c r="AW92" i="4" s="1"/>
  <c r="AU40" i="4" a="1"/>
  <c r="AU40" i="4" s="1"/>
  <c r="AV40" i="4" s="1"/>
  <c r="AW40" i="4" s="1"/>
  <c r="AU103" i="4" a="1"/>
  <c r="AU103" i="4" s="1"/>
  <c r="AV103" i="4" s="1"/>
  <c r="AW103" i="4" s="1"/>
  <c r="AU50" i="4" a="1"/>
  <c r="AU50" i="4" s="1"/>
  <c r="AV50" i="4" s="1"/>
  <c r="AW50" i="4" s="1"/>
  <c r="AU82" i="4" a="1"/>
  <c r="AU82" i="4" s="1"/>
  <c r="AV82" i="4" s="1"/>
  <c r="AW82" i="4" s="1"/>
  <c r="AU104" i="4" a="1"/>
  <c r="AU104" i="4" s="1"/>
  <c r="AV104" i="4" s="1"/>
  <c r="AW104" i="4" s="1"/>
  <c r="AU106" i="4" a="1"/>
  <c r="AU106" i="4" s="1"/>
  <c r="AV106" i="4" s="1"/>
  <c r="AW106" i="4" s="1"/>
  <c r="AU49" i="4" a="1"/>
  <c r="AU49" i="4" s="1"/>
  <c r="AV49" i="4" s="1"/>
  <c r="AW49" i="4" s="1"/>
  <c r="AU38" i="4" a="1"/>
  <c r="AU38" i="4" s="1"/>
  <c r="AV38" i="4" s="1"/>
  <c r="AW38" i="4" s="1"/>
  <c r="AU61" i="4" a="1"/>
  <c r="AU61" i="4" s="1"/>
  <c r="AV61" i="4" s="1"/>
  <c r="AW61" i="4" s="1"/>
  <c r="AU54" i="4" a="1"/>
  <c r="AU54" i="4" s="1"/>
  <c r="AV54" i="4" s="1"/>
  <c r="AW54" i="4" s="1"/>
  <c r="AU56" i="4" a="1"/>
  <c r="AU56" i="4" s="1"/>
  <c r="AV56" i="4" s="1"/>
  <c r="AW56" i="4" s="1"/>
  <c r="AU70" i="4" a="1"/>
  <c r="AU70" i="4" s="1"/>
  <c r="AV70" i="4" s="1"/>
  <c r="AW70" i="4" s="1"/>
  <c r="AU88" i="4" a="1"/>
  <c r="AU88" i="4" s="1"/>
  <c r="AV88" i="4" s="1"/>
  <c r="AW88" i="4" s="1"/>
  <c r="AU79" i="4" a="1"/>
  <c r="AU79" i="4" s="1"/>
  <c r="AV79" i="4" s="1"/>
  <c r="AW79" i="4" s="1"/>
  <c r="AU86" i="4" a="1"/>
  <c r="AU86" i="4" s="1"/>
  <c r="AV86" i="4" s="1"/>
  <c r="AW86" i="4" s="1"/>
  <c r="AU102" i="4" a="1"/>
  <c r="AU102" i="4" s="1"/>
  <c r="AV102" i="4" s="1"/>
  <c r="AW102" i="4" s="1"/>
  <c r="AU74" i="4" a="1"/>
  <c r="AU74" i="4" s="1"/>
  <c r="AV74" i="4" s="1"/>
  <c r="AW74" i="4" s="1"/>
  <c r="AU52" i="4" a="1"/>
  <c r="AU52" i="4" s="1"/>
  <c r="AV52" i="4" s="1"/>
  <c r="AW52" i="4" s="1"/>
  <c r="AU67" i="4" a="1"/>
  <c r="AU67" i="4" s="1"/>
  <c r="AV67" i="4" s="1"/>
  <c r="AW67" i="4" s="1"/>
  <c r="AU46" i="4" a="1"/>
  <c r="AU46" i="4" s="1"/>
  <c r="AV46" i="4" s="1"/>
  <c r="AW46" i="4" s="1"/>
  <c r="AU37" i="4" a="1"/>
  <c r="AU37" i="4" s="1"/>
  <c r="AV37" i="4" s="1"/>
  <c r="AW37" i="4" s="1"/>
  <c r="AU63" i="4" a="1"/>
  <c r="AU63" i="4" s="1"/>
  <c r="AV63" i="4" s="1"/>
  <c r="AW63" i="4" s="1"/>
  <c r="AU83" i="4" a="1"/>
  <c r="AU83" i="4" s="1"/>
  <c r="AV83" i="4" s="1"/>
  <c r="AW83" i="4" s="1"/>
  <c r="AU62" i="4" a="1"/>
  <c r="AU62" i="4" s="1"/>
  <c r="AV62" i="4" s="1"/>
  <c r="AW62" i="4" s="1"/>
  <c r="AU45" i="4" a="1"/>
  <c r="AU45" i="4" s="1"/>
  <c r="AV45" i="4" s="1"/>
  <c r="AW45" i="4" s="1"/>
  <c r="AU71" i="4" a="1"/>
  <c r="AU71" i="4" s="1"/>
  <c r="AV71" i="4" s="1"/>
  <c r="AW71" i="4" s="1"/>
  <c r="AU77" i="4" a="1"/>
  <c r="AU77" i="4" s="1"/>
  <c r="AV77" i="4" s="1"/>
  <c r="AW77" i="4" s="1"/>
  <c r="AU44" i="4" a="1"/>
  <c r="AU44" i="4" s="1"/>
  <c r="AV44" i="4" s="1"/>
  <c r="AW44" i="4" s="1"/>
  <c r="AU98" i="4" a="1"/>
  <c r="AU98" i="4" s="1"/>
  <c r="AV98" i="4" s="1"/>
  <c r="AW98" i="4" s="1"/>
  <c r="AU112" i="4" a="1"/>
  <c r="AU112" i="4" s="1"/>
  <c r="AV112" i="4" s="1"/>
  <c r="AW112" i="4" s="1"/>
  <c r="AU51" i="4" a="1"/>
  <c r="AU51" i="4" s="1"/>
  <c r="AV51" i="4" s="1"/>
  <c r="AW51" i="4" s="1"/>
  <c r="AU64" i="4" a="1"/>
  <c r="AU64" i="4" s="1"/>
  <c r="AV64" i="4" s="1"/>
  <c r="AW64" i="4" s="1"/>
  <c r="AU110" i="4" a="1"/>
  <c r="AU110" i="4" s="1"/>
  <c r="AV110" i="4" s="1"/>
  <c r="AW110" i="4" s="1"/>
  <c r="AU47" i="4" a="1"/>
  <c r="AU47" i="4" s="1"/>
  <c r="AV47" i="4" s="1"/>
  <c r="AW47" i="4" s="1"/>
  <c r="AU78" i="4" a="1"/>
  <c r="AU78" i="4" s="1"/>
  <c r="AV78" i="4" s="1"/>
  <c r="AW78" i="4" s="1"/>
  <c r="AU93" i="4" a="1"/>
  <c r="AU93" i="4" s="1"/>
  <c r="AV93" i="4" s="1"/>
  <c r="AW93" i="4" s="1"/>
  <c r="AU80" i="4" a="1"/>
  <c r="AU80" i="4" s="1"/>
  <c r="AV80" i="4" s="1"/>
  <c r="AW80" i="4" s="1"/>
  <c r="AU58" i="4" a="1"/>
  <c r="AU58" i="4" s="1"/>
  <c r="AV58" i="4" s="1"/>
  <c r="AW58" i="4" s="1"/>
  <c r="AU113" i="4" a="1"/>
  <c r="AU113" i="4" s="1"/>
  <c r="AV113" i="4" s="1"/>
  <c r="AW113" i="4" s="1"/>
  <c r="AU111" i="4" a="1"/>
  <c r="AU111" i="4" s="1"/>
  <c r="AV111" i="4" s="1"/>
  <c r="AW111" i="4" s="1"/>
  <c r="AU90" i="4" a="1"/>
  <c r="AU90" i="4" s="1"/>
  <c r="AV90" i="4" s="1"/>
  <c r="AW90" i="4" s="1"/>
  <c r="AU72" i="4" a="1"/>
  <c r="AU72" i="4" s="1"/>
  <c r="AV72" i="4" s="1"/>
  <c r="AW72" i="4" s="1"/>
  <c r="AU43" i="4" a="1"/>
  <c r="AU43" i="4" s="1"/>
  <c r="AV43" i="4" s="1"/>
  <c r="AW43" i="4" s="1"/>
  <c r="AU48" i="4" a="1"/>
  <c r="AU48" i="4" s="1"/>
  <c r="AV48" i="4" s="1"/>
  <c r="AW48" i="4" s="1"/>
  <c r="AU114" i="4" a="1"/>
  <c r="AU114" i="4" s="1"/>
  <c r="AV114" i="4" s="1"/>
  <c r="AW114" i="4" s="1"/>
  <c r="AU59" i="4" a="1"/>
  <c r="AU59" i="4" s="1"/>
  <c r="AV59" i="4" s="1"/>
  <c r="AW59" i="4" s="1"/>
  <c r="AU76" i="4" a="1"/>
  <c r="AU76" i="4" s="1"/>
  <c r="AV76" i="4" s="1"/>
  <c r="AW76" i="4" s="1"/>
  <c r="AU81" i="4" a="1"/>
  <c r="AU81" i="4" s="1"/>
  <c r="AV81" i="4" s="1"/>
  <c r="AW81" i="4" s="1"/>
  <c r="AU84" i="4" a="1"/>
  <c r="AU84" i="4" s="1"/>
  <c r="AV84" i="4" s="1"/>
  <c r="AW84" i="4" s="1"/>
  <c r="AU57" i="4" a="1"/>
  <c r="AU57" i="4" s="1"/>
  <c r="AV57" i="4" s="1"/>
  <c r="AW57" i="4" s="1"/>
  <c r="AU105" i="4" a="1"/>
  <c r="AU105" i="4" s="1"/>
  <c r="AV105" i="4" s="1"/>
  <c r="AW105" i="4" s="1"/>
  <c r="AU109" i="4" a="1"/>
  <c r="AU109" i="4" s="1"/>
  <c r="AV109" i="4" s="1"/>
  <c r="AW109" i="4" s="1"/>
  <c r="AU65" i="4" a="1"/>
  <c r="AU65" i="4" s="1"/>
  <c r="AV65" i="4" s="1"/>
  <c r="AW65" i="4" s="1"/>
  <c r="AU41" i="4" a="1"/>
  <c r="AU41" i="4" s="1"/>
  <c r="AV41" i="4" s="1"/>
  <c r="AW41" i="4" s="1"/>
  <c r="AU75" i="4" a="1"/>
  <c r="AU75" i="4" s="1"/>
  <c r="AV75" i="4" s="1"/>
  <c r="AW75" i="4" s="1"/>
  <c r="AU107" i="4" a="1"/>
  <c r="AU107" i="4" s="1"/>
  <c r="AV107" i="4" s="1"/>
  <c r="AW107" i="4" s="1"/>
  <c r="AU60" i="4" a="1"/>
  <c r="AU60" i="4" s="1"/>
  <c r="AV60" i="4" s="1"/>
  <c r="AW60" i="4" s="1"/>
  <c r="AU95" i="4" a="1"/>
  <c r="AU95" i="4" s="1"/>
  <c r="AV95" i="4" s="1"/>
  <c r="AW95" i="4" s="1"/>
  <c r="AU73" i="4" a="1"/>
  <c r="AU73" i="4" s="1"/>
  <c r="AV73" i="4" s="1"/>
  <c r="AW73" i="4" s="1"/>
  <c r="AI79" i="4" a="1"/>
  <c r="AI79" i="4" s="1"/>
  <c r="AI91" i="4" a="1"/>
  <c r="AI91" i="4" s="1"/>
  <c r="AJ91" i="4" s="1"/>
  <c r="AK91" i="4" s="1"/>
  <c r="AI83" i="4" a="1"/>
  <c r="AI83" i="4" s="1"/>
  <c r="AO69" i="4" a="1"/>
  <c r="AO69" i="4" s="1"/>
  <c r="AP69" i="4" s="1"/>
  <c r="AQ69" i="4" s="1"/>
  <c r="AO68" i="4" a="1"/>
  <c r="AO68" i="4" s="1"/>
  <c r="AP68" i="4" s="1"/>
  <c r="AQ68" i="4" s="1"/>
  <c r="AI60" i="4" a="1"/>
  <c r="AI60" i="4" s="1"/>
  <c r="AI49" i="4" a="1"/>
  <c r="AI49" i="4" s="1"/>
  <c r="AI94" i="4" a="1"/>
  <c r="AI94" i="4" s="1"/>
  <c r="AJ94" i="4" s="1"/>
  <c r="AK94" i="4" s="1"/>
  <c r="AI112" i="4" a="1"/>
  <c r="AI112" i="4" s="1"/>
  <c r="AJ112" i="4" s="1"/>
  <c r="AK112" i="4" s="1"/>
  <c r="AI39" i="4" a="1"/>
  <c r="AI39" i="4" s="1"/>
  <c r="AI41" i="4" a="1"/>
  <c r="AI41" i="4" s="1"/>
  <c r="AI59" i="4" a="1"/>
  <c r="AI59" i="4" s="1"/>
  <c r="AI61" i="4" a="1"/>
  <c r="AI61" i="4" s="1"/>
  <c r="AI58" i="4" a="1"/>
  <c r="AI58" i="4" s="1"/>
  <c r="AI113" i="4" a="1"/>
  <c r="AI113" i="4" s="1"/>
  <c r="AJ113" i="4" s="1"/>
  <c r="AK113" i="4" s="1"/>
  <c r="AI108" i="4" a="1"/>
  <c r="AI108" i="4" s="1"/>
  <c r="AJ108" i="4" s="1"/>
  <c r="AK108" i="4" s="1"/>
  <c r="AI109" i="4" a="1"/>
  <c r="AI109" i="4" s="1"/>
  <c r="AJ109" i="4" s="1"/>
  <c r="AK109" i="4" s="1"/>
  <c r="AI76" i="4" a="1"/>
  <c r="AI76" i="4" s="1"/>
  <c r="AI105" i="4" a="1"/>
  <c r="AI105" i="4" s="1"/>
  <c r="AJ105" i="4" s="1"/>
  <c r="AK105" i="4" s="1"/>
  <c r="AI65" i="4" a="1"/>
  <c r="AI65" i="4" s="1"/>
  <c r="AI52" i="4" a="1"/>
  <c r="AI52" i="4" s="1"/>
  <c r="AI111" i="4" a="1"/>
  <c r="AI111" i="4" s="1"/>
  <c r="AJ111" i="4" s="1"/>
  <c r="AK111" i="4" s="1"/>
  <c r="AI110" i="4" a="1"/>
  <c r="AI110" i="4" s="1"/>
  <c r="AJ110" i="4" s="1"/>
  <c r="AK110" i="4" s="1"/>
  <c r="AI72" i="4" a="1"/>
  <c r="AI72" i="4" s="1"/>
  <c r="AI87" i="4" a="1"/>
  <c r="AI87" i="4" s="1"/>
  <c r="AJ87" i="4" s="1"/>
  <c r="AK87" i="4" s="1"/>
  <c r="AI43" i="4" a="1"/>
  <c r="AI43" i="4" s="1"/>
  <c r="AI50" i="4" a="1"/>
  <c r="AI50" i="4" s="1"/>
  <c r="AI88" i="4" a="1"/>
  <c r="AI88" i="4" s="1"/>
  <c r="AJ88" i="4" s="1"/>
  <c r="AK88" i="4" s="1"/>
  <c r="AI55" i="4" a="1"/>
  <c r="AI55" i="4" s="1"/>
  <c r="AI46" i="4" a="1"/>
  <c r="AI46" i="4" s="1"/>
  <c r="AI63" i="4" a="1"/>
  <c r="AI63" i="4" s="1"/>
  <c r="AJ63" i="4" s="1"/>
  <c r="AK63" i="4" s="1"/>
  <c r="AI92" i="4" a="1"/>
  <c r="AI92" i="4" s="1"/>
  <c r="AJ92" i="4" s="1"/>
  <c r="AK92" i="4" s="1"/>
  <c r="AI44" i="4" a="1"/>
  <c r="AI44" i="4" s="1"/>
  <c r="AI100" i="4" a="1"/>
  <c r="AI100" i="4" s="1"/>
  <c r="AJ100" i="4" s="1"/>
  <c r="AK100" i="4" s="1"/>
  <c r="AI95" i="4" a="1"/>
  <c r="AI95" i="4" s="1"/>
  <c r="AJ95" i="4" s="1"/>
  <c r="AK95" i="4" s="1"/>
  <c r="AI48" i="4" a="1"/>
  <c r="AI48" i="4" s="1"/>
  <c r="AI82" i="4" a="1"/>
  <c r="AI82" i="4" s="1"/>
  <c r="AI81" i="4" a="1"/>
  <c r="AI81" i="4" s="1"/>
  <c r="AI102" i="4" a="1"/>
  <c r="AI102" i="4" s="1"/>
  <c r="AJ102" i="4" s="1"/>
  <c r="AK102" i="4" s="1"/>
  <c r="AI69" i="4" a="1"/>
  <c r="AI69" i="4" s="1"/>
  <c r="AI98" i="4" a="1"/>
  <c r="AI98" i="4" s="1"/>
  <c r="AJ98" i="4" s="1"/>
  <c r="AK98" i="4" s="1"/>
  <c r="AI96" i="4" a="1"/>
  <c r="AI96" i="4" s="1"/>
  <c r="AJ96" i="4" s="1"/>
  <c r="AK96" i="4" s="1"/>
  <c r="AI68" i="4" a="1"/>
  <c r="AI68" i="4" s="1"/>
  <c r="AI90" i="4" a="1"/>
  <c r="AI90" i="4" s="1"/>
  <c r="AJ90" i="4" s="1"/>
  <c r="AK90" i="4" s="1"/>
  <c r="AI57" i="4" a="1"/>
  <c r="AI57" i="4" s="1"/>
  <c r="AI51" i="4" a="1"/>
  <c r="AI51" i="4" s="1"/>
  <c r="AI42" i="4" a="1"/>
  <c r="AI42" i="4" s="1"/>
  <c r="AI97" i="4" a="1"/>
  <c r="AI97" i="4" s="1"/>
  <c r="AJ97" i="4" s="1"/>
  <c r="AK97" i="4" s="1"/>
  <c r="AI71" i="4" a="1"/>
  <c r="AI71" i="4" s="1"/>
  <c r="AI78" i="4" a="1"/>
  <c r="AI78" i="4" s="1"/>
  <c r="AI89" i="4" a="1"/>
  <c r="AI89" i="4" s="1"/>
  <c r="AJ89" i="4" s="1"/>
  <c r="AK89" i="4" s="1"/>
  <c r="AI64" i="4" a="1"/>
  <c r="AI64" i="4" s="1"/>
  <c r="AJ64" i="4" s="1"/>
  <c r="AK64" i="4" s="1"/>
  <c r="AI37" i="4" a="1"/>
  <c r="AI37" i="4" s="1"/>
  <c r="AJ37" i="4" s="1"/>
  <c r="AK37" i="4" s="1"/>
  <c r="AI70" i="4" a="1"/>
  <c r="AI70" i="4" s="1"/>
  <c r="AI74" i="4" a="1"/>
  <c r="AI74" i="4" s="1"/>
  <c r="AI103" i="4" a="1"/>
  <c r="AI103" i="4" s="1"/>
  <c r="AJ103" i="4" s="1"/>
  <c r="AK103" i="4" s="1"/>
  <c r="AI101" i="4" a="1"/>
  <c r="AI101" i="4" s="1"/>
  <c r="AJ101" i="4" s="1"/>
  <c r="AK101" i="4" s="1"/>
  <c r="AI104" i="4" a="1"/>
  <c r="AI104" i="4" s="1"/>
  <c r="AJ104" i="4" s="1"/>
  <c r="AK104" i="4" s="1"/>
  <c r="AI99" i="4" a="1"/>
  <c r="AI99" i="4" s="1"/>
  <c r="AJ99" i="4" s="1"/>
  <c r="AK99" i="4" s="1"/>
  <c r="AI107" i="4" a="1"/>
  <c r="AI107" i="4" s="1"/>
  <c r="AJ107" i="4" s="1"/>
  <c r="AK107" i="4" s="1"/>
  <c r="AI73" i="4" a="1"/>
  <c r="AI73" i="4" s="1"/>
  <c r="AJ73" i="4" s="1"/>
  <c r="AK73" i="4" s="1"/>
  <c r="AI93" i="4" a="1"/>
  <c r="AI93" i="4" s="1"/>
  <c r="AJ93" i="4" s="1"/>
  <c r="AK93" i="4" s="1"/>
  <c r="AI53" i="4" a="1"/>
  <c r="AI53" i="4" s="1"/>
  <c r="AI45" i="4" a="1"/>
  <c r="AI45" i="4" s="1"/>
  <c r="AJ45" i="4" s="1"/>
  <c r="AK45" i="4" s="1"/>
  <c r="AI85" i="4" a="1"/>
  <c r="AI85" i="4" s="1"/>
  <c r="AI67" i="4" a="1"/>
  <c r="AI67" i="4" s="1"/>
  <c r="AJ67" i="4" s="1"/>
  <c r="AK67" i="4" s="1"/>
  <c r="AI66" i="4" a="1"/>
  <c r="AI66" i="4" s="1"/>
  <c r="AI62" i="4" a="1"/>
  <c r="AI62" i="4" s="1"/>
  <c r="AI86" i="4" a="1"/>
  <c r="AI86" i="4" s="1"/>
  <c r="AJ86" i="4" s="1"/>
  <c r="AK86" i="4" s="1"/>
  <c r="AI75" i="4" a="1"/>
  <c r="AI75" i="4" s="1"/>
  <c r="AI84" i="4" a="1"/>
  <c r="AI84" i="4" s="1"/>
  <c r="AI56" i="4" a="1"/>
  <c r="AI56" i="4" s="1"/>
  <c r="AI40" i="4" a="1"/>
  <c r="AI40" i="4" s="1"/>
  <c r="AI80" i="4" a="1"/>
  <c r="AI80" i="4" s="1"/>
  <c r="AI47" i="4" a="1"/>
  <c r="AI47" i="4" s="1"/>
  <c r="AI106" i="4" a="1"/>
  <c r="AI106" i="4" s="1"/>
  <c r="AJ106" i="4" s="1"/>
  <c r="AK106" i="4" s="1"/>
  <c r="AI38" i="4" a="1"/>
  <c r="AI38" i="4" s="1"/>
  <c r="AJ38" i="4" s="1"/>
  <c r="AK38" i="4" s="1"/>
  <c r="AI54" i="4" a="1"/>
  <c r="AI54" i="4" s="1"/>
  <c r="AJ54" i="4" s="1"/>
  <c r="AK54" i="4" s="1"/>
  <c r="AJ83" i="4"/>
  <c r="AK83" i="4" s="1"/>
  <c r="AJ65" i="4"/>
  <c r="AK65" i="4" s="1"/>
  <c r="AJ59" i="4"/>
  <c r="AK59" i="4" s="1"/>
  <c r="AJ85" i="4"/>
  <c r="AK85" i="4" s="1"/>
  <c r="AJ69" i="4"/>
  <c r="AK69" i="4" s="1"/>
  <c r="AJ84" i="4"/>
  <c r="AK84" i="4" s="1"/>
  <c r="AJ80" i="4"/>
  <c r="AK80" i="4" s="1"/>
  <c r="AJ68" i="4"/>
  <c r="AK68" i="4" s="1"/>
  <c r="AJ82" i="4"/>
  <c r="AK82" i="4" s="1"/>
  <c r="AJ62" i="4"/>
  <c r="AK62" i="4" s="1"/>
  <c r="AJ78" i="4" l="1"/>
  <c r="AK78" i="4" s="1"/>
  <c r="AJ41" i="4"/>
  <c r="AK41" i="4" s="1"/>
  <c r="AJ60" i="4"/>
  <c r="AK60" i="4" s="1"/>
  <c r="AJ75" i="4"/>
  <c r="AK75" i="4" s="1"/>
  <c r="AJ39" i="4"/>
  <c r="AK39" i="4" s="1"/>
  <c r="AJ57" i="4"/>
  <c r="AK57" i="4" s="1"/>
  <c r="AJ79" i="4"/>
  <c r="AK79" i="4" s="1"/>
  <c r="AJ50" i="4"/>
  <c r="AK50" i="4" s="1"/>
  <c r="AJ51" i="4"/>
  <c r="AK51" i="4" s="1"/>
  <c r="AJ77" i="4"/>
  <c r="AK77" i="4" s="1"/>
  <c r="AJ42" i="4"/>
  <c r="AK42" i="4" s="1"/>
  <c r="AJ46" i="4"/>
  <c r="AK46" i="4" s="1"/>
  <c r="AJ61" i="4"/>
  <c r="AK61" i="4" s="1"/>
  <c r="AJ76" i="4"/>
  <c r="AK76" i="4" s="1"/>
  <c r="AJ81" i="4"/>
  <c r="AK81" i="4" s="1"/>
  <c r="AJ74" i="4"/>
  <c r="AK74" i="4" s="1"/>
  <c r="AJ70" i="4"/>
  <c r="AK70" i="4" s="1"/>
  <c r="AJ47" i="4"/>
  <c r="AK47" i="4" s="1"/>
  <c r="AJ40" i="4"/>
  <c r="AK40" i="4" s="1"/>
  <c r="AJ53" i="4"/>
  <c r="AK53" i="4" s="1"/>
  <c r="AJ71" i="4"/>
  <c r="AK71" i="4" s="1"/>
  <c r="AJ52" i="4"/>
  <c r="AK52" i="4" s="1"/>
  <c r="AJ44" i="4"/>
  <c r="AK44" i="4" s="1"/>
  <c r="AJ49" i="4"/>
  <c r="AK49" i="4" s="1"/>
  <c r="AJ56" i="4"/>
  <c r="AK56" i="4" s="1"/>
  <c r="AJ58" i="4"/>
  <c r="AK58" i="4" s="1"/>
  <c r="AJ43" i="4"/>
  <c r="AK43" i="4" s="1"/>
  <c r="AJ66" i="4"/>
  <c r="AK66" i="4" s="1"/>
  <c r="AJ48" i="4"/>
  <c r="AK48" i="4" s="1"/>
  <c r="AJ55" i="4"/>
  <c r="AK55" i="4" s="1"/>
  <c r="AJ72" i="4"/>
  <c r="AK72" i="4" s="1"/>
  <c r="P85" i="4" l="1"/>
  <c r="P84" i="4"/>
  <c r="P83" i="4"/>
  <c r="P82" i="4"/>
  <c r="P81" i="4"/>
  <c r="P80" i="4"/>
  <c r="P79" i="4"/>
  <c r="P78" i="4"/>
  <c r="P77" i="4"/>
  <c r="P76" i="4"/>
  <c r="P75" i="4"/>
  <c r="R35" i="4" l="1"/>
  <c r="R34" i="4"/>
  <c r="R33" i="4"/>
  <c r="R32" i="4"/>
  <c r="R31" i="4"/>
  <c r="R30" i="4"/>
  <c r="R29" i="4"/>
  <c r="R28" i="4"/>
  <c r="R27" i="4"/>
  <c r="R26" i="4"/>
  <c r="R25" i="4"/>
  <c r="R24" i="4"/>
  <c r="R23" i="4"/>
  <c r="R22" i="4"/>
  <c r="R21" i="4"/>
  <c r="R20" i="4"/>
  <c r="R19" i="4"/>
  <c r="R18" i="4"/>
  <c r="R17" i="4"/>
  <c r="R16" i="4"/>
  <c r="R15" i="4"/>
  <c r="R14" i="4"/>
  <c r="R13" i="4"/>
  <c r="R12" i="4"/>
  <c r="R11" i="4"/>
  <c r="R10" i="4"/>
  <c r="R9" i="4"/>
  <c r="R8" i="4"/>
  <c r="R7" i="4"/>
  <c r="R6" i="4"/>
  <c r="R5" i="4"/>
  <c r="R4" i="4"/>
  <c r="R3" i="4"/>
  <c r="AG13" i="4" l="1"/>
  <c r="AH13" i="4" s="1"/>
  <c r="AA13" i="4"/>
  <c r="AB13" i="4" s="1"/>
  <c r="AM13" i="4"/>
  <c r="AS13" i="4"/>
  <c r="AT13" i="4" s="1"/>
  <c r="AG29" i="4"/>
  <c r="AH29" i="4" s="1"/>
  <c r="AA29" i="4"/>
  <c r="AB29" i="4" s="1"/>
  <c r="AS29" i="4"/>
  <c r="AT29" i="4" s="1"/>
  <c r="AM29" i="4"/>
  <c r="AG14" i="4"/>
  <c r="AH14" i="4" s="1"/>
  <c r="AA14" i="4"/>
  <c r="AB14" i="4" s="1"/>
  <c r="AM14" i="4"/>
  <c r="AS14" i="4"/>
  <c r="AT14" i="4" s="1"/>
  <c r="AG30" i="4"/>
  <c r="AH30" i="4" s="1"/>
  <c r="AA30" i="4"/>
  <c r="AB30" i="4" s="1"/>
  <c r="AM30" i="4"/>
  <c r="AS30" i="4"/>
  <c r="AT30" i="4" s="1"/>
  <c r="AG15" i="4"/>
  <c r="AH15" i="4" s="1"/>
  <c r="AA15" i="4"/>
  <c r="AB15" i="4" s="1"/>
  <c r="AM15" i="4"/>
  <c r="AS15" i="4"/>
  <c r="AT15" i="4" s="1"/>
  <c r="AG31" i="4"/>
  <c r="AH31" i="4" s="1"/>
  <c r="AA31" i="4"/>
  <c r="AB31" i="4" s="1"/>
  <c r="AS31" i="4"/>
  <c r="AM31" i="4"/>
  <c r="AG16" i="4"/>
  <c r="AH16" i="4" s="1"/>
  <c r="AA16" i="4"/>
  <c r="AB16" i="4" s="1"/>
  <c r="AM16" i="4"/>
  <c r="AS16" i="4"/>
  <c r="AG32" i="4"/>
  <c r="AH32" i="4" s="1"/>
  <c r="AA32" i="4"/>
  <c r="AB32" i="4" s="1"/>
  <c r="AM32" i="4"/>
  <c r="AS32" i="4"/>
  <c r="AT32" i="4" s="1"/>
  <c r="AG17" i="4"/>
  <c r="AH17" i="4" s="1"/>
  <c r="AA17" i="4"/>
  <c r="AB17" i="4" s="1"/>
  <c r="AS17" i="4"/>
  <c r="AT17" i="4" s="1"/>
  <c r="AM17" i="4"/>
  <c r="AG33" i="4"/>
  <c r="AH33" i="4" s="1"/>
  <c r="AA33" i="4"/>
  <c r="AB33" i="4" s="1"/>
  <c r="AS33" i="4"/>
  <c r="AM33" i="4"/>
  <c r="AG18" i="4"/>
  <c r="AH18" i="4" s="1"/>
  <c r="AA18" i="4"/>
  <c r="AB18" i="4" s="1"/>
  <c r="AS18" i="4"/>
  <c r="AT18" i="4" s="1"/>
  <c r="AM18" i="4"/>
  <c r="AG34" i="4"/>
  <c r="AH34" i="4" s="1"/>
  <c r="AA34" i="4"/>
  <c r="AB34" i="4" s="1"/>
  <c r="AS34" i="4"/>
  <c r="AT34" i="4" s="1"/>
  <c r="AM34" i="4"/>
  <c r="AM3" i="4"/>
  <c r="AG3" i="4"/>
  <c r="AH3" i="4" s="1"/>
  <c r="AA3" i="4"/>
  <c r="AB3" i="4" s="1"/>
  <c r="AS3" i="4"/>
  <c r="AT3" i="4" s="1"/>
  <c r="AG19" i="4"/>
  <c r="AH19" i="4" s="1"/>
  <c r="AA19" i="4"/>
  <c r="AB19" i="4" s="1"/>
  <c r="AM19" i="4"/>
  <c r="AS19" i="4"/>
  <c r="AT19" i="4" s="1"/>
  <c r="AG35" i="4"/>
  <c r="AH35" i="4" s="1"/>
  <c r="AA35" i="4"/>
  <c r="AB35" i="4" s="1"/>
  <c r="AM35" i="4"/>
  <c r="AS35" i="4"/>
  <c r="AT35" i="4" s="1"/>
  <c r="AM4" i="4"/>
  <c r="AA4" i="4"/>
  <c r="AB4" i="4" s="1"/>
  <c r="AG4" i="4"/>
  <c r="AH4" i="4" s="1"/>
  <c r="AS4" i="4"/>
  <c r="AT4" i="4" s="1"/>
  <c r="AA20" i="4"/>
  <c r="AB20" i="4" s="1"/>
  <c r="AG20" i="4"/>
  <c r="AH20" i="4" s="1"/>
  <c r="AS20" i="4"/>
  <c r="AT20" i="4" s="1"/>
  <c r="AM20" i="4"/>
  <c r="AM5" i="4"/>
  <c r="AA5" i="4"/>
  <c r="AB5" i="4" s="1"/>
  <c r="AG5" i="4"/>
  <c r="AS5" i="4"/>
  <c r="AA21" i="4"/>
  <c r="AB21" i="4" s="1"/>
  <c r="AG21" i="4"/>
  <c r="AS21" i="4"/>
  <c r="AM21" i="4"/>
  <c r="AA6" i="4"/>
  <c r="AB6" i="4" s="1"/>
  <c r="AG6" i="4"/>
  <c r="AM6" i="4"/>
  <c r="AS6" i="4"/>
  <c r="AT6" i="4" s="1"/>
  <c r="AA22" i="4"/>
  <c r="AB22" i="4" s="1"/>
  <c r="AG22" i="4"/>
  <c r="AH22" i="4" s="1"/>
  <c r="AM22" i="4"/>
  <c r="AS22" i="4"/>
  <c r="AA7" i="4"/>
  <c r="AB7" i="4" s="1"/>
  <c r="AG7" i="4"/>
  <c r="AS7" i="4"/>
  <c r="AT7" i="4" s="1"/>
  <c r="AM7" i="4"/>
  <c r="AA23" i="4"/>
  <c r="AB23" i="4" s="1"/>
  <c r="AG23" i="4"/>
  <c r="AS23" i="4"/>
  <c r="AM23" i="4"/>
  <c r="AA8" i="4"/>
  <c r="AB8" i="4" s="1"/>
  <c r="AG8" i="4"/>
  <c r="AS8" i="4"/>
  <c r="AM8" i="4"/>
  <c r="AA24" i="4"/>
  <c r="AB24" i="4" s="1"/>
  <c r="AG24" i="4"/>
  <c r="AH24" i="4" s="1"/>
  <c r="AM24" i="4"/>
  <c r="AS24" i="4"/>
  <c r="AA9" i="4"/>
  <c r="AB9" i="4" s="1"/>
  <c r="AG9" i="4"/>
  <c r="AS9" i="4"/>
  <c r="AT9" i="4" s="1"/>
  <c r="AM9" i="4"/>
  <c r="AA25" i="4"/>
  <c r="AB25" i="4" s="1"/>
  <c r="AM25" i="4"/>
  <c r="AG25" i="4"/>
  <c r="AS25" i="4"/>
  <c r="AT25" i="4" s="1"/>
  <c r="AA10" i="4"/>
  <c r="AB10" i="4" s="1"/>
  <c r="AG10" i="4"/>
  <c r="AS10" i="4"/>
  <c r="AT10" i="4" s="1"/>
  <c r="AM10" i="4"/>
  <c r="AA26" i="4"/>
  <c r="AB26" i="4" s="1"/>
  <c r="AM26" i="4"/>
  <c r="AG26" i="4"/>
  <c r="AS26" i="4"/>
  <c r="AT26" i="4" s="1"/>
  <c r="AA11" i="4"/>
  <c r="AB11" i="4" s="1"/>
  <c r="AG11" i="4"/>
  <c r="AH11" i="4" s="1"/>
  <c r="AM11" i="4"/>
  <c r="AS11" i="4"/>
  <c r="AT11" i="4" s="1"/>
  <c r="AA27" i="4"/>
  <c r="AB27" i="4" s="1"/>
  <c r="AG27" i="4"/>
  <c r="AH27" i="4" s="1"/>
  <c r="AM27" i="4"/>
  <c r="AS27" i="4"/>
  <c r="AT27" i="4" s="1"/>
  <c r="AA12" i="4"/>
  <c r="AB12" i="4" s="1"/>
  <c r="AG12" i="4"/>
  <c r="AH12" i="4" s="1"/>
  <c r="AM12" i="4"/>
  <c r="AS12" i="4"/>
  <c r="AT12" i="4" s="1"/>
  <c r="AA28" i="4"/>
  <c r="AB28" i="4" s="1"/>
  <c r="AM28" i="4"/>
  <c r="AG28" i="4"/>
  <c r="AH28" i="4" s="1"/>
  <c r="AS28" i="4"/>
  <c r="AT28" i="4" s="1"/>
  <c r="AN24" i="4" l="1"/>
  <c r="AC13" i="4" a="1"/>
  <c r="AC13" i="4" s="1"/>
  <c r="AD13" i="4" s="1"/>
  <c r="AE13" i="4" s="1"/>
  <c r="AC22" i="4" a="1"/>
  <c r="AC22" i="4" s="1"/>
  <c r="AD22" i="4" s="1"/>
  <c r="AE22" i="4" s="1"/>
  <c r="AC32" i="4" a="1"/>
  <c r="AC32" i="4" s="1"/>
  <c r="AD32" i="4" s="1"/>
  <c r="AE32" i="4" s="1"/>
  <c r="AC24" i="4" a="1"/>
  <c r="AC24" i="4" s="1"/>
  <c r="AD24" i="4" s="1"/>
  <c r="AE24" i="4" s="1"/>
  <c r="AC23" i="4" a="1"/>
  <c r="AC23" i="4" s="1"/>
  <c r="AD23" i="4" s="1"/>
  <c r="AE23" i="4" s="1"/>
  <c r="AC14" i="4" a="1"/>
  <c r="AC14" i="4" s="1"/>
  <c r="AD14" i="4" s="1"/>
  <c r="AE14" i="4" s="1"/>
  <c r="AC33" i="4" a="1"/>
  <c r="AC33" i="4" s="1"/>
  <c r="AD33" i="4" s="1"/>
  <c r="AE33" i="4" s="1"/>
  <c r="AC15" i="4" a="1"/>
  <c r="AC15" i="4" s="1"/>
  <c r="AD15" i="4" s="1"/>
  <c r="AE15" i="4" s="1"/>
  <c r="AC25" i="4" a="1"/>
  <c r="AC25" i="4" s="1"/>
  <c r="AD25" i="4" s="1"/>
  <c r="AE25" i="4" s="1"/>
  <c r="AC16" i="4" a="1"/>
  <c r="AC16" i="4" s="1"/>
  <c r="AD16" i="4" s="1"/>
  <c r="AE16" i="4" s="1"/>
  <c r="AC34" i="4" a="1"/>
  <c r="AC34" i="4" s="1"/>
  <c r="AD34" i="4" s="1"/>
  <c r="AE34" i="4" s="1"/>
  <c r="AC7" i="4" a="1"/>
  <c r="AC7" i="4" s="1"/>
  <c r="AD7" i="4" s="1"/>
  <c r="AE7" i="4" s="1"/>
  <c r="AC17" i="4" a="1"/>
  <c r="AC17" i="4" s="1"/>
  <c r="AD17" i="4" s="1"/>
  <c r="AE17" i="4" s="1"/>
  <c r="AC26" i="4" a="1"/>
  <c r="AC26" i="4" s="1"/>
  <c r="AD26" i="4" s="1"/>
  <c r="AE26" i="4" s="1"/>
  <c r="AC4" i="4" a="1"/>
  <c r="AC4" i="4" s="1"/>
  <c r="AD4" i="4" s="1"/>
  <c r="AE4" i="4" s="1"/>
  <c r="AC9" i="4" a="1"/>
  <c r="AC9" i="4" s="1"/>
  <c r="AD9" i="4" s="1"/>
  <c r="AE9" i="4" s="1"/>
  <c r="AC21" i="4" a="1"/>
  <c r="AC21" i="4" s="1"/>
  <c r="AD21" i="4" s="1"/>
  <c r="AE21" i="4" s="1"/>
  <c r="AC3" i="4" a="1"/>
  <c r="AC3" i="4" s="1"/>
  <c r="AD3" i="4" s="1"/>
  <c r="AE3" i="4" s="1"/>
  <c r="AC10" i="4" a="1"/>
  <c r="AC10" i="4" s="1"/>
  <c r="AD10" i="4" s="1"/>
  <c r="AE10" i="4" s="1"/>
  <c r="AC11" i="4" a="1"/>
  <c r="AC11" i="4" s="1"/>
  <c r="AD11" i="4" s="1"/>
  <c r="AE11" i="4" s="1"/>
  <c r="AC27" i="4" a="1"/>
  <c r="AC27" i="4" s="1"/>
  <c r="AD27" i="4" s="1"/>
  <c r="AE27" i="4" s="1"/>
  <c r="AC12" i="4" a="1"/>
  <c r="AC12" i="4" s="1"/>
  <c r="AD12" i="4" s="1"/>
  <c r="AE12" i="4" s="1"/>
  <c r="AC28" i="4" a="1"/>
  <c r="AC28" i="4" s="1"/>
  <c r="AD28" i="4" s="1"/>
  <c r="AE28" i="4" s="1"/>
  <c r="AC20" i="4" a="1"/>
  <c r="AC20" i="4" s="1"/>
  <c r="AD20" i="4" s="1"/>
  <c r="AE20" i="4" s="1"/>
  <c r="AC29" i="4" a="1"/>
  <c r="AC29" i="4" s="1"/>
  <c r="AD29" i="4" s="1"/>
  <c r="AE29" i="4" s="1"/>
  <c r="AC18" i="4" a="1"/>
  <c r="AC18" i="4" s="1"/>
  <c r="AD18" i="4" s="1"/>
  <c r="AE18" i="4" s="1"/>
  <c r="AC19" i="4" a="1"/>
  <c r="AC19" i="4" s="1"/>
  <c r="AD19" i="4" s="1"/>
  <c r="AE19" i="4" s="1"/>
  <c r="AC35" i="4" a="1"/>
  <c r="AC35" i="4" s="1"/>
  <c r="AD35" i="4" s="1"/>
  <c r="AE35" i="4" s="1"/>
  <c r="AC30" i="4" a="1"/>
  <c r="AC30" i="4" s="1"/>
  <c r="AD30" i="4" s="1"/>
  <c r="AE30" i="4" s="1"/>
  <c r="AC31" i="4" a="1"/>
  <c r="AC31" i="4" s="1"/>
  <c r="AD31" i="4" s="1"/>
  <c r="AE31" i="4" s="1"/>
  <c r="AC6" i="4" a="1"/>
  <c r="AC6" i="4" s="1"/>
  <c r="AD6" i="4" s="1"/>
  <c r="AE6" i="4" s="1"/>
  <c r="AC8" i="4" a="1"/>
  <c r="AC8" i="4" s="1"/>
  <c r="AD8" i="4" s="1"/>
  <c r="AE8" i="4" s="1"/>
  <c r="AC5" i="4" a="1"/>
  <c r="AC5" i="4" s="1"/>
  <c r="AD5" i="4" s="1"/>
  <c r="AE5" i="4" s="1"/>
  <c r="AT8" i="4"/>
  <c r="AH10" i="4"/>
  <c r="AH8" i="4"/>
  <c r="AH6" i="4"/>
  <c r="AN23" i="4"/>
  <c r="AT16" i="4"/>
  <c r="AH25" i="4"/>
  <c r="AT21" i="4"/>
  <c r="AH23" i="4"/>
  <c r="AH21" i="4"/>
  <c r="AT5" i="4"/>
  <c r="AH5" i="4"/>
  <c r="AT33" i="4"/>
  <c r="AT31" i="4"/>
  <c r="AH9" i="4"/>
  <c r="AH26" i="4"/>
  <c r="AH7" i="4"/>
  <c r="AT22" i="4"/>
  <c r="AU8" i="4" l="1" a="1"/>
  <c r="AU8" i="4" s="1"/>
  <c r="AV8" i="4" s="1"/>
  <c r="AW8" i="4" s="1"/>
  <c r="AO24" i="4" a="1"/>
  <c r="AO24" i="4" s="1"/>
  <c r="AP24" i="4" s="1"/>
  <c r="AQ24" i="4" s="1"/>
  <c r="AO23" i="4" a="1"/>
  <c r="AO23" i="4" s="1"/>
  <c r="AP23" i="4" s="1"/>
  <c r="AQ23" i="4" s="1"/>
  <c r="AI12" i="4" a="1"/>
  <c r="AI12" i="4" s="1"/>
  <c r="AJ12" i="4" s="1"/>
  <c r="AK12" i="4" s="1"/>
  <c r="AU11" i="4" a="1"/>
  <c r="AU11" i="4" s="1"/>
  <c r="AV11" i="4" s="1"/>
  <c r="AW11" i="4" s="1"/>
  <c r="AU6" i="4" a="1"/>
  <c r="AU6" i="4" s="1"/>
  <c r="AV6" i="4" s="1"/>
  <c r="AW6" i="4" s="1"/>
  <c r="AU33" i="4" a="1"/>
  <c r="AU33" i="4" s="1"/>
  <c r="AV33" i="4" s="1"/>
  <c r="AW33" i="4" s="1"/>
  <c r="AU30" i="4" a="1"/>
  <c r="AU30" i="4" s="1"/>
  <c r="AV30" i="4" s="1"/>
  <c r="AW30" i="4" s="1"/>
  <c r="AU28" i="4" a="1"/>
  <c r="AU28" i="4" s="1"/>
  <c r="AV28" i="4" s="1"/>
  <c r="AW28" i="4" s="1"/>
  <c r="AI21" i="4" a="1"/>
  <c r="AI21" i="4" s="1"/>
  <c r="AJ21" i="4" s="1"/>
  <c r="AK21" i="4" s="1"/>
  <c r="AI27" i="4" a="1"/>
  <c r="AI27" i="4" s="1"/>
  <c r="AJ27" i="4" s="1"/>
  <c r="AK27" i="4" s="1"/>
  <c r="AI15" i="4" a="1"/>
  <c r="AI15" i="4" s="1"/>
  <c r="AJ15" i="4" s="1"/>
  <c r="AK15" i="4" s="1"/>
  <c r="AI6" i="4" a="1"/>
  <c r="AI6" i="4" s="1"/>
  <c r="AJ6" i="4" s="1"/>
  <c r="AK6" i="4" s="1"/>
  <c r="AI25" i="4" a="1"/>
  <c r="AI25" i="4" s="1"/>
  <c r="AJ25" i="4" s="1"/>
  <c r="AK25" i="4" s="1"/>
  <c r="AI32" i="4" a="1"/>
  <c r="AI32" i="4" s="1"/>
  <c r="AJ32" i="4" s="1"/>
  <c r="AK32" i="4" s="1"/>
  <c r="AU26" i="4" a="1"/>
  <c r="AU26" i="4" s="1"/>
  <c r="AV26" i="4" s="1"/>
  <c r="AW26" i="4" s="1"/>
  <c r="AU5" i="4" a="1"/>
  <c r="AU5" i="4" s="1"/>
  <c r="AV5" i="4" s="1"/>
  <c r="AW5" i="4" s="1"/>
  <c r="AU19" i="4" a="1"/>
  <c r="AU19" i="4" s="1"/>
  <c r="AV19" i="4" s="1"/>
  <c r="AW19" i="4" s="1"/>
  <c r="AI14" i="4" a="1"/>
  <c r="AI14" i="4" s="1"/>
  <c r="AJ14" i="4" s="1"/>
  <c r="AK14" i="4" s="1"/>
  <c r="AU3" i="4" a="1"/>
  <c r="AU3" i="4" s="1"/>
  <c r="AV3" i="4" s="1"/>
  <c r="AW3" i="4" s="1"/>
  <c r="AI3" i="4" a="1"/>
  <c r="AI3" i="4" s="1"/>
  <c r="AJ3" i="4" s="1"/>
  <c r="AK3" i="4" s="1"/>
  <c r="AU25" i="4" a="1"/>
  <c r="AU25" i="4" s="1"/>
  <c r="AV25" i="4" s="1"/>
  <c r="AW25" i="4" s="1"/>
  <c r="AI22" i="4" a="1"/>
  <c r="AI22" i="4" s="1"/>
  <c r="AJ22" i="4" s="1"/>
  <c r="AK22" i="4" s="1"/>
  <c r="AU34" i="4" a="1"/>
  <c r="AU34" i="4" s="1"/>
  <c r="AV34" i="4" s="1"/>
  <c r="AW34" i="4" s="1"/>
  <c r="AU22" i="4" a="1"/>
  <c r="AU22" i="4" s="1"/>
  <c r="AV22" i="4" s="1"/>
  <c r="AW22" i="4" s="1"/>
  <c r="AI35" i="4" a="1"/>
  <c r="AI35" i="4" s="1"/>
  <c r="AJ35" i="4" s="1"/>
  <c r="AK35" i="4" s="1"/>
  <c r="AI5" i="4" a="1"/>
  <c r="AI5" i="4" s="1"/>
  <c r="AJ5" i="4" s="1"/>
  <c r="AK5" i="4" s="1"/>
  <c r="AU16" i="4" a="1"/>
  <c r="AU16" i="4" s="1"/>
  <c r="AV16" i="4" s="1"/>
  <c r="AW16" i="4" s="1"/>
  <c r="AU21" i="4" a="1"/>
  <c r="AU21" i="4" s="1"/>
  <c r="AV21" i="4" s="1"/>
  <c r="AW21" i="4" s="1"/>
  <c r="AI17" i="4" a="1"/>
  <c r="AI17" i="4" s="1"/>
  <c r="AJ17" i="4" s="1"/>
  <c r="AK17" i="4" s="1"/>
  <c r="AI31" i="4" a="1"/>
  <c r="AI31" i="4" s="1"/>
  <c r="AJ31" i="4" s="1"/>
  <c r="AK31" i="4" s="1"/>
  <c r="AU15" i="4" a="1"/>
  <c r="AU15" i="4" s="1"/>
  <c r="AV15" i="4" s="1"/>
  <c r="AW15" i="4" s="1"/>
  <c r="AU20" i="4" a="1"/>
  <c r="AU20" i="4" s="1"/>
  <c r="AV20" i="4" s="1"/>
  <c r="AW20" i="4" s="1"/>
  <c r="AI26" i="4" a="1"/>
  <c r="AI26" i="4" s="1"/>
  <c r="AJ26" i="4" s="1"/>
  <c r="AK26" i="4" s="1"/>
  <c r="AI13" i="4" a="1"/>
  <c r="AI13" i="4" s="1"/>
  <c r="AJ13" i="4" s="1"/>
  <c r="AK13" i="4" s="1"/>
  <c r="AI20" i="4" a="1"/>
  <c r="AI20" i="4" s="1"/>
  <c r="AJ20" i="4" s="1"/>
  <c r="AK20" i="4" s="1"/>
  <c r="AU10" i="4" a="1"/>
  <c r="AU10" i="4" s="1"/>
  <c r="AV10" i="4" s="1"/>
  <c r="AW10" i="4" s="1"/>
  <c r="AI11" i="4" a="1"/>
  <c r="AI11" i="4" s="1"/>
  <c r="AJ11" i="4" s="1"/>
  <c r="AK11" i="4" s="1"/>
  <c r="AU29" i="4" a="1"/>
  <c r="AU29" i="4" s="1"/>
  <c r="AV29" i="4" s="1"/>
  <c r="AW29" i="4" s="1"/>
  <c r="AU9" i="4" a="1"/>
  <c r="AU9" i="4" s="1"/>
  <c r="AV9" i="4" s="1"/>
  <c r="AW9" i="4" s="1"/>
  <c r="AI30" i="4" a="1"/>
  <c r="AI30" i="4" s="1"/>
  <c r="AJ30" i="4" s="1"/>
  <c r="AK30" i="4" s="1"/>
  <c r="AI16" i="4" a="1"/>
  <c r="AI16" i="4" s="1"/>
  <c r="AJ16" i="4" s="1"/>
  <c r="AK16" i="4" s="1"/>
  <c r="AI23" i="4" a="1"/>
  <c r="AI23" i="4" s="1"/>
  <c r="AJ23" i="4" s="1"/>
  <c r="AK23" i="4" s="1"/>
  <c r="AI7" i="4" a="1"/>
  <c r="AI7" i="4" s="1"/>
  <c r="AJ7" i="4" s="1"/>
  <c r="AK7" i="4" s="1"/>
  <c r="AI8" i="4" a="1"/>
  <c r="AI8" i="4" s="1"/>
  <c r="AJ8" i="4" s="1"/>
  <c r="AK8" i="4" s="1"/>
  <c r="AU32" i="4" a="1"/>
  <c r="AU32" i="4" s="1"/>
  <c r="AV32" i="4" s="1"/>
  <c r="AW32" i="4" s="1"/>
  <c r="AI9" i="4" a="1"/>
  <c r="AI9" i="4" s="1"/>
  <c r="AJ9" i="4" s="1"/>
  <c r="AK9" i="4" s="1"/>
  <c r="AI33" i="4" a="1"/>
  <c r="AI33" i="4" s="1"/>
  <c r="AJ33" i="4" s="1"/>
  <c r="AK33" i="4" s="1"/>
  <c r="AI19" i="4" a="1"/>
  <c r="AI19" i="4" s="1"/>
  <c r="AJ19" i="4" s="1"/>
  <c r="AK19" i="4" s="1"/>
  <c r="AI29" i="4" a="1"/>
  <c r="AI29" i="4" s="1"/>
  <c r="AJ29" i="4" s="1"/>
  <c r="AK29" i="4" s="1"/>
  <c r="AU18" i="4" a="1"/>
  <c r="AU18" i="4" s="1"/>
  <c r="AV18" i="4" s="1"/>
  <c r="AW18" i="4" s="1"/>
  <c r="AU12" i="4" a="1"/>
  <c r="AU12" i="4" s="1"/>
  <c r="AV12" i="4" s="1"/>
  <c r="AW12" i="4" s="1"/>
  <c r="AU31" i="4" a="1"/>
  <c r="AU31" i="4" s="1"/>
  <c r="AV31" i="4" s="1"/>
  <c r="AW31" i="4" s="1"/>
  <c r="AI10" i="4" a="1"/>
  <c r="AI10" i="4" s="1"/>
  <c r="AJ10" i="4" s="1"/>
  <c r="AK10" i="4" s="1"/>
  <c r="AI24" i="4" a="1"/>
  <c r="AI24" i="4" s="1"/>
  <c r="AJ24" i="4" s="1"/>
  <c r="AK24" i="4" s="1"/>
  <c r="AU17" i="4" a="1"/>
  <c r="AU17" i="4" s="1"/>
  <c r="AV17" i="4" s="1"/>
  <c r="AW17" i="4" s="1"/>
  <c r="AU7" i="4" a="1"/>
  <c r="AU7" i="4" s="1"/>
  <c r="AV7" i="4" s="1"/>
  <c r="AW7" i="4" s="1"/>
  <c r="AU4" i="4" a="1"/>
  <c r="AU4" i="4" s="1"/>
  <c r="AV4" i="4" s="1"/>
  <c r="AW4" i="4" s="1"/>
  <c r="AI18" i="4" a="1"/>
  <c r="AI18" i="4" s="1"/>
  <c r="AJ18" i="4" s="1"/>
  <c r="AK18" i="4" s="1"/>
  <c r="AU14" i="4" a="1"/>
  <c r="AU14" i="4" s="1"/>
  <c r="AV14" i="4" s="1"/>
  <c r="AW14" i="4" s="1"/>
  <c r="AI4" i="4" a="1"/>
  <c r="AI4" i="4" s="1"/>
  <c r="AJ4" i="4" s="1"/>
  <c r="AK4" i="4" s="1"/>
  <c r="AU35" i="4" a="1"/>
  <c r="AU35" i="4" s="1"/>
  <c r="AV35" i="4" s="1"/>
  <c r="AW35" i="4" s="1"/>
  <c r="AI34" i="4" a="1"/>
  <c r="AI34" i="4" s="1"/>
  <c r="AJ34" i="4" s="1"/>
  <c r="AK34" i="4" s="1"/>
  <c r="AU13" i="4" a="1"/>
  <c r="AU13" i="4" s="1"/>
  <c r="AV13" i="4" s="1"/>
  <c r="AW13" i="4" s="1"/>
  <c r="AU27" i="4" a="1"/>
  <c r="AU27" i="4" s="1"/>
  <c r="AV27" i="4" s="1"/>
  <c r="AW27" i="4" s="1"/>
  <c r="AI28" i="4" a="1"/>
  <c r="AI28" i="4" s="1"/>
  <c r="AJ28" i="4" s="1"/>
  <c r="AK28" i="4" s="1"/>
  <c r="BA27" i="11" l="1"/>
  <c r="BB27" i="11" s="1"/>
  <c r="AZ6" i="11" a="1"/>
  <c r="AZ6" i="11" s="1"/>
  <c r="BA6" i="11" s="1"/>
  <c r="BB6" i="11" s="1"/>
  <c r="BA59" i="11"/>
  <c r="BB59" i="11" s="1"/>
  <c r="AZ4" i="11" a="1"/>
  <c r="AZ4" i="11" s="1"/>
  <c r="BA4" i="11" s="1"/>
  <c r="BB4" i="11" s="1"/>
  <c r="BA45" i="11"/>
  <c r="BB45" i="11" s="1"/>
  <c r="AZ11" i="11" a="1"/>
  <c r="AZ11" i="11" s="1"/>
  <c r="BA11" i="11" s="1"/>
  <c r="BA48" i="11"/>
  <c r="BB48" i="11" s="1"/>
  <c r="BB11" i="11" l="1"/>
  <c r="BA18" i="11"/>
  <c r="BB18" i="11" s="1"/>
  <c r="AZ10" i="11" a="1"/>
  <c r="AZ10" i="11" s="1"/>
  <c r="BA10" i="11" s="1"/>
  <c r="BA23" i="11"/>
  <c r="BB23" i="11" s="1"/>
  <c r="BA56" i="11"/>
  <c r="BB56" i="11" s="1"/>
  <c r="BA29" i="11"/>
  <c r="BB29" i="11" s="1"/>
  <c r="BA16" i="11"/>
  <c r="BB16" i="11" s="1"/>
  <c r="BA50" i="11"/>
  <c r="BB50" i="11" s="1"/>
  <c r="BA43" i="11"/>
  <c r="BB43" i="11" s="1"/>
  <c r="BA34" i="11"/>
  <c r="BB34" i="11" s="1"/>
  <c r="BA15" i="11"/>
  <c r="BB15" i="11" s="1"/>
  <c r="BA35" i="11"/>
  <c r="BB35" i="11" s="1"/>
  <c r="BA52" i="11"/>
  <c r="BB52" i="11" s="1"/>
  <c r="BA42" i="11"/>
  <c r="BB42" i="11" s="1"/>
  <c r="BA54" i="11"/>
  <c r="BB54" i="11" s="1"/>
  <c r="BA60" i="11"/>
  <c r="BB60" i="11" s="1"/>
  <c r="AZ13" i="11" a="1"/>
  <c r="AZ13" i="11" s="1"/>
  <c r="BA13" i="11" s="1"/>
  <c r="BB13" i="11" s="1"/>
  <c r="BA41" i="11"/>
  <c r="BB41" i="11" s="1"/>
  <c r="BA17" i="11"/>
  <c r="BB17" i="11" s="1"/>
  <c r="BA40" i="11"/>
  <c r="BB40" i="11" s="1"/>
  <c r="BA28" i="11"/>
  <c r="BB28" i="11" s="1"/>
  <c r="BA62" i="11"/>
  <c r="BB62" i="11" s="1"/>
  <c r="BA30" i="11"/>
  <c r="BB30" i="11" s="1"/>
  <c r="BA39" i="11"/>
  <c r="BB39" i="11" s="1"/>
  <c r="BA36" i="11"/>
  <c r="BB36" i="11" s="1"/>
  <c r="AZ9" i="11" a="1"/>
  <c r="AZ9" i="11" s="1"/>
  <c r="BA9" i="11" s="1"/>
  <c r="BB9" i="11" s="1"/>
  <c r="BA44" i="11"/>
  <c r="BB44" i="11" s="1"/>
  <c r="BA47" i="11"/>
  <c r="BB47" i="11" s="1"/>
  <c r="BA24" i="11"/>
  <c r="BB24" i="11" s="1"/>
  <c r="AZ7" i="11" a="1"/>
  <c r="AZ7" i="11" s="1"/>
  <c r="BA7" i="11" s="1"/>
  <c r="BB7" i="11" s="1"/>
  <c r="BA58" i="11"/>
  <c r="BB58" i="11" s="1"/>
  <c r="BA46" i="11"/>
  <c r="BB46" i="11" s="1"/>
  <c r="AZ12" i="11" a="1"/>
  <c r="AZ12" i="11" s="1"/>
  <c r="BA12" i="11" s="1"/>
  <c r="BB12" i="11" s="1"/>
  <c r="AZ8" i="11" a="1"/>
  <c r="AZ8" i="11" s="1"/>
  <c r="BA8" i="11" s="1"/>
  <c r="BB8" i="11" s="1"/>
  <c r="BA37" i="11"/>
  <c r="BB37" i="11" s="1"/>
  <c r="BA55" i="11"/>
  <c r="BB55" i="11" s="1"/>
  <c r="BA22" i="11"/>
  <c r="BB22" i="11" s="1"/>
  <c r="AZ5" i="11" a="1"/>
  <c r="AZ5" i="11" s="1"/>
  <c r="BA5" i="11" s="1"/>
  <c r="BB5" i="11" s="1"/>
  <c r="BA19" i="11"/>
  <c r="BB19" i="11" s="1"/>
  <c r="BA14" i="11"/>
  <c r="BB14" i="11" s="1"/>
  <c r="BA25" i="11"/>
  <c r="BB25" i="11" s="1"/>
  <c r="BA21" i="11"/>
  <c r="BB21" i="11" s="1"/>
  <c r="BA57" i="11"/>
  <c r="BB57" i="11" s="1"/>
  <c r="BA53" i="11"/>
  <c r="BB53" i="11" s="1"/>
  <c r="BA26" i="11"/>
  <c r="BB26" i="11" s="1"/>
  <c r="BA61" i="11"/>
  <c r="BB61" i="11" s="1"/>
  <c r="BA51" i="11"/>
  <c r="BB51" i="11" s="1"/>
  <c r="BA20" i="11"/>
  <c r="BB20" i="11" s="1"/>
  <c r="BA49" i="11"/>
  <c r="BB49" i="11" s="1"/>
  <c r="BA31" i="11"/>
  <c r="BB31" i="11" s="1"/>
  <c r="BA38" i="11"/>
  <c r="BB38" i="11" s="1"/>
  <c r="BA33" i="11"/>
  <c r="BB33" i="11" s="1"/>
  <c r="BA32" i="11"/>
  <c r="BB32" i="11" s="1"/>
  <c r="BB10"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tc={C934F5C7-D8B6-439E-8DC3-621E6CAE5E4F}</author>
    <author>tc={2B07C33D-E3FD-4355-BEAF-A45309E195F9}</author>
    <author>tc={F861445C-D268-4794-8238-4B2DC83C4A9C}</author>
    <author>tc={04BE53BC-3B26-4002-864C-99911DF857F2}</author>
    <author>tc={E69E2BC4-7F73-4C00-A52E-931DEAE3831B}</author>
    <author>tc={F5AEBE4F-88F6-420A-B7B4-4948F2169BDE}</author>
    <author>tc={AC013DD7-99AF-4F12-9061-B0922C51C598}</author>
    <author>tc={7B6DB7C1-4F67-4573-82C0-5539F0FE6F15}</author>
    <author>tc={8B542D30-C112-4879-8E2A-6B36E4BF68B5}</author>
    <author>tc={243DBA15-27D5-4519-BEE2-9C9C8632AF98}</author>
  </authors>
  <commentList>
    <comment ref="BK961" authorId="0" shapeId="0" xr:uid="{C934F5C7-D8B6-439E-8DC3-621E6CAE5E4F}">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L961" authorId="1" shapeId="0" xr:uid="{2B07C33D-E3FD-4355-BEAF-A45309E195F9}">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K962" authorId="2" shapeId="0" xr:uid="{F861445C-D268-4794-8238-4B2DC83C4A9C}">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L962" authorId="3" shapeId="0" xr:uid="{04BE53BC-3B26-4002-864C-99911DF857F2}">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K963" authorId="4" shapeId="0" xr:uid="{E69E2BC4-7F73-4C00-A52E-931DEAE3831B}">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L963" authorId="5" shapeId="0" xr:uid="{F5AEBE4F-88F6-420A-B7B4-4948F2169BDE}">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BK1110" authorId="6" shapeId="0" xr:uid="{AC013DD7-99AF-4F12-9061-B0922C51C598}">
      <text>
        <t>[Threaded comment]
Your version of Excel allows you to read this threaded comment; however, any edits to it will get removed if the file is opened in a newer version of Excel. Learn more: https://go.microsoft.com/fwlink/?linkid=870924
Comment:
    Assumed based on Hydra tests, same author</t>
      </text>
    </comment>
    <comment ref="BL1110" authorId="7" shapeId="0" xr:uid="{7B6DB7C1-4F67-4573-82C0-5539F0FE6F15}">
      <text>
        <t>[Threaded comment]
Your version of Excel allows you to read this threaded comment; however, any edits to it will get removed if the file is opened in a newer version of Excel. Learn more: https://go.microsoft.com/fwlink/?linkid=870924
Comment:
    1:1 ratio Ca:Mg reported by eriss, M.Trenfield, pers.comm</t>
      </text>
    </comment>
    <comment ref="AJ1160" authorId="8" shapeId="0" xr:uid="{8B542D30-C112-4879-8E2A-6B36E4BF68B5}">
      <text>
        <t>[Threaded comment]
Your version of Excel allows you to read this threaded comment; however, any edits to it will get removed if the file is opened in a newer version of Excel. Learn more: https://go.microsoft.com/fwlink/?linkid=870924
Comment:
    Mistake in one of these values</t>
      </text>
    </comment>
    <comment ref="BC1216" authorId="9" shapeId="0" xr:uid="{243DBA15-27D5-4519-BEE2-9C9C8632AF98}">
      <text>
        <t>[Threaded comment]
Your version of Excel allows you to read this threaded comment; however, any edits to it will get removed if the file is opened in a newer version of Excel. Learn more: https://go.microsoft.com/fwlink/?linkid=870924
Comment:
    Cremazy now think values this study should be 0.5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tc={32D56860-B600-4428-A4F8-A891C8B14F68}</author>
    <author>tc={9F7369A2-AD69-4F45-BEBC-0A1887C8F0E4}</author>
    <author>tc={16D199B5-D626-4859-B9D6-27CC8AB2D9CB}</author>
    <author>tc={528E8984-2A19-436D-ABBF-8DE535A6AA6C}</author>
    <author>tc={8EE70C06-C53B-4197-8815-5054CF1ED983}</author>
    <author>tc={9EDBD1F9-3DB6-4A6E-B644-2CED3AE4998A}</author>
    <author>tc={D131B8E8-A3B5-4A79-A971-A288B9AD2D77}</author>
    <author>tc={C7D4947B-C3FC-43AA-B69E-9736831A378A}</author>
    <author>tc={1DE42072-BC5A-41CB-96C2-D9B3B8015F84}</author>
    <author>tc={67B18632-4FBB-4894-B990-21D05F1BC99E}</author>
    <author>tc={21DD7D7C-CEC4-47EB-86CC-907A7966787C}</author>
    <author>tc={3CA92223-8C95-48A0-8DE7-92D4C482B061}</author>
    <author>tc={06D53F28-DB72-4F3F-A627-6A45BF3A2F90}</author>
    <author>tc={BA2F827D-109A-4CD0-B4C2-E594030B6A78}</author>
    <author>tc={FD24FA25-D078-4F76-A081-2BD75B41C031}</author>
    <author>tc={CF7C5BA1-11AF-46CB-8A5C-8F565FE8D2AA}</author>
    <author>tc={DFD140A7-FFB3-450F-851A-BD16943EE1A6}</author>
    <author>tc={66692813-9447-4410-A786-90AAB175D888}</author>
    <author>tc={322D8046-6EA4-4558-9EB9-54D7B39B3174}</author>
    <author>tc={1337E610-2E14-4193-9118-61190F858EE8}</author>
    <author>tc={5B150BD4-4F9C-41BC-92F2-EF3C00D7DE1B}</author>
    <author>tc={7D7F368C-2685-4669-AFF5-4EB7C1F56B60}</author>
    <author>tc={8B2BC82B-25C9-495B-9A0F-11DA1AF26E29}</author>
    <author>tc={5DA34673-BB66-4581-A2BD-E80BE87F09E1}</author>
    <author>tc={E04EE0A4-22CD-4E41-A7A9-D64EF9442ACB}</author>
    <author>tc={FE253767-149D-4FA5-BB9F-7E0B17002299}</author>
    <author>tc={B3408B08-5540-4F6D-808F-D0F13E84F5B6}</author>
    <author>tc={F2B9A0DA-11B9-49A1-AF18-B9716D183447}</author>
    <author>tc={F001D5DB-358C-4044-9D71-F9F3B05F5AAC}</author>
    <author>tc={6E7D0E6E-AE3E-476E-8C0C-D745DA64056E}</author>
    <author>tc={258403C6-22E4-4CC6-8A95-180676547140}</author>
    <author>tc={5976C8E1-A4C4-4FAB-B6E5-5075C27F4873}</author>
    <author>tc={75E9C474-20B8-4EBE-B98C-79497E382D71}</author>
    <author>tc={97D46E18-BB0C-41B1-A3AD-088D745F0B91}</author>
    <author>tc={59C5084F-48E7-498E-9267-DB2044F02701}</author>
    <author>tc={5F6E56AF-93FD-4605-BEA0-CB18E75BC782}</author>
    <author>tc={D591D0F5-2B4A-4273-8D42-B7995CAD758B}</author>
    <author>tc={0278A3FA-4EDE-43CF-A9E0-5A7FC939F825}</author>
    <author>tc={9DE4BA8E-A3AB-4D86-B7CB-73BF7D96F266}</author>
    <author>tc={0FCDD9EA-730A-42DA-8493-642BE32C76D9}</author>
    <author>tc={2622295C-DBDB-4AD6-A247-48D87E6CF81A}</author>
    <author>tc={FE7725F9-7D9E-4464-8FC4-6B7C369D4584}</author>
    <author>tc={C9E49710-02B0-412E-A49C-AED24176C4F1}</author>
    <author>tc={396C69D8-F6D7-40AA-9517-FC859EAB4BAF}</author>
    <author>tc={A45629EE-D0C0-4F3E-857A-7920C0188CD0}</author>
    <author>tc={2C0B54F9-6C7A-48F1-B165-DD3A7C00DD82}</author>
    <author>tc={9537B657-7A7D-4D49-9924-48FA63063526}</author>
    <author>tc={7F4CA6EE-A885-4F0D-89C2-CEA8127AEEDC}</author>
    <author>tc={7EECC88C-0105-4F58-A3DB-6418577DF044}</author>
    <author>tc={02EE74F3-DD12-4102-B6F8-C4E1C8C55D22}</author>
    <author>tc={46A98D46-7F6B-4376-83C1-152D6750C3E4}</author>
    <author>tc={7B23F1AF-AB1D-4367-A0DC-B5003F2B07A0}</author>
    <author>tc={2DD0DA72-8097-4905-B984-0B3B33153743}</author>
    <author>tc={4917D362-BDE3-43B2-AFCF-DAF387D6E253}</author>
    <author>tc={5BEAEBD2-46FC-4DB5-94EF-38D42B83F8F6}</author>
    <author>tc={A8C96E25-6B73-4893-83AE-F4E98370C3F3}</author>
    <author>tc={C40D93B5-8847-4986-8204-9E377BD4E442}</author>
    <author>tc={BEB22CB6-7F25-42AA-82A3-E8B0B2DC9625}</author>
    <author>tc={59E2FF75-ED6A-47A8-9CA2-56BB56B665CC}</author>
    <author>tc={3839F068-886B-4249-BE6A-BC11C479FE3B}</author>
    <author>tc={B5A76EAA-1A1D-41A8-917E-2F5CFC1DAAB6}</author>
    <author>tc={FAE9595F-3947-4EFF-8B8B-00DDE4A5C3FB}</author>
    <author>tc={60FFC7F0-44D4-46F0-8CE5-DF91F1CD8213}</author>
    <author>tc={A2C85710-1EF3-41D3-A596-215599AAF534}</author>
    <author>tc={9F87CC51-60EE-4FC0-B3C7-D9262B9016CF}</author>
    <author>tc={E5504F4A-92C1-45FB-93E3-013ABEEE7DC5}</author>
    <author>tc={EC6EB6FC-E15A-4570-A488-989B75876C6F}</author>
    <author>tc={FE3B46AA-5E52-44BF-B1F4-B6E86A202BCC}</author>
    <author>tc={40807F69-587C-4276-B914-2F7BD13F6254}</author>
    <author>tc={9E3EE75C-E75B-4C3C-9F87-94B324E1C38B}</author>
  </authors>
  <commentList>
    <comment ref="AN161" authorId="0" shapeId="0" xr:uid="{32D56860-B600-4428-A4F8-A891C8B14F68}">
      <text>
        <t>[Threaded comment]
Your version of Excel allows you to read this threaded comment; however, any edits to it will get removed if the file is opened in a newer version of Excel. Learn more: https://go.microsoft.com/fwlink/?linkid=870924
Comment:
    Repeat of row above</t>
      </text>
    </comment>
    <comment ref="AO161" authorId="1" shapeId="0" xr:uid="{9F7369A2-AD69-4F45-BEBC-0A1887C8F0E4}">
      <text>
        <t>[Threaded comment]
Your version of Excel allows you to read this threaded comment; however, any edits to it will get removed if the file is opened in a newer version of Excel. Learn more: https://go.microsoft.com/fwlink/?linkid=870924
Comment:
    Repeat of row above</t>
      </text>
    </comment>
    <comment ref="AN162" authorId="2" shapeId="0" xr:uid="{16D199B5-D626-4859-B9D6-27CC8AB2D9CB}">
      <text>
        <t>[Threaded comment]
Your version of Excel allows you to read this threaded comment; however, any edits to it will get removed if the file is opened in a newer version of Excel. Learn more: https://go.microsoft.com/fwlink/?linkid=870924
Comment:
    Not in paper, must be a mean/median</t>
      </text>
    </comment>
    <comment ref="AO162" authorId="3" shapeId="0" xr:uid="{528E8984-2A19-436D-ABBF-8DE535A6AA6C}">
      <text>
        <t>[Threaded comment]
Your version of Excel allows you to read this threaded comment; however, any edits to it will get removed if the file is opened in a newer version of Excel. Learn more: https://go.microsoft.com/fwlink/?linkid=870924
Comment:
    Not in paper, must be a mean/median</t>
      </text>
    </comment>
    <comment ref="AM163" authorId="4" shapeId="0" xr:uid="{8EE70C06-C53B-4197-8815-5054CF1ED983}">
      <text>
        <t>[Threaded comment]
Your version of Excel allows you to read this threaded comment; however, any edits to it will get removed if the file is opened in a newer version of Excel. Learn more: https://go.microsoft.com/fwlink/?linkid=870924
Comment:
    Don’t use this</t>
      </text>
    </comment>
    <comment ref="AM164" authorId="5" shapeId="0" xr:uid="{9EDBD1F9-3DB6-4A6E-B644-2CED3AE4998A}">
      <text>
        <t>[Threaded comment]
Your version of Excel allows you to read this threaded comment; however, any edits to it will get removed if the file is opened in a newer version of Excel. Learn more: https://go.microsoft.com/fwlink/?linkid=870924
Comment:
    Looks like geomean of the multiple tests</t>
      </text>
    </comment>
    <comment ref="AM165" authorId="6" shapeId="0" xr:uid="{D131B8E8-A3B5-4A79-A971-A288B9AD2D77}">
      <text>
        <t>[Threaded comment]
Your version of Excel allows you to read this threaded comment; however, any edits to it will get removed if the file is opened in a newer version of Excel. Learn more: https://go.microsoft.com/fwlink/?linkid=870924
Comment:
    Geomean/median</t>
      </text>
    </comment>
    <comment ref="CC169" authorId="7" shapeId="0" xr:uid="{C7D4947B-C3FC-43AA-B69E-9736831A378A}">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0" authorId="8" shapeId="0" xr:uid="{1DE42072-BC5A-41CB-96C2-D9B3B8015F8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1" authorId="9" shapeId="0" xr:uid="{67B18632-4FBB-4894-B990-21D05F1BC99E}">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2" authorId="10" shapeId="0" xr:uid="{21DD7D7C-CEC4-47EB-86CC-907A7966787C}">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3" authorId="11" shapeId="0" xr:uid="{3CA92223-8C95-48A0-8DE7-92D4C482B06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4" authorId="12" shapeId="0" xr:uid="{06D53F28-DB72-4F3F-A627-6A45BF3A2F90}">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5" authorId="13" shapeId="0" xr:uid="{BA2F827D-109A-4CD0-B4C2-E594030B6A78}">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6" authorId="14" shapeId="0" xr:uid="{FD24FA25-D078-4F76-A081-2BD75B41C03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7" authorId="15" shapeId="0" xr:uid="{CF7C5BA1-11AF-46CB-8A5C-8F565FE8D2AA}">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178" authorId="16" shapeId="0" xr:uid="{DFD140A7-FFB3-450F-851A-BD16943EE1A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AM205" authorId="17" shapeId="0" xr:uid="{66692813-9447-4410-A786-90AAB175D888}">
      <text>
        <t>[Threaded comment]
Your version of Excel allows you to read this threaded comment; however, any edits to it will get removed if the file is opened in a newer version of Excel. Learn more: https://go.microsoft.com/fwlink/?linkid=870924
Comment:
    CCME has a different value -246</t>
      </text>
    </comment>
    <comment ref="CC251" authorId="18" shapeId="0" xr:uid="{322D8046-6EA4-4558-9EB9-54D7B39B317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2" authorId="19" shapeId="0" xr:uid="{1337E610-2E14-4193-9118-61190F858EE8}">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3" authorId="20" shapeId="0" xr:uid="{5B150BD4-4F9C-41BC-92F2-EF3C00D7DE1B}">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4" authorId="21" shapeId="0" xr:uid="{7D7F368C-2685-4669-AFF5-4EB7C1F56B60}">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5" authorId="22" shapeId="0" xr:uid="{8B2BC82B-25C9-495B-9A0F-11DA1AF26E29}">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6" authorId="23" shapeId="0" xr:uid="{5DA34673-BB66-4581-A2BD-E80BE87F09E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7" authorId="24" shapeId="0" xr:uid="{E04EE0A4-22CD-4E41-A7A9-D64EF9442ACB}">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8" authorId="25" shapeId="0" xr:uid="{FE253767-149D-4FA5-BB9F-7E0B17002299}">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59" authorId="26" shapeId="0" xr:uid="{B3408B08-5540-4F6D-808F-D0F13E84F5B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0" authorId="27" shapeId="0" xr:uid="{F2B9A0DA-11B9-49A1-AF18-B9716D183447}">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1" authorId="28" shapeId="0" xr:uid="{F001D5DB-358C-4044-9D71-F9F3B05F5AAC}">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2" authorId="29" shapeId="0" xr:uid="{6E7D0E6E-AE3E-476E-8C0C-D745DA64056E}">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3" authorId="30" shapeId="0" xr:uid="{258403C6-22E4-4CC6-8A95-180676547140}">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4" authorId="31" shapeId="0" xr:uid="{5976C8E1-A4C4-4FAB-B6E5-5075C27F4873}">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5" authorId="32" shapeId="0" xr:uid="{75E9C474-20B8-4EBE-B98C-79497E382D7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6" authorId="33" shapeId="0" xr:uid="{97D46E18-BB0C-41B1-A3AD-088D745F0B9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7" authorId="34" shapeId="0" xr:uid="{59C5084F-48E7-498E-9267-DB2044F0270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268" authorId="35" shapeId="0" xr:uid="{5F6E56AF-93FD-4605-BEA0-CB18E75BC782}">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AN338" authorId="36" shapeId="0" xr:uid="{D591D0F5-2B4A-4273-8D42-B7995CAD758B}">
      <text>
        <t>[Threaded comment]
Your version of Excel allows you to read this threaded comment; however, any edits to it will get removed if the file is opened in a newer version of Excel. Learn more: https://go.microsoft.com/fwlink/?linkid=870924
Comment:
    Modified from the paper</t>
      </text>
    </comment>
    <comment ref="AO338" authorId="37" shapeId="0" xr:uid="{0278A3FA-4EDE-43CF-A9E0-5A7FC939F825}">
      <text>
        <t>[Threaded comment]
Your version of Excel allows you to read this threaded comment; however, any edits to it will get removed if the file is opened in a newer version of Excel. Learn more: https://go.microsoft.com/fwlink/?linkid=870924
Comment:
    Modified from the paper</t>
      </text>
    </comment>
    <comment ref="CC785" authorId="38" shapeId="0" xr:uid="{9DE4BA8E-A3AB-4D86-B7CB-73BF7D96F26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86" authorId="39" shapeId="0" xr:uid="{0FCDD9EA-730A-42DA-8493-642BE32C76D9}">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87" authorId="40" shapeId="0" xr:uid="{2622295C-DBDB-4AD6-A247-48D87E6CF81A}">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88" authorId="41" shapeId="0" xr:uid="{FE7725F9-7D9E-4464-8FC4-6B7C369D458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89" authorId="42" shapeId="0" xr:uid="{C9E49710-02B0-412E-A49C-AED24176C4F1}">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0" authorId="43" shapeId="0" xr:uid="{396C69D8-F6D7-40AA-9517-FC859EAB4BAF}">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1" authorId="44" shapeId="0" xr:uid="{A45629EE-D0C0-4F3E-857A-7920C0188CD0}">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2" authorId="45" shapeId="0" xr:uid="{2C0B54F9-6C7A-48F1-B165-DD3A7C00DD82}">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3" authorId="46" shapeId="0" xr:uid="{9537B657-7A7D-4D49-9924-48FA6306352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4" authorId="47" shapeId="0" xr:uid="{7F4CA6EE-A885-4F0D-89C2-CEA8127AEEDC}">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5" authorId="48" shapeId="0" xr:uid="{7EECC88C-0105-4F58-A3DB-6418577DF04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6" authorId="49" shapeId="0" xr:uid="{02EE74F3-DD12-4102-B6F8-C4E1C8C55D22}">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7" authorId="50" shapeId="0" xr:uid="{46A98D46-7F6B-4376-83C1-152D6750C3E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8" authorId="51" shapeId="0" xr:uid="{7B23F1AF-AB1D-4367-A0DC-B5003F2B07A0}">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799" authorId="52" shapeId="0" xr:uid="{2DD0DA72-8097-4905-B984-0B3B33153743}">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0" authorId="53" shapeId="0" xr:uid="{4917D362-BDE3-43B2-AFCF-DAF387D6E253}">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1" authorId="54" shapeId="0" xr:uid="{5BEAEBD2-46FC-4DB5-94EF-38D42B83F8F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2" authorId="55" shapeId="0" xr:uid="{A8C96E25-6B73-4893-83AE-F4E98370C3F3}">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3" authorId="56" shapeId="0" xr:uid="{C40D93B5-8847-4986-8204-9E377BD4E442}">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4" authorId="57" shapeId="0" xr:uid="{BEB22CB6-7F25-42AA-82A3-E8B0B2DC9625}">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5" authorId="58" shapeId="0" xr:uid="{59E2FF75-ED6A-47A8-9CA2-56BB56B665CC}">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6" authorId="59" shapeId="0" xr:uid="{3839F068-886B-4249-BE6A-BC11C479FE3B}">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7" authorId="60" shapeId="0" xr:uid="{B5A76EAA-1A1D-41A8-917E-2F5CFC1DAAB6}">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8" authorId="61" shapeId="0" xr:uid="{FAE9595F-3947-4EFF-8B8B-00DDE4A5C3FB}">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09" authorId="62" shapeId="0" xr:uid="{60FFC7F0-44D4-46F0-8CE5-DF91F1CD8213}">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10" authorId="63" shapeId="0" xr:uid="{A2C85710-1EF3-41D3-A596-215599AAF534}">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11" authorId="64" shapeId="0" xr:uid="{9F87CC51-60EE-4FC0-B3C7-D9262B9016CF}">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12" authorId="65" shapeId="0" xr:uid="{E5504F4A-92C1-45FB-93E3-013ABEEE7DC5}">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13" authorId="66" shapeId="0" xr:uid="{EC6EB6FC-E15A-4570-A488-989B75876C6F}">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CC814" authorId="67" shapeId="0" xr:uid="{FE3B46AA-5E52-44BF-B1F4-B6E86A202BCC}">
      <text>
        <t>[Threaded comment]
Your version of Excel allows you to read this threaded comment; however, any edits to it will get removed if the file is opened in a newer version of Excel. Learn more: https://go.microsoft.com/fwlink/?linkid=870924
Comment:
    For testing, CCME rates unacceptable</t>
      </text>
    </comment>
    <comment ref="AN815" authorId="68" shapeId="0" xr:uid="{40807F69-587C-4276-B914-2F7BD13F6254}">
      <text>
        <t>[Threaded comment]
Your version of Excel allows you to read this threaded comment; however, any edits to it will get removed if the file is opened in a newer version of Excel. Learn more: https://go.microsoft.com/fwlink/?linkid=870924
Comment:
    280 in report method.
80 in Table 12.
Needs correction</t>
      </text>
    </comment>
    <comment ref="AO815" authorId="69" shapeId="0" xr:uid="{9E3EE75C-E75B-4C3C-9F87-94B324E1C38B}">
      <text>
        <t>[Threaded comment]
Your version of Excel allows you to read this threaded comment; however, any edits to it will get removed if the file is opened in a newer version of Excel. Learn more: https://go.microsoft.com/fwlink/?linkid=870924
Comment:
    280 in report method.
80 in Table 12.
Needs correction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<sst xmlns="http://schemas.openxmlformats.org/spreadsheetml/2006/main" count="92216" uniqueCount="4841">
  <si>
    <t>Metal</t>
  </si>
  <si>
    <t>ModelSet</t>
  </si>
  <si>
    <t>TaxGrpForApp</t>
  </si>
  <si>
    <t>Key References</t>
  </si>
  <si>
    <t>Species/group coefficients derived from</t>
  </si>
  <si>
    <t>TMFs</t>
  </si>
  <si>
    <t>ModelName</t>
  </si>
  <si>
    <t>SlopepH</t>
  </si>
  <si>
    <t>SlopeLogH</t>
  </si>
  <si>
    <t xml:space="preserve">SlopeLogDOC </t>
  </si>
  <si>
    <t>pH_min</t>
  </si>
  <si>
    <t>pH_max</t>
  </si>
  <si>
    <t>H_min</t>
  </si>
  <si>
    <t>H_max</t>
  </si>
  <si>
    <t>DOC_min</t>
  </si>
  <si>
    <t>DOC_max</t>
  </si>
  <si>
    <t>Copper</t>
  </si>
  <si>
    <t>Hardness_USEPA</t>
  </si>
  <si>
    <t>All</t>
  </si>
  <si>
    <t>Hardness</t>
  </si>
  <si>
    <t>USEPAHardnessCopper</t>
  </si>
  <si>
    <t>Note: applicable pH and DOC range are not specified by USEPA, wide range included here for scoring models</t>
  </si>
  <si>
    <t>MLR_Brix</t>
  </si>
  <si>
    <t>Brix et al. (2017; 2021)</t>
  </si>
  <si>
    <t>Pooled model</t>
  </si>
  <si>
    <t>Hardness, pH, DOC</t>
  </si>
  <si>
    <t>BrixPool</t>
  </si>
  <si>
    <t>MLR_Trophic</t>
  </si>
  <si>
    <t>Invertebrate</t>
  </si>
  <si>
    <t>D. magna</t>
  </si>
  <si>
    <t>BrixDama</t>
  </si>
  <si>
    <t>Fish</t>
  </si>
  <si>
    <t>P. promelas</t>
  </si>
  <si>
    <t>BrixPipr</t>
  </si>
  <si>
    <t>Plant</t>
  </si>
  <si>
    <t>ECCC&amp;BC</t>
  </si>
  <si>
    <t>Multiple</t>
  </si>
  <si>
    <t>BarleyBLM</t>
  </si>
  <si>
    <t>MLR_Trophic_All</t>
  </si>
  <si>
    <t>Note: overall range taken as the range covered by ALL contributing trophic-level models</t>
  </si>
  <si>
    <t>BLM_Pooled</t>
  </si>
  <si>
    <t>CanadianBLM</t>
  </si>
  <si>
    <t>Zinc</t>
  </si>
  <si>
    <t>USEPAHardnessZinc</t>
  </si>
  <si>
    <t>MLR_Pooled</t>
  </si>
  <si>
    <t>DeForest et al. (2023)</t>
  </si>
  <si>
    <t>Pooled1</t>
  </si>
  <si>
    <t>DeForestPool1</t>
  </si>
  <si>
    <t>CCME (2018)</t>
  </si>
  <si>
    <t>Pooled Daphnia</t>
  </si>
  <si>
    <t>Hardness, DOC (pH included but not significant)</t>
  </si>
  <si>
    <t>CCMEDaph</t>
  </si>
  <si>
    <r>
      <t xml:space="preserve">O. mykiss </t>
    </r>
    <r>
      <rPr>
        <sz val="11"/>
        <color theme="1"/>
        <rFont val="Aptos Narrow"/>
        <family val="2"/>
        <scheme val="minor"/>
      </rPr>
      <t>(rainbow trout)</t>
    </r>
  </si>
  <si>
    <t>DeForestOnmy</t>
  </si>
  <si>
    <t>Plant/algae</t>
  </si>
  <si>
    <t>R. subcapitata</t>
  </si>
  <si>
    <t>RsubDeForest</t>
  </si>
  <si>
    <t>BLM_Rsub</t>
  </si>
  <si>
    <t>BLMRsub</t>
  </si>
  <si>
    <t>ZincBLM</t>
  </si>
  <si>
    <t>MLR_Algae</t>
  </si>
  <si>
    <t>Price et al. (2023b)</t>
  </si>
  <si>
    <t>Chlorella sp. (PNG isolate)</t>
  </si>
  <si>
    <t>ChlorPrice</t>
  </si>
  <si>
    <t>Hybrid</t>
  </si>
  <si>
    <t>DataPoor</t>
  </si>
  <si>
    <t>5.4</t>
  </si>
  <si>
    <t>8.5</t>
  </si>
  <si>
    <t>23</t>
  </si>
  <si>
    <t>26</t>
  </si>
  <si>
    <t>0.7</t>
  </si>
  <si>
    <t>ModelDetails</t>
  </si>
  <si>
    <t>Species Kingdom</t>
  </si>
  <si>
    <t>Species Phylum</t>
  </si>
  <si>
    <t>Species Sub Phylum</t>
  </si>
  <si>
    <t>Species Class</t>
  </si>
  <si>
    <t>Species Order</t>
  </si>
  <si>
    <t>Species Family</t>
  </si>
  <si>
    <t>Species Genus</t>
  </si>
  <si>
    <t>Species Scientific Name</t>
  </si>
  <si>
    <t>Animalia</t>
  </si>
  <si>
    <t>Arthropoda</t>
  </si>
  <si>
    <t>Crustacea</t>
  </si>
  <si>
    <t>Branchiopoda</t>
  </si>
  <si>
    <t>Diplostraca</t>
  </si>
  <si>
    <t>Daphniidae</t>
  </si>
  <si>
    <t>Daphnia</t>
  </si>
  <si>
    <t>Daphnia magna</t>
  </si>
  <si>
    <t>Daphnia pulicaria</t>
  </si>
  <si>
    <t>Chordata</t>
  </si>
  <si>
    <t>Vertebrata</t>
  </si>
  <si>
    <t>Actinopterygii</t>
  </si>
  <si>
    <t>Salmoniformes</t>
  </si>
  <si>
    <t>Salmonidae</t>
  </si>
  <si>
    <t>Oncorhynchus</t>
  </si>
  <si>
    <t>Oncorhynchus clarkii</t>
  </si>
  <si>
    <t>Oncorhynchus mykiss</t>
  </si>
  <si>
    <t>Oncorhynchus tshawytscha</t>
  </si>
  <si>
    <t>Cyprinodontiformes</t>
  </si>
  <si>
    <t>Poeciliidae</t>
  </si>
  <si>
    <t>Poecilia</t>
  </si>
  <si>
    <t>Poecilia reticulata</t>
  </si>
  <si>
    <t>Cypriniformes</t>
  </si>
  <si>
    <t>Cyprinidae</t>
  </si>
  <si>
    <t>Pimephales</t>
  </si>
  <si>
    <t>Pimephales promelas</t>
  </si>
  <si>
    <t>Perciformes</t>
  </si>
  <si>
    <t>Centrarchidae</t>
  </si>
  <si>
    <t>Lepomis</t>
  </si>
  <si>
    <t>Lepomis macrochirus</t>
  </si>
  <si>
    <t>Ceriodaphnia</t>
  </si>
  <si>
    <t>Ceriodaphnia dubia</t>
  </si>
  <si>
    <t>Daphnia obtusa</t>
  </si>
  <si>
    <t>Daphnia pulex</t>
  </si>
  <si>
    <t>BLM_Canada</t>
  </si>
  <si>
    <t>Plantae</t>
  </si>
  <si>
    <t>Magnoliophyta</t>
  </si>
  <si>
    <t>Poales</t>
  </si>
  <si>
    <t>Poaeceae</t>
  </si>
  <si>
    <t>Mollusca</t>
  </si>
  <si>
    <t>Gastropoda</t>
  </si>
  <si>
    <t>Basommatophora</t>
  </si>
  <si>
    <t>Physidae</t>
  </si>
  <si>
    <t>Physella</t>
  </si>
  <si>
    <t>Physella acuta</t>
  </si>
  <si>
    <t>Salvelinus</t>
  </si>
  <si>
    <t>Salvelinus fontinalis</t>
  </si>
  <si>
    <t>Moroniformes</t>
  </si>
  <si>
    <t>Moronidae</t>
  </si>
  <si>
    <t>Morone</t>
  </si>
  <si>
    <t>Morone saxatilis</t>
  </si>
  <si>
    <t>MLR_DeForest</t>
  </si>
  <si>
    <t>Salmo</t>
  </si>
  <si>
    <t>Salmo trutta</t>
  </si>
  <si>
    <t>Architaenioglossa</t>
  </si>
  <si>
    <t>Ampullariidae</t>
  </si>
  <si>
    <t>Pomacea</t>
  </si>
  <si>
    <t>Pomacea paludosa</t>
  </si>
  <si>
    <t>Chlorophyta</t>
  </si>
  <si>
    <t>Chlorophyceae</t>
  </si>
  <si>
    <t>Sphaeropleales</t>
  </si>
  <si>
    <t>Selenastraceae</t>
  </si>
  <si>
    <t>Raphidocelis</t>
  </si>
  <si>
    <t>Raphidocelis subcapitata</t>
  </si>
  <si>
    <t>BLM_DeForest</t>
  </si>
  <si>
    <t>Trebouxiophyceae</t>
  </si>
  <si>
    <t>Chlorellales</t>
  </si>
  <si>
    <t>Chlorellaceae</t>
  </si>
  <si>
    <t>Chlorella</t>
  </si>
  <si>
    <t>Hardness calculations</t>
  </si>
  <si>
    <t>Pooled MLR calculations</t>
  </si>
  <si>
    <t>Chlorella MLR calculations</t>
  </si>
  <si>
    <t>R subcapitata MLR calculations</t>
  </si>
  <si>
    <t>Species</t>
  </si>
  <si>
    <t>Details</t>
  </si>
  <si>
    <t>Temp</t>
  </si>
  <si>
    <t>pH</t>
  </si>
  <si>
    <t>Metal EC50</t>
  </si>
  <si>
    <t>DOC</t>
  </si>
  <si>
    <t>HA</t>
  </si>
  <si>
    <t>Ca</t>
  </si>
  <si>
    <t>Mg</t>
  </si>
  <si>
    <t>Na</t>
  </si>
  <si>
    <t>K</t>
  </si>
  <si>
    <t>SO4</t>
  </si>
  <si>
    <t>Cl</t>
  </si>
  <si>
    <t>Alkalinity</t>
  </si>
  <si>
    <t>S</t>
  </si>
  <si>
    <t>Water chemstry comments</t>
  </si>
  <si>
    <t>Reference</t>
  </si>
  <si>
    <t>Pred LN(EC10) MLR</t>
  </si>
  <si>
    <t>Calc Sp. Usual</t>
  </si>
  <si>
    <t>Geomean of -Sp</t>
  </si>
  <si>
    <t>Pred LnEC50</t>
  </si>
  <si>
    <t>Hardness based Pred EC50</t>
  </si>
  <si>
    <t>Pooled MLR Pred EC50</t>
  </si>
  <si>
    <t>Chlorella MLR Pred EC50</t>
  </si>
  <si>
    <t>Rsub MLR Pred EC50</t>
  </si>
  <si>
    <t>PlantBLMPredEC50</t>
  </si>
  <si>
    <t>RsubBLMPredEC50</t>
  </si>
  <si>
    <t>InvertBLMPredEC50</t>
  </si>
  <si>
    <t>Ceratophyllum demersum</t>
  </si>
  <si>
    <t>Biomass</t>
  </si>
  <si>
    <t>Markich et al</t>
  </si>
  <si>
    <t>Control</t>
  </si>
  <si>
    <t>Clutha</t>
  </si>
  <si>
    <t>Waihou</t>
  </si>
  <si>
    <t>Mahurangi</t>
  </si>
  <si>
    <t>Hoteo</t>
  </si>
  <si>
    <t>Okutua</t>
  </si>
  <si>
    <r>
      <rPr>
        <i/>
        <sz val="10"/>
        <color theme="1"/>
        <rFont val="Calibri"/>
        <family val="2"/>
      </rPr>
      <t>Chlorella</t>
    </r>
    <r>
      <rPr>
        <sz val="10"/>
        <color theme="1"/>
        <rFont val="Calibri"/>
        <family val="2"/>
      </rPr>
      <t xml:space="preserve"> sp. (PNG isolate)</t>
    </r>
  </si>
  <si>
    <t>Chlorella_190923_pH8</t>
  </si>
  <si>
    <t>Alk estimated by BLM</t>
  </si>
  <si>
    <t>Chlorella_191021_pH8</t>
  </si>
  <si>
    <t>Chlorella_200302_H5_</t>
  </si>
  <si>
    <t>Chlorella_200609_H30</t>
  </si>
  <si>
    <t>Chlorella_200601_H30</t>
  </si>
  <si>
    <r>
      <rPr>
        <i/>
        <sz val="10"/>
        <color theme="1"/>
        <rFont val="Calibri"/>
        <family val="2"/>
      </rPr>
      <t>Chlorella</t>
    </r>
    <r>
      <rPr>
        <sz val="10"/>
        <color theme="1"/>
        <rFont val="Calibri"/>
        <family val="2"/>
      </rPr>
      <t xml:space="preserve"> sp. (PNG isolate) -nat</t>
    </r>
  </si>
  <si>
    <t>Woronora River</t>
  </si>
  <si>
    <t>&lt;10</t>
  </si>
  <si>
    <t>Blackwood River</t>
  </si>
  <si>
    <t>Ovens River</t>
  </si>
  <si>
    <t>&lt;1</t>
  </si>
  <si>
    <t>Magela Creek</t>
  </si>
  <si>
    <t>Limestone Creek</t>
  </si>
  <si>
    <t>Teatree Creek</t>
  </si>
  <si>
    <t>Hardness_Pooled_USEPA</t>
  </si>
  <si>
    <t>USEPAHardness</t>
  </si>
  <si>
    <t>PriceChlor</t>
  </si>
  <si>
    <t>DeForestRsub</t>
  </si>
  <si>
    <t>DATA ID</t>
  </si>
  <si>
    <t>ORGANISM CHARACTERISTICS</t>
  </si>
  <si>
    <t>TEST CRITERIA</t>
  </si>
  <si>
    <t>(Endemic, native, introduced/ alien, not present)</t>
  </si>
  <si>
    <t>BLM results</t>
  </si>
  <si>
    <t>Fish only MLR calcs</t>
  </si>
  <si>
    <t>Invertebrate MLR calculations</t>
  </si>
  <si>
    <t>Algae MLR calculations</t>
  </si>
  <si>
    <t>Author</t>
  </si>
  <si>
    <t>Year of Reference</t>
  </si>
  <si>
    <t>TaxGp</t>
  </si>
  <si>
    <t xml:space="preserve">A/NZ status </t>
  </si>
  <si>
    <t>Effect</t>
  </si>
  <si>
    <t>HardnessVal</t>
  </si>
  <si>
    <t>PooledMLRVal</t>
  </si>
  <si>
    <t>TrophicMLRVal</t>
  </si>
  <si>
    <t>PooledBLMVal</t>
  </si>
  <si>
    <t>Dissolved zinc</t>
  </si>
  <si>
    <t>Humic acid</t>
  </si>
  <si>
    <t>Notes on water chemistry</t>
  </si>
  <si>
    <t xml:space="preserve">Exposure Duration (hours) </t>
  </si>
  <si>
    <t>Zn Qualifier Flag</t>
  </si>
  <si>
    <t>Fish invert BLM predicted EC50s</t>
  </si>
  <si>
    <t>Pred LN(EC50) MLR</t>
  </si>
  <si>
    <t>Fish MLR Pred EC50</t>
  </si>
  <si>
    <t>Invert MLR Pred EC50</t>
  </si>
  <si>
    <t>Algae MLR Pred EC50</t>
  </si>
  <si>
    <t>Mebane,C.A., F.S. Dillon, and D.P. Hennessy</t>
  </si>
  <si>
    <t>Gyraulus sp.</t>
  </si>
  <si>
    <t>Mortality</t>
  </si>
  <si>
    <t>Y</t>
  </si>
  <si>
    <t>&gt;</t>
  </si>
  <si>
    <t>A2383NetrLC50</t>
  </si>
  <si>
    <t>Besser et al. in r</t>
  </si>
  <si>
    <t>2023??</t>
  </si>
  <si>
    <t>Neocloeon triangulifer</t>
  </si>
  <si>
    <t>survival</t>
  </si>
  <si>
    <t>A2382NetrLC50</t>
  </si>
  <si>
    <t>A2384NetrLC50</t>
  </si>
  <si>
    <t>A2381NetrLC50</t>
  </si>
  <si>
    <t>A2385NetrLC50</t>
  </si>
  <si>
    <t>Oncorhynchus clarkii ssp. lewisi</t>
  </si>
  <si>
    <t>Rhithrogena sp.</t>
  </si>
  <si>
    <t>Thompson et al</t>
  </si>
  <si>
    <t>unpublished</t>
  </si>
  <si>
    <t>Daphnia thomsoni</t>
  </si>
  <si>
    <t>Waihou River + DOC</t>
  </si>
  <si>
    <t>Anions/cations obtained from Stauber et al. 2022</t>
  </si>
  <si>
    <t>Waihou River</t>
  </si>
  <si>
    <t>Ca/Mg reported, others calcd from information in Stauber et al. 2022</t>
  </si>
  <si>
    <t>Clutha River/Mata-Au</t>
  </si>
  <si>
    <t>Hoteo River</t>
  </si>
  <si>
    <t>Mahurangi River (Red</t>
  </si>
  <si>
    <t>Okutua Creek</t>
  </si>
  <si>
    <t>Ouwerkerk</t>
  </si>
  <si>
    <t>Paracalliope fluviatilis</t>
  </si>
  <si>
    <t>Potamopyrgus antipodarum</t>
  </si>
  <si>
    <t>morbidity</t>
  </si>
  <si>
    <t>Algae</t>
  </si>
  <si>
    <t>Data source</t>
  </si>
  <si>
    <t>Result Number</t>
  </si>
  <si>
    <t>Dissolved conc</t>
  </si>
  <si>
    <t>H</t>
  </si>
  <si>
    <t>Tax Group</t>
  </si>
  <si>
    <t>Organism Lifestage</t>
  </si>
  <si>
    <t>Water details</t>
  </si>
  <si>
    <t>Water chemistry comments</t>
  </si>
  <si>
    <t>BC + Brix 2020</t>
  </si>
  <si>
    <t>Little</t>
  </si>
  <si>
    <t>Acipenser transmontanus</t>
  </si>
  <si>
    <t>Non-indigenous</t>
  </si>
  <si>
    <t>Juvenile</t>
  </si>
  <si>
    <t>4 REPLICATES</t>
  </si>
  <si>
    <t>2 REPLICATES</t>
  </si>
  <si>
    <t>Larva</t>
  </si>
  <si>
    <t>Vardy</t>
  </si>
  <si>
    <t>3-4 REPLICATES</t>
  </si>
  <si>
    <t>Calfee</t>
  </si>
  <si>
    <t>IN DECONTAMINATED POLYPROPYLENE CONTAINERS, 8 DPH COLUMBIA RIVER WATER TEST</t>
  </si>
  <si>
    <t>IN DECONTAMINATED POLYPROPYLENE CONTAINERS, 40 DPH COLUMBIA RIVER WATER TEST</t>
  </si>
  <si>
    <t>Bossuyt</t>
  </si>
  <si>
    <t>Acroperus harpae</t>
  </si>
  <si>
    <t>Intoxication</t>
  </si>
  <si>
    <t>Crustacean</t>
  </si>
  <si>
    <t>FIVE REPLICATES, OBERKIRCHEN 6/19/2002</t>
  </si>
  <si>
    <t>N</t>
  </si>
  <si>
    <t>FIVE REPLICATES, BOKRIJK 10/1/2002</t>
  </si>
  <si>
    <t>Brix 2020</t>
  </si>
  <si>
    <t>Schubauer-Berigan</t>
  </si>
  <si>
    <t>Hyalella azteca</t>
  </si>
  <si>
    <t>Welsh</t>
  </si>
  <si>
    <t xml:space="preserve"> 1993; Welsh 1996</t>
  </si>
  <si>
    <t>Langdon et al. 2009</t>
  </si>
  <si>
    <t>Markich</t>
  </si>
  <si>
    <t>Hyridella depressa</t>
  </si>
  <si>
    <t>Australian</t>
  </si>
  <si>
    <t>Duration valve opening</t>
  </si>
  <si>
    <t>Mollusc</t>
  </si>
  <si>
    <t>Shell length 27-77mm</t>
  </si>
  <si>
    <t>From Table 1 for synthetic river water; alkanity calc from HCO3 by dividing by 1.22</t>
  </si>
  <si>
    <t>From Table 1 for synthetic river water</t>
  </si>
  <si>
    <t>Wang</t>
  </si>
  <si>
    <t>Lampsilis siliquoidea</t>
  </si>
  <si>
    <t>DITCH NO. 6 WATER</t>
  </si>
  <si>
    <t>ASTM WATER</t>
  </si>
  <si>
    <t>ASTM WATER HUMIC ACID MODIFIED</t>
  </si>
  <si>
    <t>POND WATER</t>
  </si>
  <si>
    <t>RECONSTITUTED ASTM WATER</t>
  </si>
  <si>
    <t>EAGLE BLUFF WATER</t>
  </si>
  <si>
    <t>LUTHER MARSH WATER</t>
  </si>
  <si>
    <t>Brix</t>
  </si>
  <si>
    <t>Lymnaea stagnalis</t>
  </si>
  <si>
    <t>7-d old</t>
  </si>
  <si>
    <t>Ng</t>
  </si>
  <si>
    <t>Markich et al. 2002</t>
  </si>
  <si>
    <t>Daly</t>
  </si>
  <si>
    <t>Paratya australiensis</t>
  </si>
  <si>
    <t>Adult</t>
  </si>
  <si>
    <t>Ca/Mg reported, others estimated</t>
  </si>
  <si>
    <t xml:space="preserve">BC </t>
  </si>
  <si>
    <t>Taylor</t>
  </si>
  <si>
    <t>Perca flavescens</t>
  </si>
  <si>
    <t>Adult/Juvenile</t>
  </si>
  <si>
    <t>Hansen</t>
  </si>
  <si>
    <t>Salvelinus confluentus</t>
  </si>
  <si>
    <t>Well water</t>
  </si>
  <si>
    <t>Villosa iris</t>
  </si>
  <si>
    <t>Renewal</t>
  </si>
  <si>
    <t>Flow-through</t>
  </si>
  <si>
    <t>Mogurnda mogurnda</t>
  </si>
  <si>
    <t>Riethmuller</t>
  </si>
  <si>
    <t>CONTROL AND UNSPECIFIED DOSES DILUTED FROM COPPER STOCK SOLUTION, SIX OR EIGHT REPLICATES PER DOSE</t>
  </si>
  <si>
    <t>NIWA Client report</t>
  </si>
  <si>
    <t>The effect of dissolved organic carbon (DOC) on the acute toxicity of copper and zinc for different freshwater species</t>
  </si>
  <si>
    <t>Internship report</t>
  </si>
  <si>
    <t>Galaxias maculatus</t>
  </si>
  <si>
    <t>Bacher &amp; Obrien</t>
  </si>
  <si>
    <t>DOC estimated from Daly et al measures of Melbourne tap water</t>
  </si>
  <si>
    <t>Hickey et al</t>
  </si>
  <si>
    <t>DOC estimated from other reports of Waikato River water</t>
  </si>
  <si>
    <t>pH tests</t>
  </si>
  <si>
    <t xml:space="preserve">SO4 &amp; Cl estimated </t>
  </si>
  <si>
    <t>Hyne,R.V., F. Pablo, M. Julli, and S.J. Markich</t>
  </si>
  <si>
    <t>DOC tests</t>
  </si>
  <si>
    <t>HARDNESS AND PH EFFECTS TEST, REPEATED 3 TIMES</t>
  </si>
  <si>
    <t>ALKALINITY AND PH EFFECTS TEST, REPEATED 3 TIMES</t>
  </si>
  <si>
    <t>96-hr mortality</t>
  </si>
  <si>
    <t>Ca/Mg reported, Na, K, SO4, Cl estimated</t>
  </si>
  <si>
    <t>Daly et al</t>
  </si>
  <si>
    <t>Daly et al paper III</t>
  </si>
  <si>
    <t>From Waikato River  monitoring programme data report 1997; Narrows Bridge, 5-yr median</t>
  </si>
  <si>
    <t>Hydra viridissima</t>
  </si>
  <si>
    <t>96-hr population growth</t>
  </si>
  <si>
    <t>DOC reported as &lt;0.2</t>
  </si>
  <si>
    <t xml:space="preserve">Markich &amp; Camilleri </t>
  </si>
  <si>
    <t>Investigation of Metal Toxicity to Tropical Biota: Recommendations for Revision of the Australian Water Quality Guidelines</t>
  </si>
  <si>
    <t>Super. Sci. Rep.127:94 p.</t>
  </si>
  <si>
    <t>Riethmuller et al</t>
  </si>
  <si>
    <t>The Effect of True Water Hardness and Alkalinity on the Toxicity of Cu and U to Two Tropical Australian Freshwater Organisms</t>
  </si>
  <si>
    <t>Super. Sci. Rep.:70 p.</t>
  </si>
  <si>
    <t>DOC reported as &lt;0.2, Ca &amp; Mg estimated from hardness, using same ratio as synthetic Magela Creek water</t>
  </si>
  <si>
    <t>Alkalinity estimated from HCO3</t>
  </si>
  <si>
    <t>PH EFFECTS TEST, REPEATED 3 TIMES</t>
  </si>
  <si>
    <t>anions/cations from ECCC/Brix, estimated from US EPA synthetic soft water recipe</t>
  </si>
  <si>
    <t>DOC EFFECTS TEST, REPEATED 3 TIMES</t>
  </si>
  <si>
    <t>PH AND HARDNESS EFFECTS ON PADDYS RIVER WATER, REPEATED 3 TIMES</t>
  </si>
  <si>
    <t>SO4 = Ca, Cl = Na*2</t>
  </si>
  <si>
    <t xml:space="preserve"> MONKEY CREEK WATER, AUSTRALIA</t>
  </si>
  <si>
    <t xml:space="preserve"> PADDYS RIVER WATER, AUSTRALIA//  CONC1/FROM GRAPH// </t>
  </si>
  <si>
    <t xml:space="preserve"> BROGERS CREEK WATER, AUSTRALIA//  CONC1/FROM GRAPH// </t>
  </si>
  <si>
    <t xml:space="preserve"> KARUAH RIVER WATER, AUSTRALIA//  CONC1/FROM GRAPH// </t>
  </si>
  <si>
    <t xml:space="preserve"> KANGAROO RIVER WATER, AUSTRALIA//  CONC1/FROM GRAPH// </t>
  </si>
  <si>
    <t xml:space="preserve"> WORONORA RIVER WATER, TRIAL 2, AUSTRALIA//  CONC1/FROM GRAPH// </t>
  </si>
  <si>
    <t xml:space="preserve"> WORONORA RIVER WATER, TRIAL 1, AUSTRALIA//  CONC1/FROM GRAPH// </t>
  </si>
  <si>
    <t xml:space="preserve"> JACKS CREEK WATER, TRIAL 1, AUSTRALIA//  CONC1/FROM GRAPH// </t>
  </si>
  <si>
    <t xml:space="preserve"> HACKING RIVER WATER, AUSTRALIA//  CONC1/FROM GRAPH// </t>
  </si>
  <si>
    <t>Cross-species validation  results of MLR and BLM models</t>
  </si>
  <si>
    <t>Model residual scores for Observed and Predicted toxicity, and DOC, hardness and pH using scoring methods from Garman et al. (2020) and DeForest et al. (2023) and individual parameters and scores are described in the methods section of the main text</t>
  </si>
  <si>
    <t>Slopes and p values of Residuals versus</t>
  </si>
  <si>
    <t>Residual scores</t>
  </si>
  <si>
    <t>Model</t>
  </si>
  <si>
    <t>R</t>
  </si>
  <si>
    <t>Observed ECx</t>
  </si>
  <si>
    <t>p</t>
  </si>
  <si>
    <r>
      <t>RS</t>
    </r>
    <r>
      <rPr>
        <vertAlign val="subscript"/>
        <sz val="11"/>
        <color theme="1"/>
        <rFont val="Aptos Narrow"/>
        <family val="2"/>
        <scheme val="minor"/>
      </rPr>
      <t>obs</t>
    </r>
  </si>
  <si>
    <r>
      <t>RS</t>
    </r>
    <r>
      <rPr>
        <vertAlign val="subscript"/>
        <sz val="11"/>
        <color theme="1"/>
        <rFont val="Aptos Narrow"/>
        <family val="2"/>
        <scheme val="minor"/>
      </rPr>
      <t>pH</t>
    </r>
  </si>
  <si>
    <r>
      <t>RS</t>
    </r>
    <r>
      <rPr>
        <vertAlign val="subscript"/>
        <sz val="11"/>
        <color theme="1"/>
        <rFont val="Aptos Narrow"/>
        <family val="2"/>
        <scheme val="minor"/>
      </rPr>
      <t>Hardness</t>
    </r>
  </si>
  <si>
    <r>
      <t>RS</t>
    </r>
    <r>
      <rPr>
        <vertAlign val="subscript"/>
        <sz val="11"/>
        <color theme="1"/>
        <rFont val="Aptos Narrow"/>
        <family val="2"/>
        <scheme val="minor"/>
      </rPr>
      <t>DOC</t>
    </r>
  </si>
  <si>
    <r>
      <t>RS</t>
    </r>
    <r>
      <rPr>
        <vertAlign val="subscript"/>
        <sz val="11"/>
        <color theme="1"/>
        <rFont val="Aptos Narrow"/>
        <family val="2"/>
        <scheme val="minor"/>
      </rPr>
      <t>Alk</t>
    </r>
  </si>
  <si>
    <r>
      <t>R</t>
    </r>
    <r>
      <rPr>
        <vertAlign val="superscript"/>
        <sz val="11"/>
        <color theme="1"/>
        <rFont val="Aptos Narrow"/>
        <family val="2"/>
        <scheme val="minor"/>
      </rPr>
      <t>2</t>
    </r>
  </si>
  <si>
    <r>
      <t>RF</t>
    </r>
    <r>
      <rPr>
        <vertAlign val="subscript"/>
        <sz val="11"/>
        <color theme="1"/>
        <rFont val="Aptos Narrow"/>
        <family val="2"/>
        <scheme val="minor"/>
      </rPr>
      <t>x,2.0</t>
    </r>
  </si>
  <si>
    <t>Cross-val score</t>
  </si>
  <si>
    <t>Fish/invertebrate MLR</t>
  </si>
  <si>
    <t>Trophic MLR</t>
  </si>
  <si>
    <t>Fish/invertebrate BLM</t>
  </si>
  <si>
    <t>Native species validation results for hardness, MLR and BLM models</t>
  </si>
  <si>
    <t>Autovalidation parameters</t>
  </si>
  <si>
    <t>Native validation score</t>
  </si>
  <si>
    <t>Fish/ invertebrate MLR</t>
  </si>
  <si>
    <t>Fish/ invertebrate BLM</t>
  </si>
  <si>
    <t>Cross-species validation score</t>
  </si>
  <si>
    <t>Native-species validation score</t>
  </si>
  <si>
    <t>TMF range of model compared to toxicity data set</t>
  </si>
  <si>
    <t>TMF range of model to NZ natural waters</t>
  </si>
  <si>
    <t>Taxonomic coverage</t>
  </si>
  <si>
    <t>Equally weighted score</t>
  </si>
  <si>
    <t>This page only includes new data if its for an additional species or a new &amp; good study</t>
  </si>
  <si>
    <t>ID</t>
  </si>
  <si>
    <t>Test Number</t>
  </si>
  <si>
    <t>First Author</t>
  </si>
  <si>
    <t>Publication Year</t>
  </si>
  <si>
    <t>Title</t>
  </si>
  <si>
    <t>Source</t>
  </si>
  <si>
    <t>Chemical Name</t>
  </si>
  <si>
    <t>Species Scientific Name-incl. subspecies</t>
  </si>
  <si>
    <t>Species Common Name</t>
  </si>
  <si>
    <t>Tax Group for models</t>
  </si>
  <si>
    <t>Native category</t>
  </si>
  <si>
    <t xml:space="preserve">Lifestage details </t>
  </si>
  <si>
    <t>Effect details</t>
  </si>
  <si>
    <t>Observed Duration Mean (Days)</t>
  </si>
  <si>
    <t>Observed Duration Mean (hours)</t>
  </si>
  <si>
    <t>Preferred duration</t>
  </si>
  <si>
    <t>Endpoint</t>
  </si>
  <si>
    <t>Preferred toxicity measure</t>
  </si>
  <si>
    <t>Conc 1 Type (Standardized)</t>
  </si>
  <si>
    <t>Reported conc</t>
  </si>
  <si>
    <t>Dissolved EC50 conc</t>
  </si>
  <si>
    <t>Confidence interval</t>
  </si>
  <si>
    <t>Cu measurement</t>
  </si>
  <si>
    <t>Ranking</t>
  </si>
  <si>
    <t>Priority for SSD use</t>
  </si>
  <si>
    <t>Priority comment</t>
  </si>
  <si>
    <t>Useful for MLR independent validation?</t>
  </si>
  <si>
    <t>Useful for model validation?</t>
  </si>
  <si>
    <t>Useful for native validation?</t>
  </si>
  <si>
    <t>For BLM</t>
  </si>
  <si>
    <t>Exposure Type</t>
  </si>
  <si>
    <t>Temperature ©</t>
  </si>
  <si>
    <t>pH (reported/range)</t>
  </si>
  <si>
    <t>pH ok?</t>
  </si>
  <si>
    <t>Reported hardness</t>
  </si>
  <si>
    <t>Calc hardness (Brix)</t>
  </si>
  <si>
    <t>Reported DOC (mg/L)</t>
  </si>
  <si>
    <t>DOC type</t>
  </si>
  <si>
    <t>DOC from BC</t>
  </si>
  <si>
    <t>DOC from Brix</t>
  </si>
  <si>
    <t>DOC comment</t>
  </si>
  <si>
    <t>Conductivity (uS/cm)</t>
  </si>
  <si>
    <t>DO</t>
  </si>
  <si>
    <t>Humic %</t>
  </si>
  <si>
    <t>SO4
(mg/L)</t>
  </si>
  <si>
    <t>Cl
(mg/L)</t>
  </si>
  <si>
    <t>Alkalinity (mg/L as CaCO3)</t>
  </si>
  <si>
    <t>Comment</t>
  </si>
  <si>
    <t>DQA rating</t>
  </si>
  <si>
    <t>Explanation of Rank</t>
  </si>
  <si>
    <t>BC + Brix 2020 + ECOTOX</t>
  </si>
  <si>
    <t>Bossuyt,B.T.A., K.A.C. De Schamphelaere, and C.R. Janssen</t>
  </si>
  <si>
    <t>Using the Biotic Ligand Model for Predicting the Acute Sensitivity of Cladoceran Dominated Communities to Copper in Natural Surface Waters</t>
  </si>
  <si>
    <t>Environ. Sci. Technol.38(19): 5030-5037</t>
  </si>
  <si>
    <t>Macrothricidae</t>
  </si>
  <si>
    <t>Acantholeberis</t>
  </si>
  <si>
    <t>Acantholeberis curvirostris</t>
  </si>
  <si>
    <t>Water Flea</t>
  </si>
  <si>
    <t>&lt;48 -Hour(s)</t>
  </si>
  <si>
    <t>Immobile</t>
  </si>
  <si>
    <t>EC50</t>
  </si>
  <si>
    <t>Dissolved</t>
  </si>
  <si>
    <t>853</t>
  </si>
  <si>
    <t>Reject, pH &lt;5</t>
  </si>
  <si>
    <t>Static</t>
  </si>
  <si>
    <t>FIVE REPLICATES, TEUT 10/1/2002</t>
  </si>
  <si>
    <t>20 -</t>
  </si>
  <si>
    <t>N-low</t>
  </si>
  <si>
    <t>Dissolved organic carbon</t>
  </si>
  <si>
    <t>100 -uS/cm</t>
  </si>
  <si>
    <t>Primary</t>
  </si>
  <si>
    <t>Met all criteria</t>
  </si>
  <si>
    <t>Concurrent control</t>
  </si>
  <si>
    <t>Bossuyt,B.T.A., B.T.A. Muyssen, and C.R. Janssen</t>
  </si>
  <si>
    <t>Relevance of Generic and Site-Specific Species Sensitivity Distributions in the Current Risk Assessment Procedures for Copper and Zinc</t>
  </si>
  <si>
    <t>Environ. Toxicol. Chem.24(2): 470-478</t>
  </si>
  <si>
    <t>11.9</t>
  </si>
  <si>
    <t>Reject, Teut up to 20ug/L; change in water too harsh (pH 4.1 to 7.8, no acclimation)</t>
  </si>
  <si>
    <t>TEUT, THE NETHERLANDS FIELD COLLECTED CLADOCERAN, SAMPLING DATE 10/01/2002</t>
  </si>
  <si>
    <t>Not reported</t>
  </si>
  <si>
    <t xml:space="preserve"> -</t>
  </si>
  <si>
    <t>ISO water</t>
  </si>
  <si>
    <t>Little et al</t>
  </si>
  <si>
    <t>Toxicity of Copper to Early-Life Stage Kootenai River White Sturgeon, Columbia River White Sturgeon, and Rainbow Trout</t>
  </si>
  <si>
    <t>Arch. Environ. Contam. Toxicol.63(3): 400-408</t>
  </si>
  <si>
    <t>Sulfuric acid copper(2+) salt (1:1)</t>
  </si>
  <si>
    <t>Acipenseriformes</t>
  </si>
  <si>
    <t>Acipenseridae</t>
  </si>
  <si>
    <t>Acipenser</t>
  </si>
  <si>
    <t>White Sturgeon</t>
  </si>
  <si>
    <t>123 dph</t>
  </si>
  <si>
    <t>LC50</t>
  </si>
  <si>
    <t>M</t>
  </si>
  <si>
    <t>F-T</t>
  </si>
  <si>
    <t>0.32 ug/L / 55.8 ug/L / 109.7 ug/L / 235.3 ug/L / 457.3 ug/L / 929.0 ug/L</t>
  </si>
  <si>
    <t>167 dph</t>
  </si>
  <si>
    <t>&lt;0.05 ug/L / 22.5 ug/L / 34.9 ug/L / 81.2 ug/L / 161 ug/L / 323.5 ug/L</t>
  </si>
  <si>
    <t>26 dph</t>
  </si>
  <si>
    <t>0.36 ug/L / 0.65 ug/L / 0.93 ug/L / 1.53 ug/L / 2.44 ug/L / 5.85 ug/L</t>
  </si>
  <si>
    <t>40 dph</t>
  </si>
  <si>
    <t>0.31 ug/L / 0.87 ug/L / 1.07 ug/L / 2.65 ug/L / 5.19 ug/L / 11.24 ug/L</t>
  </si>
  <si>
    <t>450 dph</t>
  </si>
  <si>
    <t>Vardy,D.W., J. Oellers, J.A. Doering, H. Hollert, J.P. Giesy, and M. Hecker</t>
  </si>
  <si>
    <t>Sensitivity of Early Life Stages of White Sturgeon, Rainbow Trout, and Fathead Minnow to Copper</t>
  </si>
  <si>
    <t>Ecotoxicology22(1): 139-147</t>
  </si>
  <si>
    <t>100 -Days post-hatch</t>
  </si>
  <si>
    <t>14.6 -</t>
  </si>
  <si>
    <t>63 -mg/L</t>
  </si>
  <si>
    <t>213 -uS/cm</t>
  </si>
  <si>
    <t>89 -%</t>
  </si>
  <si>
    <t>0.8 ug/L / 8.3 ug/L / 17 ug/L / 36 ug/L / 74 ug/L / 150 ug/L / 282 ug/L</t>
  </si>
  <si>
    <t>45 -Days post-hatch</t>
  </si>
  <si>
    <t>15.1 -</t>
  </si>
  <si>
    <t>60 -mg/L</t>
  </si>
  <si>
    <t>164 -uS/cm</t>
  </si>
  <si>
    <t>85 -%</t>
  </si>
  <si>
    <t>0.4 ug/L / 2.0 ug/L / 3.7 ug/L / 7.3 ug/L / 15 ug/L / 29 ug/L / 56 ug/L</t>
  </si>
  <si>
    <t>40 -Days post-hatch</t>
  </si>
  <si>
    <t>15 -</t>
  </si>
  <si>
    <t>54 -mg/L</t>
  </si>
  <si>
    <t>176 -uS/cm</t>
  </si>
  <si>
    <t>94 -%</t>
  </si>
  <si>
    <t>0.4 ug/L / 1.6 ug/L / 3.8 ug/L / 11 ug/L / 21 ug/L / 42 ug/L / 85 ug/L / 171 ug/L</t>
  </si>
  <si>
    <t>15 -Days post-hatch</t>
  </si>
  <si>
    <t>64 -mg/L</t>
  </si>
  <si>
    <t>186 -uS/cm</t>
  </si>
  <si>
    <t>83 -%</t>
  </si>
  <si>
    <t>0.4 ug/L / 2.8 ug/L / 4.7 ug/L / 8.3 ug/L / 20 ug/L / 30 ug/L / 52 ug/L</t>
  </si>
  <si>
    <t>8 -Days post-hatch</t>
  </si>
  <si>
    <t>16.2 -</t>
  </si>
  <si>
    <t>183 -uS/cm</t>
  </si>
  <si>
    <t>79 -%</t>
  </si>
  <si>
    <t>1.3 ug/L / 1.8 ug/L / 2.7 ug/L / 5.9 ug/L / 8.2 ug/L / 21 ug/L / 38 ug/L / 86 ug/L / 151 ug/L / 382 ug/L</t>
  </si>
  <si>
    <t>Calfee,R.D., E.E. Little, H.J. Puglis, E. Scott, W.G. Brumbaugh, and C.A. Mebane</t>
  </si>
  <si>
    <t>Acute Sensitivity of White Sturgeon (Acipenser transmontanus) and Rainbow Trout (Oncorhynchus mykiss) to Copper, Cadmium, or Zinc in Water-Only Laboratory Exposures</t>
  </si>
  <si>
    <t>Environ. Toxicol. Chem.33(10): 2259-2272</t>
  </si>
  <si>
    <t>2 -Days post-hatch</t>
  </si>
  <si>
    <t>&gt;23.6</t>
  </si>
  <si>
    <t>104 -mg/L CaCO3</t>
  </si>
  <si>
    <t>252 -uS/cm</t>
  </si>
  <si>
    <t>95 CaCO3</t>
  </si>
  <si>
    <t>0 ug/L / 3.125 ug/L / 6.25 ug/L / 12.5 ug/L / 25 ug/L / 50 ug/L</t>
  </si>
  <si>
    <t>NR</t>
  </si>
  <si>
    <t>30 -Days post-hatch</t>
  </si>
  <si>
    <t>16.4</t>
  </si>
  <si>
    <t>259 -uS/cm</t>
  </si>
  <si>
    <t>94 CaCO3</t>
  </si>
  <si>
    <t>NR / NR</t>
  </si>
  <si>
    <t>16 -Days post-hatch</t>
  </si>
  <si>
    <t>7.14</t>
  </si>
  <si>
    <t>101 -mg/L CaCO3</t>
  </si>
  <si>
    <t>258 -uS/cm</t>
  </si>
  <si>
    <t>92 CaCO3</t>
  </si>
  <si>
    <t>89 -Days post-hatch</t>
  </si>
  <si>
    <t>90</t>
  </si>
  <si>
    <t>105 -mg/L CaCO3</t>
  </si>
  <si>
    <t>257 -uS/cm</t>
  </si>
  <si>
    <t>44 -Days post-hatch</t>
  </si>
  <si>
    <t>&gt;49.8</t>
  </si>
  <si>
    <t>96 CaCO3</t>
  </si>
  <si>
    <t>61 -Days post-hatch</t>
  </si>
  <si>
    <t>&lt;90</t>
  </si>
  <si>
    <t>107 -mg/L CaCO3</t>
  </si>
  <si>
    <t>268 -uS/cm</t>
  </si>
  <si>
    <t>101 CaCO3</t>
  </si>
  <si>
    <t>72 -Days post-hatch</t>
  </si>
  <si>
    <t>74</t>
  </si>
  <si>
    <t>106 -mg/L CaCO3</t>
  </si>
  <si>
    <t>Vardy,D.W., R. Santore, A. Ryan, J.P. Giesy, and M. Hecker</t>
  </si>
  <si>
    <t>Acute Toxicity of Copper, Lead, Cadmium, and Zinc to Early Life Stages of White Sturgeon (Acipenser transmontanus) in Laboratory and Columbia River Water</t>
  </si>
  <si>
    <t>Environ. Sci. Pollut. Res.21:8176-8187</t>
  </si>
  <si>
    <t>25</t>
  </si>
  <si>
    <t>16 -</t>
  </si>
  <si>
    <t>65 -mg/L CaCO3</t>
  </si>
  <si>
    <t>Total organic carbon</t>
  </si>
  <si>
    <t>127 -uS/cm</t>
  </si>
  <si>
    <t>101 -% Sat</t>
  </si>
  <si>
    <t>52 -ppm</t>
  </si>
  <si>
    <t>0.8 ug/L / 1.6 ug/L / 4.1 ug/L / 5.9 ug/L / 6.4 ug/L / 22 ug/L / 46 ug/L / 91 ug/L / 176 ug/L / 327 ug/L</t>
  </si>
  <si>
    <t>18</t>
  </si>
  <si>
    <t>16.3 -</t>
  </si>
  <si>
    <t>59 -mg/L CaCO3</t>
  </si>
  <si>
    <t>130 -uS/cm</t>
  </si>
  <si>
    <t>103 -% Sat</t>
  </si>
  <si>
    <t>1.1 ug/L / 2.0 ug/L / 4.2 ug/L / 10 ug/L / 20 ug/L / 42 ug/L / 82 ug/L</t>
  </si>
  <si>
    <t>keep</t>
  </si>
  <si>
    <t>Wang,N., C.G. Ingersoll, R.A. Dorman, W.G. Brumbaugh, C.A. Mebane, J.L. Kunz, and D.K. Hardesty</t>
  </si>
  <si>
    <t>Chronic Sensitivity of White Sturgeon (Acipenser transmontanus) and Rainbow Trout (Oncorhynchus mykiss) to Cadmium, Copper, Lead, or Zinc in Laboratory Water-Only Exposures</t>
  </si>
  <si>
    <t>Environ. Toxicol. Chem.33(10): 2246-2258</t>
  </si>
  <si>
    <t>27 -Days post-hatch</t>
  </si>
  <si>
    <t>Growth</t>
  </si>
  <si>
    <t>7.4</t>
  </si>
  <si>
    <t>SMOOTH STONES SUBSTRATE, TEST C2, AERATED IN LAST WEEK BY AIR STONE</t>
  </si>
  <si>
    <t>100 -mg/L CaCO3</t>
  </si>
  <si>
    <t>0.4 0.3-0.5mg/L</t>
  </si>
  <si>
    <t xml:space="preserve"> 5-9</t>
  </si>
  <si>
    <t xml:space="preserve"> 8.6-9.3</t>
  </si>
  <si>
    <t xml:space="preserve"> 8.6-9.9</t>
  </si>
  <si>
    <t xml:space="preserve"> 0.8-1</t>
  </si>
  <si>
    <t>90 CaCO3</t>
  </si>
  <si>
    <t>0 ug/L / 0.50 ug/L / 1.0 ug/L / 2.0 ug/L / 4.0 ug/L / 8.0 ug/L</t>
  </si>
  <si>
    <t>Weight</t>
  </si>
  <si>
    <t>5.3</t>
  </si>
  <si>
    <t>SMOOTH STONES SUBSTRATE, TEST CC, AERATED IN LAST WEEK BY AIR STONE, 20 FISH THINNED TO 10 FISH ON DAY 25</t>
  </si>
  <si>
    <t>brix</t>
  </si>
  <si>
    <t xml:space="preserve">SMOOTH STONES SUBSTRATE, POOLED TESTS C1/CC </t>
  </si>
  <si>
    <t>Andros</t>
  </si>
  <si>
    <t>Andros,J.D., and R.R. Garton</t>
  </si>
  <si>
    <t>Acute Lethality of Copper, Cadmium, and Zinc to Northern Squawfish</t>
  </si>
  <si>
    <t>Trans. Am. Fish. Soc.109(2): 235-238</t>
  </si>
  <si>
    <t>Copper chloride (CuCl2)</t>
  </si>
  <si>
    <t>Acrocheilus</t>
  </si>
  <si>
    <t>Acrocheilus alutaceus</t>
  </si>
  <si>
    <t>Chiselmouth</t>
  </si>
  <si>
    <t>Total</t>
  </si>
  <si>
    <t>143</t>
  </si>
  <si>
    <t>10.5 -</t>
  </si>
  <si>
    <t xml:space="preserve"> 7.1-7.5</t>
  </si>
  <si>
    <t xml:space="preserve"> 52-56mg/L CaCO3</t>
  </si>
  <si>
    <t xml:space="preserve"> 8.6-11.3</t>
  </si>
  <si>
    <t xml:space="preserve"> 42-44 CaCO3</t>
  </si>
  <si>
    <t>Satisfactory</t>
  </si>
  <si>
    <t>Chydoridae</t>
  </si>
  <si>
    <t>Acroperus</t>
  </si>
  <si>
    <t>Acroperus elongatus</t>
  </si>
  <si>
    <t>69.4</t>
  </si>
  <si>
    <t>FIVE REPLICATES, TEUT 8/22/2002</t>
  </si>
  <si>
    <t/>
  </si>
  <si>
    <t>Teut</t>
  </si>
  <si>
    <t>22.6</t>
  </si>
  <si>
    <t>15.2</t>
  </si>
  <si>
    <t>Reject, Teut water change too harsh (pH 4.1 to 7.8, no acclimation)</t>
  </si>
  <si>
    <t>TEUT, THE NETHERLANDS FIELD COLLECTED CLADOCERAN, SAMPLING DATE 08/22/2002</t>
  </si>
  <si>
    <t>250 -mg/L CaCO3</t>
  </si>
  <si>
    <t>DOC from 2004 paper</t>
  </si>
  <si>
    <t>ISO water, details from 2004 paper</t>
  </si>
  <si>
    <t>17.1</t>
  </si>
  <si>
    <t>De Schamphelaere</t>
  </si>
  <si>
    <t>De Schamphelaere,K.A.C., B.T.A. Bossuyt, and C.R. Janssen</t>
  </si>
  <si>
    <t>Variability of the Protective Effect of Sodium on the Acute Toxicity of Copper to Freshwater Cladocerans</t>
  </si>
  <si>
    <t>Environ. Toxicol. Chem.26(3): 535-542</t>
  </si>
  <si>
    <t>32.3</t>
  </si>
  <si>
    <t>Reject, Teut water change too harsh (pH 4.1 to 6.8, no acclimation)</t>
  </si>
  <si>
    <t>5 REPLICATES</t>
  </si>
  <si>
    <t xml:space="preserve"> 19-21</t>
  </si>
  <si>
    <t>50 -mg/L CaCO3</t>
  </si>
  <si>
    <t>Assumed by authors from prior work</t>
  </si>
  <si>
    <t>test of sodium effects</t>
  </si>
  <si>
    <t>30.5</t>
  </si>
  <si>
    <t>27.7</t>
  </si>
  <si>
    <t>46</t>
  </si>
  <si>
    <t>36.9</t>
  </si>
  <si>
    <t>120 -uS/cm</t>
  </si>
  <si>
    <t>18.4</t>
  </si>
  <si>
    <t>141 -uS/cm</t>
  </si>
  <si>
    <t>Bossuyt,B.T.A., and C.R. Janssen</t>
  </si>
  <si>
    <t>Copper Toxicity to Different Field-Collected Cladoceran Species:  Intra- and Inter-Species Sensitivity</t>
  </si>
  <si>
    <t>Environ. Pollut.136(1): 145-154</t>
  </si>
  <si>
    <t>11.5</t>
  </si>
  <si>
    <t>Reject, change in water too harsh (pH 5.5 to 7.8, no acclimation)</t>
  </si>
  <si>
    <t>ISO STANDARD MEDIUN, ORGANISMS COLLECTED FROM BOKRIJK ON 10/01/2002</t>
  </si>
  <si>
    <t>250 -mg/L</t>
  </si>
  <si>
    <t>14.4</t>
  </si>
  <si>
    <t>Reject, change in water too harsh (H 50 to 250, no acclimation)</t>
  </si>
  <si>
    <t>OBERKIRCHEN, GERMANY FIELD COLLECTED CLADOCERAN, SAMPLING DATE 06/19/2002</t>
  </si>
  <si>
    <t>ECOTOX DB</t>
  </si>
  <si>
    <t>Gillis</t>
  </si>
  <si>
    <t>Gillis,P.L., R.J. Mitchell, A.N. Schwalb, K.A. McNichols, G.L. Mackie, C.M. Wood, and J.D. Ackerman</t>
  </si>
  <si>
    <t>Sensitivity of the Glochidia (Larvae) of Freshwater Mussels to Copper:  Assessing the Effect of Water Hardness and Dissolved Organic Carbon on the Sensitivity of Endangered Species</t>
  </si>
  <si>
    <t>Aquat. Toxicol.88:137-145</t>
  </si>
  <si>
    <t>Bivalvia</t>
  </si>
  <si>
    <t>Unionoida</t>
  </si>
  <si>
    <t>Unionidae</t>
  </si>
  <si>
    <t>Actinonaias</t>
  </si>
  <si>
    <t>Actinonaias ligamentina</t>
  </si>
  <si>
    <t>Mucket</t>
  </si>
  <si>
    <t>Glochidia</t>
  </si>
  <si>
    <t>31</t>
  </si>
  <si>
    <t>3 REPLICATES</t>
  </si>
  <si>
    <t>21 -</t>
  </si>
  <si>
    <t xml:space="preserve"> 7.4-7.8</t>
  </si>
  <si>
    <t>48 -mg/L CaCO3</t>
  </si>
  <si>
    <t>28-34 28-34 CaCO3</t>
  </si>
  <si>
    <t>Wang,N., C.G. Ingersoll, D.K. Hardesty, C.D. Ivey, J.L. Kunz, et al</t>
  </si>
  <si>
    <t>Acute toxicity of copper, ammonia, and chlorine to glochidia and juveniles of freshwater mussels (Unionidae)</t>
  </si>
  <si>
    <t>Environ. Toxicol. Chem.26(10): 2036-47</t>
  </si>
  <si>
    <t>Survival</t>
  </si>
  <si>
    <t>Only data this species</t>
  </si>
  <si>
    <t>ASTM hard recon</t>
  </si>
  <si>
    <t>estimated by me</t>
  </si>
  <si>
    <t>Alasmidonta</t>
  </si>
  <si>
    <t>Alasmidonta heterodon</t>
  </si>
  <si>
    <t>Dwarf wedgemussel</t>
  </si>
  <si>
    <t>&gt;100</t>
  </si>
  <si>
    <t>Alona</t>
  </si>
  <si>
    <t>Alona quadrangularis</t>
  </si>
  <si>
    <t>104</t>
  </si>
  <si>
    <t>FIVE REPLICATES, LEUVEN 10/23/2002</t>
  </si>
  <si>
    <t>28.2</t>
  </si>
  <si>
    <t>LEUVEN, BELGIUM FIELD COLLECTED CLADOCERAN, SAMPLING DATE 10/23/2002</t>
  </si>
  <si>
    <t>Alona sp.</t>
  </si>
  <si>
    <t>173</t>
  </si>
  <si>
    <t>Reject, Markemeer Cu 5-11ug/L</t>
  </si>
  <si>
    <t>FIVE REPLICATES, MARKERMEER 5/26/2001</t>
  </si>
  <si>
    <t>Markermeer</t>
  </si>
  <si>
    <t>Cu 5.1 ug/L</t>
  </si>
  <si>
    <t>22.7</t>
  </si>
  <si>
    <t>LEUVEN, BELGIUM FIELD COLLECTED CLADOCERAN, SAMPLING DATE 05/26/2001</t>
  </si>
  <si>
    <t>Skidmore</t>
  </si>
  <si>
    <t>Skidmore,J.F., and I.C. Firth</t>
  </si>
  <si>
    <t>Acute Sensitivity of Selected Australian Freshwater Animals to Copper and Zinc</t>
  </si>
  <si>
    <t>Tech.Pap.No.81, Aust.Water Resour.Council, Dep.Resour.Energy, Australian Gov.Publ.Serv., Canberra, Australia:129 p.</t>
  </si>
  <si>
    <t>Ambassidae</t>
  </si>
  <si>
    <t>Ambassis</t>
  </si>
  <si>
    <t>Ambassis spp.</t>
  </si>
  <si>
    <t>Chanda Perch</t>
  </si>
  <si>
    <t>Aus native</t>
  </si>
  <si>
    <t>140</t>
  </si>
  <si>
    <t>Can't estimate DOC in Sydney tap water</t>
  </si>
  <si>
    <t>Sydney tap water, 1979-1980</t>
  </si>
  <si>
    <t>7.5 (6.8-7.8)</t>
  </si>
  <si>
    <t>54 (46-60)</t>
  </si>
  <si>
    <t>80 -%</t>
  </si>
  <si>
    <t>110</t>
  </si>
  <si>
    <t>MIXED SPECIES</t>
  </si>
  <si>
    <t>Skidmore &amp; Firth</t>
  </si>
  <si>
    <t>1983a?</t>
  </si>
  <si>
    <t>Terapontidae</t>
  </si>
  <si>
    <t>Bidyanus</t>
  </si>
  <si>
    <t>Bidyanus bidyanus</t>
  </si>
  <si>
    <t>Silver perch</t>
  </si>
  <si>
    <t>Measured</t>
  </si>
  <si>
    <t>S-R</t>
  </si>
  <si>
    <t>Bosminidae</t>
  </si>
  <si>
    <t>Bosmina</t>
  </si>
  <si>
    <t>Bosmina longirostris</t>
  </si>
  <si>
    <t>135</t>
  </si>
  <si>
    <t>Cu 2.0 ug/L</t>
  </si>
  <si>
    <t>9.2</t>
  </si>
  <si>
    <t>ISO water, THE NETHERLANDS FIELD COLLECTED CLADOCERAN, SAMPLING DATE 10/01/2002</t>
  </si>
  <si>
    <t>Dwyer</t>
  </si>
  <si>
    <t>Dwyer et al</t>
  </si>
  <si>
    <t xml:space="preserve"> 1999; 2005</t>
  </si>
  <si>
    <t>Amphibia</t>
  </si>
  <si>
    <t>Anura</t>
  </si>
  <si>
    <t>Bufonidae</t>
  </si>
  <si>
    <t>Bufo</t>
  </si>
  <si>
    <t xml:space="preserve">Bufo boreas </t>
  </si>
  <si>
    <t>Boreal toad</t>
  </si>
  <si>
    <t>Amphibian</t>
  </si>
  <si>
    <t>tadpole</t>
  </si>
  <si>
    <t>120 (N)</t>
  </si>
  <si>
    <t>SM</t>
  </si>
  <si>
    <t>Nominal</t>
  </si>
  <si>
    <t>ASTM hard Recon</t>
  </si>
  <si>
    <t>estimated by BC</t>
  </si>
  <si>
    <t>Secondary</t>
  </si>
  <si>
    <t>Lack of some WQD(DOC), nominal concentrations</t>
  </si>
  <si>
    <t>Brix 2020; US EPA 2007</t>
  </si>
  <si>
    <t>Arthur</t>
  </si>
  <si>
    <t>Arthur and Leonard</t>
  </si>
  <si>
    <t>Caenogastropoda</t>
  </si>
  <si>
    <t>Viviparidae</t>
  </si>
  <si>
    <t>Campeloma</t>
  </si>
  <si>
    <t>Campeloma decisum</t>
  </si>
  <si>
    <t>Freshwater snail</t>
  </si>
  <si>
    <t>N-old</t>
  </si>
  <si>
    <t>Williams</t>
  </si>
  <si>
    <t>Williams et al</t>
  </si>
  <si>
    <t>Malacostraca</t>
  </si>
  <si>
    <t>Decapoda</t>
  </si>
  <si>
    <t>Atyidae</t>
  </si>
  <si>
    <t>Caridina</t>
  </si>
  <si>
    <t>Caridina sp.</t>
  </si>
  <si>
    <t>Shrimp</t>
  </si>
  <si>
    <t>2-8</t>
  </si>
  <si>
    <t>&lt;0.5 (TOC)</t>
  </si>
  <si>
    <t>TOC</t>
  </si>
  <si>
    <t>estimated by me based on TOC</t>
  </si>
  <si>
    <t>Non-Effect of Water Hardness on the Accumulation and Toxicity of Copper in a Freshwater Macrophyte (Ceratophyllum demersum):  How Useful are Hardness-Modified Copper Guidelines for Protecting Freshwater Biota?</t>
  </si>
  <si>
    <t>Chemosphere65(10): 1791-1800</t>
  </si>
  <si>
    <t>Magnoliopsida</t>
  </si>
  <si>
    <t>Nymphaeales</t>
  </si>
  <si>
    <t>Ceratophyllaceae</t>
  </si>
  <si>
    <t>Ceratophyllum</t>
  </si>
  <si>
    <t xml:space="preserve">rigid hornwort </t>
  </si>
  <si>
    <t>Macrophyte</t>
  </si>
  <si>
    <t>10 days old, 5 leaf whorls</t>
  </si>
  <si>
    <t>7.6-9.2</t>
  </si>
  <si>
    <t>Semi-static</t>
  </si>
  <si>
    <t>SYNTHETIC FRESHWATER, 3 REPLICATES</t>
  </si>
  <si>
    <t>&lt;0.2</t>
  </si>
  <si>
    <t>Organic carbon</t>
  </si>
  <si>
    <t>90 -% Sat</t>
  </si>
  <si>
    <t>Stem length</t>
  </si>
  <si>
    <t>8.9-11</t>
  </si>
  <si>
    <t>8-9.8</t>
  </si>
  <si>
    <t>9.1-11</t>
  </si>
  <si>
    <t>9-11</t>
  </si>
  <si>
    <t>10--12</t>
  </si>
  <si>
    <t>Dave</t>
  </si>
  <si>
    <t>Cladoceran</t>
  </si>
  <si>
    <t>Neonate</t>
  </si>
  <si>
    <t>6-24 hr</t>
  </si>
  <si>
    <t>6.5 (N)</t>
  </si>
  <si>
    <t>No DOC, other data available for this species</t>
  </si>
  <si>
    <t>reconstituted water</t>
  </si>
  <si>
    <t>DOC estimated? By BC</t>
  </si>
  <si>
    <t>Lack of some WQD (DOC)</t>
  </si>
  <si>
    <t>Carlson</t>
  </si>
  <si>
    <t>Carlson et al</t>
  </si>
  <si>
    <t>&lt;4 hr</t>
  </si>
  <si>
    <t>17 (N)</t>
  </si>
  <si>
    <t>Carlson,A.R., H. Nelson, and D. Hammermeister</t>
  </si>
  <si>
    <t>Evaluation of Site-Specific Criteria for Copper and Zinc: An Integration of Metal Addition Toxicity, Effluent and Receiving Water Toxicity, and Ecological Survey Data</t>
  </si>
  <si>
    <t>EPA-600/3-86-026, U.S.EPA, Duluth, MN:68 p.</t>
  </si>
  <si>
    <t>&lt;4 -Hour(s)</t>
  </si>
  <si>
    <t>LAKE SUPERIOR 48 HOUR TEST, CONCENTRATIONS IN A 1-3X DILUTION SERIES</t>
  </si>
  <si>
    <t xml:space="preserve"> 22-28</t>
  </si>
  <si>
    <t>52 -mg/L CaCO3</t>
  </si>
  <si>
    <t>95 -umhos/cm</t>
  </si>
  <si>
    <t xml:space="preserve"> 7.9-8.1</t>
  </si>
  <si>
    <t>55 CaCO3</t>
  </si>
  <si>
    <t>From Brix</t>
  </si>
  <si>
    <t>NR / NR / NR / NR</t>
  </si>
  <si>
    <t>ANZECC 2000</t>
  </si>
  <si>
    <t>Spehar</t>
  </si>
  <si>
    <t>Spehar,R.L., and J.T. Fiandt</t>
  </si>
  <si>
    <t>Acute and Chronic Effects of Water Quality Criteria-Based Metal Mixtures on Three Aquatic Species</t>
  </si>
  <si>
    <t>Environ. Toxicol. Chem.5(10): 917-931</t>
  </si>
  <si>
    <t>Nitric acid, Copper(2+) salt</t>
  </si>
  <si>
    <t>&lt;24 -Hour(s)</t>
  </si>
  <si>
    <t>66</t>
  </si>
  <si>
    <t>25 -</t>
  </si>
  <si>
    <t>8.2 8-8.5</t>
  </si>
  <si>
    <t>194 -umhos</t>
  </si>
  <si>
    <t>70 -% Sat</t>
  </si>
  <si>
    <t xml:space="preserve"> </t>
  </si>
  <si>
    <t>97 CaCO3</t>
  </si>
  <si>
    <t>NR / NR / NR / NR / NR / NR</t>
  </si>
  <si>
    <t>Belanger</t>
  </si>
  <si>
    <t>Belanger et al</t>
  </si>
  <si>
    <t>&lt;12 hr</t>
  </si>
  <si>
    <t>Belanger,S.E., and D.S. Cherry</t>
  </si>
  <si>
    <t>Interacting Effects of pH Acclimation, pH, and Heavy Metals on Acute and Chronic Toxicity to Ceriodaphnia dubia (Cladocera)</t>
  </si>
  <si>
    <t>J. Crustac. Biol.10(2): 225-235</t>
  </si>
  <si>
    <t>28</t>
  </si>
  <si>
    <t>97.6 -mg/L CaCO3</t>
  </si>
  <si>
    <t>115.7 -umhos/cm</t>
  </si>
  <si>
    <t>74.2 CaCO3</t>
  </si>
  <si>
    <t>Unacceptable to BC; Cu in control &lt;3 ug/L but not defined</t>
  </si>
  <si>
    <t>84</t>
  </si>
  <si>
    <t>182 -mg/L CaCO3</t>
  </si>
  <si>
    <t>291.8 -umhos/cm</t>
  </si>
  <si>
    <t>144.3 CaCO3</t>
  </si>
  <si>
    <t>Oris</t>
  </si>
  <si>
    <t>Oris,J.T., R.W. Winner, and M.V. Moore</t>
  </si>
  <si>
    <t>A Four-Day Survival and Reproduction Toxicity Test for Ceriodaphnia dubia</t>
  </si>
  <si>
    <t>Environ. Toxicol. Chem.10(2): 217-224</t>
  </si>
  <si>
    <t>&lt;12 -Hour(s)</t>
  </si>
  <si>
    <t>13.4</t>
  </si>
  <si>
    <t>57.07 -mg/L CaCO3</t>
  </si>
  <si>
    <t>81 CaCO3</t>
  </si>
  <si>
    <t>Carrier or solvent control</t>
  </si>
  <si>
    <t>Schubauer-Berigan et al</t>
  </si>
  <si>
    <t>Water flea</t>
  </si>
  <si>
    <t>T</t>
  </si>
  <si>
    <t>Original</t>
  </si>
  <si>
    <t>Diamond</t>
  </si>
  <si>
    <t>Diamond et al</t>
  </si>
  <si>
    <t>&lt;24 hr</t>
  </si>
  <si>
    <t>Brix 2017; USEPA 2007</t>
  </si>
  <si>
    <t>Not in Brix 2020, from Brix 2017</t>
  </si>
  <si>
    <t>Hickey</t>
  </si>
  <si>
    <t xml:space="preserve">Hickey </t>
  </si>
  <si>
    <t>NZ native</t>
  </si>
  <si>
    <t>Neonate (&lt;24hr)</t>
  </si>
  <si>
    <t>Static-renewal</t>
  </si>
  <si>
    <t>21-28</t>
  </si>
  <si>
    <t>Gensemer</t>
  </si>
  <si>
    <t>Gensemer et al</t>
  </si>
  <si>
    <t>Naddy</t>
  </si>
  <si>
    <t>Naddy,R.B., W.A. Stubblefield, J.R. May, S.A. Tucker, and J.R. Hockett</t>
  </si>
  <si>
    <t>The Effect of Calcium and Magnesium Ratios on the Toxicity of Copper to Five Aquatic Species in Freshwater</t>
  </si>
  <si>
    <t>Environ. Toxicol. Chem.21(2): 347-352</t>
  </si>
  <si>
    <t>7.88</t>
  </si>
  <si>
    <t>180 -mg/L CaCO3</t>
  </si>
  <si>
    <t>Water chem from BC</t>
  </si>
  <si>
    <t>7.89</t>
  </si>
  <si>
    <t>7.92</t>
  </si>
  <si>
    <t>178 -mg/L CaCO3</t>
  </si>
  <si>
    <t>9.14</t>
  </si>
  <si>
    <t>10.5</t>
  </si>
  <si>
    <t>12.94</t>
  </si>
  <si>
    <t>14.49</t>
  </si>
  <si>
    <t>16.16</t>
  </si>
  <si>
    <t>17.47</t>
  </si>
  <si>
    <t>Banks</t>
  </si>
  <si>
    <t>Banks et al</t>
  </si>
  <si>
    <t>12 (N)</t>
  </si>
  <si>
    <t>from Brix 2020, estimated??</t>
  </si>
  <si>
    <t>Harmon</t>
  </si>
  <si>
    <t>Harmon et al</t>
  </si>
  <si>
    <t>4.16 (N)</t>
  </si>
  <si>
    <t>Lack of some WQD (DOC), nominal concentrations</t>
  </si>
  <si>
    <t>Naddy et al</t>
  </si>
  <si>
    <t>115</t>
  </si>
  <si>
    <t>476 -uS/cm</t>
  </si>
  <si>
    <t>Leuven</t>
  </si>
  <si>
    <t>Sulfate from Brix</t>
  </si>
  <si>
    <t>11.8</t>
  </si>
  <si>
    <t>ISO STANDARD MEDIUN, LAB REARED ORGANISMS</t>
  </si>
  <si>
    <t>Hyne</t>
  </si>
  <si>
    <t>Influence of Water Chemistry on the Acute Toxicity of Copper and Zinc to the Cladoceran Ceriodaphnia cf dubia</t>
  </si>
  <si>
    <t>Environ. Toxicol. Chem.24(7): 1667-1675</t>
  </si>
  <si>
    <t>2.2</t>
  </si>
  <si>
    <t>DOC estimated</t>
  </si>
  <si>
    <t>44 -mg/L CaCO3</t>
  </si>
  <si>
    <t xml:space="preserve">Assumed by me as other tests have measured </t>
  </si>
  <si>
    <t xml:space="preserve"> 160-180uS/cm</t>
  </si>
  <si>
    <t>synthetic water</t>
  </si>
  <si>
    <t>Primary /90%</t>
  </si>
  <si>
    <t>Met all criteria / Langdon 2009</t>
  </si>
  <si>
    <t>1.6</t>
  </si>
  <si>
    <t>Suwanee River</t>
  </si>
  <si>
    <t>73</t>
  </si>
  <si>
    <t>374 -mg/L CaCO3</t>
  </si>
  <si>
    <t>2.8</t>
  </si>
  <si>
    <t>2.5-3.1</t>
  </si>
  <si>
    <t>6.5</t>
  </si>
  <si>
    <t>5.9-7.1</t>
  </si>
  <si>
    <t>16</t>
  </si>
  <si>
    <t>14-17</t>
  </si>
  <si>
    <t>read from graph</t>
  </si>
  <si>
    <t>EC50 from graph</t>
  </si>
  <si>
    <t>PH EFFECTS TEST, with MOPS</t>
  </si>
  <si>
    <t>11</t>
  </si>
  <si>
    <t>10-12</t>
  </si>
  <si>
    <t>25 -mg/L CaCO3</t>
  </si>
  <si>
    <t>note there are complexation data for these tests in Apte 2005</t>
  </si>
  <si>
    <t>&lt;0.5 ug/L / NR</t>
  </si>
  <si>
    <t>12</t>
  </si>
  <si>
    <t>reported in Apte 2005</t>
  </si>
  <si>
    <t>140 -mg/L CaCO3</t>
  </si>
  <si>
    <t>9</t>
  </si>
  <si>
    <t>21-25</t>
  </si>
  <si>
    <t>32</t>
  </si>
  <si>
    <t>29-34</t>
  </si>
  <si>
    <t>30</t>
  </si>
  <si>
    <t>27-32</t>
  </si>
  <si>
    <t>42</t>
  </si>
  <si>
    <t>39-45</t>
  </si>
  <si>
    <t>39</t>
  </si>
  <si>
    <t>44</t>
  </si>
  <si>
    <t>values from Langdon</t>
  </si>
  <si>
    <t>62 -mg/L CaCO3</t>
  </si>
  <si>
    <t>NATURAL SURFACE WATERS TEST, REPEATED 3 TIMES</t>
  </si>
  <si>
    <t>26 -mg/L CaCO3</t>
  </si>
  <si>
    <t>10 -mg/L CaCO3</t>
  </si>
  <si>
    <t>0.6 ug/L / NR</t>
  </si>
  <si>
    <t xml:space="preserve"> BURRALOW CREEK WATER, AUSTRALIA//  CONC1/FROM GRAPH// </t>
  </si>
  <si>
    <t>11 -mg/L CaCO3</t>
  </si>
  <si>
    <t>12 -mg/L CaCO3</t>
  </si>
  <si>
    <t xml:space="preserve"> JACKS CREEK WATER, TRIAL 2, AUSTRALIA//  CONC1/FROM GRAPH// </t>
  </si>
  <si>
    <t>51 -mg/L CaCO3</t>
  </si>
  <si>
    <t>1.0 ug/L / NR</t>
  </si>
  <si>
    <t>23 -mg/L CaCO3</t>
  </si>
  <si>
    <t>24 -mg/L CaCO3</t>
  </si>
  <si>
    <t>GLEC</t>
  </si>
  <si>
    <t xml:space="preserve">M (start &amp; end) </t>
  </si>
  <si>
    <t>Kolts</t>
  </si>
  <si>
    <t>Kolts et al</t>
  </si>
  <si>
    <t>Acute Toxicity of Copper and Silver to Ceriodaphnia dubia in the Presence of Food</t>
  </si>
  <si>
    <t>Environ. Toxicol. Chem.25(7): 1831-1835</t>
  </si>
  <si>
    <t>I think unacceptable - EC50s not reported and data non-monotonic</t>
  </si>
  <si>
    <t>Nimmo</t>
  </si>
  <si>
    <t>Nimmo et al</t>
  </si>
  <si>
    <t>~0</t>
  </si>
  <si>
    <t>Wang et al</t>
  </si>
  <si>
    <t>Cooper</t>
  </si>
  <si>
    <t>Cooper et al</t>
  </si>
  <si>
    <t>IC50</t>
  </si>
  <si>
    <t>14.7-21.8</t>
  </si>
  <si>
    <t>29.1-47.5</t>
  </si>
  <si>
    <t>Wang,N., C.A. Mebane, J.L. Kunz, C.G. Ingersoll, W.G. Brumbaugh, R.C. Santore, J.W. Gorsuch, and W.R. Arnold</t>
  </si>
  <si>
    <t>Influence of Dissolved Organic Carbon on Toxicity of Copper to a Unionid Mussel (Villosa iris) and a Cladoceran (Ceriodaphnia dubia) in Acute and Chronic Water Exposures</t>
  </si>
  <si>
    <t>Environ. Toxicol. Chem.30(9): 2115-2125</t>
  </si>
  <si>
    <t>10 REPLICATES</t>
  </si>
  <si>
    <t>0.4 C</t>
  </si>
  <si>
    <t>248 -uS/cm</t>
  </si>
  <si>
    <t>100 CaCO3</t>
  </si>
  <si>
    <t>0.3-0.4 ug/L / 1.6-1.8 ug/L / 3.5 ug/L / 7.3-8.0 ug/L / 14.4-15.9 ug/L / 37.0 ug/L</t>
  </si>
  <si>
    <t>147</t>
  </si>
  <si>
    <t>10 REPLICATES, TEST SOLUTION AGED FOR 24 H PRIOR TO EXPOSURE AND RENEWAL</t>
  </si>
  <si>
    <t>103 -mg/L CaCO3</t>
  </si>
  <si>
    <t>5.8 C</t>
  </si>
  <si>
    <t>235 -uS/cm</t>
  </si>
  <si>
    <t>93 CaCO3</t>
  </si>
  <si>
    <t>4.2-5.4 ug/L / 14.7-16.7 ug/L / 22.5-24.8 ug/L / 45.7-46.1 ug/L / 80.1-90.6 ug/L / 188.0 ug/L</t>
  </si>
  <si>
    <t>157</t>
  </si>
  <si>
    <t>238 -uS/cm</t>
  </si>
  <si>
    <t>3.4-3.8 ug/L / 14.9-17.1 ug/L / 24.2-26.2 ug/L / 49.9-56.3 ug/L / 99.4-101.2 ug/L / 227.0 ug/L</t>
  </si>
  <si>
    <t>267</t>
  </si>
  <si>
    <t>10 C</t>
  </si>
  <si>
    <t>249 -uS/cm</t>
  </si>
  <si>
    <t>11.7-15.3 ug/L / 28.9-29.9 ug/L / 53.9-56.1 ug/L / 97.7-100.0 ug/L / 199.0-201.5 ug/L / 412.0 ug/L</t>
  </si>
  <si>
    <t>&gt;111</t>
  </si>
  <si>
    <t>102 -mg/L CaCO3</t>
  </si>
  <si>
    <t>3 C</t>
  </si>
  <si>
    <t>239 -uS/cm</t>
  </si>
  <si>
    <t>91 CaCO3</t>
  </si>
  <si>
    <t>1.6 ug/L / 5.8-6.6 ug/L / 10.1-11.5 ug/L / 18.9-22.8 ug/L / 42.2-47.3 ug/L / 98.0-111.0 ug/L</t>
  </si>
  <si>
    <t>10 REPLICATES, REFERENCE TEST</t>
  </si>
  <si>
    <t>174 -mg/L CaCO3</t>
  </si>
  <si>
    <t>0.3 C</t>
  </si>
  <si>
    <t>574 -uS/cm</t>
  </si>
  <si>
    <t>128 CaCO3</t>
  </si>
  <si>
    <t>1.4 ug/L / 8.1 ug/L / 13.7 ug/L / 24.4 ug/L / 48.2 ug/L / 95.5 ug/L</t>
  </si>
  <si>
    <t>De Schamphelaere et al</t>
  </si>
  <si>
    <t xml:space="preserve"> 2007a</t>
  </si>
  <si>
    <t>Ceriodaphnia pulchella</t>
  </si>
  <si>
    <t>&lt;48 hr</t>
  </si>
  <si>
    <t>139</t>
  </si>
  <si>
    <t>Teut river</t>
  </si>
  <si>
    <t>75.8</t>
  </si>
  <si>
    <t>FIVE REPLICATES, MARKERMEER 9/24/2002</t>
  </si>
  <si>
    <t>780 -uS/cm</t>
  </si>
  <si>
    <t>NM</t>
  </si>
  <si>
    <t>Markmeer</t>
  </si>
  <si>
    <t>Cu conc 11 ug/L</t>
  </si>
  <si>
    <t>MARKERMEER, THE NETHERLANDS FIELD COLLECTED CLADOCERAN, SAMPLING DATE 09/24/2002</t>
  </si>
  <si>
    <t>Assumed from 2004 paper</t>
  </si>
  <si>
    <t>Ceriodaphnia quadrangula</t>
  </si>
  <si>
    <t>34.6</t>
  </si>
  <si>
    <t>Ceriodaphnia reticulata</t>
  </si>
  <si>
    <t>13.3</t>
  </si>
  <si>
    <t>ANKEVEEN, NETHERLANDS FIELD COLLECTED CLADOCERAN, SAMPLING DATE 06/14/2002</t>
  </si>
  <si>
    <t>473</t>
  </si>
  <si>
    <t>FIVE REPLICATES, ANKEVEEN 06/14/2002</t>
  </si>
  <si>
    <t>from paper</t>
  </si>
  <si>
    <t>367 -uS/cm</t>
  </si>
  <si>
    <t>Ankeveen</t>
  </si>
  <si>
    <t>Cu conc 9.2 ug/L</t>
  </si>
  <si>
    <t>277</t>
  </si>
  <si>
    <t>FIVE REPLICATES, ANKEVEEN 09/12/2002</t>
  </si>
  <si>
    <t>412 -uS/cm</t>
  </si>
  <si>
    <t>Cu conc 3.2ug/L</t>
  </si>
  <si>
    <t>17.7</t>
  </si>
  <si>
    <t>ANKEVEEN, NETHERLANDS FIELD COLLECTED CLADOCERAN, SAMPLING DATE 09/12/2002</t>
  </si>
  <si>
    <t>Khan</t>
  </si>
  <si>
    <t>Khan &amp; Nugegoda</t>
  </si>
  <si>
    <t>Parastacidae</t>
  </si>
  <si>
    <t>Cherax</t>
  </si>
  <si>
    <t>Cherax destructor</t>
  </si>
  <si>
    <t>Yabby/crayfish</t>
  </si>
  <si>
    <t>Juveniles (28d)</t>
  </si>
  <si>
    <t>?</t>
  </si>
  <si>
    <t>Carbon-filted water</t>
  </si>
  <si>
    <t>cant use as no H or DOC</t>
  </si>
  <si>
    <t xml:space="preserve"> 1983b</t>
  </si>
  <si>
    <t>Crayfish</t>
  </si>
  <si>
    <t>Juvenile (26 d)</t>
  </si>
  <si>
    <t>Juvenile (69 d)</t>
  </si>
  <si>
    <t>Kosalwat</t>
  </si>
  <si>
    <t xml:space="preserve">Kosalwat and Knight </t>
  </si>
  <si>
    <t>Hexapoda</t>
  </si>
  <si>
    <t>Insecta</t>
  </si>
  <si>
    <t>Diptera</t>
  </si>
  <si>
    <t>Chironomidae</t>
  </si>
  <si>
    <t>Chironomus</t>
  </si>
  <si>
    <t>Chironomus decorus</t>
  </si>
  <si>
    <t>Midge</t>
  </si>
  <si>
    <t>Insect</t>
  </si>
  <si>
    <t>Franklin</t>
  </si>
  <si>
    <t>Franklin et al</t>
  </si>
  <si>
    <t xml:space="preserve"> 2001a</t>
  </si>
  <si>
    <t>Green algae</t>
  </si>
  <si>
    <t>Green microalgae</t>
  </si>
  <si>
    <t>Log phase growth</t>
  </si>
  <si>
    <t>Log phase growth (&lt;7 d)</t>
  </si>
  <si>
    <t>Esterase activity</t>
  </si>
  <si>
    <t>115-223</t>
  </si>
  <si>
    <t>80-96</t>
  </si>
  <si>
    <t>Chydorus</t>
  </si>
  <si>
    <t>Chydorus ovalis</t>
  </si>
  <si>
    <t>162</t>
  </si>
  <si>
    <t>33.4</t>
  </si>
  <si>
    <t>93</t>
  </si>
  <si>
    <t>60.6</t>
  </si>
  <si>
    <t>9.6</t>
  </si>
  <si>
    <t>78.6</t>
  </si>
  <si>
    <t>Chydorus sphaericus</t>
  </si>
  <si>
    <t>33.3</t>
  </si>
  <si>
    <t>Bokrijk 1/10/2002</t>
  </si>
  <si>
    <t>37.2</t>
  </si>
  <si>
    <t>Oberkirchen</t>
  </si>
  <si>
    <t>FIVE REPLICATES, OBERKIRCHEN 9/10/2002</t>
  </si>
  <si>
    <t>81.4 -uS/cm</t>
  </si>
  <si>
    <t>150</t>
  </si>
  <si>
    <t>23.1</t>
  </si>
  <si>
    <t>ISO water, details from 2004 paper, Sulfate from Brix</t>
  </si>
  <si>
    <t>14.1</t>
  </si>
  <si>
    <t>OBERKIRCHEN, GERMANY FIELD COLLECTED CLADOCERAN, SAMPLING DATE 09/10/2002</t>
  </si>
  <si>
    <t>20.2</t>
  </si>
  <si>
    <t>38</t>
  </si>
  <si>
    <t>Veneroida</t>
  </si>
  <si>
    <t>Corbiculidae</t>
  </si>
  <si>
    <t>Corbicula</t>
  </si>
  <si>
    <t>Corbicula australis</t>
  </si>
  <si>
    <t>Orb-Shell Mussel</t>
  </si>
  <si>
    <t>48000</t>
  </si>
  <si>
    <t>Besser</t>
  </si>
  <si>
    <t>Besser,J.M., C.A. Mebane, D.R. Mount, C.D. Ivey, J.L. Kunz, I.E. Greer, T.W. May, and C.G. Ingersoll</t>
  </si>
  <si>
    <t>Sensitivity of Mottled Sculpins (Cottus bairdi) and Rainbow Trout (Oncorhynchus mykiss) to Acute and Chronic Toxicity of Cadmium, Copper, and Zinc</t>
  </si>
  <si>
    <t>Environ. Toxicol. Chem.26(8): 1657-1665</t>
  </si>
  <si>
    <t>Scorpaeniformes</t>
  </si>
  <si>
    <t>Cottidae</t>
  </si>
  <si>
    <t>Cottus</t>
  </si>
  <si>
    <t>Cottus bairdi</t>
  </si>
  <si>
    <t>Mottled Sculpin</t>
  </si>
  <si>
    <t xml:space="preserve"> 2-3Month(s)</t>
  </si>
  <si>
    <t>&gt;230</t>
  </si>
  <si>
    <t>2003 MINNESOTA ACUTE TEST</t>
  </si>
  <si>
    <t>18.9 17-20</t>
  </si>
  <si>
    <t>8.3 7.92-8.9</t>
  </si>
  <si>
    <t>101 92-110mg/L CaCO3</t>
  </si>
  <si>
    <t>257 220-350umhos/cm</t>
  </si>
  <si>
    <t>9.3 7.3-10</t>
  </si>
  <si>
    <t>90 80-100 CaCO3</t>
  </si>
  <si>
    <t>0.5 ug/L / 12 ug/L / 29 ug/L / 57 ug/L / 110 ug/L / 230 ug/L</t>
  </si>
  <si>
    <t>Besser et al</t>
  </si>
  <si>
    <t>Cottus bairdii</t>
  </si>
  <si>
    <t>Mottled sculpin</t>
  </si>
  <si>
    <t>Newly hatched</t>
  </si>
  <si>
    <t>0.3 ug/L / 12 ug/L / 27 ug/L / 54 ug/L / 110 ug/L / 230 ug/L</t>
  </si>
  <si>
    <t>2004 MISSOURI ACUTE TEST</t>
  </si>
  <si>
    <t>Swim up fry</t>
  </si>
  <si>
    <t>0.3 ug/L / 2.9 ug/L / 6.7 ug/L / 14 ug/L / 27 ug/L / 59 ug/L</t>
  </si>
  <si>
    <t>Yearling</t>
  </si>
  <si>
    <t>0.3 ug/L / 39 ug/L / 90 ug/L / 190 ug/L / 360 ug/L / 770 ug/L</t>
  </si>
  <si>
    <t>2004 MINNESOTA ACUTE TEST</t>
  </si>
  <si>
    <t>Baker</t>
  </si>
  <si>
    <t>Baker &amp; Walden</t>
  </si>
  <si>
    <t>Atheriniformes</t>
  </si>
  <si>
    <t>Atherinidae</t>
  </si>
  <si>
    <t>Craterocephalus</t>
  </si>
  <si>
    <t>Craterocephalus stercusmuscarum</t>
  </si>
  <si>
    <t>Fly-specked hardyhead</t>
  </si>
  <si>
    <t>16-27</t>
  </si>
  <si>
    <t>Measured, GFAAS/AAS</t>
  </si>
  <si>
    <t>Questionable quality - groundwater used for acclimation has 450 ug/L Cu</t>
  </si>
  <si>
    <t>Baker,L., and D. Walden</t>
  </si>
  <si>
    <t>Acute Toxicity of Copper and Zinc to Three Fish Species from the Alligator Rivers Region</t>
  </si>
  <si>
    <t>Tech.Memorandum No.8, Supervising Scientist for the Alligator Rivers Region, Australian Gov.Publ.Serv., Canberra, Australia:27 p.</t>
  </si>
  <si>
    <t>Fly Specked Hardyhead</t>
  </si>
  <si>
    <t>17</t>
  </si>
  <si>
    <t>BUFFALO BILLABONG WATER</t>
  </si>
  <si>
    <t>27 -</t>
  </si>
  <si>
    <t>6.6 -mg/L CaCO3</t>
  </si>
  <si>
    <t>21</t>
  </si>
  <si>
    <t>Khangarot</t>
  </si>
  <si>
    <t>Khangarot et al</t>
  </si>
  <si>
    <t>Cyprinus</t>
  </si>
  <si>
    <t>Cyprinus carpio</t>
  </si>
  <si>
    <t>Common carp</t>
  </si>
  <si>
    <t>Fingerling</t>
  </si>
  <si>
    <t>63 (N)</t>
  </si>
  <si>
    <t>Dechlorinated tap water</t>
  </si>
  <si>
    <t>De Boeck et al</t>
  </si>
  <si>
    <t>juvenile</t>
  </si>
  <si>
    <t>Roopadevi</t>
  </si>
  <si>
    <t>Roopadevi et al</t>
  </si>
  <si>
    <t>180 (N)</t>
  </si>
  <si>
    <t>Recon</t>
  </si>
  <si>
    <t>310 (N)</t>
  </si>
  <si>
    <t>890 (N)</t>
  </si>
  <si>
    <t>Palmer</t>
  </si>
  <si>
    <t>Palmer et al</t>
  </si>
  <si>
    <t>Danio</t>
  </si>
  <si>
    <t>Danio rerio</t>
  </si>
  <si>
    <t>Zebrafish</t>
  </si>
  <si>
    <t>100-140</t>
  </si>
  <si>
    <t>Zebra Danio</t>
  </si>
  <si>
    <t>96</t>
  </si>
  <si>
    <t>skip</t>
  </si>
  <si>
    <t>Alsop</t>
  </si>
  <si>
    <t>Alsop,D., and C.M. Wood</t>
  </si>
  <si>
    <t>Metal Uptake and Acute Toxicity in Zebrafish:  Common Mechanisms Across Multiple Metals</t>
  </si>
  <si>
    <t>Aquat. Toxicol.105(3/4): 385-393</t>
  </si>
  <si>
    <t>212.1</t>
  </si>
  <si>
    <t>LAKE ONTARIO HARD WATER</t>
  </si>
  <si>
    <t>26.5 -</t>
  </si>
  <si>
    <t>141 -mg/L CaCO3</t>
  </si>
  <si>
    <t>from IZA Zn DB for this study</t>
  </si>
  <si>
    <t>143.3</t>
  </si>
  <si>
    <t>28 -</t>
  </si>
  <si>
    <t>147.2</t>
  </si>
  <si>
    <t>256.8</t>
  </si>
  <si>
    <t>144.4</t>
  </si>
  <si>
    <t>148.4</t>
  </si>
  <si>
    <t>11.66</t>
  </si>
  <si>
    <t>SOFT WATER</t>
  </si>
  <si>
    <t>7.8 -mg/L CaCO3</t>
  </si>
  <si>
    <t>Bacher</t>
  </si>
  <si>
    <t>Daphnia carinata</t>
  </si>
  <si>
    <t>39-41</t>
  </si>
  <si>
    <t>Dechlorinated Melbourne tap water</t>
  </si>
  <si>
    <t>not reported</t>
  </si>
  <si>
    <t>Estimated based on Daly et al measures of Melbourne tap water</t>
  </si>
  <si>
    <t>Daphnia galeata</t>
  </si>
  <si>
    <t>124</t>
  </si>
  <si>
    <t>3.2</t>
  </si>
  <si>
    <t>6.9</t>
  </si>
  <si>
    <t>10.3</t>
  </si>
  <si>
    <t>10.1</t>
  </si>
  <si>
    <t>Daphnia longispina</t>
  </si>
  <si>
    <t>76.1</t>
  </si>
  <si>
    <t>320</t>
  </si>
  <si>
    <t>203</t>
  </si>
  <si>
    <t>9.89</t>
  </si>
  <si>
    <t>10</t>
  </si>
  <si>
    <t>MARKERMEER, THE NETHERLANDS FIELD COLLECTED CLADOCERAN, SAMPLING DATE 05/26/2001</t>
  </si>
  <si>
    <t>11.3</t>
  </si>
  <si>
    <t>4</t>
  </si>
  <si>
    <t>4.4</t>
  </si>
  <si>
    <t>2.1</t>
  </si>
  <si>
    <t>3.1</t>
  </si>
  <si>
    <t>6.8</t>
  </si>
  <si>
    <t>8.2</t>
  </si>
  <si>
    <t>Chapman</t>
  </si>
  <si>
    <t>Chapman,G.A., S. Ota, and F. Recht</t>
  </si>
  <si>
    <t>Effects of Water Hardness on the Toxicity of Metals to Daphnia magna</t>
  </si>
  <si>
    <t>U.S.EPA, Corvallis, OR:17 p.</t>
  </si>
  <si>
    <t>&lt;1 -Day(s)</t>
  </si>
  <si>
    <t>4 REPLICATES, NOT FED, 16:8 HOUR LIGHT:DARK</t>
  </si>
  <si>
    <t>18.2 17.5-18.5</t>
  </si>
  <si>
    <t>45 CaCO3</t>
  </si>
  <si>
    <t>69</t>
  </si>
  <si>
    <t>19.9 19.5-20.5</t>
  </si>
  <si>
    <t>207 -mg/L CaCO3</t>
  </si>
  <si>
    <t>166 CaCO3</t>
  </si>
  <si>
    <t>68</t>
  </si>
  <si>
    <t>33</t>
  </si>
  <si>
    <t>20.3 19.5-21.3</t>
  </si>
  <si>
    <t>79 CaCO3</t>
  </si>
  <si>
    <t>19.7 19-20.3</t>
  </si>
  <si>
    <t>82 CaCO3</t>
  </si>
  <si>
    <t>Baird</t>
  </si>
  <si>
    <t>Baird et al</t>
  </si>
  <si>
    <t>10.5 (N)</t>
  </si>
  <si>
    <t>17.3 (N)</t>
  </si>
  <si>
    <t>20.6 (N)</t>
  </si>
  <si>
    <t>31.3 (N)</t>
  </si>
  <si>
    <t>41.2 (N)</t>
  </si>
  <si>
    <t>70.7 (N)</t>
  </si>
  <si>
    <t>Meador</t>
  </si>
  <si>
    <t xml:space="preserve">Hickey &amp; Vickers </t>
  </si>
  <si>
    <t>Immobilisation</t>
  </si>
  <si>
    <t>9-38</t>
  </si>
  <si>
    <t>estimated by me, could be lower</t>
  </si>
  <si>
    <t>Barata</t>
  </si>
  <si>
    <t>Barata et al</t>
  </si>
  <si>
    <t>Influence of Genetic and Environmental Factors on the Tolerance of Daphnia magna Straus to Essential and Non-Essential Metals</t>
  </si>
  <si>
    <t>Aquat. Toxicol.42(2): 115-137</t>
  </si>
  <si>
    <t>Also has labile concs:  0.3</t>
  </si>
  <si>
    <t>3 CONTROL REPLICATES, 3 REPLICATES OF 8-15 TEST CONCENTRATIONS, 10 ORGANISMS PER REPLICATE</t>
  </si>
  <si>
    <t>Also has labile concs: 1.6</t>
  </si>
  <si>
    <t>Also has labile concs:  0.7</t>
  </si>
  <si>
    <t>Also has labile concs:  3.5</t>
  </si>
  <si>
    <t>De Schamphelaere &amp; Janssen</t>
  </si>
  <si>
    <t>Refinement and Field Validation of a Biotic Ligand Model Predicting Acute Copper Toxicity to Daphnia magna</t>
  </si>
  <si>
    <t>Comp. Biochem. Physiol. C Toxicol. Pharmacol.133:243-258</t>
  </si>
  <si>
    <t>11.99 (N)</t>
  </si>
  <si>
    <t>12.2 (N)</t>
  </si>
  <si>
    <t>16.35 (N)</t>
  </si>
  <si>
    <t>16.93 (N)</t>
  </si>
  <si>
    <t>20.97 (N)</t>
  </si>
  <si>
    <t>21.55 (N)</t>
  </si>
  <si>
    <t>31.77 (N)</t>
  </si>
  <si>
    <t>42.68 (N)</t>
  </si>
  <si>
    <t>57.28 (N)</t>
  </si>
  <si>
    <t>1090</t>
  </si>
  <si>
    <t>81</t>
  </si>
  <si>
    <t>188</t>
  </si>
  <si>
    <t>103</t>
  </si>
  <si>
    <t>Cu conc 3.6 ug/L</t>
  </si>
  <si>
    <t>755</t>
  </si>
  <si>
    <t>170</t>
  </si>
  <si>
    <t>205</t>
  </si>
  <si>
    <t>178</t>
  </si>
  <si>
    <t>Organisms 48-hr old</t>
  </si>
  <si>
    <t>208</t>
  </si>
  <si>
    <t>257</t>
  </si>
  <si>
    <t>Effect of Dissolved Organic Matter Source on Acute Copper Toxicity to Daphnia magna</t>
  </si>
  <si>
    <t>Environ. Toxicol. Chem.23(5): 1248-1255</t>
  </si>
  <si>
    <t>Reconstituted water with DOM added</t>
  </si>
  <si>
    <t>Environ. Toxicol. Chem.23(5): 1248-1256</t>
  </si>
  <si>
    <t>Environ. Toxicol. Chem.23(5): 1248-1257</t>
  </si>
  <si>
    <t>Environ. Toxicol. Chem.23(5): 1248-1258</t>
  </si>
  <si>
    <t>Environ. Toxicol. Chem.23(5): 1248-1259</t>
  </si>
  <si>
    <t>Environ. Toxicol. Chem.23(5): 1248-1260</t>
  </si>
  <si>
    <t>Environ. Toxicol. Chem.23(5): 1248-1261</t>
  </si>
  <si>
    <t>Environ. Toxicol. Chem.23(5): 1248-1262</t>
  </si>
  <si>
    <t>Environ. Toxicol. Chem.23(5): 1248-1263</t>
  </si>
  <si>
    <t>Environ. Toxicol. Chem.23(5): 1248-1264</t>
  </si>
  <si>
    <t>Environ. Toxicol. Chem.23(5): 1248-1265</t>
  </si>
  <si>
    <t>Environ. Toxicol. Chem.23(5): 1248-1266</t>
  </si>
  <si>
    <t>Environ. Toxicol. Chem.23(5): 1248-1267</t>
  </si>
  <si>
    <t>Environ. Toxicol. Chem.23(5): 1248-1268</t>
  </si>
  <si>
    <t>Environ. Toxicol. Chem.23(5): 1248-1269</t>
  </si>
  <si>
    <t>Environ. Toxicol. Chem.23(5): 1248-1270</t>
  </si>
  <si>
    <t>Environ. Toxicol. Chem.23(5): 1248-1271</t>
  </si>
  <si>
    <t>Environ. Toxicol. Chem.23(5): 1248-1272</t>
  </si>
  <si>
    <t>De Schamphelaere,K.A.C., F.M. Vasconcelos, F.M.G. Tack, H.E. Allen, and C.R. Janssen</t>
  </si>
  <si>
    <t>Natural waters</t>
  </si>
  <si>
    <t>in paper</t>
  </si>
  <si>
    <t>932</t>
  </si>
  <si>
    <t>97.9</t>
  </si>
  <si>
    <t>64</t>
  </si>
  <si>
    <t>236</t>
  </si>
  <si>
    <t>70.8</t>
  </si>
  <si>
    <t>Kramer</t>
  </si>
  <si>
    <t>Kramer et al</t>
  </si>
  <si>
    <t>Copper Toxicity in Relation to Surface Water-Dissolved Organic Matter:  Biological Effects to Daphnia magna</t>
  </si>
  <si>
    <t>Environ. Toxicol. Chem.23(12): 2971-2980</t>
  </si>
  <si>
    <t>nominal, but were within 5% of measured</t>
  </si>
  <si>
    <t>Beemster</t>
  </si>
  <si>
    <t>Vinkeveen</t>
  </si>
  <si>
    <t>Regge</t>
  </si>
  <si>
    <t>Rhine</t>
  </si>
  <si>
    <t>Meuse</t>
  </si>
  <si>
    <t>Me</t>
  </si>
  <si>
    <t>&gt;320</t>
  </si>
  <si>
    <t>8..6</t>
  </si>
  <si>
    <t>&gt;180</t>
  </si>
  <si>
    <t>Brook</t>
  </si>
  <si>
    <t>Hardness way too high</t>
  </si>
  <si>
    <t>DSW</t>
  </si>
  <si>
    <t>-</t>
  </si>
  <si>
    <t>Long</t>
  </si>
  <si>
    <t>Long et al</t>
  </si>
  <si>
    <t>2 (N)</t>
  </si>
  <si>
    <t>by Brix et al 2020</t>
  </si>
  <si>
    <t>2.8 (N)</t>
  </si>
  <si>
    <t>10 (N)</t>
  </si>
  <si>
    <t>11.1 (N)</t>
  </si>
  <si>
    <t>26.8</t>
  </si>
  <si>
    <t>ISO STANDARD MEDIUN, ORGANISMS COLLECTED FROM LEUVEN ON 07/06/2002</t>
  </si>
  <si>
    <t>53.2</t>
  </si>
  <si>
    <t>40.6</t>
  </si>
  <si>
    <t>De Schamphelaere,K.A.C., V.I.R. Unamuno, F.M.G. Tack, J. Vanderdeelen, and C.R. Janssen</t>
  </si>
  <si>
    <t>Reverse Osmosis Sampling does not Affect the Protective Effect of Dissolved Organic Matter on Copper and Zinc Toxicity to Freshwater Organisms</t>
  </si>
  <si>
    <t>Chemosphere58(5): 653-658</t>
  </si>
  <si>
    <t>66.8</t>
  </si>
  <si>
    <t>77.3</t>
  </si>
  <si>
    <t>Ryan</t>
  </si>
  <si>
    <t>Villavicencio</t>
  </si>
  <si>
    <t>Villavicencio et al</t>
  </si>
  <si>
    <t>Canli</t>
  </si>
  <si>
    <t>4 d</t>
  </si>
  <si>
    <t>16.14 (N)</t>
  </si>
  <si>
    <t>Xie</t>
  </si>
  <si>
    <t>Xie et al</t>
  </si>
  <si>
    <t>61.01 (N)</t>
  </si>
  <si>
    <t>Yim</t>
  </si>
  <si>
    <t>Yim et al</t>
  </si>
  <si>
    <t>19.3</t>
  </si>
  <si>
    <t>17.8</t>
  </si>
  <si>
    <t>25.9</t>
  </si>
  <si>
    <t>29.4</t>
  </si>
  <si>
    <t>4.3</t>
  </si>
  <si>
    <t>2.5</t>
  </si>
  <si>
    <t>21.3</t>
  </si>
  <si>
    <t>28.9</t>
  </si>
  <si>
    <t>Mohammed</t>
  </si>
  <si>
    <t>111.5 (N)</t>
  </si>
  <si>
    <t>Watanbe</t>
  </si>
  <si>
    <t>Watanbe et al</t>
  </si>
  <si>
    <t>5.174 (N)</t>
  </si>
  <si>
    <t>Ryan et al</t>
  </si>
  <si>
    <t>Al-Reasi</t>
  </si>
  <si>
    <t>Al-Reasi et al</t>
  </si>
  <si>
    <t>Fulton</t>
  </si>
  <si>
    <t>Fulton &amp; Meyer</t>
  </si>
  <si>
    <t>Meyer</t>
  </si>
  <si>
    <t>Meyer et al</t>
  </si>
  <si>
    <t>Traudt</t>
  </si>
  <si>
    <t>Traudt et al</t>
  </si>
  <si>
    <t>Traudt,E.M., J.F. Ranville, S.A. Smith, and J.S. Meyer</t>
  </si>
  <si>
    <t>A Test of the Additivity of Acute Toxicity of Binary-Metal Mixtures of Ni with Cd, Cu, and Zn to Daphnia magna, Using the Inflection Point of the Concentration-Response Curves</t>
  </si>
  <si>
    <t>Environ. Toxicol. Chem.35(7): 1843-1851</t>
  </si>
  <si>
    <t>100</t>
  </si>
  <si>
    <t>ANALYSIS OF 15 POOLED TESTS</t>
  </si>
  <si>
    <t xml:space="preserve"> 19.7-21</t>
  </si>
  <si>
    <t xml:space="preserve"> 7.58-8.31</t>
  </si>
  <si>
    <t xml:space="preserve"> 34.8-57 CaCO3</t>
  </si>
  <si>
    <t>water chem from BC/Brix; paper provided range</t>
  </si>
  <si>
    <t>0-0.005 mg/L / 0.004-0.2270 mg/L</t>
  </si>
  <si>
    <t>Traudt,E.M., J.F. Ranville, and J.S. Meyer</t>
  </si>
  <si>
    <t>Effect of Age on Acute Toxicity of Cadmium, Copper, Nickel, and Zinc in Individual-Metal Exposures to Daphnia magna Neonates</t>
  </si>
  <si>
    <t>Environ. Toxicol. Chem.36(1): 113-119</t>
  </si>
  <si>
    <t xml:space="preserve"> 0-4Hour(s)</t>
  </si>
  <si>
    <t>101</t>
  </si>
  <si>
    <t>2 POOLED TESTS</t>
  </si>
  <si>
    <t xml:space="preserve"> 20.7-20.9</t>
  </si>
  <si>
    <t xml:space="preserve"> 8.15-8.3</t>
  </si>
  <si>
    <t>3.21 C</t>
  </si>
  <si>
    <t xml:space="preserve"> 49.7-51.4 CaCO3</t>
  </si>
  <si>
    <t>0.001 mg/L / 0.011 mg/L / 0.068 mg/L / 0.080 mg/L / 0.134 mg/L / 0.248 mg/L</t>
  </si>
  <si>
    <t xml:space="preserve"> 20-24Hour(s)</t>
  </si>
  <si>
    <t>82</t>
  </si>
  <si>
    <t xml:space="preserve"> 20.6-21</t>
  </si>
  <si>
    <t xml:space="preserve"> 8.17-8.28</t>
  </si>
  <si>
    <t>Nebeker</t>
  </si>
  <si>
    <t>Nebeker et al</t>
  </si>
  <si>
    <t xml:space="preserve"> 1986a</t>
  </si>
  <si>
    <t>Boeckman</t>
  </si>
  <si>
    <t>Boeckman &amp; Bidwell</t>
  </si>
  <si>
    <t>DOC estimated (from TOC)</t>
  </si>
  <si>
    <t>15.5 (TOC)</t>
  </si>
  <si>
    <t>from wetland, may over estimate DOC</t>
  </si>
  <si>
    <t>Nominal concentration</t>
  </si>
  <si>
    <t>7.2 (N)</t>
  </si>
  <si>
    <t>15.8 (TOC)</t>
  </si>
  <si>
    <t>9.1 (N)</t>
  </si>
  <si>
    <t>13.4 (TOC)</t>
  </si>
  <si>
    <t>de Oliveira-Filho</t>
  </si>
  <si>
    <t>de Oliveira-Filho et al</t>
  </si>
  <si>
    <t>Daphnia similis</t>
  </si>
  <si>
    <t>13 (N)</t>
  </si>
  <si>
    <t>NIWA data, collated for ELF</t>
  </si>
  <si>
    <t>NIWA</t>
  </si>
  <si>
    <t xml:space="preserve"> unpublished</t>
  </si>
  <si>
    <t>Measured D0,D2</t>
  </si>
  <si>
    <t>Use natural waters data instead</t>
  </si>
  <si>
    <t>AHA</t>
  </si>
  <si>
    <t>estimated from the IZA project Waihou water</t>
  </si>
  <si>
    <t>Karen's work</t>
  </si>
  <si>
    <t>New data, this project</t>
  </si>
  <si>
    <t>(33-51)</t>
  </si>
  <si>
    <t>&lt;0.3</t>
  </si>
  <si>
    <t>DOC, natural waters</t>
  </si>
  <si>
    <t>estimated from the IZA project by ratio with Ca</t>
  </si>
  <si>
    <t>(26-39)</t>
  </si>
  <si>
    <t>Hōteo River</t>
  </si>
  <si>
    <t>(261-284) b</t>
  </si>
  <si>
    <t>Mahurangi River (Redwoods)</t>
  </si>
  <si>
    <t>(159-255) b</t>
  </si>
  <si>
    <t>(78-135)</t>
  </si>
  <si>
    <t>&lt;0.5</t>
  </si>
  <si>
    <t>Ephemeroptera</t>
  </si>
  <si>
    <t>Letpophlebiidae</t>
  </si>
  <si>
    <t>Deleatidium</t>
  </si>
  <si>
    <t>Deleatidium spp.</t>
  </si>
  <si>
    <t>Deleatidium sp.</t>
  </si>
  <si>
    <t>Mayfly</t>
  </si>
  <si>
    <t>37-183</t>
  </si>
  <si>
    <t>Denariusa</t>
  </si>
  <si>
    <t>Denariusa bandata</t>
  </si>
  <si>
    <t>Penny fish</t>
  </si>
  <si>
    <t>42-120</t>
  </si>
  <si>
    <t>&lt;0.5 (T)</t>
  </si>
  <si>
    <t>Mano</t>
  </si>
  <si>
    <t>Mano et al</t>
  </si>
  <si>
    <t>Ctenopoda</t>
  </si>
  <si>
    <t>Sididae</t>
  </si>
  <si>
    <t>Diaphanosoma</t>
  </si>
  <si>
    <t>Diaphanosoma brachyurum</t>
  </si>
  <si>
    <t>10.4 (N)</t>
  </si>
  <si>
    <t>Disparalona</t>
  </si>
  <si>
    <t>Disparalona rostrata</t>
  </si>
  <si>
    <t>137</t>
  </si>
  <si>
    <t>138</t>
  </si>
  <si>
    <t>70.6</t>
  </si>
  <si>
    <t>43.3</t>
  </si>
  <si>
    <t>Clearwater</t>
  </si>
  <si>
    <t>Clearwater et al</t>
  </si>
  <si>
    <t>Echyridella</t>
  </si>
  <si>
    <t>Echyridella menziesii</t>
  </si>
  <si>
    <t>Freshwater mussel</t>
  </si>
  <si>
    <t>Reconstituted water, moderately soft</t>
  </si>
  <si>
    <t>estimates used by Clearwater et al. 2014</t>
  </si>
  <si>
    <t>NoteDOC from resins</t>
  </si>
  <si>
    <t>but from the resin</t>
  </si>
  <si>
    <t>estimates used by authors in BLM modelling</t>
  </si>
  <si>
    <t>Andersen</t>
  </si>
  <si>
    <t>Andersen et al</t>
  </si>
  <si>
    <t>Hyperoartia</t>
  </si>
  <si>
    <t>Petromyzontiformes</t>
  </si>
  <si>
    <t>Petromyzontidae</t>
  </si>
  <si>
    <t>Entosphenus</t>
  </si>
  <si>
    <t>Entosphenus tridentatus</t>
  </si>
  <si>
    <t>Pacific Lamprey</t>
  </si>
  <si>
    <t>Egg</t>
  </si>
  <si>
    <t>Ammocoetes</t>
  </si>
  <si>
    <t>0.37 (TOC)</t>
  </si>
  <si>
    <t>Epioblasma</t>
  </si>
  <si>
    <t>Epioblasma capsaeformis</t>
  </si>
  <si>
    <t>Oyster Mussel</t>
  </si>
  <si>
    <t>Newly transformed</t>
  </si>
  <si>
    <t>Epioblasma rangiana</t>
  </si>
  <si>
    <t>Northern Riffleshell</t>
  </si>
  <si>
    <t>Not used by others - why??</t>
  </si>
  <si>
    <t>Epioblasma triquetra</t>
  </si>
  <si>
    <t>Snuffbox</t>
  </si>
  <si>
    <t>40 -mg/L CaCO3</t>
  </si>
  <si>
    <t>79.7</t>
  </si>
  <si>
    <t>42 -mg/L CaCO3</t>
  </si>
  <si>
    <t xml:space="preserve"> 1.6-1.7mg/L</t>
  </si>
  <si>
    <t>29-32 29-32 CaCO3</t>
  </si>
  <si>
    <t>30.9</t>
  </si>
  <si>
    <t xml:space="preserve"> 7.7-8</t>
  </si>
  <si>
    <t>41 -mg/L CaCO3</t>
  </si>
  <si>
    <t xml:space="preserve"> 0.3-0.6mg/L</t>
  </si>
  <si>
    <t>28-30 28-30 CaCO3</t>
  </si>
  <si>
    <t>17.6</t>
  </si>
  <si>
    <t xml:space="preserve"> 8.1-8.3</t>
  </si>
  <si>
    <t>166 -mg/L CaCO3</t>
  </si>
  <si>
    <t>111-112 111-112 CaCO3</t>
  </si>
  <si>
    <t>Lydy</t>
  </si>
  <si>
    <t xml:space="preserve">Lydy and Wissing </t>
  </si>
  <si>
    <t>Percidae</t>
  </si>
  <si>
    <t>Etheostoma</t>
  </si>
  <si>
    <t>Etheostoma flabellare</t>
  </si>
  <si>
    <t>Darter</t>
  </si>
  <si>
    <t>Etheostoma lepidum</t>
  </si>
  <si>
    <t>Etheostoma nigrum</t>
  </si>
  <si>
    <t>Etheostoma rubrum</t>
  </si>
  <si>
    <t>Bayou darter</t>
  </si>
  <si>
    <t>Eurycercus</t>
  </si>
  <si>
    <t>Eurycercus lamellatus</t>
  </si>
  <si>
    <t>12.9</t>
  </si>
  <si>
    <t>24.3</t>
  </si>
  <si>
    <t>Osmeriformes</t>
  </si>
  <si>
    <t>Galaxiidae</t>
  </si>
  <si>
    <t>Galaxias</t>
  </si>
  <si>
    <t>Jollytail/inanga</t>
  </si>
  <si>
    <t>76</t>
  </si>
  <si>
    <t>54-64</t>
  </si>
  <si>
    <t>Measured?</t>
  </si>
  <si>
    <t>New</t>
  </si>
  <si>
    <t>Glover</t>
  </si>
  <si>
    <t xml:space="preserve">Glover, C. N., M. A. Urbina, R. A. Harley, and J. A. Lee. </t>
  </si>
  <si>
    <t>Salinity-dependent mechanisms of copper toxicity in the galaxiid fish, Galaxias maculatus</t>
  </si>
  <si>
    <t>Aquatic Toxicology</t>
  </si>
  <si>
    <t>inanga</t>
  </si>
  <si>
    <t>62-579</t>
  </si>
  <si>
    <t>48 hr test</t>
  </si>
  <si>
    <t>75-100</t>
  </si>
  <si>
    <t>Estimated based on Waikato River and carbon filtration</t>
  </si>
  <si>
    <t>Svecevicius</t>
  </si>
  <si>
    <t>Svecevicius &amp; Vosyliene</t>
  </si>
  <si>
    <t>Gasterosteiformes</t>
  </si>
  <si>
    <t>Gasterosteidae</t>
  </si>
  <si>
    <t>Gasterosteus</t>
  </si>
  <si>
    <t>Gasterosteus aculeatus</t>
  </si>
  <si>
    <t>Three-spined stickleback</t>
  </si>
  <si>
    <t>1490 (N)</t>
  </si>
  <si>
    <t>well water</t>
  </si>
  <si>
    <t>Gravenmier</t>
  </si>
  <si>
    <t>Gravenmier et al</t>
  </si>
  <si>
    <t>185.1</t>
  </si>
  <si>
    <t>USEPA mod hard recon</t>
  </si>
  <si>
    <t>214.3</t>
  </si>
  <si>
    <t>256.3</t>
  </si>
  <si>
    <t>262.2</t>
  </si>
  <si>
    <t>Gila</t>
  </si>
  <si>
    <t>Gila elegans</t>
  </si>
  <si>
    <t>Bonytail chub</t>
  </si>
  <si>
    <t>Gobiformes</t>
  </si>
  <si>
    <t>Eleotridae</t>
  </si>
  <si>
    <t>Gobiomorphus</t>
  </si>
  <si>
    <t>Gobiomorphus cotidianus</t>
  </si>
  <si>
    <t>Bully</t>
  </si>
  <si>
    <t>10-d</t>
  </si>
  <si>
    <t>Stocks measured</t>
  </si>
  <si>
    <t>Ca/Mg reported, others calcd</t>
  </si>
  <si>
    <t>Kevin's study</t>
  </si>
  <si>
    <t>humic acid, nominal DOC conc</t>
  </si>
  <si>
    <t>436-600</t>
  </si>
  <si>
    <t>estimated by me, based on carbon filter river + tap water</t>
  </si>
  <si>
    <t>Amphipoda</t>
  </si>
  <si>
    <t>Hyalellidae</t>
  </si>
  <si>
    <t>Hyalella</t>
  </si>
  <si>
    <t>Amphipod</t>
  </si>
  <si>
    <t>7-14 D</t>
  </si>
  <si>
    <t>Welsh et al</t>
  </si>
  <si>
    <t>&lt; 7d</t>
  </si>
  <si>
    <t>Karntanut</t>
  </si>
  <si>
    <t>Karntanut,W., and D. Pascoe</t>
  </si>
  <si>
    <t>The Toxicity of Copper, Cadmium and Zinc to Four Different Hydra (Cnidaria:  Hydrozoa)</t>
  </si>
  <si>
    <t>Chemosphere47(10): 1059-1064</t>
  </si>
  <si>
    <t>Cnidaria</t>
  </si>
  <si>
    <t>Hydrozoa</t>
  </si>
  <si>
    <t>Hydroida</t>
  </si>
  <si>
    <t>Hydridae</t>
  </si>
  <si>
    <t>Hydra</t>
  </si>
  <si>
    <t>Hydra oligactis</t>
  </si>
  <si>
    <t>209.76 -mg/L CaCO3</t>
  </si>
  <si>
    <t>Green hydra</t>
  </si>
  <si>
    <t>Population growth</t>
  </si>
  <si>
    <t>3.8-4.2</t>
  </si>
  <si>
    <t>Tropical, chronic test</t>
  </si>
  <si>
    <t>Markich,S., and C. Camilleri</t>
  </si>
  <si>
    <t>Population growth rate</t>
  </si>
  <si>
    <t>5 TESTS WITH 3 REPLICATES EACH</t>
  </si>
  <si>
    <t>3.9 3.8-4mg/L CaCO3</t>
  </si>
  <si>
    <t>23 22-24uS/cm</t>
  </si>
  <si>
    <t>4.1 4-4.2 CaCO3</t>
  </si>
  <si>
    <t>0.7 ug/L / 1 ug/L / 1.5 ug/L / 2.5 ug/L / 3 ug/L / 3.5 ug/L / 4.5 ug/L / 5 ug/L / 6 ug/L / 8 ug/L / 10 ug/L / 15 ug/L</t>
  </si>
  <si>
    <t>Pollino</t>
  </si>
  <si>
    <t>Pollino &amp; Holdway</t>
  </si>
  <si>
    <t>7.7-9.2</t>
  </si>
  <si>
    <t>No H/DOC, other data available for this species</t>
  </si>
  <si>
    <t>Synthetic Magela Creek</t>
  </si>
  <si>
    <t>5.5-6.5</t>
  </si>
  <si>
    <t>Hydra vulgaris</t>
  </si>
  <si>
    <t>Pink hydra</t>
  </si>
  <si>
    <t>17-35</t>
  </si>
  <si>
    <t>No H/DOC, not enough information supplied</t>
  </si>
  <si>
    <t>ASTM water</t>
  </si>
  <si>
    <t>A Comparison of Methods for Measuring Acute Toxicity to Hydra vulgaris</t>
  </si>
  <si>
    <t>Chemosphere41:1543-1548</t>
  </si>
  <si>
    <t>204 -mg/L CaCO3</t>
  </si>
  <si>
    <t>507 -umhos/cm</t>
  </si>
  <si>
    <t>56</t>
  </si>
  <si>
    <t>Hypseleostris</t>
  </si>
  <si>
    <t>Hypseleostris compressus</t>
  </si>
  <si>
    <t>Carp gudgeon</t>
  </si>
  <si>
    <t>Magela Creek water</t>
  </si>
  <si>
    <t>Hyriidae</t>
  </si>
  <si>
    <t>Hyridella</t>
  </si>
  <si>
    <t>Adult/juvenile</t>
  </si>
  <si>
    <t>DOC estimated, based on other papers</t>
  </si>
  <si>
    <t>Model fulvic acid</t>
  </si>
  <si>
    <t>Effects of Copper, Nickel and Zinc on Three Species of Oregon Freshwater Snails</t>
  </si>
  <si>
    <t>Environ. Toxicol. Chem.5(9): 807-811</t>
  </si>
  <si>
    <t>Copper chloride</t>
  </si>
  <si>
    <t>Neotaenioglossa</t>
  </si>
  <si>
    <t>Pleuroceridae</t>
  </si>
  <si>
    <t>Juga</t>
  </si>
  <si>
    <t>Juga plicifera</t>
  </si>
  <si>
    <t>Snail</t>
  </si>
  <si>
    <t>Mature</t>
  </si>
  <si>
    <t>15</t>
  </si>
  <si>
    <t>Lampsilis</t>
  </si>
  <si>
    <t>Lampsilis abrupta</t>
  </si>
  <si>
    <t>Pink Mucket</t>
  </si>
  <si>
    <t>32-35</t>
  </si>
  <si>
    <t>2 -Month(s)</t>
  </si>
  <si>
    <t>Lampsilis fasciola</t>
  </si>
  <si>
    <t>Wavy-Rayed Lampmussel</t>
  </si>
  <si>
    <t>&gt;800</t>
  </si>
  <si>
    <t>44.5</t>
  </si>
  <si>
    <t>50.4</t>
  </si>
  <si>
    <t>165 -mg/L CaCO3</t>
  </si>
  <si>
    <t>Lampsilis rafinesqueana</t>
  </si>
  <si>
    <t>Neosho Mucket</t>
  </si>
  <si>
    <t>Wang,N., C.G. Ingersoll, C.D. Ivey, D.K. Hardesty, T.W. May, T. Augspurger, A.D. Roberts, E. Van Genderen, and M.C. Bar</t>
  </si>
  <si>
    <t>Sensitivity of Early Life Stages of Freshwater Mussels (Unionidae) to Acute and Chronic Toxicity of Lead, Cadmium, and Zinc in Water</t>
  </si>
  <si>
    <t>Environ. Toxicol. Chem.29(9): 2053-2063</t>
  </si>
  <si>
    <t>5 -Day(s)</t>
  </si>
  <si>
    <t>57</t>
  </si>
  <si>
    <t>ASTM soft recon</t>
  </si>
  <si>
    <t>162 -mg/L CaCO3</t>
  </si>
  <si>
    <t>547 -uS/cm</t>
  </si>
  <si>
    <t>105 CaCO3</t>
  </si>
  <si>
    <t>TEST 9 COPPER JUVENILES, MEASURED CONCENTRATIONS IN 50 PERCENT DILUTION SERIES, IN GLASS BEAKERS</t>
  </si>
  <si>
    <t>651 -uS/cm</t>
  </si>
  <si>
    <t>119 CaCO3</t>
  </si>
  <si>
    <t>TEST 10 COPPER JUVENILES, MEASURED CONCENTRATIONS IN 50 PERCENT DILUTION SERIES, IN GLASS BEAKERS</t>
  </si>
  <si>
    <t>Gillis et al</t>
  </si>
  <si>
    <t>Lamp-Mussel</t>
  </si>
  <si>
    <t>28-34</t>
  </si>
  <si>
    <t>36.1</t>
  </si>
  <si>
    <t>Original paper</t>
  </si>
  <si>
    <t>Fatmucket Clam</t>
  </si>
  <si>
    <t>DOC estimated from other paper</t>
  </si>
  <si>
    <t>ASTM hard water</t>
  </si>
  <si>
    <t>2 months</t>
  </si>
  <si>
    <t>9.9</t>
  </si>
  <si>
    <t>164 -mg/L CaCO3</t>
  </si>
  <si>
    <t>176 -mg/L CaCO3</t>
  </si>
  <si>
    <t>138 -mg/L CaCO3</t>
  </si>
  <si>
    <t>297 -mg/L CaCO3</t>
  </si>
  <si>
    <t>87 -mg/L CaCO3</t>
  </si>
  <si>
    <t>175 -mg/L CaCO3</t>
  </si>
  <si>
    <t>173 -mg/L CaCO3</t>
  </si>
  <si>
    <t>215 -mg/L CaCO3</t>
  </si>
  <si>
    <t>188 -mg/L CaCO3</t>
  </si>
  <si>
    <t>139 -mg/L CaCO3</t>
  </si>
  <si>
    <t>45 -mg/L CaCO3</t>
  </si>
  <si>
    <t>192 -mg/L CaCO3</t>
  </si>
  <si>
    <t>199 -mg/L CaCO3</t>
  </si>
  <si>
    <t>167 -mg/L CaCO3</t>
  </si>
  <si>
    <t>168 -mg/L CaCO3</t>
  </si>
  <si>
    <t>186 -mg/L CaCO3</t>
  </si>
  <si>
    <t>216 -mg/L CaCO3</t>
  </si>
  <si>
    <t>2 -Hour(s)</t>
  </si>
  <si>
    <t>TEST 3 COPPER GLOCHIDIA, MEASURED CONCENTRATIONS IN 50 PERCENT DILUTION SERIES, IN GLASS CRYSTALLIZING DISHES</t>
  </si>
  <si>
    <t>577 -uS/cm</t>
  </si>
  <si>
    <t>131 CaCO3</t>
  </si>
  <si>
    <t>TEST 8 COPPER JUVENILES, MEASURED CONCENTRATIONS IN 50 PERCENT DILUTION SERIES, IN GLASS BEAKERS</t>
  </si>
  <si>
    <t>615 -uS/cm</t>
  </si>
  <si>
    <t>20</t>
  </si>
  <si>
    <t>TEST 5 COPPER JUVENILES, MEASURED CONCENTRATIONS IN 50 PERCENT DILUTION SERIES, IN GLASS BEAKERS</t>
  </si>
  <si>
    <t>171 -mg/L CaCO3</t>
  </si>
  <si>
    <t>589 -uS/cm</t>
  </si>
  <si>
    <t>132 CaCO3</t>
  </si>
  <si>
    <t>35</t>
  </si>
  <si>
    <t>TEST 6 COPPER JUVENILES, MEASURED CONCENTRATIONS IN 50 PERCENT DILUTION SERIES, IN GLASS BEAKERS</t>
  </si>
  <si>
    <t>172 -mg/L CaCO3</t>
  </si>
  <si>
    <t>541 -uS/cm</t>
  </si>
  <si>
    <t>117 CaCO3</t>
  </si>
  <si>
    <t>Charles</t>
  </si>
  <si>
    <t>Charles et al</t>
  </si>
  <si>
    <t>Toxicity of Uranium and Copper Individually, and in Combination, to a Tropical Freshwater Macrophyte (Lemna aequinoctialis)</t>
  </si>
  <si>
    <t>Chemosphere62(8): 1224-1233</t>
  </si>
  <si>
    <t>Liliopsida</t>
  </si>
  <si>
    <t>Arales</t>
  </si>
  <si>
    <t>Lemnaceae</t>
  </si>
  <si>
    <t>Lemna</t>
  </si>
  <si>
    <t>Lemna aequinoctialis</t>
  </si>
  <si>
    <t>duckweed</t>
  </si>
  <si>
    <t>12 fronds</t>
  </si>
  <si>
    <t>15.5-16.9</t>
  </si>
  <si>
    <t>SYNTHETIC WATER, 3 REPLICATES</t>
  </si>
  <si>
    <t>Pickering</t>
  </si>
  <si>
    <t>Pickering &amp; Henderson</t>
  </si>
  <si>
    <t>Bluegill</t>
  </si>
  <si>
    <t>10200 (N)</t>
  </si>
  <si>
    <t>660 (N)</t>
  </si>
  <si>
    <t>Inglis</t>
  </si>
  <si>
    <t>Inglis &amp; Davis</t>
  </si>
  <si>
    <t>1015 (N)</t>
  </si>
  <si>
    <t>398 (N)</t>
  </si>
  <si>
    <t>684.7 (N)</t>
  </si>
  <si>
    <t>Benoit</t>
  </si>
  <si>
    <t>1100 (N)</t>
  </si>
  <si>
    <t>Cairns</t>
  </si>
  <si>
    <t>Cairns et al</t>
  </si>
  <si>
    <t>Blaylock</t>
  </si>
  <si>
    <t>Blaylock et al</t>
  </si>
  <si>
    <t>Leptodea</t>
  </si>
  <si>
    <t>Leptodea leptodon</t>
  </si>
  <si>
    <t>Scaleshell</t>
  </si>
  <si>
    <t>Ligumia</t>
  </si>
  <si>
    <t>Ligumia recta</t>
  </si>
  <si>
    <t>Black Sandshell</t>
  </si>
  <si>
    <t>34.8</t>
  </si>
  <si>
    <t>Ferreira</t>
  </si>
  <si>
    <t>Ferreira et al</t>
  </si>
  <si>
    <t>Ranidae</t>
  </si>
  <si>
    <t>Lithobates</t>
  </si>
  <si>
    <t>Lithobates catesbeianus</t>
  </si>
  <si>
    <t>American bullfrog</t>
  </si>
  <si>
    <t>Tadpole</t>
  </si>
  <si>
    <t>2400 (N)</t>
  </si>
  <si>
    <t>estimated by Brix</t>
  </si>
  <si>
    <t>Ossana</t>
  </si>
  <si>
    <t>Ossana et al</t>
  </si>
  <si>
    <t>3960 (N)</t>
  </si>
  <si>
    <t>Brown</t>
  </si>
  <si>
    <t>Brown et al</t>
  </si>
  <si>
    <t>Lithobates clamitans</t>
  </si>
  <si>
    <t>Green frog</t>
  </si>
  <si>
    <t>Embryo</t>
  </si>
  <si>
    <t>y</t>
  </si>
  <si>
    <t>162.6 (N)</t>
  </si>
  <si>
    <t xml:space="preserve"> 1986b</t>
  </si>
  <si>
    <t>Lithoglyphidae</t>
  </si>
  <si>
    <t>Lithoglyphus</t>
  </si>
  <si>
    <t>Lithoglyphus virens</t>
  </si>
  <si>
    <t>Giant Columbia River spire shell</t>
  </si>
  <si>
    <t>Annelida</t>
  </si>
  <si>
    <t>Clitellata</t>
  </si>
  <si>
    <t>Lumbriculida</t>
  </si>
  <si>
    <t>Lumbriculidae</t>
  </si>
  <si>
    <t>Lumbriculus</t>
  </si>
  <si>
    <t>Lumbriculus variegatus</t>
  </si>
  <si>
    <t>blackworm</t>
  </si>
  <si>
    <t>Annelid</t>
  </si>
  <si>
    <t>Recon water, low DOC assumed</t>
  </si>
  <si>
    <t>Oligochaete</t>
  </si>
  <si>
    <t>DOC estimated from TOC</t>
  </si>
  <si>
    <t>0.6 (TOC)</t>
  </si>
  <si>
    <t xml:space="preserve">Variation in TOC during the test, average of medians of pre and post exposure measurements </t>
  </si>
  <si>
    <t>Brix et al</t>
  </si>
  <si>
    <t>Hygrophilia</t>
  </si>
  <si>
    <t>Lymnaeidae</t>
  </si>
  <si>
    <t>Lymnaea</t>
  </si>
  <si>
    <t>Great Pond Snail</t>
  </si>
  <si>
    <t>Ng et al</t>
  </si>
  <si>
    <t>Percichthyidae</t>
  </si>
  <si>
    <t>Macquira</t>
  </si>
  <si>
    <t>Macquaria ambigua</t>
  </si>
  <si>
    <t>Golden perch</t>
  </si>
  <si>
    <t>70-130</t>
  </si>
  <si>
    <t>Juvenile (60d)</t>
  </si>
  <si>
    <t>Pleocyemata</t>
  </si>
  <si>
    <t>Macrobrachium</t>
  </si>
  <si>
    <t>Macrobrachium sp</t>
  </si>
  <si>
    <t>Prawn</t>
  </si>
  <si>
    <t>Palaemonidae</t>
  </si>
  <si>
    <t>Macrobrachium sp.</t>
  </si>
  <si>
    <t>58</t>
  </si>
  <si>
    <t>Melanotaeniidae</t>
  </si>
  <si>
    <t>Melanotaenia</t>
  </si>
  <si>
    <t>Melanotaenia nigrans</t>
  </si>
  <si>
    <t>Australian Redtailed Rainbowfish</t>
  </si>
  <si>
    <t>120</t>
  </si>
  <si>
    <t>25.2 -mg/L CaCO3</t>
  </si>
  <si>
    <t>34.5 -umhos/cm</t>
  </si>
  <si>
    <t>18 CaCO3</t>
  </si>
  <si>
    <t>Gale</t>
  </si>
  <si>
    <t>Gale et al</t>
  </si>
  <si>
    <t>Black-striped rainbow fish</t>
  </si>
  <si>
    <t>imbalance</t>
  </si>
  <si>
    <t>108-168</t>
  </si>
  <si>
    <t>2 (T)</t>
  </si>
  <si>
    <t>Piper</t>
  </si>
  <si>
    <t>Melanotaenia splendida inornata</t>
  </si>
  <si>
    <t>Chequered rainbowfish</t>
  </si>
  <si>
    <t>140-192</t>
  </si>
  <si>
    <t>Checkered Rainbow Fish</t>
  </si>
  <si>
    <t>60</t>
  </si>
  <si>
    <t>40-90</t>
  </si>
  <si>
    <t>DOC missing</t>
  </si>
  <si>
    <t>3.3 -mg/L CaCO3</t>
  </si>
  <si>
    <t>28.5 -umhos/cm</t>
  </si>
  <si>
    <t>Melanotaenia splendida ssp. splendida</t>
  </si>
  <si>
    <t>Mogurnda</t>
  </si>
  <si>
    <t>Purple spotted gudgeon</t>
  </si>
  <si>
    <t>Sac-fry (1d)</t>
  </si>
  <si>
    <t>&lt;0.4</t>
  </si>
  <si>
    <t>Half LOD used</t>
  </si>
  <si>
    <t>Purple Spotted Gudgeon</t>
  </si>
  <si>
    <t>Sac fry, yolk sac fry</t>
  </si>
  <si>
    <t>8 TESTS WITH 3 TO 6 REPLICATES EACH</t>
  </si>
  <si>
    <t>0.7 ug/L / 2.2 ug/L / 3.13 ug/L / 4.23 ug/L / 6.11 ug/L / 8.22 ug/L / 10.22 ug/L / 12.3 ug/L / 15.44 ug/L / 20.55 ug/L / 25.22 ug/L / 30.67 ug/L</t>
  </si>
  <si>
    <t>9.3-16.6</t>
  </si>
  <si>
    <t>17-33</t>
  </si>
  <si>
    <t>Orchard</t>
  </si>
  <si>
    <t>Orchard et al</t>
  </si>
  <si>
    <t>Anomopoda</t>
  </si>
  <si>
    <t>Moinidae</t>
  </si>
  <si>
    <t>Moinodaphnia</t>
  </si>
  <si>
    <t>Moinodaphnia macleayi</t>
  </si>
  <si>
    <t>Adults, 2nd reproductive instar</t>
  </si>
  <si>
    <t>Feeding rate</t>
  </si>
  <si>
    <t>&gt;15</t>
  </si>
  <si>
    <t>All TMFs missing</t>
  </si>
  <si>
    <t>Hartwell</t>
  </si>
  <si>
    <t>Hartwell et al</t>
  </si>
  <si>
    <t>Notemigonus</t>
  </si>
  <si>
    <t>Notemigonus crysoleucas</t>
  </si>
  <si>
    <t>Golden shiner</t>
  </si>
  <si>
    <t>Obovaria</t>
  </si>
  <si>
    <t>Obovaria subrotunda</t>
  </si>
  <si>
    <t>Round Hickorynut</t>
  </si>
  <si>
    <t>Oncorhynchus apache</t>
  </si>
  <si>
    <t>Apache trout</t>
  </si>
  <si>
    <t>Chakoumakos</t>
  </si>
  <si>
    <t>Chakoumakos et al</t>
  </si>
  <si>
    <t>Cutthroat trout</t>
  </si>
  <si>
    <t>3.3 (TOC)</t>
  </si>
  <si>
    <t>Oncorhynchus clarki henshawi</t>
  </si>
  <si>
    <t>Servizi</t>
  </si>
  <si>
    <t>Servizi &amp; Martens</t>
  </si>
  <si>
    <t>Oncorhynchus gorbuscha</t>
  </si>
  <si>
    <t>Pink salmon</t>
  </si>
  <si>
    <t>Alevin</t>
  </si>
  <si>
    <t>87 (N)</t>
  </si>
  <si>
    <t>wide range of DOC</t>
  </si>
  <si>
    <t>alevin (newly hatched)</t>
  </si>
  <si>
    <t>143  (N)</t>
  </si>
  <si>
    <t>fry</t>
  </si>
  <si>
    <t>199  (N)</t>
  </si>
  <si>
    <t>Oncorhynchus kisutch</t>
  </si>
  <si>
    <t>Coho Salmon</t>
  </si>
  <si>
    <t>Parr</t>
  </si>
  <si>
    <t>3.4 (TOC)</t>
  </si>
  <si>
    <t>Chapman &amp; Stevens</t>
  </si>
  <si>
    <t>46 (T)</t>
  </si>
  <si>
    <t>1.3 (TOC)</t>
  </si>
  <si>
    <t>Buckley</t>
  </si>
  <si>
    <t xml:space="preserve">Buckley </t>
  </si>
  <si>
    <t>Coho salmon</t>
  </si>
  <si>
    <t>Don't use</t>
  </si>
  <si>
    <t>About complexation</t>
  </si>
  <si>
    <t>Buhl</t>
  </si>
  <si>
    <t>Buhl &amp; Hamilton</t>
  </si>
  <si>
    <t>19.3 (N)</t>
  </si>
  <si>
    <t>21 (N)</t>
  </si>
  <si>
    <t>Juvenile, 10-12 wk, 0.41 g</t>
  </si>
  <si>
    <t>15.1 (N)</t>
  </si>
  <si>
    <t>Juvenile, 18-22 wk, 0.47 g</t>
  </si>
  <si>
    <t>23.9 (N)</t>
  </si>
  <si>
    <t>Juvenile, 18-22 wk, 0.87 g</t>
  </si>
  <si>
    <t>31.9 (N)</t>
  </si>
  <si>
    <t>Mudge</t>
  </si>
  <si>
    <t>Mudge et al</t>
  </si>
  <si>
    <t>Rainbow trout</t>
  </si>
  <si>
    <t>6.9 g</t>
  </si>
  <si>
    <t>18 (N)</t>
  </si>
  <si>
    <t>68.1 g</t>
  </si>
  <si>
    <t>29 (N)</t>
  </si>
  <si>
    <t>28 (N)</t>
  </si>
  <si>
    <t>1.4 (TOC)</t>
  </si>
  <si>
    <t>Swim-up</t>
  </si>
  <si>
    <t>57 (N)</t>
  </si>
  <si>
    <t>1 g</t>
  </si>
  <si>
    <t>11.5 g</t>
  </si>
  <si>
    <t>18.7 g</t>
  </si>
  <si>
    <t>2.1 g</t>
  </si>
  <si>
    <t>2.5 g</t>
  </si>
  <si>
    <t>2.6 g</t>
  </si>
  <si>
    <t>24.9 g</t>
  </si>
  <si>
    <t>25.6 g</t>
  </si>
  <si>
    <t>4.3 g</t>
  </si>
  <si>
    <t>4.9 cm</t>
  </si>
  <si>
    <t>9.4 g</t>
  </si>
  <si>
    <t>Cusimano</t>
  </si>
  <si>
    <t>Cusimano et al</t>
  </si>
  <si>
    <t>2.65 g</t>
  </si>
  <si>
    <t>21-24</t>
  </si>
  <si>
    <t>7-10 w</t>
  </si>
  <si>
    <t>13.8 (N)</t>
  </si>
  <si>
    <t>36 N)</t>
  </si>
  <si>
    <t>Cacela</t>
  </si>
  <si>
    <t>Cacela et al</t>
  </si>
  <si>
    <t>Preliminary Toxicological Evaulation U.S. v. Iron Mountain Mines, Inc. Vol. 1 Data Report</t>
  </si>
  <si>
    <t>Report, Prepared for Breidenbach, Buckley, Huchting, Halm &amp; Hamblet, California Office of the Attorney General by Hagler Bailly Consulting Inc., Boulder, CO:53 p.</t>
  </si>
  <si>
    <t>Rainbow Trout</t>
  </si>
  <si>
    <t>&lt;3 -Month(s)</t>
  </si>
  <si>
    <t>SHASTA SITE WATER</t>
  </si>
  <si>
    <t>WHISKEYTOWN SITE WATER</t>
  </si>
  <si>
    <t>Svecevicius and Vosyliene</t>
  </si>
  <si>
    <t>Welsh,P., J. Lipton, R. Hudson, T. Podrabsky, and D. Cacela</t>
  </si>
  <si>
    <t>Data Report:  Acute Copper Toxicity to Salmonids in Surface Waters in the Vicinity of the Iron Moutain Mine, California. Volume I:  Study Objectives, Methods Summary, Water Chemistry Characterization and Toxicity Test R</t>
  </si>
  <si>
    <t>Report Prepared by Hagler Baily Services, Inc.for: Breidenbach, Buckley, Huchting, Halm &amp; Hamblet, California Office of Attorney General:142 p.</t>
  </si>
  <si>
    <t>14 -Days post-swim up</t>
  </si>
  <si>
    <t>3.4</t>
  </si>
  <si>
    <t>LOW CA BLEND, 2 REPLICATES</t>
  </si>
  <si>
    <t>12.3 -</t>
  </si>
  <si>
    <t>161 -uS/cm</t>
  </si>
  <si>
    <t>42 CaCO3</t>
  </si>
  <si>
    <t>21 -Days post-swim up</t>
  </si>
  <si>
    <t>LAB RO BLEND - MATCH HARDNESS, 2 REPLICATES</t>
  </si>
  <si>
    <t>12.5 -</t>
  </si>
  <si>
    <t>110 -uS/cm</t>
  </si>
  <si>
    <t>44.1 CaCO3</t>
  </si>
  <si>
    <t>8</t>
  </si>
  <si>
    <t>HIGH CA BLEND, 2 REPLICATES</t>
  </si>
  <si>
    <t>147 -uS/cm</t>
  </si>
  <si>
    <t>41.7 CaCO3</t>
  </si>
  <si>
    <t>KESWICK, AMBIENT PH, 4 REPLICATES</t>
  </si>
  <si>
    <t>38.5 -mg/L CaCO3</t>
  </si>
  <si>
    <t>92.7 -uS/cm</t>
  </si>
  <si>
    <t>40.8 CaCO3</t>
  </si>
  <si>
    <t>19.2</t>
  </si>
  <si>
    <t>13.3 -</t>
  </si>
  <si>
    <t>37.2 -mg/L CaCO3</t>
  </si>
  <si>
    <t>98.2 -uS/cm</t>
  </si>
  <si>
    <t>40.7 CaCO3</t>
  </si>
  <si>
    <t>5.6</t>
  </si>
  <si>
    <t>KESWICK, NOMINAL PH, 4 REPLICATES</t>
  </si>
  <si>
    <t>13.5 -</t>
  </si>
  <si>
    <t>37.7 -mg/L CaCO3</t>
  </si>
  <si>
    <t>112 -uS/cm</t>
  </si>
  <si>
    <t>13.1 CaCO3</t>
  </si>
  <si>
    <t>16.3</t>
  </si>
  <si>
    <t>LAB BLEND, MATCH CA/MG, 4 REPLICATES</t>
  </si>
  <si>
    <t>13.4 -</t>
  </si>
  <si>
    <t>40.7 -mg/L CaCO3</t>
  </si>
  <si>
    <t>&lt;0.11</t>
  </si>
  <si>
    <t>109.7 -uS/cm</t>
  </si>
  <si>
    <t>45.9 CaCO3</t>
  </si>
  <si>
    <t>0.2 g</t>
  </si>
  <si>
    <t>Hansen et al</t>
  </si>
  <si>
    <t>0.29 g</t>
  </si>
  <si>
    <t>54.4 (N)</t>
  </si>
  <si>
    <t>0.35 g</t>
  </si>
  <si>
    <t>0.43 g</t>
  </si>
  <si>
    <t>35.9 (N)</t>
  </si>
  <si>
    <t>0.64 g</t>
  </si>
  <si>
    <t>0.68 g</t>
  </si>
  <si>
    <t>93.0 (N)</t>
  </si>
  <si>
    <t>42 dph</t>
  </si>
  <si>
    <t>18.1 (N)</t>
  </si>
  <si>
    <t>Brix et al 2020</t>
  </si>
  <si>
    <t>35.5 (N)</t>
  </si>
  <si>
    <t>53.9 (N)</t>
  </si>
  <si>
    <t>67.9 (N)</t>
  </si>
  <si>
    <t>45 dph</t>
  </si>
  <si>
    <t>21.2 (N)</t>
  </si>
  <si>
    <t>27.7 (N)</t>
  </si>
  <si>
    <t>37.3 (N)</t>
  </si>
  <si>
    <t>47 dph</t>
  </si>
  <si>
    <t>17.9 (N)</t>
  </si>
  <si>
    <t>30.7 (N)</t>
  </si>
  <si>
    <t>46.2 (N)</t>
  </si>
  <si>
    <t>52.5 (N)</t>
  </si>
  <si>
    <t>Taylor et al</t>
  </si>
  <si>
    <t>10.5 g</t>
  </si>
  <si>
    <t>5.6 g</t>
  </si>
  <si>
    <t>De Boeck</t>
  </si>
  <si>
    <t>64.2 g</t>
  </si>
  <si>
    <t>210 (N)</t>
  </si>
  <si>
    <t>0.48 g</t>
  </si>
  <si>
    <t>48 (N)</t>
  </si>
  <si>
    <t>0.50 g</t>
  </si>
  <si>
    <t>57.6 (N)</t>
  </si>
  <si>
    <t>0.67 g</t>
  </si>
  <si>
    <t>105.6 (N)</t>
  </si>
  <si>
    <t>Stasiunaite</t>
  </si>
  <si>
    <t>Fertalized egg</t>
  </si>
  <si>
    <t>5660 (N)</t>
  </si>
  <si>
    <t>Gundogdu</t>
  </si>
  <si>
    <t>7 g</t>
  </si>
  <si>
    <t>94 (N)</t>
  </si>
  <si>
    <t>21 dph</t>
  </si>
  <si>
    <t>Gheorghiu</t>
  </si>
  <si>
    <t>Gheorghiu et al</t>
  </si>
  <si>
    <t>2.5-3 g</t>
  </si>
  <si>
    <t>46 (N)</t>
  </si>
  <si>
    <t>143 (N)</t>
  </si>
  <si>
    <t>Vardy et al</t>
  </si>
  <si>
    <t>15 dph</t>
  </si>
  <si>
    <t>8 dph</t>
  </si>
  <si>
    <t>Calfee et al</t>
  </si>
  <si>
    <t>1 dph</t>
  </si>
  <si>
    <t>18 dph</t>
  </si>
  <si>
    <t>32 dph</t>
  </si>
  <si>
    <t>46 dph</t>
  </si>
  <si>
    <t>60 dph</t>
  </si>
  <si>
    <t>74 dph</t>
  </si>
  <si>
    <t>95 dph</t>
  </si>
  <si>
    <t>The Interactive Toxicity of Cadmium, Copper, and Zinc to Ceriodaphnia dubia and Rainbow Trout (Oncorhynchus mykiss)</t>
  </si>
  <si>
    <t>Environ. Toxicol. Chem.34(4): 809-815</t>
  </si>
  <si>
    <t>52 -Days post-hatch</t>
  </si>
  <si>
    <t>152 (N)</t>
  </si>
  <si>
    <t xml:space="preserve"> 7.9-8.4</t>
  </si>
  <si>
    <t>1.7 ug/L / 11.2 ug/L / 22.4 ug/L / 44.4 ug/L / 118 ug/L / 197 ug/L</t>
  </si>
  <si>
    <t>HARD WATER TRIAL 1</t>
  </si>
  <si>
    <t>59 -Days post-hatch</t>
  </si>
  <si>
    <t>87.4 (N)</t>
  </si>
  <si>
    <t xml:space="preserve"> 7.7-8.5</t>
  </si>
  <si>
    <t>0.6 ug/L / 22.2 ug/L / 44.0 ug/L / 91.7 ug/L / 182 ug/L / 376 ug/L</t>
  </si>
  <si>
    <t>HARD WATER TRIAL 2</t>
  </si>
  <si>
    <t>67 -Days post-hatch</t>
  </si>
  <si>
    <t>57.2 (N)</t>
  </si>
  <si>
    <t xml:space="preserve"> 7.9-8.6</t>
  </si>
  <si>
    <t>&lt;0.4 ug/L / 20.9 ug/L / 48.5 ug/L / 99.6 ug/L / 190 ug/L / 417 ug/L</t>
  </si>
  <si>
    <t>HARD WATER TRIAL 3</t>
  </si>
  <si>
    <t>97 -Days post-hatch</t>
  </si>
  <si>
    <t xml:space="preserve"> 7-7.9</t>
  </si>
  <si>
    <t>0.8 ug/L / 3.1 ug/L / 5.7 ug/L / 12.6 ug/L / 20.7 ug/L / 42.1 ug/L</t>
  </si>
  <si>
    <t>SOFT WATER TRIAL</t>
  </si>
  <si>
    <t>Cremazy</t>
  </si>
  <si>
    <t>Cremazy et al</t>
  </si>
  <si>
    <t>Oncorhynchus nerka</t>
  </si>
  <si>
    <t>Sockeye Salmon</t>
  </si>
  <si>
    <t>100 (N)</t>
  </si>
  <si>
    <t>110 (N)</t>
  </si>
  <si>
    <t>130 (N)</t>
  </si>
  <si>
    <t>200 (N)</t>
  </si>
  <si>
    <t>150 (N)</t>
  </si>
  <si>
    <t>190 (N)</t>
  </si>
  <si>
    <t>Smolt</t>
  </si>
  <si>
    <t>170 (N)</t>
  </si>
  <si>
    <t>240 (N)</t>
  </si>
  <si>
    <t>Chinook Salmon</t>
  </si>
  <si>
    <t>26 (T)</t>
  </si>
  <si>
    <t>38 (T)</t>
  </si>
  <si>
    <t>19 (T)</t>
  </si>
  <si>
    <t>Chapman &amp; McCrady</t>
  </si>
  <si>
    <t>Chinook salmon</t>
  </si>
  <si>
    <t>3 months</t>
  </si>
  <si>
    <t>10.2 (N)</t>
  </si>
  <si>
    <t>128.4 (N)</t>
  </si>
  <si>
    <t>24.1 (N)</t>
  </si>
  <si>
    <t>82.5 (N)</t>
  </si>
  <si>
    <t>Hamilton</t>
  </si>
  <si>
    <t>Hamilton &amp; Buhl</t>
  </si>
  <si>
    <t>Fry</t>
  </si>
  <si>
    <t>54 (N)</t>
  </si>
  <si>
    <t>58 (N)</t>
  </si>
  <si>
    <t>Paracalliopiidae</t>
  </si>
  <si>
    <t>Paracalliope</t>
  </si>
  <si>
    <t>52-72</t>
  </si>
  <si>
    <t>Morbidity</t>
  </si>
  <si>
    <t>Albert</t>
  </si>
  <si>
    <t>Albert et al</t>
  </si>
  <si>
    <t>Paranephrops</t>
  </si>
  <si>
    <t>Paranephrops planifrons</t>
  </si>
  <si>
    <t>Koura</t>
  </si>
  <si>
    <t>&gt;447</t>
  </si>
  <si>
    <t>Albert et al. 2021</t>
  </si>
  <si>
    <t>Paratya</t>
  </si>
  <si>
    <t>31-46</t>
  </si>
  <si>
    <t>natural, tap water</t>
  </si>
  <si>
    <t>99-173</t>
  </si>
  <si>
    <t>85-125</t>
  </si>
  <si>
    <t>137-288</t>
  </si>
  <si>
    <t>98-138</t>
  </si>
  <si>
    <t>127-157</t>
  </si>
  <si>
    <t>Markich et al. 2005</t>
  </si>
  <si>
    <t>214-264</t>
  </si>
  <si>
    <t>Markich et al. 2006</t>
  </si>
  <si>
    <t>96-121</t>
  </si>
  <si>
    <t>Markich et al. 2007</t>
  </si>
  <si>
    <t>172-197</t>
  </si>
  <si>
    <t>Markich et al. 2008</t>
  </si>
  <si>
    <t>174-235</t>
  </si>
  <si>
    <t>Markich et al. 2003</t>
  </si>
  <si>
    <t>275-377</t>
  </si>
  <si>
    <t>Markich et al. 2004</t>
  </si>
  <si>
    <t>Perca</t>
  </si>
  <si>
    <t>Yellow perch</t>
  </si>
  <si>
    <t>2.7 g</t>
  </si>
  <si>
    <t>27.96 (N)</t>
  </si>
  <si>
    <t>5.2 g</t>
  </si>
  <si>
    <t>264.4 (N)</t>
  </si>
  <si>
    <t>??</t>
  </si>
  <si>
    <t>Planorbidae</t>
  </si>
  <si>
    <t>Physastra</t>
  </si>
  <si>
    <t>Physastra gibbosa</t>
  </si>
  <si>
    <t>Fathead minnow</t>
  </si>
  <si>
    <t>22 (N)</t>
  </si>
  <si>
    <t>23 (N)</t>
  </si>
  <si>
    <t>25 (N)</t>
  </si>
  <si>
    <t>1140 (N)</t>
  </si>
  <si>
    <t>1760 (N)</t>
  </si>
  <si>
    <t>Birge</t>
  </si>
  <si>
    <t>Birge et al</t>
  </si>
  <si>
    <t>Fathead Minnow</t>
  </si>
  <si>
    <t>55 (N)</t>
  </si>
  <si>
    <t>85 (N)</t>
  </si>
  <si>
    <t>Spehar &amp; Fiandt</t>
  </si>
  <si>
    <t>30 dph</t>
  </si>
  <si>
    <t>2 (TOC)</t>
  </si>
  <si>
    <t>~30 -Day(s)</t>
  </si>
  <si>
    <t>7.4 6-8.1</t>
  </si>
  <si>
    <t>43.9 -mg/L CaCO3</t>
  </si>
  <si>
    <t>91 -umhos</t>
  </si>
  <si>
    <t>42.4 CaCO3</t>
  </si>
  <si>
    <t>&lt;24 h</t>
  </si>
  <si>
    <t>15 (N)</t>
  </si>
  <si>
    <t>44 (N)</t>
  </si>
  <si>
    <t>4.82 (N)</t>
  </si>
  <si>
    <t>St Mary's Lake, low DOC</t>
  </si>
  <si>
    <t>8.2 (N)</t>
  </si>
  <si>
    <t>31.57 (N)</t>
  </si>
  <si>
    <t>St Mary's Lake, high DOC</t>
  </si>
  <si>
    <t>21.06 (N)</t>
  </si>
  <si>
    <t>35.97 (N)</t>
  </si>
  <si>
    <t>59.83 (N)</t>
  </si>
  <si>
    <t>Brandy Lake</t>
  </si>
  <si>
    <t>presume control had some mortality as not used by BC or Brix</t>
  </si>
  <si>
    <t>Richards</t>
  </si>
  <si>
    <t>Richards &amp; Beitinger</t>
  </si>
  <si>
    <t>297 (N)</t>
  </si>
  <si>
    <t>311 (N)</t>
  </si>
  <si>
    <t>450 (N)</t>
  </si>
  <si>
    <t>513 (N)</t>
  </si>
  <si>
    <t>Erickson</t>
  </si>
  <si>
    <t>Erickson et al</t>
  </si>
  <si>
    <t>1.1</t>
  </si>
  <si>
    <t>1.1 by Brix</t>
  </si>
  <si>
    <t>0.3</t>
  </si>
  <si>
    <t>0.3 by Brix</t>
  </si>
  <si>
    <t>2.3</t>
  </si>
  <si>
    <t>2.35by Brix</t>
  </si>
  <si>
    <t>6.1</t>
  </si>
  <si>
    <t>6.1 by Brix</t>
  </si>
  <si>
    <t>3.6</t>
  </si>
  <si>
    <t>3.6 by Brix</t>
  </si>
  <si>
    <t>0.8</t>
  </si>
  <si>
    <t>0.8 by Brix</t>
  </si>
  <si>
    <t>N-high</t>
  </si>
  <si>
    <t>Welsh,P.G., J.L. Parrott, D.G. Dixon, P.V. Hodson, D.J. Spry, and G. Mierle</t>
  </si>
  <si>
    <t>Estimating Acute Copper Toxicity to Larval Fathead Minnow (Pimephales promelas) in Soft Water from Measurements of Dissolved Organic Carbon, Calcium, and pH</t>
  </si>
  <si>
    <t>Can. J. Fish. Aquat. Sci.53:1263-1271</t>
  </si>
  <si>
    <t>CHUB LAKE WATER</t>
  </si>
  <si>
    <t>8.9 -mg/L CaCO3</t>
  </si>
  <si>
    <t xml:space="preserve"> 4.6-10.9mg/L C</t>
  </si>
  <si>
    <t>31 -umhos/cm</t>
  </si>
  <si>
    <t>1.1 CaCO3</t>
  </si>
  <si>
    <t>10.7</t>
  </si>
  <si>
    <t>MOOT LAKE WATER</t>
  </si>
  <si>
    <t>9.4 -mg/L CaCO3</t>
  </si>
  <si>
    <t xml:space="preserve"> 7.7-11.8mg/L C</t>
  </si>
  <si>
    <t>31.2 -umhos/cm</t>
  </si>
  <si>
    <t>0.47 CaCO3</t>
  </si>
  <si>
    <t>10.6</t>
  </si>
  <si>
    <t>LEONARD LAKE WATER</t>
  </si>
  <si>
    <t>8.2 -mg/L CaCO3</t>
  </si>
  <si>
    <t xml:space="preserve"> 3.1-8.2mg/L C</t>
  </si>
  <si>
    <t>36.8 -umhos/cm</t>
  </si>
  <si>
    <t>0.88 CaCO3</t>
  </si>
  <si>
    <t>6.3</t>
  </si>
  <si>
    <t>CRYSTAL LAKE WATER</t>
  </si>
  <si>
    <t>7.1 -mg/L CaCO3</t>
  </si>
  <si>
    <t xml:space="preserve"> 2.9-5.6mg/L C</t>
  </si>
  <si>
    <t>28.9 -umhos/cm</t>
  </si>
  <si>
    <t>0.46 CaCO3</t>
  </si>
  <si>
    <t>19.8</t>
  </si>
  <si>
    <t>DICKIE LAKE WATER</t>
  </si>
  <si>
    <t xml:space="preserve"> 5-6.2mg/L C</t>
  </si>
  <si>
    <t>33.5 -umhos/cm</t>
  </si>
  <si>
    <t>1.2 CaCO3</t>
  </si>
  <si>
    <t>20.6</t>
  </si>
  <si>
    <t>MCKAY LAKE WATER</t>
  </si>
  <si>
    <t>12.1 -mg/L CaCO3</t>
  </si>
  <si>
    <t xml:space="preserve"> 6.4-14.7mg/L C</t>
  </si>
  <si>
    <t>39.2 -umhos/cm</t>
  </si>
  <si>
    <t>9.5</t>
  </si>
  <si>
    <t>HENEY LAKE WATER</t>
  </si>
  <si>
    <t xml:space="preserve"> 3.5-11.4mg/L C</t>
  </si>
  <si>
    <t>32.8 -umhos/cm</t>
  </si>
  <si>
    <t>0.57 CaCO3</t>
  </si>
  <si>
    <t>12.2</t>
  </si>
  <si>
    <t>SHERBOURNE LAKE WATER</t>
  </si>
  <si>
    <t>8.3 -mg/L CaCO3</t>
  </si>
  <si>
    <t xml:space="preserve"> 3.5-6.1mg/L C</t>
  </si>
  <si>
    <t>27.4 -umhos/cm</t>
  </si>
  <si>
    <t>0.86 CaCO3</t>
  </si>
  <si>
    <t>21.2</t>
  </si>
  <si>
    <t>HARP LAKE WATER</t>
  </si>
  <si>
    <t>12.2 -mg/L CaCO3</t>
  </si>
  <si>
    <t xml:space="preserve"> 4.1-11.2mg/L C</t>
  </si>
  <si>
    <t>40.3 -umhos/cm</t>
  </si>
  <si>
    <t>2.63 CaCO3</t>
  </si>
  <si>
    <t>SOLITAIRE LAKE WATER</t>
  </si>
  <si>
    <t>9.9 -mg/L CaCO3</t>
  </si>
  <si>
    <t xml:space="preserve"> 2.6-6.4mg/L C</t>
  </si>
  <si>
    <t>3.94 CaCO3</t>
  </si>
  <si>
    <t>6.6</t>
  </si>
  <si>
    <t>PLASTIC LAKE WATER</t>
  </si>
  <si>
    <t>6.9 -mg/L CaCO3</t>
  </si>
  <si>
    <t xml:space="preserve"> 2.3-3.8mg/L C</t>
  </si>
  <si>
    <t>24.3 -umhos/cm</t>
  </si>
  <si>
    <t>0.3 CaCO3</t>
  </si>
  <si>
    <t>CRADLE LAKE WATER</t>
  </si>
  <si>
    <t xml:space="preserve"> 1.7-13.7mg/L C</t>
  </si>
  <si>
    <t>26.8 -umhos/cm</t>
  </si>
  <si>
    <t>1.16 CaCO3</t>
  </si>
  <si>
    <t>9.4</t>
  </si>
  <si>
    <t>AXE LAKE WATER</t>
  </si>
  <si>
    <t>8.6 -mg/L CaCO3</t>
  </si>
  <si>
    <t xml:space="preserve"> 12-14.9mg/L C</t>
  </si>
  <si>
    <t>34.6 -umhos/cm</t>
  </si>
  <si>
    <t>0.69 CaCO3</t>
  </si>
  <si>
    <t>26.1</t>
  </si>
  <si>
    <t>HEALEY LAKE WATER</t>
  </si>
  <si>
    <t>10.9 -mg/L CaCO3</t>
  </si>
  <si>
    <t xml:space="preserve"> 7.4-14.8mg/L C</t>
  </si>
  <si>
    <t>43.5 -umhos/cm</t>
  </si>
  <si>
    <t>1.24 CaCO3</t>
  </si>
  <si>
    <t>FAWN LAKE WATER</t>
  </si>
  <si>
    <t>12.4 -mg/L CaCO3</t>
  </si>
  <si>
    <t xml:space="preserve"> 11.4-14mg/L C</t>
  </si>
  <si>
    <t>39.6 -umhos/cm</t>
  </si>
  <si>
    <t>1.37 CaCO3</t>
  </si>
  <si>
    <t>ST MARY'S LAKE WATER</t>
  </si>
  <si>
    <t>16.8 -mg/L CaCO3</t>
  </si>
  <si>
    <t xml:space="preserve"> 4-13.5mg/L C</t>
  </si>
  <si>
    <t>62.7 -umhos/cm</t>
  </si>
  <si>
    <t>6.68 CaCO3</t>
  </si>
  <si>
    <t>31.9</t>
  </si>
  <si>
    <t>DELANO LAKE WATER</t>
  </si>
  <si>
    <t>11.4 -mg/L CaCO3</t>
  </si>
  <si>
    <t xml:space="preserve"> 5.3-8.8mg/L C</t>
  </si>
  <si>
    <t>36.3 -umhos/cm</t>
  </si>
  <si>
    <t>1.52 CaCO3</t>
  </si>
  <si>
    <t>169.5</t>
  </si>
  <si>
    <t>BRANDY LAKE WATER</t>
  </si>
  <si>
    <t>17.4 -mg/L CaCO3</t>
  </si>
  <si>
    <t xml:space="preserve"> 14.8-17.4mg/L C</t>
  </si>
  <si>
    <t>54.3 -umhos/cm</t>
  </si>
  <si>
    <t>5.18 CaCO3</t>
  </si>
  <si>
    <t>Sciera</t>
  </si>
  <si>
    <t>Sciera et al</t>
  </si>
  <si>
    <t>290 (N)</t>
  </si>
  <si>
    <t>390 (N)</t>
  </si>
  <si>
    <t>400 (N)</t>
  </si>
  <si>
    <t>630 (N)</t>
  </si>
  <si>
    <t>Johnson</t>
  </si>
  <si>
    <t>Johnson et al</t>
  </si>
  <si>
    <t>57.5 (N)</t>
  </si>
  <si>
    <t>Brix says 7.5 for pH, 2.2 DOC</t>
  </si>
  <si>
    <t xml:space="preserve"> 1983; Benson and Birge 1985</t>
  </si>
  <si>
    <t>Van Genderen</t>
  </si>
  <si>
    <t xml:space="preserve">Van Genderen, E.J., A.C. Ryan, J.R. Tomasso, and S.J. Klaine. </t>
  </si>
  <si>
    <t>static</t>
  </si>
  <si>
    <t>E-011</t>
  </si>
  <si>
    <t>data provided by E. van Genderen</t>
  </si>
  <si>
    <t>LC51</t>
  </si>
  <si>
    <t>LC52</t>
  </si>
  <si>
    <t>LC53</t>
  </si>
  <si>
    <t>E-013A</t>
  </si>
  <si>
    <t>LC54</t>
  </si>
  <si>
    <t>LC55</t>
  </si>
  <si>
    <t>LC56</t>
  </si>
  <si>
    <t>E015</t>
  </si>
  <si>
    <t>LC57</t>
  </si>
  <si>
    <t>E-015</t>
  </si>
  <si>
    <t>LC58</t>
  </si>
  <si>
    <t>LC59</t>
  </si>
  <si>
    <t>E-021</t>
  </si>
  <si>
    <t>LC60</t>
  </si>
  <si>
    <t>E-104</t>
  </si>
  <si>
    <t>LC61</t>
  </si>
  <si>
    <t>LC62</t>
  </si>
  <si>
    <t>LC63</t>
  </si>
  <si>
    <t>E-901</t>
  </si>
  <si>
    <t>LC64</t>
  </si>
  <si>
    <t>E-902</t>
  </si>
  <si>
    <t>LC65</t>
  </si>
  <si>
    <t>PD-001</t>
  </si>
  <si>
    <t>LC66</t>
  </si>
  <si>
    <t>LC67</t>
  </si>
  <si>
    <t>PD-093</t>
  </si>
  <si>
    <t>LC68</t>
  </si>
  <si>
    <t>LC69</t>
  </si>
  <si>
    <t>PD-113</t>
  </si>
  <si>
    <t>LC70</t>
  </si>
  <si>
    <t>LC71</t>
  </si>
  <si>
    <t>LC72</t>
  </si>
  <si>
    <t>PD-281</t>
  </si>
  <si>
    <t>LC73</t>
  </si>
  <si>
    <t>LC74</t>
  </si>
  <si>
    <t>PD-364</t>
  </si>
  <si>
    <t>LC75</t>
  </si>
  <si>
    <t>LC76</t>
  </si>
  <si>
    <t>LC77</t>
  </si>
  <si>
    <t>PD901</t>
  </si>
  <si>
    <t>LC78</t>
  </si>
  <si>
    <t>PD-901</t>
  </si>
  <si>
    <t>LC79</t>
  </si>
  <si>
    <t>S-004</t>
  </si>
  <si>
    <t>LC80</t>
  </si>
  <si>
    <t>LC81</t>
  </si>
  <si>
    <t>S-125</t>
  </si>
  <si>
    <t>LC82</t>
  </si>
  <si>
    <t>LC83</t>
  </si>
  <si>
    <t>S-298</t>
  </si>
  <si>
    <t>LC84</t>
  </si>
  <si>
    <t>LC85</t>
  </si>
  <si>
    <t>LC86</t>
  </si>
  <si>
    <t>S-299</t>
  </si>
  <si>
    <t>LC87</t>
  </si>
  <si>
    <t>LC88</t>
  </si>
  <si>
    <t>S-300</t>
  </si>
  <si>
    <t>LC89</t>
  </si>
  <si>
    <t>LC90</t>
  </si>
  <si>
    <t>SV-004</t>
  </si>
  <si>
    <t>LC91</t>
  </si>
  <si>
    <t>LC92</t>
  </si>
  <si>
    <t>SV-230</t>
  </si>
  <si>
    <t>LC93</t>
  </si>
  <si>
    <t>LC94</t>
  </si>
  <si>
    <t>LC95</t>
  </si>
  <si>
    <t>SV-341</t>
  </si>
  <si>
    <t>LC96</t>
  </si>
  <si>
    <t>LC97</t>
  </si>
  <si>
    <t>SV-344</t>
  </si>
  <si>
    <t>LC98</t>
  </si>
  <si>
    <t>LC99</t>
  </si>
  <si>
    <t>SV-346</t>
  </si>
  <si>
    <t>LC100</t>
  </si>
  <si>
    <t>LC101</t>
  </si>
  <si>
    <t>SV-901</t>
  </si>
  <si>
    <t>LC102</t>
  </si>
  <si>
    <t>SV901</t>
  </si>
  <si>
    <t>LC103</t>
  </si>
  <si>
    <t>Lab-1</t>
  </si>
  <si>
    <t>LC104</t>
  </si>
  <si>
    <t>Lab-2</t>
  </si>
  <si>
    <t>LC105</t>
  </si>
  <si>
    <t>Lab-3</t>
  </si>
  <si>
    <t>LC106</t>
  </si>
  <si>
    <t>Lab-4</t>
  </si>
  <si>
    <t>LC107</t>
  </si>
  <si>
    <t>Lab-5</t>
  </si>
  <si>
    <t>LC108</t>
  </si>
  <si>
    <t>Lab-6</t>
  </si>
  <si>
    <t>LC109</t>
  </si>
  <si>
    <t>Lab-7</t>
  </si>
  <si>
    <t>LC110</t>
  </si>
  <si>
    <t>Lab-8</t>
  </si>
  <si>
    <t>LC111</t>
  </si>
  <si>
    <t>Lab-9</t>
  </si>
  <si>
    <t>LC112</t>
  </si>
  <si>
    <t>Lab-10</t>
  </si>
  <si>
    <t>LC113</t>
  </si>
  <si>
    <t>Lab-11</t>
  </si>
  <si>
    <t>LC114</t>
  </si>
  <si>
    <t>Lab-12</t>
  </si>
  <si>
    <t>LC115</t>
  </si>
  <si>
    <t>Lab-13</t>
  </si>
  <si>
    <t>LC116</t>
  </si>
  <si>
    <t>Lab-14</t>
  </si>
  <si>
    <t>LC117</t>
  </si>
  <si>
    <t>Lab-15</t>
  </si>
  <si>
    <t>LC118</t>
  </si>
  <si>
    <t>Lab-16</t>
  </si>
  <si>
    <t>LC119</t>
  </si>
  <si>
    <t>Lab-17</t>
  </si>
  <si>
    <t>LC120</t>
  </si>
  <si>
    <t>Lab-18</t>
  </si>
  <si>
    <t>LC121</t>
  </si>
  <si>
    <t>Lab-19</t>
  </si>
  <si>
    <t>LC122</t>
  </si>
  <si>
    <t>Lab-20</t>
  </si>
  <si>
    <t>LC123</t>
  </si>
  <si>
    <t>Lab-21</t>
  </si>
  <si>
    <t>LC124</t>
  </si>
  <si>
    <t>Lab-22</t>
  </si>
  <si>
    <t>LC125</t>
  </si>
  <si>
    <t>Lab-23</t>
  </si>
  <si>
    <t>LC126</t>
  </si>
  <si>
    <t>Lab-24</t>
  </si>
  <si>
    <t>LC127</t>
  </si>
  <si>
    <t>Lab-25</t>
  </si>
  <si>
    <t>LC128</t>
  </si>
  <si>
    <t>Lab-26</t>
  </si>
  <si>
    <t>LC129</t>
  </si>
  <si>
    <t>Lab-27</t>
  </si>
  <si>
    <t>LC130</t>
  </si>
  <si>
    <t>Lab-28</t>
  </si>
  <si>
    <t>Pleuroxus</t>
  </si>
  <si>
    <t>Pleuroxus truncatus</t>
  </si>
  <si>
    <t>492</t>
  </si>
  <si>
    <t>51.6</t>
  </si>
  <si>
    <t>Poeciliopsis</t>
  </si>
  <si>
    <t>Poeciliopsis occidentalis</t>
  </si>
  <si>
    <t>Gila topminnow</t>
  </si>
  <si>
    <t>Rogevich</t>
  </si>
  <si>
    <t>Rogevich et al</t>
  </si>
  <si>
    <t>The Effects of Water Quality and Age on the Acute Toxicity of Copper to the Florida Apple Snail, Pomacea paludosa</t>
  </si>
  <si>
    <t>Arch. Environ. Contam. Toxicol.54(4): 690-696</t>
  </si>
  <si>
    <t>Florida applesnail</t>
  </si>
  <si>
    <t>120d old</t>
  </si>
  <si>
    <t>±65.1</t>
  </si>
  <si>
    <t>M, initiation &amp; end</t>
  </si>
  <si>
    <t>26 -</t>
  </si>
  <si>
    <t>Arch. Environ. Contam. Toxicol.54(4): 690-697</t>
  </si>
  <si>
    <t>14d old</t>
  </si>
  <si>
    <t>±4.3</t>
  </si>
  <si>
    <t>Arch. Environ. Contam. Toxicol.54(4): 690-698</t>
  </si>
  <si>
    <t>±4.6</t>
  </si>
  <si>
    <t>Arch. Environ. Contam. Toxicol.54(4): 690-699</t>
  </si>
  <si>
    <t>±4.9</t>
  </si>
  <si>
    <t>Arch. Environ. Contam. Toxicol.54(4): 690-700</t>
  </si>
  <si>
    <t>2 day old</t>
  </si>
  <si>
    <t>±4.4</t>
  </si>
  <si>
    <t>Arch. Environ. Contam. Toxicol.54(4): 690-701</t>
  </si>
  <si>
    <t>24d old</t>
  </si>
  <si>
    <t>±5.4</t>
  </si>
  <si>
    <t>Arch. Environ. Contam. Toxicol.54(4): 690-702</t>
  </si>
  <si>
    <t>30d old</t>
  </si>
  <si>
    <t>±1.5</t>
  </si>
  <si>
    <t>Arch. Environ. Contam. Toxicol.54(4): 690-703</t>
  </si>
  <si>
    <t>3d old</t>
  </si>
  <si>
    <t>±2.5</t>
  </si>
  <si>
    <t>DOC reporte as 0, estimated here as 0.1</t>
  </si>
  <si>
    <t>Arch. Environ. Contam. Toxicol.54(4): 690-704</t>
  </si>
  <si>
    <t>60d old</t>
  </si>
  <si>
    <t>±11.8</t>
  </si>
  <si>
    <t>Arch. Environ. Contam. Toxicol.54(4): 690-705</t>
  </si>
  <si>
    <t>Juvenile (&lt;4 d old)</t>
  </si>
  <si>
    <t>±2</t>
  </si>
  <si>
    <t>Arch. Environ. Contam. Toxicol.54(4): 690-706</t>
  </si>
  <si>
    <t>±1.4</t>
  </si>
  <si>
    <t>Arch. Environ. Contam. Toxicol.54(4): 690-707</t>
  </si>
  <si>
    <t>±2.7</t>
  </si>
  <si>
    <t>Arch. Environ. Contam. Toxicol.54(4): 690-708</t>
  </si>
  <si>
    <t>Arch. Environ. Contam. Toxicol.54(4): 690-709</t>
  </si>
  <si>
    <t>Arch. Environ. Contam. Toxicol.54(4): 690-710</t>
  </si>
  <si>
    <t>±6.7</t>
  </si>
  <si>
    <t>Arch. Environ. Contam. Toxicol.54(4): 690-711</t>
  </si>
  <si>
    <t>±9.7</t>
  </si>
  <si>
    <t>Arch. Environ. Contam. Toxicol.54(4): 690-712</t>
  </si>
  <si>
    <t>Arch. Environ. Contam. Toxicol.54(4): 690-713</t>
  </si>
  <si>
    <t>±3.7</t>
  </si>
  <si>
    <t>Arch. Environ. Contam. Toxicol.54(4): 690-714</t>
  </si>
  <si>
    <t>±2.9</t>
  </si>
  <si>
    <t>Siluriformes</t>
  </si>
  <si>
    <t>Plotosidae</t>
  </si>
  <si>
    <t>Porochilus</t>
  </si>
  <si>
    <t>Porochilus rendahli</t>
  </si>
  <si>
    <t>Eel-tailed catfish</t>
  </si>
  <si>
    <t>25-30</t>
  </si>
  <si>
    <t>Potamilus</t>
  </si>
  <si>
    <t>Potamilus ohiensis</t>
  </si>
  <si>
    <t>Pink papershell</t>
  </si>
  <si>
    <t>Littorinimorpha</t>
  </si>
  <si>
    <t>Tateidae</t>
  </si>
  <si>
    <t>Potamopyrgus</t>
  </si>
  <si>
    <t>Mud snail</t>
  </si>
  <si>
    <t>Mobility</t>
  </si>
  <si>
    <t>Brinkman</t>
  </si>
  <si>
    <t>Brinkman,S., and N. Vieira</t>
  </si>
  <si>
    <t>Water Pollution Studies</t>
  </si>
  <si>
    <t>Federal Aid Project F-243-R15, Job Progress Report, Colorado Div.of Wildlife, Fort Collins, Co:38 p.</t>
  </si>
  <si>
    <t>Prosopium</t>
  </si>
  <si>
    <t>Prosopium williamsoni</t>
  </si>
  <si>
    <t>Mountain Whitefish</t>
  </si>
  <si>
    <t>5</t>
  </si>
  <si>
    <t>9.6 -</t>
  </si>
  <si>
    <t>47.8 -mg/L</t>
  </si>
  <si>
    <t>77 -uS/cm</t>
  </si>
  <si>
    <t>6</t>
  </si>
  <si>
    <t>Pseudomugil</t>
  </si>
  <si>
    <t>Pseudomugil tenellus</t>
  </si>
  <si>
    <t>Blue eye</t>
  </si>
  <si>
    <t>Ptychobranchus</t>
  </si>
  <si>
    <t>Ptychobranchus fasciolaris</t>
  </si>
  <si>
    <t>Kidneyshell</t>
  </si>
  <si>
    <t>72.6</t>
  </si>
  <si>
    <t>Ptychocheilus</t>
  </si>
  <si>
    <t>Ptychocheilus lucius</t>
  </si>
  <si>
    <t>Colorado pikeminnow</t>
  </si>
  <si>
    <t>Andros &amp; Garton</t>
  </si>
  <si>
    <t>Ptychocheilus oregonensis</t>
  </si>
  <si>
    <t>Northern pikeminnow</t>
  </si>
  <si>
    <t>1.3 g</t>
  </si>
  <si>
    <t>3.6 g</t>
  </si>
  <si>
    <t>88-143</t>
  </si>
  <si>
    <t>38-70</t>
  </si>
  <si>
    <t>Fluorescence</t>
  </si>
  <si>
    <t>26-41</t>
  </si>
  <si>
    <t>26-46</t>
  </si>
  <si>
    <t>Brinkman &amp; Johnston</t>
  </si>
  <si>
    <t>Heptageniidae</t>
  </si>
  <si>
    <t>Rhithrogena</t>
  </si>
  <si>
    <t>Rhithrogena hageni</t>
  </si>
  <si>
    <t>Nymph</t>
  </si>
  <si>
    <t>Bull Trout</t>
  </si>
  <si>
    <t>0.1 g</t>
  </si>
  <si>
    <t>228 (T)</t>
  </si>
  <si>
    <t>0.5 g</t>
  </si>
  <si>
    <t>207 (T)</t>
  </si>
  <si>
    <t>0.7 g</t>
  </si>
  <si>
    <t>66.6 (T)</t>
  </si>
  <si>
    <t>1.1 g</t>
  </si>
  <si>
    <t>89.0 (T)</t>
  </si>
  <si>
    <t>1.5 g</t>
  </si>
  <si>
    <t>50.0 (T)</t>
  </si>
  <si>
    <t>Scaphirhynchus</t>
  </si>
  <si>
    <t xml:space="preserve">Scaphirhynchus platorynchus </t>
  </si>
  <si>
    <t>Shovelnose sturgeon</t>
  </si>
  <si>
    <t>Scapholeberis</t>
  </si>
  <si>
    <t>Scapholeberis microcephala</t>
  </si>
  <si>
    <t>108</t>
  </si>
  <si>
    <t>20.3</t>
  </si>
  <si>
    <t>11.2</t>
  </si>
  <si>
    <t>Scapholeberis mucronata</t>
  </si>
  <si>
    <t>133</t>
  </si>
  <si>
    <t>Simocephalus</t>
  </si>
  <si>
    <t>Simocephalus exspinosus</t>
  </si>
  <si>
    <t>344</t>
  </si>
  <si>
    <t>128</t>
  </si>
  <si>
    <t>464</t>
  </si>
  <si>
    <t>121</t>
  </si>
  <si>
    <t>16.6</t>
  </si>
  <si>
    <t>19.1</t>
  </si>
  <si>
    <t>20.7</t>
  </si>
  <si>
    <t>20.4</t>
  </si>
  <si>
    <t>19.6</t>
  </si>
  <si>
    <t>13.7</t>
  </si>
  <si>
    <t>4.6</t>
  </si>
  <si>
    <t>19.4</t>
  </si>
  <si>
    <t>87.3</t>
  </si>
  <si>
    <t>Simocephalus vetulus</t>
  </si>
  <si>
    <t>152</t>
  </si>
  <si>
    <t>FIVE REPLICATES, BOKRIJK 8/22/2002</t>
  </si>
  <si>
    <t>31.4</t>
  </si>
  <si>
    <t>29.8</t>
  </si>
  <si>
    <t>ISO STANDARD MEDIUN, ORGANISMS COLLECTED FROM BOKRIJK ON 08/22/2002</t>
  </si>
  <si>
    <t>18.8</t>
  </si>
  <si>
    <t>16.1</t>
  </si>
  <si>
    <t>9.8</t>
  </si>
  <si>
    <t>11.7</t>
  </si>
  <si>
    <t>7.2</t>
  </si>
  <si>
    <t>9.1</t>
  </si>
  <si>
    <t>4.1</t>
  </si>
  <si>
    <t>8.9</t>
  </si>
  <si>
    <t>4.2</t>
  </si>
  <si>
    <t>12.3</t>
  </si>
  <si>
    <t>Thymallus</t>
  </si>
  <si>
    <t>Thymallus arcticus</t>
  </si>
  <si>
    <t>Arctic grayling</t>
  </si>
  <si>
    <t>10-12 week</t>
  </si>
  <si>
    <t>49.3 (N)</t>
  </si>
  <si>
    <t>5-6 week</t>
  </si>
  <si>
    <t>30 (N)</t>
  </si>
  <si>
    <t>7-8 week</t>
  </si>
  <si>
    <t>2.58 (N)</t>
  </si>
  <si>
    <t>2.7 (N)</t>
  </si>
  <si>
    <t>67.5 (N)</t>
  </si>
  <si>
    <t>131 (N)</t>
  </si>
  <si>
    <t>9.6 (N)</t>
  </si>
  <si>
    <t>Oligochaeta</t>
  </si>
  <si>
    <t>Haplotaxida</t>
  </si>
  <si>
    <t>Naididae</t>
  </si>
  <si>
    <t>Tubifex</t>
  </si>
  <si>
    <t>Tubifex tubifex</t>
  </si>
  <si>
    <t>158 (N)</t>
  </si>
  <si>
    <t>Rathore</t>
  </si>
  <si>
    <t>Rathore &amp; Khangarot</t>
  </si>
  <si>
    <t>31.1 (N)</t>
  </si>
  <si>
    <t>52 (N)</t>
  </si>
  <si>
    <t>92.3 (N)</t>
  </si>
  <si>
    <t>340 (N)</t>
  </si>
  <si>
    <t>97 (N)</t>
  </si>
  <si>
    <t>116 (N)</t>
  </si>
  <si>
    <t>239 (N)</t>
  </si>
  <si>
    <t>615 (N)</t>
  </si>
  <si>
    <t>Velesunio</t>
  </si>
  <si>
    <t>Velesunio angasi</t>
  </si>
  <si>
    <t>Mussel</t>
  </si>
  <si>
    <t>&gt;99000</t>
  </si>
  <si>
    <t>Venustaconcha</t>
  </si>
  <si>
    <t>Venustaconcha ellipsiformis</t>
  </si>
  <si>
    <t>Ellipse</t>
  </si>
  <si>
    <t>Villosa</t>
  </si>
  <si>
    <t>Villosa fabalis</t>
  </si>
  <si>
    <t>Rayed Bean</t>
  </si>
  <si>
    <t>Rainbow Mussel</t>
  </si>
  <si>
    <t>2-mo old</t>
  </si>
  <si>
    <t>27</t>
  </si>
  <si>
    <t>3 -Month(s)</t>
  </si>
  <si>
    <t>169 -mg/L CaCO3</t>
  </si>
  <si>
    <t>561 -uS/cm</t>
  </si>
  <si>
    <t>124 CaCO3</t>
  </si>
  <si>
    <t>4 REPLICATES, REFERENCE TEST</t>
  </si>
  <si>
    <t>72</t>
  </si>
  <si>
    <t>226 -uS/cm</t>
  </si>
  <si>
    <t>88 CaCO3</t>
  </si>
  <si>
    <t>8.9-10.5 ug/L / 30.0-32.5 ug/L / 51.2-52.4 ug/L / 95.6-96.6 ug/L / 202.0-212.4 ug/L / 405.0-419.6 ug/L</t>
  </si>
  <si>
    <t>98 -mg/L CaCO3</t>
  </si>
  <si>
    <t>219 -uS/cm</t>
  </si>
  <si>
    <t>1.7-1.8 ug/L / 6.0-6.2 ug/L / 10.9-11.4 ug/L / 22.0-22.8 ug/L / 45.2-46.2 ug/L / 106.7-108.0 ug/L</t>
  </si>
  <si>
    <t xml:space="preserve"> 0.4-0.6mg/L C</t>
  </si>
  <si>
    <t>229 -uS/cm</t>
  </si>
  <si>
    <t>0.3-0.4 ug/L / 2.6-2.8 ug/L / 4.8-5.1 ug/L / 10.9-11.2 ug/L / 22.7-23.3 ug/L / 55.5-56.5 ug/L</t>
  </si>
  <si>
    <t>65</t>
  </si>
  <si>
    <t>87 CaCO3</t>
  </si>
  <si>
    <t>3.5 ug/L / 16.1 ug/L / 26.6 ug/L / 55.3 ug/L / 94.7 ug/L / 214.0 ug/L</t>
  </si>
  <si>
    <t>Alathyria</t>
  </si>
  <si>
    <t>Alathyria profuga</t>
  </si>
  <si>
    <t>Larvae</t>
  </si>
  <si>
    <t>Survival (valve closure)</t>
  </si>
  <si>
    <t>Synthetic water, representative SE Aus</t>
  </si>
  <si>
    <t>&lt;0.1</t>
  </si>
  <si>
    <t>Cucumerunio</t>
  </si>
  <si>
    <t>Cucumerunio novaehollandiae</t>
  </si>
  <si>
    <t>Hyridella australis</t>
  </si>
  <si>
    <t>Hyridella drapeta</t>
  </si>
  <si>
    <t>Velesunio ambiguus</t>
  </si>
  <si>
    <t>CONCENTRATION</t>
  </si>
  <si>
    <t>TEST DETAILS - PHYSICO-CHEMICAL DATA</t>
  </si>
  <si>
    <t>Data use</t>
  </si>
  <si>
    <t>Record ID</t>
  </si>
  <si>
    <t>ANZECC 2016 ID</t>
  </si>
  <si>
    <t>Unique ID per paper</t>
  </si>
  <si>
    <t>Paper + unique identifier</t>
  </si>
  <si>
    <t>Source of data</t>
  </si>
  <si>
    <t>Code associated with source</t>
  </si>
  <si>
    <t>Full ref (from Endnote)</t>
  </si>
  <si>
    <t>blank1</t>
  </si>
  <si>
    <t>Phylum</t>
  </si>
  <si>
    <t>Species Scientific Name-incl.subs</t>
  </si>
  <si>
    <t>Sp. Abbrev</t>
  </si>
  <si>
    <t>Common name</t>
  </si>
  <si>
    <t>OrganismType</t>
  </si>
  <si>
    <t>Life Stage (details)</t>
  </si>
  <si>
    <t>blank2</t>
  </si>
  <si>
    <t>Endpoint_details</t>
  </si>
  <si>
    <t>Desired timeframe?</t>
  </si>
  <si>
    <t>Acute/ Chronic</t>
  </si>
  <si>
    <t>blank3</t>
  </si>
  <si>
    <t>Test substance</t>
  </si>
  <si>
    <t>Concs measured (Y or N)</t>
  </si>
  <si>
    <t>Data measured (M) or nominal (N)? (assumed by Jenni based on measurement column)</t>
  </si>
  <si>
    <t>Dissolved or total reported</t>
  </si>
  <si>
    <t>Total zinc conc ECx (ug/L)</t>
  </si>
  <si>
    <t>Diss. zinc conc ECx (ug/L) (from DeForest/CCME)</t>
  </si>
  <si>
    <t>Toxicity Value</t>
  </si>
  <si>
    <t>Toxicity Value Type</t>
  </si>
  <si>
    <t>blank5</t>
  </si>
  <si>
    <t>Comments</t>
  </si>
  <si>
    <t>Test number</t>
  </si>
  <si>
    <t>Test method</t>
  </si>
  <si>
    <t>Media Type (natural water or artificial)</t>
  </si>
  <si>
    <t>Feeding regime</t>
  </si>
  <si>
    <t>Temperature</t>
  </si>
  <si>
    <t>Reportedhardness</t>
  </si>
  <si>
    <t>Hardness (mg/L as CaCO3)</t>
  </si>
  <si>
    <t>Humic acid %</t>
  </si>
  <si>
    <t>Alkalinity ( as CaCO3)</t>
  </si>
  <si>
    <t>Estimated DOC (mg/L)</t>
  </si>
  <si>
    <t>Who estimated the DOC?</t>
  </si>
  <si>
    <t>TOC (mg/L)</t>
  </si>
  <si>
    <t>WaterChemNotes2</t>
  </si>
  <si>
    <t>My general notes</t>
  </si>
  <si>
    <t>blank4</t>
  </si>
  <si>
    <t>Use data or not?? Formula</t>
  </si>
  <si>
    <t>Use data or not?? Formula + over-ride</t>
  </si>
  <si>
    <t>Comments on use in CCME SSD</t>
  </si>
  <si>
    <t>blank6</t>
  </si>
  <si>
    <t>Comment on Tox Stat use</t>
  </si>
  <si>
    <t>DQA score</t>
  </si>
  <si>
    <t>Checker</t>
  </si>
  <si>
    <t>DeForest 2023 + CCME 2018</t>
  </si>
  <si>
    <t>A548XyteEC50</t>
  </si>
  <si>
    <t>Hamilton SJ. 1995. Hazard assessment of inorganics to three endangered fish in the Green River, Utah. Ecotoxicol Environ Saf 30:134-142.</t>
  </si>
  <si>
    <t>Catostomidae</t>
  </si>
  <si>
    <t>Xyrauchen</t>
  </si>
  <si>
    <t>Xyrauchen texanus</t>
  </si>
  <si>
    <t>razorback sucker</t>
  </si>
  <si>
    <t>swim-up</t>
  </si>
  <si>
    <t>mortality</t>
  </si>
  <si>
    <t>Acute</t>
  </si>
  <si>
    <t>NA</t>
  </si>
  <si>
    <t>not measured</t>
  </si>
  <si>
    <t>WIP</t>
  </si>
  <si>
    <t>JG est</t>
  </si>
  <si>
    <t>secondary</t>
  </si>
  <si>
    <t xml:space="preserve">Inadequate replicates, toxicant concentration values not reported.  </t>
  </si>
  <si>
    <t>CCME</t>
  </si>
  <si>
    <t>A549XyteEC50</t>
  </si>
  <si>
    <t>juveniles</t>
  </si>
  <si>
    <t>CCME 2018</t>
  </si>
  <si>
    <t>ZnCl2</t>
  </si>
  <si>
    <t>total</t>
  </si>
  <si>
    <t>reconstituted water simulating cations and anions of Green River</t>
  </si>
  <si>
    <t>25±1</t>
  </si>
  <si>
    <t>7.8 (7.3–8.2)</t>
  </si>
  <si>
    <t>196(182–201)</t>
  </si>
  <si>
    <t>610 (550–672)</t>
  </si>
  <si>
    <t>&gt;40% saturation</t>
  </si>
  <si>
    <t>107 (103–111)</t>
  </si>
  <si>
    <t>DOC estimate is default DOC value for reconstituted water as per US EPA's 2007 AWQC for Copper, Appendix C.</t>
  </si>
  <si>
    <t>No</t>
  </si>
  <si>
    <t>DeForest 2023</t>
  </si>
  <si>
    <t>A546XyteEC50</t>
  </si>
  <si>
    <t>Buhl and Hamilton</t>
  </si>
  <si>
    <t>Buhl KJ, Hamilton SJ. 1996. Toxicity of inorganic contaminants, individually and in environmental mixtures, to three endangered fishes (Colorado squawfish, bonytail, and razorback sucker). Arch Environ Contam Toxicol 30:84-92.</t>
  </si>
  <si>
    <t>larvae</t>
  </si>
  <si>
    <t>Not assessed, rank 4</t>
  </si>
  <si>
    <t>A547XyteEC50</t>
  </si>
  <si>
    <t xml:space="preserve">Pseudoreplication, nominal concentrations. </t>
  </si>
  <si>
    <t>A550XyteEC50</t>
  </si>
  <si>
    <t xml:space="preserve">Hamilton and Buhl </t>
  </si>
  <si>
    <t>Hamilton SJ, Buhl KJ. 1997. Hazard assessment of inorganics, individually and in mixtures, to two endangered fish in the San Juan River, New Mexico. Environ Toxicol Water Qual 12:195-209.</t>
  </si>
  <si>
    <t xml:space="preserve">DeForest 2023 </t>
  </si>
  <si>
    <t>A1516XelaEC50</t>
  </si>
  <si>
    <t>Stebler et al.</t>
  </si>
  <si>
    <t>Stebler EF, Burks SL, Bantle JA, Dawson DA. Evaluation of the developmental toxicity of metal-contaminated sediments using short-term fathead minnow and frog embryo-larval assays. Environ Toxicol Chem. 1988;7(1):27-34.</t>
  </si>
  <si>
    <t>Pipidae</t>
  </si>
  <si>
    <t>Xenopus</t>
  </si>
  <si>
    <t>Xenopus laevis</t>
  </si>
  <si>
    <t>African clawed frog</t>
  </si>
  <si>
    <t>embryo</t>
  </si>
  <si>
    <t>malformation</t>
  </si>
  <si>
    <t>Development</t>
  </si>
  <si>
    <t>ZnSO4</t>
  </si>
  <si>
    <t>Nominal - stock solution analytically verified</t>
  </si>
  <si>
    <t>renewal</t>
  </si>
  <si>
    <t>S-modified FETAX solution</t>
  </si>
  <si>
    <t>None</t>
  </si>
  <si>
    <t>6.8–7.6</t>
  </si>
  <si>
    <t>6–8</t>
  </si>
  <si>
    <t>Van G &amp; CCME both 0.5</t>
  </si>
  <si>
    <t>Low DOC estimate based on negligible organic carbon content in chemical composition of modified FETAX solution reported in study.</t>
  </si>
  <si>
    <t>A537XelaEC50</t>
  </si>
  <si>
    <t>Yes. Only LC50 endpoint for this species.</t>
  </si>
  <si>
    <t xml:space="preserve">Zn not measured in dilution water; out of range. </t>
  </si>
  <si>
    <t>Used by US EPA</t>
  </si>
  <si>
    <t>A544XelaEC50</t>
  </si>
  <si>
    <t>Woodall et al.</t>
  </si>
  <si>
    <t>Woodall, C., Maclean, N. and Grossley, F.: 1988 Comp. Biochem. Physiol. 89c(1), 93.</t>
  </si>
  <si>
    <t>A535XelaEC50</t>
  </si>
  <si>
    <t>Bantle et al.</t>
  </si>
  <si>
    <t>Bantle J.A., Fort D.J., James B.L. (1989) Identification of developmental toxicants using the Frog Embryo Teratogenesis Assay-Xenopus (FETAX). In: Munawar M., Dixon G., Mayfield C.I., Reynoldson T., Sadar M.H. (eds) Environmental Bioassay Techniques and their Application. Developments in Hydrobiology, vol 54. Springer, Dordrecht.</t>
  </si>
  <si>
    <t>development</t>
  </si>
  <si>
    <t>A536XelaEC50</t>
  </si>
  <si>
    <t>A538XelaEC50</t>
  </si>
  <si>
    <t>Fort et al.</t>
  </si>
  <si>
    <t>Fort, D. J., James, B. L., &amp; Bantle, J. A. (1989). Evaluation of the developmental toxicity of five compounds with the frog embryo teratogenesis assay: Xenopus (FETAX) and a metabolic activation system. Journal of applied toxicology, 9(6), 377-388.</t>
  </si>
  <si>
    <t>A539XelaEC50</t>
  </si>
  <si>
    <t>A541XelaEC50</t>
  </si>
  <si>
    <t>A540XelaEC50</t>
  </si>
  <si>
    <t>A543XelaEC50</t>
  </si>
  <si>
    <t>A542XelaEC50</t>
  </si>
  <si>
    <t>A534ViviEC50</t>
  </si>
  <si>
    <t>Keller Unpubl</t>
  </si>
  <si>
    <t>Keller AE. 2000. Personal communication to USEPA: Water quality and toxicity data for unpublished Unionid mussel tests. Memo to R. Pepin and C. Roberts, USEPA Region 5, Chicago, IL. 14 pp.</t>
  </si>
  <si>
    <t>Villosa vibex</t>
  </si>
  <si>
    <t>Southern rainbow mussel</t>
  </si>
  <si>
    <t>Macroinvertebrate</t>
  </si>
  <si>
    <t>A2204ViumLC50</t>
  </si>
  <si>
    <t>Gibson et al.,</t>
  </si>
  <si>
    <t>Gibson, K. J., et al. (2018). "Acute Toxicity of Chloride, Potassium, Nickel, and Zinc to Federally Threatened and Petitioned Mollusk Species." Southeastern Naturalist 17(2): 239-256.</t>
  </si>
  <si>
    <t>Villosa umbrans</t>
  </si>
  <si>
    <t>Juveniles (30-60 d post transformation)</t>
  </si>
  <si>
    <t>Measured - (Hach method using spectrophotometer)</t>
  </si>
  <si>
    <t>static renewal</t>
  </si>
  <si>
    <t>S-Reconstituted water (ASTM medium)</t>
  </si>
  <si>
    <t>A2203VineLC50</t>
  </si>
  <si>
    <t>Villosa nebulosa</t>
  </si>
  <si>
    <t>A532ViirEC50</t>
  </si>
  <si>
    <t>McCann</t>
  </si>
  <si>
    <t>McCann MT. 1993. Toxicity of zinc, copper and sediments to early life stages of freshwater mussels in the Powell River, Virginia. Master of Science. Virginia Polytechnic and State University, Blacksburg, VA, USA.</t>
  </si>
  <si>
    <t>rainbow mussel</t>
  </si>
  <si>
    <t>N-Powell River</t>
  </si>
  <si>
    <t>A528ViirEC50</t>
  </si>
  <si>
    <t>T-New River (source)</t>
  </si>
  <si>
    <t>A531ViirEC50</t>
  </si>
  <si>
    <t>A533ViirEC50</t>
  </si>
  <si>
    <t>A529ViirEC50</t>
  </si>
  <si>
    <t>A530ViirEC50</t>
  </si>
  <si>
    <t>New search</t>
  </si>
  <si>
    <t>Trenfield et al.</t>
  </si>
  <si>
    <t>Trenfield, M. A., S. L. Walker, C. Tanneberger and A. J. Harford (2023). Toxicity of zinc to aquatic life in tropical freshwaters of low hardness. Environmental Toxicology and Chemistry 42(3): 679-683.</t>
  </si>
  <si>
    <t>freshwater mussel</t>
  </si>
  <si>
    <t>ZnSO4.7H2O</t>
  </si>
  <si>
    <t>Measured start &amp; end</t>
  </si>
  <si>
    <t>High</t>
  </si>
  <si>
    <t>JG</t>
  </si>
  <si>
    <t>Molluscs</t>
  </si>
  <si>
    <t>Rathore and Khangarot</t>
  </si>
  <si>
    <t>sludge worm</t>
  </si>
  <si>
    <t>immobility</t>
  </si>
  <si>
    <t>nominal</t>
  </si>
  <si>
    <t>ground well water</t>
  </si>
  <si>
    <t>7.5 (7.3–7.8)</t>
  </si>
  <si>
    <t>237(226–255)</t>
  </si>
  <si>
    <t>950 (800–1000)</t>
  </si>
  <si>
    <t>5.7 (5.1–6.5)</t>
  </si>
  <si>
    <t>380 (360–415)</t>
  </si>
  <si>
    <t>DOC estimate is default DOC value for well water as per US EPA's 2007 AWQC for Copper, Appendix C.</t>
  </si>
  <si>
    <t xml:space="preserve">Nominal concentrations, only two replicates. Analytical methods not described. </t>
  </si>
  <si>
    <t>A522TimoEC50</t>
  </si>
  <si>
    <t>Qureshi and Saksena</t>
  </si>
  <si>
    <t>Qureshi SA, Saksena AB, Singh VP. 1980. Acute toxicity of four heavy metals to benthic fish food organisms from the River Khan, Ujjain. Int J Environ Stud 15:50-61.</t>
  </si>
  <si>
    <t>Cichlidae</t>
  </si>
  <si>
    <t>Oreochromis</t>
  </si>
  <si>
    <t>Tilapia mossambica</t>
  </si>
  <si>
    <t>A521TharEC50</t>
  </si>
  <si>
    <t>Buhl KJ, Hamilton SJ. 1990. Comparative toxicity of inorganic contaminants released by placer mining to early life stages of salmonids. Ecotoxicol Environ Saf 20:325-342.</t>
  </si>
  <si>
    <t>0.85 g</t>
  </si>
  <si>
    <t>A514TharEC50</t>
  </si>
  <si>
    <t>A520TharEC50</t>
  </si>
  <si>
    <t>0.20 g</t>
  </si>
  <si>
    <t>A518TharEC50</t>
  </si>
  <si>
    <t>0.97 g</t>
  </si>
  <si>
    <t>Part of geometric mean.</t>
  </si>
  <si>
    <t xml:space="preserve">Missing details on replication and tested concentrations. Nominal concentrations used. </t>
  </si>
  <si>
    <t>A517TharEC50</t>
  </si>
  <si>
    <t>A519TharEC50</t>
  </si>
  <si>
    <t>1.85 g</t>
  </si>
  <si>
    <t>A515TharEC50</t>
  </si>
  <si>
    <t>A516TharEC50</t>
  </si>
  <si>
    <t>0.34 g</t>
  </si>
  <si>
    <t>alevin</t>
  </si>
  <si>
    <t>standardized reconstituted soft water (US EPA 1975)</t>
  </si>
  <si>
    <t>7.1–8.0</t>
  </si>
  <si>
    <t>41.3(40.0–43.0)</t>
  </si>
  <si>
    <t>158 (143–179)</t>
  </si>
  <si>
    <t>30.09 (30.0–32.0)</t>
  </si>
  <si>
    <t>DOC estimate is default DOC value for reconstituted waters as per US EPA's 2007 AWQC for Copper, Appendix C.</t>
  </si>
  <si>
    <t>No, not included in geometric mean because life stage differed.</t>
  </si>
  <si>
    <t xml:space="preserve">Only 50% mortality in the highest test concentration. Missing details on replication and tested concentrations. Nominal concentrations used. </t>
  </si>
  <si>
    <t>A2131ThniLC50</t>
  </si>
  <si>
    <t>Gawad,</t>
  </si>
  <si>
    <t>Abdel-Gawad, R. M. (2018). Insecticidal Activity of Moringa oleifera Synthesized Silver and Zinc Nanoparticles against the House Fly, Musca domestica L. Egyptian Academic Journal of Biological Sciences. A, Entomology, 11(4), 19-30.</t>
  </si>
  <si>
    <t>Neritidae</t>
  </si>
  <si>
    <t>Theodoxus</t>
  </si>
  <si>
    <t>Theodoxus niloticus</t>
  </si>
  <si>
    <t>Adults</t>
  </si>
  <si>
    <t>T-Dechlorinated tap water</t>
  </si>
  <si>
    <t>A1029TacoLC50</t>
  </si>
  <si>
    <t>Vedamanikam et al.</t>
  </si>
  <si>
    <t>Vedamanikam, V. J. and T. Hayimad (2013). "Effect of mixtures of metals on the spotted Babylon snail (Babylonia areolata) under different temperature conditions." Toxicological &amp; Environmental Chemistry 95(8): 1388-1394.</t>
  </si>
  <si>
    <t>Tanypus</t>
  </si>
  <si>
    <t>Tanypus complanatus</t>
  </si>
  <si>
    <t>midge</t>
  </si>
  <si>
    <t>Microinvertebrate</t>
  </si>
  <si>
    <t>probably measured</t>
  </si>
  <si>
    <t>A2211StmaLC50</t>
  </si>
  <si>
    <t>Shuhaimi-Othman et al.,</t>
  </si>
  <si>
    <t>Shuhaimi-Othman, M., et al. (2012). "Toxicity of metals to tadpoles of the common Sunda toad, Duttaphrynus melanostictus." Toxicological and Environmental Chemistry 94(2): 364-376.</t>
  </si>
  <si>
    <t>Ostracoda</t>
  </si>
  <si>
    <t>Podocopida</t>
  </si>
  <si>
    <t>Cyprididae</t>
  </si>
  <si>
    <t>Stenocypris</t>
  </si>
  <si>
    <t>Stenocypris major</t>
  </si>
  <si>
    <t>Ostracod</t>
  </si>
  <si>
    <t>Measured - (F-AAS)</t>
  </si>
  <si>
    <t>Tap water</t>
  </si>
  <si>
    <t>Gaur et al.</t>
  </si>
  <si>
    <t>Tracheophytes</t>
  </si>
  <si>
    <t>Angiosperms</t>
  </si>
  <si>
    <t>Alismatales</t>
  </si>
  <si>
    <t>Araceae</t>
  </si>
  <si>
    <t>Spirodela</t>
  </si>
  <si>
    <t>Spirodela polyrrhiza</t>
  </si>
  <si>
    <t>greater duckweed</t>
  </si>
  <si>
    <t>adult</t>
  </si>
  <si>
    <t>growth</t>
  </si>
  <si>
    <t>AAP medium</t>
  </si>
  <si>
    <t>Hardness calculated from chemical composition of AAP medium. Low DOC estimate due to lack of organic carbon in chemical composition of AAP medium.</t>
  </si>
  <si>
    <t>Yes</t>
  </si>
  <si>
    <t xml:space="preserve">Missing information on abiotic factors and analytical method. </t>
  </si>
  <si>
    <t>A2206SospLC50</t>
  </si>
  <si>
    <t>Neotatenioglossa</t>
  </si>
  <si>
    <t>Lithoglyphinae</t>
  </si>
  <si>
    <t>Somatogyrus</t>
  </si>
  <si>
    <t>Somatogyrus sp</t>
  </si>
  <si>
    <t>Juveniles (5-8 months post hatch)</t>
  </si>
  <si>
    <t>A512SiveEC50</t>
  </si>
  <si>
    <t>Muyssen et al.</t>
  </si>
  <si>
    <t>Muyssen BTA, Bossuyt BTA, Janssen CR. 2005. Inter- and intra-species variation in acute zinc tolerance of field-collected cladoceran populations. Chemosphere 61:1159-1167.</t>
  </si>
  <si>
    <t>cladoceran</t>
  </si>
  <si>
    <t>S-ISO_1996</t>
  </si>
  <si>
    <t>authors</t>
  </si>
  <si>
    <t>secondary??</t>
  </si>
  <si>
    <t xml:space="preserve">Precise values of toxicant concentrations not reported. </t>
  </si>
  <si>
    <t>These data repeated in CCME 2018 as unacceptable</t>
  </si>
  <si>
    <t>A513SiveEC50</t>
  </si>
  <si>
    <t>A510SiexEC50</t>
  </si>
  <si>
    <t>A511SiexEC50</t>
  </si>
  <si>
    <t>A494SafoEC50</t>
  </si>
  <si>
    <t>Davies et al.</t>
  </si>
  <si>
    <t>Davies PH, Brinkman S, Hansen D. 2000. Water pollution studies. Federal Aid Project #F-243R-6. Colorado Division of Wildlife, Fort Collins, CO, USA.</t>
  </si>
  <si>
    <t>brook trout</t>
  </si>
  <si>
    <t>Measured - daily</t>
  </si>
  <si>
    <t>flow through</t>
  </si>
  <si>
    <t>N-Animas River</t>
  </si>
  <si>
    <t>Not specified</t>
  </si>
  <si>
    <t>A497SafoEC50</t>
  </si>
  <si>
    <t>A503SafoEC50</t>
  </si>
  <si>
    <t>T-Dechlorinated Fort Collins</t>
  </si>
  <si>
    <t>A502SafoEC50</t>
  </si>
  <si>
    <t>A488SatrEC50</t>
  </si>
  <si>
    <t>Davies and Brinkman</t>
  </si>
  <si>
    <t>Davies PH, Brinkman S. 1999. Water pollution studies. Federal Aid Project #F-243R-6. Colorado Division of Wildlife, Fort Collins, CO, USA.</t>
  </si>
  <si>
    <t>brown trout</t>
  </si>
  <si>
    <t>primary</t>
  </si>
  <si>
    <t>A487SatrEC50</t>
  </si>
  <si>
    <t>A491SatrEC50</t>
  </si>
  <si>
    <t>A490SatrEC50</t>
  </si>
  <si>
    <t>A492SatrEC50</t>
  </si>
  <si>
    <t>A489SatrEC50</t>
  </si>
  <si>
    <t>A493SatrEC50</t>
  </si>
  <si>
    <t>A499SatrEC50</t>
  </si>
  <si>
    <t>A496SatrEC50</t>
  </si>
  <si>
    <t>A498SatrEC50</t>
  </si>
  <si>
    <t>Water Pollution Studies #F-243R-6</t>
  </si>
  <si>
    <t>swim-up fry</t>
  </si>
  <si>
    <t>measured repeatedly</t>
  </si>
  <si>
    <t>dissolved</t>
  </si>
  <si>
    <t>flow-through</t>
  </si>
  <si>
    <t>dechlorinated Fort Collins tap water</t>
  </si>
  <si>
    <t>7.61 mg/L</t>
  </si>
  <si>
    <t>DOC estimated from other tests conducted in Fort Collins municipal tap water (Brinkman and Vieira 2008).</t>
  </si>
  <si>
    <t>Fort Collins municipal tap water, dechlorinated, mixed with reverse osmosis water</t>
  </si>
  <si>
    <t>8.25 mg/L</t>
  </si>
  <si>
    <t>Water Pollution Studies, Federal Aid Project #F-243R-9</t>
  </si>
  <si>
    <t>8.04 mg/L</t>
  </si>
  <si>
    <t>7.86 mg/L</t>
  </si>
  <si>
    <t>A2014SatrLC50</t>
  </si>
  <si>
    <t>Diedrich et al.,</t>
  </si>
  <si>
    <t>Diedrich, D. J., Sofield, R. M., Ranville, J. F., Hoff, D. J., Wall, V. D., &amp; Brinkman, S. F. (2015). The effects of chronological age and size on toxicity of zinc to juvenile brown trout. Archives of environmental contamination and toxicology, 69(1), 123-131.</t>
  </si>
  <si>
    <t>Juveniles (83 d after swim-up; 0.62 g)</t>
  </si>
  <si>
    <t>Measured - (AAS)</t>
  </si>
  <si>
    <t>A2012SatrLC50</t>
  </si>
  <si>
    <t>Juveniles (141 d after swim-up; 0.46 g)</t>
  </si>
  <si>
    <t>A2015SatrLC50</t>
  </si>
  <si>
    <t>Juveniles (50 d after swim-up; 0.51 g)</t>
  </si>
  <si>
    <t>A2013SatrLC50</t>
  </si>
  <si>
    <t>Juveniles (106 d after swim-up; 0.54 g)</t>
  </si>
  <si>
    <t>1989b</t>
  </si>
  <si>
    <t>Everall et al.</t>
  </si>
  <si>
    <t>yearling</t>
  </si>
  <si>
    <t>ZnSO4 x 7H2O</t>
  </si>
  <si>
    <t>measured at beginning and end</t>
  </si>
  <si>
    <t>dechlorinated Nottingham mains water</t>
  </si>
  <si>
    <t>14.5–15.5</t>
  </si>
  <si>
    <t>201–208</t>
  </si>
  <si>
    <t>9.9–10.3</t>
  </si>
  <si>
    <t>DOC estimate is default DOC value for city tap water as per US EPA's 2007 AWQC for Copper, Appendix C.</t>
  </si>
  <si>
    <t>9–12</t>
  </si>
  <si>
    <t>10–10.6</t>
  </si>
  <si>
    <t xml:space="preserve">Fish showed excessive secretion of branchial mucus due to low pH. </t>
  </si>
  <si>
    <t xml:space="preserve">High pH. </t>
  </si>
  <si>
    <t xml:space="preserve">Fish showed excessive secretion of branchial mucus due to low pH; pH limit for the loss of fish population in the field. </t>
  </si>
  <si>
    <t xml:space="preserve">No, pH too high. </t>
  </si>
  <si>
    <t>No. Not Part of geometric mean. because hardness is outside MLR equation limits of 13.8 to 250.5 mg/L.</t>
  </si>
  <si>
    <t>Yes. Most sensitive/appropriate LC50 for this species. Geometric mean not calculated with this endpoint because life stage and/or exposure pH differed.</t>
  </si>
  <si>
    <t>ECOTOX download</t>
  </si>
  <si>
    <t>Insects/Spiders</t>
  </si>
  <si>
    <t>Zinc chloride (ZnCl2)</t>
  </si>
  <si>
    <t>&gt;VALUE</t>
  </si>
  <si>
    <t>Fresh water</t>
  </si>
  <si>
    <t>6.21 -</t>
  </si>
  <si>
    <t>60 -% Sat</t>
  </si>
  <si>
    <t xml:space="preserve">SOURCE/FROM SOUTH FORK COEUR D'ALENE RIVER, IDAHO, NEAR HALE HATCHERY//AP FREQ/80 PERCENT OF TEST SOLUTION REPLACED//TMETH/EPA 1985 TEST EPA 822-R-85-100 NTIS PB85 227049, ASTM 1997//MEDIA/AERATED LITTLE NORTH FORK COEUR D'ALENE RIVER, IDAHO WATER//   </t>
  </si>
  <si>
    <t>TEST 96, LITTLE NORTH FORK WATER</t>
  </si>
  <si>
    <t>Every x hours</t>
  </si>
  <si>
    <t>7.7 -</t>
  </si>
  <si>
    <t xml:space="preserve">SOURCE/FROM SOUTH FORK COEUR D'ALENE RIVER, IDAHO, NEAR HALE HATCHERY//AP FREQ/80 PERCENT OF TEST SOLUTION REPLACED//CONTR/C,O,O=LITTLE NORTH FORK WATER_x000D_
O=SF-KM9 WATER//TMETH/EPA 1985 TEST EPA 822-R-85-100 NTIS PB85 227049, ASTM 1997//MEDIA/AERATED STATION SF-KM25, SOUTH FORK COEUR D'ALENE RIVER, IDAHO WATER//   </t>
  </si>
  <si>
    <t>TEST 95, SF-KM25 WATER</t>
  </si>
  <si>
    <t>10 ug/L / 25 ug/L / 343 ug/L / 365 ug/L / 972 ug/L / 9655 ug/L</t>
  </si>
  <si>
    <t>Multiple control types</t>
  </si>
  <si>
    <t>Acceptable</t>
  </si>
  <si>
    <t>A485RhhaEC50</t>
  </si>
  <si>
    <t>Brinkman and Vieira</t>
  </si>
  <si>
    <t>Brinkman SF, Vieira NMK. 2007. Water pollution studies. Federal Aid Project F-243R-17. Colorado Division of Wildlife, Fort Collins, CO, USA.</t>
  </si>
  <si>
    <t>mayfly</t>
  </si>
  <si>
    <t>nymphs</t>
  </si>
  <si>
    <t>W-Fort Collins</t>
  </si>
  <si>
    <t>A484RhhaEC50</t>
  </si>
  <si>
    <t xml:space="preserve">CI available through author communication. </t>
  </si>
  <si>
    <t>A1352RhhaEC50</t>
  </si>
  <si>
    <t>&amp;gt;</t>
  </si>
  <si>
    <t>A483RhcaEC50</t>
  </si>
  <si>
    <t>Rhinichthys</t>
  </si>
  <si>
    <t>Rhinichthys cataractae</t>
  </si>
  <si>
    <t>longnose dace</t>
  </si>
  <si>
    <t>young-of-year</t>
  </si>
  <si>
    <t>A973RhcaEC50</t>
  </si>
  <si>
    <t>Brinkman and Johnston</t>
  </si>
  <si>
    <t>Brinkman, S. F. J., W. D. (2012). "Acute Toxicity of Zinc to Several Aquatic Species Native to the Rocky Mountains." Archives of Environmental Contamination and Toxicology 62: 272-281.</t>
  </si>
  <si>
    <t>Measured - 0, 48, and 96 hr</t>
  </si>
  <si>
    <t>T-dechlorinated Ft. Collins tap water</t>
  </si>
  <si>
    <t xml:space="preserve">Organisms collected from field or reared in hatchery founded from wild populations. </t>
  </si>
  <si>
    <t>A2108RharLC50</t>
  </si>
  <si>
    <t>Brodeur et al.,</t>
  </si>
  <si>
    <t>Brodeur, J. C., Asorey, C. M., Sztrum, A., &amp; Herkovits, J. (2009). Acute and subchronic toxicity of arsenite and zinc to tadpoles of Rhinella arenarum both alone and in combination. Journal of Toxicology and Environmental Health, Part A, 72(14), 884-890.</t>
  </si>
  <si>
    <t>Rhinella</t>
  </si>
  <si>
    <t>Rhinella arenarum</t>
  </si>
  <si>
    <t>Stage 25</t>
  </si>
  <si>
    <t>S-Reconstituted water (Amphitox solution)</t>
  </si>
  <si>
    <t>Hall &amp; Golding</t>
  </si>
  <si>
    <t>Hall, J. A. and L. A. Golding (1998). Standard methods for whole effluent toxicity testing: development and application. Hamilton, NIWA: 1 v. (various pagings).</t>
  </si>
  <si>
    <t>Retropinnidae</t>
  </si>
  <si>
    <t>Retropinna</t>
  </si>
  <si>
    <t>Retropinna retropinna</t>
  </si>
  <si>
    <t>Smelt</t>
  </si>
  <si>
    <t>n</t>
  </si>
  <si>
    <t>20% river water/80% synthetic water</t>
  </si>
  <si>
    <t>A1928RasuLC50</t>
  </si>
  <si>
    <t>Rasbora</t>
  </si>
  <si>
    <t>Rasbora sumatrana</t>
  </si>
  <si>
    <t>Adult (average lengths 4.0â€“5.0 cm; average weights 3â€“5 g)</t>
  </si>
  <si>
    <t>Measured - (FAAS)</t>
  </si>
  <si>
    <t>Row 7</t>
  </si>
  <si>
    <t>Chen et al.</t>
  </si>
  <si>
    <t>Chen et al. 1997 Chemosphere 35 1959–1965</t>
  </si>
  <si>
    <t>green algae</t>
  </si>
  <si>
    <t>Microalgae</t>
  </si>
  <si>
    <t>exponential growth</t>
  </si>
  <si>
    <t>Zn</t>
  </si>
  <si>
    <t>revised EPA test medium</t>
  </si>
  <si>
    <t>24±1</t>
  </si>
  <si>
    <t>7.5–8.5 * See Chen and Lin 1997</t>
  </si>
  <si>
    <t xml:space="preserve">CCME </t>
  </si>
  <si>
    <t>Hardness and DOC estimated from growth medium composition.</t>
  </si>
  <si>
    <t xml:space="preserve">Toxicant concentration values not reported but visible from figure received through author communication, only two replicates, analytical methods not reported, abiotic variables unreported. </t>
  </si>
  <si>
    <t>Row 8</t>
  </si>
  <si>
    <t>Pardos et al.</t>
  </si>
  <si>
    <t>Pardos et al. 1998 Journal of Applied Phycology 10 145–151</t>
  </si>
  <si>
    <t>prefiltered Lake Geneva water with a control of lake water without elutriates</t>
  </si>
  <si>
    <t>24±2</t>
  </si>
  <si>
    <t>7.8–8.8</t>
  </si>
  <si>
    <t>124–135</t>
  </si>
  <si>
    <t>0.8-1.3</t>
  </si>
  <si>
    <t>1.6–1.8 mmol HCL/L</t>
  </si>
  <si>
    <t>Hardness calculated.</t>
  </si>
  <si>
    <t>Yes. Most sensitive EC50 for this species. Geometric mean not calculated because exposure time differed.</t>
  </si>
  <si>
    <t xml:space="preserve">Concentrations are nominal and analytical methods are unreported, not specified if sample size was replicates or pseudoreplicates, some abiotic variables unreported. </t>
  </si>
  <si>
    <t>Hickey et al. (1991)</t>
  </si>
  <si>
    <t>NIWA CSIRO report</t>
  </si>
  <si>
    <t>growth rate</t>
  </si>
  <si>
    <t>Measured - (ICP-AES)</t>
  </si>
  <si>
    <t>A482RaelEC50</t>
  </si>
  <si>
    <t>Shukla et al.</t>
  </si>
  <si>
    <t>Shukla, G. S. (1983). "Cadmium and Zinc Toxicity to an Aquatic Insect, Ranatra Elongata (FABR.)." Toxicology Letters 15.</t>
  </si>
  <si>
    <t>Hemiptera</t>
  </si>
  <si>
    <t>Nepidae</t>
  </si>
  <si>
    <t>Ranatra</t>
  </si>
  <si>
    <t>Ranatra elongata</t>
  </si>
  <si>
    <t>stick insection</t>
  </si>
  <si>
    <t>A481RaheEC50</t>
  </si>
  <si>
    <t>Khangarot et al.</t>
  </si>
  <si>
    <t>Khangarot, B. S., Sehgal, A., &amp; Bhasin, M. K. (1985). “Man and Biosphere”—Studies on the Sikkim Himalayas. Part 4: Effects of Chelating Agent EDTA on the Acute Toxicity of Copper and Zinc on Tadpoles of the Frog Rana hexadactyla. Acta hydrochimica et hydrobiologica, 13(1), 121-125.</t>
  </si>
  <si>
    <t>Dicroglossidae</t>
  </si>
  <si>
    <t>Euphylctis</t>
  </si>
  <si>
    <t>Rana hexadactyla</t>
  </si>
  <si>
    <t>green pond frog</t>
  </si>
  <si>
    <t>amphibian</t>
  </si>
  <si>
    <t>15 (13–16)</t>
  </si>
  <si>
    <t>6.2 (6.1–6.7)</t>
  </si>
  <si>
    <t>6.4 (6.2–7.0)</t>
  </si>
  <si>
    <t>DOC estimate not possible, used default of 0.5 mg/L.</t>
  </si>
  <si>
    <t>Yes. Most sensitive short-term LC50 for this species. Geometric mean not calculated because exposure time differed.</t>
  </si>
  <si>
    <t>Tested concentrations are not given. Missing information on analytical method and water used for dilution.</t>
  </si>
  <si>
    <t>Trichoptera</t>
  </si>
  <si>
    <t>Conoesucidae</t>
  </si>
  <si>
    <t>Pycnocentria</t>
  </si>
  <si>
    <t>Pycnocentria evecta</t>
  </si>
  <si>
    <t>caddisfly</t>
  </si>
  <si>
    <t>&gt;10000</t>
  </si>
  <si>
    <t>no</t>
  </si>
  <si>
    <t>Table 12</t>
  </si>
  <si>
    <t>A1008PupaLC50</t>
  </si>
  <si>
    <t>Ciji and Nandan</t>
  </si>
  <si>
    <t>Ciji, P. P. N., S. B. (2014). "Toxicity of copper and zinc to Puntius parrah (Day, 1865)." Marine Environmental Research 93: 38-46.</t>
  </si>
  <si>
    <t>Puntius</t>
  </si>
  <si>
    <t>Puntius parrah</t>
  </si>
  <si>
    <t>fingerling</t>
  </si>
  <si>
    <t>A479PtorEC50</t>
  </si>
  <si>
    <t>Andros and Garton</t>
  </si>
  <si>
    <t>Andros JD, Garton RR. 1980. Acute lethality of copper, cadmium, and zinc to northern squawfish. Trans Am Fish Soc 109:235-238.</t>
  </si>
  <si>
    <t>Ptychochelius</t>
  </si>
  <si>
    <t>Ptychochelius oregonensis</t>
  </si>
  <si>
    <t>northern pikeminnow</t>
  </si>
  <si>
    <t xml:space="preserve">Not enough replication. Copper concentration in water for dilution was high compared to the LC50 (18µg/L). </t>
  </si>
  <si>
    <t>A480PtorEC50</t>
  </si>
  <si>
    <t>Not enough replication. Copper concentration in water for dilution was high compared to the LC50 (18µg/L).</t>
  </si>
  <si>
    <t>A475PtluEC50</t>
  </si>
  <si>
    <t>A473PtluEC50</t>
  </si>
  <si>
    <t>non-standard reconstituted water simulating Green River water quality (simulated major water quality characteristics without the inorganic contaminants)</t>
  </si>
  <si>
    <t>7.9 (7.5–8.3)</t>
  </si>
  <si>
    <t>199(196–203)</t>
  </si>
  <si>
    <t>603 (595–618)</t>
  </si>
  <si>
    <t>&gt;66% saturation</t>
  </si>
  <si>
    <t>107 (105–108)</t>
  </si>
  <si>
    <t>A2159PspaLC50</t>
  </si>
  <si>
    <t>Li et al.,</t>
  </si>
  <si>
    <t>Li J, Wang PF, Feng CL, Liu DQ, Chen JK, FC Wu. 2019. Acute toxicity and hazardous concentrations of zinc to hantive freshwater organisms under different pH values in China. Bulletin of Environmental Contamination and Toxicology 103:120-126.</t>
  </si>
  <si>
    <t>Pseudorasbora</t>
  </si>
  <si>
    <t>Pseudorasbora parva</t>
  </si>
  <si>
    <t>Stone moroko</t>
  </si>
  <si>
    <t>n.r.</t>
  </si>
  <si>
    <t>Measured - (ICP-MS)</t>
  </si>
  <si>
    <t>S-Reconstituted water (OECD medium)</t>
  </si>
  <si>
    <t>A2158PspaLC50</t>
  </si>
  <si>
    <t>A969PrwiEC50</t>
  </si>
  <si>
    <t>note data from Brinkman &amp; Viera classed as primary and includes same data (report)</t>
  </si>
  <si>
    <t>A971PrwiEC50</t>
  </si>
  <si>
    <t xml:space="preserve">Only one replicate, therefore not a primary ranking. Organisms collected from field or reared in hatchery founded from wild populations. </t>
  </si>
  <si>
    <t>A970PrwiEC50</t>
  </si>
  <si>
    <t>No. not included in geometric mean because pH differed.</t>
  </si>
  <si>
    <t>pond snail</t>
  </si>
  <si>
    <t>Nominal but native?</t>
  </si>
  <si>
    <t>Ouwerkerk (2017)</t>
  </si>
  <si>
    <t>Alkalinity from IZA measurement, ratio</t>
  </si>
  <si>
    <t>A2098PopaLC50</t>
  </si>
  <si>
    <t>Hoang and Tong,</t>
  </si>
  <si>
    <t xml:space="preserve">Hoang, Tham &amp; Tong, Xin. 2015. Influence of water quality on zinc toxicity to the Florida apple snail (Pomacea paludosa) and sensitivity of freshwater snails to zinc. Environmental toxicology and chemistry 34(3):545-553. </t>
  </si>
  <si>
    <t>applesnail</t>
  </si>
  <si>
    <t>Juveniles (&lt; 7 dold)</t>
  </si>
  <si>
    <t>S-Reconstitued water</t>
  </si>
  <si>
    <t>A2092PopaLC50</t>
  </si>
  <si>
    <t>A2095PopaLC50</t>
  </si>
  <si>
    <t>A2094PopaLC50</t>
  </si>
  <si>
    <t>A2096PopaLC50</t>
  </si>
  <si>
    <t>A2101PopaLC50</t>
  </si>
  <si>
    <t>A2097PopaLC50</t>
  </si>
  <si>
    <t>A2100PopaLC50</t>
  </si>
  <si>
    <t>A2102PopaLC50</t>
  </si>
  <si>
    <t>A470PoreEC50</t>
  </si>
  <si>
    <t>Pierson</t>
  </si>
  <si>
    <t>Pierson KB. 1981. Effects of chronic zinc exposure on the growth, sexual maturity, reproduction, and bioaccumulation of the guppy, Poecilia reticulata. Can J Fish Aquat Sci 38:23-31.</t>
  </si>
  <si>
    <t>A469PoreEC50</t>
  </si>
  <si>
    <t>A468PoreEC50</t>
  </si>
  <si>
    <t>A1929PoreLC50</t>
  </si>
  <si>
    <t>Adult (average lengths 2.0â€“3.5 cm and average weights 1.5â€“2.5 g)</t>
  </si>
  <si>
    <t>US EPA 1987</t>
  </si>
  <si>
    <t>Pardue &amp; Wood</t>
  </si>
  <si>
    <t>See US EPA 1987; Baseline Toxicity Data for Freshwater Bryozoa Exposed to Copper, Cadmium, Chromium, and Zinc</t>
  </si>
  <si>
    <t>Bryozoa</t>
  </si>
  <si>
    <t>Phylactolaemata</t>
  </si>
  <si>
    <t>Plumatellida</t>
  </si>
  <si>
    <t>Plumatellidae</t>
  </si>
  <si>
    <t>Plumatella</t>
  </si>
  <si>
    <t>Plumatella emarginata</t>
  </si>
  <si>
    <t>bryozoan</t>
  </si>
  <si>
    <t>Bryozoan</t>
  </si>
  <si>
    <t>2-3 days</t>
  </si>
  <si>
    <t>not specified</t>
  </si>
  <si>
    <t>Unmeasured</t>
  </si>
  <si>
    <t>7.4-8.0</t>
  </si>
  <si>
    <t>190-220</t>
  </si>
  <si>
    <t>7.5-8.3</t>
  </si>
  <si>
    <t>In US EPA 1987/1995</t>
  </si>
  <si>
    <t>US EPA</t>
  </si>
  <si>
    <t>A464PlemEC50</t>
  </si>
  <si>
    <t>Pardue and Wood</t>
  </si>
  <si>
    <t>Pardue WJ, Wood TS. 1980. Baseline toxicity data for freshwater Bryozoa exposed to copper, cadmium, chromium and zinc. Journal of the Tennessee Academy of Sciences 55:27-31.</t>
  </si>
  <si>
    <t>A974PlgrEC50</t>
  </si>
  <si>
    <t>Platygobio</t>
  </si>
  <si>
    <t>Platygobio gracilis</t>
  </si>
  <si>
    <t>flathead chub</t>
  </si>
  <si>
    <t>A430PiprEC50</t>
  </si>
  <si>
    <t>Carlson et al.</t>
  </si>
  <si>
    <t>Carlson AR, Nelson H, Hammermeister D. 1986. Evaluation of site-specific criteria for copper and zinc: An integration of metal addition toxicity, effluent and receiving water toxicity, and ecological survey data. EPA-600/3-85-005. U.S. Environmental Protection Agency, Duluth, MN, USA.</t>
  </si>
  <si>
    <t>fathead minnow</t>
  </si>
  <si>
    <t>&lt;24-hr</t>
  </si>
  <si>
    <t>Measured - all test waters</t>
  </si>
  <si>
    <t>most likely dissolved</t>
  </si>
  <si>
    <t>N-Lake Superior</t>
  </si>
  <si>
    <t>A1542PiprEC50</t>
  </si>
  <si>
    <t>Parkerton et al.</t>
  </si>
  <si>
    <t>Parkerton TF, Stewart SM, Dickson KL, Rodger Jr DH, Saleh FY. 1988. Evaluation of the indicator species procedure for deriving site-specific water quality criteria for zinc. In Adams WJ, Chapman GA, Landis WG, eds, Aquatic Toxicology and Hazard Assessment: 10th Volume, ASTM STP 971. Vol 10. American Society for Testing and Materials, Philadelphia, PA, pp 423-435.</t>
  </si>
  <si>
    <t>1 month old fry</t>
  </si>
  <si>
    <t>Measured - several time points, AAS</t>
  </si>
  <si>
    <t>N-Elm Fork Trinity River</t>
  </si>
  <si>
    <t>studies for WER calcs</t>
  </si>
  <si>
    <t>A1534PiprEC50</t>
  </si>
  <si>
    <t>T-dechlorinated</t>
  </si>
  <si>
    <t>A1535PiprEC50</t>
  </si>
  <si>
    <t>A1540PiprEC50</t>
  </si>
  <si>
    <t>A1538PiprEC50</t>
  </si>
  <si>
    <t>S-chemistry provided</t>
  </si>
  <si>
    <t>A1537PiprEC50</t>
  </si>
  <si>
    <t>A1541PiprEC50</t>
  </si>
  <si>
    <t>only 3 concs + control for this test</t>
  </si>
  <si>
    <t>A1539PiprEC50</t>
  </si>
  <si>
    <t>A1533PiprEC50</t>
  </si>
  <si>
    <t xml:space="preserve">Zn/water interaction time (h) = 24...The effect of kinetics on Zn toxicity was explored by allowing the toxicant to interact with the test water for 24 hrs prior to organism exposure. </t>
  </si>
  <si>
    <t>A1536PiprEC50</t>
  </si>
  <si>
    <t>Total to dissolved v diff; ZnO?</t>
  </si>
  <si>
    <t>dechlorinated and carbon-filtered tap water</t>
  </si>
  <si>
    <t>7.8–8.1</t>
  </si>
  <si>
    <t>7.9–8.5</t>
  </si>
  <si>
    <t>DOC estimate is default DOC value for tap water as per US EPA's 2007 AWQC for Copper, Appendix C.</t>
  </si>
  <si>
    <t xml:space="preserve">Zn/water interaction time (h) = 0...The effect of kinetics on Zn toxicity was explored by allowing the toxicant to interact with the test water for 24 hrs prior to organism exposure. </t>
  </si>
  <si>
    <t>`different values to DeForest data - need to check paper</t>
  </si>
  <si>
    <t>Norberg-King</t>
  </si>
  <si>
    <t>larva</t>
  </si>
  <si>
    <t>*253</t>
  </si>
  <si>
    <t>Lake Superior water, sand and carbon filtered, UV sterilized</t>
  </si>
  <si>
    <t>7.4–8.2</t>
  </si>
  <si>
    <t>44–49</t>
  </si>
  <si>
    <t>&gt;50%</t>
  </si>
  <si>
    <t>42–45</t>
  </si>
  <si>
    <t>DOC estimate is recommended DOC value for Lake Superior water as per US EPA's 2007 AWQC for Copper, Appendix C.</t>
  </si>
  <si>
    <t xml:space="preserve">Geometric mean from four replicates, 95% CI available for each replicate. Missing information on abiotic factors and tested concentrations, not enough replication. </t>
  </si>
  <si>
    <t>*313</t>
  </si>
  <si>
    <t xml:space="preserve">Geometric mean from three replicates, 95% CI available for each replicate. Missing information on abiotic factors, quality control and tested concentrations. </t>
  </si>
  <si>
    <t>A461PiprEC50</t>
  </si>
  <si>
    <t>Schubauer-Berigan et al.</t>
  </si>
  <si>
    <t>Schubauer-Berigan MK, Dierkes JR, Monson PD, Ankley GT. 1993. pH-dependent toxicity of Cd, Cu, Ni, Pb and Zn to Ceriodaphnia dubia, Pimephales promelas, Hyalella azteca, and Lumbriculus variegatus. Environ Toxicol Chem 12:1261-1266.</t>
  </si>
  <si>
    <t>Measured-frequency not specified</t>
  </si>
  <si>
    <t>S-Very hard reconstituted water</t>
  </si>
  <si>
    <t xml:space="preserve">Toxicant concentrations not reported, high control mortality, missing details on toxicity methods. </t>
  </si>
  <si>
    <t>A463PiprEC50</t>
  </si>
  <si>
    <t>A462PiprEC50</t>
  </si>
  <si>
    <t>A1455PiprEC50</t>
  </si>
  <si>
    <t>Bringolf et al.</t>
  </si>
  <si>
    <t>Bringolf RB, Morris BA, Boese CJ, Santore RC, Allen HE, Meyer JS. 2006. Influence of dissolved organic matter on acute toxicity of zinc to larval fathead minnows (Pimephales promelas). Arch Environ Contam Toxicol 51(3):438-44.</t>
  </si>
  <si>
    <t>Not indicated</t>
  </si>
  <si>
    <t>S-Well+DI+RO</t>
  </si>
  <si>
    <t xml:space="preserve">SOURCE/FROM LAB STOCK ORIGINALLY FROM USEPA ENVIRONMENTAL RESEARCH LABORATORY IN DULUTH, MINNESOTA//AP FREQ/STATIC-RENEWAL//TMETH/1993 TEST EPA/600/4-90-027F//MEDIA/REVERSE OSMOSIS FILTERED CYPRESS SWAMP, DELAWARE WATER//   </t>
  </si>
  <si>
    <t>9/3 CYPRESS SWAMP DOM TEST, DOSES IN 50% SERIAL DILUTION SERIES</t>
  </si>
  <si>
    <t>Dissolved Zn: toxicant concentrations and control mortality not reported. DOC 0.5 mg/L.</t>
  </si>
  <si>
    <t>A1453PiprEC50</t>
  </si>
  <si>
    <t xml:space="preserve">SOURCE/FROM LAB STOCK ORIGINALLY FROM USEPA ENVIRONMENTAL RESEARCH LABORATORY IN DULUTH, MINNESOTA//AP FREQ/STATIC-RENEWAL//TMETH/1993 TEST EPA/600/4-90-027F//MEDIA/REVERSE OSMOSIS FILTERED CYPRESS SWAMP + NACL, DELAWARE WATER//   </t>
  </si>
  <si>
    <t>9/3 CYPRESS SWAMP + NACL DOM TEST, DOSES IN 50% SERIAL DILUTION SERIES</t>
  </si>
  <si>
    <t>A1461PiprEC50</t>
  </si>
  <si>
    <t xml:space="preserve">SOURCE/FROM LAB STOCK ORIGINALLY FROM USEPA ENVIRONMENTAL RESEARCH LABORATORY IN DULUTH, MINNESOTA//AP FREQ/STATIC-RENEWAL//TMETH/1993 TEST EPA/600/4-90-027F//MEDIA/REFERENCE WATER, 25% WELL WATER AND 75% REVERSE-OSMOSIS DEIONIZED WATER//   </t>
  </si>
  <si>
    <t>9/3 REFERENCE WATER TEST, DOSES IN 50% SERIAL DILUTION SERIES</t>
  </si>
  <si>
    <t>A1452PiprEC50</t>
  </si>
  <si>
    <t>10/3 REFERENCE WATER TEST, DOSES IN 50% SERIAL DILUTION SERIES</t>
  </si>
  <si>
    <t>A1456PiprEC50</t>
  </si>
  <si>
    <t xml:space="preserve">SOURCE/FROM LAB STOCK ORIGINALLY FROM USEPA ENVIRONMENTAL RESEARCH LABORATORY IN DULUTH, MINNESOTA//AP FREQ/STATIC-RENEWAL//TMETH/1993 TEST EPA/600/4-90-027F//MEDIA/REVERSE OSMOSIS FILTERED SUWANEE RIVER + NACL, GEORGIA WATER//   </t>
  </si>
  <si>
    <t>10/3 SUWANEE RIVER + NACL DOM TEST, DOSES IN 50% SERIAL DILUTION SERIES</t>
  </si>
  <si>
    <t>A1460PiprEC50</t>
  </si>
  <si>
    <t xml:space="preserve">SOURCE/FROM LAB STOCK ORIGINALLY FROM USEPA ENVIRONMENTAL RESEARCH LABORATORY IN DULUTH, MINNESOTA//AP FREQ/STATIC-RENEWAL//TMETH/1993 TEST EPA/600/4-90-027F//MEDIA/REVERSE OSMOSIS FILTERED WILMINGTON, DELAWARE WATER//   </t>
  </si>
  <si>
    <t>12/2 WILMINGTON DOM TEST, DOSES IN 50% SERIAL DILUTION SERIES</t>
  </si>
  <si>
    <t>A1458PiprEC50</t>
  </si>
  <si>
    <t xml:space="preserve">SOURCE/FROM LAB STOCK ORIGINALLY FROM USEPA ENVIRONMENTAL RESEARCH LABORATORY IN DULUTH, MINNESOTA//AP FREQ/STATIC-RENEWAL//TMETH/1993 TEST EPA/600/4-90-027F//MEDIA/REVERSE OSMOSIS FILTERED SUWANEE RIVER, GEORGIA WATER//   </t>
  </si>
  <si>
    <t>10/3 SUWANEE RIVER DOM TEST, DOSES IN 50% SERIAL DILUTION SERIES</t>
  </si>
  <si>
    <t>A1457PiprEC50</t>
  </si>
  <si>
    <t>12/2 CYPRESS SWAMP DOM TEST, DOSES IN 50% SERIAL DILUTION SERIES</t>
  </si>
  <si>
    <t>A1454PiprEC50</t>
  </si>
  <si>
    <t xml:space="preserve">SOURCE/FROM LAB STOCK ORIGINALLY FROM USEPA ENVIRONMENTAL RESEARCH LABORATORY IN DULUTH, MINNESOTA//AP FREQ/STATIC-RENEWAL//TMETH/1993 TEST EPA/600/4-90-027F//MEDIA/REVERSE OSMOSIS FILTERED EDISTO RIVER, SOUTH CAROLINA WATER//   </t>
  </si>
  <si>
    <t>12/2 EDISTO RIVER DOM TEST, DOSES IN 50% SERIAL DILUTION SERIES</t>
  </si>
  <si>
    <t>A1459PiprEC50</t>
  </si>
  <si>
    <t>12/2 REFERENCE WATER TEST, DOSES IN 50% SERIAL DILUTION SERIES</t>
  </si>
  <si>
    <t>A1916PiprLC50</t>
  </si>
  <si>
    <t>Lynch et al.,</t>
  </si>
  <si>
    <t>Lynch, N.R., Hoang, T.C. and O'Brien, T.E. (2016), Acute toxicity of binary-metal mixtures of copper, zinc, and nickel to Pimephales promelas: Evidence of more-than-additive effect. Environ Toxicol Chem, 35: 446-457.</t>
  </si>
  <si>
    <t>Larvae (&lt; 4 d old)</t>
  </si>
  <si>
    <t>A410PhgyEC50</t>
  </si>
  <si>
    <t>Nebeker et al.</t>
  </si>
  <si>
    <t>Nebeker AV, Stinchfield A, Savonen C, Chapman GA. 1986. Effects of copper, nickel and zinc on three species of Oregon freshwater snails. Environ Toxicol Chem 5:807-811.</t>
  </si>
  <si>
    <t>Physa</t>
  </si>
  <si>
    <t>Physa gyrina</t>
  </si>
  <si>
    <t>snail</t>
  </si>
  <si>
    <t xml:space="preserve">Concentrations not mentioned, no CI, control quality missing. Organisms fed. Number of replicates not reported. </t>
  </si>
  <si>
    <t>Pectinatellidae</t>
  </si>
  <si>
    <t>Pectinatella</t>
  </si>
  <si>
    <t>Pectinatella magnifica</t>
  </si>
  <si>
    <t>A409PemaEC50</t>
  </si>
  <si>
    <t>magnificent bryozoan</t>
  </si>
  <si>
    <t>Paratya curvirostris</t>
  </si>
  <si>
    <t>amphipod</t>
  </si>
  <si>
    <t>Skidmore, J. F. and I. C. Firth (1983). Acute sensitivity of selected Australian freshwater animals to copper and zinc. Canberra, Australian Government Publishing Service.</t>
  </si>
  <si>
    <t>DOC cant be estimated</t>
  </si>
  <si>
    <t>Filtered Sydney tap water</t>
  </si>
  <si>
    <t>high quality</t>
  </si>
  <si>
    <t>Crustaceans</t>
  </si>
  <si>
    <t>Sulfuric acid, Zinc salt (1:1)</t>
  </si>
  <si>
    <t>Continual; non-pulsed</t>
  </si>
  <si>
    <t>Bacher &amp; O'Brien</t>
  </si>
  <si>
    <t>Bacher, G. J. and T. A. O'Brien (1990). The sensitivity of Australian freshwater aquatic organisms to heavy metals. Melbourne, Australia, Freshwater Fisheries Management Branch, Department of Conservation and Environment, Victorian Environmental Protection Authority.</t>
  </si>
  <si>
    <t>Filtered Melbourne tap water</t>
  </si>
  <si>
    <t>A1996OrniLC50</t>
  </si>
  <si>
    <t>Taweel et al.,</t>
  </si>
  <si>
    <t>Taweel, A., Shuhaimi-Othman, M., &amp; Ahmad, A. K. (2013). Assessment of heavy metals in tilapia fish (Oreochromis niloticus) from the Langat River and Engineering Lake in Bangi, Malaysia, and evaluation of the health risk from tilapia consumption. Ecotoxicology and environmental safety, 93, 45-51.</t>
  </si>
  <si>
    <t>Oreochromis niloticus</t>
  </si>
  <si>
    <t>Fingerlings</t>
  </si>
  <si>
    <t>A407OntsEC50</t>
  </si>
  <si>
    <t>Finlayson and Verrue</t>
  </si>
  <si>
    <t>Finlayson BJ, Verrue KM. 1982. Toxicities of copper, zinc, and cadmium mixtures to juvenile Chinook salmon. Trans Am Fish Soc 111:645-650.</t>
  </si>
  <si>
    <t>CCME 2018 + US EPA 1995</t>
  </si>
  <si>
    <t>Spry and Wood</t>
  </si>
  <si>
    <t>rainbow trout</t>
  </si>
  <si>
    <t xml:space="preserve">dechlorinated tap water diluted with distilled water or reverse osmosis water from Culligan Corp </t>
  </si>
  <si>
    <t>7.46–7.52</t>
  </si>
  <si>
    <t>aerated</t>
  </si>
  <si>
    <t xml:space="preserve">Missing details from the author. </t>
  </si>
  <si>
    <t>5.9–6.23</t>
  </si>
  <si>
    <t>Cusimano et al.</t>
  </si>
  <si>
    <t>assumed to be juvenile (1–6 g, 6–7 cm)</t>
  </si>
  <si>
    <t>znCl2</t>
  </si>
  <si>
    <t>reverse osmosis treated well water mixed with ambient well water</t>
  </si>
  <si>
    <t>14.5–17.5</t>
  </si>
  <si>
    <t>&gt;90%</t>
  </si>
  <si>
    <t xml:space="preserve">Tested concentrations not given; natural water containing traces of other metals was used. </t>
  </si>
  <si>
    <t>A324OnmyEC50</t>
  </si>
  <si>
    <t>Anadu et al.</t>
  </si>
  <si>
    <t>Anadu DI, Chapman GA, Curtis LR, Tubb RA. 1989. Effect of zinc exposure on subsequent acute tolerance to heavy metals in rainbow trout. Bull Environ Contam Toxicol 43:329-336.</t>
  </si>
  <si>
    <t>Aerated WFTS well water (Oregon)</t>
  </si>
  <si>
    <t>Oregon moist pellet diet</t>
  </si>
  <si>
    <t>DOC value of 1.1 used by CCME, estimated for this water type reported in US EPA's 2007 AWQC for Copper, Appendix C.</t>
  </si>
  <si>
    <t xml:space="preserve">No acclimatation. </t>
  </si>
  <si>
    <t>A335OnmyEC50</t>
  </si>
  <si>
    <t>A332OnmyEC50</t>
  </si>
  <si>
    <t>A328OnmyEC50</t>
  </si>
  <si>
    <t>Alsop and Wood</t>
  </si>
  <si>
    <t>Alsop, D. H. and C. M. Wood (1999). Influence of Waterborne Cations on Zinc Uptake and Toxicity in Rainbow Trout, Oncorhynchus mykiss. Can. J. Fish. Aquat. Sci. 56(11): 2112-2119.</t>
  </si>
  <si>
    <t>artificial soft water</t>
  </si>
  <si>
    <t>Missing information on replication, control quality and feeding.</t>
  </si>
  <si>
    <t>pH was 5.8 - why so low? Weird</t>
  </si>
  <si>
    <t>A2632OnmyLC50</t>
  </si>
  <si>
    <t>Stratus 1999; Hansen et al.</t>
  </si>
  <si>
    <t>Hansen JA, Welsh PG, Lipton J, Cacela D, Dailey AD. 2002. Relative sensitivity of bull trout (Salvelinus confluentus) and rainbow trout (Oncorhynchus mykiss) to acute exposures of cadmium and zinc. Environmental Toxicology and Chemistry, 21(1):67-75.</t>
  </si>
  <si>
    <t>1.6 (g)</t>
  </si>
  <si>
    <t>FAAS</t>
  </si>
  <si>
    <t>Well water diluted with deionized water</t>
  </si>
  <si>
    <t>CCME used DOC 0.2 from author correspondence</t>
  </si>
  <si>
    <t>A2625OnmyLC50</t>
  </si>
  <si>
    <t>0.409 (g)</t>
  </si>
  <si>
    <t>A2628OnmyLC50</t>
  </si>
  <si>
    <t>0.454 (g)</t>
  </si>
  <si>
    <t>A2631OnmyLC50</t>
  </si>
  <si>
    <t>0.787 (g)</t>
  </si>
  <si>
    <t>A2626OnmyLC50</t>
  </si>
  <si>
    <t>0.395 (g)</t>
  </si>
  <si>
    <t>A342OnmyEC50</t>
  </si>
  <si>
    <t>Brinkman and Hansen</t>
  </si>
  <si>
    <t>Brinkman SF, Hansen D. 2004. Effect of hardness on zinc toxicity to Colorado River cutthroat (Onchorhynchus clarkii pleuriticus) and rainbow trout (Oncorhynchus mykiss) embryos and fry. Water Pollution Studies, Federal Aid in Fish and Wildlife Restoration Project F-243-R11. Colorado Division of Wildlife, Fort Collins, CO, USA.</t>
  </si>
  <si>
    <t>T+W-dechlorinated Ft. Collins tap water plus onsite well water</t>
  </si>
  <si>
    <t>A341OnmyEC50</t>
  </si>
  <si>
    <t>T+RO-dechlorinated Fort Collins water mixed with RO water</t>
  </si>
  <si>
    <t>A356OnmyEC50</t>
  </si>
  <si>
    <t>De Schamphelaere and Janssen</t>
  </si>
  <si>
    <t>De Schamphelaere KAC, Janssen CR. 2004. Bioavailability and chronic toxicity of zinc to juvenile rainbow trout (Oncorhynchus mykiss): comparison with other fish species and development of a biotic ligand model. Environ Sci Technol 38:6201-6209.</t>
  </si>
  <si>
    <t>Measured - twice per week</t>
  </si>
  <si>
    <t>S-Carbon-filtered, dionized</t>
  </si>
  <si>
    <t>ramped 4% to 6% body weight commercial fish food</t>
  </si>
  <si>
    <t>Control mortality and toxicant concentrations from author communication.</t>
  </si>
  <si>
    <t>A367OnmyEC50</t>
  </si>
  <si>
    <t>A368OnmyEC50</t>
  </si>
  <si>
    <t>A355OnmyEC50</t>
  </si>
  <si>
    <t>A366OnmyEC50</t>
  </si>
  <si>
    <t>Not in the CCME DB, though should be as verified in the paper as ok</t>
  </si>
  <si>
    <t>A353OnmyEC50</t>
  </si>
  <si>
    <t>A357OnmyEC50</t>
  </si>
  <si>
    <t>A354OnmyEC50</t>
  </si>
  <si>
    <t>A365OnmyEC50</t>
  </si>
  <si>
    <t>A364OnmyEC50</t>
  </si>
  <si>
    <t>A361OnmyEC50</t>
  </si>
  <si>
    <t>A360OnmyEC50</t>
  </si>
  <si>
    <t>A352OnmyEC50</t>
  </si>
  <si>
    <t>A369OnmyEC50</t>
  </si>
  <si>
    <t>A359OnmyEC50</t>
  </si>
  <si>
    <t>A362OnmyEC50</t>
  </si>
  <si>
    <t>A363OnmyEC50</t>
  </si>
  <si>
    <t>A358OnmyEC50</t>
  </si>
  <si>
    <t>A339OnmyEC50</t>
  </si>
  <si>
    <t>Besser et al.</t>
  </si>
  <si>
    <t>Besser JM, Mebane CA, Mount DR, Ivey CD, Kunz JL, Greer IE, May TW, Ingersoll CG. 2007. Sensitivity of mottled sculpins (Cottus bairdi) and rainbow trout (Oncorhynchus mykiss) to acute and chronic toxicity of cadmium, copper, and zinc. Environ Toxicol Chem 26:1657-1665.</t>
  </si>
  <si>
    <t>W-Columbia; diluted</t>
  </si>
  <si>
    <t>No. Would be included in calculation of geometric mean with other endpoints for juveniles and hence not most sensitive endpoint for this species.</t>
  </si>
  <si>
    <t>A340OnmyEC50</t>
  </si>
  <si>
    <t>Fish; Standard Test Species; U.S. Threatened and Endangered Species</t>
  </si>
  <si>
    <t xml:space="preserve"> 3-4Week(s)</t>
  </si>
  <si>
    <t>8.22 7.87-8.75</t>
  </si>
  <si>
    <t>10190-124mg/L</t>
  </si>
  <si>
    <t xml:space="preserve">&lt;1 </t>
  </si>
  <si>
    <t>244 220-330umhos/cm</t>
  </si>
  <si>
    <t>9.3 8.5-10.2mg/L</t>
  </si>
  <si>
    <t xml:space="preserve">SOURCE/FROM ENNIS NATIONAL FISH HATCHERY, ENNIS, MONTANA//TMETH/2004 TEST E 729-96//MEDIA/WELL WATER DILUTED WITH DEIONIZED WATER//  CONC1/CI REPORTED AS &gt; 320 UG/L// </t>
  </si>
  <si>
    <t>2004 MONTANA ACUTE TEST</t>
  </si>
  <si>
    <t>4 ug/L / 22 ug/L / 42 ug/L / 77 ug/L / 150 ug/L / 320 ug/L</t>
  </si>
  <si>
    <t xml:space="preserve"> 1-3Month(s)</t>
  </si>
  <si>
    <t xml:space="preserve">SOURCE/FROM ENNIS NATIONAL FISH HATCHERY, ENNIS, MONTANA//ORG LIFESTAGE/SWIM-UP AND JUVENILE//TMETH/2004 TEST E 729-96//MEDIA/WELL WATER DILUTED WITH DEIONIZED WATER//   </t>
  </si>
  <si>
    <t>POOLED 2004 MONTANA ACUTE TESTS</t>
  </si>
  <si>
    <t>1-5 ug/L / 22 ug/L / 34-42 ug/L / 73-77 ug/L / 150-160 ug/L / 300-320 ug/L / 640-670 ug/L</t>
  </si>
  <si>
    <t>A2126OnmyLC50</t>
  </si>
  <si>
    <t>Gündogdu,</t>
  </si>
  <si>
    <t>Gündoğdu, A. Y. Ş. E. (2008). Acute toxicity of zinc and copper for rainbow trout (Onchorhyncus mykiss). Journal of FisheriesSciences. com, 2(5), 711-720.</t>
  </si>
  <si>
    <t>2,81-3,21 g; 6,37-6,63 cm</t>
  </si>
  <si>
    <t>DOC estimate is default value for DOC in tap water as per US EPA's 2007 AWQC for Copper, Appendix C.</t>
  </si>
  <si>
    <t>A389OnmyEC50</t>
  </si>
  <si>
    <t>Mebane et al.</t>
  </si>
  <si>
    <t>Mebane CA, Hennessy DP, Dillon FS. 2008. Developing acute-to-chronic toxicity ratios for lead, cadmium, and zinc using rainbow trout, a mayfly, and a midge. Water Air Soil Pollut 188:41-66.</t>
  </si>
  <si>
    <t>stream water</t>
  </si>
  <si>
    <t>5.6–8</t>
  </si>
  <si>
    <t>5.71–6.63</t>
  </si>
  <si>
    <t>42–66</t>
  </si>
  <si>
    <t>9.5–10.9</t>
  </si>
  <si>
    <t>Control mortality and abiotic factors available from author communication.</t>
  </si>
  <si>
    <t>5.8–7.8</t>
  </si>
  <si>
    <t>5.97–6.85</t>
  </si>
  <si>
    <t>57–72</t>
  </si>
  <si>
    <t>9.5–11</t>
  </si>
  <si>
    <t>Todd et al.</t>
  </si>
  <si>
    <t>6–7 mo post-hatch</t>
  </si>
  <si>
    <t>measured directly</t>
  </si>
  <si>
    <t>deionized water</t>
  </si>
  <si>
    <t>12.3 (SD 0.2)</t>
  </si>
  <si>
    <t>7.3 (SD 0.1)</t>
  </si>
  <si>
    <t>34.2(SD0.7)</t>
  </si>
  <si>
    <t>8.4 (SD 0.1)</t>
  </si>
  <si>
    <t xml:space="preserve">Pseudoreplication. Control mortality information received from author correspondence. </t>
  </si>
  <si>
    <t>7.6 (SD 0.1)</t>
  </si>
  <si>
    <t>146.4(SD1.6)</t>
  </si>
  <si>
    <t>8.4 (SD 0.4)</t>
  </si>
  <si>
    <t>A2619OnmyLC50</t>
  </si>
  <si>
    <t>Mebane, C.A., F.S. Dillon, and D.P. Hennessy. 2012. Acute toxicity of cadmium, lead, zinc, and their mixtures to stream-resident fish and invertebrates. Environmental Toxicology and Chemistry. 31(6): 1334–1348.</t>
  </si>
  <si>
    <t>USEPA Method 200.7</t>
  </si>
  <si>
    <t>LNF</t>
  </si>
  <si>
    <t>Good-quality study, but uses field-collected water/organisms from watershed extensively disturbed by mining, therefore not ideal study for development of generic WQG. Purpose of study was to support site-specific criteria.</t>
  </si>
  <si>
    <t>Don’t think the O mykiss were field collected - eggs from hatchery</t>
  </si>
  <si>
    <t>A2606OnmyLC50</t>
  </si>
  <si>
    <t>0.22 (g)</t>
  </si>
  <si>
    <t>SF-km9</t>
  </si>
  <si>
    <t>A2607OnmyLC50</t>
  </si>
  <si>
    <t>SF-km16</t>
  </si>
  <si>
    <t>A2604OnmyLC50</t>
  </si>
  <si>
    <t>0.4 (g)</t>
  </si>
  <si>
    <t>SF-km25</t>
  </si>
  <si>
    <t>A2608OnmyLC50</t>
  </si>
  <si>
    <t>SFH-km8</t>
  </si>
  <si>
    <t>A2618OnmyLC50</t>
  </si>
  <si>
    <t>0.46 (g)</t>
  </si>
  <si>
    <t>A2616OnmyLC50</t>
  </si>
  <si>
    <t>SF-km22</t>
  </si>
  <si>
    <t>A2617OnmyLC50</t>
  </si>
  <si>
    <t>A2603OnmyLC50</t>
  </si>
  <si>
    <t>A2615OnmyLC50</t>
  </si>
  <si>
    <t>A2605OnmyLC50</t>
  </si>
  <si>
    <t>A2614OnmyLC50</t>
  </si>
  <si>
    <t>0.36 (g)</t>
  </si>
  <si>
    <t>A2611OnmyLC50</t>
  </si>
  <si>
    <t>0.13 (g)</t>
  </si>
  <si>
    <t>A2612OnmyLC50</t>
  </si>
  <si>
    <t>A2602OnmyLC50</t>
  </si>
  <si>
    <t>A2613OnmyLC50</t>
  </si>
  <si>
    <t>A2610OnmyLC50</t>
  </si>
  <si>
    <t>A2609OnmyLC50</t>
  </si>
  <si>
    <t xml:space="preserve"> 4-6Weeks post-hatch</t>
  </si>
  <si>
    <t>6.18 -</t>
  </si>
  <si>
    <t xml:space="preserve">SOURCE/FROM HATCHERY//AP FREQ/80 PERCENT OF TEST SOLUTION REPLACED//TMETH/EPA 1985 TEST EPA 822-R-85-100 NTIS PB85 227049, ASTM 1997//MEDIA/AERATED LITTLE NORTH FORK COEUR D'ALENE RIVER, IDAHO WATER//   </t>
  </si>
  <si>
    <t>TEST 97, LITTLE NORTH FORK WATER</t>
  </si>
  <si>
    <t>2 ug/L / 36 ug/L / 70 ug/L / 135 ug/L / 250 ug/L</t>
  </si>
  <si>
    <t>5.99 -</t>
  </si>
  <si>
    <t xml:space="preserve">SOURCE/FROM HATCHERY//AP FREQ/80 PERCENT OF TEST SOLUTION REPLACED//TMETH/EPA 1985 TEST EPA 822-R-85-100 NTIS PB85 227049, ASTM 1997//MEDIA/AERATED STATION SF-KM9, SOUTH FORK COEUR D'ALENE RIVER, IDAHO WATER//   </t>
  </si>
  <si>
    <t>TEST 98, SF-KM9 WATER</t>
  </si>
  <si>
    <t>5 ug/L / 43 ug/L / 79 ug/L / 134 ug/L / 270 ug/L</t>
  </si>
  <si>
    <t>6.14 -</t>
  </si>
  <si>
    <t xml:space="preserve">SOURCE/FROM HATCHERY//AP FREQ/80 PERCENT OF TEST SOLUTION REPLACED//TMETH/EPA 1985 TEST EPA 822-R-85-100 NTIS PB85 227049, ASTM 1997//MEDIA/AERATED STATION SF-KM16, SOUTH FORK COEUR D'ALENE RIVER, IDAHO WATER//   </t>
  </si>
  <si>
    <t>TEST 99, SF-KM16 WATER</t>
  </si>
  <si>
    <t>8 ug/L / 44 ug/L / 75 ug/L / 143 ug/L / 283 ug/L</t>
  </si>
  <si>
    <t>6.39 -</t>
  </si>
  <si>
    <t xml:space="preserve">SOURCE/FROM HATCHERY//AP FREQ/80 PERCENT OF TEST SOLUTION REPLACED//TMETH/EPA 1985 TEST EPA 822-R-85-100 NTIS PB85 227049, ASTM 1997//MEDIA/AERATED STATION SF-KM25, SOUTH FORK COEUR D'ALENE RIVER, IDAHO WATER//   </t>
  </si>
  <si>
    <t>TEST 100, SF-KM25 WATER</t>
  </si>
  <si>
    <t>63 ug/L / 99 ug/L / 132 ug/L / 194 ug/L / 331 ug/L</t>
  </si>
  <si>
    <t>7.13 -</t>
  </si>
  <si>
    <t xml:space="preserve">SOURCE/FROM HATCHERY//AP FREQ/80 PERCENT OF TEST SOLUTION REPLACED//TMETH/EPA 1985 TEST EPA 822-R-85-100 NTIS PB85 227049, ASTM 1997//MEDIA/AERATED STATION SF-KM8, SOUTH FORK COEUR D'ALENE RIVER, IDAHO WATER//   </t>
  </si>
  <si>
    <t>TEST 101, SF-KM8 WATER</t>
  </si>
  <si>
    <t>5 ug/L / 38 ug/L / 72 ug/L / 132 ug/L / 260 ug/L</t>
  </si>
  <si>
    <t>7.28 -</t>
  </si>
  <si>
    <t>TEST 102, SF-KM16 WATER</t>
  </si>
  <si>
    <t>18 ug/L / 49 ug/L / 80 ug/L / 155 ug/L / 310 ug/L</t>
  </si>
  <si>
    <t xml:space="preserve">SOURCE/FROM HATCHERY//AP FREQ/80 PERCENT OF TEST SOLUTION REPLACED//TMETH/EPA 1985 TEST EPA 822-R-85-100 NTIS PB85 227049, ASTM 1997//MEDIA/AERATED STATION SF-KM22, SOUTH FORK COEUR D'ALENE RIVER, IDAHO WATER//   </t>
  </si>
  <si>
    <t>TEST 103, SF-KM22 WATER</t>
  </si>
  <si>
    <t>70 ug/L / 105 ug/L / 127 ug/L / 227 ug/L / 301 ug/L</t>
  </si>
  <si>
    <t>7.25 -</t>
  </si>
  <si>
    <t>TEST 104, SF-KM25 WATER</t>
  </si>
  <si>
    <t>76 ug/L / 117 ug/L / 132 ug/L / 217 ug/L / 334 ug/L</t>
  </si>
  <si>
    <t>6.87 -</t>
  </si>
  <si>
    <t>TEST 105, SF-KM8 WATER</t>
  </si>
  <si>
    <t>5 ug/L / 38 ug/L / 69 ug/L / 138 ug/L / 256 ug/L</t>
  </si>
  <si>
    <t>7.05 -</t>
  </si>
  <si>
    <t>TEST 106, SF-KM16 WATER</t>
  </si>
  <si>
    <t>15 ug/L / 59 ug/L / 82 ug/L / 151 ug/L / 283 ug/L</t>
  </si>
  <si>
    <t>7.07 -</t>
  </si>
  <si>
    <t>TEST 107, SF-KM22 WATER</t>
  </si>
  <si>
    <t>98 ug/L / 137 ug/L / 162 ug/L / 235 ug/L / 365 ug/L</t>
  </si>
  <si>
    <t>6.91 -</t>
  </si>
  <si>
    <t>TEST 108, SF-KM25 WATER</t>
  </si>
  <si>
    <t>143 ug/L / 151 ug/L / 200 ug/L / 257 ug/L / 386 ug/L</t>
  </si>
  <si>
    <t>7.38 -</t>
  </si>
  <si>
    <t>TEST 109, SF-KM8 WATER</t>
  </si>
  <si>
    <t>5 ug/L / 35 ug/L / 67 ug/L / 133 ug/L / 281 ug/L</t>
  </si>
  <si>
    <t>TEST 110, SF-KM8 WATER</t>
  </si>
  <si>
    <t>5 ug/L / 29 ug/L / 62 ug/L / 128 ug/L / 310 ug/L</t>
  </si>
  <si>
    <t>7.11 -</t>
  </si>
  <si>
    <t>TEST 111, SF-KM16 WATER</t>
  </si>
  <si>
    <t>25 ug/L / 50 ug/L / 85 ug/L / 147 ug/L / 339 ug/L</t>
  </si>
  <si>
    <t>7.26 -</t>
  </si>
  <si>
    <t xml:space="preserve">SOURCE/FROM HATCHERY//AP FREQ/80 PERCENT OF TEST SOLUTION REPLACED//CONTR/C,O,O=SF-KM8 WATER_x000D_
O=SF-KM16 WATER//TMETH/EPA 1985 TEST EPA 822-R-85-100 NTIS PB85 227049, ASTM 1997//MEDIA/AERATED STATION SF-KM22, SOUTH FORK COEUR D'ALENE RIVER, IDAHO WATER//   </t>
  </si>
  <si>
    <t>TEST 112, SF-KM22 WATER</t>
  </si>
  <si>
    <t>5 ug/L / 25 ug/L / 156 ug/L / 184 ug/L / 231 ug/L / 276 ug/L / 442 ug/L</t>
  </si>
  <si>
    <t xml:space="preserve">SOURCE/FROM HATCHERY//AP FREQ/80 PERCENT OF TEST SOLUTION REPLACED//CONTR/C,O,O=SF-KM8 WATER_x000D_
O=SF-KM16 WATER//TMETH/EPA 1985 TEST EPA 822-R-85-100 NTIS PB85 227049, ASTM 1997//MEDIA/AERATED STATION SF-KM25, SOUTH FORK COEUR D'ALENE RIVER, IDAHO WATER//   </t>
  </si>
  <si>
    <t>TEST 113, SF-KM25 WATER</t>
  </si>
  <si>
    <t>5 ug/L / 25 ug/L / 187 ug/L / 210 ug/L / 250 ug/L / 309 ug/L / 472 ug/L</t>
  </si>
  <si>
    <t xml:space="preserve">SOURCE/FROM IDFG SANDPOINT HATCHERY//AP FREQ/80 PERCENT OF TEST SOLUTION REPLACED//TMETH/EPA 1985 TEST EPA 822-R-85-100 NTIS PB85 227049, ASTM 1997//MEDIA/AERATED LITTLE NORTH FORK COEUR D'ALENE RIVER, IDAHO WATER//   </t>
  </si>
  <si>
    <t>TEST 114, LITTLE NORTH FORK WATER</t>
  </si>
  <si>
    <t>1 ug/L / 55 ug/L / 104 ug/L / 266 ug/L / 417 ug/L / 638 ug/L / 1068 ug/L</t>
  </si>
  <si>
    <t>A1933OnmyLC50</t>
  </si>
  <si>
    <t>Ingersoll and Mebane,</t>
  </si>
  <si>
    <t>Ingersoll, C.G., and Mebane, C.A., eds. 2014. Acute and chronic sensitivity of white sturgeon (Acipenser transmontanus) and rainbow trout (Oncorhynchus mykiss) to cadmium, copper, lead, or zinc in laboratory water-only exposures: U.S. Geological Survey Scientific Investigations Report 2013–5204, 70 p., plus appendixes.</t>
  </si>
  <si>
    <t>1 dph; 0.08 g</t>
  </si>
  <si>
    <t>A1938OnmyLC50</t>
  </si>
  <si>
    <t>74 dph; 0.39 g</t>
  </si>
  <si>
    <t>A1936OnmyLC50</t>
  </si>
  <si>
    <t>46 dph; 0.22 g</t>
  </si>
  <si>
    <t>A1937OnmyLC50</t>
  </si>
  <si>
    <t>60 dph; 0.32 g</t>
  </si>
  <si>
    <t>A1934OnmyLC50</t>
  </si>
  <si>
    <t>18 dph; 0.1 g</t>
  </si>
  <si>
    <t>A1939OnmyLC50</t>
  </si>
  <si>
    <t>95 dph; 0.7 g</t>
  </si>
  <si>
    <t>A1935OnmyLC50</t>
  </si>
  <si>
    <t>32 dph; 0.12 g</t>
  </si>
  <si>
    <t>A1001OnmyEC50</t>
  </si>
  <si>
    <t>Calfee et al.</t>
  </si>
  <si>
    <t>Calfee RD, Little EE, Puglis HJ, Scott E, Brumbaugh WG, Mebane CA. 2014. Acute sensitivity of white sturgeon (Acipenser transmontanus) and rainbow trout (Oncorhynchus mykiss) to copper, cadmium, or zinc in water-only laboratory exposures. Environ Toxicol Chem 33(10):2259-72.</t>
  </si>
  <si>
    <t>immobilization</t>
  </si>
  <si>
    <t>Measured - beginning and end</t>
  </si>
  <si>
    <t>W-Columbia well water diluted with deionized water</t>
  </si>
  <si>
    <t>A1004OnmyEC50</t>
  </si>
  <si>
    <t>A1005OnmyEC50</t>
  </si>
  <si>
    <t>A1811OnmyEC50</t>
  </si>
  <si>
    <t>A1809OnmyEC50</t>
  </si>
  <si>
    <t>A1003OnmyEC50</t>
  </si>
  <si>
    <t>A1007OnmyEC50</t>
  </si>
  <si>
    <t>A1810OnmyEC50</t>
  </si>
  <si>
    <t>A1002OnmyEC50</t>
  </si>
  <si>
    <t>A1808OnmyEC50</t>
  </si>
  <si>
    <t>A1006OnmyEC50</t>
  </si>
  <si>
    <t>A1806OnmyEC50</t>
  </si>
  <si>
    <t>A1805OnmyEC50</t>
  </si>
  <si>
    <t>A1807OnmyEC50</t>
  </si>
  <si>
    <t>A1065OnmyEC50</t>
  </si>
  <si>
    <t>Wang et al.</t>
  </si>
  <si>
    <t>Wang N, Ingersoll CG, Dorman RA, Brumbaugh WG, Mebane CA, Kunz JL, Hardesty DK. 2014. Chronic sensitivity of white sturgeon (Acipenser transmontanus) and rainbow trout (Oncorhynchus mykiss) to cadmium, copper, lead, or zinc in laboratory water-only exposures. Environmental Toxicology and Chemistry 33(10):2246-2258.</t>
  </si>
  <si>
    <t>Measured - weekly composite samples</t>
  </si>
  <si>
    <t>Ramped diet - brine shrimp nauplii, then oligochaetes</t>
  </si>
  <si>
    <t>A1063OnmyEC50</t>
  </si>
  <si>
    <t>A1064OnmyEC50</t>
  </si>
  <si>
    <t>A2016OnmyLC50</t>
  </si>
  <si>
    <t>Naddy et al.,</t>
  </si>
  <si>
    <t>Naddy, R.B., Cohen, A.S. and Stubblefield, W.A. 2015. The interactive toxicity of cadmium, copper, and zinc to Ceriodaphnia dubia and rainbow trout (Oncorhynchus mykiss). Environ Toxicol Chem, 34: 809-815.</t>
  </si>
  <si>
    <t>S-Reconstituted water (US EPA medium)</t>
  </si>
  <si>
    <t>A2018OnmyLC50</t>
  </si>
  <si>
    <t>A2017OnmyLC50</t>
  </si>
  <si>
    <t>A2019OnmyLC50</t>
  </si>
  <si>
    <t>Mebane, C. A., C. D. Ivey, N. Wang, J. A. Steevens, D. Cleveland, M. C. Elias, J. R. Justice, K. Gallagher and R. N. Brent (2021). Direct and Delayed Mortality of Ceriodaphnia dubia and Rainbow Trout Following Time-Varying Acute Exposures to Zinc. Environmental Toxicology and Chemistry 40(9): 2484-2498.</t>
  </si>
  <si>
    <t>post-swim up</t>
  </si>
  <si>
    <t>Measured 4x</t>
  </si>
  <si>
    <t>This data not useful, but post-exposure info is</t>
  </si>
  <si>
    <t>A2627OnmyLC50</t>
  </si>
  <si>
    <t>1999; 2002</t>
  </si>
  <si>
    <t>0.401 (g)</t>
  </si>
  <si>
    <t>A2629OnmyLC50</t>
  </si>
  <si>
    <t>0.422 (g)</t>
  </si>
  <si>
    <t>A2630OnmyLC50</t>
  </si>
  <si>
    <t>0.913 (g)</t>
  </si>
  <si>
    <t>A317OnkiEC50</t>
  </si>
  <si>
    <t>coho salmon</t>
  </si>
  <si>
    <t>0.47 g</t>
  </si>
  <si>
    <t>Yes. Most sensitive LC50 for this species. Geometric mean not calculated because life stage and/or exposure time differed.</t>
  </si>
  <si>
    <t xml:space="preserve">DOC estimate is default DOC value for reconstituted water as per US EPA's 2007 AWQC for Copper, Appendix C. </t>
  </si>
  <si>
    <t xml:space="preserve">Missing details on replication and tested concentrations. Nominal concentrations used.  </t>
  </si>
  <si>
    <t>Westslope Cutthroat Trout</t>
  </si>
  <si>
    <t xml:space="preserve"> 2-4Weeks post-hatch</t>
  </si>
  <si>
    <t>TEST 121, SF-KM8 WATER</t>
  </si>
  <si>
    <t xml:space="preserve">SOURCE/FROM BROODSTOCK FROM PARENTS CAUGHT IN BIG CREEK, UPPER CANYON CREEK, AND UPPER SOUTH FORK COEUR D'ALENE RIVER, IDAHO//AP FREQ/80 PERCENT OF TEST SOLUTION REPLACED//TMETH/EPA 1985 TEST EPA 822-R-85-100 NTIS PB85 227049, ASTM 1997//MEDIA/AERATED STATION SF-KM8, SOUTH FORK COEUR D'ALENE RIVER, IDAHO WATER//   </t>
  </si>
  <si>
    <t>5 ug/L / 21 ug/L / 31 ug/L / 47 ug/L / 63 ug/L / 170 ug/L / 275 ug/L</t>
  </si>
  <si>
    <t>extrapolation outside max tested conc</t>
  </si>
  <si>
    <t>TEST 122, SF-KM8 WATER</t>
  </si>
  <si>
    <t>5 ug/L / 45 ug/L / 119 ug/L / 167 ug/L / 348 ug/L / 673 ug/L</t>
  </si>
  <si>
    <t>TEST 123, SF-KM8 WATER</t>
  </si>
  <si>
    <t>5 ug/L / 33 ug/L / 74 ug/L / 131 ug/L / 258 ug/L</t>
  </si>
  <si>
    <t>TEST 124, SF-KM16 WATER</t>
  </si>
  <si>
    <t xml:space="preserve">SOURCE/FROM BROODSTOCK FROM PARENTS CAUGHT IN BIG CREEK, UPPER CANYON CREEK, AND UPPER SOUTH FORK COEUR D'ALENE RIVER, IDAHO//AP FREQ/80 PERCENT OF TEST SOLUTION REPLACED//TMETH/EPA 1985 TEST EPA 822-R-85-100 NTIS PB85 227049, ASTM 1997//MEDIA/AERATED STATION SF-KM16, SOUTH FORK COEUR D'ALENE RIVER, IDAHO WATER//   </t>
  </si>
  <si>
    <t>TEST 125, SF-KM16 WATER</t>
  </si>
  <si>
    <t>19 ug/L / 116 ug/L / 213 ug/L / 314 ug/L</t>
  </si>
  <si>
    <t>TEST 126, SF-KM8 WATER</t>
  </si>
  <si>
    <t>12 ug/L / 46 ug/L / 87 ug/L / 107 ug/L / 164 ug/L / 275 ug/L</t>
  </si>
  <si>
    <t>TEST 127, SF-KM8 WATER</t>
  </si>
  <si>
    <t>15 ug/L / 16 ug/L / 22 ug/L / 42 ug/L / 75 ug/L / 100 ug/L</t>
  </si>
  <si>
    <t>TEST 128, EAST FORK PINE CREEK WATER</t>
  </si>
  <si>
    <t xml:space="preserve">SOURCE/FROM BROODSTOCK FROM PARENTS CAUGHT IN BIG CREEK, UPPER CANYON CREEK, AND UPPER SOUTH FORK COEUR D'ALENE RIVER, IDAHO//AP FREQ/80 PERCENT OF TEST SOLUTION REPLACED//CONTR/C,O,O=LITTLE NORTH FORK WATER//TMETH/EPA 1985 TEST EPA 822-R-85-100 NTIS PB85 227049, ASTM 1997//MEDIA/AERATED EAST FORK PINE CREEK, IDAHO WATER//   </t>
  </si>
  <si>
    <t>2 ug/L / 9 ug/L / 12 ug/L / 36 ug/L / 76 ug/L / 123 ug/L</t>
  </si>
  <si>
    <t>TEST 129, LITTLE NORTH FORK WATER</t>
  </si>
  <si>
    <t>2 ug/L / 55 ug/L / 104 ug/L / 266 ug/L / 417 ug/L / 638 ug/L / 1068 ug/L</t>
  </si>
  <si>
    <t>TEST 130, LITTLE NORTH FORK WATER</t>
  </si>
  <si>
    <t xml:space="preserve">SOURCE/FROM SOUTH FORK COEUR D'ALENE RIVER DRAINAGE, IDAHO, NEAR HALE HATCHERY//AP FREQ/80 PERCENT OF TEST SOLUTION REPLACED//TMETH/EPA 1985 TEST EPA 822-R-85-100 NTIS PB85 227049, ASTM 1997//MEDIA/AERATED LITTLE NORTH FORK COEUR D'ALENE RIVER, IDAHO WATER//   </t>
  </si>
  <si>
    <t>A495OnclEC50</t>
  </si>
  <si>
    <t>cutthroat trout</t>
  </si>
  <si>
    <t>A501OnclEC50</t>
  </si>
  <si>
    <t>A500OnclEC50</t>
  </si>
  <si>
    <t>A309OnclEC50</t>
  </si>
  <si>
    <t>Van G; CCME estimate was 1.9</t>
  </si>
  <si>
    <t>Van G DOC 1.7; CCME estimate was 1.9</t>
  </si>
  <si>
    <t>A310OnclEC50</t>
  </si>
  <si>
    <t>A2623OnclLC50</t>
  </si>
  <si>
    <t>duplicate of below and data source unclear</t>
  </si>
  <si>
    <t>A2622OnclLC50</t>
  </si>
  <si>
    <t>A2620OnclLC50</t>
  </si>
  <si>
    <t>A2621OnclLC50</t>
  </si>
  <si>
    <t>field collected, poss. Acclimatised</t>
  </si>
  <si>
    <t>A2624OnclLC50</t>
  </si>
  <si>
    <t>A316OnclEC50</t>
  </si>
  <si>
    <t>Brinkman SF, Vieira NMK. 2010. Toxicity of zinc to Colorado River, greenback and Rio Grande cutthroat trout at two water hardnesses. Water Pollution Studies, Federal Aid Project F-243R-17. Colorado Division of Wildlife, Fort Collins, CO, USA.</t>
  </si>
  <si>
    <t>Oncorhynchus clarki virginalis</t>
  </si>
  <si>
    <t>Rio Grande cutthroat trout</t>
  </si>
  <si>
    <t>Yes. Most sensitive LC50 for this species. Geometric mean not calculated because pH differed.</t>
  </si>
  <si>
    <t>Organisms collected from field or reared in hatchery founded from wild populations.</t>
  </si>
  <si>
    <t>A315OnclEC50</t>
  </si>
  <si>
    <t>A967OnclEC50</t>
  </si>
  <si>
    <t>A313OnclEC50</t>
  </si>
  <si>
    <t>Brinkman and Vieira / Brinkman &amp; Johnston</t>
  </si>
  <si>
    <t>Oncorhynchus clarki stomias</t>
  </si>
  <si>
    <t>greenback cutthroat trout</t>
  </si>
  <si>
    <t>A314OnclEC50</t>
  </si>
  <si>
    <t>A311OnclEC50</t>
  </si>
  <si>
    <t>Oncorhynchus clarki pleuriticus</t>
  </si>
  <si>
    <t>Colorado River cutthroat trout</t>
  </si>
  <si>
    <t>A312OnclEC50</t>
  </si>
  <si>
    <t>Olinga</t>
  </si>
  <si>
    <t>Olinga feredayi</t>
  </si>
  <si>
    <t>Besser JM, Ivey CD, Steevens JA, Cleveland D, Soucek D, Dickinson A, Van Genderen EJ, Ryan AC, Schlekat CE, Garman E, Middleton E, Santore R. 2021. Modeling the bioavailability of nickel and zinc to Ceriodaphnia dubia and Neocloeon triangulifer in toxicity tests with natural waters. Environmental Toxicology and Chemistry, in Review.</t>
  </si>
  <si>
    <t>Baetidae</t>
  </si>
  <si>
    <t>Neocloeon</t>
  </si>
  <si>
    <t>&lt; 24-h</t>
  </si>
  <si>
    <t>N-Spring</t>
  </si>
  <si>
    <t>Diatoms; food dry mass:test solution volume &lt;0.005</t>
  </si>
  <si>
    <t>N-Spoon</t>
  </si>
  <si>
    <t>N-St Louis</t>
  </si>
  <si>
    <t>L-Duluth100 Recipe</t>
  </si>
  <si>
    <t>N-Keeley</t>
  </si>
  <si>
    <t>A2209NaelLC50</t>
  </si>
  <si>
    <t>Nais</t>
  </si>
  <si>
    <t>Nais elinguis</t>
  </si>
  <si>
    <t>annelid</t>
  </si>
  <si>
    <t>A303MosaEC50</t>
  </si>
  <si>
    <t>Palawski et al.</t>
  </si>
  <si>
    <t>Palawski D, Hunn JB, Dwyer FJ. 1985. Sensitivity of young striped bass to organic and inorganic contaminants in fresh and saline waters. Trans Am Fish Soc 114:748-753.</t>
  </si>
  <si>
    <t>striped bass</t>
  </si>
  <si>
    <t>63 d</t>
  </si>
  <si>
    <t>Missing information, no replicate.</t>
  </si>
  <si>
    <t>A304MosaEC50</t>
  </si>
  <si>
    <t>No. Not included in SSD or geometric mean because hardness is outside MLR equation limits of 13.8 to 250.5 mg/L.</t>
  </si>
  <si>
    <t>Wong</t>
  </si>
  <si>
    <t>Moina</t>
  </si>
  <si>
    <t>Moina macrocopa</t>
  </si>
  <si>
    <t>neonate</t>
  </si>
  <si>
    <t>ZnS04</t>
  </si>
  <si>
    <t>filtered aquarium water</t>
  </si>
  <si>
    <t>24–27</t>
  </si>
  <si>
    <t>Estimates not possible, used default of 0.5 mg/L DOC and 50 mg/L hardness.</t>
  </si>
  <si>
    <t>Yes. Most sensitive LC50 for this species. Geometric mean not calculated because exposure time differed.</t>
  </si>
  <si>
    <t>Missing abiotic factors, nominal concentrations, analytical methods unreported. Control mortality interpolated from graph.</t>
  </si>
  <si>
    <t>A2162MianLC50</t>
  </si>
  <si>
    <t>Cobitidae</t>
  </si>
  <si>
    <t>Misgurnus</t>
  </si>
  <si>
    <t>Misgurnus anguillicaudatus</t>
  </si>
  <si>
    <t>pond loach</t>
  </si>
  <si>
    <t>A2163MianLC50</t>
  </si>
  <si>
    <t>A300MiorEC50</t>
  </si>
  <si>
    <t>Rao and Madhyastha</t>
  </si>
  <si>
    <t>Rao, I. J., &amp; Madhyastha, M. N. (1987). Toxicities of some heavy metals to the tadpoles of frog, Microhyla ornata (Dumeril &amp; Bibron). Toxicology letters, 36(2), 205-208.</t>
  </si>
  <si>
    <t>Microhyla ornata</t>
  </si>
  <si>
    <t>Microhyla</t>
  </si>
  <si>
    <t>Melanotaenia splendida ssp. inornata</t>
  </si>
  <si>
    <t>6.6 -</t>
  </si>
  <si>
    <t>22 -umhos/cm</t>
  </si>
  <si>
    <t>4.8 -mg/L</t>
  </si>
  <si>
    <t>Dosed x time(s) per study period</t>
  </si>
  <si>
    <t>7 -</t>
  </si>
  <si>
    <t>33 -umhos/cm</t>
  </si>
  <si>
    <t>5.5 -mg/L</t>
  </si>
  <si>
    <t>Baker &amp; Walden 1984</t>
  </si>
  <si>
    <t>6.8 -</t>
  </si>
  <si>
    <t>40 -umhos/cm</t>
  </si>
  <si>
    <t>5 -mg/L</t>
  </si>
  <si>
    <t>6.7 -</t>
  </si>
  <si>
    <t>5.1 -mg/L</t>
  </si>
  <si>
    <t xml:space="preserve">Williams &amp; Holdaway </t>
  </si>
  <si>
    <t>Melanotaenia fluviatilis</t>
  </si>
  <si>
    <t>Larva (9-10 d old)</t>
  </si>
  <si>
    <t>A2147ManiLC50</t>
  </si>
  <si>
    <t>Macrobrachium nipponense</t>
  </si>
  <si>
    <t>East Asian river prawn</t>
  </si>
  <si>
    <t>A2146ManiLC50</t>
  </si>
  <si>
    <t>A2208MalaLC50</t>
  </si>
  <si>
    <t>Macrobrachium lanchesteri</t>
  </si>
  <si>
    <t>Macquaria</t>
  </si>
  <si>
    <t>1987a</t>
  </si>
  <si>
    <t>Khangarot and Ray</t>
  </si>
  <si>
    <t>Lymnaea luteola</t>
  </si>
  <si>
    <t>7.3–7.6</t>
  </si>
  <si>
    <t>195–205</t>
  </si>
  <si>
    <t>890–960</t>
  </si>
  <si>
    <t>5.6–7.5</t>
  </si>
  <si>
    <t>Nominal concentrations were used. Water for dilution not reported.</t>
  </si>
  <si>
    <t>A297LuvaEC50</t>
  </si>
  <si>
    <t>Bailey and Liu</t>
  </si>
  <si>
    <t>Bailey HC, Liu DL. 1980. Lumbriculus variegatus, a benthic oligochaete, as a bioassay organism. ASTM STP 707. In Eaton JG, Parrish PR, Hendricks AC, eds, Aquatic toxicology. American Society for Testing and Materials, Philadelphia, PA, USA, pp 205-215.</t>
  </si>
  <si>
    <t>Yes. Most sensitive LC50 for this species. Geometric mean not calculated because exposure times differed.</t>
  </si>
  <si>
    <t xml:space="preserve">Nominal concentrations were used and organism age was not reported. Test concentrations not reported. </t>
  </si>
  <si>
    <t>A1476LuvaEC50</t>
  </si>
  <si>
    <t>A1477LuvaEC50</t>
  </si>
  <si>
    <t>Lophopodidae</t>
  </si>
  <si>
    <t>Lophopodella</t>
  </si>
  <si>
    <t>Lophopodella carteri</t>
  </si>
  <si>
    <t>A296LocaEC50</t>
  </si>
  <si>
    <t>2-3 d</t>
  </si>
  <si>
    <t>A295LialEC50</t>
  </si>
  <si>
    <t>Bosnak and Morgan</t>
  </si>
  <si>
    <t>Bosnak AD, Morgan EL. 1981. Acute toxicity of cadmium, zinc, and total residual chlorine to epigean and hypogean isopods (Asellidae). Natl Speleol Soc Bull 43:12-18.</t>
  </si>
  <si>
    <t>Isopoda</t>
  </si>
  <si>
    <t>Asellidae</t>
  </si>
  <si>
    <t>Lirceus</t>
  </si>
  <si>
    <t>Lirceus alabamae</t>
  </si>
  <si>
    <t>isopod</t>
  </si>
  <si>
    <t>3-7 mm</t>
  </si>
  <si>
    <t>Short acclimatation period, no replicate, high Zn concentration in control (700 ug/L).</t>
  </si>
  <si>
    <t>A2143LihoLC50</t>
  </si>
  <si>
    <t>Limnodrilus</t>
  </si>
  <si>
    <t>Limnodrilus hoffmeisteri</t>
  </si>
  <si>
    <t>red worm</t>
  </si>
  <si>
    <t>A2144LihoLC50</t>
  </si>
  <si>
    <t>A2205LeamLC50</t>
  </si>
  <si>
    <t>Leptoxis</t>
  </si>
  <si>
    <t>Leptoxis ampla</t>
  </si>
  <si>
    <t>round rocksnail</t>
  </si>
  <si>
    <t>A291LemaEC50</t>
  </si>
  <si>
    <t>Thompson et al.</t>
  </si>
  <si>
    <t xml:space="preserve">Thompson KW, Hendricks AC, Cairns J, J. 1980. Acute toxicity of zinc and copper singly and in combination to the bluegill (Lepomis macrochirus). Bull </t>
  </si>
  <si>
    <t>bluegill</t>
  </si>
  <si>
    <t>juvenile, 49 mm</t>
  </si>
  <si>
    <t>A292LemaEC50</t>
  </si>
  <si>
    <t>49 mm</t>
  </si>
  <si>
    <t>measured at beginning and end (according to CCME)</t>
  </si>
  <si>
    <t>19–22</t>
  </si>
  <si>
    <t>6.8–7.5</t>
  </si>
  <si>
    <t>21.2–59.2</t>
  </si>
  <si>
    <t>106–136</t>
  </si>
  <si>
    <t>6.6–9.5</t>
  </si>
  <si>
    <t>DOC estimate is default DOC value for dechlorinated tap water as per US EPA's 2007 AWQC for Copper, Appendix C.</t>
  </si>
  <si>
    <t>Yes. Most sensitive LC50 for this species. Geometric mean not calculated because exposure time and/or life stage and/or pH differed.</t>
  </si>
  <si>
    <t xml:space="preserve">Feeding and life stage not reported; no real replication, large variation in hardness. </t>
  </si>
  <si>
    <t>A272LespEC50</t>
  </si>
  <si>
    <t>CEC</t>
  </si>
  <si>
    <t>Lepidostomatidae</t>
  </si>
  <si>
    <t>Lepidostoma</t>
  </si>
  <si>
    <t>Lepidostoma sp.</t>
  </si>
  <si>
    <t>A271LespEC50</t>
  </si>
  <si>
    <t>A270LespEC50</t>
  </si>
  <si>
    <t>A269LespEC50</t>
  </si>
  <si>
    <t>T-Fort Collins</t>
  </si>
  <si>
    <t xml:space="preserve">This endpoint is a greater-than value but cannot be marked as such in the endpoint concentration cell, as it disrupts the adjustment formula. Organisms collected from field or reared in hatchery founded from wild populations. </t>
  </si>
  <si>
    <t>A2168LemiLC50</t>
  </si>
  <si>
    <t>Khellaf and Zerdaoui,</t>
  </si>
  <si>
    <t>Khellaf, N., &amp; Zerdaoui, M. (2009). Phytoaccumulation of zinc by the aquatic plant, Lemna gibba L. Bioresource technology, 100(23), 6137-6140.</t>
  </si>
  <si>
    <t>Lemna minor</t>
  </si>
  <si>
    <t>9-12 fronds</t>
  </si>
  <si>
    <t>growth (biomass)</t>
  </si>
  <si>
    <t>A1072LequLC50</t>
  </si>
  <si>
    <t>Guzmán</t>
  </si>
  <si>
    <t>Guzman, F. T., et al. (2010). "Implementing Lecane quadridentata acute toxicity tests to assess the toxic effects of selected metals (Al, Fe and Zn)." Ecotoxicology and Environmental Safety 73(3): 287-295.</t>
  </si>
  <si>
    <t>Rotifera</t>
  </si>
  <si>
    <t>Monogononta</t>
  </si>
  <si>
    <t>Ploima</t>
  </si>
  <si>
    <t>Lecanidae</t>
  </si>
  <si>
    <t>Lecane</t>
  </si>
  <si>
    <t>Lecane quadridentata</t>
  </si>
  <si>
    <t>rotifer</t>
  </si>
  <si>
    <t>Rotifer</t>
  </si>
  <si>
    <t>neonates</t>
  </si>
  <si>
    <t>Zn(NO3)2</t>
  </si>
  <si>
    <t>Measured (start of test)</t>
  </si>
  <si>
    <t>S-Reconstituted water (medium hard EPA medium)</t>
  </si>
  <si>
    <t>A2111LeinLC50</t>
  </si>
  <si>
    <t>Klimek et al.,</t>
  </si>
  <si>
    <t>Klimek, B., Fiałkowska, E., Kocerba-Soroka, W., Fyda, J., Sobczyk, M., &amp; Pajdak-Stós, A. (2013). The toxicity of selected trace metals to Lecane inermis rotifers isolated from activated sludge. Bulletin of environmental contamination and toxicology, 91(3), 330-333.</t>
  </si>
  <si>
    <t>Lecane inermis</t>
  </si>
  <si>
    <t>Neonates (&lt; 24 h old)</t>
  </si>
  <si>
    <t>A1030LapaLC50</t>
  </si>
  <si>
    <t>Larsia</t>
  </si>
  <si>
    <t>Larsia pallidissima</t>
  </si>
  <si>
    <t>A268LastEC50</t>
  </si>
  <si>
    <t>Keller Unpublished</t>
  </si>
  <si>
    <t>Lampsilis straminea claibornen</t>
  </si>
  <si>
    <t>rough fatmucket</t>
  </si>
  <si>
    <t>A265LasiEC50</t>
  </si>
  <si>
    <t>Myers-Kinzie</t>
  </si>
  <si>
    <t>Myers-Kinzie M. 1998. Factos affecting survival and recruitment of Unionid mussels in small midwestern streams. Ph.D. thesis. Purdue University, West Lafayette, IN, USA.</t>
  </si>
  <si>
    <t>fatmucket clam</t>
  </si>
  <si>
    <t>A267LasiEC50</t>
  </si>
  <si>
    <t>Wang N, Ingersoll CG, Ivey CD, Hardesty DK, May TW, Augspurger T, Roberts AD, Van Genderen E, Barnhart MC. 2010. Sensitivity of early life stages of freshwater mussels (Unionidae) to acute and chronic toxicity of lead, cadmium, and zinc in water. Environ Toxicol Chem 29:2053-2063.</t>
  </si>
  <si>
    <t>A266LasiEC50</t>
  </si>
  <si>
    <t xml:space="preserve">renewal </t>
  </si>
  <si>
    <t>ASTM reconstituted soft water</t>
  </si>
  <si>
    <t xml:space="preserve">DOC estimate from author correspondence, based on measurement in similar test water. </t>
  </si>
  <si>
    <t>Neosho mucket</t>
  </si>
  <si>
    <t>A2193KrmaLC50</t>
  </si>
  <si>
    <t>Bielmyer et al.,</t>
  </si>
  <si>
    <t>Bielmyer, G. K. B., J. B.DeCarlo, C. A.Chalk, S. J.Smith, K. (2012). "The Effects of Salinity on Acute Toxicity of Zinc to Two Euryhaline Species of Fish, Fundulus heteroclitus and Kryptolebias marmoratus." Integrative and Comparative Biology 52: 753-760.</t>
  </si>
  <si>
    <t>Rivulidae</t>
  </si>
  <si>
    <t>Kryptolebias</t>
  </si>
  <si>
    <t>Kryptolebias marmoratus</t>
  </si>
  <si>
    <t>Larvae (7-8 d old)</t>
  </si>
  <si>
    <t>S-Reconstituted water (Moderately hard water supplemented with CaSO4)</t>
  </si>
  <si>
    <t>Not in CCME DB</t>
  </si>
  <si>
    <t>A2192KrmaLC50</t>
  </si>
  <si>
    <t>S-Reconstituted water (Moderately hard water)</t>
  </si>
  <si>
    <t>A2194KrmaLC50</t>
  </si>
  <si>
    <t>A262IsspEC50</t>
  </si>
  <si>
    <t>Plecoptera</t>
  </si>
  <si>
    <t>Perlodidae</t>
  </si>
  <si>
    <t>Isoperla</t>
  </si>
  <si>
    <t>Isoperla sp.</t>
  </si>
  <si>
    <t>stonefly</t>
  </si>
  <si>
    <t>Gobiiformes</t>
  </si>
  <si>
    <t>A2175HyvuLC50</t>
  </si>
  <si>
    <t>Holdway et al.,</t>
  </si>
  <si>
    <t>Holdway, D. A., Lok, K., &amp; Semaan, M. (2001). The acute and chronic toxicity of cadmium and zinc to two hydra species. Environmental toxicology, 16(6), 557-565.</t>
  </si>
  <si>
    <t>pink hydra</t>
  </si>
  <si>
    <t>Cnidarian</t>
  </si>
  <si>
    <t>Non-budding hydra</t>
  </si>
  <si>
    <t>Yes. Most sensitive LC50 for this species. Geometric mean not calculated because exposure time and exposure conditions differed.</t>
  </si>
  <si>
    <t xml:space="preserve">Nominal concentrations. </t>
  </si>
  <si>
    <t>A2177HyviLC50</t>
  </si>
  <si>
    <t>green hydra</t>
  </si>
  <si>
    <t>Yes. Most sensitive LC50 for this species. Geometric mean not calculated because exposure time and/or exposure conditions varied.</t>
  </si>
  <si>
    <t>A259HyviEC50</t>
  </si>
  <si>
    <t>Karntanut and Pascoe</t>
  </si>
  <si>
    <t>Karntanut W, Pascoe D. 2002. The toxicity of copper, cadmium and zinc to four different Hydra (Cnidaria: Hydrozoa). Chemosphere 47:1059-1064.</t>
  </si>
  <si>
    <t>polyps</t>
  </si>
  <si>
    <t>A1474HyazEC50</t>
  </si>
  <si>
    <t>7-14 d</t>
  </si>
  <si>
    <t>YCT</t>
  </si>
  <si>
    <t xml:space="preserve">CCME DOC estimate of 0.5 </t>
  </si>
  <si>
    <t>No. Hardness outside MLR equation limits of 13.8 to 250.5 mg/L.</t>
  </si>
  <si>
    <t>A1473HyazEC50</t>
  </si>
  <si>
    <t>A1475HyazEC50</t>
  </si>
  <si>
    <t>A1988HyazLC50</t>
  </si>
  <si>
    <t>Poynton et al.,</t>
  </si>
  <si>
    <t>Poynton, H. C., et al. (2019). "Enhanced toxicity of environmentally transformed ZnO nanoparticles relative to Zn ions in the epibenthic amphipod Hyalella azteca." ENVIRONMENTAL SCIENCE-NANO 6(1): 325-340.</t>
  </si>
  <si>
    <t>7-9 days old juveniles</t>
  </si>
  <si>
    <t>S-Reconstituted water (Duluth medium + 3 ppt salinity)</t>
  </si>
  <si>
    <t>A1987HyazLC50</t>
  </si>
  <si>
    <t>S-Reconstituted water (Duluth medium)</t>
  </si>
  <si>
    <t>A2307HyazEC50</t>
  </si>
  <si>
    <t>Wang, N., Kunz, J.L, Cleveland, D.M, Steevens, J.A., Hammer, E.J., Van Gendersen, E., Ryan, A.C., &amp; Schlekat, C.E. (2020). Evaluation of Acute and Chronic Toxicity of Nickel and Zinc to Two Sensitive Freshwater Benthic Invertebrates Using Refined Testing Methods. Manuscript submitted for publication.</t>
  </si>
  <si>
    <t>&lt; 8-d</t>
  </si>
  <si>
    <t>W-CERC well water diluted with deionized water</t>
  </si>
  <si>
    <t>0.25 mg diatoms and 0.5 mg Tetramin at 0 and 48 h (exposure was 200 mL of water with silica sand substrate)</t>
  </si>
  <si>
    <t>A2305HyazEC50</t>
  </si>
  <si>
    <t>none</t>
  </si>
  <si>
    <t>Gyraulus</t>
  </si>
  <si>
    <t>Gastropod</t>
  </si>
  <si>
    <t xml:space="preserve">SOURCE/FROM SOUTH FORK COEUR D'ALENE RIVER, IDAHO, NEAR HALE HATCHERY//AP FREQ/80 PERCENT OF TEST SOLUTION REPLACED//CONTR/C,O,O=LITTLE NORTH FORK WATER_x000D_
//TMETH/EPA 1985 TEST EPA 822-R-85-100 NTIS PB85 227049, ASTM 1997//MEDIA/AERATED STATION SF-KM25, SOUTH FORK COEUR D'ALENE RIVER, IDAHO WATER//   </t>
  </si>
  <si>
    <t>TEST 117, SF-KM25 WATER</t>
  </si>
  <si>
    <t>10 ug/L / 343 ug/L / 305 ug/L / 946 ug/L / 9514 ug/L</t>
  </si>
  <si>
    <t>TEST 120, LITTLE NORTH FORK WATER</t>
  </si>
  <si>
    <t>A1032GymaLC50</t>
  </si>
  <si>
    <t>Gymnometriocnemus</t>
  </si>
  <si>
    <t>Gymnometriocnemus mahensis</t>
  </si>
  <si>
    <t>A2183GoraLC50</t>
  </si>
  <si>
    <t>Wang et al.,</t>
  </si>
  <si>
    <t>Wang H, Liang Y, Li S, Chang J. Acute toxicity, respiratory reaction, and sensitivity of three cyprinid fish species caused by exposure to four heavy metals. Plos one. 2013 ;8(6):e65282. DOI: 10.1371/journal.pone.0065282.</t>
  </si>
  <si>
    <t>Gobiocypris</t>
  </si>
  <si>
    <t>Gobiocypris rarus</t>
  </si>
  <si>
    <t>Juveniles (0.25 g; 2.6 cm)</t>
  </si>
  <si>
    <t>A246GielEC50</t>
  </si>
  <si>
    <t>bonytail chub</t>
  </si>
  <si>
    <t xml:space="preserve">reconstituted water simulating cations and anions of Green River, UT </t>
  </si>
  <si>
    <t xml:space="preserve">Inadequate replicates, toxicant concentration values not reported. </t>
  </si>
  <si>
    <t>A245GielEC50</t>
  </si>
  <si>
    <t xml:space="preserve">Yes. Most sensitive LC50 for this species. Geometric mean not calculated because life stage differed. </t>
  </si>
  <si>
    <t>A243GielEC50</t>
  </si>
  <si>
    <t>&gt;78% saturation</t>
  </si>
  <si>
    <t>DOC estimate is default DOC value for reconstituted water as per US EPA's 2007 AWQC for Copper, Appendix C</t>
  </si>
  <si>
    <t>Pseudoreplication, nominal concentrations.</t>
  </si>
  <si>
    <t>A244GielEC50</t>
  </si>
  <si>
    <t>A241GaitEC50</t>
  </si>
  <si>
    <t>Pantani et al.</t>
  </si>
  <si>
    <t>Pantani C, Pannunzio G, De Cristofaro M, Novelli AA, Salvatori M. 1997. Comparative acute toxicity of some pesticides, metals, and surfactants to Gammarus italicus Goedm. and Echinogammarus tibaldii Pink. and Stock (Crustacea: Amphipoda). Bull Environ Contam Toxicol 59:963-967.</t>
  </si>
  <si>
    <t>Gammaridae</t>
  </si>
  <si>
    <t>Gammarus</t>
  </si>
  <si>
    <t>Gammarus italicus</t>
  </si>
  <si>
    <t>A991GahoEC50</t>
  </si>
  <si>
    <t>Pourkhabbaz et al.</t>
  </si>
  <si>
    <t>Pourkhabbaz, A. K., M. E.Kiyani, V.Hosynzadeh, M. H. (2011). "Effects of water hardness and Cu and Zn on LC(50) in Gambusia holbrooki." Chemical Speciation and Bioavailability 23: 224-228.</t>
  </si>
  <si>
    <t>Gambusia</t>
  </si>
  <si>
    <t>Gambusia holbrooki</t>
  </si>
  <si>
    <t>eastern mosquitofish</t>
  </si>
  <si>
    <t>0.39 g</t>
  </si>
  <si>
    <t>Adam Ryan</t>
  </si>
  <si>
    <t>DOC and ion estimates for US reconstituted water (in tap water); alk estimated from pH and 2.5*pCO2</t>
  </si>
  <si>
    <t>DOC default by CCME v. different to A..Ryan estimate</t>
  </si>
  <si>
    <t>A992GahoEC50</t>
  </si>
  <si>
    <t>A990GahoEC50</t>
  </si>
  <si>
    <t>No. not included in geometric mean because hardness is outside MLR equation limits of 13.8 to 250.5 mg/L.</t>
  </si>
  <si>
    <t>A233GaafEC50</t>
  </si>
  <si>
    <t>Kallanagoudar and Patil</t>
  </si>
  <si>
    <t>Kallanagoudar YP, Patil HS. 1997. Influence of water hardness on copper, zinc and nickel toxicity to Gambusia affinis (B &amp; G). J Environ Biol 18:409-413.</t>
  </si>
  <si>
    <t>Gambusia affinis</t>
  </si>
  <si>
    <t>mosquitofish</t>
  </si>
  <si>
    <t>8 mm</t>
  </si>
  <si>
    <t>Measurements not described</t>
  </si>
  <si>
    <t>T-Dharwad, India, hardness adjusted with CaCl2</t>
  </si>
  <si>
    <t>Daily - Bombay fish food</t>
  </si>
  <si>
    <t>A232GaafEC50</t>
  </si>
  <si>
    <t>T-Dharwad, India, diluted with distilled water</t>
  </si>
  <si>
    <t>A234GaafEC50</t>
  </si>
  <si>
    <t>Galaxis maculatus</t>
  </si>
  <si>
    <t>Table 13</t>
  </si>
  <si>
    <t>A2190FuheLC50</t>
  </si>
  <si>
    <t>Cyprinodontidae</t>
  </si>
  <si>
    <t>Fundulus</t>
  </si>
  <si>
    <t>Fundulus heteroclitus</t>
  </si>
  <si>
    <t>A2191FuheLC50</t>
  </si>
  <si>
    <t>A2189FuheLC50</t>
  </si>
  <si>
    <t>A2112EudiLC50</t>
  </si>
  <si>
    <t>Hernandez-Flores et al.,</t>
  </si>
  <si>
    <t>Hernández-Flores, S., Santos-Medrano, G. E., Rubio-Franchini, I., &amp; Rico-Martínez, R. (2020). Evaluation of bioconcentration and toxicity of five metals in the freshwater rotifer Euchlanis dilatata Ehrenberg, 1832. Environmental Science and Pollution Research, 27(12), 14058-14069.</t>
  </si>
  <si>
    <t>Euchlanidae</t>
  </si>
  <si>
    <t>Euchlanis</t>
  </si>
  <si>
    <t>Euchlanis dilatata</t>
  </si>
  <si>
    <t>Measured - (GAAS)</t>
  </si>
  <si>
    <t>A229EpcaEC50</t>
  </si>
  <si>
    <t>oyster mussel</t>
  </si>
  <si>
    <t>A228EpspEC50</t>
  </si>
  <si>
    <t>Ephemerellidae</t>
  </si>
  <si>
    <t>Ephemerella</t>
  </si>
  <si>
    <t>Ephemerella sp.</t>
  </si>
  <si>
    <t>This endpoint is a greater-than value but cannot be marked as such in the endpoint concentration cell, as it disrupts the adjustment formula. Only one replicate, therefore cannot be primary. Organisms collected from field or reared in hatchery founded from wild populations.</t>
  </si>
  <si>
    <t xml:space="preserve">Clearwater et al. (2014) </t>
  </si>
  <si>
    <t xml:space="preserve">Clearwater et al. 2014 </t>
  </si>
  <si>
    <t>glochidia</t>
  </si>
  <si>
    <t>Rotoiti</t>
  </si>
  <si>
    <t>Taupo</t>
  </si>
  <si>
    <t>Ototoa</t>
  </si>
  <si>
    <t>A227EctiEC50</t>
  </si>
  <si>
    <t>Echinogammarus</t>
  </si>
  <si>
    <t>Echinogammarus tibaldii</t>
  </si>
  <si>
    <t>A224DrgrEC50</t>
  </si>
  <si>
    <t>Drunella</t>
  </si>
  <si>
    <t>Drunella grandis</t>
  </si>
  <si>
    <t>A220DrgrEC50</t>
  </si>
  <si>
    <t>A222DrgrEC50</t>
  </si>
  <si>
    <t>A219DrgrEC50</t>
  </si>
  <si>
    <t>A221DrgrEC50</t>
  </si>
  <si>
    <t>A223DrgrEC50</t>
  </si>
  <si>
    <t>A218DrdoEC50</t>
  </si>
  <si>
    <t>Drunella doddsi</t>
  </si>
  <si>
    <t xml:space="preserve">This endpoint is a greater-than value but cannot be marked as such in the endpoint concentration cell, as it disrupts the adjustment formula. Only one replicate, therefore cannot be primary. Organisms collected from field or reared in hatchery founded from wild populations. </t>
  </si>
  <si>
    <t>1994a</t>
  </si>
  <si>
    <t>Kraak et al.</t>
  </si>
  <si>
    <t>Dreissenidae</t>
  </si>
  <si>
    <t>Dreissena</t>
  </si>
  <si>
    <t>Dreissena polymorpha</t>
  </si>
  <si>
    <t>zebra mussel</t>
  </si>
  <si>
    <t>Filtration rate</t>
  </si>
  <si>
    <t>DOC &amp; H estimated</t>
  </si>
  <si>
    <t>filtered Lake Markermeer water</t>
  </si>
  <si>
    <t xml:space="preserve">Hardness estimated from calcium hardness. DOC estimated from average of other DOC measurements from Lake Markermeer water (De Schamphelaere et al. 2005; De Schamphelaere and Janssen 2010). </t>
  </si>
  <si>
    <t>No, not an LC50.</t>
  </si>
  <si>
    <t xml:space="preserve">Effect of filtration rate not severe enough to be included in short-term SSD (should be lethality or equivalent). </t>
  </si>
  <si>
    <t>1994b</t>
  </si>
  <si>
    <t>Hardness calculated. DOC estimated from average of other DOC measurements from Lake Markermeer water (De Schamphelaere et al. 2005; De Schamphelaere and Janssen 2010).</t>
  </si>
  <si>
    <t xml:space="preserve">Not enough replications, organisms were fed, no CI. </t>
  </si>
  <si>
    <t>A217DibrEC50</t>
  </si>
  <si>
    <t>Mano et al.</t>
  </si>
  <si>
    <t>Mano, H. O., Y.Sakamoto, M.Tanaka, Y. (2011). "Acute toxic impacts of three heavy metals (copper, zinc, and cadmium) on Diaphanosoma brachyurum (Cladocera: Sididae)." Limnology 12: 193-196.</t>
  </si>
  <si>
    <t>water flea</t>
  </si>
  <si>
    <t>Hickey &amp; Vickers</t>
  </si>
  <si>
    <t>Hickey, C. W. and M. L. Vickers (1992). Comparison of the sensitivity to heavy metals and pentachlorophenol of the mayflies Deleatidium spp. and the cladoceran Daphnia magna. New Zealand Journal of Marine and Freshwater Research 26: 87-93.</t>
  </si>
  <si>
    <t>Leptophlebiidae</t>
  </si>
  <si>
    <t>Immobility</t>
  </si>
  <si>
    <t>Waimakariri River water</t>
  </si>
  <si>
    <t>&lt;1.0</t>
  </si>
  <si>
    <t>Hickey &amp; Vickers (1992)</t>
  </si>
  <si>
    <t>Hickey &amp; Vickers 1992</t>
  </si>
  <si>
    <t>&gt;25000</t>
  </si>
  <si>
    <t>NIWA (unpublished)</t>
  </si>
  <si>
    <t>&lt;24 hr neonates</t>
  </si>
  <si>
    <t>Y but not here</t>
  </si>
  <si>
    <t>Alkalinity from IZA measurement</t>
  </si>
  <si>
    <t>Y, D0, D2</t>
  </si>
  <si>
    <t>404 (344-474)</t>
  </si>
  <si>
    <t>526 (432-641)</t>
  </si>
  <si>
    <t>751 (661-853)</t>
  </si>
  <si>
    <t>826 (781-873)</t>
  </si>
  <si>
    <t>343 (282-416)</t>
  </si>
  <si>
    <t>Mount and Norgberg</t>
  </si>
  <si>
    <t>less than 24 h</t>
  </si>
  <si>
    <t xml:space="preserve">Lake Superior water </t>
  </si>
  <si>
    <t>24–25</t>
  </si>
  <si>
    <t>7.2–7.4</t>
  </si>
  <si>
    <t>43–45</t>
  </si>
  <si>
    <t>Yes. Most sensitive LC50 for this species. Geometric mean not calculated because exposure temperature differed or was unreported.</t>
  </si>
  <si>
    <t xml:space="preserve">Important information are missing, tested concentration not reported, only two replicates. Natural water with possible interaction with other contaminants. </t>
  </si>
  <si>
    <t>A1565DapuEC50</t>
  </si>
  <si>
    <t>Measured - several time points</t>
  </si>
  <si>
    <t>A1563DapuEC50</t>
  </si>
  <si>
    <t>A1562DapuEC50</t>
  </si>
  <si>
    <t>A1557DapuEC50</t>
  </si>
  <si>
    <t>A1558DapuEC50</t>
  </si>
  <si>
    <t>A1564DapuEC50</t>
  </si>
  <si>
    <t>A1560DapuEC50</t>
  </si>
  <si>
    <t>A1559DapuEC50</t>
  </si>
  <si>
    <t>A1561DapuEC50</t>
  </si>
  <si>
    <t>A1927DapuLC50</t>
  </si>
  <si>
    <t>Shaw et al.,</t>
  </si>
  <si>
    <t>Shaw, J.R., Dempsey, T.D., Chen, C.Y., Hamilton, J.W. and Folt, C.L. 2006. Comparative toxicity of cadmium, zinc, and mixtures of cadmium and zinc to daphnids. Environmental Toxicology and Chemistry, 25: 182-189.</t>
  </si>
  <si>
    <t>Neonates (&lt; 24h old)</t>
  </si>
  <si>
    <t>S-Reconstituted water (Combo medium)</t>
  </si>
  <si>
    <t>A188DapuEC50</t>
  </si>
  <si>
    <t>Clifford and McGeer</t>
  </si>
  <si>
    <t>Clifford M, McGeer JC. 2009. Development of a biotic ligand model for the acute toxicity of zinc to Daphnia pulex in soft waters. Aquat Toxicol 91:26-32.</t>
  </si>
  <si>
    <t>Measured beginning &amp; end</t>
  </si>
  <si>
    <t>S-soft water</t>
  </si>
  <si>
    <t>note two of these authors values were not in CCME 2018</t>
  </si>
  <si>
    <t>A195DapuEC50</t>
  </si>
  <si>
    <t>A185DapuEC50</t>
  </si>
  <si>
    <t>A187DapuEC50</t>
  </si>
  <si>
    <t>A201DapuEC50</t>
  </si>
  <si>
    <t>A192DapuEC50</t>
  </si>
  <si>
    <t>A184DapuEC50</t>
  </si>
  <si>
    <t>A193DapuEC50</t>
  </si>
  <si>
    <t>A189DapuEC50</t>
  </si>
  <si>
    <t>A200DapuEC50</t>
  </si>
  <si>
    <t>A180DapuEC50</t>
  </si>
  <si>
    <t>A194DapuEC50</t>
  </si>
  <si>
    <t>A181DapuEC50</t>
  </si>
  <si>
    <t>A186DapuEC50</t>
  </si>
  <si>
    <t>A204DapuEC50</t>
  </si>
  <si>
    <t>A183DapuEC50</t>
  </si>
  <si>
    <t>A197DapuEC50</t>
  </si>
  <si>
    <t>A182DapuEC50</t>
  </si>
  <si>
    <t>A202DapuEC50</t>
  </si>
  <si>
    <t>A198DapuEC50</t>
  </si>
  <si>
    <t>A191DapuEC50</t>
  </si>
  <si>
    <t>A190DapuEC50</t>
  </si>
  <si>
    <t>A196DapuEC50</t>
  </si>
  <si>
    <t>A199DapuEC50</t>
  </si>
  <si>
    <t>A203DapuEC50</t>
  </si>
  <si>
    <t>A81DamaEC50</t>
  </si>
  <si>
    <t>Attar and Maly</t>
  </si>
  <si>
    <t>Attar EN, Maly EJ. 1982. Acute toxicity of cadmium, zinc, and cadmium-zinc mixtures to Daphnia magna. Arch Environ Contam Toxicol 11:291-296.</t>
  </si>
  <si>
    <t>Berglind and Dave</t>
  </si>
  <si>
    <t>ZnSO4 (ZnSO4 x 7H2O)</t>
  </si>
  <si>
    <t>Unknown</t>
  </si>
  <si>
    <t>unknown</t>
  </si>
  <si>
    <t>7.8–7.9</t>
  </si>
  <si>
    <t>92–100%</t>
  </si>
  <si>
    <r>
      <rPr>
        <i/>
        <sz val="10"/>
        <rFont val="Calibri"/>
        <family val="2"/>
      </rPr>
      <t>Daphnia</t>
    </r>
    <r>
      <rPr>
        <sz val="10"/>
        <rFont val="Calibri"/>
        <family val="2"/>
      </rPr>
      <t xml:space="preserve"> cultured in hard water. Concentrations not reported, pseudoreplication but no replicate, concentrations not measured. </t>
    </r>
  </si>
  <si>
    <t>Hall et al.</t>
  </si>
  <si>
    <t xml:space="preserve">4–6 d </t>
  </si>
  <si>
    <t>ZnSO4 x 7H2O, dissolved</t>
  </si>
  <si>
    <t>measured at beginning</t>
  </si>
  <si>
    <t>pH range too much</t>
  </si>
  <si>
    <t>reconstituted hard water</t>
  </si>
  <si>
    <t>7.08–7.98</t>
  </si>
  <si>
    <t>&gt;6</t>
  </si>
  <si>
    <t xml:space="preserve">Zn concentrations not measured in the test solutions. </t>
  </si>
  <si>
    <t>Oikari et al.</t>
  </si>
  <si>
    <t>standardized control water</t>
  </si>
  <si>
    <t xml:space="preserve">Nominal concentrations used for calculation of LC50; tested concentrations not reported; fed. </t>
  </si>
  <si>
    <t>Magliette et al.</t>
  </si>
  <si>
    <t>ZnBr2</t>
  </si>
  <si>
    <t>filtered city of Syracuse, NY, tap water</t>
  </si>
  <si>
    <t>8.3–8.7</t>
  </si>
  <si>
    <t>180–200</t>
  </si>
  <si>
    <t xml:space="preserve">Missing information: control quality, life stage, feeding and some abiotic factors. </t>
  </si>
  <si>
    <t>A82DamaEC50</t>
  </si>
  <si>
    <t>Barata et al.</t>
  </si>
  <si>
    <t>Barata C, Baird DJ, Markich SJ. 1998. Influence of genetic and environmental factors on the tolerance of Daphnia magna Straus to essential and non-essential metals. Aquat Toxicol 42:115-137.</t>
  </si>
  <si>
    <t>Measured - total (beginning and end of test)</t>
  </si>
  <si>
    <t>S-APHA medium with varying hardness</t>
  </si>
  <si>
    <t xml:space="preserve">Tested concentrations not reported. </t>
  </si>
  <si>
    <t>A83DamaEC50</t>
  </si>
  <si>
    <t>A87DamaEC50</t>
  </si>
  <si>
    <t>A84DamaEC50</t>
  </si>
  <si>
    <t>A85DamaEC50</t>
  </si>
  <si>
    <t>A86DamaEC50</t>
  </si>
  <si>
    <t>A161DamaEC50</t>
  </si>
  <si>
    <t>Muyssen and Janssen</t>
  </si>
  <si>
    <t>Muyssen B, Janssen CR. 2001. Multigeneration zinc acclimation and tolerance in Daphnia magna: implications for water-quality guidelines and ecological risk assessment. Environ Toxicol Chem 20:2053-2060.</t>
  </si>
  <si>
    <t>acclimation study, not clear which data these are</t>
  </si>
  <si>
    <t>S-M4 medium</t>
  </si>
  <si>
    <t>A162DamaEC50</t>
  </si>
  <si>
    <t>A163DamaEC50</t>
  </si>
  <si>
    <t>A168DamaEC50</t>
  </si>
  <si>
    <t>A167DamaEC50</t>
  </si>
  <si>
    <t>A169DamaEC50</t>
  </si>
  <si>
    <t>A160DamaEC50</t>
  </si>
  <si>
    <t>A164DamaEC50</t>
  </si>
  <si>
    <t>A166DamaEC50</t>
  </si>
  <si>
    <t>A165DamaEC50</t>
  </si>
  <si>
    <t>A131DamaEC50</t>
  </si>
  <si>
    <t>Heijerick et al.</t>
  </si>
  <si>
    <t>Heijerick DG, De Schamphelaere KAC, Janssen CR. 2002. Predicting acute zinc toxicity for Daphnia magna as a function of key water chemistry characteristics: development and validation of a biotic ligand model. Environ Toxicol Chem 21:1309-1315.</t>
  </si>
  <si>
    <t>Measured at beginning</t>
  </si>
  <si>
    <t>S-recipe provided</t>
  </si>
  <si>
    <t>A133DamaEC50</t>
  </si>
  <si>
    <t>A154DamaEC50</t>
  </si>
  <si>
    <t xml:space="preserve">Missing information on control quality. </t>
  </si>
  <si>
    <t>A134DamaEC50</t>
  </si>
  <si>
    <t>A112DamaEC50</t>
  </si>
  <si>
    <t>A108DamaEC50</t>
  </si>
  <si>
    <t>A141DamaEC50</t>
  </si>
  <si>
    <t>A130DamaEC50</t>
  </si>
  <si>
    <t>A111DamaEC50</t>
  </si>
  <si>
    <t>A113DamaEC50</t>
  </si>
  <si>
    <t>A138DamaEC50</t>
  </si>
  <si>
    <t>A109DamaEC50</t>
  </si>
  <si>
    <t>A107DamaEC50</t>
  </si>
  <si>
    <t>A137DamaEC50</t>
  </si>
  <si>
    <t>A155DamaEC50</t>
  </si>
  <si>
    <t>A157DamaEC50</t>
  </si>
  <si>
    <t>A115DamaEC50</t>
  </si>
  <si>
    <t>A135DamaEC50</t>
  </si>
  <si>
    <t>A132DamaEC50</t>
  </si>
  <si>
    <t>A110DamaEC50</t>
  </si>
  <si>
    <t>A114DamaEC50</t>
  </si>
  <si>
    <t>A142DamaEC50</t>
  </si>
  <si>
    <t>A122DamaEC50</t>
  </si>
  <si>
    <t>A148DamaEC50</t>
  </si>
  <si>
    <t>A147DamaEC50</t>
  </si>
  <si>
    <t>A124DamaEC50</t>
  </si>
  <si>
    <t>A125DamaEC50</t>
  </si>
  <si>
    <t>A127DamaEC50</t>
  </si>
  <si>
    <t>A123DamaEC50</t>
  </si>
  <si>
    <t>A116DamaEC50</t>
  </si>
  <si>
    <t>A121DamaEC50</t>
  </si>
  <si>
    <t>A106DamaEC50</t>
  </si>
  <si>
    <t>A139DamaEC50</t>
  </si>
  <si>
    <t>A146DamaEC50</t>
  </si>
  <si>
    <t>A128DamaEC50</t>
  </si>
  <si>
    <t>A140DamaEC50</t>
  </si>
  <si>
    <t>A145DamaEC50</t>
  </si>
  <si>
    <t>A118DamaEC50</t>
  </si>
  <si>
    <t>A156DamaEC50</t>
  </si>
  <si>
    <t>A136DamaEC50</t>
  </si>
  <si>
    <t>A119DamaEC50</t>
  </si>
  <si>
    <t>A129DamaEC50</t>
  </si>
  <si>
    <t>A143DamaEC50</t>
  </si>
  <si>
    <t>A126DamaEC50</t>
  </si>
  <si>
    <t>A117DamaEC50</t>
  </si>
  <si>
    <t>A144DamaEC50</t>
  </si>
  <si>
    <t>A120DamaEC50</t>
  </si>
  <si>
    <t>A2582DamaEC50</t>
  </si>
  <si>
    <t>De Schamphelaere et al.</t>
  </si>
  <si>
    <t>De Schamphelaere KAC, Heijerick DG, Janssen CR. 2004. Comparison of the effect of different pH buffering techniques on the toxicity of copper and zinc to Daphnia magna and Pseudokirchneriella subcapitata. Ecotoxicology 13:697-705.</t>
  </si>
  <si>
    <t>Measured - (AAS-GF)</t>
  </si>
  <si>
    <t>S-Reconstituted water (ISO medium)</t>
  </si>
  <si>
    <t xml:space="preserve">Missing information on abiotic factors, control quality and feeding. Exposure media buffered with NaHCO3. </t>
  </si>
  <si>
    <t>A2584DamaEC50</t>
  </si>
  <si>
    <t>A2585DamaEC50</t>
  </si>
  <si>
    <t>A2581DamaEC50</t>
  </si>
  <si>
    <t xml:space="preserve">Missing information on abiotic factors, control quality and feeding. Exposure media buffered with MOPS. </t>
  </si>
  <si>
    <t>A2586DamaEC50</t>
  </si>
  <si>
    <t>A2583DamaEC50</t>
  </si>
  <si>
    <t>A171DamaEC50</t>
  </si>
  <si>
    <t>Bossuyt et al.</t>
  </si>
  <si>
    <t>reagent grade</t>
  </si>
  <si>
    <t>&lt;48 h old</t>
  </si>
  <si>
    <t>standard ISO medium</t>
  </si>
  <si>
    <t>from other paper</t>
  </si>
  <si>
    <t xml:space="preserve">DOC estimate based on negligible organic carbon content in chemical recipe for ISO medium provided in study. </t>
  </si>
  <si>
    <t>A172DamaEC50</t>
  </si>
  <si>
    <t>A99DamaEC50</t>
  </si>
  <si>
    <t>Heijerick DG, De Schamphelaere KAC, Van Sprang PA, Janssen CR. 2005. Development of a chronic zinc biotic ligand model for Daphnia magna. Ecotoxicol Environ Saf 62:1-10.</t>
  </si>
  <si>
    <t>N-Ankeveen</t>
  </si>
  <si>
    <t>Control quality, tested concentrations and form of Zn not reported.</t>
  </si>
  <si>
    <t>A101DamaEC50</t>
  </si>
  <si>
    <t>N-Brisy</t>
  </si>
  <si>
    <t>A100DamaEC50</t>
  </si>
  <si>
    <t>N-Bihain</t>
  </si>
  <si>
    <t>A98DamaEC50</t>
  </si>
  <si>
    <t>A104DamaEC50</t>
  </si>
  <si>
    <t>N-Voyon</t>
  </si>
  <si>
    <t>A103DamaEC50</t>
  </si>
  <si>
    <t>N-Rhine</t>
  </si>
  <si>
    <t>A102DamaEC50</t>
  </si>
  <si>
    <t>N-Markermeer</t>
  </si>
  <si>
    <t>A1925DamaLC50</t>
  </si>
  <si>
    <t xml:space="preserve">Some abiotic factors unreported. Reported endpoints are based on nominal concentrations of Zn, but analytical methods were used to confirm these concentrations and were not found to be significantly different. </t>
  </si>
  <si>
    <t>A2001DamaLC50</t>
  </si>
  <si>
    <t>Lari et al.,</t>
  </si>
  <si>
    <t>Lari, E., Gauthier, P., Mohaddes, E., &amp; Pyle, G. G. (2017). Interactive toxicity of Ni, Zn, Cu, and Cd on Daphnia magna at lethal and sub-lethal concentrations. Journal of hazardous materials, 334, 21-28.</t>
  </si>
  <si>
    <t>Measured - (ICP-OES)</t>
  </si>
  <si>
    <t>A2545DamaLC50</t>
  </si>
  <si>
    <t>Traudt et al.,</t>
  </si>
  <si>
    <t>Traudt, E. M., Ranville, J. F., &amp; Meyer, J. S. 2017. Effect of age on acute toxicity of cadmium, copper, nickel, and zinc in individual-metal exposures to Daphnia magna neonates. Environmental toxicology and chemistry 36(1):113–119.</t>
  </si>
  <si>
    <t>A2543DamaLC50</t>
  </si>
  <si>
    <t>A2546DamaLC50</t>
  </si>
  <si>
    <t>A1960DamaLC50</t>
  </si>
  <si>
    <t>Neonates (20-24h old)</t>
  </si>
  <si>
    <t>A1917DamaLC50</t>
  </si>
  <si>
    <t>A1959DamaLC50</t>
  </si>
  <si>
    <t>Neonates (&lt; 4h old)</t>
  </si>
  <si>
    <t>A2548DamaLC50</t>
  </si>
  <si>
    <t>A2549DamaLC50</t>
  </si>
  <si>
    <t>A2544DamaLC50</t>
  </si>
  <si>
    <t>A2000DamaLC50</t>
  </si>
  <si>
    <t>Park et al.,</t>
  </si>
  <si>
    <t>Park, C. B., Jung, J. W., Yeom, D. H., Jang, J., Park, J. W., &amp; Kim, Y. J. (2019). Interactive effects between components in binary mixtures of zinc sulfate and iron oxide nanoparticles on Daphnia magna. Molecular &amp; Cellular Toxicology, 15(3), 315-323.</t>
  </si>
  <si>
    <t>Neonates (&lt; 15h old)</t>
  </si>
  <si>
    <t>S-Reconstituted water (ISO standard water)</t>
  </si>
  <si>
    <t>A2103DaluLC50</t>
  </si>
  <si>
    <t>Dao et al.,</t>
  </si>
  <si>
    <t>Dao, L. H. T. and J. Beardall (2016). "Effects of of lead on growth, photosynthetic characteristics and production of reactive oxygen species of two freshwater green algae." Chemosphere 147: 420-429.</t>
  </si>
  <si>
    <t>Daphnia lumholtzi</t>
  </si>
  <si>
    <t>S-Reconstituted water (modified COMBO medium)</t>
  </si>
  <si>
    <t>A1129DaloEC50</t>
  </si>
  <si>
    <t>Muyssen, B, B. Bossuyt and C.R. Janssen. 2003. Ecotoxicity of zinc to algae and daphnids tested in natural soft surface waters (Final report, April 2003; revised June 2003, plus additional data on this study submitted by B. Muyssen in September 2003). Laboratory of Environmental Toxicology and Aquatic Ecology, Gent University, Belgium. (Sponsor: International Lead Zinc Research Organization (ILZRO), United States).</t>
  </si>
  <si>
    <t>Measured - frequency not specified</t>
  </si>
  <si>
    <t>Original report not viewable</t>
  </si>
  <si>
    <t>N-Sandungen</t>
  </si>
  <si>
    <t>A1127DaloEC50</t>
  </si>
  <si>
    <t>A1131DaloEC50</t>
  </si>
  <si>
    <t>A1128DaloEC50</t>
  </si>
  <si>
    <t>N-Maridalsvann</t>
  </si>
  <si>
    <t>A1130DaloEC50</t>
  </si>
  <si>
    <t xml:space="preserve">less than 48 h </t>
  </si>
  <si>
    <t>20±1</t>
  </si>
  <si>
    <t>Oberkirchen H 50, not acclimated to hard ISO water</t>
  </si>
  <si>
    <t>A79DagaEC50</t>
  </si>
  <si>
    <t>A78DacaEC50</t>
  </si>
  <si>
    <t>Cooper et al.</t>
  </si>
  <si>
    <t>Cooper NL, Bidwell JR, Kumar A. 2009. Toxicity of copper, lead, and zinc mixtures to Ceriodaphnia dubia and Daphnia carinata. Ecotoxicol Environ Saf 72:1523-1528.</t>
  </si>
  <si>
    <t>S-Moderately Hard</t>
  </si>
  <si>
    <t>A1926DaamLC50</t>
  </si>
  <si>
    <t>Daphnia ambigua</t>
  </si>
  <si>
    <t>A955DareEC50</t>
  </si>
  <si>
    <t xml:space="preserve">Alsop, Derek &amp; Wood, Chris. (2011). Influence of waterborne cations on zinc uptake and toxicity in rainbow trout, Oncorhynchus mykiss. Canadian Journal of Fisheries and Aquatic Sciences. 56. 2112-2119. 10.1139/cjfas-56-11-2112. </t>
  </si>
  <si>
    <t>A954DareEC50</t>
  </si>
  <si>
    <t>A2184DareLC50</t>
  </si>
  <si>
    <t>Juveniles (0.22 g; 2.3 cm)</t>
  </si>
  <si>
    <t>Xiong et al.</t>
  </si>
  <si>
    <t>Science of the Total Environment 409 1444–1452</t>
  </si>
  <si>
    <t>zebrafish</t>
  </si>
  <si>
    <t>Zn2+ solution</t>
  </si>
  <si>
    <t>dechlorinated tap water</t>
  </si>
  <si>
    <t>23±2</t>
  </si>
  <si>
    <t>6.7–7.2</t>
  </si>
  <si>
    <t>&gt;5.10 mg/L</t>
  </si>
  <si>
    <t>Hardness and DOC provided by author correspondence.</t>
  </si>
  <si>
    <t>A77CyspEC50</t>
  </si>
  <si>
    <t>Qureshi et al.</t>
  </si>
  <si>
    <t>Qureshi, S. A., Saksena, A. B., &amp; Singh, V. P. (1980). Acute toxicity of four heavy metals to benthic fish food organisms from the River Khan, Ujjain.</t>
  </si>
  <si>
    <t>Cypris</t>
  </si>
  <si>
    <t>Cypris sp.</t>
  </si>
  <si>
    <t>species ambiguous</t>
  </si>
  <si>
    <t>A73CycaEC50</t>
  </si>
  <si>
    <t>Khangarot BS, Sehgal A, Bhasin MK. 1983. "Man and the biosphere" - studies on Sikkim Himalayas. Part 1. Acute toxicity of copper and zinc to common carp Cyprinus carpio (Linn.) in soft water. Acta Hydrochim Hydrobiol 11:667-673.</t>
  </si>
  <si>
    <t>common carp</t>
  </si>
  <si>
    <t>11–14</t>
  </si>
  <si>
    <t>6.3 (6.25–6.35)</t>
  </si>
  <si>
    <t>5.8 (5–6.5)</t>
  </si>
  <si>
    <t xml:space="preserve">It seems like nominal concentrations were used (see table 2 of article). </t>
  </si>
  <si>
    <t>A72CycaEC50</t>
  </si>
  <si>
    <t>Hattink et al.</t>
  </si>
  <si>
    <t>Hattink, J. D. B., G.Blust, R. (2006). "Toxicity, accumulation, and retention of zinc by carp under normoxic and hypoxic conditions." Environmental Toxicology and Chemistry 25: 87-96.</t>
  </si>
  <si>
    <t>5.5 g</t>
  </si>
  <si>
    <t>Measured via tracer</t>
  </si>
  <si>
    <t>starved</t>
  </si>
  <si>
    <t>Yes. Most sensitive LC50 for this species. Geometric mean not calculated because life stage and/or exposure time and/or exposure conditions differed.</t>
  </si>
  <si>
    <t>Normoxic conditions (100% saturation), pseudoreplication.</t>
  </si>
  <si>
    <t>A2132CycaLC50</t>
  </si>
  <si>
    <t>Hedayati et al.,</t>
  </si>
  <si>
    <t>Hedayati, A., &amp; Ghaffari, Z. (2013). Evaluation of the effects of exposure to copper sulfate on some eco-physiological parameters in silver carp (Hypophthalmichthys Molitrix). Iranian Journal of Toxicology, 7(22), 887-893.</t>
  </si>
  <si>
    <t>18 g; 12 cm</t>
  </si>
  <si>
    <t>A2008CycaLC50</t>
  </si>
  <si>
    <t>GHEORGHE et al.,</t>
  </si>
  <si>
    <t>Gheorghe, S., et al. (2017). "Metallic Elements (Cu, Zn, Ni and Mn) Toxicity Effects Determination on a Fresh Water Fish Cyprinus Carpio (Common Carp) Laboratory Acclimatized." REVISTA DE CHIMIE 68(8): 1711-1715.</t>
  </si>
  <si>
    <t>&gt;1 year old</t>
  </si>
  <si>
    <t>A2076CycaLC50</t>
  </si>
  <si>
    <t>Delahaut et al.,</t>
  </si>
  <si>
    <t>Delahaut, V., Rašković, B., Salvado, M. S., Bervoets, L., Blust, R., &amp; De Boeck, G. (2020). Toxicity and bioaccumulation of Cadmium, Copper and Zinc in a direct comparison at equitoxic concentrations in common carp (Cyprinus carpio) juveniles. Plos one, 15(4), e0220485.</t>
  </si>
  <si>
    <t>Juveniles (2.63 g)</t>
  </si>
  <si>
    <t>Vedamanikam and Shazilli</t>
  </si>
  <si>
    <t>Ceratopogonidae</t>
  </si>
  <si>
    <t>Culicoides</t>
  </si>
  <si>
    <t>Culicoides furens</t>
  </si>
  <si>
    <t>poor quality paper, insufficient info on pH, measurement, replication, raw data</t>
  </si>
  <si>
    <t>DOC estimate is default DOC value for city tap water as per US EPA's 2007 AWQC for Copper, Appendix C. Estimate not possible for hardness, therefore used default of 50 mg/L.</t>
  </si>
  <si>
    <t>Yes. Most sensitive LC50 for this species. Geometric mean not calculated because temperatures differed.</t>
  </si>
  <si>
    <t xml:space="preserve">Calculated ug Zn/L from mg ZnCl2/L. </t>
  </si>
  <si>
    <t>Calculated ug Zn/L from mg ZnCl2/L.</t>
  </si>
  <si>
    <t>28–25</t>
  </si>
  <si>
    <t xml:space="preserve">Calculated ug Zn/L from ug ZnCl2/L. </t>
  </si>
  <si>
    <t>26–20</t>
  </si>
  <si>
    <t>Calculated ug Zn/L from ug ZnCl2/L.</t>
  </si>
  <si>
    <t>A2182CtidLC50</t>
  </si>
  <si>
    <t>Ctenopharyngodon</t>
  </si>
  <si>
    <t>Ctenopharyngodon idellus</t>
  </si>
  <si>
    <t>Juveniles (1.84 g; 4.1 cm)</t>
  </si>
  <si>
    <t>7.2 -</t>
  </si>
  <si>
    <t>42 -umhos/cm</t>
  </si>
  <si>
    <t>Delete- likely repeat</t>
  </si>
  <si>
    <t>A1274CrpsEC50</t>
  </si>
  <si>
    <t>Martin and Holdich</t>
  </si>
  <si>
    <t>Martin TR, Holdich DM. 1986. The acute lethal toxicity of heavy metals to peracarid crustaceans (with particular reference to fresh-water asellids and gammarids). Water Res 20:1137-1147.</t>
  </si>
  <si>
    <t>Crangonyctidae</t>
  </si>
  <si>
    <t>Crangonyx</t>
  </si>
  <si>
    <t>Crangonyx pseudogracilis</t>
  </si>
  <si>
    <t>northern river crangonyctid</t>
  </si>
  <si>
    <t>4 mm</t>
  </si>
  <si>
    <t>T-</t>
  </si>
  <si>
    <t>Cottus confusus</t>
  </si>
  <si>
    <t>Shorthead Sculpin</t>
  </si>
  <si>
    <t>&gt;=1 -Year(s)</t>
  </si>
  <si>
    <t>TEST 115, LITTLE NORTH FORK WATER</t>
  </si>
  <si>
    <t>&lt;1 -Year(s)</t>
  </si>
  <si>
    <t>TEST 116, SF-KM8 WATER</t>
  </si>
  <si>
    <t xml:space="preserve">SOURCE/FROM SOUTH FORK COEUR D'ALENE RIVER DRAINAGE, IDAHO, NEAR HALE HATCHERY//AP FREQ/80 PERCENT OF TEST SOLUTION REPLACED//TMETH/EPA 1985 TEST EPA 822-R-85-100 NTIS PB85 227049, ASTM 1997//MEDIA/AERATED STATION SF-KM8, SOUTH FORK COEUR D'ALENE RIVER, IDAHO WATER//   </t>
  </si>
  <si>
    <t>A70CobaEC50</t>
  </si>
  <si>
    <t>Woodling et al.</t>
  </si>
  <si>
    <t>Woodling J, Brinkman S, Albeke S. 2002. Acute and chronic toxicity of zinc to the mottled sculpin Cottus bairdi. Environ Toxicol Chem 21:1922-1926.</t>
  </si>
  <si>
    <t>mottled sculpin</t>
  </si>
  <si>
    <t>juveniles -"recently emerged" - collected by electrofishing</t>
  </si>
  <si>
    <t>T-Fort Collins Dechlorinated</t>
  </si>
  <si>
    <t>7.2-7.6</t>
  </si>
  <si>
    <t>8.8-9.5</t>
  </si>
  <si>
    <t xml:space="preserve">Van G; CCME used 1.6 </t>
  </si>
  <si>
    <t>CCME DOC estimate of 1.6 is default DOC value for tap water as per US EPA's 2007 AWQC for Copper, Appendix C.</t>
  </si>
  <si>
    <t>Yes. Most sensitive LC50 for this species. Geometric mean not calculated because life stage and/or pH differed.</t>
  </si>
  <si>
    <t>A69CobaEC50</t>
  </si>
  <si>
    <t>Brinkman and Woodling</t>
  </si>
  <si>
    <t>Brinkman S, Woodling J. 2005. Zinc toxicity to the mottled sculpin (Cottus bairdi) in high-hardness water. Environ Toxicol Chem 24:1515-1517.</t>
  </si>
  <si>
    <t>T-Fort Collins Dechlorinated+Well Water</t>
  </si>
  <si>
    <t>229-2284</t>
  </si>
  <si>
    <t>7.6-8.8</t>
  </si>
  <si>
    <t>A67CobaEC50</t>
  </si>
  <si>
    <t>A66CobaEC50</t>
  </si>
  <si>
    <t>newly hatched</t>
  </si>
  <si>
    <t>12 -Month(s)</t>
  </si>
  <si>
    <t>101 92-110mg/L</t>
  </si>
  <si>
    <t>9.3 7.3-10mg/L</t>
  </si>
  <si>
    <t xml:space="preserve">SOURCE/SEXUALLY MATURE ADULTS FROM LESTER RIVER IN ST LOUIS COUNTY, MINNESOTA//TMETH/2004 TEST E 729-96//MEDIA/WELL WATER DILUTED WITH DEIONIZED WATER//   </t>
  </si>
  <si>
    <t>9 ug/L / 92 ug/L / 220 ug/L / 430 ug/L / 950 ug/L / 1800 ug/L</t>
  </si>
  <si>
    <t>A972CobaEC50</t>
  </si>
  <si>
    <t>Van G; CCME used 1.9</t>
  </si>
  <si>
    <t>A63CoflEC50</t>
  </si>
  <si>
    <t>Cherry et al. 1980; Rodgers et al. 1980</t>
  </si>
  <si>
    <t>Cherry DS, Rodgers J, J.H., Graney RL, Cairns J, J. 1980. Dynamics and control of the Asiatic clam in the New River, Virginia. Bulletin 123. Virginia Water Resources Research Center, Blacksburg, VA, USA + Rodger Jr DH, Cherry DS, Graney RL, Dickson KL, Cairns Jr J. 1980. Comparison of heavy metal interactions in acute and artificial stream bioassay techniques for the Asiatic clam (Corbicula fluminea). ASTM STP 707. In Eaton JG, Parrish PR, Hendricks AC, eds, Aquatic toxicology. American Society for Testing and Materials, Philadelphia, PA, USA, pp 266-280.</t>
  </si>
  <si>
    <t>Corbicula fluminea</t>
  </si>
  <si>
    <t>asian clam/golden clam</t>
  </si>
  <si>
    <t>ecotox says total not D</t>
  </si>
  <si>
    <t>Insufficient controls</t>
  </si>
  <si>
    <t xml:space="preserve">Tolerance to Zn could have been reduced because they came from a contaminated environment and because the water used for dilution was New River water containing high Zn (~8,000 µg/L) and other toxicants, which has not been measured in control. </t>
  </si>
  <si>
    <t>seems this should be unacceptable, not secondary!!</t>
  </si>
  <si>
    <t>Hilmy et al.</t>
  </si>
  <si>
    <t>Coptodon</t>
  </si>
  <si>
    <t>Coptodon zillii</t>
  </si>
  <si>
    <t>redbelly tilapia</t>
  </si>
  <si>
    <t>20–22</t>
  </si>
  <si>
    <t>90%</t>
  </si>
  <si>
    <t>Water type/source not described</t>
  </si>
  <si>
    <t>No, not a Canadian or surrogate species.</t>
  </si>
  <si>
    <t>No stats and replication, tested concentrations not reported, control quality not reported, not an appropriate surrogate, therefore not included in SSD.</t>
  </si>
  <si>
    <t>A1033ClgeLC50</t>
  </si>
  <si>
    <t>Clunio</t>
  </si>
  <si>
    <t>Clunio gerlachi</t>
  </si>
  <si>
    <t>A2151CicaLC50</t>
  </si>
  <si>
    <t>Cipangopaludina</t>
  </si>
  <si>
    <t>Cipangopaludina cathayensis</t>
  </si>
  <si>
    <t>freshwater snail</t>
  </si>
  <si>
    <t>A2150CicaLC50</t>
  </si>
  <si>
    <t>A62CispEC50</t>
  </si>
  <si>
    <t>Cinygmula</t>
  </si>
  <si>
    <t>Cinygmula sp.</t>
  </si>
  <si>
    <t>A980CispEC50</t>
  </si>
  <si>
    <t xml:space="preserve">Only one replicate, therefore cannot be primary. Organisms collected from field or reared in hatchery founded from wild populations. </t>
  </si>
  <si>
    <t>A61ChspEC50</t>
  </si>
  <si>
    <t>Some issues - CCME says both acceptable &amp; unacceptable - need paper</t>
  </si>
  <si>
    <t>A60ChspEC50</t>
  </si>
  <si>
    <t>A59ChspEC50</t>
  </si>
  <si>
    <t>Bokrijk pH 5, not acclimated to ISO water</t>
  </si>
  <si>
    <t>standard
ISO medium</t>
  </si>
  <si>
    <t>Chloroperlidae</t>
  </si>
  <si>
    <t>nymph</t>
  </si>
  <si>
    <t>ecotox has &gt; symbol</t>
  </si>
  <si>
    <t>Fort Collins dechlorinated municipal tap water</t>
  </si>
  <si>
    <t>12.6 (SD 0.4)</t>
  </si>
  <si>
    <t>7.63 (SD 0.04)</t>
  </si>
  <si>
    <t>51.1(SD1.1)</t>
  </si>
  <si>
    <t>39.4 (SD 2.1)</t>
  </si>
  <si>
    <t>DOC estimated from other tests conducted in Fort Collins municipal tap water (Brinkman and Vieira 2008)</t>
  </si>
  <si>
    <t>Gwil</t>
  </si>
  <si>
    <t>Price et al 2022</t>
  </si>
  <si>
    <t>PNG</t>
  </si>
  <si>
    <t>27 (24-30)</t>
  </si>
  <si>
    <t>Chlorella_190923_pH8.5</t>
  </si>
  <si>
    <t>40 (36-44)</t>
  </si>
  <si>
    <t>40</t>
  </si>
  <si>
    <t>Chlorella_191021_pH8.5</t>
  </si>
  <si>
    <t>243 (230-256)</t>
  </si>
  <si>
    <t>243</t>
  </si>
  <si>
    <t>Chlorella_200302_H5_pH6.5</t>
  </si>
  <si>
    <t>Me, reported as &lt;1, 0.69 from other paper</t>
  </si>
  <si>
    <t>47 (38-55)</t>
  </si>
  <si>
    <t>47</t>
  </si>
  <si>
    <t>Chlorella_200302_H5_pH8.5</t>
  </si>
  <si>
    <t>804 (771-836)</t>
  </si>
  <si>
    <t>804</t>
  </si>
  <si>
    <t>Chlorella_200609_H30_pH6.5</t>
  </si>
  <si>
    <t>325 (295-355)</t>
  </si>
  <si>
    <t>325</t>
  </si>
  <si>
    <t>Chlorella_200609_H30_pH7.5</t>
  </si>
  <si>
    <t>172 (143-200)</t>
  </si>
  <si>
    <t>172</t>
  </si>
  <si>
    <t>Chlorella_200601_H30_pH7.5</t>
  </si>
  <si>
    <t>45 (39-51)</t>
  </si>
  <si>
    <t>45</t>
  </si>
  <si>
    <t>Chlorella_200601_H30_pH8.5</t>
  </si>
  <si>
    <t>Price et al 2023</t>
  </si>
  <si>
    <t>47 (44-50)</t>
  </si>
  <si>
    <t>Chlorella_200609_H30_pH8.5</t>
  </si>
  <si>
    <t>Row 2</t>
  </si>
  <si>
    <t>Lin et al.</t>
  </si>
  <si>
    <t>Lin et al. 2007 Journal of Hazardous materials  142 236–241</t>
  </si>
  <si>
    <t>Chlorella pyrenoidosa</t>
  </si>
  <si>
    <t xml:space="preserve">modified Bristol's Medium </t>
  </si>
  <si>
    <t>25.51*</t>
  </si>
  <si>
    <t>Hardness and DOC calculated from composition of test medium.</t>
  </si>
  <si>
    <t>Yes. Only EC50/LC50 endpoints are included in a short-term SSD.</t>
  </si>
  <si>
    <t xml:space="preserve">Toxicity and analytical methods unreported, replicates unreported, toxicant concentrations reported from author communication. Continuous test medium insufficient in nutrients. </t>
  </si>
  <si>
    <t>A58ChteEC50</t>
  </si>
  <si>
    <t>EcoTox</t>
  </si>
  <si>
    <t>Chironomus tentans</t>
  </si>
  <si>
    <t>11 d</t>
  </si>
  <si>
    <t>Not in CCME 2018 DB</t>
  </si>
  <si>
    <t>A2155ChriLC50</t>
  </si>
  <si>
    <t>Chironomus riparius</t>
  </si>
  <si>
    <t>A2154ChriLC50</t>
  </si>
  <si>
    <t>A56ChplEC50</t>
  </si>
  <si>
    <t>Fargasova</t>
  </si>
  <si>
    <t>Fargasova, A. (2003). "Cd, Cu, Zn, Al and their binary combinations acute toxicity for Chironomus plumosus larvae." Fresenius Environmental Bulletin 12: 830-834.</t>
  </si>
  <si>
    <t>Chironomus plumosus</t>
  </si>
  <si>
    <t>A2041ChjaLC50</t>
  </si>
  <si>
    <t>Shuhaimi-Othman, M., et al. (2011). "Toxicity of eight metals to Malaysian freshwater midge larvae Chironomus javanus (Diptera, Chironomidae)." Toxicology and Industrial Health 27(10): 879-886.</t>
  </si>
  <si>
    <t>Chironomus javanus</t>
  </si>
  <si>
    <t>Larvae (1 cm length)</t>
  </si>
  <si>
    <t>A53CereEC50</t>
  </si>
  <si>
    <t>Mount and Norberg</t>
  </si>
  <si>
    <t>Mount, D. I., &amp; Norberg, U. T. (1984). A seven‐day life cycle cladoceran toxicity test. Environmental Toxicology and Chemistry: An International Journal, 3(3), 425-434.</t>
  </si>
  <si>
    <t>Yes. Most sensitive LC50 for this species. Geometric mean not calculated because life stage and exposure conditions differed.</t>
  </si>
  <si>
    <t>A54CereEC50</t>
  </si>
  <si>
    <t>A49CepuEC50</t>
  </si>
  <si>
    <t>Some issues - are these data correct? Or does CCME have errors?</t>
  </si>
  <si>
    <t>A50CepuEC50</t>
  </si>
  <si>
    <t>Teut pH 4.1, not acclimated to ISO water</t>
  </si>
  <si>
    <t>A30CeduEC50</t>
  </si>
  <si>
    <t>Belanger and Cherry</t>
  </si>
  <si>
    <t>ecotox says total</t>
  </si>
  <si>
    <t>Clinch River, VA, surface water</t>
  </si>
  <si>
    <t>DOC estimate is DOC value for Clinch River water from US EPA's 2007 AWQC for Copper, Appendix C.</t>
  </si>
  <si>
    <t>No. Very low pH.</t>
  </si>
  <si>
    <t>Amy Bayou, LA, surface water</t>
  </si>
  <si>
    <t>Low pH. DOC estimate is average for a river (Thurman 1985).</t>
  </si>
  <si>
    <t>New River, VA, surface water</t>
  </si>
  <si>
    <t>DOC estimate is DOC value for New River water from US EPA's 2007 AWQC for Copper, Appendix C.</t>
  </si>
  <si>
    <t>CCME 2018 + IZA</t>
  </si>
  <si>
    <t>New River surface water</t>
  </si>
  <si>
    <t>Amy Bayou surface water</t>
  </si>
  <si>
    <t>DOC estimate is average for a river (Thurman 1985).</t>
  </si>
  <si>
    <t>Clinch River surface water</t>
  </si>
  <si>
    <t>No. Not included in geometric mean because pH differed.</t>
  </si>
  <si>
    <t>A48CeduEC50</t>
  </si>
  <si>
    <t>&lt;48-hr</t>
  </si>
  <si>
    <t xml:space="preserve">non-ideal age </t>
  </si>
  <si>
    <t>A47CeduEC50</t>
  </si>
  <si>
    <t>Hyne et al.</t>
  </si>
  <si>
    <t>ZnSO4, dissolved</t>
  </si>
  <si>
    <t>US EPA synthetic soft water</t>
  </si>
  <si>
    <t>160–180</t>
  </si>
  <si>
    <t>&gt;3</t>
  </si>
  <si>
    <t>93% dissolved Zn2+. Tested concentrations from author communication.</t>
  </si>
  <si>
    <t>A32CeduEC50</t>
  </si>
  <si>
    <t>Hyne RV, Pablo F, Julli M, Markich SJ. 2005. Influence of water chemistry on the acute toxicity of copper and zinc to the cladoceran Ceriodaphnia cd dubia. Environ Toxicol Chem 24:1667-1675.</t>
  </si>
  <si>
    <t>S-Soft</t>
  </si>
  <si>
    <t>A33CeduEC50</t>
  </si>
  <si>
    <t>A34CeduEC50</t>
  </si>
  <si>
    <t>A35CeduEC50</t>
  </si>
  <si>
    <t>A36CeduEC50</t>
  </si>
  <si>
    <t>A37CeduEC50</t>
  </si>
  <si>
    <t>A38CeduEC50</t>
  </si>
  <si>
    <t>A39CeduEC50</t>
  </si>
  <si>
    <t>A41CeduEC50</t>
  </si>
  <si>
    <t>A40CeduEC50</t>
  </si>
  <si>
    <t>A1924CeduLC50</t>
  </si>
  <si>
    <t>No. Not included in geometric mean because temperature differed.</t>
  </si>
  <si>
    <t>A31CeduEC50</t>
  </si>
  <si>
    <t xml:space="preserve">Concentration reported for bioavailable metal concentration. </t>
  </si>
  <si>
    <t>A1037CeduEC50</t>
  </si>
  <si>
    <t>Vera et al.</t>
  </si>
  <si>
    <t>Vera, C. L., Hyne, R. V., Patra, R., Ramasamy, S., Pablo, F., Julli, M., &amp; Kefford, B. J. 2014. Bicarbonate toxicity to Ceriodaphnia dubia and the freshwater shrimp Paratya australiensis and its influence on zinc toxicity. Environmental toxicology and chemistry 33(5):1179–1186.</t>
  </si>
  <si>
    <t>S-USEPA soft water with MOPS</t>
  </si>
  <si>
    <t>half dose of food at test initiation</t>
  </si>
  <si>
    <t>A1034CeduEC50</t>
  </si>
  <si>
    <t>A1040CeduEC50</t>
  </si>
  <si>
    <t>S-USEPA soft water no NaHCO3; PIPBS buffer added</t>
  </si>
  <si>
    <t>A1036CeduEC50</t>
  </si>
  <si>
    <t>A1039CeduEC50</t>
  </si>
  <si>
    <t>A1035CeduEC50</t>
  </si>
  <si>
    <t>Static non-renewal</t>
  </si>
  <si>
    <t xml:space="preserve">M4 medium </t>
  </si>
  <si>
    <t>DOC estimated from organic carbon in chemical composition of M4 medium (listed in study).</t>
  </si>
  <si>
    <t xml:space="preserve">Acclimation tests were conducted, but values reported here are from control (non-acclimated organisms). </t>
  </si>
  <si>
    <t>A26CacoEC50</t>
  </si>
  <si>
    <t>Duncan and Klaverkamp</t>
  </si>
  <si>
    <t>Duncan DA, Klaverkamp JF. 1983. Tolerance and resistance to cadmium in white suckers (Catostomus commersoni) previously exposed to cadmium, mercury, zinc or selenium. Can J Fish Aquat Sci 40:128-138.</t>
  </si>
  <si>
    <t>Catostomus</t>
  </si>
  <si>
    <t>Catostomus commersoni</t>
  </si>
  <si>
    <t>white sucker</t>
  </si>
  <si>
    <t>17.7 g</t>
  </si>
  <si>
    <t>N-L239 from ELA in Canada</t>
  </si>
  <si>
    <t xml:space="preserve">LC50 extrapolated from the survival time curve. Missing info: temperature, CI, control quality. No replicate. </t>
  </si>
  <si>
    <t>A24CaauEC50</t>
  </si>
  <si>
    <t>Nor</t>
  </si>
  <si>
    <t>Nor YM. 1990. Effects of organic ligands on toxicity of copper and zinc to Carassius auratus. Chem Spec Bioavail 3:111-115.</t>
  </si>
  <si>
    <t>Carassius</t>
  </si>
  <si>
    <t>Carassius auratus</t>
  </si>
  <si>
    <t>goldfish</t>
  </si>
  <si>
    <t>A1999CafuLC50</t>
  </si>
  <si>
    <t>Ebrahimpour et al.,</t>
  </si>
  <si>
    <t>Ebrahimpour, M., Alipour, H., &amp; Rakhshah, S. (2010). Influence of water hardness on acute toxicity of copper and zinc on fish. Toxicology and Industrial Health, 26(6), 361-365.</t>
  </si>
  <si>
    <t>Capoeta</t>
  </si>
  <si>
    <t>Capoeta fusca</t>
  </si>
  <si>
    <t>Weight 1.95 g</t>
  </si>
  <si>
    <t>A1997CafuLC50</t>
  </si>
  <si>
    <t>A1998CafuLC50</t>
  </si>
  <si>
    <t>A22CaspEC50</t>
  </si>
  <si>
    <t>Capniidae</t>
  </si>
  <si>
    <t>Capnia</t>
  </si>
  <si>
    <t>Capnia sp.</t>
  </si>
  <si>
    <t>A21CaspEC50</t>
  </si>
  <si>
    <t>Caecidotea</t>
  </si>
  <si>
    <t>Caecidotea bicrenata</t>
  </si>
  <si>
    <t>ZnSO4,  dissolved</t>
  </si>
  <si>
    <t>2mg/L Zn in control?!</t>
  </si>
  <si>
    <t>spring water</t>
  </si>
  <si>
    <t>7.0 (6.8–7.6)</t>
  </si>
  <si>
    <t>220(172–224)</t>
  </si>
  <si>
    <t>TOC 2.8</t>
  </si>
  <si>
    <t>134 (120–150)</t>
  </si>
  <si>
    <t>128 (123–132)</t>
  </si>
  <si>
    <t>Short acclimatation period, no replicate, high Zn concentration in control (2,000 ug/L).</t>
  </si>
  <si>
    <t>DeForest 2023 + CCME</t>
  </si>
  <si>
    <t>A20BumeEC50</t>
  </si>
  <si>
    <t>Khangarot, B. S., &amp; Ray, P. K. (1987). Zinc sensitivity of a freshwater snail, Lymnaea luteola L., in relation to seasonal variations in temperature. Bull. Environ. Contam. Toxicol.;(United States), 39(1).</t>
  </si>
  <si>
    <t>Duttaphrynus melanostictus</t>
  </si>
  <si>
    <t>Bufo melanostictus</t>
  </si>
  <si>
    <t>Asian common toad</t>
  </si>
  <si>
    <t>31 (29–34)</t>
  </si>
  <si>
    <t>7.4 (7.1–7.6)</t>
  </si>
  <si>
    <t>950 (750–1100)</t>
  </si>
  <si>
    <t>6.5 (5.8–7.8)</t>
  </si>
  <si>
    <t xml:space="preserve">Missing information on analytical method and tested concentrations. Precipitation, high tested temperature. It is at the limit between secondary and unacceptable. </t>
  </si>
  <si>
    <t>A2213DumeLC50</t>
  </si>
  <si>
    <t>Duttaphrynus</t>
  </si>
  <si>
    <t>A2166BugaLC50</t>
  </si>
  <si>
    <t>Bufo gargarizans</t>
  </si>
  <si>
    <t>Bufo gargarizan</t>
  </si>
  <si>
    <t>Asiatic toad</t>
  </si>
  <si>
    <t>A2167BugaLC50</t>
  </si>
  <si>
    <t xml:space="preserve">Water Pollution Studies #F-243R-6
</t>
  </si>
  <si>
    <t>Bufo boreas</t>
  </si>
  <si>
    <t>western toad</t>
  </si>
  <si>
    <t>8.60 (SD 0.5)</t>
  </si>
  <si>
    <t>DeForest; CCME estimate of 1.9</t>
  </si>
  <si>
    <t>Not included by CCME - used egg data instead</t>
  </si>
  <si>
    <t>A975BuboEC50</t>
  </si>
  <si>
    <t>A1961BrhaLC50</t>
  </si>
  <si>
    <t>Juarez-Franco et al.,</t>
  </si>
  <si>
    <t>Juárez-Franco, M. F., Sarma, S. S. S., &amp; Nandini, S. (2007). Effect of cadmium and zinc on the population growth of Brachionus havanaensis (Rotifera: Brachionidae). Journal of Environmental Science and Health, Part A, 42(10), 1489-1493.</t>
  </si>
  <si>
    <t>Brachionidae</t>
  </si>
  <si>
    <t>Brachionus</t>
  </si>
  <si>
    <t>Brachionus havanaensis</t>
  </si>
  <si>
    <t>Neonates (&lt; 12h old)</t>
  </si>
  <si>
    <t xml:space="preserve">Toxicity methods unreported. Some abiotic factors unreported. Abiotic factors, control mortality and analytical methods reported through author communication. </t>
  </si>
  <si>
    <t>A2129BrcaLC50</t>
  </si>
  <si>
    <t>Santos-Medrano and Rico-Martinez,</t>
  </si>
  <si>
    <t>Santos-Medrano, G. E. and R. Rico-Martínez (2013). "Lethal effects of five metals on the freshwater rotifers Asplanchna brigthwellii and Brachionus calyciflorus." Hidrobiológica 23(1).</t>
  </si>
  <si>
    <t>Brachionus calyciflorus</t>
  </si>
  <si>
    <t>S-Reconstituted water (EPA medium)</t>
  </si>
  <si>
    <t>A16BatrEC50</t>
  </si>
  <si>
    <t>Baetis</t>
  </si>
  <si>
    <t>Baetis tricaudatus</t>
  </si>
  <si>
    <t>DeForest</t>
  </si>
  <si>
    <t>A17BatrEC50</t>
  </si>
  <si>
    <t>A976BatrEC50</t>
  </si>
  <si>
    <t>TEST 94, LITTLE NORTH FORK WATER</t>
  </si>
  <si>
    <t>Polypodiopsida</t>
  </si>
  <si>
    <t>Salviniales</t>
  </si>
  <si>
    <t>Salvinaceae</t>
  </si>
  <si>
    <t>Azolla</t>
  </si>
  <si>
    <t>Azolla pinnata</t>
  </si>
  <si>
    <t>mosquito fern</t>
  </si>
  <si>
    <t>A2127AsbrLC50</t>
  </si>
  <si>
    <t>Asplanchnidae</t>
  </si>
  <si>
    <t>Asplanchna</t>
  </si>
  <si>
    <t>Asplanchna brigthwellii</t>
  </si>
  <si>
    <t>Hydropsychidae</t>
  </si>
  <si>
    <t>Arctopsyche</t>
  </si>
  <si>
    <t>Arctopsyche sp.</t>
  </si>
  <si>
    <t>Caddisfly</t>
  </si>
  <si>
    <t>TEST 93, LITTLE NORTH FORK WATER</t>
  </si>
  <si>
    <t>Anguilliformes</t>
  </si>
  <si>
    <t>Anguillidae</t>
  </si>
  <si>
    <t>Anguilla</t>
  </si>
  <si>
    <t>Anguilla dieffenbachii</t>
  </si>
  <si>
    <t>Longfin eel</t>
  </si>
  <si>
    <t>Anguilla australis</t>
  </si>
  <si>
    <t>Shortfin eel</t>
  </si>
  <si>
    <t>Ambassis castelnaui</t>
  </si>
  <si>
    <t>Chanda perch</t>
  </si>
  <si>
    <t>A3AcpeEC50</t>
  </si>
  <si>
    <t>Actinonaias pectorosa</t>
  </si>
  <si>
    <t>pheasant shell</t>
  </si>
  <si>
    <t>A2AcpeEC50</t>
  </si>
  <si>
    <t>A1AcpeEC50</t>
  </si>
  <si>
    <t>Keller</t>
  </si>
  <si>
    <t>less than 48 h</t>
  </si>
  <si>
    <t>A1932ActrLC50</t>
  </si>
  <si>
    <t>White sturgeon</t>
  </si>
  <si>
    <t>30 dph; 0.17 g</t>
  </si>
  <si>
    <t>reported again below</t>
  </si>
  <si>
    <t>Not included at all in CCME 2018 DB (as accepted or unaccepted)</t>
  </si>
  <si>
    <t>A1930ActrLC50</t>
  </si>
  <si>
    <t>2 dph; 0.04 g</t>
  </si>
  <si>
    <t>A1931ActrLC50</t>
  </si>
  <si>
    <t>16 dph; 0.13 g</t>
  </si>
  <si>
    <t>A1799ActrEC50</t>
  </si>
  <si>
    <t>16 dph</t>
  </si>
  <si>
    <t>A1802ActrEC50</t>
  </si>
  <si>
    <t>61 dph</t>
  </si>
  <si>
    <t>&amp;lt;</t>
  </si>
  <si>
    <t>A1798ActrEC50</t>
  </si>
  <si>
    <t>2 dph</t>
  </si>
  <si>
    <t>A994ActrEC50</t>
  </si>
  <si>
    <t>A1804ActrEC50</t>
  </si>
  <si>
    <t>89 dph</t>
  </si>
  <si>
    <t>EC10 available this species</t>
  </si>
  <si>
    <t>A1800ActrEC50</t>
  </si>
  <si>
    <t>A1803ActrEC50</t>
  </si>
  <si>
    <t>72 dph</t>
  </si>
  <si>
    <t>A1801ActrEC50</t>
  </si>
  <si>
    <t>44 dph</t>
  </si>
  <si>
    <t>outside MLR range, H &lt; 18</t>
  </si>
  <si>
    <t>Fish; U.S. Threatened and Endangered Species</t>
  </si>
  <si>
    <t>225 -uS/cm</t>
  </si>
  <si>
    <t>76 -% Sat</t>
  </si>
  <si>
    <t xml:space="preserve">SOURCE/FROM KOOTENAY TROUT HATCHERY, FORT STEELE, BRITISH COLUMBIA, CANADA FROM MINIMUM OF 4 BREEDING PAIRS OF ADULTS CAUGHT FROM COLUMBIA RIVER NEAR WANETA, CANADA//AP FREQ/50 PERCENT RENEWED//TMETH/2007 ASTM E 729-96; 2009 ASTM E 1241-05//MEDIA/LABORATORY REVERSE OSMOSIS WATER AND DECHLORINATED CITY OF SASKATOON WATER IN 1:1 RATIO//   </t>
  </si>
  <si>
    <t>IN DECONTAMINATED POLYPROPYLENE CONTAINERS, 8 DPH LAB WATER TEST</t>
  </si>
  <si>
    <t>15 ug/L / 28 ug/L / 76 ug/L / 277 ug/L / 1284 ug/L / 4466 ug/L</t>
  </si>
  <si>
    <t>140 -uS/cm</t>
  </si>
  <si>
    <t>82 -% Sat</t>
  </si>
  <si>
    <t xml:space="preserve">SOURCE/FROM KOOTENAY TROUT HATCHERY, FORT STEELE, BRITISH COLUMBIA, CANADA FROM MINIMUM OF 4 BREEDING PAIRS OF ADULTS CAUGHT FROM COLUMBIA RIVER NEAR WANETA, CANADA//AP FREQ/50 PERCENT RENEWED//TMETH/2007 ASTM E 729-96; 2009 ASTM E 1241-05//MEDIA/COLUMBIA RIVER WATER//   </t>
  </si>
  <si>
    <t>16 ug/L / 34 ug/L / 88 ug/L / 303 ug/L / 1164 ug/L / 4606 ug/L</t>
  </si>
  <si>
    <t>A1060ActrEC50</t>
  </si>
  <si>
    <t>A1061ActrEC50</t>
  </si>
  <si>
    <t>Growth, general</t>
  </si>
  <si>
    <t xml:space="preserve"> 5-9mg/L</t>
  </si>
  <si>
    <t xml:space="preserve">SOURCE/FROM FIVE MILE CREEK, APPROXIMATELY 1.6 KM DOWNSTREAM OF NORTHPORT, WASHINGTON ON COLUMBIA RIVER//TMETH/EPA 2002 TEST EPA 821/R-02/013, ASTM 2013 TEST E1241-05, E1711-95, E729-96, USGS 2010//MEDIA/WELL WATER DILUTED WITH DEIONIZED WATER//   </t>
  </si>
  <si>
    <t>0 ug/L / 25 ug/L / 50 ug/L / 100 ug/L / 200 ug/L / 400 ug/L</t>
  </si>
  <si>
    <t>A1956AcsiLC50</t>
  </si>
  <si>
    <t>Feng et al.,</t>
  </si>
  <si>
    <t>Feng, Y., Min, L., Zhang, W., Liu, J., Hou, Z., Chu, M., ... &amp; Zhang, H. (2017). Zinc oxide nanoparticles influence microflora in ileal digesta and correlate well with blood metabolites. Frontiers in microbiology, 8, 992.</t>
  </si>
  <si>
    <t>Acipenser sinensis</t>
  </si>
  <si>
    <t>Juveniles (41,5 g)</t>
  </si>
  <si>
    <t>Measured - (GFAAS)</t>
  </si>
  <si>
    <t>S-Distilled water</t>
  </si>
  <si>
    <t>A65CobaEC50</t>
  </si>
  <si>
    <t>unacceptable</t>
  </si>
  <si>
    <t>No partials - 100% survival then 0%</t>
  </si>
  <si>
    <t>A64CobaEC50</t>
  </si>
  <si>
    <t>Value interpolated from 100% and 5% survival, inadequate range of effects.</t>
  </si>
  <si>
    <t>A51CereEC50</t>
  </si>
  <si>
    <t>Carlson and Roush</t>
  </si>
  <si>
    <t>Carlson AR, Roush TH. 1985. Site-specific water quality studies on the Straight River, Minnesota: Complex effluent toxicity, zinc toxicity, and biological survey relationships. EPA-600/3-85-005. U.S. Environmental Protection Agency, Duluth, MN, USA.</t>
  </si>
  <si>
    <t>&lt;6 hr</t>
  </si>
  <si>
    <t>Control mortality not reported, some missing information.</t>
  </si>
  <si>
    <t>A52CereEC50</t>
  </si>
  <si>
    <t>A170DamaEC50</t>
  </si>
  <si>
    <t xml:space="preserve">Control mortality unreported. Cladoceran collected from field where background levels of Zn range from 3 to 32 ug/L and not acclimated to test water. Test concentrations measured but values not reported. </t>
  </si>
  <si>
    <t>A10AnimEC50</t>
  </si>
  <si>
    <t>Keller and Zam</t>
  </si>
  <si>
    <t>Keller AE, Zam SG. 1991. The acute toxicity of selected metals to the freshwater mussel, Anodonta imbecilis. Environ Toxicol Chem 10:539-546.</t>
  </si>
  <si>
    <t>Utterbackia</t>
  </si>
  <si>
    <t>Utterbackia imbecillis</t>
  </si>
  <si>
    <t>S-Dionized</t>
  </si>
  <si>
    <t>Soft water test, hardness and other abiotic variables unreported, toxicant concentrations and control mortality unreported.</t>
  </si>
  <si>
    <t>A11AnimEC50</t>
  </si>
  <si>
    <t>Hard water test, hardness and other abiotic variables unreported, toxicant concentrations and control mortality unreported.</t>
  </si>
  <si>
    <t>A429PiprEC50</t>
  </si>
  <si>
    <t>A1532PiprEC50</t>
  </si>
  <si>
    <t>Hall WS, Dickson KL, Saleh FY, Rodgers JH, Wilcox D, Entazami A. 1986. Effects of suspended solids on the acute toxicity of zinc to Daphnia magna and Pimephales promelas. Water Resour Bull 22:913-920.</t>
  </si>
  <si>
    <t>Measured - test initiation</t>
  </si>
  <si>
    <t>static (maybe FT)</t>
  </si>
  <si>
    <t>S-hard water (alkalinity reduced)</t>
  </si>
  <si>
    <t>Hardness and pH not given, Zn concentration not measured in the test solutions and concentrations not reported.</t>
  </si>
  <si>
    <t>A46CeduEC50</t>
  </si>
  <si>
    <t>LC50 higher than tested concentration, toxicant concentrations not reported,  high control mortality, missing details on toxicity methods.</t>
  </si>
  <si>
    <t>A322OnmyEC50</t>
  </si>
  <si>
    <t>Alsop et al.</t>
  </si>
  <si>
    <t>Alsop DH, McGeer JC, McDonald DG, Wood CM. 1999. Costs of chronic waterborne zinc exposure and the consequences of zinc accumulation on the gill/zinc interactions of rainbow trout in hard and soft water. Environ Toxicol Chem 18:1014-1025.</t>
  </si>
  <si>
    <t xml:space="preserve">no </t>
  </si>
  <si>
    <t>The acute tests were acclimation tests (fish exposed to Zn at two concentrations for 30 days; hence only endpoints for control groups will be reported). Unclear prior acclimation/culture conditions of this control group, inadequate replicates and information regarding toxicity and analytical methods, control quality cannot be reported, as endpoint is for control group</t>
  </si>
  <si>
    <t>Agree- don't use</t>
  </si>
  <si>
    <t>A323OnmyEC50</t>
  </si>
  <si>
    <t xml:space="preserve">The acute tests were acclimation tests (fish exposed to Zn at two concentrations for 30 days; hence only endpoints for control groups will be reported). Unclear prior acclimation/culture conditions of this control group, inadequate replicates and information regarding toxicity and analytical methods, control quality cannot be reported, as endpoint is for control group. </t>
  </si>
  <si>
    <t>A45CeduEC50</t>
  </si>
  <si>
    <t>A1478LuvaEC50</t>
  </si>
  <si>
    <t>Toxicity appeared to exceed the solubility of Zn. Toxicant concentrations not reported,  high control mortality, missing details on toxicity methods.</t>
  </si>
  <si>
    <t>A260HyvuEC50</t>
  </si>
  <si>
    <t>DeForest says D; Ecotox says T</t>
  </si>
  <si>
    <t>Outside range of tested concentrations, no CI, some information lacking (life stage, detailed statistics).</t>
  </si>
  <si>
    <t>A261HyvuEC50</t>
  </si>
  <si>
    <t>A258HyolEC50</t>
  </si>
  <si>
    <t>brown hydra</t>
  </si>
  <si>
    <t>A255HyazEC50</t>
  </si>
  <si>
    <t>Collyard et al.</t>
  </si>
  <si>
    <t>Collyard SA, Ankley GT, Hoke RA, Goldenstein T. 1994. Influence of age on the relative sensitivity of Hyalella azteca to diazinon, alkylphenol ethoxylates, copper, cadmium, and zinc. Arch Environ Contam Toxicol 26:110-113.</t>
  </si>
  <si>
    <t>8-10 d</t>
  </si>
  <si>
    <t>NA-Lake Superior</t>
  </si>
  <si>
    <t>YCT at test initiation</t>
  </si>
  <si>
    <t>Endpoint estimated from graphical interpolation, toxicant concentrations unreported, only two replicates.</t>
  </si>
  <si>
    <t>A256HyazEC50</t>
  </si>
  <si>
    <t>12-14 d</t>
  </si>
  <si>
    <t>A252HyazEC50</t>
  </si>
  <si>
    <t>0-2 d</t>
  </si>
  <si>
    <t>A254HyazEC50</t>
  </si>
  <si>
    <t>4-6 d</t>
  </si>
  <si>
    <t>A253HyazEC50</t>
  </si>
  <si>
    <t>2-4 d</t>
  </si>
  <si>
    <t>A94DamaEC50</t>
  </si>
  <si>
    <t>Chapman et al.</t>
  </si>
  <si>
    <t>Chapman GA, Ota S, Recht F. 1980. Effects of water hardness on the toxicity of metals to Daphnia magna. U.S. Environmental Protection Agency, Corvallis, OR, USA.</t>
  </si>
  <si>
    <t>W-Corvallis, amended</t>
  </si>
  <si>
    <t>Control mortality not reported.</t>
  </si>
  <si>
    <t>A93DamaEC50</t>
  </si>
  <si>
    <t>A92DamaEC50</t>
  </si>
  <si>
    <t>Important information missing, tested concentrations not reported, only two replicates. Natural water with possible interaction with other contaminants. No CI, probably because LC50 was outside of the test concentration range.</t>
  </si>
  <si>
    <t>A27CalaEC50</t>
  </si>
  <si>
    <t>Hamilton SJ, Buhl KJ. 1997. Hazard evaluation of inorganics, singly and in mixtures, to flannelmouth sucker Catostomus latipinnis in the San Juan River, New Mexico. Ecotoxicol Environ Saf 38:296-308.</t>
  </si>
  <si>
    <t>Catostomus latipinnis</t>
  </si>
  <si>
    <t>flannelmouth sucker</t>
  </si>
  <si>
    <t>Toxicant concentrations not reported, pseudoreplication, no partial mortalities.</t>
  </si>
  <si>
    <t>A19BrzsEC50</t>
  </si>
  <si>
    <t>Brown et al.</t>
  </si>
  <si>
    <t>Brown RJ, Rundle SD, Hutchinson TH, Williams TD, Jones MB. 2005. A microplate freshwater copepod bioassay for evaluating acute and chronic effects of chemicals. Environ Toxicol Chem 24:1528-1531.</t>
  </si>
  <si>
    <t>Copepod</t>
  </si>
  <si>
    <t>Harpacticoida</t>
  </si>
  <si>
    <t>Canthocamptidae</t>
  </si>
  <si>
    <t>Bryocamptus</t>
  </si>
  <si>
    <t>Bryocamptus zschokkei</t>
  </si>
  <si>
    <t>copepodid</t>
  </si>
  <si>
    <t>S-Diluted Elendts M4</t>
  </si>
  <si>
    <t>Control quality not reported for acute tests, abiotic factors unreported, insufficient information to determine if species qualifies as Canadian resident or surrogate.</t>
  </si>
  <si>
    <t>A18BrzsEC50</t>
  </si>
  <si>
    <t>nauplii</t>
  </si>
  <si>
    <t>A1276AsaqEC50</t>
  </si>
  <si>
    <t>Asellus</t>
  </si>
  <si>
    <t>Asellus aquaticus</t>
  </si>
  <si>
    <t>pond slater/water louse</t>
  </si>
  <si>
    <t>Nominal concentrations; tap water not dechlorinated. Tested concentrations not reported. Control mortality not reported. Insufficient replications. Analytical methods not used/reported.</t>
  </si>
  <si>
    <t>22% control mortality. Shuld not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</si>
</sst>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
    <numFmt numFmtId="167" formatCode="0.0000"/>
    <numFmt numFmtId="168" formatCode="???0.?"/>
    <numFmt numFmtId="169" formatCode="??."/>
    <numFmt numFmtId="170" formatCode="???0.??"/>
  </numFmts>
  <fonts count="60" x14ac:knownFonts="1">
    <font>
      <sz val="11"/>
      <color theme="1"/>
      <name val="Aptos Narrow"/>
      <family val="2"/>
      <scheme val="minor"/>
    </font>
    <font>
      <sz val="11"/>
      <color theme="1"/>
      <name val="Aptos Narrow"/>
      <family val="2"/>
      <scheme val="minor"/>
    </font>
    <font>
      <sz val="11"/>
      <color rgb="FFFF0000"/>
      <name val="Aptos Narrow"/>
      <family val="2"/>
      <scheme val="minor"/>
    </font>
    <font>
      <sz val="10"/>
      <color theme="1"/>
      <name val="Calibri"/>
      <family val="2"/>
    </font>
    <font>
      <b/>
      <sz val="10"/>
      <color theme="1"/>
      <name val="Calibri"/>
      <family val="2"/>
    </font>
    <font>
      <b/>
      <sz val="10"/>
      <name val="Calibri"/>
      <family val="2"/>
    </font>
    <font>
      <i/>
      <sz val="10"/>
      <color theme="1"/>
      <name val="Calibri"/>
      <family val="2"/>
    </font>
    <font>
      <sz val="10"/>
      <name val="Calibri"/>
      <family val="2"/>
    </font>
    <font>
      <sz val="10"/>
      <name val="Arial"/>
      <family val="2"/>
    </font>
    <font>
      <i/>
      <sz val="11"/>
      <color theme="1"/>
      <name val="Aptos Narrow"/>
      <family val="2"/>
      <scheme val="minor"/>
    </font>
    <font>
      <sz val="11"/>
      <color theme="1"/>
      <name val="Calibri"/>
      <family val="2"/>
    </font>
    <font>
      <sz val="10"/>
      <color theme="1"/>
      <name val="Aptos Narrow"/>
      <family val="2"/>
      <scheme val="minor"/>
    </font>
    <font>
      <sz val="11"/>
      <color indexed="8"/>
      <name val="Aptos Narrow"/>
      <family val="2"/>
      <scheme val="minor"/>
    </font>
    <font>
      <sz val="9"/>
      <color indexed="8"/>
      <name val="Calibri"/>
      <family val="2"/>
    </font>
    <font>
      <sz val="9"/>
      <color theme="1"/>
      <name val="Calibri"/>
      <family val="2"/>
    </font>
    <font>
      <sz val="11"/>
      <name val="Aptos Narrow"/>
      <family val="2"/>
      <scheme val="minor"/>
    </font>
    <font>
      <sz val="8"/>
      <name val="Aptos Narrow"/>
      <family val="2"/>
      <scheme val="minor"/>
    </font>
    <font>
      <b/>
      <sz val="11"/>
      <color theme="1"/>
      <name val="Aptos Narrow"/>
      <family val="2"/>
      <scheme val="minor"/>
    </font>
    <font>
      <b/>
      <sz val="11"/>
      <color indexed="8"/>
      <name val="Aptos Narrow"/>
      <family val="2"/>
      <scheme val="minor"/>
    </font>
    <font>
      <b/>
      <sz val="11"/>
      <color rgb="FF3F3F3F"/>
      <name val="Aptos Narrow"/>
      <family val="2"/>
      <scheme val="minor"/>
    </font>
    <font>
      <b/>
      <sz val="10"/>
      <color theme="0"/>
      <name val="Aptos Narrow"/>
      <family val="2"/>
      <scheme val="minor"/>
    </font>
    <font>
      <sz val="10"/>
      <color theme="0"/>
      <name val="Aptos Narrow"/>
      <family val="2"/>
      <scheme val="minor"/>
    </font>
    <font>
      <b/>
      <sz val="10"/>
      <name val="Aptos Narrow"/>
      <family val="2"/>
      <scheme val="minor"/>
    </font>
    <font>
      <b/>
      <sz val="10"/>
      <color rgb="FF000000"/>
      <name val="Aptos Narrow"/>
      <family val="2"/>
      <scheme val="minor"/>
    </font>
    <font>
      <b/>
      <sz val="10"/>
      <color rgb="FF3F3F3F"/>
      <name val="Aptos Narrow"/>
      <family val="2"/>
      <scheme val="minor"/>
    </font>
    <font>
      <b/>
      <sz val="10"/>
      <color theme="1" tint="0.249977111117893"/>
      <name val="Aptos Narrow"/>
      <family val="2"/>
      <scheme val="minor"/>
    </font>
    <font>
      <sz val="9"/>
      <color rgb="FF000000"/>
      <name val="Calibri"/>
      <family val="2"/>
    </font>
    <font>
      <sz val="10"/>
      <color indexed="8"/>
      <name val="Times New Roman"/>
      <family val="1"/>
    </font>
    <font>
      <sz val="9"/>
      <color theme="1"/>
      <name val="Aptos Narrow"/>
      <family val="2"/>
      <scheme val="minor"/>
    </font>
    <font>
      <b/>
      <sz val="11"/>
      <color rgb="FF000000"/>
      <name val="Aptos Narrow"/>
      <family val="2"/>
      <scheme val="minor"/>
    </font>
    <font>
      <b/>
      <sz val="11"/>
      <name val="Aptos Narrow"/>
      <family val="2"/>
      <scheme val="minor"/>
    </font>
    <font>
      <sz val="11"/>
      <color rgb="FF000000"/>
      <name val="Consolas"/>
      <family val="3"/>
    </font>
    <font>
      <sz val="9"/>
      <name val="Aptos Narrow"/>
      <family val="2"/>
      <scheme val="minor"/>
    </font>
    <font>
      <vertAlign val="subscript"/>
      <sz val="11"/>
      <color theme="1"/>
      <name val="Aptos Narrow"/>
      <family val="2"/>
      <scheme val="minor"/>
    </font>
    <font>
      <vertAlign val="superscript"/>
      <sz val="11"/>
      <color theme="1"/>
      <name val="Aptos Narrow"/>
      <family val="2"/>
      <scheme val="minor"/>
    </font>
    <font>
      <b/>
      <sz val="9"/>
      <name val="Aptos Narrow"/>
      <family val="2"/>
      <scheme val="minor"/>
    </font>
    <font>
      <b/>
      <sz val="9"/>
      <color rgb="FF404040"/>
      <name val="Arial Nova Cond"/>
      <family val="2"/>
    </font>
    <font>
      <sz val="9"/>
      <color rgb="FF000000"/>
      <name val="Aptos Narrow"/>
      <family val="2"/>
    </font>
    <font>
      <b/>
      <sz val="9"/>
      <color rgb="FF000000"/>
      <name val="Arial Nova Cond"/>
      <family val="2"/>
    </font>
    <font>
      <sz val="9"/>
      <color rgb="FF000000"/>
      <name val="Arial Nova Cond"/>
      <family val="2"/>
    </font>
    <font>
      <sz val="10"/>
      <name val="Aptos Narrow"/>
      <family val="2"/>
      <scheme val="minor"/>
    </font>
    <font>
      <sz val="9"/>
      <color rgb="FFFF0000"/>
      <name val="Calibri"/>
      <family val="2"/>
    </font>
    <font>
      <sz val="8"/>
      <color theme="1"/>
      <name val="Arial"/>
      <family val="2"/>
    </font>
    <font>
      <i/>
      <sz val="10"/>
      <name val="Calibri"/>
      <family val="2"/>
    </font>
    <font>
      <i/>
      <sz val="8"/>
      <color indexed="8"/>
      <name val="Times New Roman"/>
      <family val="1"/>
    </font>
    <font>
      <sz val="10"/>
      <color indexed="8"/>
      <name val="Arial"/>
      <family val="2"/>
    </font>
    <font>
      <sz val="8.5"/>
      <color rgb="FF333333"/>
      <name val="Poppins"/>
    </font>
    <font>
      <sz val="10"/>
      <color rgb="FF404040"/>
      <name val="Arial Nova Cond"/>
      <family val="2"/>
    </font>
    <font>
      <b/>
      <sz val="10"/>
      <color rgb="FF404040"/>
      <name val="Arial Nova Cond"/>
      <family val="2"/>
    </font>
    <font>
      <sz val="10"/>
      <color rgb="FFFF0000"/>
      <name val="Aptos Narrow"/>
      <family val="2"/>
      <scheme val="minor"/>
    </font>
    <font>
      <sz val="8"/>
      <color indexed="8"/>
      <name val="Times New Roman"/>
      <family val="1"/>
    </font>
    <font>
      <i/>
      <sz val="10"/>
      <color indexed="8"/>
      <name val="Times New Roman"/>
      <family val="1"/>
    </font>
    <font>
      <u/>
      <sz val="11"/>
      <color theme="10"/>
      <name val="Aptos Narrow"/>
      <family val="2"/>
      <scheme val="minor"/>
    </font>
    <font>
      <sz val="10"/>
      <color theme="10"/>
      <name val="Aptos Narrow"/>
      <family val="2"/>
      <scheme val="minor"/>
    </font>
    <font>
      <b/>
      <sz val="10"/>
      <color theme="1"/>
      <name val="Aptos Narrow"/>
      <family val="2"/>
      <scheme val="minor"/>
    </font>
    <font>
      <b/>
      <sz val="10"/>
      <color theme="0" tint="-0.49992370372631001"/>
      <name val="Aptos Narrow"/>
      <family val="2"/>
      <scheme val="minor"/>
    </font>
    <font>
      <b/>
      <sz val="10"/>
      <color rgb="FFFF0000"/>
      <name val="Aptos Narrow"/>
      <family val="2"/>
      <scheme val="minor"/>
    </font>
    <font>
      <i/>
      <sz val="12"/>
      <name val="Times"/>
    </font>
    <font>
      <sz val="12"/>
      <name val="Times"/>
    </font>
    <font>
      <sz val="11"/>
      <color rgb="FF222222"/>
      <name val="Aptos Narrow"/>
      <family val="2"/>
      <scheme val="minor"/>
    </font>
  </fonts>
  <fills count="30">
    <fill>
      <patternFill patternType="none"/>
    </fill>
    <fill>
      <patternFill patternType="gray125"/>
    </fill>
    <fill>
      <patternFill patternType="solid">
        <fgColor theme="3" tint="0.8999908444471571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2F2F2"/>
      </patternFill>
    </fill>
    <fill>
      <patternFill patternType="solid">
        <fgColor theme="2" tint="-0.74993133335367901"/>
        <bgColor indexed="64"/>
      </patternFill>
    </fill>
    <fill>
      <patternFill patternType="solid">
        <fgColor theme="7"/>
        <bgColor indexed="64"/>
      </patternFill>
    </fill>
    <fill>
      <patternFill patternType="solid">
        <fgColor theme="3"/>
        <bgColor indexed="64"/>
      </patternFill>
    </fill>
    <fill>
      <patternFill patternType="solid">
        <fgColor rgb="FFC00000"/>
        <bgColor indexed="64"/>
      </patternFill>
    </fill>
    <fill>
      <patternFill patternType="solid">
        <fgColor theme="9" tint="-0.249977111117893"/>
        <bgColor indexed="64"/>
      </patternFill>
    </fill>
    <fill>
      <patternFill patternType="solid">
        <fgColor theme="5" tint="-0.24991607409894101"/>
        <bgColor indexed="64"/>
      </patternFill>
    </fill>
    <fill>
      <patternFill patternType="solid">
        <fgColor theme="2"/>
        <bgColor indexed="64"/>
      </patternFill>
    </fill>
    <fill>
      <patternFill patternType="solid">
        <fgColor theme="7" tint="0.79992065187536243"/>
        <bgColor indexed="64"/>
      </patternFill>
    </fill>
    <fill>
      <patternFill patternType="solid">
        <fgColor theme="3" tint="0.79992065187536243"/>
        <bgColor indexed="64"/>
      </patternFill>
    </fill>
    <fill>
      <patternFill patternType="solid">
        <fgColor theme="5" tint="0.79992065187536243"/>
        <bgColor indexed="64"/>
      </patternFill>
    </fill>
    <fill>
      <patternFill patternType="solid">
        <fgColor theme="5" tint="0.39997558519241921"/>
        <bgColor indexed="64"/>
      </patternFill>
    </fill>
    <fill>
      <patternFill patternType="solid">
        <fgColor rgb="FFE2F5DB"/>
        <bgColor indexed="64"/>
      </patternFill>
    </fill>
    <fill>
      <patternFill patternType="solid">
        <fgColor theme="0" tint="-0.14999847407452621"/>
        <bgColor indexed="64"/>
      </patternFill>
    </fill>
    <fill>
      <patternFill patternType="solid">
        <fgColor rgb="FF012FC4"/>
        <bgColor indexed="64"/>
      </patternFill>
    </fill>
    <fill>
      <patternFill patternType="solid">
        <fgColor theme="0" tint="-0.249977111117893"/>
        <bgColor indexed="64"/>
      </patternFill>
    </fill>
    <fill>
      <patternFill patternType="solid">
        <fgColor rgb="FFF2F2F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99FF"/>
        <bgColor indexed="64"/>
      </patternFill>
    </fill>
    <fill>
      <patternFill patternType="solid">
        <fgColor rgb="FFCC00CC"/>
        <bgColor indexed="64"/>
      </patternFill>
    </fill>
    <fill>
      <patternFill patternType="solid">
        <fgColor theme="6" tint="0.39997558519241921"/>
        <bgColor indexed="64"/>
      </patternFill>
    </fill>
  </fills>
  <borders count="22">
    <border>
      <left/>
      <right/>
      <top/>
      <bottom/>
      <diagonal/>
    </border>
    <border>
      <left style="thin">
        <color rgb="FF3F3F3F"/>
      </left>
      <right style="thin">
        <color rgb="FF3F3F3F"/>
      </right>
      <top style="thin">
        <color rgb="FF3F3F3F"/>
      </top>
      <bottom style="thin">
        <color rgb="FF3F3F3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BFBFBF"/>
      </left>
      <right style="medium">
        <color rgb="FFBFBFBF"/>
      </right>
      <top style="medium">
        <color indexed="64"/>
      </top>
      <bottom style="medium">
        <color indexed="64"/>
      </bottom>
      <diagonal/>
    </border>
    <border>
      <left/>
      <right style="medium">
        <color rgb="FFBFBFBF"/>
      </right>
      <top style="medium">
        <color indexed="64"/>
      </top>
      <bottom style="medium">
        <color indexed="64"/>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rgb="FFBFBFBF"/>
      </left>
      <right style="medium">
        <color rgb="FFBFBFBF"/>
      </right>
      <top/>
      <bottom style="medium">
        <color indexed="64"/>
      </bottom>
      <diagonal/>
    </border>
    <border>
      <left/>
      <right style="medium">
        <color rgb="FFBFBFBF"/>
      </right>
      <top style="medium">
        <color rgb="FFBFBFBF"/>
      </top>
      <bottom style="medium">
        <color rgb="FFBFBFBF"/>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s>
  <cellStyleXfs count="14">
    <xf numFmtId="0" fontId="0" fillId="0" borderId="0"/>
    <xf numFmtId="0" fontId="1" fillId="0" borderId="0"/>
    <xf numFmtId="0" fontId="12" fillId="0" borderId="0"/>
    <xf numFmtId="0" fontId="19" fillId="7" borderId="1" applyNumberFormat="0" applyAlignment="0" applyProtection="0"/>
    <xf numFmtId="0" fontId="28" fillId="0" borderId="0"/>
    <xf numFmtId="9" fontId="1" fillId="0" borderId="0" applyFont="0" applyFill="0" applyBorder="0" applyAlignment="0" applyProtection="0"/>
    <xf numFmtId="0" fontId="42" fillId="0" borderId="0"/>
    <xf numFmtId="0" fontId="45" fillId="0" borderId="0"/>
    <xf numFmtId="0" fontId="45" fillId="0" borderId="0"/>
    <xf numFmtId="0" fontId="52" fillId="0" borderId="0" applyNumberFormat="0" applyFill="0" applyBorder="0" applyAlignment="0" applyProtection="0"/>
    <xf numFmtId="0" fontId="45" fillId="0" borderId="0"/>
    <xf numFmtId="0" fontId="1" fillId="0" borderId="0"/>
    <xf numFmtId="0" fontId="1" fillId="0" borderId="0"/>
    <xf numFmtId="0" fontId="45" fillId="0" borderId="0"/>
  </cellStyleXfs>
  <cellXfs count="435">
    <xf numFmtId="0" fontId="0" fillId="0" borderId="0" xfId="0"/>
    <xf numFmtId="0" fontId="3" fillId="0" borderId="0" xfId="0" applyFont="1"/>
    <xf numFmtId="0" fontId="4" fillId="0" borderId="0" xfId="0" applyFont="1"/>
    <xf numFmtId="0" fontId="5" fillId="0" borderId="0" xfId="1" applyFont="1" applyAlignment="1">
      <alignment horizontal="center" vertical="center" wrapText="1"/>
    </xf>
    <xf numFmtId="0" fontId="3" fillId="2" borderId="0" xfId="0" applyFont="1" applyFill="1" applyAlignment="1">
      <alignment wrapText="1"/>
    </xf>
    <xf numFmtId="0" fontId="3" fillId="3" borderId="0" xfId="0" applyFont="1" applyFill="1" applyAlignment="1">
      <alignment wrapText="1"/>
    </xf>
    <xf numFmtId="0" fontId="3" fillId="4" borderId="0" xfId="0" applyFont="1" applyFill="1" applyAlignment="1">
      <alignment wrapText="1"/>
    </xf>
    <xf numFmtId="0" fontId="3" fillId="5" borderId="0" xfId="0" applyFont="1" applyFill="1" applyAlignment="1">
      <alignment wrapText="1"/>
    </xf>
    <xf numFmtId="0" fontId="6" fillId="0" borderId="0" xfId="0" applyFont="1"/>
    <xf numFmtId="0" fontId="7" fillId="0" borderId="0" xfId="0" applyFont="1"/>
    <xf numFmtId="2" fontId="3" fillId="2" borderId="0" xfId="1" applyNumberFormat="1" applyFont="1" applyFill="1"/>
    <xf numFmtId="2" fontId="7" fillId="2" borderId="0" xfId="0" applyNumberFormat="1" applyFont="1" applyFill="1"/>
    <xf numFmtId="164" fontId="7" fillId="2" borderId="0" xfId="0" applyNumberFormat="1" applyFont="1" applyFill="1"/>
    <xf numFmtId="2" fontId="3" fillId="3" borderId="0" xfId="1" applyNumberFormat="1" applyFont="1" applyFill="1"/>
    <xf numFmtId="2" fontId="7" fillId="3" borderId="0" xfId="0" applyNumberFormat="1" applyFont="1" applyFill="1"/>
    <xf numFmtId="164" fontId="7" fillId="3" borderId="0" xfId="0" applyNumberFormat="1" applyFont="1" applyFill="1"/>
    <xf numFmtId="2" fontId="3" fillId="4" borderId="0" xfId="1" applyNumberFormat="1" applyFont="1" applyFill="1"/>
    <xf numFmtId="2" fontId="7" fillId="4" borderId="0" xfId="0" applyNumberFormat="1" applyFont="1" applyFill="1"/>
    <xf numFmtId="164" fontId="7" fillId="4" borderId="0" xfId="0" applyNumberFormat="1" applyFont="1" applyFill="1"/>
    <xf numFmtId="2" fontId="3" fillId="5" borderId="0" xfId="1" applyNumberFormat="1" applyFont="1" applyFill="1"/>
    <xf numFmtId="2" fontId="7" fillId="5" borderId="0" xfId="0" applyNumberFormat="1" applyFont="1" applyFill="1"/>
    <xf numFmtId="164" fontId="7" fillId="5" borderId="0" xfId="0" applyNumberFormat="1" applyFont="1" applyFill="1"/>
    <xf numFmtId="0" fontId="8" fillId="0" borderId="0" xfId="0" applyFont="1"/>
    <xf numFmtId="164" fontId="3" fillId="0" borderId="0" xfId="0" applyNumberFormat="1" applyFont="1"/>
    <xf numFmtId="2" fontId="3" fillId="0" borderId="0" xfId="0" applyNumberFormat="1" applyFont="1"/>
    <xf numFmtId="1" fontId="3" fillId="0" borderId="0" xfId="0" applyNumberFormat="1" applyFont="1"/>
    <xf numFmtId="0" fontId="0" fillId="0" borderId="0" xfId="1" applyFont="1"/>
    <xf numFmtId="0" fontId="9" fillId="0" borderId="0" xfId="0" applyFont="1"/>
    <xf numFmtId="0" fontId="10" fillId="0" borderId="0" xfId="0" applyFont="1" applyAlignment="1">
      <alignment vertical="center"/>
    </xf>
    <xf numFmtId="0" fontId="2" fillId="0" borderId="0" xfId="0" applyFont="1"/>
    <xf numFmtId="0" fontId="0" fillId="0" borderId="0" xfId="0" applyAlignment="1">
      <alignment horizontal="right"/>
    </xf>
    <xf numFmtId="1" fontId="0" fillId="0" borderId="0" xfId="0" applyNumberFormat="1"/>
    <xf numFmtId="0" fontId="7" fillId="0" borderId="0" xfId="1" applyFont="1" applyAlignment="1">
      <alignment horizontal="left" vertical="top"/>
    </xf>
    <xf numFmtId="0" fontId="11" fillId="0" borderId="0" xfId="0" applyFont="1"/>
    <xf numFmtId="0" fontId="12" fillId="6" borderId="0" xfId="2" applyFill="1"/>
    <xf numFmtId="0" fontId="0" fillId="6" borderId="0" xfId="1" applyFont="1" applyFill="1"/>
    <xf numFmtId="0" fontId="13" fillId="0" borderId="0" xfId="0" applyFont="1"/>
    <xf numFmtId="0" fontId="14" fillId="0" borderId="0" xfId="1" applyFont="1"/>
    <xf numFmtId="0" fontId="15" fillId="6" borderId="0" xfId="2" applyFont="1" applyFill="1"/>
    <xf numFmtId="0" fontId="12" fillId="0" borderId="0" xfId="2"/>
    <xf numFmtId="0" fontId="0" fillId="6" borderId="0" xfId="1" applyFont="1" applyFill="1" applyAlignment="1">
      <alignment horizontal="right"/>
    </xf>
    <xf numFmtId="0" fontId="12" fillId="6" borderId="0" xfId="2" applyFill="1" applyAlignment="1">
      <alignment horizontal="right"/>
    </xf>
    <xf numFmtId="164" fontId="12" fillId="6" borderId="0" xfId="2" applyNumberFormat="1" applyFill="1"/>
    <xf numFmtId="164" fontId="0" fillId="0" borderId="0" xfId="0" applyNumberFormat="1"/>
    <xf numFmtId="1" fontId="12" fillId="5" borderId="0" xfId="2" applyNumberFormat="1" applyFill="1"/>
    <xf numFmtId="1" fontId="12" fillId="0" borderId="0" xfId="2" applyNumberFormat="1"/>
    <xf numFmtId="0" fontId="3" fillId="0" borderId="0" xfId="0" applyFont="1" applyAlignment="1">
      <alignment horizontal="right"/>
    </xf>
    <xf numFmtId="0" fontId="3" fillId="0" borderId="0" xfId="0" applyFont="1" applyAlignment="1">
      <alignment vertical="center"/>
    </xf>
    <xf numFmtId="165" fontId="3" fillId="0" borderId="0" xfId="0" applyNumberFormat="1" applyFont="1"/>
    <xf numFmtId="1" fontId="7" fillId="2" borderId="0" xfId="0" applyNumberFormat="1" applyFont="1" applyFill="1"/>
    <xf numFmtId="164" fontId="3" fillId="3" borderId="0" xfId="0" applyNumberFormat="1" applyFont="1" applyFill="1" applyAlignment="1">
      <alignment wrapText="1"/>
    </xf>
    <xf numFmtId="164" fontId="12" fillId="6" borderId="0" xfId="2" applyNumberFormat="1" applyFill="1" applyAlignment="1">
      <alignment horizontal="left"/>
    </xf>
    <xf numFmtId="0" fontId="0" fillId="6" borderId="0" xfId="0" applyFill="1"/>
    <xf numFmtId="0" fontId="2" fillId="0" borderId="0" xfId="2" applyFont="1"/>
    <xf numFmtId="164" fontId="0" fillId="6" borderId="0" xfId="1" applyNumberFormat="1" applyFont="1" applyFill="1" applyAlignment="1">
      <alignment horizontal="center"/>
    </xf>
    <xf numFmtId="2" fontId="15" fillId="6" borderId="0" xfId="1" applyNumberFormat="1" applyFont="1" applyFill="1" applyAlignment="1">
      <alignment horizontal="center"/>
    </xf>
    <xf numFmtId="164" fontId="12" fillId="6" borderId="0" xfId="2" applyNumberFormat="1" applyFill="1" applyAlignment="1">
      <alignment horizontal="center"/>
    </xf>
    <xf numFmtId="164" fontId="15" fillId="6" borderId="0" xfId="1" applyNumberFormat="1" applyFont="1" applyFill="1" applyAlignment="1">
      <alignment horizontal="center"/>
    </xf>
    <xf numFmtId="1" fontId="7" fillId="5" borderId="0" xfId="0" applyNumberFormat="1" applyFont="1" applyFill="1"/>
    <xf numFmtId="2" fontId="15" fillId="6" borderId="0" xfId="0" applyNumberFormat="1" applyFont="1" applyFill="1"/>
    <xf numFmtId="2" fontId="15" fillId="6" borderId="0" xfId="0" applyNumberFormat="1" applyFont="1" applyFill="1" applyAlignment="1">
      <alignment vertical="center"/>
    </xf>
    <xf numFmtId="2" fontId="12" fillId="0" borderId="0" xfId="2" applyNumberFormat="1"/>
    <xf numFmtId="0" fontId="17" fillId="0" borderId="0" xfId="0" applyFont="1"/>
    <xf numFmtId="0" fontId="18" fillId="0" borderId="0" xfId="2" applyFont="1"/>
    <xf numFmtId="1" fontId="3" fillId="3" borderId="0" xfId="0" applyNumberFormat="1" applyFont="1" applyFill="1" applyAlignment="1">
      <alignment wrapText="1"/>
    </xf>
    <xf numFmtId="1" fontId="7" fillId="3" borderId="0" xfId="0" applyNumberFormat="1" applyFont="1" applyFill="1"/>
    <xf numFmtId="0" fontId="20" fillId="8" borderId="0" xfId="0" applyFont="1" applyFill="1" applyAlignment="1">
      <alignment vertical="center"/>
    </xf>
    <xf numFmtId="0" fontId="20" fillId="8" borderId="0" xfId="0" applyFont="1" applyFill="1" applyAlignment="1">
      <alignment horizontal="center" vertical="center"/>
    </xf>
    <xf numFmtId="0" fontId="20" fillId="9" borderId="0" xfId="0" applyFont="1" applyFill="1" applyAlignment="1">
      <alignment vertical="center"/>
    </xf>
    <xf numFmtId="0" fontId="21" fillId="10" borderId="0" xfId="0" applyFont="1" applyFill="1" applyAlignment="1">
      <alignment vertical="center"/>
    </xf>
    <xf numFmtId="0" fontId="22" fillId="10" borderId="0" xfId="0" applyFont="1" applyFill="1" applyAlignment="1">
      <alignment vertical="center"/>
    </xf>
    <xf numFmtId="0" fontId="21" fillId="11" borderId="0" xfId="0" applyFont="1" applyFill="1" applyAlignment="1">
      <alignment horizontal="center" vertical="center"/>
    </xf>
    <xf numFmtId="0" fontId="21" fillId="11" borderId="0" xfId="0" applyFont="1" applyFill="1" applyAlignment="1">
      <alignment horizontal="left" vertical="center"/>
    </xf>
    <xf numFmtId="0" fontId="21" fillId="12" borderId="0" xfId="0" applyFont="1" applyFill="1" applyAlignment="1">
      <alignment horizontal="left" vertical="center"/>
    </xf>
    <xf numFmtId="0" fontId="21" fillId="13" borderId="0" xfId="0" applyFont="1" applyFill="1" applyAlignment="1">
      <alignment horizontal="center" vertical="center"/>
    </xf>
    <xf numFmtId="0" fontId="21" fillId="12" borderId="0" xfId="0" applyFont="1" applyFill="1" applyAlignment="1">
      <alignment horizontal="center" vertical="center"/>
    </xf>
    <xf numFmtId="0" fontId="23" fillId="14" borderId="0" xfId="1" applyFont="1" applyFill="1" applyAlignment="1">
      <alignment horizontal="center" vertical="center" wrapText="1"/>
    </xf>
    <xf numFmtId="0" fontId="22" fillId="15" borderId="0" xfId="1" applyFont="1" applyFill="1" applyAlignment="1">
      <alignment horizontal="center" vertical="center" wrapText="1"/>
    </xf>
    <xf numFmtId="0" fontId="22" fillId="16" borderId="0" xfId="1" applyFont="1" applyFill="1" applyAlignment="1">
      <alignment horizontal="center" vertical="center" wrapText="1"/>
    </xf>
    <xf numFmtId="0" fontId="24" fillId="17" borderId="0" xfId="3" applyFont="1" applyFill="1" applyBorder="1" applyAlignment="1" applyProtection="1">
      <alignment horizontal="center" vertical="center" wrapText="1"/>
    </xf>
    <xf numFmtId="0" fontId="25" fillId="5" borderId="0" xfId="1" applyFont="1" applyFill="1" applyAlignment="1">
      <alignment horizontal="center" vertical="center" wrapText="1"/>
    </xf>
    <xf numFmtId="0" fontId="23" fillId="18" borderId="0" xfId="1" applyFont="1" applyFill="1" applyAlignment="1">
      <alignment horizontal="center" vertical="center" wrapText="1"/>
    </xf>
    <xf numFmtId="0" fontId="22" fillId="18" borderId="0" xfId="1" applyFont="1" applyFill="1" applyAlignment="1">
      <alignment horizontal="center" vertical="center" wrapText="1"/>
    </xf>
    <xf numFmtId="0" fontId="11" fillId="0" borderId="0" xfId="0" applyFont="1" applyAlignment="1">
      <alignment wrapText="1"/>
    </xf>
    <xf numFmtId="0" fontId="7" fillId="0" borderId="2" xfId="1" applyFont="1" applyBorder="1" applyAlignment="1">
      <alignment vertical="top"/>
    </xf>
    <xf numFmtId="166" fontId="27" fillId="0" borderId="0" xfId="0" applyNumberFormat="1" applyFont="1"/>
    <xf numFmtId="166" fontId="27" fillId="0" borderId="3" xfId="0" applyNumberFormat="1" applyFont="1" applyBorder="1"/>
    <xf numFmtId="0" fontId="17" fillId="0" borderId="0" xfId="1" applyFont="1"/>
    <xf numFmtId="0" fontId="0" fillId="0" borderId="4" xfId="0" applyBorder="1"/>
    <xf numFmtId="0" fontId="0" fillId="0" borderId="5" xfId="0" applyBorder="1"/>
    <xf numFmtId="0" fontId="17" fillId="0" borderId="6" xfId="0" applyFont="1" applyBorder="1"/>
    <xf numFmtId="0" fontId="0" fillId="0" borderId="7" xfId="0" applyBorder="1"/>
    <xf numFmtId="0" fontId="0" fillId="0" borderId="8" xfId="0" applyBorder="1"/>
    <xf numFmtId="0" fontId="17" fillId="0" borderId="8" xfId="1" applyFont="1" applyBorder="1"/>
    <xf numFmtId="0" fontId="0" fillId="0" borderId="8" xfId="1" applyFont="1" applyBorder="1"/>
    <xf numFmtId="0" fontId="0" fillId="0" borderId="9" xfId="0" applyBorder="1"/>
    <xf numFmtId="0" fontId="0" fillId="0" borderId="3" xfId="0" applyBorder="1"/>
    <xf numFmtId="0" fontId="0" fillId="0" borderId="10" xfId="0" applyBorder="1"/>
    <xf numFmtId="0" fontId="0" fillId="0" borderId="6" xfId="1" applyFont="1" applyBorder="1"/>
    <xf numFmtId="0" fontId="17" fillId="0" borderId="8" xfId="0" applyFont="1" applyBorder="1"/>
    <xf numFmtId="0" fontId="17" fillId="0" borderId="10" xfId="1" applyFont="1" applyBorder="1"/>
    <xf numFmtId="0" fontId="0" fillId="0" borderId="10" xfId="1" applyFont="1" applyBorder="1"/>
    <xf numFmtId="0" fontId="0" fillId="0" borderId="11" xfId="0" applyBorder="1"/>
    <xf numFmtId="0" fontId="0" fillId="0" borderId="12" xfId="0" applyBorder="1"/>
    <xf numFmtId="0" fontId="0" fillId="0" borderId="13" xfId="0" applyBorder="1"/>
    <xf numFmtId="164" fontId="11" fillId="0" borderId="0" xfId="0" applyNumberFormat="1" applyFont="1"/>
    <xf numFmtId="1" fontId="11" fillId="0" borderId="0" xfId="0" applyNumberFormat="1" applyFont="1"/>
    <xf numFmtId="0" fontId="15" fillId="0" borderId="0" xfId="2" applyFont="1"/>
    <xf numFmtId="0" fontId="12" fillId="0" borderId="0" xfId="2" applyAlignment="1">
      <alignment wrapText="1"/>
    </xf>
    <xf numFmtId="0" fontId="29" fillId="18" borderId="0" xfId="1" applyFont="1" applyFill="1" applyAlignment="1">
      <alignment horizontal="center" vertical="center" wrapText="1"/>
    </xf>
    <xf numFmtId="0" fontId="30" fillId="0" borderId="0" xfId="2" applyFont="1" applyAlignment="1">
      <alignment horizontal="left" vertical="top" wrapText="1"/>
    </xf>
    <xf numFmtId="0" fontId="12" fillId="5" borderId="0" xfId="2" applyFill="1"/>
    <xf numFmtId="0" fontId="12" fillId="6" borderId="0" xfId="2" applyFill="1" applyAlignment="1">
      <alignment horizontal="center"/>
    </xf>
    <xf numFmtId="0" fontId="12" fillId="6" borderId="0" xfId="2" applyFill="1" applyAlignment="1">
      <alignment horizontal="left"/>
    </xf>
    <xf numFmtId="2" fontId="12" fillId="6" borderId="0" xfId="2" applyNumberFormat="1" applyFill="1" applyAlignment="1">
      <alignment horizontal="center"/>
    </xf>
    <xf numFmtId="0" fontId="1" fillId="6" borderId="0" xfId="2" applyFont="1" applyFill="1"/>
    <xf numFmtId="164" fontId="12" fillId="5" borderId="0" xfId="2" applyNumberFormat="1" applyFill="1"/>
    <xf numFmtId="1" fontId="7" fillId="4" borderId="0" xfId="0" applyNumberFormat="1" applyFont="1" applyFill="1"/>
    <xf numFmtId="1" fontId="18" fillId="0" borderId="0" xfId="2" applyNumberFormat="1" applyFont="1"/>
    <xf numFmtId="167" fontId="12" fillId="0" borderId="0" xfId="2" applyNumberFormat="1"/>
    <xf numFmtId="167" fontId="12" fillId="5" borderId="0" xfId="2" applyNumberFormat="1" applyFill="1"/>
    <xf numFmtId="167" fontId="12" fillId="6" borderId="0" xfId="2" applyNumberFormat="1" applyFill="1" applyAlignment="1">
      <alignment horizontal="center"/>
    </xf>
    <xf numFmtId="167" fontId="15" fillId="6" borderId="0" xfId="2" applyNumberFormat="1" applyFont="1" applyFill="1" applyAlignment="1">
      <alignment horizontal="center"/>
    </xf>
    <xf numFmtId="167" fontId="15" fillId="0" borderId="0" xfId="2" applyNumberFormat="1" applyFont="1"/>
    <xf numFmtId="167" fontId="26" fillId="0" borderId="0" xfId="2" applyNumberFormat="1" applyFont="1" applyAlignment="1">
      <alignment vertical="center"/>
    </xf>
    <xf numFmtId="167" fontId="12" fillId="6" borderId="0" xfId="2" applyNumberFormat="1" applyFill="1"/>
    <xf numFmtId="167" fontId="15" fillId="6" borderId="0" xfId="2" applyNumberFormat="1" applyFont="1" applyFill="1"/>
    <xf numFmtId="167" fontId="15" fillId="6" borderId="0" xfId="0" applyNumberFormat="1" applyFont="1" applyFill="1" applyAlignment="1">
      <alignment vertical="center"/>
    </xf>
    <xf numFmtId="167" fontId="15" fillId="6" borderId="0" xfId="0" applyNumberFormat="1" applyFont="1" applyFill="1"/>
    <xf numFmtId="167" fontId="28" fillId="0" borderId="0" xfId="2" applyNumberFormat="1" applyFont="1" applyAlignment="1">
      <alignment vertical="center"/>
    </xf>
    <xf numFmtId="1" fontId="12" fillId="6" borderId="0" xfId="2" applyNumberFormat="1" applyFill="1" applyAlignment="1">
      <alignment horizontal="center"/>
    </xf>
    <xf numFmtId="165" fontId="15" fillId="6" borderId="0" xfId="0" applyNumberFormat="1" applyFont="1" applyFill="1" applyAlignment="1">
      <alignment vertical="center"/>
    </xf>
    <xf numFmtId="0" fontId="3" fillId="19" borderId="0" xfId="0" applyFont="1" applyFill="1" applyAlignment="1">
      <alignment wrapText="1"/>
    </xf>
    <xf numFmtId="2" fontId="7" fillId="19" borderId="0" xfId="0" applyNumberFormat="1" applyFont="1" applyFill="1"/>
    <xf numFmtId="1" fontId="7" fillId="19" borderId="0" xfId="0" applyNumberFormat="1" applyFont="1" applyFill="1"/>
    <xf numFmtId="164" fontId="7" fillId="19" borderId="0" xfId="0" applyNumberFormat="1" applyFont="1" applyFill="1"/>
    <xf numFmtId="0" fontId="0" fillId="20" borderId="0" xfId="0" applyFill="1" applyAlignment="1">
      <alignment horizontal="right"/>
    </xf>
    <xf numFmtId="0" fontId="0" fillId="20" borderId="0" xfId="0" applyFill="1"/>
    <xf numFmtId="1" fontId="0" fillId="20" borderId="0" xfId="0" applyNumberFormat="1" applyFill="1"/>
    <xf numFmtId="0" fontId="0" fillId="21" borderId="0" xfId="0" applyFill="1"/>
    <xf numFmtId="0" fontId="28" fillId="0" borderId="0" xfId="4"/>
    <xf numFmtId="0" fontId="28" fillId="0" borderId="0" xfId="4" applyAlignment="1">
      <alignment horizontal="center"/>
    </xf>
    <xf numFmtId="2" fontId="0" fillId="0" borderId="0" xfId="0" applyNumberFormat="1" applyAlignment="1">
      <alignment horizontal="center"/>
    </xf>
    <xf numFmtId="2" fontId="0" fillId="0" borderId="0" xfId="0" applyNumberFormat="1"/>
    <xf numFmtId="2" fontId="0" fillId="0" borderId="8" xfId="0" applyNumberFormat="1" applyBorder="1" applyAlignment="1">
      <alignment horizontal="center"/>
    </xf>
    <xf numFmtId="2" fontId="0" fillId="0" borderId="7" xfId="0" applyNumberFormat="1" applyBorder="1" applyAlignment="1">
      <alignment horizontal="center"/>
    </xf>
    <xf numFmtId="165" fontId="0" fillId="0" borderId="0" xfId="0" applyNumberFormat="1"/>
    <xf numFmtId="0" fontId="31" fillId="0" borderId="0" xfId="0" applyFont="1" applyAlignment="1">
      <alignment vertical="center"/>
    </xf>
    <xf numFmtId="11" fontId="0" fillId="0" borderId="0" xfId="0" applyNumberFormat="1"/>
    <xf numFmtId="167" fontId="0" fillId="0" borderId="0" xfId="0" applyNumberFormat="1" applyAlignment="1">
      <alignment horizontal="center"/>
    </xf>
    <xf numFmtId="167" fontId="0" fillId="0" borderId="8" xfId="0" applyNumberFormat="1" applyBorder="1" applyAlignment="1">
      <alignment horizontal="center"/>
    </xf>
    <xf numFmtId="167" fontId="0" fillId="0" borderId="7" xfId="0" applyNumberFormat="1" applyBorder="1" applyAlignment="1">
      <alignment horizontal="center"/>
    </xf>
    <xf numFmtId="0" fontId="32" fillId="0" borderId="0" xfId="4" applyFont="1"/>
    <xf numFmtId="0" fontId="0" fillId="0" borderId="12"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0" fontId="28" fillId="0" borderId="3" xfId="4" applyBorder="1" applyAlignment="1">
      <alignment horizontal="center"/>
    </xf>
    <xf numFmtId="0" fontId="28" fillId="0" borderId="3" xfId="4" applyBorder="1"/>
    <xf numFmtId="0" fontId="32" fillId="22" borderId="0" xfId="4" applyFont="1" applyFill="1"/>
    <xf numFmtId="0" fontId="32" fillId="22" borderId="0" xfId="4" applyFont="1" applyFill="1" applyAlignment="1">
      <alignment horizontal="center"/>
    </xf>
    <xf numFmtId="0" fontId="28" fillId="22" borderId="0" xfId="4" applyFill="1"/>
    <xf numFmtId="0" fontId="28" fillId="22" borderId="0" xfId="4" applyFill="1" applyAlignment="1">
      <alignment horizontal="center"/>
    </xf>
    <xf numFmtId="0" fontId="35" fillId="22" borderId="0" xfId="4" applyFont="1" applyFill="1"/>
    <xf numFmtId="2" fontId="28" fillId="0" borderId="0" xfId="4" applyNumberFormat="1"/>
    <xf numFmtId="165" fontId="0" fillId="0" borderId="0" xfId="0" applyNumberFormat="1" applyAlignment="1">
      <alignment horizontal="center"/>
    </xf>
    <xf numFmtId="165" fontId="0" fillId="0" borderId="7" xfId="0" applyNumberFormat="1" applyBorder="1" applyAlignment="1">
      <alignment horizontal="center"/>
    </xf>
    <xf numFmtId="165" fontId="31" fillId="0" borderId="0" xfId="0" applyNumberFormat="1" applyFont="1"/>
    <xf numFmtId="0" fontId="35" fillId="22" borderId="0" xfId="4" applyFont="1" applyFill="1" applyAlignment="1">
      <alignment horizontal="center"/>
    </xf>
    <xf numFmtId="0" fontId="36" fillId="0" borderId="14" xfId="0" applyFont="1" applyBorder="1" applyAlignment="1">
      <alignment vertical="center"/>
    </xf>
    <xf numFmtId="0" fontId="36" fillId="0" borderId="15" xfId="0" applyFont="1" applyBorder="1" applyAlignment="1">
      <alignment horizontal="center" vertical="center" wrapText="1"/>
    </xf>
    <xf numFmtId="0" fontId="36" fillId="23" borderId="16" xfId="0" applyFont="1" applyFill="1" applyBorder="1" applyAlignment="1">
      <alignment vertical="center"/>
    </xf>
    <xf numFmtId="2" fontId="37" fillId="0" borderId="17" xfId="0" applyNumberFormat="1" applyFont="1" applyBorder="1" applyAlignment="1">
      <alignment horizontal="center" vertical="center" wrapText="1"/>
    </xf>
    <xf numFmtId="0" fontId="36" fillId="0" borderId="16" xfId="0" applyFont="1" applyBorder="1" applyAlignment="1">
      <alignment vertical="center"/>
    </xf>
    <xf numFmtId="2" fontId="38" fillId="23" borderId="16" xfId="0" applyNumberFormat="1" applyFont="1" applyFill="1" applyBorder="1" applyAlignment="1">
      <alignment horizontal="center" vertical="center" wrapText="1"/>
    </xf>
    <xf numFmtId="2" fontId="38" fillId="0" borderId="16" xfId="0" applyNumberFormat="1" applyFont="1" applyBorder="1" applyAlignment="1">
      <alignment horizontal="center" vertical="center" wrapText="1"/>
    </xf>
    <xf numFmtId="2" fontId="39" fillId="0" borderId="18" xfId="0" applyNumberFormat="1" applyFont="1" applyBorder="1" applyAlignment="1">
      <alignment horizontal="center" vertical="center" wrapText="1"/>
    </xf>
    <xf numFmtId="2" fontId="39" fillId="23" borderId="17" xfId="0" applyNumberFormat="1" applyFont="1" applyFill="1" applyBorder="1" applyAlignment="1">
      <alignment horizontal="center" vertical="center" wrapText="1"/>
    </xf>
    <xf numFmtId="0" fontId="39" fillId="23" borderId="17" xfId="0" applyFont="1" applyFill="1" applyBorder="1" applyAlignment="1">
      <alignment horizontal="center" vertical="center" wrapText="1"/>
    </xf>
    <xf numFmtId="165" fontId="39" fillId="23" borderId="17" xfId="0" applyNumberFormat="1" applyFont="1" applyFill="1" applyBorder="1" applyAlignment="1">
      <alignment horizontal="center" vertical="center" wrapText="1"/>
    </xf>
    <xf numFmtId="2" fontId="17" fillId="0" borderId="0" xfId="0" applyNumberFormat="1" applyFont="1"/>
    <xf numFmtId="0" fontId="11" fillId="0" borderId="0" xfId="0" applyFont="1" applyAlignment="1">
      <alignment horizontal="left"/>
    </xf>
    <xf numFmtId="0" fontId="14" fillId="0" borderId="0" xfId="0" applyFont="1"/>
    <xf numFmtId="9" fontId="14" fillId="0" borderId="0" xfId="5" applyFont="1" applyBorder="1"/>
    <xf numFmtId="0" fontId="41" fillId="0" borderId="0" xfId="0" applyFont="1"/>
    <xf numFmtId="0" fontId="7" fillId="0" borderId="0" xfId="1" applyFont="1" applyAlignment="1">
      <alignment vertical="top"/>
    </xf>
    <xf numFmtId="0" fontId="40" fillId="0" borderId="0" xfId="1" applyFont="1" applyAlignment="1">
      <alignment horizontal="left"/>
    </xf>
    <xf numFmtId="0" fontId="40" fillId="0" borderId="0" xfId="0" applyFont="1"/>
    <xf numFmtId="0" fontId="40" fillId="0" borderId="0" xfId="0" applyFont="1" applyAlignment="1">
      <alignment horizontal="left"/>
    </xf>
    <xf numFmtId="0" fontId="11" fillId="0" borderId="0" xfId="0" applyFont="1" applyAlignment="1">
      <alignment horizontal="center"/>
    </xf>
    <xf numFmtId="0" fontId="7" fillId="24" borderId="0" xfId="1" applyFont="1" applyFill="1" applyAlignment="1">
      <alignment horizontal="left" vertical="top"/>
    </xf>
    <xf numFmtId="0" fontId="40" fillId="0" borderId="0" xfId="6" applyFont="1"/>
    <xf numFmtId="0" fontId="11" fillId="0" borderId="0" xfId="1" applyFont="1" applyAlignment="1">
      <alignment horizontal="left"/>
    </xf>
    <xf numFmtId="0" fontId="11" fillId="0" borderId="2" xfId="0" applyFont="1" applyBorder="1"/>
    <xf numFmtId="0" fontId="7" fillId="24" borderId="0" xfId="1" applyFont="1" applyFill="1" applyAlignment="1">
      <alignment vertical="top"/>
    </xf>
    <xf numFmtId="2" fontId="7" fillId="24" borderId="0" xfId="1" applyNumberFormat="1" applyFont="1" applyFill="1" applyAlignment="1">
      <alignment horizontal="left" vertical="top"/>
    </xf>
    <xf numFmtId="0" fontId="7" fillId="24" borderId="17" xfId="1" applyFont="1" applyFill="1" applyBorder="1" applyAlignment="1">
      <alignment horizontal="left" vertical="top"/>
    </xf>
    <xf numFmtId="0" fontId="43" fillId="24" borderId="0" xfId="1" applyFont="1" applyFill="1" applyAlignment="1">
      <alignment vertical="top"/>
    </xf>
    <xf numFmtId="0" fontId="7" fillId="24" borderId="2" xfId="1" applyFont="1" applyFill="1" applyBorder="1" applyAlignment="1">
      <alignment vertical="top"/>
    </xf>
    <xf numFmtId="0" fontId="11" fillId="0" borderId="17" xfId="0" applyFont="1" applyBorder="1"/>
    <xf numFmtId="9" fontId="11" fillId="0" borderId="0" xfId="5" applyFont="1" applyBorder="1"/>
    <xf numFmtId="0" fontId="11" fillId="0" borderId="19" xfId="0" applyFont="1" applyBorder="1"/>
    <xf numFmtId="166" fontId="44" fillId="0" borderId="0" xfId="0" applyNumberFormat="1" applyFont="1"/>
    <xf numFmtId="0" fontId="7" fillId="20" borderId="0" xfId="1" applyFont="1" applyFill="1" applyAlignment="1">
      <alignment vertical="top"/>
    </xf>
    <xf numFmtId="164" fontId="7" fillId="24" borderId="0" xfId="1" applyNumberFormat="1" applyFont="1" applyFill="1" applyAlignment="1">
      <alignment horizontal="left" vertical="top"/>
    </xf>
    <xf numFmtId="0" fontId="40" fillId="0" borderId="0" xfId="1" applyFont="1" applyAlignment="1">
      <alignment vertical="top"/>
    </xf>
    <xf numFmtId="0" fontId="40" fillId="0" borderId="0" xfId="1" applyFont="1" applyAlignment="1">
      <alignment horizontal="left" vertical="top"/>
    </xf>
    <xf numFmtId="2" fontId="7" fillId="0" borderId="0" xfId="1" applyNumberFormat="1" applyFont="1" applyAlignment="1">
      <alignment horizontal="left" vertical="top"/>
    </xf>
    <xf numFmtId="164" fontId="7" fillId="0" borderId="0" xfId="1" applyNumberFormat="1" applyFont="1" applyAlignment="1">
      <alignment horizontal="left" vertical="top"/>
    </xf>
    <xf numFmtId="0" fontId="7" fillId="24" borderId="0" xfId="1" applyFont="1" applyFill="1" applyAlignment="1">
      <alignment horizontal="right" vertical="top"/>
    </xf>
    <xf numFmtId="0" fontId="43" fillId="0" borderId="0" xfId="1" applyFont="1" applyAlignment="1">
      <alignment vertical="top"/>
    </xf>
    <xf numFmtId="0" fontId="7" fillId="0" borderId="0" xfId="7" applyFont="1"/>
    <xf numFmtId="0" fontId="7" fillId="0" borderId="0" xfId="1" applyFont="1" applyAlignment="1">
      <alignment horizontal="right" vertical="top"/>
    </xf>
    <xf numFmtId="164" fontId="28" fillId="25" borderId="0" xfId="0" applyNumberFormat="1" applyFont="1" applyFill="1" applyAlignment="1">
      <alignment horizontal="center" vertical="center"/>
    </xf>
    <xf numFmtId="0" fontId="7" fillId="26" borderId="0" xfId="1" applyFont="1" applyFill="1" applyAlignment="1">
      <alignment vertical="top"/>
    </xf>
    <xf numFmtId="0" fontId="7" fillId="26" borderId="0" xfId="1" applyFont="1" applyFill="1" applyAlignment="1">
      <alignment horizontal="left" vertical="top"/>
    </xf>
    <xf numFmtId="0" fontId="43" fillId="26" borderId="0" xfId="1" applyFont="1" applyFill="1" applyAlignment="1">
      <alignment vertical="top"/>
    </xf>
    <xf numFmtId="0" fontId="3" fillId="0" borderId="0" xfId="1" applyFont="1" applyAlignment="1">
      <alignment vertical="top"/>
    </xf>
    <xf numFmtId="0" fontId="46" fillId="0" borderId="0" xfId="0" applyFont="1" applyAlignment="1">
      <alignment vertical="center"/>
    </xf>
    <xf numFmtId="0" fontId="47" fillId="23" borderId="0" xfId="0" applyFont="1" applyFill="1" applyAlignment="1">
      <alignment vertical="center" wrapText="1"/>
    </xf>
    <xf numFmtId="0" fontId="47" fillId="0" borderId="0" xfId="0" applyFont="1" applyAlignment="1">
      <alignment vertical="center" wrapText="1"/>
    </xf>
    <xf numFmtId="164" fontId="1" fillId="0" borderId="0" xfId="1" applyNumberFormat="1" applyAlignment="1">
      <alignment horizontal="center"/>
    </xf>
    <xf numFmtId="0" fontId="48" fillId="0" borderId="0" xfId="0" applyFont="1" applyAlignment="1">
      <alignment vertical="center" wrapText="1"/>
    </xf>
    <xf numFmtId="9" fontId="11" fillId="0" borderId="0" xfId="5" applyFont="1"/>
    <xf numFmtId="164" fontId="15" fillId="6" borderId="0" xfId="2" applyNumberFormat="1" applyFont="1" applyFill="1" applyAlignment="1">
      <alignment horizontal="center"/>
    </xf>
    <xf numFmtId="2" fontId="7" fillId="26" borderId="0" xfId="1" applyNumberFormat="1" applyFont="1" applyFill="1" applyAlignment="1">
      <alignment horizontal="left" vertical="top"/>
    </xf>
    <xf numFmtId="164" fontId="7" fillId="26" borderId="0" xfId="1" applyNumberFormat="1" applyFont="1" applyFill="1" applyAlignment="1">
      <alignment horizontal="left" vertical="top"/>
    </xf>
    <xf numFmtId="2" fontId="7" fillId="20" borderId="0" xfId="1" applyNumberFormat="1" applyFont="1" applyFill="1" applyAlignment="1">
      <alignment horizontal="left" vertical="top"/>
    </xf>
    <xf numFmtId="0" fontId="7" fillId="20" borderId="0" xfId="1" applyFont="1" applyFill="1" applyAlignment="1">
      <alignment horizontal="left" vertical="top"/>
    </xf>
    <xf numFmtId="164" fontId="7" fillId="20" borderId="0" xfId="1" applyNumberFormat="1" applyFont="1" applyFill="1" applyAlignment="1">
      <alignment horizontal="left" vertical="top"/>
    </xf>
    <xf numFmtId="0" fontId="43" fillId="20" borderId="0" xfId="1" applyFont="1" applyFill="1" applyAlignment="1">
      <alignment vertical="top"/>
    </xf>
    <xf numFmtId="164" fontId="26" fillId="0" borderId="0" xfId="0" applyNumberFormat="1" applyFont="1" applyAlignment="1">
      <alignment vertical="center"/>
    </xf>
    <xf numFmtId="0" fontId="49" fillId="0" borderId="0" xfId="0" applyFont="1"/>
    <xf numFmtId="0" fontId="26" fillId="0" borderId="0" xfId="0" applyFont="1" applyAlignment="1">
      <alignment vertical="center"/>
    </xf>
    <xf numFmtId="0" fontId="11" fillId="0" borderId="3" xfId="0" applyFont="1" applyBorder="1"/>
    <xf numFmtId="0" fontId="40" fillId="0" borderId="3" xfId="0" applyFont="1" applyBorder="1"/>
    <xf numFmtId="2" fontId="11" fillId="0" borderId="0" xfId="0" applyNumberFormat="1" applyFont="1"/>
    <xf numFmtId="0" fontId="12" fillId="24" borderId="0" xfId="2" applyFill="1"/>
    <xf numFmtId="0" fontId="11" fillId="24" borderId="2" xfId="0" applyFont="1" applyFill="1" applyBorder="1"/>
    <xf numFmtId="11" fontId="11" fillId="0" borderId="0" xfId="0" applyNumberFormat="1" applyFont="1"/>
    <xf numFmtId="166" fontId="50" fillId="0" borderId="0" xfId="0" applyNumberFormat="1" applyFont="1"/>
    <xf numFmtId="0" fontId="7" fillId="24" borderId="0" xfId="8" applyFont="1" applyFill="1" applyAlignment="1">
      <alignment vertical="top"/>
    </xf>
    <xf numFmtId="0" fontId="7" fillId="24" borderId="0" xfId="8" applyFont="1" applyFill="1" applyAlignment="1">
      <alignment horizontal="left"/>
    </xf>
    <xf numFmtId="2" fontId="7" fillId="24" borderId="0" xfId="8" applyNumberFormat="1" applyFont="1" applyFill="1" applyAlignment="1">
      <alignment horizontal="left"/>
    </xf>
    <xf numFmtId="0" fontId="7" fillId="24" borderId="0" xfId="8" applyFont="1" applyFill="1"/>
    <xf numFmtId="0" fontId="7" fillId="26" borderId="0" xfId="8" applyFont="1" applyFill="1"/>
    <xf numFmtId="0" fontId="7" fillId="26" borderId="0" xfId="8" applyFont="1" applyFill="1" applyAlignment="1">
      <alignment vertical="top"/>
    </xf>
    <xf numFmtId="0" fontId="7" fillId="26" borderId="0" xfId="8" applyFont="1" applyFill="1" applyAlignment="1">
      <alignment horizontal="left"/>
    </xf>
    <xf numFmtId="2" fontId="7" fillId="26" borderId="0" xfId="8" applyNumberFormat="1" applyFont="1" applyFill="1" applyAlignment="1">
      <alignment horizontal="left"/>
    </xf>
    <xf numFmtId="0" fontId="11" fillId="0" borderId="20" xfId="0" applyFont="1" applyBorder="1"/>
    <xf numFmtId="0" fontId="40" fillId="0" borderId="21" xfId="0" applyFont="1" applyBorder="1"/>
    <xf numFmtId="0" fontId="7" fillId="0" borderId="21" xfId="1" applyFont="1" applyBorder="1" applyAlignment="1">
      <alignment vertical="top"/>
    </xf>
    <xf numFmtId="0" fontId="7" fillId="24" borderId="21" xfId="1" applyFont="1" applyFill="1" applyBorder="1" applyAlignment="1">
      <alignment vertical="top"/>
    </xf>
    <xf numFmtId="1" fontId="7" fillId="0" borderId="0" xfId="1" applyNumberFormat="1" applyFont="1" applyAlignment="1">
      <alignment horizontal="left" vertical="top"/>
    </xf>
    <xf numFmtId="0" fontId="7" fillId="0" borderId="2" xfId="1" applyFont="1" applyBorder="1" applyAlignment="1">
      <alignment horizontal="left" vertical="top"/>
    </xf>
    <xf numFmtId="2" fontId="7" fillId="0" borderId="2" xfId="1" applyNumberFormat="1" applyFont="1" applyBorder="1" applyAlignment="1">
      <alignment horizontal="left" vertical="top"/>
    </xf>
    <xf numFmtId="164" fontId="7" fillId="0" borderId="2" xfId="1" applyNumberFormat="1" applyFont="1" applyBorder="1" applyAlignment="1">
      <alignment horizontal="left" vertical="top"/>
    </xf>
    <xf numFmtId="0" fontId="7" fillId="24" borderId="2" xfId="1" applyFont="1" applyFill="1" applyBorder="1" applyAlignment="1">
      <alignment horizontal="left" vertical="top"/>
    </xf>
    <xf numFmtId="0" fontId="43" fillId="0" borderId="2" xfId="1" applyFont="1" applyBorder="1" applyAlignment="1">
      <alignment vertical="top"/>
    </xf>
    <xf numFmtId="1" fontId="7" fillId="0" borderId="2" xfId="1" applyNumberFormat="1" applyFont="1" applyBorder="1" applyAlignment="1">
      <alignment horizontal="left" vertical="top"/>
    </xf>
    <xf numFmtId="9" fontId="11" fillId="0" borderId="2" xfId="5" applyFont="1" applyBorder="1"/>
    <xf numFmtId="0" fontId="40" fillId="0" borderId="2" xfId="0" applyFont="1" applyBorder="1"/>
    <xf numFmtId="0" fontId="40" fillId="0" borderId="2" xfId="0" applyFont="1" applyBorder="1" applyAlignment="1">
      <alignment horizontal="left"/>
    </xf>
    <xf numFmtId="0" fontId="11" fillId="0" borderId="21" xfId="0" applyFont="1" applyBorder="1"/>
    <xf numFmtId="1" fontId="11" fillId="0" borderId="2" xfId="0" applyNumberFormat="1" applyFont="1" applyBorder="1"/>
    <xf numFmtId="0" fontId="12" fillId="6" borderId="2" xfId="2" applyFill="1" applyBorder="1"/>
    <xf numFmtId="0" fontId="7" fillId="26" borderId="21" xfId="1" applyFont="1" applyFill="1" applyBorder="1" applyAlignment="1">
      <alignment vertical="top"/>
    </xf>
    <xf numFmtId="168" fontId="51" fillId="0" borderId="0" xfId="0" applyNumberFormat="1" applyFont="1"/>
    <xf numFmtId="166" fontId="51" fillId="0" borderId="0" xfId="0" applyNumberFormat="1" applyFont="1"/>
    <xf numFmtId="166" fontId="50" fillId="0" borderId="0" xfId="0" applyNumberFormat="1" applyFont="1" applyAlignment="1">
      <alignment horizontal="right"/>
    </xf>
    <xf numFmtId="169" fontId="27" fillId="0" borderId="0" xfId="0" applyNumberFormat="1" applyFont="1"/>
    <xf numFmtId="164" fontId="51" fillId="0" borderId="0" xfId="0" applyNumberFormat="1" applyFont="1" applyAlignment="1">
      <alignment horizontal="center"/>
    </xf>
    <xf numFmtId="166" fontId="27" fillId="0" borderId="0" xfId="0" applyNumberFormat="1" applyFont="1" applyAlignment="1">
      <alignment horizontal="right"/>
    </xf>
    <xf numFmtId="2" fontId="27" fillId="0" borderId="0" xfId="0" applyNumberFormat="1" applyFont="1"/>
    <xf numFmtId="164" fontId="27" fillId="0" borderId="0" xfId="0" applyNumberFormat="1" applyFont="1"/>
    <xf numFmtId="166" fontId="50" fillId="0" borderId="2" xfId="0" applyNumberFormat="1" applyFont="1" applyBorder="1" applyAlignment="1">
      <alignment horizontal="right"/>
    </xf>
    <xf numFmtId="169" fontId="27" fillId="0" borderId="2" xfId="0" applyNumberFormat="1" applyFont="1" applyBorder="1"/>
    <xf numFmtId="164" fontId="51" fillId="0" borderId="2" xfId="0" applyNumberFormat="1" applyFont="1" applyBorder="1" applyAlignment="1">
      <alignment horizontal="center"/>
    </xf>
    <xf numFmtId="166" fontId="27" fillId="0" borderId="2" xfId="0" applyNumberFormat="1" applyFont="1" applyBorder="1" applyAlignment="1">
      <alignment horizontal="right"/>
    </xf>
    <xf numFmtId="2" fontId="27" fillId="0" borderId="2" xfId="0" applyNumberFormat="1" applyFont="1" applyBorder="1"/>
    <xf numFmtId="166" fontId="27" fillId="0" borderId="2" xfId="0" applyNumberFormat="1" applyFont="1" applyBorder="1"/>
    <xf numFmtId="0" fontId="11" fillId="0" borderId="2" xfId="0" applyFont="1" applyBorder="1" applyAlignment="1">
      <alignment horizontal="left"/>
    </xf>
    <xf numFmtId="170" fontId="50" fillId="0" borderId="0" xfId="0" applyNumberFormat="1" applyFont="1" applyAlignment="1">
      <alignment horizontal="right"/>
    </xf>
    <xf numFmtId="164" fontId="44" fillId="0" borderId="0" xfId="0" applyNumberFormat="1" applyFont="1" applyAlignment="1">
      <alignment horizontal="center"/>
    </xf>
    <xf numFmtId="168" fontId="44" fillId="0" borderId="0" xfId="0" applyNumberFormat="1" applyFont="1"/>
    <xf numFmtId="169" fontId="50" fillId="0" borderId="0" xfId="0" applyNumberFormat="1" applyFont="1"/>
    <xf numFmtId="2" fontId="50" fillId="0" borderId="0" xfId="0" applyNumberFormat="1" applyFont="1"/>
    <xf numFmtId="0" fontId="7" fillId="20" borderId="2" xfId="1" applyFont="1" applyFill="1" applyBorder="1" applyAlignment="1">
      <alignment vertical="top"/>
    </xf>
    <xf numFmtId="164" fontId="11" fillId="24" borderId="0" xfId="0" applyNumberFormat="1" applyFont="1" applyFill="1"/>
    <xf numFmtId="164" fontId="44" fillId="0" borderId="2" xfId="0" applyNumberFormat="1" applyFont="1" applyBorder="1" applyAlignment="1">
      <alignment horizontal="center"/>
    </xf>
    <xf numFmtId="169" fontId="50" fillId="0" borderId="2" xfId="0" applyNumberFormat="1" applyFont="1" applyBorder="1"/>
    <xf numFmtId="2" fontId="50" fillId="0" borderId="2" xfId="0" applyNumberFormat="1" applyFont="1" applyBorder="1"/>
    <xf numFmtId="166" fontId="50" fillId="0" borderId="2" xfId="0" applyNumberFormat="1" applyFont="1" applyBorder="1"/>
    <xf numFmtId="164" fontId="11" fillId="24" borderId="2" xfId="0" applyNumberFormat="1" applyFont="1" applyFill="1" applyBorder="1"/>
    <xf numFmtId="0" fontId="11" fillId="3" borderId="0" xfId="0" applyFont="1" applyFill="1"/>
    <xf numFmtId="1" fontId="11" fillId="3" borderId="0" xfId="0" applyNumberFormat="1" applyFont="1" applyFill="1"/>
    <xf numFmtId="0" fontId="11" fillId="3" borderId="2" xfId="0" applyFont="1" applyFill="1" applyBorder="1"/>
    <xf numFmtId="0" fontId="15" fillId="6" borderId="0" xfId="0" applyFont="1" applyFill="1"/>
    <xf numFmtId="0" fontId="14" fillId="0" borderId="2" xfId="1" applyFont="1" applyBorder="1"/>
    <xf numFmtId="164" fontId="11" fillId="0" borderId="2" xfId="0" applyNumberFormat="1" applyFont="1" applyBorder="1"/>
    <xf numFmtId="0" fontId="53" fillId="0" borderId="0" xfId="9" applyFont="1" applyBorder="1"/>
    <xf numFmtId="0" fontId="7" fillId="26" borderId="2" xfId="1" applyFont="1" applyFill="1" applyBorder="1" applyAlignment="1">
      <alignment vertical="top"/>
    </xf>
    <xf numFmtId="2" fontId="11" fillId="0" borderId="2" xfId="0" applyNumberFormat="1" applyFont="1" applyBorder="1"/>
    <xf numFmtId="166" fontId="44" fillId="0" borderId="0" xfId="0" applyNumberFormat="1" applyFont="1" applyAlignment="1">
      <alignment horizontal="right"/>
    </xf>
    <xf numFmtId="0" fontId="7" fillId="0" borderId="0" xfId="8" applyFont="1" applyAlignment="1">
      <alignment horizontal="left"/>
    </xf>
    <xf numFmtId="0" fontId="7" fillId="0" borderId="0" xfId="10" applyFont="1" applyAlignment="1">
      <alignment horizontal="left"/>
    </xf>
    <xf numFmtId="1" fontId="7" fillId="0" borderId="0" xfId="10" applyNumberFormat="1" applyFont="1" applyAlignment="1">
      <alignment horizontal="left"/>
    </xf>
    <xf numFmtId="0" fontId="7" fillId="0" borderId="0" xfId="10" applyFont="1"/>
    <xf numFmtId="0" fontId="7" fillId="0" borderId="0" xfId="8" applyFont="1"/>
    <xf numFmtId="0" fontId="7" fillId="0" borderId="2" xfId="8" applyFont="1" applyBorder="1" applyAlignment="1">
      <alignment horizontal="left"/>
    </xf>
    <xf numFmtId="0" fontId="7" fillId="0" borderId="2" xfId="10" applyFont="1" applyBorder="1" applyAlignment="1">
      <alignment horizontal="left"/>
    </xf>
    <xf numFmtId="0" fontId="7" fillId="0" borderId="2" xfId="10" applyFont="1" applyBorder="1"/>
    <xf numFmtId="0" fontId="7" fillId="0" borderId="2" xfId="8" applyFont="1" applyBorder="1"/>
    <xf numFmtId="0" fontId="8" fillId="24" borderId="0" xfId="1" applyFont="1" applyFill="1" applyAlignment="1">
      <alignment horizontal="left" vertical="top"/>
    </xf>
    <xf numFmtId="0" fontId="8" fillId="0" borderId="0" xfId="1" applyFont="1" applyAlignment="1">
      <alignment horizontal="left" vertical="top"/>
    </xf>
    <xf numFmtId="0" fontId="54" fillId="27" borderId="0" xfId="0" applyFont="1" applyFill="1" applyAlignment="1">
      <alignment vertical="center" wrapText="1"/>
    </xf>
    <xf numFmtId="0" fontId="20" fillId="28" borderId="0" xfId="0" applyFont="1" applyFill="1" applyAlignment="1">
      <alignment horizontal="center" vertical="center" wrapText="1"/>
    </xf>
    <xf numFmtId="0" fontId="24" fillId="7" borderId="0" xfId="3" applyFont="1" applyBorder="1" applyAlignment="1" applyProtection="1">
      <alignment horizontal="left" vertical="center" wrapText="1"/>
    </xf>
    <xf numFmtId="0" fontId="55" fillId="0" borderId="0" xfId="1" applyFont="1" applyAlignment="1">
      <alignment horizontal="center" vertical="center" wrapText="1"/>
    </xf>
    <xf numFmtId="0" fontId="5" fillId="18" borderId="0" xfId="1" applyFont="1" applyFill="1" applyAlignment="1">
      <alignment horizontal="center" vertical="center" wrapText="1"/>
    </xf>
    <xf numFmtId="0" fontId="23" fillId="14" borderId="0" xfId="1" applyFont="1" applyFill="1" applyAlignment="1">
      <alignment horizontal="left" vertical="center" wrapText="1"/>
    </xf>
    <xf numFmtId="0" fontId="23" fillId="14" borderId="0" xfId="1" applyFont="1" applyFill="1" applyAlignment="1">
      <alignment horizontal="right" vertical="center" wrapText="1"/>
    </xf>
    <xf numFmtId="0" fontId="11" fillId="28" borderId="0" xfId="0" applyFont="1" applyFill="1"/>
    <xf numFmtId="0" fontId="54" fillId="29" borderId="0" xfId="1" applyFont="1" applyFill="1" applyAlignment="1">
      <alignment horizontal="left"/>
    </xf>
    <xf numFmtId="0" fontId="54" fillId="0" borderId="0" xfId="0" applyFont="1" applyAlignment="1">
      <alignment horizontal="center"/>
    </xf>
    <xf numFmtId="0" fontId="54" fillId="13" borderId="0" xfId="0" applyFont="1" applyFill="1"/>
    <xf numFmtId="0" fontId="20" fillId="0" borderId="0" xfId="0" applyFont="1" applyAlignment="1">
      <alignment horizontal="center" vertical="center"/>
    </xf>
    <xf numFmtId="0" fontId="56" fillId="0" borderId="0" xfId="0" applyFont="1" applyAlignment="1">
      <alignment horizontal="center" vertical="center"/>
    </xf>
    <xf numFmtId="0" fontId="20" fillId="8" borderId="0" xfId="0" applyFont="1" applyFill="1" applyAlignment="1">
      <alignment horizontal="right" vertical="center"/>
    </xf>
    <xf numFmtId="0" fontId="20" fillId="0" borderId="0" xfId="13" applyFont="1" applyAlignment="1">
      <alignment horizontal="center"/>
    </xf>
    <xf numFmtId="0" fontId="11" fillId="0" borderId="0" xfId="0" applyFont="1" applyAlignment="1">
      <alignment horizontal="right"/>
    </xf>
    <xf numFmtId="0" fontId="21" fillId="13" borderId="0" xfId="0" applyFont="1" applyFill="1" applyAlignment="1">
      <alignment horizontal="left" vertical="center"/>
    </xf>
    <xf numFmtId="0" fontId="12" fillId="0" borderId="0" xfId="2" applyAlignment="1">
      <alignment horizontal="center"/>
    </xf>
    <xf numFmtId="0" fontId="12" fillId="0" borderId="0" xfId="2" applyAlignment="1">
      <alignment horizontal="right"/>
    </xf>
    <xf numFmtId="164" fontId="12" fillId="0" borderId="0" xfId="2" applyNumberFormat="1"/>
    <xf numFmtId="2" fontId="0" fillId="6" borderId="0" xfId="1" applyNumberFormat="1" applyFont="1" applyFill="1" applyAlignment="1">
      <alignment horizontal="center"/>
    </xf>
    <xf numFmtId="0" fontId="12" fillId="5" borderId="0" xfId="2" applyFill="1" applyAlignment="1">
      <alignment horizontal="center"/>
    </xf>
    <xf numFmtId="2" fontId="12" fillId="5" borderId="0" xfId="2" applyNumberFormat="1" applyFill="1"/>
    <xf numFmtId="0" fontId="12" fillId="3" borderId="0" xfId="2" applyFill="1"/>
    <xf numFmtId="0" fontId="0" fillId="6" borderId="0" xfId="1" applyFont="1" applyFill="1" applyAlignment="1">
      <alignment horizontal="left"/>
    </xf>
    <xf numFmtId="0" fontId="0" fillId="6" borderId="0" xfId="1" applyFont="1" applyFill="1" applyAlignment="1">
      <alignment horizontal="center"/>
    </xf>
    <xf numFmtId="0" fontId="0" fillId="6" borderId="0" xfId="1" applyFont="1" applyFill="1" applyAlignment="1">
      <alignment horizontal="left" vertical="center"/>
    </xf>
    <xf numFmtId="0" fontId="1" fillId="6" borderId="0" xfId="2" applyFont="1" applyFill="1" applyAlignment="1">
      <alignment horizontal="right"/>
    </xf>
    <xf numFmtId="9" fontId="12" fillId="6" borderId="0" xfId="2" applyNumberFormat="1" applyFill="1"/>
    <xf numFmtId="0" fontId="1" fillId="6" borderId="0" xfId="2" applyFont="1" applyFill="1" applyAlignment="1">
      <alignment horizontal="center" vertical="center"/>
    </xf>
    <xf numFmtId="0" fontId="15" fillId="6" borderId="0" xfId="1" applyFont="1" applyFill="1"/>
    <xf numFmtId="0" fontId="15" fillId="6" borderId="0" xfId="1" applyFont="1" applyFill="1" applyAlignment="1">
      <alignment horizontal="right"/>
    </xf>
    <xf numFmtId="164" fontId="12" fillId="6" borderId="0" xfId="2" quotePrefix="1" applyNumberFormat="1" applyFill="1" applyAlignment="1">
      <alignment horizontal="center"/>
    </xf>
    <xf numFmtId="164" fontId="15" fillId="6" borderId="0" xfId="2" quotePrefix="1" applyNumberFormat="1" applyFont="1" applyFill="1" applyAlignment="1">
      <alignment horizontal="center"/>
    </xf>
    <xf numFmtId="2" fontId="12" fillId="6" borderId="0" xfId="2" quotePrefix="1" applyNumberFormat="1" applyFill="1" applyAlignment="1">
      <alignment horizontal="center"/>
    </xf>
    <xf numFmtId="1" fontId="12" fillId="6" borderId="0" xfId="2" quotePrefix="1" applyNumberFormat="1" applyFill="1" applyAlignment="1">
      <alignment horizontal="center"/>
    </xf>
    <xf numFmtId="0" fontId="1" fillId="6" borderId="0" xfId="2" quotePrefix="1" applyFont="1" applyFill="1" applyAlignment="1">
      <alignment horizontal="center" vertical="center"/>
    </xf>
    <xf numFmtId="2" fontId="12" fillId="6" borderId="0" xfId="2" applyNumberFormat="1" applyFill="1" applyAlignment="1">
      <alignment horizontal="left"/>
    </xf>
    <xf numFmtId="0" fontId="1" fillId="6" borderId="0" xfId="1" applyFill="1" applyAlignment="1">
      <alignment horizontal="center"/>
    </xf>
    <xf numFmtId="11" fontId="57" fillId="0" borderId="0" xfId="0" applyNumberFormat="1" applyFont="1" applyAlignment="1">
      <alignment horizontal="center"/>
    </xf>
    <xf numFmtId="0" fontId="58" fillId="0" borderId="0" xfId="0" applyFont="1" applyAlignment="1">
      <alignment horizontal="center"/>
    </xf>
    <xf numFmtId="2" fontId="58" fillId="0" borderId="0" xfId="0" applyNumberFormat="1" applyFont="1" applyAlignment="1">
      <alignment horizontal="center"/>
    </xf>
    <xf numFmtId="164" fontId="1" fillId="6" borderId="0" xfId="1" applyNumberFormat="1" applyFill="1" applyAlignment="1">
      <alignment horizontal="center"/>
    </xf>
    <xf numFmtId="0" fontId="1" fillId="6" borderId="0" xfId="1" applyFill="1"/>
    <xf numFmtId="1" fontId="58" fillId="0" borderId="0" xfId="0" applyNumberFormat="1" applyFont="1" applyAlignment="1">
      <alignment horizontal="center"/>
    </xf>
    <xf numFmtId="0" fontId="1" fillId="6" borderId="0" xfId="1" applyFill="1" applyAlignment="1">
      <alignment horizontal="right"/>
    </xf>
    <xf numFmtId="164" fontId="58" fillId="0" borderId="0" xfId="0" applyNumberFormat="1" applyFont="1" applyAlignment="1">
      <alignment horizontal="center"/>
    </xf>
    <xf numFmtId="0" fontId="12" fillId="6" borderId="0" xfId="2" quotePrefix="1" applyFill="1" applyAlignment="1">
      <alignment horizontal="center"/>
    </xf>
    <xf numFmtId="0" fontId="59" fillId="6" borderId="0" xfId="2" applyFont="1" applyFill="1" applyAlignment="1">
      <alignment horizontal="left"/>
    </xf>
    <xf numFmtId="0" fontId="1" fillId="6" borderId="0" xfId="1" applyFill="1" applyAlignment="1">
      <alignment horizontal="right" vertical="center"/>
    </xf>
    <xf numFmtId="0" fontId="1" fillId="6" borderId="0" xfId="1" applyFill="1" applyAlignment="1">
      <alignment horizontal="center" vertical="center"/>
    </xf>
    <xf numFmtId="0" fontId="15" fillId="6" borderId="0" xfId="2" applyFont="1" applyFill="1" applyAlignment="1">
      <alignment horizontal="center"/>
    </xf>
    <xf numFmtId="2" fontId="15" fillId="6" borderId="0" xfId="2" applyNumberFormat="1" applyFont="1" applyFill="1" applyAlignment="1">
      <alignment horizontal="center"/>
    </xf>
    <xf numFmtId="0" fontId="15" fillId="6" borderId="0" xfId="2" applyFont="1" applyFill="1" applyAlignment="1">
      <alignment horizontal="right"/>
    </xf>
    <xf numFmtId="0" fontId="15" fillId="6" borderId="0" xfId="2" applyFont="1" applyFill="1" applyAlignment="1">
      <alignment horizontal="left"/>
    </xf>
    <xf numFmtId="164" fontId="1" fillId="6" borderId="0" xfId="2" applyNumberFormat="1" applyFont="1" applyFill="1" applyAlignment="1">
      <alignment horizontal="center"/>
    </xf>
    <xf numFmtId="0" fontId="1" fillId="6" borderId="0" xfId="2" applyFont="1" applyFill="1" applyAlignment="1">
      <alignment horizontal="center"/>
    </xf>
    <xf numFmtId="0" fontId="15" fillId="6" borderId="0" xfId="1" applyFont="1" applyFill="1" applyAlignment="1">
      <alignment horizontal="center"/>
    </xf>
    <xf numFmtId="2" fontId="26" fillId="0" borderId="0" xfId="2" applyNumberFormat="1" applyFont="1" applyAlignment="1">
      <alignment vertical="center"/>
    </xf>
    <xf numFmtId="2" fontId="28" fillId="0" borderId="0" xfId="2" applyNumberFormat="1" applyFont="1" applyAlignment="1">
      <alignment vertical="center"/>
    </xf>
    <xf numFmtId="0" fontId="0" fillId="5" borderId="0" xfId="1" applyFont="1" applyFill="1"/>
    <xf numFmtId="0" fontId="1" fillId="5" borderId="0" xfId="2" quotePrefix="1" applyFont="1" applyFill="1" applyAlignment="1">
      <alignment horizontal="center" vertical="center"/>
    </xf>
    <xf numFmtId="0" fontId="1" fillId="5" borderId="0" xfId="2" applyFont="1" applyFill="1" applyAlignment="1">
      <alignment horizontal="center" vertical="center"/>
    </xf>
    <xf numFmtId="0" fontId="0" fillId="6" borderId="0" xfId="1" applyFont="1" applyFill="1" applyAlignment="1">
      <alignment horizontal="center" vertical="center"/>
    </xf>
    <xf numFmtId="2" fontId="0" fillId="6" borderId="0" xfId="1" applyNumberFormat="1" applyFont="1" applyFill="1" applyAlignment="1">
      <alignment horizontal="center" vertical="center"/>
    </xf>
    <xf numFmtId="0" fontId="12" fillId="6" borderId="0" xfId="2" applyFill="1" applyAlignment="1">
      <alignment horizontal="center" vertical="center"/>
    </xf>
    <xf numFmtId="2" fontId="12" fillId="6" borderId="0" xfId="2" applyNumberFormat="1" applyFill="1" applyAlignment="1">
      <alignment horizontal="center" vertical="center"/>
    </xf>
    <xf numFmtId="0" fontId="0" fillId="6" borderId="0" xfId="1" applyFont="1" applyFill="1" applyAlignment="1">
      <alignment horizontal="right" vertical="center"/>
    </xf>
    <xf numFmtId="0" fontId="0" fillId="6" borderId="0" xfId="1" applyFont="1" applyFill="1" applyAlignment="1">
      <alignment vertical="center"/>
    </xf>
    <xf numFmtId="165" fontId="12" fillId="6" borderId="0" xfId="2" applyNumberFormat="1" applyFill="1" applyAlignment="1">
      <alignment horizontal="center"/>
    </xf>
    <xf numFmtId="2" fontId="12" fillId="6" borderId="0" xfId="2" applyNumberFormat="1" applyFill="1"/>
    <xf numFmtId="0" fontId="11" fillId="0" borderId="0" xfId="2" applyFont="1"/>
    <xf numFmtId="0" fontId="15" fillId="3" borderId="0" xfId="2" applyFont="1" applyFill="1"/>
    <xf numFmtId="164" fontId="28" fillId="3" borderId="0" xfId="0" applyNumberFormat="1" applyFont="1" applyFill="1" applyAlignment="1">
      <alignment vertical="center"/>
    </xf>
    <xf numFmtId="17" fontId="1" fillId="6" borderId="0" xfId="2" quotePrefix="1" applyNumberFormat="1" applyFont="1" applyFill="1" applyAlignment="1">
      <alignment horizontal="center" vertical="center"/>
    </xf>
    <xf numFmtId="0" fontId="2" fillId="6" borderId="0" xfId="2" applyFont="1" applyFill="1"/>
    <xf numFmtId="0" fontId="1" fillId="0" borderId="0" xfId="1"/>
    <xf numFmtId="164" fontId="15" fillId="24" borderId="0" xfId="1" applyNumberFormat="1" applyFont="1" applyFill="1" applyAlignment="1">
      <alignment horizontal="center"/>
    </xf>
    <xf numFmtId="164" fontId="1" fillId="24" borderId="0" xfId="1" applyNumberFormat="1" applyFill="1" applyAlignment="1">
      <alignment horizontal="center"/>
    </xf>
    <xf numFmtId="0" fontId="1" fillId="24" borderId="0" xfId="1" applyFill="1" applyAlignment="1">
      <alignment horizontal="center"/>
    </xf>
    <xf numFmtId="0" fontId="1" fillId="5" borderId="0" xfId="1" applyFill="1" applyAlignment="1">
      <alignment horizontal="center"/>
    </xf>
    <xf numFmtId="165" fontId="12" fillId="0" borderId="0" xfId="2" applyNumberFormat="1"/>
    <xf numFmtId="0" fontId="12" fillId="6" borderId="0" xfId="2" applyFill="1" applyAlignment="1">
      <alignment horizontal="left" vertical="center"/>
    </xf>
    <xf numFmtId="0" fontId="26" fillId="0" borderId="0" xfId="2" applyFont="1" applyAlignment="1">
      <alignment horizontal="center" vertical="center"/>
    </xf>
    <xf numFmtId="164" fontId="14" fillId="0" borderId="0" xfId="1" applyNumberFormat="1" applyFont="1"/>
    <xf numFmtId="1" fontId="12" fillId="6" borderId="0" xfId="2" applyNumberFormat="1" applyFill="1"/>
    <xf numFmtId="164" fontId="26" fillId="0" borderId="0" xfId="2" applyNumberFormat="1" applyFont="1" applyAlignment="1">
      <alignment vertical="center"/>
    </xf>
    <xf numFmtId="0" fontId="26" fillId="0" borderId="0" xfId="2" applyFont="1" applyAlignment="1">
      <alignment vertical="center"/>
    </xf>
    <xf numFmtId="0" fontId="12" fillId="0" borderId="0" xfId="2" applyAlignment="1">
      <alignment horizontal="left"/>
    </xf>
    <xf numFmtId="2" fontId="0" fillId="0" borderId="0" xfId="1" applyNumberFormat="1" applyFont="1" applyAlignment="1">
      <alignment horizontal="center"/>
    </xf>
    <xf numFmtId="1" fontId="12" fillId="0" borderId="0" xfId="2" applyNumberFormat="1" applyAlignment="1">
      <alignment horizontal="center"/>
    </xf>
    <xf numFmtId="2" fontId="12" fillId="0" borderId="0" xfId="2" applyNumberFormat="1" applyAlignment="1">
      <alignment horizontal="center"/>
    </xf>
    <xf numFmtId="0" fontId="1" fillId="6" borderId="0" xfId="1" applyFill="1" applyAlignment="1">
      <alignment horizontal="center" wrapText="1"/>
    </xf>
    <xf numFmtId="2" fontId="1" fillId="6" borderId="0" xfId="1" applyNumberFormat="1" applyFill="1" applyAlignment="1">
      <alignment horizontal="center" wrapText="1"/>
    </xf>
    <xf numFmtId="164" fontId="15" fillId="25" borderId="20" xfId="2" applyNumberFormat="1" applyFont="1" applyFill="1" applyBorder="1" applyAlignment="1">
      <alignment horizontal="center" vertical="center"/>
    </xf>
    <xf numFmtId="164" fontId="1" fillId="25" borderId="20" xfId="2" applyNumberFormat="1" applyFont="1" applyFill="1" applyBorder="1" applyAlignment="1">
      <alignment horizontal="center" vertical="center"/>
    </xf>
    <xf numFmtId="2" fontId="1" fillId="0" borderId="0" xfId="1" applyNumberFormat="1"/>
    <xf numFmtId="0" fontId="15" fillId="5" borderId="0" xfId="2" applyFont="1" applyFill="1"/>
    <xf numFmtId="164" fontId="15" fillId="0" borderId="0" xfId="2" applyNumberFormat="1" applyFont="1" applyAlignment="1">
      <alignment horizontal="center"/>
    </xf>
    <xf numFmtId="164" fontId="12" fillId="0" borderId="0" xfId="2" applyNumberFormat="1" applyAlignment="1">
      <alignment horizontal="center"/>
    </xf>
    <xf numFmtId="0" fontId="12" fillId="0" borderId="0" xfId="2" quotePrefix="1"/>
    <xf numFmtId="0" fontId="2" fillId="5" borderId="0" xfId="2" applyFont="1" applyFill="1"/>
    <xf numFmtId="2" fontId="2" fillId="6" borderId="0" xfId="1" applyNumberFormat="1" applyFont="1" applyFill="1" applyAlignment="1">
      <alignment horizontal="center"/>
    </xf>
    <xf numFmtId="1" fontId="1" fillId="6" borderId="0" xfId="1" applyNumberFormat="1" applyFill="1" applyAlignment="1">
      <alignment horizontal="center"/>
    </xf>
    <xf numFmtId="164" fontId="3" fillId="0" borderId="0" xfId="2" applyNumberFormat="1" applyFont="1"/>
    <xf numFmtId="0" fontId="12" fillId="6" borderId="0" xfId="2" quotePrefix="1" applyFill="1"/>
    <xf numFmtId="16" fontId="12" fillId="6" borderId="0" xfId="2" quotePrefix="1" applyNumberFormat="1" applyFill="1"/>
    <xf numFmtId="16" fontId="1" fillId="6" borderId="0" xfId="2" quotePrefix="1" applyNumberFormat="1" applyFont="1" applyFill="1" applyAlignment="1">
      <alignment horizontal="center" vertical="center"/>
    </xf>
    <xf numFmtId="2" fontId="0" fillId="5" borderId="0" xfId="1" applyNumberFormat="1" applyFont="1" applyFill="1" applyAlignment="1">
      <alignment horizontal="center"/>
    </xf>
    <xf numFmtId="0" fontId="17" fillId="0" borderId="0" xfId="2" applyFont="1" applyAlignment="1">
      <alignment horizontal="left" vertical="top" wrapText="1"/>
    </xf>
    <xf numFmtId="0" fontId="12" fillId="0" borderId="0" xfId="2" applyAlignment="1">
      <alignment horizontal="center" wrapText="1"/>
    </xf>
    <xf numFmtId="0" fontId="30" fillId="18" borderId="0" xfId="1" applyFont="1" applyFill="1" applyAlignment="1">
      <alignment horizontal="center" vertical="center" wrapText="1"/>
    </xf>
    <xf numFmtId="0" fontId="17" fillId="0" borderId="0" xfId="2" applyFont="1" applyAlignment="1">
      <alignment horizontal="center" vertical="top" wrapText="1"/>
    </xf>
    <xf numFmtId="0" fontId="17" fillId="6" borderId="0" xfId="2" applyFont="1" applyFill="1" applyAlignment="1">
      <alignment horizontal="center" vertical="top" wrapText="1"/>
    </xf>
    <xf numFmtId="0" fontId="12" fillId="0" borderId="0" xfId="2" applyAlignment="1">
      <alignment horizontal="right" wrapText="1"/>
    </xf>
    <xf numFmtId="9" fontId="11" fillId="0" borderId="0" xfId="0" applyNumberFormat="1" applyFont="1"/>
    <xf numFmtId="0" fontId="28" fillId="0" borderId="9" xfId="4" applyBorder="1" applyAlignment="1">
      <alignment horizontal="center"/>
    </xf>
    <xf numFmtId="0" fontId="28" fillId="0" borderId="3" xfId="4" applyBorder="1" applyAlignment="1">
      <alignment horizontal="center"/>
    </xf>
    <xf numFmtId="0" fontId="28" fillId="0" borderId="10" xfId="4" applyBorder="1" applyAlignment="1">
      <alignment horizontal="center"/>
    </xf>
    <xf numFmtId="0" fontId="28" fillId="0" borderId="5" xfId="0" applyFont="1" applyBorder="1" applyAlignment="1">
      <alignment horizontal="center" wrapText="1"/>
    </xf>
    <xf numFmtId="0" fontId="28" fillId="0" borderId="0" xfId="0" applyFont="1" applyAlignment="1">
      <alignment horizontal="center" wrapText="1"/>
    </xf>
  </cellXfs>
  <cellStyles count="14">
    <cellStyle name="Hyperlink" xfId="9" builtinId="8"/>
    <cellStyle name="Normal" xfId="0" builtinId="0"/>
    <cellStyle name="Normal 2" xfId="1" xr:uid="{2835FA2D-6A3B-4F28-9B80-9B2B9C7E39FC}"/>
    <cellStyle name="Normal 2 2" xfId="4" xr:uid="{9CB32AB6-0369-48EB-86A3-E891028785A9}"/>
    <cellStyle name="Normal 2 2 2" xfId="8" xr:uid="{EAD9FBDD-443D-416B-9671-06ED8CBCDF75}"/>
    <cellStyle name="Normal 2 2 2 2" xfId="11" xr:uid="{748A342E-6435-498E-A012-10CB07507B14}"/>
    <cellStyle name="Normal 2 4" xfId="12" xr:uid="{C850449B-D62D-4AE2-941B-D7D80D57F504}"/>
    <cellStyle name="Normal 3" xfId="2" xr:uid="{CFA31BB8-14ED-4D3E-9956-46265722EFD7}"/>
    <cellStyle name="Normal 5" xfId="6" xr:uid="{DC20D41A-D147-4C51-B9BE-5FCFCBA91E42}"/>
    <cellStyle name="Normal 5 2" xfId="7" xr:uid="{5384A360-5A2D-4095-A9C7-ADA54FB41962}"/>
    <cellStyle name="Normal 6 2" xfId="10" xr:uid="{BF2FC3FD-421F-4356-8819-90DBE2E9013E}"/>
    <cellStyle name="Normal_Sheet1" xfId="13" xr:uid="{A82D39C7-245D-4C29-AF84-C9CE31525D71}"/>
    <cellStyle name="Output" xfId="3" builtinId="21"/>
    <cellStyle name="Percent" xfId="5" builtinId="5"/>
  </cellStyles>
  <dxfs count="8">
    <dxf>
      <font>
        <color theme="0" tint="-0.14990691854609822"/>
      </font>
      <fill>
        <patternFill>
          <fgColor theme="0"/>
          <bgColor theme="1" tint="0.49992370372631001"/>
        </patternFill>
      </fill>
    </dxf>
    <dxf>
      <font>
        <color theme="0" tint="-0.14990691854609822"/>
      </font>
      <fill>
        <patternFill>
          <fgColor theme="0"/>
          <bgColor theme="1" tint="0.49992370372631001"/>
        </patternFill>
      </fill>
    </dxf>
    <dxf>
      <fill>
        <patternFill>
          <bgColor theme="0" tint="-4.992828150273141E-2"/>
        </patternFill>
      </fill>
    </dxf>
    <dxf>
      <fill>
        <patternFill>
          <bgColor theme="0" tint="-4.992828150273141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12FC4"/>
      <color rgb="FF5BBBFF"/>
      <color rgb="FFBCE3FF"/>
      <color rgb="FFE2F5DB"/>
      <color rgb="FFF8FCF6"/>
      <color rgb="FFE5F6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strRef>
              <c:f>CopperCrossSpeciesValData!#REF!</c:f>
              <c:strCache>
                <c:ptCount val="1"/>
                <c:pt idx="0">
                  <c:v>#REF!</c:v>
                </c:pt>
              </c:strCache>
            </c:strRef>
          </c:xVal>
          <c:yVal>
            <c:numRef>
              <c:f>CopperCrossSpeciesValData!#REF!</c:f>
              <c:numCache>
                <c:formatCode>General</c:formatCode>
                <c:ptCount val="1"/>
                <c:pt idx="0">
                  <c:v>1</c:v>
                </c:pt>
              </c:numCache>
            </c:numRef>
          </c:yVal>
          <c:smooth val="0"/>
          <c:extLst>
            <c:ext xmlns:c16="http://schemas.microsoft.com/office/drawing/2014/chart" uri="{C3380CC4-5D6E-409C-BE32-E72D297353CC}">
              <c16:uniqueId val="{00000000-E73E-4096-8802-689744B76193}"/>
            </c:ext>
          </c:extLst>
        </c:ser>
        <c:dLbls>
          <c:showLegendKey val="0"/>
          <c:showVal val="0"/>
          <c:showCatName val="0"/>
          <c:showSerName val="0"/>
          <c:showPercent val="0"/>
          <c:showBubbleSize val="0"/>
        </c:dLbls>
        <c:axId val="772035935"/>
        <c:axId val="772048895"/>
      </c:scatterChart>
      <c:valAx>
        <c:axId val="772035935"/>
        <c:scaling>
          <c:logBase val="10"/>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2048895"/>
        <c:crosses val="autoZero"/>
        <c:crossBetween val="midCat"/>
      </c:valAx>
      <c:valAx>
        <c:axId val="772048895"/>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203593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56</xdr:col>
      <xdr:colOff>486455</xdr:colOff>
      <xdr:row>18</xdr:row>
      <xdr:rowOff>172811</xdr:rowOff>
    </xdr:from>
    <xdr:to>
      <xdr:col>72</xdr:col>
      <xdr:colOff>238124</xdr:colOff>
      <xdr:row>54</xdr:row>
      <xdr:rowOff>6804</xdr:rowOff>
    </xdr:to>
    <xdr:graphicFrame macro="">
      <xdr:nvGraphicFramePr>
        <xdr:cNvPr id="2" name="Chart 1">
          <a:extLst>
            <a:ext uri="{FF2B5EF4-FFF2-40B4-BE49-F238E27FC236}">
              <a16:creationId xmlns:a16="http://schemas.microsoft.com/office/drawing/2014/main" id="{F33DC869-01E9-81C5-3142-31C36BE57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79655a2279de1fe/Hydrotoxy%20Research/04_Projects/231130_MfE_CuZnAcute/Model%20evaluation/Taxonomy.xlsx" TargetMode="External"/><Relationship Id="rId1" Type="http://schemas.openxmlformats.org/officeDocument/2006/relationships/externalLinkPath" Target="https://ministryforenvironment.sharepoint.com/b79655a2279de1fe/Hydrotoxy%20Research/04_Projects/231130_MfE_CuZnAcute/Model%20evaluation/Taxonom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b79655a2279de1fe/Hydrotoxy%20Research/04_Projects/231130_MfE_CuZnAcute/Toxicity%20data/Zn%20acute%20collations/Zn_MLR_BLM_Database_v6_2024-03-11_Jenni_G.xlsx" TargetMode="External"/><Relationship Id="rId1" Type="http://schemas.openxmlformats.org/officeDocument/2006/relationships/externalLinkPath" Target="https://ministryforenvironment.sharepoint.com/b79655a2279de1fe/Hydrotoxy%20Research/04_Projects/231130_MfE_CuZnAcute/Toxicity%20data/Zn%20acute%20collations/Zn_MLR_BLM_Database_v6_2024-03-11_Jenni_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Species Scientific Name</v>
          </cell>
          <cell r="B1" t="str">
            <v>Species Kingdom</v>
          </cell>
          <cell r="C1" t="str">
            <v>Species Phylum</v>
          </cell>
          <cell r="D1" t="str">
            <v>Species Sub Phylum</v>
          </cell>
          <cell r="E1" t="str">
            <v>Species Class</v>
          </cell>
          <cell r="F1" t="str">
            <v>Species Order</v>
          </cell>
          <cell r="G1" t="str">
            <v>Species Family</v>
          </cell>
        </row>
        <row r="2">
          <cell r="A2" t="str">
            <v>Acantholeberis curvirostris</v>
          </cell>
          <cell r="B2" t="str">
            <v>Animalia</v>
          </cell>
          <cell r="C2" t="str">
            <v>Arthropoda</v>
          </cell>
          <cell r="D2" t="str">
            <v>Crustacea</v>
          </cell>
          <cell r="E2" t="str">
            <v>Branchiopoda</v>
          </cell>
          <cell r="F2" t="str">
            <v>Diplostraca</v>
          </cell>
          <cell r="G2" t="str">
            <v>Macrothricidae</v>
          </cell>
        </row>
        <row r="3">
          <cell r="A3" t="str">
            <v>Acipenser transmontanus</v>
          </cell>
          <cell r="B3" t="str">
            <v>Animalia</v>
          </cell>
          <cell r="C3" t="str">
            <v>Chordata</v>
          </cell>
          <cell r="D3" t="str">
            <v>Vertebrata</v>
          </cell>
          <cell r="E3" t="str">
            <v>Actinopterygii</v>
          </cell>
          <cell r="F3" t="str">
            <v>Acipenseriformes</v>
          </cell>
          <cell r="G3" t="str">
            <v>Acipenseridae</v>
          </cell>
        </row>
        <row r="4">
          <cell r="A4" t="str">
            <v>Acrocheilus alutaceus</v>
          </cell>
          <cell r="B4" t="str">
            <v>Animalia</v>
          </cell>
          <cell r="C4" t="str">
            <v>Chordata</v>
          </cell>
          <cell r="D4" t="str">
            <v>Vertebrata</v>
          </cell>
          <cell r="E4" t="str">
            <v>Actinopterygii</v>
          </cell>
          <cell r="F4" t="str">
            <v>Cypriniformes</v>
          </cell>
          <cell r="G4" t="str">
            <v>Cyprinidae</v>
          </cell>
        </row>
        <row r="5">
          <cell r="A5" t="str">
            <v>Acroperus elongatus</v>
          </cell>
          <cell r="B5" t="str">
            <v>Animalia</v>
          </cell>
          <cell r="C5" t="str">
            <v>Arthropoda</v>
          </cell>
          <cell r="D5" t="str">
            <v>Crustacea</v>
          </cell>
          <cell r="E5" t="str">
            <v>Branchiopoda</v>
          </cell>
          <cell r="F5" t="str">
            <v>Diplostraca</v>
          </cell>
          <cell r="G5" t="str">
            <v>Chydoridae</v>
          </cell>
        </row>
        <row r="6">
          <cell r="A6" t="str">
            <v>Acroperus harpae</v>
          </cell>
          <cell r="B6" t="str">
            <v>Animalia</v>
          </cell>
          <cell r="C6" t="str">
            <v>Arthropoda</v>
          </cell>
          <cell r="D6" t="str">
            <v>Crustacea</v>
          </cell>
          <cell r="E6" t="str">
            <v>Branchiopoda</v>
          </cell>
          <cell r="F6" t="str">
            <v>Diplostraca</v>
          </cell>
          <cell r="G6" t="str">
            <v>Chydoridae</v>
          </cell>
        </row>
        <row r="7">
          <cell r="A7" t="str">
            <v>Actinonaias ligamentina</v>
          </cell>
          <cell r="B7" t="str">
            <v>Animalia</v>
          </cell>
          <cell r="C7" t="str">
            <v>Mollusca</v>
          </cell>
          <cell r="E7" t="str">
            <v>Bivalvia</v>
          </cell>
          <cell r="F7" t="str">
            <v>Unionoida</v>
          </cell>
          <cell r="G7" t="str">
            <v>Unionidae</v>
          </cell>
        </row>
        <row r="8">
          <cell r="A8" t="str">
            <v>Actinonaias pectorosa</v>
          </cell>
          <cell r="B8" t="str">
            <v>Animalia</v>
          </cell>
          <cell r="C8" t="str">
            <v>Mollusca</v>
          </cell>
          <cell r="E8" t="str">
            <v>Bivalvia</v>
          </cell>
          <cell r="F8" t="str">
            <v>Unionoida</v>
          </cell>
          <cell r="G8" t="str">
            <v>Unionidae</v>
          </cell>
        </row>
        <row r="9">
          <cell r="A9" t="str">
            <v>Adenophlebia auriculata</v>
          </cell>
          <cell r="B9" t="str">
            <v>Animalia</v>
          </cell>
          <cell r="C9" t="str">
            <v>Arthropoda</v>
          </cell>
          <cell r="D9" t="str">
            <v>Hexapoda</v>
          </cell>
          <cell r="E9" t="str">
            <v>Insecta</v>
          </cell>
          <cell r="F9" t="str">
            <v>Ephemeroptera</v>
          </cell>
          <cell r="G9" t="str">
            <v>Leptophlebiidae</v>
          </cell>
        </row>
        <row r="10">
          <cell r="A10" t="str">
            <v>Alona quadrangularis</v>
          </cell>
          <cell r="B10" t="str">
            <v>Animalia</v>
          </cell>
          <cell r="C10" t="str">
            <v>Arthropoda</v>
          </cell>
          <cell r="D10" t="str">
            <v>Crustacea</v>
          </cell>
          <cell r="E10" t="str">
            <v>Branchiopoda</v>
          </cell>
          <cell r="F10" t="str">
            <v>Diplostraca</v>
          </cell>
          <cell r="G10" t="str">
            <v>Chydoridae</v>
          </cell>
        </row>
        <row r="11">
          <cell r="A11" t="str">
            <v>Alona sp.</v>
          </cell>
          <cell r="B11" t="str">
            <v>Animalia</v>
          </cell>
          <cell r="C11" t="str">
            <v>Arthropoda</v>
          </cell>
          <cell r="D11" t="str">
            <v>Crustacea</v>
          </cell>
          <cell r="E11" t="str">
            <v>Branchiopoda</v>
          </cell>
          <cell r="F11" t="str">
            <v>Diplostraca</v>
          </cell>
          <cell r="G11" t="str">
            <v>Chydoridae</v>
          </cell>
        </row>
        <row r="12">
          <cell r="A12" t="str">
            <v>Ambassis sp.</v>
          </cell>
          <cell r="B12" t="str">
            <v>Animalia</v>
          </cell>
          <cell r="C12" t="str">
            <v>Chordata</v>
          </cell>
          <cell r="D12" t="str">
            <v>Vertebrata</v>
          </cell>
          <cell r="E12" t="str">
            <v>Actinopterygii</v>
          </cell>
          <cell r="F12" t="str">
            <v>Perciformes</v>
          </cell>
          <cell r="G12" t="str">
            <v>Ambassidae</v>
          </cell>
        </row>
        <row r="13">
          <cell r="A13" t="str">
            <v>Anaxyrus boreas</v>
          </cell>
          <cell r="B13" t="str">
            <v>Animalia</v>
          </cell>
          <cell r="C13" t="str">
            <v>Chordata</v>
          </cell>
          <cell r="D13" t="str">
            <v>Vertebrata</v>
          </cell>
          <cell r="E13" t="str">
            <v>Amphibia</v>
          </cell>
          <cell r="F13" t="str">
            <v>Anura</v>
          </cell>
          <cell r="G13" t="str">
            <v>Bufonidae</v>
          </cell>
        </row>
        <row r="14">
          <cell r="A14" t="str">
            <v>Anguilla japonica</v>
          </cell>
          <cell r="B14" t="str">
            <v>Animalia</v>
          </cell>
          <cell r="C14" t="str">
            <v>Chordata</v>
          </cell>
          <cell r="D14" t="str">
            <v>Vertebrata</v>
          </cell>
          <cell r="E14" t="str">
            <v>Actinopterygii</v>
          </cell>
          <cell r="F14" t="str">
            <v>Anguilliformes</v>
          </cell>
          <cell r="G14" t="str">
            <v>Anguillidae</v>
          </cell>
        </row>
        <row r="15">
          <cell r="A15" t="str">
            <v>Anodonta imbecillis</v>
          </cell>
          <cell r="B15" t="str">
            <v>Animalia</v>
          </cell>
          <cell r="C15" t="str">
            <v>Mollusca</v>
          </cell>
          <cell r="E15" t="str">
            <v>Bivalvia</v>
          </cell>
          <cell r="F15" t="str">
            <v>Unionoida</v>
          </cell>
          <cell r="G15" t="str">
            <v>Unionidae</v>
          </cell>
        </row>
        <row r="16">
          <cell r="A16" t="str">
            <v>Arctopsyche sp.</v>
          </cell>
          <cell r="B16" t="str">
            <v>Animalia</v>
          </cell>
          <cell r="C16" t="str">
            <v>Arthropoda</v>
          </cell>
          <cell r="D16" t="str">
            <v>Hexapoda</v>
          </cell>
          <cell r="E16" t="str">
            <v>Insecta</v>
          </cell>
          <cell r="F16" t="str">
            <v>Trichoptera</v>
          </cell>
          <cell r="G16" t="str">
            <v>Hydropsychidae</v>
          </cell>
        </row>
        <row r="17">
          <cell r="A17" t="str">
            <v>Aspidisca cicada</v>
          </cell>
          <cell r="B17" t="str">
            <v>Animalia</v>
          </cell>
          <cell r="C17" t="str">
            <v>Ciliophora</v>
          </cell>
          <cell r="E17" t="str">
            <v>Ciliatea</v>
          </cell>
          <cell r="F17" t="str">
            <v>Hypotrichida</v>
          </cell>
          <cell r="G17" t="str">
            <v>Aspidiscidae</v>
          </cell>
        </row>
        <row r="18">
          <cell r="A18" t="str">
            <v>Aspidisca lynceus</v>
          </cell>
          <cell r="B18" t="str">
            <v>Animalia</v>
          </cell>
          <cell r="C18" t="str">
            <v>Ciliophora</v>
          </cell>
          <cell r="E18" t="str">
            <v>Ciliatea</v>
          </cell>
          <cell r="F18" t="str">
            <v>Hypotrichida</v>
          </cell>
          <cell r="G18" t="str">
            <v>Aspidiscidae</v>
          </cell>
        </row>
        <row r="19">
          <cell r="A19" t="str">
            <v>Azolla mexicana</v>
          </cell>
          <cell r="B19" t="str">
            <v>Plantae</v>
          </cell>
          <cell r="C19" t="str">
            <v>Polypodiophyta</v>
          </cell>
          <cell r="E19" t="str">
            <v>Filicopsida</v>
          </cell>
          <cell r="F19" t="str">
            <v>Salviniales</v>
          </cell>
          <cell r="G19" t="str">
            <v>Salviniaceae</v>
          </cell>
        </row>
        <row r="20">
          <cell r="A20" t="str">
            <v>Baetis tricaudatus</v>
          </cell>
          <cell r="B20" t="str">
            <v>Animalia</v>
          </cell>
          <cell r="C20" t="str">
            <v>Arthropoda</v>
          </cell>
          <cell r="D20" t="str">
            <v>Hexapoda</v>
          </cell>
          <cell r="E20" t="str">
            <v>Insecta</v>
          </cell>
          <cell r="F20" t="str">
            <v>Ephemeroptera</v>
          </cell>
          <cell r="G20" t="str">
            <v>Baetidae</v>
          </cell>
        </row>
        <row r="21">
          <cell r="A21" t="str">
            <v>Barbonymus gonionotus</v>
          </cell>
          <cell r="B21" t="str">
            <v>Animalia</v>
          </cell>
          <cell r="C21" t="str">
            <v>Chordata</v>
          </cell>
          <cell r="D21" t="str">
            <v>Vertebrata</v>
          </cell>
          <cell r="E21" t="str">
            <v>Actinopterygii</v>
          </cell>
          <cell r="F21" t="str">
            <v>Cypriniformes</v>
          </cell>
          <cell r="G21" t="str">
            <v>Cyprinidae</v>
          </cell>
        </row>
        <row r="22">
          <cell r="A22" t="str">
            <v>Biomphalaria glabrata</v>
          </cell>
          <cell r="B22" t="str">
            <v>Animalia</v>
          </cell>
          <cell r="C22" t="str">
            <v>Mollusca</v>
          </cell>
          <cell r="E22" t="str">
            <v>Gastropoda</v>
          </cell>
          <cell r="F22" t="str">
            <v>Basommatophora</v>
          </cell>
          <cell r="G22" t="str">
            <v>Planorbidae</v>
          </cell>
        </row>
        <row r="23">
          <cell r="A23" t="str">
            <v>Bosmina longirostris</v>
          </cell>
          <cell r="B23" t="str">
            <v>Animalia</v>
          </cell>
          <cell r="C23" t="str">
            <v>Arthropoda</v>
          </cell>
          <cell r="D23" t="str">
            <v>Crustacea</v>
          </cell>
          <cell r="E23" t="str">
            <v>Branchiopoda</v>
          </cell>
          <cell r="F23" t="str">
            <v>Diplostraca</v>
          </cell>
          <cell r="G23" t="str">
            <v>Bosminidae</v>
          </cell>
        </row>
        <row r="24">
          <cell r="A24" t="str">
            <v>Brachionus calyciflorus</v>
          </cell>
          <cell r="B24" t="str">
            <v>Animalia</v>
          </cell>
          <cell r="C24" t="str">
            <v>Rotifera</v>
          </cell>
          <cell r="E24" t="str">
            <v>Monogononta</v>
          </cell>
          <cell r="F24" t="str">
            <v>Ploima</v>
          </cell>
          <cell r="G24" t="str">
            <v>Brachionidae</v>
          </cell>
        </row>
        <row r="25">
          <cell r="A25" t="str">
            <v>Bryocamptus zschokkei</v>
          </cell>
          <cell r="B25" t="str">
            <v>Animalia</v>
          </cell>
          <cell r="C25" t="str">
            <v>Arthropoda</v>
          </cell>
          <cell r="D25" t="str">
            <v>Crustacea</v>
          </cell>
          <cell r="E25" t="str">
            <v>Maxillopoda</v>
          </cell>
          <cell r="F25" t="str">
            <v>Harpacticoida</v>
          </cell>
          <cell r="G25" t="str">
            <v>Canthocamptidae</v>
          </cell>
        </row>
        <row r="26">
          <cell r="A26" t="str">
            <v>Burnupia stenochorias</v>
          </cell>
          <cell r="B26" t="str">
            <v>Animalia</v>
          </cell>
          <cell r="C26" t="str">
            <v>Mollusca</v>
          </cell>
          <cell r="E26" t="str">
            <v>Gastropoda</v>
          </cell>
          <cell r="F26" t="str">
            <v>Basommatophora</v>
          </cell>
          <cell r="G26" t="str">
            <v>Ancylidae</v>
          </cell>
        </row>
        <row r="27">
          <cell r="A27" t="str">
            <v>Caecidotea sp.</v>
          </cell>
          <cell r="B27" t="str">
            <v>Animalia</v>
          </cell>
          <cell r="C27" t="str">
            <v>Arthropoda</v>
          </cell>
          <cell r="D27" t="str">
            <v>Crustacea</v>
          </cell>
          <cell r="E27" t="str">
            <v>Malacostraca</v>
          </cell>
          <cell r="F27" t="str">
            <v>Isopoda</v>
          </cell>
          <cell r="G27" t="str">
            <v>Asellidae</v>
          </cell>
        </row>
        <row r="28">
          <cell r="A28" t="str">
            <v>Callinectes sapidus</v>
          </cell>
          <cell r="B28" t="str">
            <v>Animalia</v>
          </cell>
          <cell r="D28" t="str">
            <v>Crustacea</v>
          </cell>
          <cell r="E28" t="str">
            <v>Malacostraca</v>
          </cell>
          <cell r="F28" t="str">
            <v>Decapoda</v>
          </cell>
          <cell r="G28" t="str">
            <v>Portunidae</v>
          </cell>
        </row>
        <row r="29">
          <cell r="A29" t="str">
            <v>Cambarus robustus</v>
          </cell>
          <cell r="B29" t="str">
            <v>Animalia</v>
          </cell>
          <cell r="C29" t="str">
            <v>Arthropoda</v>
          </cell>
          <cell r="D29" t="str">
            <v>Crustacea</v>
          </cell>
          <cell r="E29" t="str">
            <v>Malacostraca</v>
          </cell>
          <cell r="F29" t="str">
            <v>Decapoda</v>
          </cell>
          <cell r="G29" t="str">
            <v>Cambaridae</v>
          </cell>
        </row>
        <row r="30">
          <cell r="A30" t="str">
            <v>Carassius auratus</v>
          </cell>
          <cell r="B30" t="str">
            <v>Animalia</v>
          </cell>
          <cell r="C30" t="str">
            <v>Chordata</v>
          </cell>
          <cell r="D30" t="str">
            <v>Vertebrata</v>
          </cell>
          <cell r="E30" t="str">
            <v>Actinopterygii</v>
          </cell>
          <cell r="F30" t="str">
            <v>Cypriniformes</v>
          </cell>
          <cell r="G30" t="str">
            <v>Cyprinidae</v>
          </cell>
        </row>
        <row r="31">
          <cell r="A31" t="str">
            <v>Catostomus commersoni</v>
          </cell>
          <cell r="B31" t="str">
            <v>Animalia</v>
          </cell>
          <cell r="C31" t="str">
            <v>Chordata</v>
          </cell>
          <cell r="D31" t="str">
            <v>Vertebrata</v>
          </cell>
          <cell r="E31" t="str">
            <v>Actinopterygii</v>
          </cell>
          <cell r="F31" t="str">
            <v>Cypriniformes</v>
          </cell>
          <cell r="G31" t="str">
            <v>Catostomidae</v>
          </cell>
        </row>
        <row r="32">
          <cell r="A32" t="str">
            <v>Ceratophyllum demersum</v>
          </cell>
          <cell r="B32" t="str">
            <v>Plantae</v>
          </cell>
          <cell r="C32" t="str">
            <v>Magnoliophyta</v>
          </cell>
          <cell r="E32" t="str">
            <v>Magnoliopsida</v>
          </cell>
          <cell r="F32" t="str">
            <v>Nymphaeales</v>
          </cell>
          <cell r="G32" t="str">
            <v>Ceratophyllaceae</v>
          </cell>
        </row>
        <row r="33">
          <cell r="A33" t="str">
            <v>Ceriodaphnia dubia</v>
          </cell>
          <cell r="B33" t="str">
            <v>Animalia</v>
          </cell>
          <cell r="C33" t="str">
            <v>Arthropoda</v>
          </cell>
          <cell r="D33" t="str">
            <v>Crustacea</v>
          </cell>
          <cell r="E33" t="str">
            <v>Branchiopoda</v>
          </cell>
          <cell r="F33" t="str">
            <v>Diplostraca</v>
          </cell>
          <cell r="G33" t="str">
            <v>Daphniidae</v>
          </cell>
        </row>
        <row r="34">
          <cell r="A34" t="str">
            <v>Ceriodaphnia pulchella</v>
          </cell>
          <cell r="B34" t="str">
            <v>Animalia</v>
          </cell>
          <cell r="C34" t="str">
            <v>Arthropoda</v>
          </cell>
          <cell r="D34" t="str">
            <v>Crustacea</v>
          </cell>
          <cell r="E34" t="str">
            <v>Branchiopoda</v>
          </cell>
          <cell r="F34" t="str">
            <v>Diplostraca</v>
          </cell>
          <cell r="G34" t="str">
            <v>Daphniidae</v>
          </cell>
        </row>
        <row r="35">
          <cell r="A35" t="str">
            <v>Ceriodaphnia quadrangula</v>
          </cell>
          <cell r="B35" t="str">
            <v>Animalia</v>
          </cell>
          <cell r="C35" t="str">
            <v>Arthropoda</v>
          </cell>
          <cell r="D35" t="str">
            <v>Crustacea</v>
          </cell>
          <cell r="E35" t="str">
            <v>Branchiopoda</v>
          </cell>
          <cell r="F35" t="str">
            <v>Diplostraca</v>
          </cell>
          <cell r="G35" t="str">
            <v>Daphniidae</v>
          </cell>
        </row>
        <row r="36">
          <cell r="A36" t="str">
            <v>Ceriodaphnia reticulata</v>
          </cell>
          <cell r="B36" t="str">
            <v>Animalia</v>
          </cell>
          <cell r="C36" t="str">
            <v>Arthropoda</v>
          </cell>
          <cell r="D36" t="str">
            <v>Crustacea</v>
          </cell>
          <cell r="E36" t="str">
            <v>Branchiopoda</v>
          </cell>
          <cell r="F36" t="str">
            <v>Diplostraca</v>
          </cell>
          <cell r="G36" t="str">
            <v>Daphniidae</v>
          </cell>
        </row>
        <row r="37">
          <cell r="A37" t="str">
            <v>Channa punctata</v>
          </cell>
          <cell r="B37" t="str">
            <v>Animalia</v>
          </cell>
          <cell r="C37" t="str">
            <v>Chordata</v>
          </cell>
          <cell r="D37" t="str">
            <v>Vertebrata</v>
          </cell>
          <cell r="E37" t="str">
            <v>Actinopterygii</v>
          </cell>
          <cell r="F37" t="str">
            <v>Perciformes</v>
          </cell>
          <cell r="G37" t="str">
            <v>Channidae</v>
          </cell>
        </row>
        <row r="38">
          <cell r="A38" t="str">
            <v>Cherax destructor</v>
          </cell>
          <cell r="B38" t="str">
            <v>Animalia</v>
          </cell>
          <cell r="C38" t="str">
            <v>Arthropoda</v>
          </cell>
          <cell r="D38" t="str">
            <v>Crustacea</v>
          </cell>
          <cell r="E38" t="str">
            <v>Malacostraca</v>
          </cell>
          <cell r="F38" t="str">
            <v>Decapoda</v>
          </cell>
          <cell r="G38" t="str">
            <v>Parastacidae</v>
          </cell>
        </row>
        <row r="39">
          <cell r="A39" t="str">
            <v>Chilodonella uncinata</v>
          </cell>
          <cell r="B39" t="str">
            <v>Animalia</v>
          </cell>
          <cell r="C39" t="str">
            <v>Ciliophora</v>
          </cell>
          <cell r="E39" t="str">
            <v>Ciliatea</v>
          </cell>
          <cell r="F39" t="str">
            <v>Cyrtophorida</v>
          </cell>
          <cell r="G39" t="str">
            <v>Chilododontidae</v>
          </cell>
        </row>
        <row r="40">
          <cell r="A40" t="str">
            <v>Chilomonas paramecium</v>
          </cell>
          <cell r="B40" t="str">
            <v>Plantae</v>
          </cell>
          <cell r="C40" t="str">
            <v>Cryptophycophyta</v>
          </cell>
          <cell r="E40" t="str">
            <v>Cryptophyceae</v>
          </cell>
          <cell r="F40" t="str">
            <v>Cryptomonadales</v>
          </cell>
          <cell r="G40" t="str">
            <v>Cryptomonadaceae</v>
          </cell>
        </row>
        <row r="41">
          <cell r="A41" t="str">
            <v>Chironomus decorus</v>
          </cell>
          <cell r="B41" t="str">
            <v>Animalia</v>
          </cell>
          <cell r="C41" t="str">
            <v>Arthropoda</v>
          </cell>
          <cell r="D41" t="str">
            <v>Hexapoda</v>
          </cell>
          <cell r="E41" t="str">
            <v>Insecta</v>
          </cell>
          <cell r="F41" t="str">
            <v>Diptera</v>
          </cell>
          <cell r="G41" t="str">
            <v>Chironomidae</v>
          </cell>
        </row>
        <row r="42">
          <cell r="A42" t="str">
            <v>Chironomus javanus</v>
          </cell>
          <cell r="B42" t="str">
            <v>Animalia</v>
          </cell>
          <cell r="C42" t="str">
            <v>Arthropoda</v>
          </cell>
          <cell r="D42" t="str">
            <v>Hexapoda</v>
          </cell>
          <cell r="E42" t="str">
            <v>Insecta</v>
          </cell>
          <cell r="F42" t="str">
            <v>Diptera</v>
          </cell>
          <cell r="G42" t="str">
            <v>Chironomidae</v>
          </cell>
        </row>
        <row r="43">
          <cell r="A43" t="str">
            <v>Chironomus plumosus</v>
          </cell>
          <cell r="B43" t="str">
            <v>Animalia</v>
          </cell>
          <cell r="C43" t="str">
            <v>Arthropoda</v>
          </cell>
          <cell r="D43" t="str">
            <v>Hexapoda</v>
          </cell>
          <cell r="E43" t="str">
            <v>Insecta</v>
          </cell>
          <cell r="F43" t="str">
            <v>Diptera</v>
          </cell>
          <cell r="G43" t="str">
            <v>Chironomidae</v>
          </cell>
        </row>
        <row r="44">
          <cell r="A44" t="str">
            <v>Chironomus riparius</v>
          </cell>
          <cell r="B44" t="str">
            <v>Animalia</v>
          </cell>
          <cell r="C44" t="str">
            <v>Arthropoda</v>
          </cell>
          <cell r="D44" t="str">
            <v>Hexapoda</v>
          </cell>
          <cell r="E44" t="str">
            <v>Insecta</v>
          </cell>
          <cell r="F44" t="str">
            <v>Diptera</v>
          </cell>
          <cell r="G44" t="str">
            <v>Chironomidae</v>
          </cell>
        </row>
        <row r="45">
          <cell r="A45" t="str">
            <v>Chironomus tentans</v>
          </cell>
          <cell r="B45" t="str">
            <v>Animalia</v>
          </cell>
          <cell r="C45" t="str">
            <v>Arthropoda</v>
          </cell>
          <cell r="D45" t="str">
            <v>Hexapoda</v>
          </cell>
          <cell r="E45" t="str">
            <v>Insecta</v>
          </cell>
          <cell r="F45" t="str">
            <v>Diptera</v>
          </cell>
          <cell r="G45" t="str">
            <v>Chironomidae</v>
          </cell>
        </row>
        <row r="46">
          <cell r="A46" t="str">
            <v>Chlamydomonas reinhardtii</v>
          </cell>
          <cell r="B46" t="str">
            <v>Plantae</v>
          </cell>
          <cell r="C46" t="str">
            <v>Chlorophyta</v>
          </cell>
          <cell r="E46" t="str">
            <v>Chlorophyceae</v>
          </cell>
          <cell r="F46" t="str">
            <v>Volvocales</v>
          </cell>
          <cell r="G46" t="str">
            <v>Chlamydomonadaceae</v>
          </cell>
        </row>
        <row r="47">
          <cell r="A47" t="str">
            <v>Chlorella sp.</v>
          </cell>
          <cell r="B47" t="str">
            <v>Plantae</v>
          </cell>
          <cell r="C47" t="str">
            <v>Chlorophyta</v>
          </cell>
          <cell r="E47" t="str">
            <v>Chlorophyceae</v>
          </cell>
          <cell r="F47" t="str">
            <v>Chlorococcales</v>
          </cell>
          <cell r="G47" t="str">
            <v>Oocystaceae</v>
          </cell>
        </row>
        <row r="48">
          <cell r="A48" t="str">
            <v>Chlorella sp. (PNG isolate)</v>
          </cell>
          <cell r="B48" t="str">
            <v>Plantae</v>
          </cell>
          <cell r="C48" t="str">
            <v>Chlorophyta</v>
          </cell>
          <cell r="E48" t="str">
            <v>Chlorophyceae</v>
          </cell>
          <cell r="F48" t="str">
            <v>Chlorococcales</v>
          </cell>
          <cell r="G48" t="str">
            <v>Oocystaceae</v>
          </cell>
        </row>
        <row r="49">
          <cell r="A49" t="str">
            <v>Chlorella vulgaris</v>
          </cell>
          <cell r="B49" t="str">
            <v>Plantae</v>
          </cell>
          <cell r="C49" t="str">
            <v>Chlorophyta</v>
          </cell>
          <cell r="E49" t="str">
            <v>Chlorophyceae</v>
          </cell>
          <cell r="F49" t="str">
            <v>Chlorococcales</v>
          </cell>
          <cell r="G49" t="str">
            <v>Oocystaceae</v>
          </cell>
        </row>
        <row r="50">
          <cell r="A50" t="str">
            <v>Chloroperlidae</v>
          </cell>
          <cell r="B50" t="str">
            <v>Animalia</v>
          </cell>
          <cell r="C50" t="str">
            <v>Arthropoda</v>
          </cell>
          <cell r="D50" t="str">
            <v>Hexapoda</v>
          </cell>
          <cell r="E50" t="str">
            <v>Insecta</v>
          </cell>
          <cell r="F50" t="str">
            <v>Plecoptera</v>
          </cell>
          <cell r="G50" t="str">
            <v>Chloroperlidae</v>
          </cell>
        </row>
        <row r="51">
          <cell r="A51" t="str">
            <v>Chydorus ovalis</v>
          </cell>
          <cell r="B51" t="str">
            <v>Animalia</v>
          </cell>
          <cell r="C51" t="str">
            <v>Arthropoda</v>
          </cell>
          <cell r="D51" t="str">
            <v>Crustacea</v>
          </cell>
          <cell r="E51" t="str">
            <v>Branchiopoda</v>
          </cell>
          <cell r="F51" t="str">
            <v>Diplostraca</v>
          </cell>
          <cell r="G51" t="str">
            <v>Chydoridae</v>
          </cell>
        </row>
        <row r="52">
          <cell r="A52" t="str">
            <v>Chydorus sphaericus</v>
          </cell>
          <cell r="B52" t="str">
            <v>Animalia</v>
          </cell>
          <cell r="C52" t="str">
            <v>Arthropoda</v>
          </cell>
          <cell r="D52" t="str">
            <v>Crustacea</v>
          </cell>
          <cell r="E52" t="str">
            <v>Branchiopoda</v>
          </cell>
          <cell r="F52" t="str">
            <v>Diplostraca</v>
          </cell>
          <cell r="G52" t="str">
            <v>Chydoridae</v>
          </cell>
        </row>
        <row r="53">
          <cell r="A53" t="str">
            <v>Cinygmula sp.</v>
          </cell>
          <cell r="B53" t="str">
            <v>Animalia</v>
          </cell>
          <cell r="C53" t="str">
            <v>Arthropoda</v>
          </cell>
          <cell r="D53" t="str">
            <v>Hexapoda</v>
          </cell>
          <cell r="E53" t="str">
            <v>Insecta</v>
          </cell>
          <cell r="F53" t="str">
            <v>Ephemeroptera</v>
          </cell>
          <cell r="G53" t="str">
            <v>Heptageniidae</v>
          </cell>
        </row>
        <row r="54">
          <cell r="A54" t="str">
            <v>Cnesterodon decemmaculatus</v>
          </cell>
          <cell r="B54" t="str">
            <v>Animalia</v>
          </cell>
          <cell r="C54" t="str">
            <v>Chordata</v>
          </cell>
          <cell r="D54" t="str">
            <v>Vertebrata</v>
          </cell>
          <cell r="E54" t="str">
            <v>Actinopterygii</v>
          </cell>
          <cell r="F54" t="str">
            <v>Cyprinodontiformes</v>
          </cell>
          <cell r="G54" t="str">
            <v>Poeciliidae</v>
          </cell>
        </row>
        <row r="55">
          <cell r="A55" t="str">
            <v>Copepoda</v>
          </cell>
          <cell r="B55" t="str">
            <v>Animalia</v>
          </cell>
          <cell r="C55" t="str">
            <v>Arthropoda</v>
          </cell>
          <cell r="D55" t="str">
            <v>Crustacea</v>
          </cell>
          <cell r="E55" t="str">
            <v>Maxillopoda</v>
          </cell>
          <cell r="F55" t="str">
            <v>Copepoda</v>
          </cell>
        </row>
        <row r="56">
          <cell r="A56" t="str">
            <v>Corbicula australis</v>
          </cell>
          <cell r="B56" t="str">
            <v>Animalia</v>
          </cell>
          <cell r="C56" t="str">
            <v>Mollusca</v>
          </cell>
          <cell r="E56" t="str">
            <v>Bivalvia</v>
          </cell>
          <cell r="F56" t="str">
            <v>Veneroida</v>
          </cell>
          <cell r="G56" t="str">
            <v>Corbiculidae</v>
          </cell>
        </row>
        <row r="57">
          <cell r="A57" t="str">
            <v>Corbicula fluminea</v>
          </cell>
          <cell r="B57" t="str">
            <v>Animalia</v>
          </cell>
          <cell r="C57" t="str">
            <v>Mollusca</v>
          </cell>
          <cell r="E57" t="str">
            <v>Bivalvia</v>
          </cell>
          <cell r="F57" t="str">
            <v>Veneroida</v>
          </cell>
          <cell r="G57" t="str">
            <v>Corbiculidae</v>
          </cell>
        </row>
        <row r="58">
          <cell r="A58" t="str">
            <v>Corbicula manilensis</v>
          </cell>
          <cell r="B58" t="str">
            <v>Animalia</v>
          </cell>
          <cell r="C58" t="str">
            <v>Mollusca</v>
          </cell>
          <cell r="E58" t="str">
            <v>Bivalvia</v>
          </cell>
          <cell r="F58" t="str">
            <v>Veneroida</v>
          </cell>
          <cell r="G58" t="str">
            <v>Corbiculidae</v>
          </cell>
        </row>
        <row r="59">
          <cell r="A59" t="str">
            <v>Corophium sp.</v>
          </cell>
          <cell r="B59" t="str">
            <v>Animalia</v>
          </cell>
          <cell r="C59" t="str">
            <v>Arthropoda</v>
          </cell>
          <cell r="D59" t="str">
            <v>Crustacea</v>
          </cell>
          <cell r="E59" t="str">
            <v>Malacostraca</v>
          </cell>
          <cell r="F59" t="str">
            <v>Amphipoda</v>
          </cell>
          <cell r="G59" t="str">
            <v>Corophiidae</v>
          </cell>
        </row>
        <row r="60">
          <cell r="A60" t="str">
            <v>Cottus bairdi</v>
          </cell>
          <cell r="B60" t="str">
            <v>Animalia</v>
          </cell>
          <cell r="C60" t="str">
            <v>Chordata</v>
          </cell>
          <cell r="D60" t="str">
            <v>Vertebrata</v>
          </cell>
          <cell r="E60" t="str">
            <v>Actinopterygii</v>
          </cell>
          <cell r="F60" t="str">
            <v>Scorpaeniformes</v>
          </cell>
          <cell r="G60" t="str">
            <v>Cottidae</v>
          </cell>
        </row>
        <row r="61">
          <cell r="A61" t="str">
            <v>Cottus confusus</v>
          </cell>
          <cell r="B61" t="str">
            <v>Animalia</v>
          </cell>
          <cell r="C61" t="str">
            <v>Chordata</v>
          </cell>
          <cell r="D61" t="str">
            <v>Vertebrata</v>
          </cell>
          <cell r="E61" t="str">
            <v>Actinopterygii</v>
          </cell>
          <cell r="F61" t="str">
            <v>Scorpaeniformes</v>
          </cell>
          <cell r="G61" t="str">
            <v>Cottidae</v>
          </cell>
        </row>
        <row r="62">
          <cell r="A62" t="str">
            <v>Craterocephalus stercusmuscarum</v>
          </cell>
          <cell r="B62" t="str">
            <v>Animalia</v>
          </cell>
          <cell r="C62" t="str">
            <v>Chordata</v>
          </cell>
          <cell r="D62" t="str">
            <v>Vertebrata</v>
          </cell>
          <cell r="E62" t="str">
            <v>Actinopterygii</v>
          </cell>
          <cell r="F62" t="str">
            <v>Atheriniformes</v>
          </cell>
          <cell r="G62" t="str">
            <v>Atherinidae</v>
          </cell>
        </row>
        <row r="63">
          <cell r="A63" t="str">
            <v>Culicoides furens</v>
          </cell>
          <cell r="B63" t="str">
            <v>Animalia</v>
          </cell>
          <cell r="C63" t="str">
            <v>Arthropoda</v>
          </cell>
          <cell r="D63" t="str">
            <v>Hexapoda</v>
          </cell>
          <cell r="E63" t="str">
            <v>Insecta</v>
          </cell>
          <cell r="F63" t="str">
            <v>Diptera</v>
          </cell>
          <cell r="G63" t="str">
            <v>Ceratopogonidae</v>
          </cell>
        </row>
        <row r="64">
          <cell r="A64" t="str">
            <v>Cypridopsis sp.</v>
          </cell>
          <cell r="B64" t="str">
            <v>Animalia</v>
          </cell>
          <cell r="C64" t="str">
            <v>Arthropoda</v>
          </cell>
          <cell r="D64" t="str">
            <v>Crustacea</v>
          </cell>
          <cell r="E64" t="str">
            <v>Ostracoda</v>
          </cell>
          <cell r="F64" t="str">
            <v>Podocopa</v>
          </cell>
          <cell r="G64" t="str">
            <v>Cypridopsidae</v>
          </cell>
        </row>
        <row r="65">
          <cell r="A65" t="str">
            <v>Cyprinus carpio</v>
          </cell>
          <cell r="B65" t="str">
            <v>Animalia</v>
          </cell>
          <cell r="C65" t="str">
            <v>Chordata</v>
          </cell>
          <cell r="D65" t="str">
            <v>Vertebrata</v>
          </cell>
          <cell r="E65" t="str">
            <v>Actinopterygii</v>
          </cell>
          <cell r="F65" t="str">
            <v>Cypriniformes</v>
          </cell>
          <cell r="G65" t="str">
            <v>Cyprinidae</v>
          </cell>
        </row>
        <row r="66">
          <cell r="A66" t="str">
            <v>Cyrnus trimaculatus</v>
          </cell>
          <cell r="B66" t="str">
            <v>Animalia</v>
          </cell>
          <cell r="C66" t="str">
            <v>Arthropoda</v>
          </cell>
          <cell r="D66" t="str">
            <v>Hexapoda</v>
          </cell>
          <cell r="E66" t="str">
            <v>Insecta</v>
          </cell>
          <cell r="F66" t="str">
            <v>Trichoptera</v>
          </cell>
          <cell r="G66" t="str">
            <v>Polycentropodidae</v>
          </cell>
        </row>
        <row r="67">
          <cell r="A67" t="str">
            <v>Danio rerio</v>
          </cell>
          <cell r="B67" t="str">
            <v>Animalia</v>
          </cell>
          <cell r="C67" t="str">
            <v>Chordata</v>
          </cell>
          <cell r="D67" t="str">
            <v>Vertebrata</v>
          </cell>
          <cell r="E67" t="str">
            <v>Actinopterygii</v>
          </cell>
          <cell r="F67" t="str">
            <v>Cypriniformes</v>
          </cell>
          <cell r="G67" t="str">
            <v>Cyprinidae</v>
          </cell>
        </row>
        <row r="68">
          <cell r="A68" t="str">
            <v>Daphnia ambigua</v>
          </cell>
          <cell r="B68" t="str">
            <v>Animalia</v>
          </cell>
          <cell r="C68" t="str">
            <v>Arthropoda</v>
          </cell>
          <cell r="D68" t="str">
            <v>Crustacea</v>
          </cell>
          <cell r="E68" t="str">
            <v>Branchiopoda</v>
          </cell>
          <cell r="F68" t="str">
            <v>Diplostraca</v>
          </cell>
          <cell r="G68" t="str">
            <v>Daphniidae</v>
          </cell>
        </row>
        <row r="69">
          <cell r="A69" t="str">
            <v>Daphnia galeata</v>
          </cell>
          <cell r="B69" t="str">
            <v>Animalia</v>
          </cell>
          <cell r="C69" t="str">
            <v>Arthropoda</v>
          </cell>
          <cell r="D69" t="str">
            <v>Crustacea</v>
          </cell>
          <cell r="E69" t="str">
            <v>Branchiopoda</v>
          </cell>
          <cell r="F69" t="str">
            <v>Diplostraca</v>
          </cell>
          <cell r="G69" t="str">
            <v>Daphniidae</v>
          </cell>
        </row>
        <row r="70">
          <cell r="A70" t="str">
            <v>Daphnia longispina</v>
          </cell>
          <cell r="B70" t="str">
            <v>Animalia</v>
          </cell>
          <cell r="C70" t="str">
            <v>Arthropoda</v>
          </cell>
          <cell r="D70" t="str">
            <v>Crustacea</v>
          </cell>
          <cell r="E70" t="str">
            <v>Branchiopoda</v>
          </cell>
          <cell r="F70" t="str">
            <v>Diplostraca</v>
          </cell>
          <cell r="G70" t="str">
            <v>Daphniidae</v>
          </cell>
        </row>
        <row r="71">
          <cell r="A71" t="str">
            <v>Daphnia magna</v>
          </cell>
          <cell r="B71" t="str">
            <v>Animalia</v>
          </cell>
          <cell r="C71" t="str">
            <v>Arthropoda</v>
          </cell>
          <cell r="D71" t="str">
            <v>Crustacea</v>
          </cell>
          <cell r="E71" t="str">
            <v>Branchiopoda</v>
          </cell>
          <cell r="F71" t="str">
            <v>Diplostraca</v>
          </cell>
          <cell r="G71" t="str">
            <v>Daphniidae</v>
          </cell>
        </row>
        <row r="72">
          <cell r="A72" t="str">
            <v>Daphnia pulex</v>
          </cell>
          <cell r="B72" t="str">
            <v>Animalia</v>
          </cell>
          <cell r="C72" t="str">
            <v>Arthropoda</v>
          </cell>
          <cell r="D72" t="str">
            <v>Crustacea</v>
          </cell>
          <cell r="E72" t="str">
            <v>Branchiopoda</v>
          </cell>
          <cell r="F72" t="str">
            <v>Diplostraca</v>
          </cell>
          <cell r="G72" t="str">
            <v>Daphniidae</v>
          </cell>
        </row>
        <row r="73">
          <cell r="A73" t="str">
            <v>Desmodesmus subspicatus</v>
          </cell>
          <cell r="B73" t="str">
            <v>Plantae</v>
          </cell>
          <cell r="C73" t="str">
            <v>Chlorophyta</v>
          </cell>
          <cell r="E73" t="str">
            <v>Chlorophyceae</v>
          </cell>
          <cell r="F73" t="str">
            <v>Chlorococcales</v>
          </cell>
          <cell r="G73" t="str">
            <v>Scenedesmaceae</v>
          </cell>
        </row>
        <row r="74">
          <cell r="A74" t="str">
            <v>Disparalona rostrata</v>
          </cell>
          <cell r="B74" t="str">
            <v>Animalia</v>
          </cell>
          <cell r="C74" t="str">
            <v>Arthropoda</v>
          </cell>
          <cell r="D74" t="str">
            <v>Crustacea</v>
          </cell>
          <cell r="E74" t="str">
            <v>Branchiopoda</v>
          </cell>
          <cell r="F74" t="str">
            <v>Diplostraca</v>
          </cell>
          <cell r="G74" t="str">
            <v>Chydoridae</v>
          </cell>
        </row>
        <row r="75">
          <cell r="A75" t="str">
            <v>Dreissena polymorpha</v>
          </cell>
          <cell r="B75" t="str">
            <v>Animalia</v>
          </cell>
          <cell r="C75" t="str">
            <v>Mollusca</v>
          </cell>
          <cell r="E75" t="str">
            <v>Bivalvia</v>
          </cell>
          <cell r="F75" t="str">
            <v>Veneroida</v>
          </cell>
          <cell r="G75" t="str">
            <v>Dreissenidae</v>
          </cell>
        </row>
        <row r="76">
          <cell r="A76" t="str">
            <v>Drunella doddsi</v>
          </cell>
          <cell r="B76" t="str">
            <v>Animalia</v>
          </cell>
          <cell r="C76" t="str">
            <v>Arthropoda</v>
          </cell>
          <cell r="D76" t="str">
            <v>Hexapoda</v>
          </cell>
          <cell r="E76" t="str">
            <v>Insecta</v>
          </cell>
          <cell r="F76" t="str">
            <v>Ephemeroptera</v>
          </cell>
          <cell r="G76" t="str">
            <v>Ephemerellidae</v>
          </cell>
        </row>
        <row r="77">
          <cell r="A77" t="str">
            <v>Drunella grandis</v>
          </cell>
          <cell r="B77" t="str">
            <v>Animalia</v>
          </cell>
          <cell r="C77" t="str">
            <v>Arthropoda</v>
          </cell>
          <cell r="D77" t="str">
            <v>Hexapoda</v>
          </cell>
          <cell r="E77" t="str">
            <v>Insecta</v>
          </cell>
          <cell r="F77" t="str">
            <v>Ephemeroptera</v>
          </cell>
          <cell r="G77" t="str">
            <v>Ephemerellidae</v>
          </cell>
        </row>
        <row r="78">
          <cell r="A78" t="str">
            <v>Duttaphrynus melanostictus</v>
          </cell>
          <cell r="B78" t="str">
            <v>Animalia</v>
          </cell>
          <cell r="C78" t="str">
            <v>Chordata</v>
          </cell>
          <cell r="D78" t="str">
            <v>Vertebrata</v>
          </cell>
          <cell r="E78" t="str">
            <v>Amphibia</v>
          </cell>
          <cell r="F78" t="str">
            <v>Anura</v>
          </cell>
          <cell r="G78" t="str">
            <v>Bufonidae</v>
          </cell>
        </row>
        <row r="79">
          <cell r="A79" t="str">
            <v>Elimia livescens</v>
          </cell>
          <cell r="B79" t="str">
            <v>Animalia</v>
          </cell>
          <cell r="C79" t="str">
            <v>Mollusca</v>
          </cell>
          <cell r="E79" t="str">
            <v>Gastropoda</v>
          </cell>
          <cell r="F79" t="str">
            <v>Neotaenioglossa</v>
          </cell>
          <cell r="G79" t="str">
            <v>Pleuroceridae</v>
          </cell>
        </row>
        <row r="80">
          <cell r="A80" t="str">
            <v>Ephemerella sp.</v>
          </cell>
          <cell r="B80" t="str">
            <v>Animalia</v>
          </cell>
          <cell r="C80" t="str">
            <v>Arthropoda</v>
          </cell>
          <cell r="D80" t="str">
            <v>Hexapoda</v>
          </cell>
          <cell r="E80" t="str">
            <v>Insecta</v>
          </cell>
          <cell r="F80" t="str">
            <v>Ephemeroptera</v>
          </cell>
          <cell r="G80" t="str">
            <v>Ephemerellidae</v>
          </cell>
        </row>
        <row r="81">
          <cell r="A81" t="str">
            <v>Ephoron virgo</v>
          </cell>
          <cell r="B81" t="str">
            <v>Animalia</v>
          </cell>
          <cell r="C81" t="str">
            <v>Arthropoda</v>
          </cell>
          <cell r="D81" t="str">
            <v>Hexapoda</v>
          </cell>
          <cell r="E81" t="str">
            <v>Insecta</v>
          </cell>
          <cell r="F81" t="str">
            <v>Ephemeroptera</v>
          </cell>
          <cell r="G81" t="str">
            <v>Polymitarcyidae</v>
          </cell>
        </row>
        <row r="82">
          <cell r="A82" t="str">
            <v>Epioblasma capsaeformis</v>
          </cell>
          <cell r="B82" t="str">
            <v>Animalia</v>
          </cell>
          <cell r="C82" t="str">
            <v>Mollusca</v>
          </cell>
          <cell r="E82" t="str">
            <v>Bivalvia</v>
          </cell>
          <cell r="F82" t="str">
            <v>Unionoida</v>
          </cell>
          <cell r="G82" t="str">
            <v>Unionidae</v>
          </cell>
        </row>
        <row r="83">
          <cell r="A83" t="str">
            <v>Epioblasma rangiana</v>
          </cell>
          <cell r="B83" t="str">
            <v>Animalia</v>
          </cell>
          <cell r="C83" t="str">
            <v>Mollusca</v>
          </cell>
          <cell r="E83" t="str">
            <v>Bivalvia</v>
          </cell>
          <cell r="F83" t="str">
            <v>Unionoida</v>
          </cell>
          <cell r="G83" t="str">
            <v>Unionidae</v>
          </cell>
        </row>
        <row r="84">
          <cell r="A84" t="str">
            <v>Epioblasma triquetra</v>
          </cell>
          <cell r="B84" t="str">
            <v>Animalia</v>
          </cell>
          <cell r="C84" t="str">
            <v>Mollusca</v>
          </cell>
          <cell r="E84" t="str">
            <v>Bivalvia</v>
          </cell>
          <cell r="F84" t="str">
            <v>Unionoida</v>
          </cell>
          <cell r="G84" t="str">
            <v>Unionidae</v>
          </cell>
        </row>
        <row r="85">
          <cell r="A85" t="str">
            <v>Etheostoma flabellare</v>
          </cell>
          <cell r="B85" t="str">
            <v>Animalia</v>
          </cell>
          <cell r="C85" t="str">
            <v>Chordata</v>
          </cell>
          <cell r="D85" t="str">
            <v>Vertebrata</v>
          </cell>
          <cell r="E85" t="str">
            <v>Actinopterygii</v>
          </cell>
          <cell r="F85" t="str">
            <v>Perciformes</v>
          </cell>
          <cell r="G85" t="str">
            <v>Percidae</v>
          </cell>
        </row>
        <row r="86">
          <cell r="A86" t="str">
            <v>Etheostoma nigrum</v>
          </cell>
          <cell r="B86" t="str">
            <v>Animalia</v>
          </cell>
          <cell r="C86" t="str">
            <v>Chordata</v>
          </cell>
          <cell r="D86" t="str">
            <v>Vertebrata</v>
          </cell>
          <cell r="E86" t="str">
            <v>Actinopterygii</v>
          </cell>
          <cell r="F86" t="str">
            <v>Perciformes</v>
          </cell>
          <cell r="G86" t="str">
            <v>Percidae</v>
          </cell>
        </row>
        <row r="87">
          <cell r="A87" t="str">
            <v>Etheostoma rufilineatum</v>
          </cell>
          <cell r="B87" t="str">
            <v>Animalia</v>
          </cell>
          <cell r="C87" t="str">
            <v>Chordata</v>
          </cell>
          <cell r="D87" t="str">
            <v>Vertebrata</v>
          </cell>
          <cell r="E87" t="str">
            <v>Actinopterygii</v>
          </cell>
          <cell r="F87" t="str">
            <v>Perciformes</v>
          </cell>
          <cell r="G87" t="str">
            <v>Percidae</v>
          </cell>
        </row>
        <row r="88">
          <cell r="A88" t="str">
            <v>Euplotes sp.</v>
          </cell>
          <cell r="B88" t="str">
            <v>Animalia</v>
          </cell>
          <cell r="C88" t="str">
            <v>Ciliophora</v>
          </cell>
          <cell r="E88" t="str">
            <v>Ciliatea</v>
          </cell>
          <cell r="F88" t="str">
            <v>Hypotrichida</v>
          </cell>
          <cell r="G88" t="str">
            <v>Euplotidae</v>
          </cell>
        </row>
        <row r="89">
          <cell r="A89" t="str">
            <v>Eurycea bislineata</v>
          </cell>
          <cell r="B89" t="str">
            <v>Animalia</v>
          </cell>
          <cell r="C89" t="str">
            <v>Chordata</v>
          </cell>
          <cell r="D89" t="str">
            <v>Vertebrata</v>
          </cell>
          <cell r="E89" t="str">
            <v>Amphibia</v>
          </cell>
          <cell r="F89" t="str">
            <v>Caudata</v>
          </cell>
          <cell r="G89" t="str">
            <v>Plethodontidae</v>
          </cell>
        </row>
        <row r="90">
          <cell r="A90" t="str">
            <v>Eurycercus lamellatus</v>
          </cell>
          <cell r="B90" t="str">
            <v>Animalia</v>
          </cell>
          <cell r="C90" t="str">
            <v>Arthropoda</v>
          </cell>
          <cell r="D90" t="str">
            <v>Crustacea</v>
          </cell>
          <cell r="E90" t="str">
            <v>Branchiopoda</v>
          </cell>
          <cell r="F90" t="str">
            <v>Diplostraca</v>
          </cell>
          <cell r="G90" t="str">
            <v>Chydoridae</v>
          </cell>
        </row>
        <row r="91">
          <cell r="A91" t="str">
            <v>Fluminicola virens</v>
          </cell>
          <cell r="B91" t="str">
            <v>Animalia</v>
          </cell>
          <cell r="C91" t="str">
            <v>Mollusca</v>
          </cell>
          <cell r="E91" t="str">
            <v>Gastropoda</v>
          </cell>
          <cell r="F91" t="str">
            <v>Neotaenioglossa</v>
          </cell>
          <cell r="G91" t="str">
            <v>Hydrobiidae</v>
          </cell>
        </row>
        <row r="92">
          <cell r="A92" t="str">
            <v>Fundulus heteroclitus</v>
          </cell>
          <cell r="B92" t="str">
            <v>Animalia</v>
          </cell>
          <cell r="C92" t="str">
            <v>Chordata</v>
          </cell>
          <cell r="D92" t="str">
            <v>Vertebrata</v>
          </cell>
          <cell r="E92" t="str">
            <v>Actinopterygii</v>
          </cell>
          <cell r="F92" t="str">
            <v>Cyprinodontiformes</v>
          </cell>
          <cell r="G92" t="str">
            <v>Cyprinodontidae</v>
          </cell>
        </row>
        <row r="93">
          <cell r="A93" t="str">
            <v>Fungi</v>
          </cell>
          <cell r="B93" t="str">
            <v>Fungi</v>
          </cell>
        </row>
        <row r="94">
          <cell r="A94" t="str">
            <v>Fusconaia masoni</v>
          </cell>
          <cell r="B94" t="str">
            <v>Animalia</v>
          </cell>
          <cell r="C94" t="str">
            <v>Mollusca</v>
          </cell>
          <cell r="E94" t="str">
            <v>Bivalvia</v>
          </cell>
          <cell r="F94" t="str">
            <v>Unionoida</v>
          </cell>
          <cell r="G94" t="str">
            <v>Unionidae</v>
          </cell>
        </row>
        <row r="95">
          <cell r="A95" t="str">
            <v>Galaxias maculatus</v>
          </cell>
          <cell r="B95" t="str">
            <v>Animalia</v>
          </cell>
          <cell r="C95" t="str">
            <v>Chordata</v>
          </cell>
          <cell r="D95" t="str">
            <v>Vertebrata</v>
          </cell>
          <cell r="E95" t="str">
            <v>Actinopterygii</v>
          </cell>
          <cell r="F95" t="str">
            <v>Osmeriformes</v>
          </cell>
          <cell r="G95" t="str">
            <v>Galaxiidae</v>
          </cell>
        </row>
        <row r="96">
          <cell r="A96" t="str">
            <v>Gambusia affinis</v>
          </cell>
          <cell r="B96" t="str">
            <v>Animalia</v>
          </cell>
          <cell r="C96" t="str">
            <v>Chordata</v>
          </cell>
          <cell r="D96" t="str">
            <v>Vertebrata</v>
          </cell>
          <cell r="E96" t="str">
            <v>Actinopterygii</v>
          </cell>
          <cell r="F96" t="str">
            <v>Cyprinodontiformes</v>
          </cell>
          <cell r="G96" t="str">
            <v>Poeciliidae</v>
          </cell>
        </row>
        <row r="97">
          <cell r="A97" t="str">
            <v>Gammarus lacustris</v>
          </cell>
          <cell r="B97" t="str">
            <v>Animalia</v>
          </cell>
          <cell r="C97" t="str">
            <v>Arthropoda</v>
          </cell>
          <cell r="D97" t="str">
            <v>Crustacea</v>
          </cell>
          <cell r="E97" t="str">
            <v>Malacostraca</v>
          </cell>
          <cell r="F97" t="str">
            <v>Amphipoda</v>
          </cell>
          <cell r="G97" t="str">
            <v>Gammaridae</v>
          </cell>
        </row>
        <row r="98">
          <cell r="A98" t="str">
            <v>Gammarus pseudolimnaeus</v>
          </cell>
          <cell r="B98" t="str">
            <v>Animalia</v>
          </cell>
          <cell r="C98" t="str">
            <v>Arthropoda</v>
          </cell>
          <cell r="D98" t="str">
            <v>Crustacea</v>
          </cell>
          <cell r="E98" t="str">
            <v>Malacostraca</v>
          </cell>
          <cell r="F98" t="str">
            <v>Amphipoda</v>
          </cell>
          <cell r="G98" t="str">
            <v>Gammaridae</v>
          </cell>
        </row>
        <row r="99">
          <cell r="A99" t="str">
            <v>Gammarus pulex</v>
          </cell>
          <cell r="B99" t="str">
            <v>Animalia</v>
          </cell>
          <cell r="C99" t="str">
            <v>Arthropoda</v>
          </cell>
          <cell r="D99" t="str">
            <v>Crustacea</v>
          </cell>
          <cell r="E99" t="str">
            <v>Malacostraca</v>
          </cell>
          <cell r="F99" t="str">
            <v>Amphipoda</v>
          </cell>
          <cell r="G99" t="str">
            <v>Gammaridae</v>
          </cell>
        </row>
        <row r="100">
          <cell r="A100" t="str">
            <v>Gammarus sp.</v>
          </cell>
          <cell r="B100" t="str">
            <v>Animalia</v>
          </cell>
          <cell r="C100" t="str">
            <v>Arthropoda</v>
          </cell>
          <cell r="D100" t="str">
            <v>Crustacea</v>
          </cell>
          <cell r="E100" t="str">
            <v>Malacostraca</v>
          </cell>
          <cell r="F100" t="str">
            <v>Amphipoda</v>
          </cell>
          <cell r="G100" t="str">
            <v>Gammaridae</v>
          </cell>
        </row>
        <row r="101">
          <cell r="A101" t="str">
            <v>Gasterosteus aculeatus</v>
          </cell>
          <cell r="B101" t="str">
            <v>Animalia</v>
          </cell>
          <cell r="C101" t="str">
            <v>Chordata</v>
          </cell>
          <cell r="D101" t="str">
            <v>Vertebrata</v>
          </cell>
          <cell r="E101" t="str">
            <v>Actinopterygii</v>
          </cell>
          <cell r="F101" t="str">
            <v>Gasterosteiformes</v>
          </cell>
          <cell r="G101" t="str">
            <v>Gasterosteidae</v>
          </cell>
        </row>
        <row r="102">
          <cell r="A102" t="str">
            <v>Gyraulus sp.</v>
          </cell>
          <cell r="B102" t="str">
            <v>Animalia</v>
          </cell>
          <cell r="C102" t="str">
            <v>Mollusca</v>
          </cell>
          <cell r="E102" t="str">
            <v>Gastropoda</v>
          </cell>
          <cell r="F102" t="str">
            <v>Basommatophora</v>
          </cell>
          <cell r="G102" t="str">
            <v>Planorbidae</v>
          </cell>
        </row>
        <row r="103">
          <cell r="A103" t="str">
            <v>Hemibarbus mylodon</v>
          </cell>
          <cell r="B103" t="str">
            <v>Animalia</v>
          </cell>
          <cell r="C103" t="str">
            <v>Chordata</v>
          </cell>
          <cell r="D103" t="str">
            <v>Vertebrata</v>
          </cell>
          <cell r="E103" t="str">
            <v>Actinopterygii</v>
          </cell>
          <cell r="F103" t="str">
            <v>Cypriniformes</v>
          </cell>
          <cell r="G103" t="str">
            <v>Cyprinidae</v>
          </cell>
        </row>
        <row r="104">
          <cell r="A104" t="str">
            <v>Heteropneustes fossilis</v>
          </cell>
          <cell r="B104" t="str">
            <v>Animalia</v>
          </cell>
          <cell r="C104" t="str">
            <v>Chordata</v>
          </cell>
          <cell r="D104" t="str">
            <v>Vertebrata</v>
          </cell>
          <cell r="E104" t="str">
            <v>Actinopterygii</v>
          </cell>
          <cell r="F104" t="str">
            <v>Siluriformes</v>
          </cell>
          <cell r="G104" t="str">
            <v>Heteropneustidae</v>
          </cell>
        </row>
        <row r="105">
          <cell r="A105" t="str">
            <v>Hexagenia sp.</v>
          </cell>
          <cell r="B105" t="str">
            <v>Animalia</v>
          </cell>
          <cell r="C105" t="str">
            <v>Arthropoda</v>
          </cell>
          <cell r="D105" t="str">
            <v>Hexapoda</v>
          </cell>
          <cell r="E105" t="str">
            <v>Insecta</v>
          </cell>
          <cell r="F105" t="str">
            <v>Ephemeroptera</v>
          </cell>
          <cell r="G105" t="str">
            <v>Ephemeridae</v>
          </cell>
        </row>
        <row r="106">
          <cell r="A106" t="str">
            <v>Hyalella azteca</v>
          </cell>
          <cell r="B106" t="str">
            <v>Animalia</v>
          </cell>
          <cell r="C106" t="str">
            <v>Arthropoda</v>
          </cell>
          <cell r="D106" t="str">
            <v>Crustacea</v>
          </cell>
          <cell r="E106" t="str">
            <v>Malacostraca</v>
          </cell>
          <cell r="F106" t="str">
            <v>Amphipoda</v>
          </cell>
          <cell r="G106" t="str">
            <v>Hyalellidae</v>
          </cell>
        </row>
        <row r="107">
          <cell r="A107" t="str">
            <v>Hyalella sp.</v>
          </cell>
          <cell r="B107" t="str">
            <v>Animalia</v>
          </cell>
          <cell r="C107" t="str">
            <v>Arthropoda</v>
          </cell>
          <cell r="D107" t="str">
            <v>Crustacea</v>
          </cell>
          <cell r="E107" t="str">
            <v>Malacostraca</v>
          </cell>
          <cell r="F107" t="str">
            <v>Amphipoda</v>
          </cell>
          <cell r="G107" t="str">
            <v>Hyalellidae</v>
          </cell>
        </row>
        <row r="108">
          <cell r="A108" t="str">
            <v>Hybognathus amarus</v>
          </cell>
          <cell r="B108" t="str">
            <v>Animalia</v>
          </cell>
          <cell r="C108" t="str">
            <v>Chordata</v>
          </cell>
          <cell r="D108" t="str">
            <v>Vertebrata</v>
          </cell>
          <cell r="E108" t="str">
            <v>Actinopterygii</v>
          </cell>
          <cell r="F108" t="str">
            <v>Cypriniformes</v>
          </cell>
          <cell r="G108" t="str">
            <v>Cyprinidae</v>
          </cell>
        </row>
        <row r="109">
          <cell r="A109" t="str">
            <v>Hydra oligactis</v>
          </cell>
          <cell r="B109" t="str">
            <v>Animalia</v>
          </cell>
          <cell r="C109" t="str">
            <v>Cnidaria</v>
          </cell>
          <cell r="E109" t="str">
            <v>Hydrozoa</v>
          </cell>
          <cell r="F109" t="str">
            <v>Hydroida</v>
          </cell>
          <cell r="G109" t="str">
            <v>Hydridae</v>
          </cell>
        </row>
        <row r="110">
          <cell r="A110" t="str">
            <v>Hydra viridissima</v>
          </cell>
          <cell r="B110" t="str">
            <v>Animalia</v>
          </cell>
          <cell r="C110" t="str">
            <v>Cnidaria</v>
          </cell>
          <cell r="E110" t="str">
            <v>Hydrozoa</v>
          </cell>
          <cell r="F110" t="str">
            <v>Hydroida</v>
          </cell>
          <cell r="G110" t="str">
            <v>Hydridae</v>
          </cell>
        </row>
        <row r="111">
          <cell r="A111" t="str">
            <v>Hydra vulgaris</v>
          </cell>
          <cell r="B111" t="str">
            <v>Animalia</v>
          </cell>
          <cell r="C111" t="str">
            <v>Cnidaria</v>
          </cell>
          <cell r="E111" t="str">
            <v>Hydrozoa</v>
          </cell>
          <cell r="F111" t="str">
            <v>Hydroida</v>
          </cell>
          <cell r="G111" t="str">
            <v>Hydridae</v>
          </cell>
        </row>
        <row r="112">
          <cell r="A112" t="str">
            <v>Hypomesus transpacificus</v>
          </cell>
          <cell r="B112" t="str">
            <v>Animalia</v>
          </cell>
          <cell r="C112" t="str">
            <v>Chordata</v>
          </cell>
          <cell r="D112" t="str">
            <v>Vertebrata</v>
          </cell>
          <cell r="E112" t="str">
            <v>Actinopterygii</v>
          </cell>
          <cell r="F112" t="str">
            <v>Osmeriformes</v>
          </cell>
          <cell r="G112" t="str">
            <v>Osmeridae</v>
          </cell>
        </row>
        <row r="113">
          <cell r="A113" t="str">
            <v>Ictalurus punctatus</v>
          </cell>
          <cell r="B113" t="str">
            <v>Animalia</v>
          </cell>
          <cell r="C113" t="str">
            <v>Chordata</v>
          </cell>
          <cell r="D113" t="str">
            <v>Vertebrata</v>
          </cell>
          <cell r="E113" t="str">
            <v>Actinopterygii</v>
          </cell>
          <cell r="F113" t="str">
            <v>Siluriformes</v>
          </cell>
          <cell r="G113" t="str">
            <v>Ictaluridae</v>
          </cell>
        </row>
        <row r="114">
          <cell r="A114" t="str">
            <v>Insecta</v>
          </cell>
          <cell r="B114" t="str">
            <v>Animalia</v>
          </cell>
          <cell r="C114" t="str">
            <v>Arthropoda</v>
          </cell>
          <cell r="D114" t="str">
            <v>Hexapoda</v>
          </cell>
          <cell r="E114" t="str">
            <v>Insecta</v>
          </cell>
        </row>
        <row r="115">
          <cell r="A115" t="str">
            <v>Invertebrates</v>
          </cell>
          <cell r="B115" t="str">
            <v>Animalia</v>
          </cell>
        </row>
        <row r="116">
          <cell r="A116" t="str">
            <v>Isonychia bicolor</v>
          </cell>
          <cell r="B116" t="str">
            <v>Animalia</v>
          </cell>
          <cell r="C116" t="str">
            <v>Arthropoda</v>
          </cell>
          <cell r="D116" t="str">
            <v>Hexapoda</v>
          </cell>
          <cell r="E116" t="str">
            <v>Insecta</v>
          </cell>
          <cell r="F116" t="str">
            <v>Ephemeroptera</v>
          </cell>
          <cell r="G116" t="str">
            <v>Isonychiidae</v>
          </cell>
        </row>
        <row r="117">
          <cell r="A117" t="str">
            <v>Jenynsia multidentata</v>
          </cell>
          <cell r="B117" t="str">
            <v>Animalia</v>
          </cell>
          <cell r="C117" t="str">
            <v>Chordata</v>
          </cell>
          <cell r="D117" t="str">
            <v>Vertebrata</v>
          </cell>
          <cell r="E117" t="str">
            <v>Actinopterygii</v>
          </cell>
          <cell r="F117" t="str">
            <v>Cyprinodontiformes</v>
          </cell>
          <cell r="G117" t="str">
            <v>Anablepidae</v>
          </cell>
        </row>
        <row r="118">
          <cell r="A118" t="str">
            <v>Juga plicifera</v>
          </cell>
          <cell r="B118" t="str">
            <v>Animalia</v>
          </cell>
          <cell r="C118" t="str">
            <v>Mollusca</v>
          </cell>
          <cell r="E118" t="str">
            <v>Gastropoda</v>
          </cell>
          <cell r="F118" t="str">
            <v>Neotaenioglossa</v>
          </cell>
          <cell r="G118" t="str">
            <v>Pleuroceridae</v>
          </cell>
        </row>
        <row r="119">
          <cell r="A119" t="str">
            <v>Lampsilis abrupta</v>
          </cell>
          <cell r="B119" t="str">
            <v>Animalia</v>
          </cell>
          <cell r="C119" t="str">
            <v>Mollusca</v>
          </cell>
          <cell r="E119" t="str">
            <v>Bivalvia</v>
          </cell>
          <cell r="F119" t="str">
            <v>Unionoida</v>
          </cell>
          <cell r="G119" t="str">
            <v>Unionidae</v>
          </cell>
        </row>
        <row r="120">
          <cell r="A120" t="str">
            <v>Lampsilis fasciola</v>
          </cell>
          <cell r="B120" t="str">
            <v>Animalia</v>
          </cell>
          <cell r="C120" t="str">
            <v>Mollusca</v>
          </cell>
          <cell r="E120" t="str">
            <v>Bivalvia</v>
          </cell>
          <cell r="F120" t="str">
            <v>Unionoida</v>
          </cell>
          <cell r="G120" t="str">
            <v>Unionidae</v>
          </cell>
        </row>
        <row r="121">
          <cell r="A121" t="str">
            <v>Lampsilis rafinesqueana</v>
          </cell>
          <cell r="B121" t="str">
            <v>Animalia</v>
          </cell>
          <cell r="C121" t="str">
            <v>Mollusca</v>
          </cell>
          <cell r="E121" t="str">
            <v>Bivalvia</v>
          </cell>
          <cell r="F121" t="str">
            <v>Unionoida</v>
          </cell>
          <cell r="G121" t="str">
            <v>Unionidae</v>
          </cell>
        </row>
        <row r="122">
          <cell r="A122" t="str">
            <v>Lampsilis siliquoidea</v>
          </cell>
          <cell r="B122" t="str">
            <v>Animalia</v>
          </cell>
          <cell r="C122" t="str">
            <v>Mollusca</v>
          </cell>
          <cell r="E122" t="str">
            <v>Bivalvia</v>
          </cell>
          <cell r="F122" t="str">
            <v>Unionoida</v>
          </cell>
          <cell r="G122" t="str">
            <v>Unionidae</v>
          </cell>
        </row>
        <row r="123">
          <cell r="A123" t="str">
            <v>Lampsilis straminea ssp. claibornensis</v>
          </cell>
          <cell r="B123" t="str">
            <v>Animalia</v>
          </cell>
          <cell r="C123" t="str">
            <v>Mollusca</v>
          </cell>
          <cell r="E123" t="str">
            <v>Bivalvia</v>
          </cell>
          <cell r="F123" t="str">
            <v>Unionoida</v>
          </cell>
          <cell r="G123" t="str">
            <v>Unionidae</v>
          </cell>
        </row>
        <row r="124">
          <cell r="A124" t="str">
            <v>Lampsilis teres</v>
          </cell>
          <cell r="B124" t="str">
            <v>Animalia</v>
          </cell>
          <cell r="C124" t="str">
            <v>Mollusca</v>
          </cell>
          <cell r="E124" t="str">
            <v>Bivalvia</v>
          </cell>
          <cell r="F124" t="str">
            <v>Unionoida</v>
          </cell>
          <cell r="G124" t="str">
            <v>Unionidae</v>
          </cell>
        </row>
        <row r="125">
          <cell r="A125" t="str">
            <v>Lasmigona costata</v>
          </cell>
          <cell r="B125" t="str">
            <v>Animalia</v>
          </cell>
          <cell r="C125" t="str">
            <v>Mollusca</v>
          </cell>
          <cell r="E125" t="str">
            <v>Bivalvia</v>
          </cell>
          <cell r="F125" t="str">
            <v>Unionoida</v>
          </cell>
          <cell r="G125" t="str">
            <v>Unionidae</v>
          </cell>
        </row>
        <row r="126">
          <cell r="A126" t="str">
            <v>Lasmigona subviridis</v>
          </cell>
          <cell r="B126" t="str">
            <v>Animalia</v>
          </cell>
          <cell r="C126" t="str">
            <v>Mollusca</v>
          </cell>
          <cell r="E126" t="str">
            <v>Bivalvia</v>
          </cell>
          <cell r="F126" t="str">
            <v>Unionoida</v>
          </cell>
          <cell r="G126" t="str">
            <v>Unionidae</v>
          </cell>
        </row>
        <row r="127">
          <cell r="A127" t="str">
            <v>Lemna aequinoctialis</v>
          </cell>
          <cell r="B127" t="str">
            <v>Plantae</v>
          </cell>
          <cell r="C127" t="str">
            <v>Magnoliophyta</v>
          </cell>
          <cell r="E127" t="str">
            <v>Liliopsida</v>
          </cell>
          <cell r="F127" t="str">
            <v>Arales</v>
          </cell>
          <cell r="G127" t="str">
            <v>Lemnaceae</v>
          </cell>
        </row>
        <row r="128">
          <cell r="A128" t="str">
            <v>Lemna minor</v>
          </cell>
          <cell r="B128" t="str">
            <v>Plantae</v>
          </cell>
          <cell r="C128" t="str">
            <v>Magnoliophyta</v>
          </cell>
          <cell r="E128" t="str">
            <v>Liliopsida</v>
          </cell>
          <cell r="F128" t="str">
            <v>Arales</v>
          </cell>
          <cell r="G128" t="str">
            <v>Lemnaceae</v>
          </cell>
        </row>
        <row r="129">
          <cell r="A129" t="str">
            <v>Lepidostoma sp.</v>
          </cell>
          <cell r="B129" t="str">
            <v>Animalia</v>
          </cell>
          <cell r="C129" t="str">
            <v>Arthropoda</v>
          </cell>
          <cell r="D129" t="str">
            <v>Hexapoda</v>
          </cell>
          <cell r="E129" t="str">
            <v>Insecta</v>
          </cell>
          <cell r="F129" t="str">
            <v>Trichoptera</v>
          </cell>
          <cell r="G129" t="str">
            <v>Lepidostomatidae</v>
          </cell>
        </row>
        <row r="130">
          <cell r="A130" t="str">
            <v>Lepomis gibbosus</v>
          </cell>
          <cell r="B130" t="str">
            <v>Animalia</v>
          </cell>
          <cell r="C130" t="str">
            <v>Chordata</v>
          </cell>
          <cell r="D130" t="str">
            <v>Vertebrata</v>
          </cell>
          <cell r="E130" t="str">
            <v>Actinopterygii</v>
          </cell>
          <cell r="F130" t="str">
            <v>Perciformes</v>
          </cell>
          <cell r="G130" t="str">
            <v>Centrarchidae</v>
          </cell>
        </row>
        <row r="131">
          <cell r="A131" t="str">
            <v>Lepomis macrochirus</v>
          </cell>
          <cell r="B131" t="str">
            <v>Animalia</v>
          </cell>
          <cell r="C131" t="str">
            <v>Chordata</v>
          </cell>
          <cell r="D131" t="str">
            <v>Vertebrata</v>
          </cell>
          <cell r="E131" t="str">
            <v>Actinopterygii</v>
          </cell>
          <cell r="F131" t="str">
            <v>Perciformes</v>
          </cell>
          <cell r="G131" t="str">
            <v>Centrarchidae</v>
          </cell>
        </row>
        <row r="132">
          <cell r="A132" t="str">
            <v>Leptodactylus latrans</v>
          </cell>
          <cell r="B132" t="str">
            <v>Animalia</v>
          </cell>
          <cell r="C132" t="str">
            <v>Chordata</v>
          </cell>
          <cell r="D132" t="str">
            <v>Vertebrata</v>
          </cell>
          <cell r="E132" t="str">
            <v>Amphibia</v>
          </cell>
          <cell r="F132" t="str">
            <v>Anura</v>
          </cell>
          <cell r="G132" t="str">
            <v>Leptodactylidae</v>
          </cell>
        </row>
        <row r="133">
          <cell r="A133" t="str">
            <v>Leptoxis praerosa</v>
          </cell>
          <cell r="B133" t="str">
            <v>Animalia</v>
          </cell>
          <cell r="C133" t="str">
            <v>Mollusca</v>
          </cell>
          <cell r="E133" t="str">
            <v>Gastropoda</v>
          </cell>
          <cell r="F133" t="str">
            <v>Neotaenioglossa</v>
          </cell>
          <cell r="G133" t="str">
            <v>Pleuroceridae</v>
          </cell>
        </row>
        <row r="134">
          <cell r="A134" t="str">
            <v>Ligumia recta</v>
          </cell>
          <cell r="B134" t="str">
            <v>Animalia</v>
          </cell>
          <cell r="C134" t="str">
            <v>Mollusca</v>
          </cell>
          <cell r="E134" t="str">
            <v>Bivalvia</v>
          </cell>
          <cell r="F134" t="str">
            <v>Unionoida</v>
          </cell>
          <cell r="G134" t="str">
            <v>Unionidae</v>
          </cell>
        </row>
        <row r="135">
          <cell r="A135" t="str">
            <v>Limnodrilus hoffmeisteri</v>
          </cell>
          <cell r="B135" t="str">
            <v>Animalia</v>
          </cell>
          <cell r="C135" t="str">
            <v>Annelida</v>
          </cell>
          <cell r="E135" t="str">
            <v>Oligochaeta</v>
          </cell>
          <cell r="F135" t="str">
            <v>Haplotaxida</v>
          </cell>
          <cell r="G135" t="str">
            <v>Naididae</v>
          </cell>
        </row>
        <row r="136">
          <cell r="A136" t="str">
            <v>Lirceus alabamae</v>
          </cell>
          <cell r="B136" t="str">
            <v>Animalia</v>
          </cell>
          <cell r="C136" t="str">
            <v>Arthropoda</v>
          </cell>
          <cell r="D136" t="str">
            <v>Crustacea</v>
          </cell>
          <cell r="E136" t="str">
            <v>Malacostraca</v>
          </cell>
          <cell r="F136" t="str">
            <v>Isopoda</v>
          </cell>
          <cell r="G136" t="str">
            <v>Asellidae</v>
          </cell>
        </row>
        <row r="137">
          <cell r="A137" t="str">
            <v>Lithobates catesbeianus</v>
          </cell>
          <cell r="B137" t="str">
            <v>Animalia</v>
          </cell>
          <cell r="C137" t="str">
            <v>Chordata</v>
          </cell>
          <cell r="D137" t="str">
            <v>Vertebrata</v>
          </cell>
          <cell r="E137" t="str">
            <v>Amphibia</v>
          </cell>
          <cell r="F137" t="str">
            <v>Anura</v>
          </cell>
          <cell r="G137" t="str">
            <v>Ranidae</v>
          </cell>
        </row>
        <row r="138">
          <cell r="A138" t="str">
            <v>Lithobates pipiens</v>
          </cell>
          <cell r="B138" t="str">
            <v>Animalia</v>
          </cell>
          <cell r="C138" t="str">
            <v>Chordata</v>
          </cell>
          <cell r="D138" t="str">
            <v>Vertebrata</v>
          </cell>
          <cell r="E138" t="str">
            <v>Amphibia</v>
          </cell>
          <cell r="F138" t="str">
            <v>Anura</v>
          </cell>
          <cell r="G138" t="str">
            <v>Ranidae</v>
          </cell>
        </row>
        <row r="139">
          <cell r="A139" t="str">
            <v>Lithobates sphenocephalus ssp. sphenocephalus</v>
          </cell>
          <cell r="B139" t="str">
            <v>Animalia</v>
          </cell>
          <cell r="C139" t="str">
            <v>Chordata</v>
          </cell>
          <cell r="D139" t="str">
            <v>Vertebrata</v>
          </cell>
          <cell r="E139" t="str">
            <v>Amphibia</v>
          </cell>
          <cell r="F139" t="str">
            <v>Anura</v>
          </cell>
          <cell r="G139" t="str">
            <v>Ranidae</v>
          </cell>
        </row>
        <row r="140">
          <cell r="A140" t="str">
            <v>Lumbriculus variegatus</v>
          </cell>
          <cell r="B140" t="str">
            <v>Animalia</v>
          </cell>
          <cell r="C140" t="str">
            <v>Annelida</v>
          </cell>
          <cell r="E140" t="str">
            <v>Clitellata</v>
          </cell>
          <cell r="F140" t="str">
            <v>Lumbriculida</v>
          </cell>
          <cell r="G140" t="str">
            <v>Lumbriculidae</v>
          </cell>
        </row>
        <row r="141">
          <cell r="A141" t="str">
            <v>Macquaria ambigua</v>
          </cell>
          <cell r="B141" t="str">
            <v>Animalia</v>
          </cell>
          <cell r="C141" t="str">
            <v>Chordata</v>
          </cell>
          <cell r="D141" t="str">
            <v>Vertebrata</v>
          </cell>
          <cell r="E141" t="str">
            <v>Actinopterygii</v>
          </cell>
          <cell r="F141" t="str">
            <v>Perciformes</v>
          </cell>
          <cell r="G141" t="str">
            <v>Percichthyidae</v>
          </cell>
        </row>
        <row r="142">
          <cell r="A142" t="str">
            <v>Macrobrachium lanchesteri</v>
          </cell>
          <cell r="B142" t="str">
            <v>Animalia</v>
          </cell>
          <cell r="C142" t="str">
            <v>Arthropoda</v>
          </cell>
          <cell r="D142" t="str">
            <v>Crustacea</v>
          </cell>
          <cell r="E142" t="str">
            <v>Malacostraca</v>
          </cell>
          <cell r="F142" t="str">
            <v>Decapoda</v>
          </cell>
          <cell r="G142" t="str">
            <v>Palaemonidae</v>
          </cell>
        </row>
        <row r="143">
          <cell r="A143" t="str">
            <v>Macrobrachium sp.</v>
          </cell>
          <cell r="B143" t="str">
            <v>Animalia</v>
          </cell>
          <cell r="C143" t="str">
            <v>Arthropoda</v>
          </cell>
          <cell r="D143" t="str">
            <v>Crustacea</v>
          </cell>
          <cell r="E143" t="str">
            <v>Malacostraca</v>
          </cell>
          <cell r="F143" t="str">
            <v>Decapoda</v>
          </cell>
          <cell r="G143" t="str">
            <v>Palaemonidae</v>
          </cell>
        </row>
        <row r="144">
          <cell r="A144" t="str">
            <v>Medionidus conradicus</v>
          </cell>
          <cell r="B144" t="str">
            <v>Animalia</v>
          </cell>
          <cell r="C144" t="str">
            <v>Mollusca</v>
          </cell>
          <cell r="E144" t="str">
            <v>Bivalvia</v>
          </cell>
          <cell r="F144" t="str">
            <v>Unionoida</v>
          </cell>
          <cell r="G144" t="str">
            <v>Unionidae</v>
          </cell>
        </row>
        <row r="145">
          <cell r="A145" t="str">
            <v>Melanoides tuberculata</v>
          </cell>
          <cell r="B145" t="str">
            <v>Animalia</v>
          </cell>
          <cell r="C145" t="str">
            <v>Mollusca</v>
          </cell>
          <cell r="E145" t="str">
            <v>Gastropoda</v>
          </cell>
          <cell r="F145" t="str">
            <v>Neotaenioglossa</v>
          </cell>
          <cell r="G145" t="str">
            <v>Thiaridae</v>
          </cell>
        </row>
        <row r="146">
          <cell r="A146" t="str">
            <v>Melanotaenia nigrans</v>
          </cell>
          <cell r="B146" t="str">
            <v>Animalia</v>
          </cell>
          <cell r="C146" t="str">
            <v>Chordata</v>
          </cell>
          <cell r="D146" t="str">
            <v>Vertebrata</v>
          </cell>
          <cell r="E146" t="str">
            <v>Actinopterygii</v>
          </cell>
          <cell r="F146" t="str">
            <v>Atheriniformes</v>
          </cell>
          <cell r="G146" t="str">
            <v>Melanotaeniidae</v>
          </cell>
        </row>
        <row r="147">
          <cell r="A147" t="str">
            <v>Melanotaenia splendida ssp. inornata</v>
          </cell>
          <cell r="B147" t="str">
            <v>Animalia</v>
          </cell>
          <cell r="C147" t="str">
            <v>Chordata</v>
          </cell>
          <cell r="D147" t="str">
            <v>Vertebrata</v>
          </cell>
          <cell r="E147" t="str">
            <v>Actinopterygii</v>
          </cell>
          <cell r="F147" t="str">
            <v>Atheriniformes</v>
          </cell>
          <cell r="G147" t="str">
            <v>Melanotaeniidae</v>
          </cell>
        </row>
        <row r="148">
          <cell r="A148" t="str">
            <v>Melanotaenia splendida ssp. splendida</v>
          </cell>
          <cell r="B148" t="str">
            <v>Animalia</v>
          </cell>
          <cell r="C148" t="str">
            <v>Chordata</v>
          </cell>
          <cell r="D148" t="str">
            <v>Vertebrata</v>
          </cell>
          <cell r="E148" t="str">
            <v>Actinopterygii</v>
          </cell>
          <cell r="F148" t="str">
            <v>Atheriniformes</v>
          </cell>
          <cell r="G148" t="str">
            <v>Melanotaeniidae</v>
          </cell>
        </row>
        <row r="149">
          <cell r="A149" t="str">
            <v>Microcystis aeruginosa</v>
          </cell>
          <cell r="B149" t="str">
            <v>Monera</v>
          </cell>
          <cell r="C149" t="str">
            <v>Cyanophycota</v>
          </cell>
          <cell r="E149" t="str">
            <v>Cyanophyceae</v>
          </cell>
          <cell r="F149" t="str">
            <v>Chroococcales</v>
          </cell>
          <cell r="G149" t="str">
            <v>Chroococcaceae</v>
          </cell>
        </row>
        <row r="150">
          <cell r="A150" t="str">
            <v>Mogurnda mogurnda</v>
          </cell>
          <cell r="B150" t="str">
            <v>Animalia</v>
          </cell>
          <cell r="C150" t="str">
            <v>Chordata</v>
          </cell>
          <cell r="D150" t="str">
            <v>Vertebrata</v>
          </cell>
          <cell r="E150" t="str">
            <v>Actinopterygii</v>
          </cell>
          <cell r="F150" t="str">
            <v>Perciformes</v>
          </cell>
          <cell r="G150" t="str">
            <v>Eleotridae</v>
          </cell>
        </row>
        <row r="151">
          <cell r="A151" t="str">
            <v>Moinodaphnia macleayi</v>
          </cell>
          <cell r="B151" t="str">
            <v>Animalia</v>
          </cell>
          <cell r="C151" t="str">
            <v>Arthropoda</v>
          </cell>
          <cell r="D151" t="str">
            <v>Crustacea</v>
          </cell>
          <cell r="E151" t="str">
            <v>Branchiopoda</v>
          </cell>
          <cell r="F151" t="str">
            <v>Cladocera</v>
          </cell>
          <cell r="G151" t="str">
            <v>Moinidae</v>
          </cell>
        </row>
        <row r="152">
          <cell r="A152" t="str">
            <v>Morone saxatilis</v>
          </cell>
          <cell r="B152" t="str">
            <v>Animalia</v>
          </cell>
          <cell r="C152" t="str">
            <v>Chordata</v>
          </cell>
          <cell r="D152" t="str">
            <v>Vertebrata</v>
          </cell>
          <cell r="E152" t="str">
            <v>Actinopterygii</v>
          </cell>
          <cell r="F152" t="str">
            <v>Perciformes</v>
          </cell>
          <cell r="G152" t="str">
            <v>Moronidae</v>
          </cell>
        </row>
        <row r="153">
          <cell r="A153" t="str">
            <v>Morone sp.</v>
          </cell>
          <cell r="B153" t="str">
            <v>Animalia</v>
          </cell>
          <cell r="C153" t="str">
            <v>Chordata</v>
          </cell>
          <cell r="D153" t="str">
            <v>Vertebrata</v>
          </cell>
          <cell r="E153" t="str">
            <v>Actinopterygii</v>
          </cell>
          <cell r="F153" t="str">
            <v>Perciformes</v>
          </cell>
          <cell r="G153" t="str">
            <v>Moronidae</v>
          </cell>
        </row>
        <row r="154">
          <cell r="A154" t="str">
            <v>Mystus bleekeri</v>
          </cell>
          <cell r="B154" t="str">
            <v>Animalia</v>
          </cell>
          <cell r="C154" t="str">
            <v>Chordata</v>
          </cell>
          <cell r="D154" t="str">
            <v>Vertebrata</v>
          </cell>
          <cell r="E154" t="str">
            <v>Actinopterygii</v>
          </cell>
          <cell r="F154" t="str">
            <v>Siluriformes</v>
          </cell>
          <cell r="G154" t="str">
            <v>Bagridae</v>
          </cell>
        </row>
        <row r="155">
          <cell r="A155" t="str">
            <v>Nais elinguis</v>
          </cell>
          <cell r="B155" t="str">
            <v>Animalia</v>
          </cell>
          <cell r="C155" t="str">
            <v>Annelida</v>
          </cell>
          <cell r="E155" t="str">
            <v>Oligochaeta</v>
          </cell>
          <cell r="F155" t="str">
            <v>Haplotaxida</v>
          </cell>
          <cell r="G155" t="str">
            <v>Naididae</v>
          </cell>
        </row>
        <row r="156">
          <cell r="A156" t="str">
            <v>Nothobranchius guentheri</v>
          </cell>
          <cell r="B156" t="str">
            <v>Animalia</v>
          </cell>
          <cell r="C156" t="str">
            <v>Chordata</v>
          </cell>
          <cell r="D156" t="str">
            <v>Vertebrata</v>
          </cell>
          <cell r="E156" t="str">
            <v>Actinopterygii</v>
          </cell>
          <cell r="F156" t="str">
            <v>Cyprinodontiformes</v>
          </cell>
          <cell r="G156" t="str">
            <v>Nothobranchiidae</v>
          </cell>
        </row>
        <row r="157">
          <cell r="A157" t="str">
            <v>Obovaria subrotunda</v>
          </cell>
          <cell r="B157" t="str">
            <v>Animalia</v>
          </cell>
          <cell r="C157" t="str">
            <v>Mollusca</v>
          </cell>
          <cell r="E157" t="str">
            <v>Bivalvia</v>
          </cell>
          <cell r="F157" t="str">
            <v>Unionoida</v>
          </cell>
          <cell r="G157" t="str">
            <v>Unionidae</v>
          </cell>
        </row>
        <row r="158">
          <cell r="A158" t="str">
            <v>Oncorhynchus clarkii</v>
          </cell>
          <cell r="B158" t="str">
            <v>Animalia</v>
          </cell>
          <cell r="C158" t="str">
            <v>Chordata</v>
          </cell>
          <cell r="D158" t="str">
            <v>Vertebrata</v>
          </cell>
          <cell r="E158" t="str">
            <v>Actinopterygii</v>
          </cell>
          <cell r="F158" t="str">
            <v>Salmoniformes</v>
          </cell>
          <cell r="G158" t="str">
            <v>Salmonidae</v>
          </cell>
        </row>
        <row r="159">
          <cell r="A159" t="str">
            <v>Oncorhynchus clarkii ssp. lewisi</v>
          </cell>
          <cell r="B159" t="str">
            <v>Animalia</v>
          </cell>
          <cell r="C159" t="str">
            <v>Chordata</v>
          </cell>
          <cell r="D159" t="str">
            <v>Vertebrata</v>
          </cell>
          <cell r="E159" t="str">
            <v>Actinopterygii</v>
          </cell>
          <cell r="F159" t="str">
            <v>Salmoniformes</v>
          </cell>
          <cell r="G159" t="str">
            <v>Salmonidae</v>
          </cell>
        </row>
        <row r="160">
          <cell r="A160" t="str">
            <v>Oncorhynchus clarkii ssp. pleuriticus</v>
          </cell>
          <cell r="B160" t="str">
            <v>Animalia</v>
          </cell>
          <cell r="C160" t="str">
            <v>Chordata</v>
          </cell>
          <cell r="D160" t="str">
            <v>Vertebrata</v>
          </cell>
          <cell r="E160" t="str">
            <v>Actinopterygii</v>
          </cell>
          <cell r="F160" t="str">
            <v>Salmoniformes</v>
          </cell>
          <cell r="G160" t="str">
            <v>Salmonidae</v>
          </cell>
        </row>
        <row r="161">
          <cell r="A161" t="str">
            <v>Oncorhynchus clarkii ssp. stomias</v>
          </cell>
          <cell r="B161" t="str">
            <v>Animalia</v>
          </cell>
          <cell r="C161" t="str">
            <v>Chordata</v>
          </cell>
          <cell r="D161" t="str">
            <v>Vertebrata</v>
          </cell>
          <cell r="E161" t="str">
            <v>Actinopterygii</v>
          </cell>
          <cell r="F161" t="str">
            <v>Salmoniformes</v>
          </cell>
          <cell r="G161" t="str">
            <v>Salmonidae</v>
          </cell>
        </row>
        <row r="162">
          <cell r="A162" t="str">
            <v>Oncorhynchus clarkii ssp. virginalis</v>
          </cell>
          <cell r="B162" t="str">
            <v>Animalia</v>
          </cell>
          <cell r="C162" t="str">
            <v>Chordata</v>
          </cell>
          <cell r="D162" t="str">
            <v>Vertebrata</v>
          </cell>
          <cell r="E162" t="str">
            <v>Actinopterygii</v>
          </cell>
          <cell r="F162" t="str">
            <v>Salmoniformes</v>
          </cell>
          <cell r="G162" t="str">
            <v>Salmonidae</v>
          </cell>
        </row>
        <row r="163">
          <cell r="A163" t="str">
            <v>Oncorhynchus gorbuscha</v>
          </cell>
          <cell r="B163" t="str">
            <v>Animalia</v>
          </cell>
          <cell r="C163" t="str">
            <v>Chordata</v>
          </cell>
          <cell r="D163" t="str">
            <v>Vertebrata</v>
          </cell>
          <cell r="E163" t="str">
            <v>Actinopterygii</v>
          </cell>
          <cell r="F163" t="str">
            <v>Salmoniformes</v>
          </cell>
          <cell r="G163" t="str">
            <v>Salmonidae</v>
          </cell>
        </row>
        <row r="164">
          <cell r="A164" t="str">
            <v>Oncorhynchus kisutch</v>
          </cell>
          <cell r="B164" t="str">
            <v>Animalia</v>
          </cell>
          <cell r="C164" t="str">
            <v>Chordata</v>
          </cell>
          <cell r="D164" t="str">
            <v>Vertebrata</v>
          </cell>
          <cell r="E164" t="str">
            <v>Actinopterygii</v>
          </cell>
          <cell r="F164" t="str">
            <v>Salmoniformes</v>
          </cell>
          <cell r="G164" t="str">
            <v>Salmonidae</v>
          </cell>
        </row>
        <row r="165">
          <cell r="A165" t="str">
            <v>Oncorhynchus mykiss</v>
          </cell>
          <cell r="B165" t="str">
            <v>Animalia</v>
          </cell>
          <cell r="C165" t="str">
            <v>Chordata</v>
          </cell>
          <cell r="D165" t="str">
            <v>Vertebrata</v>
          </cell>
          <cell r="E165" t="str">
            <v>Actinopterygii</v>
          </cell>
          <cell r="F165" t="str">
            <v>Salmoniformes</v>
          </cell>
          <cell r="G165" t="str">
            <v>Salmonidae</v>
          </cell>
        </row>
        <row r="166">
          <cell r="A166" t="str">
            <v>Oncorhynchus sp.</v>
          </cell>
          <cell r="B166" t="str">
            <v>Animalia</v>
          </cell>
          <cell r="C166" t="str">
            <v>Chordata</v>
          </cell>
          <cell r="D166" t="str">
            <v>Vertebrata</v>
          </cell>
          <cell r="E166" t="str">
            <v>Actinopterygii</v>
          </cell>
          <cell r="F166" t="str">
            <v>Salmoniformes</v>
          </cell>
          <cell r="G166" t="str">
            <v>Salmonidae</v>
          </cell>
        </row>
        <row r="167">
          <cell r="A167" t="str">
            <v>Oncorhynchus tshawytscha</v>
          </cell>
          <cell r="B167" t="str">
            <v>Animalia</v>
          </cell>
          <cell r="C167" t="str">
            <v>Chordata</v>
          </cell>
          <cell r="D167" t="str">
            <v>Vertebrata</v>
          </cell>
          <cell r="E167" t="str">
            <v>Actinopterygii</v>
          </cell>
          <cell r="F167" t="str">
            <v>Salmoniformes</v>
          </cell>
          <cell r="G167" t="str">
            <v>Salmonidae</v>
          </cell>
        </row>
        <row r="168">
          <cell r="A168" t="str">
            <v>Opercularia coarctata</v>
          </cell>
          <cell r="B168" t="str">
            <v>Animalia</v>
          </cell>
          <cell r="C168" t="str">
            <v>Ciliophora</v>
          </cell>
          <cell r="E168" t="str">
            <v>Ciliatea</v>
          </cell>
          <cell r="F168" t="str">
            <v>Peritrichida</v>
          </cell>
          <cell r="G168" t="str">
            <v>Operculariidae</v>
          </cell>
        </row>
        <row r="169">
          <cell r="A169" t="str">
            <v>Opercularia minima</v>
          </cell>
          <cell r="B169" t="str">
            <v>Animalia</v>
          </cell>
          <cell r="C169" t="str">
            <v>Ciliophora</v>
          </cell>
          <cell r="E169" t="str">
            <v>Ciliatea</v>
          </cell>
          <cell r="F169" t="str">
            <v>Peritrichida</v>
          </cell>
          <cell r="G169" t="str">
            <v>Operculariidae</v>
          </cell>
        </row>
        <row r="170">
          <cell r="A170" t="str">
            <v>Orconectes sp.</v>
          </cell>
          <cell r="B170" t="str">
            <v>Animalia</v>
          </cell>
          <cell r="C170" t="str">
            <v>Arthropoda</v>
          </cell>
          <cell r="D170" t="str">
            <v>Crustacea</v>
          </cell>
          <cell r="E170" t="str">
            <v>Malacostraca</v>
          </cell>
          <cell r="F170" t="str">
            <v>Decapoda</v>
          </cell>
          <cell r="G170" t="str">
            <v>Cambaridae</v>
          </cell>
        </row>
        <row r="171">
          <cell r="A171" t="str">
            <v>Oreochromis mossambicus</v>
          </cell>
          <cell r="B171" t="str">
            <v>Animalia</v>
          </cell>
          <cell r="C171" t="str">
            <v>Chordata</v>
          </cell>
          <cell r="D171" t="str">
            <v>Vertebrata</v>
          </cell>
          <cell r="E171" t="str">
            <v>Actinopterygii</v>
          </cell>
          <cell r="F171" t="str">
            <v>Perciformes</v>
          </cell>
          <cell r="G171" t="str">
            <v>Cichlidae</v>
          </cell>
        </row>
        <row r="172">
          <cell r="A172" t="str">
            <v>Oreochromis niloticus</v>
          </cell>
          <cell r="B172" t="str">
            <v>Animalia</v>
          </cell>
          <cell r="C172" t="str">
            <v>Chordata</v>
          </cell>
          <cell r="D172" t="str">
            <v>Vertebrata</v>
          </cell>
          <cell r="E172" t="str">
            <v>Actinopterygii</v>
          </cell>
          <cell r="F172" t="str">
            <v>Perciformes</v>
          </cell>
          <cell r="G172" t="str">
            <v>Cichlidae</v>
          </cell>
        </row>
        <row r="173">
          <cell r="A173" t="str">
            <v>Parastenocaris germanica</v>
          </cell>
          <cell r="B173" t="str">
            <v>Animalia</v>
          </cell>
          <cell r="C173" t="str">
            <v>Arthropoda</v>
          </cell>
          <cell r="D173" t="str">
            <v>Crustacea</v>
          </cell>
          <cell r="E173" t="str">
            <v>Maxillopoda</v>
          </cell>
          <cell r="F173" t="str">
            <v>Harpacticoida</v>
          </cell>
          <cell r="G173" t="str">
            <v>Parastenocarididae</v>
          </cell>
        </row>
        <row r="174">
          <cell r="A174" t="str">
            <v>Paratya australiensis</v>
          </cell>
          <cell r="B174" t="str">
            <v>Animalia</v>
          </cell>
          <cell r="C174" t="str">
            <v>Arthropoda</v>
          </cell>
          <cell r="D174" t="str">
            <v>Crustacea</v>
          </cell>
          <cell r="E174" t="str">
            <v>Malacostraca</v>
          </cell>
          <cell r="F174" t="str">
            <v>Decapoda</v>
          </cell>
          <cell r="G174" t="str">
            <v>Atyidae</v>
          </cell>
        </row>
        <row r="175">
          <cell r="A175" t="str">
            <v>Pelophylax perezi</v>
          </cell>
          <cell r="B175" t="str">
            <v>Animalia</v>
          </cell>
          <cell r="C175" t="str">
            <v>Chordata</v>
          </cell>
          <cell r="D175" t="str">
            <v>Vertebrata</v>
          </cell>
          <cell r="E175" t="str">
            <v>Amphibia</v>
          </cell>
          <cell r="F175" t="str">
            <v>Anura</v>
          </cell>
          <cell r="G175" t="str">
            <v>Ranidae</v>
          </cell>
        </row>
        <row r="176">
          <cell r="A176" t="str">
            <v>Perca fluviatilis</v>
          </cell>
          <cell r="B176" t="str">
            <v>Animalia</v>
          </cell>
          <cell r="C176" t="str">
            <v>Chordata</v>
          </cell>
          <cell r="D176" t="str">
            <v>Vertebrata</v>
          </cell>
          <cell r="E176" t="str">
            <v>Actinopterygii</v>
          </cell>
          <cell r="F176" t="str">
            <v>Perciformes</v>
          </cell>
          <cell r="G176" t="str">
            <v>Percidae</v>
          </cell>
        </row>
        <row r="177">
          <cell r="A177" t="str">
            <v>Physa gyrina</v>
          </cell>
          <cell r="B177" t="str">
            <v>Animalia</v>
          </cell>
          <cell r="C177" t="str">
            <v>Mollusca</v>
          </cell>
          <cell r="E177" t="str">
            <v>Gastropoda</v>
          </cell>
          <cell r="F177" t="str">
            <v>Basommatophora</v>
          </cell>
          <cell r="G177" t="str">
            <v>Physidae</v>
          </cell>
        </row>
        <row r="178">
          <cell r="A178" t="str">
            <v>Physella gyrina</v>
          </cell>
          <cell r="B178" t="str">
            <v>Animalia</v>
          </cell>
          <cell r="C178" t="str">
            <v>Mollusca</v>
          </cell>
          <cell r="E178" t="str">
            <v>Gastropoda</v>
          </cell>
          <cell r="F178" t="str">
            <v>Basommatophora</v>
          </cell>
          <cell r="G178" t="str">
            <v>Physidae</v>
          </cell>
        </row>
        <row r="179">
          <cell r="A179" t="str">
            <v>Physella sp.</v>
          </cell>
          <cell r="B179" t="str">
            <v>Animalia</v>
          </cell>
          <cell r="C179" t="str">
            <v>Mollusca</v>
          </cell>
          <cell r="E179" t="str">
            <v>Gastropoda</v>
          </cell>
          <cell r="F179" t="str">
            <v>Basommatophora</v>
          </cell>
          <cell r="G179" t="str">
            <v>Physidae</v>
          </cell>
        </row>
        <row r="180">
          <cell r="A180" t="str">
            <v>Pimephales promelas</v>
          </cell>
          <cell r="B180" t="str">
            <v>Animalia</v>
          </cell>
          <cell r="C180" t="str">
            <v>Chordata</v>
          </cell>
          <cell r="D180" t="str">
            <v>Vertebrata</v>
          </cell>
          <cell r="E180" t="str">
            <v>Actinopterygii</v>
          </cell>
          <cell r="F180" t="str">
            <v>Cypriniformes</v>
          </cell>
          <cell r="G180" t="str">
            <v>Cyprinidae</v>
          </cell>
        </row>
        <row r="181">
          <cell r="A181" t="str">
            <v>Plantae</v>
          </cell>
          <cell r="B181" t="str">
            <v>Plantae</v>
          </cell>
        </row>
        <row r="182">
          <cell r="A182" t="str">
            <v>Platygobio gracilis</v>
          </cell>
          <cell r="B182" t="str">
            <v>Animalia</v>
          </cell>
          <cell r="C182" t="str">
            <v>Chordata</v>
          </cell>
          <cell r="D182" t="str">
            <v>Vertebrata</v>
          </cell>
          <cell r="E182" t="str">
            <v>Actinopterygii</v>
          </cell>
          <cell r="F182" t="str">
            <v>Cypriniformes</v>
          </cell>
          <cell r="G182" t="str">
            <v>Cyprinidae</v>
          </cell>
        </row>
        <row r="183">
          <cell r="A183" t="str">
            <v>Pleurocera uncialis</v>
          </cell>
          <cell r="B183" t="str">
            <v>Animalia</v>
          </cell>
          <cell r="C183" t="str">
            <v>Mollusca</v>
          </cell>
          <cell r="E183" t="str">
            <v>Gastropoda</v>
          </cell>
          <cell r="F183" t="str">
            <v>Neotaenioglossa</v>
          </cell>
          <cell r="G183" t="str">
            <v>Pleuroceridae</v>
          </cell>
        </row>
        <row r="184">
          <cell r="A184" t="str">
            <v>Pleuroxus truncatus</v>
          </cell>
          <cell r="B184" t="str">
            <v>Animalia</v>
          </cell>
          <cell r="C184" t="str">
            <v>Arthropoda</v>
          </cell>
          <cell r="D184" t="str">
            <v>Crustacea</v>
          </cell>
          <cell r="E184" t="str">
            <v>Branchiopoda</v>
          </cell>
          <cell r="F184" t="str">
            <v>Diplostraca</v>
          </cell>
          <cell r="G184" t="str">
            <v>Chydoridae</v>
          </cell>
        </row>
        <row r="185">
          <cell r="A185" t="str">
            <v>Poecilia reticulata</v>
          </cell>
          <cell r="B185" t="str">
            <v>Animalia</v>
          </cell>
          <cell r="C185" t="str">
            <v>Chordata</v>
          </cell>
          <cell r="D185" t="str">
            <v>Vertebrata</v>
          </cell>
          <cell r="E185" t="str">
            <v>Actinopterygii</v>
          </cell>
          <cell r="F185" t="str">
            <v>Cyprinodontiformes</v>
          </cell>
          <cell r="G185" t="str">
            <v>Poeciliidae</v>
          </cell>
        </row>
        <row r="186">
          <cell r="A186" t="str">
            <v>Pomacea paludosa</v>
          </cell>
          <cell r="B186" t="str">
            <v>Animalia</v>
          </cell>
          <cell r="C186" t="str">
            <v>Mollusca</v>
          </cell>
          <cell r="E186" t="str">
            <v>Gastropoda</v>
          </cell>
          <cell r="F186" t="str">
            <v>Architaenioglossa</v>
          </cell>
          <cell r="G186" t="str">
            <v>Ampullariidae</v>
          </cell>
        </row>
        <row r="187">
          <cell r="A187" t="str">
            <v>Potamopyrgus jenkinsi</v>
          </cell>
          <cell r="B187" t="str">
            <v>Animalia</v>
          </cell>
          <cell r="C187" t="str">
            <v>Mollusca</v>
          </cell>
          <cell r="E187" t="str">
            <v>Gastropoda</v>
          </cell>
          <cell r="F187" t="str">
            <v>Neotaenioglossa</v>
          </cell>
          <cell r="G187" t="str">
            <v>Hydrobiidae</v>
          </cell>
        </row>
        <row r="188">
          <cell r="A188" t="str">
            <v>Procambarus clarkii</v>
          </cell>
          <cell r="B188" t="str">
            <v>Animalia</v>
          </cell>
          <cell r="C188" t="str">
            <v>Arthropoda</v>
          </cell>
          <cell r="D188" t="str">
            <v>Crustacea</v>
          </cell>
          <cell r="E188" t="str">
            <v>Malacostraca</v>
          </cell>
          <cell r="F188" t="str">
            <v>Decapoda</v>
          </cell>
          <cell r="G188" t="str">
            <v>Cambaridae</v>
          </cell>
        </row>
        <row r="189">
          <cell r="A189" t="str">
            <v>Prosopium williamsoni</v>
          </cell>
          <cell r="B189" t="str">
            <v>Animalia</v>
          </cell>
          <cell r="C189" t="str">
            <v>Chordata</v>
          </cell>
          <cell r="D189" t="str">
            <v>Vertebrata</v>
          </cell>
          <cell r="E189" t="str">
            <v>Actinopterygii</v>
          </cell>
          <cell r="F189" t="str">
            <v>Salmoniformes</v>
          </cell>
          <cell r="G189" t="str">
            <v>Salmonidae</v>
          </cell>
        </row>
        <row r="190">
          <cell r="A190" t="str">
            <v>Protozoa</v>
          </cell>
          <cell r="B190" t="str">
            <v>Animalia</v>
          </cell>
          <cell r="C190" t="str">
            <v>Protozoa</v>
          </cell>
        </row>
        <row r="191">
          <cell r="A191" t="str">
            <v>Psephenus herricki</v>
          </cell>
          <cell r="B191" t="str">
            <v>Animalia</v>
          </cell>
          <cell r="C191" t="str">
            <v>Arthropoda</v>
          </cell>
          <cell r="D191" t="str">
            <v>Hexapoda</v>
          </cell>
          <cell r="E191" t="str">
            <v>Insecta</v>
          </cell>
          <cell r="F191" t="str">
            <v>Coleoptera</v>
          </cell>
          <cell r="G191" t="str">
            <v>Psephenidae</v>
          </cell>
        </row>
        <row r="192">
          <cell r="A192" t="str">
            <v>Ptychobranchus fasciolaris</v>
          </cell>
          <cell r="B192" t="str">
            <v>Animalia</v>
          </cell>
          <cell r="C192" t="str">
            <v>Mollusca</v>
          </cell>
          <cell r="E192" t="str">
            <v>Bivalvia</v>
          </cell>
          <cell r="F192" t="str">
            <v>Unionoida</v>
          </cell>
          <cell r="G192" t="str">
            <v>Unionidae</v>
          </cell>
        </row>
        <row r="193">
          <cell r="A193" t="str">
            <v>Ptychocheilus oregonensis</v>
          </cell>
          <cell r="B193" t="str">
            <v>Animalia</v>
          </cell>
          <cell r="C193" t="str">
            <v>Chordata</v>
          </cell>
          <cell r="D193" t="str">
            <v>Vertebrata</v>
          </cell>
          <cell r="E193" t="str">
            <v>Actinopterygii</v>
          </cell>
          <cell r="F193" t="str">
            <v>Cypriniformes</v>
          </cell>
          <cell r="G193" t="str">
            <v>Cyprinidae</v>
          </cell>
        </row>
        <row r="194">
          <cell r="A194" t="str">
            <v>Pyganodon grandis</v>
          </cell>
          <cell r="B194" t="str">
            <v>Animalia</v>
          </cell>
          <cell r="C194" t="str">
            <v>Mollusca</v>
          </cell>
          <cell r="E194" t="str">
            <v>Bivalvia</v>
          </cell>
          <cell r="F194" t="str">
            <v>Unionoida</v>
          </cell>
          <cell r="G194" t="str">
            <v>Unionidae</v>
          </cell>
        </row>
        <row r="195">
          <cell r="A195" t="str">
            <v>Radix luteola</v>
          </cell>
          <cell r="B195" t="str">
            <v>Animalia</v>
          </cell>
          <cell r="C195" t="str">
            <v>Mollusca</v>
          </cell>
          <cell r="E195" t="str">
            <v>Gastropoda</v>
          </cell>
          <cell r="F195" t="str">
            <v>Basommatophora</v>
          </cell>
          <cell r="G195" t="str">
            <v>Lymnaeidae</v>
          </cell>
        </row>
        <row r="196">
          <cell r="A196" t="str">
            <v>Raphidocelis subcapitata</v>
          </cell>
          <cell r="B196" t="str">
            <v>Plantae</v>
          </cell>
          <cell r="C196" t="str">
            <v>Chlorophyta</v>
          </cell>
          <cell r="E196" t="str">
            <v>Chlorophyceae</v>
          </cell>
          <cell r="F196" t="str">
            <v>Sphaeropleales</v>
          </cell>
          <cell r="G196" t="str">
            <v>Selenastraceae</v>
          </cell>
        </row>
        <row r="197">
          <cell r="A197" t="str">
            <v>Rasbora sumatrana</v>
          </cell>
          <cell r="B197" t="str">
            <v>Animalia</v>
          </cell>
          <cell r="C197" t="str">
            <v>Chordata</v>
          </cell>
          <cell r="D197" t="str">
            <v>Vertebrata</v>
          </cell>
          <cell r="E197" t="str">
            <v>Actinopterygii</v>
          </cell>
          <cell r="F197" t="str">
            <v>Cypriniformes</v>
          </cell>
          <cell r="G197" t="str">
            <v>Cyprinidae</v>
          </cell>
        </row>
        <row r="198">
          <cell r="A198" t="str">
            <v>Rhinichthys cataractae</v>
          </cell>
          <cell r="B198" t="str">
            <v>Animalia</v>
          </cell>
          <cell r="C198" t="str">
            <v>Chordata</v>
          </cell>
          <cell r="D198" t="str">
            <v>Vertebrata</v>
          </cell>
          <cell r="E198" t="str">
            <v>Actinopterygii</v>
          </cell>
          <cell r="F198" t="str">
            <v>Cypriniformes</v>
          </cell>
          <cell r="G198" t="str">
            <v>Cyprinidae</v>
          </cell>
        </row>
        <row r="199">
          <cell r="A199" t="str">
            <v>Rhithrogena sp.</v>
          </cell>
          <cell r="B199" t="str">
            <v>Animalia</v>
          </cell>
          <cell r="C199" t="str">
            <v>Arthropoda</v>
          </cell>
          <cell r="D199" t="str">
            <v>Hexapoda</v>
          </cell>
          <cell r="E199" t="str">
            <v>Insecta</v>
          </cell>
          <cell r="F199" t="str">
            <v>Ephemeroptera</v>
          </cell>
          <cell r="G199" t="str">
            <v>Heptageniidae</v>
          </cell>
        </row>
        <row r="200">
          <cell r="A200" t="str">
            <v>Rotifera</v>
          </cell>
          <cell r="B200" t="str">
            <v>Animalia</v>
          </cell>
          <cell r="C200" t="str">
            <v>Rotifera</v>
          </cell>
        </row>
        <row r="201">
          <cell r="A201" t="str">
            <v>Salmo salar</v>
          </cell>
          <cell r="B201" t="str">
            <v>Animalia</v>
          </cell>
          <cell r="C201" t="str">
            <v>Chordata</v>
          </cell>
          <cell r="D201" t="str">
            <v>Vertebrata</v>
          </cell>
          <cell r="E201" t="str">
            <v>Actinopterygii</v>
          </cell>
          <cell r="F201" t="str">
            <v>Salmoniformes</v>
          </cell>
          <cell r="G201" t="str">
            <v>Salmonidae</v>
          </cell>
        </row>
        <row r="202">
          <cell r="A202" t="str">
            <v>Salmo trutta</v>
          </cell>
          <cell r="B202" t="str">
            <v>Animalia</v>
          </cell>
          <cell r="C202" t="str">
            <v>Chordata</v>
          </cell>
          <cell r="D202" t="str">
            <v>Vertebrata</v>
          </cell>
          <cell r="E202" t="str">
            <v>Actinopterygii</v>
          </cell>
          <cell r="F202" t="str">
            <v>Salmoniformes</v>
          </cell>
          <cell r="G202" t="str">
            <v>Salmonidae</v>
          </cell>
        </row>
        <row r="203">
          <cell r="A203" t="str">
            <v>Salvelinus confluentus</v>
          </cell>
          <cell r="B203" t="str">
            <v>Animalia</v>
          </cell>
          <cell r="C203" t="str">
            <v>Chordata</v>
          </cell>
          <cell r="D203" t="str">
            <v>Vertebrata</v>
          </cell>
          <cell r="E203" t="str">
            <v>Actinopterygii</v>
          </cell>
          <cell r="F203" t="str">
            <v>Salmoniformes</v>
          </cell>
          <cell r="G203" t="str">
            <v>Salmonidae</v>
          </cell>
        </row>
        <row r="204">
          <cell r="A204" t="str">
            <v>Salvelinus fontinalis</v>
          </cell>
          <cell r="B204" t="str">
            <v>Animalia</v>
          </cell>
          <cell r="C204" t="str">
            <v>Chordata</v>
          </cell>
          <cell r="D204" t="str">
            <v>Vertebrata</v>
          </cell>
          <cell r="E204" t="str">
            <v>Actinopterygii</v>
          </cell>
          <cell r="F204" t="str">
            <v>Salmoniformes</v>
          </cell>
          <cell r="G204" t="str">
            <v>Salmonidae</v>
          </cell>
        </row>
        <row r="205">
          <cell r="A205" t="str">
            <v>Saprolegnia sp.</v>
          </cell>
          <cell r="B205" t="str">
            <v>Chromista</v>
          </cell>
          <cell r="C205" t="str">
            <v>Oomycota</v>
          </cell>
          <cell r="E205" t="str">
            <v>Oomycetes</v>
          </cell>
          <cell r="F205" t="str">
            <v>Saprolegniales</v>
          </cell>
          <cell r="G205" t="str">
            <v>Saprolegniaceae</v>
          </cell>
        </row>
        <row r="206">
          <cell r="A206" t="str">
            <v>Scapholeberis microcephala</v>
          </cell>
          <cell r="B206" t="str">
            <v>Animalia</v>
          </cell>
          <cell r="C206" t="str">
            <v>Arthropoda</v>
          </cell>
          <cell r="D206" t="str">
            <v>Crustacea</v>
          </cell>
          <cell r="E206" t="str">
            <v>Branchiopoda</v>
          </cell>
          <cell r="F206" t="str">
            <v>Diplostraca</v>
          </cell>
          <cell r="G206" t="str">
            <v>Daphniidae</v>
          </cell>
        </row>
        <row r="207">
          <cell r="A207" t="str">
            <v>Scapholeberis mucronata</v>
          </cell>
          <cell r="B207" t="str">
            <v>Animalia</v>
          </cell>
          <cell r="C207" t="str">
            <v>Arthropoda</v>
          </cell>
          <cell r="D207" t="str">
            <v>Crustacea</v>
          </cell>
          <cell r="E207" t="str">
            <v>Branchiopoda</v>
          </cell>
          <cell r="F207" t="str">
            <v>Diplostraca</v>
          </cell>
          <cell r="G207" t="str">
            <v>Daphniidae</v>
          </cell>
        </row>
        <row r="208">
          <cell r="A208" t="str">
            <v>Scapholeberis sp.</v>
          </cell>
          <cell r="B208" t="str">
            <v>Animalia</v>
          </cell>
          <cell r="C208" t="str">
            <v>Arthropoda</v>
          </cell>
          <cell r="D208" t="str">
            <v>Crustacea</v>
          </cell>
          <cell r="E208" t="str">
            <v>Branchiopoda</v>
          </cell>
          <cell r="F208" t="str">
            <v>Diplostraca</v>
          </cell>
          <cell r="G208" t="str">
            <v>Daphniidae</v>
          </cell>
        </row>
        <row r="209">
          <cell r="A209" t="str">
            <v>Scenedesmus quadricauda</v>
          </cell>
          <cell r="B209" t="str">
            <v>Plantae</v>
          </cell>
          <cell r="C209" t="str">
            <v>Chlorophyta</v>
          </cell>
          <cell r="E209" t="str">
            <v>Chlorophyceae</v>
          </cell>
          <cell r="F209" t="str">
            <v>Chlorococcales</v>
          </cell>
          <cell r="G209" t="str">
            <v>Scenedesmaceae</v>
          </cell>
        </row>
        <row r="210">
          <cell r="A210" t="str">
            <v>Simocephalus exspinosus</v>
          </cell>
          <cell r="B210" t="str">
            <v>Animalia</v>
          </cell>
          <cell r="C210" t="str">
            <v>Arthropoda</v>
          </cell>
          <cell r="D210" t="str">
            <v>Crustacea</v>
          </cell>
          <cell r="E210" t="str">
            <v>Branchiopoda</v>
          </cell>
          <cell r="F210" t="str">
            <v>Diplostraca</v>
          </cell>
          <cell r="G210" t="str">
            <v>Daphniidae</v>
          </cell>
        </row>
        <row r="211">
          <cell r="A211" t="str">
            <v>Simocephalus vetulus</v>
          </cell>
          <cell r="B211" t="str">
            <v>Animalia</v>
          </cell>
          <cell r="C211" t="str">
            <v>Arthropoda</v>
          </cell>
          <cell r="D211" t="str">
            <v>Crustacea</v>
          </cell>
          <cell r="E211" t="str">
            <v>Branchiopoda</v>
          </cell>
          <cell r="F211" t="str">
            <v>Diplostraca</v>
          </cell>
          <cell r="G211" t="str">
            <v>Daphniidae</v>
          </cell>
        </row>
        <row r="212">
          <cell r="A212" t="str">
            <v>Species Scientific Name</v>
          </cell>
          <cell r="B212" t="str">
            <v>Species Kingdom</v>
          </cell>
          <cell r="C212" t="str">
            <v>Species Phylum</v>
          </cell>
          <cell r="D212" t="str">
            <v>Species Sub Phylum</v>
          </cell>
          <cell r="E212" t="str">
            <v>Species Class</v>
          </cell>
          <cell r="F212" t="str">
            <v>Species Order</v>
          </cell>
          <cell r="G212" t="str">
            <v>Species Family</v>
          </cell>
        </row>
        <row r="213">
          <cell r="A213" t="str">
            <v>Staurastrum chaetoceras</v>
          </cell>
          <cell r="B213" t="str">
            <v>Plantae</v>
          </cell>
          <cell r="C213" t="str">
            <v>Charophyta</v>
          </cell>
          <cell r="E213" t="str">
            <v>Conjugatophyceae</v>
          </cell>
          <cell r="F213" t="str">
            <v>Desmidiales</v>
          </cell>
          <cell r="G213" t="str">
            <v>Desmidiaceae</v>
          </cell>
        </row>
        <row r="214">
          <cell r="A214" t="str">
            <v>Staurastrum manfeldtii</v>
          </cell>
          <cell r="B214" t="str">
            <v>Plantae</v>
          </cell>
          <cell r="C214" t="str">
            <v>Charophyta</v>
          </cell>
          <cell r="E214" t="str">
            <v>Conjugatophyceae</v>
          </cell>
          <cell r="F214" t="str">
            <v>Desmidiales</v>
          </cell>
          <cell r="G214" t="str">
            <v>Desmidiaceae</v>
          </cell>
        </row>
        <row r="215">
          <cell r="A215" t="str">
            <v>Stenocypris major</v>
          </cell>
          <cell r="B215" t="str">
            <v>Animalia</v>
          </cell>
          <cell r="C215" t="str">
            <v>Arthropoda</v>
          </cell>
          <cell r="D215" t="str">
            <v>Crustacea</v>
          </cell>
          <cell r="E215" t="str">
            <v>Ostracoda</v>
          </cell>
          <cell r="F215" t="str">
            <v>Podocopida</v>
          </cell>
          <cell r="G215" t="str">
            <v>Cyprididae</v>
          </cell>
        </row>
        <row r="216">
          <cell r="A216" t="str">
            <v>Stenonema sp.</v>
          </cell>
          <cell r="B216" t="str">
            <v>Animalia</v>
          </cell>
          <cell r="C216" t="str">
            <v>Arthropoda</v>
          </cell>
          <cell r="D216" t="str">
            <v>Hexapoda</v>
          </cell>
          <cell r="E216" t="str">
            <v>Insecta</v>
          </cell>
          <cell r="F216" t="str">
            <v>Ephemeroptera</v>
          </cell>
          <cell r="G216" t="str">
            <v>Heptageniidae</v>
          </cell>
        </row>
        <row r="217">
          <cell r="A217" t="str">
            <v>Tilapia aurea</v>
          </cell>
          <cell r="B217" t="str">
            <v>Animalia</v>
          </cell>
          <cell r="C217" t="str">
            <v>Chordata</v>
          </cell>
          <cell r="D217" t="str">
            <v>Vertebrata</v>
          </cell>
          <cell r="E217" t="str">
            <v>Actinopterygii</v>
          </cell>
          <cell r="F217" t="str">
            <v>Perciformes</v>
          </cell>
          <cell r="G217" t="str">
            <v>Cichlidae</v>
          </cell>
        </row>
        <row r="218">
          <cell r="A218" t="str">
            <v>Tilapia sparrmanii</v>
          </cell>
          <cell r="B218" t="str">
            <v>Animalia</v>
          </cell>
          <cell r="C218" t="str">
            <v>Chordata</v>
          </cell>
          <cell r="D218" t="str">
            <v>Vertebrata</v>
          </cell>
          <cell r="E218" t="str">
            <v>Actinopterygii</v>
          </cell>
          <cell r="F218" t="str">
            <v>Perciformes</v>
          </cell>
          <cell r="G218" t="str">
            <v>Cichlidae</v>
          </cell>
        </row>
        <row r="219">
          <cell r="A219" t="str">
            <v>Tilapia zillii</v>
          </cell>
          <cell r="B219" t="str">
            <v>Animalia</v>
          </cell>
          <cell r="C219" t="str">
            <v>Chordata</v>
          </cell>
          <cell r="D219" t="str">
            <v>Vertebrata</v>
          </cell>
          <cell r="E219" t="str">
            <v>Actinopterygii</v>
          </cell>
          <cell r="F219" t="str">
            <v>Perciformes</v>
          </cell>
          <cell r="G219" t="str">
            <v>Cichlidae</v>
          </cell>
        </row>
        <row r="220">
          <cell r="A220" t="str">
            <v>Trachelomonas sp.</v>
          </cell>
          <cell r="B220" t="str">
            <v>Plantae</v>
          </cell>
          <cell r="C220" t="str">
            <v>Euglenophycota</v>
          </cell>
          <cell r="E220" t="str">
            <v>Euglenophyceae</v>
          </cell>
          <cell r="F220" t="str">
            <v>Euglenales</v>
          </cell>
          <cell r="G220" t="str">
            <v>Euglenaceae</v>
          </cell>
        </row>
        <row r="221">
          <cell r="A221" t="str">
            <v>Trochilia minuta</v>
          </cell>
          <cell r="B221" t="str">
            <v>Animalia</v>
          </cell>
          <cell r="C221" t="str">
            <v>Ciliophora</v>
          </cell>
          <cell r="E221" t="str">
            <v>Phyllopharyngea</v>
          </cell>
          <cell r="F221" t="str">
            <v>Dysteriida</v>
          </cell>
          <cell r="G221" t="str">
            <v>Dysteriidae</v>
          </cell>
        </row>
        <row r="222">
          <cell r="A222" t="str">
            <v>Tubifex tubifex</v>
          </cell>
          <cell r="B222" t="str">
            <v>Animalia</v>
          </cell>
          <cell r="C222" t="str">
            <v>Annelida</v>
          </cell>
          <cell r="E222" t="str">
            <v>Oligochaeta</v>
          </cell>
          <cell r="F222" t="str">
            <v>Haplotaxida</v>
          </cell>
          <cell r="G222" t="str">
            <v>Naididae</v>
          </cell>
        </row>
        <row r="223">
          <cell r="A223" t="str">
            <v>Utterbackia imbecillis</v>
          </cell>
          <cell r="B223" t="str">
            <v>Animalia</v>
          </cell>
          <cell r="C223" t="str">
            <v>Mollusca</v>
          </cell>
          <cell r="E223" t="str">
            <v>Bivalvia</v>
          </cell>
          <cell r="F223" t="str">
            <v>Unionoida</v>
          </cell>
          <cell r="G223" t="str">
            <v>Unionidae</v>
          </cell>
        </row>
        <row r="224">
          <cell r="A224" t="str">
            <v>Velesunio angasi</v>
          </cell>
          <cell r="B224" t="str">
            <v>Animalia</v>
          </cell>
          <cell r="C224" t="str">
            <v>Mollusca</v>
          </cell>
          <cell r="E224" t="str">
            <v>Bivalvia</v>
          </cell>
          <cell r="F224" t="str">
            <v>Unionoida</v>
          </cell>
          <cell r="G224" t="str">
            <v>Hyriidae</v>
          </cell>
        </row>
        <row r="225">
          <cell r="A225" t="str">
            <v>Villosa fabalis</v>
          </cell>
          <cell r="B225" t="str">
            <v>Animalia</v>
          </cell>
          <cell r="C225" t="str">
            <v>Mollusca</v>
          </cell>
          <cell r="E225" t="str">
            <v>Bivalvia</v>
          </cell>
          <cell r="F225" t="str">
            <v>Unionoida</v>
          </cell>
          <cell r="G225" t="str">
            <v>Unionidae</v>
          </cell>
        </row>
        <row r="226">
          <cell r="A226" t="str">
            <v>Villosa iris</v>
          </cell>
          <cell r="B226" t="str">
            <v>Animalia</v>
          </cell>
          <cell r="C226" t="str">
            <v>Mollusca</v>
          </cell>
          <cell r="E226" t="str">
            <v>Bivalvia</v>
          </cell>
          <cell r="F226" t="str">
            <v>Unionoida</v>
          </cell>
          <cell r="G226" t="str">
            <v>Unionidae</v>
          </cell>
        </row>
        <row r="227">
          <cell r="A227" t="str">
            <v>Villosa vibex</v>
          </cell>
          <cell r="B227" t="str">
            <v>Animalia</v>
          </cell>
          <cell r="C227" t="str">
            <v>Mollusca</v>
          </cell>
          <cell r="E227" t="str">
            <v>Bivalvia</v>
          </cell>
          <cell r="F227" t="str">
            <v>Unionoida</v>
          </cell>
          <cell r="G227" t="str">
            <v>Unionidae</v>
          </cell>
        </row>
        <row r="228">
          <cell r="A228" t="str">
            <v>Vorticella convallaria</v>
          </cell>
          <cell r="B228" t="str">
            <v>Animalia</v>
          </cell>
          <cell r="C228" t="str">
            <v>Ciliophora</v>
          </cell>
          <cell r="E228" t="str">
            <v>Ciliatea</v>
          </cell>
          <cell r="F228" t="str">
            <v>Peritrichida</v>
          </cell>
          <cell r="G228" t="str">
            <v>Vorticellidae</v>
          </cell>
        </row>
        <row r="229">
          <cell r="A229" t="str">
            <v>Vorticella sp.</v>
          </cell>
          <cell r="B229" t="str">
            <v>Animalia</v>
          </cell>
          <cell r="C229" t="str">
            <v>Ciliophora</v>
          </cell>
          <cell r="E229" t="str">
            <v>Ciliatea</v>
          </cell>
          <cell r="F229" t="str">
            <v>Peritrichida</v>
          </cell>
          <cell r="G229" t="str">
            <v>Vorticellidae</v>
          </cell>
        </row>
      </sheetData>
      <sheetData sheetId="1">
        <row r="2">
          <cell r="A2" t="str">
            <v>Species Scientific Name</v>
          </cell>
          <cell r="B2" t="str">
            <v>Species Kingdom</v>
          </cell>
          <cell r="C2" t="str">
            <v>Species Phylum</v>
          </cell>
          <cell r="D2" t="str">
            <v>Species Sub Phylum</v>
          </cell>
          <cell r="E2" t="str">
            <v>Species Class</v>
          </cell>
          <cell r="F2" t="str">
            <v>Species Order</v>
          </cell>
          <cell r="G2" t="str">
            <v>Species Family</v>
          </cell>
        </row>
        <row r="3">
          <cell r="A3" t="str">
            <v>Acantholeberis curvirostris</v>
          </cell>
          <cell r="B3" t="str">
            <v>Animalia</v>
          </cell>
          <cell r="C3" t="str">
            <v>Arthropoda</v>
          </cell>
          <cell r="D3" t="str">
            <v>Crustacea</v>
          </cell>
          <cell r="E3" t="str">
            <v>Branchiopoda</v>
          </cell>
          <cell r="F3" t="str">
            <v>Diplostraca</v>
          </cell>
          <cell r="G3" t="str">
            <v>Macrothricidae</v>
          </cell>
        </row>
        <row r="4">
          <cell r="A4" t="str">
            <v>Acipenser transmontanus</v>
          </cell>
          <cell r="B4" t="str">
            <v>Animalia</v>
          </cell>
          <cell r="C4" t="str">
            <v>Chordata</v>
          </cell>
          <cell r="D4" t="str">
            <v>Vertebrata</v>
          </cell>
          <cell r="E4" t="str">
            <v>Actinopterygii</v>
          </cell>
          <cell r="F4" t="str">
            <v>Acipenseriformes</v>
          </cell>
          <cell r="G4" t="str">
            <v>Acipenseridae</v>
          </cell>
        </row>
        <row r="5">
          <cell r="A5" t="str">
            <v>Acrocheilus alutaceus</v>
          </cell>
          <cell r="B5" t="str">
            <v>Animalia</v>
          </cell>
          <cell r="C5" t="str">
            <v>Chordata</v>
          </cell>
          <cell r="D5" t="str">
            <v>Vertebrata</v>
          </cell>
          <cell r="E5" t="str">
            <v>Actinopterygii</v>
          </cell>
          <cell r="F5" t="str">
            <v>Cypriniformes</v>
          </cell>
          <cell r="G5" t="str">
            <v>Cyprinidae</v>
          </cell>
        </row>
        <row r="6">
          <cell r="A6" t="str">
            <v>Acroperus elongatus</v>
          </cell>
          <cell r="B6" t="str">
            <v>Animalia</v>
          </cell>
          <cell r="C6" t="str">
            <v>Arthropoda</v>
          </cell>
          <cell r="D6" t="str">
            <v>Crustacea</v>
          </cell>
          <cell r="E6" t="str">
            <v>Branchiopoda</v>
          </cell>
          <cell r="F6" t="str">
            <v>Diplostraca</v>
          </cell>
          <cell r="G6" t="str">
            <v>Chydoridae</v>
          </cell>
        </row>
        <row r="7">
          <cell r="A7" t="str">
            <v>Acroperus harpae</v>
          </cell>
          <cell r="B7" t="str">
            <v>Animalia</v>
          </cell>
          <cell r="C7" t="str">
            <v>Arthropoda</v>
          </cell>
          <cell r="D7" t="str">
            <v>Crustacea</v>
          </cell>
          <cell r="E7" t="str">
            <v>Branchiopoda</v>
          </cell>
          <cell r="F7" t="str">
            <v>Diplostraca</v>
          </cell>
          <cell r="G7" t="str">
            <v>Chydoridae</v>
          </cell>
        </row>
        <row r="8">
          <cell r="A8" t="str">
            <v>Actinonaias ligamentina</v>
          </cell>
          <cell r="B8" t="str">
            <v>Animalia</v>
          </cell>
          <cell r="C8" t="str">
            <v>Mollusca</v>
          </cell>
          <cell r="E8" t="str">
            <v>Bivalvia</v>
          </cell>
          <cell r="F8" t="str">
            <v>Unionoida</v>
          </cell>
          <cell r="G8" t="str">
            <v>Unionidae</v>
          </cell>
        </row>
        <row r="9">
          <cell r="A9" t="str">
            <v>Alasmidonta heterodon</v>
          </cell>
          <cell r="B9" t="str">
            <v>Animalia</v>
          </cell>
          <cell r="C9" t="str">
            <v>Mollusca</v>
          </cell>
          <cell r="E9" t="str">
            <v>Bivalvia</v>
          </cell>
          <cell r="F9" t="e">
            <v>#N/A</v>
          </cell>
          <cell r="G9" t="str">
            <v>Unionidae</v>
          </cell>
        </row>
        <row r="10">
          <cell r="A10" t="str">
            <v>Alona quadrangularis</v>
          </cell>
          <cell r="B10" t="str">
            <v>Animalia</v>
          </cell>
          <cell r="C10" t="str">
            <v>Arthropoda</v>
          </cell>
          <cell r="D10" t="str">
            <v>Crustacea</v>
          </cell>
          <cell r="E10" t="str">
            <v>Branchiopoda</v>
          </cell>
          <cell r="F10" t="str">
            <v>Diplostraca</v>
          </cell>
          <cell r="G10" t="str">
            <v>Chydoridae</v>
          </cell>
        </row>
        <row r="11">
          <cell r="A11" t="str">
            <v>Alona sp.</v>
          </cell>
          <cell r="B11" t="str">
            <v>Animalia</v>
          </cell>
          <cell r="C11" t="str">
            <v>Arthropoda</v>
          </cell>
          <cell r="D11" t="str">
            <v>Crustacea</v>
          </cell>
          <cell r="E11" t="str">
            <v>Branchiopoda</v>
          </cell>
          <cell r="F11" t="str">
            <v>Diplostraca</v>
          </cell>
          <cell r="G11" t="str">
            <v>Chydoridae</v>
          </cell>
        </row>
        <row r="12">
          <cell r="A12" t="str">
            <v>Ambassis spp.</v>
          </cell>
          <cell r="B12" t="str">
            <v>Animalia</v>
          </cell>
          <cell r="C12" t="str">
            <v>Chordata</v>
          </cell>
          <cell r="D12" t="str">
            <v>Vertebrata</v>
          </cell>
          <cell r="E12" t="str">
            <v>Actinopterygii</v>
          </cell>
          <cell r="F12" t="str">
            <v>Perciformes</v>
          </cell>
          <cell r="G12" t="str">
            <v>Ambassidae</v>
          </cell>
        </row>
        <row r="13">
          <cell r="A13" t="str">
            <v>Bidyanus bidyanus</v>
          </cell>
          <cell r="B13" t="str">
            <v>Animalia</v>
          </cell>
          <cell r="C13" t="str">
            <v>Chordata</v>
          </cell>
          <cell r="D13" t="str">
            <v>Vertebrata</v>
          </cell>
          <cell r="E13" t="str">
            <v>Actinopterygii</v>
          </cell>
          <cell r="F13" t="str">
            <v>Perciformes</v>
          </cell>
          <cell r="G13" t="str">
            <v>Terapontidae</v>
          </cell>
        </row>
        <row r="14">
          <cell r="A14" t="str">
            <v>Bosmina longirostris</v>
          </cell>
          <cell r="B14" t="str">
            <v>Animalia</v>
          </cell>
          <cell r="C14" t="str">
            <v>Arthropoda</v>
          </cell>
          <cell r="D14" t="str">
            <v>Crustacea</v>
          </cell>
          <cell r="E14" t="str">
            <v>Branchiopoda</v>
          </cell>
          <cell r="F14" t="str">
            <v>Diplostraca</v>
          </cell>
          <cell r="G14" t="str">
            <v>Bosminidae</v>
          </cell>
        </row>
        <row r="15">
          <cell r="A15" t="str">
            <v xml:space="preserve">Bufo boreas </v>
          </cell>
          <cell r="B15" t="str">
            <v>Animalia</v>
          </cell>
          <cell r="C15"/>
          <cell r="D15"/>
          <cell r="E15" t="str">
            <v>Amphibia</v>
          </cell>
          <cell r="F15" t="str">
            <v>Anura</v>
          </cell>
          <cell r="G15" t="str">
            <v>Bufonidae</v>
          </cell>
        </row>
        <row r="16">
          <cell r="A16" t="str">
            <v>Callinectes sapidus</v>
          </cell>
          <cell r="B16" t="str">
            <v>Animalia</v>
          </cell>
          <cell r="C16" t="str">
            <v>Arthropoda</v>
          </cell>
          <cell r="D16" t="str">
            <v>Crustacea</v>
          </cell>
          <cell r="E16" t="str">
            <v>Malacostraca</v>
          </cell>
          <cell r="F16" t="str">
            <v>Decapoda</v>
          </cell>
          <cell r="G16" t="str">
            <v>Portunidae</v>
          </cell>
        </row>
        <row r="17">
          <cell r="A17" t="str">
            <v>Cambarus robustus</v>
          </cell>
          <cell r="B17" t="str">
            <v>Animalia</v>
          </cell>
          <cell r="C17" t="str">
            <v>Arthropoda</v>
          </cell>
          <cell r="D17" t="str">
            <v>Crustacea</v>
          </cell>
          <cell r="E17" t="str">
            <v>Malacostraca</v>
          </cell>
          <cell r="F17" t="str">
            <v>Decapoda</v>
          </cell>
          <cell r="G17" t="str">
            <v>Cambaridae</v>
          </cell>
        </row>
        <row r="18">
          <cell r="A18" t="str">
            <v>Campeloma decisum</v>
          </cell>
          <cell r="B18" t="str">
            <v>Animalia</v>
          </cell>
          <cell r="C18" t="str">
            <v>Mollusca</v>
          </cell>
          <cell r="D18"/>
          <cell r="E18" t="str">
            <v>Gastropoda</v>
          </cell>
          <cell r="F18" t="str">
            <v>Caenogastropoda</v>
          </cell>
          <cell r="G18" t="str">
            <v>Viviparidae</v>
          </cell>
        </row>
        <row r="19">
          <cell r="A19" t="str">
            <v>Carassius auratus</v>
          </cell>
          <cell r="B19" t="str">
            <v>Animalia</v>
          </cell>
          <cell r="C19" t="str">
            <v>Chordata</v>
          </cell>
          <cell r="D19" t="str">
            <v>Vertebrata</v>
          </cell>
          <cell r="E19" t="str">
            <v>Actinopterygii</v>
          </cell>
          <cell r="F19" t="str">
            <v>Cypriniformes</v>
          </cell>
          <cell r="G19" t="str">
            <v>Cyprinidae</v>
          </cell>
        </row>
        <row r="20">
          <cell r="A20" t="str">
            <v>Caridina sp.</v>
          </cell>
          <cell r="B20" t="str">
            <v>Animalia</v>
          </cell>
          <cell r="C20" t="str">
            <v>Arthropoda</v>
          </cell>
          <cell r="D20"/>
          <cell r="E20" t="str">
            <v>Malacostraca</v>
          </cell>
          <cell r="F20" t="str">
            <v>Decapoda</v>
          </cell>
          <cell r="G20" t="str">
            <v>Atyidae</v>
          </cell>
        </row>
        <row r="21">
          <cell r="A21" t="str">
            <v>Ceratophyllum demersum</v>
          </cell>
          <cell r="B21" t="str">
            <v>Plantae</v>
          </cell>
          <cell r="C21" t="str">
            <v>Magnoliophyta</v>
          </cell>
          <cell r="E21" t="str">
            <v>Magnoliopsida</v>
          </cell>
          <cell r="F21" t="str">
            <v>Nymphaeales</v>
          </cell>
          <cell r="G21" t="str">
            <v>Ceratophyllaceae</v>
          </cell>
        </row>
        <row r="22">
          <cell r="A22" t="str">
            <v>Ceriodaphnia dubia</v>
          </cell>
          <cell r="B22" t="str">
            <v>Animalia</v>
          </cell>
          <cell r="C22" t="str">
            <v>Arthropoda</v>
          </cell>
          <cell r="D22"/>
          <cell r="E22" t="str">
            <v>Branchiopoda</v>
          </cell>
          <cell r="F22" t="str">
            <v>Diplostraca</v>
          </cell>
          <cell r="G22" t="str">
            <v>Daphniidae</v>
          </cell>
        </row>
        <row r="23">
          <cell r="A23" t="str">
            <v>Ceriodaphnia dubia</v>
          </cell>
          <cell r="B23" t="str">
            <v>Animalia</v>
          </cell>
          <cell r="C23" t="str">
            <v>Arthropoda</v>
          </cell>
          <cell r="D23" t="str">
            <v>Crustacea</v>
          </cell>
          <cell r="E23" t="str">
            <v>Branchiopoda</v>
          </cell>
          <cell r="F23" t="str">
            <v>Diplostraca</v>
          </cell>
          <cell r="G23" t="str">
            <v>Daphniidae</v>
          </cell>
        </row>
        <row r="24">
          <cell r="A24" t="str">
            <v>Ceriodaphnia dubia</v>
          </cell>
          <cell r="B24" t="str">
            <v>Animalia</v>
          </cell>
          <cell r="C24" t="str">
            <v>Arthropoda</v>
          </cell>
          <cell r="D24" t="str">
            <v>Crustacea</v>
          </cell>
          <cell r="E24" t="str">
            <v>Branchiopoda</v>
          </cell>
          <cell r="F24" t="str">
            <v>Diplostraca</v>
          </cell>
          <cell r="G24" t="str">
            <v>Daphniidae</v>
          </cell>
        </row>
        <row r="25">
          <cell r="A25" t="str">
            <v>Ceriodaphnia pulchella</v>
          </cell>
          <cell r="B25" t="str">
            <v>Animalia</v>
          </cell>
          <cell r="C25" t="str">
            <v>Arthropoda</v>
          </cell>
          <cell r="D25" t="str">
            <v>Crustacea</v>
          </cell>
          <cell r="E25" t="str">
            <v>Branchiopoda</v>
          </cell>
          <cell r="F25" t="str">
            <v>Diplostraca</v>
          </cell>
          <cell r="G25" t="str">
            <v>Daphniidae</v>
          </cell>
        </row>
        <row r="26">
          <cell r="A26" t="str">
            <v>Ceriodaphnia pulchella</v>
          </cell>
          <cell r="B26" t="str">
            <v>Animalia</v>
          </cell>
          <cell r="C26" t="str">
            <v>Arthropoda</v>
          </cell>
          <cell r="D26" t="str">
            <v>Crustacea</v>
          </cell>
          <cell r="E26" t="str">
            <v>Branchiopoda</v>
          </cell>
          <cell r="F26" t="str">
            <v>Diplostraca</v>
          </cell>
          <cell r="G26" t="str">
            <v>Daphniidae</v>
          </cell>
        </row>
        <row r="27">
          <cell r="A27" t="str">
            <v>Ceriodaphnia quadrangula</v>
          </cell>
          <cell r="B27" t="str">
            <v>Animalia</v>
          </cell>
          <cell r="C27" t="str">
            <v>Arthropoda</v>
          </cell>
          <cell r="D27" t="str">
            <v>Crustacea</v>
          </cell>
          <cell r="E27" t="str">
            <v>Branchiopoda</v>
          </cell>
          <cell r="F27" t="str">
            <v>Diplostraca</v>
          </cell>
          <cell r="G27" t="str">
            <v>Daphniidae</v>
          </cell>
        </row>
        <row r="28">
          <cell r="A28" t="str">
            <v>Ceriodaphnia reticulata</v>
          </cell>
          <cell r="B28" t="str">
            <v>Animalia</v>
          </cell>
          <cell r="C28" t="str">
            <v>Arthropoda</v>
          </cell>
          <cell r="D28" t="str">
            <v>Crustacea</v>
          </cell>
          <cell r="E28" t="str">
            <v>Branchiopoda</v>
          </cell>
          <cell r="F28" t="str">
            <v>Diplostraca</v>
          </cell>
          <cell r="G28" t="str">
            <v>Daphniidae</v>
          </cell>
        </row>
        <row r="29">
          <cell r="A29" t="str">
            <v>Ceriodaphnia reticulata</v>
          </cell>
          <cell r="B29" t="str">
            <v>Animalia</v>
          </cell>
          <cell r="C29" t="str">
            <v>Arthropoda</v>
          </cell>
          <cell r="D29" t="str">
            <v>Crustacea</v>
          </cell>
          <cell r="E29" t="str">
            <v>Branchiopoda</v>
          </cell>
          <cell r="F29" t="str">
            <v>Diplostraca</v>
          </cell>
          <cell r="G29" t="str">
            <v>Daphniidae</v>
          </cell>
        </row>
        <row r="30">
          <cell r="A30" t="str">
            <v>Cherax destructor</v>
          </cell>
          <cell r="B30" t="str">
            <v>Animalia</v>
          </cell>
          <cell r="C30" t="str">
            <v>Arthropoda</v>
          </cell>
          <cell r="D30" t="str">
            <v>Crustacea</v>
          </cell>
          <cell r="E30" t="str">
            <v>Malacostraca</v>
          </cell>
          <cell r="F30" t="str">
            <v>Decapoda</v>
          </cell>
          <cell r="G30" t="str">
            <v>Parastacidae</v>
          </cell>
        </row>
        <row r="31">
          <cell r="A31" t="str">
            <v>Cherax destructor</v>
          </cell>
          <cell r="B31" t="str">
            <v>Animalia</v>
          </cell>
          <cell r="C31" t="str">
            <v>Arthropoda</v>
          </cell>
          <cell r="D31" t="str">
            <v>Crustacea</v>
          </cell>
          <cell r="E31" t="str">
            <v>Malacostraca</v>
          </cell>
          <cell r="F31" t="str">
            <v>Decapoda</v>
          </cell>
          <cell r="G31" t="str">
            <v>Parastacidae</v>
          </cell>
        </row>
        <row r="32">
          <cell r="A32" t="str">
            <v>Chironomus decorus</v>
          </cell>
          <cell r="B32" t="str">
            <v>Animalia</v>
          </cell>
          <cell r="C32" t="str">
            <v>Arthropoda</v>
          </cell>
          <cell r="D32" t="str">
            <v>Hexapoda</v>
          </cell>
          <cell r="E32" t="str">
            <v>Insecta</v>
          </cell>
          <cell r="F32" t="str">
            <v>Diptera</v>
          </cell>
          <cell r="G32" t="str">
            <v>Chironomidae</v>
          </cell>
        </row>
        <row r="33">
          <cell r="A33" t="str">
            <v>Chironomus javanus</v>
          </cell>
          <cell r="B33" t="str">
            <v>Animalia</v>
          </cell>
          <cell r="C33" t="str">
            <v>Arthropoda</v>
          </cell>
          <cell r="D33" t="str">
            <v>Hexapoda</v>
          </cell>
          <cell r="E33" t="str">
            <v>Insecta</v>
          </cell>
          <cell r="F33" t="str">
            <v>Diptera</v>
          </cell>
          <cell r="G33" t="str">
            <v>Chironomidae</v>
          </cell>
        </row>
        <row r="34">
          <cell r="A34" t="str">
            <v>Chironomus riparius</v>
          </cell>
          <cell r="B34" t="str">
            <v>Animalia</v>
          </cell>
          <cell r="C34" t="str">
            <v>Arthropoda</v>
          </cell>
          <cell r="D34" t="str">
            <v>Hexapoda</v>
          </cell>
          <cell r="E34" t="str">
            <v>Insecta</v>
          </cell>
          <cell r="F34" t="str">
            <v>Diptera</v>
          </cell>
          <cell r="G34" t="str">
            <v>Chironomidae</v>
          </cell>
        </row>
        <row r="35">
          <cell r="A35" t="str">
            <v>Chironomus tentans</v>
          </cell>
          <cell r="B35" t="str">
            <v>Animalia</v>
          </cell>
          <cell r="C35" t="str">
            <v>Arthropoda</v>
          </cell>
          <cell r="D35" t="str">
            <v>Hexapoda</v>
          </cell>
          <cell r="E35" t="str">
            <v>Insecta</v>
          </cell>
          <cell r="F35" t="str">
            <v>Diptera</v>
          </cell>
          <cell r="G35" t="str">
            <v>Chironomidae</v>
          </cell>
        </row>
        <row r="36">
          <cell r="A36" t="str">
            <v>Chlorella sp. (PNG isolate)</v>
          </cell>
          <cell r="B36" t="str">
            <v>Plantae</v>
          </cell>
          <cell r="C36" t="str">
            <v>Chlorophyta</v>
          </cell>
          <cell r="D36"/>
          <cell r="E36" t="str">
            <v>Trebouxiophyceae</v>
          </cell>
          <cell r="F36" t="str">
            <v>Chlorellales</v>
          </cell>
          <cell r="G36" t="str">
            <v>Chlorellaceae</v>
          </cell>
        </row>
        <row r="37">
          <cell r="A37" t="str">
            <v>Chydorus ovalis</v>
          </cell>
          <cell r="B37" t="str">
            <v>Animalia</v>
          </cell>
          <cell r="C37" t="str">
            <v>Arthropoda</v>
          </cell>
          <cell r="D37" t="str">
            <v>Crustacea</v>
          </cell>
          <cell r="E37" t="str">
            <v>Branchiopoda</v>
          </cell>
          <cell r="F37" t="str">
            <v>Diplostraca</v>
          </cell>
          <cell r="G37" t="str">
            <v>Chydoridae</v>
          </cell>
        </row>
        <row r="38">
          <cell r="A38" t="str">
            <v>Chydorus sphaericus</v>
          </cell>
          <cell r="B38" t="str">
            <v>Animalia</v>
          </cell>
          <cell r="C38" t="str">
            <v>Arthropoda</v>
          </cell>
          <cell r="D38" t="str">
            <v>Crustacea</v>
          </cell>
          <cell r="E38" t="str">
            <v>Branchiopoda</v>
          </cell>
          <cell r="F38" t="str">
            <v>Diplostraca</v>
          </cell>
          <cell r="G38" t="str">
            <v>Chydoridae</v>
          </cell>
        </row>
        <row r="39">
          <cell r="A39" t="str">
            <v>Chydorus sphaericus</v>
          </cell>
          <cell r="B39" t="str">
            <v>Animalia</v>
          </cell>
          <cell r="C39" t="str">
            <v>Arthropoda</v>
          </cell>
          <cell r="D39" t="str">
            <v>Crustacea</v>
          </cell>
          <cell r="E39" t="str">
            <v>Branchiopoda</v>
          </cell>
          <cell r="F39" t="str">
            <v>Diplostraca</v>
          </cell>
          <cell r="G39" t="str">
            <v>Chydoridae</v>
          </cell>
        </row>
        <row r="40">
          <cell r="A40" t="str">
            <v>Cnesterodon decemmaculatus</v>
          </cell>
          <cell r="B40" t="str">
            <v>Animalia</v>
          </cell>
          <cell r="C40" t="str">
            <v>Chordata</v>
          </cell>
          <cell r="D40" t="str">
            <v>Vertebrata</v>
          </cell>
          <cell r="E40" t="str">
            <v>Actinopterygii</v>
          </cell>
          <cell r="F40" t="str">
            <v>Cyprinodontiformes</v>
          </cell>
          <cell r="G40" t="str">
            <v>Poeciliidae</v>
          </cell>
        </row>
        <row r="41">
          <cell r="A41" t="str">
            <v>Corbicula australis</v>
          </cell>
          <cell r="B41" t="str">
            <v>Animalia</v>
          </cell>
          <cell r="C41" t="str">
            <v>Mollusca</v>
          </cell>
          <cell r="E41" t="str">
            <v>Bivalvia</v>
          </cell>
          <cell r="F41" t="str">
            <v>Veneroida</v>
          </cell>
          <cell r="G41" t="str">
            <v>Corbiculidae</v>
          </cell>
        </row>
        <row r="42">
          <cell r="A42" t="str">
            <v>Corbicula manilensis</v>
          </cell>
          <cell r="B42" t="str">
            <v>Animalia</v>
          </cell>
          <cell r="C42" t="str">
            <v>Mollusca</v>
          </cell>
          <cell r="E42" t="str">
            <v>Bivalvia</v>
          </cell>
          <cell r="F42" t="str">
            <v>Veneroida</v>
          </cell>
          <cell r="G42" t="str">
            <v>Corbiculidae</v>
          </cell>
        </row>
        <row r="43">
          <cell r="A43" t="str">
            <v>Cottus bairdi</v>
          </cell>
          <cell r="B43" t="str">
            <v>Animalia</v>
          </cell>
          <cell r="C43" t="str">
            <v>Chordata</v>
          </cell>
          <cell r="D43" t="str">
            <v>Vertebrata</v>
          </cell>
          <cell r="E43" t="str">
            <v>Actinopterygii</v>
          </cell>
          <cell r="F43" t="str">
            <v>Scorpaeniformes</v>
          </cell>
          <cell r="G43" t="str">
            <v>Cottidae</v>
          </cell>
        </row>
        <row r="44">
          <cell r="A44" t="str">
            <v>Cottus bairdii</v>
          </cell>
          <cell r="B44" t="str">
            <v>Animalia</v>
          </cell>
          <cell r="C44" t="str">
            <v>Chordata</v>
          </cell>
          <cell r="D44" t="str">
            <v>Vertebrata</v>
          </cell>
          <cell r="E44" t="str">
            <v>Actinopterygii</v>
          </cell>
          <cell r="F44" t="str">
            <v>Scorpaeniformes</v>
          </cell>
          <cell r="G44" t="str">
            <v>Cottidae</v>
          </cell>
        </row>
        <row r="45">
          <cell r="A45" t="str">
            <v>Craterocephalus stercusmuscarum</v>
          </cell>
          <cell r="B45" t="str">
            <v>Animalia</v>
          </cell>
          <cell r="C45" t="str">
            <v>Chordata</v>
          </cell>
          <cell r="D45" t="str">
            <v>Vertebrata</v>
          </cell>
          <cell r="E45" t="str">
            <v>Actinopterygii</v>
          </cell>
          <cell r="F45" t="str">
            <v>Atheriniformes</v>
          </cell>
          <cell r="G45" t="str">
            <v>Atherinidae</v>
          </cell>
        </row>
        <row r="46">
          <cell r="A46" t="str">
            <v>Craterocephalus stercusmuscarum</v>
          </cell>
          <cell r="B46" t="str">
            <v>Animalia</v>
          </cell>
          <cell r="C46" t="str">
            <v>Chordata</v>
          </cell>
          <cell r="D46" t="str">
            <v>Vertebrata</v>
          </cell>
          <cell r="E46" t="str">
            <v>Actinopterygii</v>
          </cell>
          <cell r="F46" t="str">
            <v>Atheriniformes</v>
          </cell>
          <cell r="G46" t="str">
            <v>Atherinidae</v>
          </cell>
        </row>
        <row r="47">
          <cell r="A47" t="str">
            <v>Cyprinus carpio</v>
          </cell>
          <cell r="B47" t="str">
            <v>Animalia</v>
          </cell>
          <cell r="C47" t="str">
            <v>Chordata</v>
          </cell>
          <cell r="D47" t="str">
            <v>Vertebrata</v>
          </cell>
          <cell r="E47" t="str">
            <v>Actinopterygii</v>
          </cell>
          <cell r="F47" t="str">
            <v>Cypriniformes</v>
          </cell>
          <cell r="G47" t="str">
            <v>Cyprinidae</v>
          </cell>
        </row>
        <row r="48">
          <cell r="A48" t="str">
            <v>Cyrnus trimaculatus</v>
          </cell>
          <cell r="B48" t="str">
            <v>Animalia</v>
          </cell>
          <cell r="C48" t="str">
            <v>Arthropoda</v>
          </cell>
          <cell r="D48" t="str">
            <v>Hexapoda</v>
          </cell>
          <cell r="E48" t="str">
            <v>Insecta</v>
          </cell>
          <cell r="F48" t="str">
            <v>Trichoptera</v>
          </cell>
          <cell r="G48" t="str">
            <v>Polycentropodidae</v>
          </cell>
        </row>
        <row r="49">
          <cell r="A49" t="str">
            <v>Danio rerio</v>
          </cell>
          <cell r="B49" t="str">
            <v>Animalia</v>
          </cell>
          <cell r="C49" t="str">
            <v>Chordata</v>
          </cell>
          <cell r="D49" t="str">
            <v>Vertebrata</v>
          </cell>
          <cell r="E49" t="str">
            <v>Actinopterygii</v>
          </cell>
          <cell r="F49" t="str">
            <v>Cypriniformes</v>
          </cell>
          <cell r="G49" t="str">
            <v>Cyprinidae</v>
          </cell>
        </row>
        <row r="50">
          <cell r="A50" t="str">
            <v>Danio rerio</v>
          </cell>
          <cell r="B50" t="str">
            <v>Animalia</v>
          </cell>
          <cell r="C50" t="str">
            <v>Chordata</v>
          </cell>
          <cell r="D50" t="str">
            <v>Vertebrata</v>
          </cell>
          <cell r="E50" t="str">
            <v>Actinopterygii</v>
          </cell>
          <cell r="F50" t="str">
            <v>Cypriniformes</v>
          </cell>
          <cell r="G50" t="str">
            <v>Cyprinidae</v>
          </cell>
        </row>
        <row r="51">
          <cell r="A51" t="str">
            <v>Daphnia ambigua</v>
          </cell>
          <cell r="B51" t="str">
            <v>Animalia</v>
          </cell>
          <cell r="C51" t="str">
            <v>Arthropoda</v>
          </cell>
          <cell r="D51" t="str">
            <v>Crustacea</v>
          </cell>
          <cell r="E51" t="str">
            <v>Branchiopoda</v>
          </cell>
          <cell r="F51" t="str">
            <v>Diplostraca</v>
          </cell>
          <cell r="G51" t="str">
            <v>Daphniidae</v>
          </cell>
        </row>
        <row r="52">
          <cell r="A52" t="str">
            <v>Daphnia carinata</v>
          </cell>
          <cell r="B52" t="str">
            <v>Animalia</v>
          </cell>
          <cell r="C52" t="str">
            <v>Arthropoda</v>
          </cell>
          <cell r="D52" t="str">
            <v>Crustacea</v>
          </cell>
          <cell r="E52" t="str">
            <v>Branchiopoda</v>
          </cell>
          <cell r="F52" t="str">
            <v>Diplostraca</v>
          </cell>
          <cell r="G52" t="str">
            <v>Daphniidae</v>
          </cell>
        </row>
        <row r="53">
          <cell r="A53" t="str">
            <v>Daphnia galeata</v>
          </cell>
          <cell r="B53" t="str">
            <v>Animalia</v>
          </cell>
          <cell r="C53" t="str">
            <v>Arthropoda</v>
          </cell>
          <cell r="D53" t="str">
            <v>Crustacea</v>
          </cell>
          <cell r="E53" t="str">
            <v>Branchiopoda</v>
          </cell>
          <cell r="F53" t="str">
            <v>Diplostraca</v>
          </cell>
          <cell r="G53" t="str">
            <v>Daphniidae</v>
          </cell>
        </row>
        <row r="54">
          <cell r="A54" t="str">
            <v>Daphnia longispina</v>
          </cell>
          <cell r="B54" t="str">
            <v>Animalia</v>
          </cell>
          <cell r="C54" t="str">
            <v>Arthropoda</v>
          </cell>
          <cell r="D54" t="str">
            <v>Crustacea</v>
          </cell>
          <cell r="E54" t="str">
            <v>Branchiopoda</v>
          </cell>
          <cell r="F54" t="str">
            <v>Diplostraca</v>
          </cell>
          <cell r="G54" t="str">
            <v>Daphniidae</v>
          </cell>
        </row>
        <row r="55">
          <cell r="A55" t="str">
            <v>Daphnia magna</v>
          </cell>
          <cell r="B55" t="str">
            <v>Animalia</v>
          </cell>
          <cell r="C55" t="str">
            <v>Arthropoda</v>
          </cell>
          <cell r="D55" t="str">
            <v>Crustacea</v>
          </cell>
          <cell r="E55" t="str">
            <v>Branchiopoda</v>
          </cell>
          <cell r="F55" t="str">
            <v>Diplostraca</v>
          </cell>
          <cell r="G55" t="str">
            <v>Daphniidae</v>
          </cell>
        </row>
        <row r="56">
          <cell r="A56" t="str">
            <v>Daphnia magna</v>
          </cell>
          <cell r="B56" t="str">
            <v>Animalia</v>
          </cell>
          <cell r="C56" t="str">
            <v>Arthropoda</v>
          </cell>
          <cell r="D56" t="str">
            <v>Crustacea</v>
          </cell>
          <cell r="E56" t="str">
            <v>Branchiopoda</v>
          </cell>
          <cell r="F56" t="str">
            <v>Diplostraca</v>
          </cell>
          <cell r="G56" t="str">
            <v>Daphniidae</v>
          </cell>
        </row>
        <row r="57">
          <cell r="A57" t="str">
            <v>Daphnia obtusa</v>
          </cell>
          <cell r="B57" t="str">
            <v>Animalia</v>
          </cell>
          <cell r="C57" t="str">
            <v>Arthropoda</v>
          </cell>
          <cell r="D57" t="str">
            <v>Crustacea</v>
          </cell>
          <cell r="E57" t="str">
            <v>Branchiopoda</v>
          </cell>
          <cell r="F57" t="str">
            <v>Diplostraca</v>
          </cell>
          <cell r="G57" t="str">
            <v>Daphniidae</v>
          </cell>
        </row>
        <row r="58">
          <cell r="A58" t="str">
            <v>Daphnia pulex</v>
          </cell>
          <cell r="B58" t="str">
            <v>Animalia</v>
          </cell>
          <cell r="C58" t="str">
            <v>Arthropoda</v>
          </cell>
          <cell r="D58" t="str">
            <v>Crustacea</v>
          </cell>
          <cell r="E58" t="str">
            <v>Branchiopoda</v>
          </cell>
          <cell r="F58" t="str">
            <v>Diplostraca</v>
          </cell>
          <cell r="G58" t="str">
            <v>Daphniidae</v>
          </cell>
        </row>
        <row r="59">
          <cell r="A59" t="str">
            <v>Daphnia pulex</v>
          </cell>
          <cell r="B59" t="str">
            <v>Animalia</v>
          </cell>
          <cell r="C59" t="str">
            <v>Arthropoda</v>
          </cell>
          <cell r="D59" t="str">
            <v>Crustacea</v>
          </cell>
          <cell r="E59" t="str">
            <v>Branchiopoda</v>
          </cell>
          <cell r="F59" t="str">
            <v>Diplostraca</v>
          </cell>
          <cell r="G59" t="str">
            <v>Daphniidae</v>
          </cell>
        </row>
        <row r="60">
          <cell r="A60" t="str">
            <v>Daphnia similis</v>
          </cell>
          <cell r="B60" t="str">
            <v>Animalia</v>
          </cell>
          <cell r="C60" t="str">
            <v>Arthropoda</v>
          </cell>
          <cell r="D60" t="str">
            <v>Crustacea</v>
          </cell>
          <cell r="E60" t="str">
            <v>Branchiopoda</v>
          </cell>
          <cell r="F60" t="str">
            <v>Diplostraca</v>
          </cell>
          <cell r="G60" t="str">
            <v>Daphniidae</v>
          </cell>
        </row>
        <row r="61">
          <cell r="A61" t="str">
            <v>Daphnia thomsoni</v>
          </cell>
          <cell r="B61" t="str">
            <v>Animalia</v>
          </cell>
          <cell r="C61" t="str">
            <v>Arthropoda</v>
          </cell>
          <cell r="D61" t="str">
            <v>Crustacea</v>
          </cell>
          <cell r="E61" t="str">
            <v>Branchiopoda</v>
          </cell>
          <cell r="F61" t="str">
            <v>Diplostraca</v>
          </cell>
          <cell r="G61" t="str">
            <v>Daphniidae</v>
          </cell>
        </row>
        <row r="62">
          <cell r="A62" t="str">
            <v>Deleatidium sp.</v>
          </cell>
          <cell r="B62" t="str">
            <v>Animalia</v>
          </cell>
          <cell r="C62" t="str">
            <v>Arthropoda</v>
          </cell>
          <cell r="D62" t="str">
            <v>Hexapoda</v>
          </cell>
          <cell r="E62" t="str">
            <v>Insecta</v>
          </cell>
          <cell r="F62" t="str">
            <v>Ephemeroptera</v>
          </cell>
          <cell r="G62" t="str">
            <v>Letpophlebiidae</v>
          </cell>
        </row>
        <row r="63">
          <cell r="A63" t="str">
            <v>Denariusa bandata</v>
          </cell>
          <cell r="B63" t="str">
            <v>Animalia</v>
          </cell>
          <cell r="C63" t="str">
            <v>Chordata</v>
          </cell>
          <cell r="D63" t="str">
            <v>Vertebrata</v>
          </cell>
          <cell r="E63" t="str">
            <v>Actinopterygii</v>
          </cell>
          <cell r="F63" t="str">
            <v>Perciformes</v>
          </cell>
          <cell r="G63" t="str">
            <v>Ambassidae</v>
          </cell>
        </row>
        <row r="64">
          <cell r="A64" t="str">
            <v>Diaphanosoma brachyurum</v>
          </cell>
          <cell r="B64" t="str">
            <v>Animalia</v>
          </cell>
          <cell r="C64" t="str">
            <v>Arthropoda</v>
          </cell>
          <cell r="D64" t="str">
            <v>Crustacea</v>
          </cell>
          <cell r="E64" t="str">
            <v>Branchiopoda</v>
          </cell>
          <cell r="F64" t="str">
            <v>Cladocera</v>
          </cell>
          <cell r="G64" t="str">
            <v>Sididae</v>
          </cell>
        </row>
        <row r="65">
          <cell r="A65" t="str">
            <v>Disparalona rostrata</v>
          </cell>
          <cell r="B65" t="str">
            <v>Animalia</v>
          </cell>
          <cell r="C65" t="str">
            <v>Arthropoda</v>
          </cell>
          <cell r="D65" t="str">
            <v>Crustacea</v>
          </cell>
          <cell r="E65" t="str">
            <v>Branchiopoda</v>
          </cell>
          <cell r="F65" t="str">
            <v>Diplostraca</v>
          </cell>
          <cell r="G65" t="str">
            <v>Chydoridae</v>
          </cell>
        </row>
        <row r="66">
          <cell r="A66" t="str">
            <v>Dreissena polymorpha</v>
          </cell>
          <cell r="B66" t="str">
            <v>Animalia</v>
          </cell>
          <cell r="C66" t="str">
            <v>Mollusca</v>
          </cell>
          <cell r="E66" t="str">
            <v>Bivalvia</v>
          </cell>
          <cell r="F66" t="str">
            <v>Veneroida</v>
          </cell>
          <cell r="G66" t="str">
            <v>Dreissenidae</v>
          </cell>
        </row>
        <row r="67">
          <cell r="A67" t="str">
            <v>Drunella grandis</v>
          </cell>
          <cell r="B67" t="str">
            <v>Animalia</v>
          </cell>
          <cell r="C67" t="str">
            <v>Arthropoda</v>
          </cell>
          <cell r="D67" t="str">
            <v>Hexapoda</v>
          </cell>
          <cell r="E67" t="str">
            <v>Insecta</v>
          </cell>
          <cell r="F67" t="str">
            <v>Ephemeroptera</v>
          </cell>
          <cell r="G67" t="str">
            <v>Ephemerellidae</v>
          </cell>
        </row>
        <row r="68">
          <cell r="A68" t="str">
            <v>Duttaphrynus melanostictus</v>
          </cell>
          <cell r="B68" t="str">
            <v>Animalia</v>
          </cell>
          <cell r="C68" t="str">
            <v>Chordata</v>
          </cell>
          <cell r="D68" t="str">
            <v>Vertebrata</v>
          </cell>
          <cell r="E68" t="str">
            <v>Amphibia</v>
          </cell>
          <cell r="F68" t="str">
            <v>Anura</v>
          </cell>
          <cell r="G68" t="str">
            <v>Bufonidae</v>
          </cell>
        </row>
        <row r="69">
          <cell r="A69" t="str">
            <v>Echyridella menziesii</v>
          </cell>
          <cell r="B69" t="str">
            <v>Animalia</v>
          </cell>
          <cell r="C69" t="str">
            <v>Mollusca</v>
          </cell>
          <cell r="D69"/>
          <cell r="E69" t="str">
            <v>Bivalvia</v>
          </cell>
          <cell r="F69" t="str">
            <v>Unionoida</v>
          </cell>
          <cell r="G69" t="str">
            <v>Unionidae</v>
          </cell>
        </row>
        <row r="70">
          <cell r="A70" t="str">
            <v>Elimia livescens</v>
          </cell>
          <cell r="B70" t="str">
            <v>Animalia</v>
          </cell>
          <cell r="C70" t="str">
            <v>Mollusca</v>
          </cell>
          <cell r="E70" t="str">
            <v>Gastropoda</v>
          </cell>
          <cell r="F70" t="str">
            <v>Neotaenioglossa</v>
          </cell>
          <cell r="G70" t="str">
            <v>Pleuroceridae</v>
          </cell>
        </row>
        <row r="71">
          <cell r="A71" t="str">
            <v>Entosphenus tridentatus</v>
          </cell>
          <cell r="B71" t="str">
            <v>Animalia</v>
          </cell>
          <cell r="C71" t="str">
            <v>Chordata</v>
          </cell>
          <cell r="D71" t="str">
            <v>Vertebrata</v>
          </cell>
          <cell r="E71" t="str">
            <v>Hyperoartia</v>
          </cell>
          <cell r="F71" t="str">
            <v>Petromyzontiformes</v>
          </cell>
          <cell r="G71" t="str">
            <v>Petromyzontidae</v>
          </cell>
        </row>
        <row r="72">
          <cell r="A72" t="str">
            <v>Ephoron virgo</v>
          </cell>
          <cell r="B72" t="str">
            <v>Animalia</v>
          </cell>
          <cell r="C72" t="str">
            <v>Arthropoda</v>
          </cell>
          <cell r="D72" t="str">
            <v>Hexapoda</v>
          </cell>
          <cell r="E72" t="str">
            <v>Insecta</v>
          </cell>
          <cell r="F72" t="str">
            <v>Ephemeroptera</v>
          </cell>
          <cell r="G72" t="str">
            <v>Polymitarcyidae</v>
          </cell>
        </row>
        <row r="73">
          <cell r="A73" t="str">
            <v>Epioblasma capsaeformis</v>
          </cell>
          <cell r="B73" t="str">
            <v>Animalia</v>
          </cell>
          <cell r="C73" t="str">
            <v>Mollusca</v>
          </cell>
          <cell r="E73" t="str">
            <v>Bivalvia</v>
          </cell>
          <cell r="F73" t="str">
            <v>Unionoida</v>
          </cell>
          <cell r="G73" t="str">
            <v>Unionidae</v>
          </cell>
        </row>
        <row r="74">
          <cell r="A74" t="str">
            <v>Epioblasma rangiana</v>
          </cell>
          <cell r="B74" t="str">
            <v>Animalia</v>
          </cell>
          <cell r="C74" t="str">
            <v>Mollusca</v>
          </cell>
          <cell r="E74" t="str">
            <v>Bivalvia</v>
          </cell>
          <cell r="F74" t="str">
            <v>Unionoida</v>
          </cell>
          <cell r="G74" t="str">
            <v>Unionidae</v>
          </cell>
        </row>
        <row r="75">
          <cell r="A75" t="str">
            <v>Epioblasma triquetra</v>
          </cell>
          <cell r="B75" t="str">
            <v>Animalia</v>
          </cell>
          <cell r="C75" t="str">
            <v>Mollusca</v>
          </cell>
          <cell r="E75" t="str">
            <v>Bivalvia</v>
          </cell>
          <cell r="F75" t="str">
            <v>Unionoida</v>
          </cell>
          <cell r="G75" t="str">
            <v>Unionidae</v>
          </cell>
        </row>
        <row r="76">
          <cell r="A76" t="str">
            <v>Etheostoma flabellare</v>
          </cell>
          <cell r="B76" t="str">
            <v>Animalia</v>
          </cell>
          <cell r="C76" t="str">
            <v>Chordata</v>
          </cell>
          <cell r="D76" t="str">
            <v>Vertebrata</v>
          </cell>
          <cell r="E76" t="str">
            <v>Actinopterygii</v>
          </cell>
          <cell r="F76" t="str">
            <v>Perciformes</v>
          </cell>
          <cell r="G76" t="str">
            <v>Percidae</v>
          </cell>
        </row>
        <row r="77">
          <cell r="A77" t="str">
            <v>Etheostoma lepidum</v>
          </cell>
          <cell r="B77" t="str">
            <v>Animalia</v>
          </cell>
          <cell r="C77" t="str">
            <v>Chordata</v>
          </cell>
          <cell r="D77" t="str">
            <v>Vertebrata</v>
          </cell>
          <cell r="E77" t="str">
            <v>Actinopterygii</v>
          </cell>
          <cell r="F77" t="str">
            <v>Perciformes</v>
          </cell>
          <cell r="G77" t="str">
            <v>Percidae</v>
          </cell>
        </row>
        <row r="78">
          <cell r="A78" t="str">
            <v>Etheostoma nigrum</v>
          </cell>
          <cell r="B78" t="str">
            <v>Animalia</v>
          </cell>
          <cell r="C78" t="str">
            <v>Chordata</v>
          </cell>
          <cell r="D78" t="str">
            <v>Vertebrata</v>
          </cell>
          <cell r="E78" t="str">
            <v>Actinopterygii</v>
          </cell>
          <cell r="F78" t="str">
            <v>Perciformes</v>
          </cell>
          <cell r="G78" t="str">
            <v>Percidae</v>
          </cell>
        </row>
        <row r="79">
          <cell r="A79" t="str">
            <v>Etheostoma rubrum</v>
          </cell>
          <cell r="B79" t="str">
            <v>Animalia</v>
          </cell>
          <cell r="C79" t="str">
            <v>Chordata</v>
          </cell>
          <cell r="D79" t="str">
            <v>Vertebrata</v>
          </cell>
          <cell r="E79" t="str">
            <v>Actinopterygii</v>
          </cell>
          <cell r="F79" t="str">
            <v>Perciformes</v>
          </cell>
          <cell r="G79" t="str">
            <v>Percidae</v>
          </cell>
        </row>
        <row r="80">
          <cell r="A80" t="str">
            <v>Eurycercus lamellatus</v>
          </cell>
          <cell r="B80" t="str">
            <v>Animalia</v>
          </cell>
          <cell r="C80" t="str">
            <v>Arthropoda</v>
          </cell>
          <cell r="D80" t="str">
            <v>Crustacea</v>
          </cell>
          <cell r="E80" t="str">
            <v>Branchiopoda</v>
          </cell>
          <cell r="F80" t="str">
            <v>Diplostraca</v>
          </cell>
          <cell r="G80" t="str">
            <v>Chydoridae</v>
          </cell>
        </row>
        <row r="81">
          <cell r="A81" t="str">
            <v>Fluminicola virens</v>
          </cell>
          <cell r="B81" t="str">
            <v>Animalia</v>
          </cell>
          <cell r="C81" t="str">
            <v>Mollusca</v>
          </cell>
          <cell r="E81" t="str">
            <v>Gastropoda</v>
          </cell>
          <cell r="F81" t="str">
            <v>Neotaenioglossa</v>
          </cell>
          <cell r="G81" t="str">
            <v>Hydrobiidae</v>
          </cell>
        </row>
        <row r="82">
          <cell r="A82" t="str">
            <v>Galaxias maculatus</v>
          </cell>
          <cell r="B82" t="str">
            <v>Animalia</v>
          </cell>
          <cell r="C82" t="str">
            <v>Chordata</v>
          </cell>
          <cell r="D82" t="str">
            <v>Vertebrata</v>
          </cell>
          <cell r="E82" t="str">
            <v>Actinopterygii</v>
          </cell>
          <cell r="F82" t="str">
            <v>Osmeriformes</v>
          </cell>
          <cell r="G82" t="str">
            <v>Galaxiidae</v>
          </cell>
        </row>
        <row r="83">
          <cell r="A83" t="str">
            <v>Galaxias maculatus</v>
          </cell>
          <cell r="B83" t="str">
            <v>Animalia</v>
          </cell>
          <cell r="C83" t="str">
            <v>Chordata</v>
          </cell>
          <cell r="D83" t="str">
            <v>Vertebrata</v>
          </cell>
          <cell r="E83" t="str">
            <v>Actinopterygii</v>
          </cell>
          <cell r="F83" t="str">
            <v>Osmeriformes</v>
          </cell>
          <cell r="G83" t="str">
            <v>Galaxiidae</v>
          </cell>
        </row>
        <row r="84">
          <cell r="A84" t="str">
            <v>Gammarus pulex</v>
          </cell>
          <cell r="B84" t="str">
            <v>Animalia</v>
          </cell>
          <cell r="C84" t="str">
            <v>Arthropoda</v>
          </cell>
          <cell r="D84" t="str">
            <v>Crustacea</v>
          </cell>
          <cell r="E84" t="str">
            <v>Malacostraca</v>
          </cell>
          <cell r="F84" t="str">
            <v>Amphipoda</v>
          </cell>
          <cell r="G84" t="str">
            <v>Gammaridae</v>
          </cell>
        </row>
        <row r="85">
          <cell r="A85" t="str">
            <v>Gasterosteus aculeatus</v>
          </cell>
          <cell r="B85" t="str">
            <v>Animalia</v>
          </cell>
          <cell r="C85" t="str">
            <v>Chordata</v>
          </cell>
          <cell r="D85" t="str">
            <v>Vertebrata</v>
          </cell>
          <cell r="E85" t="str">
            <v>Actinopterygii</v>
          </cell>
          <cell r="F85" t="str">
            <v>Gasterosteiformes</v>
          </cell>
          <cell r="G85" t="str">
            <v>Gasterosteidae</v>
          </cell>
        </row>
        <row r="86">
          <cell r="A86" t="str">
            <v>Gila elegans</v>
          </cell>
          <cell r="B86" t="str">
            <v>Animalia</v>
          </cell>
          <cell r="C86" t="str">
            <v>Chordata</v>
          </cell>
          <cell r="D86" t="str">
            <v>Vertebrata</v>
          </cell>
          <cell r="E86" t="str">
            <v>Actinopterygii</v>
          </cell>
          <cell r="F86" t="str">
            <v>Cypriniformes</v>
          </cell>
          <cell r="G86" t="str">
            <v>Cyprinidae</v>
          </cell>
        </row>
        <row r="87">
          <cell r="A87" t="str">
            <v>Gobiomorphus cotidianus</v>
          </cell>
          <cell r="B87" t="str">
            <v>Animalia</v>
          </cell>
          <cell r="C87" t="str">
            <v>Chordata</v>
          </cell>
          <cell r="D87" t="str">
            <v>Vertebrata</v>
          </cell>
          <cell r="E87" t="str">
            <v>Actinopterygii</v>
          </cell>
          <cell r="F87" t="str">
            <v>Gobiformes</v>
          </cell>
          <cell r="G87" t="str">
            <v>Eleotridae</v>
          </cell>
        </row>
        <row r="88">
          <cell r="A88" t="str">
            <v>Hexagenia sp.</v>
          </cell>
          <cell r="B88" t="str">
            <v>Animalia</v>
          </cell>
          <cell r="C88" t="str">
            <v>Arthropoda</v>
          </cell>
          <cell r="D88" t="str">
            <v>Hexapoda</v>
          </cell>
          <cell r="E88" t="str">
            <v>Insecta</v>
          </cell>
          <cell r="F88" t="str">
            <v>Ephemeroptera</v>
          </cell>
          <cell r="G88" t="str">
            <v>Ephemeridae</v>
          </cell>
        </row>
        <row r="89">
          <cell r="A89" t="str">
            <v>Hyalella azteca</v>
          </cell>
          <cell r="B89" t="str">
            <v>Animalia</v>
          </cell>
          <cell r="C89" t="str">
            <v>Arthropoda</v>
          </cell>
          <cell r="D89" t="str">
            <v>Crustacea</v>
          </cell>
          <cell r="E89" t="str">
            <v>Malacostraca</v>
          </cell>
          <cell r="F89" t="str">
            <v>Amphipoda</v>
          </cell>
          <cell r="G89" t="str">
            <v>Hyalellidae</v>
          </cell>
        </row>
        <row r="90">
          <cell r="A90" t="str">
            <v>Hyalella azteca</v>
          </cell>
          <cell r="B90" t="str">
            <v>Animalia</v>
          </cell>
          <cell r="C90" t="str">
            <v>Arthropoda</v>
          </cell>
          <cell r="D90" t="str">
            <v>Crustacea</v>
          </cell>
          <cell r="E90" t="str">
            <v>Malacostraca</v>
          </cell>
          <cell r="F90" t="str">
            <v>Amphipoda</v>
          </cell>
          <cell r="G90" t="str">
            <v>Hyalellidae</v>
          </cell>
        </row>
        <row r="91">
          <cell r="A91" t="str">
            <v>Hyalella sp.</v>
          </cell>
          <cell r="B91" t="str">
            <v>Animalia</v>
          </cell>
          <cell r="C91" t="str">
            <v>Arthropoda</v>
          </cell>
          <cell r="D91" t="str">
            <v>Crustacea</v>
          </cell>
          <cell r="E91" t="str">
            <v>Malacostraca</v>
          </cell>
          <cell r="F91" t="str">
            <v>Amphipoda</v>
          </cell>
          <cell r="G91" t="str">
            <v>Hyalellidae</v>
          </cell>
        </row>
        <row r="92">
          <cell r="A92" t="str">
            <v>Hybognathus amarus</v>
          </cell>
          <cell r="B92" t="str">
            <v>Animalia</v>
          </cell>
          <cell r="C92" t="str">
            <v>Chordata</v>
          </cell>
          <cell r="D92" t="str">
            <v>Vertebrata</v>
          </cell>
          <cell r="E92" t="str">
            <v>Actinopterygii</v>
          </cell>
          <cell r="F92" t="str">
            <v>Cypriniformes</v>
          </cell>
          <cell r="G92" t="str">
            <v>Cyprinidae</v>
          </cell>
        </row>
        <row r="93">
          <cell r="A93" t="str">
            <v>Hydra oligactis</v>
          </cell>
          <cell r="B93" t="str">
            <v>Animalia</v>
          </cell>
          <cell r="C93" t="str">
            <v>Cnidaria</v>
          </cell>
          <cell r="E93" t="str">
            <v>Hydrozoa</v>
          </cell>
          <cell r="F93" t="str">
            <v>Hydroida</v>
          </cell>
          <cell r="G93" t="str">
            <v>Hydridae</v>
          </cell>
        </row>
        <row r="94">
          <cell r="A94" t="str">
            <v>Hydra viridissima</v>
          </cell>
          <cell r="B94" t="str">
            <v>Animalia</v>
          </cell>
          <cell r="C94" t="str">
            <v>Cnidaria</v>
          </cell>
          <cell r="D94"/>
          <cell r="E94" t="str">
            <v>Hydrozoa</v>
          </cell>
          <cell r="F94" t="str">
            <v>Hydroida</v>
          </cell>
          <cell r="G94" t="str">
            <v>Hydridae</v>
          </cell>
        </row>
        <row r="95">
          <cell r="A95" t="str">
            <v>Hydra viridissima</v>
          </cell>
          <cell r="B95" t="str">
            <v>Animalia</v>
          </cell>
          <cell r="C95" t="str">
            <v>Cnidaria</v>
          </cell>
          <cell r="E95" t="str">
            <v>Hydrozoa</v>
          </cell>
          <cell r="F95" t="str">
            <v>Hydroida</v>
          </cell>
          <cell r="G95" t="str">
            <v>Hydridae</v>
          </cell>
        </row>
        <row r="96">
          <cell r="A96" t="str">
            <v>Hydra vulgaris</v>
          </cell>
          <cell r="B96" t="str">
            <v>Animalia</v>
          </cell>
          <cell r="C96" t="str">
            <v>Cnidaria</v>
          </cell>
          <cell r="D96"/>
          <cell r="E96" t="str">
            <v>Hydrozoa</v>
          </cell>
          <cell r="F96" t="str">
            <v>Hydroida</v>
          </cell>
          <cell r="G96" t="str">
            <v>Hydridae</v>
          </cell>
        </row>
        <row r="97">
          <cell r="A97" t="str">
            <v>Hydra vulgaris</v>
          </cell>
          <cell r="B97" t="str">
            <v>Animalia</v>
          </cell>
          <cell r="C97" t="str">
            <v>Cnidaria</v>
          </cell>
          <cell r="E97" t="str">
            <v>Hydrozoa</v>
          </cell>
          <cell r="F97" t="str">
            <v>Hydroida</v>
          </cell>
          <cell r="G97" t="str">
            <v>Hydridae</v>
          </cell>
        </row>
        <row r="98">
          <cell r="A98" t="str">
            <v>Hypomesus transpacificus</v>
          </cell>
          <cell r="B98" t="str">
            <v>Animalia</v>
          </cell>
          <cell r="C98" t="str">
            <v>Chordata</v>
          </cell>
          <cell r="D98" t="str">
            <v>Vertebrata</v>
          </cell>
          <cell r="E98" t="str">
            <v>Actinopterygii</v>
          </cell>
          <cell r="F98" t="str">
            <v>Osmeriformes</v>
          </cell>
          <cell r="G98" t="str">
            <v>Osmeridae</v>
          </cell>
        </row>
        <row r="99">
          <cell r="A99" t="str">
            <v>Hypseleostris compressus</v>
          </cell>
          <cell r="B99" t="str">
            <v>Animalia</v>
          </cell>
          <cell r="C99" t="str">
            <v>Chordata</v>
          </cell>
          <cell r="D99" t="str">
            <v>Vertebrata</v>
          </cell>
          <cell r="E99" t="str">
            <v>Actinopterygii</v>
          </cell>
          <cell r="F99" t="str">
            <v>Gobiformes</v>
          </cell>
          <cell r="G99" t="str">
            <v>Eleotridae</v>
          </cell>
        </row>
        <row r="100">
          <cell r="A100" t="str">
            <v>Hyridella depressa</v>
          </cell>
          <cell r="B100" t="str">
            <v>Animalia</v>
          </cell>
          <cell r="C100" t="str">
            <v>Mollusca</v>
          </cell>
          <cell r="D100"/>
          <cell r="E100" t="str">
            <v>Bivalvia</v>
          </cell>
          <cell r="F100" t="str">
            <v>Unionoida</v>
          </cell>
          <cell r="G100" t="str">
            <v>Hyriidae</v>
          </cell>
        </row>
        <row r="101">
          <cell r="A101" t="str">
            <v>Jenynsia multidentata</v>
          </cell>
          <cell r="B101" t="str">
            <v>Animalia</v>
          </cell>
          <cell r="C101" t="str">
            <v>Chordata</v>
          </cell>
          <cell r="D101" t="str">
            <v>Vertebrata</v>
          </cell>
          <cell r="E101" t="str">
            <v>Actinopterygii</v>
          </cell>
          <cell r="F101" t="str">
            <v>Cyprinodontiformes</v>
          </cell>
          <cell r="G101" t="str">
            <v>Anablepidae</v>
          </cell>
        </row>
        <row r="102">
          <cell r="A102" t="str">
            <v>Juga plicifera</v>
          </cell>
          <cell r="B102" t="str">
            <v>Animalia</v>
          </cell>
          <cell r="C102" t="str">
            <v>Mollusca</v>
          </cell>
          <cell r="E102" t="str">
            <v>Gastropoda</v>
          </cell>
          <cell r="F102" t="str">
            <v>Neotaenioglossa</v>
          </cell>
          <cell r="G102" t="str">
            <v>Pleuroceridae</v>
          </cell>
        </row>
        <row r="103">
          <cell r="A103" t="str">
            <v>Lampsilis abrupta</v>
          </cell>
          <cell r="B103" t="str">
            <v>Animalia</v>
          </cell>
          <cell r="C103" t="str">
            <v>Mollusca</v>
          </cell>
          <cell r="E103" t="str">
            <v>Bivalvia</v>
          </cell>
          <cell r="F103" t="str">
            <v>Unionoida</v>
          </cell>
          <cell r="G103" t="str">
            <v>Unionidae</v>
          </cell>
        </row>
        <row r="104">
          <cell r="A104" t="str">
            <v>Lampsilis fasciola</v>
          </cell>
          <cell r="B104" t="str">
            <v>Animalia</v>
          </cell>
          <cell r="C104" t="str">
            <v>Mollusca</v>
          </cell>
          <cell r="E104" t="str">
            <v>Bivalvia</v>
          </cell>
          <cell r="F104" t="str">
            <v>Unionoida</v>
          </cell>
          <cell r="G104" t="str">
            <v>Unionidae</v>
          </cell>
        </row>
        <row r="105">
          <cell r="A105" t="str">
            <v>Lampsilis rafinesqueana</v>
          </cell>
          <cell r="B105" t="str">
            <v>Animalia</v>
          </cell>
          <cell r="C105" t="str">
            <v>Mollusca</v>
          </cell>
          <cell r="E105" t="str">
            <v>Bivalvia</v>
          </cell>
          <cell r="F105" t="str">
            <v>Unionoida</v>
          </cell>
          <cell r="G105" t="str">
            <v>Unionidae</v>
          </cell>
        </row>
        <row r="106">
          <cell r="A106" t="str">
            <v>Lampsilis siliquoidea</v>
          </cell>
          <cell r="B106" t="str">
            <v>Animalia</v>
          </cell>
          <cell r="C106"/>
          <cell r="D106"/>
          <cell r="E106" t="str">
            <v>Bivalvia</v>
          </cell>
          <cell r="F106" t="str">
            <v>Unionoida</v>
          </cell>
          <cell r="G106" t="str">
            <v>Unionidae</v>
          </cell>
        </row>
        <row r="107">
          <cell r="A107" t="str">
            <v>Lampsilis siliquoidea</v>
          </cell>
          <cell r="B107" t="str">
            <v>Animalia</v>
          </cell>
          <cell r="C107" t="str">
            <v>Mollusca</v>
          </cell>
          <cell r="E107" t="str">
            <v>Bivalvia</v>
          </cell>
          <cell r="F107" t="str">
            <v>Unionoida</v>
          </cell>
          <cell r="G107" t="str">
            <v>Unionidae</v>
          </cell>
        </row>
        <row r="108">
          <cell r="A108" t="str">
            <v>Lampsilis siliquoidea</v>
          </cell>
          <cell r="B108" t="str">
            <v>Animalia</v>
          </cell>
          <cell r="C108" t="str">
            <v>Mollusca</v>
          </cell>
          <cell r="E108" t="str">
            <v>Bivalvia</v>
          </cell>
          <cell r="F108" t="str">
            <v>Unionoida</v>
          </cell>
          <cell r="G108" t="str">
            <v>Unionidae</v>
          </cell>
        </row>
        <row r="109">
          <cell r="A109" t="str">
            <v>Lemna aequinoctialis</v>
          </cell>
          <cell r="B109" t="str">
            <v>Plantae</v>
          </cell>
          <cell r="C109" t="str">
            <v>Magnoliophyta</v>
          </cell>
          <cell r="E109" t="str">
            <v>Liliopsida</v>
          </cell>
          <cell r="F109" t="str">
            <v>Arales</v>
          </cell>
          <cell r="G109" t="str">
            <v>Lemnaceae</v>
          </cell>
        </row>
        <row r="110">
          <cell r="A110" t="str">
            <v>Lepomis macrochirus</v>
          </cell>
          <cell r="B110" t="str">
            <v>Animalia</v>
          </cell>
          <cell r="C110" t="str">
            <v>Chordata</v>
          </cell>
          <cell r="D110" t="str">
            <v>Vertebrata</v>
          </cell>
          <cell r="E110" t="str">
            <v>Actinopterygii</v>
          </cell>
          <cell r="F110" t="str">
            <v>Perciformes</v>
          </cell>
          <cell r="G110" t="str">
            <v>Centrarchidae</v>
          </cell>
        </row>
        <row r="111">
          <cell r="A111" t="str">
            <v>Leptodea leptodon</v>
          </cell>
          <cell r="B111" t="str">
            <v>Animalia</v>
          </cell>
          <cell r="C111" t="str">
            <v>Mollusca</v>
          </cell>
          <cell r="E111" t="str">
            <v>Bivalvia</v>
          </cell>
          <cell r="F111" t="str">
            <v>Unionoida</v>
          </cell>
          <cell r="G111" t="str">
            <v>Unionidae</v>
          </cell>
        </row>
        <row r="112">
          <cell r="A112" t="str">
            <v>Ligumia recta</v>
          </cell>
          <cell r="B112" t="str">
            <v>Animalia</v>
          </cell>
          <cell r="C112" t="str">
            <v>Mollusca</v>
          </cell>
          <cell r="E112" t="str">
            <v>Bivalvia</v>
          </cell>
          <cell r="F112" t="str">
            <v>Unionoida</v>
          </cell>
          <cell r="G112" t="str">
            <v>Unionidae</v>
          </cell>
        </row>
        <row r="113">
          <cell r="A113" t="str">
            <v>Limnodrilus hoffmeisteri</v>
          </cell>
          <cell r="B113" t="str">
            <v>Animalia</v>
          </cell>
          <cell r="C113" t="str">
            <v>Annelida</v>
          </cell>
          <cell r="E113" t="str">
            <v>Oligochaeta</v>
          </cell>
          <cell r="F113" t="str">
            <v>Haplotaxida</v>
          </cell>
          <cell r="G113" t="str">
            <v>Naididae</v>
          </cell>
        </row>
        <row r="114">
          <cell r="A114" t="str">
            <v>Lithobates catesbeianus</v>
          </cell>
          <cell r="B114" t="str">
            <v>Animalia</v>
          </cell>
          <cell r="C114" t="str">
            <v>Chordata</v>
          </cell>
          <cell r="D114" t="str">
            <v>Vertebrata</v>
          </cell>
          <cell r="E114" t="str">
            <v>Amphibia</v>
          </cell>
          <cell r="F114" t="str">
            <v>Anura</v>
          </cell>
          <cell r="G114" t="str">
            <v>Ranidae</v>
          </cell>
        </row>
        <row r="115">
          <cell r="A115" t="str">
            <v>Lithobates clamitans</v>
          </cell>
          <cell r="B115" t="str">
            <v>Animalia</v>
          </cell>
          <cell r="C115" t="str">
            <v>Chordata</v>
          </cell>
          <cell r="D115" t="str">
            <v>Vertebrata</v>
          </cell>
          <cell r="E115" t="str">
            <v>Amphibia</v>
          </cell>
          <cell r="F115" t="str">
            <v>Anura</v>
          </cell>
          <cell r="G115" t="str">
            <v>Ranidae</v>
          </cell>
        </row>
        <row r="116">
          <cell r="A116" t="str">
            <v>Lithobates sphenocephalus ssp. sphenocephalus</v>
          </cell>
          <cell r="B116" t="str">
            <v>Animalia</v>
          </cell>
          <cell r="C116" t="str">
            <v>Chordata</v>
          </cell>
          <cell r="D116" t="str">
            <v>Vertebrata</v>
          </cell>
          <cell r="E116" t="str">
            <v>Amphibia</v>
          </cell>
          <cell r="F116" t="str">
            <v>Anura</v>
          </cell>
          <cell r="G116" t="str">
            <v>Ranidae</v>
          </cell>
        </row>
        <row r="117">
          <cell r="A117" t="str">
            <v>Lithoglyphus virens</v>
          </cell>
          <cell r="B117" t="str">
            <v>Animalia</v>
          </cell>
          <cell r="C117" t="str">
            <v>Mollusca</v>
          </cell>
          <cell r="E117" t="str">
            <v>Bivalvia</v>
          </cell>
          <cell r="F117" t="str">
            <v>Neotaenioglossa</v>
          </cell>
          <cell r="G117" t="str">
            <v>Lithoglyphidae</v>
          </cell>
        </row>
        <row r="118">
          <cell r="A118" t="str">
            <v>Lumbriculus variegatus</v>
          </cell>
          <cell r="B118" t="str">
            <v>Animalia</v>
          </cell>
          <cell r="C118" t="str">
            <v>Annelida</v>
          </cell>
          <cell r="D118"/>
          <cell r="E118" t="str">
            <v>Clitellata</v>
          </cell>
          <cell r="F118" t="str">
            <v>Lumbriculida</v>
          </cell>
          <cell r="G118" t="str">
            <v>Lumbriculidae</v>
          </cell>
        </row>
        <row r="119">
          <cell r="A119" t="str">
            <v>Lumbriculus variegatus</v>
          </cell>
          <cell r="B119" t="str">
            <v>Animalia</v>
          </cell>
          <cell r="C119" t="str">
            <v>Annelida</v>
          </cell>
          <cell r="D119"/>
          <cell r="E119" t="str">
            <v>Clitellata</v>
          </cell>
          <cell r="F119" t="str">
            <v>Lumbriculida</v>
          </cell>
          <cell r="G119" t="str">
            <v>Lumbriculidae</v>
          </cell>
        </row>
        <row r="120">
          <cell r="A120" t="str">
            <v>Lymnaea stagnalis</v>
          </cell>
          <cell r="B120" t="str">
            <v>Animalia</v>
          </cell>
          <cell r="C120" t="str">
            <v>Mollusca</v>
          </cell>
          <cell r="D120"/>
          <cell r="E120" t="str">
            <v>Bivalvia</v>
          </cell>
          <cell r="F120" t="str">
            <v>Hygrophilia</v>
          </cell>
          <cell r="G120" t="str">
            <v>Lymnaeidae</v>
          </cell>
        </row>
        <row r="121">
          <cell r="A121" t="str">
            <v>Macquaria ambigua</v>
          </cell>
          <cell r="B121" t="str">
            <v>Animalia</v>
          </cell>
          <cell r="C121" t="str">
            <v>Chordata</v>
          </cell>
          <cell r="D121" t="str">
            <v>Vertebrata</v>
          </cell>
          <cell r="E121" t="str">
            <v>Actinopterygii</v>
          </cell>
          <cell r="F121" t="str">
            <v>Perciformes</v>
          </cell>
          <cell r="G121" t="str">
            <v>Percichthyidae</v>
          </cell>
        </row>
        <row r="122">
          <cell r="A122" t="str">
            <v>Macquira ambigua</v>
          </cell>
          <cell r="B122" t="str">
            <v>Animalia</v>
          </cell>
          <cell r="C122" t="str">
            <v>Chordata</v>
          </cell>
          <cell r="D122" t="str">
            <v>Vertebrata</v>
          </cell>
          <cell r="E122" t="str">
            <v>Actinopterygii</v>
          </cell>
          <cell r="F122" t="str">
            <v>Perciformes</v>
          </cell>
          <cell r="G122" t="str">
            <v>Percichthyidae</v>
          </cell>
        </row>
        <row r="123">
          <cell r="A123" t="str">
            <v>Macrobrachium lanchesteri</v>
          </cell>
          <cell r="B123" t="str">
            <v>Animalia</v>
          </cell>
          <cell r="C123" t="str">
            <v>Arthropoda</v>
          </cell>
          <cell r="D123" t="str">
            <v>Crustacea</v>
          </cell>
          <cell r="E123" t="str">
            <v>Malacostraca</v>
          </cell>
          <cell r="F123" t="str">
            <v>Decapoda</v>
          </cell>
          <cell r="G123" t="str">
            <v>Palaemonidae</v>
          </cell>
        </row>
        <row r="124">
          <cell r="A124" t="str">
            <v>Macrobrachium sp</v>
          </cell>
          <cell r="B124" t="str">
            <v>Animalia</v>
          </cell>
          <cell r="C124" t="str">
            <v>Arthropoda</v>
          </cell>
          <cell r="D124" t="str">
            <v>Crustacea</v>
          </cell>
          <cell r="E124" t="str">
            <v>Malacostraca</v>
          </cell>
          <cell r="F124" t="str">
            <v>Decapoda</v>
          </cell>
          <cell r="G124" t="str">
            <v>Pleocyemata</v>
          </cell>
        </row>
        <row r="125">
          <cell r="A125" t="str">
            <v>Macrobrachium sp.</v>
          </cell>
          <cell r="B125" t="str">
            <v>Animalia</v>
          </cell>
          <cell r="C125" t="str">
            <v>Arthropoda</v>
          </cell>
          <cell r="D125" t="str">
            <v>Crustacea</v>
          </cell>
          <cell r="E125" t="str">
            <v>Malacostraca</v>
          </cell>
          <cell r="F125" t="str">
            <v>Decapoda</v>
          </cell>
          <cell r="G125" t="str">
            <v>Palaemonidae</v>
          </cell>
        </row>
        <row r="126">
          <cell r="A126" t="str">
            <v>Melanoides tuberculata</v>
          </cell>
          <cell r="B126" t="str">
            <v>Animalia</v>
          </cell>
          <cell r="C126" t="str">
            <v>Mollusca</v>
          </cell>
          <cell r="D126"/>
          <cell r="E126" t="str">
            <v>Gastropoda</v>
          </cell>
          <cell r="F126" t="str">
            <v>Neotaenioglossa</v>
          </cell>
          <cell r="G126" t="str">
            <v>Thiaridae</v>
          </cell>
        </row>
        <row r="127">
          <cell r="A127" t="str">
            <v>Melanotaenia nigrans</v>
          </cell>
          <cell r="B127" t="str">
            <v>Animalia</v>
          </cell>
          <cell r="C127" t="str">
            <v>Chordata</v>
          </cell>
          <cell r="D127" t="str">
            <v>Vertebrata</v>
          </cell>
          <cell r="E127" t="str">
            <v>Actinopterygii</v>
          </cell>
          <cell r="F127" t="str">
            <v>Atheriniformes</v>
          </cell>
          <cell r="G127" t="str">
            <v>Melanotaeniidae</v>
          </cell>
        </row>
        <row r="128">
          <cell r="A128" t="str">
            <v>Melanotaenia nigrans</v>
          </cell>
          <cell r="B128" t="str">
            <v>Animalia</v>
          </cell>
          <cell r="C128" t="str">
            <v>Chordata</v>
          </cell>
          <cell r="D128" t="str">
            <v>Vertebrata</v>
          </cell>
          <cell r="E128" t="str">
            <v>Actinopterygii</v>
          </cell>
          <cell r="F128" t="str">
            <v>Atheriniformes</v>
          </cell>
          <cell r="G128" t="str">
            <v>Melanotaeniidae</v>
          </cell>
        </row>
        <row r="129">
          <cell r="A129" t="str">
            <v>Melanotaenia splendida inornata</v>
          </cell>
          <cell r="B129" t="str">
            <v>Animalia</v>
          </cell>
          <cell r="C129" t="str">
            <v>Chordata</v>
          </cell>
          <cell r="D129" t="str">
            <v>Vertebrata</v>
          </cell>
          <cell r="E129" t="str">
            <v>Actinopterygii</v>
          </cell>
          <cell r="F129" t="str">
            <v>Atheriniformes</v>
          </cell>
          <cell r="G129" t="str">
            <v>Melanotaeniidae</v>
          </cell>
        </row>
        <row r="130">
          <cell r="A130" t="str">
            <v>Melanotaenia splendida inornata</v>
          </cell>
          <cell r="B130" t="str">
            <v>Animalia</v>
          </cell>
          <cell r="C130" t="str">
            <v>Chordata</v>
          </cell>
          <cell r="D130" t="str">
            <v>Vertebrata</v>
          </cell>
          <cell r="E130" t="str">
            <v>Actinopterygii</v>
          </cell>
          <cell r="F130" t="str">
            <v>Atheriniformes</v>
          </cell>
          <cell r="G130" t="str">
            <v>Melanotaeniidae</v>
          </cell>
        </row>
        <row r="131">
          <cell r="A131" t="str">
            <v>Melanotaenia splendida ssp. splendida</v>
          </cell>
          <cell r="B131" t="str">
            <v>Animalia</v>
          </cell>
          <cell r="C131" t="str">
            <v>Chordata</v>
          </cell>
          <cell r="D131" t="str">
            <v>Vertebrata</v>
          </cell>
          <cell r="E131" t="str">
            <v>Actinopterygii</v>
          </cell>
          <cell r="F131" t="str">
            <v>Atheriniformes</v>
          </cell>
          <cell r="G131" t="str">
            <v>Melanotaeniidae</v>
          </cell>
        </row>
        <row r="132">
          <cell r="A132" t="str">
            <v>Mogurnda mogurnda</v>
          </cell>
          <cell r="B132" t="str">
            <v>Animalia</v>
          </cell>
          <cell r="C132" t="str">
            <v>Chordata</v>
          </cell>
          <cell r="D132" t="str">
            <v>Vertebrata</v>
          </cell>
          <cell r="E132" t="str">
            <v>Actinopterygii</v>
          </cell>
          <cell r="F132" t="str">
            <v>Perciformes</v>
          </cell>
          <cell r="G132" t="str">
            <v>Eleotridae</v>
          </cell>
        </row>
        <row r="133">
          <cell r="A133" t="str">
            <v>Moinodaphnia macleayi</v>
          </cell>
          <cell r="B133" t="str">
            <v>Animalia</v>
          </cell>
          <cell r="C133" t="str">
            <v>Arthropoda</v>
          </cell>
          <cell r="D133" t="str">
            <v>Crustacea</v>
          </cell>
          <cell r="E133" t="str">
            <v>Branchiopoda</v>
          </cell>
          <cell r="F133" t="str">
            <v>Cladocera</v>
          </cell>
          <cell r="G133" t="str">
            <v>Moinidae</v>
          </cell>
        </row>
        <row r="134">
          <cell r="A134" t="str">
            <v>Nais elinguis</v>
          </cell>
          <cell r="B134" t="str">
            <v>Animalia</v>
          </cell>
          <cell r="C134" t="str">
            <v>Annelida</v>
          </cell>
          <cell r="D134"/>
          <cell r="E134" t="str">
            <v>Clitellata</v>
          </cell>
          <cell r="F134" t="str">
            <v>Haplotaxida</v>
          </cell>
          <cell r="G134" t="str">
            <v>Naididae</v>
          </cell>
        </row>
        <row r="135">
          <cell r="A135" t="str">
            <v>Notemigonus crysoleucas</v>
          </cell>
          <cell r="B135" t="str">
            <v>Animalia</v>
          </cell>
          <cell r="C135" t="str">
            <v>Chordata</v>
          </cell>
          <cell r="D135" t="str">
            <v>Vertebrata</v>
          </cell>
          <cell r="E135" t="str">
            <v>Actinopterygii</v>
          </cell>
          <cell r="F135" t="str">
            <v>Cypriniformes</v>
          </cell>
          <cell r="G135" t="str">
            <v>Cyprinidae</v>
          </cell>
        </row>
        <row r="136">
          <cell r="A136" t="str">
            <v>Nothobranchius guentheri</v>
          </cell>
          <cell r="B136" t="str">
            <v>Animalia</v>
          </cell>
          <cell r="C136" t="str">
            <v>Chordata</v>
          </cell>
          <cell r="D136" t="str">
            <v>Vertebrata</v>
          </cell>
          <cell r="E136" t="str">
            <v>Actinopterygii</v>
          </cell>
          <cell r="F136" t="str">
            <v>Cyprinodontiformes</v>
          </cell>
          <cell r="G136" t="str">
            <v>Nothobranchiidae</v>
          </cell>
        </row>
        <row r="137">
          <cell r="A137" t="str">
            <v>Obovaria subrotunda</v>
          </cell>
          <cell r="B137" t="str">
            <v>Animalia</v>
          </cell>
          <cell r="C137" t="str">
            <v>Mollusca</v>
          </cell>
          <cell r="E137" t="str">
            <v>Bivalvia</v>
          </cell>
          <cell r="F137" t="str">
            <v>Unionoida</v>
          </cell>
          <cell r="G137" t="str">
            <v>Unionidae</v>
          </cell>
        </row>
        <row r="138">
          <cell r="A138" t="str">
            <v>Oncorhynchus apache</v>
          </cell>
          <cell r="B138" t="str">
            <v>Animalia</v>
          </cell>
          <cell r="C138" t="str">
            <v>Chordata</v>
          </cell>
          <cell r="D138" t="str">
            <v>Vertebrata</v>
          </cell>
          <cell r="E138" t="str">
            <v>Actinopterygii</v>
          </cell>
          <cell r="F138" t="str">
            <v>Salmoniformes</v>
          </cell>
          <cell r="G138" t="str">
            <v>Salmonidae</v>
          </cell>
        </row>
        <row r="139">
          <cell r="A139" t="str">
            <v>Oncorhynchus clarkii</v>
          </cell>
          <cell r="B139" t="str">
            <v>Animalia</v>
          </cell>
          <cell r="C139" t="str">
            <v>Chordata</v>
          </cell>
          <cell r="D139" t="str">
            <v>Vertebrata</v>
          </cell>
          <cell r="E139" t="str">
            <v>Actinopterygii</v>
          </cell>
          <cell r="F139" t="str">
            <v>Salmoniformes</v>
          </cell>
          <cell r="G139" t="str">
            <v>Salmonidae</v>
          </cell>
        </row>
        <row r="140">
          <cell r="A140" t="str">
            <v>Oncorhynchus clarki henshawi</v>
          </cell>
          <cell r="B140" t="str">
            <v>Animalia</v>
          </cell>
          <cell r="C140" t="str">
            <v>Chordata</v>
          </cell>
          <cell r="D140" t="str">
            <v>Vertebrata</v>
          </cell>
          <cell r="E140" t="str">
            <v>Actinopterygii</v>
          </cell>
          <cell r="F140" t="str">
            <v>Salmoniformes</v>
          </cell>
          <cell r="G140" t="str">
            <v>Salmonidae</v>
          </cell>
        </row>
        <row r="141">
          <cell r="A141" t="str">
            <v>Oncorhynchus gorbuscha</v>
          </cell>
          <cell r="B141" t="str">
            <v>Animalia</v>
          </cell>
          <cell r="C141" t="str">
            <v>Chordata</v>
          </cell>
          <cell r="D141" t="str">
            <v>Vertebrata</v>
          </cell>
          <cell r="E141" t="str">
            <v>Actinopterygii</v>
          </cell>
          <cell r="F141" t="str">
            <v>Salmoniformes</v>
          </cell>
          <cell r="G141" t="str">
            <v>Salmonidae</v>
          </cell>
        </row>
        <row r="142">
          <cell r="A142" t="str">
            <v>Oncorhynchus kisutch</v>
          </cell>
          <cell r="B142" t="str">
            <v>Animalia</v>
          </cell>
          <cell r="C142" t="str">
            <v>Chordata</v>
          </cell>
          <cell r="D142" t="str">
            <v>Vertebrata</v>
          </cell>
          <cell r="E142" t="str">
            <v>Actinopterygii</v>
          </cell>
          <cell r="F142" t="str">
            <v>Salmoniformes</v>
          </cell>
          <cell r="G142" t="str">
            <v>Salmonidae</v>
          </cell>
        </row>
        <row r="143">
          <cell r="A143" t="str">
            <v>Oncorhynchus kisutch</v>
          </cell>
          <cell r="B143" t="str">
            <v>Animalia</v>
          </cell>
          <cell r="C143" t="str">
            <v>Chordata</v>
          </cell>
          <cell r="D143" t="str">
            <v>Vertebrata</v>
          </cell>
          <cell r="E143" t="str">
            <v>Actinopterygii</v>
          </cell>
          <cell r="F143" t="str">
            <v>Salmoniformes</v>
          </cell>
          <cell r="G143" t="str">
            <v>Salmonidae</v>
          </cell>
        </row>
        <row r="144">
          <cell r="A144" t="str">
            <v>Oncorhynchus mykiss</v>
          </cell>
          <cell r="B144" t="str">
            <v>Animalia</v>
          </cell>
          <cell r="C144" t="str">
            <v>Chordata</v>
          </cell>
          <cell r="D144" t="str">
            <v>Vertebrata</v>
          </cell>
          <cell r="E144" t="str">
            <v>Actinopterygii</v>
          </cell>
          <cell r="F144" t="str">
            <v>Salmoniformes</v>
          </cell>
          <cell r="G144" t="str">
            <v>Salmonidae</v>
          </cell>
        </row>
        <row r="145">
          <cell r="A145" t="str">
            <v>Oncorhynchus nerka</v>
          </cell>
          <cell r="B145" t="str">
            <v>Animalia</v>
          </cell>
          <cell r="C145" t="str">
            <v>Chordata</v>
          </cell>
          <cell r="D145" t="str">
            <v>Vertebrata</v>
          </cell>
          <cell r="E145" t="str">
            <v>Actinopterygii</v>
          </cell>
          <cell r="F145" t="str">
            <v>Salmoniformes</v>
          </cell>
          <cell r="G145" t="str">
            <v>Salmonidae</v>
          </cell>
        </row>
        <row r="146">
          <cell r="A146" t="str">
            <v>Oncorhynchus tshawytscha</v>
          </cell>
          <cell r="B146" t="str">
            <v>Animalia</v>
          </cell>
          <cell r="C146" t="str">
            <v>Chordata</v>
          </cell>
          <cell r="D146" t="str">
            <v>Vertebrata</v>
          </cell>
          <cell r="E146" t="str">
            <v>Actinopterygii</v>
          </cell>
          <cell r="F146" t="str">
            <v>Salmoniformes</v>
          </cell>
          <cell r="G146" t="str">
            <v>Salmonidae</v>
          </cell>
        </row>
        <row r="147">
          <cell r="A147" t="str">
            <v>Oreochromis mossambicus</v>
          </cell>
          <cell r="B147" t="str">
            <v>Animalia</v>
          </cell>
          <cell r="C147" t="str">
            <v>Chordata</v>
          </cell>
          <cell r="D147" t="str">
            <v>Vertebrata</v>
          </cell>
          <cell r="E147" t="str">
            <v>Actinopterygii</v>
          </cell>
          <cell r="F147" t="str">
            <v>Cichliformes</v>
          </cell>
          <cell r="G147" t="str">
            <v>Cichlidae</v>
          </cell>
        </row>
        <row r="148">
          <cell r="A148" t="str">
            <v>Paracalliope fluviatilis</v>
          </cell>
          <cell r="B148" t="str">
            <v>Animalia</v>
          </cell>
          <cell r="C148" t="str">
            <v>Arthropoda</v>
          </cell>
          <cell r="D148" t="str">
            <v>Crustacea</v>
          </cell>
          <cell r="E148" t="str">
            <v>Malacostraca</v>
          </cell>
          <cell r="F148" t="str">
            <v>Amphipoda</v>
          </cell>
          <cell r="G148" t="str">
            <v>Paracalliopiidae</v>
          </cell>
        </row>
        <row r="149">
          <cell r="A149" t="str">
            <v>Paranephrops planifrons</v>
          </cell>
          <cell r="B149" t="str">
            <v>Animalia</v>
          </cell>
          <cell r="C149" t="str">
            <v>Arthropoda</v>
          </cell>
          <cell r="D149" t="str">
            <v>Crustacea</v>
          </cell>
          <cell r="E149" t="str">
            <v>Malacostraca</v>
          </cell>
          <cell r="F149" t="str">
            <v>Decapoda</v>
          </cell>
          <cell r="G149" t="str">
            <v>Parastacidae</v>
          </cell>
        </row>
        <row r="150">
          <cell r="A150" t="str">
            <v>Paratya australiensis</v>
          </cell>
          <cell r="B150" t="str">
            <v>Animalia</v>
          </cell>
          <cell r="C150" t="str">
            <v>Arthropoda</v>
          </cell>
          <cell r="D150" t="str">
            <v>Crustacea</v>
          </cell>
          <cell r="E150" t="str">
            <v>Malacostraca</v>
          </cell>
          <cell r="F150" t="str">
            <v>Decapoda</v>
          </cell>
          <cell r="G150" t="str">
            <v>Atyidae</v>
          </cell>
        </row>
        <row r="151">
          <cell r="A151" t="str">
            <v>Perca flavescens</v>
          </cell>
          <cell r="B151" t="str">
            <v>Animalia</v>
          </cell>
          <cell r="C151" t="str">
            <v>Chordata</v>
          </cell>
          <cell r="D151" t="str">
            <v>Vertebrata</v>
          </cell>
          <cell r="E151" t="str">
            <v>Actinopterygii</v>
          </cell>
          <cell r="F151" t="str">
            <v>Perciformes</v>
          </cell>
          <cell r="G151" t="str">
            <v>Percidae</v>
          </cell>
        </row>
        <row r="152">
          <cell r="A152" t="str">
            <v>Physastra gibbosa</v>
          </cell>
          <cell r="B152" t="str">
            <v>Animalia</v>
          </cell>
          <cell r="C152" t="str">
            <v>Mollusca</v>
          </cell>
          <cell r="D152"/>
          <cell r="E152" t="str">
            <v>Gastropoda</v>
          </cell>
          <cell r="F152" t="str">
            <v>Hygrophilia</v>
          </cell>
          <cell r="G152" t="str">
            <v>Planorbidae</v>
          </cell>
        </row>
        <row r="153">
          <cell r="A153" t="str">
            <v>Physella gyrina</v>
          </cell>
          <cell r="B153" t="str">
            <v>Animalia</v>
          </cell>
          <cell r="C153" t="str">
            <v>Mollusca</v>
          </cell>
          <cell r="E153" t="str">
            <v>Gastropoda</v>
          </cell>
          <cell r="F153" t="str">
            <v>Basommatophora</v>
          </cell>
          <cell r="G153" t="str">
            <v>Physidae</v>
          </cell>
        </row>
        <row r="154">
          <cell r="A154" t="str">
            <v>Pimephales promelas</v>
          </cell>
          <cell r="B154" t="str">
            <v>Animalia</v>
          </cell>
          <cell r="C154" t="str">
            <v>Chordata</v>
          </cell>
          <cell r="D154" t="str">
            <v>Vertebrata</v>
          </cell>
          <cell r="E154" t="str">
            <v>Actinopterygii</v>
          </cell>
          <cell r="F154" t="str">
            <v>Cypriniformes</v>
          </cell>
          <cell r="G154" t="str">
            <v>Cyprinidae</v>
          </cell>
        </row>
        <row r="155">
          <cell r="A155" t="str">
            <v>Pleuroxus truncatus</v>
          </cell>
          <cell r="B155" t="str">
            <v>Animalia</v>
          </cell>
          <cell r="C155" t="str">
            <v>Arthropoda</v>
          </cell>
          <cell r="D155" t="str">
            <v>Crustacea</v>
          </cell>
          <cell r="E155" t="str">
            <v>Branchiopoda</v>
          </cell>
          <cell r="F155" t="str">
            <v>Diplostraca</v>
          </cell>
          <cell r="G155" t="str">
            <v>Chydoridae</v>
          </cell>
        </row>
        <row r="156">
          <cell r="A156" t="str">
            <v>Poecilia reticulata</v>
          </cell>
          <cell r="B156" t="str">
            <v>Animalia</v>
          </cell>
          <cell r="C156" t="str">
            <v>Chordata</v>
          </cell>
          <cell r="D156" t="str">
            <v>Vertebrata</v>
          </cell>
          <cell r="E156" t="str">
            <v>Actinopterygii</v>
          </cell>
          <cell r="F156" t="str">
            <v>Cyprinodontiformes</v>
          </cell>
          <cell r="G156" t="str">
            <v>Poeciliidae</v>
          </cell>
        </row>
        <row r="157">
          <cell r="A157" t="str">
            <v>Poeciliopsis occidentalis</v>
          </cell>
          <cell r="B157" t="str">
            <v>Animalia</v>
          </cell>
          <cell r="C157" t="str">
            <v>Chordata</v>
          </cell>
          <cell r="D157" t="str">
            <v>Vertebrata</v>
          </cell>
          <cell r="E157" t="str">
            <v>Actinopterygii</v>
          </cell>
          <cell r="F157" t="str">
            <v>Cyprinodontiformes</v>
          </cell>
          <cell r="G157" t="str">
            <v>Poeciliidae</v>
          </cell>
        </row>
        <row r="158">
          <cell r="A158" t="str">
            <v>Pomacea paludosa</v>
          </cell>
          <cell r="B158" t="str">
            <v>Animalia</v>
          </cell>
          <cell r="C158" t="str">
            <v>Mollusca</v>
          </cell>
          <cell r="E158" t="str">
            <v>Gastropoda</v>
          </cell>
          <cell r="F158" t="str">
            <v>Architaenioglossa</v>
          </cell>
          <cell r="G158" t="str">
            <v>Ampullariidae</v>
          </cell>
        </row>
        <row r="159">
          <cell r="A159" t="str">
            <v>Porochilus rendahli</v>
          </cell>
          <cell r="B159" t="str">
            <v>Animalia</v>
          </cell>
          <cell r="C159" t="str">
            <v>Chordata</v>
          </cell>
          <cell r="D159" t="str">
            <v>Vertebrata</v>
          </cell>
          <cell r="E159" t="str">
            <v>Actinopterygii</v>
          </cell>
          <cell r="F159" t="str">
            <v>Siluriformes</v>
          </cell>
          <cell r="G159" t="str">
            <v>Plotosidae</v>
          </cell>
        </row>
        <row r="160">
          <cell r="A160" t="str">
            <v>Potamilus ohiensis</v>
          </cell>
          <cell r="B160" t="str">
            <v>Animalia</v>
          </cell>
          <cell r="C160" t="str">
            <v>Mollusca</v>
          </cell>
          <cell r="E160" t="str">
            <v>Bivalvia</v>
          </cell>
          <cell r="F160" t="str">
            <v>Unionoida</v>
          </cell>
          <cell r="G160" t="str">
            <v>Unionidae</v>
          </cell>
        </row>
        <row r="161">
          <cell r="A161" t="str">
            <v>Potamopyrgus antipodarum</v>
          </cell>
          <cell r="B161" t="str">
            <v>Animalia</v>
          </cell>
          <cell r="C161" t="str">
            <v>Mollusca</v>
          </cell>
          <cell r="D161"/>
          <cell r="E161" t="str">
            <v>Gastropoda</v>
          </cell>
          <cell r="F161" t="str">
            <v>Littorinimorpha</v>
          </cell>
          <cell r="G161" t="str">
            <v>Tateidae</v>
          </cell>
        </row>
        <row r="162">
          <cell r="A162" t="str">
            <v>Prosopium williamsoni</v>
          </cell>
          <cell r="B162" t="str">
            <v>Animalia</v>
          </cell>
          <cell r="C162" t="str">
            <v>Chordata</v>
          </cell>
          <cell r="D162" t="str">
            <v>Vertebrata</v>
          </cell>
          <cell r="E162" t="str">
            <v>Actinopterygii</v>
          </cell>
          <cell r="F162" t="str">
            <v>Salmoniformes</v>
          </cell>
          <cell r="G162" t="str">
            <v>Salmonidae</v>
          </cell>
        </row>
        <row r="163">
          <cell r="A163" t="str">
            <v>Pseudomugil tenellus</v>
          </cell>
          <cell r="B163" t="str">
            <v>Animalia</v>
          </cell>
          <cell r="C163" t="str">
            <v>Chordata</v>
          </cell>
          <cell r="D163" t="str">
            <v>Vertebrata</v>
          </cell>
          <cell r="E163" t="str">
            <v>Actinopterygii</v>
          </cell>
          <cell r="F163" t="str">
            <v>Atheriniformes</v>
          </cell>
          <cell r="G163" t="str">
            <v>Melanotaeniidae</v>
          </cell>
        </row>
        <row r="164">
          <cell r="A164" t="str">
            <v>Ptychobranchus fasciolaris</v>
          </cell>
          <cell r="B164" t="str">
            <v>Animalia</v>
          </cell>
          <cell r="C164" t="str">
            <v>Mollusca</v>
          </cell>
          <cell r="E164" t="str">
            <v>Bivalvia</v>
          </cell>
          <cell r="F164" t="str">
            <v>Unionoida</v>
          </cell>
          <cell r="G164" t="str">
            <v>Unionidae</v>
          </cell>
        </row>
        <row r="165">
          <cell r="A165" t="str">
            <v>Ptychocheilus lucius</v>
          </cell>
          <cell r="B165" t="str">
            <v>Animalia</v>
          </cell>
          <cell r="C165" t="str">
            <v>Chordata</v>
          </cell>
          <cell r="D165" t="str">
            <v>Vertebrata</v>
          </cell>
          <cell r="E165" t="str">
            <v>Actinopterygii</v>
          </cell>
          <cell r="F165" t="str">
            <v>Cypriniformes</v>
          </cell>
          <cell r="G165" t="str">
            <v>Cyprinidae</v>
          </cell>
        </row>
        <row r="166">
          <cell r="A166" t="str">
            <v>Ptychocheilus oregonensis</v>
          </cell>
          <cell r="B166" t="str">
            <v>Animalia</v>
          </cell>
          <cell r="C166" t="str">
            <v>Chordata</v>
          </cell>
          <cell r="D166" t="str">
            <v>Vertebrata</v>
          </cell>
          <cell r="E166" t="str">
            <v>Actinopterygii</v>
          </cell>
          <cell r="F166" t="str">
            <v>Cypriniformes</v>
          </cell>
          <cell r="G166" t="str">
            <v>Cyprinidae</v>
          </cell>
        </row>
        <row r="167">
          <cell r="A167" t="str">
            <v>Raphidocelis subcapitata</v>
          </cell>
          <cell r="B167" t="str">
            <v>Plantae</v>
          </cell>
          <cell r="C167" t="str">
            <v>Chlorophyta</v>
          </cell>
          <cell r="D167"/>
          <cell r="E167" t="str">
            <v>Chlorophyceae</v>
          </cell>
          <cell r="F167" t="str">
            <v>Sphaeropleales</v>
          </cell>
          <cell r="G167" t="str">
            <v>Selenastraceae</v>
          </cell>
        </row>
        <row r="168">
          <cell r="A168" t="str">
            <v>Raphidocelis subcapitata</v>
          </cell>
          <cell r="B168" t="str">
            <v>Plantae</v>
          </cell>
          <cell r="C168" t="str">
            <v>Chlorophyta</v>
          </cell>
          <cell r="D168"/>
          <cell r="E168" t="str">
            <v>Chlorophyceae</v>
          </cell>
          <cell r="F168" t="str">
            <v>Sphaeropleales</v>
          </cell>
          <cell r="G168" t="str">
            <v>Selenastraceae</v>
          </cell>
        </row>
        <row r="169">
          <cell r="A169" t="str">
            <v>Rasbora sumatrana</v>
          </cell>
          <cell r="B169" t="str">
            <v>Animalia</v>
          </cell>
          <cell r="C169" t="str">
            <v>Chordata</v>
          </cell>
          <cell r="D169" t="str">
            <v>Vertebrata</v>
          </cell>
          <cell r="E169" t="str">
            <v>Actinopterygii</v>
          </cell>
          <cell r="F169" t="str">
            <v>Cypriniformes</v>
          </cell>
          <cell r="G169" t="str">
            <v>Cyprinidae</v>
          </cell>
        </row>
        <row r="170">
          <cell r="A170" t="str">
            <v>Rhithrogena hageni</v>
          </cell>
          <cell r="B170" t="str">
            <v>Animalia</v>
          </cell>
          <cell r="C170" t="str">
            <v>Arthropoda</v>
          </cell>
          <cell r="D170" t="str">
            <v>Hexapoda</v>
          </cell>
          <cell r="E170" t="str">
            <v>Insecta</v>
          </cell>
          <cell r="F170" t="str">
            <v>Ephemeroptera</v>
          </cell>
          <cell r="G170" t="str">
            <v>Heptageniidae</v>
          </cell>
        </row>
        <row r="171">
          <cell r="A171" t="str">
            <v>Salmo trutta</v>
          </cell>
          <cell r="B171" t="str">
            <v>Animalia</v>
          </cell>
          <cell r="C171" t="str">
            <v>Chordata</v>
          </cell>
          <cell r="D171" t="str">
            <v>Vertebrata</v>
          </cell>
          <cell r="E171" t="str">
            <v>Actinopterygii</v>
          </cell>
          <cell r="F171" t="str">
            <v>Salmoniformes</v>
          </cell>
          <cell r="G171" t="str">
            <v>Salmonidae</v>
          </cell>
        </row>
        <row r="172">
          <cell r="A172" t="str">
            <v>Salvelinus confluentus</v>
          </cell>
          <cell r="B172" t="str">
            <v>Animalia</v>
          </cell>
          <cell r="C172" t="str">
            <v>Chordata</v>
          </cell>
          <cell r="D172" t="str">
            <v>Vertebrata</v>
          </cell>
          <cell r="E172" t="str">
            <v>Actinopterygii</v>
          </cell>
          <cell r="F172" t="str">
            <v>Salmoniformes</v>
          </cell>
          <cell r="G172" t="str">
            <v>Salmonidae</v>
          </cell>
        </row>
        <row r="173">
          <cell r="A173" t="str">
            <v>Salvelinus fontinalis</v>
          </cell>
          <cell r="B173" t="str">
            <v>Animalia</v>
          </cell>
          <cell r="C173" t="str">
            <v>Chordata</v>
          </cell>
          <cell r="D173" t="str">
            <v>Vertebrata</v>
          </cell>
          <cell r="E173" t="str">
            <v>Actinopterygii</v>
          </cell>
          <cell r="F173" t="str">
            <v>Salmoniformes</v>
          </cell>
          <cell r="G173" t="str">
            <v>Salmonidae</v>
          </cell>
        </row>
        <row r="174">
          <cell r="A174" t="str">
            <v xml:space="preserve">Scaphirhynchus platorynchus </v>
          </cell>
          <cell r="B174" t="str">
            <v>Animalia</v>
          </cell>
          <cell r="C174" t="str">
            <v>Chordata</v>
          </cell>
          <cell r="D174" t="str">
            <v>Vertebrata</v>
          </cell>
          <cell r="E174" t="str">
            <v>Actinopterygii</v>
          </cell>
          <cell r="F174" t="str">
            <v>Acipenseriformes</v>
          </cell>
          <cell r="G174" t="str">
            <v>Acipenseridae</v>
          </cell>
        </row>
        <row r="175">
          <cell r="A175" t="str">
            <v>Scapholeberis microcephala</v>
          </cell>
          <cell r="B175" t="str">
            <v>Animalia</v>
          </cell>
          <cell r="C175" t="str">
            <v>Arthropoda</v>
          </cell>
          <cell r="D175" t="str">
            <v>Crustacea</v>
          </cell>
          <cell r="E175" t="str">
            <v>Branchiopoda</v>
          </cell>
          <cell r="F175" t="str">
            <v>Diplostraca</v>
          </cell>
          <cell r="G175" t="str">
            <v>Daphniidae</v>
          </cell>
        </row>
        <row r="176">
          <cell r="A176" t="str">
            <v>Scapholeberis mucronata</v>
          </cell>
          <cell r="B176" t="str">
            <v>Animalia</v>
          </cell>
          <cell r="C176" t="str">
            <v>Arthropoda</v>
          </cell>
          <cell r="D176" t="str">
            <v>Crustacea</v>
          </cell>
          <cell r="E176" t="str">
            <v>Branchiopoda</v>
          </cell>
          <cell r="F176" t="str">
            <v>Diplostraca</v>
          </cell>
          <cell r="G176" t="str">
            <v>Daphniidae</v>
          </cell>
        </row>
        <row r="177">
          <cell r="A177" t="str">
            <v>Scapholeberis sp.</v>
          </cell>
          <cell r="B177" t="str">
            <v>Animalia</v>
          </cell>
          <cell r="C177" t="str">
            <v>Arthropoda</v>
          </cell>
          <cell r="D177" t="str">
            <v>Crustacea</v>
          </cell>
          <cell r="E177" t="str">
            <v>Branchiopoda</v>
          </cell>
          <cell r="F177" t="str">
            <v>Diplostraca</v>
          </cell>
          <cell r="G177" t="str">
            <v>Daphniidae</v>
          </cell>
        </row>
        <row r="178">
          <cell r="A178" t="str">
            <v>Simocephalus exspinosus</v>
          </cell>
          <cell r="B178" t="str">
            <v>Animalia</v>
          </cell>
          <cell r="C178" t="str">
            <v>Arthropoda</v>
          </cell>
          <cell r="D178" t="str">
            <v>Crustacea</v>
          </cell>
          <cell r="E178" t="str">
            <v>Branchiopoda</v>
          </cell>
          <cell r="F178" t="str">
            <v>Diplostraca</v>
          </cell>
          <cell r="G178" t="str">
            <v>Daphniidae</v>
          </cell>
        </row>
        <row r="179">
          <cell r="A179" t="str">
            <v>Simocephalus vetulus</v>
          </cell>
          <cell r="B179" t="str">
            <v>Animalia</v>
          </cell>
          <cell r="C179" t="str">
            <v>Arthropoda</v>
          </cell>
          <cell r="D179" t="str">
            <v>Crustacea</v>
          </cell>
          <cell r="E179" t="str">
            <v>Branchiopoda</v>
          </cell>
          <cell r="F179" t="str">
            <v>Diplostraca</v>
          </cell>
          <cell r="G179" t="str">
            <v>Daphniidae</v>
          </cell>
        </row>
        <row r="180">
          <cell r="A180" t="str">
            <v>Stenocypris major</v>
          </cell>
          <cell r="B180" t="str">
            <v>Animalia</v>
          </cell>
          <cell r="C180" t="str">
            <v>Arthropoda</v>
          </cell>
          <cell r="D180" t="str">
            <v>Crustacea</v>
          </cell>
          <cell r="E180" t="str">
            <v>Ostracoda</v>
          </cell>
          <cell r="F180" t="str">
            <v>Podocopida</v>
          </cell>
          <cell r="G180" t="str">
            <v>Cyprididae</v>
          </cell>
        </row>
        <row r="181">
          <cell r="A181" t="str">
            <v>Thymallus arcticus</v>
          </cell>
          <cell r="B181" t="str">
            <v>Animalia</v>
          </cell>
          <cell r="C181" t="str">
            <v>Chordata</v>
          </cell>
          <cell r="D181" t="str">
            <v>Vertebrata</v>
          </cell>
          <cell r="E181" t="str">
            <v>Actinopterygii</v>
          </cell>
          <cell r="F181" t="str">
            <v>Salmoniformes</v>
          </cell>
          <cell r="G181" t="str">
            <v>Salmonidae</v>
          </cell>
        </row>
        <row r="182">
          <cell r="A182" t="str">
            <v>Tilapia aurea</v>
          </cell>
          <cell r="B182" t="str">
            <v>Animalia</v>
          </cell>
          <cell r="C182" t="str">
            <v>Chordata</v>
          </cell>
          <cell r="D182" t="str">
            <v>Vertebrata</v>
          </cell>
          <cell r="E182" t="str">
            <v>Actinopterygii</v>
          </cell>
          <cell r="F182" t="str">
            <v>Cichliformes</v>
          </cell>
          <cell r="G182" t="str">
            <v>Cichlidae</v>
          </cell>
        </row>
        <row r="183">
          <cell r="A183" t="str">
            <v>Tilapia sparrmanii</v>
          </cell>
          <cell r="B183" t="str">
            <v>Animalia</v>
          </cell>
          <cell r="C183" t="str">
            <v>Chordata</v>
          </cell>
          <cell r="D183" t="str">
            <v>Vertebrata</v>
          </cell>
          <cell r="E183" t="str">
            <v>Actinopterygii</v>
          </cell>
          <cell r="F183" t="str">
            <v>Cichliformes</v>
          </cell>
          <cell r="G183" t="str">
            <v>Cichlidae</v>
          </cell>
        </row>
        <row r="184">
          <cell r="A184" t="str">
            <v>Tubifex tubifex</v>
          </cell>
          <cell r="B184" t="str">
            <v>Animalia</v>
          </cell>
          <cell r="C184" t="str">
            <v>Annelida</v>
          </cell>
          <cell r="D184"/>
          <cell r="E184" t="str">
            <v>Oligochaeta</v>
          </cell>
          <cell r="F184" t="str">
            <v>Haplotaxida</v>
          </cell>
          <cell r="G184" t="str">
            <v>Naididae</v>
          </cell>
        </row>
        <row r="185">
          <cell r="A185" t="str">
            <v>Tubifex tubifex</v>
          </cell>
          <cell r="B185" t="str">
            <v>Animalia</v>
          </cell>
          <cell r="C185" t="str">
            <v>Annelida</v>
          </cell>
          <cell r="E185" t="str">
            <v>Oligochaeta</v>
          </cell>
          <cell r="F185" t="str">
            <v>Haplotaxida</v>
          </cell>
          <cell r="G185" t="str">
            <v>Naididae</v>
          </cell>
        </row>
        <row r="186">
          <cell r="A186" t="str">
            <v>Utterbackia imbecillis</v>
          </cell>
          <cell r="B186" t="str">
            <v>Animalia</v>
          </cell>
          <cell r="C186" t="str">
            <v>Mollusca</v>
          </cell>
          <cell r="E186" t="str">
            <v>Bivalvia</v>
          </cell>
          <cell r="F186" t="str">
            <v>Unionoida</v>
          </cell>
          <cell r="G186" t="str">
            <v>Unionidae</v>
          </cell>
        </row>
        <row r="187">
          <cell r="A187" t="str">
            <v>Velesunio angasi</v>
          </cell>
          <cell r="B187" t="str">
            <v>Animalia</v>
          </cell>
          <cell r="C187" t="str">
            <v>Mollusca</v>
          </cell>
          <cell r="E187" t="str">
            <v>Bivalvia</v>
          </cell>
          <cell r="F187" t="str">
            <v>Unionoida</v>
          </cell>
          <cell r="G187" t="str">
            <v>Hyriidae</v>
          </cell>
        </row>
        <row r="188">
          <cell r="A188" t="str">
            <v>Venustaconcha ellipsiformis</v>
          </cell>
          <cell r="B188" t="str">
            <v>Animalia</v>
          </cell>
          <cell r="C188" t="str">
            <v>Mollusca</v>
          </cell>
          <cell r="E188" t="str">
            <v>Bivalvia</v>
          </cell>
          <cell r="F188" t="str">
            <v>Unionoida</v>
          </cell>
          <cell r="G188" t="str">
            <v>Unionidae</v>
          </cell>
        </row>
        <row r="189">
          <cell r="A189" t="str">
            <v>Villosa fabalis</v>
          </cell>
          <cell r="B189" t="str">
            <v>Animalia</v>
          </cell>
          <cell r="C189" t="str">
            <v>Mollusca</v>
          </cell>
          <cell r="E189" t="str">
            <v>Bivalvia</v>
          </cell>
          <cell r="F189" t="str">
            <v>Unionoida</v>
          </cell>
          <cell r="G189" t="str">
            <v>Unionidae</v>
          </cell>
        </row>
        <row r="190">
          <cell r="A190" t="str">
            <v>Villosa iris</v>
          </cell>
          <cell r="B190" t="str">
            <v>Animalia</v>
          </cell>
          <cell r="C190" t="str">
            <v>Mollusca</v>
          </cell>
          <cell r="E190" t="str">
            <v>Bivalvia</v>
          </cell>
          <cell r="F190" t="str">
            <v>Unionoida</v>
          </cell>
          <cell r="G190" t="str">
            <v>Unionidae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ndard Water Chemistry"/>
      <sheetName val="Notes_and_Recon_Calcs"/>
      <sheetName val="Acute_and_Chronic_Data_R"/>
      <sheetName val="Header_R"/>
      <sheetName val="Tox Study Notes"/>
      <sheetName val="Traudt_et_al_2017_Mixtures"/>
      <sheetName val="Traudt_et_al_2017_Age_Effects"/>
      <sheetName val="Fettweis_2018_Dmagna"/>
      <sheetName val="De Schamphelaere_2003_Dmag"/>
      <sheetName val="De Schamphelaere_2003_EC20_Alg"/>
      <sheetName val="De Schamphelaere_2004_EC20_RBT"/>
      <sheetName val="De Schamphelaere_2005_EC20"/>
      <sheetName val="Brinkman_2004_RBT_ELS_Sac_Lo_S"/>
      <sheetName val="Brinkman_2004_RBT_ELS_Hi_B"/>
      <sheetName val="Brinkman_2004_RBT_30d_Fry_L_S"/>
      <sheetName val="Brinkman_2004_RBT_30d_Fry_L_B"/>
      <sheetName val="Brinkman_2004_RBT_30d_Fry_H_S"/>
      <sheetName val="Brinkman_2004_RBT_ELS_Fry_Lo_S"/>
      <sheetName val="Brinkman_2004_RBT_ELS_Lo_B"/>
      <sheetName val="Brinkman_2004_RBT_ELS_Sac_Hi_S"/>
      <sheetName val="Brinkman_2004_RBT_ELS_Fry_H"/>
      <sheetName val="Brinkman_2004_RBT_30d_Fry_H-B"/>
      <sheetName val="Besser_2007_Surv_MN"/>
      <sheetName val="Besser_2007_Surv_MO"/>
      <sheetName val="Besser_2007_Biom_MN"/>
      <sheetName val="Besser_2007_Biom_MO"/>
      <sheetName val="Cairns_1982"/>
      <sheetName val="Cooper_2009_Rep_EC20"/>
      <sheetName val="Munzinger_1991_1"/>
      <sheetName val="Munzinger_1991_2"/>
      <sheetName val="Munzinger_1991_3"/>
      <sheetName val="Muyssen_2007_Dmagna"/>
    </sheetNames>
    <sheetDataSet>
      <sheetData sheetId="0"/>
      <sheetData sheetId="1"/>
      <sheetData sheetId="2">
        <row r="11">
          <cell r="B11" t="str">
            <v>ID</v>
          </cell>
          <cell r="C11" t="str">
            <v>Study</v>
          </cell>
          <cell r="D11" t="str">
            <v>Studyyear</v>
          </cell>
          <cell r="E11" t="str">
            <v>Genus_species</v>
          </cell>
          <cell r="F11" t="str">
            <v>Genus</v>
          </cell>
          <cell r="G11" t="str">
            <v>Species</v>
          </cell>
          <cell r="H11" t="str">
            <v>Subspecies</v>
          </cell>
          <cell r="I11" t="str">
            <v>Taxonomic Group</v>
          </cell>
          <cell r="J11" t="str">
            <v>Lifestage</v>
          </cell>
          <cell r="K11" t="str">
            <v>Endpoint</v>
          </cell>
          <cell r="L11" t="str">
            <v>Effect_Parameter</v>
          </cell>
          <cell r="M11" t="str">
            <v>Form_of_Zn_Added</v>
          </cell>
          <cell r="N11" t="str">
            <v>Zn_Quantification</v>
          </cell>
          <cell r="O11" t="str">
            <v>Test_Method</v>
          </cell>
          <cell r="P11" t="str">
            <v>Test_Type</v>
          </cell>
          <cell r="Q11" t="str">
            <v>Exposure_Duration</v>
          </cell>
          <cell r="R11" t="str">
            <v>Feeding</v>
          </cell>
          <cell r="S11" t="str">
            <v>Source_Water_Desc</v>
          </cell>
          <cell r="T11" t="str">
            <v>Temporary_Use</v>
          </cell>
          <cell r="U11" t="str">
            <v>Temp (C)</v>
          </cell>
          <cell r="V11" t="str">
            <v xml:space="preserve"> pH</v>
          </cell>
          <cell r="W11" t="str">
            <v>Zn Qualifier</v>
          </cell>
          <cell r="X11" t="str">
            <v>Zn at ECx (total) (µg/L)</v>
          </cell>
          <cell r="Y11" t="str">
            <v>Zn at ECx (dissolved) (µg/L)</v>
          </cell>
          <cell r="Z11" t="str">
            <v>TOC (mg C/L)</v>
          </cell>
          <cell r="AA11" t="str">
            <v>DOC (mg C/L)</v>
          </cell>
          <cell r="AB11" t="str">
            <v>Percent HA</v>
          </cell>
          <cell r="AC11" t="str">
            <v>Ca (mg/L)</v>
          </cell>
          <cell r="AD11" t="str">
            <v>Mg (mg/L)</v>
          </cell>
          <cell r="AE11" t="str">
            <v>Na (mg/L)</v>
          </cell>
          <cell r="AF11" t="str">
            <v>K (mg/L)</v>
          </cell>
          <cell r="AG11" t="str">
            <v>SO4 (mg/L)</v>
          </cell>
          <cell r="AH11" t="str">
            <v>Cl (mg/L)</v>
          </cell>
          <cell r="AI11" t="str">
            <v>Alkalinity (mg/L CaCO3)</v>
          </cell>
          <cell r="AJ11" t="str">
            <v>Hardness (mg/L CaCO3)</v>
          </cell>
        </row>
        <row r="12">
          <cell r="B12" t="str">
            <v>A1AcpeEC50</v>
          </cell>
          <cell r="C12" t="str">
            <v>Keller Unpublished</v>
          </cell>
          <cell r="D12" t="str">
            <v>ished</v>
          </cell>
          <cell r="E12" t="str">
            <v>Actinonaias pectorosa</v>
          </cell>
          <cell r="F12" t="str">
            <v xml:space="preserve">Actinonaias </v>
          </cell>
          <cell r="G12" t="str">
            <v>pectorosa</v>
          </cell>
          <cell r="H12"/>
          <cell r="I12" t="str">
            <v>invertebrate</v>
          </cell>
          <cell r="J12" t="str">
            <v>juveniles</v>
          </cell>
          <cell r="K12" t="str">
            <v>mortality</v>
          </cell>
          <cell r="L12" t="str">
            <v>EC50</v>
          </cell>
          <cell r="M12"/>
          <cell r="N12" t="str">
            <v>Not specified</v>
          </cell>
          <cell r="O12" t="str">
            <v>static</v>
          </cell>
          <cell r="P12" t="str">
            <v>Acute</v>
          </cell>
          <cell r="Q12" t="str">
            <v>96-hr</v>
          </cell>
          <cell r="R12"/>
          <cell r="S12" t="str">
            <v>WIP</v>
          </cell>
          <cell r="T12"/>
          <cell r="U12">
            <v>25</v>
          </cell>
          <cell r="V12">
            <v>8.35</v>
          </cell>
          <cell r="W12" t="str">
            <v/>
          </cell>
          <cell r="X12">
            <v>356</v>
          </cell>
          <cell r="Y12">
            <v>348.16800000000001</v>
          </cell>
          <cell r="Z12" t="str">
            <v/>
          </cell>
          <cell r="AA12">
            <v>0.5</v>
          </cell>
          <cell r="AB12">
            <v>10</v>
          </cell>
          <cell r="AC12">
            <v>14.85</v>
          </cell>
          <cell r="AD12">
            <v>12.871874999999999</v>
          </cell>
          <cell r="AE12">
            <v>27.871874999999999</v>
          </cell>
          <cell r="AF12">
            <v>2.2312500000000002</v>
          </cell>
          <cell r="AG12">
            <v>86.4</v>
          </cell>
          <cell r="AH12">
            <v>2.015625</v>
          </cell>
          <cell r="AI12">
            <v>95.625</v>
          </cell>
          <cell r="AJ12">
            <v>90</v>
          </cell>
        </row>
        <row r="13">
          <cell r="B13" t="str">
            <v>A2AcpeEC50</v>
          </cell>
          <cell r="C13" t="str">
            <v>McCann 1993</v>
          </cell>
          <cell r="D13">
            <v>1993</v>
          </cell>
          <cell r="E13" t="str">
            <v>Actinonaias pectorosa</v>
          </cell>
          <cell r="F13" t="str">
            <v xml:space="preserve">Actinonaias </v>
          </cell>
          <cell r="G13" t="str">
            <v>pectorosa</v>
          </cell>
          <cell r="H13"/>
          <cell r="I13" t="str">
            <v>invertebrate</v>
          </cell>
          <cell r="J13" t="str">
            <v>juveniles</v>
          </cell>
          <cell r="K13" t="str">
            <v>mortality+immobilized</v>
          </cell>
          <cell r="L13" t="str">
            <v>EC50</v>
          </cell>
          <cell r="M13" t="str">
            <v>ZnSO4</v>
          </cell>
          <cell r="N13" t="str">
            <v>Total Zn measured at initiation or termination</v>
          </cell>
          <cell r="O13" t="str">
            <v>static</v>
          </cell>
          <cell r="P13" t="str">
            <v>Acute</v>
          </cell>
          <cell r="Q13" t="str">
            <v>96-hr</v>
          </cell>
          <cell r="R13"/>
          <cell r="S13" t="str">
            <v>T-New River (source)</v>
          </cell>
          <cell r="T13"/>
          <cell r="U13">
            <v>20</v>
          </cell>
          <cell r="V13">
            <v>7.89</v>
          </cell>
          <cell r="W13" t="str">
            <v/>
          </cell>
          <cell r="X13">
            <v>157.5</v>
          </cell>
          <cell r="Y13">
            <v>154.035</v>
          </cell>
          <cell r="Z13" t="str">
            <v/>
          </cell>
          <cell r="AA13">
            <v>1.6</v>
          </cell>
          <cell r="AB13">
            <v>10</v>
          </cell>
          <cell r="AC13">
            <v>9.8568916984937793</v>
          </cell>
          <cell r="AD13">
            <v>3.7366054951095276</v>
          </cell>
          <cell r="AE13">
            <v>2.2365271449621718</v>
          </cell>
          <cell r="AF13">
            <v>0.62351704548869258</v>
          </cell>
          <cell r="AG13">
            <v>4.7388902396604706</v>
          </cell>
          <cell r="AH13">
            <v>3.0772014543249808</v>
          </cell>
          <cell r="AI13">
            <v>34.5</v>
          </cell>
          <cell r="AJ13">
            <v>40</v>
          </cell>
        </row>
        <row r="14">
          <cell r="B14" t="str">
            <v>A3AcpeEC50</v>
          </cell>
          <cell r="C14" t="str">
            <v>McCann 1993</v>
          </cell>
          <cell r="D14">
            <v>1993</v>
          </cell>
          <cell r="E14" t="str">
            <v>Actinonaias pectorosa</v>
          </cell>
          <cell r="F14" t="str">
            <v xml:space="preserve">Actinonaias </v>
          </cell>
          <cell r="G14" t="str">
            <v>pectorosa</v>
          </cell>
          <cell r="H14"/>
          <cell r="I14" t="str">
            <v>invertebrate</v>
          </cell>
          <cell r="J14" t="str">
            <v>juveniles</v>
          </cell>
          <cell r="K14" t="str">
            <v>mortality</v>
          </cell>
          <cell r="L14" t="str">
            <v>EC50</v>
          </cell>
          <cell r="M14" t="str">
            <v>ZnSO4</v>
          </cell>
          <cell r="N14" t="str">
            <v>Total Zn measured at initiation or termination</v>
          </cell>
          <cell r="O14" t="str">
            <v>static</v>
          </cell>
          <cell r="P14" t="str">
            <v>Acute</v>
          </cell>
          <cell r="Q14" t="str">
            <v>96-hr</v>
          </cell>
          <cell r="R14"/>
          <cell r="S14" t="str">
            <v>N-Powell River</v>
          </cell>
          <cell r="T14"/>
          <cell r="U14">
            <v>20</v>
          </cell>
          <cell r="V14">
            <v>8.34</v>
          </cell>
          <cell r="W14" t="str">
            <v/>
          </cell>
          <cell r="X14">
            <v>412.9</v>
          </cell>
          <cell r="Y14">
            <v>403.81619999999998</v>
          </cell>
          <cell r="Z14" t="str">
            <v/>
          </cell>
          <cell r="AA14">
            <v>3.49</v>
          </cell>
          <cell r="AB14">
            <v>10</v>
          </cell>
          <cell r="AC14">
            <v>42.64</v>
          </cell>
          <cell r="AD14">
            <v>13</v>
          </cell>
          <cell r="AE14">
            <v>22.680851063829788</v>
          </cell>
          <cell r="AF14">
            <v>3.4779771615008159</v>
          </cell>
          <cell r="AG14">
            <v>28.426666666666666</v>
          </cell>
          <cell r="AH14">
            <v>18.458874458874458</v>
          </cell>
          <cell r="AI14">
            <v>106.6</v>
          </cell>
          <cell r="AJ14">
            <v>160</v>
          </cell>
        </row>
        <row r="15">
          <cell r="B15" t="str">
            <v>A4AgchEC50</v>
          </cell>
          <cell r="C15" t="str">
            <v>Lewis 1978</v>
          </cell>
          <cell r="D15">
            <v>1978</v>
          </cell>
          <cell r="E15" t="str">
            <v>Agosia chrysogaster</v>
          </cell>
          <cell r="F15" t="str">
            <v xml:space="preserve">Agosia </v>
          </cell>
          <cell r="G15" t="str">
            <v>chrysogaster</v>
          </cell>
          <cell r="H15"/>
          <cell r="I15" t="str">
            <v>fish</v>
          </cell>
          <cell r="J15" t="str">
            <v>juveniles</v>
          </cell>
          <cell r="K15" t="str">
            <v>mortality</v>
          </cell>
          <cell r="L15" t="str">
            <v>EC50</v>
          </cell>
          <cell r="M15"/>
          <cell r="N15"/>
          <cell r="O15" t="str">
            <v>renewal</v>
          </cell>
          <cell r="P15" t="str">
            <v>Acute</v>
          </cell>
          <cell r="Q15" t="str">
            <v>96-hr</v>
          </cell>
          <cell r="R15"/>
          <cell r="S15" t="str">
            <v>WIP</v>
          </cell>
          <cell r="T15"/>
          <cell r="U15">
            <v>18.899999999999999</v>
          </cell>
          <cell r="V15">
            <v>7.8</v>
          </cell>
          <cell r="W15" t="str">
            <v/>
          </cell>
          <cell r="X15">
            <v>790</v>
          </cell>
          <cell r="Y15">
            <v>772.62</v>
          </cell>
          <cell r="Z15" t="str">
            <v/>
          </cell>
          <cell r="AA15">
            <v>3.5</v>
          </cell>
          <cell r="AB15">
            <v>10</v>
          </cell>
          <cell r="AC15">
            <v>61</v>
          </cell>
          <cell r="AD15">
            <v>14</v>
          </cell>
          <cell r="AE15">
            <v>13</v>
          </cell>
          <cell r="AF15">
            <v>2</v>
          </cell>
          <cell r="AG15">
            <v>130</v>
          </cell>
          <cell r="AH15">
            <v>10</v>
          </cell>
          <cell r="AI15">
            <v>126</v>
          </cell>
          <cell r="AJ15">
            <v>217</v>
          </cell>
        </row>
        <row r="16">
          <cell r="B16" t="str">
            <v>A5AmspEC50</v>
          </cell>
          <cell r="C16" t="str">
            <v>Rehwoldt et al. 1973</v>
          </cell>
          <cell r="D16">
            <v>1973</v>
          </cell>
          <cell r="E16" t="str">
            <v>Amnicola sp.</v>
          </cell>
          <cell r="F16" t="str">
            <v xml:space="preserve">Amnicola </v>
          </cell>
          <cell r="G16" t="str">
            <v>sp.</v>
          </cell>
          <cell r="H16"/>
          <cell r="I16" t="str">
            <v>invertebrate</v>
          </cell>
          <cell r="J16" t="str">
            <v>embryo</v>
          </cell>
          <cell r="K16" t="str">
            <v>mortality</v>
          </cell>
          <cell r="L16" t="str">
            <v>EC50</v>
          </cell>
          <cell r="M16" t="str">
            <v>Zn(NO3)2</v>
          </cell>
          <cell r="N16" t="str">
            <v>Not indicated</v>
          </cell>
          <cell r="O16" t="str">
            <v>static</v>
          </cell>
          <cell r="P16" t="str">
            <v>Acute</v>
          </cell>
          <cell r="Q16" t="str">
            <v>96-hr</v>
          </cell>
          <cell r="R16"/>
          <cell r="S16" t="str">
            <v>N-Hudson River</v>
          </cell>
          <cell r="T16"/>
          <cell r="U16">
            <v>17</v>
          </cell>
          <cell r="V16">
            <v>7.6</v>
          </cell>
          <cell r="W16" t="str">
            <v/>
          </cell>
          <cell r="X16">
            <v>20200</v>
          </cell>
          <cell r="Y16">
            <v>19755.599999999999</v>
          </cell>
          <cell r="Z16" t="str">
            <v/>
          </cell>
          <cell r="AA16">
            <v>1.7</v>
          </cell>
          <cell r="AB16">
            <v>10</v>
          </cell>
          <cell r="AC16">
            <v>13.324493669240567</v>
          </cell>
          <cell r="AD16">
            <v>4.0623456308660266</v>
          </cell>
          <cell r="AE16">
            <v>7.0874966325747701</v>
          </cell>
          <cell r="AF16">
            <v>1.0868265635595895</v>
          </cell>
          <cell r="AG16">
            <v>6.4060065717502725</v>
          </cell>
          <cell r="AH16">
            <v>4.1597445271105666</v>
          </cell>
          <cell r="AI16">
            <v>29.9</v>
          </cell>
          <cell r="AJ16">
            <v>50</v>
          </cell>
        </row>
        <row r="17">
          <cell r="B17" t="str">
            <v>A6AmspEC50</v>
          </cell>
          <cell r="C17" t="str">
            <v>Rehwoldt et al. 1973</v>
          </cell>
          <cell r="D17">
            <v>1973</v>
          </cell>
          <cell r="E17" t="str">
            <v>Amnicola sp.</v>
          </cell>
          <cell r="F17" t="str">
            <v xml:space="preserve">Amnicola </v>
          </cell>
          <cell r="G17" t="str">
            <v>sp.</v>
          </cell>
          <cell r="H17"/>
          <cell r="I17" t="str">
            <v>invertebrate</v>
          </cell>
          <cell r="J17" t="str">
            <v>adult</v>
          </cell>
          <cell r="K17" t="str">
            <v>mortality</v>
          </cell>
          <cell r="L17" t="str">
            <v>EC50</v>
          </cell>
          <cell r="M17" t="str">
            <v>Zn(NO3)2</v>
          </cell>
          <cell r="N17" t="str">
            <v>Not indicated</v>
          </cell>
          <cell r="O17" t="str">
            <v>static</v>
          </cell>
          <cell r="P17" t="str">
            <v>Acute</v>
          </cell>
          <cell r="Q17" t="str">
            <v>96-hr</v>
          </cell>
          <cell r="R17"/>
          <cell r="S17" t="str">
            <v>N-Hudson River</v>
          </cell>
          <cell r="T17"/>
          <cell r="U17">
            <v>17</v>
          </cell>
          <cell r="V17">
            <v>7.6</v>
          </cell>
          <cell r="W17" t="str">
            <v/>
          </cell>
          <cell r="X17">
            <v>14000</v>
          </cell>
          <cell r="Y17">
            <v>13692</v>
          </cell>
          <cell r="Z17" t="str">
            <v/>
          </cell>
          <cell r="AA17">
            <v>1.7</v>
          </cell>
          <cell r="AB17">
            <v>10</v>
          </cell>
          <cell r="AC17">
            <v>13.324493669240567</v>
          </cell>
          <cell r="AD17">
            <v>4.0623456308660266</v>
          </cell>
          <cell r="AE17">
            <v>7.0874966325747701</v>
          </cell>
          <cell r="AF17">
            <v>1.0868265635595895</v>
          </cell>
          <cell r="AG17">
            <v>6.4060065717502725</v>
          </cell>
          <cell r="AH17">
            <v>4.1597445271105666</v>
          </cell>
          <cell r="AI17">
            <v>29.9</v>
          </cell>
          <cell r="AJ17">
            <v>50</v>
          </cell>
        </row>
        <row r="18">
          <cell r="B18" t="str">
            <v>A7AnroEC50</v>
          </cell>
          <cell r="C18" t="str">
            <v>Rehwoldt et al. 1972</v>
          </cell>
          <cell r="D18">
            <v>1972</v>
          </cell>
          <cell r="E18" t="str">
            <v>Anguilla rostrata</v>
          </cell>
          <cell r="F18" t="str">
            <v xml:space="preserve">Anguilla </v>
          </cell>
          <cell r="G18" t="str">
            <v>rostrata</v>
          </cell>
          <cell r="H18"/>
          <cell r="I18" t="str">
            <v>fish</v>
          </cell>
          <cell r="J18" t="str">
            <v>assume &lt;20 cm</v>
          </cell>
          <cell r="K18" t="str">
            <v>mortality</v>
          </cell>
          <cell r="L18" t="str">
            <v>EC50</v>
          </cell>
          <cell r="M18" t="str">
            <v>Zn(NO3)2</v>
          </cell>
          <cell r="N18" t="str">
            <v>Not indicated</v>
          </cell>
          <cell r="O18" t="str">
            <v>static</v>
          </cell>
          <cell r="P18" t="str">
            <v>Acute</v>
          </cell>
          <cell r="Q18" t="str">
            <v>96-hr</v>
          </cell>
          <cell r="R18"/>
          <cell r="S18" t="str">
            <v>N-Hudson River</v>
          </cell>
          <cell r="T18"/>
          <cell r="U18">
            <v>28</v>
          </cell>
          <cell r="V18">
            <v>8</v>
          </cell>
          <cell r="W18" t="str">
            <v/>
          </cell>
          <cell r="X18">
            <v>14500</v>
          </cell>
          <cell r="Y18">
            <v>14181</v>
          </cell>
          <cell r="Z18" t="str">
            <v/>
          </cell>
          <cell r="AA18">
            <v>1.7</v>
          </cell>
          <cell r="AB18">
            <v>10</v>
          </cell>
          <cell r="AC18">
            <v>14.656943036164625</v>
          </cell>
          <cell r="AD18">
            <v>4.4685801939526302</v>
          </cell>
          <cell r="AE18">
            <v>7.7962462958322476</v>
          </cell>
          <cell r="AF18">
            <v>1.1955092199155486</v>
          </cell>
          <cell r="AG18">
            <v>7.0466072289252999</v>
          </cell>
          <cell r="AH18">
            <v>4.5757189798216231</v>
          </cell>
          <cell r="AI18">
            <v>75.900000000000006</v>
          </cell>
          <cell r="AJ18">
            <v>55</v>
          </cell>
        </row>
        <row r="19">
          <cell r="B19" t="str">
            <v>A8AnroEC50</v>
          </cell>
          <cell r="C19" t="str">
            <v>Rehwoldt et al. 1972</v>
          </cell>
          <cell r="D19">
            <v>1972</v>
          </cell>
          <cell r="E19" t="str">
            <v>Anguilla rostrata</v>
          </cell>
          <cell r="F19" t="str">
            <v xml:space="preserve">Anguilla </v>
          </cell>
          <cell r="G19" t="str">
            <v>rostrata</v>
          </cell>
          <cell r="H19"/>
          <cell r="I19" t="str">
            <v>fish</v>
          </cell>
          <cell r="J19" t="str">
            <v>assume &lt;20 cm</v>
          </cell>
          <cell r="K19" t="str">
            <v>mortality</v>
          </cell>
          <cell r="L19" t="str">
            <v>EC50</v>
          </cell>
          <cell r="M19" t="str">
            <v>Zn(NO3)2</v>
          </cell>
          <cell r="N19" t="str">
            <v>Not indicated</v>
          </cell>
          <cell r="O19" t="str">
            <v>static</v>
          </cell>
          <cell r="P19" t="str">
            <v>Acute</v>
          </cell>
          <cell r="Q19" t="str">
            <v>48-hr</v>
          </cell>
          <cell r="R19"/>
          <cell r="S19" t="str">
            <v>N-Hudson River</v>
          </cell>
          <cell r="T19"/>
          <cell r="U19">
            <v>28</v>
          </cell>
          <cell r="V19">
            <v>8</v>
          </cell>
          <cell r="W19" t="str">
            <v/>
          </cell>
          <cell r="X19">
            <v>20100</v>
          </cell>
          <cell r="Y19">
            <v>19657.8</v>
          </cell>
          <cell r="Z19" t="str">
            <v/>
          </cell>
          <cell r="AA19">
            <v>1.7</v>
          </cell>
          <cell r="AB19">
            <v>10</v>
          </cell>
          <cell r="AC19">
            <v>14.656943036164625</v>
          </cell>
          <cell r="AD19">
            <v>4.4685801939526302</v>
          </cell>
          <cell r="AE19">
            <v>7.7962462958322476</v>
          </cell>
          <cell r="AF19">
            <v>1.1955092199155486</v>
          </cell>
          <cell r="AG19">
            <v>7.0466072289252999</v>
          </cell>
          <cell r="AH19">
            <v>4.5757189798216231</v>
          </cell>
          <cell r="AI19">
            <v>75.900000000000006</v>
          </cell>
          <cell r="AJ19">
            <v>55</v>
          </cell>
        </row>
        <row r="20">
          <cell r="B20" t="str">
            <v>A9AnanEC50</v>
          </cell>
          <cell r="C20" t="str">
            <v>Kováts et al. 2010</v>
          </cell>
          <cell r="D20">
            <v>2010</v>
          </cell>
          <cell r="E20" t="str">
            <v>Anodonta anatine</v>
          </cell>
          <cell r="F20" t="str">
            <v xml:space="preserve">Anodonta </v>
          </cell>
          <cell r="G20" t="str">
            <v>anatine</v>
          </cell>
          <cell r="H20"/>
          <cell r="I20" t="str">
            <v>invertebrate</v>
          </cell>
          <cell r="J20" t="str">
            <v>glochidia</v>
          </cell>
          <cell r="K20" t="str">
            <v>viability</v>
          </cell>
          <cell r="L20" t="str">
            <v>EC50</v>
          </cell>
          <cell r="M20"/>
          <cell r="N20"/>
          <cell r="O20" t="str">
            <v>static</v>
          </cell>
          <cell r="P20" t="str">
            <v>Acute</v>
          </cell>
          <cell r="Q20" t="str">
            <v>48-hr</v>
          </cell>
          <cell r="R20"/>
          <cell r="S20" t="str">
            <v>WIP</v>
          </cell>
          <cell r="T20"/>
          <cell r="U20" t="str">
            <v/>
          </cell>
          <cell r="V20" t="str">
            <v/>
          </cell>
          <cell r="W20" t="str">
            <v/>
          </cell>
          <cell r="X20">
            <v>233.5</v>
          </cell>
          <cell r="Y20">
            <v>228.363</v>
          </cell>
          <cell r="Z20" t="str">
            <v/>
          </cell>
          <cell r="AA20" t="str">
            <v/>
          </cell>
          <cell r="AB20" t="str">
            <v/>
          </cell>
          <cell r="AC20" t="str">
            <v/>
          </cell>
          <cell r="AD20" t="str">
            <v/>
          </cell>
          <cell r="AE20" t="str">
            <v/>
          </cell>
          <cell r="AF20" t="str">
            <v/>
          </cell>
          <cell r="AG20" t="str">
            <v/>
          </cell>
          <cell r="AH20" t="str">
            <v/>
          </cell>
          <cell r="AI20" t="str">
            <v/>
          </cell>
          <cell r="AJ20">
            <v>170</v>
          </cell>
        </row>
        <row r="21">
          <cell r="B21" t="str">
            <v>A10AnimEC50</v>
          </cell>
          <cell r="C21" t="str">
            <v>Keller and Zam 1991</v>
          </cell>
          <cell r="D21">
            <v>1991</v>
          </cell>
          <cell r="E21" t="str">
            <v>Anodonta imbecillis</v>
          </cell>
          <cell r="F21" t="str">
            <v xml:space="preserve">Anodonta </v>
          </cell>
          <cell r="G21" t="str">
            <v>imbecillis</v>
          </cell>
          <cell r="H21"/>
          <cell r="I21" t="str">
            <v>invertebrate</v>
          </cell>
          <cell r="J21" t="str">
            <v>juveniles</v>
          </cell>
          <cell r="K21" t="str">
            <v>mortality</v>
          </cell>
          <cell r="L21" t="str">
            <v>EC50</v>
          </cell>
          <cell r="M21" t="str">
            <v>ZnSO4</v>
          </cell>
          <cell r="N21"/>
          <cell r="O21" t="str">
            <v>static</v>
          </cell>
          <cell r="P21" t="str">
            <v>Acute</v>
          </cell>
          <cell r="Q21" t="str">
            <v>96-hr</v>
          </cell>
          <cell r="R21"/>
          <cell r="S21" t="str">
            <v>S-Dionized</v>
          </cell>
          <cell r="T21"/>
          <cell r="U21">
            <v>23</v>
          </cell>
          <cell r="V21">
            <v>7.4</v>
          </cell>
          <cell r="W21" t="str">
            <v/>
          </cell>
          <cell r="X21">
            <v>268</v>
          </cell>
          <cell r="Y21">
            <v>262.10399999999998</v>
          </cell>
          <cell r="Z21" t="str">
            <v/>
          </cell>
          <cell r="AA21">
            <v>0.5</v>
          </cell>
          <cell r="AB21">
            <v>10</v>
          </cell>
          <cell r="AC21">
            <v>6.4</v>
          </cell>
          <cell r="AD21">
            <v>5.6</v>
          </cell>
          <cell r="AE21">
            <v>12.1</v>
          </cell>
          <cell r="AF21">
            <v>0.97</v>
          </cell>
          <cell r="AG21">
            <v>37.4</v>
          </cell>
          <cell r="AH21">
            <v>0.88</v>
          </cell>
          <cell r="AI21">
            <v>32.5</v>
          </cell>
          <cell r="AJ21">
            <v>39</v>
          </cell>
        </row>
        <row r="22">
          <cell r="B22" t="str">
            <v>A11AnimEC50</v>
          </cell>
          <cell r="C22" t="str">
            <v>Keller and Zam 1991</v>
          </cell>
          <cell r="D22">
            <v>1991</v>
          </cell>
          <cell r="E22" t="str">
            <v>Anodonta imbecillis</v>
          </cell>
          <cell r="F22" t="str">
            <v xml:space="preserve">Anodonta </v>
          </cell>
          <cell r="G22" t="str">
            <v>imbecillis</v>
          </cell>
          <cell r="H22"/>
          <cell r="I22" t="str">
            <v>invertebrate</v>
          </cell>
          <cell r="J22" t="str">
            <v>juveniles</v>
          </cell>
          <cell r="K22" t="str">
            <v>mortality</v>
          </cell>
          <cell r="L22" t="str">
            <v>EC50</v>
          </cell>
          <cell r="M22" t="str">
            <v>ZnSO4</v>
          </cell>
          <cell r="N22"/>
          <cell r="O22" t="str">
            <v>static</v>
          </cell>
          <cell r="P22" t="str">
            <v>Acute</v>
          </cell>
          <cell r="Q22" t="str">
            <v>96-hr</v>
          </cell>
          <cell r="R22"/>
          <cell r="S22" t="str">
            <v>S-Dionized</v>
          </cell>
          <cell r="T22"/>
          <cell r="U22">
            <v>23</v>
          </cell>
          <cell r="V22">
            <v>7.6</v>
          </cell>
          <cell r="W22" t="str">
            <v/>
          </cell>
          <cell r="X22">
            <v>438</v>
          </cell>
          <cell r="Y22">
            <v>428.36399999999998</v>
          </cell>
          <cell r="Z22" t="str">
            <v/>
          </cell>
          <cell r="AA22">
            <v>0.5</v>
          </cell>
          <cell r="AB22">
            <v>10</v>
          </cell>
          <cell r="AC22">
            <v>14</v>
          </cell>
          <cell r="AD22">
            <v>12.1</v>
          </cell>
          <cell r="AE22">
            <v>26.3</v>
          </cell>
          <cell r="AF22">
            <v>2.1</v>
          </cell>
          <cell r="AG22">
            <v>81.400000000000006</v>
          </cell>
          <cell r="AH22">
            <v>1.9</v>
          </cell>
          <cell r="AI22">
            <v>65</v>
          </cell>
          <cell r="AJ22">
            <v>90</v>
          </cell>
        </row>
        <row r="23">
          <cell r="B23" t="str">
            <v>A12ArspEC50</v>
          </cell>
          <cell r="C23" t="str">
            <v>Wurtz and Bridges 1961</v>
          </cell>
          <cell r="D23">
            <v>1961</v>
          </cell>
          <cell r="E23" t="str">
            <v>Argia sp.</v>
          </cell>
          <cell r="F23" t="str">
            <v xml:space="preserve">Argia </v>
          </cell>
          <cell r="G23" t="str">
            <v>sp.</v>
          </cell>
          <cell r="H23"/>
          <cell r="I23" t="str">
            <v>invertebrate</v>
          </cell>
          <cell r="J23" t="str">
            <v>NR</v>
          </cell>
          <cell r="K23" t="str">
            <v>mortality</v>
          </cell>
          <cell r="L23" t="str">
            <v>EC50</v>
          </cell>
          <cell r="M23" t="str">
            <v>ZnSO4</v>
          </cell>
          <cell r="N23" t="str">
            <v>Not indicated</v>
          </cell>
          <cell r="O23" t="str">
            <v>static</v>
          </cell>
          <cell r="P23" t="str">
            <v>Acute</v>
          </cell>
          <cell r="Q23" t="str">
            <v>96-hr</v>
          </cell>
          <cell r="R23"/>
          <cell r="S23" t="str">
            <v>WA-Diluted well water</v>
          </cell>
          <cell r="T23"/>
          <cell r="U23">
            <v>21.1</v>
          </cell>
          <cell r="V23">
            <v>7.3</v>
          </cell>
          <cell r="W23" t="str">
            <v/>
          </cell>
          <cell r="X23">
            <v>40930</v>
          </cell>
          <cell r="Y23">
            <v>40029.54</v>
          </cell>
          <cell r="Z23" t="str">
            <v/>
          </cell>
          <cell r="AA23">
            <v>1.6</v>
          </cell>
          <cell r="AB23">
            <v>10</v>
          </cell>
          <cell r="AC23">
            <v>5.3297974676962276</v>
          </cell>
          <cell r="AD23">
            <v>1.6249382523464109</v>
          </cell>
          <cell r="AE23">
            <v>2.8349986530299085</v>
          </cell>
          <cell r="AF23">
            <v>0.43473062542383589</v>
          </cell>
          <cell r="AG23">
            <v>2.5624026287001094</v>
          </cell>
          <cell r="AH23">
            <v>1.6638978108442268</v>
          </cell>
          <cell r="AI23">
            <v>14.9</v>
          </cell>
          <cell r="AJ23">
            <v>20</v>
          </cell>
        </row>
        <row r="24">
          <cell r="B24" t="str">
            <v>A13AsbiEC50</v>
          </cell>
          <cell r="C24" t="str">
            <v>Bosnak and Morgan 1981</v>
          </cell>
          <cell r="D24">
            <v>1981</v>
          </cell>
          <cell r="E24" t="str">
            <v>Asellus bicrenata</v>
          </cell>
          <cell r="F24" t="str">
            <v xml:space="preserve">Asellus </v>
          </cell>
          <cell r="G24" t="str">
            <v>bicrenata</v>
          </cell>
          <cell r="H24"/>
          <cell r="I24" t="str">
            <v>invertebrate</v>
          </cell>
          <cell r="J24" t="str">
            <v>3-7 mm</v>
          </cell>
          <cell r="K24" t="str">
            <v>mortality</v>
          </cell>
          <cell r="L24" t="str">
            <v>EC50</v>
          </cell>
          <cell r="M24"/>
          <cell r="N24"/>
          <cell r="O24" t="str">
            <v>flow through</v>
          </cell>
          <cell r="P24" t="str">
            <v>Acute</v>
          </cell>
          <cell r="Q24" t="str">
            <v>96-hr</v>
          </cell>
          <cell r="R24"/>
          <cell r="S24" t="str">
            <v>WIP</v>
          </cell>
          <cell r="T24"/>
          <cell r="U24" t="str">
            <v/>
          </cell>
          <cell r="V24" t="str">
            <v/>
          </cell>
          <cell r="W24" t="str">
            <v/>
          </cell>
          <cell r="X24">
            <v>20110</v>
          </cell>
          <cell r="Y24">
            <v>19667.579999999998</v>
          </cell>
          <cell r="Z24" t="str">
            <v/>
          </cell>
          <cell r="AA24" t="str">
            <v/>
          </cell>
          <cell r="AB24" t="str">
            <v/>
          </cell>
          <cell r="AC24" t="str">
            <v/>
          </cell>
          <cell r="AD24" t="str">
            <v/>
          </cell>
          <cell r="AE24" t="str">
            <v/>
          </cell>
          <cell r="AF24" t="str">
            <v/>
          </cell>
          <cell r="AG24" t="str">
            <v/>
          </cell>
          <cell r="AH24" t="str">
            <v/>
          </cell>
          <cell r="AI24" t="str">
            <v/>
          </cell>
          <cell r="AJ24">
            <v>220</v>
          </cell>
        </row>
        <row r="25">
          <cell r="B25" t="str">
            <v>A14AscoEC50</v>
          </cell>
          <cell r="C25" t="str">
            <v>Wurtz and Bridges 1961</v>
          </cell>
          <cell r="D25">
            <v>1961</v>
          </cell>
          <cell r="E25" t="str">
            <v>Asellus communis</v>
          </cell>
          <cell r="F25" t="str">
            <v xml:space="preserve">Asellus </v>
          </cell>
          <cell r="G25" t="str">
            <v>communis</v>
          </cell>
          <cell r="H25"/>
          <cell r="I25" t="str">
            <v>invertebrate</v>
          </cell>
          <cell r="J25" t="str">
            <v>NR</v>
          </cell>
          <cell r="K25" t="str">
            <v>mortality</v>
          </cell>
          <cell r="L25" t="str">
            <v>EC50</v>
          </cell>
          <cell r="M25" t="str">
            <v>ZnSO4</v>
          </cell>
          <cell r="N25" t="str">
            <v>Not indicated</v>
          </cell>
          <cell r="O25" t="str">
            <v>static</v>
          </cell>
          <cell r="P25" t="str">
            <v>Acute</v>
          </cell>
          <cell r="Q25" t="str">
            <v>96-hr</v>
          </cell>
          <cell r="R25"/>
          <cell r="S25" t="str">
            <v>WA-Diluted well water</v>
          </cell>
          <cell r="T25"/>
          <cell r="U25">
            <v>21.1</v>
          </cell>
          <cell r="V25">
            <v>7.3</v>
          </cell>
          <cell r="W25" t="str">
            <v/>
          </cell>
          <cell r="X25">
            <v>12734</v>
          </cell>
          <cell r="Y25">
            <v>12453.851999999999</v>
          </cell>
          <cell r="Z25" t="str">
            <v/>
          </cell>
          <cell r="AA25">
            <v>1.6</v>
          </cell>
          <cell r="AB25">
            <v>10</v>
          </cell>
          <cell r="AC25">
            <v>5.3297974676962276</v>
          </cell>
          <cell r="AD25">
            <v>1.6249382523464109</v>
          </cell>
          <cell r="AE25">
            <v>2.8349986530299085</v>
          </cell>
          <cell r="AF25">
            <v>0.43473062542383589</v>
          </cell>
          <cell r="AG25">
            <v>2.5624026287001094</v>
          </cell>
          <cell r="AH25">
            <v>1.6638978108442268</v>
          </cell>
          <cell r="AI25">
            <v>14.9</v>
          </cell>
          <cell r="AJ25">
            <v>20</v>
          </cell>
        </row>
        <row r="26">
          <cell r="B26" t="str">
            <v>A15AscoEC50</v>
          </cell>
          <cell r="C26" t="str">
            <v>Wurtz and Bridges 1961</v>
          </cell>
          <cell r="D26">
            <v>1961</v>
          </cell>
          <cell r="E26" t="str">
            <v>Asellus communis</v>
          </cell>
          <cell r="F26" t="str">
            <v xml:space="preserve">Asellus </v>
          </cell>
          <cell r="G26" t="str">
            <v>communis</v>
          </cell>
          <cell r="H26"/>
          <cell r="I26" t="str">
            <v>invertebrate</v>
          </cell>
          <cell r="J26" t="str">
            <v>NR</v>
          </cell>
          <cell r="K26" t="str">
            <v>mortality</v>
          </cell>
          <cell r="L26" t="str">
            <v>EC50</v>
          </cell>
          <cell r="M26" t="str">
            <v>ZnSO4</v>
          </cell>
          <cell r="N26" t="str">
            <v>Not indicated</v>
          </cell>
          <cell r="O26" t="str">
            <v>static</v>
          </cell>
          <cell r="P26" t="str">
            <v>Acute</v>
          </cell>
          <cell r="Q26" t="str">
            <v>96-hr</v>
          </cell>
          <cell r="R26"/>
          <cell r="S26" t="str">
            <v>WA-Diluted well water</v>
          </cell>
          <cell r="T26"/>
          <cell r="U26">
            <v>21.1</v>
          </cell>
          <cell r="V26">
            <v>7.85</v>
          </cell>
          <cell r="W26" t="str">
            <v/>
          </cell>
          <cell r="X26">
            <v>8755</v>
          </cell>
          <cell r="Y26">
            <v>8562.39</v>
          </cell>
          <cell r="Z26" t="str">
            <v/>
          </cell>
          <cell r="AA26">
            <v>1.6</v>
          </cell>
          <cell r="AB26">
            <v>10</v>
          </cell>
          <cell r="AC26">
            <v>26.648987338481135</v>
          </cell>
          <cell r="AD26">
            <v>8.1246912617320532</v>
          </cell>
          <cell r="AE26">
            <v>14.17499326514954</v>
          </cell>
          <cell r="AF26">
            <v>2.173653127119179</v>
          </cell>
          <cell r="AG26">
            <v>12.812013143500545</v>
          </cell>
          <cell r="AH26">
            <v>8.3194890542211333</v>
          </cell>
          <cell r="AI26">
            <v>60.1</v>
          </cell>
          <cell r="AJ26">
            <v>100</v>
          </cell>
        </row>
        <row r="27">
          <cell r="B27" t="str">
            <v>A16BatrEC50</v>
          </cell>
          <cell r="C27" t="str">
            <v>Brinkman and Vieira 2007</v>
          </cell>
          <cell r="D27">
            <v>2007</v>
          </cell>
          <cell r="E27" t="str">
            <v>Baetis tricaudatus</v>
          </cell>
          <cell r="F27" t="str">
            <v xml:space="preserve">Baetis </v>
          </cell>
          <cell r="G27" t="str">
            <v>tricaudatus</v>
          </cell>
          <cell r="H27"/>
          <cell r="I27" t="str">
            <v>invertebrate</v>
          </cell>
          <cell r="J27" t="str">
            <v>nymphs</v>
          </cell>
          <cell r="K27" t="str">
            <v>mortality</v>
          </cell>
          <cell r="L27" t="str">
            <v>EC50</v>
          </cell>
          <cell r="M27" t="str">
            <v>ZnSO4</v>
          </cell>
          <cell r="N27" t="str">
            <v>Measured - 0, 48, and 96 hr</v>
          </cell>
          <cell r="O27" t="str">
            <v>flow through</v>
          </cell>
          <cell r="P27" t="str">
            <v>Acute</v>
          </cell>
          <cell r="Q27" t="str">
            <v>96-hr</v>
          </cell>
          <cell r="R27" t="str">
            <v>None</v>
          </cell>
          <cell r="S27" t="str">
            <v>W-Fort Collins</v>
          </cell>
          <cell r="T27"/>
          <cell r="U27">
            <v>11.3</v>
          </cell>
          <cell r="V27">
            <v>7.6</v>
          </cell>
          <cell r="W27" t="str">
            <v/>
          </cell>
          <cell r="X27" t="str">
            <v/>
          </cell>
          <cell r="Y27">
            <v>10000</v>
          </cell>
          <cell r="Z27" t="str">
            <v/>
          </cell>
          <cell r="AA27">
            <v>1.7</v>
          </cell>
          <cell r="AB27">
            <v>10</v>
          </cell>
          <cell r="AC27">
            <v>14.6977266787906</v>
          </cell>
          <cell r="AD27">
            <v>1.3536919551497999</v>
          </cell>
          <cell r="AE27">
            <v>2.8693558022999599</v>
          </cell>
          <cell r="AF27">
            <v>0.59988513322217796</v>
          </cell>
          <cell r="AG27">
            <v>10.173333727400999</v>
          </cell>
          <cell r="AH27">
            <v>3.4080150506327</v>
          </cell>
          <cell r="AI27">
            <v>29.4</v>
          </cell>
          <cell r="AJ27">
            <v>42.3</v>
          </cell>
        </row>
        <row r="28">
          <cell r="B28" t="str">
            <v>A17BatrEC50</v>
          </cell>
          <cell r="C28" t="str">
            <v>Brinkman and Vieira 2007</v>
          </cell>
          <cell r="D28">
            <v>2007</v>
          </cell>
          <cell r="E28" t="str">
            <v>Baetis tricaudatus</v>
          </cell>
          <cell r="F28" t="str">
            <v xml:space="preserve">Baetis </v>
          </cell>
          <cell r="G28" t="str">
            <v>tricaudatus</v>
          </cell>
          <cell r="H28"/>
          <cell r="I28" t="str">
            <v>invertebrate</v>
          </cell>
          <cell r="J28" t="str">
            <v>nymphs</v>
          </cell>
          <cell r="K28" t="str">
            <v>mortality</v>
          </cell>
          <cell r="L28" t="str">
            <v>EC50</v>
          </cell>
          <cell r="M28" t="str">
            <v>ZnSO4</v>
          </cell>
          <cell r="N28" t="str">
            <v>Measured - 0, 48, and 96 hr</v>
          </cell>
          <cell r="O28" t="str">
            <v>flow through</v>
          </cell>
          <cell r="P28" t="str">
            <v>Acute</v>
          </cell>
          <cell r="Q28" t="str">
            <v>96-hr</v>
          </cell>
          <cell r="R28" t="str">
            <v>None</v>
          </cell>
          <cell r="S28" t="str">
            <v>W-Fort Collins</v>
          </cell>
          <cell r="T28"/>
          <cell r="U28">
            <v>11.3</v>
          </cell>
          <cell r="V28">
            <v>7.52</v>
          </cell>
          <cell r="W28" t="str">
            <v/>
          </cell>
          <cell r="X28" t="str">
            <v/>
          </cell>
          <cell r="Y28">
            <v>13200</v>
          </cell>
          <cell r="Z28" t="str">
            <v/>
          </cell>
          <cell r="AA28">
            <v>1.7</v>
          </cell>
          <cell r="AB28">
            <v>10</v>
          </cell>
          <cell r="AC28">
            <v>14.0375451022019</v>
          </cell>
          <cell r="AD28">
            <v>1.29288782477664</v>
          </cell>
          <cell r="AE28">
            <v>2.74047220834322</v>
          </cell>
          <cell r="AF28">
            <v>0.572939938112908</v>
          </cell>
          <cell r="AG28">
            <v>9.7163754748699596</v>
          </cell>
          <cell r="AH28">
            <v>3.2549363604151602</v>
          </cell>
          <cell r="AI28">
            <v>27.4</v>
          </cell>
          <cell r="AJ28">
            <v>40.4</v>
          </cell>
        </row>
        <row r="29">
          <cell r="B29" t="str">
            <v>A18BrzsEC50</v>
          </cell>
          <cell r="C29" t="str">
            <v>Brown et al. 2005</v>
          </cell>
          <cell r="D29">
            <v>2005</v>
          </cell>
          <cell r="E29" t="str">
            <v>Bryocamptus zschokkei</v>
          </cell>
          <cell r="F29" t="str">
            <v xml:space="preserve">Bryocamptus </v>
          </cell>
          <cell r="G29" t="str">
            <v>zschokkei</v>
          </cell>
          <cell r="H29"/>
          <cell r="I29" t="str">
            <v>invertebrate</v>
          </cell>
          <cell r="J29" t="str">
            <v>nauplii</v>
          </cell>
          <cell r="K29" t="str">
            <v>mortality</v>
          </cell>
          <cell r="L29" t="str">
            <v>EC50</v>
          </cell>
          <cell r="M29" t="str">
            <v>ZnSO4</v>
          </cell>
          <cell r="N29"/>
          <cell r="O29" t="str">
            <v>static</v>
          </cell>
          <cell r="P29" t="str">
            <v>Acute</v>
          </cell>
          <cell r="Q29" t="str">
            <v>96-hr</v>
          </cell>
          <cell r="R29"/>
          <cell r="S29" t="str">
            <v>S-Diluted Elendts M4</v>
          </cell>
          <cell r="T29"/>
          <cell r="U29">
            <v>20</v>
          </cell>
          <cell r="V29">
            <v>7.65</v>
          </cell>
          <cell r="W29" t="str">
            <v/>
          </cell>
          <cell r="X29">
            <v>920</v>
          </cell>
          <cell r="Y29">
            <v>899.76</v>
          </cell>
          <cell r="Z29" t="str">
            <v/>
          </cell>
          <cell r="AA29">
            <v>0.5</v>
          </cell>
          <cell r="AB29">
            <v>10</v>
          </cell>
          <cell r="AC29">
            <v>32.466367713004502</v>
          </cell>
          <cell r="AD29">
            <v>4.6300448430493297</v>
          </cell>
          <cell r="AE29">
            <v>11.1434977578475</v>
          </cell>
          <cell r="AF29">
            <v>1.60313901345291</v>
          </cell>
          <cell r="AG29">
            <v>19.2937219730942</v>
          </cell>
          <cell r="AH29">
            <v>65.773542600896903</v>
          </cell>
          <cell r="AI29">
            <v>17.2869955156951</v>
          </cell>
          <cell r="AJ29">
            <v>100</v>
          </cell>
        </row>
        <row r="30">
          <cell r="B30" t="str">
            <v>A19BrzsEC50</v>
          </cell>
          <cell r="C30" t="str">
            <v>Brown et al. 2005</v>
          </cell>
          <cell r="D30">
            <v>2005</v>
          </cell>
          <cell r="E30" t="str">
            <v>Bryocamptus zschokkei</v>
          </cell>
          <cell r="F30" t="str">
            <v xml:space="preserve">Bryocamptus </v>
          </cell>
          <cell r="G30" t="str">
            <v>zschokkei</v>
          </cell>
          <cell r="H30"/>
          <cell r="I30" t="str">
            <v>invertebrate</v>
          </cell>
          <cell r="J30" t="str">
            <v>copepodid</v>
          </cell>
          <cell r="K30" t="str">
            <v>mortality</v>
          </cell>
          <cell r="L30" t="str">
            <v>EC50</v>
          </cell>
          <cell r="M30" t="str">
            <v>ZnSO4</v>
          </cell>
          <cell r="N30"/>
          <cell r="O30" t="str">
            <v>static</v>
          </cell>
          <cell r="P30" t="str">
            <v>Acute</v>
          </cell>
          <cell r="Q30" t="str">
            <v>96-hr</v>
          </cell>
          <cell r="R30"/>
          <cell r="S30" t="str">
            <v>S-Diluted Elendts M4</v>
          </cell>
          <cell r="T30"/>
          <cell r="U30">
            <v>20</v>
          </cell>
          <cell r="V30">
            <v>7.65</v>
          </cell>
          <cell r="W30" t="str">
            <v/>
          </cell>
          <cell r="X30">
            <v>620</v>
          </cell>
          <cell r="Y30">
            <v>606.36</v>
          </cell>
          <cell r="Z30" t="str">
            <v/>
          </cell>
          <cell r="AA30">
            <v>0.5</v>
          </cell>
          <cell r="AB30">
            <v>10</v>
          </cell>
          <cell r="AC30">
            <v>32.466367713004502</v>
          </cell>
          <cell r="AD30">
            <v>4.6300448430493297</v>
          </cell>
          <cell r="AE30">
            <v>11.1434977578475</v>
          </cell>
          <cell r="AF30">
            <v>1.60313901345291</v>
          </cell>
          <cell r="AG30">
            <v>19.2937219730942</v>
          </cell>
          <cell r="AH30">
            <v>65.773542600896903</v>
          </cell>
          <cell r="AI30">
            <v>17.2869955156951</v>
          </cell>
          <cell r="AJ30">
            <v>100</v>
          </cell>
        </row>
        <row r="31">
          <cell r="B31" t="str">
            <v>A20BumeEC50</v>
          </cell>
          <cell r="C31" t="str">
            <v>Khangarot and Ray 1987</v>
          </cell>
          <cell r="D31">
            <v>1987</v>
          </cell>
          <cell r="E31" t="str">
            <v>Bufo melanostictus</v>
          </cell>
          <cell r="F31" t="str">
            <v xml:space="preserve">Bufo </v>
          </cell>
          <cell r="G31" t="str">
            <v>melanostictus</v>
          </cell>
          <cell r="H31"/>
          <cell r="I31" t="str">
            <v>Amphibian</v>
          </cell>
          <cell r="J31" t="str">
            <v>tadpole</v>
          </cell>
          <cell r="K31" t="str">
            <v>mortality</v>
          </cell>
          <cell r="L31" t="str">
            <v>EC50</v>
          </cell>
          <cell r="M31"/>
          <cell r="N31"/>
          <cell r="O31" t="str">
            <v>static</v>
          </cell>
          <cell r="P31" t="str">
            <v>Acute</v>
          </cell>
          <cell r="Q31" t="str">
            <v>96-hr</v>
          </cell>
          <cell r="R31"/>
          <cell r="S31" t="str">
            <v>WIP</v>
          </cell>
          <cell r="T31"/>
          <cell r="U31" t="str">
            <v/>
          </cell>
          <cell r="V31" t="str">
            <v/>
          </cell>
          <cell r="W31" t="str">
            <v/>
          </cell>
          <cell r="X31">
            <v>19860</v>
          </cell>
          <cell r="Y31">
            <v>19423.079999999998</v>
          </cell>
          <cell r="Z31" t="str">
            <v/>
          </cell>
          <cell r="AA31" t="str">
            <v/>
          </cell>
          <cell r="AB31" t="str">
            <v/>
          </cell>
          <cell r="AC31" t="str">
            <v/>
          </cell>
          <cell r="AD31" t="str">
            <v/>
          </cell>
          <cell r="AE31" t="str">
            <v/>
          </cell>
          <cell r="AF31" t="str">
            <v/>
          </cell>
          <cell r="AG31" t="str">
            <v/>
          </cell>
          <cell r="AH31" t="str">
            <v/>
          </cell>
          <cell r="AI31" t="str">
            <v/>
          </cell>
          <cell r="AJ31">
            <v>185</v>
          </cell>
        </row>
        <row r="32">
          <cell r="B32" t="str">
            <v>A21CaspEC50</v>
          </cell>
          <cell r="C32" t="str">
            <v>Brinkman and Vieira 2007</v>
          </cell>
          <cell r="D32">
            <v>2007</v>
          </cell>
          <cell r="E32" t="str">
            <v>Capnia sp.</v>
          </cell>
          <cell r="F32" t="str">
            <v xml:space="preserve">Capnia </v>
          </cell>
          <cell r="G32" t="str">
            <v>sp.</v>
          </cell>
          <cell r="H32"/>
          <cell r="I32" t="str">
            <v>invertebrate</v>
          </cell>
          <cell r="J32" t="str">
            <v>nymphs</v>
          </cell>
          <cell r="K32" t="str">
            <v>mortality</v>
          </cell>
          <cell r="L32" t="str">
            <v>EC50</v>
          </cell>
          <cell r="M32" t="str">
            <v>ZnSO4</v>
          </cell>
          <cell r="N32"/>
          <cell r="O32" t="str">
            <v>renewal</v>
          </cell>
          <cell r="P32" t="str">
            <v>Acute</v>
          </cell>
          <cell r="Q32" t="str">
            <v>96-hr</v>
          </cell>
          <cell r="R32"/>
          <cell r="S32" t="str">
            <v>T-Fort Collins</v>
          </cell>
          <cell r="T32"/>
          <cell r="U32">
            <v>15.4</v>
          </cell>
          <cell r="V32">
            <v>7.1</v>
          </cell>
          <cell r="W32" t="str">
            <v/>
          </cell>
          <cell r="X32" t="str">
            <v/>
          </cell>
          <cell r="Y32">
            <v>5370</v>
          </cell>
          <cell r="Z32" t="str">
            <v/>
          </cell>
          <cell r="AA32">
            <v>1.7</v>
          </cell>
          <cell r="AB32">
            <v>10</v>
          </cell>
          <cell r="AC32">
            <v>17.025735396235</v>
          </cell>
          <cell r="AD32">
            <v>1.5681065201498801</v>
          </cell>
          <cell r="AE32">
            <v>3.3238400546737101</v>
          </cell>
          <cell r="AF32">
            <v>0.694902400186448</v>
          </cell>
          <cell r="AG32">
            <v>11.784712828431401</v>
          </cell>
          <cell r="AH32">
            <v>3.9478188529787799</v>
          </cell>
          <cell r="AI32">
            <v>34.1</v>
          </cell>
          <cell r="AJ32">
            <v>49</v>
          </cell>
        </row>
        <row r="33">
          <cell r="B33" t="str">
            <v>A22CaspEC50</v>
          </cell>
          <cell r="C33" t="str">
            <v>Brinkman and Vieira 2007</v>
          </cell>
          <cell r="D33">
            <v>2007</v>
          </cell>
          <cell r="E33" t="str">
            <v>Capnia sp.</v>
          </cell>
          <cell r="F33" t="str">
            <v xml:space="preserve">Capnia </v>
          </cell>
          <cell r="G33" t="str">
            <v>sp.</v>
          </cell>
          <cell r="H33"/>
          <cell r="I33" t="str">
            <v>invertebrate</v>
          </cell>
          <cell r="J33" t="str">
            <v>nymphs</v>
          </cell>
          <cell r="K33" t="str">
            <v>mortality</v>
          </cell>
          <cell r="L33" t="str">
            <v>EC50</v>
          </cell>
          <cell r="M33" t="str">
            <v>ZnSO4</v>
          </cell>
          <cell r="N33"/>
          <cell r="O33" t="str">
            <v>renewal</v>
          </cell>
          <cell r="P33" t="str">
            <v>Acute</v>
          </cell>
          <cell r="Q33" t="str">
            <v>96-hr</v>
          </cell>
          <cell r="R33"/>
          <cell r="S33" t="str">
            <v>T-Fort Collins</v>
          </cell>
          <cell r="T33"/>
          <cell r="U33">
            <v>12.6</v>
          </cell>
          <cell r="V33">
            <v>7.44</v>
          </cell>
          <cell r="W33" t="str">
            <v/>
          </cell>
          <cell r="X33" t="str">
            <v/>
          </cell>
          <cell r="Y33">
            <v>6040</v>
          </cell>
          <cell r="Z33" t="str">
            <v/>
          </cell>
          <cell r="AA33">
            <v>1.7</v>
          </cell>
          <cell r="AB33">
            <v>10</v>
          </cell>
          <cell r="AC33">
            <v>21.3690352422133</v>
          </cell>
          <cell r="AD33">
            <v>1.96813369365751</v>
          </cell>
          <cell r="AE33">
            <v>4.1717584359680204</v>
          </cell>
          <cell r="AF33">
            <v>0.87217342064217396</v>
          </cell>
          <cell r="AG33">
            <v>14.7910171213986</v>
          </cell>
          <cell r="AH33">
            <v>4.9549154991468303</v>
          </cell>
          <cell r="AI33">
            <v>46.4</v>
          </cell>
          <cell r="AJ33">
            <v>61.5</v>
          </cell>
        </row>
        <row r="34">
          <cell r="B34" t="str">
            <v>A23CaauEC50</v>
          </cell>
          <cell r="C34" t="str">
            <v>Cairns et al. 1969</v>
          </cell>
          <cell r="D34">
            <v>1969</v>
          </cell>
          <cell r="E34" t="str">
            <v>Carassius auratus</v>
          </cell>
          <cell r="F34" t="str">
            <v xml:space="preserve">Carassius </v>
          </cell>
          <cell r="G34" t="str">
            <v>auratus</v>
          </cell>
          <cell r="H34"/>
          <cell r="I34" t="str">
            <v>fish</v>
          </cell>
          <cell r="J34" t="str">
            <v>NR</v>
          </cell>
          <cell r="K34" t="str">
            <v>mortality</v>
          </cell>
          <cell r="L34" t="str">
            <v>EC50</v>
          </cell>
          <cell r="M34"/>
          <cell r="N34"/>
          <cell r="O34" t="str">
            <v>static</v>
          </cell>
          <cell r="P34" t="str">
            <v>Acute</v>
          </cell>
          <cell r="Q34" t="str">
            <v>96-hr</v>
          </cell>
          <cell r="R34"/>
          <cell r="S34" t="str">
            <v>WIP</v>
          </cell>
          <cell r="T34"/>
          <cell r="U34" t="str">
            <v/>
          </cell>
          <cell r="V34" t="str">
            <v/>
          </cell>
          <cell r="W34" t="str">
            <v/>
          </cell>
          <cell r="X34">
            <v>7500</v>
          </cell>
          <cell r="Y34">
            <v>7335</v>
          </cell>
          <cell r="Z34" t="str">
            <v/>
          </cell>
          <cell r="AA34" t="str">
            <v/>
          </cell>
          <cell r="AB34" t="str">
            <v/>
          </cell>
          <cell r="AC34" t="str">
            <v/>
          </cell>
          <cell r="AD34" t="str">
            <v/>
          </cell>
          <cell r="AE34" t="str">
            <v/>
          </cell>
          <cell r="AF34" t="str">
            <v/>
          </cell>
          <cell r="AG34" t="str">
            <v/>
          </cell>
          <cell r="AH34" t="str">
            <v/>
          </cell>
          <cell r="AI34" t="str">
            <v/>
          </cell>
          <cell r="AJ34">
            <v>50</v>
          </cell>
        </row>
        <row r="35">
          <cell r="B35" t="str">
            <v>A24CaauEC50</v>
          </cell>
          <cell r="C35" t="str">
            <v>Nor 1990</v>
          </cell>
          <cell r="D35">
            <v>1990</v>
          </cell>
          <cell r="E35" t="str">
            <v>Carassius auratus</v>
          </cell>
          <cell r="F35" t="str">
            <v xml:space="preserve">Carassius </v>
          </cell>
          <cell r="G35" t="str">
            <v>auratus</v>
          </cell>
          <cell r="H35"/>
          <cell r="I35" t="str">
            <v>fish</v>
          </cell>
          <cell r="J35" t="str">
            <v>NR</v>
          </cell>
          <cell r="K35" t="str">
            <v>mortality</v>
          </cell>
          <cell r="L35" t="str">
            <v>EC50</v>
          </cell>
          <cell r="M35"/>
          <cell r="N35"/>
          <cell r="O35" t="str">
            <v>renewal</v>
          </cell>
          <cell r="P35" t="str">
            <v>Acute</v>
          </cell>
          <cell r="Q35" t="str">
            <v>96-hr</v>
          </cell>
          <cell r="R35"/>
          <cell r="S35" t="str">
            <v>WIP</v>
          </cell>
          <cell r="T35"/>
          <cell r="U35" t="str">
            <v/>
          </cell>
          <cell r="V35" t="str">
            <v/>
          </cell>
          <cell r="W35" t="str">
            <v/>
          </cell>
          <cell r="X35">
            <v>10720</v>
          </cell>
          <cell r="Y35">
            <v>10484.16</v>
          </cell>
          <cell r="Z35" t="str">
            <v/>
          </cell>
          <cell r="AA35" t="str">
            <v/>
          </cell>
          <cell r="AB35" t="str">
            <v/>
          </cell>
          <cell r="AC35" t="str">
            <v/>
          </cell>
          <cell r="AD35" t="str">
            <v/>
          </cell>
          <cell r="AE35" t="str">
            <v/>
          </cell>
          <cell r="AF35" t="str">
            <v/>
          </cell>
          <cell r="AG35" t="str">
            <v/>
          </cell>
          <cell r="AH35" t="str">
            <v/>
          </cell>
          <cell r="AI35" t="str">
            <v/>
          </cell>
          <cell r="AJ35">
            <v>9.5</v>
          </cell>
        </row>
        <row r="36">
          <cell r="B36" t="str">
            <v>A25CaauEC50</v>
          </cell>
          <cell r="C36" t="str">
            <v>Pickering and Henderson 1966</v>
          </cell>
          <cell r="D36">
            <v>1966</v>
          </cell>
          <cell r="E36" t="str">
            <v>Carassius auratus</v>
          </cell>
          <cell r="F36" t="str">
            <v xml:space="preserve">Carassius </v>
          </cell>
          <cell r="G36" t="str">
            <v>auratus</v>
          </cell>
          <cell r="H36"/>
          <cell r="I36" t="str">
            <v>fish</v>
          </cell>
          <cell r="J36" t="str">
            <v>NR</v>
          </cell>
          <cell r="K36" t="str">
            <v>mortality</v>
          </cell>
          <cell r="L36" t="str">
            <v>EC50</v>
          </cell>
          <cell r="M36" t="str">
            <v>ZnSO4</v>
          </cell>
          <cell r="N36"/>
          <cell r="O36" t="str">
            <v>static</v>
          </cell>
          <cell r="P36" t="str">
            <v>Acute</v>
          </cell>
          <cell r="Q36" t="str">
            <v>96-hr</v>
          </cell>
          <cell r="R36"/>
          <cell r="S36" t="str">
            <v>S-dionized+limestone water</v>
          </cell>
          <cell r="T36"/>
          <cell r="U36">
            <v>25</v>
          </cell>
          <cell r="V36">
            <v>7.5</v>
          </cell>
          <cell r="W36" t="str">
            <v/>
          </cell>
          <cell r="X36">
            <v>6440</v>
          </cell>
          <cell r="Y36">
            <v>6298.32</v>
          </cell>
          <cell r="Z36" t="str">
            <v/>
          </cell>
          <cell r="AA36">
            <v>0.3</v>
          </cell>
          <cell r="AB36">
            <v>10</v>
          </cell>
          <cell r="AC36" t="str">
            <v/>
          </cell>
          <cell r="AD36" t="str">
            <v/>
          </cell>
          <cell r="AE36" t="str">
            <v/>
          </cell>
          <cell r="AF36" t="str">
            <v/>
          </cell>
          <cell r="AG36" t="str">
            <v/>
          </cell>
          <cell r="AH36" t="str">
            <v/>
          </cell>
          <cell r="AI36">
            <v>18</v>
          </cell>
          <cell r="AJ36">
            <v>20</v>
          </cell>
        </row>
        <row r="37">
          <cell r="B37" t="str">
            <v>A26CacoEC50</v>
          </cell>
          <cell r="C37" t="str">
            <v>Duncan and Klaverkamp 1983</v>
          </cell>
          <cell r="D37">
            <v>1983</v>
          </cell>
          <cell r="E37" t="str">
            <v>Catostomus commersoni</v>
          </cell>
          <cell r="F37" t="str">
            <v xml:space="preserve">Catostomus </v>
          </cell>
          <cell r="G37" t="str">
            <v>commersoni</v>
          </cell>
          <cell r="H37"/>
          <cell r="I37" t="str">
            <v>fish</v>
          </cell>
          <cell r="J37" t="str">
            <v>17.7 g</v>
          </cell>
          <cell r="K37" t="str">
            <v>mortality</v>
          </cell>
          <cell r="L37" t="str">
            <v>EC50</v>
          </cell>
          <cell r="M37" t="str">
            <v>ZnCl2</v>
          </cell>
          <cell r="N37" t="str">
            <v>Measured by AAS; filtration not indicated</v>
          </cell>
          <cell r="O37" t="str">
            <v>flow through</v>
          </cell>
          <cell r="P37" t="str">
            <v>Acute</v>
          </cell>
          <cell r="Q37" t="str">
            <v>96-hr</v>
          </cell>
          <cell r="R37"/>
          <cell r="S37" t="str">
            <v>N-L239 from ELA in Canada</v>
          </cell>
          <cell r="T37"/>
          <cell r="U37">
            <v>12.1</v>
          </cell>
          <cell r="V37">
            <v>6.37</v>
          </cell>
          <cell r="W37" t="str">
            <v/>
          </cell>
          <cell r="X37">
            <v>2200</v>
          </cell>
          <cell r="Y37">
            <v>2151.6</v>
          </cell>
          <cell r="Z37" t="str">
            <v/>
          </cell>
          <cell r="AA37">
            <v>6.86</v>
          </cell>
          <cell r="AB37">
            <v>10</v>
          </cell>
          <cell r="AC37">
            <v>2.74</v>
          </cell>
          <cell r="AD37">
            <v>0.82</v>
          </cell>
          <cell r="AE37">
            <v>1.36</v>
          </cell>
          <cell r="AF37">
            <v>0.72</v>
          </cell>
          <cell r="AG37">
            <v>3</v>
          </cell>
          <cell r="AH37">
            <v>2</v>
          </cell>
          <cell r="AI37">
            <v>6.35</v>
          </cell>
          <cell r="AJ37">
            <v>18</v>
          </cell>
        </row>
        <row r="38">
          <cell r="B38" t="str">
            <v>A27CalaEC50</v>
          </cell>
          <cell r="C38" t="str">
            <v>Hamilton and Buhl 1997a</v>
          </cell>
          <cell r="D38" t="str">
            <v>1997a</v>
          </cell>
          <cell r="E38" t="str">
            <v>Catostomus latipinnis</v>
          </cell>
          <cell r="F38" t="str">
            <v xml:space="preserve">Catostomus </v>
          </cell>
          <cell r="G38" t="str">
            <v>latipinnis</v>
          </cell>
          <cell r="H38"/>
          <cell r="I38" t="str">
            <v>fish</v>
          </cell>
          <cell r="J38" t="str">
            <v>larvae (12-13 d old)</v>
          </cell>
          <cell r="K38" t="str">
            <v>mortality</v>
          </cell>
          <cell r="L38" t="str">
            <v>EC50</v>
          </cell>
          <cell r="M38" t="str">
            <v>ZnSO4</v>
          </cell>
          <cell r="N38" t="str">
            <v>Not indicated</v>
          </cell>
          <cell r="O38" t="str">
            <v>static</v>
          </cell>
          <cell r="P38" t="str">
            <v>Acute</v>
          </cell>
          <cell r="Q38" t="str">
            <v>96-hr</v>
          </cell>
          <cell r="R38" t="str">
            <v>None</v>
          </cell>
          <cell r="S38" t="str">
            <v>S-Recon to match San Juan R, New Mexico</v>
          </cell>
          <cell r="T38"/>
          <cell r="U38">
            <v>25</v>
          </cell>
          <cell r="V38">
            <v>7.93</v>
          </cell>
          <cell r="W38" t="str">
            <v/>
          </cell>
          <cell r="X38">
            <v>1480</v>
          </cell>
          <cell r="Y38">
            <v>1447.44</v>
          </cell>
          <cell r="Z38" t="str">
            <v/>
          </cell>
          <cell r="AA38">
            <v>0.5</v>
          </cell>
          <cell r="AB38">
            <v>10</v>
          </cell>
          <cell r="AC38">
            <v>44</v>
          </cell>
          <cell r="AD38">
            <v>9</v>
          </cell>
          <cell r="AE38">
            <v>22</v>
          </cell>
          <cell r="AF38">
            <v>10</v>
          </cell>
          <cell r="AG38">
            <v>89</v>
          </cell>
          <cell r="AH38">
            <v>11</v>
          </cell>
          <cell r="AI38">
            <v>103</v>
          </cell>
          <cell r="AJ38">
            <v>144</v>
          </cell>
        </row>
        <row r="39">
          <cell r="B39" t="str">
            <v>A28CeduEC50</v>
          </cell>
          <cell r="C39" t="str">
            <v>Belanger and Cherry 1990</v>
          </cell>
          <cell r="D39">
            <v>1990</v>
          </cell>
          <cell r="E39" t="str">
            <v>Ceriodaphnia dubia</v>
          </cell>
          <cell r="F39" t="str">
            <v xml:space="preserve">Ceriodaphnia </v>
          </cell>
          <cell r="G39" t="str">
            <v>dubia</v>
          </cell>
          <cell r="H39"/>
          <cell r="I39" t="str">
            <v>Cladocera</v>
          </cell>
          <cell r="J39" t="str">
            <v>&lt;24 hr</v>
          </cell>
          <cell r="K39" t="str">
            <v>mortality</v>
          </cell>
          <cell r="L39" t="str">
            <v>EC50</v>
          </cell>
          <cell r="M39" t="str">
            <v>ZnCl2</v>
          </cell>
          <cell r="N39" t="str">
            <v>Measured - every 24 hours</v>
          </cell>
          <cell r="O39" t="str">
            <v>renewal</v>
          </cell>
          <cell r="P39" t="str">
            <v>Acute</v>
          </cell>
          <cell r="Q39" t="str">
            <v>48-hr</v>
          </cell>
          <cell r="R39" t="str">
            <v>None</v>
          </cell>
          <cell r="S39" t="str">
            <v>NA-New River</v>
          </cell>
          <cell r="T39"/>
          <cell r="U39">
            <v>25</v>
          </cell>
          <cell r="V39">
            <v>8</v>
          </cell>
          <cell r="W39" t="str">
            <v/>
          </cell>
          <cell r="X39">
            <v>101</v>
          </cell>
          <cell r="Y39">
            <v>98.777999999999992</v>
          </cell>
          <cell r="Z39" t="str">
            <v/>
          </cell>
          <cell r="AA39">
            <v>2</v>
          </cell>
          <cell r="AB39">
            <v>10</v>
          </cell>
          <cell r="AC39">
            <v>24.072700000000001</v>
          </cell>
          <cell r="AD39">
            <v>9.1256000000000004</v>
          </cell>
          <cell r="AE39">
            <v>5.44</v>
          </cell>
          <cell r="AF39">
            <v>1.6</v>
          </cell>
          <cell r="AG39">
            <v>20.8</v>
          </cell>
          <cell r="AH39">
            <v>6.4</v>
          </cell>
          <cell r="AI39">
            <v>74.2</v>
          </cell>
          <cell r="AJ39">
            <v>97.6</v>
          </cell>
        </row>
        <row r="40">
          <cell r="B40" t="str">
            <v>A29CeduEC50</v>
          </cell>
          <cell r="C40" t="str">
            <v>Belanger and Cherry 1990</v>
          </cell>
          <cell r="D40">
            <v>1990</v>
          </cell>
          <cell r="E40" t="str">
            <v>Ceriodaphnia dubia</v>
          </cell>
          <cell r="F40" t="str">
            <v xml:space="preserve">Ceriodaphnia </v>
          </cell>
          <cell r="G40" t="str">
            <v>dubia</v>
          </cell>
          <cell r="H40"/>
          <cell r="I40" t="str">
            <v>Cladocera</v>
          </cell>
          <cell r="J40" t="str">
            <v>&lt;24 hr</v>
          </cell>
          <cell r="K40" t="str">
            <v>mortality</v>
          </cell>
          <cell r="L40" t="str">
            <v>EC50</v>
          </cell>
          <cell r="M40" t="str">
            <v>ZnCl2</v>
          </cell>
          <cell r="N40" t="str">
            <v>Measured - every 24 hours</v>
          </cell>
          <cell r="O40" t="str">
            <v>renewal</v>
          </cell>
          <cell r="P40" t="str">
            <v>Acute</v>
          </cell>
          <cell r="Q40" t="str">
            <v>48-hr</v>
          </cell>
          <cell r="R40" t="str">
            <v>None</v>
          </cell>
          <cell r="S40" t="str">
            <v>NA-Clinch River</v>
          </cell>
          <cell r="T40"/>
          <cell r="U40">
            <v>25</v>
          </cell>
          <cell r="V40">
            <v>8</v>
          </cell>
          <cell r="W40" t="str">
            <v/>
          </cell>
          <cell r="X40">
            <v>123</v>
          </cell>
          <cell r="Y40">
            <v>120.294</v>
          </cell>
          <cell r="Z40" t="str">
            <v/>
          </cell>
          <cell r="AA40">
            <v>2.2999999999999998</v>
          </cell>
          <cell r="AB40">
            <v>10</v>
          </cell>
          <cell r="AC40">
            <v>50.9467</v>
          </cell>
          <cell r="AD40">
            <v>13.343170000000001</v>
          </cell>
          <cell r="AE40">
            <v>14.56</v>
          </cell>
          <cell r="AF40">
            <v>2.4</v>
          </cell>
          <cell r="AG40">
            <v>23.053000000000001</v>
          </cell>
          <cell r="AH40">
            <v>11.163</v>
          </cell>
          <cell r="AI40">
            <v>144.30000000000001</v>
          </cell>
          <cell r="AJ40">
            <v>182</v>
          </cell>
        </row>
        <row r="41">
          <cell r="B41" t="str">
            <v>A30CeduEC50</v>
          </cell>
          <cell r="C41" t="str">
            <v>Carlson et al. 1986</v>
          </cell>
          <cell r="D41">
            <v>1986</v>
          </cell>
          <cell r="E41" t="str">
            <v>Ceriodaphnia dubia</v>
          </cell>
          <cell r="F41" t="str">
            <v xml:space="preserve">Ceriodaphnia </v>
          </cell>
          <cell r="G41" t="str">
            <v>dubia</v>
          </cell>
          <cell r="H41" t="str">
            <v>R</v>
          </cell>
          <cell r="I41" t="str">
            <v>Cladocera</v>
          </cell>
          <cell r="J41" t="str">
            <v>&lt;24 hr</v>
          </cell>
          <cell r="K41" t="str">
            <v>mortality</v>
          </cell>
          <cell r="L41" t="str">
            <v>EC50</v>
          </cell>
          <cell r="M41" t="str">
            <v>ZnCl2</v>
          </cell>
          <cell r="N41"/>
          <cell r="O41" t="str">
            <v>renewal</v>
          </cell>
          <cell r="P41" t="str">
            <v>Acute</v>
          </cell>
          <cell r="Q41" t="str">
            <v>48-hr</v>
          </cell>
          <cell r="R41"/>
          <cell r="S41" t="str">
            <v>N-Lake Superior</v>
          </cell>
          <cell r="T41" t="str">
            <v>MLR</v>
          </cell>
          <cell r="U41">
            <v>24.5</v>
          </cell>
          <cell r="V41">
            <v>7.3</v>
          </cell>
          <cell r="W41"/>
          <cell r="X41">
            <v>180</v>
          </cell>
          <cell r="Y41">
            <v>169</v>
          </cell>
          <cell r="Z41" t="str">
            <v/>
          </cell>
          <cell r="AA41">
            <v>1.1000000000000001</v>
          </cell>
          <cell r="AB41">
            <v>10</v>
          </cell>
          <cell r="AC41">
            <v>15.283300000000001</v>
          </cell>
          <cell r="AD41">
            <v>3.3713160000000002</v>
          </cell>
          <cell r="AE41">
            <v>1.5</v>
          </cell>
          <cell r="AF41">
            <v>0.56999999999999995</v>
          </cell>
          <cell r="AG41">
            <v>3.8</v>
          </cell>
          <cell r="AH41">
            <v>1.4</v>
          </cell>
          <cell r="AI41">
            <v>55</v>
          </cell>
          <cell r="AJ41">
            <v>52</v>
          </cell>
        </row>
        <row r="42">
          <cell r="B42" t="str">
            <v>A31CeduEC50</v>
          </cell>
          <cell r="C42" t="str">
            <v>Cooper et al. 2009</v>
          </cell>
          <cell r="D42">
            <v>2009</v>
          </cell>
          <cell r="E42" t="str">
            <v>Ceriodaphnia dubia</v>
          </cell>
          <cell r="F42" t="str">
            <v xml:space="preserve">Ceriodaphnia </v>
          </cell>
          <cell r="G42" t="str">
            <v>dubia</v>
          </cell>
          <cell r="H42" t="str">
            <v>R</v>
          </cell>
          <cell r="I42" t="str">
            <v>Cladocera</v>
          </cell>
          <cell r="J42" t="str">
            <v>&lt;24 hr</v>
          </cell>
          <cell r="K42" t="str">
            <v>mortality</v>
          </cell>
          <cell r="L42" t="str">
            <v>EC50</v>
          </cell>
          <cell r="M42" t="str">
            <v>ZnSO4</v>
          </cell>
          <cell r="N42"/>
          <cell r="O42" t="str">
            <v>static</v>
          </cell>
          <cell r="P42" t="str">
            <v>Acute</v>
          </cell>
          <cell r="Q42" t="str">
            <v>48-hr</v>
          </cell>
          <cell r="R42"/>
          <cell r="S42" t="str">
            <v>S-Moderately Hard</v>
          </cell>
          <cell r="T42" t="str">
            <v>MLR</v>
          </cell>
          <cell r="U42">
            <v>25.3</v>
          </cell>
          <cell r="V42">
            <v>7.5</v>
          </cell>
          <cell r="W42" t="str">
            <v/>
          </cell>
          <cell r="X42" t="str">
            <v/>
          </cell>
          <cell r="Y42">
            <v>173.5</v>
          </cell>
          <cell r="Z42" t="str">
            <v/>
          </cell>
          <cell r="AA42">
            <v>0.5</v>
          </cell>
          <cell r="AB42">
            <v>10</v>
          </cell>
          <cell r="AC42">
            <v>14</v>
          </cell>
          <cell r="AD42">
            <v>12.1</v>
          </cell>
          <cell r="AE42">
            <v>26.3</v>
          </cell>
          <cell r="AF42">
            <v>2.1</v>
          </cell>
          <cell r="AG42">
            <v>47.9</v>
          </cell>
          <cell r="AH42">
            <v>1.9</v>
          </cell>
          <cell r="AI42">
            <v>69.7</v>
          </cell>
          <cell r="AJ42">
            <v>82.4</v>
          </cell>
        </row>
        <row r="43">
          <cell r="B43" t="str">
            <v>A32CeduEC50</v>
          </cell>
          <cell r="C43" t="str">
            <v>Hyne et al. 2005</v>
          </cell>
          <cell r="D43">
            <v>2005</v>
          </cell>
          <cell r="E43" t="str">
            <v>Ceriodaphnia dubia</v>
          </cell>
          <cell r="F43" t="str">
            <v xml:space="preserve">Ceriodaphnia </v>
          </cell>
          <cell r="G43" t="str">
            <v>dubia</v>
          </cell>
          <cell r="H43" t="str">
            <v>R</v>
          </cell>
          <cell r="I43" t="str">
            <v>Cladocera</v>
          </cell>
          <cell r="J43" t="str">
            <v>&lt;24 hr</v>
          </cell>
          <cell r="K43" t="str">
            <v>mortality</v>
          </cell>
          <cell r="L43" t="str">
            <v>EC50</v>
          </cell>
          <cell r="M43" t="str">
            <v>ZnSO4</v>
          </cell>
          <cell r="N43"/>
          <cell r="O43" t="str">
            <v>static</v>
          </cell>
          <cell r="P43" t="str">
            <v>Acute</v>
          </cell>
          <cell r="Q43" t="str">
            <v>48-hr</v>
          </cell>
          <cell r="R43"/>
          <cell r="S43" t="str">
            <v>S-Soft</v>
          </cell>
          <cell r="T43" t="str">
            <v>MLR</v>
          </cell>
          <cell r="U43">
            <v>25</v>
          </cell>
          <cell r="V43">
            <v>6.5</v>
          </cell>
          <cell r="W43" t="str">
            <v/>
          </cell>
          <cell r="X43" t="str">
            <v/>
          </cell>
          <cell r="Y43">
            <v>413</v>
          </cell>
          <cell r="Z43" t="str">
            <v/>
          </cell>
          <cell r="AA43">
            <v>0.1</v>
          </cell>
          <cell r="AB43">
            <v>10</v>
          </cell>
          <cell r="AC43">
            <v>7.2603758074470299</v>
          </cell>
          <cell r="AD43">
            <v>6.3</v>
          </cell>
          <cell r="AE43">
            <v>13</v>
          </cell>
          <cell r="AF43">
            <v>1.05</v>
          </cell>
          <cell r="AG43">
            <v>40.700000000000003</v>
          </cell>
          <cell r="AH43">
            <v>0.95099999999999996</v>
          </cell>
          <cell r="AI43">
            <v>30</v>
          </cell>
          <cell r="AJ43">
            <v>44</v>
          </cell>
        </row>
        <row r="44">
          <cell r="B44" t="str">
            <v>A33CeduEC50</v>
          </cell>
          <cell r="C44" t="str">
            <v>Hyne et al. 2005</v>
          </cell>
          <cell r="D44">
            <v>2005</v>
          </cell>
          <cell r="E44" t="str">
            <v>Ceriodaphnia dubia</v>
          </cell>
          <cell r="F44" t="str">
            <v xml:space="preserve">Ceriodaphnia </v>
          </cell>
          <cell r="G44" t="str">
            <v>dubia</v>
          </cell>
          <cell r="H44" t="str">
            <v>R</v>
          </cell>
          <cell r="I44" t="str">
            <v>Cladocera</v>
          </cell>
          <cell r="J44" t="str">
            <v>&lt;24 hr</v>
          </cell>
          <cell r="K44" t="str">
            <v>mortality</v>
          </cell>
          <cell r="L44" t="str">
            <v>EC50</v>
          </cell>
          <cell r="M44" t="str">
            <v>ZnSO4</v>
          </cell>
          <cell r="N44"/>
          <cell r="O44" t="str">
            <v>static</v>
          </cell>
          <cell r="P44" t="str">
            <v>Acute</v>
          </cell>
          <cell r="Q44" t="str">
            <v>48-hr</v>
          </cell>
          <cell r="R44"/>
          <cell r="S44" t="str">
            <v>S-Soft</v>
          </cell>
          <cell r="T44" t="str">
            <v>MLR</v>
          </cell>
          <cell r="U44">
            <v>25</v>
          </cell>
          <cell r="V44">
            <v>7.5</v>
          </cell>
          <cell r="W44" t="str">
            <v/>
          </cell>
          <cell r="X44" t="str">
            <v/>
          </cell>
          <cell r="Y44">
            <v>200</v>
          </cell>
          <cell r="Z44" t="str">
            <v/>
          </cell>
          <cell r="AA44">
            <v>0.1</v>
          </cell>
          <cell r="AB44">
            <v>10</v>
          </cell>
          <cell r="AC44">
            <v>7.2603758074470299</v>
          </cell>
          <cell r="AD44">
            <v>6.3</v>
          </cell>
          <cell r="AE44">
            <v>13</v>
          </cell>
          <cell r="AF44">
            <v>1.05</v>
          </cell>
          <cell r="AG44">
            <v>40.700000000000003</v>
          </cell>
          <cell r="AH44">
            <v>0.95099999999999996</v>
          </cell>
          <cell r="AI44">
            <v>30</v>
          </cell>
          <cell r="AJ44">
            <v>44</v>
          </cell>
        </row>
        <row r="45">
          <cell r="B45" t="str">
            <v>A34CeduEC50</v>
          </cell>
          <cell r="C45" t="str">
            <v>Hyne et al. 2005</v>
          </cell>
          <cell r="D45">
            <v>2005</v>
          </cell>
          <cell r="E45" t="str">
            <v>Ceriodaphnia dubia</v>
          </cell>
          <cell r="F45" t="str">
            <v xml:space="preserve">Ceriodaphnia </v>
          </cell>
          <cell r="G45" t="str">
            <v>dubia</v>
          </cell>
          <cell r="H45"/>
          <cell r="I45" t="str">
            <v>Cladocera</v>
          </cell>
          <cell r="J45" t="str">
            <v>&lt;24 hr</v>
          </cell>
          <cell r="K45" t="str">
            <v>mortality</v>
          </cell>
          <cell r="L45" t="str">
            <v>EC50</v>
          </cell>
          <cell r="M45" t="str">
            <v>ZnSO4</v>
          </cell>
          <cell r="N45"/>
          <cell r="O45" t="str">
            <v>static</v>
          </cell>
          <cell r="P45" t="str">
            <v>Acute</v>
          </cell>
          <cell r="Q45" t="str">
            <v>48-hr</v>
          </cell>
          <cell r="R45"/>
          <cell r="S45" t="str">
            <v>S-Soft</v>
          </cell>
          <cell r="T45" t="str">
            <v>MLR</v>
          </cell>
          <cell r="U45">
            <v>25</v>
          </cell>
          <cell r="V45">
            <v>6.5</v>
          </cell>
          <cell r="W45" t="str">
            <v/>
          </cell>
          <cell r="X45" t="str">
            <v/>
          </cell>
          <cell r="Y45">
            <v>518</v>
          </cell>
          <cell r="Z45" t="str">
            <v/>
          </cell>
          <cell r="AA45">
            <v>0.1</v>
          </cell>
          <cell r="AB45">
            <v>10</v>
          </cell>
          <cell r="AC45">
            <v>7.2603758074470299</v>
          </cell>
          <cell r="AD45">
            <v>6.3</v>
          </cell>
          <cell r="AE45">
            <v>13</v>
          </cell>
          <cell r="AF45">
            <v>1.05</v>
          </cell>
          <cell r="AG45">
            <v>40.700000000000003</v>
          </cell>
          <cell r="AH45">
            <v>0.95099999999999996</v>
          </cell>
          <cell r="AI45">
            <v>30</v>
          </cell>
          <cell r="AJ45">
            <v>44</v>
          </cell>
        </row>
        <row r="46">
          <cell r="B46" t="str">
            <v>A35CeduEC50</v>
          </cell>
          <cell r="C46" t="str">
            <v>Hyne et al. 2005</v>
          </cell>
          <cell r="D46">
            <v>2005</v>
          </cell>
          <cell r="E46" t="str">
            <v>Ceriodaphnia dubia</v>
          </cell>
          <cell r="F46" t="str">
            <v xml:space="preserve">Ceriodaphnia </v>
          </cell>
          <cell r="G46" t="str">
            <v>dubia</v>
          </cell>
          <cell r="H46"/>
          <cell r="I46" t="str">
            <v>Cladocera</v>
          </cell>
          <cell r="J46" t="str">
            <v>&lt;24 hr</v>
          </cell>
          <cell r="K46" t="str">
            <v>mortality</v>
          </cell>
          <cell r="L46" t="str">
            <v>EC50</v>
          </cell>
          <cell r="M46" t="str">
            <v>ZnSO4</v>
          </cell>
          <cell r="N46"/>
          <cell r="O46" t="str">
            <v>static</v>
          </cell>
          <cell r="P46" t="str">
            <v>Acute</v>
          </cell>
          <cell r="Q46" t="str">
            <v>48-hr</v>
          </cell>
          <cell r="R46"/>
          <cell r="S46" t="str">
            <v>S-Soft</v>
          </cell>
          <cell r="T46" t="str">
            <v>MLR</v>
          </cell>
          <cell r="U46">
            <v>25</v>
          </cell>
          <cell r="V46">
            <v>6.5</v>
          </cell>
          <cell r="W46" t="str">
            <v/>
          </cell>
          <cell r="X46" t="str">
            <v/>
          </cell>
          <cell r="Y46">
            <v>539</v>
          </cell>
          <cell r="Z46" t="str">
            <v/>
          </cell>
          <cell r="AA46">
            <v>1</v>
          </cell>
          <cell r="AB46">
            <v>0.1</v>
          </cell>
          <cell r="AC46">
            <v>7.2603758074470299</v>
          </cell>
          <cell r="AD46">
            <v>6.3</v>
          </cell>
          <cell r="AE46">
            <v>13</v>
          </cell>
          <cell r="AF46">
            <v>1.05</v>
          </cell>
          <cell r="AG46">
            <v>40.700000000000003</v>
          </cell>
          <cell r="AH46">
            <v>0.95099999999999996</v>
          </cell>
          <cell r="AI46">
            <v>30</v>
          </cell>
          <cell r="AJ46">
            <v>44</v>
          </cell>
        </row>
        <row r="47">
          <cell r="B47" t="str">
            <v>A36CeduEC50</v>
          </cell>
          <cell r="C47" t="str">
            <v>Hyne et al. 2005</v>
          </cell>
          <cell r="D47">
            <v>2005</v>
          </cell>
          <cell r="E47" t="str">
            <v>Ceriodaphnia dubia</v>
          </cell>
          <cell r="F47" t="str">
            <v xml:space="preserve">Ceriodaphnia </v>
          </cell>
          <cell r="G47" t="str">
            <v>dubia</v>
          </cell>
          <cell r="H47"/>
          <cell r="I47" t="str">
            <v>Cladocera</v>
          </cell>
          <cell r="J47" t="str">
            <v>&lt;24 hr</v>
          </cell>
          <cell r="K47" t="str">
            <v>mortality</v>
          </cell>
          <cell r="L47" t="str">
            <v>EC50</v>
          </cell>
          <cell r="M47" t="str">
            <v>ZnSO4</v>
          </cell>
          <cell r="N47"/>
          <cell r="O47" t="str">
            <v>static</v>
          </cell>
          <cell r="P47" t="str">
            <v>Acute</v>
          </cell>
          <cell r="Q47" t="str">
            <v>48-hr</v>
          </cell>
          <cell r="R47"/>
          <cell r="S47" t="str">
            <v>S-Soft</v>
          </cell>
          <cell r="T47" t="str">
            <v>MLR</v>
          </cell>
          <cell r="U47">
            <v>25</v>
          </cell>
          <cell r="V47">
            <v>6.5</v>
          </cell>
          <cell r="W47" t="str">
            <v/>
          </cell>
          <cell r="X47" t="str">
            <v/>
          </cell>
          <cell r="Y47">
            <v>550</v>
          </cell>
          <cell r="Z47" t="str">
            <v/>
          </cell>
          <cell r="AA47">
            <v>5</v>
          </cell>
          <cell r="AB47">
            <v>0.1</v>
          </cell>
          <cell r="AC47">
            <v>7.2603758074470299</v>
          </cell>
          <cell r="AD47">
            <v>6.3</v>
          </cell>
          <cell r="AE47">
            <v>13</v>
          </cell>
          <cell r="AF47">
            <v>1.05</v>
          </cell>
          <cell r="AG47">
            <v>40.700000000000003</v>
          </cell>
          <cell r="AH47">
            <v>0.95099999999999996</v>
          </cell>
          <cell r="AI47">
            <v>30</v>
          </cell>
          <cell r="AJ47">
            <v>44</v>
          </cell>
        </row>
        <row r="48">
          <cell r="B48" t="str">
            <v>A37CeduEC50</v>
          </cell>
          <cell r="C48" t="str">
            <v>Hyne et al. 2005</v>
          </cell>
          <cell r="D48">
            <v>2005</v>
          </cell>
          <cell r="E48" t="str">
            <v>Ceriodaphnia dubia</v>
          </cell>
          <cell r="F48" t="str">
            <v xml:space="preserve">Ceriodaphnia </v>
          </cell>
          <cell r="G48" t="str">
            <v>dubia</v>
          </cell>
          <cell r="H48"/>
          <cell r="I48" t="str">
            <v>Cladocera</v>
          </cell>
          <cell r="J48" t="str">
            <v>&lt;24 hr</v>
          </cell>
          <cell r="K48" t="str">
            <v>mortality</v>
          </cell>
          <cell r="L48" t="str">
            <v>EC50</v>
          </cell>
          <cell r="M48" t="str">
            <v>ZnSO4</v>
          </cell>
          <cell r="N48"/>
          <cell r="O48" t="str">
            <v>static</v>
          </cell>
          <cell r="P48" t="str">
            <v>Acute</v>
          </cell>
          <cell r="Q48" t="str">
            <v>48-hr</v>
          </cell>
          <cell r="R48"/>
          <cell r="S48" t="str">
            <v>S-Soft</v>
          </cell>
          <cell r="T48" t="str">
            <v>MLR</v>
          </cell>
          <cell r="U48">
            <v>25</v>
          </cell>
          <cell r="V48">
            <v>6.5</v>
          </cell>
          <cell r="W48" t="str">
            <v/>
          </cell>
          <cell r="X48" t="str">
            <v/>
          </cell>
          <cell r="Y48">
            <v>681</v>
          </cell>
          <cell r="Z48" t="str">
            <v/>
          </cell>
          <cell r="AA48">
            <v>10</v>
          </cell>
          <cell r="AB48">
            <v>0.1</v>
          </cell>
          <cell r="AC48">
            <v>7.2603758074470299</v>
          </cell>
          <cell r="AD48">
            <v>6.3</v>
          </cell>
          <cell r="AE48">
            <v>13</v>
          </cell>
          <cell r="AF48">
            <v>1.05</v>
          </cell>
          <cell r="AG48">
            <v>40.700000000000003</v>
          </cell>
          <cell r="AH48">
            <v>0.95099999999999996</v>
          </cell>
          <cell r="AI48">
            <v>30</v>
          </cell>
          <cell r="AJ48">
            <v>44</v>
          </cell>
        </row>
        <row r="49">
          <cell r="B49" t="str">
            <v>A38CeduEC50</v>
          </cell>
          <cell r="C49" t="str">
            <v>Hyne et al. 2005</v>
          </cell>
          <cell r="D49">
            <v>2005</v>
          </cell>
          <cell r="E49" t="str">
            <v>Ceriodaphnia dubia</v>
          </cell>
          <cell r="F49" t="str">
            <v xml:space="preserve">Ceriodaphnia </v>
          </cell>
          <cell r="G49" t="str">
            <v>dubia</v>
          </cell>
          <cell r="H49" t="str">
            <v>R</v>
          </cell>
          <cell r="I49" t="str">
            <v>Cladocera</v>
          </cell>
          <cell r="J49" t="str">
            <v>&lt;24 hr</v>
          </cell>
          <cell r="K49" t="str">
            <v>mortality</v>
          </cell>
          <cell r="L49" t="str">
            <v>EC50</v>
          </cell>
          <cell r="M49" t="str">
            <v>ZnSO4</v>
          </cell>
          <cell r="N49"/>
          <cell r="O49" t="str">
            <v>static</v>
          </cell>
          <cell r="P49" t="str">
            <v>Acute</v>
          </cell>
          <cell r="Q49" t="str">
            <v>48-hr</v>
          </cell>
          <cell r="R49"/>
          <cell r="S49" t="str">
            <v>S-Soft</v>
          </cell>
          <cell r="T49" t="str">
            <v>MLR</v>
          </cell>
          <cell r="U49">
            <v>25</v>
          </cell>
          <cell r="V49">
            <v>7.5</v>
          </cell>
          <cell r="W49" t="str">
            <v/>
          </cell>
          <cell r="X49" t="str">
            <v/>
          </cell>
          <cell r="Y49">
            <v>155</v>
          </cell>
          <cell r="Z49" t="str">
            <v/>
          </cell>
          <cell r="AA49">
            <v>0.1</v>
          </cell>
          <cell r="AB49">
            <v>10</v>
          </cell>
          <cell r="AC49">
            <v>7.2603758074470299</v>
          </cell>
          <cell r="AD49">
            <v>6.3</v>
          </cell>
          <cell r="AE49">
            <v>13</v>
          </cell>
          <cell r="AF49">
            <v>1.05</v>
          </cell>
          <cell r="AG49">
            <v>40.700000000000003</v>
          </cell>
          <cell r="AH49">
            <v>0.95099999999999996</v>
          </cell>
          <cell r="AI49">
            <v>30</v>
          </cell>
          <cell r="AJ49">
            <v>44</v>
          </cell>
        </row>
        <row r="50">
          <cell r="B50" t="str">
            <v>A39CeduEC50</v>
          </cell>
          <cell r="C50" t="str">
            <v>Hyne et al. 2005</v>
          </cell>
          <cell r="D50">
            <v>2005</v>
          </cell>
          <cell r="E50" t="str">
            <v>Ceriodaphnia dubia</v>
          </cell>
          <cell r="F50" t="str">
            <v xml:space="preserve">Ceriodaphnia </v>
          </cell>
          <cell r="G50" t="str">
            <v>dubia</v>
          </cell>
          <cell r="H50"/>
          <cell r="I50" t="str">
            <v>Cladocera</v>
          </cell>
          <cell r="J50" t="str">
            <v>&lt;24 hr</v>
          </cell>
          <cell r="K50" t="str">
            <v>mortality</v>
          </cell>
          <cell r="L50" t="str">
            <v>EC50</v>
          </cell>
          <cell r="M50" t="str">
            <v>ZnSO4</v>
          </cell>
          <cell r="N50"/>
          <cell r="O50" t="str">
            <v>static</v>
          </cell>
          <cell r="P50" t="str">
            <v>Acute</v>
          </cell>
          <cell r="Q50" t="str">
            <v>48-hr</v>
          </cell>
          <cell r="R50"/>
          <cell r="S50" t="str">
            <v>S-Soft</v>
          </cell>
          <cell r="T50" t="str">
            <v>MLR</v>
          </cell>
          <cell r="U50">
            <v>25</v>
          </cell>
          <cell r="V50">
            <v>7.5</v>
          </cell>
          <cell r="W50" t="str">
            <v/>
          </cell>
          <cell r="X50" t="str">
            <v/>
          </cell>
          <cell r="Y50">
            <v>390</v>
          </cell>
          <cell r="Z50" t="str">
            <v/>
          </cell>
          <cell r="AA50">
            <v>0.1</v>
          </cell>
          <cell r="AB50">
            <v>10</v>
          </cell>
          <cell r="AC50">
            <v>61.713194363299699</v>
          </cell>
          <cell r="AD50">
            <v>53.5</v>
          </cell>
          <cell r="AE50">
            <v>13</v>
          </cell>
          <cell r="AF50">
            <v>1.05</v>
          </cell>
          <cell r="AG50">
            <v>345.95</v>
          </cell>
          <cell r="AH50">
            <v>0.95099999999999996</v>
          </cell>
          <cell r="AI50">
            <v>30</v>
          </cell>
          <cell r="AJ50">
            <v>374</v>
          </cell>
        </row>
        <row r="51">
          <cell r="B51" t="str">
            <v>A40CeduEC50</v>
          </cell>
          <cell r="C51" t="str">
            <v>Hyne et al. 2005</v>
          </cell>
          <cell r="D51">
            <v>2005</v>
          </cell>
          <cell r="E51" t="str">
            <v>Ceriodaphnia dubia</v>
          </cell>
          <cell r="F51" t="str">
            <v xml:space="preserve">Ceriodaphnia </v>
          </cell>
          <cell r="G51" t="str">
            <v>dubia</v>
          </cell>
          <cell r="H51"/>
          <cell r="I51" t="str">
            <v>Cladocera</v>
          </cell>
          <cell r="J51" t="str">
            <v>&lt;24 hr</v>
          </cell>
          <cell r="K51" t="str">
            <v>mortality</v>
          </cell>
          <cell r="L51" t="str">
            <v>EC50</v>
          </cell>
          <cell r="M51" t="str">
            <v>ZnSO4</v>
          </cell>
          <cell r="N51"/>
          <cell r="O51" t="str">
            <v>static</v>
          </cell>
          <cell r="P51" t="str">
            <v>Acute</v>
          </cell>
          <cell r="Q51" t="str">
            <v>48-hr</v>
          </cell>
          <cell r="R51"/>
          <cell r="S51" t="str">
            <v>S-Soft</v>
          </cell>
          <cell r="T51" t="str">
            <v>MLR</v>
          </cell>
          <cell r="U51">
            <v>25</v>
          </cell>
          <cell r="V51">
            <v>8.4</v>
          </cell>
          <cell r="W51" t="str">
            <v/>
          </cell>
          <cell r="X51" t="str">
            <v/>
          </cell>
          <cell r="Y51">
            <v>70</v>
          </cell>
          <cell r="Z51" t="str">
            <v/>
          </cell>
          <cell r="AA51">
            <v>0.1</v>
          </cell>
          <cell r="AB51">
            <v>10</v>
          </cell>
          <cell r="AC51">
            <v>7.2603758074470299</v>
          </cell>
          <cell r="AD51">
            <v>6.3</v>
          </cell>
          <cell r="AE51">
            <v>13</v>
          </cell>
          <cell r="AF51">
            <v>1.05</v>
          </cell>
          <cell r="AG51">
            <v>40.700000000000003</v>
          </cell>
          <cell r="AH51">
            <v>0.95099999999999996</v>
          </cell>
          <cell r="AI51">
            <v>125</v>
          </cell>
          <cell r="AJ51">
            <v>44</v>
          </cell>
        </row>
        <row r="52">
          <cell r="B52" t="str">
            <v>A41CeduEC50</v>
          </cell>
          <cell r="C52" t="str">
            <v>Hyne et al. 2005</v>
          </cell>
          <cell r="D52">
            <v>2005</v>
          </cell>
          <cell r="E52" t="str">
            <v>Ceriodaphnia dubia</v>
          </cell>
          <cell r="F52" t="str">
            <v xml:space="preserve">Ceriodaphnia </v>
          </cell>
          <cell r="G52" t="str">
            <v>dubia</v>
          </cell>
          <cell r="H52"/>
          <cell r="I52" t="str">
            <v>Cladocera</v>
          </cell>
          <cell r="J52" t="str">
            <v>&lt;24 hr</v>
          </cell>
          <cell r="K52" t="str">
            <v>mortality</v>
          </cell>
          <cell r="L52" t="str">
            <v>EC50</v>
          </cell>
          <cell r="M52" t="str">
            <v>ZnSO4</v>
          </cell>
          <cell r="N52"/>
          <cell r="O52" t="str">
            <v>static</v>
          </cell>
          <cell r="P52" t="str">
            <v>Acute</v>
          </cell>
          <cell r="Q52" t="str">
            <v>48-hr</v>
          </cell>
          <cell r="R52"/>
          <cell r="S52" t="str">
            <v>S-Soft</v>
          </cell>
          <cell r="T52" t="str">
            <v>MLR</v>
          </cell>
          <cell r="U52">
            <v>25</v>
          </cell>
          <cell r="V52">
            <v>8.4</v>
          </cell>
          <cell r="W52" t="str">
            <v/>
          </cell>
          <cell r="X52" t="str">
            <v/>
          </cell>
          <cell r="Y52">
            <v>160</v>
          </cell>
          <cell r="Z52" t="str">
            <v/>
          </cell>
          <cell r="AA52">
            <v>0.1</v>
          </cell>
          <cell r="AB52">
            <v>10</v>
          </cell>
          <cell r="AC52">
            <v>61.713194363299699</v>
          </cell>
          <cell r="AD52">
            <v>53.5</v>
          </cell>
          <cell r="AE52">
            <v>13</v>
          </cell>
          <cell r="AF52">
            <v>1.05</v>
          </cell>
          <cell r="AG52">
            <v>345.95</v>
          </cell>
          <cell r="AH52">
            <v>0.95099999999999996</v>
          </cell>
          <cell r="AI52">
            <v>125</v>
          </cell>
          <cell r="AJ52">
            <v>374</v>
          </cell>
        </row>
        <row r="53">
          <cell r="B53" t="str">
            <v>A42CeduEC50</v>
          </cell>
          <cell r="C53" t="str">
            <v>Magliette et al. 1995</v>
          </cell>
          <cell r="D53">
            <v>1995</v>
          </cell>
          <cell r="E53" t="str">
            <v>Ceriodaphnia dubia</v>
          </cell>
          <cell r="F53" t="str">
            <v xml:space="preserve">Ceriodaphnia </v>
          </cell>
          <cell r="G53" t="str">
            <v>dubia</v>
          </cell>
          <cell r="H53"/>
          <cell r="I53" t="str">
            <v>Cladocera</v>
          </cell>
          <cell r="J53" t="str">
            <v>&lt;24 hr</v>
          </cell>
          <cell r="K53" t="str">
            <v>mortality+immobilized</v>
          </cell>
          <cell r="L53" t="str">
            <v>EC50</v>
          </cell>
          <cell r="M53" t="str">
            <v>ZnBr2</v>
          </cell>
          <cell r="N53" t="str">
            <v>Measured Total Zn at initiation and termination</v>
          </cell>
          <cell r="O53" t="str">
            <v>static</v>
          </cell>
          <cell r="P53" t="str">
            <v>Acute</v>
          </cell>
          <cell r="Q53" t="str">
            <v>48-hr</v>
          </cell>
          <cell r="R53"/>
          <cell r="S53" t="str">
            <v>TS-Reconstituted City of Syracuse water</v>
          </cell>
          <cell r="T53"/>
          <cell r="U53">
            <v>25</v>
          </cell>
          <cell r="V53">
            <v>8.5</v>
          </cell>
          <cell r="W53" t="str">
            <v/>
          </cell>
          <cell r="X53">
            <v>360</v>
          </cell>
          <cell r="Y53">
            <v>352.08</v>
          </cell>
          <cell r="Z53" t="str">
            <v/>
          </cell>
          <cell r="AA53">
            <v>0.5</v>
          </cell>
          <cell r="AB53">
            <v>10</v>
          </cell>
          <cell r="AC53">
            <v>43.6</v>
          </cell>
          <cell r="AD53">
            <v>16.600000000000001</v>
          </cell>
          <cell r="AE53">
            <v>42</v>
          </cell>
          <cell r="AF53">
            <v>3.04</v>
          </cell>
          <cell r="AG53">
            <v>72.989999999999995</v>
          </cell>
          <cell r="AH53">
            <v>19.899999999999999</v>
          </cell>
          <cell r="AI53">
            <v>149</v>
          </cell>
          <cell r="AJ53">
            <v>190</v>
          </cell>
        </row>
        <row r="54">
          <cell r="B54" t="str">
            <v>A43CereEC50</v>
          </cell>
          <cell r="C54" t="str">
            <v>Mount and Norberg 1984*</v>
          </cell>
          <cell r="D54" t="str">
            <v>1984*</v>
          </cell>
          <cell r="E54" t="str">
            <v>Ceriodaphnia reticulata</v>
          </cell>
          <cell r="F54" t="str">
            <v xml:space="preserve">Ceriodaphnia </v>
          </cell>
          <cell r="G54" t="str">
            <v>reticulata</v>
          </cell>
          <cell r="H54"/>
          <cell r="I54" t="str">
            <v>Cladocera</v>
          </cell>
          <cell r="J54" t="str">
            <v>NA</v>
          </cell>
          <cell r="K54" t="str">
            <v>mortality</v>
          </cell>
          <cell r="L54" t="str">
            <v>EC50</v>
          </cell>
          <cell r="M54"/>
          <cell r="N54"/>
          <cell r="O54" t="str">
            <v>static</v>
          </cell>
          <cell r="P54" t="str">
            <v>Acute</v>
          </cell>
          <cell r="Q54" t="str">
            <v>48-hr</v>
          </cell>
          <cell r="R54"/>
          <cell r="S54" t="str">
            <v>WIP</v>
          </cell>
          <cell r="T54"/>
          <cell r="U54" t="str">
            <v/>
          </cell>
          <cell r="V54" t="str">
            <v/>
          </cell>
          <cell r="W54" t="str">
            <v/>
          </cell>
          <cell r="X54" t="str">
            <v/>
          </cell>
          <cell r="Y54">
            <v>76</v>
          </cell>
          <cell r="Z54" t="str">
            <v/>
          </cell>
          <cell r="AA54" t="str">
            <v/>
          </cell>
          <cell r="AB54" t="str">
            <v/>
          </cell>
          <cell r="AC54" t="str">
            <v/>
          </cell>
          <cell r="AD54" t="str">
            <v/>
          </cell>
          <cell r="AE54" t="str">
            <v/>
          </cell>
          <cell r="AF54" t="str">
            <v/>
          </cell>
          <cell r="AG54" t="str">
            <v/>
          </cell>
          <cell r="AH54" t="str">
            <v/>
          </cell>
          <cell r="AI54" t="str">
            <v/>
          </cell>
          <cell r="AJ54">
            <v>45</v>
          </cell>
        </row>
        <row r="55">
          <cell r="B55" t="str">
            <v>A44CeduEC50</v>
          </cell>
          <cell r="C55" t="str">
            <v>Muyssen and Janssen 2002*</v>
          </cell>
          <cell r="D55" t="str">
            <v>2002*</v>
          </cell>
          <cell r="E55" t="str">
            <v>Ceriodaphnia dubia</v>
          </cell>
          <cell r="F55" t="str">
            <v xml:space="preserve">Ceriodaphnia </v>
          </cell>
          <cell r="G55" t="str">
            <v>dubia</v>
          </cell>
          <cell r="H55" t="str">
            <v>R</v>
          </cell>
          <cell r="I55" t="str">
            <v>Cladocera</v>
          </cell>
          <cell r="J55" t="str">
            <v>&lt;6 hr</v>
          </cell>
          <cell r="K55" t="str">
            <v>mortality</v>
          </cell>
          <cell r="L55" t="str">
            <v>EC50</v>
          </cell>
          <cell r="M55" t="str">
            <v>ZnCl2</v>
          </cell>
          <cell r="N55" t="str">
            <v>Zn Measured in each treatment; assume filtered as in Muyssen and Janssen 2001</v>
          </cell>
          <cell r="O55" t="str">
            <v>static</v>
          </cell>
          <cell r="P55" t="str">
            <v>Acute</v>
          </cell>
          <cell r="Q55" t="str">
            <v>48-hr</v>
          </cell>
          <cell r="R55" t="str">
            <v>Fed R. subcapitata and C. reinhardtii</v>
          </cell>
          <cell r="S55" t="str">
            <v>S-M4 medium</v>
          </cell>
          <cell r="T55"/>
          <cell r="U55">
            <v>24</v>
          </cell>
          <cell r="V55">
            <v>7.8</v>
          </cell>
          <cell r="W55" t="str">
            <v/>
          </cell>
          <cell r="X55" t="str">
            <v/>
          </cell>
          <cell r="Y55">
            <v>670</v>
          </cell>
          <cell r="Z55" t="str">
            <v/>
          </cell>
          <cell r="AA55">
            <v>0.27500000000000002</v>
          </cell>
          <cell r="AB55">
            <v>10</v>
          </cell>
          <cell r="AC55">
            <v>89.712000000000003</v>
          </cell>
          <cell r="AD55">
            <v>13.664</v>
          </cell>
          <cell r="AE55">
            <v>2.8</v>
          </cell>
          <cell r="AF55">
            <v>3.5840000000000001</v>
          </cell>
          <cell r="AG55">
            <v>54.207999999999998</v>
          </cell>
          <cell r="AH55">
            <v>162.28800000000001</v>
          </cell>
          <cell r="AI55">
            <v>190</v>
          </cell>
          <cell r="AJ55">
            <v>280</v>
          </cell>
        </row>
        <row r="56">
          <cell r="B56" t="str">
            <v>A45CeduEC50</v>
          </cell>
          <cell r="C56" t="str">
            <v>Muyssen et al. 2005</v>
          </cell>
          <cell r="D56">
            <v>2005</v>
          </cell>
          <cell r="E56" t="str">
            <v>Ceriodaphnia dubia</v>
          </cell>
          <cell r="F56" t="str">
            <v xml:space="preserve">Ceriodaphnia </v>
          </cell>
          <cell r="G56" t="str">
            <v>dubia</v>
          </cell>
          <cell r="H56" t="str">
            <v>R</v>
          </cell>
          <cell r="I56" t="str">
            <v>Cladocera</v>
          </cell>
          <cell r="J56" t="str">
            <v>&lt;24 hr</v>
          </cell>
          <cell r="K56" t="str">
            <v>mortality</v>
          </cell>
          <cell r="L56" t="str">
            <v>EC50</v>
          </cell>
          <cell r="M56" t="str">
            <v>ZnCl2</v>
          </cell>
          <cell r="N56"/>
          <cell r="O56" t="str">
            <v>static</v>
          </cell>
          <cell r="P56" t="str">
            <v>Acute</v>
          </cell>
          <cell r="Q56" t="str">
            <v>48-hr</v>
          </cell>
          <cell r="R56"/>
          <cell r="S56" t="str">
            <v>S-ISO_1996</v>
          </cell>
          <cell r="T56" t="str">
            <v>MLR</v>
          </cell>
          <cell r="U56">
            <v>20</v>
          </cell>
          <cell r="V56">
            <v>7.8</v>
          </cell>
          <cell r="W56" t="str">
            <v/>
          </cell>
          <cell r="X56" t="str">
            <v/>
          </cell>
          <cell r="Y56">
            <v>416</v>
          </cell>
          <cell r="Z56" t="str">
            <v/>
          </cell>
          <cell r="AA56">
            <v>0.3</v>
          </cell>
          <cell r="AB56">
            <v>10</v>
          </cell>
          <cell r="AC56">
            <v>80.16</v>
          </cell>
          <cell r="AD56">
            <v>12.16</v>
          </cell>
          <cell r="AE56">
            <v>17.239999999999998</v>
          </cell>
          <cell r="AF56">
            <v>2.93</v>
          </cell>
          <cell r="AG56">
            <v>48</v>
          </cell>
          <cell r="AH56">
            <v>144.46</v>
          </cell>
          <cell r="AI56">
            <v>45.75</v>
          </cell>
          <cell r="AJ56">
            <v>250</v>
          </cell>
        </row>
        <row r="57">
          <cell r="B57" t="str">
            <v>A46CeduEC50</v>
          </cell>
          <cell r="C57" t="str">
            <v>Schubauer-Berigan et al. 1993</v>
          </cell>
          <cell r="D57">
            <v>1993</v>
          </cell>
          <cell r="E57" t="str">
            <v>Ceriodaphnia dubia</v>
          </cell>
          <cell r="F57" t="str">
            <v xml:space="preserve">Ceriodaphnia </v>
          </cell>
          <cell r="G57" t="str">
            <v>dubia</v>
          </cell>
          <cell r="H57" t="str">
            <v>R</v>
          </cell>
          <cell r="I57" t="str">
            <v>Cladocera</v>
          </cell>
          <cell r="J57" t="str">
            <v>&lt;48-hr</v>
          </cell>
          <cell r="K57" t="str">
            <v>mortality</v>
          </cell>
          <cell r="L57" t="str">
            <v>EC50</v>
          </cell>
          <cell r="M57" t="str">
            <v>ZnSO4</v>
          </cell>
          <cell r="N57" t="str">
            <v>Measured-frequency not specified</v>
          </cell>
          <cell r="O57" t="str">
            <v>static</v>
          </cell>
          <cell r="P57" t="str">
            <v>Acute</v>
          </cell>
          <cell r="Q57" t="str">
            <v>48-hr</v>
          </cell>
          <cell r="R57" t="str">
            <v>YCT</v>
          </cell>
          <cell r="S57" t="str">
            <v>S-Very hard reconstituted water</v>
          </cell>
          <cell r="T57" t="str">
            <v>MLR</v>
          </cell>
          <cell r="U57">
            <v>25</v>
          </cell>
          <cell r="V57">
            <v>6.24</v>
          </cell>
          <cell r="W57" t="str">
            <v>&gt;</v>
          </cell>
          <cell r="X57">
            <v>530</v>
          </cell>
          <cell r="Y57">
            <v>518.34</v>
          </cell>
          <cell r="Z57" t="str">
            <v/>
          </cell>
          <cell r="AA57">
            <v>2.65</v>
          </cell>
          <cell r="AB57">
            <v>10</v>
          </cell>
          <cell r="AC57">
            <v>47.7</v>
          </cell>
          <cell r="AD57">
            <v>41.5</v>
          </cell>
          <cell r="AE57">
            <v>90</v>
          </cell>
          <cell r="AF57">
            <v>7.2</v>
          </cell>
          <cell r="AG57">
            <v>281</v>
          </cell>
          <cell r="AH57">
            <v>6.6</v>
          </cell>
          <cell r="AI57">
            <v>235</v>
          </cell>
          <cell r="AJ57">
            <v>290</v>
          </cell>
        </row>
        <row r="58">
          <cell r="B58" t="str">
            <v>A47CeduEC50</v>
          </cell>
          <cell r="C58" t="str">
            <v>Schubauer-Berigan et al. 1993</v>
          </cell>
          <cell r="D58">
            <v>1993</v>
          </cell>
          <cell r="E58" t="str">
            <v>Ceriodaphnia dubia</v>
          </cell>
          <cell r="F58" t="str">
            <v xml:space="preserve">Ceriodaphnia </v>
          </cell>
          <cell r="G58" t="str">
            <v>dubia</v>
          </cell>
          <cell r="H58" t="str">
            <v>R</v>
          </cell>
          <cell r="I58" t="str">
            <v>Cladocera</v>
          </cell>
          <cell r="J58" t="str">
            <v>&lt;48-hr</v>
          </cell>
          <cell r="K58" t="str">
            <v>mortality</v>
          </cell>
          <cell r="L58" t="str">
            <v>EC50</v>
          </cell>
          <cell r="M58" t="str">
            <v>ZnSO4</v>
          </cell>
          <cell r="N58" t="str">
            <v>Measured-frequency not specified</v>
          </cell>
          <cell r="O58" t="str">
            <v>static</v>
          </cell>
          <cell r="P58" t="str">
            <v>Acute</v>
          </cell>
          <cell r="Q58" t="str">
            <v>48-hr</v>
          </cell>
          <cell r="R58" t="str">
            <v>YCT</v>
          </cell>
          <cell r="S58" t="str">
            <v>S-Very hard reconstituted water</v>
          </cell>
          <cell r="T58" t="str">
            <v>MLR</v>
          </cell>
          <cell r="U58">
            <v>25</v>
          </cell>
          <cell r="V58">
            <v>7.1549999999999994</v>
          </cell>
          <cell r="W58" t="str">
            <v/>
          </cell>
          <cell r="X58">
            <v>360</v>
          </cell>
          <cell r="Y58">
            <v>352.08</v>
          </cell>
          <cell r="Z58" t="str">
            <v/>
          </cell>
          <cell r="AA58">
            <v>2.65</v>
          </cell>
          <cell r="AB58">
            <v>10</v>
          </cell>
          <cell r="AC58">
            <v>47.7</v>
          </cell>
          <cell r="AD58">
            <v>41.5</v>
          </cell>
          <cell r="AE58">
            <v>90</v>
          </cell>
          <cell r="AF58">
            <v>7.2</v>
          </cell>
          <cell r="AG58">
            <v>281</v>
          </cell>
          <cell r="AH58">
            <v>6.6</v>
          </cell>
          <cell r="AI58">
            <v>235</v>
          </cell>
          <cell r="AJ58">
            <v>290</v>
          </cell>
        </row>
        <row r="59">
          <cell r="B59" t="str">
            <v>A48CeduEC50</v>
          </cell>
          <cell r="C59" t="str">
            <v>Schubauer-Berigan et al. 1993</v>
          </cell>
          <cell r="D59">
            <v>1993</v>
          </cell>
          <cell r="E59" t="str">
            <v>Ceriodaphnia dubia</v>
          </cell>
          <cell r="F59" t="str">
            <v xml:space="preserve">Ceriodaphnia </v>
          </cell>
          <cell r="G59" t="str">
            <v>dubia</v>
          </cell>
          <cell r="H59" t="str">
            <v>R</v>
          </cell>
          <cell r="I59" t="str">
            <v>Cladocera</v>
          </cell>
          <cell r="J59" t="str">
            <v>&lt;48-hr</v>
          </cell>
          <cell r="K59" t="str">
            <v>mortality</v>
          </cell>
          <cell r="L59" t="str">
            <v>EC50</v>
          </cell>
          <cell r="M59" t="str">
            <v>ZnSO4</v>
          </cell>
          <cell r="N59" t="str">
            <v>Measured-frequency not specified</v>
          </cell>
          <cell r="O59" t="str">
            <v>static</v>
          </cell>
          <cell r="P59" t="str">
            <v>Acute</v>
          </cell>
          <cell r="Q59" t="str">
            <v>48-hr</v>
          </cell>
          <cell r="R59" t="str">
            <v>YCT</v>
          </cell>
          <cell r="S59" t="str">
            <v>S-Very hard reconstituted water</v>
          </cell>
          <cell r="T59" t="str">
            <v>MLR</v>
          </cell>
          <cell r="U59">
            <v>25</v>
          </cell>
          <cell r="V59">
            <v>8.4750000000000014</v>
          </cell>
          <cell r="W59" t="str">
            <v/>
          </cell>
          <cell r="X59">
            <v>95</v>
          </cell>
          <cell r="Y59">
            <v>92.91</v>
          </cell>
          <cell r="Z59" t="str">
            <v/>
          </cell>
          <cell r="AA59">
            <v>2.65</v>
          </cell>
          <cell r="AB59">
            <v>10</v>
          </cell>
          <cell r="AC59">
            <v>47.7</v>
          </cell>
          <cell r="AD59">
            <v>41.5</v>
          </cell>
          <cell r="AE59">
            <v>90</v>
          </cell>
          <cell r="AF59">
            <v>7.2</v>
          </cell>
          <cell r="AG59">
            <v>281</v>
          </cell>
          <cell r="AH59">
            <v>6.6</v>
          </cell>
          <cell r="AI59">
            <v>235</v>
          </cell>
          <cell r="AJ59">
            <v>290</v>
          </cell>
        </row>
        <row r="60">
          <cell r="B60" t="str">
            <v>A49CepuEC50</v>
          </cell>
          <cell r="C60" t="str">
            <v>Muyssen et al. 2005</v>
          </cell>
          <cell r="D60">
            <v>2005</v>
          </cell>
          <cell r="E60" t="str">
            <v>Ceriodaphnia pulchella</v>
          </cell>
          <cell r="F60" t="str">
            <v xml:space="preserve">Ceriodaphnia </v>
          </cell>
          <cell r="G60" t="str">
            <v>pulchella</v>
          </cell>
          <cell r="H60"/>
          <cell r="I60" t="str">
            <v>Cladocera</v>
          </cell>
          <cell r="J60" t="str">
            <v>&lt;24 hr</v>
          </cell>
          <cell r="K60" t="str">
            <v>mortality</v>
          </cell>
          <cell r="L60" t="str">
            <v>EC50</v>
          </cell>
          <cell r="M60" t="str">
            <v>ZnCl2</v>
          </cell>
          <cell r="N60"/>
          <cell r="O60" t="str">
            <v>static</v>
          </cell>
          <cell r="P60" t="str">
            <v>Acute</v>
          </cell>
          <cell r="Q60" t="str">
            <v>48-hr</v>
          </cell>
          <cell r="R60"/>
          <cell r="S60" t="str">
            <v>S-ISO_1996</v>
          </cell>
          <cell r="T60"/>
          <cell r="U60">
            <v>20</v>
          </cell>
          <cell r="V60">
            <v>7.8</v>
          </cell>
          <cell r="W60" t="str">
            <v/>
          </cell>
          <cell r="X60" t="str">
            <v/>
          </cell>
          <cell r="Y60">
            <v>1263</v>
          </cell>
          <cell r="Z60" t="str">
            <v/>
          </cell>
          <cell r="AA60">
            <v>0.3</v>
          </cell>
          <cell r="AB60">
            <v>10</v>
          </cell>
          <cell r="AC60">
            <v>80.16</v>
          </cell>
          <cell r="AD60">
            <v>12.16</v>
          </cell>
          <cell r="AE60">
            <v>17.239999999999998</v>
          </cell>
          <cell r="AF60">
            <v>2.93</v>
          </cell>
          <cell r="AG60">
            <v>48</v>
          </cell>
          <cell r="AH60">
            <v>144.46</v>
          </cell>
          <cell r="AI60">
            <v>45.75</v>
          </cell>
          <cell r="AJ60">
            <v>250</v>
          </cell>
        </row>
        <row r="61">
          <cell r="B61" t="str">
            <v>A50CepuEC50</v>
          </cell>
          <cell r="C61" t="str">
            <v>Muyssen et al. 2005</v>
          </cell>
          <cell r="D61">
            <v>2005</v>
          </cell>
          <cell r="E61" t="str">
            <v>Ceriodaphnia pulchella</v>
          </cell>
          <cell r="F61" t="str">
            <v xml:space="preserve">Ceriodaphnia </v>
          </cell>
          <cell r="G61" t="str">
            <v>pulchella</v>
          </cell>
          <cell r="H61"/>
          <cell r="I61" t="str">
            <v>Cladocera</v>
          </cell>
          <cell r="J61" t="str">
            <v>&lt;24 hr</v>
          </cell>
          <cell r="K61" t="str">
            <v>mortality</v>
          </cell>
          <cell r="L61" t="str">
            <v>EC50</v>
          </cell>
          <cell r="M61" t="str">
            <v>ZnCl2</v>
          </cell>
          <cell r="N61"/>
          <cell r="O61" t="str">
            <v>static</v>
          </cell>
          <cell r="P61" t="str">
            <v>Acute</v>
          </cell>
          <cell r="Q61" t="str">
            <v>48-hr</v>
          </cell>
          <cell r="R61"/>
          <cell r="S61" t="str">
            <v>S-ISO_1996</v>
          </cell>
          <cell r="T61"/>
          <cell r="U61">
            <v>20</v>
          </cell>
          <cell r="V61">
            <v>7.8</v>
          </cell>
          <cell r="W61" t="str">
            <v/>
          </cell>
          <cell r="X61" t="str">
            <v/>
          </cell>
          <cell r="Y61">
            <v>2261</v>
          </cell>
          <cell r="Z61" t="str">
            <v/>
          </cell>
          <cell r="AA61">
            <v>0.3</v>
          </cell>
          <cell r="AB61">
            <v>10</v>
          </cell>
          <cell r="AC61">
            <v>80.16</v>
          </cell>
          <cell r="AD61">
            <v>12.16</v>
          </cell>
          <cell r="AE61">
            <v>17.239999999999998</v>
          </cell>
          <cell r="AF61">
            <v>2.93</v>
          </cell>
          <cell r="AG61">
            <v>48</v>
          </cell>
          <cell r="AH61">
            <v>144.46</v>
          </cell>
          <cell r="AI61">
            <v>45.75</v>
          </cell>
          <cell r="AJ61">
            <v>250</v>
          </cell>
        </row>
        <row r="62">
          <cell r="B62" t="str">
            <v>A51CereEC50</v>
          </cell>
          <cell r="C62" t="str">
            <v>Carlson and Roush 1985</v>
          </cell>
          <cell r="D62">
            <v>1985</v>
          </cell>
          <cell r="E62" t="str">
            <v>Ceriodaphnia reticulata</v>
          </cell>
          <cell r="F62" t="str">
            <v xml:space="preserve">Ceriodaphnia </v>
          </cell>
          <cell r="G62" t="str">
            <v>reticulata</v>
          </cell>
          <cell r="H62"/>
          <cell r="I62" t="str">
            <v>Cladocera</v>
          </cell>
          <cell r="J62" t="str">
            <v>&lt;6 hr</v>
          </cell>
          <cell r="K62" t="str">
            <v>mortality</v>
          </cell>
          <cell r="L62" t="str">
            <v>EC50</v>
          </cell>
          <cell r="M62" t="str">
            <v>ZnCl2</v>
          </cell>
          <cell r="N62"/>
          <cell r="O62" t="str">
            <v>static</v>
          </cell>
          <cell r="P62" t="str">
            <v>Acute</v>
          </cell>
          <cell r="Q62" t="str">
            <v>48-hr</v>
          </cell>
          <cell r="R62"/>
          <cell r="S62" t="str">
            <v>N-Lake Superior</v>
          </cell>
          <cell r="T62"/>
          <cell r="U62">
            <v>24</v>
          </cell>
          <cell r="V62">
            <v>8.1</v>
          </cell>
          <cell r="W62" t="str">
            <v/>
          </cell>
          <cell r="X62">
            <v>32</v>
          </cell>
          <cell r="Y62">
            <v>31.295999999999999</v>
          </cell>
          <cell r="Z62" t="str">
            <v/>
          </cell>
          <cell r="AA62">
            <v>2.65</v>
          </cell>
          <cell r="AB62">
            <v>10</v>
          </cell>
          <cell r="AC62">
            <v>11.52</v>
          </cell>
          <cell r="AD62">
            <v>3.9480554738848226</v>
          </cell>
          <cell r="AE62">
            <v>2.1233745376681417</v>
          </cell>
          <cell r="AF62">
            <v>0.43784228848251228</v>
          </cell>
          <cell r="AG62">
            <v>3.36</v>
          </cell>
          <cell r="AH62">
            <v>1.24</v>
          </cell>
          <cell r="AI62">
            <v>42</v>
          </cell>
          <cell r="AJ62">
            <v>45</v>
          </cell>
        </row>
        <row r="63">
          <cell r="B63" t="str">
            <v>A52CereEC50</v>
          </cell>
          <cell r="C63" t="str">
            <v>Carlson and Roush 1985</v>
          </cell>
          <cell r="D63">
            <v>1985</v>
          </cell>
          <cell r="E63" t="str">
            <v>Ceriodaphnia reticulata</v>
          </cell>
          <cell r="F63" t="str">
            <v xml:space="preserve">Ceriodaphnia </v>
          </cell>
          <cell r="G63" t="str">
            <v>reticulata</v>
          </cell>
          <cell r="H63"/>
          <cell r="I63" t="str">
            <v>Cladocera</v>
          </cell>
          <cell r="J63" t="str">
            <v>&lt;6 hr</v>
          </cell>
          <cell r="K63" t="str">
            <v>mortality</v>
          </cell>
          <cell r="L63" t="str">
            <v>EC50</v>
          </cell>
          <cell r="M63" t="str">
            <v>ZnCl2</v>
          </cell>
          <cell r="N63"/>
          <cell r="O63" t="str">
            <v>static</v>
          </cell>
          <cell r="P63" t="str">
            <v>Acute</v>
          </cell>
          <cell r="Q63" t="str">
            <v>48-hr</v>
          </cell>
          <cell r="R63"/>
          <cell r="S63" t="str">
            <v>N-Lake Superior</v>
          </cell>
          <cell r="T63"/>
          <cell r="U63">
            <v>24</v>
          </cell>
          <cell r="V63">
            <v>8.1</v>
          </cell>
          <cell r="W63" t="str">
            <v/>
          </cell>
          <cell r="X63">
            <v>41</v>
          </cell>
          <cell r="Y63">
            <v>40.097999999999999</v>
          </cell>
          <cell r="Z63" t="str">
            <v/>
          </cell>
          <cell r="AA63">
            <v>2.65</v>
          </cell>
          <cell r="AB63">
            <v>10</v>
          </cell>
          <cell r="AC63">
            <v>11.52</v>
          </cell>
          <cell r="AD63">
            <v>3.9480554738848226</v>
          </cell>
          <cell r="AE63">
            <v>2.1233745376681417</v>
          </cell>
          <cell r="AF63">
            <v>0.43784228848251228</v>
          </cell>
          <cell r="AG63">
            <v>3.36</v>
          </cell>
          <cell r="AH63">
            <v>1.24</v>
          </cell>
          <cell r="AI63">
            <v>42</v>
          </cell>
          <cell r="AJ63">
            <v>45</v>
          </cell>
        </row>
        <row r="64">
          <cell r="B64" t="str">
            <v>A53CereEC50</v>
          </cell>
          <cell r="C64" t="str">
            <v>Mount and Norberg 1984</v>
          </cell>
          <cell r="D64">
            <v>1984</v>
          </cell>
          <cell r="E64" t="str">
            <v>Ceriodaphnia reticulata</v>
          </cell>
          <cell r="F64" t="str">
            <v xml:space="preserve">Ceriodaphnia </v>
          </cell>
          <cell r="G64" t="str">
            <v>reticulata</v>
          </cell>
          <cell r="H64"/>
          <cell r="I64" t="str">
            <v>Cladocera</v>
          </cell>
          <cell r="J64" t="str">
            <v>NA</v>
          </cell>
          <cell r="K64" t="str">
            <v>mortality</v>
          </cell>
          <cell r="L64" t="str">
            <v>EC50</v>
          </cell>
          <cell r="M64"/>
          <cell r="N64"/>
          <cell r="O64" t="str">
            <v>static</v>
          </cell>
          <cell r="P64" t="str">
            <v>Acute</v>
          </cell>
          <cell r="Q64" t="str">
            <v>48-hr</v>
          </cell>
          <cell r="R64"/>
          <cell r="S64" t="str">
            <v>WIP</v>
          </cell>
          <cell r="T64"/>
          <cell r="U64">
            <v>24.5</v>
          </cell>
          <cell r="V64">
            <v>7.3</v>
          </cell>
          <cell r="W64" t="str">
            <v/>
          </cell>
          <cell r="X64">
            <v>76</v>
          </cell>
          <cell r="Y64">
            <v>74.328000000000003</v>
          </cell>
          <cell r="Z64" t="str">
            <v/>
          </cell>
          <cell r="AA64">
            <v>2.65</v>
          </cell>
          <cell r="AB64">
            <v>10</v>
          </cell>
          <cell r="AC64">
            <v>13.5</v>
          </cell>
          <cell r="AD64">
            <v>2.7</v>
          </cell>
          <cell r="AE64">
            <v>1.3</v>
          </cell>
          <cell r="AF64">
            <v>0.5</v>
          </cell>
          <cell r="AG64">
            <v>2.7</v>
          </cell>
          <cell r="AH64">
            <v>1.2</v>
          </cell>
          <cell r="AI64">
            <v>44</v>
          </cell>
          <cell r="AJ64">
            <v>45</v>
          </cell>
        </row>
        <row r="65">
          <cell r="B65" t="str">
            <v>A54CereEC50</v>
          </cell>
          <cell r="C65" t="str">
            <v>Muyssen et al. 2005</v>
          </cell>
          <cell r="D65">
            <v>2005</v>
          </cell>
          <cell r="E65" t="str">
            <v>Ceriodaphnia reticulata</v>
          </cell>
          <cell r="F65" t="str">
            <v xml:space="preserve">Ceriodaphnia </v>
          </cell>
          <cell r="G65" t="str">
            <v>reticulata</v>
          </cell>
          <cell r="H65"/>
          <cell r="I65" t="str">
            <v>Cladocera</v>
          </cell>
          <cell r="J65" t="str">
            <v>&lt;24 hr</v>
          </cell>
          <cell r="K65" t="str">
            <v>mortality</v>
          </cell>
          <cell r="L65" t="str">
            <v>EC50</v>
          </cell>
          <cell r="M65" t="str">
            <v>ZnCl2</v>
          </cell>
          <cell r="N65"/>
          <cell r="O65" t="str">
            <v>static</v>
          </cell>
          <cell r="P65" t="str">
            <v>Acute</v>
          </cell>
          <cell r="Q65" t="str">
            <v>48-hr</v>
          </cell>
          <cell r="R65"/>
          <cell r="S65" t="str">
            <v>S-ISO_1996</v>
          </cell>
          <cell r="T65"/>
          <cell r="U65">
            <v>20</v>
          </cell>
          <cell r="V65">
            <v>7.8</v>
          </cell>
          <cell r="W65" t="str">
            <v/>
          </cell>
          <cell r="X65" t="str">
            <v/>
          </cell>
          <cell r="Y65">
            <v>937</v>
          </cell>
          <cell r="Z65" t="str">
            <v/>
          </cell>
          <cell r="AA65">
            <v>0.3</v>
          </cell>
          <cell r="AB65">
            <v>10</v>
          </cell>
          <cell r="AC65">
            <v>80.16</v>
          </cell>
          <cell r="AD65">
            <v>12.16</v>
          </cell>
          <cell r="AE65">
            <v>17.239999999999998</v>
          </cell>
          <cell r="AF65">
            <v>2.93</v>
          </cell>
          <cell r="AG65">
            <v>48</v>
          </cell>
          <cell r="AH65">
            <v>144.46</v>
          </cell>
          <cell r="AI65">
            <v>45.75</v>
          </cell>
          <cell r="AJ65">
            <v>250</v>
          </cell>
        </row>
        <row r="66">
          <cell r="B66" t="str">
            <v>A55CereEC50</v>
          </cell>
          <cell r="C66" t="str">
            <v>Muyssen et al. 2005*</v>
          </cell>
          <cell r="D66" t="str">
            <v>2005*</v>
          </cell>
          <cell r="E66" t="str">
            <v>Ceriodaphnia reticulata</v>
          </cell>
          <cell r="F66" t="str">
            <v xml:space="preserve">Ceriodaphnia </v>
          </cell>
          <cell r="G66" t="str">
            <v>reticulata</v>
          </cell>
          <cell r="H66"/>
          <cell r="I66" t="str">
            <v>Cladocera</v>
          </cell>
          <cell r="J66" t="str">
            <v>NA</v>
          </cell>
          <cell r="K66" t="str">
            <v>mortality</v>
          </cell>
          <cell r="L66" t="str">
            <v>EC50</v>
          </cell>
          <cell r="M66"/>
          <cell r="N66"/>
          <cell r="O66" t="str">
            <v>static</v>
          </cell>
          <cell r="P66" t="str">
            <v>Acute</v>
          </cell>
          <cell r="Q66" t="str">
            <v>48-hr</v>
          </cell>
          <cell r="R66"/>
          <cell r="S66" t="str">
            <v>WIP</v>
          </cell>
          <cell r="T66"/>
          <cell r="U66">
            <v>20</v>
          </cell>
          <cell r="V66">
            <v>7.8</v>
          </cell>
          <cell r="W66" t="str">
            <v/>
          </cell>
          <cell r="X66" t="str">
            <v/>
          </cell>
          <cell r="Y66">
            <v>937</v>
          </cell>
          <cell r="Z66" t="str">
            <v/>
          </cell>
          <cell r="AA66">
            <v>0.3</v>
          </cell>
          <cell r="AB66">
            <v>10</v>
          </cell>
          <cell r="AC66">
            <v>80.16</v>
          </cell>
          <cell r="AD66">
            <v>12.16</v>
          </cell>
          <cell r="AE66">
            <v>17.239999999999998</v>
          </cell>
          <cell r="AF66">
            <v>2.93</v>
          </cell>
          <cell r="AG66">
            <v>48</v>
          </cell>
          <cell r="AH66">
            <v>144.46</v>
          </cell>
          <cell r="AI66">
            <v>45.75</v>
          </cell>
          <cell r="AJ66">
            <v>250</v>
          </cell>
        </row>
        <row r="67">
          <cell r="B67" t="str">
            <v>A56ChplEC50</v>
          </cell>
          <cell r="C67" t="str">
            <v>Fargasova 2003</v>
          </cell>
          <cell r="D67">
            <v>2003</v>
          </cell>
          <cell r="E67" t="str">
            <v>Chironomus plumosus</v>
          </cell>
          <cell r="F67" t="str">
            <v xml:space="preserve">Chironomus </v>
          </cell>
          <cell r="G67" t="str">
            <v>plumosus</v>
          </cell>
          <cell r="H67"/>
          <cell r="I67" t="str">
            <v>invertebrate</v>
          </cell>
          <cell r="J67" t="str">
            <v>larvae</v>
          </cell>
          <cell r="K67" t="str">
            <v>mortality</v>
          </cell>
          <cell r="L67" t="str">
            <v>EC50</v>
          </cell>
          <cell r="M67"/>
          <cell r="N67"/>
          <cell r="O67" t="str">
            <v>static</v>
          </cell>
          <cell r="P67" t="str">
            <v>Acute</v>
          </cell>
          <cell r="Q67" t="str">
            <v>96-hr</v>
          </cell>
          <cell r="R67"/>
          <cell r="S67" t="str">
            <v>WIP</v>
          </cell>
          <cell r="T67"/>
          <cell r="U67" t="str">
            <v/>
          </cell>
          <cell r="V67" t="str">
            <v/>
          </cell>
          <cell r="W67" t="str">
            <v/>
          </cell>
          <cell r="X67">
            <v>32600</v>
          </cell>
          <cell r="Y67">
            <v>31882.799999999999</v>
          </cell>
          <cell r="Z67" t="str">
            <v/>
          </cell>
          <cell r="AA67" t="str">
            <v/>
          </cell>
          <cell r="AB67" t="str">
            <v/>
          </cell>
          <cell r="AC67" t="str">
            <v/>
          </cell>
          <cell r="AD67" t="str">
            <v/>
          </cell>
          <cell r="AE67" t="str">
            <v/>
          </cell>
          <cell r="AF67" t="str">
            <v/>
          </cell>
          <cell r="AG67" t="str">
            <v/>
          </cell>
          <cell r="AH67" t="str">
            <v/>
          </cell>
          <cell r="AI67" t="str">
            <v/>
          </cell>
          <cell r="AJ67">
            <v>80</v>
          </cell>
        </row>
        <row r="68">
          <cell r="B68" t="str">
            <v>A57ChspEC50</v>
          </cell>
          <cell r="C68" t="str">
            <v>Rehwoldt et al. 1973</v>
          </cell>
          <cell r="D68">
            <v>1973</v>
          </cell>
          <cell r="E68" t="str">
            <v>Chironomus sp.</v>
          </cell>
          <cell r="F68" t="str">
            <v xml:space="preserve">Chironomus </v>
          </cell>
          <cell r="G68" t="str">
            <v>sp.</v>
          </cell>
          <cell r="H68"/>
          <cell r="I68" t="str">
            <v>invertebrate</v>
          </cell>
          <cell r="J68" t="str">
            <v>NR</v>
          </cell>
          <cell r="K68" t="str">
            <v>mortality</v>
          </cell>
          <cell r="L68" t="str">
            <v>EC50</v>
          </cell>
          <cell r="M68" t="str">
            <v>Zn(NO3)2</v>
          </cell>
          <cell r="N68" t="str">
            <v>Not indicated</v>
          </cell>
          <cell r="O68" t="str">
            <v>static</v>
          </cell>
          <cell r="P68" t="str">
            <v>Acute</v>
          </cell>
          <cell r="Q68" t="str">
            <v>96-hr</v>
          </cell>
          <cell r="R68"/>
          <cell r="S68" t="str">
            <v>N-Hudson River</v>
          </cell>
          <cell r="T68"/>
          <cell r="U68">
            <v>17</v>
          </cell>
          <cell r="V68">
            <v>7.6</v>
          </cell>
          <cell r="W68" t="str">
            <v/>
          </cell>
          <cell r="X68">
            <v>18200</v>
          </cell>
          <cell r="Y68">
            <v>17799.599999999999</v>
          </cell>
          <cell r="Z68" t="str">
            <v/>
          </cell>
          <cell r="AA68">
            <v>1.7</v>
          </cell>
          <cell r="AB68">
            <v>10</v>
          </cell>
          <cell r="AC68">
            <v>13.324493669240567</v>
          </cell>
          <cell r="AD68">
            <v>4.0623456308660266</v>
          </cell>
          <cell r="AE68">
            <v>7.0874966325747701</v>
          </cell>
          <cell r="AF68">
            <v>1.0868265635595895</v>
          </cell>
          <cell r="AG68">
            <v>6.4060065717502725</v>
          </cell>
          <cell r="AH68">
            <v>4.1597445271105666</v>
          </cell>
          <cell r="AI68">
            <v>29.9</v>
          </cell>
          <cell r="AJ68">
            <v>50</v>
          </cell>
        </row>
        <row r="69">
          <cell r="B69" t="str">
            <v>A58ChteEC50</v>
          </cell>
          <cell r="C69" t="str">
            <v>EcoTox 2005</v>
          </cell>
          <cell r="D69">
            <v>2005</v>
          </cell>
          <cell r="E69" t="str">
            <v>Chironomus tentans</v>
          </cell>
          <cell r="F69" t="str">
            <v xml:space="preserve">Chironomus </v>
          </cell>
          <cell r="G69" t="str">
            <v>tentans</v>
          </cell>
          <cell r="H69"/>
          <cell r="I69" t="str">
            <v>invertebrate</v>
          </cell>
          <cell r="J69" t="str">
            <v>11 d</v>
          </cell>
          <cell r="K69" t="str">
            <v>mortality</v>
          </cell>
          <cell r="L69" t="str">
            <v>EC50</v>
          </cell>
          <cell r="M69"/>
          <cell r="N69"/>
          <cell r="O69" t="str">
            <v>static</v>
          </cell>
          <cell r="P69" t="str">
            <v>Acute</v>
          </cell>
          <cell r="Q69" t="str">
            <v>96-hr</v>
          </cell>
          <cell r="R69"/>
          <cell r="S69" t="str">
            <v>WIP</v>
          </cell>
          <cell r="T69"/>
          <cell r="U69" t="str">
            <v/>
          </cell>
          <cell r="V69" t="str">
            <v/>
          </cell>
          <cell r="W69" t="str">
            <v/>
          </cell>
          <cell r="X69" t="str">
            <v/>
          </cell>
          <cell r="Y69">
            <v>5800</v>
          </cell>
          <cell r="Z69" t="str">
            <v/>
          </cell>
          <cell r="AA69" t="str">
            <v/>
          </cell>
          <cell r="AB69" t="str">
            <v/>
          </cell>
          <cell r="AC69" t="str">
            <v/>
          </cell>
          <cell r="AD69" t="str">
            <v/>
          </cell>
          <cell r="AE69" t="str">
            <v/>
          </cell>
          <cell r="AF69" t="str">
            <v/>
          </cell>
          <cell r="AG69" t="str">
            <v/>
          </cell>
          <cell r="AH69" t="str">
            <v/>
          </cell>
          <cell r="AI69" t="str">
            <v/>
          </cell>
          <cell r="AJ69">
            <v>63</v>
          </cell>
        </row>
        <row r="70">
          <cell r="B70" t="str">
            <v>A59ChspEC50</v>
          </cell>
          <cell r="C70" t="str">
            <v>Muyssen et al. 2005</v>
          </cell>
          <cell r="D70">
            <v>2005</v>
          </cell>
          <cell r="E70" t="str">
            <v>Chydorus sphaericus</v>
          </cell>
          <cell r="F70" t="str">
            <v xml:space="preserve">Chydorus </v>
          </cell>
          <cell r="G70" t="str">
            <v>sphaericus</v>
          </cell>
          <cell r="H70"/>
          <cell r="I70" t="str">
            <v>invertebrate</v>
          </cell>
          <cell r="J70" t="str">
            <v>&lt;48 hr</v>
          </cell>
          <cell r="K70" t="str">
            <v>mortality</v>
          </cell>
          <cell r="L70" t="str">
            <v>EC50</v>
          </cell>
          <cell r="M70" t="str">
            <v>ZnCl2</v>
          </cell>
          <cell r="N70"/>
          <cell r="O70" t="str">
            <v>static</v>
          </cell>
          <cell r="P70" t="str">
            <v>Acute</v>
          </cell>
          <cell r="Q70" t="str">
            <v>48-hr</v>
          </cell>
          <cell r="R70"/>
          <cell r="S70" t="str">
            <v>S-ISO_1996</v>
          </cell>
          <cell r="T70"/>
          <cell r="U70">
            <v>20</v>
          </cell>
          <cell r="V70">
            <v>7.8</v>
          </cell>
          <cell r="W70" t="str">
            <v/>
          </cell>
          <cell r="X70" t="str">
            <v/>
          </cell>
          <cell r="Y70">
            <v>4314</v>
          </cell>
          <cell r="Z70" t="str">
            <v/>
          </cell>
          <cell r="AA70">
            <v>0.3</v>
          </cell>
          <cell r="AB70">
            <v>10</v>
          </cell>
          <cell r="AC70">
            <v>80.16</v>
          </cell>
          <cell r="AD70">
            <v>12.16</v>
          </cell>
          <cell r="AE70">
            <v>17.239999999999998</v>
          </cell>
          <cell r="AF70">
            <v>2.93</v>
          </cell>
          <cell r="AG70">
            <v>48</v>
          </cell>
          <cell r="AH70">
            <v>144.46</v>
          </cell>
          <cell r="AI70">
            <v>45.75</v>
          </cell>
          <cell r="AJ70">
            <v>250</v>
          </cell>
        </row>
        <row r="71">
          <cell r="B71" t="str">
            <v>A60ChspEC50</v>
          </cell>
          <cell r="C71" t="str">
            <v>Muyssen et al. 2005</v>
          </cell>
          <cell r="D71">
            <v>2005</v>
          </cell>
          <cell r="E71" t="str">
            <v>Chydorus sphaericus</v>
          </cell>
          <cell r="F71" t="str">
            <v xml:space="preserve">Chydorus </v>
          </cell>
          <cell r="G71" t="str">
            <v>sphaericus</v>
          </cell>
          <cell r="H71"/>
          <cell r="I71" t="str">
            <v>invertebrate</v>
          </cell>
          <cell r="J71" t="str">
            <v>&lt;48 hr</v>
          </cell>
          <cell r="K71" t="str">
            <v>mortality</v>
          </cell>
          <cell r="L71" t="str">
            <v>EC50</v>
          </cell>
          <cell r="M71" t="str">
            <v>ZnCl2</v>
          </cell>
          <cell r="N71"/>
          <cell r="O71" t="str">
            <v>static</v>
          </cell>
          <cell r="P71" t="str">
            <v>Acute</v>
          </cell>
          <cell r="Q71" t="str">
            <v>48-hr</v>
          </cell>
          <cell r="R71"/>
          <cell r="S71" t="str">
            <v>S-ISO_1996</v>
          </cell>
          <cell r="T71"/>
          <cell r="U71">
            <v>20</v>
          </cell>
          <cell r="V71">
            <v>7.8</v>
          </cell>
          <cell r="W71" t="str">
            <v/>
          </cell>
          <cell r="X71" t="str">
            <v/>
          </cell>
          <cell r="Y71">
            <v>1326</v>
          </cell>
          <cell r="Z71" t="str">
            <v/>
          </cell>
          <cell r="AA71">
            <v>0.3</v>
          </cell>
          <cell r="AB71">
            <v>10</v>
          </cell>
          <cell r="AC71">
            <v>80.16</v>
          </cell>
          <cell r="AD71">
            <v>12.16</v>
          </cell>
          <cell r="AE71">
            <v>17.239999999999998</v>
          </cell>
          <cell r="AF71">
            <v>2.93</v>
          </cell>
          <cell r="AG71">
            <v>48</v>
          </cell>
          <cell r="AH71">
            <v>144.46</v>
          </cell>
          <cell r="AI71">
            <v>45.75</v>
          </cell>
          <cell r="AJ71">
            <v>250</v>
          </cell>
        </row>
        <row r="72">
          <cell r="B72" t="str">
            <v>A61ChspEC50</v>
          </cell>
          <cell r="C72" t="str">
            <v>Muyssen et al. 2005</v>
          </cell>
          <cell r="D72">
            <v>2005</v>
          </cell>
          <cell r="E72" t="str">
            <v>Chydorus sphaericus</v>
          </cell>
          <cell r="F72" t="str">
            <v xml:space="preserve">Chydorus </v>
          </cell>
          <cell r="G72" t="str">
            <v>sphaericus</v>
          </cell>
          <cell r="H72"/>
          <cell r="I72" t="str">
            <v>invertebrate</v>
          </cell>
          <cell r="J72" t="str">
            <v>&lt;48 hr</v>
          </cell>
          <cell r="K72" t="str">
            <v>mortality</v>
          </cell>
          <cell r="L72" t="str">
            <v>EC50</v>
          </cell>
          <cell r="M72" t="str">
            <v>ZnCl2</v>
          </cell>
          <cell r="N72"/>
          <cell r="O72" t="str">
            <v>static</v>
          </cell>
          <cell r="P72" t="str">
            <v>Acute</v>
          </cell>
          <cell r="Q72" t="str">
            <v>48-hr</v>
          </cell>
          <cell r="R72"/>
          <cell r="S72" t="str">
            <v>S-ISO_1996</v>
          </cell>
          <cell r="T72"/>
          <cell r="U72">
            <v>20</v>
          </cell>
          <cell r="V72">
            <v>7.8</v>
          </cell>
          <cell r="W72" t="str">
            <v/>
          </cell>
          <cell r="X72" t="str">
            <v/>
          </cell>
          <cell r="Y72">
            <v>2925</v>
          </cell>
          <cell r="Z72" t="str">
            <v/>
          </cell>
          <cell r="AA72">
            <v>0.3</v>
          </cell>
          <cell r="AB72">
            <v>10</v>
          </cell>
          <cell r="AC72">
            <v>80.16</v>
          </cell>
          <cell r="AD72">
            <v>12.16</v>
          </cell>
          <cell r="AE72">
            <v>17.239999999999998</v>
          </cell>
          <cell r="AF72">
            <v>2.93</v>
          </cell>
          <cell r="AG72">
            <v>48</v>
          </cell>
          <cell r="AH72">
            <v>144.46</v>
          </cell>
          <cell r="AI72">
            <v>45.75</v>
          </cell>
          <cell r="AJ72">
            <v>250</v>
          </cell>
        </row>
        <row r="73">
          <cell r="B73" t="str">
            <v>A62CispEC50</v>
          </cell>
          <cell r="C73" t="str">
            <v>Brinkman and Vieira 2007</v>
          </cell>
          <cell r="D73">
            <v>2007</v>
          </cell>
          <cell r="E73" t="str">
            <v>Cinygmula sp.</v>
          </cell>
          <cell r="F73" t="str">
            <v xml:space="preserve">Cinygmula </v>
          </cell>
          <cell r="G73" t="str">
            <v>sp.</v>
          </cell>
          <cell r="H73"/>
          <cell r="I73" t="str">
            <v>invertebrate</v>
          </cell>
          <cell r="J73" t="str">
            <v>nymphs</v>
          </cell>
          <cell r="K73" t="str">
            <v>mortality</v>
          </cell>
          <cell r="L73" t="str">
            <v>EC50</v>
          </cell>
          <cell r="M73" t="str">
            <v>ZnSO4</v>
          </cell>
          <cell r="N73"/>
          <cell r="O73" t="str">
            <v>flow through</v>
          </cell>
          <cell r="P73" t="str">
            <v>Acute</v>
          </cell>
          <cell r="Q73" t="str">
            <v>96-hr</v>
          </cell>
          <cell r="R73"/>
          <cell r="S73" t="str">
            <v>W-Fort Collins</v>
          </cell>
          <cell r="T73"/>
          <cell r="U73">
            <v>12.6</v>
          </cell>
          <cell r="V73">
            <v>7.63</v>
          </cell>
          <cell r="W73" t="str">
            <v/>
          </cell>
          <cell r="X73" t="str">
            <v/>
          </cell>
          <cell r="Y73">
            <v>68600</v>
          </cell>
          <cell r="Z73" t="str">
            <v/>
          </cell>
          <cell r="AA73">
            <v>1.7</v>
          </cell>
          <cell r="AB73">
            <v>10</v>
          </cell>
          <cell r="AC73">
            <v>17.7554097703593</v>
          </cell>
          <cell r="AD73">
            <v>1.6353110852991599</v>
          </cell>
          <cell r="AE73">
            <v>3.4662903427311602</v>
          </cell>
          <cell r="AF73">
            <v>0.72468393162301004</v>
          </cell>
          <cell r="AG73">
            <v>12.2897719496499</v>
          </cell>
          <cell r="AH73">
            <v>4.1170110895350103</v>
          </cell>
          <cell r="AI73">
            <v>39.4</v>
          </cell>
          <cell r="AJ73">
            <v>51.1</v>
          </cell>
        </row>
        <row r="74">
          <cell r="B74" t="str">
            <v>A63CoflEC50</v>
          </cell>
          <cell r="C74" t="str">
            <v>Cherry et al. 1980; Rodgers et al. 1980</v>
          </cell>
          <cell r="D74">
            <v>1980</v>
          </cell>
          <cell r="E74" t="str">
            <v>Corbicula fluminea</v>
          </cell>
          <cell r="F74" t="str">
            <v xml:space="preserve">Corbicula </v>
          </cell>
          <cell r="G74" t="str">
            <v>fluminea</v>
          </cell>
          <cell r="H74"/>
          <cell r="I74" t="str">
            <v>invertebrate</v>
          </cell>
          <cell r="J74" t="str">
            <v>10-21 mm</v>
          </cell>
          <cell r="K74" t="str">
            <v>mortality</v>
          </cell>
          <cell r="L74" t="str">
            <v>EC50</v>
          </cell>
          <cell r="M74" t="str">
            <v>ZnSO4</v>
          </cell>
          <cell r="N74" t="str">
            <v>Total Zn measured at 1, 2, 6, 24, … 96 hr)</v>
          </cell>
          <cell r="O74" t="str">
            <v>static</v>
          </cell>
          <cell r="P74" t="str">
            <v>Acute</v>
          </cell>
          <cell r="Q74" t="str">
            <v>96-hr</v>
          </cell>
          <cell r="R74"/>
          <cell r="S74" t="str">
            <v>N-River Water (assumed New River)</v>
          </cell>
          <cell r="T74"/>
          <cell r="U74">
            <v>25</v>
          </cell>
          <cell r="V74">
            <v>7.7</v>
          </cell>
          <cell r="W74" t="str">
            <v/>
          </cell>
          <cell r="X74">
            <v>6040</v>
          </cell>
          <cell r="Y74">
            <v>5907.12</v>
          </cell>
          <cell r="Z74" t="str">
            <v/>
          </cell>
          <cell r="AA74">
            <v>2</v>
          </cell>
          <cell r="AB74">
            <v>10</v>
          </cell>
          <cell r="AC74">
            <v>22.030152946133597</v>
          </cell>
          <cell r="AD74">
            <v>8.3513132815697944</v>
          </cell>
          <cell r="AE74">
            <v>4.9986381689904542</v>
          </cell>
          <cell r="AF74">
            <v>1.393560596667228</v>
          </cell>
          <cell r="AG74">
            <v>58.800000000000004</v>
          </cell>
          <cell r="AH74">
            <v>38.181818181818187</v>
          </cell>
          <cell r="AI74">
            <v>69.5</v>
          </cell>
          <cell r="AJ74">
            <v>89.4</v>
          </cell>
        </row>
        <row r="75">
          <cell r="B75" t="str">
            <v>A64CobaEC50</v>
          </cell>
          <cell r="C75" t="str">
            <v>Besser et al. 2007</v>
          </cell>
          <cell r="D75">
            <v>2007</v>
          </cell>
          <cell r="E75" t="str">
            <v>Cottus bairdi</v>
          </cell>
          <cell r="F75" t="str">
            <v xml:space="preserve">Cottus </v>
          </cell>
          <cell r="G75" t="str">
            <v>bairdi</v>
          </cell>
          <cell r="H75" t="str">
            <v>R</v>
          </cell>
          <cell r="I75" t="str">
            <v>fish</v>
          </cell>
          <cell r="J75" t="str">
            <v>swim-up</v>
          </cell>
          <cell r="K75" t="str">
            <v>mortality</v>
          </cell>
          <cell r="L75" t="str">
            <v>EC50</v>
          </cell>
          <cell r="M75" t="str">
            <v>ZnSO4</v>
          </cell>
          <cell r="N75"/>
          <cell r="O75" t="str">
            <v>flow through</v>
          </cell>
          <cell r="P75" t="str">
            <v>Acute</v>
          </cell>
          <cell r="Q75" t="str">
            <v>96-hr</v>
          </cell>
          <cell r="R75" t="str">
            <v>None</v>
          </cell>
          <cell r="S75" t="str">
            <v>W-Columbia; diluted</v>
          </cell>
          <cell r="T75"/>
          <cell r="U75">
            <v>18.899999999999999</v>
          </cell>
          <cell r="V75">
            <v>8.3000000000000007</v>
          </cell>
          <cell r="W75" t="str">
            <v/>
          </cell>
          <cell r="X75" t="str">
            <v/>
          </cell>
          <cell r="Y75">
            <v>107</v>
          </cell>
          <cell r="Z75" t="str">
            <v/>
          </cell>
          <cell r="AA75">
            <v>0.5</v>
          </cell>
          <cell r="AB75">
            <v>10</v>
          </cell>
          <cell r="AC75">
            <v>25</v>
          </cell>
          <cell r="AD75">
            <v>8</v>
          </cell>
          <cell r="AE75">
            <v>8.3000000000000007</v>
          </cell>
          <cell r="AF75">
            <v>1</v>
          </cell>
          <cell r="AG75">
            <v>18</v>
          </cell>
          <cell r="AH75">
            <v>9</v>
          </cell>
          <cell r="AI75">
            <v>90</v>
          </cell>
          <cell r="AJ75">
            <v>101</v>
          </cell>
        </row>
        <row r="76">
          <cell r="B76" t="str">
            <v>A65CobaEC50</v>
          </cell>
          <cell r="C76" t="str">
            <v>Besser et al. 2007</v>
          </cell>
          <cell r="D76">
            <v>2007</v>
          </cell>
          <cell r="E76" t="str">
            <v>Cottus bairdi</v>
          </cell>
          <cell r="F76" t="str">
            <v xml:space="preserve">Cottus </v>
          </cell>
          <cell r="G76" t="str">
            <v>bairdi</v>
          </cell>
          <cell r="H76" t="str">
            <v>R</v>
          </cell>
          <cell r="I76" t="str">
            <v>fish</v>
          </cell>
          <cell r="J76" t="str">
            <v>juveniles</v>
          </cell>
          <cell r="K76" t="str">
            <v>mortality</v>
          </cell>
          <cell r="L76" t="str">
            <v>EC50</v>
          </cell>
          <cell r="M76" t="str">
            <v>ZnSO4</v>
          </cell>
          <cell r="N76"/>
          <cell r="O76" t="str">
            <v>flow through</v>
          </cell>
          <cell r="P76" t="str">
            <v>Acute</v>
          </cell>
          <cell r="Q76" t="str">
            <v>96-hr</v>
          </cell>
          <cell r="R76" t="str">
            <v>None</v>
          </cell>
          <cell r="S76" t="str">
            <v>W-Columbia; diluted</v>
          </cell>
          <cell r="T76"/>
          <cell r="U76">
            <v>18.899999999999999</v>
          </cell>
          <cell r="V76">
            <v>8.3000000000000007</v>
          </cell>
          <cell r="W76" t="str">
            <v/>
          </cell>
          <cell r="X76" t="str">
            <v/>
          </cell>
          <cell r="Y76">
            <v>431</v>
          </cell>
          <cell r="Z76" t="str">
            <v/>
          </cell>
          <cell r="AA76">
            <v>0.5</v>
          </cell>
          <cell r="AB76">
            <v>10</v>
          </cell>
          <cell r="AC76">
            <v>25</v>
          </cell>
          <cell r="AD76">
            <v>8</v>
          </cell>
          <cell r="AE76">
            <v>8.3000000000000007</v>
          </cell>
          <cell r="AF76">
            <v>1</v>
          </cell>
          <cell r="AG76">
            <v>18</v>
          </cell>
          <cell r="AH76">
            <v>9</v>
          </cell>
          <cell r="AI76">
            <v>90</v>
          </cell>
          <cell r="AJ76">
            <v>101</v>
          </cell>
        </row>
        <row r="77">
          <cell r="B77" t="str">
            <v>A66CobaEC50</v>
          </cell>
          <cell r="C77" t="str">
            <v>Besser et al. 2007</v>
          </cell>
          <cell r="D77">
            <v>2007</v>
          </cell>
          <cell r="E77" t="str">
            <v>Cottus bairdi</v>
          </cell>
          <cell r="F77" t="str">
            <v xml:space="preserve">Cottus </v>
          </cell>
          <cell r="G77" t="str">
            <v>bairdi</v>
          </cell>
          <cell r="H77" t="str">
            <v>R</v>
          </cell>
          <cell r="I77" t="str">
            <v>fish</v>
          </cell>
          <cell r="J77" t="str">
            <v>newly hatched</v>
          </cell>
          <cell r="K77" t="str">
            <v>mortality</v>
          </cell>
          <cell r="L77" t="str">
            <v>EC50</v>
          </cell>
          <cell r="M77" t="str">
            <v>ZnSO4</v>
          </cell>
          <cell r="N77"/>
          <cell r="O77" t="str">
            <v>flow through</v>
          </cell>
          <cell r="P77" t="str">
            <v>Acute</v>
          </cell>
          <cell r="Q77" t="str">
            <v>96-hr</v>
          </cell>
          <cell r="R77" t="str">
            <v>None</v>
          </cell>
          <cell r="S77" t="str">
            <v>W-Columbia; diluted</v>
          </cell>
          <cell r="T77"/>
          <cell r="U77">
            <v>18.2</v>
          </cell>
          <cell r="V77">
            <v>8.2200000000000006</v>
          </cell>
          <cell r="W77" t="str">
            <v/>
          </cell>
          <cell r="X77" t="str">
            <v/>
          </cell>
          <cell r="Y77">
            <v>261</v>
          </cell>
          <cell r="Z77" t="str">
            <v/>
          </cell>
          <cell r="AA77">
            <v>0.5</v>
          </cell>
          <cell r="AB77">
            <v>10</v>
          </cell>
          <cell r="AC77">
            <v>25</v>
          </cell>
          <cell r="AD77">
            <v>8</v>
          </cell>
          <cell r="AE77">
            <v>8.3000000000000007</v>
          </cell>
          <cell r="AF77">
            <v>1</v>
          </cell>
          <cell r="AG77">
            <v>18</v>
          </cell>
          <cell r="AH77">
            <v>9</v>
          </cell>
          <cell r="AI77">
            <v>91</v>
          </cell>
          <cell r="AJ77">
            <v>101</v>
          </cell>
        </row>
        <row r="78">
          <cell r="B78" t="str">
            <v>A67CobaEC50</v>
          </cell>
          <cell r="C78" t="str">
            <v>Besser et al. 2007</v>
          </cell>
          <cell r="D78">
            <v>2007</v>
          </cell>
          <cell r="E78" t="str">
            <v>Cottus bairdi</v>
          </cell>
          <cell r="F78" t="str">
            <v xml:space="preserve">Cottus </v>
          </cell>
          <cell r="G78" t="str">
            <v>bairdi</v>
          </cell>
          <cell r="H78"/>
          <cell r="I78" t="str">
            <v>fish</v>
          </cell>
          <cell r="J78" t="str">
            <v>juveniles</v>
          </cell>
          <cell r="K78" t="str">
            <v>mortality</v>
          </cell>
          <cell r="L78" t="str">
            <v>EC50</v>
          </cell>
          <cell r="M78" t="str">
            <v>ZnSO4</v>
          </cell>
          <cell r="N78"/>
          <cell r="O78" t="str">
            <v>flow through</v>
          </cell>
          <cell r="P78" t="str">
            <v>Acute</v>
          </cell>
          <cell r="Q78" t="str">
            <v>96-hr</v>
          </cell>
          <cell r="R78" t="str">
            <v>None</v>
          </cell>
          <cell r="S78" t="str">
            <v>W-Columbia; diluted</v>
          </cell>
          <cell r="T78"/>
          <cell r="U78">
            <v>18.899999999999999</v>
          </cell>
          <cell r="V78">
            <v>8.3000000000000007</v>
          </cell>
          <cell r="W78" t="str">
            <v>&gt;</v>
          </cell>
          <cell r="X78" t="str">
            <v/>
          </cell>
          <cell r="Y78">
            <v>640</v>
          </cell>
          <cell r="Z78" t="str">
            <v/>
          </cell>
          <cell r="AA78">
            <v>0.5</v>
          </cell>
          <cell r="AB78">
            <v>10</v>
          </cell>
          <cell r="AC78">
            <v>25</v>
          </cell>
          <cell r="AD78">
            <v>8</v>
          </cell>
          <cell r="AE78">
            <v>8.3000000000000007</v>
          </cell>
          <cell r="AF78">
            <v>1</v>
          </cell>
          <cell r="AG78">
            <v>18</v>
          </cell>
          <cell r="AH78">
            <v>9</v>
          </cell>
          <cell r="AI78">
            <v>90</v>
          </cell>
          <cell r="AJ78">
            <v>101</v>
          </cell>
        </row>
        <row r="79">
          <cell r="B79" t="str">
            <v>A68CobaEC50</v>
          </cell>
          <cell r="C79" t="str">
            <v>Besser et al. 2007</v>
          </cell>
          <cell r="D79">
            <v>2007</v>
          </cell>
          <cell r="E79" t="str">
            <v>Cottus bairdi</v>
          </cell>
          <cell r="F79" t="str">
            <v xml:space="preserve">Cottus </v>
          </cell>
          <cell r="G79" t="str">
            <v>bairdi</v>
          </cell>
          <cell r="H79"/>
          <cell r="I79" t="str">
            <v>fish</v>
          </cell>
          <cell r="J79" t="str">
            <v>yearling</v>
          </cell>
          <cell r="K79" t="str">
            <v>mortality</v>
          </cell>
          <cell r="L79" t="str">
            <v>EC50</v>
          </cell>
          <cell r="M79" t="str">
            <v>ZnSO4</v>
          </cell>
          <cell r="N79"/>
          <cell r="O79" t="str">
            <v>flow through</v>
          </cell>
          <cell r="P79" t="str">
            <v>Acute</v>
          </cell>
          <cell r="Q79" t="str">
            <v>96-hr</v>
          </cell>
          <cell r="R79" t="str">
            <v>None</v>
          </cell>
          <cell r="S79" t="str">
            <v>W-Columbia; diluted</v>
          </cell>
          <cell r="T79"/>
          <cell r="U79">
            <v>18.2</v>
          </cell>
          <cell r="V79">
            <v>8.2200000000000006</v>
          </cell>
          <cell r="W79" t="str">
            <v>&gt;</v>
          </cell>
          <cell r="X79" t="str">
            <v/>
          </cell>
          <cell r="Y79">
            <v>1800</v>
          </cell>
          <cell r="Z79" t="str">
            <v/>
          </cell>
          <cell r="AA79">
            <v>0.5</v>
          </cell>
          <cell r="AB79">
            <v>10</v>
          </cell>
          <cell r="AC79">
            <v>25</v>
          </cell>
          <cell r="AD79">
            <v>8</v>
          </cell>
          <cell r="AE79">
            <v>8.3000000000000007</v>
          </cell>
          <cell r="AF79">
            <v>1</v>
          </cell>
          <cell r="AG79">
            <v>18</v>
          </cell>
          <cell r="AH79">
            <v>9</v>
          </cell>
          <cell r="AI79">
            <v>91</v>
          </cell>
          <cell r="AJ79">
            <v>101</v>
          </cell>
        </row>
        <row r="80">
          <cell r="B80" t="str">
            <v>A69CobaEC50</v>
          </cell>
          <cell r="C80" t="str">
            <v>Brinkman and Woodling 2005</v>
          </cell>
          <cell r="D80">
            <v>2005</v>
          </cell>
          <cell r="E80" t="str">
            <v>Cottus bairdi</v>
          </cell>
          <cell r="F80" t="str">
            <v xml:space="preserve">Cottus </v>
          </cell>
          <cell r="G80" t="str">
            <v>bairdi</v>
          </cell>
          <cell r="H80" t="str">
            <v>R</v>
          </cell>
          <cell r="I80" t="str">
            <v>fish</v>
          </cell>
          <cell r="J80" t="str">
            <v>juveniles</v>
          </cell>
          <cell r="K80" t="str">
            <v>mortality</v>
          </cell>
          <cell r="L80" t="str">
            <v>EC50</v>
          </cell>
          <cell r="M80" t="str">
            <v>ZnSO4</v>
          </cell>
          <cell r="N80"/>
          <cell r="O80" t="str">
            <v>flow through</v>
          </cell>
          <cell r="P80" t="str">
            <v>Acute</v>
          </cell>
          <cell r="Q80" t="str">
            <v>96-hr</v>
          </cell>
          <cell r="R80"/>
          <cell r="S80" t="str">
            <v>T-Fort Collins Dechlorinated+Well Water</v>
          </cell>
          <cell r="T80"/>
          <cell r="U80">
            <v>12.4</v>
          </cell>
          <cell r="V80">
            <v>7.5</v>
          </cell>
          <cell r="W80" t="str">
            <v/>
          </cell>
          <cell r="X80" t="str">
            <v/>
          </cell>
          <cell r="Y80">
            <v>439</v>
          </cell>
          <cell r="Z80" t="str">
            <v/>
          </cell>
          <cell r="AA80">
            <v>1.9</v>
          </cell>
          <cell r="AB80">
            <v>10</v>
          </cell>
          <cell r="AC80">
            <v>43.512465373961199</v>
          </cell>
          <cell r="AD80">
            <v>10.984764542936301</v>
          </cell>
          <cell r="AE80">
            <v>10.2737765466297</v>
          </cell>
          <cell r="AF80">
            <v>0.74653739612188397</v>
          </cell>
          <cell r="AG80">
            <v>49.591412742382303</v>
          </cell>
          <cell r="AH80">
            <v>11.6957525392429</v>
          </cell>
          <cell r="AI80">
            <v>110</v>
          </cell>
          <cell r="AJ80">
            <v>154</v>
          </cell>
        </row>
        <row r="81">
          <cell r="B81" t="str">
            <v>A70CobaEC50</v>
          </cell>
          <cell r="C81" t="str">
            <v>Woodling et al. 2002</v>
          </cell>
          <cell r="D81">
            <v>2002</v>
          </cell>
          <cell r="E81" t="str">
            <v>Cottus bairdi</v>
          </cell>
          <cell r="F81" t="str">
            <v xml:space="preserve">Cottus </v>
          </cell>
          <cell r="G81" t="str">
            <v>bairdi</v>
          </cell>
          <cell r="H81" t="str">
            <v>R</v>
          </cell>
          <cell r="I81" t="str">
            <v>fish</v>
          </cell>
          <cell r="J81" t="str">
            <v>juveniles</v>
          </cell>
          <cell r="K81" t="str">
            <v>mortality</v>
          </cell>
          <cell r="L81" t="str">
            <v>EC50</v>
          </cell>
          <cell r="M81" t="str">
            <v>ZnSO4</v>
          </cell>
          <cell r="N81"/>
          <cell r="O81" t="str">
            <v>flow through</v>
          </cell>
          <cell r="P81" t="str">
            <v>Acute</v>
          </cell>
          <cell r="Q81" t="str">
            <v>96-hr</v>
          </cell>
          <cell r="R81"/>
          <cell r="S81" t="str">
            <v>T-Fort Collins Dechlorinated</v>
          </cell>
          <cell r="T81"/>
          <cell r="U81">
            <v>12.2</v>
          </cell>
          <cell r="V81">
            <v>7.38</v>
          </cell>
          <cell r="W81" t="str">
            <v/>
          </cell>
          <cell r="X81" t="str">
            <v/>
          </cell>
          <cell r="Y81">
            <v>156</v>
          </cell>
          <cell r="Z81" t="str">
            <v/>
          </cell>
          <cell r="AA81">
            <v>1.9</v>
          </cell>
          <cell r="AB81">
            <v>10</v>
          </cell>
          <cell r="AC81">
            <v>16.471129707113001</v>
          </cell>
          <cell r="AD81">
            <v>1.8301255230125499</v>
          </cell>
          <cell r="AE81">
            <v>3.6602510460250999</v>
          </cell>
          <cell r="AF81">
            <v>1.01673640167364</v>
          </cell>
          <cell r="AG81">
            <v>10.6757322175732</v>
          </cell>
          <cell r="AH81">
            <v>3.1518828451882799</v>
          </cell>
          <cell r="AI81">
            <v>36</v>
          </cell>
          <cell r="AJ81">
            <v>48.6</v>
          </cell>
        </row>
        <row r="82">
          <cell r="B82" t="str">
            <v>A71CrpsEC50</v>
          </cell>
          <cell r="C82" t="str">
            <v>Martin and Holdich 1986</v>
          </cell>
          <cell r="D82">
            <v>1986</v>
          </cell>
          <cell r="E82" t="str">
            <v>Crangonyx pseudogracilis</v>
          </cell>
          <cell r="F82" t="str">
            <v xml:space="preserve">Crangonyx </v>
          </cell>
          <cell r="G82" t="str">
            <v>pseudogracilis</v>
          </cell>
          <cell r="H82"/>
          <cell r="I82" t="str">
            <v>invertebrate</v>
          </cell>
          <cell r="J82" t="str">
            <v>4 mm</v>
          </cell>
          <cell r="K82" t="str">
            <v>immobilization</v>
          </cell>
          <cell r="L82" t="str">
            <v>EC50</v>
          </cell>
          <cell r="M82" t="str">
            <v>ZnSO4</v>
          </cell>
          <cell r="N82"/>
          <cell r="O82" t="str">
            <v>static</v>
          </cell>
          <cell r="P82" t="str">
            <v>Acute</v>
          </cell>
          <cell r="Q82" t="str">
            <v>96-hr</v>
          </cell>
          <cell r="R82"/>
          <cell r="S82" t="str">
            <v>T-</v>
          </cell>
          <cell r="T82"/>
          <cell r="U82">
            <v>13</v>
          </cell>
          <cell r="V82">
            <v>6.75</v>
          </cell>
          <cell r="W82" t="str">
            <v/>
          </cell>
          <cell r="X82">
            <v>19800</v>
          </cell>
          <cell r="Y82">
            <v>19364.399999999998</v>
          </cell>
          <cell r="Z82" t="str">
            <v/>
          </cell>
          <cell r="AA82">
            <v>1.6</v>
          </cell>
          <cell r="AB82">
            <v>10</v>
          </cell>
          <cell r="AC82" t="str">
            <v/>
          </cell>
          <cell r="AD82" t="str">
            <v/>
          </cell>
          <cell r="AE82" t="str">
            <v/>
          </cell>
          <cell r="AF82" t="str">
            <v/>
          </cell>
          <cell r="AG82" t="str">
            <v/>
          </cell>
          <cell r="AH82" t="str">
            <v/>
          </cell>
          <cell r="AI82">
            <v>50</v>
          </cell>
          <cell r="AJ82">
            <v>50</v>
          </cell>
        </row>
        <row r="83">
          <cell r="B83" t="str">
            <v>A72CycaEC50</v>
          </cell>
          <cell r="C83" t="str">
            <v>Hattink et al. 2006</v>
          </cell>
          <cell r="D83">
            <v>2006</v>
          </cell>
          <cell r="E83" t="str">
            <v>Cyprinus carpio</v>
          </cell>
          <cell r="F83" t="str">
            <v xml:space="preserve">Cyprinus </v>
          </cell>
          <cell r="G83" t="str">
            <v>carpio</v>
          </cell>
          <cell r="H83"/>
          <cell r="I83" t="str">
            <v>fish</v>
          </cell>
          <cell r="J83" t="str">
            <v>5.5 g</v>
          </cell>
          <cell r="K83" t="str">
            <v>mortality</v>
          </cell>
          <cell r="L83" t="str">
            <v>EC50</v>
          </cell>
          <cell r="M83" t="str">
            <v>ZnCl2</v>
          </cell>
          <cell r="N83" t="str">
            <v>Not indicated</v>
          </cell>
          <cell r="O83" t="str">
            <v>renewal</v>
          </cell>
          <cell r="P83" t="str">
            <v>Acute</v>
          </cell>
          <cell r="Q83" t="str">
            <v>96-hr</v>
          </cell>
          <cell r="R83"/>
          <cell r="S83" t="str">
            <v>S-recipe provided</v>
          </cell>
          <cell r="T83"/>
          <cell r="U83">
            <v>24</v>
          </cell>
          <cell r="V83">
            <v>8</v>
          </cell>
          <cell r="W83" t="str">
            <v/>
          </cell>
          <cell r="X83">
            <v>9741.6200000000008</v>
          </cell>
          <cell r="Y83">
            <v>9527.3043600000001</v>
          </cell>
          <cell r="Z83" t="str">
            <v/>
          </cell>
          <cell r="AA83">
            <v>0.5</v>
          </cell>
          <cell r="AB83">
            <v>10</v>
          </cell>
          <cell r="AC83">
            <v>80.156000000000006</v>
          </cell>
          <cell r="AD83">
            <v>12.1525</v>
          </cell>
          <cell r="AE83">
            <v>17.702122899999999</v>
          </cell>
          <cell r="AF83">
            <v>3.1278640000000002</v>
          </cell>
          <cell r="AG83">
            <v>48</v>
          </cell>
          <cell r="AH83">
            <v>144.64823999999999</v>
          </cell>
          <cell r="AI83">
            <v>44.861759174034603</v>
          </cell>
          <cell r="AJ83">
            <v>250</v>
          </cell>
        </row>
        <row r="84">
          <cell r="B84" t="str">
            <v>A73CycaEC50</v>
          </cell>
          <cell r="C84" t="str">
            <v>Khangarot et al. 1983</v>
          </cell>
          <cell r="D84">
            <v>1983</v>
          </cell>
          <cell r="E84" t="str">
            <v>Cyprinus carpio</v>
          </cell>
          <cell r="F84" t="str">
            <v xml:space="preserve">Cyprinus </v>
          </cell>
          <cell r="G84" t="str">
            <v>carpio</v>
          </cell>
          <cell r="H84"/>
          <cell r="I84" t="str">
            <v>fish</v>
          </cell>
          <cell r="J84" t="str">
            <v>2.1 g</v>
          </cell>
          <cell r="K84" t="str">
            <v>mortality</v>
          </cell>
          <cell r="L84" t="str">
            <v>EC50</v>
          </cell>
          <cell r="M84" t="str">
            <v>ZnSO4</v>
          </cell>
          <cell r="N84" t="str">
            <v>Not indicated</v>
          </cell>
          <cell r="O84" t="str">
            <v>renewal</v>
          </cell>
          <cell r="P84" t="str">
            <v>Acute</v>
          </cell>
          <cell r="Q84" t="str">
            <v>96-hr</v>
          </cell>
          <cell r="R84"/>
          <cell r="S84" t="str">
            <v>T-Dechlorinated Tap Water</v>
          </cell>
          <cell r="T84"/>
          <cell r="U84">
            <v>15</v>
          </cell>
          <cell r="V84">
            <v>6.3</v>
          </cell>
          <cell r="W84" t="str">
            <v/>
          </cell>
          <cell r="X84">
            <v>3120</v>
          </cell>
          <cell r="Y84">
            <v>3051.36</v>
          </cell>
          <cell r="Z84" t="str">
            <v/>
          </cell>
          <cell r="AA84">
            <v>1.7</v>
          </cell>
          <cell r="AB84">
            <v>10</v>
          </cell>
          <cell r="AC84">
            <v>7.1</v>
          </cell>
          <cell r="AD84">
            <v>0.7</v>
          </cell>
          <cell r="AE84">
            <v>1.58295081967213</v>
          </cell>
          <cell r="AF84">
            <v>0.25896656534954399</v>
          </cell>
          <cell r="AG84">
            <v>0.59656820130775801</v>
          </cell>
          <cell r="AH84">
            <v>0.18772265049874601</v>
          </cell>
          <cell r="AI84">
            <v>29</v>
          </cell>
          <cell r="AJ84">
            <v>19</v>
          </cell>
        </row>
        <row r="85">
          <cell r="B85" t="str">
            <v>A74CycaEC50</v>
          </cell>
          <cell r="C85" t="str">
            <v>Rehwoldt et al. 1971</v>
          </cell>
          <cell r="D85">
            <v>1971</v>
          </cell>
          <cell r="E85" t="str">
            <v>Cyprinus carpio</v>
          </cell>
          <cell r="F85" t="str">
            <v xml:space="preserve">Cyprinus </v>
          </cell>
          <cell r="G85" t="str">
            <v>carpio</v>
          </cell>
          <cell r="H85"/>
          <cell r="I85" t="str">
            <v>fish</v>
          </cell>
          <cell r="J85" t="str">
            <v>&lt;20 cm</v>
          </cell>
          <cell r="K85" t="str">
            <v>mortality</v>
          </cell>
          <cell r="L85" t="str">
            <v>EC50</v>
          </cell>
          <cell r="M85" t="str">
            <v>Zn(NO3)2</v>
          </cell>
          <cell r="N85" t="str">
            <v>Not indicated</v>
          </cell>
          <cell r="O85" t="str">
            <v>static</v>
          </cell>
          <cell r="P85" t="str">
            <v>Acute</v>
          </cell>
          <cell r="Q85" t="str">
            <v>96-hr</v>
          </cell>
          <cell r="R85"/>
          <cell r="S85" t="str">
            <v>N-Hudson River</v>
          </cell>
          <cell r="T85"/>
          <cell r="U85">
            <v>17</v>
          </cell>
          <cell r="V85">
            <v>7.8</v>
          </cell>
          <cell r="W85" t="str">
            <v/>
          </cell>
          <cell r="X85">
            <v>7800</v>
          </cell>
          <cell r="Y85">
            <v>7628.4</v>
          </cell>
          <cell r="Z85" t="str">
            <v/>
          </cell>
          <cell r="AA85">
            <v>1.7</v>
          </cell>
          <cell r="AB85">
            <v>10</v>
          </cell>
          <cell r="AC85">
            <v>14.123963289395002</v>
          </cell>
          <cell r="AD85">
            <v>4.3060863687179891</v>
          </cell>
          <cell r="AE85">
            <v>7.5127464305292566</v>
          </cell>
          <cell r="AF85">
            <v>1.152036157373165</v>
          </cell>
          <cell r="AG85">
            <v>6.7903669660552888</v>
          </cell>
          <cell r="AH85">
            <v>4.4093291987372005</v>
          </cell>
          <cell r="AI85">
            <v>47.6</v>
          </cell>
          <cell r="AJ85">
            <v>53</v>
          </cell>
        </row>
        <row r="86">
          <cell r="B86" t="str">
            <v>A75CycaEC50</v>
          </cell>
          <cell r="C86" t="str">
            <v>Rehwoldt et al. 1972</v>
          </cell>
          <cell r="D86">
            <v>1972</v>
          </cell>
          <cell r="E86" t="str">
            <v>Cyprinus carpio</v>
          </cell>
          <cell r="F86" t="str">
            <v xml:space="preserve">Cyprinus </v>
          </cell>
          <cell r="G86" t="str">
            <v>carpio</v>
          </cell>
          <cell r="H86"/>
          <cell r="I86" t="str">
            <v>fish</v>
          </cell>
          <cell r="J86" t="str">
            <v>&lt;20 cm</v>
          </cell>
          <cell r="K86" t="str">
            <v>mortality</v>
          </cell>
          <cell r="L86" t="str">
            <v>EC50</v>
          </cell>
          <cell r="M86" t="str">
            <v>Zn(NO3)2</v>
          </cell>
          <cell r="N86" t="str">
            <v>Not indicated</v>
          </cell>
          <cell r="O86" t="str">
            <v>static</v>
          </cell>
          <cell r="P86" t="str">
            <v>Acute</v>
          </cell>
          <cell r="Q86" t="str">
            <v>96-hr</v>
          </cell>
          <cell r="R86"/>
          <cell r="S86" t="str">
            <v>N-Hudson River</v>
          </cell>
          <cell r="T86"/>
          <cell r="U86">
            <v>28</v>
          </cell>
          <cell r="V86">
            <v>8</v>
          </cell>
          <cell r="W86" t="str">
            <v/>
          </cell>
          <cell r="X86">
            <v>7800</v>
          </cell>
          <cell r="Y86">
            <v>7628.4</v>
          </cell>
          <cell r="Z86" t="str">
            <v/>
          </cell>
          <cell r="AA86">
            <v>1.7</v>
          </cell>
          <cell r="AB86">
            <v>10</v>
          </cell>
          <cell r="AC86">
            <v>14.656943036164625</v>
          </cell>
          <cell r="AD86">
            <v>4.4685801939526302</v>
          </cell>
          <cell r="AE86">
            <v>7.7962462958322476</v>
          </cell>
          <cell r="AF86">
            <v>1.1955092199155486</v>
          </cell>
          <cell r="AG86">
            <v>7.0466072289252999</v>
          </cell>
          <cell r="AH86">
            <v>4.5757189798216231</v>
          </cell>
          <cell r="AI86">
            <v>75.900000000000006</v>
          </cell>
          <cell r="AJ86">
            <v>55</v>
          </cell>
        </row>
        <row r="87">
          <cell r="B87" t="str">
            <v>A76CycaEC50</v>
          </cell>
          <cell r="C87" t="str">
            <v>WHO 1996</v>
          </cell>
          <cell r="D87">
            <v>1996</v>
          </cell>
          <cell r="E87" t="str">
            <v>Cyprinus carpio</v>
          </cell>
          <cell r="F87" t="str">
            <v xml:space="preserve">Cyprinus </v>
          </cell>
          <cell r="G87" t="str">
            <v>carpio</v>
          </cell>
          <cell r="H87"/>
          <cell r="I87" t="str">
            <v>fish</v>
          </cell>
          <cell r="J87" t="str">
            <v>NA</v>
          </cell>
          <cell r="K87" t="str">
            <v>mortality</v>
          </cell>
          <cell r="L87" t="str">
            <v>EC50</v>
          </cell>
          <cell r="M87"/>
          <cell r="N87"/>
          <cell r="O87" t="str">
            <v>static</v>
          </cell>
          <cell r="P87" t="str">
            <v>Acute</v>
          </cell>
          <cell r="Q87" t="str">
            <v>96-hr</v>
          </cell>
          <cell r="R87"/>
          <cell r="S87" t="str">
            <v>N-Hudson River</v>
          </cell>
          <cell r="T87"/>
          <cell r="U87" t="str">
            <v/>
          </cell>
          <cell r="V87" t="str">
            <v/>
          </cell>
          <cell r="W87" t="str">
            <v/>
          </cell>
          <cell r="X87">
            <v>7800</v>
          </cell>
          <cell r="Y87">
            <v>7628.4</v>
          </cell>
          <cell r="Z87" t="str">
            <v/>
          </cell>
          <cell r="AA87">
            <v>1.7</v>
          </cell>
          <cell r="AB87">
            <v>10</v>
          </cell>
          <cell r="AC87">
            <v>17.913444124983599</v>
          </cell>
          <cell r="AD87">
            <v>2.0071085854323401</v>
          </cell>
          <cell r="AE87">
            <v>3.9938170508160198</v>
          </cell>
          <cell r="AF87">
            <v>0.653377901215207</v>
          </cell>
          <cell r="AG87">
            <v>23.095536323847401</v>
          </cell>
          <cell r="AH87">
            <v>7.2674931112629997</v>
          </cell>
          <cell r="AI87">
            <v>28.208450914473001</v>
          </cell>
          <cell r="AJ87">
            <v>55</v>
          </cell>
        </row>
        <row r="88">
          <cell r="B88" t="str">
            <v>A77CyspEC50</v>
          </cell>
          <cell r="C88" t="str">
            <v>Qureshi et al. 1980</v>
          </cell>
          <cell r="D88">
            <v>1980</v>
          </cell>
          <cell r="E88" t="str">
            <v>Cypris sp.</v>
          </cell>
          <cell r="F88" t="str">
            <v xml:space="preserve">Cypris </v>
          </cell>
          <cell r="G88" t="str">
            <v>sp.</v>
          </cell>
          <cell r="H88"/>
          <cell r="I88" t="str">
            <v>invertebrate</v>
          </cell>
          <cell r="J88" t="str">
            <v>NR</v>
          </cell>
          <cell r="K88" t="str">
            <v>mortality</v>
          </cell>
          <cell r="L88" t="str">
            <v>EC50</v>
          </cell>
          <cell r="M88"/>
          <cell r="N88"/>
          <cell r="O88" t="str">
            <v>static</v>
          </cell>
          <cell r="P88" t="str">
            <v>Acute</v>
          </cell>
          <cell r="Q88" t="str">
            <v>96-hr</v>
          </cell>
          <cell r="R88"/>
          <cell r="S88" t="str">
            <v>WIP</v>
          </cell>
          <cell r="T88"/>
          <cell r="U88" t="str">
            <v/>
          </cell>
          <cell r="V88" t="str">
            <v/>
          </cell>
          <cell r="W88" t="str">
            <v/>
          </cell>
          <cell r="X88">
            <v>3000</v>
          </cell>
          <cell r="Y88">
            <v>2934</v>
          </cell>
          <cell r="Z88" t="str">
            <v/>
          </cell>
          <cell r="AA88" t="str">
            <v/>
          </cell>
          <cell r="AB88" t="str">
            <v/>
          </cell>
          <cell r="AC88" t="str">
            <v/>
          </cell>
          <cell r="AD88" t="str">
            <v/>
          </cell>
          <cell r="AE88" t="str">
            <v/>
          </cell>
          <cell r="AF88" t="str">
            <v/>
          </cell>
          <cell r="AG88" t="str">
            <v/>
          </cell>
          <cell r="AH88" t="str">
            <v/>
          </cell>
          <cell r="AI88" t="str">
            <v/>
          </cell>
          <cell r="AJ88">
            <v>114</v>
          </cell>
        </row>
        <row r="89">
          <cell r="B89" t="str">
            <v>A78DacaEC50</v>
          </cell>
          <cell r="C89" t="str">
            <v>Cooper et al. 2009</v>
          </cell>
          <cell r="D89">
            <v>2009</v>
          </cell>
          <cell r="E89" t="str">
            <v>Daphnia carinata</v>
          </cell>
          <cell r="F89" t="str">
            <v xml:space="preserve">Daphnia </v>
          </cell>
          <cell r="G89" t="str">
            <v>carinata</v>
          </cell>
          <cell r="H89"/>
          <cell r="I89" t="str">
            <v>Cladocera</v>
          </cell>
          <cell r="J89" t="str">
            <v>&lt;24 hr</v>
          </cell>
          <cell r="K89" t="str">
            <v>mortality</v>
          </cell>
          <cell r="L89" t="str">
            <v>EC50</v>
          </cell>
          <cell r="M89" t="str">
            <v>ZnSO4</v>
          </cell>
          <cell r="N89" t="str">
            <v>Not specified</v>
          </cell>
          <cell r="O89" t="str">
            <v>static</v>
          </cell>
          <cell r="P89" t="str">
            <v>Acute</v>
          </cell>
          <cell r="Q89" t="str">
            <v>48-hr</v>
          </cell>
          <cell r="R89"/>
          <cell r="S89" t="str">
            <v>S-Moderately Hard</v>
          </cell>
          <cell r="T89"/>
          <cell r="U89">
            <v>25.3</v>
          </cell>
          <cell r="V89">
            <v>7.5</v>
          </cell>
          <cell r="W89" t="str">
            <v/>
          </cell>
          <cell r="X89" t="str">
            <v/>
          </cell>
          <cell r="Y89">
            <v>339.8</v>
          </cell>
          <cell r="Z89" t="str">
            <v/>
          </cell>
          <cell r="AA89">
            <v>0.5</v>
          </cell>
          <cell r="AB89">
            <v>10</v>
          </cell>
          <cell r="AC89">
            <v>14</v>
          </cell>
          <cell r="AD89">
            <v>12.1</v>
          </cell>
          <cell r="AE89">
            <v>26.3</v>
          </cell>
          <cell r="AF89">
            <v>2.1</v>
          </cell>
          <cell r="AG89">
            <v>47.9</v>
          </cell>
          <cell r="AH89">
            <v>1.9</v>
          </cell>
          <cell r="AI89">
            <v>55</v>
          </cell>
          <cell r="AJ89">
            <v>82.4</v>
          </cell>
        </row>
        <row r="90">
          <cell r="B90" t="str">
            <v>A79DagaEC50</v>
          </cell>
          <cell r="C90" t="str">
            <v>Muyssen et al. 2005</v>
          </cell>
          <cell r="D90">
            <v>2005</v>
          </cell>
          <cell r="E90" t="str">
            <v>Daphnia galeata</v>
          </cell>
          <cell r="F90" t="str">
            <v xml:space="preserve">Daphnia </v>
          </cell>
          <cell r="G90" t="str">
            <v>galeata</v>
          </cell>
          <cell r="H90"/>
          <cell r="I90" t="str">
            <v>Cladocera</v>
          </cell>
          <cell r="J90" t="str">
            <v>&lt;48 hr</v>
          </cell>
          <cell r="K90" t="str">
            <v>mortality</v>
          </cell>
          <cell r="L90" t="str">
            <v>EC50</v>
          </cell>
          <cell r="M90" t="str">
            <v>ZnCl2</v>
          </cell>
          <cell r="N90"/>
          <cell r="O90" t="str">
            <v>static</v>
          </cell>
          <cell r="P90" t="str">
            <v>Acute</v>
          </cell>
          <cell r="Q90" t="str">
            <v>48-hr</v>
          </cell>
          <cell r="R90"/>
          <cell r="S90" t="str">
            <v>S-ISO_1996</v>
          </cell>
          <cell r="T90"/>
          <cell r="U90">
            <v>20</v>
          </cell>
          <cell r="V90">
            <v>7.8</v>
          </cell>
          <cell r="W90" t="str">
            <v/>
          </cell>
          <cell r="X90" t="str">
            <v/>
          </cell>
          <cell r="Y90">
            <v>1001</v>
          </cell>
          <cell r="Z90" t="str">
            <v/>
          </cell>
          <cell r="AA90">
            <v>0.3</v>
          </cell>
          <cell r="AB90">
            <v>10</v>
          </cell>
          <cell r="AC90">
            <v>80.16</v>
          </cell>
          <cell r="AD90">
            <v>12.16</v>
          </cell>
          <cell r="AE90">
            <v>17.239999999999998</v>
          </cell>
          <cell r="AF90">
            <v>2.93</v>
          </cell>
          <cell r="AG90">
            <v>48</v>
          </cell>
          <cell r="AH90">
            <v>144.46</v>
          </cell>
          <cell r="AI90">
            <v>45.75</v>
          </cell>
          <cell r="AJ90">
            <v>250</v>
          </cell>
        </row>
        <row r="91">
          <cell r="B91" t="str">
            <v>A80DamaEC50</v>
          </cell>
          <cell r="C91" t="str">
            <v>Attar and Maly 1982</v>
          </cell>
          <cell r="D91">
            <v>1982</v>
          </cell>
          <cell r="E91" t="str">
            <v>Daphnia magna</v>
          </cell>
          <cell r="F91" t="str">
            <v xml:space="preserve">Daphnia </v>
          </cell>
          <cell r="G91" t="str">
            <v>magna</v>
          </cell>
          <cell r="H91"/>
          <cell r="I91" t="str">
            <v>Cladocera</v>
          </cell>
          <cell r="J91" t="str">
            <v>&lt;24 hr</v>
          </cell>
          <cell r="K91" t="str">
            <v>mortality</v>
          </cell>
          <cell r="L91" t="str">
            <v>EC50</v>
          </cell>
          <cell r="M91" t="str">
            <v>ZnCl2</v>
          </cell>
          <cell r="N91"/>
          <cell r="O91" t="str">
            <v>flow through</v>
          </cell>
          <cell r="P91" t="str">
            <v>Acute</v>
          </cell>
          <cell r="Q91" t="str">
            <v>48-hr</v>
          </cell>
          <cell r="R91"/>
          <cell r="S91" t="str">
            <v>T-dechlorinated Montreal Water</v>
          </cell>
          <cell r="T91" t="str">
            <v>MLR</v>
          </cell>
          <cell r="U91">
            <v>20</v>
          </cell>
          <cell r="V91">
            <v>6.95</v>
          </cell>
          <cell r="W91" t="str">
            <v/>
          </cell>
          <cell r="X91">
            <v>708.94</v>
          </cell>
          <cell r="Y91">
            <v>693.34332000000006</v>
          </cell>
          <cell r="Z91" t="str">
            <v/>
          </cell>
          <cell r="AA91">
            <v>1.6</v>
          </cell>
          <cell r="AB91">
            <v>10</v>
          </cell>
          <cell r="AC91">
            <v>40</v>
          </cell>
          <cell r="AD91">
            <v>7.3</v>
          </cell>
          <cell r="AE91" t="str">
            <v/>
          </cell>
          <cell r="AF91" t="str">
            <v/>
          </cell>
          <cell r="AG91" t="str">
            <v/>
          </cell>
          <cell r="AH91" t="str">
            <v/>
          </cell>
          <cell r="AI91">
            <v>80</v>
          </cell>
          <cell r="AJ91">
            <v>130</v>
          </cell>
        </row>
        <row r="92">
          <cell r="B92" t="str">
            <v>A81DamaEC50</v>
          </cell>
          <cell r="C92" t="str">
            <v>Attar and Maly 1982</v>
          </cell>
          <cell r="D92">
            <v>1982</v>
          </cell>
          <cell r="E92" t="str">
            <v>Daphnia magna</v>
          </cell>
          <cell r="F92" t="str">
            <v xml:space="preserve">Daphnia </v>
          </cell>
          <cell r="G92" t="str">
            <v>magna</v>
          </cell>
          <cell r="H92"/>
          <cell r="I92" t="str">
            <v>Cladocera</v>
          </cell>
          <cell r="J92" t="str">
            <v>&lt;24 hr</v>
          </cell>
          <cell r="K92" t="str">
            <v>mortality</v>
          </cell>
          <cell r="L92" t="str">
            <v>EC50</v>
          </cell>
          <cell r="M92"/>
          <cell r="N92"/>
          <cell r="O92" t="str">
            <v>flow through</v>
          </cell>
          <cell r="P92" t="str">
            <v>Acute</v>
          </cell>
          <cell r="Q92" t="str">
            <v>48-hr</v>
          </cell>
          <cell r="R92"/>
          <cell r="S92" t="str">
            <v>WIP</v>
          </cell>
          <cell r="T92"/>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v>130</v>
          </cell>
        </row>
        <row r="93">
          <cell r="B93" t="str">
            <v>A82DamaEC50</v>
          </cell>
          <cell r="C93" t="str">
            <v>Barata et al. 1998</v>
          </cell>
          <cell r="D93">
            <v>1998</v>
          </cell>
          <cell r="E93" t="str">
            <v>Daphnia magna</v>
          </cell>
          <cell r="F93" t="str">
            <v xml:space="preserve">Daphnia </v>
          </cell>
          <cell r="G93" t="str">
            <v>magna</v>
          </cell>
          <cell r="H93"/>
          <cell r="I93" t="str">
            <v>Cladocera</v>
          </cell>
          <cell r="J93" t="str">
            <v>&lt;24 hr</v>
          </cell>
          <cell r="K93" t="str">
            <v>mortality</v>
          </cell>
          <cell r="L93" t="str">
            <v>EC50</v>
          </cell>
          <cell r="M93" t="str">
            <v>ZnSO4</v>
          </cell>
          <cell r="N93" t="str">
            <v>Measured - total (beginning and end of test)</v>
          </cell>
          <cell r="O93" t="str">
            <v>static</v>
          </cell>
          <cell r="P93" t="str">
            <v>Acute</v>
          </cell>
          <cell r="Q93" t="str">
            <v>48-hr</v>
          </cell>
          <cell r="R93" t="str">
            <v>Not specified</v>
          </cell>
          <cell r="S93" t="str">
            <v>S-APHA medium with varying hardness</v>
          </cell>
          <cell r="T93" t="str">
            <v>MLR</v>
          </cell>
          <cell r="U93">
            <v>20</v>
          </cell>
          <cell r="V93">
            <v>7.2</v>
          </cell>
          <cell r="W93" t="str">
            <v/>
          </cell>
          <cell r="X93">
            <v>259</v>
          </cell>
          <cell r="Y93">
            <v>253.30199999999999</v>
          </cell>
          <cell r="Z93" t="str">
            <v/>
          </cell>
          <cell r="AA93">
            <v>0.4</v>
          </cell>
          <cell r="AB93">
            <v>10</v>
          </cell>
          <cell r="AC93">
            <v>8.14</v>
          </cell>
          <cell r="AD93">
            <v>6.9</v>
          </cell>
          <cell r="AE93">
            <v>14.7</v>
          </cell>
          <cell r="AF93">
            <v>1.17</v>
          </cell>
          <cell r="AG93">
            <v>36.5</v>
          </cell>
          <cell r="AH93">
            <v>1.02</v>
          </cell>
          <cell r="AI93">
            <v>33.299999999999997</v>
          </cell>
          <cell r="AJ93">
            <v>46.1</v>
          </cell>
        </row>
        <row r="94">
          <cell r="B94" t="str">
            <v>A83DamaEC50</v>
          </cell>
          <cell r="C94" t="str">
            <v>Barata et al. 1998</v>
          </cell>
          <cell r="D94">
            <v>1998</v>
          </cell>
          <cell r="E94" t="str">
            <v>Daphnia magna</v>
          </cell>
          <cell r="F94" t="str">
            <v xml:space="preserve">Daphnia </v>
          </cell>
          <cell r="G94" t="str">
            <v>magna</v>
          </cell>
          <cell r="H94"/>
          <cell r="I94" t="str">
            <v>Cladocera</v>
          </cell>
          <cell r="J94" t="str">
            <v>&lt;24 hr</v>
          </cell>
          <cell r="K94" t="str">
            <v>mortality</v>
          </cell>
          <cell r="L94" t="str">
            <v>EC50</v>
          </cell>
          <cell r="M94" t="str">
            <v>ZnSO4</v>
          </cell>
          <cell r="N94" t="str">
            <v>Measured - total (beginning and end of test)</v>
          </cell>
          <cell r="O94" t="str">
            <v>static</v>
          </cell>
          <cell r="P94" t="str">
            <v>Acute</v>
          </cell>
          <cell r="Q94" t="str">
            <v>48-hr</v>
          </cell>
          <cell r="R94" t="str">
            <v>Not specified</v>
          </cell>
          <cell r="S94" t="str">
            <v>S-APHA medium with varying hardness</v>
          </cell>
          <cell r="T94" t="str">
            <v>MLR</v>
          </cell>
          <cell r="U94">
            <v>20</v>
          </cell>
          <cell r="V94">
            <v>7.2</v>
          </cell>
          <cell r="W94" t="str">
            <v/>
          </cell>
          <cell r="X94">
            <v>131</v>
          </cell>
          <cell r="Y94">
            <v>128.11799999999999</v>
          </cell>
          <cell r="Z94" t="str">
            <v/>
          </cell>
          <cell r="AA94">
            <v>0.4</v>
          </cell>
          <cell r="AB94">
            <v>10</v>
          </cell>
          <cell r="AC94">
            <v>8.14</v>
          </cell>
          <cell r="AD94">
            <v>6.9</v>
          </cell>
          <cell r="AE94">
            <v>14.7</v>
          </cell>
          <cell r="AF94">
            <v>1.17</v>
          </cell>
          <cell r="AG94">
            <v>36.5</v>
          </cell>
          <cell r="AH94">
            <v>1.02</v>
          </cell>
          <cell r="AI94">
            <v>33.299999999999997</v>
          </cell>
          <cell r="AJ94">
            <v>46.1</v>
          </cell>
        </row>
        <row r="95">
          <cell r="B95" t="str">
            <v>A84DamaEC50</v>
          </cell>
          <cell r="C95" t="str">
            <v>Barata et al. 1998</v>
          </cell>
          <cell r="D95">
            <v>1998</v>
          </cell>
          <cell r="E95" t="str">
            <v>Daphnia magna</v>
          </cell>
          <cell r="F95" t="str">
            <v xml:space="preserve">Daphnia </v>
          </cell>
          <cell r="G95" t="str">
            <v>magna</v>
          </cell>
          <cell r="H95"/>
          <cell r="I95" t="str">
            <v>Cladocera</v>
          </cell>
          <cell r="J95" t="str">
            <v>&lt;24 hr</v>
          </cell>
          <cell r="K95" t="str">
            <v>mortality</v>
          </cell>
          <cell r="L95" t="str">
            <v>EC50</v>
          </cell>
          <cell r="M95" t="str">
            <v>ZnSO4</v>
          </cell>
          <cell r="N95" t="str">
            <v>Measured - total (beginning and end of test)</v>
          </cell>
          <cell r="O95" t="str">
            <v>static</v>
          </cell>
          <cell r="P95" t="str">
            <v>Acute</v>
          </cell>
          <cell r="Q95" t="str">
            <v>48-hr</v>
          </cell>
          <cell r="R95" t="str">
            <v>Not specified</v>
          </cell>
          <cell r="S95" t="str">
            <v>S-APHA medium with varying hardness</v>
          </cell>
          <cell r="T95" t="str">
            <v>MLR</v>
          </cell>
          <cell r="U95">
            <v>20</v>
          </cell>
          <cell r="V95">
            <v>7.73</v>
          </cell>
          <cell r="W95" t="str">
            <v/>
          </cell>
          <cell r="X95">
            <v>1060</v>
          </cell>
          <cell r="Y95">
            <v>1036.68</v>
          </cell>
          <cell r="Z95" t="str">
            <v/>
          </cell>
          <cell r="AA95">
            <v>0.4</v>
          </cell>
          <cell r="AB95">
            <v>10</v>
          </cell>
          <cell r="AC95">
            <v>14.5</v>
          </cell>
          <cell r="AD95">
            <v>12.7</v>
          </cell>
          <cell r="AE95">
            <v>26.7</v>
          </cell>
          <cell r="AF95">
            <v>1.28</v>
          </cell>
          <cell r="AG95">
            <v>72.400000000000006</v>
          </cell>
          <cell r="AH95">
            <v>1.87</v>
          </cell>
          <cell r="AI95">
            <v>62.1</v>
          </cell>
          <cell r="AJ95">
            <v>90.7</v>
          </cell>
        </row>
        <row r="96">
          <cell r="B96" t="str">
            <v>A85DamaEC50</v>
          </cell>
          <cell r="C96" t="str">
            <v>Barata et al. 1998</v>
          </cell>
          <cell r="D96">
            <v>1998</v>
          </cell>
          <cell r="E96" t="str">
            <v>Daphnia magna</v>
          </cell>
          <cell r="F96" t="str">
            <v xml:space="preserve">Daphnia </v>
          </cell>
          <cell r="G96" t="str">
            <v>magna</v>
          </cell>
          <cell r="H96"/>
          <cell r="I96" t="str">
            <v>Cladocera</v>
          </cell>
          <cell r="J96" t="str">
            <v>&lt;24 hr</v>
          </cell>
          <cell r="K96" t="str">
            <v>mortality</v>
          </cell>
          <cell r="L96" t="str">
            <v>EC50</v>
          </cell>
          <cell r="M96" t="str">
            <v>ZnSO4</v>
          </cell>
          <cell r="N96" t="str">
            <v>Measured - total (beginning and end of test)</v>
          </cell>
          <cell r="O96" t="str">
            <v>static</v>
          </cell>
          <cell r="P96" t="str">
            <v>Acute</v>
          </cell>
          <cell r="Q96" t="str">
            <v>48-hr</v>
          </cell>
          <cell r="R96" t="str">
            <v>Not specified</v>
          </cell>
          <cell r="S96" t="str">
            <v>S-APHA medium with varying hardness</v>
          </cell>
          <cell r="T96" t="str">
            <v>MLR</v>
          </cell>
          <cell r="U96">
            <v>20</v>
          </cell>
          <cell r="V96">
            <v>7.73</v>
          </cell>
          <cell r="W96" t="str">
            <v/>
          </cell>
          <cell r="X96">
            <v>457</v>
          </cell>
          <cell r="Y96">
            <v>446.94599999999997</v>
          </cell>
          <cell r="Z96" t="str">
            <v/>
          </cell>
          <cell r="AA96">
            <v>0.4</v>
          </cell>
          <cell r="AB96">
            <v>10</v>
          </cell>
          <cell r="AC96">
            <v>14.5</v>
          </cell>
          <cell r="AD96">
            <v>12.7</v>
          </cell>
          <cell r="AE96">
            <v>26.7</v>
          </cell>
          <cell r="AF96">
            <v>1.28</v>
          </cell>
          <cell r="AG96">
            <v>72.400000000000006</v>
          </cell>
          <cell r="AH96">
            <v>1.87</v>
          </cell>
          <cell r="AI96">
            <v>62.1</v>
          </cell>
          <cell r="AJ96">
            <v>90.7</v>
          </cell>
        </row>
        <row r="97">
          <cell r="B97" t="str">
            <v>A86DamaEC50</v>
          </cell>
          <cell r="C97" t="str">
            <v>Barata et al. 1998</v>
          </cell>
          <cell r="D97">
            <v>1998</v>
          </cell>
          <cell r="E97" t="str">
            <v>Daphnia magna</v>
          </cell>
          <cell r="F97" t="str">
            <v xml:space="preserve">Daphnia </v>
          </cell>
          <cell r="G97" t="str">
            <v>magna</v>
          </cell>
          <cell r="H97"/>
          <cell r="I97" t="str">
            <v>Cladocera</v>
          </cell>
          <cell r="J97" t="str">
            <v>&lt;24 hr</v>
          </cell>
          <cell r="K97" t="str">
            <v>mortality</v>
          </cell>
          <cell r="L97" t="str">
            <v>EC50</v>
          </cell>
          <cell r="M97" t="str">
            <v>ZnSO4</v>
          </cell>
          <cell r="N97" t="str">
            <v>Measured - total (beginning and end of test)</v>
          </cell>
          <cell r="O97" t="str">
            <v>static</v>
          </cell>
          <cell r="P97" t="str">
            <v>Acute</v>
          </cell>
          <cell r="Q97" t="str">
            <v>48-hr</v>
          </cell>
          <cell r="R97" t="str">
            <v>Not specified</v>
          </cell>
          <cell r="S97" t="str">
            <v>S-APHA medium with varying hardness</v>
          </cell>
          <cell r="T97" t="str">
            <v>MLR</v>
          </cell>
          <cell r="U97">
            <v>20</v>
          </cell>
          <cell r="V97">
            <v>8.07</v>
          </cell>
          <cell r="W97" t="str">
            <v/>
          </cell>
          <cell r="X97">
            <v>962</v>
          </cell>
          <cell r="Y97">
            <v>940.83600000000001</v>
          </cell>
          <cell r="Z97" t="str">
            <v/>
          </cell>
          <cell r="AA97">
            <v>0.4</v>
          </cell>
          <cell r="AB97">
            <v>10</v>
          </cell>
          <cell r="AC97">
            <v>30.3</v>
          </cell>
          <cell r="AD97">
            <v>27.1</v>
          </cell>
          <cell r="AE97">
            <v>52.2</v>
          </cell>
          <cell r="AF97">
            <v>2.6</v>
          </cell>
          <cell r="AG97">
            <v>137</v>
          </cell>
          <cell r="AH97">
            <v>4.1399999999999997</v>
          </cell>
          <cell r="AI97">
            <v>126</v>
          </cell>
          <cell r="AJ97">
            <v>179</v>
          </cell>
        </row>
        <row r="98">
          <cell r="B98" t="str">
            <v>A87DamaEC50</v>
          </cell>
          <cell r="C98" t="str">
            <v>Barata et al. 1998</v>
          </cell>
          <cell r="D98">
            <v>1998</v>
          </cell>
          <cell r="E98" t="str">
            <v>Daphnia magna</v>
          </cell>
          <cell r="F98" t="str">
            <v xml:space="preserve">Daphnia </v>
          </cell>
          <cell r="G98" t="str">
            <v>magna</v>
          </cell>
          <cell r="H98"/>
          <cell r="I98" t="str">
            <v>Cladocera</v>
          </cell>
          <cell r="J98" t="str">
            <v>&lt;24 hr</v>
          </cell>
          <cell r="K98" t="str">
            <v>mortality</v>
          </cell>
          <cell r="L98" t="str">
            <v>EC50</v>
          </cell>
          <cell r="M98" t="str">
            <v>ZnSO4</v>
          </cell>
          <cell r="N98" t="str">
            <v>Measured - total (beginning and end of test)</v>
          </cell>
          <cell r="O98" t="str">
            <v>static</v>
          </cell>
          <cell r="P98" t="str">
            <v>Acute</v>
          </cell>
          <cell r="Q98" t="str">
            <v>48-hr</v>
          </cell>
          <cell r="R98" t="str">
            <v>Not specified</v>
          </cell>
          <cell r="S98" t="str">
            <v>S-APHA medium with varying hardness</v>
          </cell>
          <cell r="T98" t="str">
            <v>MLR</v>
          </cell>
          <cell r="U98">
            <v>20</v>
          </cell>
          <cell r="V98">
            <v>8.07</v>
          </cell>
          <cell r="W98" t="str">
            <v/>
          </cell>
          <cell r="X98">
            <v>601</v>
          </cell>
          <cell r="Y98">
            <v>587.77800000000002</v>
          </cell>
          <cell r="Z98" t="str">
            <v/>
          </cell>
          <cell r="AA98">
            <v>0.4</v>
          </cell>
          <cell r="AB98">
            <v>10</v>
          </cell>
          <cell r="AC98">
            <v>30.3</v>
          </cell>
          <cell r="AD98">
            <v>27.1</v>
          </cell>
          <cell r="AE98">
            <v>52.2</v>
          </cell>
          <cell r="AF98">
            <v>2.6</v>
          </cell>
          <cell r="AG98">
            <v>137</v>
          </cell>
          <cell r="AH98">
            <v>4.1399999999999997</v>
          </cell>
          <cell r="AI98">
            <v>126</v>
          </cell>
          <cell r="AJ98">
            <v>179</v>
          </cell>
        </row>
        <row r="99">
          <cell r="B99" t="str">
            <v>A88DamaEC50</v>
          </cell>
          <cell r="C99" t="str">
            <v>Berglind and Dave 1984</v>
          </cell>
          <cell r="D99">
            <v>1984</v>
          </cell>
          <cell r="E99" t="str">
            <v>Daphnia magna</v>
          </cell>
          <cell r="F99" t="str">
            <v xml:space="preserve">Daphnia </v>
          </cell>
          <cell r="G99" t="str">
            <v>magna</v>
          </cell>
          <cell r="H99"/>
          <cell r="I99" t="str">
            <v>Cladocera</v>
          </cell>
          <cell r="J99" t="str">
            <v>NA</v>
          </cell>
          <cell r="K99" t="str">
            <v>mortality</v>
          </cell>
          <cell r="L99" t="str">
            <v>EC50</v>
          </cell>
          <cell r="M99"/>
          <cell r="N99"/>
          <cell r="O99" t="str">
            <v>static</v>
          </cell>
          <cell r="P99" t="str">
            <v>Acute</v>
          </cell>
          <cell r="Q99" t="str">
            <v>48-hr</v>
          </cell>
          <cell r="R99"/>
          <cell r="S99" t="str">
            <v>WIP</v>
          </cell>
          <cell r="T99"/>
          <cell r="U99" t="str">
            <v/>
          </cell>
          <cell r="V99" t="str">
            <v/>
          </cell>
          <cell r="W99" t="str">
            <v/>
          </cell>
          <cell r="X99">
            <v>1100</v>
          </cell>
          <cell r="Y99">
            <v>1075.8</v>
          </cell>
          <cell r="Z99" t="str">
            <v/>
          </cell>
          <cell r="AA99" t="str">
            <v/>
          </cell>
          <cell r="AB99" t="str">
            <v/>
          </cell>
          <cell r="AC99" t="str">
            <v/>
          </cell>
          <cell r="AD99" t="str">
            <v/>
          </cell>
          <cell r="AE99" t="str">
            <v/>
          </cell>
          <cell r="AF99" t="str">
            <v/>
          </cell>
          <cell r="AG99" t="str">
            <v/>
          </cell>
          <cell r="AH99" t="str">
            <v/>
          </cell>
          <cell r="AI99" t="str">
            <v/>
          </cell>
          <cell r="AJ99">
            <v>300</v>
          </cell>
        </row>
        <row r="100">
          <cell r="B100" t="str">
            <v>A89DamaEC50</v>
          </cell>
          <cell r="C100" t="str">
            <v>Biesinger and Christensen 1972</v>
          </cell>
          <cell r="D100">
            <v>1972</v>
          </cell>
          <cell r="E100" t="str">
            <v>Daphnia magna</v>
          </cell>
          <cell r="F100" t="str">
            <v xml:space="preserve">Daphnia </v>
          </cell>
          <cell r="G100" t="str">
            <v>magna</v>
          </cell>
          <cell r="H100"/>
          <cell r="I100" t="str">
            <v>Cladocera</v>
          </cell>
          <cell r="J100" t="str">
            <v>NA</v>
          </cell>
          <cell r="K100" t="str">
            <v>mortality</v>
          </cell>
          <cell r="L100" t="str">
            <v>EC50</v>
          </cell>
          <cell r="M100"/>
          <cell r="N100"/>
          <cell r="O100" t="str">
            <v>static</v>
          </cell>
          <cell r="P100" t="str">
            <v>Acute</v>
          </cell>
          <cell r="Q100" t="str">
            <v>48-hr</v>
          </cell>
          <cell r="R100"/>
          <cell r="S100" t="str">
            <v>WIP</v>
          </cell>
          <cell r="T100"/>
          <cell r="U100" t="str">
            <v/>
          </cell>
          <cell r="V100" t="str">
            <v/>
          </cell>
          <cell r="W100" t="str">
            <v/>
          </cell>
          <cell r="X100">
            <v>100</v>
          </cell>
          <cell r="Y100">
            <v>97.8</v>
          </cell>
          <cell r="Z100" t="str">
            <v/>
          </cell>
          <cell r="AA100" t="str">
            <v/>
          </cell>
          <cell r="AB100" t="str">
            <v/>
          </cell>
          <cell r="AC100" t="str">
            <v/>
          </cell>
          <cell r="AD100" t="str">
            <v/>
          </cell>
          <cell r="AE100" t="str">
            <v/>
          </cell>
          <cell r="AF100" t="str">
            <v/>
          </cell>
          <cell r="AG100" t="str">
            <v/>
          </cell>
          <cell r="AH100" t="str">
            <v/>
          </cell>
          <cell r="AI100" t="str">
            <v/>
          </cell>
          <cell r="AJ100">
            <v>45.3</v>
          </cell>
        </row>
        <row r="101">
          <cell r="B101" t="str">
            <v>A90DamaEC50</v>
          </cell>
          <cell r="C101" t="str">
            <v>Cairns et al. 1978</v>
          </cell>
          <cell r="D101">
            <v>1978</v>
          </cell>
          <cell r="E101" t="str">
            <v>Daphnia magna</v>
          </cell>
          <cell r="F101" t="str">
            <v xml:space="preserve">Daphnia </v>
          </cell>
          <cell r="G101" t="str">
            <v>magna</v>
          </cell>
          <cell r="H101"/>
          <cell r="I101" t="str">
            <v>Cladocera</v>
          </cell>
          <cell r="J101" t="str">
            <v>Not indicated</v>
          </cell>
          <cell r="K101" t="str">
            <v>mortality</v>
          </cell>
          <cell r="L101" t="str">
            <v>EC50</v>
          </cell>
          <cell r="M101" t="str">
            <v>ZnSO4</v>
          </cell>
          <cell r="N101" t="str">
            <v>Total Zn 'usually were verified by analytical procedures'</v>
          </cell>
          <cell r="O101" t="str">
            <v>static</v>
          </cell>
          <cell r="P101" t="str">
            <v>Acute</v>
          </cell>
          <cell r="Q101" t="str">
            <v>48-hr</v>
          </cell>
          <cell r="R101"/>
          <cell r="S101" t="str">
            <v>T-Blacksburg dechlorinated</v>
          </cell>
          <cell r="T101"/>
          <cell r="U101">
            <v>20</v>
          </cell>
          <cell r="V101">
            <v>7.5</v>
          </cell>
          <cell r="W101" t="str">
            <v/>
          </cell>
          <cell r="X101">
            <v>280</v>
          </cell>
          <cell r="Y101">
            <v>273.83999999999997</v>
          </cell>
          <cell r="Z101" t="str">
            <v/>
          </cell>
          <cell r="AA101">
            <v>1.5</v>
          </cell>
          <cell r="AB101">
            <v>10</v>
          </cell>
          <cell r="AC101">
            <v>11</v>
          </cell>
          <cell r="AD101">
            <v>4.2</v>
          </cell>
          <cell r="AE101">
            <v>9.5</v>
          </cell>
          <cell r="AF101">
            <v>1.6</v>
          </cell>
          <cell r="AG101">
            <v>46</v>
          </cell>
          <cell r="AH101">
            <v>34</v>
          </cell>
          <cell r="AI101">
            <v>42</v>
          </cell>
          <cell r="AJ101">
            <v>45</v>
          </cell>
        </row>
        <row r="102">
          <cell r="B102" t="str">
            <v>A91DamaEC50</v>
          </cell>
          <cell r="C102" t="str">
            <v>Cairns et al. 1978</v>
          </cell>
          <cell r="D102">
            <v>1978</v>
          </cell>
          <cell r="E102" t="str">
            <v>Daphnia magna</v>
          </cell>
          <cell r="F102" t="str">
            <v xml:space="preserve">Daphnia </v>
          </cell>
          <cell r="G102" t="str">
            <v>magna</v>
          </cell>
          <cell r="H102"/>
          <cell r="I102" t="str">
            <v>Cladocera</v>
          </cell>
          <cell r="J102" t="str">
            <v>Not indicated</v>
          </cell>
          <cell r="K102" t="str">
            <v>mortality</v>
          </cell>
          <cell r="L102" t="str">
            <v>EC50</v>
          </cell>
          <cell r="M102" t="str">
            <v>ZnSO4</v>
          </cell>
          <cell r="N102" t="str">
            <v>Total Zn 'usually were verified by analytical procedures'</v>
          </cell>
          <cell r="O102" t="str">
            <v>static</v>
          </cell>
          <cell r="P102" t="str">
            <v>Acute</v>
          </cell>
          <cell r="Q102" t="str">
            <v>24-hr</v>
          </cell>
          <cell r="R102"/>
          <cell r="S102" t="str">
            <v>T-Blacksburg dechlorinated</v>
          </cell>
          <cell r="T102"/>
          <cell r="U102">
            <v>20</v>
          </cell>
          <cell r="V102">
            <v>7.5</v>
          </cell>
          <cell r="W102" t="str">
            <v/>
          </cell>
          <cell r="X102">
            <v>1000</v>
          </cell>
          <cell r="Y102">
            <v>978</v>
          </cell>
          <cell r="Z102" t="str">
            <v/>
          </cell>
          <cell r="AA102">
            <v>1.5</v>
          </cell>
          <cell r="AB102">
            <v>10</v>
          </cell>
          <cell r="AC102">
            <v>11</v>
          </cell>
          <cell r="AD102">
            <v>4.2</v>
          </cell>
          <cell r="AE102">
            <v>9.5</v>
          </cell>
          <cell r="AF102">
            <v>1.6</v>
          </cell>
          <cell r="AG102">
            <v>46</v>
          </cell>
          <cell r="AH102">
            <v>34</v>
          </cell>
          <cell r="AI102">
            <v>42</v>
          </cell>
          <cell r="AJ102">
            <v>45</v>
          </cell>
        </row>
        <row r="103">
          <cell r="B103" t="str">
            <v>A92DamaEC50</v>
          </cell>
          <cell r="C103" t="str">
            <v>Chapman et al. 1980</v>
          </cell>
          <cell r="D103">
            <v>1980</v>
          </cell>
          <cell r="E103" t="str">
            <v>Daphnia magna</v>
          </cell>
          <cell r="F103" t="str">
            <v xml:space="preserve">Daphnia </v>
          </cell>
          <cell r="G103" t="str">
            <v>magna</v>
          </cell>
          <cell r="H103"/>
          <cell r="I103" t="str">
            <v>Cladocera</v>
          </cell>
          <cell r="J103" t="str">
            <v>&lt;24 hr</v>
          </cell>
          <cell r="K103" t="str">
            <v>mortality</v>
          </cell>
          <cell r="L103" t="str">
            <v>EC50</v>
          </cell>
          <cell r="M103" t="str">
            <v>ZnCl2</v>
          </cell>
          <cell r="N103"/>
          <cell r="O103" t="str">
            <v>static</v>
          </cell>
          <cell r="P103" t="str">
            <v>Acute</v>
          </cell>
          <cell r="Q103" t="str">
            <v>48-hr</v>
          </cell>
          <cell r="R103" t="str">
            <v>None</v>
          </cell>
          <cell r="S103" t="str">
            <v>W-Corvallis, amended</v>
          </cell>
          <cell r="T103" t="str">
            <v>MLR</v>
          </cell>
          <cell r="U103">
            <v>19.5</v>
          </cell>
          <cell r="V103">
            <v>7.6</v>
          </cell>
          <cell r="W103" t="str">
            <v/>
          </cell>
          <cell r="X103" t="str">
            <v/>
          </cell>
          <cell r="Y103">
            <v>334</v>
          </cell>
          <cell r="Z103" t="str">
            <v/>
          </cell>
          <cell r="AA103">
            <v>1.3</v>
          </cell>
          <cell r="AB103">
            <v>10</v>
          </cell>
          <cell r="AC103">
            <v>14</v>
          </cell>
          <cell r="AD103">
            <v>3.5</v>
          </cell>
          <cell r="AE103">
            <v>12</v>
          </cell>
          <cell r="AF103">
            <v>2.9</v>
          </cell>
          <cell r="AG103">
            <v>23</v>
          </cell>
          <cell r="AH103">
            <v>11</v>
          </cell>
          <cell r="AI103">
            <v>46</v>
          </cell>
          <cell r="AJ103">
            <v>54</v>
          </cell>
        </row>
        <row r="104">
          <cell r="B104" t="str">
            <v>A93DamaEC50</v>
          </cell>
          <cell r="C104" t="str">
            <v>Chapman et al. 1980</v>
          </cell>
          <cell r="D104">
            <v>1980</v>
          </cell>
          <cell r="E104" t="str">
            <v>Daphnia magna</v>
          </cell>
          <cell r="F104" t="str">
            <v xml:space="preserve">Daphnia </v>
          </cell>
          <cell r="G104" t="str">
            <v>magna</v>
          </cell>
          <cell r="H104"/>
          <cell r="I104" t="str">
            <v>Cladocera</v>
          </cell>
          <cell r="J104" t="str">
            <v>&lt;24 hr</v>
          </cell>
          <cell r="K104" t="str">
            <v>mortality</v>
          </cell>
          <cell r="L104" t="str">
            <v>EC50</v>
          </cell>
          <cell r="M104" t="str">
            <v>ZnCl2</v>
          </cell>
          <cell r="N104"/>
          <cell r="O104" t="str">
            <v>static</v>
          </cell>
          <cell r="P104" t="str">
            <v>Acute</v>
          </cell>
          <cell r="Q104" t="str">
            <v>48-hr</v>
          </cell>
          <cell r="R104" t="str">
            <v>None</v>
          </cell>
          <cell r="S104" t="str">
            <v>W-Corvallis, amended</v>
          </cell>
          <cell r="T104" t="str">
            <v>MLR</v>
          </cell>
          <cell r="U104">
            <v>19.8</v>
          </cell>
          <cell r="V104">
            <v>8.1</v>
          </cell>
          <cell r="W104" t="str">
            <v/>
          </cell>
          <cell r="X104" t="str">
            <v/>
          </cell>
          <cell r="Y104">
            <v>525</v>
          </cell>
          <cell r="Z104" t="str">
            <v/>
          </cell>
          <cell r="AA104">
            <v>1.3</v>
          </cell>
          <cell r="AB104">
            <v>10</v>
          </cell>
          <cell r="AC104">
            <v>29</v>
          </cell>
          <cell r="AD104">
            <v>6.8</v>
          </cell>
          <cell r="AE104">
            <v>29</v>
          </cell>
          <cell r="AF104">
            <v>5.3</v>
          </cell>
          <cell r="AG104">
            <v>57</v>
          </cell>
          <cell r="AH104">
            <v>21</v>
          </cell>
          <cell r="AI104">
            <v>85</v>
          </cell>
          <cell r="AJ104">
            <v>105</v>
          </cell>
        </row>
        <row r="105">
          <cell r="B105" t="str">
            <v>A94DamaEC50</v>
          </cell>
          <cell r="C105" t="str">
            <v>Chapman et al. 1980</v>
          </cell>
          <cell r="D105">
            <v>1980</v>
          </cell>
          <cell r="E105" t="str">
            <v>Daphnia magna</v>
          </cell>
          <cell r="F105" t="str">
            <v xml:space="preserve">Daphnia </v>
          </cell>
          <cell r="G105" t="str">
            <v>magna</v>
          </cell>
          <cell r="H105"/>
          <cell r="I105" t="str">
            <v>Cladocera</v>
          </cell>
          <cell r="J105" t="str">
            <v>&lt;24 hr</v>
          </cell>
          <cell r="K105" t="str">
            <v>mortality</v>
          </cell>
          <cell r="L105" t="str">
            <v>EC50</v>
          </cell>
          <cell r="M105" t="str">
            <v>ZnCl2</v>
          </cell>
          <cell r="N105"/>
          <cell r="O105" t="str">
            <v>static</v>
          </cell>
          <cell r="P105" t="str">
            <v>Acute</v>
          </cell>
          <cell r="Q105" t="str">
            <v>48-hr</v>
          </cell>
          <cell r="R105" t="str">
            <v>None</v>
          </cell>
          <cell r="S105" t="str">
            <v>W-Corvallis, amended</v>
          </cell>
          <cell r="T105" t="str">
            <v>MLR</v>
          </cell>
          <cell r="U105">
            <v>20.399999999999999</v>
          </cell>
          <cell r="V105">
            <v>8.1999999999999993</v>
          </cell>
          <cell r="W105" t="str">
            <v/>
          </cell>
          <cell r="X105" t="str">
            <v/>
          </cell>
          <cell r="Y105">
            <v>655</v>
          </cell>
          <cell r="Z105" t="str">
            <v/>
          </cell>
          <cell r="AA105">
            <v>1.3</v>
          </cell>
          <cell r="AB105">
            <v>10</v>
          </cell>
          <cell r="AC105">
            <v>58</v>
          </cell>
          <cell r="AD105">
            <v>13</v>
          </cell>
          <cell r="AE105">
            <v>62</v>
          </cell>
          <cell r="AF105">
            <v>8.1999999999999993</v>
          </cell>
          <cell r="AG105">
            <v>127</v>
          </cell>
          <cell r="AH105">
            <v>40</v>
          </cell>
          <cell r="AI105">
            <v>153</v>
          </cell>
          <cell r="AJ105">
            <v>196</v>
          </cell>
        </row>
        <row r="106">
          <cell r="B106" t="str">
            <v>C95DamaMATC</v>
          </cell>
          <cell r="C106" t="str">
            <v>Chapman et al. 1980</v>
          </cell>
          <cell r="D106">
            <v>1980</v>
          </cell>
          <cell r="E106" t="str">
            <v>Daphnia magna</v>
          </cell>
          <cell r="F106" t="str">
            <v xml:space="preserve">Daphnia </v>
          </cell>
          <cell r="G106" t="str">
            <v>magna</v>
          </cell>
          <cell r="H106"/>
          <cell r="I106" t="str">
            <v>Cladocera</v>
          </cell>
          <cell r="J106" t="str">
            <v>Adult</v>
          </cell>
          <cell r="K106" t="str">
            <v>reproduction</v>
          </cell>
          <cell r="L106" t="str">
            <v>MATC</v>
          </cell>
          <cell r="M106" t="str">
            <v>ZnCl2</v>
          </cell>
          <cell r="N106" t="str">
            <v>Note: Endpoint changed to MATC!</v>
          </cell>
          <cell r="O106" t="str">
            <v>renewal</v>
          </cell>
          <cell r="P106" t="str">
            <v>Chronic</v>
          </cell>
          <cell r="Q106" t="str">
            <v>21-d</v>
          </cell>
          <cell r="R106" t="str">
            <v>15 mg/L solid (12g PR-11 fish food + 3 g dry yeast)</v>
          </cell>
          <cell r="S106" t="str">
            <v>W-Corvallis, amended</v>
          </cell>
          <cell r="T106"/>
          <cell r="U106">
            <v>20.6</v>
          </cell>
          <cell r="V106">
            <v>7.5</v>
          </cell>
          <cell r="W106" t="str">
            <v/>
          </cell>
          <cell r="X106" t="str">
            <v/>
          </cell>
          <cell r="Y106">
            <v>136</v>
          </cell>
          <cell r="Z106" t="str">
            <v/>
          </cell>
          <cell r="AA106">
            <v>1.3</v>
          </cell>
          <cell r="AB106">
            <v>10</v>
          </cell>
          <cell r="AC106">
            <v>14</v>
          </cell>
          <cell r="AD106">
            <v>3.5</v>
          </cell>
          <cell r="AE106">
            <v>12</v>
          </cell>
          <cell r="AF106">
            <v>2.9</v>
          </cell>
          <cell r="AG106">
            <v>23</v>
          </cell>
          <cell r="AH106">
            <v>11</v>
          </cell>
          <cell r="AI106">
            <v>47</v>
          </cell>
          <cell r="AJ106">
            <v>52</v>
          </cell>
        </row>
        <row r="107">
          <cell r="B107" t="str">
            <v>C96DamaMATC</v>
          </cell>
          <cell r="C107" t="str">
            <v>Chapman et al. 1980</v>
          </cell>
          <cell r="D107">
            <v>1980</v>
          </cell>
          <cell r="E107" t="str">
            <v>Daphnia magna</v>
          </cell>
          <cell r="F107" t="str">
            <v xml:space="preserve">Daphnia </v>
          </cell>
          <cell r="G107" t="str">
            <v>magna</v>
          </cell>
          <cell r="H107"/>
          <cell r="I107" t="str">
            <v>Cladocera</v>
          </cell>
          <cell r="J107" t="str">
            <v>Adult</v>
          </cell>
          <cell r="K107" t="str">
            <v>reproduction</v>
          </cell>
          <cell r="L107" t="str">
            <v>MATC</v>
          </cell>
          <cell r="M107" t="str">
            <v>ZnCl2</v>
          </cell>
          <cell r="N107" t="str">
            <v>Note: Endpoint changed to MATC!</v>
          </cell>
          <cell r="O107" t="str">
            <v>renewal</v>
          </cell>
          <cell r="P107" t="str">
            <v>Chronic</v>
          </cell>
          <cell r="Q107" t="str">
            <v>21-d</v>
          </cell>
          <cell r="R107" t="str">
            <v>15 mg/L solid (12g PR-11 fish food + 3 g dry yeast)</v>
          </cell>
          <cell r="S107" t="str">
            <v>W-Corvallis, amended</v>
          </cell>
          <cell r="T107"/>
          <cell r="U107">
            <v>20.6</v>
          </cell>
          <cell r="V107">
            <v>7.8</v>
          </cell>
          <cell r="W107" t="str">
            <v/>
          </cell>
          <cell r="X107" t="str">
            <v/>
          </cell>
          <cell r="Y107">
            <v>47</v>
          </cell>
          <cell r="Z107" t="str">
            <v/>
          </cell>
          <cell r="AA107">
            <v>1.3</v>
          </cell>
          <cell r="AB107">
            <v>10</v>
          </cell>
          <cell r="AC107">
            <v>29</v>
          </cell>
          <cell r="AD107">
            <v>6.8</v>
          </cell>
          <cell r="AE107">
            <v>29</v>
          </cell>
          <cell r="AF107">
            <v>5.3</v>
          </cell>
          <cell r="AG107">
            <v>57</v>
          </cell>
          <cell r="AH107">
            <v>21</v>
          </cell>
          <cell r="AI107">
            <v>83</v>
          </cell>
          <cell r="AJ107">
            <v>104</v>
          </cell>
        </row>
        <row r="108">
          <cell r="B108" t="str">
            <v>C97DamaMATC</v>
          </cell>
          <cell r="C108" t="str">
            <v>Chapman et al. 1980</v>
          </cell>
          <cell r="D108">
            <v>1980</v>
          </cell>
          <cell r="E108" t="str">
            <v>Daphnia magna</v>
          </cell>
          <cell r="F108" t="str">
            <v xml:space="preserve">Daphnia </v>
          </cell>
          <cell r="G108" t="str">
            <v>magna</v>
          </cell>
          <cell r="H108"/>
          <cell r="I108" t="str">
            <v>Cladocera</v>
          </cell>
          <cell r="J108" t="str">
            <v>Adult</v>
          </cell>
          <cell r="K108" t="str">
            <v>reproduction</v>
          </cell>
          <cell r="L108" t="str">
            <v>MATC</v>
          </cell>
          <cell r="M108" t="str">
            <v>ZnCl2</v>
          </cell>
          <cell r="N108" t="str">
            <v>Note: Endpoint changed to MATC!</v>
          </cell>
          <cell r="O108" t="str">
            <v>renewal</v>
          </cell>
          <cell r="P108" t="str">
            <v>Chronic</v>
          </cell>
          <cell r="Q108" t="str">
            <v>21-d</v>
          </cell>
          <cell r="R108" t="str">
            <v>15 mg/L solid (12g PR-11 fish food + 3 g dry yeast)</v>
          </cell>
          <cell r="S108" t="str">
            <v>W-Corvallis, amended</v>
          </cell>
          <cell r="T108"/>
          <cell r="U108">
            <v>19.600000000000001</v>
          </cell>
          <cell r="V108">
            <v>8.1999999999999993</v>
          </cell>
          <cell r="W108" t="str">
            <v/>
          </cell>
          <cell r="X108" t="str">
            <v/>
          </cell>
          <cell r="Y108">
            <v>47</v>
          </cell>
          <cell r="Z108" t="str">
            <v/>
          </cell>
          <cell r="AA108">
            <v>1.3</v>
          </cell>
          <cell r="AB108">
            <v>10</v>
          </cell>
          <cell r="AC108">
            <v>58</v>
          </cell>
          <cell r="AD108">
            <v>13</v>
          </cell>
          <cell r="AE108">
            <v>62</v>
          </cell>
          <cell r="AF108">
            <v>8.1999999999999993</v>
          </cell>
          <cell r="AG108">
            <v>127</v>
          </cell>
          <cell r="AH108">
            <v>40</v>
          </cell>
          <cell r="AI108">
            <v>169</v>
          </cell>
          <cell r="AJ108">
            <v>211</v>
          </cell>
        </row>
        <row r="109">
          <cell r="B109" t="str">
            <v>A98DamaEC50</v>
          </cell>
          <cell r="C109" t="str">
            <v>De Schamphelaere et al. 2005</v>
          </cell>
          <cell r="D109">
            <v>2005</v>
          </cell>
          <cell r="E109" t="str">
            <v>Daphnia magna</v>
          </cell>
          <cell r="F109" t="str">
            <v xml:space="preserve">Daphnia </v>
          </cell>
          <cell r="G109" t="str">
            <v>magna</v>
          </cell>
          <cell r="H109"/>
          <cell r="I109" t="str">
            <v>Cladocera</v>
          </cell>
          <cell r="J109" t="str">
            <v>&lt;24 hr</v>
          </cell>
          <cell r="K109" t="str">
            <v>mortality</v>
          </cell>
          <cell r="L109" t="str">
            <v>EC50</v>
          </cell>
          <cell r="M109" t="str">
            <v>Not indicated</v>
          </cell>
          <cell r="N109"/>
          <cell r="O109" t="str">
            <v>static</v>
          </cell>
          <cell r="P109" t="str">
            <v>Acute</v>
          </cell>
          <cell r="Q109" t="str">
            <v>48-hr</v>
          </cell>
          <cell r="R109" t="str">
            <v>None</v>
          </cell>
          <cell r="S109" t="str">
            <v>S-recipe provided</v>
          </cell>
          <cell r="T109" t="str">
            <v>MLR</v>
          </cell>
          <cell r="U109">
            <v>20</v>
          </cell>
          <cell r="V109">
            <v>7.2</v>
          </cell>
          <cell r="W109" t="str">
            <v/>
          </cell>
          <cell r="X109" t="str">
            <v/>
          </cell>
          <cell r="Y109">
            <v>2140</v>
          </cell>
          <cell r="Z109" t="str">
            <v/>
          </cell>
          <cell r="AA109">
            <v>0.3</v>
          </cell>
          <cell r="AB109">
            <v>10</v>
          </cell>
          <cell r="AC109">
            <v>80.2</v>
          </cell>
          <cell r="AD109">
            <v>12.2</v>
          </cell>
          <cell r="AE109">
            <v>17.7</v>
          </cell>
          <cell r="AF109">
            <v>3</v>
          </cell>
          <cell r="AG109">
            <v>48</v>
          </cell>
          <cell r="AH109">
            <v>73.8</v>
          </cell>
          <cell r="AI109">
            <v>33.200000000000003</v>
          </cell>
          <cell r="AJ109">
            <v>250.499</v>
          </cell>
        </row>
        <row r="110">
          <cell r="B110" t="str">
            <v>A99DamaEC50</v>
          </cell>
          <cell r="C110" t="str">
            <v>De Schamphelaere et al. 2005</v>
          </cell>
          <cell r="D110">
            <v>2005</v>
          </cell>
          <cell r="E110" t="str">
            <v>Daphnia magna</v>
          </cell>
          <cell r="F110" t="str">
            <v xml:space="preserve">Daphnia </v>
          </cell>
          <cell r="G110" t="str">
            <v>magna</v>
          </cell>
          <cell r="H110"/>
          <cell r="I110" t="str">
            <v>Cladocera</v>
          </cell>
          <cell r="J110" t="str">
            <v>&lt;24 hr</v>
          </cell>
          <cell r="K110" t="str">
            <v>mortality</v>
          </cell>
          <cell r="L110" t="str">
            <v>EC50</v>
          </cell>
          <cell r="M110" t="str">
            <v>Not indicated</v>
          </cell>
          <cell r="N110"/>
          <cell r="O110" t="str">
            <v>static</v>
          </cell>
          <cell r="P110" t="str">
            <v>Acute</v>
          </cell>
          <cell r="Q110" t="str">
            <v>48-hr</v>
          </cell>
          <cell r="R110" t="str">
            <v>None</v>
          </cell>
          <cell r="S110" t="str">
            <v>N-Ankeveen</v>
          </cell>
          <cell r="T110" t="str">
            <v>MLR</v>
          </cell>
          <cell r="U110">
            <v>20</v>
          </cell>
          <cell r="V110">
            <v>6.8</v>
          </cell>
          <cell r="W110" t="str">
            <v/>
          </cell>
          <cell r="X110" t="str">
            <v/>
          </cell>
          <cell r="Y110">
            <v>2260</v>
          </cell>
          <cell r="Z110" t="str">
            <v/>
          </cell>
          <cell r="AA110">
            <v>17.3</v>
          </cell>
          <cell r="AB110">
            <v>10</v>
          </cell>
          <cell r="AC110">
            <v>38.299999999999997</v>
          </cell>
          <cell r="AD110">
            <v>6.5</v>
          </cell>
          <cell r="AE110">
            <v>17.399999999999999</v>
          </cell>
          <cell r="AF110">
            <v>6.1</v>
          </cell>
          <cell r="AG110">
            <v>127</v>
          </cell>
          <cell r="AH110">
            <v>50</v>
          </cell>
          <cell r="AI110">
            <v>12.3</v>
          </cell>
          <cell r="AJ110">
            <v>122.4021</v>
          </cell>
        </row>
        <row r="111">
          <cell r="B111" t="str">
            <v>A100DamaEC50</v>
          </cell>
          <cell r="C111" t="str">
            <v>De Schamphelaere et al. 2005</v>
          </cell>
          <cell r="D111">
            <v>2005</v>
          </cell>
          <cell r="E111" t="str">
            <v>Daphnia magna</v>
          </cell>
          <cell r="F111" t="str">
            <v xml:space="preserve">Daphnia </v>
          </cell>
          <cell r="G111" t="str">
            <v>magna</v>
          </cell>
          <cell r="H111"/>
          <cell r="I111" t="str">
            <v>Cladocera</v>
          </cell>
          <cell r="J111" t="str">
            <v>&lt;24 hr</v>
          </cell>
          <cell r="K111" t="str">
            <v>mortality</v>
          </cell>
          <cell r="L111" t="str">
            <v>EC50</v>
          </cell>
          <cell r="M111" t="str">
            <v>Not indicated</v>
          </cell>
          <cell r="N111"/>
          <cell r="O111" t="str">
            <v>static</v>
          </cell>
          <cell r="P111" t="str">
            <v>Acute</v>
          </cell>
          <cell r="Q111" t="str">
            <v>48-hr</v>
          </cell>
          <cell r="R111" t="str">
            <v>None</v>
          </cell>
          <cell r="S111" t="str">
            <v>N-Bihain</v>
          </cell>
          <cell r="T111" t="str">
            <v>MLR</v>
          </cell>
          <cell r="U111">
            <v>20</v>
          </cell>
          <cell r="V111">
            <v>6</v>
          </cell>
          <cell r="W111" t="str">
            <v/>
          </cell>
          <cell r="X111" t="str">
            <v/>
          </cell>
          <cell r="Y111">
            <v>356</v>
          </cell>
          <cell r="Z111" t="str">
            <v/>
          </cell>
          <cell r="AA111">
            <v>5.37</v>
          </cell>
          <cell r="AB111">
            <v>10</v>
          </cell>
          <cell r="AC111">
            <v>3.7</v>
          </cell>
          <cell r="AD111">
            <v>1.1000000000000001</v>
          </cell>
          <cell r="AE111">
            <v>6.2</v>
          </cell>
          <cell r="AF111">
            <v>0.9</v>
          </cell>
          <cell r="AG111">
            <v>4</v>
          </cell>
          <cell r="AH111">
            <v>15</v>
          </cell>
          <cell r="AI111">
            <v>6.9</v>
          </cell>
          <cell r="AJ111">
            <v>13.768700000000001</v>
          </cell>
        </row>
        <row r="112">
          <cell r="B112" t="str">
            <v>A101DamaEC50</v>
          </cell>
          <cell r="C112" t="str">
            <v>De Schamphelaere et al. 2005</v>
          </cell>
          <cell r="D112">
            <v>2005</v>
          </cell>
          <cell r="E112" t="str">
            <v>Daphnia magna</v>
          </cell>
          <cell r="F112" t="str">
            <v xml:space="preserve">Daphnia </v>
          </cell>
          <cell r="G112" t="str">
            <v>magna</v>
          </cell>
          <cell r="H112"/>
          <cell r="I112" t="str">
            <v>Cladocera</v>
          </cell>
          <cell r="J112" t="str">
            <v>&lt;24 hr</v>
          </cell>
          <cell r="K112" t="str">
            <v>mortality</v>
          </cell>
          <cell r="L112" t="str">
            <v>EC50</v>
          </cell>
          <cell r="M112" t="str">
            <v>Not indicated</v>
          </cell>
          <cell r="N112"/>
          <cell r="O112" t="str">
            <v>static</v>
          </cell>
          <cell r="P112" t="str">
            <v>Acute</v>
          </cell>
          <cell r="Q112" t="str">
            <v>48-hr</v>
          </cell>
          <cell r="R112" t="str">
            <v>None</v>
          </cell>
          <cell r="S112" t="str">
            <v>N-Brisy</v>
          </cell>
          <cell r="T112" t="str">
            <v>MLR</v>
          </cell>
          <cell r="U112">
            <v>20</v>
          </cell>
          <cell r="V112">
            <v>7.3</v>
          </cell>
          <cell r="W112" t="str">
            <v/>
          </cell>
          <cell r="X112" t="str">
            <v/>
          </cell>
          <cell r="Y112">
            <v>354</v>
          </cell>
          <cell r="Z112" t="str">
            <v/>
          </cell>
          <cell r="AA112">
            <v>2.5299999999999998</v>
          </cell>
          <cell r="AB112">
            <v>10</v>
          </cell>
          <cell r="AC112">
            <v>5</v>
          </cell>
          <cell r="AD112">
            <v>3.4</v>
          </cell>
          <cell r="AE112">
            <v>8.8000000000000007</v>
          </cell>
          <cell r="AF112">
            <v>2.1</v>
          </cell>
          <cell r="AG112">
            <v>9.5</v>
          </cell>
          <cell r="AH112">
            <v>23</v>
          </cell>
          <cell r="AI112">
            <v>13.6</v>
          </cell>
          <cell r="AJ112">
            <v>26.4862</v>
          </cell>
        </row>
        <row r="113">
          <cell r="B113" t="str">
            <v>A102DamaEC50</v>
          </cell>
          <cell r="C113" t="str">
            <v>De Schamphelaere et al. 2005</v>
          </cell>
          <cell r="D113">
            <v>2005</v>
          </cell>
          <cell r="E113" t="str">
            <v>Daphnia magna</v>
          </cell>
          <cell r="F113" t="str">
            <v xml:space="preserve">Daphnia </v>
          </cell>
          <cell r="G113" t="str">
            <v>magna</v>
          </cell>
          <cell r="H113"/>
          <cell r="I113" t="str">
            <v>Cladocera</v>
          </cell>
          <cell r="J113" t="str">
            <v>&lt;24 hr</v>
          </cell>
          <cell r="K113" t="str">
            <v>mortality</v>
          </cell>
          <cell r="L113" t="str">
            <v>EC50</v>
          </cell>
          <cell r="M113" t="str">
            <v>Not indicated</v>
          </cell>
          <cell r="N113"/>
          <cell r="O113" t="str">
            <v>static</v>
          </cell>
          <cell r="P113" t="str">
            <v>Acute</v>
          </cell>
          <cell r="Q113" t="str">
            <v>48-hr</v>
          </cell>
          <cell r="R113" t="str">
            <v>None</v>
          </cell>
          <cell r="S113" t="str">
            <v>N-Markermeer</v>
          </cell>
          <cell r="T113" t="str">
            <v>MLR</v>
          </cell>
          <cell r="U113">
            <v>20</v>
          </cell>
          <cell r="V113">
            <v>8</v>
          </cell>
          <cell r="W113" t="str">
            <v/>
          </cell>
          <cell r="X113" t="str">
            <v/>
          </cell>
          <cell r="Y113">
            <v>3290</v>
          </cell>
          <cell r="Z113" t="str">
            <v/>
          </cell>
          <cell r="AA113">
            <v>7.49</v>
          </cell>
          <cell r="AB113">
            <v>10</v>
          </cell>
          <cell r="AC113">
            <v>52.7</v>
          </cell>
          <cell r="AD113">
            <v>14</v>
          </cell>
          <cell r="AE113">
            <v>87.3</v>
          </cell>
          <cell r="AF113">
            <v>8.6999999999999993</v>
          </cell>
          <cell r="AG113">
            <v>109</v>
          </cell>
          <cell r="AH113">
            <v>318</v>
          </cell>
          <cell r="AI113">
            <v>127</v>
          </cell>
          <cell r="AJ113">
            <v>189.2439</v>
          </cell>
        </row>
        <row r="114">
          <cell r="B114" t="str">
            <v>A103DamaEC50</v>
          </cell>
          <cell r="C114" t="str">
            <v>De Schamphelaere et al. 2005</v>
          </cell>
          <cell r="D114">
            <v>2005</v>
          </cell>
          <cell r="E114" t="str">
            <v>Daphnia magna</v>
          </cell>
          <cell r="F114" t="str">
            <v xml:space="preserve">Daphnia </v>
          </cell>
          <cell r="G114" t="str">
            <v>magna</v>
          </cell>
          <cell r="H114"/>
          <cell r="I114" t="str">
            <v>Cladocera</v>
          </cell>
          <cell r="J114" t="str">
            <v>&lt;24 hr</v>
          </cell>
          <cell r="K114" t="str">
            <v>mortality</v>
          </cell>
          <cell r="L114" t="str">
            <v>EC50</v>
          </cell>
          <cell r="M114" t="str">
            <v>Not indicated</v>
          </cell>
          <cell r="N114"/>
          <cell r="O114" t="str">
            <v>static</v>
          </cell>
          <cell r="P114" t="str">
            <v>Acute</v>
          </cell>
          <cell r="Q114" t="str">
            <v>48-hr</v>
          </cell>
          <cell r="R114" t="str">
            <v>None</v>
          </cell>
          <cell r="S114" t="str">
            <v>N-Rhine</v>
          </cell>
          <cell r="T114" t="str">
            <v>MLR</v>
          </cell>
          <cell r="U114">
            <v>20</v>
          </cell>
          <cell r="V114">
            <v>8.1999999999999993</v>
          </cell>
          <cell r="W114" t="str">
            <v/>
          </cell>
          <cell r="X114" t="str">
            <v/>
          </cell>
          <cell r="Y114">
            <v>2580</v>
          </cell>
          <cell r="Z114" t="str">
            <v/>
          </cell>
          <cell r="AA114">
            <v>2.2999999999999998</v>
          </cell>
          <cell r="AB114">
            <v>10</v>
          </cell>
          <cell r="AC114">
            <v>61</v>
          </cell>
          <cell r="AD114">
            <v>10.7</v>
          </cell>
          <cell r="AE114">
            <v>55.4</v>
          </cell>
          <cell r="AF114">
            <v>5</v>
          </cell>
          <cell r="AG114">
            <v>57</v>
          </cell>
          <cell r="AH114">
            <v>215</v>
          </cell>
          <cell r="AI114">
            <v>159</v>
          </cell>
          <cell r="AJ114">
            <v>196.37960000000001</v>
          </cell>
        </row>
        <row r="115">
          <cell r="B115" t="str">
            <v>A104DamaEC50</v>
          </cell>
          <cell r="C115" t="str">
            <v>De Schamphelaere et al. 2005</v>
          </cell>
          <cell r="D115">
            <v>2005</v>
          </cell>
          <cell r="E115" t="str">
            <v>Daphnia magna</v>
          </cell>
          <cell r="F115" t="str">
            <v xml:space="preserve">Daphnia </v>
          </cell>
          <cell r="G115" t="str">
            <v>magna</v>
          </cell>
          <cell r="H115"/>
          <cell r="I115" t="str">
            <v>Cladocera</v>
          </cell>
          <cell r="J115" t="str">
            <v>&lt;24 hr</v>
          </cell>
          <cell r="K115" t="str">
            <v>mortality</v>
          </cell>
          <cell r="L115" t="str">
            <v>EC50</v>
          </cell>
          <cell r="M115" t="str">
            <v>Not indicated</v>
          </cell>
          <cell r="N115"/>
          <cell r="O115" t="str">
            <v>static</v>
          </cell>
          <cell r="P115" t="str">
            <v>Acute</v>
          </cell>
          <cell r="Q115" t="str">
            <v>48-hr</v>
          </cell>
          <cell r="R115" t="str">
            <v>None</v>
          </cell>
          <cell r="S115" t="str">
            <v>N-Voyon</v>
          </cell>
          <cell r="T115" t="str">
            <v>MLR</v>
          </cell>
          <cell r="U115">
            <v>20</v>
          </cell>
          <cell r="V115">
            <v>8.4</v>
          </cell>
          <cell r="W115" t="str">
            <v/>
          </cell>
          <cell r="X115" t="str">
            <v/>
          </cell>
          <cell r="Y115">
            <v>1670</v>
          </cell>
          <cell r="Z115" t="str">
            <v/>
          </cell>
          <cell r="AA115">
            <v>4.17</v>
          </cell>
          <cell r="AB115">
            <v>10</v>
          </cell>
          <cell r="AC115">
            <v>37.1</v>
          </cell>
          <cell r="AD115">
            <v>7.1</v>
          </cell>
          <cell r="AE115">
            <v>10</v>
          </cell>
          <cell r="AF115">
            <v>1.3</v>
          </cell>
          <cell r="AG115">
            <v>20</v>
          </cell>
          <cell r="AH115">
            <v>21</v>
          </cell>
          <cell r="AI115">
            <v>125</v>
          </cell>
          <cell r="AJ115">
            <v>121.87649999999999</v>
          </cell>
        </row>
        <row r="116">
          <cell r="B116" t="str">
            <v>A105DamaEC50</v>
          </cell>
          <cell r="C116" t="str">
            <v>Hall et al. 1986</v>
          </cell>
          <cell r="D116">
            <v>1986</v>
          </cell>
          <cell r="E116" t="str">
            <v>Daphnia magna</v>
          </cell>
          <cell r="F116" t="str">
            <v xml:space="preserve">Daphnia </v>
          </cell>
          <cell r="G116" t="str">
            <v>magna</v>
          </cell>
          <cell r="H116"/>
          <cell r="I116" t="str">
            <v>Cladocera</v>
          </cell>
          <cell r="J116"/>
          <cell r="K116" t="str">
            <v>mortality</v>
          </cell>
          <cell r="L116" t="str">
            <v>EC50</v>
          </cell>
          <cell r="M116"/>
          <cell r="N116"/>
          <cell r="O116" t="str">
            <v>NR</v>
          </cell>
          <cell r="P116" t="str">
            <v>Acute</v>
          </cell>
          <cell r="Q116"/>
          <cell r="R116"/>
          <cell r="S116" t="str">
            <v>WIP</v>
          </cell>
          <cell r="T116"/>
          <cell r="U116" t="str">
            <v/>
          </cell>
          <cell r="V116" t="str">
            <v/>
          </cell>
          <cell r="W116" t="str">
            <v/>
          </cell>
          <cell r="X116" t="str">
            <v/>
          </cell>
          <cell r="Y116">
            <v>920</v>
          </cell>
          <cell r="Z116" t="str">
            <v/>
          </cell>
          <cell r="AA116" t="str">
            <v/>
          </cell>
          <cell r="AB116" t="str">
            <v/>
          </cell>
          <cell r="AC116" t="str">
            <v/>
          </cell>
          <cell r="AD116" t="str">
            <v/>
          </cell>
          <cell r="AE116" t="str">
            <v/>
          </cell>
          <cell r="AF116" t="str">
            <v/>
          </cell>
          <cell r="AG116" t="str">
            <v/>
          </cell>
          <cell r="AH116" t="str">
            <v/>
          </cell>
          <cell r="AI116" t="str">
            <v/>
          </cell>
          <cell r="AJ116">
            <v>169.6</v>
          </cell>
        </row>
        <row r="117">
          <cell r="B117" t="str">
            <v>A106DamaEC50</v>
          </cell>
          <cell r="C117" t="str">
            <v>Heijerick et al. 2002</v>
          </cell>
          <cell r="D117">
            <v>2002</v>
          </cell>
          <cell r="E117" t="str">
            <v>Daphnia magna</v>
          </cell>
          <cell r="F117" t="str">
            <v xml:space="preserve">Daphnia </v>
          </cell>
          <cell r="G117" t="str">
            <v>magna</v>
          </cell>
          <cell r="H117"/>
          <cell r="I117" t="str">
            <v>Cladocera</v>
          </cell>
          <cell r="J117" t="str">
            <v>&lt;24 hr</v>
          </cell>
          <cell r="K117" t="str">
            <v>mortality</v>
          </cell>
          <cell r="L117" t="str">
            <v>EC50</v>
          </cell>
          <cell r="M117" t="str">
            <v>ZnCl2</v>
          </cell>
          <cell r="N117"/>
          <cell r="O117" t="str">
            <v>static</v>
          </cell>
          <cell r="P117" t="str">
            <v>Acute</v>
          </cell>
          <cell r="Q117" t="str">
            <v>48-hr</v>
          </cell>
          <cell r="R117" t="str">
            <v>None</v>
          </cell>
          <cell r="S117" t="str">
            <v>S-recipe provided</v>
          </cell>
          <cell r="T117" t="str">
            <v>MLR</v>
          </cell>
          <cell r="U117">
            <v>20</v>
          </cell>
          <cell r="V117">
            <v>6.8</v>
          </cell>
          <cell r="W117" t="str">
            <v/>
          </cell>
          <cell r="X117" t="str">
            <v/>
          </cell>
          <cell r="Y117">
            <v>312</v>
          </cell>
          <cell r="Z117" t="str">
            <v/>
          </cell>
          <cell r="AA117">
            <v>0.27500000000000002</v>
          </cell>
          <cell r="AB117">
            <v>10</v>
          </cell>
          <cell r="AC117">
            <v>5.0097500000000004</v>
          </cell>
          <cell r="AD117">
            <v>6.0762499999999999</v>
          </cell>
          <cell r="AE117">
            <v>1.770212136</v>
          </cell>
          <cell r="AF117">
            <v>3.0105691000000001</v>
          </cell>
          <cell r="AG117">
            <v>513.00793499999997</v>
          </cell>
          <cell r="AH117">
            <v>28.567081408800998</v>
          </cell>
          <cell r="AI117">
            <v>4.5999999999999996</v>
          </cell>
          <cell r="AJ117">
            <v>37.531343249999999</v>
          </cell>
        </row>
        <row r="118">
          <cell r="B118" t="str">
            <v>A107DamaEC50</v>
          </cell>
          <cell r="C118" t="str">
            <v>Heijerick et al. 2002</v>
          </cell>
          <cell r="D118">
            <v>2002</v>
          </cell>
          <cell r="E118" t="str">
            <v>Daphnia magna</v>
          </cell>
          <cell r="F118" t="str">
            <v xml:space="preserve">Daphnia </v>
          </cell>
          <cell r="G118" t="str">
            <v>magna</v>
          </cell>
          <cell r="H118"/>
          <cell r="I118" t="str">
            <v>Cladocera</v>
          </cell>
          <cell r="J118" t="str">
            <v>&lt;24 hr</v>
          </cell>
          <cell r="K118" t="str">
            <v>mortality</v>
          </cell>
          <cell r="L118" t="str">
            <v>EC50</v>
          </cell>
          <cell r="M118" t="str">
            <v>ZnCl2</v>
          </cell>
          <cell r="N118"/>
          <cell r="O118" t="str">
            <v>static</v>
          </cell>
          <cell r="P118" t="str">
            <v>Acute</v>
          </cell>
          <cell r="Q118" t="str">
            <v>48-hr</v>
          </cell>
          <cell r="R118" t="str">
            <v>None</v>
          </cell>
          <cell r="S118" t="str">
            <v>S-recipe provided</v>
          </cell>
          <cell r="T118" t="str">
            <v>MLR</v>
          </cell>
          <cell r="U118">
            <v>20</v>
          </cell>
          <cell r="V118">
            <v>6.8</v>
          </cell>
          <cell r="W118" t="str">
            <v/>
          </cell>
          <cell r="X118" t="str">
            <v/>
          </cell>
          <cell r="Y118">
            <v>378</v>
          </cell>
          <cell r="Z118" t="str">
            <v/>
          </cell>
          <cell r="AA118">
            <v>0.27500000000000002</v>
          </cell>
          <cell r="AB118">
            <v>10</v>
          </cell>
          <cell r="AC118">
            <v>10.019500000000001</v>
          </cell>
          <cell r="AD118">
            <v>6.0762499999999999</v>
          </cell>
          <cell r="AE118">
            <v>1.770212136</v>
          </cell>
          <cell r="AF118">
            <v>3.0105691000000001</v>
          </cell>
          <cell r="AG118">
            <v>513.00793499999997</v>
          </cell>
          <cell r="AH118">
            <v>37.202831408801003</v>
          </cell>
          <cell r="AI118">
            <v>4.5999999999999996</v>
          </cell>
          <cell r="AJ118">
            <v>50.040689</v>
          </cell>
        </row>
        <row r="119">
          <cell r="B119" t="str">
            <v>A108DamaEC50</v>
          </cell>
          <cell r="C119" t="str">
            <v>Heijerick et al. 2002</v>
          </cell>
          <cell r="D119">
            <v>2002</v>
          </cell>
          <cell r="E119" t="str">
            <v>Daphnia magna</v>
          </cell>
          <cell r="F119" t="str">
            <v xml:space="preserve">Daphnia </v>
          </cell>
          <cell r="G119" t="str">
            <v>magna</v>
          </cell>
          <cell r="H119"/>
          <cell r="I119" t="str">
            <v>Cladocera</v>
          </cell>
          <cell r="J119" t="str">
            <v>&lt;24 hr</v>
          </cell>
          <cell r="K119" t="str">
            <v>mortality</v>
          </cell>
          <cell r="L119" t="str">
            <v>EC50</v>
          </cell>
          <cell r="M119" t="str">
            <v>ZnCl2</v>
          </cell>
          <cell r="N119"/>
          <cell r="O119" t="str">
            <v>static</v>
          </cell>
          <cell r="P119" t="str">
            <v>Acute</v>
          </cell>
          <cell r="Q119" t="str">
            <v>48-hr</v>
          </cell>
          <cell r="R119" t="str">
            <v>None</v>
          </cell>
          <cell r="S119" t="str">
            <v>S-recipe provided</v>
          </cell>
          <cell r="T119" t="str">
            <v>MLR</v>
          </cell>
          <cell r="U119">
            <v>20</v>
          </cell>
          <cell r="V119">
            <v>6.8</v>
          </cell>
          <cell r="W119" t="str">
            <v/>
          </cell>
          <cell r="X119" t="str">
            <v/>
          </cell>
          <cell r="Y119">
            <v>625</v>
          </cell>
          <cell r="Z119" t="str">
            <v/>
          </cell>
          <cell r="AA119">
            <v>0.27500000000000002</v>
          </cell>
          <cell r="AB119">
            <v>10</v>
          </cell>
          <cell r="AC119">
            <v>20.039000000000001</v>
          </cell>
          <cell r="AD119">
            <v>6.0762499999999999</v>
          </cell>
          <cell r="AE119">
            <v>1.770212136</v>
          </cell>
          <cell r="AF119">
            <v>3.0105691000000001</v>
          </cell>
          <cell r="AG119">
            <v>513.00793499999997</v>
          </cell>
          <cell r="AH119">
            <v>54.474331408801</v>
          </cell>
          <cell r="AI119">
            <v>4.5999999999999996</v>
          </cell>
          <cell r="AJ119">
            <v>75.059380500000003</v>
          </cell>
        </row>
        <row r="120">
          <cell r="B120" t="str">
            <v>A109DamaEC50</v>
          </cell>
          <cell r="C120" t="str">
            <v>Heijerick et al. 2002</v>
          </cell>
          <cell r="D120">
            <v>2002</v>
          </cell>
          <cell r="E120" t="str">
            <v>Daphnia magna</v>
          </cell>
          <cell r="F120" t="str">
            <v xml:space="preserve">Daphnia </v>
          </cell>
          <cell r="G120" t="str">
            <v>magna</v>
          </cell>
          <cell r="H120"/>
          <cell r="I120" t="str">
            <v>Cladocera</v>
          </cell>
          <cell r="J120" t="str">
            <v>&lt;24 hr</v>
          </cell>
          <cell r="K120" t="str">
            <v>mortality</v>
          </cell>
          <cell r="L120" t="str">
            <v>EC50</v>
          </cell>
          <cell r="M120" t="str">
            <v>ZnCl2</v>
          </cell>
          <cell r="N120"/>
          <cell r="O120" t="str">
            <v>static</v>
          </cell>
          <cell r="P120" t="str">
            <v>Acute</v>
          </cell>
          <cell r="Q120" t="str">
            <v>48-hr</v>
          </cell>
          <cell r="R120" t="str">
            <v>None</v>
          </cell>
          <cell r="S120" t="str">
            <v>S-recipe provided</v>
          </cell>
          <cell r="T120" t="str">
            <v>MLR</v>
          </cell>
          <cell r="U120">
            <v>20</v>
          </cell>
          <cell r="V120">
            <v>6.8</v>
          </cell>
          <cell r="W120" t="str">
            <v/>
          </cell>
          <cell r="X120" t="str">
            <v/>
          </cell>
          <cell r="Y120">
            <v>887</v>
          </cell>
          <cell r="Z120" t="str">
            <v/>
          </cell>
          <cell r="AA120">
            <v>0.27500000000000002</v>
          </cell>
          <cell r="AB120">
            <v>10</v>
          </cell>
          <cell r="AC120">
            <v>50.097499999999997</v>
          </cell>
          <cell r="AD120">
            <v>6.0762499999999999</v>
          </cell>
          <cell r="AE120">
            <v>1.770212136</v>
          </cell>
          <cell r="AF120">
            <v>3.0105691000000001</v>
          </cell>
          <cell r="AG120">
            <v>513.00793499999997</v>
          </cell>
          <cell r="AH120">
            <v>106.288831408801</v>
          </cell>
          <cell r="AI120">
            <v>4.5999999999999996</v>
          </cell>
          <cell r="AJ120">
            <v>150.115455</v>
          </cell>
        </row>
        <row r="121">
          <cell r="B121" t="str">
            <v>A110DamaEC50</v>
          </cell>
          <cell r="C121" t="str">
            <v>Heijerick et al. 2002</v>
          </cell>
          <cell r="D121">
            <v>2002</v>
          </cell>
          <cell r="E121" t="str">
            <v>Daphnia magna</v>
          </cell>
          <cell r="F121" t="str">
            <v xml:space="preserve">Daphnia </v>
          </cell>
          <cell r="G121" t="str">
            <v>magna</v>
          </cell>
          <cell r="H121"/>
          <cell r="I121" t="str">
            <v>Cladocera</v>
          </cell>
          <cell r="J121" t="str">
            <v>&lt;24 hr</v>
          </cell>
          <cell r="K121" t="str">
            <v>mortality</v>
          </cell>
          <cell r="L121" t="str">
            <v>EC50</v>
          </cell>
          <cell r="M121" t="str">
            <v>ZnCl2</v>
          </cell>
          <cell r="N121"/>
          <cell r="O121" t="str">
            <v>static</v>
          </cell>
          <cell r="P121" t="str">
            <v>Acute</v>
          </cell>
          <cell r="Q121" t="str">
            <v>48-hr</v>
          </cell>
          <cell r="R121" t="str">
            <v>None</v>
          </cell>
          <cell r="S121" t="str">
            <v>S-recipe provided</v>
          </cell>
          <cell r="T121" t="str">
            <v>MLR</v>
          </cell>
          <cell r="U121">
            <v>20</v>
          </cell>
          <cell r="V121">
            <v>6.8</v>
          </cell>
          <cell r="W121" t="str">
            <v/>
          </cell>
          <cell r="X121" t="str">
            <v/>
          </cell>
          <cell r="Y121">
            <v>1424</v>
          </cell>
          <cell r="Z121" t="str">
            <v/>
          </cell>
          <cell r="AA121">
            <v>0.27500000000000002</v>
          </cell>
          <cell r="AB121">
            <v>10</v>
          </cell>
          <cell r="AC121">
            <v>80.156000000000006</v>
          </cell>
          <cell r="AD121">
            <v>6.0762499999999999</v>
          </cell>
          <cell r="AE121">
            <v>1.770212136</v>
          </cell>
          <cell r="AF121">
            <v>3.0105691000000001</v>
          </cell>
          <cell r="AG121">
            <v>513.00793499999997</v>
          </cell>
          <cell r="AH121">
            <v>158.10333140880101</v>
          </cell>
          <cell r="AI121">
            <v>4.5999999999999996</v>
          </cell>
          <cell r="AJ121">
            <v>225.17152949999999</v>
          </cell>
        </row>
        <row r="122">
          <cell r="B122" t="str">
            <v>A111DamaEC50</v>
          </cell>
          <cell r="C122" t="str">
            <v>Heijerick et al. 2002</v>
          </cell>
          <cell r="D122">
            <v>2002</v>
          </cell>
          <cell r="E122" t="str">
            <v>Daphnia magna</v>
          </cell>
          <cell r="F122" t="str">
            <v xml:space="preserve">Daphnia </v>
          </cell>
          <cell r="G122" t="str">
            <v>magna</v>
          </cell>
          <cell r="H122"/>
          <cell r="I122" t="str">
            <v>Cladocera</v>
          </cell>
          <cell r="J122" t="str">
            <v>&lt;24 hr</v>
          </cell>
          <cell r="K122" t="str">
            <v>mortality</v>
          </cell>
          <cell r="L122" t="str">
            <v>EC50</v>
          </cell>
          <cell r="M122" t="str">
            <v>ZnCl2</v>
          </cell>
          <cell r="N122"/>
          <cell r="O122" t="str">
            <v>static</v>
          </cell>
          <cell r="P122" t="str">
            <v>Acute</v>
          </cell>
          <cell r="Q122" t="str">
            <v>48-hr</v>
          </cell>
          <cell r="R122" t="str">
            <v>None</v>
          </cell>
          <cell r="S122" t="str">
            <v>S-recipe provided</v>
          </cell>
          <cell r="T122" t="str">
            <v>MLR</v>
          </cell>
          <cell r="U122">
            <v>20</v>
          </cell>
          <cell r="V122">
            <v>6.8</v>
          </cell>
          <cell r="W122" t="str">
            <v/>
          </cell>
          <cell r="X122" t="str">
            <v/>
          </cell>
          <cell r="Y122">
            <v>1811</v>
          </cell>
          <cell r="Z122" t="str">
            <v/>
          </cell>
          <cell r="AA122">
            <v>0.27500000000000002</v>
          </cell>
          <cell r="AB122">
            <v>10</v>
          </cell>
          <cell r="AC122">
            <v>100.19499999999999</v>
          </cell>
          <cell r="AD122">
            <v>6.0762499999999999</v>
          </cell>
          <cell r="AE122">
            <v>1.770212136</v>
          </cell>
          <cell r="AF122">
            <v>3.0105691000000001</v>
          </cell>
          <cell r="AG122">
            <v>513.00793499999997</v>
          </cell>
          <cell r="AH122">
            <v>192.64633140880099</v>
          </cell>
          <cell r="AI122">
            <v>4.5999999999999996</v>
          </cell>
          <cell r="AJ122">
            <v>275.2089125</v>
          </cell>
        </row>
        <row r="123">
          <cell r="B123" t="str">
            <v>A112DamaEC50</v>
          </cell>
          <cell r="C123" t="str">
            <v>Heijerick et al. 2002</v>
          </cell>
          <cell r="D123">
            <v>2002</v>
          </cell>
          <cell r="E123" t="str">
            <v>Daphnia magna</v>
          </cell>
          <cell r="F123" t="str">
            <v xml:space="preserve">Daphnia </v>
          </cell>
          <cell r="G123" t="str">
            <v>magna</v>
          </cell>
          <cell r="H123"/>
          <cell r="I123" t="str">
            <v>Cladocera</v>
          </cell>
          <cell r="J123" t="str">
            <v>&lt;24 hr</v>
          </cell>
          <cell r="K123" t="str">
            <v>mortality</v>
          </cell>
          <cell r="L123" t="str">
            <v>EC50</v>
          </cell>
          <cell r="M123" t="str">
            <v>ZnCl2</v>
          </cell>
          <cell r="N123"/>
          <cell r="O123" t="str">
            <v>static</v>
          </cell>
          <cell r="P123" t="str">
            <v>Acute</v>
          </cell>
          <cell r="Q123" t="str">
            <v>48-hr</v>
          </cell>
          <cell r="R123" t="str">
            <v>None</v>
          </cell>
          <cell r="S123" t="str">
            <v>S-recipe provided</v>
          </cell>
          <cell r="T123" t="str">
            <v>MLR</v>
          </cell>
          <cell r="U123">
            <v>20</v>
          </cell>
          <cell r="V123">
            <v>6.8</v>
          </cell>
          <cell r="W123" t="str">
            <v/>
          </cell>
          <cell r="X123" t="str">
            <v/>
          </cell>
          <cell r="Y123">
            <v>2838</v>
          </cell>
          <cell r="Z123" t="str">
            <v/>
          </cell>
          <cell r="AA123">
            <v>0.27500000000000002</v>
          </cell>
          <cell r="AB123">
            <v>10</v>
          </cell>
          <cell r="AC123">
            <v>150.29249999999999</v>
          </cell>
          <cell r="AD123">
            <v>6.0762499999999999</v>
          </cell>
          <cell r="AE123">
            <v>1.770212136</v>
          </cell>
          <cell r="AF123">
            <v>3.0105691000000001</v>
          </cell>
          <cell r="AG123">
            <v>513.00793499999997</v>
          </cell>
          <cell r="AH123">
            <v>279.00383140880098</v>
          </cell>
          <cell r="AI123">
            <v>4.5999999999999996</v>
          </cell>
          <cell r="AJ123">
            <v>400.30237</v>
          </cell>
        </row>
        <row r="124">
          <cell r="B124" t="str">
            <v>A113DamaEC50</v>
          </cell>
          <cell r="C124" t="str">
            <v>Heijerick et al. 2002</v>
          </cell>
          <cell r="D124">
            <v>2002</v>
          </cell>
          <cell r="E124" t="str">
            <v>Daphnia magna</v>
          </cell>
          <cell r="F124" t="str">
            <v xml:space="preserve">Daphnia </v>
          </cell>
          <cell r="G124" t="str">
            <v>magna</v>
          </cell>
          <cell r="H124"/>
          <cell r="I124" t="str">
            <v>Cladocera</v>
          </cell>
          <cell r="J124" t="str">
            <v>&lt;24 hr</v>
          </cell>
          <cell r="K124" t="str">
            <v>mortality</v>
          </cell>
          <cell r="L124" t="str">
            <v>EC50</v>
          </cell>
          <cell r="M124" t="str">
            <v>ZnCl2</v>
          </cell>
          <cell r="N124"/>
          <cell r="O124" t="str">
            <v>static</v>
          </cell>
          <cell r="P124" t="str">
            <v>Acute</v>
          </cell>
          <cell r="Q124" t="str">
            <v>48-hr</v>
          </cell>
          <cell r="R124" t="str">
            <v>None</v>
          </cell>
          <cell r="S124" t="str">
            <v>S-recipe provided</v>
          </cell>
          <cell r="T124" t="str">
            <v>MLR</v>
          </cell>
          <cell r="U124">
            <v>20</v>
          </cell>
          <cell r="V124">
            <v>6.8</v>
          </cell>
          <cell r="W124" t="str">
            <v/>
          </cell>
          <cell r="X124" t="str">
            <v/>
          </cell>
          <cell r="Y124">
            <v>2985</v>
          </cell>
          <cell r="Z124" t="str">
            <v/>
          </cell>
          <cell r="AA124">
            <v>0.27500000000000002</v>
          </cell>
          <cell r="AB124">
            <v>10</v>
          </cell>
          <cell r="AC124">
            <v>200.39</v>
          </cell>
          <cell r="AD124">
            <v>6.0762499999999999</v>
          </cell>
          <cell r="AE124">
            <v>1.770212136</v>
          </cell>
          <cell r="AF124">
            <v>3.0105691000000001</v>
          </cell>
          <cell r="AG124">
            <v>513.00793499999997</v>
          </cell>
          <cell r="AH124">
            <v>365.36133140880099</v>
          </cell>
          <cell r="AI124">
            <v>4.5999999999999996</v>
          </cell>
          <cell r="AJ124">
            <v>525.3958275</v>
          </cell>
        </row>
        <row r="125">
          <cell r="B125" t="str">
            <v>A114DamaEC50</v>
          </cell>
          <cell r="C125" t="str">
            <v>Heijerick et al. 2002</v>
          </cell>
          <cell r="D125">
            <v>2002</v>
          </cell>
          <cell r="E125" t="str">
            <v>Daphnia magna</v>
          </cell>
          <cell r="F125" t="str">
            <v xml:space="preserve">Daphnia </v>
          </cell>
          <cell r="G125" t="str">
            <v>magna</v>
          </cell>
          <cell r="H125"/>
          <cell r="I125" t="str">
            <v>Cladocera</v>
          </cell>
          <cell r="J125" t="str">
            <v>&lt;24 hr</v>
          </cell>
          <cell r="K125" t="str">
            <v>mortality</v>
          </cell>
          <cell r="L125" t="str">
            <v>EC50</v>
          </cell>
          <cell r="M125" t="str">
            <v>ZnCl2</v>
          </cell>
          <cell r="N125"/>
          <cell r="O125" t="str">
            <v>static</v>
          </cell>
          <cell r="P125" t="str">
            <v>Acute</v>
          </cell>
          <cell r="Q125" t="str">
            <v>48-hr</v>
          </cell>
          <cell r="R125" t="str">
            <v>None</v>
          </cell>
          <cell r="S125" t="str">
            <v>S-recipe provided</v>
          </cell>
          <cell r="T125" t="str">
            <v>MLR</v>
          </cell>
          <cell r="U125">
            <v>20</v>
          </cell>
          <cell r="V125">
            <v>6.8</v>
          </cell>
          <cell r="W125" t="str">
            <v/>
          </cell>
          <cell r="X125" t="str">
            <v/>
          </cell>
          <cell r="Y125">
            <v>548</v>
          </cell>
          <cell r="Z125" t="str">
            <v/>
          </cell>
          <cell r="AA125">
            <v>0.27500000000000002</v>
          </cell>
          <cell r="AB125">
            <v>10</v>
          </cell>
          <cell r="AC125">
            <v>10.019500000000001</v>
          </cell>
          <cell r="AD125">
            <v>6.0762499999999999</v>
          </cell>
          <cell r="AE125">
            <v>1.770212136</v>
          </cell>
          <cell r="AF125">
            <v>3.0105691000000001</v>
          </cell>
          <cell r="AG125">
            <v>513.00793499999997</v>
          </cell>
          <cell r="AH125">
            <v>37.202831408801003</v>
          </cell>
          <cell r="AI125">
            <v>4.5999999999999996</v>
          </cell>
          <cell r="AJ125">
            <v>50.040689</v>
          </cell>
        </row>
        <row r="126">
          <cell r="B126" t="str">
            <v>A115DamaEC50</v>
          </cell>
          <cell r="C126" t="str">
            <v>Heijerick et al. 2002</v>
          </cell>
          <cell r="D126">
            <v>2002</v>
          </cell>
          <cell r="E126" t="str">
            <v>Daphnia magna</v>
          </cell>
          <cell r="F126" t="str">
            <v xml:space="preserve">Daphnia </v>
          </cell>
          <cell r="G126" t="str">
            <v>magna</v>
          </cell>
          <cell r="H126"/>
          <cell r="I126" t="str">
            <v>Cladocera</v>
          </cell>
          <cell r="J126" t="str">
            <v>&lt;24 hr</v>
          </cell>
          <cell r="K126" t="str">
            <v>mortality</v>
          </cell>
          <cell r="L126" t="str">
            <v>EC50</v>
          </cell>
          <cell r="M126" t="str">
            <v>ZnCl2</v>
          </cell>
          <cell r="N126"/>
          <cell r="O126" t="str">
            <v>static</v>
          </cell>
          <cell r="P126" t="str">
            <v>Acute</v>
          </cell>
          <cell r="Q126" t="str">
            <v>48-hr</v>
          </cell>
          <cell r="R126" t="str">
            <v>None</v>
          </cell>
          <cell r="S126" t="str">
            <v>S-recipe provided</v>
          </cell>
          <cell r="T126" t="str">
            <v>MLR</v>
          </cell>
          <cell r="U126">
            <v>20</v>
          </cell>
          <cell r="V126">
            <v>6.8</v>
          </cell>
          <cell r="W126" t="str">
            <v/>
          </cell>
          <cell r="X126" t="str">
            <v/>
          </cell>
          <cell r="Y126">
            <v>754</v>
          </cell>
          <cell r="Z126" t="str">
            <v/>
          </cell>
          <cell r="AA126">
            <v>0.27500000000000002</v>
          </cell>
          <cell r="AB126">
            <v>10</v>
          </cell>
          <cell r="AC126">
            <v>20.039000000000001</v>
          </cell>
          <cell r="AD126">
            <v>6.0762499999999999</v>
          </cell>
          <cell r="AE126">
            <v>1.770212136</v>
          </cell>
          <cell r="AF126">
            <v>3.0105691000000001</v>
          </cell>
          <cell r="AG126">
            <v>513.00793499999997</v>
          </cell>
          <cell r="AH126">
            <v>54.474331408801</v>
          </cell>
          <cell r="AI126">
            <v>4.5999999999999996</v>
          </cell>
          <cell r="AJ126">
            <v>75.059380500000003</v>
          </cell>
        </row>
        <row r="127">
          <cell r="B127" t="str">
            <v>A116DamaEC50</v>
          </cell>
          <cell r="C127" t="str">
            <v>Heijerick et al. 2002</v>
          </cell>
          <cell r="D127">
            <v>2002</v>
          </cell>
          <cell r="E127" t="str">
            <v>Daphnia magna</v>
          </cell>
          <cell r="F127" t="str">
            <v xml:space="preserve">Daphnia </v>
          </cell>
          <cell r="G127" t="str">
            <v>magna</v>
          </cell>
          <cell r="H127"/>
          <cell r="I127" t="str">
            <v>Cladocera</v>
          </cell>
          <cell r="J127" t="str">
            <v>&lt;24 hr</v>
          </cell>
          <cell r="K127" t="str">
            <v>mortality</v>
          </cell>
          <cell r="L127" t="str">
            <v>EC50</v>
          </cell>
          <cell r="M127" t="str">
            <v>ZnCl2</v>
          </cell>
          <cell r="N127"/>
          <cell r="O127" t="str">
            <v>static</v>
          </cell>
          <cell r="P127" t="str">
            <v>Acute</v>
          </cell>
          <cell r="Q127" t="str">
            <v>48-hr</v>
          </cell>
          <cell r="R127" t="str">
            <v>None</v>
          </cell>
          <cell r="S127" t="str">
            <v>S-recipe provided</v>
          </cell>
          <cell r="T127" t="str">
            <v>MLR</v>
          </cell>
          <cell r="U127">
            <v>20</v>
          </cell>
          <cell r="V127">
            <v>6.8</v>
          </cell>
          <cell r="W127" t="str">
            <v/>
          </cell>
          <cell r="X127" t="str">
            <v/>
          </cell>
          <cell r="Y127">
            <v>1301</v>
          </cell>
          <cell r="Z127" t="str">
            <v/>
          </cell>
          <cell r="AA127">
            <v>0.27500000000000002</v>
          </cell>
          <cell r="AB127">
            <v>10</v>
          </cell>
          <cell r="AC127">
            <v>40.078000000000003</v>
          </cell>
          <cell r="AD127">
            <v>6.0762499999999999</v>
          </cell>
          <cell r="AE127">
            <v>1.770212136</v>
          </cell>
          <cell r="AF127">
            <v>3.0105691000000001</v>
          </cell>
          <cell r="AG127">
            <v>513.00793499999997</v>
          </cell>
          <cell r="AH127">
            <v>89.017331408800999</v>
          </cell>
          <cell r="AI127">
            <v>4.5999999999999996</v>
          </cell>
          <cell r="AJ127">
            <v>125.09676349999999</v>
          </cell>
        </row>
        <row r="128">
          <cell r="B128" t="str">
            <v>A117DamaEC50</v>
          </cell>
          <cell r="C128" t="str">
            <v>Heijerick et al. 2002</v>
          </cell>
          <cell r="D128">
            <v>2002</v>
          </cell>
          <cell r="E128" t="str">
            <v>Daphnia magna</v>
          </cell>
          <cell r="F128" t="str">
            <v xml:space="preserve">Daphnia </v>
          </cell>
          <cell r="G128" t="str">
            <v>magna</v>
          </cell>
          <cell r="H128"/>
          <cell r="I128" t="str">
            <v>Cladocera</v>
          </cell>
          <cell r="J128" t="str">
            <v>&lt;24 hr</v>
          </cell>
          <cell r="K128" t="str">
            <v>mortality</v>
          </cell>
          <cell r="L128" t="str">
            <v>EC50</v>
          </cell>
          <cell r="M128" t="str">
            <v>ZnCl2</v>
          </cell>
          <cell r="N128"/>
          <cell r="O128" t="str">
            <v>static</v>
          </cell>
          <cell r="P128" t="str">
            <v>Acute</v>
          </cell>
          <cell r="Q128" t="str">
            <v>48-hr</v>
          </cell>
          <cell r="R128" t="str">
            <v>None</v>
          </cell>
          <cell r="S128" t="str">
            <v>S-recipe provided</v>
          </cell>
          <cell r="T128" t="str">
            <v>MLR</v>
          </cell>
          <cell r="U128">
            <v>20</v>
          </cell>
          <cell r="V128">
            <v>6.8</v>
          </cell>
          <cell r="W128" t="str">
            <v/>
          </cell>
          <cell r="X128" t="str">
            <v/>
          </cell>
          <cell r="Y128">
            <v>1989</v>
          </cell>
          <cell r="Z128" t="str">
            <v/>
          </cell>
          <cell r="AA128">
            <v>0.27500000000000002</v>
          </cell>
          <cell r="AB128">
            <v>10</v>
          </cell>
          <cell r="AC128">
            <v>120.23399999999999</v>
          </cell>
          <cell r="AD128">
            <v>6.0762499999999999</v>
          </cell>
          <cell r="AE128">
            <v>1.770212136</v>
          </cell>
          <cell r="AF128">
            <v>3.0105691000000001</v>
          </cell>
          <cell r="AG128">
            <v>513.00793499999997</v>
          </cell>
          <cell r="AH128">
            <v>227.189331408801</v>
          </cell>
          <cell r="AI128">
            <v>4.5999999999999996</v>
          </cell>
          <cell r="AJ128">
            <v>325.24629549999997</v>
          </cell>
        </row>
        <row r="129">
          <cell r="B129" t="str">
            <v>A118DamaEC50</v>
          </cell>
          <cell r="C129" t="str">
            <v>Heijerick et al. 2002</v>
          </cell>
          <cell r="D129">
            <v>2002</v>
          </cell>
          <cell r="E129" t="str">
            <v>Daphnia magna</v>
          </cell>
          <cell r="F129" t="str">
            <v xml:space="preserve">Daphnia </v>
          </cell>
          <cell r="G129" t="str">
            <v>magna</v>
          </cell>
          <cell r="H129"/>
          <cell r="I129" t="str">
            <v>Cladocera</v>
          </cell>
          <cell r="J129" t="str">
            <v>&lt;24 hr</v>
          </cell>
          <cell r="K129" t="str">
            <v>mortality</v>
          </cell>
          <cell r="L129" t="str">
            <v>EC50</v>
          </cell>
          <cell r="M129" t="str">
            <v>ZnCl2</v>
          </cell>
          <cell r="N129"/>
          <cell r="O129" t="str">
            <v>static</v>
          </cell>
          <cell r="P129" t="str">
            <v>Acute</v>
          </cell>
          <cell r="Q129" t="str">
            <v>48-hr</v>
          </cell>
          <cell r="R129" t="str">
            <v>None</v>
          </cell>
          <cell r="S129" t="str">
            <v>S-recipe provided</v>
          </cell>
          <cell r="T129" t="str">
            <v>MLR</v>
          </cell>
          <cell r="U129">
            <v>20</v>
          </cell>
          <cell r="V129">
            <v>6.8</v>
          </cell>
          <cell r="W129" t="str">
            <v/>
          </cell>
          <cell r="X129" t="str">
            <v/>
          </cell>
          <cell r="Y129">
            <v>2260</v>
          </cell>
          <cell r="Z129" t="str">
            <v/>
          </cell>
          <cell r="AA129">
            <v>0.27500000000000002</v>
          </cell>
          <cell r="AB129">
            <v>10</v>
          </cell>
          <cell r="AC129">
            <v>160.31200000000001</v>
          </cell>
          <cell r="AD129">
            <v>6.0762499999999999</v>
          </cell>
          <cell r="AE129">
            <v>1.770212136</v>
          </cell>
          <cell r="AF129">
            <v>3.0105691000000001</v>
          </cell>
          <cell r="AG129">
            <v>513.00793499999997</v>
          </cell>
          <cell r="AH129">
            <v>296.27533140880098</v>
          </cell>
          <cell r="AI129">
            <v>4.5999999999999996</v>
          </cell>
          <cell r="AJ129">
            <v>425.32106149999998</v>
          </cell>
        </row>
        <row r="130">
          <cell r="B130" t="str">
            <v>A119DamaEC50</v>
          </cell>
          <cell r="C130" t="str">
            <v>Heijerick et al. 2002</v>
          </cell>
          <cell r="D130">
            <v>2002</v>
          </cell>
          <cell r="E130" t="str">
            <v>Daphnia magna</v>
          </cell>
          <cell r="F130" t="str">
            <v xml:space="preserve">Daphnia </v>
          </cell>
          <cell r="G130" t="str">
            <v>magna</v>
          </cell>
          <cell r="H130"/>
          <cell r="I130" t="str">
            <v>Cladocera</v>
          </cell>
          <cell r="J130" t="str">
            <v>&lt;24 hr</v>
          </cell>
          <cell r="K130" t="str">
            <v>mortality</v>
          </cell>
          <cell r="L130" t="str">
            <v>EC50</v>
          </cell>
          <cell r="M130" t="str">
            <v>ZnCl2</v>
          </cell>
          <cell r="N130"/>
          <cell r="O130" t="str">
            <v>static</v>
          </cell>
          <cell r="P130" t="str">
            <v>Acute</v>
          </cell>
          <cell r="Q130" t="str">
            <v>48-hr</v>
          </cell>
          <cell r="R130" t="str">
            <v>None</v>
          </cell>
          <cell r="S130" t="str">
            <v>S-recipe provided</v>
          </cell>
          <cell r="T130" t="str">
            <v>MLR</v>
          </cell>
          <cell r="U130">
            <v>20</v>
          </cell>
          <cell r="V130">
            <v>6.8</v>
          </cell>
          <cell r="W130" t="str">
            <v/>
          </cell>
          <cell r="X130" t="str">
            <v/>
          </cell>
          <cell r="Y130">
            <v>2090</v>
          </cell>
          <cell r="Z130" t="str">
            <v/>
          </cell>
          <cell r="AA130">
            <v>0.27500000000000002</v>
          </cell>
          <cell r="AB130">
            <v>10</v>
          </cell>
          <cell r="AC130">
            <v>240.46799999999999</v>
          </cell>
          <cell r="AD130">
            <v>6.0762499999999999</v>
          </cell>
          <cell r="AE130">
            <v>1.770212136</v>
          </cell>
          <cell r="AF130">
            <v>3.0105691000000001</v>
          </cell>
          <cell r="AG130">
            <v>513.00793499999997</v>
          </cell>
          <cell r="AH130">
            <v>434.44733140880101</v>
          </cell>
          <cell r="AI130">
            <v>4.5999999999999996</v>
          </cell>
          <cell r="AJ130">
            <v>625.47059349999995</v>
          </cell>
        </row>
        <row r="131">
          <cell r="B131" t="str">
            <v>A120DamaEC50</v>
          </cell>
          <cell r="C131" t="str">
            <v>Heijerick et al. 2002</v>
          </cell>
          <cell r="D131">
            <v>2002</v>
          </cell>
          <cell r="E131" t="str">
            <v>Daphnia magna</v>
          </cell>
          <cell r="F131" t="str">
            <v xml:space="preserve">Daphnia </v>
          </cell>
          <cell r="G131" t="str">
            <v>magna</v>
          </cell>
          <cell r="H131"/>
          <cell r="I131" t="str">
            <v>Cladocera</v>
          </cell>
          <cell r="J131" t="str">
            <v>&lt;24 hr</v>
          </cell>
          <cell r="K131" t="str">
            <v>mortality</v>
          </cell>
          <cell r="L131" t="str">
            <v>EC50</v>
          </cell>
          <cell r="M131" t="str">
            <v>ZnCl2</v>
          </cell>
          <cell r="N131"/>
          <cell r="O131" t="str">
            <v>static</v>
          </cell>
          <cell r="P131" t="str">
            <v>Acute</v>
          </cell>
          <cell r="Q131" t="str">
            <v>48-hr</v>
          </cell>
          <cell r="R131" t="str">
            <v>None</v>
          </cell>
          <cell r="S131" t="str">
            <v>S-recipe provided</v>
          </cell>
          <cell r="T131" t="str">
            <v>MLR</v>
          </cell>
          <cell r="U131">
            <v>20</v>
          </cell>
          <cell r="V131">
            <v>6.8</v>
          </cell>
          <cell r="W131" t="str">
            <v/>
          </cell>
          <cell r="X131" t="str">
            <v/>
          </cell>
          <cell r="Y131">
            <v>2144</v>
          </cell>
          <cell r="Z131" t="str">
            <v/>
          </cell>
          <cell r="AA131">
            <v>0.27500000000000002</v>
          </cell>
          <cell r="AB131">
            <v>10</v>
          </cell>
          <cell r="AC131">
            <v>280.54599999999999</v>
          </cell>
          <cell r="AD131">
            <v>6.0762499999999999</v>
          </cell>
          <cell r="AE131">
            <v>1.770212136</v>
          </cell>
          <cell r="AF131">
            <v>3.0105691000000001</v>
          </cell>
          <cell r="AG131">
            <v>513.00793499999997</v>
          </cell>
          <cell r="AH131">
            <v>503.53333140880102</v>
          </cell>
          <cell r="AI131">
            <v>4.5999999999999996</v>
          </cell>
          <cell r="AJ131">
            <v>725.54535950000002</v>
          </cell>
        </row>
        <row r="132">
          <cell r="B132" t="str">
            <v>A121DamaEC50</v>
          </cell>
          <cell r="C132" t="str">
            <v>Heijerick et al. 2002</v>
          </cell>
          <cell r="D132">
            <v>2002</v>
          </cell>
          <cell r="E132" t="str">
            <v>Daphnia magna</v>
          </cell>
          <cell r="F132" t="str">
            <v xml:space="preserve">Daphnia </v>
          </cell>
          <cell r="G132" t="str">
            <v>magna</v>
          </cell>
          <cell r="H132"/>
          <cell r="I132" t="str">
            <v>Cladocera</v>
          </cell>
          <cell r="J132" t="str">
            <v>&lt;24 hr</v>
          </cell>
          <cell r="K132" t="str">
            <v>mortality</v>
          </cell>
          <cell r="L132" t="str">
            <v>EC50</v>
          </cell>
          <cell r="M132" t="str">
            <v>ZnCl2</v>
          </cell>
          <cell r="N132"/>
          <cell r="O132" t="str">
            <v>static</v>
          </cell>
          <cell r="P132" t="str">
            <v>Acute</v>
          </cell>
          <cell r="Q132" t="str">
            <v>48-hr</v>
          </cell>
          <cell r="R132" t="str">
            <v>None</v>
          </cell>
          <cell r="S132" t="str">
            <v>S-recipe provided</v>
          </cell>
          <cell r="T132" t="str">
            <v>MLR</v>
          </cell>
          <cell r="U132">
            <v>20</v>
          </cell>
          <cell r="V132">
            <v>6.8</v>
          </cell>
          <cell r="W132" t="str">
            <v/>
          </cell>
          <cell r="X132" t="str">
            <v/>
          </cell>
          <cell r="Y132">
            <v>2229</v>
          </cell>
          <cell r="Z132" t="str">
            <v/>
          </cell>
          <cell r="AA132">
            <v>0.27500000000000002</v>
          </cell>
          <cell r="AB132">
            <v>10</v>
          </cell>
          <cell r="AC132">
            <v>320.62400000000002</v>
          </cell>
          <cell r="AD132">
            <v>6.0762499999999999</v>
          </cell>
          <cell r="AE132">
            <v>1.770212136</v>
          </cell>
          <cell r="AF132">
            <v>3.0105691000000001</v>
          </cell>
          <cell r="AG132">
            <v>513.00793499999997</v>
          </cell>
          <cell r="AH132">
            <v>572.61933140880103</v>
          </cell>
          <cell r="AI132">
            <v>4.5999999999999996</v>
          </cell>
          <cell r="AJ132">
            <v>825.62012549999997</v>
          </cell>
        </row>
        <row r="133">
          <cell r="B133" t="str">
            <v>A122DamaEC50</v>
          </cell>
          <cell r="C133" t="str">
            <v>Heijerick et al. 2002</v>
          </cell>
          <cell r="D133">
            <v>2002</v>
          </cell>
          <cell r="E133" t="str">
            <v>Daphnia magna</v>
          </cell>
          <cell r="F133" t="str">
            <v xml:space="preserve">Daphnia </v>
          </cell>
          <cell r="G133" t="str">
            <v>magna</v>
          </cell>
          <cell r="H133"/>
          <cell r="I133" t="str">
            <v>Cladocera</v>
          </cell>
          <cell r="J133" t="str">
            <v>&lt;24 hr</v>
          </cell>
          <cell r="K133" t="str">
            <v>mortality</v>
          </cell>
          <cell r="L133" t="str">
            <v>EC50</v>
          </cell>
          <cell r="M133" t="str">
            <v>ZnCl2</v>
          </cell>
          <cell r="N133"/>
          <cell r="O133" t="str">
            <v>static</v>
          </cell>
          <cell r="P133" t="str">
            <v>Acute</v>
          </cell>
          <cell r="Q133" t="str">
            <v>48-hr</v>
          </cell>
          <cell r="R133" t="str">
            <v>None</v>
          </cell>
          <cell r="S133" t="str">
            <v>S-recipe provided</v>
          </cell>
          <cell r="T133" t="str">
            <v>MLR</v>
          </cell>
          <cell r="U133">
            <v>20</v>
          </cell>
          <cell r="V133">
            <v>6.8</v>
          </cell>
          <cell r="W133" t="str">
            <v/>
          </cell>
          <cell r="X133" t="str">
            <v/>
          </cell>
          <cell r="Y133">
            <v>296</v>
          </cell>
          <cell r="Z133" t="str">
            <v/>
          </cell>
          <cell r="AA133">
            <v>0.27500000000000002</v>
          </cell>
          <cell r="AB133">
            <v>10</v>
          </cell>
          <cell r="AC133">
            <v>10.019500000000001</v>
          </cell>
          <cell r="AD133">
            <v>5.10405</v>
          </cell>
          <cell r="AE133">
            <v>1.770212136</v>
          </cell>
          <cell r="AF133">
            <v>3.0105691000000001</v>
          </cell>
          <cell r="AG133">
            <v>513.00793499999997</v>
          </cell>
          <cell r="AH133">
            <v>34.439391408801001</v>
          </cell>
          <cell r="AI133">
            <v>4.5999999999999996</v>
          </cell>
          <cell r="AJ133">
            <v>46.037169400000003</v>
          </cell>
        </row>
        <row r="134">
          <cell r="B134" t="str">
            <v>A123DamaEC50</v>
          </cell>
          <cell r="C134" t="str">
            <v>Heijerick et al. 2002</v>
          </cell>
          <cell r="D134">
            <v>2002</v>
          </cell>
          <cell r="E134" t="str">
            <v>Daphnia magna</v>
          </cell>
          <cell r="F134" t="str">
            <v xml:space="preserve">Daphnia </v>
          </cell>
          <cell r="G134" t="str">
            <v>magna</v>
          </cell>
          <cell r="H134"/>
          <cell r="I134" t="str">
            <v>Cladocera</v>
          </cell>
          <cell r="J134" t="str">
            <v>&lt;24 hr</v>
          </cell>
          <cell r="K134" t="str">
            <v>mortality</v>
          </cell>
          <cell r="L134" t="str">
            <v>EC50</v>
          </cell>
          <cell r="M134" t="str">
            <v>ZnCl2</v>
          </cell>
          <cell r="N134"/>
          <cell r="O134" t="str">
            <v>static</v>
          </cell>
          <cell r="P134" t="str">
            <v>Acute</v>
          </cell>
          <cell r="Q134" t="str">
            <v>48-hr</v>
          </cell>
          <cell r="R134" t="str">
            <v>None</v>
          </cell>
          <cell r="S134" t="str">
            <v>S-recipe provided</v>
          </cell>
          <cell r="T134" t="str">
            <v>MLR</v>
          </cell>
          <cell r="U134">
            <v>20</v>
          </cell>
          <cell r="V134">
            <v>6.8</v>
          </cell>
          <cell r="W134" t="str">
            <v/>
          </cell>
          <cell r="X134" t="str">
            <v/>
          </cell>
          <cell r="Y134">
            <v>303</v>
          </cell>
          <cell r="Z134" t="str">
            <v/>
          </cell>
          <cell r="AA134">
            <v>0.27500000000000002</v>
          </cell>
          <cell r="AB134">
            <v>10</v>
          </cell>
          <cell r="AC134">
            <v>10.019500000000001</v>
          </cell>
          <cell r="AD134">
            <v>9.9650499999999997</v>
          </cell>
          <cell r="AE134">
            <v>1.770212136</v>
          </cell>
          <cell r="AF134">
            <v>3.0105691000000001</v>
          </cell>
          <cell r="AG134">
            <v>513.00793499999997</v>
          </cell>
          <cell r="AH134">
            <v>48.256591408801</v>
          </cell>
          <cell r="AI134">
            <v>4.5999999999999996</v>
          </cell>
          <cell r="AJ134">
            <v>66.054767400000003</v>
          </cell>
        </row>
        <row r="135">
          <cell r="B135" t="str">
            <v>A124DamaEC50</v>
          </cell>
          <cell r="C135" t="str">
            <v>Heijerick et al. 2002</v>
          </cell>
          <cell r="D135">
            <v>2002</v>
          </cell>
          <cell r="E135" t="str">
            <v>Daphnia magna</v>
          </cell>
          <cell r="F135" t="str">
            <v xml:space="preserve">Daphnia </v>
          </cell>
          <cell r="G135" t="str">
            <v>magna</v>
          </cell>
          <cell r="H135"/>
          <cell r="I135" t="str">
            <v>Cladocera</v>
          </cell>
          <cell r="J135" t="str">
            <v>&lt;24 hr</v>
          </cell>
          <cell r="K135" t="str">
            <v>mortality</v>
          </cell>
          <cell r="L135" t="str">
            <v>EC50</v>
          </cell>
          <cell r="M135" t="str">
            <v>ZnCl2</v>
          </cell>
          <cell r="N135"/>
          <cell r="O135" t="str">
            <v>static</v>
          </cell>
          <cell r="P135" t="str">
            <v>Acute</v>
          </cell>
          <cell r="Q135" t="str">
            <v>48-hr</v>
          </cell>
          <cell r="R135" t="str">
            <v>None</v>
          </cell>
          <cell r="S135" t="str">
            <v>S-recipe provided</v>
          </cell>
          <cell r="T135" t="str">
            <v>MLR</v>
          </cell>
          <cell r="U135">
            <v>20</v>
          </cell>
          <cell r="V135">
            <v>6.8</v>
          </cell>
          <cell r="W135" t="str">
            <v/>
          </cell>
          <cell r="X135" t="str">
            <v/>
          </cell>
          <cell r="Y135">
            <v>551</v>
          </cell>
          <cell r="Z135" t="str">
            <v/>
          </cell>
          <cell r="AA135">
            <v>0.27500000000000002</v>
          </cell>
          <cell r="AB135">
            <v>10</v>
          </cell>
          <cell r="AC135">
            <v>10.019500000000001</v>
          </cell>
          <cell r="AD135">
            <v>19.930099999999999</v>
          </cell>
          <cell r="AE135">
            <v>1.770212136</v>
          </cell>
          <cell r="AF135">
            <v>3.0105691000000001</v>
          </cell>
          <cell r="AG135">
            <v>513.00793499999997</v>
          </cell>
          <cell r="AH135">
            <v>76.581851408801001</v>
          </cell>
          <cell r="AI135">
            <v>4.5999999999999996</v>
          </cell>
          <cell r="AJ135">
            <v>107.0908433</v>
          </cell>
        </row>
        <row r="136">
          <cell r="B136" t="str">
            <v>A125DamaEC50</v>
          </cell>
          <cell r="C136" t="str">
            <v>Heijerick et al. 2002</v>
          </cell>
          <cell r="D136">
            <v>2002</v>
          </cell>
          <cell r="E136" t="str">
            <v>Daphnia magna</v>
          </cell>
          <cell r="F136" t="str">
            <v xml:space="preserve">Daphnia </v>
          </cell>
          <cell r="G136" t="str">
            <v>magna</v>
          </cell>
          <cell r="H136"/>
          <cell r="I136" t="str">
            <v>Cladocera</v>
          </cell>
          <cell r="J136" t="str">
            <v>&lt;24 hr</v>
          </cell>
          <cell r="K136" t="str">
            <v>mortality</v>
          </cell>
          <cell r="L136" t="str">
            <v>EC50</v>
          </cell>
          <cell r="M136" t="str">
            <v>ZnCl2</v>
          </cell>
          <cell r="N136"/>
          <cell r="O136" t="str">
            <v>static</v>
          </cell>
          <cell r="P136" t="str">
            <v>Acute</v>
          </cell>
          <cell r="Q136" t="str">
            <v>48-hr</v>
          </cell>
          <cell r="R136" t="str">
            <v>None</v>
          </cell>
          <cell r="S136" t="str">
            <v>S-recipe provided</v>
          </cell>
          <cell r="T136" t="str">
            <v>MLR</v>
          </cell>
          <cell r="U136">
            <v>20</v>
          </cell>
          <cell r="V136">
            <v>6.8</v>
          </cell>
          <cell r="W136" t="str">
            <v/>
          </cell>
          <cell r="X136" t="str">
            <v/>
          </cell>
          <cell r="Y136">
            <v>886</v>
          </cell>
          <cell r="Z136" t="str">
            <v/>
          </cell>
          <cell r="AA136">
            <v>0.27500000000000002</v>
          </cell>
          <cell r="AB136">
            <v>10</v>
          </cell>
          <cell r="AC136">
            <v>10.019500000000001</v>
          </cell>
          <cell r="AD136">
            <v>29.895150000000001</v>
          </cell>
          <cell r="AE136">
            <v>1.770212136</v>
          </cell>
          <cell r="AF136">
            <v>3.0105691000000001</v>
          </cell>
          <cell r="AG136">
            <v>513.00793499999997</v>
          </cell>
          <cell r="AH136">
            <v>104.907111408801</v>
          </cell>
          <cell r="AI136">
            <v>4.5999999999999996</v>
          </cell>
          <cell r="AJ136">
            <v>148.1269192</v>
          </cell>
        </row>
        <row r="137">
          <cell r="B137" t="str">
            <v>A126DamaEC50</v>
          </cell>
          <cell r="C137" t="str">
            <v>Heijerick et al. 2002</v>
          </cell>
          <cell r="D137">
            <v>2002</v>
          </cell>
          <cell r="E137" t="str">
            <v>Daphnia magna</v>
          </cell>
          <cell r="F137" t="str">
            <v xml:space="preserve">Daphnia </v>
          </cell>
          <cell r="G137" t="str">
            <v>magna</v>
          </cell>
          <cell r="H137"/>
          <cell r="I137" t="str">
            <v>Cladocera</v>
          </cell>
          <cell r="J137" t="str">
            <v>&lt;24 hr</v>
          </cell>
          <cell r="K137" t="str">
            <v>mortality</v>
          </cell>
          <cell r="L137" t="str">
            <v>EC50</v>
          </cell>
          <cell r="M137" t="str">
            <v>ZnCl2</v>
          </cell>
          <cell r="N137"/>
          <cell r="O137" t="str">
            <v>static</v>
          </cell>
          <cell r="P137" t="str">
            <v>Acute</v>
          </cell>
          <cell r="Q137" t="str">
            <v>48-hr</v>
          </cell>
          <cell r="R137" t="str">
            <v>None</v>
          </cell>
          <cell r="S137" t="str">
            <v>S-recipe provided</v>
          </cell>
          <cell r="T137" t="str">
            <v>MLR</v>
          </cell>
          <cell r="U137">
            <v>20</v>
          </cell>
          <cell r="V137">
            <v>6.8</v>
          </cell>
          <cell r="W137" t="str">
            <v/>
          </cell>
          <cell r="X137" t="str">
            <v/>
          </cell>
          <cell r="Y137">
            <v>1018</v>
          </cell>
          <cell r="Z137" t="str">
            <v/>
          </cell>
          <cell r="AA137">
            <v>0.27500000000000002</v>
          </cell>
          <cell r="AB137">
            <v>10</v>
          </cell>
          <cell r="AC137">
            <v>10.019500000000001</v>
          </cell>
          <cell r="AD137">
            <v>40.103250000000003</v>
          </cell>
          <cell r="AE137">
            <v>1.770212136</v>
          </cell>
          <cell r="AF137">
            <v>3.0105691000000001</v>
          </cell>
          <cell r="AG137">
            <v>513.00793499999997</v>
          </cell>
          <cell r="AH137">
            <v>133.923231408801</v>
          </cell>
          <cell r="AI137">
            <v>4.5999999999999996</v>
          </cell>
          <cell r="AJ137">
            <v>190.16387499999999</v>
          </cell>
        </row>
        <row r="138">
          <cell r="B138" t="str">
            <v>A127DamaEC50</v>
          </cell>
          <cell r="C138" t="str">
            <v>Heijerick et al. 2002</v>
          </cell>
          <cell r="D138">
            <v>2002</v>
          </cell>
          <cell r="E138" t="str">
            <v>Daphnia magna</v>
          </cell>
          <cell r="F138" t="str">
            <v xml:space="preserve">Daphnia </v>
          </cell>
          <cell r="G138" t="str">
            <v>magna</v>
          </cell>
          <cell r="H138"/>
          <cell r="I138" t="str">
            <v>Cladocera</v>
          </cell>
          <cell r="J138" t="str">
            <v>&lt;24 hr</v>
          </cell>
          <cell r="K138" t="str">
            <v>mortality</v>
          </cell>
          <cell r="L138" t="str">
            <v>EC50</v>
          </cell>
          <cell r="M138" t="str">
            <v>ZnCl2</v>
          </cell>
          <cell r="N138"/>
          <cell r="O138" t="str">
            <v>static</v>
          </cell>
          <cell r="P138" t="str">
            <v>Acute</v>
          </cell>
          <cell r="Q138" t="str">
            <v>48-hr</v>
          </cell>
          <cell r="R138" t="str">
            <v>None</v>
          </cell>
          <cell r="S138" t="str">
            <v>S-recipe provided</v>
          </cell>
          <cell r="T138" t="str">
            <v>MLR</v>
          </cell>
          <cell r="U138">
            <v>20</v>
          </cell>
          <cell r="V138">
            <v>6.8</v>
          </cell>
          <cell r="W138" t="str">
            <v/>
          </cell>
          <cell r="X138" t="str">
            <v/>
          </cell>
          <cell r="Y138">
            <v>1149</v>
          </cell>
          <cell r="Z138" t="str">
            <v/>
          </cell>
          <cell r="AA138">
            <v>0.27500000000000002</v>
          </cell>
          <cell r="AB138">
            <v>10</v>
          </cell>
          <cell r="AC138">
            <v>10.019500000000001</v>
          </cell>
          <cell r="AD138">
            <v>60.033349999999999</v>
          </cell>
          <cell r="AE138">
            <v>1.770212136</v>
          </cell>
          <cell r="AF138">
            <v>3.0105691000000001</v>
          </cell>
          <cell r="AG138">
            <v>513.00793499999997</v>
          </cell>
          <cell r="AH138">
            <v>190.573751408801</v>
          </cell>
          <cell r="AI138">
            <v>4.5999999999999996</v>
          </cell>
          <cell r="AJ138">
            <v>272.23602679999999</v>
          </cell>
        </row>
        <row r="139">
          <cell r="B139" t="str">
            <v>A128DamaEC50</v>
          </cell>
          <cell r="C139" t="str">
            <v>Heijerick et al. 2002</v>
          </cell>
          <cell r="D139">
            <v>2002</v>
          </cell>
          <cell r="E139" t="str">
            <v>Daphnia magna</v>
          </cell>
          <cell r="F139" t="str">
            <v xml:space="preserve">Daphnia </v>
          </cell>
          <cell r="G139" t="str">
            <v>magna</v>
          </cell>
          <cell r="H139"/>
          <cell r="I139" t="str">
            <v>Cladocera</v>
          </cell>
          <cell r="J139" t="str">
            <v>&lt;24 hr</v>
          </cell>
          <cell r="K139" t="str">
            <v>mortality</v>
          </cell>
          <cell r="L139" t="str">
            <v>EC50</v>
          </cell>
          <cell r="M139" t="str">
            <v>ZnCl2</v>
          </cell>
          <cell r="N139"/>
          <cell r="O139" t="str">
            <v>static</v>
          </cell>
          <cell r="P139" t="str">
            <v>Acute</v>
          </cell>
          <cell r="Q139" t="str">
            <v>48-hr</v>
          </cell>
          <cell r="R139" t="str">
            <v>None</v>
          </cell>
          <cell r="S139" t="str">
            <v>S-recipe provided</v>
          </cell>
          <cell r="T139" t="str">
            <v>MLR</v>
          </cell>
          <cell r="U139">
            <v>20</v>
          </cell>
          <cell r="V139">
            <v>6.8</v>
          </cell>
          <cell r="W139" t="str">
            <v/>
          </cell>
          <cell r="X139" t="str">
            <v/>
          </cell>
          <cell r="Y139">
            <v>1089</v>
          </cell>
          <cell r="Z139" t="str">
            <v/>
          </cell>
          <cell r="AA139">
            <v>0.27500000000000002</v>
          </cell>
          <cell r="AB139">
            <v>10</v>
          </cell>
          <cell r="AC139">
            <v>10.019500000000001</v>
          </cell>
          <cell r="AD139">
            <v>79.963449999999995</v>
          </cell>
          <cell r="AE139">
            <v>1.770212136</v>
          </cell>
          <cell r="AF139">
            <v>3.0105691000000001</v>
          </cell>
          <cell r="AG139">
            <v>513.00793499999997</v>
          </cell>
          <cell r="AH139">
            <v>247.224271408801</v>
          </cell>
          <cell r="AI139">
            <v>4.5999999999999996</v>
          </cell>
          <cell r="AJ139">
            <v>354.30817860000002</v>
          </cell>
        </row>
        <row r="140">
          <cell r="B140" t="str">
            <v>A129DamaEC50</v>
          </cell>
          <cell r="C140" t="str">
            <v>Heijerick et al. 2002</v>
          </cell>
          <cell r="D140">
            <v>2002</v>
          </cell>
          <cell r="E140" t="str">
            <v>Daphnia magna</v>
          </cell>
          <cell r="F140" t="str">
            <v xml:space="preserve">Daphnia </v>
          </cell>
          <cell r="G140" t="str">
            <v>magna</v>
          </cell>
          <cell r="H140"/>
          <cell r="I140" t="str">
            <v>Cladocera</v>
          </cell>
          <cell r="J140" t="str">
            <v>&lt;24 hr</v>
          </cell>
          <cell r="K140" t="str">
            <v>mortality</v>
          </cell>
          <cell r="L140" t="str">
            <v>EC50</v>
          </cell>
          <cell r="M140" t="str">
            <v>ZnCl2</v>
          </cell>
          <cell r="N140"/>
          <cell r="O140" t="str">
            <v>static</v>
          </cell>
          <cell r="P140" t="str">
            <v>Acute</v>
          </cell>
          <cell r="Q140" t="str">
            <v>48-hr</v>
          </cell>
          <cell r="R140" t="str">
            <v>None</v>
          </cell>
          <cell r="S140" t="str">
            <v>S-recipe provided</v>
          </cell>
          <cell r="T140" t="str">
            <v>MLR</v>
          </cell>
          <cell r="U140">
            <v>20</v>
          </cell>
          <cell r="V140">
            <v>6.8</v>
          </cell>
          <cell r="W140" t="str">
            <v/>
          </cell>
          <cell r="X140" t="str">
            <v/>
          </cell>
          <cell r="Y140">
            <v>1234</v>
          </cell>
          <cell r="Z140" t="str">
            <v/>
          </cell>
          <cell r="AA140">
            <v>0.27500000000000002</v>
          </cell>
          <cell r="AB140">
            <v>10</v>
          </cell>
          <cell r="AC140">
            <v>10.019500000000001</v>
          </cell>
          <cell r="AD140">
            <v>99.893550000000005</v>
          </cell>
          <cell r="AE140">
            <v>1.770212136</v>
          </cell>
          <cell r="AF140">
            <v>3.0105691000000001</v>
          </cell>
          <cell r="AG140">
            <v>513.00793499999997</v>
          </cell>
          <cell r="AH140">
            <v>303.874791408801</v>
          </cell>
          <cell r="AI140">
            <v>4.5999999999999996</v>
          </cell>
          <cell r="AJ140">
            <v>436.38033039999999</v>
          </cell>
        </row>
        <row r="141">
          <cell r="B141" t="str">
            <v>A130DamaEC50</v>
          </cell>
          <cell r="C141" t="str">
            <v>Heijerick et al. 2002</v>
          </cell>
          <cell r="D141">
            <v>2002</v>
          </cell>
          <cell r="E141" t="str">
            <v>Daphnia magna</v>
          </cell>
          <cell r="F141" t="str">
            <v xml:space="preserve">Daphnia </v>
          </cell>
          <cell r="G141" t="str">
            <v>magna</v>
          </cell>
          <cell r="H141"/>
          <cell r="I141" t="str">
            <v>Cladocera</v>
          </cell>
          <cell r="J141" t="str">
            <v>&lt;24 hr</v>
          </cell>
          <cell r="K141" t="str">
            <v>mortality</v>
          </cell>
          <cell r="L141" t="str">
            <v>EC50</v>
          </cell>
          <cell r="M141" t="str">
            <v>ZnCl2</v>
          </cell>
          <cell r="N141"/>
          <cell r="O141" t="str">
            <v>static</v>
          </cell>
          <cell r="P141" t="str">
            <v>Acute</v>
          </cell>
          <cell r="Q141" t="str">
            <v>48-hr</v>
          </cell>
          <cell r="R141" t="str">
            <v>None</v>
          </cell>
          <cell r="S141" t="str">
            <v>S-recipe provided</v>
          </cell>
          <cell r="T141" t="str">
            <v>MLR</v>
          </cell>
          <cell r="U141">
            <v>20</v>
          </cell>
          <cell r="V141">
            <v>6.8</v>
          </cell>
          <cell r="W141" t="str">
            <v/>
          </cell>
          <cell r="X141" t="str">
            <v/>
          </cell>
          <cell r="Y141">
            <v>531</v>
          </cell>
          <cell r="Z141" t="str">
            <v/>
          </cell>
          <cell r="AA141">
            <v>0.27500000000000002</v>
          </cell>
          <cell r="AB141">
            <v>10</v>
          </cell>
          <cell r="AC141">
            <v>10.019500000000001</v>
          </cell>
          <cell r="AD141">
            <v>6.0762499999999999</v>
          </cell>
          <cell r="AE141">
            <v>1.770212136</v>
          </cell>
          <cell r="AF141">
            <v>3.0105691000000001</v>
          </cell>
          <cell r="AG141">
            <v>513.00793499999997</v>
          </cell>
          <cell r="AH141">
            <v>37.202831408801003</v>
          </cell>
          <cell r="AI141">
            <v>4.5999999999999996</v>
          </cell>
          <cell r="AJ141">
            <v>50.040689</v>
          </cell>
        </row>
        <row r="142">
          <cell r="B142" t="str">
            <v>A131DamaEC50</v>
          </cell>
          <cell r="C142" t="str">
            <v>Heijerick et al. 2002</v>
          </cell>
          <cell r="D142">
            <v>2002</v>
          </cell>
          <cell r="E142" t="str">
            <v>Daphnia magna</v>
          </cell>
          <cell r="F142" t="str">
            <v xml:space="preserve">Daphnia </v>
          </cell>
          <cell r="G142" t="str">
            <v>magna</v>
          </cell>
          <cell r="H142"/>
          <cell r="I142" t="str">
            <v>Cladocera</v>
          </cell>
          <cell r="J142" t="str">
            <v>&lt;24 hr</v>
          </cell>
          <cell r="K142" t="str">
            <v>mortality</v>
          </cell>
          <cell r="L142" t="str">
            <v>EC50</v>
          </cell>
          <cell r="M142" t="str">
            <v>ZnCl2</v>
          </cell>
          <cell r="N142"/>
          <cell r="O142" t="str">
            <v>static</v>
          </cell>
          <cell r="P142" t="str">
            <v>Acute</v>
          </cell>
          <cell r="Q142" t="str">
            <v>48-hr</v>
          </cell>
          <cell r="R142" t="str">
            <v>None</v>
          </cell>
          <cell r="S142" t="str">
            <v>S-recipe provided</v>
          </cell>
          <cell r="T142" t="str">
            <v>MLR</v>
          </cell>
          <cell r="U142">
            <v>20</v>
          </cell>
          <cell r="V142">
            <v>6.8</v>
          </cell>
          <cell r="W142" t="str">
            <v/>
          </cell>
          <cell r="X142" t="str">
            <v/>
          </cell>
          <cell r="Y142">
            <v>666</v>
          </cell>
          <cell r="Z142" t="str">
            <v/>
          </cell>
          <cell r="AA142">
            <v>0.27500000000000002</v>
          </cell>
          <cell r="AB142">
            <v>10</v>
          </cell>
          <cell r="AC142">
            <v>10.019500000000001</v>
          </cell>
          <cell r="AD142">
            <v>12.1525</v>
          </cell>
          <cell r="AE142">
            <v>1.770212136</v>
          </cell>
          <cell r="AF142">
            <v>3.0105691000000001</v>
          </cell>
          <cell r="AG142">
            <v>513.00793499999997</v>
          </cell>
          <cell r="AH142">
            <v>54.474331408801</v>
          </cell>
          <cell r="AI142">
            <v>4.5999999999999996</v>
          </cell>
          <cell r="AJ142">
            <v>75.062686499999998</v>
          </cell>
        </row>
        <row r="143">
          <cell r="B143" t="str">
            <v>A132DamaEC50</v>
          </cell>
          <cell r="C143" t="str">
            <v>Heijerick et al. 2002</v>
          </cell>
          <cell r="D143">
            <v>2002</v>
          </cell>
          <cell r="E143" t="str">
            <v>Daphnia magna</v>
          </cell>
          <cell r="F143" t="str">
            <v xml:space="preserve">Daphnia </v>
          </cell>
          <cell r="G143" t="str">
            <v>magna</v>
          </cell>
          <cell r="H143"/>
          <cell r="I143" t="str">
            <v>Cladocera</v>
          </cell>
          <cell r="J143" t="str">
            <v>&lt;24 hr</v>
          </cell>
          <cell r="K143" t="str">
            <v>mortality</v>
          </cell>
          <cell r="L143" t="str">
            <v>EC50</v>
          </cell>
          <cell r="M143" t="str">
            <v>ZnCl2</v>
          </cell>
          <cell r="N143"/>
          <cell r="O143" t="str">
            <v>static</v>
          </cell>
          <cell r="P143" t="str">
            <v>Acute</v>
          </cell>
          <cell r="Q143" t="str">
            <v>48-hr</v>
          </cell>
          <cell r="R143" t="str">
            <v>None</v>
          </cell>
          <cell r="S143" t="str">
            <v>S-recipe provided</v>
          </cell>
          <cell r="T143" t="str">
            <v>MLR</v>
          </cell>
          <cell r="U143">
            <v>20</v>
          </cell>
          <cell r="V143">
            <v>6.8</v>
          </cell>
          <cell r="W143" t="str">
            <v/>
          </cell>
          <cell r="X143" t="str">
            <v/>
          </cell>
          <cell r="Y143">
            <v>773</v>
          </cell>
          <cell r="Z143" t="str">
            <v/>
          </cell>
          <cell r="AA143">
            <v>0.27500000000000002</v>
          </cell>
          <cell r="AB143">
            <v>10</v>
          </cell>
          <cell r="AC143">
            <v>10.019500000000001</v>
          </cell>
          <cell r="AD143">
            <v>24.305</v>
          </cell>
          <cell r="AE143">
            <v>1.770212136</v>
          </cell>
          <cell r="AF143">
            <v>3.0105691000000001</v>
          </cell>
          <cell r="AG143">
            <v>513.00793499999997</v>
          </cell>
          <cell r="AH143">
            <v>89.017331408800999</v>
          </cell>
          <cell r="AI143">
            <v>4.5999999999999996</v>
          </cell>
          <cell r="AJ143">
            <v>125.10668149999999</v>
          </cell>
        </row>
        <row r="144">
          <cell r="B144" t="str">
            <v>A133DamaEC50</v>
          </cell>
          <cell r="C144" t="str">
            <v>Heijerick et al. 2002</v>
          </cell>
          <cell r="D144">
            <v>2002</v>
          </cell>
          <cell r="E144" t="str">
            <v>Daphnia magna</v>
          </cell>
          <cell r="F144" t="str">
            <v xml:space="preserve">Daphnia </v>
          </cell>
          <cell r="G144" t="str">
            <v>magna</v>
          </cell>
          <cell r="H144"/>
          <cell r="I144" t="str">
            <v>Cladocera</v>
          </cell>
          <cell r="J144" t="str">
            <v>&lt;24 hr</v>
          </cell>
          <cell r="K144" t="str">
            <v>mortality</v>
          </cell>
          <cell r="L144" t="str">
            <v>EC50</v>
          </cell>
          <cell r="M144" t="str">
            <v>ZnCl2</v>
          </cell>
          <cell r="N144"/>
          <cell r="O144" t="str">
            <v>static</v>
          </cell>
          <cell r="P144" t="str">
            <v>Acute</v>
          </cell>
          <cell r="Q144" t="str">
            <v>48-hr</v>
          </cell>
          <cell r="R144" t="str">
            <v>None</v>
          </cell>
          <cell r="S144" t="str">
            <v>S-recipe provided</v>
          </cell>
          <cell r="T144" t="str">
            <v>MLR</v>
          </cell>
          <cell r="U144">
            <v>20</v>
          </cell>
          <cell r="V144">
            <v>6.8</v>
          </cell>
          <cell r="W144" t="str">
            <v/>
          </cell>
          <cell r="X144" t="str">
            <v/>
          </cell>
          <cell r="Y144">
            <v>1012</v>
          </cell>
          <cell r="Z144" t="str">
            <v/>
          </cell>
          <cell r="AA144">
            <v>0.27500000000000002</v>
          </cell>
          <cell r="AB144">
            <v>10</v>
          </cell>
          <cell r="AC144">
            <v>10.019500000000001</v>
          </cell>
          <cell r="AD144">
            <v>48.61</v>
          </cell>
          <cell r="AE144">
            <v>1.770212136</v>
          </cell>
          <cell r="AF144">
            <v>3.0105691000000001</v>
          </cell>
          <cell r="AG144">
            <v>513.00793499999997</v>
          </cell>
          <cell r="AH144">
            <v>158.10333140880101</v>
          </cell>
          <cell r="AI144">
            <v>4.5999999999999996</v>
          </cell>
          <cell r="AJ144">
            <v>225.1946715</v>
          </cell>
        </row>
        <row r="145">
          <cell r="B145" t="str">
            <v>A134DamaEC50</v>
          </cell>
          <cell r="C145" t="str">
            <v>Heijerick et al. 2002</v>
          </cell>
          <cell r="D145">
            <v>2002</v>
          </cell>
          <cell r="E145" t="str">
            <v>Daphnia magna</v>
          </cell>
          <cell r="F145" t="str">
            <v xml:space="preserve">Daphnia </v>
          </cell>
          <cell r="G145" t="str">
            <v>magna</v>
          </cell>
          <cell r="H145"/>
          <cell r="I145" t="str">
            <v>Cladocera</v>
          </cell>
          <cell r="J145" t="str">
            <v>&lt;24 hr</v>
          </cell>
          <cell r="K145" t="str">
            <v>mortality</v>
          </cell>
          <cell r="L145" t="str">
            <v>EC50</v>
          </cell>
          <cell r="M145" t="str">
            <v>ZnCl2</v>
          </cell>
          <cell r="N145"/>
          <cell r="O145" t="str">
            <v>static</v>
          </cell>
          <cell r="P145" t="str">
            <v>Acute</v>
          </cell>
          <cell r="Q145" t="str">
            <v>48-hr</v>
          </cell>
          <cell r="R145" t="str">
            <v>None</v>
          </cell>
          <cell r="S145" t="str">
            <v>S-recipe provided</v>
          </cell>
          <cell r="T145" t="str">
            <v>MLR</v>
          </cell>
          <cell r="U145">
            <v>20</v>
          </cell>
          <cell r="V145">
            <v>6.8</v>
          </cell>
          <cell r="W145" t="str">
            <v/>
          </cell>
          <cell r="X145" t="str">
            <v/>
          </cell>
          <cell r="Y145">
            <v>1337</v>
          </cell>
          <cell r="Z145" t="str">
            <v/>
          </cell>
          <cell r="AA145">
            <v>0.27500000000000002</v>
          </cell>
          <cell r="AB145">
            <v>10</v>
          </cell>
          <cell r="AC145">
            <v>10.019500000000001</v>
          </cell>
          <cell r="AD145">
            <v>72.915000000000006</v>
          </cell>
          <cell r="AE145">
            <v>1.770212136</v>
          </cell>
          <cell r="AF145">
            <v>3.0105691000000001</v>
          </cell>
          <cell r="AG145">
            <v>513.00793499999997</v>
          </cell>
          <cell r="AH145">
            <v>227.189331408801</v>
          </cell>
          <cell r="AI145">
            <v>4.5999999999999996</v>
          </cell>
          <cell r="AJ145">
            <v>325.28266150000002</v>
          </cell>
        </row>
        <row r="146">
          <cell r="B146" t="str">
            <v>A135DamaEC50</v>
          </cell>
          <cell r="C146" t="str">
            <v>Heijerick et al. 2002</v>
          </cell>
          <cell r="D146">
            <v>2002</v>
          </cell>
          <cell r="E146" t="str">
            <v>Daphnia magna</v>
          </cell>
          <cell r="F146" t="str">
            <v xml:space="preserve">Daphnia </v>
          </cell>
          <cell r="G146" t="str">
            <v>magna</v>
          </cell>
          <cell r="H146"/>
          <cell r="I146" t="str">
            <v>Cladocera</v>
          </cell>
          <cell r="J146" t="str">
            <v>&lt;24 hr</v>
          </cell>
          <cell r="K146" t="str">
            <v>mortality</v>
          </cell>
          <cell r="L146" t="str">
            <v>EC50</v>
          </cell>
          <cell r="M146" t="str">
            <v>ZnCl2</v>
          </cell>
          <cell r="N146"/>
          <cell r="O146" t="str">
            <v>static</v>
          </cell>
          <cell r="P146" t="str">
            <v>Acute</v>
          </cell>
          <cell r="Q146" t="str">
            <v>48-hr</v>
          </cell>
          <cell r="R146" t="str">
            <v>None</v>
          </cell>
          <cell r="S146" t="str">
            <v>S-recipe provided</v>
          </cell>
          <cell r="T146" t="str">
            <v>MLR</v>
          </cell>
          <cell r="U146">
            <v>20</v>
          </cell>
          <cell r="V146">
            <v>6.8</v>
          </cell>
          <cell r="W146" t="str">
            <v/>
          </cell>
          <cell r="X146" t="str">
            <v/>
          </cell>
          <cell r="Y146">
            <v>1052</v>
          </cell>
          <cell r="Z146" t="str">
            <v/>
          </cell>
          <cell r="AA146">
            <v>0.27500000000000002</v>
          </cell>
          <cell r="AB146">
            <v>10</v>
          </cell>
          <cell r="AC146">
            <v>10.019500000000001</v>
          </cell>
          <cell r="AD146">
            <v>97.22</v>
          </cell>
          <cell r="AE146">
            <v>1.770212136</v>
          </cell>
          <cell r="AF146">
            <v>3.0105691000000001</v>
          </cell>
          <cell r="AG146">
            <v>513.00793499999997</v>
          </cell>
          <cell r="AH146">
            <v>296.27533140880098</v>
          </cell>
          <cell r="AI146">
            <v>4.5999999999999996</v>
          </cell>
          <cell r="AJ146">
            <v>425.37065150000001</v>
          </cell>
        </row>
        <row r="147">
          <cell r="B147" t="str">
            <v>A136DamaEC50</v>
          </cell>
          <cell r="C147" t="str">
            <v>Heijerick et al. 2002</v>
          </cell>
          <cell r="D147">
            <v>2002</v>
          </cell>
          <cell r="E147" t="str">
            <v>Daphnia magna</v>
          </cell>
          <cell r="F147" t="str">
            <v xml:space="preserve">Daphnia </v>
          </cell>
          <cell r="G147" t="str">
            <v>magna</v>
          </cell>
          <cell r="H147"/>
          <cell r="I147" t="str">
            <v>Cladocera</v>
          </cell>
          <cell r="J147" t="str">
            <v>&lt;24 hr</v>
          </cell>
          <cell r="K147" t="str">
            <v>mortality</v>
          </cell>
          <cell r="L147" t="str">
            <v>EC50</v>
          </cell>
          <cell r="M147" t="str">
            <v>ZnCl2</v>
          </cell>
          <cell r="N147"/>
          <cell r="O147" t="str">
            <v>static</v>
          </cell>
          <cell r="P147" t="str">
            <v>Acute</v>
          </cell>
          <cell r="Q147" t="str">
            <v>48-hr</v>
          </cell>
          <cell r="R147" t="str">
            <v>None</v>
          </cell>
          <cell r="S147" t="str">
            <v>S-recipe provided</v>
          </cell>
          <cell r="T147" t="str">
            <v>MLR</v>
          </cell>
          <cell r="U147">
            <v>20</v>
          </cell>
          <cell r="V147">
            <v>6.8</v>
          </cell>
          <cell r="W147" t="str">
            <v/>
          </cell>
          <cell r="X147" t="str">
            <v/>
          </cell>
          <cell r="Y147">
            <v>1105</v>
          </cell>
          <cell r="Z147" t="str">
            <v/>
          </cell>
          <cell r="AA147">
            <v>0.27500000000000002</v>
          </cell>
          <cell r="AB147">
            <v>10</v>
          </cell>
          <cell r="AC147">
            <v>10.019500000000001</v>
          </cell>
          <cell r="AD147">
            <v>121.52500000000001</v>
          </cell>
          <cell r="AE147">
            <v>1.770212136</v>
          </cell>
          <cell r="AF147">
            <v>3.0105691000000001</v>
          </cell>
          <cell r="AG147">
            <v>513.00793499999997</v>
          </cell>
          <cell r="AH147">
            <v>365.36133140880099</v>
          </cell>
          <cell r="AI147">
            <v>4.5999999999999996</v>
          </cell>
          <cell r="AJ147">
            <v>525.4586415</v>
          </cell>
        </row>
        <row r="148">
          <cell r="B148" t="str">
            <v>A137DamaEC50</v>
          </cell>
          <cell r="C148" t="str">
            <v>Heijerick et al. 2002</v>
          </cell>
          <cell r="D148">
            <v>2002</v>
          </cell>
          <cell r="E148" t="str">
            <v>Daphnia magna</v>
          </cell>
          <cell r="F148" t="str">
            <v xml:space="preserve">Daphnia </v>
          </cell>
          <cell r="G148" t="str">
            <v>magna</v>
          </cell>
          <cell r="H148"/>
          <cell r="I148" t="str">
            <v>Cladocera</v>
          </cell>
          <cell r="J148" t="str">
            <v>&lt;24 hr</v>
          </cell>
          <cell r="K148" t="str">
            <v>mortality</v>
          </cell>
          <cell r="L148" t="str">
            <v>EC50</v>
          </cell>
          <cell r="M148" t="str">
            <v>ZnCl2</v>
          </cell>
          <cell r="N148"/>
          <cell r="O148" t="str">
            <v>static</v>
          </cell>
          <cell r="P148" t="str">
            <v>Acute</v>
          </cell>
          <cell r="Q148" t="str">
            <v>48-hr</v>
          </cell>
          <cell r="R148" t="str">
            <v>None</v>
          </cell>
          <cell r="S148" t="str">
            <v>S-recipe provided</v>
          </cell>
          <cell r="T148" t="str">
            <v>MLR</v>
          </cell>
          <cell r="U148">
            <v>20</v>
          </cell>
          <cell r="V148">
            <v>6.8</v>
          </cell>
          <cell r="W148" t="str">
            <v/>
          </cell>
          <cell r="X148" t="str">
            <v/>
          </cell>
          <cell r="Y148">
            <v>1101</v>
          </cell>
          <cell r="Z148" t="str">
            <v/>
          </cell>
          <cell r="AA148">
            <v>0.27500000000000002</v>
          </cell>
          <cell r="AB148">
            <v>10</v>
          </cell>
          <cell r="AC148">
            <v>10.019500000000001</v>
          </cell>
          <cell r="AD148">
            <v>145.83000000000001</v>
          </cell>
          <cell r="AE148">
            <v>1.770212136</v>
          </cell>
          <cell r="AF148">
            <v>3.0105691000000001</v>
          </cell>
          <cell r="AG148">
            <v>513.00793499999997</v>
          </cell>
          <cell r="AH148">
            <v>434.44733140880101</v>
          </cell>
          <cell r="AI148">
            <v>4.5999999999999996</v>
          </cell>
          <cell r="AJ148">
            <v>625.54663149999999</v>
          </cell>
        </row>
        <row r="149">
          <cell r="B149" t="str">
            <v>A138DamaEC50</v>
          </cell>
          <cell r="C149" t="str">
            <v>Heijerick et al. 2002</v>
          </cell>
          <cell r="D149">
            <v>2002</v>
          </cell>
          <cell r="E149" t="str">
            <v>Daphnia magna</v>
          </cell>
          <cell r="F149" t="str">
            <v xml:space="preserve">Daphnia </v>
          </cell>
          <cell r="G149" t="str">
            <v>magna</v>
          </cell>
          <cell r="H149"/>
          <cell r="I149" t="str">
            <v>Cladocera</v>
          </cell>
          <cell r="J149" t="str">
            <v>&lt;24 hr</v>
          </cell>
          <cell r="K149" t="str">
            <v>mortality</v>
          </cell>
          <cell r="L149" t="str">
            <v>EC50</v>
          </cell>
          <cell r="M149" t="str">
            <v>ZnCl2</v>
          </cell>
          <cell r="N149"/>
          <cell r="O149" t="str">
            <v>static</v>
          </cell>
          <cell r="P149" t="str">
            <v>Acute</v>
          </cell>
          <cell r="Q149" t="str">
            <v>48-hr</v>
          </cell>
          <cell r="R149" t="str">
            <v>None</v>
          </cell>
          <cell r="S149" t="str">
            <v>S-recipe provided</v>
          </cell>
          <cell r="T149" t="str">
            <v>MLR</v>
          </cell>
          <cell r="U149">
            <v>20</v>
          </cell>
          <cell r="V149">
            <v>6.8</v>
          </cell>
          <cell r="W149" t="str">
            <v/>
          </cell>
          <cell r="X149" t="str">
            <v/>
          </cell>
          <cell r="Y149">
            <v>1112</v>
          </cell>
          <cell r="Z149" t="str">
            <v/>
          </cell>
          <cell r="AA149">
            <v>0.27500000000000002</v>
          </cell>
          <cell r="AB149">
            <v>10</v>
          </cell>
          <cell r="AC149">
            <v>10.019500000000001</v>
          </cell>
          <cell r="AD149">
            <v>170.13499999999999</v>
          </cell>
          <cell r="AE149">
            <v>1.770212136</v>
          </cell>
          <cell r="AF149">
            <v>3.0105691000000001</v>
          </cell>
          <cell r="AG149">
            <v>513.00793499999997</v>
          </cell>
          <cell r="AH149">
            <v>503.53333140880102</v>
          </cell>
          <cell r="AI149">
            <v>4.5999999999999996</v>
          </cell>
          <cell r="AJ149">
            <v>725.63462149999998</v>
          </cell>
        </row>
        <row r="150">
          <cell r="B150" t="str">
            <v>A139DamaEC50</v>
          </cell>
          <cell r="C150" t="str">
            <v>Heijerick et al. 2002</v>
          </cell>
          <cell r="D150">
            <v>2002</v>
          </cell>
          <cell r="E150" t="str">
            <v>Daphnia magna</v>
          </cell>
          <cell r="F150" t="str">
            <v xml:space="preserve">Daphnia </v>
          </cell>
          <cell r="G150" t="str">
            <v>magna</v>
          </cell>
          <cell r="H150"/>
          <cell r="I150" t="str">
            <v>Cladocera</v>
          </cell>
          <cell r="J150" t="str">
            <v>&lt;24 hr</v>
          </cell>
          <cell r="K150" t="str">
            <v>mortality</v>
          </cell>
          <cell r="L150" t="str">
            <v>EC50</v>
          </cell>
          <cell r="M150" t="str">
            <v>ZnCl2</v>
          </cell>
          <cell r="N150"/>
          <cell r="O150" t="str">
            <v>static</v>
          </cell>
          <cell r="P150" t="str">
            <v>Acute</v>
          </cell>
          <cell r="Q150" t="str">
            <v>48-hr</v>
          </cell>
          <cell r="R150" t="str">
            <v>None</v>
          </cell>
          <cell r="S150" t="str">
            <v>S-recipe provided</v>
          </cell>
          <cell r="T150" t="str">
            <v>MLR</v>
          </cell>
          <cell r="U150">
            <v>20</v>
          </cell>
          <cell r="V150">
            <v>6.8</v>
          </cell>
          <cell r="W150" t="str">
            <v/>
          </cell>
          <cell r="X150" t="str">
            <v/>
          </cell>
          <cell r="Y150">
            <v>910</v>
          </cell>
          <cell r="Z150" t="str">
            <v/>
          </cell>
          <cell r="AA150">
            <v>0.27500000000000002</v>
          </cell>
          <cell r="AB150">
            <v>10</v>
          </cell>
          <cell r="AC150">
            <v>10.019500000000001</v>
          </cell>
          <cell r="AD150">
            <v>194.44</v>
          </cell>
          <cell r="AE150">
            <v>1.770212136</v>
          </cell>
          <cell r="AF150">
            <v>3.0105691000000001</v>
          </cell>
          <cell r="AG150">
            <v>513.00793499999997</v>
          </cell>
          <cell r="AH150">
            <v>572.61933140880103</v>
          </cell>
          <cell r="AI150">
            <v>4.5999999999999996</v>
          </cell>
          <cell r="AJ150">
            <v>825.72261149999997</v>
          </cell>
        </row>
        <row r="151">
          <cell r="B151" t="str">
            <v>A140DamaEC50</v>
          </cell>
          <cell r="C151" t="str">
            <v>Heijerick et al. 2002</v>
          </cell>
          <cell r="D151">
            <v>2002</v>
          </cell>
          <cell r="E151" t="str">
            <v>Daphnia magna</v>
          </cell>
          <cell r="F151" t="str">
            <v xml:space="preserve">Daphnia </v>
          </cell>
          <cell r="G151" t="str">
            <v>magna</v>
          </cell>
          <cell r="H151"/>
          <cell r="I151" t="str">
            <v>Cladocera</v>
          </cell>
          <cell r="J151" t="str">
            <v>&lt;24 hr</v>
          </cell>
          <cell r="K151" t="str">
            <v>mortality</v>
          </cell>
          <cell r="L151" t="str">
            <v>EC50</v>
          </cell>
          <cell r="M151" t="str">
            <v>ZnCl2</v>
          </cell>
          <cell r="N151"/>
          <cell r="O151" t="str">
            <v>static</v>
          </cell>
          <cell r="P151" t="str">
            <v>Acute</v>
          </cell>
          <cell r="Q151" t="str">
            <v>48-hr</v>
          </cell>
          <cell r="R151" t="str">
            <v>None</v>
          </cell>
          <cell r="S151" t="str">
            <v>S-recipe provided</v>
          </cell>
          <cell r="T151" t="str">
            <v>MLR</v>
          </cell>
          <cell r="U151">
            <v>20</v>
          </cell>
          <cell r="V151">
            <v>6.8</v>
          </cell>
          <cell r="W151" t="str">
            <v/>
          </cell>
          <cell r="X151" t="str">
            <v/>
          </cell>
          <cell r="Y151">
            <v>489</v>
          </cell>
          <cell r="Z151" t="str">
            <v/>
          </cell>
          <cell r="AA151">
            <v>0.27500000000000002</v>
          </cell>
          <cell r="AB151">
            <v>10</v>
          </cell>
          <cell r="AC151">
            <v>10.019500000000001</v>
          </cell>
          <cell r="AD151">
            <v>6.0762499999999999</v>
          </cell>
          <cell r="AE151">
            <v>1.770212136</v>
          </cell>
          <cell r="AF151">
            <v>3.0105691000000001</v>
          </cell>
          <cell r="AG151">
            <v>513.00793499999997</v>
          </cell>
          <cell r="AH151">
            <v>37.202831408801003</v>
          </cell>
          <cell r="AI151">
            <v>4.5999999999999996</v>
          </cell>
          <cell r="AJ151">
            <v>50.040689</v>
          </cell>
        </row>
        <row r="152">
          <cell r="B152" t="str">
            <v>A141DamaEC50</v>
          </cell>
          <cell r="C152" t="str">
            <v>Heijerick et al. 2002</v>
          </cell>
          <cell r="D152">
            <v>2002</v>
          </cell>
          <cell r="E152" t="str">
            <v>Daphnia magna</v>
          </cell>
          <cell r="F152" t="str">
            <v xml:space="preserve">Daphnia </v>
          </cell>
          <cell r="G152" t="str">
            <v>magna</v>
          </cell>
          <cell r="H152"/>
          <cell r="I152" t="str">
            <v>Cladocera</v>
          </cell>
          <cell r="J152" t="str">
            <v>&lt;24 hr</v>
          </cell>
          <cell r="K152" t="str">
            <v>mortality</v>
          </cell>
          <cell r="L152" t="str">
            <v>EC50</v>
          </cell>
          <cell r="M152" t="str">
            <v>ZnCl2</v>
          </cell>
          <cell r="N152"/>
          <cell r="O152" t="str">
            <v>static</v>
          </cell>
          <cell r="P152" t="str">
            <v>Acute</v>
          </cell>
          <cell r="Q152" t="str">
            <v>48-hr</v>
          </cell>
          <cell r="R152" t="str">
            <v>None</v>
          </cell>
          <cell r="S152" t="str">
            <v>S-recipe provided</v>
          </cell>
          <cell r="T152" t="str">
            <v>MLR</v>
          </cell>
          <cell r="U152">
            <v>20</v>
          </cell>
          <cell r="V152">
            <v>6.8</v>
          </cell>
          <cell r="W152" t="str">
            <v/>
          </cell>
          <cell r="X152" t="str">
            <v/>
          </cell>
          <cell r="Y152">
            <v>657</v>
          </cell>
          <cell r="Z152" t="str">
            <v/>
          </cell>
          <cell r="AA152">
            <v>0.27500000000000002</v>
          </cell>
          <cell r="AB152">
            <v>10</v>
          </cell>
          <cell r="AC152">
            <v>10.019500000000001</v>
          </cell>
          <cell r="AD152">
            <v>6.0762499999999999</v>
          </cell>
          <cell r="AE152">
            <v>22.989768000000002</v>
          </cell>
          <cell r="AF152">
            <v>3.0105691000000001</v>
          </cell>
          <cell r="AG152">
            <v>513.00793499999997</v>
          </cell>
          <cell r="AH152">
            <v>37.202831408801003</v>
          </cell>
          <cell r="AI152">
            <v>4.5999999999999996</v>
          </cell>
          <cell r="AJ152">
            <v>50.040689</v>
          </cell>
        </row>
        <row r="153">
          <cell r="B153" t="str">
            <v>A142DamaEC50</v>
          </cell>
          <cell r="C153" t="str">
            <v>Heijerick et al. 2002</v>
          </cell>
          <cell r="D153">
            <v>2002</v>
          </cell>
          <cell r="E153" t="str">
            <v>Daphnia magna</v>
          </cell>
          <cell r="F153" t="str">
            <v xml:space="preserve">Daphnia </v>
          </cell>
          <cell r="G153" t="str">
            <v>magna</v>
          </cell>
          <cell r="H153"/>
          <cell r="I153" t="str">
            <v>Cladocera</v>
          </cell>
          <cell r="J153" t="str">
            <v>&lt;24 hr</v>
          </cell>
          <cell r="K153" t="str">
            <v>mortality</v>
          </cell>
          <cell r="L153" t="str">
            <v>EC50</v>
          </cell>
          <cell r="M153" t="str">
            <v>ZnCl2</v>
          </cell>
          <cell r="N153"/>
          <cell r="O153" t="str">
            <v>static</v>
          </cell>
          <cell r="P153" t="str">
            <v>Acute</v>
          </cell>
          <cell r="Q153" t="str">
            <v>48-hr</v>
          </cell>
          <cell r="R153" t="str">
            <v>None</v>
          </cell>
          <cell r="S153" t="str">
            <v>S-recipe provided</v>
          </cell>
          <cell r="T153" t="str">
            <v>MLR</v>
          </cell>
          <cell r="U153">
            <v>20</v>
          </cell>
          <cell r="V153">
            <v>6.8</v>
          </cell>
          <cell r="W153" t="str">
            <v/>
          </cell>
          <cell r="X153" t="str">
            <v/>
          </cell>
          <cell r="Y153">
            <v>804</v>
          </cell>
          <cell r="Z153" t="str">
            <v/>
          </cell>
          <cell r="AA153">
            <v>0.27500000000000002</v>
          </cell>
          <cell r="AB153">
            <v>10</v>
          </cell>
          <cell r="AC153">
            <v>10.019500000000001</v>
          </cell>
          <cell r="AD153">
            <v>6.0762499999999999</v>
          </cell>
          <cell r="AE153">
            <v>68.969303999999994</v>
          </cell>
          <cell r="AF153">
            <v>3.0105691000000001</v>
          </cell>
          <cell r="AG153">
            <v>513.00793499999997</v>
          </cell>
          <cell r="AH153">
            <v>37.202831408801003</v>
          </cell>
          <cell r="AI153">
            <v>4.5999999999999996</v>
          </cell>
          <cell r="AJ153">
            <v>50.040689</v>
          </cell>
        </row>
        <row r="154">
          <cell r="B154" t="str">
            <v>A143DamaEC50</v>
          </cell>
          <cell r="C154" t="str">
            <v>Heijerick et al. 2002</v>
          </cell>
          <cell r="D154">
            <v>2002</v>
          </cell>
          <cell r="E154" t="str">
            <v>Daphnia magna</v>
          </cell>
          <cell r="F154" t="str">
            <v xml:space="preserve">Daphnia </v>
          </cell>
          <cell r="G154" t="str">
            <v>magna</v>
          </cell>
          <cell r="H154"/>
          <cell r="I154" t="str">
            <v>Cladocera</v>
          </cell>
          <cell r="J154" t="str">
            <v>&lt;24 hr</v>
          </cell>
          <cell r="K154" t="str">
            <v>mortality</v>
          </cell>
          <cell r="L154" t="str">
            <v>EC50</v>
          </cell>
          <cell r="M154" t="str">
            <v>ZnCl2</v>
          </cell>
          <cell r="N154"/>
          <cell r="O154" t="str">
            <v>static</v>
          </cell>
          <cell r="P154" t="str">
            <v>Acute</v>
          </cell>
          <cell r="Q154" t="str">
            <v>48-hr</v>
          </cell>
          <cell r="R154" t="str">
            <v>None</v>
          </cell>
          <cell r="S154" t="str">
            <v>S-recipe provided</v>
          </cell>
          <cell r="T154" t="str">
            <v>MLR</v>
          </cell>
          <cell r="U154">
            <v>20</v>
          </cell>
          <cell r="V154">
            <v>6.8</v>
          </cell>
          <cell r="W154" t="str">
            <v/>
          </cell>
          <cell r="X154" t="str">
            <v/>
          </cell>
          <cell r="Y154">
            <v>1120</v>
          </cell>
          <cell r="Z154" t="str">
            <v/>
          </cell>
          <cell r="AA154">
            <v>0.27500000000000002</v>
          </cell>
          <cell r="AB154">
            <v>10</v>
          </cell>
          <cell r="AC154">
            <v>10.019500000000001</v>
          </cell>
          <cell r="AD154">
            <v>6.0762499999999999</v>
          </cell>
          <cell r="AE154">
            <v>137.93860799999999</v>
          </cell>
          <cell r="AF154">
            <v>3.0105691000000001</v>
          </cell>
          <cell r="AG154">
            <v>513.00793499999997</v>
          </cell>
          <cell r="AH154">
            <v>37.202831408801003</v>
          </cell>
          <cell r="AI154">
            <v>4.5999999999999996</v>
          </cell>
          <cell r="AJ154">
            <v>50.040689</v>
          </cell>
        </row>
        <row r="155">
          <cell r="B155" t="str">
            <v>A144DamaEC50</v>
          </cell>
          <cell r="C155" t="str">
            <v>Heijerick et al. 2002</v>
          </cell>
          <cell r="D155">
            <v>2002</v>
          </cell>
          <cell r="E155" t="str">
            <v>Daphnia magna</v>
          </cell>
          <cell r="F155" t="str">
            <v xml:space="preserve">Daphnia </v>
          </cell>
          <cell r="G155" t="str">
            <v>magna</v>
          </cell>
          <cell r="H155"/>
          <cell r="I155" t="str">
            <v>Cladocera</v>
          </cell>
          <cell r="J155" t="str">
            <v>&lt;24 hr</v>
          </cell>
          <cell r="K155" t="str">
            <v>mortality</v>
          </cell>
          <cell r="L155" t="str">
            <v>EC50</v>
          </cell>
          <cell r="M155" t="str">
            <v>ZnCl2</v>
          </cell>
          <cell r="N155"/>
          <cell r="O155" t="str">
            <v>static</v>
          </cell>
          <cell r="P155" t="str">
            <v>Acute</v>
          </cell>
          <cell r="Q155" t="str">
            <v>48-hr</v>
          </cell>
          <cell r="R155" t="str">
            <v>None</v>
          </cell>
          <cell r="S155" t="str">
            <v>S-recipe provided</v>
          </cell>
          <cell r="T155" t="str">
            <v>MLR</v>
          </cell>
          <cell r="U155">
            <v>20</v>
          </cell>
          <cell r="V155">
            <v>6.8</v>
          </cell>
          <cell r="W155" t="str">
            <v/>
          </cell>
          <cell r="X155" t="str">
            <v/>
          </cell>
          <cell r="Y155">
            <v>1579</v>
          </cell>
          <cell r="Z155" t="str">
            <v/>
          </cell>
          <cell r="AA155">
            <v>0.27500000000000002</v>
          </cell>
          <cell r="AB155">
            <v>10</v>
          </cell>
          <cell r="AC155">
            <v>10.019500000000001</v>
          </cell>
          <cell r="AD155">
            <v>6.0762499999999999</v>
          </cell>
          <cell r="AE155">
            <v>206.90791200000001</v>
          </cell>
          <cell r="AF155">
            <v>3.0105691000000001</v>
          </cell>
          <cell r="AG155">
            <v>513.00793499999997</v>
          </cell>
          <cell r="AH155">
            <v>37.202831408801003</v>
          </cell>
          <cell r="AI155">
            <v>4.5999999999999996</v>
          </cell>
          <cell r="AJ155">
            <v>50.040689</v>
          </cell>
        </row>
        <row r="156">
          <cell r="B156" t="str">
            <v>A145DamaEC50</v>
          </cell>
          <cell r="C156" t="str">
            <v>Heijerick et al. 2002</v>
          </cell>
          <cell r="D156">
            <v>2002</v>
          </cell>
          <cell r="E156" t="str">
            <v>Daphnia magna</v>
          </cell>
          <cell r="F156" t="str">
            <v xml:space="preserve">Daphnia </v>
          </cell>
          <cell r="G156" t="str">
            <v>magna</v>
          </cell>
          <cell r="H156"/>
          <cell r="I156" t="str">
            <v>Cladocera</v>
          </cell>
          <cell r="J156" t="str">
            <v>&lt;24 hr</v>
          </cell>
          <cell r="K156" t="str">
            <v>mortality</v>
          </cell>
          <cell r="L156" t="str">
            <v>EC50</v>
          </cell>
          <cell r="M156" t="str">
            <v>ZnCl2</v>
          </cell>
          <cell r="N156"/>
          <cell r="O156" t="str">
            <v>static</v>
          </cell>
          <cell r="P156" t="str">
            <v>Acute</v>
          </cell>
          <cell r="Q156" t="str">
            <v>48-hr</v>
          </cell>
          <cell r="R156" t="str">
            <v>None</v>
          </cell>
          <cell r="S156" t="str">
            <v>S-recipe provided</v>
          </cell>
          <cell r="T156" t="str">
            <v>MLR</v>
          </cell>
          <cell r="U156">
            <v>20</v>
          </cell>
          <cell r="V156">
            <v>6.8</v>
          </cell>
          <cell r="W156" t="str">
            <v/>
          </cell>
          <cell r="X156" t="str">
            <v/>
          </cell>
          <cell r="Y156">
            <v>1673</v>
          </cell>
          <cell r="Z156" t="str">
            <v/>
          </cell>
          <cell r="AA156">
            <v>0.27500000000000002</v>
          </cell>
          <cell r="AB156">
            <v>10</v>
          </cell>
          <cell r="AC156">
            <v>10.019500000000001</v>
          </cell>
          <cell r="AD156">
            <v>6.0762499999999999</v>
          </cell>
          <cell r="AE156">
            <v>275.87721599999998</v>
          </cell>
          <cell r="AF156">
            <v>3.0105691000000001</v>
          </cell>
          <cell r="AG156">
            <v>513.00793499999997</v>
          </cell>
          <cell r="AH156">
            <v>37.202831408801003</v>
          </cell>
          <cell r="AI156">
            <v>4.5999999999999996</v>
          </cell>
          <cell r="AJ156">
            <v>50.040689</v>
          </cell>
        </row>
        <row r="157">
          <cell r="B157" t="str">
            <v>A146DamaEC50</v>
          </cell>
          <cell r="C157" t="str">
            <v>Heijerick et al. 2002</v>
          </cell>
          <cell r="D157">
            <v>2002</v>
          </cell>
          <cell r="E157" t="str">
            <v>Daphnia magna</v>
          </cell>
          <cell r="F157" t="str">
            <v xml:space="preserve">Daphnia </v>
          </cell>
          <cell r="G157" t="str">
            <v>magna</v>
          </cell>
          <cell r="H157"/>
          <cell r="I157" t="str">
            <v>Cladocera</v>
          </cell>
          <cell r="J157" t="str">
            <v>&lt;24 hr</v>
          </cell>
          <cell r="K157" t="str">
            <v>mortality</v>
          </cell>
          <cell r="L157" t="str">
            <v>EC50</v>
          </cell>
          <cell r="M157" t="str">
            <v>ZnCl2</v>
          </cell>
          <cell r="N157"/>
          <cell r="O157" t="str">
            <v>static</v>
          </cell>
          <cell r="P157" t="str">
            <v>Acute</v>
          </cell>
          <cell r="Q157" t="str">
            <v>48-hr</v>
          </cell>
          <cell r="R157" t="str">
            <v>None</v>
          </cell>
          <cell r="S157" t="str">
            <v>S-recipe provided</v>
          </cell>
          <cell r="T157" t="str">
            <v>MLR</v>
          </cell>
          <cell r="U157">
            <v>20</v>
          </cell>
          <cell r="V157">
            <v>6.8</v>
          </cell>
          <cell r="W157" t="str">
            <v/>
          </cell>
          <cell r="X157" t="str">
            <v/>
          </cell>
          <cell r="Y157">
            <v>2021</v>
          </cell>
          <cell r="Z157" t="str">
            <v/>
          </cell>
          <cell r="AA157">
            <v>0.27500000000000002</v>
          </cell>
          <cell r="AB157">
            <v>10</v>
          </cell>
          <cell r="AC157">
            <v>10.019500000000001</v>
          </cell>
          <cell r="AD157">
            <v>6.0762499999999999</v>
          </cell>
          <cell r="AE157">
            <v>344.84652</v>
          </cell>
          <cell r="AF157">
            <v>3.0105691000000001</v>
          </cell>
          <cell r="AG157">
            <v>513.00793499999997</v>
          </cell>
          <cell r="AH157">
            <v>37.202831408801003</v>
          </cell>
          <cell r="AI157">
            <v>4.5999999999999996</v>
          </cell>
          <cell r="AJ157">
            <v>50.040689</v>
          </cell>
        </row>
        <row r="158">
          <cell r="B158" t="str">
            <v>A147DamaEC50</v>
          </cell>
          <cell r="C158" t="str">
            <v>Heijerick et al. 2002</v>
          </cell>
          <cell r="D158">
            <v>2002</v>
          </cell>
          <cell r="E158" t="str">
            <v>Daphnia magna</v>
          </cell>
          <cell r="F158" t="str">
            <v xml:space="preserve">Daphnia </v>
          </cell>
          <cell r="G158" t="str">
            <v>magna</v>
          </cell>
          <cell r="H158"/>
          <cell r="I158" t="str">
            <v>Cladocera</v>
          </cell>
          <cell r="J158" t="str">
            <v>&lt;24 hr</v>
          </cell>
          <cell r="K158" t="str">
            <v>mortality</v>
          </cell>
          <cell r="L158" t="str">
            <v>EC50</v>
          </cell>
          <cell r="M158" t="str">
            <v>ZnCl2</v>
          </cell>
          <cell r="N158"/>
          <cell r="O158" t="str">
            <v>static</v>
          </cell>
          <cell r="P158" t="str">
            <v>Acute</v>
          </cell>
          <cell r="Q158" t="str">
            <v>48-hr</v>
          </cell>
          <cell r="R158" t="str">
            <v>None</v>
          </cell>
          <cell r="S158" t="str">
            <v>S-recipe provided</v>
          </cell>
          <cell r="T158" t="str">
            <v>MLR</v>
          </cell>
          <cell r="U158">
            <v>20</v>
          </cell>
          <cell r="V158">
            <v>6.8</v>
          </cell>
          <cell r="W158" t="str">
            <v/>
          </cell>
          <cell r="X158" t="str">
            <v/>
          </cell>
          <cell r="Y158">
            <v>495</v>
          </cell>
          <cell r="Z158" t="str">
            <v/>
          </cell>
          <cell r="AA158">
            <v>0.27500000000000002</v>
          </cell>
          <cell r="AB158">
            <v>10</v>
          </cell>
          <cell r="AC158">
            <v>10.019500000000001</v>
          </cell>
          <cell r="AD158">
            <v>6.0762499999999999</v>
          </cell>
          <cell r="AE158">
            <v>1.770212136</v>
          </cell>
          <cell r="AF158">
            <v>3.0105691000000001</v>
          </cell>
          <cell r="AG158">
            <v>513.00793499999997</v>
          </cell>
          <cell r="AH158">
            <v>37.202831408801003</v>
          </cell>
          <cell r="AI158">
            <v>4.5999999999999996</v>
          </cell>
          <cell r="AJ158">
            <v>50.040689</v>
          </cell>
        </row>
        <row r="159">
          <cell r="B159" t="str">
            <v>A148DamaEC50</v>
          </cell>
          <cell r="C159" t="str">
            <v>Heijerick et al. 2002</v>
          </cell>
          <cell r="D159">
            <v>2002</v>
          </cell>
          <cell r="E159" t="str">
            <v>Daphnia magna</v>
          </cell>
          <cell r="F159" t="str">
            <v xml:space="preserve">Daphnia </v>
          </cell>
          <cell r="G159" t="str">
            <v>magna</v>
          </cell>
          <cell r="H159"/>
          <cell r="I159" t="str">
            <v>Cladocera</v>
          </cell>
          <cell r="J159" t="str">
            <v>&lt;24 hr</v>
          </cell>
          <cell r="K159" t="str">
            <v>mortality</v>
          </cell>
          <cell r="L159" t="str">
            <v>EC50</v>
          </cell>
          <cell r="M159" t="str">
            <v>ZnCl2</v>
          </cell>
          <cell r="N159"/>
          <cell r="O159" t="str">
            <v>static</v>
          </cell>
          <cell r="P159" t="str">
            <v>Acute</v>
          </cell>
          <cell r="Q159" t="str">
            <v>48-hr</v>
          </cell>
          <cell r="R159" t="str">
            <v>None</v>
          </cell>
          <cell r="S159" t="str">
            <v>S-recipe provided</v>
          </cell>
          <cell r="T159" t="str">
            <v>MLR</v>
          </cell>
          <cell r="U159">
            <v>20</v>
          </cell>
          <cell r="V159">
            <v>6.8</v>
          </cell>
          <cell r="W159" t="str">
            <v/>
          </cell>
          <cell r="X159" t="str">
            <v/>
          </cell>
          <cell r="Y159">
            <v>540</v>
          </cell>
          <cell r="Z159" t="str">
            <v/>
          </cell>
          <cell r="AA159">
            <v>0.27500000000000002</v>
          </cell>
          <cell r="AB159">
            <v>10</v>
          </cell>
          <cell r="AC159">
            <v>10.019500000000001</v>
          </cell>
          <cell r="AD159">
            <v>6.0762499999999999</v>
          </cell>
          <cell r="AE159">
            <v>1.770212136</v>
          </cell>
          <cell r="AF159">
            <v>9.7745750000000005</v>
          </cell>
          <cell r="AG159">
            <v>513.00793499999997</v>
          </cell>
          <cell r="AH159">
            <v>43.178816262340803</v>
          </cell>
          <cell r="AI159">
            <v>4.5999999999999996</v>
          </cell>
          <cell r="AJ159">
            <v>50.040689</v>
          </cell>
        </row>
        <row r="160">
          <cell r="B160" t="str">
            <v>A149DamaEC50</v>
          </cell>
          <cell r="C160" t="str">
            <v>Heijerick et al. 2002</v>
          </cell>
          <cell r="D160">
            <v>2002</v>
          </cell>
          <cell r="E160" t="str">
            <v>Daphnia magna</v>
          </cell>
          <cell r="F160" t="str">
            <v xml:space="preserve">Daphnia </v>
          </cell>
          <cell r="G160" t="str">
            <v>magna</v>
          </cell>
          <cell r="H160"/>
          <cell r="I160" t="str">
            <v>Cladocera</v>
          </cell>
          <cell r="J160" t="str">
            <v>&lt;24 hr</v>
          </cell>
          <cell r="K160" t="str">
            <v>mortality</v>
          </cell>
          <cell r="L160" t="str">
            <v>EC50</v>
          </cell>
          <cell r="M160" t="str">
            <v>ZnCl2</v>
          </cell>
          <cell r="N160"/>
          <cell r="O160" t="str">
            <v>static</v>
          </cell>
          <cell r="P160" t="str">
            <v>Acute</v>
          </cell>
          <cell r="Q160" t="str">
            <v>48-hr</v>
          </cell>
          <cell r="R160" t="str">
            <v>None</v>
          </cell>
          <cell r="S160" t="str">
            <v>S-recipe provided</v>
          </cell>
          <cell r="T160"/>
          <cell r="U160">
            <v>20</v>
          </cell>
          <cell r="V160">
            <v>6.8</v>
          </cell>
          <cell r="W160" t="str">
            <v/>
          </cell>
          <cell r="X160" t="str">
            <v/>
          </cell>
          <cell r="Y160">
            <v>449</v>
          </cell>
          <cell r="Z160" t="str">
            <v/>
          </cell>
          <cell r="AA160">
            <v>0.27500000000000002</v>
          </cell>
          <cell r="AB160">
            <v>10</v>
          </cell>
          <cell r="AC160">
            <v>10.019500000000001</v>
          </cell>
          <cell r="AD160">
            <v>6.0762499999999999</v>
          </cell>
          <cell r="AE160">
            <v>1.770212136</v>
          </cell>
          <cell r="AF160">
            <v>19.549150000000001</v>
          </cell>
          <cell r="AG160">
            <v>513.00793499999997</v>
          </cell>
          <cell r="AH160">
            <v>51.814632524681599</v>
          </cell>
          <cell r="AI160" t="str">
            <v/>
          </cell>
          <cell r="AJ160">
            <v>50.040689</v>
          </cell>
        </row>
        <row r="161">
          <cell r="B161" t="str">
            <v>A150DamaEC50</v>
          </cell>
          <cell r="C161" t="str">
            <v>Heijerick et al. 2002</v>
          </cell>
          <cell r="D161">
            <v>2002</v>
          </cell>
          <cell r="E161" t="str">
            <v>Daphnia magna</v>
          </cell>
          <cell r="F161" t="str">
            <v xml:space="preserve">Daphnia </v>
          </cell>
          <cell r="G161" t="str">
            <v>magna</v>
          </cell>
          <cell r="H161"/>
          <cell r="I161" t="str">
            <v>Cladocera</v>
          </cell>
          <cell r="J161" t="str">
            <v>&lt;24 hr</v>
          </cell>
          <cell r="K161" t="str">
            <v>mortality</v>
          </cell>
          <cell r="L161" t="str">
            <v>EC50</v>
          </cell>
          <cell r="M161" t="str">
            <v>ZnCl2</v>
          </cell>
          <cell r="N161"/>
          <cell r="O161" t="str">
            <v>static</v>
          </cell>
          <cell r="P161" t="str">
            <v>Acute</v>
          </cell>
          <cell r="Q161" t="str">
            <v>48-hr</v>
          </cell>
          <cell r="R161" t="str">
            <v>None</v>
          </cell>
          <cell r="S161" t="str">
            <v>S-recipe provided</v>
          </cell>
          <cell r="T161"/>
          <cell r="U161">
            <v>20</v>
          </cell>
          <cell r="V161">
            <v>6.8</v>
          </cell>
          <cell r="W161" t="str">
            <v/>
          </cell>
          <cell r="X161" t="str">
            <v/>
          </cell>
          <cell r="Y161">
            <v>566</v>
          </cell>
          <cell r="Z161" t="str">
            <v/>
          </cell>
          <cell r="AA161">
            <v>0.27500000000000002</v>
          </cell>
          <cell r="AB161">
            <v>10</v>
          </cell>
          <cell r="AC161">
            <v>10.019500000000001</v>
          </cell>
          <cell r="AD161">
            <v>6.0762499999999999</v>
          </cell>
          <cell r="AE161">
            <v>1.770212136</v>
          </cell>
          <cell r="AF161">
            <v>29.323725</v>
          </cell>
          <cell r="AG161">
            <v>513.00793499999997</v>
          </cell>
          <cell r="AH161">
            <v>60.450448787022403</v>
          </cell>
          <cell r="AI161" t="str">
            <v/>
          </cell>
          <cell r="AJ161">
            <v>50.040689</v>
          </cell>
        </row>
        <row r="162">
          <cell r="B162" t="str">
            <v>A151DamaEC50</v>
          </cell>
          <cell r="C162" t="str">
            <v>Heijerick et al. 2002</v>
          </cell>
          <cell r="D162">
            <v>2002</v>
          </cell>
          <cell r="E162" t="str">
            <v>Daphnia magna</v>
          </cell>
          <cell r="F162" t="str">
            <v xml:space="preserve">Daphnia </v>
          </cell>
          <cell r="G162" t="str">
            <v>magna</v>
          </cell>
          <cell r="H162"/>
          <cell r="I162" t="str">
            <v>Cladocera</v>
          </cell>
          <cell r="J162" t="str">
            <v>&lt;24 hr</v>
          </cell>
          <cell r="K162" t="str">
            <v>mortality</v>
          </cell>
          <cell r="L162" t="str">
            <v>EC50</v>
          </cell>
          <cell r="M162" t="str">
            <v>ZnCl2</v>
          </cell>
          <cell r="N162"/>
          <cell r="O162" t="str">
            <v>static</v>
          </cell>
          <cell r="P162" t="str">
            <v>Acute</v>
          </cell>
          <cell r="Q162" t="str">
            <v>48-hr</v>
          </cell>
          <cell r="R162" t="str">
            <v>None</v>
          </cell>
          <cell r="S162" t="str">
            <v>S-recipe provided</v>
          </cell>
          <cell r="T162"/>
          <cell r="U162">
            <v>20</v>
          </cell>
          <cell r="V162">
            <v>6.8</v>
          </cell>
          <cell r="W162" t="str">
            <v/>
          </cell>
          <cell r="X162" t="str">
            <v/>
          </cell>
          <cell r="Y162">
            <v>552</v>
          </cell>
          <cell r="Z162" t="str">
            <v/>
          </cell>
          <cell r="AA162">
            <v>0.27500000000000002</v>
          </cell>
          <cell r="AB162">
            <v>10</v>
          </cell>
          <cell r="AC162">
            <v>10.019500000000001</v>
          </cell>
          <cell r="AD162">
            <v>6.0762499999999999</v>
          </cell>
          <cell r="AE162">
            <v>1.770212136</v>
          </cell>
          <cell r="AF162">
            <v>39.098300000000002</v>
          </cell>
          <cell r="AG162">
            <v>513.00793499999997</v>
          </cell>
          <cell r="AH162">
            <v>69.086265049363107</v>
          </cell>
          <cell r="AI162" t="str">
            <v/>
          </cell>
          <cell r="AJ162">
            <v>50.040689</v>
          </cell>
        </row>
        <row r="163">
          <cell r="B163" t="str">
            <v>A152DamaEC50</v>
          </cell>
          <cell r="C163" t="str">
            <v>Heijerick et al. 2002</v>
          </cell>
          <cell r="D163">
            <v>2002</v>
          </cell>
          <cell r="E163" t="str">
            <v>Daphnia magna</v>
          </cell>
          <cell r="F163" t="str">
            <v xml:space="preserve">Daphnia </v>
          </cell>
          <cell r="G163" t="str">
            <v>magna</v>
          </cell>
          <cell r="H163"/>
          <cell r="I163" t="str">
            <v>Cladocera</v>
          </cell>
          <cell r="J163" t="str">
            <v>&lt;24 hr</v>
          </cell>
          <cell r="K163" t="str">
            <v>mortality</v>
          </cell>
          <cell r="L163" t="str">
            <v>EC50</v>
          </cell>
          <cell r="M163" t="str">
            <v>ZnCl2</v>
          </cell>
          <cell r="N163"/>
          <cell r="O163" t="str">
            <v>static</v>
          </cell>
          <cell r="P163" t="str">
            <v>Acute</v>
          </cell>
          <cell r="Q163" t="str">
            <v>48-hr</v>
          </cell>
          <cell r="R163" t="str">
            <v>None</v>
          </cell>
          <cell r="S163" t="str">
            <v>S-recipe provided</v>
          </cell>
          <cell r="T163"/>
          <cell r="U163">
            <v>20</v>
          </cell>
          <cell r="V163">
            <v>6.8</v>
          </cell>
          <cell r="W163" t="str">
            <v/>
          </cell>
          <cell r="X163" t="str">
            <v/>
          </cell>
          <cell r="Y163">
            <v>486</v>
          </cell>
          <cell r="Z163" t="str">
            <v/>
          </cell>
          <cell r="AA163">
            <v>0.27500000000000002</v>
          </cell>
          <cell r="AB163">
            <v>10</v>
          </cell>
          <cell r="AC163">
            <v>10.019500000000001</v>
          </cell>
          <cell r="AD163">
            <v>6.0762499999999999</v>
          </cell>
          <cell r="AE163">
            <v>1.770212136</v>
          </cell>
          <cell r="AF163">
            <v>58.647449999999999</v>
          </cell>
          <cell r="AG163">
            <v>513.00793499999997</v>
          </cell>
          <cell r="AH163">
            <v>86.357897574044699</v>
          </cell>
          <cell r="AI163" t="str">
            <v/>
          </cell>
          <cell r="AJ163">
            <v>50.040689</v>
          </cell>
        </row>
        <row r="164">
          <cell r="B164" t="str">
            <v>A153DamaEC50</v>
          </cell>
          <cell r="C164" t="str">
            <v>Heijerick et al. 2002</v>
          </cell>
          <cell r="D164">
            <v>2002</v>
          </cell>
          <cell r="E164" t="str">
            <v>Daphnia magna</v>
          </cell>
          <cell r="F164" t="str">
            <v xml:space="preserve">Daphnia </v>
          </cell>
          <cell r="G164" t="str">
            <v>magna</v>
          </cell>
          <cell r="H164"/>
          <cell r="I164" t="str">
            <v>Cladocera</v>
          </cell>
          <cell r="J164" t="str">
            <v>&lt;24 hr</v>
          </cell>
          <cell r="K164" t="str">
            <v>mortality</v>
          </cell>
          <cell r="L164" t="str">
            <v>EC50</v>
          </cell>
          <cell r="M164" t="str">
            <v>ZnCl2</v>
          </cell>
          <cell r="N164"/>
          <cell r="O164" t="str">
            <v>static</v>
          </cell>
          <cell r="P164" t="str">
            <v>Acute</v>
          </cell>
          <cell r="Q164" t="str">
            <v>48-hr</v>
          </cell>
          <cell r="R164" t="str">
            <v>None</v>
          </cell>
          <cell r="S164" t="str">
            <v>S-recipe provided</v>
          </cell>
          <cell r="T164"/>
          <cell r="U164">
            <v>20</v>
          </cell>
          <cell r="V164">
            <v>6.8</v>
          </cell>
          <cell r="W164" t="str">
            <v/>
          </cell>
          <cell r="X164" t="str">
            <v/>
          </cell>
          <cell r="Y164">
            <v>664</v>
          </cell>
          <cell r="Z164" t="str">
            <v/>
          </cell>
          <cell r="AA164">
            <v>0.27500000000000002</v>
          </cell>
          <cell r="AB164">
            <v>10</v>
          </cell>
          <cell r="AC164">
            <v>10.019500000000001</v>
          </cell>
          <cell r="AD164">
            <v>6.0762499999999999</v>
          </cell>
          <cell r="AE164">
            <v>1.770212136</v>
          </cell>
          <cell r="AF164">
            <v>78.196600000000004</v>
          </cell>
          <cell r="AG164">
            <v>513.00793499999997</v>
          </cell>
          <cell r="AH164">
            <v>103.62953009872599</v>
          </cell>
          <cell r="AI164" t="str">
            <v/>
          </cell>
          <cell r="AJ164">
            <v>50.040689</v>
          </cell>
        </row>
        <row r="165">
          <cell r="B165" t="str">
            <v>A154DamaEC50</v>
          </cell>
          <cell r="C165" t="str">
            <v>Heijerick et al. 2002</v>
          </cell>
          <cell r="D165">
            <v>2002</v>
          </cell>
          <cell r="E165" t="str">
            <v>Daphnia magna</v>
          </cell>
          <cell r="F165" t="str">
            <v xml:space="preserve">Daphnia </v>
          </cell>
          <cell r="G165" t="str">
            <v>magna</v>
          </cell>
          <cell r="H165"/>
          <cell r="I165" t="str">
            <v>Cladocera</v>
          </cell>
          <cell r="J165" t="str">
            <v>&lt;24 hr</v>
          </cell>
          <cell r="K165" t="str">
            <v>mortality</v>
          </cell>
          <cell r="L165" t="str">
            <v>EC50</v>
          </cell>
          <cell r="M165" t="str">
            <v>ZnCl2</v>
          </cell>
          <cell r="N165"/>
          <cell r="O165" t="str">
            <v>static</v>
          </cell>
          <cell r="P165" t="str">
            <v>Acute</v>
          </cell>
          <cell r="Q165" t="str">
            <v>48-hr</v>
          </cell>
          <cell r="R165" t="str">
            <v>None</v>
          </cell>
          <cell r="S165" t="str">
            <v>S-recipe provided</v>
          </cell>
          <cell r="T165" t="str">
            <v>MLR</v>
          </cell>
          <cell r="U165">
            <v>20</v>
          </cell>
          <cell r="V165">
            <v>8</v>
          </cell>
          <cell r="W165" t="str">
            <v/>
          </cell>
          <cell r="X165" t="str">
            <v/>
          </cell>
          <cell r="Y165">
            <v>1484</v>
          </cell>
          <cell r="Z165" t="str">
            <v/>
          </cell>
          <cell r="AA165">
            <v>0.27500000000000002</v>
          </cell>
          <cell r="AB165">
            <v>10</v>
          </cell>
          <cell r="AC165">
            <v>10.019500000000001</v>
          </cell>
          <cell r="AD165">
            <v>6.0762499999999999</v>
          </cell>
          <cell r="AE165">
            <v>1.770212136</v>
          </cell>
          <cell r="AF165">
            <v>3.0105691000000001</v>
          </cell>
          <cell r="AG165">
            <v>513.00793499999997</v>
          </cell>
          <cell r="AH165">
            <v>37.202831408801003</v>
          </cell>
          <cell r="AI165">
            <v>75.7</v>
          </cell>
          <cell r="AJ165">
            <v>50.040689</v>
          </cell>
        </row>
        <row r="166">
          <cell r="B166" t="str">
            <v>A155DamaEC50</v>
          </cell>
          <cell r="C166" t="str">
            <v>Heijerick et al. 2002</v>
          </cell>
          <cell r="D166">
            <v>2002</v>
          </cell>
          <cell r="E166" t="str">
            <v>Daphnia magna</v>
          </cell>
          <cell r="F166" t="str">
            <v xml:space="preserve">Daphnia </v>
          </cell>
          <cell r="G166" t="str">
            <v>magna</v>
          </cell>
          <cell r="H166"/>
          <cell r="I166" t="str">
            <v>Cladocera</v>
          </cell>
          <cell r="J166" t="str">
            <v>&lt;24 hr</v>
          </cell>
          <cell r="K166" t="str">
            <v>mortality</v>
          </cell>
          <cell r="L166" t="str">
            <v>EC50</v>
          </cell>
          <cell r="M166" t="str">
            <v>ZnCl2</v>
          </cell>
          <cell r="N166"/>
          <cell r="O166" t="str">
            <v>static</v>
          </cell>
          <cell r="P166" t="str">
            <v>Acute</v>
          </cell>
          <cell r="Q166" t="str">
            <v>48-hr</v>
          </cell>
          <cell r="R166" t="str">
            <v>None</v>
          </cell>
          <cell r="S166" t="str">
            <v>S-recipe provided</v>
          </cell>
          <cell r="T166" t="str">
            <v>MLR</v>
          </cell>
          <cell r="U166">
            <v>20</v>
          </cell>
          <cell r="V166">
            <v>7.5</v>
          </cell>
          <cell r="W166" t="str">
            <v/>
          </cell>
          <cell r="X166" t="str">
            <v/>
          </cell>
          <cell r="Y166">
            <v>747</v>
          </cell>
          <cell r="Z166" t="str">
            <v/>
          </cell>
          <cell r="AA166">
            <v>0.27500000000000002</v>
          </cell>
          <cell r="AB166">
            <v>10</v>
          </cell>
          <cell r="AC166">
            <v>10.019500000000001</v>
          </cell>
          <cell r="AD166">
            <v>6.0762499999999999</v>
          </cell>
          <cell r="AE166">
            <v>1.770212136</v>
          </cell>
          <cell r="AF166">
            <v>3.0105691000000001</v>
          </cell>
          <cell r="AG166">
            <v>513.00793499999997</v>
          </cell>
          <cell r="AH166">
            <v>37.202831408801003</v>
          </cell>
          <cell r="AI166">
            <v>23.7</v>
          </cell>
          <cell r="AJ166">
            <v>50.040689</v>
          </cell>
        </row>
        <row r="167">
          <cell r="B167" t="str">
            <v>A156DamaEC50</v>
          </cell>
          <cell r="C167" t="str">
            <v>Heijerick et al. 2002</v>
          </cell>
          <cell r="D167">
            <v>2002</v>
          </cell>
          <cell r="E167" t="str">
            <v>Daphnia magna</v>
          </cell>
          <cell r="F167" t="str">
            <v xml:space="preserve">Daphnia </v>
          </cell>
          <cell r="G167" t="str">
            <v>magna</v>
          </cell>
          <cell r="H167"/>
          <cell r="I167" t="str">
            <v>Cladocera</v>
          </cell>
          <cell r="J167" t="str">
            <v>&lt;24 hr</v>
          </cell>
          <cell r="K167" t="str">
            <v>mortality</v>
          </cell>
          <cell r="L167" t="str">
            <v>EC50</v>
          </cell>
          <cell r="M167" t="str">
            <v>ZnCl2</v>
          </cell>
          <cell r="N167"/>
          <cell r="O167" t="str">
            <v>static</v>
          </cell>
          <cell r="P167" t="str">
            <v>Acute</v>
          </cell>
          <cell r="Q167" t="str">
            <v>48-hr</v>
          </cell>
          <cell r="R167" t="str">
            <v>None</v>
          </cell>
          <cell r="S167" t="str">
            <v>S-recipe provided</v>
          </cell>
          <cell r="T167" t="str">
            <v>MLR</v>
          </cell>
          <cell r="U167">
            <v>20</v>
          </cell>
          <cell r="V167">
            <v>6.5</v>
          </cell>
          <cell r="W167" t="str">
            <v/>
          </cell>
          <cell r="X167" t="str">
            <v/>
          </cell>
          <cell r="Y167">
            <v>718</v>
          </cell>
          <cell r="Z167" t="str">
            <v/>
          </cell>
          <cell r="AA167">
            <v>0.27500000000000002</v>
          </cell>
          <cell r="AB167">
            <v>10</v>
          </cell>
          <cell r="AC167">
            <v>10.019500000000001</v>
          </cell>
          <cell r="AD167">
            <v>6.0762499999999999</v>
          </cell>
          <cell r="AE167">
            <v>1.770212136</v>
          </cell>
          <cell r="AF167">
            <v>3.0105691000000001</v>
          </cell>
          <cell r="AG167">
            <v>513.00793499999997</v>
          </cell>
          <cell r="AH167">
            <v>37.202831408801003</v>
          </cell>
          <cell r="AI167">
            <v>2.2999999999999998</v>
          </cell>
          <cell r="AJ167">
            <v>50.040689</v>
          </cell>
        </row>
        <row r="168">
          <cell r="B168" t="str">
            <v>A157DamaEC50</v>
          </cell>
          <cell r="C168" t="str">
            <v>Heijerick et al. 2002</v>
          </cell>
          <cell r="D168">
            <v>2002</v>
          </cell>
          <cell r="E168" t="str">
            <v>Daphnia magna</v>
          </cell>
          <cell r="F168" t="str">
            <v xml:space="preserve">Daphnia </v>
          </cell>
          <cell r="G168" t="str">
            <v>magna</v>
          </cell>
          <cell r="H168"/>
          <cell r="I168" t="str">
            <v>Cladocera</v>
          </cell>
          <cell r="J168" t="str">
            <v>&lt;24 hr</v>
          </cell>
          <cell r="K168" t="str">
            <v>mortality</v>
          </cell>
          <cell r="L168" t="str">
            <v>EC50</v>
          </cell>
          <cell r="M168" t="str">
            <v>ZnCl2</v>
          </cell>
          <cell r="N168"/>
          <cell r="O168" t="str">
            <v>static</v>
          </cell>
          <cell r="P168" t="str">
            <v>Acute</v>
          </cell>
          <cell r="Q168" t="str">
            <v>48-hr</v>
          </cell>
          <cell r="R168" t="str">
            <v>None</v>
          </cell>
          <cell r="S168" t="str">
            <v>S-recipe provided</v>
          </cell>
          <cell r="T168" t="str">
            <v>MLR</v>
          </cell>
          <cell r="U168">
            <v>20</v>
          </cell>
          <cell r="V168">
            <v>6</v>
          </cell>
          <cell r="W168" t="str">
            <v/>
          </cell>
          <cell r="X168" t="str">
            <v/>
          </cell>
          <cell r="Y168">
            <v>550</v>
          </cell>
          <cell r="Z168" t="str">
            <v/>
          </cell>
          <cell r="AA168">
            <v>0.27500000000000002</v>
          </cell>
          <cell r="AB168">
            <v>10</v>
          </cell>
          <cell r="AC168">
            <v>10.019500000000001</v>
          </cell>
          <cell r="AD168">
            <v>6.0762499999999999</v>
          </cell>
          <cell r="AE168">
            <v>1.770212136</v>
          </cell>
          <cell r="AF168">
            <v>3.0105691000000001</v>
          </cell>
          <cell r="AG168">
            <v>513.00793499999997</v>
          </cell>
          <cell r="AH168">
            <v>37.202831408801003</v>
          </cell>
          <cell r="AI168">
            <v>0.7</v>
          </cell>
          <cell r="AJ168">
            <v>50.040689</v>
          </cell>
        </row>
        <row r="169">
          <cell r="B169" t="str">
            <v>A158DamaEC50</v>
          </cell>
          <cell r="C169" t="str">
            <v>Magliette et al. 1995</v>
          </cell>
          <cell r="D169">
            <v>1995</v>
          </cell>
          <cell r="E169" t="str">
            <v>Daphnia magna</v>
          </cell>
          <cell r="F169" t="str">
            <v xml:space="preserve">Daphnia </v>
          </cell>
          <cell r="G169" t="str">
            <v>magna</v>
          </cell>
          <cell r="H169"/>
          <cell r="I169" t="str">
            <v>Cladocera</v>
          </cell>
          <cell r="J169" t="str">
            <v>&lt;24 hr</v>
          </cell>
          <cell r="K169" t="str">
            <v>mortality+immobilized</v>
          </cell>
          <cell r="L169" t="str">
            <v>EC50</v>
          </cell>
          <cell r="M169" t="str">
            <v>ZnBr2</v>
          </cell>
          <cell r="N169" t="str">
            <v>Measured Total Zn at initiation and termination</v>
          </cell>
          <cell r="O169" t="str">
            <v>static</v>
          </cell>
          <cell r="P169" t="str">
            <v>Acute</v>
          </cell>
          <cell r="Q169" t="str">
            <v>48-hr</v>
          </cell>
          <cell r="R169"/>
          <cell r="S169" t="str">
            <v>TS-Reconstituted City of Syracuse water</v>
          </cell>
          <cell r="T169"/>
          <cell r="U169">
            <v>25</v>
          </cell>
          <cell r="V169">
            <v>8.5</v>
          </cell>
          <cell r="W169" t="str">
            <v/>
          </cell>
          <cell r="X169">
            <v>860</v>
          </cell>
          <cell r="Y169">
            <v>841.07999999999993</v>
          </cell>
          <cell r="Z169" t="str">
            <v/>
          </cell>
          <cell r="AA169">
            <v>0.5</v>
          </cell>
          <cell r="AB169">
            <v>10</v>
          </cell>
          <cell r="AC169">
            <v>43.6</v>
          </cell>
          <cell r="AD169">
            <v>16.600000000000001</v>
          </cell>
          <cell r="AE169">
            <v>42</v>
          </cell>
          <cell r="AF169">
            <v>3.04</v>
          </cell>
          <cell r="AG169">
            <v>72.989999999999995</v>
          </cell>
          <cell r="AH169">
            <v>19.899999999999999</v>
          </cell>
          <cell r="AI169">
            <v>149</v>
          </cell>
          <cell r="AJ169">
            <v>190</v>
          </cell>
        </row>
        <row r="170">
          <cell r="B170" t="str">
            <v>A159DamaEC50</v>
          </cell>
          <cell r="C170" t="str">
            <v>Mount and Norberg 1984</v>
          </cell>
          <cell r="D170">
            <v>1984</v>
          </cell>
          <cell r="E170" t="str">
            <v>Daphnia magna</v>
          </cell>
          <cell r="F170" t="str">
            <v xml:space="preserve">Daphnia </v>
          </cell>
          <cell r="G170" t="str">
            <v>magna</v>
          </cell>
          <cell r="H170"/>
          <cell r="I170" t="str">
            <v>Cladocera</v>
          </cell>
          <cell r="J170" t="str">
            <v>NA</v>
          </cell>
          <cell r="K170" t="str">
            <v>mortality</v>
          </cell>
          <cell r="L170" t="str">
            <v>EC50</v>
          </cell>
          <cell r="M170"/>
          <cell r="N170"/>
          <cell r="O170" t="str">
            <v>static</v>
          </cell>
          <cell r="P170" t="str">
            <v>Acute</v>
          </cell>
          <cell r="Q170" t="str">
            <v>48-hr</v>
          </cell>
          <cell r="R170"/>
          <cell r="S170" t="str">
            <v>WIP</v>
          </cell>
          <cell r="T170"/>
          <cell r="U170" t="str">
            <v/>
          </cell>
          <cell r="V170" t="str">
            <v/>
          </cell>
          <cell r="W170" t="str">
            <v/>
          </cell>
          <cell r="X170">
            <v>68</v>
          </cell>
          <cell r="Y170">
            <v>66.504000000000005</v>
          </cell>
          <cell r="Z170" t="str">
            <v/>
          </cell>
          <cell r="AA170" t="str">
            <v/>
          </cell>
          <cell r="AB170" t="str">
            <v/>
          </cell>
          <cell r="AC170" t="str">
            <v/>
          </cell>
          <cell r="AD170" t="str">
            <v/>
          </cell>
          <cell r="AE170" t="str">
            <v/>
          </cell>
          <cell r="AF170" t="str">
            <v/>
          </cell>
          <cell r="AG170" t="str">
            <v/>
          </cell>
          <cell r="AH170" t="str">
            <v/>
          </cell>
          <cell r="AI170" t="str">
            <v/>
          </cell>
          <cell r="AJ170">
            <v>45</v>
          </cell>
        </row>
        <row r="171">
          <cell r="B171" t="str">
            <v>A160DamaEC50</v>
          </cell>
          <cell r="C171" t="str">
            <v>Muyssen and Janssen 2001</v>
          </cell>
          <cell r="D171">
            <v>2001</v>
          </cell>
          <cell r="E171" t="str">
            <v>Daphnia magna</v>
          </cell>
          <cell r="F171" t="str">
            <v xml:space="preserve">Daphnia </v>
          </cell>
          <cell r="G171" t="str">
            <v>magna</v>
          </cell>
          <cell r="H171"/>
          <cell r="I171" t="str">
            <v>Cladocera</v>
          </cell>
          <cell r="J171" t="str">
            <v>&lt;24 hr</v>
          </cell>
          <cell r="K171" t="str">
            <v>mortality</v>
          </cell>
          <cell r="L171" t="str">
            <v>EC50</v>
          </cell>
          <cell r="M171" t="str">
            <v>ZnCl2</v>
          </cell>
          <cell r="N171" t="str">
            <v>Zn Measured in each treatment; assume filtered as in Muyssen and Janssen 2001</v>
          </cell>
          <cell r="O171" t="str">
            <v>static</v>
          </cell>
          <cell r="P171" t="str">
            <v>Acute</v>
          </cell>
          <cell r="Q171" t="str">
            <v>48-hr</v>
          </cell>
          <cell r="R171" t="str">
            <v>None</v>
          </cell>
          <cell r="S171" t="str">
            <v>S-M4 medium</v>
          </cell>
          <cell r="T171" t="str">
            <v>MLR</v>
          </cell>
          <cell r="U171">
            <v>20</v>
          </cell>
          <cell r="V171">
            <v>7.8</v>
          </cell>
          <cell r="W171" t="str">
            <v/>
          </cell>
          <cell r="X171" t="str">
            <v/>
          </cell>
          <cell r="Y171">
            <v>1729</v>
          </cell>
          <cell r="Z171" t="str">
            <v/>
          </cell>
          <cell r="AA171">
            <v>0.27500000000000002</v>
          </cell>
          <cell r="AB171">
            <v>10</v>
          </cell>
          <cell r="AC171">
            <v>89.712000000000003</v>
          </cell>
          <cell r="AD171">
            <v>13.664</v>
          </cell>
          <cell r="AE171">
            <v>2.8</v>
          </cell>
          <cell r="AF171">
            <v>3.5840000000000001</v>
          </cell>
          <cell r="AG171">
            <v>54.207999999999998</v>
          </cell>
          <cell r="AH171">
            <v>162.28800000000001</v>
          </cell>
          <cell r="AI171">
            <v>90</v>
          </cell>
          <cell r="AJ171">
            <v>280</v>
          </cell>
        </row>
        <row r="172">
          <cell r="B172" t="str">
            <v>A161DamaEC50</v>
          </cell>
          <cell r="C172" t="str">
            <v>Muyssen and Janssen 2001</v>
          </cell>
          <cell r="D172">
            <v>2001</v>
          </cell>
          <cell r="E172" t="str">
            <v>Daphnia magna</v>
          </cell>
          <cell r="F172" t="str">
            <v xml:space="preserve">Daphnia </v>
          </cell>
          <cell r="G172" t="str">
            <v>magna</v>
          </cell>
          <cell r="H172"/>
          <cell r="I172" t="str">
            <v>Cladocera</v>
          </cell>
          <cell r="J172" t="str">
            <v>&lt;24 hr</v>
          </cell>
          <cell r="K172" t="str">
            <v>mortality</v>
          </cell>
          <cell r="L172" t="str">
            <v>EC50</v>
          </cell>
          <cell r="M172" t="str">
            <v>ZnCl2</v>
          </cell>
          <cell r="N172" t="str">
            <v>Zn Measured in each treatment; assume filtered as in Muyssen and Janssen 2001</v>
          </cell>
          <cell r="O172" t="str">
            <v>static</v>
          </cell>
          <cell r="P172" t="str">
            <v>Acute</v>
          </cell>
          <cell r="Q172" t="str">
            <v>48-hr</v>
          </cell>
          <cell r="R172" t="str">
            <v>None</v>
          </cell>
          <cell r="S172" t="str">
            <v>S-M4 medium</v>
          </cell>
          <cell r="T172" t="str">
            <v>MLR</v>
          </cell>
          <cell r="U172">
            <v>20</v>
          </cell>
          <cell r="V172">
            <v>7.8</v>
          </cell>
          <cell r="W172" t="str">
            <v/>
          </cell>
          <cell r="X172" t="str">
            <v/>
          </cell>
          <cell r="Y172">
            <v>1482</v>
          </cell>
          <cell r="Z172" t="str">
            <v/>
          </cell>
          <cell r="AA172">
            <v>0.27500000000000002</v>
          </cell>
          <cell r="AB172">
            <v>10</v>
          </cell>
          <cell r="AC172">
            <v>89.712000000000003</v>
          </cell>
          <cell r="AD172">
            <v>13.664</v>
          </cell>
          <cell r="AE172">
            <v>2.8</v>
          </cell>
          <cell r="AF172">
            <v>3.5840000000000001</v>
          </cell>
          <cell r="AG172">
            <v>54.207999999999998</v>
          </cell>
          <cell r="AH172">
            <v>162.28800000000001</v>
          </cell>
          <cell r="AI172">
            <v>90</v>
          </cell>
          <cell r="AJ172">
            <v>280</v>
          </cell>
        </row>
        <row r="173">
          <cell r="B173" t="str">
            <v>A162DamaEC50</v>
          </cell>
          <cell r="C173" t="str">
            <v>Muyssen and Janssen 2001</v>
          </cell>
          <cell r="D173">
            <v>2001</v>
          </cell>
          <cell r="E173" t="str">
            <v>Daphnia magna</v>
          </cell>
          <cell r="F173" t="str">
            <v xml:space="preserve">Daphnia </v>
          </cell>
          <cell r="G173" t="str">
            <v>magna</v>
          </cell>
          <cell r="H173"/>
          <cell r="I173" t="str">
            <v>Cladocera</v>
          </cell>
          <cell r="J173" t="str">
            <v>&lt;24 hr</v>
          </cell>
          <cell r="K173" t="str">
            <v>mortality</v>
          </cell>
          <cell r="L173" t="str">
            <v>EC50</v>
          </cell>
          <cell r="M173" t="str">
            <v>ZnCl2</v>
          </cell>
          <cell r="N173" t="str">
            <v>Zn Measured in each treatment; assume filtered as in Muyssen and Janssen 2001</v>
          </cell>
          <cell r="O173" t="str">
            <v>static</v>
          </cell>
          <cell r="P173" t="str">
            <v>Acute</v>
          </cell>
          <cell r="Q173" t="str">
            <v>48-hr</v>
          </cell>
          <cell r="R173" t="str">
            <v>None</v>
          </cell>
          <cell r="S173" t="str">
            <v>S-M4 medium</v>
          </cell>
          <cell r="T173" t="str">
            <v>MLR</v>
          </cell>
          <cell r="U173">
            <v>20</v>
          </cell>
          <cell r="V173">
            <v>7.8</v>
          </cell>
          <cell r="W173" t="str">
            <v/>
          </cell>
          <cell r="X173" t="str">
            <v/>
          </cell>
          <cell r="Y173">
            <v>1675</v>
          </cell>
          <cell r="Z173" t="str">
            <v/>
          </cell>
          <cell r="AA173">
            <v>0.27500000000000002</v>
          </cell>
          <cell r="AB173">
            <v>10</v>
          </cell>
          <cell r="AC173">
            <v>89.712000000000003</v>
          </cell>
          <cell r="AD173">
            <v>13.664</v>
          </cell>
          <cell r="AE173">
            <v>2.8</v>
          </cell>
          <cell r="AF173">
            <v>3.5840000000000001</v>
          </cell>
          <cell r="AG173">
            <v>54.207999999999998</v>
          </cell>
          <cell r="AH173">
            <v>162.28800000000001</v>
          </cell>
          <cell r="AI173">
            <v>90</v>
          </cell>
          <cell r="AJ173">
            <v>280</v>
          </cell>
        </row>
        <row r="174">
          <cell r="B174" t="str">
            <v>A163DamaEC50</v>
          </cell>
          <cell r="C174" t="str">
            <v>Muyssen and Janssen 2001</v>
          </cell>
          <cell r="D174">
            <v>2001</v>
          </cell>
          <cell r="E174" t="str">
            <v>Daphnia magna</v>
          </cell>
          <cell r="F174" t="str">
            <v xml:space="preserve">Daphnia </v>
          </cell>
          <cell r="G174" t="str">
            <v>magna</v>
          </cell>
          <cell r="H174"/>
          <cell r="I174" t="str">
            <v>Cladocera</v>
          </cell>
          <cell r="J174" t="str">
            <v>&lt;24 hr</v>
          </cell>
          <cell r="K174" t="str">
            <v>mortality</v>
          </cell>
          <cell r="L174" t="str">
            <v>EC50</v>
          </cell>
          <cell r="M174" t="str">
            <v>ZnCl2</v>
          </cell>
          <cell r="N174" t="str">
            <v>Zn Measured in each treatment; assume filtered as in Muyssen and Janssen 2001</v>
          </cell>
          <cell r="O174" t="str">
            <v>static</v>
          </cell>
          <cell r="P174" t="str">
            <v>Acute</v>
          </cell>
          <cell r="Q174" t="str">
            <v>48-hr</v>
          </cell>
          <cell r="R174" t="str">
            <v>None</v>
          </cell>
          <cell r="S174" t="str">
            <v>S-M4 medium</v>
          </cell>
          <cell r="T174" t="str">
            <v>MLR</v>
          </cell>
          <cell r="U174">
            <v>20</v>
          </cell>
          <cell r="V174">
            <v>7.8</v>
          </cell>
          <cell r="W174" t="str">
            <v/>
          </cell>
          <cell r="X174" t="str">
            <v/>
          </cell>
          <cell r="Y174">
            <v>1704</v>
          </cell>
          <cell r="Z174" t="str">
            <v/>
          </cell>
          <cell r="AA174">
            <v>0.27500000000000002</v>
          </cell>
          <cell r="AB174">
            <v>10</v>
          </cell>
          <cell r="AC174">
            <v>89.712000000000003</v>
          </cell>
          <cell r="AD174">
            <v>13.664</v>
          </cell>
          <cell r="AE174">
            <v>2.8</v>
          </cell>
          <cell r="AF174">
            <v>3.5840000000000001</v>
          </cell>
          <cell r="AG174">
            <v>54.207999999999998</v>
          </cell>
          <cell r="AH174">
            <v>162.28800000000001</v>
          </cell>
          <cell r="AI174">
            <v>90</v>
          </cell>
          <cell r="AJ174">
            <v>280</v>
          </cell>
        </row>
        <row r="175">
          <cell r="B175" t="str">
            <v>A164DamaEC50</v>
          </cell>
          <cell r="C175" t="str">
            <v>Muyssen and Janssen 2001</v>
          </cell>
          <cell r="D175">
            <v>2001</v>
          </cell>
          <cell r="E175" t="str">
            <v>Daphnia magna</v>
          </cell>
          <cell r="F175" t="str">
            <v xml:space="preserve">Daphnia </v>
          </cell>
          <cell r="G175" t="str">
            <v>magna</v>
          </cell>
          <cell r="H175"/>
          <cell r="I175" t="str">
            <v>Cladocera</v>
          </cell>
          <cell r="J175" t="str">
            <v>&lt;24 hr</v>
          </cell>
          <cell r="K175" t="str">
            <v>mortality</v>
          </cell>
          <cell r="L175" t="str">
            <v>EC50</v>
          </cell>
          <cell r="M175" t="str">
            <v>ZnCl2</v>
          </cell>
          <cell r="N175" t="str">
            <v>Zn Measured in each treatment; assume filtered as in Muyssen and Janssen 2001</v>
          </cell>
          <cell r="O175" t="str">
            <v>static</v>
          </cell>
          <cell r="P175" t="str">
            <v>Acute</v>
          </cell>
          <cell r="Q175" t="str">
            <v>48-hr</v>
          </cell>
          <cell r="R175" t="str">
            <v>None</v>
          </cell>
          <cell r="S175" t="str">
            <v>S-M4 medium</v>
          </cell>
          <cell r="T175" t="str">
            <v>MLR</v>
          </cell>
          <cell r="U175">
            <v>20</v>
          </cell>
          <cell r="V175">
            <v>7.8</v>
          </cell>
          <cell r="W175" t="str">
            <v/>
          </cell>
          <cell r="X175" t="str">
            <v/>
          </cell>
          <cell r="Y175">
            <v>1497</v>
          </cell>
          <cell r="Z175" t="str">
            <v/>
          </cell>
          <cell r="AA175">
            <v>0.27500000000000002</v>
          </cell>
          <cell r="AB175">
            <v>10</v>
          </cell>
          <cell r="AC175">
            <v>89.712000000000003</v>
          </cell>
          <cell r="AD175">
            <v>13.664</v>
          </cell>
          <cell r="AE175">
            <v>2.8</v>
          </cell>
          <cell r="AF175">
            <v>3.5840000000000001</v>
          </cell>
          <cell r="AG175">
            <v>54.207999999999998</v>
          </cell>
          <cell r="AH175">
            <v>162.28800000000001</v>
          </cell>
          <cell r="AI175">
            <v>90</v>
          </cell>
          <cell r="AJ175">
            <v>280</v>
          </cell>
        </row>
        <row r="176">
          <cell r="B176" t="str">
            <v>A165DamaEC50</v>
          </cell>
          <cell r="C176" t="str">
            <v>Muyssen and Janssen 2001</v>
          </cell>
          <cell r="D176">
            <v>2001</v>
          </cell>
          <cell r="E176" t="str">
            <v>Daphnia magna</v>
          </cell>
          <cell r="F176" t="str">
            <v xml:space="preserve">Daphnia </v>
          </cell>
          <cell r="G176" t="str">
            <v>magna</v>
          </cell>
          <cell r="H176"/>
          <cell r="I176" t="str">
            <v>Cladocera</v>
          </cell>
          <cell r="J176" t="str">
            <v>&lt;24 hr</v>
          </cell>
          <cell r="K176" t="str">
            <v>mortality</v>
          </cell>
          <cell r="L176" t="str">
            <v>EC50</v>
          </cell>
          <cell r="M176" t="str">
            <v>ZnCl2</v>
          </cell>
          <cell r="N176" t="str">
            <v>Zn Measured in each treatment; assume filtered as in Muyssen and Janssen 2001</v>
          </cell>
          <cell r="O176" t="str">
            <v>static</v>
          </cell>
          <cell r="P176" t="str">
            <v>Acute</v>
          </cell>
          <cell r="Q176" t="str">
            <v>48-hr</v>
          </cell>
          <cell r="R176" t="str">
            <v>None</v>
          </cell>
          <cell r="S176" t="str">
            <v>S-M4 medium</v>
          </cell>
          <cell r="T176" t="str">
            <v>MLR</v>
          </cell>
          <cell r="U176">
            <v>20</v>
          </cell>
          <cell r="V176">
            <v>7.8</v>
          </cell>
          <cell r="W176" t="str">
            <v/>
          </cell>
          <cell r="X176" t="str">
            <v/>
          </cell>
          <cell r="Y176">
            <v>1673</v>
          </cell>
          <cell r="Z176" t="str">
            <v/>
          </cell>
          <cell r="AA176">
            <v>0.27500000000000002</v>
          </cell>
          <cell r="AB176">
            <v>10</v>
          </cell>
          <cell r="AC176">
            <v>89.712000000000003</v>
          </cell>
          <cell r="AD176">
            <v>13.664</v>
          </cell>
          <cell r="AE176">
            <v>2.8</v>
          </cell>
          <cell r="AF176">
            <v>3.5840000000000001</v>
          </cell>
          <cell r="AG176">
            <v>54.207999999999998</v>
          </cell>
          <cell r="AH176">
            <v>162.28800000000001</v>
          </cell>
          <cell r="AI176">
            <v>90</v>
          </cell>
          <cell r="AJ176">
            <v>280</v>
          </cell>
        </row>
        <row r="177">
          <cell r="B177" t="str">
            <v>A166DamaEC50</v>
          </cell>
          <cell r="C177" t="str">
            <v>Muyssen and Janssen 2001</v>
          </cell>
          <cell r="D177">
            <v>2001</v>
          </cell>
          <cell r="E177" t="str">
            <v>Daphnia magna</v>
          </cell>
          <cell r="F177" t="str">
            <v xml:space="preserve">Daphnia </v>
          </cell>
          <cell r="G177" t="str">
            <v>magna</v>
          </cell>
          <cell r="H177"/>
          <cell r="I177" t="str">
            <v>Cladocera</v>
          </cell>
          <cell r="J177" t="str">
            <v>&lt;24 hr</v>
          </cell>
          <cell r="K177" t="str">
            <v>mortality</v>
          </cell>
          <cell r="L177" t="str">
            <v>EC50</v>
          </cell>
          <cell r="M177" t="str">
            <v>ZnCl2</v>
          </cell>
          <cell r="N177" t="str">
            <v>Zn Measured in each treatment; assume filtered as in Muyssen and Janssen 2001</v>
          </cell>
          <cell r="O177" t="str">
            <v>static</v>
          </cell>
          <cell r="P177" t="str">
            <v>Acute</v>
          </cell>
          <cell r="Q177" t="str">
            <v>48-hr</v>
          </cell>
          <cell r="R177" t="str">
            <v>None</v>
          </cell>
          <cell r="S177" t="str">
            <v>S-M4 medium</v>
          </cell>
          <cell r="T177" t="str">
            <v>MLR</v>
          </cell>
          <cell r="U177">
            <v>20</v>
          </cell>
          <cell r="V177">
            <v>7.8</v>
          </cell>
          <cell r="W177" t="str">
            <v/>
          </cell>
          <cell r="X177" t="str">
            <v/>
          </cell>
          <cell r="Y177">
            <v>1498</v>
          </cell>
          <cell r="Z177" t="str">
            <v/>
          </cell>
          <cell r="AA177">
            <v>0.27500000000000002</v>
          </cell>
          <cell r="AB177">
            <v>10</v>
          </cell>
          <cell r="AC177">
            <v>89.712000000000003</v>
          </cell>
          <cell r="AD177">
            <v>13.664</v>
          </cell>
          <cell r="AE177">
            <v>2.8</v>
          </cell>
          <cell r="AF177">
            <v>3.5840000000000001</v>
          </cell>
          <cell r="AG177">
            <v>54.207999999999998</v>
          </cell>
          <cell r="AH177">
            <v>162.28800000000001</v>
          </cell>
          <cell r="AI177">
            <v>90</v>
          </cell>
          <cell r="AJ177">
            <v>280</v>
          </cell>
        </row>
        <row r="178">
          <cell r="B178" t="str">
            <v>A167DamaEC50</v>
          </cell>
          <cell r="C178" t="str">
            <v>Muyssen and Janssen 2001</v>
          </cell>
          <cell r="D178">
            <v>2001</v>
          </cell>
          <cell r="E178" t="str">
            <v>Daphnia magna</v>
          </cell>
          <cell r="F178" t="str">
            <v xml:space="preserve">Daphnia </v>
          </cell>
          <cell r="G178" t="str">
            <v>magna</v>
          </cell>
          <cell r="H178"/>
          <cell r="I178" t="str">
            <v>Cladocera</v>
          </cell>
          <cell r="J178" t="str">
            <v>&lt;24 hr</v>
          </cell>
          <cell r="K178" t="str">
            <v>mortality</v>
          </cell>
          <cell r="L178" t="str">
            <v>EC50</v>
          </cell>
          <cell r="M178" t="str">
            <v>ZnCl2</v>
          </cell>
          <cell r="N178" t="str">
            <v>Zn Measured in each treatment; assume filtered as in Muyssen and Janssen 2001</v>
          </cell>
          <cell r="O178" t="str">
            <v>static</v>
          </cell>
          <cell r="P178" t="str">
            <v>Acute</v>
          </cell>
          <cell r="Q178" t="str">
            <v>48-hr</v>
          </cell>
          <cell r="R178" t="str">
            <v>None</v>
          </cell>
          <cell r="S178" t="str">
            <v>S-M4 medium</v>
          </cell>
          <cell r="T178" t="str">
            <v>MLR</v>
          </cell>
          <cell r="U178">
            <v>20</v>
          </cell>
          <cell r="V178">
            <v>7.8</v>
          </cell>
          <cell r="W178" t="str">
            <v/>
          </cell>
          <cell r="X178" t="str">
            <v/>
          </cell>
          <cell r="Y178">
            <v>1740</v>
          </cell>
          <cell r="Z178" t="str">
            <v/>
          </cell>
          <cell r="AA178">
            <v>0.27500000000000002</v>
          </cell>
          <cell r="AB178">
            <v>10</v>
          </cell>
          <cell r="AC178">
            <v>89.712000000000003</v>
          </cell>
          <cell r="AD178">
            <v>13.664</v>
          </cell>
          <cell r="AE178">
            <v>2.8</v>
          </cell>
          <cell r="AF178">
            <v>3.5840000000000001</v>
          </cell>
          <cell r="AG178">
            <v>54.207999999999998</v>
          </cell>
          <cell r="AH178">
            <v>162.28800000000001</v>
          </cell>
          <cell r="AI178">
            <v>90</v>
          </cell>
          <cell r="AJ178">
            <v>280</v>
          </cell>
        </row>
        <row r="179">
          <cell r="B179" t="str">
            <v>A168DamaEC50</v>
          </cell>
          <cell r="C179" t="str">
            <v>Muyssen and Janssen 2001</v>
          </cell>
          <cell r="D179">
            <v>2001</v>
          </cell>
          <cell r="E179" t="str">
            <v>Daphnia magna</v>
          </cell>
          <cell r="F179" t="str">
            <v xml:space="preserve">Daphnia </v>
          </cell>
          <cell r="G179" t="str">
            <v>magna</v>
          </cell>
          <cell r="H179"/>
          <cell r="I179" t="str">
            <v>Cladocera</v>
          </cell>
          <cell r="J179" t="str">
            <v>&lt;24 hr</v>
          </cell>
          <cell r="K179" t="str">
            <v>mortality</v>
          </cell>
          <cell r="L179" t="str">
            <v>EC50</v>
          </cell>
          <cell r="M179" t="str">
            <v>ZnCl2</v>
          </cell>
          <cell r="N179" t="str">
            <v>Zn Measured in each treatment; assume filtered as in Muyssen and Janssen 2001</v>
          </cell>
          <cell r="O179" t="str">
            <v>static</v>
          </cell>
          <cell r="P179" t="str">
            <v>Acute</v>
          </cell>
          <cell r="Q179" t="str">
            <v>48-hr</v>
          </cell>
          <cell r="R179" t="str">
            <v>None</v>
          </cell>
          <cell r="S179" t="str">
            <v>S-M4 medium</v>
          </cell>
          <cell r="T179" t="str">
            <v>MLR</v>
          </cell>
          <cell r="U179">
            <v>20</v>
          </cell>
          <cell r="V179">
            <v>7.8</v>
          </cell>
          <cell r="W179" t="str">
            <v/>
          </cell>
          <cell r="X179" t="str">
            <v/>
          </cell>
          <cell r="Y179">
            <v>1702</v>
          </cell>
          <cell r="Z179" t="str">
            <v/>
          </cell>
          <cell r="AA179">
            <v>0.27500000000000002</v>
          </cell>
          <cell r="AB179">
            <v>10</v>
          </cell>
          <cell r="AC179">
            <v>89.712000000000003</v>
          </cell>
          <cell r="AD179">
            <v>13.664</v>
          </cell>
          <cell r="AE179">
            <v>2.8</v>
          </cell>
          <cell r="AF179">
            <v>3.5840000000000001</v>
          </cell>
          <cell r="AG179">
            <v>54.207999999999998</v>
          </cell>
          <cell r="AH179">
            <v>162.28800000000001</v>
          </cell>
          <cell r="AI179">
            <v>90</v>
          </cell>
          <cell r="AJ179">
            <v>280</v>
          </cell>
        </row>
        <row r="180">
          <cell r="B180" t="str">
            <v>A169DamaEC50</v>
          </cell>
          <cell r="C180" t="str">
            <v>Muyssen and Janssen 2001</v>
          </cell>
          <cell r="D180">
            <v>2001</v>
          </cell>
          <cell r="E180" t="str">
            <v>Daphnia magna</v>
          </cell>
          <cell r="F180" t="str">
            <v xml:space="preserve">Daphnia </v>
          </cell>
          <cell r="G180" t="str">
            <v>magna</v>
          </cell>
          <cell r="H180"/>
          <cell r="I180" t="str">
            <v>Cladocera</v>
          </cell>
          <cell r="J180" t="str">
            <v>&lt;24 hr</v>
          </cell>
          <cell r="K180" t="str">
            <v>mortality</v>
          </cell>
          <cell r="L180" t="str">
            <v>EC50</v>
          </cell>
          <cell r="M180" t="str">
            <v>ZnCl2</v>
          </cell>
          <cell r="N180" t="str">
            <v>Zn Measured in each treatment; assume filtered as in Muyssen and Janssen 2001</v>
          </cell>
          <cell r="O180" t="str">
            <v>static</v>
          </cell>
          <cell r="P180" t="str">
            <v>Acute</v>
          </cell>
          <cell r="Q180" t="str">
            <v>48-hr</v>
          </cell>
          <cell r="R180" t="str">
            <v>None</v>
          </cell>
          <cell r="S180" t="str">
            <v>S-M4 medium</v>
          </cell>
          <cell r="T180" t="str">
            <v>MLR</v>
          </cell>
          <cell r="U180">
            <v>20</v>
          </cell>
          <cell r="V180">
            <v>7.8</v>
          </cell>
          <cell r="W180" t="str">
            <v/>
          </cell>
          <cell r="X180" t="str">
            <v/>
          </cell>
          <cell r="Y180">
            <v>1692</v>
          </cell>
          <cell r="Z180" t="str">
            <v/>
          </cell>
          <cell r="AA180">
            <v>0.27500000000000002</v>
          </cell>
          <cell r="AB180">
            <v>10</v>
          </cell>
          <cell r="AC180">
            <v>89.712000000000003</v>
          </cell>
          <cell r="AD180">
            <v>13.664</v>
          </cell>
          <cell r="AE180">
            <v>2.8</v>
          </cell>
          <cell r="AF180">
            <v>3.5840000000000001</v>
          </cell>
          <cell r="AG180">
            <v>54.207999999999998</v>
          </cell>
          <cell r="AH180">
            <v>162.28800000000001</v>
          </cell>
          <cell r="AI180">
            <v>90</v>
          </cell>
          <cell r="AJ180">
            <v>280</v>
          </cell>
        </row>
        <row r="181">
          <cell r="B181" t="str">
            <v>A170DamaEC50</v>
          </cell>
          <cell r="C181" t="str">
            <v>Muyssen et al. 2005</v>
          </cell>
          <cell r="D181">
            <v>2005</v>
          </cell>
          <cell r="E181" t="str">
            <v>Daphnia magna</v>
          </cell>
          <cell r="F181" t="str">
            <v xml:space="preserve">Daphnia </v>
          </cell>
          <cell r="G181" t="str">
            <v>magna</v>
          </cell>
          <cell r="H181"/>
          <cell r="I181" t="str">
            <v>Cladocera</v>
          </cell>
          <cell r="J181" t="str">
            <v>&lt;24 hr</v>
          </cell>
          <cell r="K181" t="str">
            <v>mortality</v>
          </cell>
          <cell r="L181" t="str">
            <v>EC50</v>
          </cell>
          <cell r="M181" t="str">
            <v>ZnCl2</v>
          </cell>
          <cell r="N181"/>
          <cell r="O181" t="str">
            <v>static</v>
          </cell>
          <cell r="P181" t="str">
            <v>Acute</v>
          </cell>
          <cell r="Q181" t="str">
            <v>48-hr</v>
          </cell>
          <cell r="R181"/>
          <cell r="S181" t="str">
            <v>S-ISO_1996</v>
          </cell>
          <cell r="T181" t="str">
            <v>MLR</v>
          </cell>
          <cell r="U181">
            <v>20</v>
          </cell>
          <cell r="V181">
            <v>7.8</v>
          </cell>
          <cell r="W181" t="str">
            <v/>
          </cell>
          <cell r="X181" t="str">
            <v/>
          </cell>
          <cell r="Y181">
            <v>1833</v>
          </cell>
          <cell r="Z181" t="str">
            <v/>
          </cell>
          <cell r="AA181">
            <v>0.3</v>
          </cell>
          <cell r="AB181">
            <v>10</v>
          </cell>
          <cell r="AC181">
            <v>80.16</v>
          </cell>
          <cell r="AD181">
            <v>12.16</v>
          </cell>
          <cell r="AE181">
            <v>17.239999999999998</v>
          </cell>
          <cell r="AF181">
            <v>2.93</v>
          </cell>
          <cell r="AG181">
            <v>48</v>
          </cell>
          <cell r="AH181">
            <v>144.46</v>
          </cell>
          <cell r="AI181">
            <v>45.75</v>
          </cell>
          <cell r="AJ181">
            <v>250</v>
          </cell>
        </row>
        <row r="182">
          <cell r="B182" t="str">
            <v>A171DamaEC50</v>
          </cell>
          <cell r="C182" t="str">
            <v>Muyssen et al. 2005</v>
          </cell>
          <cell r="D182">
            <v>2005</v>
          </cell>
          <cell r="E182" t="str">
            <v>Daphnia magna</v>
          </cell>
          <cell r="F182" t="str">
            <v xml:space="preserve">Daphnia </v>
          </cell>
          <cell r="G182" t="str">
            <v>magna</v>
          </cell>
          <cell r="H182"/>
          <cell r="I182" t="str">
            <v>Cladocera</v>
          </cell>
          <cell r="J182" t="str">
            <v>&lt;24 hr</v>
          </cell>
          <cell r="K182" t="str">
            <v>mortality</v>
          </cell>
          <cell r="L182" t="str">
            <v>EC50</v>
          </cell>
          <cell r="M182" t="str">
            <v>ZnCl2</v>
          </cell>
          <cell r="N182"/>
          <cell r="O182" t="str">
            <v>static</v>
          </cell>
          <cell r="P182" t="str">
            <v>Acute</v>
          </cell>
          <cell r="Q182" t="str">
            <v>48-hr</v>
          </cell>
          <cell r="R182"/>
          <cell r="S182" t="str">
            <v>S-ISO_1996</v>
          </cell>
          <cell r="T182" t="str">
            <v>MLR</v>
          </cell>
          <cell r="U182">
            <v>20</v>
          </cell>
          <cell r="V182">
            <v>7.8</v>
          </cell>
          <cell r="W182" t="str">
            <v/>
          </cell>
          <cell r="X182" t="str">
            <v/>
          </cell>
          <cell r="Y182">
            <v>2650</v>
          </cell>
          <cell r="Z182" t="str">
            <v/>
          </cell>
          <cell r="AA182">
            <v>0.3</v>
          </cell>
          <cell r="AB182">
            <v>10</v>
          </cell>
          <cell r="AC182">
            <v>80.16</v>
          </cell>
          <cell r="AD182">
            <v>12.16</v>
          </cell>
          <cell r="AE182">
            <v>17.239999999999998</v>
          </cell>
          <cell r="AF182">
            <v>2.93</v>
          </cell>
          <cell r="AG182">
            <v>48</v>
          </cell>
          <cell r="AH182">
            <v>144.46</v>
          </cell>
          <cell r="AI182">
            <v>45.75</v>
          </cell>
          <cell r="AJ182">
            <v>250</v>
          </cell>
        </row>
        <row r="183">
          <cell r="B183" t="str">
            <v>A172DamaEC50</v>
          </cell>
          <cell r="C183" t="str">
            <v>Muyssen et al. 2005</v>
          </cell>
          <cell r="D183">
            <v>2005</v>
          </cell>
          <cell r="E183" t="str">
            <v>Daphnia magna</v>
          </cell>
          <cell r="F183" t="str">
            <v xml:space="preserve">Daphnia </v>
          </cell>
          <cell r="G183" t="str">
            <v>magna</v>
          </cell>
          <cell r="H183"/>
          <cell r="I183" t="str">
            <v>Cladocera</v>
          </cell>
          <cell r="J183" t="str">
            <v>&lt;24 hr</v>
          </cell>
          <cell r="K183" t="str">
            <v>mortality</v>
          </cell>
          <cell r="L183" t="str">
            <v>EC50</v>
          </cell>
          <cell r="M183" t="str">
            <v>ZnCl2</v>
          </cell>
          <cell r="N183"/>
          <cell r="O183" t="str">
            <v>static</v>
          </cell>
          <cell r="P183" t="str">
            <v>Acute</v>
          </cell>
          <cell r="Q183" t="str">
            <v>48-hr</v>
          </cell>
          <cell r="R183"/>
          <cell r="S183" t="str">
            <v>S-ISO_1996</v>
          </cell>
          <cell r="T183" t="str">
            <v>MLR</v>
          </cell>
          <cell r="U183">
            <v>20</v>
          </cell>
          <cell r="V183">
            <v>7.8</v>
          </cell>
          <cell r="W183" t="str">
            <v/>
          </cell>
          <cell r="X183" t="str">
            <v/>
          </cell>
          <cell r="Y183">
            <v>2909</v>
          </cell>
          <cell r="Z183" t="str">
            <v/>
          </cell>
          <cell r="AA183">
            <v>0.3</v>
          </cell>
          <cell r="AB183">
            <v>10</v>
          </cell>
          <cell r="AC183">
            <v>80.16</v>
          </cell>
          <cell r="AD183">
            <v>12.16</v>
          </cell>
          <cell r="AE183">
            <v>17.239999999999998</v>
          </cell>
          <cell r="AF183">
            <v>2.93</v>
          </cell>
          <cell r="AG183">
            <v>48</v>
          </cell>
          <cell r="AH183">
            <v>144.46</v>
          </cell>
          <cell r="AI183">
            <v>45.75</v>
          </cell>
          <cell r="AJ183">
            <v>250</v>
          </cell>
        </row>
        <row r="184">
          <cell r="B184" t="str">
            <v>A173DamaEC50</v>
          </cell>
          <cell r="C184" t="str">
            <v>Muyssen et al. 2005*</v>
          </cell>
          <cell r="D184" t="str">
            <v>2005*</v>
          </cell>
          <cell r="E184" t="str">
            <v>Daphnia magna</v>
          </cell>
          <cell r="F184" t="str">
            <v xml:space="preserve">Daphnia </v>
          </cell>
          <cell r="G184" t="str">
            <v>magna</v>
          </cell>
          <cell r="H184"/>
          <cell r="I184" t="str">
            <v>Cladocera</v>
          </cell>
          <cell r="J184" t="str">
            <v>NA</v>
          </cell>
          <cell r="K184" t="str">
            <v>mortality</v>
          </cell>
          <cell r="L184" t="str">
            <v>EC50</v>
          </cell>
          <cell r="M184"/>
          <cell r="N184"/>
          <cell r="O184" t="str">
            <v>static</v>
          </cell>
          <cell r="P184" t="str">
            <v>Acute</v>
          </cell>
          <cell r="Q184" t="str">
            <v>48-hr</v>
          </cell>
          <cell r="R184"/>
          <cell r="S184" t="str">
            <v>WIP</v>
          </cell>
          <cell r="T184"/>
          <cell r="U184">
            <v>20</v>
          </cell>
          <cell r="V184">
            <v>7.8</v>
          </cell>
          <cell r="W184" t="str">
            <v/>
          </cell>
          <cell r="X184" t="str">
            <v/>
          </cell>
          <cell r="Y184">
            <v>2909</v>
          </cell>
          <cell r="Z184" t="str">
            <v/>
          </cell>
          <cell r="AA184">
            <v>0.3</v>
          </cell>
          <cell r="AB184">
            <v>10</v>
          </cell>
          <cell r="AC184">
            <v>80.16</v>
          </cell>
          <cell r="AD184">
            <v>12.16</v>
          </cell>
          <cell r="AE184">
            <v>17.239999999999998</v>
          </cell>
          <cell r="AF184">
            <v>2.93</v>
          </cell>
          <cell r="AG184">
            <v>48</v>
          </cell>
          <cell r="AH184">
            <v>144.46</v>
          </cell>
          <cell r="AI184">
            <v>45.75</v>
          </cell>
          <cell r="AJ184">
            <v>250</v>
          </cell>
        </row>
        <row r="185">
          <cell r="B185" t="str">
            <v>A174DamaEC50</v>
          </cell>
          <cell r="C185" t="str">
            <v>Muyssen et al. 2005*</v>
          </cell>
          <cell r="D185" t="str">
            <v>2005*</v>
          </cell>
          <cell r="E185" t="str">
            <v>Daphnia magna</v>
          </cell>
          <cell r="F185" t="str">
            <v xml:space="preserve">Daphnia </v>
          </cell>
          <cell r="G185" t="str">
            <v>magna</v>
          </cell>
          <cell r="H185"/>
          <cell r="I185" t="str">
            <v>Cladocera</v>
          </cell>
          <cell r="J185" t="str">
            <v>NA</v>
          </cell>
          <cell r="K185" t="str">
            <v>mortality</v>
          </cell>
          <cell r="L185" t="str">
            <v>EC50</v>
          </cell>
          <cell r="M185"/>
          <cell r="N185"/>
          <cell r="O185" t="str">
            <v>static</v>
          </cell>
          <cell r="P185" t="str">
            <v>Acute</v>
          </cell>
          <cell r="Q185" t="str">
            <v>48-hr</v>
          </cell>
          <cell r="R185"/>
          <cell r="S185" t="str">
            <v>WIP</v>
          </cell>
          <cell r="T185"/>
          <cell r="U185">
            <v>20</v>
          </cell>
          <cell r="V185">
            <v>7.8</v>
          </cell>
          <cell r="W185" t="str">
            <v/>
          </cell>
          <cell r="X185" t="str">
            <v/>
          </cell>
          <cell r="Y185">
            <v>1833</v>
          </cell>
          <cell r="Z185" t="str">
            <v/>
          </cell>
          <cell r="AA185">
            <v>0.3</v>
          </cell>
          <cell r="AB185">
            <v>10</v>
          </cell>
          <cell r="AC185">
            <v>80.16</v>
          </cell>
          <cell r="AD185">
            <v>12.16</v>
          </cell>
          <cell r="AE185">
            <v>17.239999999999998</v>
          </cell>
          <cell r="AF185">
            <v>2.93</v>
          </cell>
          <cell r="AG185">
            <v>48</v>
          </cell>
          <cell r="AH185">
            <v>144.46</v>
          </cell>
          <cell r="AI185">
            <v>45.75</v>
          </cell>
          <cell r="AJ185">
            <v>250</v>
          </cell>
        </row>
        <row r="186">
          <cell r="B186" t="str">
            <v>A175DamaEC50</v>
          </cell>
          <cell r="C186" t="str">
            <v>Paulauskis and Winner 1988</v>
          </cell>
          <cell r="D186">
            <v>1988</v>
          </cell>
          <cell r="E186" t="str">
            <v>Daphnia magna</v>
          </cell>
          <cell r="F186" t="str">
            <v xml:space="preserve">Daphnia </v>
          </cell>
          <cell r="G186" t="str">
            <v>magna</v>
          </cell>
          <cell r="H186"/>
          <cell r="I186" t="str">
            <v>Cladocera</v>
          </cell>
          <cell r="J186" t="str">
            <v>NA</v>
          </cell>
          <cell r="K186" t="str">
            <v>mortality</v>
          </cell>
          <cell r="L186" t="str">
            <v>EC50</v>
          </cell>
          <cell r="M186"/>
          <cell r="N186"/>
          <cell r="O186" t="str">
            <v>NR</v>
          </cell>
          <cell r="P186" t="str">
            <v>Acute</v>
          </cell>
          <cell r="Q186" t="str">
            <v>72-hr</v>
          </cell>
          <cell r="R186"/>
          <cell r="S186" t="str">
            <v>WIP</v>
          </cell>
          <cell r="T186"/>
          <cell r="U186" t="str">
            <v/>
          </cell>
          <cell r="V186" t="str">
            <v/>
          </cell>
          <cell r="W186" t="str">
            <v/>
          </cell>
          <cell r="X186">
            <v>52</v>
          </cell>
          <cell r="Y186">
            <v>50.856000000000002</v>
          </cell>
          <cell r="Z186" t="str">
            <v/>
          </cell>
          <cell r="AA186" t="str">
            <v/>
          </cell>
          <cell r="AB186" t="str">
            <v/>
          </cell>
          <cell r="AC186" t="str">
            <v/>
          </cell>
          <cell r="AD186" t="str">
            <v/>
          </cell>
          <cell r="AE186" t="str">
            <v/>
          </cell>
          <cell r="AF186" t="str">
            <v/>
          </cell>
          <cell r="AG186" t="str">
            <v/>
          </cell>
          <cell r="AH186" t="str">
            <v/>
          </cell>
          <cell r="AI186" t="str">
            <v/>
          </cell>
          <cell r="AJ186">
            <v>52</v>
          </cell>
        </row>
        <row r="187">
          <cell r="B187" t="str">
            <v>A176DamaEC50</v>
          </cell>
          <cell r="C187" t="str">
            <v>Paulauskis and Winner 1988</v>
          </cell>
          <cell r="D187">
            <v>1988</v>
          </cell>
          <cell r="E187" t="str">
            <v>Daphnia magna</v>
          </cell>
          <cell r="F187" t="str">
            <v xml:space="preserve">Daphnia </v>
          </cell>
          <cell r="G187" t="str">
            <v>magna</v>
          </cell>
          <cell r="H187"/>
          <cell r="I187" t="str">
            <v>Cladocera</v>
          </cell>
          <cell r="J187" t="str">
            <v>NA</v>
          </cell>
          <cell r="K187" t="str">
            <v>mortality</v>
          </cell>
          <cell r="L187" t="str">
            <v>EC50</v>
          </cell>
          <cell r="M187"/>
          <cell r="N187"/>
          <cell r="O187" t="str">
            <v>NR</v>
          </cell>
          <cell r="P187" t="str">
            <v>Acute</v>
          </cell>
          <cell r="Q187" t="str">
            <v>72-hr</v>
          </cell>
          <cell r="R187"/>
          <cell r="S187" t="str">
            <v>WIP</v>
          </cell>
          <cell r="T187"/>
          <cell r="U187" t="str">
            <v/>
          </cell>
          <cell r="V187" t="str">
            <v/>
          </cell>
          <cell r="W187" t="str">
            <v/>
          </cell>
          <cell r="X187">
            <v>102</v>
          </cell>
          <cell r="Y187">
            <v>99.756</v>
          </cell>
          <cell r="Z187" t="str">
            <v/>
          </cell>
          <cell r="AA187" t="str">
            <v/>
          </cell>
          <cell r="AB187" t="str">
            <v/>
          </cell>
          <cell r="AC187" t="str">
            <v/>
          </cell>
          <cell r="AD187" t="str">
            <v/>
          </cell>
          <cell r="AE187" t="str">
            <v/>
          </cell>
          <cell r="AF187" t="str">
            <v/>
          </cell>
          <cell r="AG187" t="str">
            <v/>
          </cell>
          <cell r="AH187" t="str">
            <v/>
          </cell>
          <cell r="AI187" t="str">
            <v/>
          </cell>
          <cell r="AJ187">
            <v>102</v>
          </cell>
        </row>
        <row r="188">
          <cell r="B188" t="str">
            <v>A177DamaEC50</v>
          </cell>
          <cell r="C188" t="str">
            <v>Paulauskis and Winner 1988</v>
          </cell>
          <cell r="D188">
            <v>1988</v>
          </cell>
          <cell r="E188" t="str">
            <v>Daphnia magna</v>
          </cell>
          <cell r="F188" t="str">
            <v xml:space="preserve">Daphnia </v>
          </cell>
          <cell r="G188" t="str">
            <v>magna</v>
          </cell>
          <cell r="H188"/>
          <cell r="I188" t="str">
            <v>Cladocera</v>
          </cell>
          <cell r="J188" t="str">
            <v>NA</v>
          </cell>
          <cell r="K188" t="str">
            <v>mortality</v>
          </cell>
          <cell r="L188" t="str">
            <v>EC50</v>
          </cell>
          <cell r="M188"/>
          <cell r="N188"/>
          <cell r="O188" t="str">
            <v>NR</v>
          </cell>
          <cell r="P188" t="str">
            <v>Acute</v>
          </cell>
          <cell r="Q188" t="str">
            <v>72-hr</v>
          </cell>
          <cell r="R188"/>
          <cell r="S188" t="str">
            <v>WIP</v>
          </cell>
          <cell r="T188"/>
          <cell r="U188" t="str">
            <v/>
          </cell>
          <cell r="V188" t="str">
            <v/>
          </cell>
          <cell r="W188" t="str">
            <v/>
          </cell>
          <cell r="X188">
            <v>340</v>
          </cell>
          <cell r="Y188">
            <v>332.52</v>
          </cell>
          <cell r="Z188" t="str">
            <v/>
          </cell>
          <cell r="AA188" t="str">
            <v/>
          </cell>
          <cell r="AB188" t="str">
            <v/>
          </cell>
          <cell r="AC188" t="str">
            <v/>
          </cell>
          <cell r="AD188" t="str">
            <v/>
          </cell>
          <cell r="AE188" t="str">
            <v/>
          </cell>
          <cell r="AF188" t="str">
            <v/>
          </cell>
          <cell r="AG188" t="str">
            <v/>
          </cell>
          <cell r="AH188" t="str">
            <v/>
          </cell>
          <cell r="AI188" t="str">
            <v/>
          </cell>
          <cell r="AJ188">
            <v>197</v>
          </cell>
        </row>
        <row r="189">
          <cell r="B189" t="str">
            <v>A178DapuEC50</v>
          </cell>
          <cell r="C189" t="str">
            <v>Cairns et al. 1978</v>
          </cell>
          <cell r="D189">
            <v>1978</v>
          </cell>
          <cell r="E189" t="str">
            <v>Daphnia pulex</v>
          </cell>
          <cell r="F189" t="str">
            <v xml:space="preserve">Daphnia </v>
          </cell>
          <cell r="G189" t="str">
            <v>pulex</v>
          </cell>
          <cell r="H189"/>
          <cell r="I189" t="str">
            <v>Cladocera</v>
          </cell>
          <cell r="J189" t="str">
            <v>Not indicated</v>
          </cell>
          <cell r="K189" t="str">
            <v>mortality</v>
          </cell>
          <cell r="L189" t="str">
            <v>EC50</v>
          </cell>
          <cell r="M189" t="str">
            <v>ZnSO4</v>
          </cell>
          <cell r="N189" t="str">
            <v>Total Zn 'usually were verified by analytical procedures'</v>
          </cell>
          <cell r="O189" t="str">
            <v>static</v>
          </cell>
          <cell r="P189" t="str">
            <v>Acute</v>
          </cell>
          <cell r="Q189" t="str">
            <v>48-hr</v>
          </cell>
          <cell r="R189"/>
          <cell r="S189" t="str">
            <v>T-Blacksburg dechlorinated</v>
          </cell>
          <cell r="T189"/>
          <cell r="U189">
            <v>20</v>
          </cell>
          <cell r="V189">
            <v>7.5</v>
          </cell>
          <cell r="W189" t="str">
            <v/>
          </cell>
          <cell r="X189">
            <v>500</v>
          </cell>
          <cell r="Y189">
            <v>489</v>
          </cell>
          <cell r="Z189" t="str">
            <v/>
          </cell>
          <cell r="AA189">
            <v>1.5</v>
          </cell>
          <cell r="AB189">
            <v>10</v>
          </cell>
          <cell r="AC189">
            <v>11</v>
          </cell>
          <cell r="AD189">
            <v>4.2</v>
          </cell>
          <cell r="AE189">
            <v>9.5</v>
          </cell>
          <cell r="AF189">
            <v>1.6</v>
          </cell>
          <cell r="AG189">
            <v>46</v>
          </cell>
          <cell r="AH189">
            <v>34</v>
          </cell>
          <cell r="AI189">
            <v>42</v>
          </cell>
          <cell r="AJ189">
            <v>45</v>
          </cell>
        </row>
        <row r="190">
          <cell r="B190" t="str">
            <v>A179DapuEC50</v>
          </cell>
          <cell r="C190" t="str">
            <v>Cairns et al. 1978</v>
          </cell>
          <cell r="D190">
            <v>1978</v>
          </cell>
          <cell r="E190" t="str">
            <v>Daphnia pulex</v>
          </cell>
          <cell r="F190" t="str">
            <v xml:space="preserve">Daphnia </v>
          </cell>
          <cell r="G190" t="str">
            <v>pulex</v>
          </cell>
          <cell r="H190"/>
          <cell r="I190" t="str">
            <v>Cladocera</v>
          </cell>
          <cell r="J190" t="str">
            <v>Not indicated</v>
          </cell>
          <cell r="K190" t="str">
            <v>mortality</v>
          </cell>
          <cell r="L190" t="str">
            <v>EC50</v>
          </cell>
          <cell r="M190" t="str">
            <v>ZnSO4</v>
          </cell>
          <cell r="N190" t="str">
            <v>Total Zn 'usually were verified by analytical procedures'</v>
          </cell>
          <cell r="O190" t="str">
            <v>static</v>
          </cell>
          <cell r="P190" t="str">
            <v>Acute</v>
          </cell>
          <cell r="Q190" t="str">
            <v>24-hr</v>
          </cell>
          <cell r="R190"/>
          <cell r="S190" t="str">
            <v>T-Blacksburg dechlorinated</v>
          </cell>
          <cell r="T190"/>
          <cell r="U190">
            <v>20</v>
          </cell>
          <cell r="V190">
            <v>7.5</v>
          </cell>
          <cell r="W190" t="str">
            <v/>
          </cell>
          <cell r="X190">
            <v>560</v>
          </cell>
          <cell r="Y190">
            <v>547.67999999999995</v>
          </cell>
          <cell r="Z190" t="str">
            <v/>
          </cell>
          <cell r="AA190">
            <v>1.5</v>
          </cell>
          <cell r="AB190">
            <v>10</v>
          </cell>
          <cell r="AC190">
            <v>11</v>
          </cell>
          <cell r="AD190">
            <v>4.2</v>
          </cell>
          <cell r="AE190">
            <v>9.5</v>
          </cell>
          <cell r="AF190">
            <v>1.6</v>
          </cell>
          <cell r="AG190">
            <v>46</v>
          </cell>
          <cell r="AH190">
            <v>34</v>
          </cell>
          <cell r="AI190">
            <v>42</v>
          </cell>
          <cell r="AJ190">
            <v>45</v>
          </cell>
        </row>
        <row r="191">
          <cell r="B191" t="str">
            <v>A180DapuEC50</v>
          </cell>
          <cell r="C191" t="str">
            <v>Clifford and McGeer 2009</v>
          </cell>
          <cell r="D191">
            <v>2009</v>
          </cell>
          <cell r="E191" t="str">
            <v>Daphnia pulex</v>
          </cell>
          <cell r="F191" t="str">
            <v xml:space="preserve">Daphnia </v>
          </cell>
          <cell r="G191" t="str">
            <v>pulex</v>
          </cell>
          <cell r="H191"/>
          <cell r="I191" t="str">
            <v>Cladocera</v>
          </cell>
          <cell r="J191" t="str">
            <v>&lt;24 hr</v>
          </cell>
          <cell r="K191" t="str">
            <v>mortality</v>
          </cell>
          <cell r="L191" t="str">
            <v>EC50</v>
          </cell>
          <cell r="M191" t="str">
            <v>ZnSO4</v>
          </cell>
          <cell r="N191" t="str">
            <v>Dissolved Zn at initiation and 48 h</v>
          </cell>
          <cell r="O191" t="str">
            <v>static</v>
          </cell>
          <cell r="P191" t="str">
            <v>Acute</v>
          </cell>
          <cell r="Q191" t="str">
            <v>48-hr</v>
          </cell>
          <cell r="R191" t="str">
            <v>None</v>
          </cell>
          <cell r="S191" t="str">
            <v>S-soft water</v>
          </cell>
          <cell r="T191" t="str">
            <v>MLR</v>
          </cell>
          <cell r="U191">
            <v>21</v>
          </cell>
          <cell r="V191">
            <v>7.85</v>
          </cell>
          <cell r="W191" t="str">
            <v/>
          </cell>
          <cell r="X191">
            <v>105</v>
          </cell>
          <cell r="Y191">
            <v>102.69</v>
          </cell>
          <cell r="Z191" t="str">
            <v/>
          </cell>
          <cell r="AA191">
            <v>0.6</v>
          </cell>
          <cell r="AB191">
            <v>10</v>
          </cell>
          <cell r="AC191">
            <v>1.6031200000000001</v>
          </cell>
          <cell r="AD191">
            <v>3.4026999999999998</v>
          </cell>
          <cell r="AE191">
            <v>13.1</v>
          </cell>
          <cell r="AF191">
            <v>1.1729400000000001</v>
          </cell>
          <cell r="AG191">
            <v>17.28</v>
          </cell>
          <cell r="AH191">
            <v>1.06359</v>
          </cell>
          <cell r="AI191">
            <v>27.7</v>
          </cell>
          <cell r="AJ191">
            <v>18.015309240000001</v>
          </cell>
        </row>
        <row r="192">
          <cell r="B192" t="str">
            <v>A181DapuEC50</v>
          </cell>
          <cell r="C192" t="str">
            <v>Clifford and McGeer 2009</v>
          </cell>
          <cell r="D192">
            <v>2009</v>
          </cell>
          <cell r="E192" t="str">
            <v>Daphnia pulex</v>
          </cell>
          <cell r="F192" t="str">
            <v xml:space="preserve">Daphnia </v>
          </cell>
          <cell r="G192" t="str">
            <v>pulex</v>
          </cell>
          <cell r="H192"/>
          <cell r="I192" t="str">
            <v>Cladocera</v>
          </cell>
          <cell r="J192" t="str">
            <v>&lt;24 hr</v>
          </cell>
          <cell r="K192" t="str">
            <v>mortality</v>
          </cell>
          <cell r="L192" t="str">
            <v>EC50</v>
          </cell>
          <cell r="M192" t="str">
            <v>ZnSO4</v>
          </cell>
          <cell r="N192" t="str">
            <v>Dissolved Zn at initiation and 48 h</v>
          </cell>
          <cell r="O192" t="str">
            <v>static</v>
          </cell>
          <cell r="P192" t="str">
            <v>Acute</v>
          </cell>
          <cell r="Q192" t="str">
            <v>48-hr</v>
          </cell>
          <cell r="R192" t="str">
            <v>None</v>
          </cell>
          <cell r="S192" t="str">
            <v>S-soft water</v>
          </cell>
          <cell r="T192" t="str">
            <v>MLR</v>
          </cell>
          <cell r="U192">
            <v>21</v>
          </cell>
          <cell r="V192">
            <v>7.85</v>
          </cell>
          <cell r="W192" t="str">
            <v/>
          </cell>
          <cell r="X192">
            <v>190</v>
          </cell>
          <cell r="Y192">
            <v>185.82</v>
          </cell>
          <cell r="Z192" t="str">
            <v/>
          </cell>
          <cell r="AA192">
            <v>0.6</v>
          </cell>
          <cell r="AB192">
            <v>10</v>
          </cell>
          <cell r="AC192">
            <v>4.4085799999999997</v>
          </cell>
          <cell r="AD192">
            <v>3.4026999999999998</v>
          </cell>
          <cell r="AE192">
            <v>13.1</v>
          </cell>
          <cell r="AF192">
            <v>1.1729400000000001</v>
          </cell>
          <cell r="AG192">
            <v>24</v>
          </cell>
          <cell r="AH192">
            <v>1.06359</v>
          </cell>
          <cell r="AI192">
            <v>27.7</v>
          </cell>
          <cell r="AJ192">
            <v>25.020542859999999</v>
          </cell>
        </row>
        <row r="193">
          <cell r="B193" t="str">
            <v>A182DapuEC50</v>
          </cell>
          <cell r="C193" t="str">
            <v>Clifford and McGeer 2009</v>
          </cell>
          <cell r="D193">
            <v>2009</v>
          </cell>
          <cell r="E193" t="str">
            <v>Daphnia pulex</v>
          </cell>
          <cell r="F193" t="str">
            <v xml:space="preserve">Daphnia </v>
          </cell>
          <cell r="G193" t="str">
            <v>pulex</v>
          </cell>
          <cell r="H193"/>
          <cell r="I193" t="str">
            <v>Cladocera</v>
          </cell>
          <cell r="J193" t="str">
            <v>&lt;24 hr</v>
          </cell>
          <cell r="K193" t="str">
            <v>mortality</v>
          </cell>
          <cell r="L193" t="str">
            <v>EC50</v>
          </cell>
          <cell r="M193" t="str">
            <v>ZnSO4</v>
          </cell>
          <cell r="N193" t="str">
            <v>Dissolved Zn at initiation and 48 h</v>
          </cell>
          <cell r="O193" t="str">
            <v>static</v>
          </cell>
          <cell r="P193" t="str">
            <v>Acute</v>
          </cell>
          <cell r="Q193" t="str">
            <v>48-hr</v>
          </cell>
          <cell r="R193" t="str">
            <v>None</v>
          </cell>
          <cell r="S193" t="str">
            <v>S-soft water</v>
          </cell>
          <cell r="T193" t="str">
            <v>MLR</v>
          </cell>
          <cell r="U193">
            <v>21</v>
          </cell>
          <cell r="V193">
            <v>7.85</v>
          </cell>
          <cell r="W193" t="str">
            <v/>
          </cell>
          <cell r="X193">
            <v>399</v>
          </cell>
          <cell r="Y193">
            <v>390.22199999999998</v>
          </cell>
          <cell r="Z193" t="str">
            <v/>
          </cell>
          <cell r="AA193">
            <v>0.6</v>
          </cell>
          <cell r="AB193">
            <v>10</v>
          </cell>
          <cell r="AC193">
            <v>7.2140399999999998</v>
          </cell>
          <cell r="AD193">
            <v>3.4026999999999998</v>
          </cell>
          <cell r="AE193">
            <v>13.1</v>
          </cell>
          <cell r="AF193">
            <v>1.1729400000000001</v>
          </cell>
          <cell r="AG193">
            <v>30.72</v>
          </cell>
          <cell r="AH193">
            <v>1.06359</v>
          </cell>
          <cell r="AI193">
            <v>27.7</v>
          </cell>
          <cell r="AJ193">
            <v>32.025776479999998</v>
          </cell>
        </row>
        <row r="194">
          <cell r="B194" t="str">
            <v>A183DapuEC50</v>
          </cell>
          <cell r="C194" t="str">
            <v>Clifford and McGeer 2009</v>
          </cell>
          <cell r="D194">
            <v>2009</v>
          </cell>
          <cell r="E194" t="str">
            <v>Daphnia pulex</v>
          </cell>
          <cell r="F194" t="str">
            <v xml:space="preserve">Daphnia </v>
          </cell>
          <cell r="G194" t="str">
            <v>pulex</v>
          </cell>
          <cell r="H194"/>
          <cell r="I194" t="str">
            <v>Cladocera</v>
          </cell>
          <cell r="J194" t="str">
            <v>&lt;24 hr</v>
          </cell>
          <cell r="K194" t="str">
            <v>mortality</v>
          </cell>
          <cell r="L194" t="str">
            <v>EC50</v>
          </cell>
          <cell r="M194" t="str">
            <v>ZnSO4</v>
          </cell>
          <cell r="N194" t="str">
            <v>Dissolved Zn at initiation and 48 h</v>
          </cell>
          <cell r="O194" t="str">
            <v>static</v>
          </cell>
          <cell r="P194" t="str">
            <v>Acute</v>
          </cell>
          <cell r="Q194" t="str">
            <v>48-hr</v>
          </cell>
          <cell r="R194" t="str">
            <v>None</v>
          </cell>
          <cell r="S194" t="str">
            <v>S-soft water</v>
          </cell>
          <cell r="T194" t="str">
            <v>MLR</v>
          </cell>
          <cell r="U194">
            <v>21</v>
          </cell>
          <cell r="V194">
            <v>7.85</v>
          </cell>
          <cell r="W194" t="str">
            <v/>
          </cell>
          <cell r="X194">
            <v>320</v>
          </cell>
          <cell r="Y194">
            <v>312.95999999999998</v>
          </cell>
          <cell r="Z194" t="str">
            <v/>
          </cell>
          <cell r="AA194">
            <v>0.6</v>
          </cell>
          <cell r="AB194">
            <v>10</v>
          </cell>
          <cell r="AC194">
            <v>10.019500000000001</v>
          </cell>
          <cell r="AD194">
            <v>3.4026999999999998</v>
          </cell>
          <cell r="AE194">
            <v>13.1</v>
          </cell>
          <cell r="AF194">
            <v>1.1729400000000001</v>
          </cell>
          <cell r="AG194">
            <v>37.44</v>
          </cell>
          <cell r="AH194">
            <v>1.06359</v>
          </cell>
          <cell r="AI194">
            <v>27.7</v>
          </cell>
          <cell r="AJ194">
            <v>39.031010100000003</v>
          </cell>
        </row>
        <row r="195">
          <cell r="B195" t="str">
            <v>A184DapuEC50</v>
          </cell>
          <cell r="C195" t="str">
            <v>Clifford and McGeer 2009</v>
          </cell>
          <cell r="D195">
            <v>2009</v>
          </cell>
          <cell r="E195" t="str">
            <v>Daphnia pulex</v>
          </cell>
          <cell r="F195" t="str">
            <v xml:space="preserve">Daphnia </v>
          </cell>
          <cell r="G195" t="str">
            <v>pulex</v>
          </cell>
          <cell r="H195"/>
          <cell r="I195" t="str">
            <v>Cladocera</v>
          </cell>
          <cell r="J195" t="str">
            <v>&lt;24 hr</v>
          </cell>
          <cell r="K195" t="str">
            <v>mortality</v>
          </cell>
          <cell r="L195" t="str">
            <v>EC50</v>
          </cell>
          <cell r="M195" t="str">
            <v>ZnSO4</v>
          </cell>
          <cell r="N195" t="str">
            <v>Dissolved Zn at initiation and 48 h</v>
          </cell>
          <cell r="O195" t="str">
            <v>static</v>
          </cell>
          <cell r="P195" t="str">
            <v>Acute</v>
          </cell>
          <cell r="Q195" t="str">
            <v>48-hr</v>
          </cell>
          <cell r="R195" t="str">
            <v>None</v>
          </cell>
          <cell r="S195" t="str">
            <v>S-soft water</v>
          </cell>
          <cell r="T195" t="str">
            <v>MLR</v>
          </cell>
          <cell r="U195">
            <v>21</v>
          </cell>
          <cell r="V195">
            <v>7.85</v>
          </cell>
          <cell r="W195" t="str">
            <v/>
          </cell>
          <cell r="X195">
            <v>556</v>
          </cell>
          <cell r="Y195">
            <v>543.76800000000003</v>
          </cell>
          <cell r="Z195" t="str">
            <v/>
          </cell>
          <cell r="AA195">
            <v>0.6</v>
          </cell>
          <cell r="AB195">
            <v>10</v>
          </cell>
          <cell r="AC195">
            <v>14.42808</v>
          </cell>
          <cell r="AD195">
            <v>3.4026999999999998</v>
          </cell>
          <cell r="AE195">
            <v>13.1</v>
          </cell>
          <cell r="AF195">
            <v>1.1729400000000001</v>
          </cell>
          <cell r="AG195">
            <v>48</v>
          </cell>
          <cell r="AH195">
            <v>1.06359</v>
          </cell>
          <cell r="AI195">
            <v>27.7</v>
          </cell>
          <cell r="AJ195">
            <v>50.039234360000002</v>
          </cell>
        </row>
        <row r="196">
          <cell r="B196" t="str">
            <v>A185DapuEC50</v>
          </cell>
          <cell r="C196" t="str">
            <v>Clifford and McGeer 2009</v>
          </cell>
          <cell r="D196">
            <v>2009</v>
          </cell>
          <cell r="E196" t="str">
            <v>Daphnia pulex</v>
          </cell>
          <cell r="F196" t="str">
            <v xml:space="preserve">Daphnia </v>
          </cell>
          <cell r="G196" t="str">
            <v>pulex</v>
          </cell>
          <cell r="H196"/>
          <cell r="I196" t="str">
            <v>Cladocera</v>
          </cell>
          <cell r="J196" t="str">
            <v>&lt;24 hr</v>
          </cell>
          <cell r="K196" t="str">
            <v>mortality</v>
          </cell>
          <cell r="L196" t="str">
            <v>EC50</v>
          </cell>
          <cell r="M196" t="str">
            <v>ZnSO4</v>
          </cell>
          <cell r="N196" t="str">
            <v>Dissolved Zn at initiation and 48 h</v>
          </cell>
          <cell r="O196" t="str">
            <v>static</v>
          </cell>
          <cell r="P196" t="str">
            <v>Acute</v>
          </cell>
          <cell r="Q196" t="str">
            <v>48-hr</v>
          </cell>
          <cell r="R196" t="str">
            <v>None</v>
          </cell>
          <cell r="S196" t="str">
            <v>S-soft water</v>
          </cell>
          <cell r="T196" t="str">
            <v>MLR</v>
          </cell>
          <cell r="U196">
            <v>21</v>
          </cell>
          <cell r="V196">
            <v>7.85</v>
          </cell>
          <cell r="W196" t="str">
            <v/>
          </cell>
          <cell r="X196">
            <v>1013</v>
          </cell>
          <cell r="Y196">
            <v>990.71399999999994</v>
          </cell>
          <cell r="Z196" t="str">
            <v/>
          </cell>
          <cell r="AA196">
            <v>0.6</v>
          </cell>
          <cell r="AB196">
            <v>10</v>
          </cell>
          <cell r="AC196">
            <v>32.062399999999997</v>
          </cell>
          <cell r="AD196">
            <v>3.4026999999999998</v>
          </cell>
          <cell r="AE196">
            <v>13.1</v>
          </cell>
          <cell r="AF196">
            <v>1.1729400000000001</v>
          </cell>
          <cell r="AG196">
            <v>90.24</v>
          </cell>
          <cell r="AH196">
            <v>1.06359</v>
          </cell>
          <cell r="AI196">
            <v>27.7</v>
          </cell>
          <cell r="AJ196">
            <v>94.072131400000004</v>
          </cell>
        </row>
        <row r="197">
          <cell r="B197" t="str">
            <v>A186DapuEC50</v>
          </cell>
          <cell r="C197" t="str">
            <v>Clifford and McGeer 2009</v>
          </cell>
          <cell r="D197">
            <v>2009</v>
          </cell>
          <cell r="E197" t="str">
            <v>Daphnia pulex</v>
          </cell>
          <cell r="F197" t="str">
            <v xml:space="preserve">Daphnia </v>
          </cell>
          <cell r="G197" t="str">
            <v>pulex</v>
          </cell>
          <cell r="H197"/>
          <cell r="I197" t="str">
            <v>Cladocera</v>
          </cell>
          <cell r="J197" t="str">
            <v>&lt;24 hr</v>
          </cell>
          <cell r="K197" t="str">
            <v>mortality</v>
          </cell>
          <cell r="L197" t="str">
            <v>EC50</v>
          </cell>
          <cell r="M197" t="str">
            <v>ZnSO4</v>
          </cell>
          <cell r="N197" t="str">
            <v>Dissolved Zn at initiation and 48 h</v>
          </cell>
          <cell r="O197" t="str">
            <v>static</v>
          </cell>
          <cell r="P197" t="str">
            <v>Acute</v>
          </cell>
          <cell r="Q197" t="str">
            <v>48-hr</v>
          </cell>
          <cell r="R197" t="str">
            <v>None</v>
          </cell>
          <cell r="S197" t="str">
            <v>S-soft water</v>
          </cell>
          <cell r="T197" t="str">
            <v>MLR</v>
          </cell>
          <cell r="U197">
            <v>21</v>
          </cell>
          <cell r="V197">
            <v>7.85</v>
          </cell>
          <cell r="W197" t="str">
            <v/>
          </cell>
          <cell r="X197">
            <v>1883</v>
          </cell>
          <cell r="Y197">
            <v>1841.5740000000001</v>
          </cell>
          <cell r="Z197" t="str">
            <v/>
          </cell>
          <cell r="AA197">
            <v>0.6</v>
          </cell>
          <cell r="AB197">
            <v>10</v>
          </cell>
          <cell r="AC197">
            <v>59.71622</v>
          </cell>
          <cell r="AD197">
            <v>3.4026999999999998</v>
          </cell>
          <cell r="AE197">
            <v>13.1</v>
          </cell>
          <cell r="AF197">
            <v>1.1729400000000001</v>
          </cell>
          <cell r="AG197">
            <v>156.47999999999999</v>
          </cell>
          <cell r="AH197">
            <v>1.06359</v>
          </cell>
          <cell r="AI197">
            <v>27.7</v>
          </cell>
          <cell r="AJ197">
            <v>163.12371994</v>
          </cell>
        </row>
        <row r="198">
          <cell r="B198" t="str">
            <v>A187DapuEC50</v>
          </cell>
          <cell r="C198" t="str">
            <v>Clifford and McGeer 2009</v>
          </cell>
          <cell r="D198">
            <v>2009</v>
          </cell>
          <cell r="E198" t="str">
            <v>Daphnia pulex</v>
          </cell>
          <cell r="F198" t="str">
            <v xml:space="preserve">Daphnia </v>
          </cell>
          <cell r="G198" t="str">
            <v>pulex</v>
          </cell>
          <cell r="H198"/>
          <cell r="I198" t="str">
            <v>Cladocera</v>
          </cell>
          <cell r="J198" t="str">
            <v>&lt;24 hr</v>
          </cell>
          <cell r="K198" t="str">
            <v>mortality</v>
          </cell>
          <cell r="L198" t="str">
            <v>EC50</v>
          </cell>
          <cell r="M198" t="str">
            <v>ZnSO4</v>
          </cell>
          <cell r="N198" t="str">
            <v>Dissolved Zn at initiation and 48 h</v>
          </cell>
          <cell r="O198" t="str">
            <v>static</v>
          </cell>
          <cell r="P198" t="str">
            <v>Acute</v>
          </cell>
          <cell r="Q198" t="str">
            <v>48-hr</v>
          </cell>
          <cell r="R198" t="str">
            <v>None</v>
          </cell>
          <cell r="S198" t="str">
            <v>S-soft water</v>
          </cell>
          <cell r="T198" t="str">
            <v>MLR</v>
          </cell>
          <cell r="U198">
            <v>21</v>
          </cell>
          <cell r="V198">
            <v>7.85</v>
          </cell>
          <cell r="W198" t="str">
            <v/>
          </cell>
          <cell r="X198">
            <v>268</v>
          </cell>
          <cell r="Y198">
            <v>262.10399999999998</v>
          </cell>
          <cell r="Z198" t="str">
            <v/>
          </cell>
          <cell r="AA198">
            <v>0.6</v>
          </cell>
          <cell r="AB198">
            <v>10</v>
          </cell>
          <cell r="AC198">
            <v>6.8132599999999996</v>
          </cell>
          <cell r="AD198">
            <v>0.24304999999999999</v>
          </cell>
          <cell r="AE198">
            <v>13.1</v>
          </cell>
          <cell r="AF198">
            <v>1.1729400000000001</v>
          </cell>
          <cell r="AG198">
            <v>17.28</v>
          </cell>
          <cell r="AH198">
            <v>1.06359</v>
          </cell>
          <cell r="AI198">
            <v>27.7</v>
          </cell>
          <cell r="AJ198">
            <v>18.01359012</v>
          </cell>
        </row>
        <row r="199">
          <cell r="B199" t="str">
            <v>A188DapuEC50</v>
          </cell>
          <cell r="C199" t="str">
            <v>Clifford and McGeer 2009</v>
          </cell>
          <cell r="D199">
            <v>2009</v>
          </cell>
          <cell r="E199" t="str">
            <v>Daphnia pulex</v>
          </cell>
          <cell r="F199" t="str">
            <v xml:space="preserve">Daphnia </v>
          </cell>
          <cell r="G199" t="str">
            <v>pulex</v>
          </cell>
          <cell r="H199"/>
          <cell r="I199" t="str">
            <v>Cladocera</v>
          </cell>
          <cell r="J199" t="str">
            <v>&lt;24 hr</v>
          </cell>
          <cell r="K199" t="str">
            <v>mortality</v>
          </cell>
          <cell r="L199" t="str">
            <v>EC50</v>
          </cell>
          <cell r="M199" t="str">
            <v>ZnSO4</v>
          </cell>
          <cell r="N199" t="str">
            <v>Dissolved Zn at initiation and 48 h</v>
          </cell>
          <cell r="O199" t="str">
            <v>static</v>
          </cell>
          <cell r="P199" t="str">
            <v>Acute</v>
          </cell>
          <cell r="Q199" t="str">
            <v>48-hr</v>
          </cell>
          <cell r="R199" t="str">
            <v>None</v>
          </cell>
          <cell r="S199" t="str">
            <v>S-soft water</v>
          </cell>
          <cell r="T199" t="str">
            <v>MLR</v>
          </cell>
          <cell r="U199">
            <v>21</v>
          </cell>
          <cell r="V199">
            <v>7.85</v>
          </cell>
          <cell r="W199" t="str">
            <v/>
          </cell>
          <cell r="X199">
            <v>399</v>
          </cell>
          <cell r="Y199">
            <v>390.22199999999998</v>
          </cell>
          <cell r="Z199" t="str">
            <v/>
          </cell>
          <cell r="AA199">
            <v>0.6</v>
          </cell>
          <cell r="AB199">
            <v>10</v>
          </cell>
          <cell r="AC199">
            <v>6.8132599999999996</v>
          </cell>
          <cell r="AD199">
            <v>3.1596500000000001</v>
          </cell>
          <cell r="AE199">
            <v>13.1</v>
          </cell>
          <cell r="AF199">
            <v>1.1729400000000001</v>
          </cell>
          <cell r="AG199">
            <v>28.799999999999997</v>
          </cell>
          <cell r="AH199">
            <v>1.06359</v>
          </cell>
          <cell r="AI199">
            <v>27.7</v>
          </cell>
          <cell r="AJ199">
            <v>30.024148919999998</v>
          </cell>
        </row>
        <row r="200">
          <cell r="B200" t="str">
            <v>A189DapuEC50</v>
          </cell>
          <cell r="C200" t="str">
            <v>Clifford and McGeer 2009</v>
          </cell>
          <cell r="D200">
            <v>2009</v>
          </cell>
          <cell r="E200" t="str">
            <v>Daphnia pulex</v>
          </cell>
          <cell r="F200" t="str">
            <v xml:space="preserve">Daphnia </v>
          </cell>
          <cell r="G200" t="str">
            <v>pulex</v>
          </cell>
          <cell r="H200"/>
          <cell r="I200" t="str">
            <v>Cladocera</v>
          </cell>
          <cell r="J200" t="str">
            <v>&lt;24 hr</v>
          </cell>
          <cell r="K200" t="str">
            <v>mortality</v>
          </cell>
          <cell r="L200" t="str">
            <v>EC50</v>
          </cell>
          <cell r="M200" t="str">
            <v>ZnSO4</v>
          </cell>
          <cell r="N200" t="str">
            <v>Dissolved Zn at initiation and 48 h</v>
          </cell>
          <cell r="O200" t="str">
            <v>static</v>
          </cell>
          <cell r="P200" t="str">
            <v>Acute</v>
          </cell>
          <cell r="Q200" t="str">
            <v>48-hr</v>
          </cell>
          <cell r="R200" t="str">
            <v>None</v>
          </cell>
          <cell r="S200" t="str">
            <v>S-soft water</v>
          </cell>
          <cell r="T200" t="str">
            <v>MLR</v>
          </cell>
          <cell r="U200">
            <v>21</v>
          </cell>
          <cell r="V200">
            <v>7.85</v>
          </cell>
          <cell r="W200" t="str">
            <v/>
          </cell>
          <cell r="X200">
            <v>432</v>
          </cell>
          <cell r="Y200">
            <v>422.49599999999998</v>
          </cell>
          <cell r="Z200" t="str">
            <v/>
          </cell>
          <cell r="AA200">
            <v>0.6</v>
          </cell>
          <cell r="AB200">
            <v>10</v>
          </cell>
          <cell r="AC200">
            <v>6.8132599999999996</v>
          </cell>
          <cell r="AD200">
            <v>6.5623500000000003</v>
          </cell>
          <cell r="AE200">
            <v>13.1</v>
          </cell>
          <cell r="AF200">
            <v>1.1729400000000001</v>
          </cell>
          <cell r="AG200">
            <v>42.24</v>
          </cell>
          <cell r="AH200">
            <v>1.06359</v>
          </cell>
          <cell r="AI200">
            <v>27.7</v>
          </cell>
          <cell r="AJ200">
            <v>44.036467520000002</v>
          </cell>
        </row>
        <row r="201">
          <cell r="B201" t="str">
            <v>A190DapuEC50</v>
          </cell>
          <cell r="C201" t="str">
            <v>Clifford and McGeer 2009</v>
          </cell>
          <cell r="D201">
            <v>2009</v>
          </cell>
          <cell r="E201" t="str">
            <v>Daphnia pulex</v>
          </cell>
          <cell r="F201" t="str">
            <v xml:space="preserve">Daphnia </v>
          </cell>
          <cell r="G201" t="str">
            <v>pulex</v>
          </cell>
          <cell r="H201"/>
          <cell r="I201" t="str">
            <v>Cladocera</v>
          </cell>
          <cell r="J201" t="str">
            <v>&lt;24 hr</v>
          </cell>
          <cell r="K201" t="str">
            <v>mortality</v>
          </cell>
          <cell r="L201" t="str">
            <v>EC50</v>
          </cell>
          <cell r="M201" t="str">
            <v>ZnSO4</v>
          </cell>
          <cell r="N201" t="str">
            <v>Dissolved Zn at initiation and 48 h</v>
          </cell>
          <cell r="O201" t="str">
            <v>static</v>
          </cell>
          <cell r="P201" t="str">
            <v>Acute</v>
          </cell>
          <cell r="Q201" t="str">
            <v>48-hr</v>
          </cell>
          <cell r="R201" t="str">
            <v>None</v>
          </cell>
          <cell r="S201" t="str">
            <v>S-soft water</v>
          </cell>
          <cell r="T201" t="str">
            <v>MLR</v>
          </cell>
          <cell r="U201">
            <v>21</v>
          </cell>
          <cell r="V201">
            <v>7.85</v>
          </cell>
          <cell r="W201" t="str">
            <v/>
          </cell>
          <cell r="X201">
            <v>353</v>
          </cell>
          <cell r="Y201">
            <v>345.23399999999998</v>
          </cell>
          <cell r="Z201" t="str">
            <v/>
          </cell>
          <cell r="AA201">
            <v>0.6</v>
          </cell>
          <cell r="AB201">
            <v>10</v>
          </cell>
          <cell r="AC201">
            <v>6.8132599999999996</v>
          </cell>
          <cell r="AD201">
            <v>9.9650499999999997</v>
          </cell>
          <cell r="AE201">
            <v>13.1</v>
          </cell>
          <cell r="AF201">
            <v>1.1729400000000001</v>
          </cell>
          <cell r="AG201">
            <v>55.679999999999993</v>
          </cell>
          <cell r="AH201">
            <v>1.06359</v>
          </cell>
          <cell r="AI201">
            <v>27.7</v>
          </cell>
          <cell r="AJ201">
            <v>58.048786120000003</v>
          </cell>
        </row>
        <row r="202">
          <cell r="B202" t="str">
            <v>A191DapuEC50</v>
          </cell>
          <cell r="C202" t="str">
            <v>Clifford and McGeer 2009</v>
          </cell>
          <cell r="D202">
            <v>2009</v>
          </cell>
          <cell r="E202" t="str">
            <v>Daphnia pulex</v>
          </cell>
          <cell r="F202" t="str">
            <v xml:space="preserve">Daphnia </v>
          </cell>
          <cell r="G202" t="str">
            <v>pulex</v>
          </cell>
          <cell r="H202"/>
          <cell r="I202" t="str">
            <v>Cladocera</v>
          </cell>
          <cell r="J202" t="str">
            <v>&lt;24 hr</v>
          </cell>
          <cell r="K202" t="str">
            <v>mortality</v>
          </cell>
          <cell r="L202" t="str">
            <v>EC50</v>
          </cell>
          <cell r="M202" t="str">
            <v>ZnSO4</v>
          </cell>
          <cell r="N202" t="str">
            <v>Dissolved Zn at initiation and 48 h</v>
          </cell>
          <cell r="O202" t="str">
            <v>static</v>
          </cell>
          <cell r="P202" t="str">
            <v>Acute</v>
          </cell>
          <cell r="Q202" t="str">
            <v>48-hr</v>
          </cell>
          <cell r="R202" t="str">
            <v>None</v>
          </cell>
          <cell r="S202" t="str">
            <v>S-soft water</v>
          </cell>
          <cell r="T202" t="str">
            <v>MLR</v>
          </cell>
          <cell r="U202">
            <v>21</v>
          </cell>
          <cell r="V202">
            <v>7.85</v>
          </cell>
          <cell r="W202" t="str">
            <v/>
          </cell>
          <cell r="X202">
            <v>615</v>
          </cell>
          <cell r="Y202">
            <v>601.47</v>
          </cell>
          <cell r="Z202" t="str">
            <v/>
          </cell>
          <cell r="AA202">
            <v>0.6</v>
          </cell>
          <cell r="AB202">
            <v>10</v>
          </cell>
          <cell r="AC202">
            <v>6.8132599999999996</v>
          </cell>
          <cell r="AD202">
            <v>15.069100000000001</v>
          </cell>
          <cell r="AE202">
            <v>13.1</v>
          </cell>
          <cell r="AF202">
            <v>1.1729400000000001</v>
          </cell>
          <cell r="AG202">
            <v>75.84</v>
          </cell>
          <cell r="AH202">
            <v>1.06359</v>
          </cell>
          <cell r="AI202">
            <v>27.7</v>
          </cell>
          <cell r="AJ202">
            <v>79.067264019999996</v>
          </cell>
        </row>
        <row r="203">
          <cell r="B203" t="str">
            <v>A192DapuEC50</v>
          </cell>
          <cell r="C203" t="str">
            <v>Clifford and McGeer 2009</v>
          </cell>
          <cell r="D203">
            <v>2009</v>
          </cell>
          <cell r="E203" t="str">
            <v>Daphnia pulex</v>
          </cell>
          <cell r="F203" t="str">
            <v xml:space="preserve">Daphnia </v>
          </cell>
          <cell r="G203" t="str">
            <v>pulex</v>
          </cell>
          <cell r="H203"/>
          <cell r="I203" t="str">
            <v>Cladocera</v>
          </cell>
          <cell r="J203" t="str">
            <v>&lt;24 hr</v>
          </cell>
          <cell r="K203" t="str">
            <v>mortality</v>
          </cell>
          <cell r="L203" t="str">
            <v>EC50</v>
          </cell>
          <cell r="M203" t="str">
            <v>ZnSO4</v>
          </cell>
          <cell r="N203" t="str">
            <v>Dissolved Zn at initiation and 48 h</v>
          </cell>
          <cell r="O203" t="str">
            <v>static</v>
          </cell>
          <cell r="P203" t="str">
            <v>Acute</v>
          </cell>
          <cell r="Q203" t="str">
            <v>48-hr</v>
          </cell>
          <cell r="R203" t="str">
            <v>None</v>
          </cell>
          <cell r="S203" t="str">
            <v>S-soft water</v>
          </cell>
          <cell r="T203" t="str">
            <v>MLR</v>
          </cell>
          <cell r="U203">
            <v>21</v>
          </cell>
          <cell r="V203">
            <v>7.85</v>
          </cell>
          <cell r="W203" t="str">
            <v/>
          </cell>
          <cell r="X203">
            <v>523</v>
          </cell>
          <cell r="Y203">
            <v>511.49399999999997</v>
          </cell>
          <cell r="Z203" t="str">
            <v/>
          </cell>
          <cell r="AA203">
            <v>0.6</v>
          </cell>
          <cell r="AB203">
            <v>10</v>
          </cell>
          <cell r="AC203">
            <v>6.8132599999999996</v>
          </cell>
          <cell r="AD203">
            <v>3.4026999999999998</v>
          </cell>
          <cell r="AE203">
            <v>2.2999999999999998</v>
          </cell>
          <cell r="AF203">
            <v>1.1729400000000001</v>
          </cell>
          <cell r="AG203">
            <v>29.759999999999998</v>
          </cell>
          <cell r="AH203">
            <v>3.5453000000000001</v>
          </cell>
          <cell r="AI203">
            <v>27.7</v>
          </cell>
          <cell r="AJ203">
            <v>31.025028819999999</v>
          </cell>
        </row>
        <row r="204">
          <cell r="B204" t="str">
            <v>A193DapuEC50</v>
          </cell>
          <cell r="C204" t="str">
            <v>Clifford and McGeer 2009</v>
          </cell>
          <cell r="D204">
            <v>2009</v>
          </cell>
          <cell r="E204" t="str">
            <v>Daphnia pulex</v>
          </cell>
          <cell r="F204" t="str">
            <v xml:space="preserve">Daphnia </v>
          </cell>
          <cell r="G204" t="str">
            <v>pulex</v>
          </cell>
          <cell r="H204"/>
          <cell r="I204" t="str">
            <v>Cladocera</v>
          </cell>
          <cell r="J204" t="str">
            <v>&lt;24 hr</v>
          </cell>
          <cell r="K204" t="str">
            <v>mortality</v>
          </cell>
          <cell r="L204" t="str">
            <v>EC50</v>
          </cell>
          <cell r="M204" t="str">
            <v>ZnSO4</v>
          </cell>
          <cell r="N204" t="str">
            <v>Dissolved Zn at initiation and 48 h</v>
          </cell>
          <cell r="O204" t="str">
            <v>static</v>
          </cell>
          <cell r="P204" t="str">
            <v>Acute</v>
          </cell>
          <cell r="Q204" t="str">
            <v>48-hr</v>
          </cell>
          <cell r="R204" t="str">
            <v>None</v>
          </cell>
          <cell r="S204" t="str">
            <v>S-soft water</v>
          </cell>
          <cell r="T204" t="str">
            <v>MLR</v>
          </cell>
          <cell r="U204">
            <v>21</v>
          </cell>
          <cell r="V204">
            <v>7.85</v>
          </cell>
          <cell r="W204" t="str">
            <v/>
          </cell>
          <cell r="X204">
            <v>399</v>
          </cell>
          <cell r="Y204">
            <v>390.22199999999998</v>
          </cell>
          <cell r="Z204" t="str">
            <v/>
          </cell>
          <cell r="AA204">
            <v>0.6</v>
          </cell>
          <cell r="AB204">
            <v>10</v>
          </cell>
          <cell r="AC204">
            <v>6.8132599999999996</v>
          </cell>
          <cell r="AD204">
            <v>3.4026999999999998</v>
          </cell>
          <cell r="AE204">
            <v>12.9</v>
          </cell>
          <cell r="AF204">
            <v>1.1729400000000001</v>
          </cell>
          <cell r="AG204">
            <v>29.759999999999998</v>
          </cell>
          <cell r="AH204">
            <v>19.853680000000001</v>
          </cell>
          <cell r="AI204">
            <v>27.7</v>
          </cell>
          <cell r="AJ204">
            <v>31.025028819999999</v>
          </cell>
        </row>
        <row r="205">
          <cell r="B205" t="str">
            <v>A194DapuEC50</v>
          </cell>
          <cell r="C205" t="str">
            <v>Clifford and McGeer 2009</v>
          </cell>
          <cell r="D205">
            <v>2009</v>
          </cell>
          <cell r="E205" t="str">
            <v>Daphnia pulex</v>
          </cell>
          <cell r="F205" t="str">
            <v xml:space="preserve">Daphnia </v>
          </cell>
          <cell r="G205" t="str">
            <v>pulex</v>
          </cell>
          <cell r="H205"/>
          <cell r="I205" t="str">
            <v>Cladocera</v>
          </cell>
          <cell r="J205" t="str">
            <v>&lt;24 hr</v>
          </cell>
          <cell r="K205" t="str">
            <v>mortality</v>
          </cell>
          <cell r="L205" t="str">
            <v>EC50</v>
          </cell>
          <cell r="M205" t="str">
            <v>ZnSO4</v>
          </cell>
          <cell r="N205" t="str">
            <v>Dissolved Zn at initiation and 48 h</v>
          </cell>
          <cell r="O205" t="str">
            <v>static</v>
          </cell>
          <cell r="P205" t="str">
            <v>Acute</v>
          </cell>
          <cell r="Q205" t="str">
            <v>48-hr</v>
          </cell>
          <cell r="R205" t="str">
            <v>None</v>
          </cell>
          <cell r="S205" t="str">
            <v>S-soft water</v>
          </cell>
          <cell r="T205" t="str">
            <v>MLR</v>
          </cell>
          <cell r="U205">
            <v>21</v>
          </cell>
          <cell r="V205">
            <v>7.85</v>
          </cell>
          <cell r="W205" t="str">
            <v/>
          </cell>
          <cell r="X205">
            <v>706</v>
          </cell>
          <cell r="Y205">
            <v>690.46799999999996</v>
          </cell>
          <cell r="Z205" t="str">
            <v/>
          </cell>
          <cell r="AA205">
            <v>0.6</v>
          </cell>
          <cell r="AB205">
            <v>10</v>
          </cell>
          <cell r="AC205">
            <v>6.8132599999999996</v>
          </cell>
          <cell r="AD205">
            <v>3.4026999999999998</v>
          </cell>
          <cell r="AE205">
            <v>26.9</v>
          </cell>
          <cell r="AF205">
            <v>1.1729400000000001</v>
          </cell>
          <cell r="AG205">
            <v>29.759999999999998</v>
          </cell>
          <cell r="AH205">
            <v>41.48001</v>
          </cell>
          <cell r="AI205">
            <v>27.7</v>
          </cell>
          <cell r="AJ205">
            <v>31.025028819999999</v>
          </cell>
        </row>
        <row r="206">
          <cell r="B206" t="str">
            <v>A195DapuEC50</v>
          </cell>
          <cell r="C206" t="str">
            <v>Clifford and McGeer 2009</v>
          </cell>
          <cell r="D206">
            <v>2009</v>
          </cell>
          <cell r="E206" t="str">
            <v>Daphnia pulex</v>
          </cell>
          <cell r="F206" t="str">
            <v xml:space="preserve">Daphnia </v>
          </cell>
          <cell r="G206" t="str">
            <v>pulex</v>
          </cell>
          <cell r="H206"/>
          <cell r="I206" t="str">
            <v>Cladocera</v>
          </cell>
          <cell r="J206" t="str">
            <v>&lt;24 hr</v>
          </cell>
          <cell r="K206" t="str">
            <v>mortality</v>
          </cell>
          <cell r="L206" t="str">
            <v>EC50</v>
          </cell>
          <cell r="M206" t="str">
            <v>ZnSO4</v>
          </cell>
          <cell r="N206" t="str">
            <v>Dissolved Zn at initiation and 48 h</v>
          </cell>
          <cell r="O206" t="str">
            <v>static</v>
          </cell>
          <cell r="P206" t="str">
            <v>Acute</v>
          </cell>
          <cell r="Q206" t="str">
            <v>48-hr</v>
          </cell>
          <cell r="R206" t="str">
            <v>None</v>
          </cell>
          <cell r="S206" t="str">
            <v>S-soft water</v>
          </cell>
          <cell r="T206" t="str">
            <v>MLR</v>
          </cell>
          <cell r="U206">
            <v>21</v>
          </cell>
          <cell r="V206">
            <v>7.85</v>
          </cell>
          <cell r="W206" t="str">
            <v/>
          </cell>
          <cell r="X206">
            <v>399</v>
          </cell>
          <cell r="Y206">
            <v>390.22199999999998</v>
          </cell>
          <cell r="Z206" t="str">
            <v/>
          </cell>
          <cell r="AA206">
            <v>0.6</v>
          </cell>
          <cell r="AB206">
            <v>10</v>
          </cell>
          <cell r="AC206">
            <v>6.8132599999999996</v>
          </cell>
          <cell r="AD206">
            <v>3.4026999999999998</v>
          </cell>
          <cell r="AE206">
            <v>13.1</v>
          </cell>
          <cell r="AF206">
            <v>0.39097999999999999</v>
          </cell>
          <cell r="AG206">
            <v>29.759999999999998</v>
          </cell>
          <cell r="AH206">
            <v>0.35453000000000001</v>
          </cell>
          <cell r="AI206">
            <v>27.7</v>
          </cell>
          <cell r="AJ206">
            <v>31.025028819999999</v>
          </cell>
        </row>
        <row r="207">
          <cell r="B207" t="str">
            <v>A196DapuEC50</v>
          </cell>
          <cell r="C207" t="str">
            <v>Clifford and McGeer 2009</v>
          </cell>
          <cell r="D207">
            <v>2009</v>
          </cell>
          <cell r="E207" t="str">
            <v>Daphnia pulex</v>
          </cell>
          <cell r="F207" t="str">
            <v xml:space="preserve">Daphnia </v>
          </cell>
          <cell r="G207" t="str">
            <v>pulex</v>
          </cell>
          <cell r="H207"/>
          <cell r="I207" t="str">
            <v>Cladocera</v>
          </cell>
          <cell r="J207" t="str">
            <v>&lt;24 hr</v>
          </cell>
          <cell r="K207" t="str">
            <v>mortality</v>
          </cell>
          <cell r="L207" t="str">
            <v>EC50</v>
          </cell>
          <cell r="M207" t="str">
            <v>ZnSO4</v>
          </cell>
          <cell r="N207" t="str">
            <v>Dissolved Zn at initiation and 48 h</v>
          </cell>
          <cell r="O207" t="str">
            <v>static</v>
          </cell>
          <cell r="P207" t="str">
            <v>Acute</v>
          </cell>
          <cell r="Q207" t="str">
            <v>48-hr</v>
          </cell>
          <cell r="R207" t="str">
            <v>None</v>
          </cell>
          <cell r="S207" t="str">
            <v>S-soft water</v>
          </cell>
          <cell r="T207" t="str">
            <v>MLR</v>
          </cell>
          <cell r="U207">
            <v>21</v>
          </cell>
          <cell r="V207">
            <v>7.85</v>
          </cell>
          <cell r="W207" t="str">
            <v/>
          </cell>
          <cell r="X207">
            <v>477</v>
          </cell>
          <cell r="Y207">
            <v>466.50599999999997</v>
          </cell>
          <cell r="Z207" t="str">
            <v/>
          </cell>
          <cell r="AA207">
            <v>0.6</v>
          </cell>
          <cell r="AB207">
            <v>10</v>
          </cell>
          <cell r="AC207">
            <v>6.8132599999999996</v>
          </cell>
          <cell r="AD207">
            <v>3.4026999999999998</v>
          </cell>
          <cell r="AE207">
            <v>13.1</v>
          </cell>
          <cell r="AF207">
            <v>4.6917600000000004</v>
          </cell>
          <cell r="AG207">
            <v>29.759999999999998</v>
          </cell>
          <cell r="AH207">
            <v>4.2543600000000001</v>
          </cell>
          <cell r="AI207">
            <v>27.7</v>
          </cell>
          <cell r="AJ207">
            <v>31.025028819999999</v>
          </cell>
        </row>
        <row r="208">
          <cell r="B208" t="str">
            <v>A197DapuEC50</v>
          </cell>
          <cell r="C208" t="str">
            <v>Clifford and McGeer 2009</v>
          </cell>
          <cell r="D208">
            <v>2009</v>
          </cell>
          <cell r="E208" t="str">
            <v>Daphnia pulex</v>
          </cell>
          <cell r="F208" t="str">
            <v xml:space="preserve">Daphnia </v>
          </cell>
          <cell r="G208" t="str">
            <v>pulex</v>
          </cell>
          <cell r="H208"/>
          <cell r="I208" t="str">
            <v>Cladocera</v>
          </cell>
          <cell r="J208" t="str">
            <v>&lt;24 hr</v>
          </cell>
          <cell r="K208" t="str">
            <v>mortality</v>
          </cell>
          <cell r="L208" t="str">
            <v>EC50</v>
          </cell>
          <cell r="M208" t="str">
            <v>ZnSO4</v>
          </cell>
          <cell r="N208" t="str">
            <v>Dissolved Zn at initiation and 48 h</v>
          </cell>
          <cell r="O208" t="str">
            <v>static</v>
          </cell>
          <cell r="P208" t="str">
            <v>Acute</v>
          </cell>
          <cell r="Q208" t="str">
            <v>48-hr</v>
          </cell>
          <cell r="R208" t="str">
            <v>None</v>
          </cell>
          <cell r="S208" t="str">
            <v>S-soft water</v>
          </cell>
          <cell r="T208" t="str">
            <v>MLR</v>
          </cell>
          <cell r="U208">
            <v>21</v>
          </cell>
          <cell r="V208">
            <v>7.85</v>
          </cell>
          <cell r="W208" t="str">
            <v/>
          </cell>
          <cell r="X208">
            <v>392.34</v>
          </cell>
          <cell r="Y208">
            <v>383.70851999999996</v>
          </cell>
          <cell r="Z208" t="str">
            <v/>
          </cell>
          <cell r="AA208">
            <v>0.6</v>
          </cell>
          <cell r="AB208">
            <v>10</v>
          </cell>
          <cell r="AC208">
            <v>6.8132599999999996</v>
          </cell>
          <cell r="AD208">
            <v>3.4026999999999998</v>
          </cell>
          <cell r="AE208">
            <v>13.1</v>
          </cell>
          <cell r="AF208">
            <v>54.346220000000002</v>
          </cell>
          <cell r="AG208">
            <v>29.759999999999998</v>
          </cell>
          <cell r="AH208">
            <v>49.279670000000003</v>
          </cell>
          <cell r="AI208">
            <v>27.7</v>
          </cell>
          <cell r="AJ208">
            <v>31.025028819999999</v>
          </cell>
        </row>
        <row r="209">
          <cell r="B209" t="str">
            <v>A198DapuEC50</v>
          </cell>
          <cell r="C209" t="str">
            <v>Clifford and McGeer 2009</v>
          </cell>
          <cell r="D209">
            <v>2009</v>
          </cell>
          <cell r="E209" t="str">
            <v>Daphnia pulex</v>
          </cell>
          <cell r="F209" t="str">
            <v xml:space="preserve">Daphnia </v>
          </cell>
          <cell r="G209" t="str">
            <v>pulex</v>
          </cell>
          <cell r="H209"/>
          <cell r="I209" t="str">
            <v>Cladocera</v>
          </cell>
          <cell r="J209" t="str">
            <v>&lt;24 hr</v>
          </cell>
          <cell r="K209" t="str">
            <v>mortality</v>
          </cell>
          <cell r="L209" t="str">
            <v>EC50</v>
          </cell>
          <cell r="M209" t="str">
            <v>ZnSO4</v>
          </cell>
          <cell r="N209" t="str">
            <v>Dissolved Zn at initiation and 48 h</v>
          </cell>
          <cell r="O209" t="str">
            <v>static</v>
          </cell>
          <cell r="P209" t="str">
            <v>Acute</v>
          </cell>
          <cell r="Q209" t="str">
            <v>48-hr</v>
          </cell>
          <cell r="R209" t="str">
            <v>None</v>
          </cell>
          <cell r="S209" t="str">
            <v>S-soft water</v>
          </cell>
          <cell r="T209" t="str">
            <v>MLR</v>
          </cell>
          <cell r="U209">
            <v>21</v>
          </cell>
          <cell r="V209">
            <v>6.32</v>
          </cell>
          <cell r="W209" t="str">
            <v/>
          </cell>
          <cell r="X209">
            <v>425</v>
          </cell>
          <cell r="Y209">
            <v>415.65</v>
          </cell>
          <cell r="Z209" t="str">
            <v/>
          </cell>
          <cell r="AA209">
            <v>0.6</v>
          </cell>
          <cell r="AB209">
            <v>10</v>
          </cell>
          <cell r="AC209">
            <v>6.8132599999999996</v>
          </cell>
          <cell r="AD209">
            <v>3.4026999999999998</v>
          </cell>
          <cell r="AE209">
            <v>13.1</v>
          </cell>
          <cell r="AF209">
            <v>1.1729400000000001</v>
          </cell>
          <cell r="AG209">
            <v>29.759999999999998</v>
          </cell>
          <cell r="AH209">
            <v>1.06359</v>
          </cell>
          <cell r="AI209">
            <v>13.7</v>
          </cell>
          <cell r="AJ209">
            <v>31.025028819999999</v>
          </cell>
        </row>
        <row r="210">
          <cell r="B210" t="str">
            <v>A199DapuEC50</v>
          </cell>
          <cell r="C210" t="str">
            <v>Clifford and McGeer 2009</v>
          </cell>
          <cell r="D210">
            <v>2009</v>
          </cell>
          <cell r="E210" t="str">
            <v>Daphnia pulex</v>
          </cell>
          <cell r="F210" t="str">
            <v xml:space="preserve">Daphnia </v>
          </cell>
          <cell r="G210" t="str">
            <v>pulex</v>
          </cell>
          <cell r="H210"/>
          <cell r="I210" t="str">
            <v>Cladocera</v>
          </cell>
          <cell r="J210" t="str">
            <v>&lt;24 hr</v>
          </cell>
          <cell r="K210" t="str">
            <v>mortality</v>
          </cell>
          <cell r="L210" t="str">
            <v>EC50</v>
          </cell>
          <cell r="M210" t="str">
            <v>ZnSO4</v>
          </cell>
          <cell r="N210" t="str">
            <v>Dissolved Zn at initiation and 48 h</v>
          </cell>
          <cell r="O210" t="str">
            <v>static</v>
          </cell>
          <cell r="P210" t="str">
            <v>Acute</v>
          </cell>
          <cell r="Q210" t="str">
            <v>48-hr</v>
          </cell>
          <cell r="R210" t="str">
            <v>None</v>
          </cell>
          <cell r="S210" t="str">
            <v>S-soft water</v>
          </cell>
          <cell r="T210" t="str">
            <v>MLR</v>
          </cell>
          <cell r="U210">
            <v>21</v>
          </cell>
          <cell r="V210">
            <v>7.28</v>
          </cell>
          <cell r="W210" t="str">
            <v/>
          </cell>
          <cell r="X210">
            <v>765</v>
          </cell>
          <cell r="Y210">
            <v>748.17</v>
          </cell>
          <cell r="Z210" t="str">
            <v/>
          </cell>
          <cell r="AA210">
            <v>0.6</v>
          </cell>
          <cell r="AB210">
            <v>10</v>
          </cell>
          <cell r="AC210">
            <v>6.8132599999999996</v>
          </cell>
          <cell r="AD210">
            <v>3.4026999999999998</v>
          </cell>
          <cell r="AE210">
            <v>13.1</v>
          </cell>
          <cell r="AF210">
            <v>1.1729400000000001</v>
          </cell>
          <cell r="AG210">
            <v>29.759999999999998</v>
          </cell>
          <cell r="AH210">
            <v>1.06359</v>
          </cell>
          <cell r="AI210">
            <v>25.5</v>
          </cell>
          <cell r="AJ210">
            <v>31.025028819999999</v>
          </cell>
        </row>
        <row r="211">
          <cell r="B211" t="str">
            <v>A200DapuEC50</v>
          </cell>
          <cell r="C211" t="str">
            <v>Clifford and McGeer 2009</v>
          </cell>
          <cell r="D211">
            <v>2009</v>
          </cell>
          <cell r="E211" t="str">
            <v>Daphnia pulex</v>
          </cell>
          <cell r="F211" t="str">
            <v xml:space="preserve">Daphnia </v>
          </cell>
          <cell r="G211" t="str">
            <v>pulex</v>
          </cell>
          <cell r="H211"/>
          <cell r="I211" t="str">
            <v>Cladocera</v>
          </cell>
          <cell r="J211" t="str">
            <v>&lt;24 hr</v>
          </cell>
          <cell r="K211" t="str">
            <v>mortality</v>
          </cell>
          <cell r="L211" t="str">
            <v>EC50</v>
          </cell>
          <cell r="M211" t="str">
            <v>ZnSO4</v>
          </cell>
          <cell r="N211" t="str">
            <v>Dissolved Zn at initiation and 48 h</v>
          </cell>
          <cell r="O211" t="str">
            <v>static</v>
          </cell>
          <cell r="P211" t="str">
            <v>Acute</v>
          </cell>
          <cell r="Q211" t="str">
            <v>48-hr</v>
          </cell>
          <cell r="R211" t="str">
            <v>None</v>
          </cell>
          <cell r="S211" t="str">
            <v>S-soft water</v>
          </cell>
          <cell r="T211" t="str">
            <v>MLR</v>
          </cell>
          <cell r="U211">
            <v>21</v>
          </cell>
          <cell r="V211">
            <v>8.01</v>
          </cell>
          <cell r="W211" t="str">
            <v/>
          </cell>
          <cell r="X211">
            <v>686</v>
          </cell>
          <cell r="Y211">
            <v>670.90800000000002</v>
          </cell>
          <cell r="Z211" t="str">
            <v/>
          </cell>
          <cell r="AA211">
            <v>0.6</v>
          </cell>
          <cell r="AB211">
            <v>10</v>
          </cell>
          <cell r="AC211">
            <v>6.8132599999999996</v>
          </cell>
          <cell r="AD211">
            <v>3.4026999999999998</v>
          </cell>
          <cell r="AE211">
            <v>13.1</v>
          </cell>
          <cell r="AF211">
            <v>1.1729400000000001</v>
          </cell>
          <cell r="AG211">
            <v>29.759999999999998</v>
          </cell>
          <cell r="AH211">
            <v>1.06359</v>
          </cell>
          <cell r="AI211">
            <v>28</v>
          </cell>
          <cell r="AJ211">
            <v>31.025028819999999</v>
          </cell>
        </row>
        <row r="212">
          <cell r="B212" t="str">
            <v>A201DapuEC50</v>
          </cell>
          <cell r="C212" t="str">
            <v>Clifford and McGeer 2009</v>
          </cell>
          <cell r="D212">
            <v>2009</v>
          </cell>
          <cell r="E212" t="str">
            <v>Daphnia pulex</v>
          </cell>
          <cell r="F212" t="str">
            <v xml:space="preserve">Daphnia </v>
          </cell>
          <cell r="G212" t="str">
            <v>pulex</v>
          </cell>
          <cell r="H212"/>
          <cell r="I212" t="str">
            <v>Cladocera</v>
          </cell>
          <cell r="J212" t="str">
            <v>&lt;24 hr</v>
          </cell>
          <cell r="K212" t="str">
            <v>mortality</v>
          </cell>
          <cell r="L212" t="str">
            <v>EC50</v>
          </cell>
          <cell r="M212" t="str">
            <v>ZnSO4</v>
          </cell>
          <cell r="N212" t="str">
            <v>Dissolved Zn at initiation and 48 h</v>
          </cell>
          <cell r="O212" t="str">
            <v>static</v>
          </cell>
          <cell r="P212" t="str">
            <v>Acute</v>
          </cell>
          <cell r="Q212" t="str">
            <v>48-hr</v>
          </cell>
          <cell r="R212" t="str">
            <v>None</v>
          </cell>
          <cell r="S212" t="str">
            <v>S-soft water</v>
          </cell>
          <cell r="T212" t="str">
            <v>MLR</v>
          </cell>
          <cell r="U212">
            <v>21</v>
          </cell>
          <cell r="V212">
            <v>7.85</v>
          </cell>
          <cell r="W212" t="str">
            <v/>
          </cell>
          <cell r="X212">
            <v>739</v>
          </cell>
          <cell r="Y212">
            <v>722.74199999999996</v>
          </cell>
          <cell r="Z212" t="str">
            <v/>
          </cell>
          <cell r="AA212">
            <v>6.1</v>
          </cell>
          <cell r="AB212">
            <v>10</v>
          </cell>
          <cell r="AC212">
            <v>6.8132599999999996</v>
          </cell>
          <cell r="AD212">
            <v>3.4026999999999998</v>
          </cell>
          <cell r="AE212">
            <v>13.1</v>
          </cell>
          <cell r="AF212">
            <v>1.1729400000000001</v>
          </cell>
          <cell r="AG212">
            <v>29.759999999999998</v>
          </cell>
          <cell r="AH212">
            <v>1.06359</v>
          </cell>
          <cell r="AI212">
            <v>27.7</v>
          </cell>
          <cell r="AJ212">
            <v>31.025028819999999</v>
          </cell>
        </row>
        <row r="213">
          <cell r="B213" t="str">
            <v>A202DapuEC50</v>
          </cell>
          <cell r="C213" t="str">
            <v>Clifford and McGeer 2009</v>
          </cell>
          <cell r="D213">
            <v>2009</v>
          </cell>
          <cell r="E213" t="str">
            <v>Daphnia pulex</v>
          </cell>
          <cell r="F213" t="str">
            <v xml:space="preserve">Daphnia </v>
          </cell>
          <cell r="G213" t="str">
            <v>pulex</v>
          </cell>
          <cell r="H213"/>
          <cell r="I213" t="str">
            <v>Cladocera</v>
          </cell>
          <cell r="J213" t="str">
            <v>&lt;24 hr</v>
          </cell>
          <cell r="K213" t="str">
            <v>mortality</v>
          </cell>
          <cell r="L213" t="str">
            <v>EC50</v>
          </cell>
          <cell r="M213" t="str">
            <v>ZnSO4</v>
          </cell>
          <cell r="N213" t="str">
            <v>Dissolved Zn at initiation and 48 h</v>
          </cell>
          <cell r="O213" t="str">
            <v>static</v>
          </cell>
          <cell r="P213" t="str">
            <v>Acute</v>
          </cell>
          <cell r="Q213" t="str">
            <v>48-hr</v>
          </cell>
          <cell r="R213" t="str">
            <v>None</v>
          </cell>
          <cell r="S213" t="str">
            <v>S-soft water</v>
          </cell>
          <cell r="T213" t="str">
            <v>MLR</v>
          </cell>
          <cell r="U213">
            <v>21</v>
          </cell>
          <cell r="V213">
            <v>7.85</v>
          </cell>
          <cell r="W213" t="str">
            <v/>
          </cell>
          <cell r="X213">
            <v>1053</v>
          </cell>
          <cell r="Y213">
            <v>1029.8340000000001</v>
          </cell>
          <cell r="Z213" t="str">
            <v/>
          </cell>
          <cell r="AA213">
            <v>10.8</v>
          </cell>
          <cell r="AB213">
            <v>10</v>
          </cell>
          <cell r="AC213">
            <v>6.8132599999999996</v>
          </cell>
          <cell r="AD213">
            <v>3.4026999999999998</v>
          </cell>
          <cell r="AE213">
            <v>13.1</v>
          </cell>
          <cell r="AF213">
            <v>1.1729400000000001</v>
          </cell>
          <cell r="AG213">
            <v>29.759999999999998</v>
          </cell>
          <cell r="AH213">
            <v>1.06359</v>
          </cell>
          <cell r="AI213">
            <v>27.7</v>
          </cell>
          <cell r="AJ213">
            <v>31.025028819999999</v>
          </cell>
        </row>
        <row r="214">
          <cell r="B214" t="str">
            <v>A203DapuEC50</v>
          </cell>
          <cell r="C214" t="str">
            <v>Clifford and McGeer 2009</v>
          </cell>
          <cell r="D214">
            <v>2009</v>
          </cell>
          <cell r="E214" t="str">
            <v>Daphnia pulex</v>
          </cell>
          <cell r="F214" t="str">
            <v xml:space="preserve">Daphnia </v>
          </cell>
          <cell r="G214" t="str">
            <v>pulex</v>
          </cell>
          <cell r="H214"/>
          <cell r="I214" t="str">
            <v>Cladocera</v>
          </cell>
          <cell r="J214" t="str">
            <v>&lt;24 hr</v>
          </cell>
          <cell r="K214" t="str">
            <v>mortality</v>
          </cell>
          <cell r="L214" t="str">
            <v>EC50</v>
          </cell>
          <cell r="M214" t="str">
            <v>ZnSO4</v>
          </cell>
          <cell r="N214" t="str">
            <v>Dissolved Zn at initiation and 48 h</v>
          </cell>
          <cell r="O214" t="str">
            <v>static</v>
          </cell>
          <cell r="P214" t="str">
            <v>Acute</v>
          </cell>
          <cell r="Q214" t="str">
            <v>48-hr</v>
          </cell>
          <cell r="R214" t="str">
            <v>None</v>
          </cell>
          <cell r="S214" t="str">
            <v>S-soft water</v>
          </cell>
          <cell r="T214" t="str">
            <v>MLR</v>
          </cell>
          <cell r="U214">
            <v>21</v>
          </cell>
          <cell r="V214">
            <v>7.85</v>
          </cell>
          <cell r="W214" t="str">
            <v/>
          </cell>
          <cell r="X214">
            <v>582</v>
          </cell>
          <cell r="Y214">
            <v>569.19600000000003</v>
          </cell>
          <cell r="Z214" t="str">
            <v/>
          </cell>
          <cell r="AA214">
            <v>7</v>
          </cell>
          <cell r="AB214">
            <v>10</v>
          </cell>
          <cell r="AC214">
            <v>6.8132599999999996</v>
          </cell>
          <cell r="AD214">
            <v>3.4026999999999998</v>
          </cell>
          <cell r="AE214">
            <v>13.1</v>
          </cell>
          <cell r="AF214">
            <v>1.1729400000000001</v>
          </cell>
          <cell r="AG214">
            <v>29.759999999999998</v>
          </cell>
          <cell r="AH214">
            <v>1.06359</v>
          </cell>
          <cell r="AI214">
            <v>27.7</v>
          </cell>
          <cell r="AJ214">
            <v>31.025028819999999</v>
          </cell>
        </row>
        <row r="215">
          <cell r="B215" t="str">
            <v>A204DapuEC50</v>
          </cell>
          <cell r="C215" t="str">
            <v>Clifford and McGeer 2009</v>
          </cell>
          <cell r="D215">
            <v>2009</v>
          </cell>
          <cell r="E215" t="str">
            <v>Daphnia pulex</v>
          </cell>
          <cell r="F215" t="str">
            <v xml:space="preserve">Daphnia </v>
          </cell>
          <cell r="G215" t="str">
            <v>pulex</v>
          </cell>
          <cell r="H215"/>
          <cell r="I215" t="str">
            <v>Cladocera</v>
          </cell>
          <cell r="J215" t="str">
            <v>&lt;24 hr</v>
          </cell>
          <cell r="K215" t="str">
            <v>mortality</v>
          </cell>
          <cell r="L215" t="str">
            <v>EC50</v>
          </cell>
          <cell r="M215" t="str">
            <v>ZnSO4</v>
          </cell>
          <cell r="N215" t="str">
            <v>Dissolved Zn at initiation and 48 h</v>
          </cell>
          <cell r="O215" t="str">
            <v>static</v>
          </cell>
          <cell r="P215" t="str">
            <v>Acute</v>
          </cell>
          <cell r="Q215" t="str">
            <v>48-hr</v>
          </cell>
          <cell r="R215" t="str">
            <v>None</v>
          </cell>
          <cell r="S215" t="str">
            <v>S-soft water</v>
          </cell>
          <cell r="T215" t="str">
            <v>MLR</v>
          </cell>
          <cell r="U215">
            <v>21</v>
          </cell>
          <cell r="V215">
            <v>7.85</v>
          </cell>
          <cell r="W215" t="str">
            <v/>
          </cell>
          <cell r="X215">
            <v>928</v>
          </cell>
          <cell r="Y215">
            <v>907.58399999999995</v>
          </cell>
          <cell r="Z215" t="str">
            <v/>
          </cell>
          <cell r="AA215">
            <v>10.4</v>
          </cell>
          <cell r="AB215">
            <v>10</v>
          </cell>
          <cell r="AC215">
            <v>6.8132599999999996</v>
          </cell>
          <cell r="AD215">
            <v>3.4026999999999998</v>
          </cell>
          <cell r="AE215">
            <v>13.1</v>
          </cell>
          <cell r="AF215">
            <v>1.1729400000000001</v>
          </cell>
          <cell r="AG215">
            <v>29.759999999999998</v>
          </cell>
          <cell r="AH215">
            <v>1.06359</v>
          </cell>
          <cell r="AI215">
            <v>27.7</v>
          </cell>
          <cell r="AJ215">
            <v>31.025028819999999</v>
          </cell>
        </row>
        <row r="216">
          <cell r="B216" t="str">
            <v>A205DapuEC50</v>
          </cell>
          <cell r="C216" t="str">
            <v>Jindal and Verma 1990</v>
          </cell>
          <cell r="D216">
            <v>1990</v>
          </cell>
          <cell r="E216" t="str">
            <v>Daphnia pulex</v>
          </cell>
          <cell r="F216" t="str">
            <v xml:space="preserve">Daphnia </v>
          </cell>
          <cell r="G216" t="str">
            <v>pulex</v>
          </cell>
          <cell r="H216"/>
          <cell r="I216" t="str">
            <v>Cladocera</v>
          </cell>
          <cell r="J216" t="str">
            <v>adult</v>
          </cell>
          <cell r="K216" t="str">
            <v>mortality</v>
          </cell>
          <cell r="L216" t="str">
            <v>EC50</v>
          </cell>
          <cell r="M216"/>
          <cell r="N216"/>
          <cell r="O216" t="str">
            <v>static</v>
          </cell>
          <cell r="P216" t="str">
            <v>Acute</v>
          </cell>
          <cell r="Q216" t="str">
            <v>48-hr</v>
          </cell>
          <cell r="R216"/>
          <cell r="S216" t="str">
            <v>WIP</v>
          </cell>
          <cell r="T216"/>
          <cell r="U216" t="str">
            <v/>
          </cell>
          <cell r="V216" t="str">
            <v/>
          </cell>
          <cell r="W216" t="str">
            <v/>
          </cell>
          <cell r="X216" t="str">
            <v/>
          </cell>
          <cell r="Y216">
            <v>232</v>
          </cell>
          <cell r="Z216" t="str">
            <v/>
          </cell>
          <cell r="AA216" t="str">
            <v/>
          </cell>
          <cell r="AB216" t="str">
            <v/>
          </cell>
          <cell r="AC216" t="str">
            <v/>
          </cell>
          <cell r="AD216" t="str">
            <v/>
          </cell>
          <cell r="AE216" t="str">
            <v/>
          </cell>
          <cell r="AF216" t="str">
            <v/>
          </cell>
          <cell r="AG216" t="str">
            <v/>
          </cell>
          <cell r="AH216" t="str">
            <v/>
          </cell>
          <cell r="AI216" t="str">
            <v/>
          </cell>
          <cell r="AJ216">
            <v>127</v>
          </cell>
        </row>
        <row r="217">
          <cell r="B217" t="str">
            <v>A206DapuEC50</v>
          </cell>
          <cell r="C217" t="str">
            <v>Lee 1976</v>
          </cell>
          <cell r="D217">
            <v>1976</v>
          </cell>
          <cell r="E217" t="str">
            <v>Daphnia pulex</v>
          </cell>
          <cell r="F217" t="str">
            <v xml:space="preserve">Daphnia </v>
          </cell>
          <cell r="G217" t="str">
            <v>pulex</v>
          </cell>
          <cell r="H217"/>
          <cell r="I217" t="str">
            <v>Cladocera</v>
          </cell>
          <cell r="J217" t="str">
            <v>≥6 d</v>
          </cell>
          <cell r="K217" t="str">
            <v>mortality</v>
          </cell>
          <cell r="L217" t="str">
            <v>EC50</v>
          </cell>
          <cell r="M217"/>
          <cell r="N217"/>
          <cell r="O217" t="str">
            <v>static</v>
          </cell>
          <cell r="P217" t="str">
            <v>Acute</v>
          </cell>
          <cell r="Q217" t="str">
            <v>48-hr</v>
          </cell>
          <cell r="R217"/>
          <cell r="S217" t="str">
            <v>WIP</v>
          </cell>
          <cell r="T217"/>
          <cell r="U217" t="str">
            <v/>
          </cell>
          <cell r="V217" t="str">
            <v/>
          </cell>
          <cell r="W217" t="str">
            <v/>
          </cell>
          <cell r="X217">
            <v>380</v>
          </cell>
          <cell r="Y217">
            <v>371.64</v>
          </cell>
          <cell r="Z217" t="str">
            <v/>
          </cell>
          <cell r="AA217" t="str">
            <v/>
          </cell>
          <cell r="AB217" t="str">
            <v/>
          </cell>
          <cell r="AC217" t="str">
            <v/>
          </cell>
          <cell r="AD217" t="str">
            <v/>
          </cell>
          <cell r="AE217" t="str">
            <v/>
          </cell>
          <cell r="AF217" t="str">
            <v/>
          </cell>
          <cell r="AG217" t="str">
            <v/>
          </cell>
          <cell r="AH217" t="str">
            <v/>
          </cell>
          <cell r="AI217" t="str">
            <v/>
          </cell>
          <cell r="AJ217">
            <v>46</v>
          </cell>
        </row>
        <row r="218">
          <cell r="B218" t="str">
            <v>A207DapuEC50</v>
          </cell>
          <cell r="C218" t="str">
            <v>Lee 1976</v>
          </cell>
          <cell r="D218">
            <v>1976</v>
          </cell>
          <cell r="E218" t="str">
            <v>Daphnia pulex</v>
          </cell>
          <cell r="F218" t="str">
            <v xml:space="preserve">Daphnia </v>
          </cell>
          <cell r="G218" t="str">
            <v>pulex</v>
          </cell>
          <cell r="H218"/>
          <cell r="I218" t="str">
            <v>Cladocera</v>
          </cell>
          <cell r="J218" t="str">
            <v>≥6 d</v>
          </cell>
          <cell r="K218" t="str">
            <v>mortality</v>
          </cell>
          <cell r="L218" t="str">
            <v>EC50</v>
          </cell>
          <cell r="M218"/>
          <cell r="N218"/>
          <cell r="O218" t="str">
            <v>static</v>
          </cell>
          <cell r="P218" t="str">
            <v>Acute</v>
          </cell>
          <cell r="Q218" t="str">
            <v>48-hr</v>
          </cell>
          <cell r="R218"/>
          <cell r="S218" t="str">
            <v>WIP</v>
          </cell>
          <cell r="T218"/>
          <cell r="U218" t="str">
            <v/>
          </cell>
          <cell r="V218" t="str">
            <v/>
          </cell>
          <cell r="W218" t="str">
            <v/>
          </cell>
          <cell r="X218">
            <v>260</v>
          </cell>
          <cell r="Y218">
            <v>254.28</v>
          </cell>
          <cell r="Z218" t="str">
            <v/>
          </cell>
          <cell r="AA218" t="str">
            <v/>
          </cell>
          <cell r="AB218" t="str">
            <v/>
          </cell>
          <cell r="AC218" t="str">
            <v/>
          </cell>
          <cell r="AD218" t="str">
            <v/>
          </cell>
          <cell r="AE218" t="str">
            <v/>
          </cell>
          <cell r="AF218" t="str">
            <v/>
          </cell>
          <cell r="AG218" t="str">
            <v/>
          </cell>
          <cell r="AH218" t="str">
            <v/>
          </cell>
          <cell r="AI218" t="str">
            <v/>
          </cell>
          <cell r="AJ218">
            <v>46</v>
          </cell>
        </row>
        <row r="219">
          <cell r="B219" t="str">
            <v>A208DapuEC50</v>
          </cell>
          <cell r="C219" t="str">
            <v>Mount and Norberg 1984</v>
          </cell>
          <cell r="D219">
            <v>1984</v>
          </cell>
          <cell r="E219" t="str">
            <v>Daphnia pulex</v>
          </cell>
          <cell r="F219" t="str">
            <v xml:space="preserve">Daphnia </v>
          </cell>
          <cell r="G219" t="str">
            <v>pulex</v>
          </cell>
          <cell r="H219"/>
          <cell r="I219" t="str">
            <v>Cladocera</v>
          </cell>
          <cell r="J219" t="str">
            <v>&lt;24 hr</v>
          </cell>
          <cell r="K219" t="str">
            <v>mortality</v>
          </cell>
          <cell r="L219" t="str">
            <v>EC50</v>
          </cell>
          <cell r="M219" t="str">
            <v>Not indicated</v>
          </cell>
          <cell r="N219" t="str">
            <v>Nominal</v>
          </cell>
          <cell r="O219" t="str">
            <v>static</v>
          </cell>
          <cell r="P219" t="str">
            <v>Acute</v>
          </cell>
          <cell r="Q219" t="str">
            <v>48-hr</v>
          </cell>
          <cell r="R219" t="str">
            <v>None</v>
          </cell>
          <cell r="S219" t="str">
            <v>N-Lake Superior</v>
          </cell>
          <cell r="T219"/>
          <cell r="U219">
            <v>24.5</v>
          </cell>
          <cell r="V219">
            <v>7.3</v>
          </cell>
          <cell r="W219" t="str">
            <v/>
          </cell>
          <cell r="X219">
            <v>107</v>
          </cell>
          <cell r="Y219">
            <v>104.646</v>
          </cell>
          <cell r="Z219" t="str">
            <v/>
          </cell>
          <cell r="AA219">
            <v>2.65</v>
          </cell>
          <cell r="AB219">
            <v>10</v>
          </cell>
          <cell r="AC219">
            <v>13.5188298306454</v>
          </cell>
          <cell r="AD219">
            <v>2.7294599360103899</v>
          </cell>
          <cell r="AE219">
            <v>1.3019553598798399</v>
          </cell>
          <cell r="AF219">
            <v>0.50409132932075995</v>
          </cell>
          <cell r="AG219">
            <v>2.6701930443744901</v>
          </cell>
          <cell r="AH219">
            <v>1.1970594613462699</v>
          </cell>
          <cell r="AI219">
            <v>44</v>
          </cell>
          <cell r="AJ219">
            <v>45</v>
          </cell>
        </row>
        <row r="220">
          <cell r="B220" t="str">
            <v>A209DapuEC50</v>
          </cell>
          <cell r="C220" t="str">
            <v>Parkerton et al. 1988</v>
          </cell>
          <cell r="D220">
            <v>1988</v>
          </cell>
          <cell r="E220" t="str">
            <v>Daphnia pulex</v>
          </cell>
          <cell r="F220" t="str">
            <v xml:space="preserve">Daphnia </v>
          </cell>
          <cell r="G220" t="str">
            <v>pulex</v>
          </cell>
          <cell r="H220"/>
          <cell r="I220" t="str">
            <v>Cladocera</v>
          </cell>
          <cell r="J220" t="str">
            <v>&lt;48 hr</v>
          </cell>
          <cell r="K220" t="str">
            <v>mortality</v>
          </cell>
          <cell r="L220" t="str">
            <v>EC50</v>
          </cell>
          <cell r="M220" t="str">
            <v>ZnCl2</v>
          </cell>
          <cell r="N220" t="str">
            <v>Measured - several time points</v>
          </cell>
          <cell r="O220" t="str">
            <v>static</v>
          </cell>
          <cell r="P220" t="str">
            <v>Acute</v>
          </cell>
          <cell r="Q220" t="str">
            <v>48-hr</v>
          </cell>
          <cell r="R220" t="str">
            <v>None</v>
          </cell>
          <cell r="S220" t="str">
            <v>S-chemistry provided</v>
          </cell>
          <cell r="T220"/>
          <cell r="U220">
            <v>20</v>
          </cell>
          <cell r="V220">
            <v>7.7</v>
          </cell>
          <cell r="W220" t="str">
            <v/>
          </cell>
          <cell r="X220">
            <v>1130</v>
          </cell>
          <cell r="Y220">
            <v>1130</v>
          </cell>
          <cell r="Z220" t="str">
            <v/>
          </cell>
          <cell r="AA220">
            <v>0.7</v>
          </cell>
          <cell r="AB220">
            <v>10</v>
          </cell>
          <cell r="AC220">
            <v>19.100000000000001</v>
          </cell>
          <cell r="AD220">
            <v>12.1</v>
          </cell>
          <cell r="AE220">
            <v>26.3</v>
          </cell>
          <cell r="AF220">
            <v>2.1</v>
          </cell>
          <cell r="AG220">
            <v>93.6</v>
          </cell>
          <cell r="AH220">
            <v>1.9</v>
          </cell>
          <cell r="AI220">
            <v>44</v>
          </cell>
          <cell r="AJ220">
            <v>97</v>
          </cell>
        </row>
        <row r="221">
          <cell r="B221" t="str">
            <v>A210DapuEC50</v>
          </cell>
          <cell r="C221" t="str">
            <v>Parkerton et al. 1988</v>
          </cell>
          <cell r="D221">
            <v>1988</v>
          </cell>
          <cell r="E221" t="str">
            <v>Daphnia pulex</v>
          </cell>
          <cell r="F221" t="str">
            <v xml:space="preserve">Daphnia </v>
          </cell>
          <cell r="G221" t="str">
            <v>pulex</v>
          </cell>
          <cell r="H221"/>
          <cell r="I221" t="str">
            <v>Cladocera</v>
          </cell>
          <cell r="J221" t="str">
            <v>&lt;48 hr</v>
          </cell>
          <cell r="K221" t="str">
            <v>mortality</v>
          </cell>
          <cell r="L221" t="str">
            <v>EC50</v>
          </cell>
          <cell r="M221" t="str">
            <v>ZnCl2</v>
          </cell>
          <cell r="N221" t="str">
            <v>Measured - several time points</v>
          </cell>
          <cell r="O221" t="str">
            <v>static</v>
          </cell>
          <cell r="P221" t="str">
            <v>Acute</v>
          </cell>
          <cell r="Q221" t="str">
            <v>48-hr</v>
          </cell>
          <cell r="R221" t="str">
            <v>None</v>
          </cell>
          <cell r="S221" t="str">
            <v>S-chemistry provided</v>
          </cell>
          <cell r="T221"/>
          <cell r="U221">
            <v>20</v>
          </cell>
          <cell r="V221">
            <v>7.7</v>
          </cell>
          <cell r="W221" t="str">
            <v/>
          </cell>
          <cell r="X221">
            <v>1650</v>
          </cell>
          <cell r="Y221">
            <v>1650</v>
          </cell>
          <cell r="Z221" t="str">
            <v/>
          </cell>
          <cell r="AA221">
            <v>0.7</v>
          </cell>
          <cell r="AB221">
            <v>10</v>
          </cell>
          <cell r="AC221">
            <v>19.100000000000001</v>
          </cell>
          <cell r="AD221">
            <v>12.1</v>
          </cell>
          <cell r="AE221">
            <v>26.3</v>
          </cell>
          <cell r="AF221">
            <v>2.1</v>
          </cell>
          <cell r="AG221">
            <v>93.6</v>
          </cell>
          <cell r="AH221">
            <v>1.9</v>
          </cell>
          <cell r="AI221">
            <v>44</v>
          </cell>
          <cell r="AJ221">
            <v>97</v>
          </cell>
        </row>
        <row r="222">
          <cell r="B222" t="str">
            <v>A211DapuEC50</v>
          </cell>
          <cell r="C222" t="str">
            <v>Parkerton et al. 1988</v>
          </cell>
          <cell r="D222">
            <v>1988</v>
          </cell>
          <cell r="E222" t="str">
            <v>Daphnia pulex</v>
          </cell>
          <cell r="F222" t="str">
            <v xml:space="preserve">Daphnia </v>
          </cell>
          <cell r="G222" t="str">
            <v>pulex</v>
          </cell>
          <cell r="H222"/>
          <cell r="I222" t="str">
            <v>Cladocera</v>
          </cell>
          <cell r="J222" t="str">
            <v>&lt;48 hr</v>
          </cell>
          <cell r="K222" t="str">
            <v>mortality</v>
          </cell>
          <cell r="L222" t="str">
            <v>EC50</v>
          </cell>
          <cell r="M222" t="str">
            <v>ZnCl2</v>
          </cell>
          <cell r="N222" t="str">
            <v>Measured - several time points</v>
          </cell>
          <cell r="O222" t="str">
            <v>static</v>
          </cell>
          <cell r="P222" t="str">
            <v>Acute</v>
          </cell>
          <cell r="Q222" t="str">
            <v>48-hr</v>
          </cell>
          <cell r="R222" t="str">
            <v>None</v>
          </cell>
          <cell r="S222" t="str">
            <v>S-chemistry provided</v>
          </cell>
          <cell r="T222"/>
          <cell r="U222">
            <v>20</v>
          </cell>
          <cell r="V222">
            <v>7.7</v>
          </cell>
          <cell r="W222" t="str">
            <v/>
          </cell>
          <cell r="X222">
            <v>1170</v>
          </cell>
          <cell r="Y222">
            <v>1170</v>
          </cell>
          <cell r="Z222" t="str">
            <v/>
          </cell>
          <cell r="AA222">
            <v>0.7</v>
          </cell>
          <cell r="AB222">
            <v>10</v>
          </cell>
          <cell r="AC222">
            <v>19.100000000000001</v>
          </cell>
          <cell r="AD222">
            <v>12.1</v>
          </cell>
          <cell r="AE222">
            <v>26.3</v>
          </cell>
          <cell r="AF222">
            <v>2.1</v>
          </cell>
          <cell r="AG222">
            <v>93.6</v>
          </cell>
          <cell r="AH222">
            <v>1.9</v>
          </cell>
          <cell r="AI222">
            <v>44</v>
          </cell>
          <cell r="AJ222">
            <v>97</v>
          </cell>
        </row>
        <row r="223">
          <cell r="B223" t="str">
            <v>A212DapuEC50</v>
          </cell>
          <cell r="C223" t="str">
            <v>Parkerton et al. 1988</v>
          </cell>
          <cell r="D223">
            <v>1988</v>
          </cell>
          <cell r="E223" t="str">
            <v>Daphnia pulex</v>
          </cell>
          <cell r="F223" t="str">
            <v xml:space="preserve">Daphnia </v>
          </cell>
          <cell r="G223" t="str">
            <v>pulex</v>
          </cell>
          <cell r="H223"/>
          <cell r="I223" t="str">
            <v>Cladocera</v>
          </cell>
          <cell r="J223" t="str">
            <v>&lt;48 hr</v>
          </cell>
          <cell r="K223" t="str">
            <v>mortality</v>
          </cell>
          <cell r="L223" t="str">
            <v>EC50</v>
          </cell>
          <cell r="M223" t="str">
            <v>ZnCl2</v>
          </cell>
          <cell r="N223" t="str">
            <v>Measured - several time points</v>
          </cell>
          <cell r="O223" t="str">
            <v>static</v>
          </cell>
          <cell r="P223" t="str">
            <v>Acute</v>
          </cell>
          <cell r="Q223" t="str">
            <v>48-hr</v>
          </cell>
          <cell r="R223" t="str">
            <v>None</v>
          </cell>
          <cell r="S223" t="str">
            <v>T-dechlorinated</v>
          </cell>
          <cell r="T223"/>
          <cell r="U223">
            <v>20</v>
          </cell>
          <cell r="V223">
            <v>7.95</v>
          </cell>
          <cell r="W223" t="str">
            <v/>
          </cell>
          <cell r="X223">
            <v>1300</v>
          </cell>
          <cell r="Y223">
            <v>1300</v>
          </cell>
          <cell r="Z223" t="str">
            <v/>
          </cell>
          <cell r="AA223">
            <v>0.7</v>
          </cell>
          <cell r="AB223">
            <v>10</v>
          </cell>
          <cell r="AC223">
            <v>15.2</v>
          </cell>
          <cell r="AD223">
            <v>4.4000000000000004</v>
          </cell>
          <cell r="AE223">
            <v>41</v>
          </cell>
          <cell r="AF223">
            <v>5</v>
          </cell>
          <cell r="AG223">
            <v>51.9</v>
          </cell>
          <cell r="AH223">
            <v>20.8</v>
          </cell>
          <cell r="AI223">
            <v>96</v>
          </cell>
          <cell r="AJ223">
            <v>109</v>
          </cell>
        </row>
        <row r="224">
          <cell r="B224" t="str">
            <v>A213DapuEC50</v>
          </cell>
          <cell r="C224" t="str">
            <v>Parkerton et al. 1988</v>
          </cell>
          <cell r="D224">
            <v>1988</v>
          </cell>
          <cell r="E224" t="str">
            <v>Daphnia pulex</v>
          </cell>
          <cell r="F224" t="str">
            <v xml:space="preserve">Daphnia </v>
          </cell>
          <cell r="G224" t="str">
            <v>pulex</v>
          </cell>
          <cell r="H224"/>
          <cell r="I224" t="str">
            <v>Cladocera</v>
          </cell>
          <cell r="J224" t="str">
            <v>&lt;48 hr</v>
          </cell>
          <cell r="K224" t="str">
            <v>mortality</v>
          </cell>
          <cell r="L224" t="str">
            <v>EC50</v>
          </cell>
          <cell r="M224" t="str">
            <v>ZnCl2</v>
          </cell>
          <cell r="N224" t="str">
            <v>Measured - several time points</v>
          </cell>
          <cell r="O224" t="str">
            <v>static</v>
          </cell>
          <cell r="P224" t="str">
            <v>Acute</v>
          </cell>
          <cell r="Q224" t="str">
            <v>48-hr</v>
          </cell>
          <cell r="R224" t="str">
            <v>None</v>
          </cell>
          <cell r="S224" t="str">
            <v>T-dechlorinated</v>
          </cell>
          <cell r="T224"/>
          <cell r="U224">
            <v>20</v>
          </cell>
          <cell r="V224">
            <v>7.95</v>
          </cell>
          <cell r="W224" t="str">
            <v/>
          </cell>
          <cell r="X224">
            <v>1150</v>
          </cell>
          <cell r="Y224">
            <v>1150</v>
          </cell>
          <cell r="Z224" t="str">
            <v/>
          </cell>
          <cell r="AA224">
            <v>0.7</v>
          </cell>
          <cell r="AB224">
            <v>10</v>
          </cell>
          <cell r="AC224">
            <v>15.2</v>
          </cell>
          <cell r="AD224">
            <v>4.4000000000000004</v>
          </cell>
          <cell r="AE224">
            <v>41</v>
          </cell>
          <cell r="AF224">
            <v>5</v>
          </cell>
          <cell r="AG224">
            <v>51.9</v>
          </cell>
          <cell r="AH224">
            <v>20.8</v>
          </cell>
          <cell r="AI224">
            <v>96</v>
          </cell>
          <cell r="AJ224">
            <v>109</v>
          </cell>
        </row>
        <row r="225">
          <cell r="B225" t="str">
            <v>A214DapuEC50</v>
          </cell>
          <cell r="C225" t="str">
            <v>Parkerton et al. 1988</v>
          </cell>
          <cell r="D225">
            <v>1988</v>
          </cell>
          <cell r="E225" t="str">
            <v>Daphnia pulex</v>
          </cell>
          <cell r="F225" t="str">
            <v xml:space="preserve">Daphnia </v>
          </cell>
          <cell r="G225" t="str">
            <v>pulex</v>
          </cell>
          <cell r="H225"/>
          <cell r="I225" t="str">
            <v>Cladocera</v>
          </cell>
          <cell r="J225" t="str">
            <v>&lt;48 hr</v>
          </cell>
          <cell r="K225" t="str">
            <v>mortality</v>
          </cell>
          <cell r="L225" t="str">
            <v>EC50</v>
          </cell>
          <cell r="M225" t="str">
            <v>ZnCl2</v>
          </cell>
          <cell r="N225" t="str">
            <v>Measured - several time points</v>
          </cell>
          <cell r="O225" t="str">
            <v>static</v>
          </cell>
          <cell r="P225" t="str">
            <v>Acute</v>
          </cell>
          <cell r="Q225" t="str">
            <v>48-hr</v>
          </cell>
          <cell r="R225" t="str">
            <v>None</v>
          </cell>
          <cell r="S225" t="str">
            <v>S-chemistry provided</v>
          </cell>
          <cell r="T225"/>
          <cell r="U225">
            <v>20</v>
          </cell>
          <cell r="V225">
            <v>7.7</v>
          </cell>
          <cell r="W225" t="str">
            <v/>
          </cell>
          <cell r="X225">
            <v>860</v>
          </cell>
          <cell r="Y225">
            <v>840</v>
          </cell>
          <cell r="Z225" t="str">
            <v/>
          </cell>
          <cell r="AA225">
            <v>0.7</v>
          </cell>
          <cell r="AB225">
            <v>10</v>
          </cell>
          <cell r="AC225">
            <v>19.100000000000001</v>
          </cell>
          <cell r="AD225">
            <v>12.1</v>
          </cell>
          <cell r="AE225">
            <v>26.3</v>
          </cell>
          <cell r="AF225">
            <v>2.1</v>
          </cell>
          <cell r="AG225">
            <v>93.6</v>
          </cell>
          <cell r="AH225">
            <v>1.9</v>
          </cell>
          <cell r="AI225">
            <v>44</v>
          </cell>
          <cell r="AJ225">
            <v>97</v>
          </cell>
        </row>
        <row r="226">
          <cell r="B226" t="str">
            <v>A215DapuEC50</v>
          </cell>
          <cell r="C226" t="str">
            <v>Parkerton et al. 1988</v>
          </cell>
          <cell r="D226">
            <v>1988</v>
          </cell>
          <cell r="E226" t="str">
            <v>Daphnia pulex</v>
          </cell>
          <cell r="F226" t="str">
            <v xml:space="preserve">Daphnia </v>
          </cell>
          <cell r="G226" t="str">
            <v>pulex</v>
          </cell>
          <cell r="H226"/>
          <cell r="I226" t="str">
            <v>Cladocera</v>
          </cell>
          <cell r="J226" t="str">
            <v>&lt;48 hr</v>
          </cell>
          <cell r="K226" t="str">
            <v>mortality</v>
          </cell>
          <cell r="L226" t="str">
            <v>EC50</v>
          </cell>
          <cell r="M226" t="str">
            <v>ZnCl2</v>
          </cell>
          <cell r="N226" t="str">
            <v>Measured - several time points</v>
          </cell>
          <cell r="O226" t="str">
            <v>static</v>
          </cell>
          <cell r="P226" t="str">
            <v>Acute</v>
          </cell>
          <cell r="Q226" t="str">
            <v>48-hr</v>
          </cell>
          <cell r="R226" t="str">
            <v>None</v>
          </cell>
          <cell r="S226" t="str">
            <v>S-chemistry provided</v>
          </cell>
          <cell r="T226"/>
          <cell r="U226">
            <v>20</v>
          </cell>
          <cell r="V226">
            <v>7.7</v>
          </cell>
          <cell r="W226" t="str">
            <v/>
          </cell>
          <cell r="X226">
            <v>510</v>
          </cell>
          <cell r="Y226">
            <v>480</v>
          </cell>
          <cell r="Z226" t="str">
            <v/>
          </cell>
          <cell r="AA226">
            <v>0.7</v>
          </cell>
          <cell r="AB226">
            <v>10</v>
          </cell>
          <cell r="AC226">
            <v>19.100000000000001</v>
          </cell>
          <cell r="AD226">
            <v>12.1</v>
          </cell>
          <cell r="AE226">
            <v>26.3</v>
          </cell>
          <cell r="AF226">
            <v>2.1</v>
          </cell>
          <cell r="AG226">
            <v>93.6</v>
          </cell>
          <cell r="AH226">
            <v>1.9</v>
          </cell>
          <cell r="AI226">
            <v>44</v>
          </cell>
          <cell r="AJ226">
            <v>97</v>
          </cell>
        </row>
        <row r="227">
          <cell r="B227" t="str">
            <v>A216DapuEC50</v>
          </cell>
          <cell r="C227" t="str">
            <v>Parkerton et al. 1988</v>
          </cell>
          <cell r="D227">
            <v>1988</v>
          </cell>
          <cell r="E227" t="str">
            <v>Daphnia pulex</v>
          </cell>
          <cell r="F227" t="str">
            <v xml:space="preserve">Daphnia </v>
          </cell>
          <cell r="G227" t="str">
            <v>pulex</v>
          </cell>
          <cell r="H227"/>
          <cell r="I227" t="str">
            <v>Cladocera</v>
          </cell>
          <cell r="J227" t="str">
            <v>&lt;48 hr</v>
          </cell>
          <cell r="K227" t="str">
            <v>mortality</v>
          </cell>
          <cell r="L227" t="str">
            <v>EC50</v>
          </cell>
          <cell r="M227" t="str">
            <v>ZnCl2</v>
          </cell>
          <cell r="N227" t="str">
            <v>Measured - several time points</v>
          </cell>
          <cell r="O227" t="str">
            <v>static</v>
          </cell>
          <cell r="P227" t="str">
            <v>Acute</v>
          </cell>
          <cell r="Q227" t="str">
            <v>48-hr</v>
          </cell>
          <cell r="R227" t="str">
            <v>None</v>
          </cell>
          <cell r="S227" t="str">
            <v>S-chemistry provided</v>
          </cell>
          <cell r="T227"/>
          <cell r="U227">
            <v>20</v>
          </cell>
          <cell r="V227">
            <v>7.7</v>
          </cell>
          <cell r="W227" t="str">
            <v/>
          </cell>
          <cell r="X227">
            <v>870</v>
          </cell>
          <cell r="Y227">
            <v>840</v>
          </cell>
          <cell r="Z227" t="str">
            <v/>
          </cell>
          <cell r="AA227">
            <v>0.7</v>
          </cell>
          <cell r="AB227">
            <v>10</v>
          </cell>
          <cell r="AC227">
            <v>19.100000000000001</v>
          </cell>
          <cell r="AD227">
            <v>12.1</v>
          </cell>
          <cell r="AE227">
            <v>26.3</v>
          </cell>
          <cell r="AF227">
            <v>2.1</v>
          </cell>
          <cell r="AG227">
            <v>93.6</v>
          </cell>
          <cell r="AH227">
            <v>1.9</v>
          </cell>
          <cell r="AI227">
            <v>44</v>
          </cell>
          <cell r="AJ227">
            <v>97</v>
          </cell>
        </row>
        <row r="228">
          <cell r="B228" t="str">
            <v>A217DibrEC50</v>
          </cell>
          <cell r="C228" t="str">
            <v>Mano et al. 2011</v>
          </cell>
          <cell r="D228">
            <v>2011</v>
          </cell>
          <cell r="E228" t="str">
            <v>Diaphanosoma brachyurum</v>
          </cell>
          <cell r="F228" t="str">
            <v xml:space="preserve">Diaphanosoma </v>
          </cell>
          <cell r="G228" t="str">
            <v>brachyurum</v>
          </cell>
          <cell r="H228"/>
          <cell r="I228" t="str">
            <v>invertebrate</v>
          </cell>
          <cell r="J228" t="str">
            <v>neonates</v>
          </cell>
          <cell r="K228" t="str">
            <v>mortality</v>
          </cell>
          <cell r="L228" t="str">
            <v>EC50</v>
          </cell>
          <cell r="M228"/>
          <cell r="N228"/>
          <cell r="O228" t="str">
            <v>static</v>
          </cell>
          <cell r="P228" t="str">
            <v>Acute</v>
          </cell>
          <cell r="Q228" t="str">
            <v>48-hr</v>
          </cell>
          <cell r="R228"/>
          <cell r="S228" t="str">
            <v>WIP</v>
          </cell>
          <cell r="T228"/>
          <cell r="U228" t="str">
            <v/>
          </cell>
          <cell r="V228" t="str">
            <v/>
          </cell>
          <cell r="W228" t="str">
            <v/>
          </cell>
          <cell r="X228">
            <v>174.1</v>
          </cell>
          <cell r="Y228">
            <v>170.2698</v>
          </cell>
          <cell r="Z228" t="str">
            <v/>
          </cell>
          <cell r="AA228" t="str">
            <v/>
          </cell>
          <cell r="AB228" t="str">
            <v/>
          </cell>
          <cell r="AC228" t="str">
            <v/>
          </cell>
          <cell r="AD228" t="str">
            <v/>
          </cell>
          <cell r="AE228" t="str">
            <v/>
          </cell>
          <cell r="AF228" t="str">
            <v/>
          </cell>
          <cell r="AG228" t="str">
            <v/>
          </cell>
          <cell r="AH228" t="str">
            <v/>
          </cell>
          <cell r="AI228" t="str">
            <v/>
          </cell>
          <cell r="AJ228">
            <v>67.099999999999994</v>
          </cell>
        </row>
        <row r="229">
          <cell r="B229" t="str">
            <v>A218DrdoEC50</v>
          </cell>
          <cell r="C229" t="str">
            <v>Brinkman and Vieira 2007</v>
          </cell>
          <cell r="D229">
            <v>2007</v>
          </cell>
          <cell r="E229" t="str">
            <v>Drunella doddsii</v>
          </cell>
          <cell r="F229" t="str">
            <v xml:space="preserve">Drunella </v>
          </cell>
          <cell r="G229" t="str">
            <v>doddsii</v>
          </cell>
          <cell r="H229"/>
          <cell r="I229" t="str">
            <v>invertebrate</v>
          </cell>
          <cell r="J229" t="str">
            <v>nymphs</v>
          </cell>
          <cell r="K229" t="str">
            <v>mortality</v>
          </cell>
          <cell r="L229" t="str">
            <v>EC50</v>
          </cell>
          <cell r="M229" t="str">
            <v>ZnSO4</v>
          </cell>
          <cell r="N229" t="str">
            <v>Measured - 0, 48, and 96 hr</v>
          </cell>
          <cell r="O229" t="str">
            <v>flow through</v>
          </cell>
          <cell r="P229" t="str">
            <v>Acute</v>
          </cell>
          <cell r="Q229" t="str">
            <v>96-hr</v>
          </cell>
          <cell r="R229" t="str">
            <v>None</v>
          </cell>
          <cell r="S229" t="str">
            <v>W-Fort Collins</v>
          </cell>
          <cell r="T229"/>
          <cell r="U229">
            <v>12</v>
          </cell>
          <cell r="V229">
            <v>7.64</v>
          </cell>
          <cell r="W229" t="str">
            <v>&gt;</v>
          </cell>
          <cell r="X229" t="str">
            <v/>
          </cell>
          <cell r="Y229">
            <v>64000</v>
          </cell>
          <cell r="Z229" t="str">
            <v/>
          </cell>
          <cell r="AA229">
            <v>1.7</v>
          </cell>
          <cell r="AB229">
            <v>10</v>
          </cell>
          <cell r="AC229">
            <v>17.303706586377601</v>
          </cell>
          <cell r="AD229">
            <v>1.5937082592543701</v>
          </cell>
          <cell r="AE229">
            <v>3.3781068310765501</v>
          </cell>
          <cell r="AF229">
            <v>0.70624774549561398</v>
          </cell>
          <cell r="AG229">
            <v>11.977116303181299</v>
          </cell>
          <cell r="AH229">
            <v>4.0122730383335297</v>
          </cell>
          <cell r="AI229">
            <v>39.700000000000003</v>
          </cell>
          <cell r="AJ229">
            <v>49.8</v>
          </cell>
        </row>
        <row r="230">
          <cell r="B230" t="str">
            <v>A219DrgrEC50</v>
          </cell>
          <cell r="C230" t="str">
            <v>CEC 2005</v>
          </cell>
          <cell r="D230">
            <v>2005</v>
          </cell>
          <cell r="E230" t="str">
            <v>Drunella grandis</v>
          </cell>
          <cell r="F230" t="str">
            <v xml:space="preserve">Drunella </v>
          </cell>
          <cell r="G230" t="str">
            <v>grandis</v>
          </cell>
          <cell r="H230"/>
          <cell r="I230" t="str">
            <v>invertebrate</v>
          </cell>
          <cell r="J230" t="str">
            <v>nymphs</v>
          </cell>
          <cell r="K230" t="str">
            <v>mortality</v>
          </cell>
          <cell r="L230" t="str">
            <v>EC50</v>
          </cell>
          <cell r="M230" t="str">
            <v>Not indicated</v>
          </cell>
          <cell r="N230" t="str">
            <v>Total Zn - frequency not specified</v>
          </cell>
          <cell r="O230" t="str">
            <v>static</v>
          </cell>
          <cell r="P230" t="str">
            <v>Acute</v>
          </cell>
          <cell r="Q230" t="str">
            <v>96-hr</v>
          </cell>
          <cell r="R230"/>
          <cell r="S230" t="str">
            <v>S-USEPA Reconstituted water</v>
          </cell>
          <cell r="T230"/>
          <cell r="U230">
            <v>12.5</v>
          </cell>
          <cell r="V230">
            <v>7.6431999999999993</v>
          </cell>
          <cell r="W230" t="str">
            <v>&gt;</v>
          </cell>
          <cell r="X230">
            <v>1560</v>
          </cell>
          <cell r="Y230">
            <v>1525.68</v>
          </cell>
          <cell r="Z230" t="str">
            <v/>
          </cell>
          <cell r="AA230">
            <v>0.3</v>
          </cell>
          <cell r="AB230">
            <v>10</v>
          </cell>
          <cell r="AC230">
            <v>8.3367157290420106</v>
          </cell>
          <cell r="AD230">
            <v>7.2320243188704598</v>
          </cell>
          <cell r="AE230">
            <v>15.681770004791501</v>
          </cell>
          <cell r="AF230">
            <v>1.25216646020248</v>
          </cell>
          <cell r="AG230">
            <v>47.759113591517199</v>
          </cell>
          <cell r="AH230">
            <v>1.1165751661235299</v>
          </cell>
          <cell r="AI230">
            <v>34.985680000000002</v>
          </cell>
          <cell r="AJ230">
            <v>50.6</v>
          </cell>
        </row>
        <row r="231">
          <cell r="B231" t="str">
            <v>A220DrgrEC50</v>
          </cell>
          <cell r="C231" t="str">
            <v>CEC 2005</v>
          </cell>
          <cell r="D231">
            <v>2005</v>
          </cell>
          <cell r="E231" t="str">
            <v>Drunella grandis</v>
          </cell>
          <cell r="F231" t="str">
            <v xml:space="preserve">Drunella </v>
          </cell>
          <cell r="G231" t="str">
            <v>grandis</v>
          </cell>
          <cell r="H231"/>
          <cell r="I231" t="str">
            <v>invertebrate</v>
          </cell>
          <cell r="J231" t="str">
            <v>nymphs</v>
          </cell>
          <cell r="K231" t="str">
            <v>mortality</v>
          </cell>
          <cell r="L231" t="str">
            <v>EC50</v>
          </cell>
          <cell r="M231" t="str">
            <v>Not indicated</v>
          </cell>
          <cell r="N231" t="str">
            <v>Total Zn - frequency not specified</v>
          </cell>
          <cell r="O231" t="str">
            <v>static</v>
          </cell>
          <cell r="P231" t="str">
            <v>Acute</v>
          </cell>
          <cell r="Q231" t="str">
            <v>96-hr</v>
          </cell>
          <cell r="R231"/>
          <cell r="S231" t="str">
            <v>S-USEPA Reconstituted water</v>
          </cell>
          <cell r="T231"/>
          <cell r="U231">
            <v>12.5</v>
          </cell>
          <cell r="V231">
            <v>7.6539999999999999</v>
          </cell>
          <cell r="W231" t="str">
            <v>&gt;</v>
          </cell>
          <cell r="X231">
            <v>3050</v>
          </cell>
          <cell r="Y231">
            <v>2982.9</v>
          </cell>
          <cell r="Z231" t="str">
            <v/>
          </cell>
          <cell r="AA231">
            <v>0.3</v>
          </cell>
          <cell r="AB231">
            <v>10</v>
          </cell>
          <cell r="AC231">
            <v>8.9298417492900608</v>
          </cell>
          <cell r="AD231">
            <v>7.7465556933355604</v>
          </cell>
          <cell r="AE231">
            <v>16.797469056515801</v>
          </cell>
          <cell r="AF231">
            <v>1.3412534020350699</v>
          </cell>
          <cell r="AG231">
            <v>57.187851101169997</v>
          </cell>
          <cell r="AH231">
            <v>1.33701255198501</v>
          </cell>
          <cell r="AI231">
            <v>37.762360000000001</v>
          </cell>
          <cell r="AJ231">
            <v>54.2</v>
          </cell>
        </row>
        <row r="232">
          <cell r="B232" t="str">
            <v>A221DrgrEC50</v>
          </cell>
          <cell r="C232" t="str">
            <v>CEC 2005</v>
          </cell>
          <cell r="D232">
            <v>2005</v>
          </cell>
          <cell r="E232" t="str">
            <v>Drunella grandis</v>
          </cell>
          <cell r="F232" t="str">
            <v xml:space="preserve">Drunella </v>
          </cell>
          <cell r="G232" t="str">
            <v>grandis</v>
          </cell>
          <cell r="H232"/>
          <cell r="I232" t="str">
            <v>invertebrate</v>
          </cell>
          <cell r="J232" t="str">
            <v>nymphs</v>
          </cell>
          <cell r="K232" t="str">
            <v>mortality</v>
          </cell>
          <cell r="L232" t="str">
            <v>EC50</v>
          </cell>
          <cell r="M232" t="str">
            <v>Not indicated</v>
          </cell>
          <cell r="N232" t="str">
            <v>Total Zn - frequency not specified</v>
          </cell>
          <cell r="O232" t="str">
            <v>static</v>
          </cell>
          <cell r="P232" t="str">
            <v>Acute</v>
          </cell>
          <cell r="Q232" t="str">
            <v>96-hr</v>
          </cell>
          <cell r="R232"/>
          <cell r="S232" t="str">
            <v>S-USEPA Reconstituted water</v>
          </cell>
          <cell r="T232"/>
          <cell r="U232">
            <v>12.5</v>
          </cell>
          <cell r="V232">
            <v>8.0074000000000005</v>
          </cell>
          <cell r="W232" t="str">
            <v>&gt;</v>
          </cell>
          <cell r="X232">
            <v>2190</v>
          </cell>
          <cell r="Y232">
            <v>2141.8200000000002</v>
          </cell>
          <cell r="Z232" t="str">
            <v/>
          </cell>
          <cell r="AA232">
            <v>0.3</v>
          </cell>
          <cell r="AB232">
            <v>10</v>
          </cell>
          <cell r="AC232">
            <v>28.338243189629001</v>
          </cell>
          <cell r="AD232">
            <v>24.583165668887698</v>
          </cell>
          <cell r="AE232">
            <v>53.305621360160899</v>
          </cell>
          <cell r="AF232">
            <v>4.2563761097791897</v>
          </cell>
          <cell r="AG232">
            <v>167.221006623314</v>
          </cell>
          <cell r="AH232">
            <v>3.9095119069155899</v>
          </cell>
          <cell r="AI232">
            <v>128.6215</v>
          </cell>
          <cell r="AJ232">
            <v>172</v>
          </cell>
        </row>
        <row r="233">
          <cell r="B233" t="str">
            <v>A222DrgrEC50</v>
          </cell>
          <cell r="C233" t="str">
            <v>CEC 2005</v>
          </cell>
          <cell r="D233">
            <v>2005</v>
          </cell>
          <cell r="E233" t="str">
            <v>Drunella grandis</v>
          </cell>
          <cell r="F233" t="str">
            <v xml:space="preserve">Drunella </v>
          </cell>
          <cell r="G233" t="str">
            <v>grandis</v>
          </cell>
          <cell r="H233"/>
          <cell r="I233" t="str">
            <v>invertebrate</v>
          </cell>
          <cell r="J233" t="str">
            <v>nymphs</v>
          </cell>
          <cell r="K233" t="str">
            <v>mortality</v>
          </cell>
          <cell r="L233" t="str">
            <v>EC50</v>
          </cell>
          <cell r="M233" t="str">
            <v>Not indicated</v>
          </cell>
          <cell r="N233" t="str">
            <v>Total Zn - frequency not specified</v>
          </cell>
          <cell r="O233" t="str">
            <v>static</v>
          </cell>
          <cell r="P233" t="str">
            <v>Acute</v>
          </cell>
          <cell r="Q233" t="str">
            <v>96-hr</v>
          </cell>
          <cell r="R233"/>
          <cell r="S233" t="str">
            <v>S-USEPA Reconstituted water</v>
          </cell>
          <cell r="T233"/>
          <cell r="U233">
            <v>12.5</v>
          </cell>
          <cell r="V233">
            <v>8.0163999999999991</v>
          </cell>
          <cell r="W233" t="str">
            <v>&gt;</v>
          </cell>
          <cell r="X233">
            <v>3050</v>
          </cell>
          <cell r="Y233">
            <v>2982.9</v>
          </cell>
          <cell r="Z233" t="str">
            <v/>
          </cell>
          <cell r="AA233">
            <v>0.3</v>
          </cell>
          <cell r="AB233">
            <v>10</v>
          </cell>
          <cell r="AC233">
            <v>28.832514873169</v>
          </cell>
          <cell r="AD233">
            <v>25.0119418142753</v>
          </cell>
          <cell r="AE233">
            <v>54.235370569931199</v>
          </cell>
          <cell r="AF233">
            <v>4.3306152279730199</v>
          </cell>
          <cell r="AG233">
            <v>172.59229370210201</v>
          </cell>
          <cell r="AH233">
            <v>4.0350888975940702</v>
          </cell>
          <cell r="AI233">
            <v>130.93539999999999</v>
          </cell>
          <cell r="AJ233">
            <v>175</v>
          </cell>
        </row>
        <row r="234">
          <cell r="B234" t="str">
            <v>A223DrgrEC50</v>
          </cell>
          <cell r="C234" t="str">
            <v>CEC 2005</v>
          </cell>
          <cell r="D234">
            <v>2005</v>
          </cell>
          <cell r="E234" t="str">
            <v>Drunella grandis</v>
          </cell>
          <cell r="F234" t="str">
            <v xml:space="preserve">Drunella </v>
          </cell>
          <cell r="G234" t="str">
            <v>grandis</v>
          </cell>
          <cell r="H234"/>
          <cell r="I234" t="str">
            <v>invertebrate</v>
          </cell>
          <cell r="J234" t="str">
            <v>nymphs</v>
          </cell>
          <cell r="K234" t="str">
            <v>mortality</v>
          </cell>
          <cell r="L234" t="str">
            <v>EC50</v>
          </cell>
          <cell r="M234" t="str">
            <v>Not indicated</v>
          </cell>
          <cell r="N234" t="str">
            <v>Total Zn - frequency not specified</v>
          </cell>
          <cell r="O234" t="str">
            <v>static</v>
          </cell>
          <cell r="P234" t="str">
            <v>Acute</v>
          </cell>
          <cell r="Q234" t="str">
            <v>96-hr</v>
          </cell>
          <cell r="R234"/>
          <cell r="S234" t="str">
            <v>S-USEPA Reconstituted water</v>
          </cell>
          <cell r="T234"/>
          <cell r="U234">
            <v>12.5</v>
          </cell>
          <cell r="V234">
            <v>8.2735000000000003</v>
          </cell>
          <cell r="W234" t="str">
            <v>&gt;</v>
          </cell>
          <cell r="X234">
            <v>3270</v>
          </cell>
          <cell r="Y234">
            <v>3198.06</v>
          </cell>
          <cell r="Z234" t="str">
            <v/>
          </cell>
          <cell r="AA234">
            <v>0.3</v>
          </cell>
          <cell r="AB234">
            <v>10</v>
          </cell>
          <cell r="AC234">
            <v>42.952209299629502</v>
          </cell>
          <cell r="AD234">
            <v>37.260647034180401</v>
          </cell>
          <cell r="AE234">
            <v>80.795206329034599</v>
          </cell>
          <cell r="AF234">
            <v>6.4513793710432301</v>
          </cell>
          <cell r="AG234">
            <v>278.88635490734799</v>
          </cell>
          <cell r="AH234">
            <v>6.5201708039147102</v>
          </cell>
          <cell r="AI234">
            <v>197.03580999999997</v>
          </cell>
          <cell r="AJ234">
            <v>260.7</v>
          </cell>
        </row>
        <row r="235">
          <cell r="B235" t="str">
            <v>A224DrgrEC50</v>
          </cell>
          <cell r="C235" t="str">
            <v>CEC 2005</v>
          </cell>
          <cell r="D235">
            <v>2005</v>
          </cell>
          <cell r="E235" t="str">
            <v>Drunella grandis</v>
          </cell>
          <cell r="F235" t="str">
            <v xml:space="preserve">Drunella </v>
          </cell>
          <cell r="G235" t="str">
            <v>grandis</v>
          </cell>
          <cell r="H235"/>
          <cell r="I235" t="str">
            <v>invertebrate</v>
          </cell>
          <cell r="J235" t="str">
            <v>nymphs</v>
          </cell>
          <cell r="K235" t="str">
            <v>mortality</v>
          </cell>
          <cell r="L235" t="str">
            <v>EC50</v>
          </cell>
          <cell r="M235" t="str">
            <v>Not indicated</v>
          </cell>
          <cell r="N235" t="str">
            <v>Total Zn - frequency not specified</v>
          </cell>
          <cell r="O235" t="str">
            <v>static</v>
          </cell>
          <cell r="P235" t="str">
            <v>Acute</v>
          </cell>
          <cell r="Q235" t="str">
            <v>96-hr</v>
          </cell>
          <cell r="R235"/>
          <cell r="S235" t="str">
            <v>S-USEPA Reconstituted water</v>
          </cell>
          <cell r="T235"/>
          <cell r="U235">
            <v>12.5</v>
          </cell>
          <cell r="V235">
            <v>8.3245000000000005</v>
          </cell>
          <cell r="W235" t="str">
            <v>&gt;</v>
          </cell>
          <cell r="X235">
            <v>6290</v>
          </cell>
          <cell r="Y235">
            <v>6151.62</v>
          </cell>
          <cell r="Z235" t="str">
            <v/>
          </cell>
          <cell r="AA235">
            <v>0.3</v>
          </cell>
          <cell r="AB235">
            <v>10</v>
          </cell>
          <cell r="AC235">
            <v>45.753082173023003</v>
          </cell>
          <cell r="AD235">
            <v>39.690378524709999</v>
          </cell>
          <cell r="AE235">
            <v>86.063785184399293</v>
          </cell>
          <cell r="AF235">
            <v>6.8720677074748897</v>
          </cell>
          <cell r="AG235">
            <v>292.53651982748102</v>
          </cell>
          <cell r="AH235">
            <v>6.8393022537500503</v>
          </cell>
          <cell r="AI235">
            <v>210.14791</v>
          </cell>
          <cell r="AJ235">
            <v>277.7</v>
          </cell>
        </row>
        <row r="236">
          <cell r="B236" t="str">
            <v>A225DutiEC50</v>
          </cell>
          <cell r="C236" t="str">
            <v>See 1976</v>
          </cell>
          <cell r="D236">
            <v>1976</v>
          </cell>
          <cell r="E236" t="str">
            <v>Dugesia tigrina</v>
          </cell>
          <cell r="F236" t="str">
            <v xml:space="preserve">Dugesia </v>
          </cell>
          <cell r="G236" t="str">
            <v>tigrina</v>
          </cell>
          <cell r="H236"/>
          <cell r="I236" t="str">
            <v>invertebrate</v>
          </cell>
          <cell r="J236" t="str">
            <v>NR</v>
          </cell>
          <cell r="K236" t="str">
            <v>mortality</v>
          </cell>
          <cell r="L236" t="str">
            <v>EC50</v>
          </cell>
          <cell r="M236"/>
          <cell r="N236"/>
          <cell r="O236" t="str">
            <v>static</v>
          </cell>
          <cell r="P236" t="str">
            <v>Acute</v>
          </cell>
          <cell r="Q236" t="str">
            <v>96-hr</v>
          </cell>
          <cell r="R236"/>
          <cell r="S236" t="str">
            <v>WIP</v>
          </cell>
          <cell r="T236"/>
          <cell r="U236" t="str">
            <v/>
          </cell>
          <cell r="V236" t="str">
            <v/>
          </cell>
          <cell r="W236" t="str">
            <v/>
          </cell>
          <cell r="X236">
            <v>5480</v>
          </cell>
          <cell r="Y236">
            <v>5359.44</v>
          </cell>
          <cell r="Z236" t="str">
            <v/>
          </cell>
          <cell r="AA236" t="str">
            <v/>
          </cell>
          <cell r="AB236" t="str">
            <v/>
          </cell>
          <cell r="AC236" t="str">
            <v/>
          </cell>
          <cell r="AD236" t="str">
            <v/>
          </cell>
          <cell r="AE236" t="str">
            <v/>
          </cell>
          <cell r="AF236" t="str">
            <v/>
          </cell>
          <cell r="AG236" t="str">
            <v/>
          </cell>
          <cell r="AH236" t="str">
            <v/>
          </cell>
          <cell r="AI236" t="str">
            <v/>
          </cell>
          <cell r="AJ236">
            <v>40</v>
          </cell>
        </row>
        <row r="237">
          <cell r="B237" t="str">
            <v>A226DutiEC50</v>
          </cell>
          <cell r="C237" t="str">
            <v>See et al. 1974</v>
          </cell>
          <cell r="D237">
            <v>1974</v>
          </cell>
          <cell r="E237" t="str">
            <v>Dugesia tigrina</v>
          </cell>
          <cell r="F237" t="str">
            <v xml:space="preserve">Dugesia </v>
          </cell>
          <cell r="G237" t="str">
            <v>tigrina</v>
          </cell>
          <cell r="H237"/>
          <cell r="I237" t="str">
            <v>invertebrate</v>
          </cell>
          <cell r="J237" t="str">
            <v>NR</v>
          </cell>
          <cell r="K237" t="str">
            <v>mortality</v>
          </cell>
          <cell r="L237" t="str">
            <v>EC50</v>
          </cell>
          <cell r="M237"/>
          <cell r="N237"/>
          <cell r="O237" t="str">
            <v>static</v>
          </cell>
          <cell r="P237" t="str">
            <v>Acute</v>
          </cell>
          <cell r="Q237" t="str">
            <v>96-hr</v>
          </cell>
          <cell r="R237"/>
          <cell r="S237" t="str">
            <v>WIP</v>
          </cell>
          <cell r="T237"/>
          <cell r="U237" t="str">
            <v/>
          </cell>
          <cell r="V237" t="str">
            <v/>
          </cell>
          <cell r="W237" t="str">
            <v/>
          </cell>
          <cell r="X237">
            <v>7400</v>
          </cell>
          <cell r="Y237">
            <v>7237.2</v>
          </cell>
          <cell r="Z237" t="str">
            <v/>
          </cell>
          <cell r="AA237" t="str">
            <v/>
          </cell>
          <cell r="AB237" t="str">
            <v/>
          </cell>
          <cell r="AC237" t="str">
            <v/>
          </cell>
          <cell r="AD237" t="str">
            <v/>
          </cell>
          <cell r="AE237" t="str">
            <v/>
          </cell>
          <cell r="AF237" t="str">
            <v/>
          </cell>
          <cell r="AG237" t="str">
            <v/>
          </cell>
          <cell r="AH237" t="str">
            <v/>
          </cell>
          <cell r="AI237" t="str">
            <v/>
          </cell>
          <cell r="AJ237">
            <v>50</v>
          </cell>
        </row>
        <row r="238">
          <cell r="B238" t="str">
            <v>A227EctiEC50</v>
          </cell>
          <cell r="C238" t="str">
            <v>Pantani et al. 1997</v>
          </cell>
          <cell r="D238">
            <v>1997</v>
          </cell>
          <cell r="E238" t="str">
            <v>Echinogammarus tibaldii</v>
          </cell>
          <cell r="F238" t="str">
            <v xml:space="preserve">Echinogammarus </v>
          </cell>
          <cell r="G238" t="str">
            <v>tibaldii</v>
          </cell>
          <cell r="H238"/>
          <cell r="I238" t="str">
            <v>invertebrate</v>
          </cell>
          <cell r="J238" t="str">
            <v>adult</v>
          </cell>
          <cell r="K238" t="str">
            <v>mortality</v>
          </cell>
          <cell r="L238" t="str">
            <v>EC50</v>
          </cell>
          <cell r="M238" t="str">
            <v>ZnCl2</v>
          </cell>
          <cell r="N238" t="str">
            <v>Nominal</v>
          </cell>
          <cell r="O238" t="str">
            <v>static</v>
          </cell>
          <cell r="P238" t="str">
            <v>Acute</v>
          </cell>
          <cell r="Q238" t="str">
            <v>96-hr</v>
          </cell>
          <cell r="R238"/>
          <cell r="S238" t="str">
            <v>S-OECD Reconstituted water</v>
          </cell>
          <cell r="T238"/>
          <cell r="U238">
            <v>8</v>
          </cell>
          <cell r="V238">
            <v>7.9</v>
          </cell>
          <cell r="W238" t="str">
            <v/>
          </cell>
          <cell r="X238">
            <v>25900</v>
          </cell>
          <cell r="Y238">
            <v>25330.2</v>
          </cell>
          <cell r="Z238" t="str">
            <v/>
          </cell>
          <cell r="AA238">
            <v>0.5</v>
          </cell>
          <cell r="AB238">
            <v>10</v>
          </cell>
          <cell r="AC238">
            <v>76.891006107568074</v>
          </cell>
          <cell r="AD238">
            <v>11.658349404084111</v>
          </cell>
          <cell r="AE238">
            <v>17.132577118442082</v>
          </cell>
          <cell r="AF238">
            <v>1.8982621366604473</v>
          </cell>
          <cell r="AG238">
            <v>46.042518627286277</v>
          </cell>
          <cell r="AH238">
            <v>138.79242979705427</v>
          </cell>
          <cell r="AI238">
            <v>55</v>
          </cell>
          <cell r="AJ238">
            <v>240</v>
          </cell>
        </row>
        <row r="239">
          <cell r="B239" t="str">
            <v>A228EpspEC50</v>
          </cell>
          <cell r="C239" t="str">
            <v>Brinkman and Vieira 2007</v>
          </cell>
          <cell r="D239">
            <v>2007</v>
          </cell>
          <cell r="E239" t="str">
            <v>Ephemerella sp.</v>
          </cell>
          <cell r="F239" t="str">
            <v xml:space="preserve">Ephemerella </v>
          </cell>
          <cell r="G239" t="str">
            <v>sp.</v>
          </cell>
          <cell r="H239"/>
          <cell r="I239" t="str">
            <v>invertebrate</v>
          </cell>
          <cell r="J239" t="str">
            <v>nymphs</v>
          </cell>
          <cell r="K239" t="str">
            <v>mortality</v>
          </cell>
          <cell r="L239" t="str">
            <v>EC50</v>
          </cell>
          <cell r="M239" t="str">
            <v>ZnSO4</v>
          </cell>
          <cell r="N239"/>
          <cell r="O239" t="str">
            <v>flow through</v>
          </cell>
          <cell r="P239" t="str">
            <v>Acute</v>
          </cell>
          <cell r="Q239" t="str">
            <v>96-hr</v>
          </cell>
          <cell r="R239"/>
          <cell r="S239" t="str">
            <v>T-Fort Collins</v>
          </cell>
          <cell r="T239"/>
          <cell r="U239">
            <v>12.6</v>
          </cell>
          <cell r="V239">
            <v>7.63</v>
          </cell>
          <cell r="W239" t="str">
            <v>&gt;</v>
          </cell>
          <cell r="X239" t="str">
            <v/>
          </cell>
          <cell r="Y239">
            <v>68600</v>
          </cell>
          <cell r="Z239" t="str">
            <v/>
          </cell>
          <cell r="AA239">
            <v>1.7</v>
          </cell>
          <cell r="AB239">
            <v>10</v>
          </cell>
          <cell r="AC239">
            <v>17.7554097703593</v>
          </cell>
          <cell r="AD239">
            <v>1.6353110852991599</v>
          </cell>
          <cell r="AE239">
            <v>3.4662903427311602</v>
          </cell>
          <cell r="AF239">
            <v>0.72468393162301004</v>
          </cell>
          <cell r="AG239">
            <v>12.2897719496499</v>
          </cell>
          <cell r="AH239">
            <v>4.1170110895350103</v>
          </cell>
          <cell r="AI239">
            <v>39.4</v>
          </cell>
          <cell r="AJ239">
            <v>51.1</v>
          </cell>
        </row>
        <row r="240">
          <cell r="B240" t="str">
            <v>A229EpcaEC50</v>
          </cell>
          <cell r="C240" t="str">
            <v>Keller Unpublished</v>
          </cell>
          <cell r="D240" t="str">
            <v>ished</v>
          </cell>
          <cell r="E240" t="str">
            <v>Epioblasma capsaeformis</v>
          </cell>
          <cell r="F240" t="str">
            <v xml:space="preserve">Epioblasma </v>
          </cell>
          <cell r="G240" t="str">
            <v>capsaeformis</v>
          </cell>
          <cell r="H240"/>
          <cell r="I240" t="str">
            <v>invertebrate</v>
          </cell>
          <cell r="J240" t="str">
            <v>juveniles</v>
          </cell>
          <cell r="K240" t="str">
            <v>mortality</v>
          </cell>
          <cell r="L240" t="str">
            <v>EC50</v>
          </cell>
          <cell r="M240"/>
          <cell r="N240"/>
          <cell r="O240" t="str">
            <v>static</v>
          </cell>
          <cell r="P240" t="str">
            <v>Acute</v>
          </cell>
          <cell r="Q240" t="str">
            <v>96-hr</v>
          </cell>
          <cell r="R240"/>
          <cell r="S240" t="str">
            <v>WIP</v>
          </cell>
          <cell r="T240"/>
          <cell r="U240">
            <v>12</v>
          </cell>
          <cell r="V240">
            <v>8.24</v>
          </cell>
          <cell r="W240" t="str">
            <v/>
          </cell>
          <cell r="X240" t="str">
            <v/>
          </cell>
          <cell r="Y240">
            <v>368</v>
          </cell>
          <cell r="Z240" t="str">
            <v/>
          </cell>
          <cell r="AA240">
            <v>0.5</v>
          </cell>
          <cell r="AB240">
            <v>10</v>
          </cell>
          <cell r="AC240">
            <v>25</v>
          </cell>
          <cell r="AD240">
            <v>8</v>
          </cell>
          <cell r="AE240">
            <v>8.3000000000000007</v>
          </cell>
          <cell r="AF240" t="str">
            <v/>
          </cell>
          <cell r="AG240">
            <v>18</v>
          </cell>
          <cell r="AH240">
            <v>9</v>
          </cell>
          <cell r="AI240">
            <v>92</v>
          </cell>
          <cell r="AJ240">
            <v>80</v>
          </cell>
        </row>
        <row r="241">
          <cell r="B241" t="str">
            <v>A230FudiEC50</v>
          </cell>
          <cell r="C241" t="str">
            <v>Rehwoldt et al. 1971</v>
          </cell>
          <cell r="D241">
            <v>1971</v>
          </cell>
          <cell r="E241" t="str">
            <v>Fundulus diaphanus</v>
          </cell>
          <cell r="F241" t="str">
            <v xml:space="preserve">Fundulus </v>
          </cell>
          <cell r="G241" t="str">
            <v>diaphanus</v>
          </cell>
          <cell r="H241"/>
          <cell r="I241" t="str">
            <v>fish</v>
          </cell>
          <cell r="J241" t="str">
            <v>&lt;20 cm</v>
          </cell>
          <cell r="K241" t="str">
            <v>mortality</v>
          </cell>
          <cell r="L241" t="str">
            <v>EC50</v>
          </cell>
          <cell r="M241" t="str">
            <v>Zn(NO3)2</v>
          </cell>
          <cell r="N241" t="str">
            <v>Not indicated</v>
          </cell>
          <cell r="O241" t="str">
            <v>static</v>
          </cell>
          <cell r="P241" t="str">
            <v>Acute</v>
          </cell>
          <cell r="Q241" t="str">
            <v>96-hr</v>
          </cell>
          <cell r="R241"/>
          <cell r="S241" t="str">
            <v>N-Hudson River</v>
          </cell>
          <cell r="T241"/>
          <cell r="U241">
            <v>17</v>
          </cell>
          <cell r="V241">
            <v>7.8</v>
          </cell>
          <cell r="W241" t="str">
            <v/>
          </cell>
          <cell r="X241">
            <v>19100</v>
          </cell>
          <cell r="Y241">
            <v>18679.8</v>
          </cell>
          <cell r="Z241" t="str">
            <v/>
          </cell>
          <cell r="AA241">
            <v>1.7</v>
          </cell>
          <cell r="AB241">
            <v>10</v>
          </cell>
          <cell r="AC241">
            <v>14.123963289395002</v>
          </cell>
          <cell r="AD241">
            <v>4.3060863687179891</v>
          </cell>
          <cell r="AE241">
            <v>7.5127464305292566</v>
          </cell>
          <cell r="AF241">
            <v>1.152036157373165</v>
          </cell>
          <cell r="AG241">
            <v>6.7903669660552888</v>
          </cell>
          <cell r="AH241">
            <v>4.4093291987372005</v>
          </cell>
          <cell r="AI241">
            <v>47.6</v>
          </cell>
          <cell r="AJ241">
            <v>53</v>
          </cell>
        </row>
        <row r="242">
          <cell r="B242" t="str">
            <v>A231FudiEC50</v>
          </cell>
          <cell r="C242" t="str">
            <v>Rehwoldt et al. 1972</v>
          </cell>
          <cell r="D242">
            <v>1972</v>
          </cell>
          <cell r="E242" t="str">
            <v>Fundulus diaphanus</v>
          </cell>
          <cell r="F242" t="str">
            <v xml:space="preserve">Fundulus </v>
          </cell>
          <cell r="G242" t="str">
            <v>diaphanus</v>
          </cell>
          <cell r="H242"/>
          <cell r="I242" t="str">
            <v>fish</v>
          </cell>
          <cell r="J242" t="str">
            <v>&lt;20 cm</v>
          </cell>
          <cell r="K242" t="str">
            <v>mortality</v>
          </cell>
          <cell r="L242" t="str">
            <v>EC50</v>
          </cell>
          <cell r="M242" t="str">
            <v>Zn(NO3)2</v>
          </cell>
          <cell r="N242" t="str">
            <v>Not indicated</v>
          </cell>
          <cell r="O242" t="str">
            <v>static</v>
          </cell>
          <cell r="P242" t="str">
            <v>Acute</v>
          </cell>
          <cell r="Q242" t="str">
            <v>96-hr</v>
          </cell>
          <cell r="R242"/>
          <cell r="S242" t="str">
            <v>N-Hudson River</v>
          </cell>
          <cell r="T242"/>
          <cell r="U242">
            <v>28</v>
          </cell>
          <cell r="V242">
            <v>8</v>
          </cell>
          <cell r="W242" t="str">
            <v/>
          </cell>
          <cell r="X242">
            <v>19200</v>
          </cell>
          <cell r="Y242">
            <v>18777.599999999999</v>
          </cell>
          <cell r="Z242" t="str">
            <v/>
          </cell>
          <cell r="AA242">
            <v>1.7</v>
          </cell>
          <cell r="AB242">
            <v>10</v>
          </cell>
          <cell r="AC242">
            <v>14.656943036164625</v>
          </cell>
          <cell r="AD242">
            <v>4.4685801939526302</v>
          </cell>
          <cell r="AE242">
            <v>7.7962462958322476</v>
          </cell>
          <cell r="AF242">
            <v>1.1955092199155486</v>
          </cell>
          <cell r="AG242">
            <v>7.0466072289252999</v>
          </cell>
          <cell r="AH242">
            <v>4.5757189798216231</v>
          </cell>
          <cell r="AI242">
            <v>75.900000000000006</v>
          </cell>
          <cell r="AJ242">
            <v>55</v>
          </cell>
        </row>
        <row r="243">
          <cell r="B243" t="str">
            <v>A232GaafEC50</v>
          </cell>
          <cell r="C243" t="str">
            <v>Kallanagoudar and Patil 1997</v>
          </cell>
          <cell r="D243">
            <v>1997</v>
          </cell>
          <cell r="E243" t="str">
            <v>Gambusia affinis</v>
          </cell>
          <cell r="F243" t="str">
            <v xml:space="preserve">Gambusia </v>
          </cell>
          <cell r="G243" t="str">
            <v>affinis</v>
          </cell>
          <cell r="H243"/>
          <cell r="I243" t="str">
            <v>fish</v>
          </cell>
          <cell r="J243" t="str">
            <v>8 mm</v>
          </cell>
          <cell r="K243" t="str">
            <v>mortality</v>
          </cell>
          <cell r="L243" t="str">
            <v>EC50</v>
          </cell>
          <cell r="M243" t="str">
            <v>Not indicated</v>
          </cell>
          <cell r="N243" t="str">
            <v>Measurements not described</v>
          </cell>
          <cell r="O243" t="str">
            <v>static</v>
          </cell>
          <cell r="P243" t="str">
            <v>Acute</v>
          </cell>
          <cell r="Q243" t="str">
            <v>96-hr</v>
          </cell>
          <cell r="R243" t="str">
            <v>Daily - Bombay fish food</v>
          </cell>
          <cell r="S243" t="str">
            <v>T-Dharwad, India, diluted with distilled water</v>
          </cell>
          <cell r="T243"/>
          <cell r="U243" t="str">
            <v/>
          </cell>
          <cell r="V243">
            <v>7.3</v>
          </cell>
          <cell r="W243" t="str">
            <v/>
          </cell>
          <cell r="X243">
            <v>50000</v>
          </cell>
          <cell r="Y243">
            <v>48900</v>
          </cell>
          <cell r="Z243" t="str">
            <v/>
          </cell>
          <cell r="AA243">
            <v>1.6</v>
          </cell>
          <cell r="AB243">
            <v>10</v>
          </cell>
          <cell r="AC243" t="str">
            <v/>
          </cell>
          <cell r="AD243" t="str">
            <v/>
          </cell>
          <cell r="AE243" t="str">
            <v/>
          </cell>
          <cell r="AF243" t="str">
            <v/>
          </cell>
          <cell r="AG243" t="str">
            <v/>
          </cell>
          <cell r="AH243" t="str">
            <v/>
          </cell>
          <cell r="AI243">
            <v>6</v>
          </cell>
          <cell r="AJ243">
            <v>50</v>
          </cell>
        </row>
        <row r="244">
          <cell r="B244" t="str">
            <v>A233GaafEC50</v>
          </cell>
          <cell r="C244" t="str">
            <v>Kallanagoudar and Patil 1997</v>
          </cell>
          <cell r="D244">
            <v>1997</v>
          </cell>
          <cell r="E244" t="str">
            <v>Gambusia affinis</v>
          </cell>
          <cell r="F244" t="str">
            <v xml:space="preserve">Gambusia </v>
          </cell>
          <cell r="G244" t="str">
            <v>affinis</v>
          </cell>
          <cell r="H244"/>
          <cell r="I244" t="str">
            <v>fish</v>
          </cell>
          <cell r="J244" t="str">
            <v>8 mm</v>
          </cell>
          <cell r="K244" t="str">
            <v>mortality</v>
          </cell>
          <cell r="L244" t="str">
            <v>EC50</v>
          </cell>
          <cell r="M244" t="str">
            <v>Not indicated</v>
          </cell>
          <cell r="N244" t="str">
            <v>Measurements not described</v>
          </cell>
          <cell r="O244" t="str">
            <v>static</v>
          </cell>
          <cell r="P244" t="str">
            <v>Acute</v>
          </cell>
          <cell r="Q244" t="str">
            <v>96-hr</v>
          </cell>
          <cell r="R244" t="str">
            <v>Daily - Bombay fish food</v>
          </cell>
          <cell r="S244" t="str">
            <v>T-Dharwad, India, hardness adjusted with CaCl2</v>
          </cell>
          <cell r="T244"/>
          <cell r="U244" t="str">
            <v/>
          </cell>
          <cell r="V244">
            <v>7.3</v>
          </cell>
          <cell r="W244" t="str">
            <v/>
          </cell>
          <cell r="X244">
            <v>80000</v>
          </cell>
          <cell r="Y244">
            <v>78240</v>
          </cell>
          <cell r="Z244" t="str">
            <v/>
          </cell>
          <cell r="AA244">
            <v>1.6</v>
          </cell>
          <cell r="AB244">
            <v>10</v>
          </cell>
          <cell r="AC244" t="str">
            <v/>
          </cell>
          <cell r="AD244" t="str">
            <v/>
          </cell>
          <cell r="AE244" t="str">
            <v/>
          </cell>
          <cell r="AF244" t="str">
            <v/>
          </cell>
          <cell r="AG244" t="str">
            <v/>
          </cell>
          <cell r="AH244" t="str">
            <v/>
          </cell>
          <cell r="AI244">
            <v>6</v>
          </cell>
          <cell r="AJ244">
            <v>150</v>
          </cell>
        </row>
        <row r="245">
          <cell r="B245" t="str">
            <v>A234GaafEC50</v>
          </cell>
          <cell r="C245" t="str">
            <v>Kallanagoudar and Patil 1997</v>
          </cell>
          <cell r="D245">
            <v>1997</v>
          </cell>
          <cell r="E245" t="str">
            <v>Gambusia affinis</v>
          </cell>
          <cell r="F245" t="str">
            <v xml:space="preserve">Gambusia </v>
          </cell>
          <cell r="G245" t="str">
            <v>affinis</v>
          </cell>
          <cell r="H245"/>
          <cell r="I245" t="str">
            <v>fish</v>
          </cell>
          <cell r="J245" t="str">
            <v>8 mm</v>
          </cell>
          <cell r="K245" t="str">
            <v>mortality</v>
          </cell>
          <cell r="L245" t="str">
            <v>EC50</v>
          </cell>
          <cell r="M245" t="str">
            <v>Not indicated</v>
          </cell>
          <cell r="N245" t="str">
            <v>Measurements not described</v>
          </cell>
          <cell r="O245" t="str">
            <v>static</v>
          </cell>
          <cell r="P245" t="str">
            <v>Acute</v>
          </cell>
          <cell r="Q245" t="str">
            <v>96-hr</v>
          </cell>
          <cell r="R245" t="str">
            <v>Daily - Bombay fish food</v>
          </cell>
          <cell r="S245" t="str">
            <v>T-Dharwad, India, hardness adjusted with CaCl2</v>
          </cell>
          <cell r="T245"/>
          <cell r="U245" t="str">
            <v/>
          </cell>
          <cell r="V245">
            <v>7.3</v>
          </cell>
          <cell r="W245" t="str">
            <v/>
          </cell>
          <cell r="X245">
            <v>100000</v>
          </cell>
          <cell r="Y245">
            <v>97800</v>
          </cell>
          <cell r="Z245" t="str">
            <v/>
          </cell>
          <cell r="AA245">
            <v>1.6</v>
          </cell>
          <cell r="AB245">
            <v>10</v>
          </cell>
          <cell r="AC245" t="str">
            <v/>
          </cell>
          <cell r="AD245" t="str">
            <v/>
          </cell>
          <cell r="AE245" t="str">
            <v/>
          </cell>
          <cell r="AF245" t="str">
            <v/>
          </cell>
          <cell r="AG245" t="str">
            <v/>
          </cell>
          <cell r="AH245" t="str">
            <v/>
          </cell>
          <cell r="AI245">
            <v>6</v>
          </cell>
          <cell r="AJ245">
            <v>300</v>
          </cell>
        </row>
        <row r="246">
          <cell r="B246" t="str">
            <v>A235GaafEC50</v>
          </cell>
          <cell r="C246" t="str">
            <v>Kallanagoudar and Patil 1997</v>
          </cell>
          <cell r="D246">
            <v>1997</v>
          </cell>
          <cell r="E246" t="str">
            <v>Gambusia affinis</v>
          </cell>
          <cell r="F246" t="str">
            <v xml:space="preserve">Gambusia </v>
          </cell>
          <cell r="G246" t="str">
            <v>affinis</v>
          </cell>
          <cell r="H246"/>
          <cell r="I246" t="str">
            <v>fish</v>
          </cell>
          <cell r="J246" t="str">
            <v>25 mm</v>
          </cell>
          <cell r="K246" t="str">
            <v>mortality</v>
          </cell>
          <cell r="L246" t="str">
            <v>EC50</v>
          </cell>
          <cell r="M246" t="str">
            <v>Not indicated</v>
          </cell>
          <cell r="N246" t="str">
            <v>Measurements not described</v>
          </cell>
          <cell r="O246" t="str">
            <v>static</v>
          </cell>
          <cell r="P246" t="str">
            <v>Acute</v>
          </cell>
          <cell r="Q246" t="str">
            <v>96-hr</v>
          </cell>
          <cell r="R246" t="str">
            <v>Daily - Bombay fish food</v>
          </cell>
          <cell r="S246" t="str">
            <v>T-Dharwad, India, diluted with distilled water</v>
          </cell>
          <cell r="T246"/>
          <cell r="U246" t="str">
            <v/>
          </cell>
          <cell r="V246">
            <v>7.3</v>
          </cell>
          <cell r="W246" t="str">
            <v/>
          </cell>
          <cell r="X246">
            <v>115000</v>
          </cell>
          <cell r="Y246">
            <v>112470</v>
          </cell>
          <cell r="Z246" t="str">
            <v/>
          </cell>
          <cell r="AA246">
            <v>1.6</v>
          </cell>
          <cell r="AB246">
            <v>10</v>
          </cell>
          <cell r="AC246" t="str">
            <v/>
          </cell>
          <cell r="AD246" t="str">
            <v/>
          </cell>
          <cell r="AE246" t="str">
            <v/>
          </cell>
          <cell r="AF246" t="str">
            <v/>
          </cell>
          <cell r="AG246" t="str">
            <v/>
          </cell>
          <cell r="AH246" t="str">
            <v/>
          </cell>
          <cell r="AI246">
            <v>6</v>
          </cell>
          <cell r="AJ246">
            <v>50</v>
          </cell>
        </row>
        <row r="247">
          <cell r="B247" t="str">
            <v>A236GaafEC50</v>
          </cell>
          <cell r="C247" t="str">
            <v>Kallanagoudar and Patil 1997</v>
          </cell>
          <cell r="D247">
            <v>1997</v>
          </cell>
          <cell r="E247" t="str">
            <v>Gambusia affinis</v>
          </cell>
          <cell r="F247" t="str">
            <v xml:space="preserve">Gambusia </v>
          </cell>
          <cell r="G247" t="str">
            <v>affinis</v>
          </cell>
          <cell r="H247"/>
          <cell r="I247" t="str">
            <v>fish</v>
          </cell>
          <cell r="J247" t="str">
            <v>25 mm</v>
          </cell>
          <cell r="K247" t="str">
            <v>mortality</v>
          </cell>
          <cell r="L247" t="str">
            <v>EC50</v>
          </cell>
          <cell r="M247" t="str">
            <v>Not indicated</v>
          </cell>
          <cell r="N247" t="str">
            <v>Measurements not described</v>
          </cell>
          <cell r="O247" t="str">
            <v>static</v>
          </cell>
          <cell r="P247" t="str">
            <v>Acute</v>
          </cell>
          <cell r="Q247" t="str">
            <v>96-hr</v>
          </cell>
          <cell r="R247" t="str">
            <v>Daily - Bombay fish food</v>
          </cell>
          <cell r="S247" t="str">
            <v>T-Dharwad, India, hardness adjusted with CaCl2</v>
          </cell>
          <cell r="T247"/>
          <cell r="U247" t="str">
            <v/>
          </cell>
          <cell r="V247">
            <v>7.3</v>
          </cell>
          <cell r="W247" t="str">
            <v/>
          </cell>
          <cell r="X247">
            <v>140000</v>
          </cell>
          <cell r="Y247">
            <v>136920</v>
          </cell>
          <cell r="Z247" t="str">
            <v/>
          </cell>
          <cell r="AA247">
            <v>1.6</v>
          </cell>
          <cell r="AB247">
            <v>10</v>
          </cell>
          <cell r="AC247" t="str">
            <v/>
          </cell>
          <cell r="AD247" t="str">
            <v/>
          </cell>
          <cell r="AE247" t="str">
            <v/>
          </cell>
          <cell r="AF247" t="str">
            <v/>
          </cell>
          <cell r="AG247" t="str">
            <v/>
          </cell>
          <cell r="AH247" t="str">
            <v/>
          </cell>
          <cell r="AI247">
            <v>6</v>
          </cell>
          <cell r="AJ247">
            <v>150</v>
          </cell>
        </row>
        <row r="248">
          <cell r="B248" t="str">
            <v>A237GaafEC50</v>
          </cell>
          <cell r="C248" t="str">
            <v>Kallanagoudar and Patil 1997</v>
          </cell>
          <cell r="D248">
            <v>1997</v>
          </cell>
          <cell r="E248" t="str">
            <v>Gambusia affinis</v>
          </cell>
          <cell r="F248" t="str">
            <v xml:space="preserve">Gambusia </v>
          </cell>
          <cell r="G248" t="str">
            <v>affinis</v>
          </cell>
          <cell r="H248"/>
          <cell r="I248" t="str">
            <v>fish</v>
          </cell>
          <cell r="J248" t="str">
            <v>25 mm</v>
          </cell>
          <cell r="K248" t="str">
            <v>mortality</v>
          </cell>
          <cell r="L248" t="str">
            <v>EC50</v>
          </cell>
          <cell r="M248" t="str">
            <v>Not indicated</v>
          </cell>
          <cell r="N248" t="str">
            <v>Measurements not described</v>
          </cell>
          <cell r="O248" t="str">
            <v>static</v>
          </cell>
          <cell r="P248" t="str">
            <v>Acute</v>
          </cell>
          <cell r="Q248" t="str">
            <v>96-hr</v>
          </cell>
          <cell r="R248" t="str">
            <v>Daily - Bombay fish food</v>
          </cell>
          <cell r="S248" t="str">
            <v>T-Dharwad, India, hardness adjusted with CaCl2</v>
          </cell>
          <cell r="T248"/>
          <cell r="U248" t="str">
            <v/>
          </cell>
          <cell r="V248">
            <v>7.3</v>
          </cell>
          <cell r="W248" t="str">
            <v/>
          </cell>
          <cell r="X248">
            <v>150000</v>
          </cell>
          <cell r="Y248">
            <v>146700</v>
          </cell>
          <cell r="Z248" t="str">
            <v/>
          </cell>
          <cell r="AA248">
            <v>1.6</v>
          </cell>
          <cell r="AB248">
            <v>10</v>
          </cell>
          <cell r="AC248" t="str">
            <v/>
          </cell>
          <cell r="AD248" t="str">
            <v/>
          </cell>
          <cell r="AE248" t="str">
            <v/>
          </cell>
          <cell r="AF248" t="str">
            <v/>
          </cell>
          <cell r="AG248" t="str">
            <v/>
          </cell>
          <cell r="AH248" t="str">
            <v/>
          </cell>
          <cell r="AI248">
            <v>6</v>
          </cell>
          <cell r="AJ248">
            <v>300</v>
          </cell>
        </row>
        <row r="249">
          <cell r="B249" t="str">
            <v>A238GaafEC50</v>
          </cell>
          <cell r="C249" t="str">
            <v>Kallanagoudar and Patil 1997</v>
          </cell>
          <cell r="D249">
            <v>1997</v>
          </cell>
          <cell r="E249" t="str">
            <v>Gambusia affinis</v>
          </cell>
          <cell r="F249" t="str">
            <v xml:space="preserve">Gambusia </v>
          </cell>
          <cell r="G249" t="str">
            <v>affinis</v>
          </cell>
          <cell r="H249"/>
          <cell r="I249" t="str">
            <v>fish</v>
          </cell>
          <cell r="J249" t="str">
            <v>35 mm</v>
          </cell>
          <cell r="K249" t="str">
            <v>mortality</v>
          </cell>
          <cell r="L249" t="str">
            <v>EC50</v>
          </cell>
          <cell r="M249" t="str">
            <v>Not indicated</v>
          </cell>
          <cell r="N249" t="str">
            <v>Measurements not described</v>
          </cell>
          <cell r="O249" t="str">
            <v>static</v>
          </cell>
          <cell r="P249" t="str">
            <v>Acute</v>
          </cell>
          <cell r="Q249" t="str">
            <v>96-hr</v>
          </cell>
          <cell r="R249" t="str">
            <v>Daily - Bombay fish food</v>
          </cell>
          <cell r="S249" t="str">
            <v>T-Dharwad, India, diluted with distilled water</v>
          </cell>
          <cell r="T249"/>
          <cell r="U249" t="str">
            <v/>
          </cell>
          <cell r="V249">
            <v>7.3</v>
          </cell>
          <cell r="W249" t="str">
            <v/>
          </cell>
          <cell r="X249">
            <v>90000</v>
          </cell>
          <cell r="Y249">
            <v>88020</v>
          </cell>
          <cell r="Z249" t="str">
            <v/>
          </cell>
          <cell r="AA249">
            <v>1.6</v>
          </cell>
          <cell r="AB249">
            <v>10</v>
          </cell>
          <cell r="AC249" t="str">
            <v/>
          </cell>
          <cell r="AD249" t="str">
            <v/>
          </cell>
          <cell r="AE249" t="str">
            <v/>
          </cell>
          <cell r="AF249" t="str">
            <v/>
          </cell>
          <cell r="AG249" t="str">
            <v/>
          </cell>
          <cell r="AH249" t="str">
            <v/>
          </cell>
          <cell r="AI249">
            <v>6</v>
          </cell>
          <cell r="AJ249">
            <v>50</v>
          </cell>
        </row>
        <row r="250">
          <cell r="B250" t="str">
            <v>A239GaafEC50</v>
          </cell>
          <cell r="C250" t="str">
            <v>Kallanagoudar and Patil 1997</v>
          </cell>
          <cell r="D250">
            <v>1997</v>
          </cell>
          <cell r="E250" t="str">
            <v>Gambusia affinis</v>
          </cell>
          <cell r="F250" t="str">
            <v xml:space="preserve">Gambusia </v>
          </cell>
          <cell r="G250" t="str">
            <v>affinis</v>
          </cell>
          <cell r="H250"/>
          <cell r="I250" t="str">
            <v>fish</v>
          </cell>
          <cell r="J250" t="str">
            <v>35 mm</v>
          </cell>
          <cell r="K250" t="str">
            <v>mortality</v>
          </cell>
          <cell r="L250" t="str">
            <v>EC50</v>
          </cell>
          <cell r="M250" t="str">
            <v>Not indicated</v>
          </cell>
          <cell r="N250" t="str">
            <v>Measurements not described</v>
          </cell>
          <cell r="O250" t="str">
            <v>static</v>
          </cell>
          <cell r="P250" t="str">
            <v>Acute</v>
          </cell>
          <cell r="Q250" t="str">
            <v>96-hr</v>
          </cell>
          <cell r="R250" t="str">
            <v>Daily - Bombay fish food</v>
          </cell>
          <cell r="S250" t="str">
            <v>T-Dharwad, India, hardness adjusted with CaCl2</v>
          </cell>
          <cell r="T250"/>
          <cell r="U250" t="str">
            <v/>
          </cell>
          <cell r="V250">
            <v>7.3</v>
          </cell>
          <cell r="W250" t="str">
            <v/>
          </cell>
          <cell r="X250">
            <v>120000</v>
          </cell>
          <cell r="Y250">
            <v>117360</v>
          </cell>
          <cell r="Z250" t="str">
            <v/>
          </cell>
          <cell r="AA250">
            <v>1.6</v>
          </cell>
          <cell r="AB250">
            <v>10</v>
          </cell>
          <cell r="AC250" t="str">
            <v/>
          </cell>
          <cell r="AD250" t="str">
            <v/>
          </cell>
          <cell r="AE250" t="str">
            <v/>
          </cell>
          <cell r="AF250" t="str">
            <v/>
          </cell>
          <cell r="AG250" t="str">
            <v/>
          </cell>
          <cell r="AH250" t="str">
            <v/>
          </cell>
          <cell r="AI250">
            <v>6</v>
          </cell>
          <cell r="AJ250">
            <v>150</v>
          </cell>
        </row>
        <row r="251">
          <cell r="B251" t="str">
            <v>A240GaafEC50</v>
          </cell>
          <cell r="C251" t="str">
            <v>Kallanagoudar and Patil 1997</v>
          </cell>
          <cell r="D251">
            <v>1997</v>
          </cell>
          <cell r="E251" t="str">
            <v>Gambusia affinis</v>
          </cell>
          <cell r="F251" t="str">
            <v xml:space="preserve">Gambusia </v>
          </cell>
          <cell r="G251" t="str">
            <v>affinis</v>
          </cell>
          <cell r="H251"/>
          <cell r="I251" t="str">
            <v>fish</v>
          </cell>
          <cell r="J251" t="str">
            <v>35 mm</v>
          </cell>
          <cell r="K251" t="str">
            <v>mortality</v>
          </cell>
          <cell r="L251" t="str">
            <v>EC50</v>
          </cell>
          <cell r="M251" t="str">
            <v>Not indicated</v>
          </cell>
          <cell r="N251" t="str">
            <v>Measurements not described</v>
          </cell>
          <cell r="O251" t="str">
            <v>static</v>
          </cell>
          <cell r="P251" t="str">
            <v>Acute</v>
          </cell>
          <cell r="Q251" t="str">
            <v>96-hr</v>
          </cell>
          <cell r="R251" t="str">
            <v>Daily - Bombay fish food</v>
          </cell>
          <cell r="S251" t="str">
            <v>T-Dharwad, India, hardness adjusted with CaCl2</v>
          </cell>
          <cell r="T251"/>
          <cell r="U251" t="str">
            <v/>
          </cell>
          <cell r="V251">
            <v>7.3</v>
          </cell>
          <cell r="W251" t="str">
            <v/>
          </cell>
          <cell r="X251">
            <v>140000</v>
          </cell>
          <cell r="Y251">
            <v>136920</v>
          </cell>
          <cell r="Z251" t="str">
            <v/>
          </cell>
          <cell r="AA251">
            <v>1.6</v>
          </cell>
          <cell r="AB251">
            <v>10</v>
          </cell>
          <cell r="AC251" t="str">
            <v/>
          </cell>
          <cell r="AD251" t="str">
            <v/>
          </cell>
          <cell r="AE251" t="str">
            <v/>
          </cell>
          <cell r="AF251" t="str">
            <v/>
          </cell>
          <cell r="AG251" t="str">
            <v/>
          </cell>
          <cell r="AH251" t="str">
            <v/>
          </cell>
          <cell r="AI251">
            <v>6</v>
          </cell>
          <cell r="AJ251">
            <v>300</v>
          </cell>
        </row>
        <row r="252">
          <cell r="B252" t="str">
            <v>A241GaitEC50</v>
          </cell>
          <cell r="C252" t="str">
            <v>Pantani et al. 1997</v>
          </cell>
          <cell r="D252">
            <v>1997</v>
          </cell>
          <cell r="E252" t="str">
            <v>Gammarus italicus</v>
          </cell>
          <cell r="F252" t="str">
            <v xml:space="preserve">Gammarus </v>
          </cell>
          <cell r="G252" t="str">
            <v>italicus</v>
          </cell>
          <cell r="H252"/>
          <cell r="I252" t="str">
            <v>invertebrate</v>
          </cell>
          <cell r="J252" t="str">
            <v>adult</v>
          </cell>
          <cell r="K252" t="str">
            <v>mortality</v>
          </cell>
          <cell r="L252" t="str">
            <v>EC50</v>
          </cell>
          <cell r="M252" t="str">
            <v>ZnCl2</v>
          </cell>
          <cell r="N252" t="str">
            <v>Nominal</v>
          </cell>
          <cell r="O252" t="str">
            <v>static</v>
          </cell>
          <cell r="P252" t="str">
            <v>Acute</v>
          </cell>
          <cell r="Q252" t="str">
            <v>96-hr</v>
          </cell>
          <cell r="R252"/>
          <cell r="S252" t="str">
            <v>S-OECD Reconstituted water</v>
          </cell>
          <cell r="T252"/>
          <cell r="U252">
            <v>8</v>
          </cell>
          <cell r="V252">
            <v>7.9</v>
          </cell>
          <cell r="W252" t="str">
            <v/>
          </cell>
          <cell r="X252">
            <v>8800</v>
          </cell>
          <cell r="Y252">
            <v>8606.4</v>
          </cell>
          <cell r="Z252" t="str">
            <v/>
          </cell>
          <cell r="AA252">
            <v>0.5</v>
          </cell>
          <cell r="AB252">
            <v>10</v>
          </cell>
          <cell r="AC252">
            <v>76.891006107568074</v>
          </cell>
          <cell r="AD252">
            <v>11.658349404084111</v>
          </cell>
          <cell r="AE252">
            <v>17.132577118442082</v>
          </cell>
          <cell r="AF252">
            <v>1.8982621366604473</v>
          </cell>
          <cell r="AG252">
            <v>46.042518627286277</v>
          </cell>
          <cell r="AH252">
            <v>138.79242979705427</v>
          </cell>
          <cell r="AI252">
            <v>55</v>
          </cell>
          <cell r="AJ252">
            <v>240</v>
          </cell>
        </row>
        <row r="253">
          <cell r="B253" t="str">
            <v>A242GaspEC50</v>
          </cell>
          <cell r="C253" t="str">
            <v>Rehwoldt et al. 1973</v>
          </cell>
          <cell r="D253">
            <v>1973</v>
          </cell>
          <cell r="E253" t="str">
            <v>Gammarus sp.</v>
          </cell>
          <cell r="F253" t="str">
            <v xml:space="preserve">Gammarus </v>
          </cell>
          <cell r="G253" t="str">
            <v>sp.</v>
          </cell>
          <cell r="H253"/>
          <cell r="I253" t="str">
            <v>invertebrate</v>
          </cell>
          <cell r="J253" t="str">
            <v>NR</v>
          </cell>
          <cell r="K253" t="str">
            <v>mortality</v>
          </cell>
          <cell r="L253" t="str">
            <v>EC50</v>
          </cell>
          <cell r="M253" t="str">
            <v>Zn(NO3)2</v>
          </cell>
          <cell r="N253" t="str">
            <v>Not indicated</v>
          </cell>
          <cell r="O253" t="str">
            <v>static</v>
          </cell>
          <cell r="P253" t="str">
            <v>Acute</v>
          </cell>
          <cell r="Q253" t="str">
            <v>96-hr</v>
          </cell>
          <cell r="R253"/>
          <cell r="S253" t="str">
            <v>N-Hudson River</v>
          </cell>
          <cell r="T253"/>
          <cell r="U253">
            <v>17</v>
          </cell>
          <cell r="V253">
            <v>7.6</v>
          </cell>
          <cell r="W253" t="str">
            <v/>
          </cell>
          <cell r="X253">
            <v>8100</v>
          </cell>
          <cell r="Y253">
            <v>7921.8</v>
          </cell>
          <cell r="Z253" t="str">
            <v/>
          </cell>
          <cell r="AA253">
            <v>1.7</v>
          </cell>
          <cell r="AB253">
            <v>10</v>
          </cell>
          <cell r="AC253">
            <v>13.324493669240567</v>
          </cell>
          <cell r="AD253">
            <v>4.0623456308660266</v>
          </cell>
          <cell r="AE253">
            <v>7.0874966325747701</v>
          </cell>
          <cell r="AF253">
            <v>1.0868265635595895</v>
          </cell>
          <cell r="AG253">
            <v>6.4060065717502725</v>
          </cell>
          <cell r="AH253">
            <v>4.1597445271105666</v>
          </cell>
          <cell r="AI253">
            <v>29.9</v>
          </cell>
          <cell r="AJ253">
            <v>50</v>
          </cell>
        </row>
        <row r="254">
          <cell r="B254" t="str">
            <v>A243GielEC50</v>
          </cell>
          <cell r="C254" t="str">
            <v>Buhl and Hamilton 1996</v>
          </cell>
          <cell r="D254">
            <v>1996</v>
          </cell>
          <cell r="E254" t="str">
            <v>Gila elegans</v>
          </cell>
          <cell r="F254" t="str">
            <v xml:space="preserve">Gila </v>
          </cell>
          <cell r="G254" t="str">
            <v>elegans</v>
          </cell>
          <cell r="H254"/>
          <cell r="I254" t="str">
            <v>fish</v>
          </cell>
          <cell r="J254" t="str">
            <v>larvae (4-19 dph)</v>
          </cell>
          <cell r="K254" t="str">
            <v>mortality</v>
          </cell>
          <cell r="L254" t="str">
            <v>EC50</v>
          </cell>
          <cell r="M254" t="str">
            <v>ZnSO4</v>
          </cell>
          <cell r="N254" t="str">
            <v>Not clearly indicated</v>
          </cell>
          <cell r="O254" t="str">
            <v>static</v>
          </cell>
          <cell r="P254" t="str">
            <v>Acute</v>
          </cell>
          <cell r="Q254" t="str">
            <v>96-hr</v>
          </cell>
          <cell r="R254" t="str">
            <v>None</v>
          </cell>
          <cell r="S254" t="str">
            <v>S-Recon to match Green R, Utah</v>
          </cell>
          <cell r="T254"/>
          <cell r="U254">
            <v>25</v>
          </cell>
          <cell r="V254">
            <v>7.9</v>
          </cell>
          <cell r="W254" t="str">
            <v/>
          </cell>
          <cell r="X254">
            <v>5350</v>
          </cell>
          <cell r="Y254">
            <v>5232.3</v>
          </cell>
          <cell r="Z254" t="str">
            <v/>
          </cell>
          <cell r="AA254">
            <v>0.5</v>
          </cell>
          <cell r="AB254">
            <v>10</v>
          </cell>
          <cell r="AC254">
            <v>46.5</v>
          </cell>
          <cell r="AD254">
            <v>20.5</v>
          </cell>
          <cell r="AE254">
            <v>49</v>
          </cell>
          <cell r="AF254">
            <v>10</v>
          </cell>
          <cell r="AG254">
            <v>176</v>
          </cell>
          <cell r="AH254">
            <v>20.5</v>
          </cell>
          <cell r="AI254">
            <v>106.5</v>
          </cell>
          <cell r="AJ254">
            <v>199</v>
          </cell>
        </row>
        <row r="255">
          <cell r="B255" t="str">
            <v>A244GielEC50</v>
          </cell>
          <cell r="C255" t="str">
            <v>Buhl and Hamilton 1996</v>
          </cell>
          <cell r="D255">
            <v>1996</v>
          </cell>
          <cell r="E255" t="str">
            <v>Gila elegans</v>
          </cell>
          <cell r="F255" t="str">
            <v xml:space="preserve">Gila </v>
          </cell>
          <cell r="G255" t="str">
            <v>elegans</v>
          </cell>
          <cell r="H255"/>
          <cell r="I255" t="str">
            <v>fish</v>
          </cell>
          <cell r="J255" t="str">
            <v>juveniles (100-110 dph)</v>
          </cell>
          <cell r="K255" t="str">
            <v>mortality</v>
          </cell>
          <cell r="L255" t="str">
            <v>EC50</v>
          </cell>
          <cell r="M255" t="str">
            <v>ZnSO4</v>
          </cell>
          <cell r="N255" t="str">
            <v>Not clearly indicated</v>
          </cell>
          <cell r="O255" t="str">
            <v>static</v>
          </cell>
          <cell r="P255" t="str">
            <v>Acute</v>
          </cell>
          <cell r="Q255" t="str">
            <v>96-hr</v>
          </cell>
          <cell r="R255" t="str">
            <v>None</v>
          </cell>
          <cell r="S255" t="str">
            <v>S-Recon to match Green R, Utah</v>
          </cell>
          <cell r="T255"/>
          <cell r="U255">
            <v>25</v>
          </cell>
          <cell r="V255">
            <v>7.9</v>
          </cell>
          <cell r="W255" t="str">
            <v/>
          </cell>
          <cell r="X255">
            <v>8010</v>
          </cell>
          <cell r="Y255">
            <v>7833.78</v>
          </cell>
          <cell r="Z255" t="str">
            <v/>
          </cell>
          <cell r="AA255">
            <v>0.5</v>
          </cell>
          <cell r="AB255">
            <v>10</v>
          </cell>
          <cell r="AC255">
            <v>46.5</v>
          </cell>
          <cell r="AD255">
            <v>20.5</v>
          </cell>
          <cell r="AE255">
            <v>49</v>
          </cell>
          <cell r="AF255">
            <v>10</v>
          </cell>
          <cell r="AG255">
            <v>176</v>
          </cell>
          <cell r="AH255">
            <v>20.5</v>
          </cell>
          <cell r="AI255">
            <v>106.5</v>
          </cell>
          <cell r="AJ255">
            <v>199</v>
          </cell>
        </row>
        <row r="256">
          <cell r="B256" t="str">
            <v>A245GielEC50</v>
          </cell>
          <cell r="C256" t="str">
            <v>Hamilton 1995</v>
          </cell>
          <cell r="D256">
            <v>1995</v>
          </cell>
          <cell r="E256" t="str">
            <v>Gila elegans</v>
          </cell>
          <cell r="F256" t="str">
            <v xml:space="preserve">Gila </v>
          </cell>
          <cell r="G256" t="str">
            <v>elegans</v>
          </cell>
          <cell r="H256"/>
          <cell r="I256" t="str">
            <v>fish</v>
          </cell>
          <cell r="J256" t="str">
            <v>swim-up (11-18 dph)</v>
          </cell>
          <cell r="K256" t="str">
            <v>mortality</v>
          </cell>
          <cell r="L256" t="str">
            <v>EC50</v>
          </cell>
          <cell r="M256" t="str">
            <v>ZnSO4</v>
          </cell>
          <cell r="N256" t="str">
            <v>Not clearly indicated</v>
          </cell>
          <cell r="O256" t="str">
            <v>static</v>
          </cell>
          <cell r="P256" t="str">
            <v>Acute</v>
          </cell>
          <cell r="Q256" t="str">
            <v>96-hr</v>
          </cell>
          <cell r="R256" t="str">
            <v>None</v>
          </cell>
          <cell r="S256" t="str">
            <v>S-Recon to match Green R, Utah</v>
          </cell>
          <cell r="T256"/>
          <cell r="U256">
            <v>25</v>
          </cell>
          <cell r="V256">
            <v>7.75</v>
          </cell>
          <cell r="W256" t="str">
            <v/>
          </cell>
          <cell r="X256">
            <v>4800</v>
          </cell>
          <cell r="Y256">
            <v>4694.3999999999996</v>
          </cell>
          <cell r="Z256" t="str">
            <v/>
          </cell>
          <cell r="AA256">
            <v>0.5</v>
          </cell>
          <cell r="AB256">
            <v>10</v>
          </cell>
          <cell r="AC256">
            <v>46</v>
          </cell>
          <cell r="AD256">
            <v>19</v>
          </cell>
          <cell r="AE256">
            <v>49</v>
          </cell>
          <cell r="AF256">
            <v>10</v>
          </cell>
          <cell r="AG256">
            <v>163</v>
          </cell>
          <cell r="AH256">
            <v>19.5</v>
          </cell>
          <cell r="AI256">
            <v>107</v>
          </cell>
          <cell r="AJ256">
            <v>196</v>
          </cell>
        </row>
        <row r="257">
          <cell r="B257" t="str">
            <v>A246GielEC50</v>
          </cell>
          <cell r="C257" t="str">
            <v>Hamilton 1995</v>
          </cell>
          <cell r="D257">
            <v>1995</v>
          </cell>
          <cell r="E257" t="str">
            <v>Gila elegans</v>
          </cell>
          <cell r="F257" t="str">
            <v xml:space="preserve">Gila </v>
          </cell>
          <cell r="G257" t="str">
            <v>elegans</v>
          </cell>
          <cell r="H257"/>
          <cell r="I257" t="str">
            <v>fish</v>
          </cell>
          <cell r="J257" t="str">
            <v>juveniles (138-145 dph)</v>
          </cell>
          <cell r="K257" t="str">
            <v>mortality</v>
          </cell>
          <cell r="L257" t="str">
            <v>EC50</v>
          </cell>
          <cell r="M257" t="str">
            <v>ZnSO4</v>
          </cell>
          <cell r="N257" t="str">
            <v>Not clearly indicated</v>
          </cell>
          <cell r="O257" t="str">
            <v>static</v>
          </cell>
          <cell r="P257" t="str">
            <v>Acute</v>
          </cell>
          <cell r="Q257" t="str">
            <v>96-hr</v>
          </cell>
          <cell r="R257" t="str">
            <v>None</v>
          </cell>
          <cell r="S257" t="str">
            <v>S-Recon to match Green R, Utah</v>
          </cell>
          <cell r="T257"/>
          <cell r="U257">
            <v>25</v>
          </cell>
          <cell r="V257">
            <v>7.75</v>
          </cell>
          <cell r="W257" t="str">
            <v/>
          </cell>
          <cell r="X257">
            <v>5800</v>
          </cell>
          <cell r="Y257">
            <v>5672.4</v>
          </cell>
          <cell r="Z257" t="str">
            <v/>
          </cell>
          <cell r="AA257">
            <v>0.5</v>
          </cell>
          <cell r="AB257">
            <v>10</v>
          </cell>
          <cell r="AC257">
            <v>46</v>
          </cell>
          <cell r="AD257">
            <v>19</v>
          </cell>
          <cell r="AE257">
            <v>49</v>
          </cell>
          <cell r="AF257">
            <v>10</v>
          </cell>
          <cell r="AG257">
            <v>163</v>
          </cell>
          <cell r="AH257">
            <v>19.5</v>
          </cell>
          <cell r="AI257">
            <v>107</v>
          </cell>
          <cell r="AJ257">
            <v>196</v>
          </cell>
        </row>
        <row r="258">
          <cell r="B258" t="str">
            <v>a247GitiEC50</v>
          </cell>
          <cell r="C258" t="str">
            <v>See 1976</v>
          </cell>
          <cell r="D258">
            <v>1976</v>
          </cell>
          <cell r="E258" t="str">
            <v>Girardia tigrina</v>
          </cell>
          <cell r="F258" t="str">
            <v xml:space="preserve">Girardia </v>
          </cell>
          <cell r="G258" t="str">
            <v>tigrina</v>
          </cell>
          <cell r="H258"/>
          <cell r="I258" t="str">
            <v>invertebrate</v>
          </cell>
          <cell r="J258" t="str">
            <v>NR</v>
          </cell>
          <cell r="K258" t="str">
            <v>mortality</v>
          </cell>
          <cell r="L258" t="str">
            <v>EC50</v>
          </cell>
          <cell r="M258"/>
          <cell r="N258"/>
          <cell r="O258" t="str">
            <v>NR</v>
          </cell>
          <cell r="P258" t="str">
            <v>acute</v>
          </cell>
          <cell r="Q258" t="str">
            <v>96-hr</v>
          </cell>
          <cell r="R258"/>
          <cell r="S258" t="str">
            <v>WIP</v>
          </cell>
          <cell r="T258"/>
          <cell r="U258" t="str">
            <v/>
          </cell>
          <cell r="V258" t="str">
            <v/>
          </cell>
          <cell r="W258" t="str">
            <v/>
          </cell>
          <cell r="X258" t="str">
            <v/>
          </cell>
          <cell r="Y258">
            <v>5480</v>
          </cell>
          <cell r="Z258" t="str">
            <v/>
          </cell>
          <cell r="AA258" t="str">
            <v/>
          </cell>
          <cell r="AB258" t="str">
            <v/>
          </cell>
          <cell r="AC258" t="str">
            <v/>
          </cell>
          <cell r="AD258" t="str">
            <v/>
          </cell>
          <cell r="AE258" t="str">
            <v/>
          </cell>
          <cell r="AF258" t="str">
            <v/>
          </cell>
          <cell r="AG258" t="str">
            <v/>
          </cell>
          <cell r="AH258" t="str">
            <v/>
          </cell>
          <cell r="AI258" t="str">
            <v/>
          </cell>
          <cell r="AJ258">
            <v>40</v>
          </cell>
        </row>
        <row r="259">
          <cell r="B259" t="str">
            <v>A248HecaEC50</v>
          </cell>
          <cell r="C259" t="str">
            <v>Wurtz 1962</v>
          </cell>
          <cell r="D259">
            <v>1962</v>
          </cell>
          <cell r="E259" t="str">
            <v>Helisoma campanulatum</v>
          </cell>
          <cell r="F259" t="str">
            <v xml:space="preserve">Helisoma </v>
          </cell>
          <cell r="G259" t="str">
            <v>campanulatum</v>
          </cell>
          <cell r="H259"/>
          <cell r="I259" t="str">
            <v>invertebrate</v>
          </cell>
          <cell r="J259" t="str">
            <v>adult</v>
          </cell>
          <cell r="K259" t="str">
            <v>mortality</v>
          </cell>
          <cell r="L259" t="str">
            <v>EC50</v>
          </cell>
          <cell r="M259" t="str">
            <v>ZnSO4</v>
          </cell>
          <cell r="N259" t="str">
            <v>Not indicated</v>
          </cell>
          <cell r="O259" t="str">
            <v>static</v>
          </cell>
          <cell r="P259" t="str">
            <v>Acute</v>
          </cell>
          <cell r="Q259" t="str">
            <v>96-hr</v>
          </cell>
          <cell r="R259"/>
          <cell r="S259" t="str">
            <v>WA-Diluted well water</v>
          </cell>
          <cell r="T259"/>
          <cell r="U259">
            <v>12.777777777777779</v>
          </cell>
          <cell r="V259">
            <v>7.3</v>
          </cell>
          <cell r="W259" t="str">
            <v/>
          </cell>
          <cell r="X259">
            <v>870</v>
          </cell>
          <cell r="Y259">
            <v>850.86</v>
          </cell>
          <cell r="Z259" t="str">
            <v/>
          </cell>
          <cell r="AA259">
            <v>1.6</v>
          </cell>
          <cell r="AB259">
            <v>10</v>
          </cell>
          <cell r="AC259">
            <v>5.3297974676962276</v>
          </cell>
          <cell r="AD259">
            <v>1.6249382523464109</v>
          </cell>
          <cell r="AE259">
            <v>2.8349986530299085</v>
          </cell>
          <cell r="AF259">
            <v>0.43473062542383589</v>
          </cell>
          <cell r="AG259">
            <v>2.5624026287001094</v>
          </cell>
          <cell r="AH259">
            <v>1.6638978108442268</v>
          </cell>
          <cell r="AI259">
            <v>14.9</v>
          </cell>
          <cell r="AJ259">
            <v>20</v>
          </cell>
        </row>
        <row r="260">
          <cell r="B260" t="str">
            <v>A249HecaEC50</v>
          </cell>
          <cell r="C260" t="str">
            <v>Wurtz 1962</v>
          </cell>
          <cell r="D260">
            <v>1962</v>
          </cell>
          <cell r="E260" t="str">
            <v>Helisoma campanulatum</v>
          </cell>
          <cell r="F260" t="str">
            <v xml:space="preserve">Helisoma </v>
          </cell>
          <cell r="G260" t="str">
            <v>campanulatum</v>
          </cell>
          <cell r="H260"/>
          <cell r="I260" t="str">
            <v>invertebrate</v>
          </cell>
          <cell r="J260" t="str">
            <v>adult</v>
          </cell>
          <cell r="K260" t="str">
            <v>mortality</v>
          </cell>
          <cell r="L260" t="str">
            <v>EC50</v>
          </cell>
          <cell r="M260" t="str">
            <v>ZnSO4</v>
          </cell>
          <cell r="N260" t="str">
            <v>Not indicated</v>
          </cell>
          <cell r="O260" t="str">
            <v>static</v>
          </cell>
          <cell r="P260" t="str">
            <v>Acute</v>
          </cell>
          <cell r="Q260" t="str">
            <v>96-hr</v>
          </cell>
          <cell r="R260"/>
          <cell r="S260" t="str">
            <v>WA-Diluted well water</v>
          </cell>
          <cell r="T260"/>
          <cell r="U260">
            <v>12.777777777777779</v>
          </cell>
          <cell r="V260">
            <v>7.3</v>
          </cell>
          <cell r="W260" t="str">
            <v/>
          </cell>
          <cell r="X260">
            <v>1270</v>
          </cell>
          <cell r="Y260">
            <v>1242.06</v>
          </cell>
          <cell r="Z260" t="str">
            <v/>
          </cell>
          <cell r="AA260">
            <v>1.6</v>
          </cell>
          <cell r="AB260">
            <v>10</v>
          </cell>
          <cell r="AC260">
            <v>5.3297974676962276</v>
          </cell>
          <cell r="AD260">
            <v>1.6249382523464109</v>
          </cell>
          <cell r="AE260">
            <v>2.8349986530299085</v>
          </cell>
          <cell r="AF260">
            <v>0.43473062542383589</v>
          </cell>
          <cell r="AG260">
            <v>2.5624026287001094</v>
          </cell>
          <cell r="AH260">
            <v>1.6638978108442268</v>
          </cell>
          <cell r="AI260">
            <v>14.9</v>
          </cell>
          <cell r="AJ260">
            <v>20</v>
          </cell>
        </row>
        <row r="261">
          <cell r="B261" t="str">
            <v>A250HecaEC50</v>
          </cell>
          <cell r="C261" t="str">
            <v>Wurtz 1962</v>
          </cell>
          <cell r="D261">
            <v>1962</v>
          </cell>
          <cell r="E261" t="str">
            <v>Helisoma campanulatum</v>
          </cell>
          <cell r="F261" t="str">
            <v xml:space="preserve">Helisoma </v>
          </cell>
          <cell r="G261" t="str">
            <v>campanulatum</v>
          </cell>
          <cell r="H261"/>
          <cell r="I261" t="str">
            <v>invertebrate</v>
          </cell>
          <cell r="J261" t="str">
            <v>adult</v>
          </cell>
          <cell r="K261" t="str">
            <v>mortality</v>
          </cell>
          <cell r="L261" t="str">
            <v>EC50</v>
          </cell>
          <cell r="M261" t="str">
            <v>ZnSO4</v>
          </cell>
          <cell r="N261" t="str">
            <v>Not indicated</v>
          </cell>
          <cell r="O261" t="str">
            <v>static</v>
          </cell>
          <cell r="P261" t="str">
            <v>Acute</v>
          </cell>
          <cell r="Q261" t="str">
            <v>96-hr</v>
          </cell>
          <cell r="R261"/>
          <cell r="S261" t="str">
            <v>WA-Diluted well water</v>
          </cell>
          <cell r="T261"/>
          <cell r="U261">
            <v>22.777777777777779</v>
          </cell>
          <cell r="V261">
            <v>7.8</v>
          </cell>
          <cell r="W261" t="str">
            <v/>
          </cell>
          <cell r="X261">
            <v>3030</v>
          </cell>
          <cell r="Y261">
            <v>2963.34</v>
          </cell>
          <cell r="Z261" t="str">
            <v/>
          </cell>
          <cell r="AA261">
            <v>1.6</v>
          </cell>
          <cell r="AB261">
            <v>10</v>
          </cell>
          <cell r="AC261">
            <v>26.648987338481135</v>
          </cell>
          <cell r="AD261">
            <v>8.1246912617320532</v>
          </cell>
          <cell r="AE261">
            <v>14.17499326514954</v>
          </cell>
          <cell r="AF261">
            <v>2.173653127119179</v>
          </cell>
          <cell r="AG261">
            <v>12.812013143500545</v>
          </cell>
          <cell r="AH261">
            <v>8.3194890542211333</v>
          </cell>
          <cell r="AI261">
            <v>14.9</v>
          </cell>
          <cell r="AJ261">
            <v>100</v>
          </cell>
        </row>
        <row r="262">
          <cell r="B262" t="str">
            <v>A251HecaEC50</v>
          </cell>
          <cell r="C262" t="str">
            <v>Wurtz 1962</v>
          </cell>
          <cell r="D262">
            <v>1962</v>
          </cell>
          <cell r="E262" t="str">
            <v>Helisoma campanulatum</v>
          </cell>
          <cell r="F262" t="str">
            <v xml:space="preserve">Helisoma </v>
          </cell>
          <cell r="G262" t="str">
            <v>campanulatum</v>
          </cell>
          <cell r="H262"/>
          <cell r="I262" t="str">
            <v>invertebrate</v>
          </cell>
          <cell r="J262" t="str">
            <v>adult</v>
          </cell>
          <cell r="K262" t="str">
            <v>mortality</v>
          </cell>
          <cell r="L262" t="str">
            <v>EC50</v>
          </cell>
          <cell r="M262" t="str">
            <v>ZnSO4</v>
          </cell>
          <cell r="N262" t="str">
            <v>Not indicated</v>
          </cell>
          <cell r="O262" t="str">
            <v>static</v>
          </cell>
          <cell r="P262" t="str">
            <v>Acute</v>
          </cell>
          <cell r="Q262" t="str">
            <v>96-hr</v>
          </cell>
          <cell r="R262"/>
          <cell r="S262" t="str">
            <v>WA-Diluted well water</v>
          </cell>
          <cell r="T262"/>
          <cell r="U262">
            <v>22.777777777777779</v>
          </cell>
          <cell r="V262">
            <v>7.8</v>
          </cell>
          <cell r="W262" t="str">
            <v/>
          </cell>
          <cell r="X262">
            <v>1270</v>
          </cell>
          <cell r="Y262">
            <v>1242.06</v>
          </cell>
          <cell r="Z262" t="str">
            <v/>
          </cell>
          <cell r="AA262">
            <v>1.6</v>
          </cell>
          <cell r="AB262">
            <v>10</v>
          </cell>
          <cell r="AC262">
            <v>26.648987338481135</v>
          </cell>
          <cell r="AD262">
            <v>8.1246912617320532</v>
          </cell>
          <cell r="AE262">
            <v>14.17499326514954</v>
          </cell>
          <cell r="AF262">
            <v>2.173653127119179</v>
          </cell>
          <cell r="AG262">
            <v>12.812013143500545</v>
          </cell>
          <cell r="AH262">
            <v>8.3194890542211333</v>
          </cell>
          <cell r="AI262">
            <v>14.9</v>
          </cell>
          <cell r="AJ262">
            <v>100</v>
          </cell>
        </row>
        <row r="263">
          <cell r="B263" t="str">
            <v>A252HyazEC50</v>
          </cell>
          <cell r="C263" t="str">
            <v>Collyard et al. 1994</v>
          </cell>
          <cell r="D263">
            <v>1994</v>
          </cell>
          <cell r="E263" t="str">
            <v>Hyalella azteca</v>
          </cell>
          <cell r="F263" t="str">
            <v xml:space="preserve">Hyalella </v>
          </cell>
          <cell r="G263" t="str">
            <v>azteca</v>
          </cell>
          <cell r="H263"/>
          <cell r="I263" t="str">
            <v>invertebrate</v>
          </cell>
          <cell r="J263" t="str">
            <v>0-2 d</v>
          </cell>
          <cell r="K263" t="str">
            <v>mortality</v>
          </cell>
          <cell r="L263" t="str">
            <v>EC50</v>
          </cell>
          <cell r="M263" t="str">
            <v>ZnSO4</v>
          </cell>
          <cell r="N263"/>
          <cell r="O263" t="str">
            <v>static</v>
          </cell>
          <cell r="P263" t="str">
            <v>Acute</v>
          </cell>
          <cell r="Q263" t="str">
            <v>96-hr</v>
          </cell>
          <cell r="R263" t="str">
            <v>YCT at test initiation</v>
          </cell>
          <cell r="S263" t="str">
            <v>NA-Lake Superior</v>
          </cell>
          <cell r="T263"/>
          <cell r="U263">
            <v>25</v>
          </cell>
          <cell r="V263">
            <v>7.75</v>
          </cell>
          <cell r="W263" t="str">
            <v/>
          </cell>
          <cell r="X263" t="str">
            <v/>
          </cell>
          <cell r="Y263">
            <v>280</v>
          </cell>
          <cell r="Z263" t="str">
            <v/>
          </cell>
          <cell r="AA263">
            <v>1.4555555555555557</v>
          </cell>
          <cell r="AB263">
            <v>10</v>
          </cell>
          <cell r="AC263">
            <v>20.16</v>
          </cell>
          <cell r="AD263">
            <v>9.6300000000000008</v>
          </cell>
          <cell r="AE263">
            <v>16.79</v>
          </cell>
          <cell r="AF263">
            <v>1.68</v>
          </cell>
          <cell r="AG263">
            <v>51.779999999999994</v>
          </cell>
          <cell r="AH263">
            <v>2.37</v>
          </cell>
          <cell r="AI263">
            <v>40</v>
          </cell>
          <cell r="AJ263">
            <v>90</v>
          </cell>
        </row>
        <row r="264">
          <cell r="B264" t="str">
            <v>A253HyazEC50</v>
          </cell>
          <cell r="C264" t="str">
            <v>Collyard et al. 1994</v>
          </cell>
          <cell r="D264">
            <v>1994</v>
          </cell>
          <cell r="E264" t="str">
            <v>Hyalella azteca</v>
          </cell>
          <cell r="F264" t="str">
            <v xml:space="preserve">Hyalella </v>
          </cell>
          <cell r="G264" t="str">
            <v>azteca</v>
          </cell>
          <cell r="H264"/>
          <cell r="I264" t="str">
            <v>invertebrate</v>
          </cell>
          <cell r="J264" t="str">
            <v>2-4 d</v>
          </cell>
          <cell r="K264" t="str">
            <v>mortality</v>
          </cell>
          <cell r="L264" t="str">
            <v>EC50</v>
          </cell>
          <cell r="M264" t="str">
            <v>ZnSO4</v>
          </cell>
          <cell r="N264"/>
          <cell r="O264" t="str">
            <v>static</v>
          </cell>
          <cell r="P264" t="str">
            <v>Acute</v>
          </cell>
          <cell r="Q264" t="str">
            <v>96-hr</v>
          </cell>
          <cell r="R264" t="str">
            <v>YCT at test initiation</v>
          </cell>
          <cell r="S264" t="str">
            <v>NA-Lake Superior</v>
          </cell>
          <cell r="T264"/>
          <cell r="U264">
            <v>25</v>
          </cell>
          <cell r="V264">
            <v>7.75</v>
          </cell>
          <cell r="W264" t="str">
            <v/>
          </cell>
          <cell r="X264" t="str">
            <v/>
          </cell>
          <cell r="Y264">
            <v>205</v>
          </cell>
          <cell r="Z264" t="str">
            <v/>
          </cell>
          <cell r="AA264">
            <v>1.4555555555555557</v>
          </cell>
          <cell r="AB264">
            <v>10</v>
          </cell>
          <cell r="AC264">
            <v>20.16</v>
          </cell>
          <cell r="AD264">
            <v>9.6300000000000008</v>
          </cell>
          <cell r="AE264">
            <v>16.79</v>
          </cell>
          <cell r="AF264">
            <v>1.68</v>
          </cell>
          <cell r="AG264">
            <v>51.779999999999994</v>
          </cell>
          <cell r="AH264">
            <v>2.37</v>
          </cell>
          <cell r="AI264">
            <v>40</v>
          </cell>
          <cell r="AJ264">
            <v>90</v>
          </cell>
        </row>
        <row r="265">
          <cell r="B265" t="str">
            <v>A254HyazEC50</v>
          </cell>
          <cell r="C265" t="str">
            <v>Collyard et al. 1994</v>
          </cell>
          <cell r="D265">
            <v>1994</v>
          </cell>
          <cell r="E265" t="str">
            <v>Hyalella azteca</v>
          </cell>
          <cell r="F265" t="str">
            <v xml:space="preserve">Hyalella </v>
          </cell>
          <cell r="G265" t="str">
            <v>azteca</v>
          </cell>
          <cell r="H265"/>
          <cell r="I265" t="str">
            <v>invertebrate</v>
          </cell>
          <cell r="J265" t="str">
            <v>4-6 d</v>
          </cell>
          <cell r="K265" t="str">
            <v>mortality</v>
          </cell>
          <cell r="L265" t="str">
            <v>EC50</v>
          </cell>
          <cell r="M265" t="str">
            <v>ZnSO4</v>
          </cell>
          <cell r="N265"/>
          <cell r="O265" t="str">
            <v>static</v>
          </cell>
          <cell r="P265" t="str">
            <v>Acute</v>
          </cell>
          <cell r="Q265" t="str">
            <v>96-hr</v>
          </cell>
          <cell r="R265" t="str">
            <v>YCT at test initiation</v>
          </cell>
          <cell r="S265" t="str">
            <v>NA-Lake Superior</v>
          </cell>
          <cell r="T265"/>
          <cell r="U265">
            <v>25</v>
          </cell>
          <cell r="V265">
            <v>7.75</v>
          </cell>
          <cell r="W265" t="str">
            <v/>
          </cell>
          <cell r="X265" t="str">
            <v/>
          </cell>
          <cell r="Y265">
            <v>205</v>
          </cell>
          <cell r="Z265" t="str">
            <v/>
          </cell>
          <cell r="AA265">
            <v>1.4555555555555557</v>
          </cell>
          <cell r="AB265">
            <v>10</v>
          </cell>
          <cell r="AC265">
            <v>20.16</v>
          </cell>
          <cell r="AD265">
            <v>9.6300000000000008</v>
          </cell>
          <cell r="AE265">
            <v>16.79</v>
          </cell>
          <cell r="AF265">
            <v>1.68</v>
          </cell>
          <cell r="AG265">
            <v>51.779999999999994</v>
          </cell>
          <cell r="AH265">
            <v>2.37</v>
          </cell>
          <cell r="AI265">
            <v>40</v>
          </cell>
          <cell r="AJ265">
            <v>90</v>
          </cell>
        </row>
        <row r="266">
          <cell r="B266" t="str">
            <v>A255HyazEC50</v>
          </cell>
          <cell r="C266" t="str">
            <v>Collyard et al. 1994</v>
          </cell>
          <cell r="D266">
            <v>1994</v>
          </cell>
          <cell r="E266" t="str">
            <v>Hyalella azteca</v>
          </cell>
          <cell r="F266" t="str">
            <v xml:space="preserve">Hyalella </v>
          </cell>
          <cell r="G266" t="str">
            <v>azteca</v>
          </cell>
          <cell r="H266"/>
          <cell r="I266" t="str">
            <v>invertebrate</v>
          </cell>
          <cell r="J266" t="str">
            <v>8-10 d</v>
          </cell>
          <cell r="K266" t="str">
            <v>mortality</v>
          </cell>
          <cell r="L266" t="str">
            <v>EC50</v>
          </cell>
          <cell r="M266" t="str">
            <v>ZnSO4</v>
          </cell>
          <cell r="N266"/>
          <cell r="O266" t="str">
            <v>static</v>
          </cell>
          <cell r="P266" t="str">
            <v>Acute</v>
          </cell>
          <cell r="Q266" t="str">
            <v>96-hr</v>
          </cell>
          <cell r="R266" t="str">
            <v>YCT at test initiation</v>
          </cell>
          <cell r="S266" t="str">
            <v>NA-Lake Superior</v>
          </cell>
          <cell r="T266"/>
          <cell r="U266">
            <v>25</v>
          </cell>
          <cell r="V266">
            <v>7.75</v>
          </cell>
          <cell r="W266" t="str">
            <v/>
          </cell>
          <cell r="X266" t="str">
            <v/>
          </cell>
          <cell r="Y266">
            <v>230</v>
          </cell>
          <cell r="Z266" t="str">
            <v/>
          </cell>
          <cell r="AA266">
            <v>1.4555555555555557</v>
          </cell>
          <cell r="AB266">
            <v>10</v>
          </cell>
          <cell r="AC266">
            <v>20.16</v>
          </cell>
          <cell r="AD266">
            <v>9.6300000000000008</v>
          </cell>
          <cell r="AE266">
            <v>16.79</v>
          </cell>
          <cell r="AF266">
            <v>1.68</v>
          </cell>
          <cell r="AG266">
            <v>51.779999999999994</v>
          </cell>
          <cell r="AH266">
            <v>2.37</v>
          </cell>
          <cell r="AI266">
            <v>40</v>
          </cell>
          <cell r="AJ266">
            <v>90</v>
          </cell>
        </row>
        <row r="267">
          <cell r="B267" t="str">
            <v>A256HyazEC50</v>
          </cell>
          <cell r="C267" t="str">
            <v>Collyard et al. 1994</v>
          </cell>
          <cell r="D267">
            <v>1994</v>
          </cell>
          <cell r="E267" t="str">
            <v>Hyalella azteca</v>
          </cell>
          <cell r="F267" t="str">
            <v xml:space="preserve">Hyalella </v>
          </cell>
          <cell r="G267" t="str">
            <v>azteca</v>
          </cell>
          <cell r="H267"/>
          <cell r="I267" t="str">
            <v>invertebrate</v>
          </cell>
          <cell r="J267" t="str">
            <v>12-14 d</v>
          </cell>
          <cell r="K267" t="str">
            <v>mortality</v>
          </cell>
          <cell r="L267" t="str">
            <v>EC50</v>
          </cell>
          <cell r="M267" t="str">
            <v>ZnSO4</v>
          </cell>
          <cell r="N267"/>
          <cell r="O267" t="str">
            <v>static</v>
          </cell>
          <cell r="P267" t="str">
            <v>Acute</v>
          </cell>
          <cell r="Q267" t="str">
            <v>96-hr</v>
          </cell>
          <cell r="R267" t="str">
            <v>YCT at test initiation</v>
          </cell>
          <cell r="S267" t="str">
            <v>NA-Lake Superior</v>
          </cell>
          <cell r="T267"/>
          <cell r="U267">
            <v>25</v>
          </cell>
          <cell r="V267">
            <v>7.75</v>
          </cell>
          <cell r="W267" t="str">
            <v/>
          </cell>
          <cell r="X267" t="str">
            <v/>
          </cell>
          <cell r="Y267">
            <v>350</v>
          </cell>
          <cell r="Z267" t="str">
            <v/>
          </cell>
          <cell r="AA267">
            <v>1.4555555555555557</v>
          </cell>
          <cell r="AB267">
            <v>10</v>
          </cell>
          <cell r="AC267">
            <v>20.16</v>
          </cell>
          <cell r="AD267">
            <v>9.6300000000000008</v>
          </cell>
          <cell r="AE267">
            <v>16.79</v>
          </cell>
          <cell r="AF267">
            <v>1.68</v>
          </cell>
          <cell r="AG267">
            <v>51.779999999999994</v>
          </cell>
          <cell r="AH267">
            <v>2.37</v>
          </cell>
          <cell r="AI267">
            <v>40</v>
          </cell>
          <cell r="AJ267">
            <v>90</v>
          </cell>
        </row>
        <row r="268">
          <cell r="B268" t="str">
            <v>A257HyazEC50</v>
          </cell>
          <cell r="C268" t="str">
            <v>Collyard et al. 1994</v>
          </cell>
          <cell r="D268">
            <v>1994</v>
          </cell>
          <cell r="E268" t="str">
            <v>Hyalella azteca</v>
          </cell>
          <cell r="F268" t="str">
            <v xml:space="preserve">Hyalella </v>
          </cell>
          <cell r="G268" t="str">
            <v>azteca</v>
          </cell>
          <cell r="H268"/>
          <cell r="I268" t="str">
            <v>invertebrate</v>
          </cell>
          <cell r="J268" t="str">
            <v>24-26 d</v>
          </cell>
          <cell r="K268" t="str">
            <v>mortality</v>
          </cell>
          <cell r="L268" t="str">
            <v>EC50</v>
          </cell>
          <cell r="M268" t="str">
            <v>ZnSO4</v>
          </cell>
          <cell r="N268"/>
          <cell r="O268" t="str">
            <v>static</v>
          </cell>
          <cell r="P268" t="str">
            <v>Acute</v>
          </cell>
          <cell r="Q268" t="str">
            <v>96-hr</v>
          </cell>
          <cell r="R268" t="str">
            <v>YCT at test initiation</v>
          </cell>
          <cell r="S268" t="str">
            <v>NA-Lake Superior</v>
          </cell>
          <cell r="T268"/>
          <cell r="U268">
            <v>25</v>
          </cell>
          <cell r="V268">
            <v>7.75</v>
          </cell>
          <cell r="W268" t="str">
            <v/>
          </cell>
          <cell r="X268" t="str">
            <v/>
          </cell>
          <cell r="Y268">
            <v>325</v>
          </cell>
          <cell r="Z268" t="str">
            <v/>
          </cell>
          <cell r="AA268">
            <v>1.4555555555555557</v>
          </cell>
          <cell r="AB268">
            <v>10</v>
          </cell>
          <cell r="AC268">
            <v>20.16</v>
          </cell>
          <cell r="AD268">
            <v>9.6300000000000008</v>
          </cell>
          <cell r="AE268">
            <v>16.79</v>
          </cell>
          <cell r="AF268">
            <v>1.68</v>
          </cell>
          <cell r="AG268">
            <v>51.779999999999994</v>
          </cell>
          <cell r="AH268">
            <v>2.37</v>
          </cell>
          <cell r="AI268">
            <v>40</v>
          </cell>
          <cell r="AJ268">
            <v>90</v>
          </cell>
        </row>
        <row r="269">
          <cell r="B269" t="str">
            <v>A258HyolEC50</v>
          </cell>
          <cell r="C269" t="str">
            <v>Karntanut and Pascoe 2002</v>
          </cell>
          <cell r="D269">
            <v>2002</v>
          </cell>
          <cell r="E269" t="str">
            <v>Hydra oligactis</v>
          </cell>
          <cell r="F269" t="str">
            <v xml:space="preserve">Hydra </v>
          </cell>
          <cell r="G269" t="str">
            <v>oligactis</v>
          </cell>
          <cell r="H269"/>
          <cell r="I269" t="str">
            <v>invertebrate</v>
          </cell>
          <cell r="J269" t="str">
            <v>polyps</v>
          </cell>
          <cell r="K269" t="str">
            <v>mortality</v>
          </cell>
          <cell r="L269" t="str">
            <v>EC50</v>
          </cell>
          <cell r="M269" t="str">
            <v>Not indicated</v>
          </cell>
          <cell r="N269" t="str">
            <v>ICP analysis at least 4 time points</v>
          </cell>
          <cell r="O269" t="str">
            <v>static</v>
          </cell>
          <cell r="P269" t="str">
            <v>Acute</v>
          </cell>
          <cell r="Q269" t="str">
            <v>96-hr</v>
          </cell>
          <cell r="R269" t="str">
            <v>Not specified</v>
          </cell>
          <cell r="S269" t="str">
            <v>S-Hydra medium</v>
          </cell>
          <cell r="T269"/>
          <cell r="U269">
            <v>20</v>
          </cell>
          <cell r="V269">
            <v>6.2</v>
          </cell>
          <cell r="W269" t="str">
            <v/>
          </cell>
          <cell r="X269">
            <v>14000</v>
          </cell>
          <cell r="Y269">
            <v>13692</v>
          </cell>
          <cell r="Z269" t="str">
            <v/>
          </cell>
          <cell r="AA269">
            <v>0.3</v>
          </cell>
          <cell r="AB269">
            <v>10</v>
          </cell>
          <cell r="AC269">
            <v>71.182522692370895</v>
          </cell>
          <cell r="AD269">
            <v>7.77025845855432</v>
          </cell>
          <cell r="AE269">
            <v>20.4162657405261</v>
          </cell>
          <cell r="AF269">
            <v>2.0832583505948099</v>
          </cell>
          <cell r="AG269">
            <v>16.670764090468801</v>
          </cell>
          <cell r="AH269">
            <v>169.19579691518101</v>
          </cell>
          <cell r="AI269">
            <v>1.1000000000000001</v>
          </cell>
          <cell r="AJ269">
            <v>210</v>
          </cell>
        </row>
        <row r="270">
          <cell r="B270" t="str">
            <v>A259HyviEC50</v>
          </cell>
          <cell r="C270" t="str">
            <v>Karntanut and Pascoe 2002</v>
          </cell>
          <cell r="D270">
            <v>2002</v>
          </cell>
          <cell r="E270" t="str">
            <v>Hydra viridissima</v>
          </cell>
          <cell r="F270" t="str">
            <v xml:space="preserve">Hydra </v>
          </cell>
          <cell r="G270" t="str">
            <v>viridissima</v>
          </cell>
          <cell r="H270"/>
          <cell r="I270" t="str">
            <v>invertebrate</v>
          </cell>
          <cell r="J270" t="str">
            <v>polyps</v>
          </cell>
          <cell r="K270" t="str">
            <v>mortality</v>
          </cell>
          <cell r="L270" t="str">
            <v>EC50</v>
          </cell>
          <cell r="M270" t="str">
            <v>Not indicated</v>
          </cell>
          <cell r="N270" t="str">
            <v>ICP analysis at least 4 time points</v>
          </cell>
          <cell r="O270" t="str">
            <v>static</v>
          </cell>
          <cell r="P270" t="str">
            <v>Acute</v>
          </cell>
          <cell r="Q270" t="str">
            <v>96-hr</v>
          </cell>
          <cell r="R270" t="str">
            <v>Not specified</v>
          </cell>
          <cell r="S270" t="str">
            <v>S-Hydra medium</v>
          </cell>
          <cell r="T270"/>
          <cell r="U270">
            <v>20</v>
          </cell>
          <cell r="V270">
            <v>6.2</v>
          </cell>
          <cell r="W270" t="str">
            <v/>
          </cell>
          <cell r="X270">
            <v>11000</v>
          </cell>
          <cell r="Y270">
            <v>10758</v>
          </cell>
          <cell r="Z270" t="str">
            <v/>
          </cell>
          <cell r="AA270">
            <v>0.3</v>
          </cell>
          <cell r="AB270">
            <v>10</v>
          </cell>
          <cell r="AC270">
            <v>71.182522692370895</v>
          </cell>
          <cell r="AD270">
            <v>7.77025845855432</v>
          </cell>
          <cell r="AE270">
            <v>20.4162657405261</v>
          </cell>
          <cell r="AF270">
            <v>2.0832583505948099</v>
          </cell>
          <cell r="AG270">
            <v>16.670764090468801</v>
          </cell>
          <cell r="AH270">
            <v>169.19579691518101</v>
          </cell>
          <cell r="AI270">
            <v>1.1000000000000001</v>
          </cell>
          <cell r="AJ270">
            <v>210</v>
          </cell>
        </row>
        <row r="271">
          <cell r="B271" t="str">
            <v>A260HyvuEC50</v>
          </cell>
          <cell r="C271" t="str">
            <v>Karntanut and Pascoe 2002</v>
          </cell>
          <cell r="D271">
            <v>2002</v>
          </cell>
          <cell r="E271" t="str">
            <v>Hydra vulgaris</v>
          </cell>
          <cell r="F271" t="str">
            <v xml:space="preserve">Hydra </v>
          </cell>
          <cell r="G271" t="str">
            <v>vulgaris</v>
          </cell>
          <cell r="H271"/>
          <cell r="I271" t="str">
            <v>invertebrate</v>
          </cell>
          <cell r="J271" t="str">
            <v>polyps</v>
          </cell>
          <cell r="K271" t="str">
            <v>mortality</v>
          </cell>
          <cell r="L271" t="str">
            <v>EC50</v>
          </cell>
          <cell r="M271" t="str">
            <v>Not indicated</v>
          </cell>
          <cell r="N271" t="str">
            <v>ICP analysis at least 4 time points</v>
          </cell>
          <cell r="O271" t="str">
            <v>static</v>
          </cell>
          <cell r="P271" t="str">
            <v>Acute</v>
          </cell>
          <cell r="Q271" t="str">
            <v>96-hr</v>
          </cell>
          <cell r="R271" t="str">
            <v>Not specified</v>
          </cell>
          <cell r="S271" t="str">
            <v>S-Hydra medium</v>
          </cell>
          <cell r="T271"/>
          <cell r="U271">
            <v>20</v>
          </cell>
          <cell r="V271">
            <v>6.2</v>
          </cell>
          <cell r="W271" t="str">
            <v/>
          </cell>
          <cell r="X271">
            <v>14000</v>
          </cell>
          <cell r="Y271">
            <v>13692</v>
          </cell>
          <cell r="Z271" t="str">
            <v/>
          </cell>
          <cell r="AA271">
            <v>0.3</v>
          </cell>
          <cell r="AB271">
            <v>10</v>
          </cell>
          <cell r="AC271">
            <v>71.182522692370895</v>
          </cell>
          <cell r="AD271">
            <v>7.77025845855432</v>
          </cell>
          <cell r="AE271">
            <v>20.4162657405261</v>
          </cell>
          <cell r="AF271">
            <v>2.0832583505948099</v>
          </cell>
          <cell r="AG271">
            <v>16.670764090468801</v>
          </cell>
          <cell r="AH271">
            <v>169.19579691518101</v>
          </cell>
          <cell r="AI271">
            <v>1.1000000000000001</v>
          </cell>
          <cell r="AJ271">
            <v>210</v>
          </cell>
        </row>
        <row r="272">
          <cell r="B272" t="str">
            <v>A261HyvuEC50</v>
          </cell>
          <cell r="C272" t="str">
            <v>Karntanut and Pascoe 2002</v>
          </cell>
          <cell r="D272">
            <v>2002</v>
          </cell>
          <cell r="E272" t="str">
            <v>Hydra vulgaris</v>
          </cell>
          <cell r="F272" t="str">
            <v xml:space="preserve">Hydra </v>
          </cell>
          <cell r="G272" t="str">
            <v>vulgaris</v>
          </cell>
          <cell r="H272"/>
          <cell r="I272" t="str">
            <v>invertebrate</v>
          </cell>
          <cell r="J272" t="str">
            <v>polyps</v>
          </cell>
          <cell r="K272" t="str">
            <v>mortality</v>
          </cell>
          <cell r="L272" t="str">
            <v>EC50</v>
          </cell>
          <cell r="M272" t="str">
            <v>Not indicated</v>
          </cell>
          <cell r="N272" t="str">
            <v>ICP analysis at least 4 time points</v>
          </cell>
          <cell r="O272" t="str">
            <v>static</v>
          </cell>
          <cell r="P272" t="str">
            <v>Acute</v>
          </cell>
          <cell r="Q272" t="str">
            <v>96-hr</v>
          </cell>
          <cell r="R272" t="str">
            <v>Not specified</v>
          </cell>
          <cell r="S272" t="str">
            <v>S-Hydra medium</v>
          </cell>
          <cell r="T272"/>
          <cell r="U272">
            <v>20</v>
          </cell>
          <cell r="V272">
            <v>6.2</v>
          </cell>
          <cell r="W272" t="str">
            <v/>
          </cell>
          <cell r="X272">
            <v>13000</v>
          </cell>
          <cell r="Y272">
            <v>12714</v>
          </cell>
          <cell r="Z272" t="str">
            <v/>
          </cell>
          <cell r="AA272">
            <v>0.3</v>
          </cell>
          <cell r="AB272">
            <v>10</v>
          </cell>
          <cell r="AC272">
            <v>71.182522692370895</v>
          </cell>
          <cell r="AD272">
            <v>7.77025845855432</v>
          </cell>
          <cell r="AE272">
            <v>20.4162657405261</v>
          </cell>
          <cell r="AF272">
            <v>2.0832583505948099</v>
          </cell>
          <cell r="AG272">
            <v>16.670764090468801</v>
          </cell>
          <cell r="AH272">
            <v>169.19579691518101</v>
          </cell>
          <cell r="AI272">
            <v>1.1000000000000001</v>
          </cell>
          <cell r="AJ272">
            <v>210</v>
          </cell>
        </row>
        <row r="273">
          <cell r="B273" t="str">
            <v>A262IsspEC50</v>
          </cell>
          <cell r="C273" t="str">
            <v>CEC 2005</v>
          </cell>
          <cell r="D273">
            <v>2005</v>
          </cell>
          <cell r="E273" t="str">
            <v>Isoperla sp.</v>
          </cell>
          <cell r="F273" t="str">
            <v xml:space="preserve">Isoperla </v>
          </cell>
          <cell r="G273" t="str">
            <v>sp.</v>
          </cell>
          <cell r="H273"/>
          <cell r="I273" t="str">
            <v>invertebrate</v>
          </cell>
          <cell r="J273" t="str">
            <v>nymphs</v>
          </cell>
          <cell r="K273" t="str">
            <v>mortality</v>
          </cell>
          <cell r="L273" t="str">
            <v>EC50</v>
          </cell>
          <cell r="M273" t="str">
            <v>Not indicated</v>
          </cell>
          <cell r="N273" t="str">
            <v>Total Zn - frequency not specified</v>
          </cell>
          <cell r="O273" t="str">
            <v>static</v>
          </cell>
          <cell r="P273" t="str">
            <v>Acute</v>
          </cell>
          <cell r="Q273" t="str">
            <v>96-hr</v>
          </cell>
          <cell r="R273"/>
          <cell r="S273" t="str">
            <v>S-USEPA Reconstituted water</v>
          </cell>
          <cell r="T273"/>
          <cell r="U273">
            <v>12.5</v>
          </cell>
          <cell r="V273">
            <v>8.0380000000000003</v>
          </cell>
          <cell r="W273" t="str">
            <v>&gt;</v>
          </cell>
          <cell r="X273">
            <v>27000</v>
          </cell>
          <cell r="Y273">
            <v>26406</v>
          </cell>
          <cell r="Z273" t="str">
            <v/>
          </cell>
          <cell r="AA273">
            <v>0.5</v>
          </cell>
          <cell r="AB273">
            <v>10</v>
          </cell>
          <cell r="AC273">
            <v>30.017049221639684</v>
          </cell>
          <cell r="AD273">
            <v>26.043571659438001</v>
          </cell>
          <cell r="AE273">
            <v>56.460720068876938</v>
          </cell>
          <cell r="AF273">
            <v>4.5085367550824147</v>
          </cell>
          <cell r="AG273">
            <v>172.51177713586026</v>
          </cell>
          <cell r="AH273">
            <v>4.0354697483318507</v>
          </cell>
          <cell r="AI273">
            <v>136.48875999999998</v>
          </cell>
          <cell r="AJ273">
            <v>182.2</v>
          </cell>
        </row>
        <row r="274">
          <cell r="B274" t="str">
            <v>A263JoflEC50</v>
          </cell>
          <cell r="C274" t="str">
            <v>Spehar 1976a,b</v>
          </cell>
          <cell r="D274" t="str">
            <v>76a,b</v>
          </cell>
          <cell r="E274" t="str">
            <v>Jordanella floridae</v>
          </cell>
          <cell r="F274" t="str">
            <v xml:space="preserve">Jordanella </v>
          </cell>
          <cell r="G274" t="str">
            <v>floridae</v>
          </cell>
          <cell r="H274"/>
          <cell r="I274" t="str">
            <v>fish</v>
          </cell>
          <cell r="J274" t="str">
            <v>juveniles</v>
          </cell>
          <cell r="K274" t="str">
            <v>mortality</v>
          </cell>
          <cell r="L274" t="str">
            <v>EC50</v>
          </cell>
          <cell r="M274"/>
          <cell r="N274"/>
          <cell r="O274" t="str">
            <v>flow through</v>
          </cell>
          <cell r="P274" t="str">
            <v>Acute</v>
          </cell>
          <cell r="Q274" t="str">
            <v>96-hr</v>
          </cell>
          <cell r="R274"/>
          <cell r="S274" t="str">
            <v>WIP</v>
          </cell>
          <cell r="T274"/>
          <cell r="U274">
            <v>25</v>
          </cell>
          <cell r="V274">
            <v>7.45</v>
          </cell>
          <cell r="W274" t="str">
            <v/>
          </cell>
          <cell r="X274" t="str">
            <v/>
          </cell>
          <cell r="Y274">
            <v>1500</v>
          </cell>
          <cell r="Z274" t="str">
            <v/>
          </cell>
          <cell r="AA274">
            <v>1.1000000000000001</v>
          </cell>
          <cell r="AB274">
            <v>10</v>
          </cell>
          <cell r="AC274">
            <v>13.0086956521739</v>
          </cell>
          <cell r="AD274">
            <v>2.8695652173913002</v>
          </cell>
          <cell r="AE274">
            <v>1.24347826086957</v>
          </cell>
          <cell r="AF274">
            <v>0.54521739130434799</v>
          </cell>
          <cell r="AG274">
            <v>3.2521739130434799</v>
          </cell>
          <cell r="AH274">
            <v>1.14782608695652</v>
          </cell>
          <cell r="AI274">
            <v>42</v>
          </cell>
          <cell r="AJ274">
            <v>44</v>
          </cell>
        </row>
        <row r="275">
          <cell r="B275" t="str">
            <v>A264LaraEC50</v>
          </cell>
          <cell r="C275" t="str">
            <v>Wang et al. 2010</v>
          </cell>
          <cell r="D275">
            <v>2010</v>
          </cell>
          <cell r="E275" t="str">
            <v>Lampsilis rafinesqueana</v>
          </cell>
          <cell r="F275" t="str">
            <v xml:space="preserve">Lampsilis </v>
          </cell>
          <cell r="G275" t="str">
            <v>rafinesqueana</v>
          </cell>
          <cell r="H275"/>
          <cell r="I275" t="str">
            <v>invertebrate</v>
          </cell>
          <cell r="J275" t="str">
            <v>juveniles</v>
          </cell>
          <cell r="K275" t="str">
            <v>mortality</v>
          </cell>
          <cell r="L275" t="str">
            <v>EC50</v>
          </cell>
          <cell r="M275"/>
          <cell r="N275"/>
          <cell r="O275" t="str">
            <v>renewal</v>
          </cell>
          <cell r="P275" t="str">
            <v>Acute</v>
          </cell>
          <cell r="Q275" t="str">
            <v>96-hr</v>
          </cell>
          <cell r="R275"/>
          <cell r="S275" t="str">
            <v>WIP</v>
          </cell>
          <cell r="T275"/>
          <cell r="U275">
            <v>20</v>
          </cell>
          <cell r="V275">
            <v>7.9</v>
          </cell>
          <cell r="W275" t="str">
            <v/>
          </cell>
          <cell r="X275" t="str">
            <v/>
          </cell>
          <cell r="Y275">
            <v>145</v>
          </cell>
          <cell r="Z275" t="str">
            <v/>
          </cell>
          <cell r="AA275">
            <v>0.5</v>
          </cell>
          <cell r="AB275">
            <v>10</v>
          </cell>
          <cell r="AC275">
            <v>6.5097402597402603</v>
          </cell>
          <cell r="AD275">
            <v>5.6419888251283599</v>
          </cell>
          <cell r="AE275">
            <v>11.5</v>
          </cell>
          <cell r="AF275">
            <v>0.97678527906409995</v>
          </cell>
          <cell r="AG275">
            <v>37.913205980066401</v>
          </cell>
          <cell r="AH275">
            <v>0.88685108457226403</v>
          </cell>
          <cell r="AI275">
            <v>35</v>
          </cell>
          <cell r="AJ275">
            <v>41</v>
          </cell>
        </row>
        <row r="276">
          <cell r="B276" t="str">
            <v>A265LasiEC50</v>
          </cell>
          <cell r="C276" t="str">
            <v>Myers-Kinzie 1998</v>
          </cell>
          <cell r="D276">
            <v>1998</v>
          </cell>
          <cell r="E276" t="str">
            <v>Lampsilis siliquoidea</v>
          </cell>
          <cell r="F276" t="str">
            <v xml:space="preserve">Lampsilis </v>
          </cell>
          <cell r="G276" t="str">
            <v>siliquoidea</v>
          </cell>
          <cell r="H276"/>
          <cell r="I276" t="str">
            <v>invertebrate</v>
          </cell>
          <cell r="J276" t="str">
            <v>juveniles</v>
          </cell>
          <cell r="K276" t="str">
            <v>mortality</v>
          </cell>
          <cell r="L276" t="str">
            <v>EC50</v>
          </cell>
          <cell r="M276"/>
          <cell r="N276"/>
          <cell r="O276" t="str">
            <v>static</v>
          </cell>
          <cell r="P276" t="str">
            <v>Acute</v>
          </cell>
          <cell r="Q276" t="str">
            <v>96-hr</v>
          </cell>
          <cell r="R276"/>
          <cell r="S276" t="str">
            <v>WIP</v>
          </cell>
          <cell r="T276"/>
          <cell r="U276">
            <v>24</v>
          </cell>
          <cell r="V276">
            <v>8.3000000000000007</v>
          </cell>
          <cell r="W276" t="str">
            <v/>
          </cell>
          <cell r="X276" t="str">
            <v/>
          </cell>
          <cell r="Y276">
            <v>463</v>
          </cell>
          <cell r="Z276" t="str">
            <v/>
          </cell>
          <cell r="AA276">
            <v>0.5</v>
          </cell>
          <cell r="AB276">
            <v>10</v>
          </cell>
          <cell r="AC276">
            <v>33.660486290763799</v>
          </cell>
          <cell r="AD276">
            <v>29.198227088820001</v>
          </cell>
          <cell r="AE276">
            <v>63.316581335358599</v>
          </cell>
          <cell r="AF276">
            <v>5.0556628348379</v>
          </cell>
          <cell r="AG276">
            <v>115.40177291118</v>
          </cell>
          <cell r="AH276">
            <v>4.5843371651620997</v>
          </cell>
          <cell r="AI276">
            <v>168</v>
          </cell>
          <cell r="AJ276">
            <v>204</v>
          </cell>
        </row>
        <row r="277">
          <cell r="B277" t="str">
            <v>A266LasiEC50</v>
          </cell>
          <cell r="C277" t="str">
            <v>Wang et al. 2010</v>
          </cell>
          <cell r="D277">
            <v>2010</v>
          </cell>
          <cell r="E277" t="str">
            <v>Lampsilis siliquoidea</v>
          </cell>
          <cell r="F277" t="str">
            <v xml:space="preserve">Lampsilis </v>
          </cell>
          <cell r="G277" t="str">
            <v>siliquoidea</v>
          </cell>
          <cell r="H277"/>
          <cell r="I277" t="str">
            <v>invertebrate</v>
          </cell>
          <cell r="J277" t="str">
            <v>juveniles</v>
          </cell>
          <cell r="K277" t="str">
            <v>mortality</v>
          </cell>
          <cell r="L277" t="str">
            <v>EC50</v>
          </cell>
          <cell r="M277"/>
          <cell r="N277"/>
          <cell r="O277" t="str">
            <v>renewal</v>
          </cell>
          <cell r="P277" t="str">
            <v>Acute</v>
          </cell>
          <cell r="Q277" t="str">
            <v>96-hr</v>
          </cell>
          <cell r="R277"/>
          <cell r="S277" t="str">
            <v>WIP</v>
          </cell>
          <cell r="T277"/>
          <cell r="U277">
            <v>20</v>
          </cell>
          <cell r="V277">
            <v>7.9</v>
          </cell>
          <cell r="W277" t="str">
            <v/>
          </cell>
          <cell r="X277" t="str">
            <v/>
          </cell>
          <cell r="Y277">
            <v>151</v>
          </cell>
          <cell r="Z277" t="str">
            <v/>
          </cell>
          <cell r="AA277">
            <v>0.5</v>
          </cell>
          <cell r="AB277">
            <v>10</v>
          </cell>
          <cell r="AC277">
            <v>7.6211593284764003</v>
          </cell>
          <cell r="AD277">
            <v>6.6052552099063702</v>
          </cell>
          <cell r="AE277">
            <v>11.5</v>
          </cell>
          <cell r="AF277">
            <v>1.1435534974409001</v>
          </cell>
          <cell r="AG277">
            <v>44.386192366907103</v>
          </cell>
          <cell r="AH277">
            <v>1.03826468437728</v>
          </cell>
          <cell r="AI277">
            <v>35</v>
          </cell>
          <cell r="AJ277">
            <v>48</v>
          </cell>
        </row>
        <row r="278">
          <cell r="B278" t="str">
            <v>A267LasiEC50</v>
          </cell>
          <cell r="C278" t="str">
            <v>Wang et al. 2010</v>
          </cell>
          <cell r="D278">
            <v>2010</v>
          </cell>
          <cell r="E278" t="str">
            <v>Lampsilis siliquoidea</v>
          </cell>
          <cell r="F278" t="str">
            <v xml:space="preserve">Lampsilis </v>
          </cell>
          <cell r="G278" t="str">
            <v>siliquoidea</v>
          </cell>
          <cell r="H278"/>
          <cell r="I278" t="str">
            <v>invertebrate</v>
          </cell>
          <cell r="J278" t="str">
            <v>juveniles</v>
          </cell>
          <cell r="K278" t="str">
            <v>mortality</v>
          </cell>
          <cell r="L278" t="str">
            <v>EC50</v>
          </cell>
          <cell r="M278"/>
          <cell r="N278"/>
          <cell r="O278" t="str">
            <v>renewal</v>
          </cell>
          <cell r="P278" t="str">
            <v>Acute</v>
          </cell>
          <cell r="Q278" t="str">
            <v>96-hr</v>
          </cell>
          <cell r="R278"/>
          <cell r="S278" t="str">
            <v>WIP</v>
          </cell>
          <cell r="T278"/>
          <cell r="U278">
            <v>20</v>
          </cell>
          <cell r="V278">
            <v>8</v>
          </cell>
          <cell r="W278" t="str">
            <v/>
          </cell>
          <cell r="X278" t="str">
            <v/>
          </cell>
          <cell r="Y278">
            <v>175</v>
          </cell>
          <cell r="Z278" t="str">
            <v/>
          </cell>
          <cell r="AA278">
            <v>0.5</v>
          </cell>
          <cell r="AB278">
            <v>10</v>
          </cell>
          <cell r="AC278">
            <v>6.3509661070636696</v>
          </cell>
          <cell r="AD278">
            <v>5.5043793415886402</v>
          </cell>
          <cell r="AE278">
            <v>14.4571428571429</v>
          </cell>
          <cell r="AF278">
            <v>0.95296124786741399</v>
          </cell>
          <cell r="AG278">
            <v>36.988493639089199</v>
          </cell>
          <cell r="AH278">
            <v>0.86522057031440402</v>
          </cell>
          <cell r="AI278">
            <v>44</v>
          </cell>
          <cell r="AJ278">
            <v>40</v>
          </cell>
        </row>
        <row r="279">
          <cell r="B279" t="str">
            <v>A268LastEC50</v>
          </cell>
          <cell r="C279" t="str">
            <v>Keller Unpublished</v>
          </cell>
          <cell r="D279" t="str">
            <v>ished</v>
          </cell>
          <cell r="E279" t="str">
            <v>Lampsilis straminea</v>
          </cell>
          <cell r="F279" t="str">
            <v xml:space="preserve">Lampsilis </v>
          </cell>
          <cell r="G279" t="str">
            <v>straminea</v>
          </cell>
          <cell r="H279" t="str">
            <v>claibornen</v>
          </cell>
          <cell r="I279" t="str">
            <v>invertebrate</v>
          </cell>
          <cell r="J279" t="str">
            <v>juveniles</v>
          </cell>
          <cell r="K279" t="str">
            <v>mortality</v>
          </cell>
          <cell r="L279" t="str">
            <v>EC50</v>
          </cell>
          <cell r="M279" t="str">
            <v>ZnCl2</v>
          </cell>
          <cell r="N279" t="str">
            <v>Not indicated</v>
          </cell>
          <cell r="O279" t="str">
            <v>static</v>
          </cell>
          <cell r="P279" t="str">
            <v>Acute</v>
          </cell>
          <cell r="Q279" t="str">
            <v>96-hr</v>
          </cell>
          <cell r="R279" t="str">
            <v>Not specified</v>
          </cell>
          <cell r="S279" t="str">
            <v>S-USEPA Reconstituted water</v>
          </cell>
          <cell r="T279"/>
          <cell r="U279">
            <v>25</v>
          </cell>
          <cell r="V279">
            <v>7.4</v>
          </cell>
          <cell r="W279" t="str">
            <v/>
          </cell>
          <cell r="X279" t="str">
            <v/>
          </cell>
          <cell r="Y279">
            <v>287</v>
          </cell>
          <cell r="Z279" t="str">
            <v/>
          </cell>
          <cell r="AA279">
            <v>0.5</v>
          </cell>
          <cell r="AB279">
            <v>10</v>
          </cell>
          <cell r="AC279">
            <v>6.7546598138706209</v>
          </cell>
          <cell r="AD279">
            <v>5.8605183207297369</v>
          </cell>
          <cell r="AE279">
            <v>12.705211431525546</v>
          </cell>
          <cell r="AF279">
            <v>1.0145444948319375</v>
          </cell>
          <cell r="AG279">
            <v>38.819883987762189</v>
          </cell>
          <cell r="AH279">
            <v>0.90809143623274358</v>
          </cell>
          <cell r="AI279">
            <v>27.581200000000003</v>
          </cell>
          <cell r="AJ279">
            <v>41</v>
          </cell>
        </row>
        <row r="280">
          <cell r="B280" t="str">
            <v>A269LespEC50</v>
          </cell>
          <cell r="C280" t="str">
            <v>Brinkman and Vieira 2007</v>
          </cell>
          <cell r="D280">
            <v>2007</v>
          </cell>
          <cell r="E280" t="str">
            <v>Lepidostoma sp.</v>
          </cell>
          <cell r="F280" t="str">
            <v xml:space="preserve">Lepidostoma </v>
          </cell>
          <cell r="G280" t="str">
            <v>sp.</v>
          </cell>
          <cell r="H280"/>
          <cell r="I280" t="str">
            <v>invertebrate</v>
          </cell>
          <cell r="J280" t="str">
            <v>nymphs</v>
          </cell>
          <cell r="K280" t="str">
            <v>mortality</v>
          </cell>
          <cell r="L280" t="str">
            <v>EC50</v>
          </cell>
          <cell r="M280" t="str">
            <v>ZnSO4</v>
          </cell>
          <cell r="N280"/>
          <cell r="O280" t="str">
            <v>static</v>
          </cell>
          <cell r="P280" t="str">
            <v>Acute</v>
          </cell>
          <cell r="Q280" t="str">
            <v>96-hr</v>
          </cell>
          <cell r="R280"/>
          <cell r="S280" t="str">
            <v>T-dechlorinated Ft. Collins tap water+RO</v>
          </cell>
          <cell r="T280"/>
          <cell r="U280">
            <v>13.1</v>
          </cell>
          <cell r="V280">
            <v>7.49</v>
          </cell>
          <cell r="W280" t="str">
            <v>&gt;</v>
          </cell>
          <cell r="X280" t="str">
            <v/>
          </cell>
          <cell r="Y280">
            <v>48500</v>
          </cell>
          <cell r="Z280" t="str">
            <v/>
          </cell>
          <cell r="AA280">
            <v>1.7</v>
          </cell>
          <cell r="AB280">
            <v>10</v>
          </cell>
          <cell r="AC280">
            <v>17.3731993839132</v>
          </cell>
          <cell r="AD280">
            <v>1.6001086940304901</v>
          </cell>
          <cell r="AE280">
            <v>3.3916735251772598</v>
          </cell>
          <cell r="AF280">
            <v>0.70908408182290605</v>
          </cell>
          <cell r="AG280">
            <v>12.0252171718688</v>
          </cell>
          <cell r="AH280">
            <v>4.0283865846722202</v>
          </cell>
          <cell r="AI280">
            <v>36.6</v>
          </cell>
          <cell r="AJ280">
            <v>50</v>
          </cell>
        </row>
        <row r="281">
          <cell r="B281" t="str">
            <v>A270LespEC50</v>
          </cell>
          <cell r="C281" t="str">
            <v>CEC 2005</v>
          </cell>
          <cell r="D281">
            <v>2005</v>
          </cell>
          <cell r="E281" t="str">
            <v>Lepidostoma sp.</v>
          </cell>
          <cell r="F281" t="str">
            <v xml:space="preserve">Lepidostoma </v>
          </cell>
          <cell r="G281" t="str">
            <v>sp.</v>
          </cell>
          <cell r="H281"/>
          <cell r="I281" t="str">
            <v>invertebrate</v>
          </cell>
          <cell r="J281" t="str">
            <v>nymphs</v>
          </cell>
          <cell r="K281" t="str">
            <v>mortality</v>
          </cell>
          <cell r="L281" t="str">
            <v>EC50</v>
          </cell>
          <cell r="M281" t="str">
            <v>Not indicated</v>
          </cell>
          <cell r="N281" t="str">
            <v>Total Zn - frequency not specified</v>
          </cell>
          <cell r="O281" t="str">
            <v>static</v>
          </cell>
          <cell r="P281" t="str">
            <v>Acute</v>
          </cell>
          <cell r="Q281" t="str">
            <v>96-hr</v>
          </cell>
          <cell r="R281"/>
          <cell r="S281" t="str">
            <v>S-USEPA Reconstituted water</v>
          </cell>
          <cell r="T281"/>
          <cell r="U281">
            <v>12.5</v>
          </cell>
          <cell r="V281">
            <v>7.6776999999999997</v>
          </cell>
          <cell r="W281" t="str">
            <v/>
          </cell>
          <cell r="X281">
            <v>26200</v>
          </cell>
          <cell r="Y281">
            <v>25623.599999999999</v>
          </cell>
          <cell r="Z281" t="str">
            <v/>
          </cell>
          <cell r="AA281">
            <v>0.5</v>
          </cell>
          <cell r="AB281">
            <v>10</v>
          </cell>
          <cell r="AC281">
            <v>10.2314238492788</v>
          </cell>
          <cell r="AD281">
            <v>8.8756662095228407</v>
          </cell>
          <cell r="AE281">
            <v>19.2458086422441</v>
          </cell>
          <cell r="AF281">
            <v>1.53674974661214</v>
          </cell>
          <cell r="AG281">
            <v>75.365273740846206</v>
          </cell>
          <cell r="AH281">
            <v>1.7619881676798299</v>
          </cell>
          <cell r="AI281">
            <v>43.855630000000005</v>
          </cell>
          <cell r="AJ281">
            <v>62.1</v>
          </cell>
        </row>
        <row r="282">
          <cell r="B282" t="str">
            <v>A271LespEC50</v>
          </cell>
          <cell r="C282" t="str">
            <v>CEC 2005</v>
          </cell>
          <cell r="D282">
            <v>2005</v>
          </cell>
          <cell r="E282" t="str">
            <v>Lepidostoma sp.</v>
          </cell>
          <cell r="F282" t="str">
            <v xml:space="preserve">Lepidostoma </v>
          </cell>
          <cell r="G282" t="str">
            <v>sp.</v>
          </cell>
          <cell r="H282"/>
          <cell r="I282" t="str">
            <v>invertebrate</v>
          </cell>
          <cell r="J282" t="str">
            <v>nymphs</v>
          </cell>
          <cell r="K282" t="str">
            <v>mortality</v>
          </cell>
          <cell r="L282" t="str">
            <v>EC50</v>
          </cell>
          <cell r="M282" t="str">
            <v>Not indicated</v>
          </cell>
          <cell r="N282" t="str">
            <v>Total Zn - frequency not specified</v>
          </cell>
          <cell r="O282" t="str">
            <v>static</v>
          </cell>
          <cell r="P282" t="str">
            <v>Acute</v>
          </cell>
          <cell r="Q282" t="str">
            <v>96-hr</v>
          </cell>
          <cell r="R282"/>
          <cell r="S282" t="str">
            <v>S-USEPA Reconstituted water</v>
          </cell>
          <cell r="T282"/>
          <cell r="U282">
            <v>12.5</v>
          </cell>
          <cell r="V282">
            <v>8.0595999999999997</v>
          </cell>
          <cell r="W282" t="str">
            <v>&gt;</v>
          </cell>
          <cell r="X282">
            <v>38800</v>
          </cell>
          <cell r="Y282">
            <v>37946.400000000001</v>
          </cell>
          <cell r="Z282" t="str">
            <v/>
          </cell>
          <cell r="AA282">
            <v>0.5</v>
          </cell>
          <cell r="AB282">
            <v>10</v>
          </cell>
          <cell r="AC282">
            <v>31.205018954161201</v>
          </cell>
          <cell r="AD282">
            <v>27.070067312135699</v>
          </cell>
          <cell r="AE282">
            <v>58.698166776828401</v>
          </cell>
          <cell r="AF282">
            <v>4.6869629953033698</v>
          </cell>
          <cell r="AG282">
            <v>212.53955803372199</v>
          </cell>
          <cell r="AH282">
            <v>4.9690284109769403</v>
          </cell>
          <cell r="AI282">
            <v>142.04211999999998</v>
          </cell>
          <cell r="AJ282">
            <v>189.4</v>
          </cell>
        </row>
        <row r="283">
          <cell r="B283" t="str">
            <v>A272LespEC50</v>
          </cell>
          <cell r="C283" t="str">
            <v>CEC 2005</v>
          </cell>
          <cell r="D283">
            <v>2005</v>
          </cell>
          <cell r="E283" t="str">
            <v>Lepidostoma sp.</v>
          </cell>
          <cell r="F283" t="str">
            <v xml:space="preserve">Lepidostoma </v>
          </cell>
          <cell r="G283" t="str">
            <v>sp.</v>
          </cell>
          <cell r="H283"/>
          <cell r="I283" t="str">
            <v>invertebrate</v>
          </cell>
          <cell r="J283" t="str">
            <v>nymphs</v>
          </cell>
          <cell r="K283" t="str">
            <v>mortality</v>
          </cell>
          <cell r="L283" t="str">
            <v>EC50</v>
          </cell>
          <cell r="M283" t="str">
            <v>Not indicated</v>
          </cell>
          <cell r="N283" t="str">
            <v>Total Zn - frequency not specified</v>
          </cell>
          <cell r="O283" t="str">
            <v>static</v>
          </cell>
          <cell r="P283" t="str">
            <v>Acute</v>
          </cell>
          <cell r="Q283" t="str">
            <v>96-hr</v>
          </cell>
          <cell r="R283"/>
          <cell r="S283" t="str">
            <v>S-USEPA Reconstituted water</v>
          </cell>
          <cell r="T283"/>
          <cell r="U283">
            <v>12.5</v>
          </cell>
          <cell r="V283">
            <v>8.4177999999999997</v>
          </cell>
          <cell r="W283" t="str">
            <v>&gt;</v>
          </cell>
          <cell r="X283">
            <v>81700</v>
          </cell>
          <cell r="Y283">
            <v>79902.599999999991</v>
          </cell>
          <cell r="Z283" t="str">
            <v/>
          </cell>
          <cell r="AA283">
            <v>0.5</v>
          </cell>
          <cell r="AB283">
            <v>10</v>
          </cell>
          <cell r="AC283">
            <v>50.877031959054797</v>
          </cell>
          <cell r="AD283">
            <v>44.135357898561203</v>
          </cell>
          <cell r="AE283">
            <v>95.702185325684198</v>
          </cell>
          <cell r="AF283">
            <v>7.6416798994175297</v>
          </cell>
          <cell r="AG283">
            <v>374.53776742839898</v>
          </cell>
          <cell r="AH283">
            <v>8.7564349175898002</v>
          </cell>
          <cell r="AI283">
            <v>234.13534000000001</v>
          </cell>
          <cell r="AJ283">
            <v>308.8</v>
          </cell>
        </row>
        <row r="284">
          <cell r="B284" t="str">
            <v>A273LegiEC50</v>
          </cell>
          <cell r="C284" t="str">
            <v>Rehwoldt et al. 1971</v>
          </cell>
          <cell r="D284">
            <v>1971</v>
          </cell>
          <cell r="E284" t="str">
            <v>Lepomis gibbosus</v>
          </cell>
          <cell r="F284" t="str">
            <v xml:space="preserve">Lepomis </v>
          </cell>
          <cell r="G284" t="str">
            <v>gibbosus</v>
          </cell>
          <cell r="H284"/>
          <cell r="I284" t="str">
            <v>fish</v>
          </cell>
          <cell r="J284" t="str">
            <v>&lt;20 cm</v>
          </cell>
          <cell r="K284" t="str">
            <v>mortality</v>
          </cell>
          <cell r="L284" t="str">
            <v>EC50</v>
          </cell>
          <cell r="M284" t="str">
            <v>Zn(NO3)2</v>
          </cell>
          <cell r="N284" t="str">
            <v>Not indicated</v>
          </cell>
          <cell r="O284" t="str">
            <v>static</v>
          </cell>
          <cell r="P284" t="str">
            <v>Acute</v>
          </cell>
          <cell r="Q284" t="str">
            <v>96-hr</v>
          </cell>
          <cell r="R284"/>
          <cell r="S284" t="str">
            <v>N-Hudson River</v>
          </cell>
          <cell r="T284"/>
          <cell r="U284">
            <v>17</v>
          </cell>
          <cell r="V284">
            <v>7.8</v>
          </cell>
          <cell r="W284" t="str">
            <v/>
          </cell>
          <cell r="X284">
            <v>20000</v>
          </cell>
          <cell r="Y284">
            <v>19560</v>
          </cell>
          <cell r="Z284" t="str">
            <v/>
          </cell>
          <cell r="AA284">
            <v>1.7</v>
          </cell>
          <cell r="AB284">
            <v>10</v>
          </cell>
          <cell r="AC284">
            <v>14.123963289395002</v>
          </cell>
          <cell r="AD284">
            <v>4.3060863687179891</v>
          </cell>
          <cell r="AE284">
            <v>7.5127464305292566</v>
          </cell>
          <cell r="AF284">
            <v>1.152036157373165</v>
          </cell>
          <cell r="AG284">
            <v>6.7903669660552888</v>
          </cell>
          <cell r="AH284">
            <v>4.4093291987372005</v>
          </cell>
          <cell r="AI284">
            <v>47.6</v>
          </cell>
          <cell r="AJ284">
            <v>53</v>
          </cell>
        </row>
        <row r="285">
          <cell r="B285" t="str">
            <v>A274LegiEC50</v>
          </cell>
          <cell r="C285" t="str">
            <v>Rehwoldt et al. 1972</v>
          </cell>
          <cell r="D285">
            <v>1972</v>
          </cell>
          <cell r="E285" t="str">
            <v>Lepomis gibbosus</v>
          </cell>
          <cell r="F285" t="str">
            <v xml:space="preserve">Lepomis </v>
          </cell>
          <cell r="G285" t="str">
            <v>gibbosus</v>
          </cell>
          <cell r="H285"/>
          <cell r="I285" t="str">
            <v>fish</v>
          </cell>
          <cell r="J285" t="str">
            <v>&lt;20 cm</v>
          </cell>
          <cell r="K285" t="str">
            <v>mortality</v>
          </cell>
          <cell r="L285" t="str">
            <v>EC50</v>
          </cell>
          <cell r="M285" t="str">
            <v>Zn(NO3)2</v>
          </cell>
          <cell r="N285" t="str">
            <v>Not indicated</v>
          </cell>
          <cell r="O285" t="str">
            <v>static</v>
          </cell>
          <cell r="P285" t="str">
            <v>Acute</v>
          </cell>
          <cell r="Q285" t="str">
            <v>96-hr</v>
          </cell>
          <cell r="R285"/>
          <cell r="S285" t="str">
            <v>N-Hudson River</v>
          </cell>
          <cell r="T285"/>
          <cell r="U285">
            <v>28</v>
          </cell>
          <cell r="V285">
            <v>8</v>
          </cell>
          <cell r="W285" t="str">
            <v/>
          </cell>
          <cell r="X285">
            <v>20100</v>
          </cell>
          <cell r="Y285">
            <v>19657.8</v>
          </cell>
          <cell r="Z285" t="str">
            <v/>
          </cell>
          <cell r="AA285">
            <v>1.7</v>
          </cell>
          <cell r="AB285">
            <v>10</v>
          </cell>
          <cell r="AC285">
            <v>14.656943036164625</v>
          </cell>
          <cell r="AD285">
            <v>4.4685801939526302</v>
          </cell>
          <cell r="AE285">
            <v>7.7962462958322476</v>
          </cell>
          <cell r="AF285">
            <v>1.1955092199155486</v>
          </cell>
          <cell r="AG285">
            <v>7.0466072289252999</v>
          </cell>
          <cell r="AH285">
            <v>4.5757189798216231</v>
          </cell>
          <cell r="AI285">
            <v>75.900000000000006</v>
          </cell>
          <cell r="AJ285">
            <v>55</v>
          </cell>
        </row>
        <row r="286">
          <cell r="B286" t="str">
            <v>A275LemaEC50</v>
          </cell>
          <cell r="C286" t="str">
            <v>Cairns and Scheier 1957, 1968; NAS 1960</v>
          </cell>
          <cell r="D286">
            <v>1960</v>
          </cell>
          <cell r="E286" t="str">
            <v>Lepomis macrochirus</v>
          </cell>
          <cell r="F286" t="str">
            <v xml:space="preserve">Lepomis </v>
          </cell>
          <cell r="G286" t="str">
            <v>macrochirus</v>
          </cell>
          <cell r="H286"/>
          <cell r="I286" t="str">
            <v>fish</v>
          </cell>
          <cell r="J286" t="str">
            <v>3.5-3.9 g</v>
          </cell>
          <cell r="K286" t="str">
            <v>mortality</v>
          </cell>
          <cell r="L286" t="str">
            <v>EC50</v>
          </cell>
          <cell r="M286"/>
          <cell r="N286"/>
          <cell r="O286" t="str">
            <v>static</v>
          </cell>
          <cell r="P286" t="str">
            <v>Acute</v>
          </cell>
          <cell r="Q286" t="str">
            <v>96-hr</v>
          </cell>
          <cell r="R286"/>
          <cell r="S286" t="str">
            <v>WIP</v>
          </cell>
          <cell r="T286"/>
          <cell r="U286">
            <v>18</v>
          </cell>
          <cell r="V286" t="str">
            <v/>
          </cell>
          <cell r="W286" t="str">
            <v/>
          </cell>
          <cell r="X286">
            <v>3320</v>
          </cell>
          <cell r="Y286">
            <v>3246.96</v>
          </cell>
          <cell r="Z286" t="str">
            <v/>
          </cell>
          <cell r="AA286">
            <v>1.6</v>
          </cell>
          <cell r="AB286">
            <v>10</v>
          </cell>
          <cell r="AC286">
            <v>11.280000000000001</v>
          </cell>
          <cell r="AD286">
            <v>3.9374100000000007</v>
          </cell>
          <cell r="AE286" t="str">
            <v/>
          </cell>
          <cell r="AF286" t="str">
            <v/>
          </cell>
          <cell r="AG286" t="str">
            <v/>
          </cell>
          <cell r="AH286" t="str">
            <v/>
          </cell>
          <cell r="AI286" t="str">
            <v/>
          </cell>
          <cell r="AJ286">
            <v>45</v>
          </cell>
        </row>
        <row r="287">
          <cell r="B287" t="str">
            <v>A276LemaEC50</v>
          </cell>
          <cell r="C287" t="str">
            <v>Cairns and Scheier 1957, 1968; NAS 1960</v>
          </cell>
          <cell r="D287">
            <v>1960</v>
          </cell>
          <cell r="E287" t="str">
            <v>Lepomis macrochirus</v>
          </cell>
          <cell r="F287" t="str">
            <v xml:space="preserve">Lepomis </v>
          </cell>
          <cell r="G287" t="str">
            <v>macrochirus</v>
          </cell>
          <cell r="H287"/>
          <cell r="I287" t="str">
            <v>fish</v>
          </cell>
          <cell r="J287" t="str">
            <v>3.5-3.9 g</v>
          </cell>
          <cell r="K287" t="str">
            <v>mortality</v>
          </cell>
          <cell r="L287" t="str">
            <v>EC50</v>
          </cell>
          <cell r="M287"/>
          <cell r="N287"/>
          <cell r="O287" t="str">
            <v>static</v>
          </cell>
          <cell r="P287" t="str">
            <v>Acute</v>
          </cell>
          <cell r="Q287" t="str">
            <v>96-hr</v>
          </cell>
          <cell r="R287"/>
          <cell r="S287" t="str">
            <v>WIP</v>
          </cell>
          <cell r="T287"/>
          <cell r="U287">
            <v>18</v>
          </cell>
          <cell r="V287" t="str">
            <v/>
          </cell>
          <cell r="W287" t="str">
            <v/>
          </cell>
          <cell r="X287">
            <v>3500</v>
          </cell>
          <cell r="Y287">
            <v>3423</v>
          </cell>
          <cell r="Z287" t="str">
            <v/>
          </cell>
          <cell r="AA287" t="str">
            <v/>
          </cell>
          <cell r="AB287" t="str">
            <v/>
          </cell>
          <cell r="AC287" t="str">
            <v/>
          </cell>
          <cell r="AD287" t="str">
            <v/>
          </cell>
          <cell r="AE287" t="str">
            <v/>
          </cell>
          <cell r="AF287" t="str">
            <v/>
          </cell>
          <cell r="AG287" t="str">
            <v/>
          </cell>
          <cell r="AH287" t="str">
            <v/>
          </cell>
          <cell r="AI287" t="str">
            <v/>
          </cell>
          <cell r="AJ287">
            <v>45</v>
          </cell>
        </row>
        <row r="288">
          <cell r="B288" t="str">
            <v>A277LemaEC50</v>
          </cell>
          <cell r="C288" t="str">
            <v>Cairns and Scheier 1957, 1968; NAS 1960</v>
          </cell>
          <cell r="D288">
            <v>1960</v>
          </cell>
          <cell r="E288" t="str">
            <v>Lepomis macrochirus</v>
          </cell>
          <cell r="F288" t="str">
            <v xml:space="preserve">Lepomis </v>
          </cell>
          <cell r="G288" t="str">
            <v>macrochirus</v>
          </cell>
          <cell r="H288"/>
          <cell r="I288" t="str">
            <v>fish</v>
          </cell>
          <cell r="J288" t="str">
            <v>3.5-3.9 g</v>
          </cell>
          <cell r="K288" t="str">
            <v>mortality</v>
          </cell>
          <cell r="L288" t="str">
            <v>EC50</v>
          </cell>
          <cell r="M288"/>
          <cell r="N288"/>
          <cell r="O288" t="str">
            <v>static</v>
          </cell>
          <cell r="P288" t="str">
            <v>Acute</v>
          </cell>
          <cell r="Q288" t="str">
            <v>96-hr</v>
          </cell>
          <cell r="R288"/>
          <cell r="S288" t="str">
            <v>WIP</v>
          </cell>
          <cell r="T288"/>
          <cell r="U288">
            <v>18</v>
          </cell>
          <cell r="V288" t="str">
            <v/>
          </cell>
          <cell r="W288" t="str">
            <v/>
          </cell>
          <cell r="X288">
            <v>12900</v>
          </cell>
          <cell r="Y288">
            <v>12616.199999999999</v>
          </cell>
          <cell r="Z288" t="str">
            <v/>
          </cell>
          <cell r="AA288" t="str">
            <v/>
          </cell>
          <cell r="AB288" t="str">
            <v/>
          </cell>
          <cell r="AC288" t="str">
            <v/>
          </cell>
          <cell r="AD288" t="str">
            <v/>
          </cell>
          <cell r="AE288" t="str">
            <v/>
          </cell>
          <cell r="AF288" t="str">
            <v/>
          </cell>
          <cell r="AG288" t="str">
            <v/>
          </cell>
          <cell r="AH288" t="str">
            <v/>
          </cell>
          <cell r="AI288" t="str">
            <v/>
          </cell>
          <cell r="AJ288">
            <v>170</v>
          </cell>
        </row>
        <row r="289">
          <cell r="B289" t="str">
            <v>A278LemaEC50</v>
          </cell>
          <cell r="C289" t="str">
            <v>Cairns and Scheier 1957, 1968; NAS 1960</v>
          </cell>
          <cell r="D289">
            <v>1960</v>
          </cell>
          <cell r="E289" t="str">
            <v>Lepomis macrochirus</v>
          </cell>
          <cell r="F289" t="str">
            <v xml:space="preserve">Lepomis </v>
          </cell>
          <cell r="G289" t="str">
            <v>macrochirus</v>
          </cell>
          <cell r="H289"/>
          <cell r="I289" t="str">
            <v>fish</v>
          </cell>
          <cell r="J289" t="str">
            <v>3.5-3.9 g</v>
          </cell>
          <cell r="K289" t="str">
            <v>mortality</v>
          </cell>
          <cell r="L289" t="str">
            <v>EC50</v>
          </cell>
          <cell r="M289"/>
          <cell r="N289"/>
          <cell r="O289" t="str">
            <v>static</v>
          </cell>
          <cell r="P289" t="str">
            <v>Acute</v>
          </cell>
          <cell r="Q289" t="str">
            <v>96-hr</v>
          </cell>
          <cell r="R289"/>
          <cell r="S289" t="str">
            <v>WIP</v>
          </cell>
          <cell r="T289"/>
          <cell r="U289">
            <v>18</v>
          </cell>
          <cell r="V289" t="str">
            <v/>
          </cell>
          <cell r="W289" t="str">
            <v/>
          </cell>
          <cell r="X289">
            <v>12500</v>
          </cell>
          <cell r="Y289">
            <v>12225</v>
          </cell>
          <cell r="Z289" t="str">
            <v/>
          </cell>
          <cell r="AA289" t="str">
            <v/>
          </cell>
          <cell r="AB289" t="str">
            <v/>
          </cell>
          <cell r="AC289" t="str">
            <v/>
          </cell>
          <cell r="AD289" t="str">
            <v/>
          </cell>
          <cell r="AE289" t="str">
            <v/>
          </cell>
          <cell r="AF289" t="str">
            <v/>
          </cell>
          <cell r="AG289" t="str">
            <v/>
          </cell>
          <cell r="AH289" t="str">
            <v/>
          </cell>
          <cell r="AI289" t="str">
            <v/>
          </cell>
          <cell r="AJ289">
            <v>170</v>
          </cell>
        </row>
        <row r="290">
          <cell r="B290" t="str">
            <v>A279LemaEC50</v>
          </cell>
          <cell r="C290" t="str">
            <v>Cairns and Scheier 1957, 1968; NAS 1960</v>
          </cell>
          <cell r="D290">
            <v>1960</v>
          </cell>
          <cell r="E290" t="str">
            <v>Lepomis macrochirus</v>
          </cell>
          <cell r="F290" t="str">
            <v xml:space="preserve">Lepomis </v>
          </cell>
          <cell r="G290" t="str">
            <v>macrochirus</v>
          </cell>
          <cell r="H290"/>
          <cell r="I290" t="str">
            <v>fish</v>
          </cell>
          <cell r="J290" t="str">
            <v>2.5-3.9 g</v>
          </cell>
          <cell r="K290" t="str">
            <v>mortality</v>
          </cell>
          <cell r="L290" t="str">
            <v>EC50</v>
          </cell>
          <cell r="M290"/>
          <cell r="N290"/>
          <cell r="O290" t="str">
            <v>static</v>
          </cell>
          <cell r="P290" t="str">
            <v>Acute</v>
          </cell>
          <cell r="Q290" t="str">
            <v>96-hr</v>
          </cell>
          <cell r="R290"/>
          <cell r="S290" t="str">
            <v>WIP</v>
          </cell>
          <cell r="T290"/>
          <cell r="U290">
            <v>18</v>
          </cell>
          <cell r="V290" t="str">
            <v/>
          </cell>
          <cell r="W290" t="str">
            <v/>
          </cell>
          <cell r="X290">
            <v>8020</v>
          </cell>
          <cell r="Y290">
            <v>7843.5599999999995</v>
          </cell>
          <cell r="Z290" t="str">
            <v/>
          </cell>
          <cell r="AA290" t="str">
            <v/>
          </cell>
          <cell r="AB290" t="str">
            <v/>
          </cell>
          <cell r="AC290" t="str">
            <v/>
          </cell>
          <cell r="AD290" t="str">
            <v/>
          </cell>
          <cell r="AE290" t="str">
            <v/>
          </cell>
          <cell r="AF290" t="str">
            <v/>
          </cell>
          <cell r="AG290" t="str">
            <v/>
          </cell>
          <cell r="AH290" t="str">
            <v/>
          </cell>
          <cell r="AI290" t="str">
            <v/>
          </cell>
          <cell r="AJ290">
            <v>45</v>
          </cell>
        </row>
        <row r="291">
          <cell r="B291" t="str">
            <v>A280LemaEC50</v>
          </cell>
          <cell r="C291" t="str">
            <v>Cairns and Scheier 1959</v>
          </cell>
          <cell r="D291">
            <v>1959</v>
          </cell>
          <cell r="E291" t="str">
            <v>Lepomis macrochirus</v>
          </cell>
          <cell r="F291" t="str">
            <v xml:space="preserve">Lepomis </v>
          </cell>
          <cell r="G291" t="str">
            <v>macrochirus</v>
          </cell>
          <cell r="H291"/>
          <cell r="I291" t="str">
            <v>fish</v>
          </cell>
          <cell r="J291" t="str">
            <v>0.96 g</v>
          </cell>
          <cell r="K291" t="str">
            <v>mortality</v>
          </cell>
          <cell r="L291" t="str">
            <v>EC50</v>
          </cell>
          <cell r="M291"/>
          <cell r="N291"/>
          <cell r="O291" t="str">
            <v>flow through</v>
          </cell>
          <cell r="P291" t="str">
            <v>Acute</v>
          </cell>
          <cell r="Q291" t="str">
            <v>96-hr</v>
          </cell>
          <cell r="R291"/>
          <cell r="S291" t="str">
            <v>WIP</v>
          </cell>
          <cell r="T291"/>
          <cell r="U291" t="str">
            <v/>
          </cell>
          <cell r="V291" t="str">
            <v/>
          </cell>
          <cell r="W291" t="str">
            <v/>
          </cell>
          <cell r="X291" t="str">
            <v/>
          </cell>
          <cell r="Y291">
            <v>3573</v>
          </cell>
          <cell r="Z291" t="str">
            <v/>
          </cell>
          <cell r="AA291" t="str">
            <v/>
          </cell>
          <cell r="AB291" t="str">
            <v/>
          </cell>
          <cell r="AC291" t="str">
            <v/>
          </cell>
          <cell r="AD291" t="str">
            <v/>
          </cell>
          <cell r="AE291" t="str">
            <v/>
          </cell>
          <cell r="AF291" t="str">
            <v/>
          </cell>
          <cell r="AG291" t="str">
            <v/>
          </cell>
          <cell r="AH291" t="str">
            <v/>
          </cell>
          <cell r="AI291" t="str">
            <v/>
          </cell>
          <cell r="AJ291">
            <v>45</v>
          </cell>
        </row>
        <row r="292">
          <cell r="B292" t="str">
            <v>A281LemaEC50</v>
          </cell>
          <cell r="C292" t="str">
            <v>Cairns and Scheier 1959</v>
          </cell>
          <cell r="D292">
            <v>1959</v>
          </cell>
          <cell r="E292" t="str">
            <v>Lepomis macrochirus</v>
          </cell>
          <cell r="F292" t="str">
            <v xml:space="preserve">Lepomis </v>
          </cell>
          <cell r="G292" t="str">
            <v>macrochirus</v>
          </cell>
          <cell r="H292"/>
          <cell r="I292" t="str">
            <v>fish</v>
          </cell>
          <cell r="J292" t="str">
            <v>2.80 g</v>
          </cell>
          <cell r="K292" t="str">
            <v>mortality</v>
          </cell>
          <cell r="L292" t="str">
            <v>EC50</v>
          </cell>
          <cell r="M292"/>
          <cell r="N292"/>
          <cell r="O292" t="str">
            <v>flow through</v>
          </cell>
          <cell r="P292" t="str">
            <v>Acute</v>
          </cell>
          <cell r="Q292" t="str">
            <v>96-hr</v>
          </cell>
          <cell r="R292"/>
          <cell r="S292" t="str">
            <v>WIP</v>
          </cell>
          <cell r="T292"/>
          <cell r="U292" t="str">
            <v/>
          </cell>
          <cell r="V292" t="str">
            <v/>
          </cell>
          <cell r="W292" t="str">
            <v/>
          </cell>
          <cell r="X292" t="str">
            <v/>
          </cell>
          <cell r="Y292">
            <v>3453</v>
          </cell>
          <cell r="Z292" t="str">
            <v/>
          </cell>
          <cell r="AA292" t="str">
            <v/>
          </cell>
          <cell r="AB292" t="str">
            <v/>
          </cell>
          <cell r="AC292" t="str">
            <v/>
          </cell>
          <cell r="AD292" t="str">
            <v/>
          </cell>
          <cell r="AE292" t="str">
            <v/>
          </cell>
          <cell r="AF292" t="str">
            <v/>
          </cell>
          <cell r="AG292" t="str">
            <v/>
          </cell>
          <cell r="AH292" t="str">
            <v/>
          </cell>
          <cell r="AI292" t="str">
            <v/>
          </cell>
          <cell r="AJ292">
            <v>45</v>
          </cell>
        </row>
        <row r="293">
          <cell r="B293" t="str">
            <v>A282LemaEC50</v>
          </cell>
          <cell r="C293" t="str">
            <v>Cairns and Scheier 1959</v>
          </cell>
          <cell r="D293">
            <v>1959</v>
          </cell>
          <cell r="E293" t="str">
            <v>Lepomis macrochirus</v>
          </cell>
          <cell r="F293" t="str">
            <v xml:space="preserve">Lepomis </v>
          </cell>
          <cell r="G293" t="str">
            <v>macrochirus</v>
          </cell>
          <cell r="H293"/>
          <cell r="I293" t="str">
            <v>fish</v>
          </cell>
          <cell r="J293" t="str">
            <v>54.26 g</v>
          </cell>
          <cell r="K293" t="str">
            <v>mortality</v>
          </cell>
          <cell r="L293" t="str">
            <v>EC50</v>
          </cell>
          <cell r="M293"/>
          <cell r="N293"/>
          <cell r="O293" t="str">
            <v>flow through</v>
          </cell>
          <cell r="P293" t="str">
            <v>Acute</v>
          </cell>
          <cell r="Q293" t="str">
            <v>96-hr</v>
          </cell>
          <cell r="R293"/>
          <cell r="S293" t="str">
            <v>WIP</v>
          </cell>
          <cell r="T293"/>
          <cell r="U293" t="str">
            <v/>
          </cell>
          <cell r="V293" t="str">
            <v/>
          </cell>
          <cell r="W293" t="str">
            <v/>
          </cell>
          <cell r="X293" t="str">
            <v/>
          </cell>
          <cell r="Y293">
            <v>3314</v>
          </cell>
          <cell r="Z293" t="str">
            <v/>
          </cell>
          <cell r="AA293" t="str">
            <v/>
          </cell>
          <cell r="AB293" t="str">
            <v/>
          </cell>
          <cell r="AC293" t="str">
            <v/>
          </cell>
          <cell r="AD293" t="str">
            <v/>
          </cell>
          <cell r="AE293" t="str">
            <v/>
          </cell>
          <cell r="AF293" t="str">
            <v/>
          </cell>
          <cell r="AG293" t="str">
            <v/>
          </cell>
          <cell r="AH293" t="str">
            <v/>
          </cell>
          <cell r="AI293" t="str">
            <v/>
          </cell>
          <cell r="AJ293">
            <v>45</v>
          </cell>
        </row>
        <row r="294">
          <cell r="B294" t="str">
            <v>A283LemaEC50</v>
          </cell>
          <cell r="C294" t="str">
            <v>Cairns et al. 1971</v>
          </cell>
          <cell r="D294">
            <v>1971</v>
          </cell>
          <cell r="E294" t="str">
            <v>Lepomis macrochirus</v>
          </cell>
          <cell r="F294" t="str">
            <v xml:space="preserve">Lepomis </v>
          </cell>
          <cell r="G294" t="str">
            <v>macrochirus</v>
          </cell>
          <cell r="H294"/>
          <cell r="I294" t="str">
            <v>fish</v>
          </cell>
          <cell r="J294" t="str">
            <v>NR</v>
          </cell>
          <cell r="K294" t="str">
            <v>mortality</v>
          </cell>
          <cell r="L294" t="str">
            <v>EC50</v>
          </cell>
          <cell r="M294"/>
          <cell r="N294"/>
          <cell r="O294" t="str">
            <v>flow through</v>
          </cell>
          <cell r="P294" t="str">
            <v>Acute</v>
          </cell>
          <cell r="Q294" t="str">
            <v>96-hr</v>
          </cell>
          <cell r="R294"/>
          <cell r="S294" t="str">
            <v>WIP</v>
          </cell>
          <cell r="T294"/>
          <cell r="U294" t="str">
            <v/>
          </cell>
          <cell r="V294" t="str">
            <v/>
          </cell>
          <cell r="W294" t="str">
            <v/>
          </cell>
          <cell r="X294" t="str">
            <v/>
          </cell>
          <cell r="Y294">
            <v>9900</v>
          </cell>
          <cell r="Z294" t="str">
            <v/>
          </cell>
          <cell r="AA294" t="str">
            <v/>
          </cell>
          <cell r="AB294" t="str">
            <v/>
          </cell>
          <cell r="AC294" t="str">
            <v/>
          </cell>
          <cell r="AD294" t="str">
            <v/>
          </cell>
          <cell r="AE294" t="str">
            <v/>
          </cell>
          <cell r="AF294" t="str">
            <v/>
          </cell>
          <cell r="AG294" t="str">
            <v/>
          </cell>
          <cell r="AH294" t="str">
            <v/>
          </cell>
          <cell r="AI294" t="str">
            <v/>
          </cell>
          <cell r="AJ294">
            <v>46</v>
          </cell>
        </row>
        <row r="295">
          <cell r="B295" t="str">
            <v>A284LemaEC50</v>
          </cell>
          <cell r="C295" t="str">
            <v>Cairns et al. 1971</v>
          </cell>
          <cell r="D295">
            <v>1971</v>
          </cell>
          <cell r="E295" t="str">
            <v>Lepomis macrochirus</v>
          </cell>
          <cell r="F295" t="str">
            <v xml:space="preserve">Lepomis </v>
          </cell>
          <cell r="G295" t="str">
            <v>macrochirus</v>
          </cell>
          <cell r="H295"/>
          <cell r="I295" t="str">
            <v>fish</v>
          </cell>
          <cell r="J295" t="str">
            <v>NR</v>
          </cell>
          <cell r="K295" t="str">
            <v>mortality</v>
          </cell>
          <cell r="L295" t="str">
            <v>EC50</v>
          </cell>
          <cell r="M295"/>
          <cell r="N295"/>
          <cell r="O295" t="str">
            <v>flow through</v>
          </cell>
          <cell r="P295" t="str">
            <v>Acute</v>
          </cell>
          <cell r="Q295" t="str">
            <v>96-hr</v>
          </cell>
          <cell r="R295"/>
          <cell r="S295" t="str">
            <v>WIP</v>
          </cell>
          <cell r="T295"/>
          <cell r="U295" t="str">
            <v/>
          </cell>
          <cell r="V295" t="str">
            <v/>
          </cell>
          <cell r="W295" t="str">
            <v/>
          </cell>
          <cell r="X295" t="str">
            <v/>
          </cell>
          <cell r="Y295">
            <v>12100</v>
          </cell>
          <cell r="Z295" t="str">
            <v/>
          </cell>
          <cell r="AA295" t="str">
            <v/>
          </cell>
          <cell r="AB295" t="str">
            <v/>
          </cell>
          <cell r="AC295" t="str">
            <v/>
          </cell>
          <cell r="AD295" t="str">
            <v/>
          </cell>
          <cell r="AE295" t="str">
            <v/>
          </cell>
          <cell r="AF295" t="str">
            <v/>
          </cell>
          <cell r="AG295" t="str">
            <v/>
          </cell>
          <cell r="AH295" t="str">
            <v/>
          </cell>
          <cell r="AI295" t="str">
            <v/>
          </cell>
          <cell r="AJ295">
            <v>46</v>
          </cell>
        </row>
        <row r="296">
          <cell r="B296" t="str">
            <v>A285LemaEC50</v>
          </cell>
          <cell r="C296" t="str">
            <v>Pickering and Henderson 1966</v>
          </cell>
          <cell r="D296">
            <v>1966</v>
          </cell>
          <cell r="E296" t="str">
            <v>Lepomis macrochirus</v>
          </cell>
          <cell r="F296" t="str">
            <v xml:space="preserve">Lepomis </v>
          </cell>
          <cell r="G296" t="str">
            <v>macrochirus</v>
          </cell>
          <cell r="H296"/>
          <cell r="I296" t="str">
            <v>fish</v>
          </cell>
          <cell r="J296" t="str">
            <v>1-2 g</v>
          </cell>
          <cell r="K296" t="str">
            <v>mortality</v>
          </cell>
          <cell r="L296" t="str">
            <v>EC50</v>
          </cell>
          <cell r="M296" t="str">
            <v>ZnSO4</v>
          </cell>
          <cell r="N296"/>
          <cell r="O296" t="str">
            <v>static</v>
          </cell>
          <cell r="P296" t="str">
            <v>Acute</v>
          </cell>
          <cell r="Q296" t="str">
            <v>96-hr</v>
          </cell>
          <cell r="R296"/>
          <cell r="S296" t="str">
            <v>S-dionized+limestone water</v>
          </cell>
          <cell r="T296"/>
          <cell r="U296">
            <v>15</v>
          </cell>
          <cell r="V296">
            <v>7.5</v>
          </cell>
          <cell r="W296" t="str">
            <v/>
          </cell>
          <cell r="X296">
            <v>6440</v>
          </cell>
          <cell r="Y296">
            <v>6298.32</v>
          </cell>
          <cell r="Z296" t="str">
            <v/>
          </cell>
          <cell r="AA296">
            <v>0.3</v>
          </cell>
          <cell r="AB296">
            <v>10</v>
          </cell>
          <cell r="AC296" t="str">
            <v/>
          </cell>
          <cell r="AD296" t="str">
            <v/>
          </cell>
          <cell r="AE296" t="str">
            <v/>
          </cell>
          <cell r="AF296" t="str">
            <v/>
          </cell>
          <cell r="AG296" t="str">
            <v/>
          </cell>
          <cell r="AH296" t="str">
            <v/>
          </cell>
          <cell r="AI296">
            <v>18</v>
          </cell>
          <cell r="AJ296">
            <v>20</v>
          </cell>
        </row>
        <row r="297">
          <cell r="B297" t="str">
            <v>A286LemaEC50</v>
          </cell>
          <cell r="C297" t="str">
            <v>Pickering and Henderson 1966</v>
          </cell>
          <cell r="D297">
            <v>1966</v>
          </cell>
          <cell r="E297" t="str">
            <v>Lepomis macrochirus</v>
          </cell>
          <cell r="F297" t="str">
            <v xml:space="preserve">Lepomis </v>
          </cell>
          <cell r="G297" t="str">
            <v>macrochirus</v>
          </cell>
          <cell r="H297"/>
          <cell r="I297" t="str">
            <v>fish</v>
          </cell>
          <cell r="J297" t="str">
            <v>1-2 g</v>
          </cell>
          <cell r="K297" t="str">
            <v>mortality</v>
          </cell>
          <cell r="L297" t="str">
            <v>EC50</v>
          </cell>
          <cell r="M297" t="str">
            <v>ZnSO4</v>
          </cell>
          <cell r="N297"/>
          <cell r="O297" t="str">
            <v>static</v>
          </cell>
          <cell r="P297" t="str">
            <v>Acute</v>
          </cell>
          <cell r="Q297" t="str">
            <v>96-hr</v>
          </cell>
          <cell r="R297"/>
          <cell r="S297" t="str">
            <v>S-dionized+limestone water</v>
          </cell>
          <cell r="T297"/>
          <cell r="U297">
            <v>25</v>
          </cell>
          <cell r="V297">
            <v>7.5</v>
          </cell>
          <cell r="W297" t="str">
            <v/>
          </cell>
          <cell r="X297">
            <v>5460</v>
          </cell>
          <cell r="Y297">
            <v>5339.88</v>
          </cell>
          <cell r="Z297" t="str">
            <v/>
          </cell>
          <cell r="AA297">
            <v>0.3</v>
          </cell>
          <cell r="AB297">
            <v>10</v>
          </cell>
          <cell r="AC297" t="str">
            <v/>
          </cell>
          <cell r="AD297" t="str">
            <v/>
          </cell>
          <cell r="AE297" t="str">
            <v/>
          </cell>
          <cell r="AF297" t="str">
            <v/>
          </cell>
          <cell r="AG297" t="str">
            <v/>
          </cell>
          <cell r="AH297" t="str">
            <v/>
          </cell>
          <cell r="AI297">
            <v>18</v>
          </cell>
          <cell r="AJ297">
            <v>20</v>
          </cell>
        </row>
        <row r="298">
          <cell r="B298" t="str">
            <v>A287LemaEC50</v>
          </cell>
          <cell r="C298" t="str">
            <v>Pickering and Henderson 1966</v>
          </cell>
          <cell r="D298">
            <v>1966</v>
          </cell>
          <cell r="E298" t="str">
            <v>Lepomis macrochirus</v>
          </cell>
          <cell r="F298" t="str">
            <v xml:space="preserve">Lepomis </v>
          </cell>
          <cell r="G298" t="str">
            <v>macrochirus</v>
          </cell>
          <cell r="H298"/>
          <cell r="I298" t="str">
            <v>fish</v>
          </cell>
          <cell r="J298" t="str">
            <v>1-2 g</v>
          </cell>
          <cell r="K298" t="str">
            <v>mortality</v>
          </cell>
          <cell r="L298" t="str">
            <v>EC50</v>
          </cell>
          <cell r="M298" t="str">
            <v>ZnSO4</v>
          </cell>
          <cell r="N298"/>
          <cell r="O298" t="str">
            <v>static</v>
          </cell>
          <cell r="P298" t="str">
            <v>Acute</v>
          </cell>
          <cell r="Q298" t="str">
            <v>96-hr</v>
          </cell>
          <cell r="R298"/>
          <cell r="S298" t="str">
            <v>S-dionized+limestone water</v>
          </cell>
          <cell r="T298"/>
          <cell r="U298">
            <v>25</v>
          </cell>
          <cell r="V298">
            <v>7.5</v>
          </cell>
          <cell r="W298" t="str">
            <v/>
          </cell>
          <cell r="X298">
            <v>4850</v>
          </cell>
          <cell r="Y298">
            <v>4743.3</v>
          </cell>
          <cell r="Z298" t="str">
            <v/>
          </cell>
          <cell r="AA298">
            <v>0.3</v>
          </cell>
          <cell r="AB298">
            <v>10</v>
          </cell>
          <cell r="AC298" t="str">
            <v/>
          </cell>
          <cell r="AD298" t="str">
            <v/>
          </cell>
          <cell r="AE298" t="str">
            <v/>
          </cell>
          <cell r="AF298" t="str">
            <v/>
          </cell>
          <cell r="AG298" t="str">
            <v/>
          </cell>
          <cell r="AH298" t="str">
            <v/>
          </cell>
          <cell r="AI298">
            <v>18</v>
          </cell>
          <cell r="AJ298">
            <v>20</v>
          </cell>
        </row>
        <row r="299">
          <cell r="B299" t="str">
            <v>A288LemaEC50</v>
          </cell>
          <cell r="C299" t="str">
            <v>Pickering and Henderson 1966</v>
          </cell>
          <cell r="D299">
            <v>1966</v>
          </cell>
          <cell r="E299" t="str">
            <v>Lepomis macrochirus</v>
          </cell>
          <cell r="F299" t="str">
            <v xml:space="preserve">Lepomis </v>
          </cell>
          <cell r="G299" t="str">
            <v>macrochirus</v>
          </cell>
          <cell r="H299"/>
          <cell r="I299" t="str">
            <v>fish</v>
          </cell>
          <cell r="J299" t="str">
            <v>1-2 g</v>
          </cell>
          <cell r="K299" t="str">
            <v>mortality</v>
          </cell>
          <cell r="L299" t="str">
            <v>EC50</v>
          </cell>
          <cell r="M299" t="str">
            <v>ZnSO4</v>
          </cell>
          <cell r="N299"/>
          <cell r="O299" t="str">
            <v>static</v>
          </cell>
          <cell r="P299" t="str">
            <v>Acute</v>
          </cell>
          <cell r="Q299" t="str">
            <v>96-hr</v>
          </cell>
          <cell r="R299"/>
          <cell r="S299" t="str">
            <v>S-dionized+limestone water</v>
          </cell>
          <cell r="T299"/>
          <cell r="U299">
            <v>25</v>
          </cell>
          <cell r="V299">
            <v>7.5</v>
          </cell>
          <cell r="W299" t="str">
            <v/>
          </cell>
          <cell r="X299">
            <v>5820</v>
          </cell>
          <cell r="Y299">
            <v>5691.96</v>
          </cell>
          <cell r="Z299" t="str">
            <v/>
          </cell>
          <cell r="AA299">
            <v>0.3</v>
          </cell>
          <cell r="AB299">
            <v>10</v>
          </cell>
          <cell r="AC299" t="str">
            <v/>
          </cell>
          <cell r="AD299" t="str">
            <v/>
          </cell>
          <cell r="AE299" t="str">
            <v/>
          </cell>
          <cell r="AF299" t="str">
            <v/>
          </cell>
          <cell r="AG299" t="str">
            <v/>
          </cell>
          <cell r="AH299" t="str">
            <v/>
          </cell>
          <cell r="AI299">
            <v>18</v>
          </cell>
          <cell r="AJ299">
            <v>20</v>
          </cell>
        </row>
        <row r="300">
          <cell r="B300" t="str">
            <v>A289LemaEC50</v>
          </cell>
          <cell r="C300" t="str">
            <v>Pickering and Henderson 1966</v>
          </cell>
          <cell r="D300">
            <v>1966</v>
          </cell>
          <cell r="E300" t="str">
            <v>Lepomis macrochirus</v>
          </cell>
          <cell r="F300" t="str">
            <v xml:space="preserve">Lepomis </v>
          </cell>
          <cell r="G300" t="str">
            <v>macrochirus</v>
          </cell>
          <cell r="H300"/>
          <cell r="I300" t="str">
            <v>fish</v>
          </cell>
          <cell r="J300" t="str">
            <v>1-2 g</v>
          </cell>
          <cell r="K300" t="str">
            <v>mortality</v>
          </cell>
          <cell r="L300" t="str">
            <v>EC50</v>
          </cell>
          <cell r="M300" t="str">
            <v>ZnCl2</v>
          </cell>
          <cell r="N300"/>
          <cell r="O300" t="str">
            <v>static</v>
          </cell>
          <cell r="P300" t="str">
            <v>Acute</v>
          </cell>
          <cell r="Q300" t="str">
            <v>96-hr</v>
          </cell>
          <cell r="R300"/>
          <cell r="S300" t="str">
            <v>S-dionized+limestone water</v>
          </cell>
          <cell r="T300"/>
          <cell r="U300">
            <v>25</v>
          </cell>
          <cell r="V300">
            <v>7.5</v>
          </cell>
          <cell r="W300" t="str">
            <v/>
          </cell>
          <cell r="X300">
            <v>5370</v>
          </cell>
          <cell r="Y300">
            <v>5251.86</v>
          </cell>
          <cell r="Z300" t="str">
            <v/>
          </cell>
          <cell r="AA300">
            <v>0.3</v>
          </cell>
          <cell r="AB300">
            <v>10</v>
          </cell>
          <cell r="AC300" t="str">
            <v/>
          </cell>
          <cell r="AD300" t="str">
            <v/>
          </cell>
          <cell r="AE300" t="str">
            <v/>
          </cell>
          <cell r="AF300" t="str">
            <v/>
          </cell>
          <cell r="AG300" t="str">
            <v/>
          </cell>
          <cell r="AH300" t="str">
            <v/>
          </cell>
          <cell r="AI300">
            <v>18</v>
          </cell>
          <cell r="AJ300">
            <v>20</v>
          </cell>
        </row>
        <row r="301">
          <cell r="B301" t="str">
            <v>A290LemaEC50</v>
          </cell>
          <cell r="C301" t="str">
            <v>Pickering and Henderson 1966</v>
          </cell>
          <cell r="D301">
            <v>1966</v>
          </cell>
          <cell r="E301" t="str">
            <v>Lepomis macrochirus</v>
          </cell>
          <cell r="F301" t="str">
            <v xml:space="preserve">Lepomis </v>
          </cell>
          <cell r="G301" t="str">
            <v>macrochirus</v>
          </cell>
          <cell r="H301"/>
          <cell r="I301" t="str">
            <v>fish</v>
          </cell>
          <cell r="J301" t="str">
            <v>1-2 g</v>
          </cell>
          <cell r="K301" t="str">
            <v>mortality</v>
          </cell>
          <cell r="L301" t="str">
            <v>EC50</v>
          </cell>
          <cell r="M301" t="str">
            <v>ZnSO4</v>
          </cell>
          <cell r="N301"/>
          <cell r="O301" t="str">
            <v>static</v>
          </cell>
          <cell r="P301" t="str">
            <v>Acute</v>
          </cell>
          <cell r="Q301" t="str">
            <v>96-hr</v>
          </cell>
          <cell r="R301"/>
          <cell r="S301" t="str">
            <v>N-limestone spring water</v>
          </cell>
          <cell r="T301"/>
          <cell r="U301">
            <v>25</v>
          </cell>
          <cell r="V301">
            <v>8.1999999999999993</v>
          </cell>
          <cell r="W301" t="str">
            <v/>
          </cell>
          <cell r="X301">
            <v>40900</v>
          </cell>
          <cell r="Y301">
            <v>40000.199999999997</v>
          </cell>
          <cell r="Z301" t="str">
            <v/>
          </cell>
          <cell r="AA301">
            <v>0.7</v>
          </cell>
          <cell r="AB301">
            <v>10</v>
          </cell>
          <cell r="AC301" t="str">
            <v/>
          </cell>
          <cell r="AD301" t="str">
            <v/>
          </cell>
          <cell r="AE301" t="str">
            <v/>
          </cell>
          <cell r="AF301" t="str">
            <v/>
          </cell>
          <cell r="AG301" t="str">
            <v/>
          </cell>
          <cell r="AH301" t="str">
            <v/>
          </cell>
          <cell r="AI301">
            <v>300</v>
          </cell>
          <cell r="AJ301">
            <v>360</v>
          </cell>
        </row>
        <row r="302">
          <cell r="B302" t="str">
            <v>A291LemaEC50</v>
          </cell>
          <cell r="C302" t="str">
            <v>Thompson et al. 1980</v>
          </cell>
          <cell r="D302">
            <v>1980</v>
          </cell>
          <cell r="E302" t="str">
            <v>Lepomis macrochirus</v>
          </cell>
          <cell r="F302" t="str">
            <v xml:space="preserve">Lepomis </v>
          </cell>
          <cell r="G302" t="str">
            <v>macrochirus</v>
          </cell>
          <cell r="H302"/>
          <cell r="I302" t="str">
            <v>fish</v>
          </cell>
          <cell r="J302" t="str">
            <v>49 mm</v>
          </cell>
          <cell r="K302" t="str">
            <v>mortality</v>
          </cell>
          <cell r="L302" t="str">
            <v>EC50</v>
          </cell>
          <cell r="M302" t="str">
            <v>ZnSO4*7H2O</v>
          </cell>
          <cell r="N302" t="str">
            <v>Total Zn measured daily from each treatment</v>
          </cell>
          <cell r="O302" t="str">
            <v>flow through</v>
          </cell>
          <cell r="P302" t="str">
            <v>Acute</v>
          </cell>
          <cell r="Q302" t="str">
            <v>96-hr</v>
          </cell>
          <cell r="R302"/>
          <cell r="S302" t="str">
            <v>T-Dechlorinated tap water, Blacksburg, VA</v>
          </cell>
          <cell r="T302"/>
          <cell r="U302">
            <v>22</v>
          </cell>
          <cell r="V302">
            <v>7.15</v>
          </cell>
          <cell r="W302" t="str">
            <v/>
          </cell>
          <cell r="X302">
            <v>3600</v>
          </cell>
          <cell r="Y302">
            <v>3520.7999999999997</v>
          </cell>
          <cell r="Z302" t="str">
            <v/>
          </cell>
          <cell r="AA302">
            <v>1.7</v>
          </cell>
          <cell r="AB302">
            <v>10</v>
          </cell>
          <cell r="AC302">
            <v>13.5871783740442</v>
          </cell>
          <cell r="AD302">
            <v>1.52237292706377</v>
          </cell>
          <cell r="AE302">
            <v>3.0292725555245998</v>
          </cell>
          <cell r="AF302">
            <v>0.49558097412927099</v>
          </cell>
          <cell r="AG302">
            <v>13.0712945514141</v>
          </cell>
          <cell r="AH302">
            <v>4.11315596986607</v>
          </cell>
          <cell r="AI302">
            <v>28</v>
          </cell>
          <cell r="AJ302">
            <v>40.200000000000003</v>
          </cell>
        </row>
        <row r="303">
          <cell r="B303" t="str">
            <v>A292LemaEC50</v>
          </cell>
          <cell r="C303" t="str">
            <v>Thompson et al. 1980</v>
          </cell>
          <cell r="D303">
            <v>1980</v>
          </cell>
          <cell r="E303" t="str">
            <v>Lepomis macrochirus</v>
          </cell>
          <cell r="F303" t="str">
            <v xml:space="preserve">Lepomis </v>
          </cell>
          <cell r="G303" t="str">
            <v>macrochirus</v>
          </cell>
          <cell r="H303"/>
          <cell r="I303" t="str">
            <v>fish</v>
          </cell>
          <cell r="J303" t="str">
            <v>49 mm</v>
          </cell>
          <cell r="K303" t="str">
            <v>mortality</v>
          </cell>
          <cell r="L303" t="str">
            <v>EC50</v>
          </cell>
          <cell r="M303" t="str">
            <v>ZnSO4*7H2O</v>
          </cell>
          <cell r="N303" t="str">
            <v>Total Zn measured daily from each treatment</v>
          </cell>
          <cell r="O303" t="str">
            <v>flow through</v>
          </cell>
          <cell r="P303" t="str">
            <v>Acute</v>
          </cell>
          <cell r="Q303" t="str">
            <v>96-hr</v>
          </cell>
          <cell r="R303"/>
          <cell r="S303" t="str">
            <v>T-Dechlorinated tap water, Blacksburg, VA</v>
          </cell>
          <cell r="T303"/>
          <cell r="U303">
            <v>22</v>
          </cell>
          <cell r="V303">
            <v>7.15</v>
          </cell>
          <cell r="W303" t="str">
            <v/>
          </cell>
          <cell r="X303">
            <v>3000</v>
          </cell>
          <cell r="Y303">
            <v>2934</v>
          </cell>
          <cell r="Z303" t="str">
            <v/>
          </cell>
          <cell r="AA303">
            <v>1.7</v>
          </cell>
          <cell r="AB303">
            <v>10</v>
          </cell>
          <cell r="AC303">
            <v>13.5871783740442</v>
          </cell>
          <cell r="AD303">
            <v>1.52237292706377</v>
          </cell>
          <cell r="AE303">
            <v>3.0292725555245998</v>
          </cell>
          <cell r="AF303">
            <v>0.49558097412927099</v>
          </cell>
          <cell r="AG303">
            <v>13.0712945514141</v>
          </cell>
          <cell r="AH303">
            <v>4.11315596986607</v>
          </cell>
          <cell r="AI303">
            <v>28</v>
          </cell>
          <cell r="AJ303">
            <v>40.200000000000003</v>
          </cell>
        </row>
        <row r="304">
          <cell r="B304" t="str">
            <v>A293LisuEC50</v>
          </cell>
          <cell r="C304" t="str">
            <v>Clem 1998</v>
          </cell>
          <cell r="D304">
            <v>1998</v>
          </cell>
          <cell r="E304" t="str">
            <v>Ligumia subrostrata</v>
          </cell>
          <cell r="F304" t="str">
            <v xml:space="preserve">Ligumia </v>
          </cell>
          <cell r="G304" t="str">
            <v>subrostrata</v>
          </cell>
          <cell r="H304"/>
          <cell r="I304" t="str">
            <v>invertebrate</v>
          </cell>
          <cell r="J304" t="str">
            <v>glochidia</v>
          </cell>
          <cell r="K304" t="str">
            <v>viability</v>
          </cell>
          <cell r="L304" t="str">
            <v>EC50</v>
          </cell>
          <cell r="M304"/>
          <cell r="N304"/>
          <cell r="O304" t="str">
            <v>static</v>
          </cell>
          <cell r="P304" t="str">
            <v>Acute</v>
          </cell>
          <cell r="Q304" t="str">
            <v>24-hr</v>
          </cell>
          <cell r="R304"/>
          <cell r="S304" t="str">
            <v>WIP</v>
          </cell>
          <cell r="T304"/>
          <cell r="U304">
            <v>23</v>
          </cell>
          <cell r="V304">
            <v>7.7</v>
          </cell>
          <cell r="W304" t="str">
            <v/>
          </cell>
          <cell r="X304" t="str">
            <v/>
          </cell>
          <cell r="Y304">
            <v>321</v>
          </cell>
          <cell r="Z304" t="str">
            <v/>
          </cell>
          <cell r="AA304">
            <v>0.5</v>
          </cell>
          <cell r="AB304">
            <v>10</v>
          </cell>
          <cell r="AC304">
            <v>14.289673740893299</v>
          </cell>
          <cell r="AD304">
            <v>12.3848535185745</v>
          </cell>
          <cell r="AE304">
            <v>23</v>
          </cell>
          <cell r="AF304">
            <v>2.1441628077016799</v>
          </cell>
          <cell r="AG304">
            <v>1.9467462832074101</v>
          </cell>
          <cell r="AH304">
            <v>83.224110687950699</v>
          </cell>
          <cell r="AI304">
            <v>70</v>
          </cell>
          <cell r="AJ304">
            <v>90</v>
          </cell>
        </row>
        <row r="305">
          <cell r="B305" t="str">
            <v>A294LihoEC50</v>
          </cell>
          <cell r="C305" t="str">
            <v>Wurtz and Bridges 1961</v>
          </cell>
          <cell r="D305">
            <v>1961</v>
          </cell>
          <cell r="E305" t="str">
            <v>Limnodrilus hoffmeisteri</v>
          </cell>
          <cell r="F305" t="str">
            <v xml:space="preserve">Limnodrilus </v>
          </cell>
          <cell r="G305" t="str">
            <v>hoffmeisteri</v>
          </cell>
          <cell r="H305"/>
          <cell r="I305" t="str">
            <v>invertebrate</v>
          </cell>
          <cell r="J305" t="str">
            <v>NR</v>
          </cell>
          <cell r="K305" t="str">
            <v>mortality</v>
          </cell>
          <cell r="L305" t="str">
            <v>EC50</v>
          </cell>
          <cell r="M305" t="str">
            <v>ZnSO4</v>
          </cell>
          <cell r="N305" t="str">
            <v>Not indicated</v>
          </cell>
          <cell r="O305" t="str">
            <v>static</v>
          </cell>
          <cell r="P305" t="str">
            <v>Acute</v>
          </cell>
          <cell r="Q305" t="str">
            <v>96-hr</v>
          </cell>
          <cell r="R305"/>
          <cell r="S305" t="str">
            <v>WA-Diluted well water</v>
          </cell>
          <cell r="T305"/>
          <cell r="U305">
            <v>21.1</v>
          </cell>
          <cell r="V305">
            <v>7.85</v>
          </cell>
          <cell r="W305" t="str">
            <v/>
          </cell>
          <cell r="X305">
            <v>2274</v>
          </cell>
          <cell r="Y305">
            <v>2223.9719999999998</v>
          </cell>
          <cell r="Z305" t="str">
            <v/>
          </cell>
          <cell r="AA305">
            <v>1.6</v>
          </cell>
          <cell r="AB305">
            <v>10</v>
          </cell>
          <cell r="AC305">
            <v>26.648987338481135</v>
          </cell>
          <cell r="AD305">
            <v>8.1246912617320532</v>
          </cell>
          <cell r="AE305">
            <v>14.17499326514954</v>
          </cell>
          <cell r="AF305">
            <v>2.173653127119179</v>
          </cell>
          <cell r="AG305">
            <v>12.812013143500545</v>
          </cell>
          <cell r="AH305">
            <v>8.3194890542211333</v>
          </cell>
          <cell r="AI305">
            <v>60.1</v>
          </cell>
          <cell r="AJ305">
            <v>100</v>
          </cell>
        </row>
        <row r="306">
          <cell r="B306" t="str">
            <v>A295LialEC50</v>
          </cell>
          <cell r="C306" t="str">
            <v>Bosnak and Morgan 1981</v>
          </cell>
          <cell r="D306">
            <v>1981</v>
          </cell>
          <cell r="E306" t="str">
            <v>Lirceus alabamae</v>
          </cell>
          <cell r="F306" t="str">
            <v xml:space="preserve">Lirceus </v>
          </cell>
          <cell r="G306" t="str">
            <v>alabamae</v>
          </cell>
          <cell r="H306"/>
          <cell r="I306" t="str">
            <v>invertebrate</v>
          </cell>
          <cell r="J306" t="str">
            <v>3-7 mm</v>
          </cell>
          <cell r="K306" t="str">
            <v>mortality</v>
          </cell>
          <cell r="L306" t="str">
            <v>EC50</v>
          </cell>
          <cell r="M306"/>
          <cell r="N306"/>
          <cell r="O306" t="str">
            <v>flow through</v>
          </cell>
          <cell r="P306" t="str">
            <v>Acute</v>
          </cell>
          <cell r="Q306" t="str">
            <v>96-hr</v>
          </cell>
          <cell r="R306"/>
          <cell r="S306" t="str">
            <v>WIP</v>
          </cell>
          <cell r="T306"/>
          <cell r="U306" t="str">
            <v/>
          </cell>
          <cell r="V306" t="str">
            <v/>
          </cell>
          <cell r="W306" t="str">
            <v/>
          </cell>
          <cell r="X306" t="str">
            <v/>
          </cell>
          <cell r="Y306">
            <v>8375</v>
          </cell>
          <cell r="Z306" t="str">
            <v/>
          </cell>
          <cell r="AA306" t="str">
            <v/>
          </cell>
          <cell r="AB306" t="str">
            <v/>
          </cell>
          <cell r="AC306" t="str">
            <v/>
          </cell>
          <cell r="AD306" t="str">
            <v/>
          </cell>
          <cell r="AE306" t="str">
            <v/>
          </cell>
          <cell r="AF306" t="str">
            <v/>
          </cell>
          <cell r="AG306" t="str">
            <v/>
          </cell>
          <cell r="AH306" t="str">
            <v/>
          </cell>
          <cell r="AI306" t="str">
            <v/>
          </cell>
          <cell r="AJ306">
            <v>152</v>
          </cell>
        </row>
        <row r="307">
          <cell r="B307" t="str">
            <v>A296LocaEC50</v>
          </cell>
          <cell r="C307" t="str">
            <v>Pardue and Wood 1980</v>
          </cell>
          <cell r="D307">
            <v>1980</v>
          </cell>
          <cell r="E307" t="str">
            <v>Lophopodella carteri</v>
          </cell>
          <cell r="F307" t="str">
            <v xml:space="preserve">Lophopodella </v>
          </cell>
          <cell r="G307" t="str">
            <v>carteri</v>
          </cell>
          <cell r="H307"/>
          <cell r="I307" t="str">
            <v>invertebrate</v>
          </cell>
          <cell r="J307" t="str">
            <v>2-3 d</v>
          </cell>
          <cell r="K307" t="str">
            <v>mortality</v>
          </cell>
          <cell r="L307" t="str">
            <v>EC50</v>
          </cell>
          <cell r="M307"/>
          <cell r="N307"/>
          <cell r="O307" t="str">
            <v>static</v>
          </cell>
          <cell r="P307" t="str">
            <v>Acute</v>
          </cell>
          <cell r="Q307" t="str">
            <v>96-hr</v>
          </cell>
          <cell r="R307"/>
          <cell r="S307" t="str">
            <v>WIP</v>
          </cell>
          <cell r="T307"/>
          <cell r="U307" t="str">
            <v/>
          </cell>
          <cell r="V307" t="str">
            <v/>
          </cell>
          <cell r="W307" t="str">
            <v/>
          </cell>
          <cell r="X307">
            <v>5630</v>
          </cell>
          <cell r="Y307">
            <v>5506.14</v>
          </cell>
          <cell r="Z307" t="str">
            <v/>
          </cell>
          <cell r="AA307" t="str">
            <v/>
          </cell>
          <cell r="AB307" t="str">
            <v/>
          </cell>
          <cell r="AC307" t="str">
            <v/>
          </cell>
          <cell r="AD307" t="str">
            <v/>
          </cell>
          <cell r="AE307" t="str">
            <v/>
          </cell>
          <cell r="AF307" t="str">
            <v/>
          </cell>
          <cell r="AG307" t="str">
            <v/>
          </cell>
          <cell r="AH307" t="str">
            <v/>
          </cell>
          <cell r="AI307" t="str">
            <v/>
          </cell>
          <cell r="AJ307">
            <v>205</v>
          </cell>
        </row>
        <row r="308">
          <cell r="B308" t="str">
            <v>A297LuvaEC50</v>
          </cell>
          <cell r="C308" t="str">
            <v>Bailey and Liu 1980</v>
          </cell>
          <cell r="D308">
            <v>1980</v>
          </cell>
          <cell r="E308" t="str">
            <v>Lumbriculus variegatus</v>
          </cell>
          <cell r="F308" t="str">
            <v xml:space="preserve">Lumbriculus </v>
          </cell>
          <cell r="G308" t="str">
            <v>variegatus</v>
          </cell>
          <cell r="H308"/>
          <cell r="I308" t="str">
            <v>invertebrate</v>
          </cell>
          <cell r="J308" t="str">
            <v>NR</v>
          </cell>
          <cell r="K308" t="str">
            <v>mortality</v>
          </cell>
          <cell r="L308" t="str">
            <v>EC50</v>
          </cell>
          <cell r="M308" t="str">
            <v>ZnCl2</v>
          </cell>
          <cell r="N308" t="str">
            <v>Not indicated</v>
          </cell>
          <cell r="O308" t="str">
            <v>static</v>
          </cell>
          <cell r="P308" t="str">
            <v>Acute</v>
          </cell>
          <cell r="Q308" t="str">
            <v>96-hr</v>
          </cell>
          <cell r="R308"/>
          <cell r="S308" t="str">
            <v>T-Dechlorinated tap water</v>
          </cell>
          <cell r="T308"/>
          <cell r="U308">
            <v>20</v>
          </cell>
          <cell r="V308">
            <v>7.5</v>
          </cell>
          <cell r="W308" t="str">
            <v/>
          </cell>
          <cell r="X308">
            <v>6300</v>
          </cell>
          <cell r="Y308">
            <v>6161.4</v>
          </cell>
          <cell r="Z308" t="str">
            <v/>
          </cell>
          <cell r="AA308">
            <v>1.6</v>
          </cell>
          <cell r="AB308">
            <v>10</v>
          </cell>
          <cell r="AC308" t="str">
            <v/>
          </cell>
          <cell r="AD308" t="str">
            <v/>
          </cell>
          <cell r="AE308" t="str">
            <v/>
          </cell>
          <cell r="AF308" t="str">
            <v/>
          </cell>
          <cell r="AG308" t="str">
            <v/>
          </cell>
          <cell r="AH308" t="str">
            <v/>
          </cell>
          <cell r="AI308">
            <v>30</v>
          </cell>
          <cell r="AJ308">
            <v>30</v>
          </cell>
        </row>
        <row r="309">
          <cell r="B309" t="str">
            <v>A298MecoEC50</v>
          </cell>
          <cell r="C309" t="str">
            <v>McCann 1993</v>
          </cell>
          <cell r="D309">
            <v>1993</v>
          </cell>
          <cell r="E309" t="str">
            <v>Medionidus conradicus</v>
          </cell>
          <cell r="F309" t="str">
            <v xml:space="preserve">Medionidus </v>
          </cell>
          <cell r="G309" t="str">
            <v>conradicus</v>
          </cell>
          <cell r="H309"/>
          <cell r="I309" t="str">
            <v>invertebrate</v>
          </cell>
          <cell r="J309" t="str">
            <v>glochidia</v>
          </cell>
          <cell r="K309" t="str">
            <v>viability</v>
          </cell>
          <cell r="L309" t="str">
            <v>EC50</v>
          </cell>
          <cell r="M309" t="str">
            <v>ZnSO4</v>
          </cell>
          <cell r="N309" t="str">
            <v>Total Zn measured at initiation or termination</v>
          </cell>
          <cell r="O309" t="str">
            <v>static</v>
          </cell>
          <cell r="P309" t="str">
            <v>Acute</v>
          </cell>
          <cell r="Q309" t="str">
            <v>24-hr</v>
          </cell>
          <cell r="R309"/>
          <cell r="S309" t="str">
            <v>N-Powell River</v>
          </cell>
          <cell r="T309"/>
          <cell r="U309">
            <v>20</v>
          </cell>
          <cell r="V309">
            <v>8.3000000000000007</v>
          </cell>
          <cell r="W309" t="str">
            <v/>
          </cell>
          <cell r="X309">
            <v>422.8</v>
          </cell>
          <cell r="Y309">
            <v>413.4984</v>
          </cell>
          <cell r="Z309" t="str">
            <v/>
          </cell>
          <cell r="AA309">
            <v>3.49</v>
          </cell>
          <cell r="AB309">
            <v>10</v>
          </cell>
          <cell r="AC309">
            <v>28.256399999999999</v>
          </cell>
          <cell r="AD309">
            <v>13.280507999999999</v>
          </cell>
          <cell r="AE309">
            <v>27.8</v>
          </cell>
          <cell r="AF309">
            <v>2.95</v>
          </cell>
          <cell r="AG309">
            <v>2.2400000000000002</v>
          </cell>
          <cell r="AH309">
            <v>71.099999999999994</v>
          </cell>
          <cell r="AI309">
            <v>129</v>
          </cell>
          <cell r="AJ309">
            <v>160</v>
          </cell>
        </row>
        <row r="310">
          <cell r="B310" t="str">
            <v>A299MecoEC50</v>
          </cell>
          <cell r="C310" t="str">
            <v>McCann 1993</v>
          </cell>
          <cell r="D310">
            <v>1993</v>
          </cell>
          <cell r="E310" t="str">
            <v>Medionidus conradicus</v>
          </cell>
          <cell r="F310" t="str">
            <v xml:space="preserve">Medionidus </v>
          </cell>
          <cell r="G310" t="str">
            <v>conradicus</v>
          </cell>
          <cell r="H310"/>
          <cell r="I310" t="str">
            <v>invertebrate</v>
          </cell>
          <cell r="J310" t="str">
            <v>glochidia</v>
          </cell>
          <cell r="K310" t="str">
            <v>viability</v>
          </cell>
          <cell r="L310" t="str">
            <v>EC50</v>
          </cell>
          <cell r="M310" t="str">
            <v>ZnSO4</v>
          </cell>
          <cell r="N310" t="str">
            <v>Total Zn measured at initiation or termination</v>
          </cell>
          <cell r="O310" t="str">
            <v>static</v>
          </cell>
          <cell r="P310" t="str">
            <v>Acute</v>
          </cell>
          <cell r="Q310" t="str">
            <v>24-hr</v>
          </cell>
          <cell r="R310"/>
          <cell r="S310" t="str">
            <v>N-Powell River</v>
          </cell>
          <cell r="T310"/>
          <cell r="U310">
            <v>20</v>
          </cell>
          <cell r="V310">
            <v>8.1999999999999993</v>
          </cell>
          <cell r="W310" t="str">
            <v/>
          </cell>
          <cell r="X310">
            <v>549.20000000000005</v>
          </cell>
          <cell r="Y310">
            <v>537.11760000000004</v>
          </cell>
          <cell r="Z310" t="str">
            <v/>
          </cell>
          <cell r="AA310">
            <v>3.49</v>
          </cell>
          <cell r="AB310">
            <v>10</v>
          </cell>
          <cell r="AC310">
            <v>26.357399999999998</v>
          </cell>
          <cell r="AD310">
            <v>12.387978</v>
          </cell>
          <cell r="AE310">
            <v>27.8</v>
          </cell>
          <cell r="AF310">
            <v>2.95</v>
          </cell>
          <cell r="AG310">
            <v>2.2400000000000002</v>
          </cell>
          <cell r="AH310">
            <v>71.099999999999994</v>
          </cell>
          <cell r="AI310">
            <v>120</v>
          </cell>
          <cell r="AJ310">
            <v>140</v>
          </cell>
        </row>
        <row r="311">
          <cell r="B311" t="str">
            <v>A300MiorEC50</v>
          </cell>
          <cell r="C311" t="str">
            <v>Rao and Madhyastha 1987</v>
          </cell>
          <cell r="D311">
            <v>1987</v>
          </cell>
          <cell r="E311" t="str">
            <v>Microhyla ornata</v>
          </cell>
          <cell r="F311" t="str">
            <v xml:space="preserve">Microhyla </v>
          </cell>
          <cell r="G311" t="str">
            <v>ornata</v>
          </cell>
          <cell r="H311"/>
          <cell r="I311" t="str">
            <v>Amphibian</v>
          </cell>
          <cell r="J311" t="str">
            <v>tadpole</v>
          </cell>
          <cell r="K311" t="str">
            <v>mortality</v>
          </cell>
          <cell r="L311" t="str">
            <v>EC50</v>
          </cell>
          <cell r="M311"/>
          <cell r="N311"/>
          <cell r="O311" t="str">
            <v>renewal</v>
          </cell>
          <cell r="P311" t="str">
            <v>Acute</v>
          </cell>
          <cell r="Q311" t="str">
            <v>96-hr</v>
          </cell>
          <cell r="R311"/>
          <cell r="S311" t="str">
            <v>WIP</v>
          </cell>
          <cell r="T311"/>
          <cell r="U311" t="str">
            <v/>
          </cell>
          <cell r="V311" t="str">
            <v/>
          </cell>
          <cell r="W311" t="str">
            <v/>
          </cell>
          <cell r="X311">
            <v>22410</v>
          </cell>
          <cell r="Y311">
            <v>21916.98</v>
          </cell>
          <cell r="Z311" t="str">
            <v/>
          </cell>
          <cell r="AA311" t="str">
            <v/>
          </cell>
          <cell r="AB311" t="str">
            <v/>
          </cell>
          <cell r="AC311" t="str">
            <v/>
          </cell>
          <cell r="AD311" t="str">
            <v/>
          </cell>
          <cell r="AE311" t="str">
            <v/>
          </cell>
          <cell r="AF311" t="str">
            <v/>
          </cell>
          <cell r="AG311" t="str">
            <v/>
          </cell>
          <cell r="AH311" t="str">
            <v/>
          </cell>
          <cell r="AI311" t="str">
            <v/>
          </cell>
          <cell r="AJ311">
            <v>143.75</v>
          </cell>
        </row>
        <row r="312">
          <cell r="B312" t="str">
            <v>A301MoamEC50</v>
          </cell>
          <cell r="C312" t="str">
            <v>Rehwoldt et al. 1971</v>
          </cell>
          <cell r="D312">
            <v>1971</v>
          </cell>
          <cell r="E312" t="str">
            <v>Morone americana</v>
          </cell>
          <cell r="F312" t="str">
            <v xml:space="preserve">Morone </v>
          </cell>
          <cell r="G312" t="str">
            <v>americana</v>
          </cell>
          <cell r="H312"/>
          <cell r="I312" t="str">
            <v>fish</v>
          </cell>
          <cell r="J312" t="str">
            <v>&lt;20 cm</v>
          </cell>
          <cell r="K312" t="str">
            <v>mortality</v>
          </cell>
          <cell r="L312" t="str">
            <v>EC50</v>
          </cell>
          <cell r="M312" t="str">
            <v>Zn(NO3)2</v>
          </cell>
          <cell r="N312" t="str">
            <v>Not indicated</v>
          </cell>
          <cell r="O312" t="str">
            <v>static</v>
          </cell>
          <cell r="P312" t="str">
            <v>Acute</v>
          </cell>
          <cell r="Q312" t="str">
            <v>96-hr</v>
          </cell>
          <cell r="R312"/>
          <cell r="S312" t="str">
            <v>N-Hudson River</v>
          </cell>
          <cell r="T312"/>
          <cell r="U312">
            <v>17</v>
          </cell>
          <cell r="V312">
            <v>7.8</v>
          </cell>
          <cell r="W312" t="str">
            <v/>
          </cell>
          <cell r="X312">
            <v>14300</v>
          </cell>
          <cell r="Y312">
            <v>13985.4</v>
          </cell>
          <cell r="Z312" t="str">
            <v/>
          </cell>
          <cell r="AA312">
            <v>1.7</v>
          </cell>
          <cell r="AB312">
            <v>10</v>
          </cell>
          <cell r="AC312">
            <v>14.123963289395002</v>
          </cell>
          <cell r="AD312">
            <v>4.3060863687179891</v>
          </cell>
          <cell r="AE312">
            <v>7.5127464305292566</v>
          </cell>
          <cell r="AF312">
            <v>1.152036157373165</v>
          </cell>
          <cell r="AG312">
            <v>6.7903669660552888</v>
          </cell>
          <cell r="AH312">
            <v>4.4093291987372005</v>
          </cell>
          <cell r="AI312">
            <v>47.6</v>
          </cell>
          <cell r="AJ312">
            <v>53</v>
          </cell>
        </row>
        <row r="313">
          <cell r="B313" t="str">
            <v>A302MoamEC50</v>
          </cell>
          <cell r="C313" t="str">
            <v>Rehwoldt et al. 1972</v>
          </cell>
          <cell r="D313">
            <v>1972</v>
          </cell>
          <cell r="E313" t="str">
            <v>Morone americana</v>
          </cell>
          <cell r="F313" t="str">
            <v xml:space="preserve">Morone </v>
          </cell>
          <cell r="G313" t="str">
            <v>americana</v>
          </cell>
          <cell r="H313"/>
          <cell r="I313" t="str">
            <v>fish</v>
          </cell>
          <cell r="J313" t="str">
            <v>&lt;20 cm</v>
          </cell>
          <cell r="K313" t="str">
            <v>mortality</v>
          </cell>
          <cell r="L313" t="str">
            <v>EC50</v>
          </cell>
          <cell r="M313" t="str">
            <v>Zn(NO3)2</v>
          </cell>
          <cell r="N313" t="str">
            <v>Not indicated</v>
          </cell>
          <cell r="O313" t="str">
            <v>static</v>
          </cell>
          <cell r="P313" t="str">
            <v>Acute</v>
          </cell>
          <cell r="Q313" t="str">
            <v>96-hr</v>
          </cell>
          <cell r="R313"/>
          <cell r="S313" t="str">
            <v>N-Hudson River</v>
          </cell>
          <cell r="T313"/>
          <cell r="U313">
            <v>28</v>
          </cell>
          <cell r="V313">
            <v>8</v>
          </cell>
          <cell r="W313" t="str">
            <v/>
          </cell>
          <cell r="X313">
            <v>14400</v>
          </cell>
          <cell r="Y313">
            <v>14083.199999999999</v>
          </cell>
          <cell r="Z313" t="str">
            <v/>
          </cell>
          <cell r="AA313">
            <v>1.7</v>
          </cell>
          <cell r="AB313">
            <v>10</v>
          </cell>
          <cell r="AC313">
            <v>14.656943036164625</v>
          </cell>
          <cell r="AD313">
            <v>4.4685801939526302</v>
          </cell>
          <cell r="AE313">
            <v>7.7962462958322476</v>
          </cell>
          <cell r="AF313">
            <v>1.1955092199155486</v>
          </cell>
          <cell r="AG313">
            <v>7.0466072289252999</v>
          </cell>
          <cell r="AH313">
            <v>4.5757189798216231</v>
          </cell>
          <cell r="AI313">
            <v>75.900000000000006</v>
          </cell>
          <cell r="AJ313">
            <v>55</v>
          </cell>
        </row>
        <row r="314">
          <cell r="B314" t="str">
            <v>A303MosaEC50</v>
          </cell>
          <cell r="C314" t="str">
            <v>Palawski et al. 1985</v>
          </cell>
          <cell r="D314">
            <v>1985</v>
          </cell>
          <cell r="E314" t="str">
            <v>Morone saxatilis</v>
          </cell>
          <cell r="F314" t="str">
            <v xml:space="preserve">Morone </v>
          </cell>
          <cell r="G314" t="str">
            <v>saxatilis</v>
          </cell>
          <cell r="H314"/>
          <cell r="I314" t="str">
            <v>fish</v>
          </cell>
          <cell r="J314" t="str">
            <v>63 d</v>
          </cell>
          <cell r="K314" t="str">
            <v>mortality</v>
          </cell>
          <cell r="L314" t="str">
            <v>EC50</v>
          </cell>
          <cell r="M314" t="str">
            <v>ZnCl2</v>
          </cell>
          <cell r="N314" t="str">
            <v>Nominal</v>
          </cell>
          <cell r="O314" t="str">
            <v>static</v>
          </cell>
          <cell r="P314" t="str">
            <v>Acute</v>
          </cell>
          <cell r="Q314" t="str">
            <v>96-hr</v>
          </cell>
          <cell r="R314" t="str">
            <v>None</v>
          </cell>
          <cell r="S314" t="str">
            <v>W-Not indicated for tests, but well water mentioned for culturing</v>
          </cell>
          <cell r="T314"/>
          <cell r="U314">
            <v>20</v>
          </cell>
          <cell r="V314">
            <v>8.1</v>
          </cell>
          <cell r="W314" t="str">
            <v/>
          </cell>
          <cell r="X314">
            <v>120</v>
          </cell>
          <cell r="Y314">
            <v>117.36</v>
          </cell>
          <cell r="Z314" t="str">
            <v/>
          </cell>
          <cell r="AA314">
            <v>1.6</v>
          </cell>
          <cell r="AB314">
            <v>10</v>
          </cell>
          <cell r="AC314">
            <v>9</v>
          </cell>
          <cell r="AD314">
            <v>6</v>
          </cell>
          <cell r="AE314">
            <v>13</v>
          </cell>
          <cell r="AF314">
            <v>1</v>
          </cell>
          <cell r="AG314">
            <v>45</v>
          </cell>
          <cell r="AH314">
            <v>1</v>
          </cell>
          <cell r="AI314">
            <v>30</v>
          </cell>
          <cell r="AJ314">
            <v>40</v>
          </cell>
        </row>
        <row r="315">
          <cell r="B315" t="str">
            <v>A304MosaEC50</v>
          </cell>
          <cell r="C315" t="str">
            <v>Palawski et al. 1985</v>
          </cell>
          <cell r="D315">
            <v>1985</v>
          </cell>
          <cell r="E315" t="str">
            <v>Morone saxatilis</v>
          </cell>
          <cell r="F315" t="str">
            <v xml:space="preserve">Morone </v>
          </cell>
          <cell r="G315" t="str">
            <v>saxatilis</v>
          </cell>
          <cell r="H315"/>
          <cell r="I315" t="str">
            <v>fish</v>
          </cell>
          <cell r="J315" t="str">
            <v>63 d</v>
          </cell>
          <cell r="K315" t="str">
            <v>mortality</v>
          </cell>
          <cell r="L315" t="str">
            <v>EC50</v>
          </cell>
          <cell r="M315" t="str">
            <v>ZnCl2</v>
          </cell>
          <cell r="N315" t="str">
            <v>Nominal</v>
          </cell>
          <cell r="O315" t="str">
            <v>static</v>
          </cell>
          <cell r="P315" t="str">
            <v>Acute</v>
          </cell>
          <cell r="Q315" t="str">
            <v>96-hr</v>
          </cell>
          <cell r="R315" t="str">
            <v>None</v>
          </cell>
          <cell r="S315" t="str">
            <v>W-Not indicated for tests, but well water mentioned for culturing</v>
          </cell>
          <cell r="T315"/>
          <cell r="U315">
            <v>20</v>
          </cell>
          <cell r="V315">
            <v>7.9</v>
          </cell>
          <cell r="W315" t="str">
            <v/>
          </cell>
          <cell r="X315">
            <v>430</v>
          </cell>
          <cell r="Y315">
            <v>420.53999999999996</v>
          </cell>
          <cell r="Z315" t="str">
            <v/>
          </cell>
          <cell r="AA315">
            <v>1.6</v>
          </cell>
          <cell r="AB315">
            <v>10</v>
          </cell>
          <cell r="AC315">
            <v>73</v>
          </cell>
          <cell r="AD315">
            <v>24</v>
          </cell>
          <cell r="AE315">
            <v>24</v>
          </cell>
          <cell r="AF315">
            <v>0.5</v>
          </cell>
          <cell r="AG315">
            <v>46</v>
          </cell>
          <cell r="AH315">
            <v>23</v>
          </cell>
          <cell r="AI315">
            <v>262</v>
          </cell>
          <cell r="AJ315">
            <v>285</v>
          </cell>
        </row>
        <row r="316">
          <cell r="B316" t="str">
            <v>A305MosaEC50</v>
          </cell>
          <cell r="C316" t="str">
            <v>Rehwoldt et al. 1971</v>
          </cell>
          <cell r="D316">
            <v>1971</v>
          </cell>
          <cell r="E316" t="str">
            <v>Morone saxatilis</v>
          </cell>
          <cell r="F316" t="str">
            <v xml:space="preserve">Morone </v>
          </cell>
          <cell r="G316" t="str">
            <v>saxatilis</v>
          </cell>
          <cell r="H316"/>
          <cell r="I316" t="str">
            <v>fish</v>
          </cell>
          <cell r="J316" t="str">
            <v>fingerling</v>
          </cell>
          <cell r="K316" t="str">
            <v>mortality</v>
          </cell>
          <cell r="L316" t="str">
            <v>EC50</v>
          </cell>
          <cell r="M316" t="str">
            <v>Zn(NO3)2</v>
          </cell>
          <cell r="N316" t="str">
            <v>Not indicated</v>
          </cell>
          <cell r="O316" t="str">
            <v>static</v>
          </cell>
          <cell r="P316" t="str">
            <v>Acute</v>
          </cell>
          <cell r="Q316" t="str">
            <v>96-hr</v>
          </cell>
          <cell r="R316"/>
          <cell r="S316" t="str">
            <v>N-Hudson River</v>
          </cell>
          <cell r="T316"/>
          <cell r="U316">
            <v>17</v>
          </cell>
          <cell r="V316">
            <v>7.8</v>
          </cell>
          <cell r="W316" t="str">
            <v/>
          </cell>
          <cell r="X316">
            <v>6700</v>
          </cell>
          <cell r="Y316">
            <v>6552.5999999999995</v>
          </cell>
          <cell r="Z316" t="str">
            <v/>
          </cell>
          <cell r="AA316">
            <v>1.7</v>
          </cell>
          <cell r="AB316">
            <v>10</v>
          </cell>
          <cell r="AC316">
            <v>14.123963289395002</v>
          </cell>
          <cell r="AD316">
            <v>4.3060863687179891</v>
          </cell>
          <cell r="AE316">
            <v>7.5127464305292566</v>
          </cell>
          <cell r="AF316">
            <v>1.152036157373165</v>
          </cell>
          <cell r="AG316">
            <v>6.7903669660552888</v>
          </cell>
          <cell r="AH316">
            <v>4.4093291987372005</v>
          </cell>
          <cell r="AI316">
            <v>47.6</v>
          </cell>
          <cell r="AJ316">
            <v>53</v>
          </cell>
        </row>
        <row r="317">
          <cell r="B317" t="str">
            <v>A306MosaEC50</v>
          </cell>
          <cell r="C317" t="str">
            <v>Rehwoldt et al. 1972</v>
          </cell>
          <cell r="D317">
            <v>1972</v>
          </cell>
          <cell r="E317" t="str">
            <v>Morone saxatilis</v>
          </cell>
          <cell r="F317" t="str">
            <v xml:space="preserve">Morone </v>
          </cell>
          <cell r="G317" t="str">
            <v>saxatilis</v>
          </cell>
          <cell r="H317"/>
          <cell r="I317" t="str">
            <v>fish</v>
          </cell>
          <cell r="J317" t="str">
            <v>NR</v>
          </cell>
          <cell r="K317" t="str">
            <v>mortality</v>
          </cell>
          <cell r="L317" t="str">
            <v>EC50</v>
          </cell>
          <cell r="M317" t="str">
            <v>Zn(NO3)2; assumed based on previous study</v>
          </cell>
          <cell r="N317" t="str">
            <v>Not indicated</v>
          </cell>
          <cell r="O317" t="str">
            <v>static</v>
          </cell>
          <cell r="P317" t="str">
            <v>Acute</v>
          </cell>
          <cell r="Q317" t="str">
            <v>96-hr</v>
          </cell>
          <cell r="R317"/>
          <cell r="S317" t="str">
            <v>N-Hudson River</v>
          </cell>
          <cell r="T317"/>
          <cell r="U317">
            <v>28</v>
          </cell>
          <cell r="V317">
            <v>8</v>
          </cell>
          <cell r="W317" t="str">
            <v/>
          </cell>
          <cell r="X317">
            <v>6800</v>
          </cell>
          <cell r="Y317">
            <v>6650.4</v>
          </cell>
          <cell r="Z317" t="str">
            <v/>
          </cell>
          <cell r="AA317">
            <v>1.7</v>
          </cell>
          <cell r="AB317">
            <v>10</v>
          </cell>
          <cell r="AC317">
            <v>14.656943036164625</v>
          </cell>
          <cell r="AD317">
            <v>4.4685801939526302</v>
          </cell>
          <cell r="AE317">
            <v>7.7962462958322476</v>
          </cell>
          <cell r="AF317">
            <v>1.1955092199155486</v>
          </cell>
          <cell r="AG317">
            <v>7.0466072289252999</v>
          </cell>
          <cell r="AH317">
            <v>4.5757189798216231</v>
          </cell>
          <cell r="AI317">
            <v>75.900000000000006</v>
          </cell>
          <cell r="AJ317">
            <v>55</v>
          </cell>
        </row>
        <row r="318">
          <cell r="B318" t="str">
            <v>A307NaspEC50</v>
          </cell>
          <cell r="C318" t="str">
            <v>Rehwoldt et al. 1973</v>
          </cell>
          <cell r="D318">
            <v>1973</v>
          </cell>
          <cell r="E318" t="str">
            <v>Nais sp.</v>
          </cell>
          <cell r="F318" t="str">
            <v xml:space="preserve">Nais </v>
          </cell>
          <cell r="G318" t="str">
            <v>sp.</v>
          </cell>
          <cell r="H318"/>
          <cell r="I318" t="str">
            <v>invertebrate</v>
          </cell>
          <cell r="J318" t="str">
            <v>NR</v>
          </cell>
          <cell r="K318" t="str">
            <v>mortality</v>
          </cell>
          <cell r="L318" t="str">
            <v>EC50</v>
          </cell>
          <cell r="M318" t="str">
            <v>Zn(NO3)2</v>
          </cell>
          <cell r="N318" t="str">
            <v>Not indicated</v>
          </cell>
          <cell r="O318" t="str">
            <v>static</v>
          </cell>
          <cell r="P318" t="str">
            <v>Acute</v>
          </cell>
          <cell r="Q318" t="str">
            <v>96-hr</v>
          </cell>
          <cell r="R318"/>
          <cell r="S318" t="str">
            <v>N-Hudson River</v>
          </cell>
          <cell r="T318"/>
          <cell r="U318">
            <v>17</v>
          </cell>
          <cell r="V318">
            <v>7.6</v>
          </cell>
          <cell r="W318" t="str">
            <v/>
          </cell>
          <cell r="X318">
            <v>18400</v>
          </cell>
          <cell r="Y318">
            <v>17995.2</v>
          </cell>
          <cell r="Z318" t="str">
            <v/>
          </cell>
          <cell r="AA318">
            <v>1.7</v>
          </cell>
          <cell r="AB318">
            <v>10</v>
          </cell>
          <cell r="AC318">
            <v>13.324493669240567</v>
          </cell>
          <cell r="AD318">
            <v>4.0623456308660266</v>
          </cell>
          <cell r="AE318">
            <v>7.0874966325747701</v>
          </cell>
          <cell r="AF318">
            <v>1.0868265635595895</v>
          </cell>
          <cell r="AG318">
            <v>6.4060065717502725</v>
          </cell>
          <cell r="AH318">
            <v>4.1597445271105666</v>
          </cell>
          <cell r="AI318">
            <v>29.9</v>
          </cell>
          <cell r="AJ318">
            <v>50</v>
          </cell>
        </row>
        <row r="319">
          <cell r="B319" t="str">
            <v>A308NocrEC50</v>
          </cell>
          <cell r="C319" t="str">
            <v>Cairns et al. 1969</v>
          </cell>
          <cell r="D319">
            <v>1969</v>
          </cell>
          <cell r="E319" t="str">
            <v>Notemigonus crysoleucas</v>
          </cell>
          <cell r="F319" t="str">
            <v xml:space="preserve">Notemigonus </v>
          </cell>
          <cell r="G319" t="str">
            <v>crysoleucas</v>
          </cell>
          <cell r="H319"/>
          <cell r="I319" t="str">
            <v>fish</v>
          </cell>
          <cell r="J319" t="str">
            <v>NR</v>
          </cell>
          <cell r="K319" t="str">
            <v>mortality</v>
          </cell>
          <cell r="L319" t="str">
            <v>EC50</v>
          </cell>
          <cell r="M319"/>
          <cell r="N319"/>
          <cell r="O319" t="str">
            <v>static</v>
          </cell>
          <cell r="P319" t="str">
            <v>Acute</v>
          </cell>
          <cell r="Q319" t="str">
            <v>96-hr</v>
          </cell>
          <cell r="R319"/>
          <cell r="S319" t="str">
            <v>WIP</v>
          </cell>
          <cell r="T319"/>
          <cell r="U319" t="str">
            <v/>
          </cell>
          <cell r="V319" t="str">
            <v/>
          </cell>
          <cell r="W319" t="str">
            <v/>
          </cell>
          <cell r="X319">
            <v>6000</v>
          </cell>
          <cell r="Y319">
            <v>5868</v>
          </cell>
          <cell r="Z319" t="str">
            <v/>
          </cell>
          <cell r="AA319" t="str">
            <v/>
          </cell>
          <cell r="AB319" t="str">
            <v/>
          </cell>
          <cell r="AC319" t="str">
            <v/>
          </cell>
          <cell r="AD319" t="str">
            <v/>
          </cell>
          <cell r="AE319" t="str">
            <v/>
          </cell>
          <cell r="AF319" t="str">
            <v/>
          </cell>
          <cell r="AG319" t="str">
            <v/>
          </cell>
          <cell r="AH319" t="str">
            <v/>
          </cell>
          <cell r="AI319" t="str">
            <v/>
          </cell>
          <cell r="AJ319">
            <v>50</v>
          </cell>
        </row>
        <row r="320">
          <cell r="B320" t="str">
            <v>A309OnclEC50</v>
          </cell>
          <cell r="C320" t="str">
            <v>Brinkman and Hansen 2004</v>
          </cell>
          <cell r="D320">
            <v>2004</v>
          </cell>
          <cell r="E320" t="str">
            <v>Oncorhynchus clarkii</v>
          </cell>
          <cell r="F320" t="str">
            <v xml:space="preserve">Oncorhynchus </v>
          </cell>
          <cell r="G320" t="str">
            <v>clarkii</v>
          </cell>
          <cell r="H320"/>
          <cell r="I320" t="str">
            <v>fish</v>
          </cell>
          <cell r="J320" t="str">
            <v>fry</v>
          </cell>
          <cell r="K320" t="str">
            <v>mortality</v>
          </cell>
          <cell r="L320" t="str">
            <v>EC50</v>
          </cell>
          <cell r="M320" t="str">
            <v>ZnSO4</v>
          </cell>
          <cell r="N320" t="str">
            <v>Measured - daily</v>
          </cell>
          <cell r="O320" t="str">
            <v>flow through</v>
          </cell>
          <cell r="P320" t="str">
            <v>Acute</v>
          </cell>
          <cell r="Q320" t="str">
            <v>96-hr</v>
          </cell>
          <cell r="R320" t="str">
            <v>None</v>
          </cell>
          <cell r="S320" t="str">
            <v>T+RO-dechlorinated Fort Collins water mixed with RO water</v>
          </cell>
          <cell r="T320"/>
          <cell r="U320">
            <v>12.1</v>
          </cell>
          <cell r="V320">
            <v>7.24</v>
          </cell>
          <cell r="W320" t="str">
            <v/>
          </cell>
          <cell r="X320" t="str">
            <v/>
          </cell>
          <cell r="Y320">
            <v>140</v>
          </cell>
          <cell r="Z320" t="str">
            <v/>
          </cell>
          <cell r="AA320">
            <v>1.7</v>
          </cell>
          <cell r="AB320">
            <v>10</v>
          </cell>
          <cell r="AC320">
            <v>11.206609808102346</v>
          </cell>
          <cell r="AD320">
            <v>0.79573560767590623</v>
          </cell>
          <cell r="AE320">
            <v>1.3262260127931771</v>
          </cell>
          <cell r="AF320">
            <v>0.39786780383795312</v>
          </cell>
          <cell r="AG320">
            <v>8.1562899786780392</v>
          </cell>
          <cell r="AH320">
            <v>1.5914712153518125</v>
          </cell>
          <cell r="AI320">
            <v>23.5</v>
          </cell>
          <cell r="AJ320">
            <v>31.1</v>
          </cell>
        </row>
        <row r="321">
          <cell r="B321" t="str">
            <v>A310OnclEC50</v>
          </cell>
          <cell r="C321" t="str">
            <v>Brinkman and Hansen 2004</v>
          </cell>
          <cell r="D321">
            <v>2004</v>
          </cell>
          <cell r="E321" t="str">
            <v>Oncorhynchus clarkii</v>
          </cell>
          <cell r="F321" t="str">
            <v xml:space="preserve">Oncorhynchus </v>
          </cell>
          <cell r="G321" t="str">
            <v>clarkii</v>
          </cell>
          <cell r="H321"/>
          <cell r="I321" t="str">
            <v>fish</v>
          </cell>
          <cell r="J321" t="str">
            <v>fry</v>
          </cell>
          <cell r="K321" t="str">
            <v>mortality</v>
          </cell>
          <cell r="L321" t="str">
            <v>EC50</v>
          </cell>
          <cell r="M321" t="str">
            <v>ZnSO4</v>
          </cell>
          <cell r="N321" t="str">
            <v>Measured - daily</v>
          </cell>
          <cell r="O321" t="str">
            <v>flow through</v>
          </cell>
          <cell r="P321" t="str">
            <v>Acute</v>
          </cell>
          <cell r="Q321" t="str">
            <v>96-hr</v>
          </cell>
          <cell r="R321" t="str">
            <v>None</v>
          </cell>
          <cell r="S321" t="str">
            <v>T+W-dechlorinated Ft. Collins tap water plus onsite well water</v>
          </cell>
          <cell r="T321"/>
          <cell r="U321">
            <v>12</v>
          </cell>
          <cell r="V321">
            <v>7.53</v>
          </cell>
          <cell r="W321" t="str">
            <v/>
          </cell>
          <cell r="X321" t="str">
            <v/>
          </cell>
          <cell r="Y321">
            <v>1645</v>
          </cell>
          <cell r="Z321" t="str">
            <v/>
          </cell>
          <cell r="AA321">
            <v>1.7</v>
          </cell>
          <cell r="AB321">
            <v>10</v>
          </cell>
          <cell r="AC321">
            <v>42.367164179104471</v>
          </cell>
          <cell r="AD321">
            <v>10.54111261872456</v>
          </cell>
          <cell r="AE321">
            <v>9.6289009497964724</v>
          </cell>
          <cell r="AF321">
            <v>0.70949796472184523</v>
          </cell>
          <cell r="AG321">
            <v>44.191587516960652</v>
          </cell>
          <cell r="AH321">
            <v>11.351967435549524</v>
          </cell>
          <cell r="AI321">
            <v>104.5</v>
          </cell>
          <cell r="AJ321">
            <v>149.4</v>
          </cell>
        </row>
        <row r="322">
          <cell r="B322" t="str">
            <v>A311OnclEC50</v>
          </cell>
          <cell r="C322" t="str">
            <v>Brinkman and Vieira 2010</v>
          </cell>
          <cell r="D322">
            <v>2010</v>
          </cell>
          <cell r="E322" t="str">
            <v>Oncorhynchus clarkii</v>
          </cell>
          <cell r="F322" t="str">
            <v xml:space="preserve">Oncorhynchus </v>
          </cell>
          <cell r="G322" t="str">
            <v>clarkii</v>
          </cell>
          <cell r="H322" t="str">
            <v>pleuriticus</v>
          </cell>
          <cell r="I322" t="str">
            <v>fish</v>
          </cell>
          <cell r="J322" t="str">
            <v>fry</v>
          </cell>
          <cell r="K322" t="str">
            <v>mortality</v>
          </cell>
          <cell r="L322" t="str">
            <v>EC50</v>
          </cell>
          <cell r="M322" t="str">
            <v>ZnSO4</v>
          </cell>
          <cell r="N322" t="str">
            <v>Measured - 0, 48, and 96 hr</v>
          </cell>
          <cell r="O322" t="str">
            <v>flow through</v>
          </cell>
          <cell r="P322" t="str">
            <v>Acute</v>
          </cell>
          <cell r="Q322" t="str">
            <v>96-hr</v>
          </cell>
          <cell r="R322" t="str">
            <v>None</v>
          </cell>
          <cell r="S322" t="str">
            <v>T-dechlorinated Ft. Collins tap water</v>
          </cell>
          <cell r="T322"/>
          <cell r="U322">
            <v>11.9</v>
          </cell>
          <cell r="V322">
            <v>7.42</v>
          </cell>
          <cell r="W322" t="str">
            <v/>
          </cell>
          <cell r="X322" t="str">
            <v/>
          </cell>
          <cell r="Y322">
            <v>185</v>
          </cell>
          <cell r="Z322" t="str">
            <v/>
          </cell>
          <cell r="AA322">
            <v>1.7</v>
          </cell>
          <cell r="AB322">
            <v>10</v>
          </cell>
          <cell r="AC322">
            <v>16.899999999999999</v>
          </cell>
          <cell r="AD322">
            <v>1.2</v>
          </cell>
          <cell r="AE322">
            <v>2</v>
          </cell>
          <cell r="AF322">
            <v>0.6</v>
          </cell>
          <cell r="AG322">
            <v>12.3</v>
          </cell>
          <cell r="AH322">
            <v>2.4</v>
          </cell>
          <cell r="AI322">
            <v>35.700000000000003</v>
          </cell>
          <cell r="AJ322">
            <v>46.9</v>
          </cell>
        </row>
        <row r="323">
          <cell r="B323" t="str">
            <v>A312OnclEC50</v>
          </cell>
          <cell r="C323" t="str">
            <v>Brinkman and Vieira 2010</v>
          </cell>
          <cell r="D323">
            <v>2010</v>
          </cell>
          <cell r="E323" t="str">
            <v>Oncorhynchus clarkii</v>
          </cell>
          <cell r="F323" t="str">
            <v xml:space="preserve">Oncorhynchus </v>
          </cell>
          <cell r="G323" t="str">
            <v>clarkii</v>
          </cell>
          <cell r="H323" t="str">
            <v>pleuriticus</v>
          </cell>
          <cell r="I323" t="str">
            <v>fish</v>
          </cell>
          <cell r="J323" t="str">
            <v>fry</v>
          </cell>
          <cell r="K323" t="str">
            <v>mortality</v>
          </cell>
          <cell r="L323" t="str">
            <v>EC50</v>
          </cell>
          <cell r="M323" t="str">
            <v>ZnSO4</v>
          </cell>
          <cell r="N323" t="str">
            <v>Measured - 0, 48, and 96 hr</v>
          </cell>
          <cell r="O323" t="str">
            <v>flow through</v>
          </cell>
          <cell r="P323" t="str">
            <v>Acute</v>
          </cell>
          <cell r="Q323" t="str">
            <v>96-hr</v>
          </cell>
          <cell r="R323" t="str">
            <v>None</v>
          </cell>
          <cell r="S323" t="str">
            <v>T+W-dechlorinated Ft. Collins tap water plus onsite well water</v>
          </cell>
          <cell r="T323"/>
          <cell r="U323">
            <v>11.7</v>
          </cell>
          <cell r="V323">
            <v>7.57</v>
          </cell>
          <cell r="W323" t="str">
            <v/>
          </cell>
          <cell r="X323" t="str">
            <v/>
          </cell>
          <cell r="Y323">
            <v>1418</v>
          </cell>
          <cell r="Z323" t="str">
            <v/>
          </cell>
          <cell r="AA323">
            <v>1.7</v>
          </cell>
          <cell r="AB323">
            <v>10</v>
          </cell>
          <cell r="AC323">
            <v>41.8</v>
          </cell>
          <cell r="AD323">
            <v>10.4</v>
          </cell>
          <cell r="AE323">
            <v>9.5</v>
          </cell>
          <cell r="AF323">
            <v>0.7</v>
          </cell>
          <cell r="AG323">
            <v>43.6</v>
          </cell>
          <cell r="AH323">
            <v>11.2</v>
          </cell>
          <cell r="AI323">
            <v>106</v>
          </cell>
          <cell r="AJ323">
            <v>147.4</v>
          </cell>
        </row>
        <row r="324">
          <cell r="B324" t="str">
            <v>A313OnclEC50</v>
          </cell>
          <cell r="C324" t="str">
            <v>Brinkman and Vieira 2010</v>
          </cell>
          <cell r="D324">
            <v>2010</v>
          </cell>
          <cell r="E324" t="str">
            <v>Oncorhynchus clarkii</v>
          </cell>
          <cell r="F324" t="str">
            <v xml:space="preserve">Oncorhynchus </v>
          </cell>
          <cell r="G324" t="str">
            <v>clarkii</v>
          </cell>
          <cell r="H324" t="str">
            <v>stomias</v>
          </cell>
          <cell r="I324" t="str">
            <v>fish</v>
          </cell>
          <cell r="J324" t="str">
            <v>fry</v>
          </cell>
          <cell r="K324" t="str">
            <v>mortality</v>
          </cell>
          <cell r="L324" t="str">
            <v>EC50</v>
          </cell>
          <cell r="M324" t="str">
            <v>ZnSO4</v>
          </cell>
          <cell r="N324" t="str">
            <v>Measured - 0, 48, and 96 hr</v>
          </cell>
          <cell r="O324" t="str">
            <v>flow through</v>
          </cell>
          <cell r="P324" t="str">
            <v>Acute</v>
          </cell>
          <cell r="Q324" t="str">
            <v>96-hr</v>
          </cell>
          <cell r="R324" t="str">
            <v>None</v>
          </cell>
          <cell r="S324" t="str">
            <v>T-dechlorinated Ft. Collins tap water</v>
          </cell>
          <cell r="T324"/>
          <cell r="U324">
            <v>12</v>
          </cell>
          <cell r="V324">
            <v>7.49</v>
          </cell>
          <cell r="W324" t="str">
            <v/>
          </cell>
          <cell r="X324" t="str">
            <v/>
          </cell>
          <cell r="Y324">
            <v>314</v>
          </cell>
          <cell r="Z324" t="str">
            <v/>
          </cell>
          <cell r="AA324">
            <v>1.7</v>
          </cell>
          <cell r="AB324">
            <v>10</v>
          </cell>
          <cell r="AC324">
            <v>17.5</v>
          </cell>
          <cell r="AD324">
            <v>1.2</v>
          </cell>
          <cell r="AE324">
            <v>2.2000000000000002</v>
          </cell>
          <cell r="AF324">
            <v>0.6</v>
          </cell>
          <cell r="AG324">
            <v>12</v>
          </cell>
          <cell r="AH324">
            <v>2.5</v>
          </cell>
          <cell r="AI324">
            <v>35.700000000000003</v>
          </cell>
          <cell r="AJ324">
            <v>48.6</v>
          </cell>
        </row>
        <row r="325">
          <cell r="B325" t="str">
            <v>A314OnclEC50</v>
          </cell>
          <cell r="C325" t="str">
            <v>Brinkman and Vieira 2010</v>
          </cell>
          <cell r="D325">
            <v>2010</v>
          </cell>
          <cell r="E325" t="str">
            <v>Oncorhynchus clarkii</v>
          </cell>
          <cell r="F325" t="str">
            <v xml:space="preserve">Oncorhynchus </v>
          </cell>
          <cell r="G325" t="str">
            <v>clarkii</v>
          </cell>
          <cell r="H325" t="str">
            <v>stomias</v>
          </cell>
          <cell r="I325" t="str">
            <v>fish</v>
          </cell>
          <cell r="J325" t="str">
            <v>fry</v>
          </cell>
          <cell r="K325" t="str">
            <v>mortality</v>
          </cell>
          <cell r="L325" t="str">
            <v>EC50</v>
          </cell>
          <cell r="M325" t="str">
            <v>ZnSO4</v>
          </cell>
          <cell r="N325" t="str">
            <v>Measured - 0, 48, and 96 hr</v>
          </cell>
          <cell r="O325" t="str">
            <v>flow through</v>
          </cell>
          <cell r="P325" t="str">
            <v>Acute</v>
          </cell>
          <cell r="Q325" t="str">
            <v>96-hr</v>
          </cell>
          <cell r="R325" t="str">
            <v>None</v>
          </cell>
          <cell r="S325" t="str">
            <v>T+W-dechlorinated Ft. Collins tap water plus onsite well water</v>
          </cell>
          <cell r="T325"/>
          <cell r="U325">
            <v>11.6</v>
          </cell>
          <cell r="V325">
            <v>7.62</v>
          </cell>
          <cell r="W325" t="str">
            <v/>
          </cell>
          <cell r="X325" t="str">
            <v/>
          </cell>
          <cell r="Y325">
            <v>1498</v>
          </cell>
          <cell r="Z325" t="str">
            <v/>
          </cell>
          <cell r="AA325">
            <v>1.7</v>
          </cell>
          <cell r="AB325">
            <v>10</v>
          </cell>
          <cell r="AC325">
            <v>40.5</v>
          </cell>
          <cell r="AD325">
            <v>10.199999999999999</v>
          </cell>
          <cell r="AE325">
            <v>9.6</v>
          </cell>
          <cell r="AF325">
            <v>0.7</v>
          </cell>
          <cell r="AG325">
            <v>42.4</v>
          </cell>
          <cell r="AH325">
            <v>10.8</v>
          </cell>
          <cell r="AI325">
            <v>105.2</v>
          </cell>
          <cell r="AJ325">
            <v>143.30000000000001</v>
          </cell>
        </row>
        <row r="326">
          <cell r="B326" t="str">
            <v>A315OnclEC50</v>
          </cell>
          <cell r="C326" t="str">
            <v>Brinkman and Vieira 2010</v>
          </cell>
          <cell r="D326">
            <v>2010</v>
          </cell>
          <cell r="E326" t="str">
            <v>Oncorhynchus clarkii</v>
          </cell>
          <cell r="F326" t="str">
            <v xml:space="preserve">Oncorhynchus </v>
          </cell>
          <cell r="G326" t="str">
            <v>clarkii</v>
          </cell>
          <cell r="H326" t="str">
            <v>virginalis</v>
          </cell>
          <cell r="I326" t="str">
            <v>fish</v>
          </cell>
          <cell r="J326" t="str">
            <v>fry</v>
          </cell>
          <cell r="K326" t="str">
            <v>mortality</v>
          </cell>
          <cell r="L326" t="str">
            <v>EC50</v>
          </cell>
          <cell r="M326" t="str">
            <v>ZnSO4</v>
          </cell>
          <cell r="N326" t="str">
            <v>Measured - 0, 48, and 96 hr</v>
          </cell>
          <cell r="O326" t="str">
            <v>flow through</v>
          </cell>
          <cell r="P326" t="str">
            <v>Acute</v>
          </cell>
          <cell r="Q326" t="str">
            <v>96-hr</v>
          </cell>
          <cell r="R326" t="str">
            <v>None</v>
          </cell>
          <cell r="S326" t="str">
            <v>T-dechlorinated Ft. Collins tap water</v>
          </cell>
          <cell r="T326"/>
          <cell r="U326">
            <v>12.7</v>
          </cell>
          <cell r="V326">
            <v>7.66</v>
          </cell>
          <cell r="W326" t="str">
            <v/>
          </cell>
          <cell r="X326" t="str">
            <v/>
          </cell>
          <cell r="Y326">
            <v>184</v>
          </cell>
          <cell r="Z326" t="str">
            <v/>
          </cell>
          <cell r="AA326">
            <v>1.7</v>
          </cell>
          <cell r="AB326">
            <v>10</v>
          </cell>
          <cell r="AC326">
            <v>16.7</v>
          </cell>
          <cell r="AD326">
            <v>1.3</v>
          </cell>
          <cell r="AE326">
            <v>2.4</v>
          </cell>
          <cell r="AF326">
            <v>0.6</v>
          </cell>
          <cell r="AG326">
            <v>12.1</v>
          </cell>
          <cell r="AH326">
            <v>2.8</v>
          </cell>
          <cell r="AI326">
            <v>36</v>
          </cell>
          <cell r="AJ326">
            <v>46.8</v>
          </cell>
        </row>
        <row r="327">
          <cell r="B327" t="str">
            <v>A316OnclEC50</v>
          </cell>
          <cell r="C327" t="str">
            <v>Brinkman and Vieira 2010</v>
          </cell>
          <cell r="D327">
            <v>2010</v>
          </cell>
          <cell r="E327" t="str">
            <v>Oncorhynchus clarkii</v>
          </cell>
          <cell r="F327" t="str">
            <v xml:space="preserve">Oncorhynchus </v>
          </cell>
          <cell r="G327" t="str">
            <v>clarkii</v>
          </cell>
          <cell r="H327" t="str">
            <v>virginalis</v>
          </cell>
          <cell r="I327" t="str">
            <v>fish</v>
          </cell>
          <cell r="J327" t="str">
            <v>fry</v>
          </cell>
          <cell r="K327" t="str">
            <v>mortality</v>
          </cell>
          <cell r="L327" t="str">
            <v>EC50</v>
          </cell>
          <cell r="M327" t="str">
            <v>ZnSO4</v>
          </cell>
          <cell r="N327" t="str">
            <v>Measured - 0, 48, and 96 hr</v>
          </cell>
          <cell r="O327" t="str">
            <v>flow through</v>
          </cell>
          <cell r="P327" t="str">
            <v>Acute</v>
          </cell>
          <cell r="Q327" t="str">
            <v>96-hr</v>
          </cell>
          <cell r="R327" t="str">
            <v>None</v>
          </cell>
          <cell r="S327" t="str">
            <v>T+W-dechlorinated Ft. Collins tap water plus onsite well water</v>
          </cell>
          <cell r="T327"/>
          <cell r="U327">
            <v>11.9</v>
          </cell>
          <cell r="V327">
            <v>7.74</v>
          </cell>
          <cell r="W327" t="str">
            <v/>
          </cell>
          <cell r="X327" t="str">
            <v/>
          </cell>
          <cell r="Y327">
            <v>1036</v>
          </cell>
          <cell r="Z327" t="str">
            <v/>
          </cell>
          <cell r="AA327">
            <v>1.7</v>
          </cell>
          <cell r="AB327">
            <v>10</v>
          </cell>
          <cell r="AC327">
            <v>40.1</v>
          </cell>
          <cell r="AD327">
            <v>10.3</v>
          </cell>
          <cell r="AE327">
            <v>9.8000000000000007</v>
          </cell>
          <cell r="AF327">
            <v>0.7</v>
          </cell>
          <cell r="AG327">
            <v>43.5</v>
          </cell>
          <cell r="AH327">
            <v>10.9</v>
          </cell>
          <cell r="AI327">
            <v>103.8</v>
          </cell>
          <cell r="AJ327">
            <v>142.4</v>
          </cell>
        </row>
        <row r="328">
          <cell r="B328" t="str">
            <v>A317OnkiEC50</v>
          </cell>
          <cell r="C328" t="str">
            <v>Buhl and Hamilton 1990</v>
          </cell>
          <cell r="D328">
            <v>1990</v>
          </cell>
          <cell r="E328" t="str">
            <v>Oncorhynchus kisutch</v>
          </cell>
          <cell r="F328" t="str">
            <v xml:space="preserve">Oncorhynchus </v>
          </cell>
          <cell r="G328" t="str">
            <v>kisutch</v>
          </cell>
          <cell r="H328"/>
          <cell r="I328" t="str">
            <v>fish</v>
          </cell>
          <cell r="J328" t="str">
            <v>0.47 g</v>
          </cell>
          <cell r="K328" t="str">
            <v>mortality</v>
          </cell>
          <cell r="L328" t="str">
            <v>EC50</v>
          </cell>
          <cell r="M328" t="str">
            <v>ZnCl2</v>
          </cell>
          <cell r="N328" t="str">
            <v>Not stated</v>
          </cell>
          <cell r="O328" t="str">
            <v>static</v>
          </cell>
          <cell r="P328" t="str">
            <v>Acute</v>
          </cell>
          <cell r="Q328" t="str">
            <v>96-hr</v>
          </cell>
          <cell r="R328"/>
          <cell r="S328" t="str">
            <v>S-EPA Soft water</v>
          </cell>
          <cell r="T328"/>
          <cell r="U328">
            <v>12</v>
          </cell>
          <cell r="V328">
            <v>7.55</v>
          </cell>
          <cell r="W328" t="str">
            <v/>
          </cell>
          <cell r="X328">
            <v>820</v>
          </cell>
          <cell r="Y328">
            <v>801.96</v>
          </cell>
          <cell r="Z328" t="str">
            <v/>
          </cell>
          <cell r="AA328">
            <v>0.5</v>
          </cell>
          <cell r="AB328">
            <v>10</v>
          </cell>
          <cell r="AC328">
            <v>6.8</v>
          </cell>
          <cell r="AD328">
            <v>5.9</v>
          </cell>
          <cell r="AE328">
            <v>12.8</v>
          </cell>
          <cell r="AF328">
            <v>1.02</v>
          </cell>
          <cell r="AG328">
            <v>36.799999999999997</v>
          </cell>
          <cell r="AH328">
            <v>0.86</v>
          </cell>
          <cell r="AI328">
            <v>30.9</v>
          </cell>
          <cell r="AJ328">
            <v>41.3</v>
          </cell>
        </row>
        <row r="329">
          <cell r="B329" t="str">
            <v>A318OnkiEC50</v>
          </cell>
          <cell r="C329" t="str">
            <v>Buhl and Hamilton 1990</v>
          </cell>
          <cell r="D329">
            <v>1990</v>
          </cell>
          <cell r="E329" t="str">
            <v>Oncorhynchus kisutch</v>
          </cell>
          <cell r="F329" t="str">
            <v xml:space="preserve">Oncorhynchus </v>
          </cell>
          <cell r="G329" t="str">
            <v>kisutch</v>
          </cell>
          <cell r="H329"/>
          <cell r="I329" t="str">
            <v>fish</v>
          </cell>
          <cell r="J329" t="str">
            <v>0.63 g</v>
          </cell>
          <cell r="K329" t="str">
            <v>mortality</v>
          </cell>
          <cell r="L329" t="str">
            <v>EC50</v>
          </cell>
          <cell r="M329" t="str">
            <v>ZnCl2</v>
          </cell>
          <cell r="N329" t="str">
            <v>Not stated</v>
          </cell>
          <cell r="O329" t="str">
            <v>static</v>
          </cell>
          <cell r="P329" t="str">
            <v>Acute</v>
          </cell>
          <cell r="Q329" t="str">
            <v>96-hr</v>
          </cell>
          <cell r="R329"/>
          <cell r="S329" t="str">
            <v>S-EPA Soft water</v>
          </cell>
          <cell r="T329"/>
          <cell r="U329">
            <v>12</v>
          </cell>
          <cell r="V329">
            <v>7.55</v>
          </cell>
          <cell r="W329" t="str">
            <v/>
          </cell>
          <cell r="X329">
            <v>1810</v>
          </cell>
          <cell r="Y329">
            <v>1770.18</v>
          </cell>
          <cell r="Z329" t="str">
            <v/>
          </cell>
          <cell r="AA329">
            <v>0.5</v>
          </cell>
          <cell r="AB329">
            <v>10</v>
          </cell>
          <cell r="AC329">
            <v>6.8</v>
          </cell>
          <cell r="AD329">
            <v>5.9</v>
          </cell>
          <cell r="AE329">
            <v>12.8</v>
          </cell>
          <cell r="AF329">
            <v>1.02</v>
          </cell>
          <cell r="AG329">
            <v>36.799999999999997</v>
          </cell>
          <cell r="AH329">
            <v>0.86</v>
          </cell>
          <cell r="AI329">
            <v>30.9</v>
          </cell>
          <cell r="AJ329">
            <v>41.3</v>
          </cell>
        </row>
        <row r="330">
          <cell r="B330" t="str">
            <v>A319OnkiEC50</v>
          </cell>
          <cell r="C330" t="str">
            <v>Buhl and Hamilton 1990</v>
          </cell>
          <cell r="D330">
            <v>1990</v>
          </cell>
          <cell r="E330" t="str">
            <v>Oncorhynchus kisutch</v>
          </cell>
          <cell r="F330" t="str">
            <v xml:space="preserve">Oncorhynchus </v>
          </cell>
          <cell r="G330" t="str">
            <v>kisutch</v>
          </cell>
          <cell r="H330"/>
          <cell r="I330" t="str">
            <v>fish</v>
          </cell>
          <cell r="J330" t="str">
            <v>0.94 g</v>
          </cell>
          <cell r="K330" t="str">
            <v>mortality</v>
          </cell>
          <cell r="L330" t="str">
            <v>EC50</v>
          </cell>
          <cell r="M330" t="str">
            <v>ZnCl2</v>
          </cell>
          <cell r="N330" t="str">
            <v>Not stated</v>
          </cell>
          <cell r="O330" t="str">
            <v>static</v>
          </cell>
          <cell r="P330" t="str">
            <v>Acute</v>
          </cell>
          <cell r="Q330" t="str">
            <v>96-hr</v>
          </cell>
          <cell r="R330"/>
          <cell r="S330" t="str">
            <v>S-EPA Soft water</v>
          </cell>
          <cell r="T330"/>
          <cell r="U330">
            <v>12</v>
          </cell>
          <cell r="V330">
            <v>7.55</v>
          </cell>
          <cell r="W330" t="str">
            <v/>
          </cell>
          <cell r="X330">
            <v>1650</v>
          </cell>
          <cell r="Y330">
            <v>1613.7</v>
          </cell>
          <cell r="Z330" t="str">
            <v/>
          </cell>
          <cell r="AA330">
            <v>0.5</v>
          </cell>
          <cell r="AB330">
            <v>10</v>
          </cell>
          <cell r="AC330">
            <v>6.8</v>
          </cell>
          <cell r="AD330">
            <v>5.9</v>
          </cell>
          <cell r="AE330">
            <v>12.8</v>
          </cell>
          <cell r="AF330">
            <v>1.02</v>
          </cell>
          <cell r="AG330">
            <v>36.799999999999997</v>
          </cell>
          <cell r="AH330">
            <v>0.86</v>
          </cell>
          <cell r="AI330">
            <v>30.9</v>
          </cell>
          <cell r="AJ330">
            <v>41.3</v>
          </cell>
        </row>
        <row r="331">
          <cell r="B331" t="str">
            <v>A320OnkiEC50</v>
          </cell>
          <cell r="C331" t="str">
            <v>Chapman and Stevens 1978</v>
          </cell>
          <cell r="D331">
            <v>1978</v>
          </cell>
          <cell r="E331" t="str">
            <v>Oncorhynchus kisutch</v>
          </cell>
          <cell r="F331" t="str">
            <v xml:space="preserve">Oncorhynchus </v>
          </cell>
          <cell r="G331" t="str">
            <v>kisutch</v>
          </cell>
          <cell r="H331"/>
          <cell r="I331" t="str">
            <v>fish</v>
          </cell>
          <cell r="J331" t="str">
            <v>Adult (2.7 kg)</v>
          </cell>
          <cell r="K331" t="str">
            <v>mortality</v>
          </cell>
          <cell r="L331" t="str">
            <v>EC50</v>
          </cell>
          <cell r="M331" t="str">
            <v>ZnCl2</v>
          </cell>
          <cell r="N331" t="str">
            <v>Total Zn concentrations daily</v>
          </cell>
          <cell r="O331" t="str">
            <v>flow through</v>
          </cell>
          <cell r="P331" t="str">
            <v>Acute</v>
          </cell>
          <cell r="Q331" t="str">
            <v>96-hr</v>
          </cell>
          <cell r="R331"/>
          <cell r="S331" t="str">
            <v>W-shallow well on bank of Willamette R</v>
          </cell>
          <cell r="T331"/>
          <cell r="U331">
            <v>13.7</v>
          </cell>
          <cell r="V331">
            <v>7.4</v>
          </cell>
          <cell r="W331" t="str">
            <v/>
          </cell>
          <cell r="X331">
            <v>905</v>
          </cell>
          <cell r="Y331">
            <v>885.09</v>
          </cell>
          <cell r="Z331" t="str">
            <v/>
          </cell>
          <cell r="AA331">
            <v>1.3</v>
          </cell>
          <cell r="AB331">
            <v>10</v>
          </cell>
          <cell r="AC331">
            <v>7.2306249999999999</v>
          </cell>
          <cell r="AD331">
            <v>2.1111249999999999</v>
          </cell>
          <cell r="AE331">
            <v>5.5736249999999998</v>
          </cell>
          <cell r="AF331">
            <v>0.875</v>
          </cell>
          <cell r="AG331">
            <v>3.2362500000000001</v>
          </cell>
          <cell r="AH331">
            <v>6.6752500000000001</v>
          </cell>
          <cell r="AI331">
            <v>20</v>
          </cell>
          <cell r="AJ331">
            <v>25</v>
          </cell>
        </row>
        <row r="332">
          <cell r="B332" t="str">
            <v>A321OnkiEC50</v>
          </cell>
          <cell r="C332" t="str">
            <v>Lorz and McPherson 1976, 1977</v>
          </cell>
          <cell r="D332">
            <v>1977</v>
          </cell>
          <cell r="E332" t="str">
            <v>Oncorhynchus kisutch</v>
          </cell>
          <cell r="F332" t="str">
            <v xml:space="preserve">Oncorhynchus </v>
          </cell>
          <cell r="G332" t="str">
            <v>kisutch</v>
          </cell>
          <cell r="H332"/>
          <cell r="I332" t="str">
            <v>fish</v>
          </cell>
          <cell r="J332" t="str">
            <v>yearling</v>
          </cell>
          <cell r="K332" t="str">
            <v>mortality</v>
          </cell>
          <cell r="L332" t="str">
            <v>EC50</v>
          </cell>
          <cell r="M332" t="str">
            <v>ZnCl2</v>
          </cell>
          <cell r="N332" t="str">
            <v>Total Zn concentrations daily</v>
          </cell>
          <cell r="O332" t="str">
            <v>renewal</v>
          </cell>
          <cell r="P332" t="str">
            <v>Acute</v>
          </cell>
          <cell r="Q332" t="str">
            <v>96-hr</v>
          </cell>
          <cell r="R332"/>
          <cell r="S332" t="str">
            <v>W-well water 1 mile east of Willamette R</v>
          </cell>
          <cell r="T332"/>
          <cell r="U332">
            <v>12</v>
          </cell>
          <cell r="V332">
            <v>7.35</v>
          </cell>
          <cell r="W332" t="str">
            <v/>
          </cell>
          <cell r="X332">
            <v>4600</v>
          </cell>
          <cell r="Y332">
            <v>4498.8</v>
          </cell>
          <cell r="Z332" t="str">
            <v/>
          </cell>
          <cell r="AA332">
            <v>1.3</v>
          </cell>
          <cell r="AB332">
            <v>10</v>
          </cell>
          <cell r="AC332">
            <v>19</v>
          </cell>
          <cell r="AD332">
            <v>12</v>
          </cell>
          <cell r="AE332">
            <v>7.6</v>
          </cell>
          <cell r="AF332">
            <v>1</v>
          </cell>
          <cell r="AG332">
            <v>12</v>
          </cell>
          <cell r="AH332">
            <v>7</v>
          </cell>
          <cell r="AI332">
            <v>73</v>
          </cell>
          <cell r="AJ332">
            <v>94</v>
          </cell>
        </row>
        <row r="333">
          <cell r="B333" t="str">
            <v>A322OnmyEC50</v>
          </cell>
          <cell r="C333" t="str">
            <v>Alsop et al. 1999</v>
          </cell>
          <cell r="D333">
            <v>1999</v>
          </cell>
          <cell r="E333" t="str">
            <v>Oncorhynchus mykiss</v>
          </cell>
          <cell r="F333" t="str">
            <v xml:space="preserve">Oncorhynchus </v>
          </cell>
          <cell r="G333" t="str">
            <v>mykiss</v>
          </cell>
          <cell r="H333"/>
          <cell r="I333" t="str">
            <v>fish</v>
          </cell>
          <cell r="J333" t="str">
            <v>juveniles</v>
          </cell>
          <cell r="K333" t="str">
            <v>mortality</v>
          </cell>
          <cell r="L333" t="str">
            <v>EC50</v>
          </cell>
          <cell r="M333" t="str">
            <v>ZnSO4*7H2O</v>
          </cell>
          <cell r="N333" t="str">
            <v>Total conc measured throught exposures</v>
          </cell>
          <cell r="O333" t="str">
            <v>flow through</v>
          </cell>
          <cell r="P333" t="str">
            <v>Acute</v>
          </cell>
          <cell r="Q333" t="str">
            <v>96-hr</v>
          </cell>
          <cell r="R333"/>
          <cell r="S333" t="str">
            <v>T-dechlorinated Hamilton Tap Water (Lake Ontario)</v>
          </cell>
          <cell r="T333" t="str">
            <v>MLR</v>
          </cell>
          <cell r="U333">
            <v>14</v>
          </cell>
          <cell r="V333">
            <v>8</v>
          </cell>
          <cell r="W333" t="str">
            <v/>
          </cell>
          <cell r="X333">
            <v>869</v>
          </cell>
          <cell r="Y333">
            <v>849.88199999999995</v>
          </cell>
          <cell r="Z333" t="str">
            <v/>
          </cell>
          <cell r="AA333">
            <v>3</v>
          </cell>
          <cell r="AB333">
            <v>10</v>
          </cell>
          <cell r="AC333">
            <v>40.078000000000003</v>
          </cell>
          <cell r="AD333">
            <v>4.8609999999999998</v>
          </cell>
          <cell r="AE333">
            <v>13.793862000000001</v>
          </cell>
          <cell r="AF333">
            <v>2.1</v>
          </cell>
          <cell r="AG333">
            <v>81.400000000000006</v>
          </cell>
          <cell r="AH333">
            <v>24.8171</v>
          </cell>
          <cell r="AI333">
            <v>95</v>
          </cell>
          <cell r="AJ333">
            <v>120</v>
          </cell>
        </row>
        <row r="334">
          <cell r="B334" t="str">
            <v>A323OnmyEC50</v>
          </cell>
          <cell r="C334" t="str">
            <v>Alsop et al. 1999</v>
          </cell>
          <cell r="D334">
            <v>1999</v>
          </cell>
          <cell r="E334" t="str">
            <v>Oncorhynchus mykiss</v>
          </cell>
          <cell r="F334" t="str">
            <v xml:space="preserve">Oncorhynchus </v>
          </cell>
          <cell r="G334" t="str">
            <v>mykiss</v>
          </cell>
          <cell r="H334"/>
          <cell r="I334" t="str">
            <v>fish</v>
          </cell>
          <cell r="J334" t="str">
            <v>juveniles</v>
          </cell>
          <cell r="K334" t="str">
            <v>mortality</v>
          </cell>
          <cell r="L334" t="str">
            <v>EC50</v>
          </cell>
          <cell r="M334" t="str">
            <v>ZnSO4*7H2O</v>
          </cell>
          <cell r="N334" t="str">
            <v>Total conc measured throught exposures</v>
          </cell>
          <cell r="O334" t="str">
            <v>flow through</v>
          </cell>
          <cell r="P334" t="str">
            <v>Acute</v>
          </cell>
          <cell r="Q334" t="str">
            <v>96-hr</v>
          </cell>
          <cell r="R334"/>
          <cell r="S334" t="str">
            <v>S-soft water; 1 part hard water, 6 parts RO water</v>
          </cell>
          <cell r="T334" t="str">
            <v>MLR</v>
          </cell>
          <cell r="U334">
            <v>18</v>
          </cell>
          <cell r="V334">
            <v>7.2</v>
          </cell>
          <cell r="W334" t="str">
            <v/>
          </cell>
          <cell r="X334">
            <v>162</v>
          </cell>
          <cell r="Y334">
            <v>158.43600000000001</v>
          </cell>
          <cell r="Z334" t="str">
            <v/>
          </cell>
          <cell r="AA334">
            <v>0.4</v>
          </cell>
          <cell r="AB334">
            <v>10</v>
          </cell>
          <cell r="AC334">
            <v>5.21014</v>
          </cell>
          <cell r="AD334">
            <v>0.97219999999999995</v>
          </cell>
          <cell r="AE334">
            <v>2.9886701000000002</v>
          </cell>
          <cell r="AF334">
            <v>1.05</v>
          </cell>
          <cell r="AG334">
            <v>40.700000000000003</v>
          </cell>
          <cell r="AH334">
            <v>3.5453000000000001</v>
          </cell>
          <cell r="AI334">
            <v>15</v>
          </cell>
          <cell r="AJ334">
            <v>20</v>
          </cell>
        </row>
        <row r="335">
          <cell r="B335" t="str">
            <v>A324OnmyEC50</v>
          </cell>
          <cell r="C335" t="str">
            <v>Anadu et al. 1989</v>
          </cell>
          <cell r="D335">
            <v>1989</v>
          </cell>
          <cell r="E335" t="str">
            <v>Oncorhynchus mykiss</v>
          </cell>
          <cell r="F335" t="str">
            <v xml:space="preserve">Oncorhynchus </v>
          </cell>
          <cell r="G335" t="str">
            <v>mykiss</v>
          </cell>
          <cell r="H335"/>
          <cell r="I335" t="str">
            <v>fish</v>
          </cell>
          <cell r="J335" t="str">
            <v>juveniles</v>
          </cell>
          <cell r="K335" t="str">
            <v>mortality</v>
          </cell>
          <cell r="L335" t="str">
            <v>EC50</v>
          </cell>
          <cell r="M335" t="str">
            <v>ZnCl2</v>
          </cell>
          <cell r="N335" t="str">
            <v>Atomic Absorption; sampled 2 times from each treatment during tests</v>
          </cell>
          <cell r="O335" t="str">
            <v>flow through</v>
          </cell>
          <cell r="P335" t="str">
            <v>Acute</v>
          </cell>
          <cell r="Q335" t="str">
            <v>96-hr</v>
          </cell>
          <cell r="R335" t="str">
            <v>Oregon moist pellet diet</v>
          </cell>
          <cell r="S335" t="str">
            <v>W-Aerated WFTS well water (Oregon)</v>
          </cell>
          <cell r="T335" t="str">
            <v>MLR</v>
          </cell>
          <cell r="U335">
            <v>12.6</v>
          </cell>
          <cell r="V335">
            <v>6.6</v>
          </cell>
          <cell r="W335" t="str">
            <v/>
          </cell>
          <cell r="X335">
            <v>132</v>
          </cell>
          <cell r="Y335">
            <v>129.096</v>
          </cell>
          <cell r="Z335" t="str">
            <v/>
          </cell>
          <cell r="AA335">
            <v>1.6</v>
          </cell>
          <cell r="AB335">
            <v>10</v>
          </cell>
          <cell r="AC335">
            <v>9.3438999999999997</v>
          </cell>
          <cell r="AD335">
            <v>2.4337999999999997</v>
          </cell>
          <cell r="AE335">
            <v>5.6558000000000002</v>
          </cell>
          <cell r="AF335">
            <v>0.7</v>
          </cell>
          <cell r="AG335">
            <v>6.2497999999999996</v>
          </cell>
          <cell r="AH335">
            <v>7.0015999999999998</v>
          </cell>
          <cell r="AI335">
            <v>25</v>
          </cell>
          <cell r="AJ335">
            <v>33</v>
          </cell>
        </row>
        <row r="336">
          <cell r="B336" t="str">
            <v>A325OnmyEC50</v>
          </cell>
          <cell r="C336" t="str">
            <v>Anadu et al. 1989</v>
          </cell>
          <cell r="D336">
            <v>1989</v>
          </cell>
          <cell r="E336" t="str">
            <v>Oncorhynchus mykiss</v>
          </cell>
          <cell r="F336" t="str">
            <v xml:space="preserve">Oncorhynchus </v>
          </cell>
          <cell r="G336" t="str">
            <v>mykiss</v>
          </cell>
          <cell r="H336"/>
          <cell r="I336" t="str">
            <v>fish</v>
          </cell>
          <cell r="J336" t="str">
            <v>juveniles</v>
          </cell>
          <cell r="K336" t="str">
            <v>mortality</v>
          </cell>
          <cell r="L336" t="str">
            <v>EC50</v>
          </cell>
          <cell r="M336" t="str">
            <v>ZnCl2</v>
          </cell>
          <cell r="N336" t="str">
            <v>Atomic Absorption; sampled 2 times from each treatment during tests</v>
          </cell>
          <cell r="O336" t="str">
            <v>flow through</v>
          </cell>
          <cell r="P336" t="str">
            <v>Acute</v>
          </cell>
          <cell r="Q336" t="str">
            <v>96-hr</v>
          </cell>
          <cell r="R336" t="str">
            <v>Oregon moist pellet diet</v>
          </cell>
          <cell r="S336" t="str">
            <v>W-Aerated WFTS well water (Oregon)</v>
          </cell>
          <cell r="T336"/>
          <cell r="U336">
            <v>12.6</v>
          </cell>
          <cell r="V336">
            <v>6.6</v>
          </cell>
          <cell r="W336" t="str">
            <v/>
          </cell>
          <cell r="X336">
            <v>95</v>
          </cell>
          <cell r="Y336">
            <v>92.91</v>
          </cell>
          <cell r="Z336" t="str">
            <v/>
          </cell>
          <cell r="AA336">
            <v>1.6</v>
          </cell>
          <cell r="AB336">
            <v>10</v>
          </cell>
          <cell r="AC336">
            <v>9.3438999999999997</v>
          </cell>
          <cell r="AD336">
            <v>2.4337999999999997</v>
          </cell>
          <cell r="AE336">
            <v>5.6558000000000002</v>
          </cell>
          <cell r="AF336">
            <v>0.7</v>
          </cell>
          <cell r="AG336">
            <v>6.2497999999999996</v>
          </cell>
          <cell r="AH336">
            <v>7.0015999999999998</v>
          </cell>
          <cell r="AI336">
            <v>25</v>
          </cell>
          <cell r="AJ336">
            <v>33</v>
          </cell>
        </row>
        <row r="337">
          <cell r="B337" t="str">
            <v>A326OnmyEC50</v>
          </cell>
          <cell r="C337" t="str">
            <v>Anadu et al. 1989</v>
          </cell>
          <cell r="D337">
            <v>1989</v>
          </cell>
          <cell r="E337" t="str">
            <v>Oncorhynchus mykiss</v>
          </cell>
          <cell r="F337" t="str">
            <v xml:space="preserve">Oncorhynchus </v>
          </cell>
          <cell r="G337" t="str">
            <v>mykiss</v>
          </cell>
          <cell r="H337"/>
          <cell r="I337" t="str">
            <v>fish</v>
          </cell>
          <cell r="J337" t="str">
            <v>juveniles</v>
          </cell>
          <cell r="K337" t="str">
            <v>mortality</v>
          </cell>
          <cell r="L337" t="str">
            <v>EC50</v>
          </cell>
          <cell r="M337" t="str">
            <v>ZnCl2</v>
          </cell>
          <cell r="N337" t="str">
            <v>Atomic Absorption; sampled 2 times from each treatment during tests</v>
          </cell>
          <cell r="O337" t="str">
            <v>flow through</v>
          </cell>
          <cell r="P337" t="str">
            <v>Acute</v>
          </cell>
          <cell r="Q337" t="str">
            <v>96-hr</v>
          </cell>
          <cell r="R337" t="str">
            <v>Oregon moist pellet diet</v>
          </cell>
          <cell r="S337" t="str">
            <v>W-Aerated WFTS well water (Oregon)</v>
          </cell>
          <cell r="T337"/>
          <cell r="U337">
            <v>12.6</v>
          </cell>
          <cell r="V337">
            <v>6.6</v>
          </cell>
          <cell r="W337" t="str">
            <v/>
          </cell>
          <cell r="X337">
            <v>141</v>
          </cell>
          <cell r="Y337">
            <v>137.898</v>
          </cell>
          <cell r="Z337" t="str">
            <v/>
          </cell>
          <cell r="AA337">
            <v>1.6</v>
          </cell>
          <cell r="AB337">
            <v>10</v>
          </cell>
          <cell r="AC337">
            <v>9.3438999999999997</v>
          </cell>
          <cell r="AD337">
            <v>2.4337999999999997</v>
          </cell>
          <cell r="AE337">
            <v>5.6558000000000002</v>
          </cell>
          <cell r="AF337">
            <v>0.7</v>
          </cell>
          <cell r="AG337">
            <v>6.2497999999999996</v>
          </cell>
          <cell r="AH337">
            <v>7.0015999999999998</v>
          </cell>
          <cell r="AI337">
            <v>25</v>
          </cell>
          <cell r="AJ337">
            <v>33</v>
          </cell>
        </row>
        <row r="338">
          <cell r="B338" t="str">
            <v>A327OnmyEC50</v>
          </cell>
          <cell r="C338" t="str">
            <v>Anadu et al. 1989</v>
          </cell>
          <cell r="D338">
            <v>1989</v>
          </cell>
          <cell r="E338" t="str">
            <v>Oncorhynchus mykiss</v>
          </cell>
          <cell r="F338" t="str">
            <v xml:space="preserve">Oncorhynchus </v>
          </cell>
          <cell r="G338" t="str">
            <v>mykiss</v>
          </cell>
          <cell r="H338"/>
          <cell r="I338" t="str">
            <v>fish</v>
          </cell>
          <cell r="J338" t="str">
            <v>juveniles</v>
          </cell>
          <cell r="K338" t="str">
            <v>mortality</v>
          </cell>
          <cell r="L338" t="str">
            <v>EC50</v>
          </cell>
          <cell r="M338" t="str">
            <v>ZnCl2</v>
          </cell>
          <cell r="N338" t="str">
            <v>Atomic Absorption; sampled 2 times from each treatment during tests</v>
          </cell>
          <cell r="O338" t="str">
            <v>flow through</v>
          </cell>
          <cell r="P338" t="str">
            <v>Acute</v>
          </cell>
          <cell r="Q338" t="str">
            <v>96-hr</v>
          </cell>
          <cell r="R338" t="str">
            <v>Oregon moist pellet diet</v>
          </cell>
          <cell r="S338" t="str">
            <v>W-Aerated WFTS well water (Oregon)</v>
          </cell>
          <cell r="T338"/>
          <cell r="U338">
            <v>12.6</v>
          </cell>
          <cell r="V338">
            <v>6.6</v>
          </cell>
          <cell r="W338" t="str">
            <v/>
          </cell>
          <cell r="X338">
            <v>107</v>
          </cell>
          <cell r="Y338">
            <v>104.646</v>
          </cell>
          <cell r="Z338" t="str">
            <v/>
          </cell>
          <cell r="AA338">
            <v>1.6</v>
          </cell>
          <cell r="AB338">
            <v>10</v>
          </cell>
          <cell r="AC338">
            <v>9.3438999999999997</v>
          </cell>
          <cell r="AD338">
            <v>2.4337999999999997</v>
          </cell>
          <cell r="AE338">
            <v>5.6558000000000002</v>
          </cell>
          <cell r="AF338">
            <v>0.7</v>
          </cell>
          <cell r="AG338">
            <v>6.2497999999999996</v>
          </cell>
          <cell r="AH338">
            <v>7.0015999999999998</v>
          </cell>
          <cell r="AI338">
            <v>25</v>
          </cell>
          <cell r="AJ338">
            <v>33</v>
          </cell>
        </row>
        <row r="339">
          <cell r="B339" t="str">
            <v>A328OnmyEC50</v>
          </cell>
          <cell r="C339" t="str">
            <v>Anadu et al. 1989</v>
          </cell>
          <cell r="D339">
            <v>1989</v>
          </cell>
          <cell r="E339" t="str">
            <v>Oncorhynchus mykiss</v>
          </cell>
          <cell r="F339" t="str">
            <v xml:space="preserve">Oncorhynchus </v>
          </cell>
          <cell r="G339" t="str">
            <v>mykiss</v>
          </cell>
          <cell r="H339"/>
          <cell r="I339" t="str">
            <v>fish</v>
          </cell>
          <cell r="J339" t="str">
            <v>juveniles</v>
          </cell>
          <cell r="K339" t="str">
            <v>mortality</v>
          </cell>
          <cell r="L339" t="str">
            <v>EC50</v>
          </cell>
          <cell r="M339" t="str">
            <v>ZnCl2</v>
          </cell>
          <cell r="N339" t="str">
            <v>Atomic Absorption; sampled 2 times from each treatment during tests</v>
          </cell>
          <cell r="O339" t="str">
            <v>flow through</v>
          </cell>
          <cell r="P339" t="str">
            <v>Acute</v>
          </cell>
          <cell r="Q339" t="str">
            <v>96-hr</v>
          </cell>
          <cell r="R339" t="str">
            <v>Oregon moist pellet diet</v>
          </cell>
          <cell r="S339" t="str">
            <v>W-Aerated WFTS well water (Oregon)</v>
          </cell>
          <cell r="T339" t="str">
            <v>MLR</v>
          </cell>
          <cell r="U339">
            <v>12.6</v>
          </cell>
          <cell r="V339">
            <v>6.6</v>
          </cell>
          <cell r="W339" t="str">
            <v/>
          </cell>
          <cell r="X339">
            <v>212</v>
          </cell>
          <cell r="Y339">
            <v>207.33599999999998</v>
          </cell>
          <cell r="Z339" t="str">
            <v/>
          </cell>
          <cell r="AA339">
            <v>1.6</v>
          </cell>
          <cell r="AB339">
            <v>10</v>
          </cell>
          <cell r="AC339">
            <v>9.3438999999999997</v>
          </cell>
          <cell r="AD339">
            <v>2.4337999999999997</v>
          </cell>
          <cell r="AE339">
            <v>5.6558000000000002</v>
          </cell>
          <cell r="AF339">
            <v>0.7</v>
          </cell>
          <cell r="AG339">
            <v>6.2497999999999996</v>
          </cell>
          <cell r="AH339">
            <v>7.0015999999999998</v>
          </cell>
          <cell r="AI339">
            <v>25</v>
          </cell>
          <cell r="AJ339">
            <v>33</v>
          </cell>
        </row>
        <row r="340">
          <cell r="B340" t="str">
            <v>A329OnmyEC50</v>
          </cell>
          <cell r="C340" t="str">
            <v>Anadu et al. 1989</v>
          </cell>
          <cell r="D340">
            <v>1989</v>
          </cell>
          <cell r="E340" t="str">
            <v>Oncorhynchus mykiss</v>
          </cell>
          <cell r="F340" t="str">
            <v xml:space="preserve">Oncorhynchus </v>
          </cell>
          <cell r="G340" t="str">
            <v>mykiss</v>
          </cell>
          <cell r="H340"/>
          <cell r="I340" t="str">
            <v>fish</v>
          </cell>
          <cell r="J340" t="str">
            <v>juveniles</v>
          </cell>
          <cell r="K340" t="str">
            <v>mortality</v>
          </cell>
          <cell r="L340" t="str">
            <v>EC50</v>
          </cell>
          <cell r="M340" t="str">
            <v>ZnCl2</v>
          </cell>
          <cell r="N340" t="str">
            <v>Atomic Absorption; sampled 2 times from each treatment during tests</v>
          </cell>
          <cell r="O340" t="str">
            <v>flow through</v>
          </cell>
          <cell r="P340" t="str">
            <v>Acute</v>
          </cell>
          <cell r="Q340" t="str">
            <v>96-hr</v>
          </cell>
          <cell r="R340" t="str">
            <v>Oregon moist pellet diet</v>
          </cell>
          <cell r="S340" t="str">
            <v>W-Aerated WFTS well water (Oregon)</v>
          </cell>
          <cell r="T340"/>
          <cell r="U340">
            <v>12.6</v>
          </cell>
          <cell r="V340">
            <v>6.6</v>
          </cell>
          <cell r="W340" t="str">
            <v/>
          </cell>
          <cell r="X340">
            <v>344</v>
          </cell>
          <cell r="Y340">
            <v>336.43200000000002</v>
          </cell>
          <cell r="Z340" t="str">
            <v/>
          </cell>
          <cell r="AA340">
            <v>1.6</v>
          </cell>
          <cell r="AB340">
            <v>10</v>
          </cell>
          <cell r="AC340">
            <v>9.3438999999999997</v>
          </cell>
          <cell r="AD340">
            <v>2.4337999999999997</v>
          </cell>
          <cell r="AE340">
            <v>5.6558000000000002</v>
          </cell>
          <cell r="AF340">
            <v>0.7</v>
          </cell>
          <cell r="AG340">
            <v>6.2497999999999996</v>
          </cell>
          <cell r="AH340">
            <v>7.0015999999999998</v>
          </cell>
          <cell r="AI340">
            <v>25</v>
          </cell>
          <cell r="AJ340">
            <v>33</v>
          </cell>
        </row>
        <row r="341">
          <cell r="B341" t="str">
            <v>A330OnmyEC50</v>
          </cell>
          <cell r="C341" t="str">
            <v>Anadu et al. 1989</v>
          </cell>
          <cell r="D341">
            <v>1989</v>
          </cell>
          <cell r="E341" t="str">
            <v>Oncorhynchus mykiss</v>
          </cell>
          <cell r="F341" t="str">
            <v xml:space="preserve">Oncorhynchus </v>
          </cell>
          <cell r="G341" t="str">
            <v>mykiss</v>
          </cell>
          <cell r="H341"/>
          <cell r="I341" t="str">
            <v>fish</v>
          </cell>
          <cell r="J341" t="str">
            <v>juveniles</v>
          </cell>
          <cell r="K341" t="str">
            <v>mortality</v>
          </cell>
          <cell r="L341" t="str">
            <v>EC50</v>
          </cell>
          <cell r="M341" t="str">
            <v>ZnCl2</v>
          </cell>
          <cell r="N341" t="str">
            <v>Atomic Absorption; sampled 2 times from each treatment during tests</v>
          </cell>
          <cell r="O341" t="str">
            <v>flow through</v>
          </cell>
          <cell r="P341" t="str">
            <v>Acute</v>
          </cell>
          <cell r="Q341" t="str">
            <v>96-hr</v>
          </cell>
          <cell r="R341" t="str">
            <v>Oregon moist pellet diet</v>
          </cell>
          <cell r="S341" t="str">
            <v>W-Aerated WFTS well water (Oregon)</v>
          </cell>
          <cell r="T341"/>
          <cell r="U341">
            <v>12.6</v>
          </cell>
          <cell r="V341">
            <v>6.6</v>
          </cell>
          <cell r="W341" t="str">
            <v/>
          </cell>
          <cell r="X341">
            <v>297</v>
          </cell>
          <cell r="Y341">
            <v>290.46600000000001</v>
          </cell>
          <cell r="Z341" t="str">
            <v/>
          </cell>
          <cell r="AA341">
            <v>1.6</v>
          </cell>
          <cell r="AB341">
            <v>10</v>
          </cell>
          <cell r="AC341">
            <v>9.3438999999999997</v>
          </cell>
          <cell r="AD341">
            <v>2.4337999999999997</v>
          </cell>
          <cell r="AE341">
            <v>5.6558000000000002</v>
          </cell>
          <cell r="AF341">
            <v>0.7</v>
          </cell>
          <cell r="AG341">
            <v>6.2497999999999996</v>
          </cell>
          <cell r="AH341">
            <v>7.0015999999999998</v>
          </cell>
          <cell r="AI341">
            <v>25</v>
          </cell>
          <cell r="AJ341">
            <v>33</v>
          </cell>
        </row>
        <row r="342">
          <cell r="B342" t="str">
            <v>A331OnmyEC50</v>
          </cell>
          <cell r="C342" t="str">
            <v>Anadu et al. 1989</v>
          </cell>
          <cell r="D342">
            <v>1989</v>
          </cell>
          <cell r="E342" t="str">
            <v>Oncorhynchus mykiss</v>
          </cell>
          <cell r="F342" t="str">
            <v xml:space="preserve">Oncorhynchus </v>
          </cell>
          <cell r="G342" t="str">
            <v>mykiss</v>
          </cell>
          <cell r="H342"/>
          <cell r="I342" t="str">
            <v>fish</v>
          </cell>
          <cell r="J342" t="str">
            <v>juveniles</v>
          </cell>
          <cell r="K342" t="str">
            <v>mortality</v>
          </cell>
          <cell r="L342" t="str">
            <v>EC50</v>
          </cell>
          <cell r="M342" t="str">
            <v>ZnCl2</v>
          </cell>
          <cell r="N342" t="str">
            <v>Atomic Absorption; sampled 2 times from each treatment during tests</v>
          </cell>
          <cell r="O342" t="str">
            <v>flow through</v>
          </cell>
          <cell r="P342" t="str">
            <v>Acute</v>
          </cell>
          <cell r="Q342" t="str">
            <v>96-hr</v>
          </cell>
          <cell r="R342" t="str">
            <v>Oregon moist pellet diet</v>
          </cell>
          <cell r="S342" t="str">
            <v>W-Aerated WFTS well water (Oregon)</v>
          </cell>
          <cell r="T342"/>
          <cell r="U342">
            <v>12.6</v>
          </cell>
          <cell r="V342">
            <v>6.6</v>
          </cell>
          <cell r="W342" t="str">
            <v/>
          </cell>
          <cell r="X342">
            <v>469</v>
          </cell>
          <cell r="Y342">
            <v>458.68200000000002</v>
          </cell>
          <cell r="Z342" t="str">
            <v/>
          </cell>
          <cell r="AA342">
            <v>1.6</v>
          </cell>
          <cell r="AB342">
            <v>10</v>
          </cell>
          <cell r="AC342">
            <v>9.3438999999999997</v>
          </cell>
          <cell r="AD342">
            <v>2.4337999999999997</v>
          </cell>
          <cell r="AE342">
            <v>5.6558000000000002</v>
          </cell>
          <cell r="AF342">
            <v>0.7</v>
          </cell>
          <cell r="AG342">
            <v>6.2497999999999996</v>
          </cell>
          <cell r="AH342">
            <v>7.0015999999999998</v>
          </cell>
          <cell r="AI342">
            <v>25</v>
          </cell>
          <cell r="AJ342">
            <v>33</v>
          </cell>
        </row>
        <row r="343">
          <cell r="B343" t="str">
            <v>A332OnmyEC50</v>
          </cell>
          <cell r="C343" t="str">
            <v>Anadu et al. 1989</v>
          </cell>
          <cell r="D343">
            <v>1989</v>
          </cell>
          <cell r="E343" t="str">
            <v>Oncorhynchus mykiss</v>
          </cell>
          <cell r="F343" t="str">
            <v xml:space="preserve">Oncorhynchus </v>
          </cell>
          <cell r="G343" t="str">
            <v>mykiss</v>
          </cell>
          <cell r="H343"/>
          <cell r="I343" t="str">
            <v>fish</v>
          </cell>
          <cell r="J343" t="str">
            <v>juveniles</v>
          </cell>
          <cell r="K343" t="str">
            <v>mortality</v>
          </cell>
          <cell r="L343" t="str">
            <v>EC50</v>
          </cell>
          <cell r="M343" t="str">
            <v>ZnCl2</v>
          </cell>
          <cell r="N343" t="str">
            <v>Atomic Absorption; sampled 2 times from each treatment during tests</v>
          </cell>
          <cell r="O343" t="str">
            <v>flow through</v>
          </cell>
          <cell r="P343" t="str">
            <v>Acute</v>
          </cell>
          <cell r="Q343" t="str">
            <v>96-hr</v>
          </cell>
          <cell r="R343" t="str">
            <v>Oregon moist pellet diet</v>
          </cell>
          <cell r="S343" t="str">
            <v>W-Aerated WFTS well water (Oregon)</v>
          </cell>
          <cell r="T343" t="str">
            <v>MLR</v>
          </cell>
          <cell r="U343">
            <v>12.6</v>
          </cell>
          <cell r="V343">
            <v>6.6</v>
          </cell>
          <cell r="W343" t="str">
            <v/>
          </cell>
          <cell r="X343">
            <v>181</v>
          </cell>
          <cell r="Y343">
            <v>177.018</v>
          </cell>
          <cell r="Z343" t="str">
            <v/>
          </cell>
          <cell r="AA343">
            <v>1.6</v>
          </cell>
          <cell r="AB343">
            <v>10</v>
          </cell>
          <cell r="AC343">
            <v>9.3438999999999997</v>
          </cell>
          <cell r="AD343">
            <v>2.4337999999999997</v>
          </cell>
          <cell r="AE343">
            <v>5.6558000000000002</v>
          </cell>
          <cell r="AF343">
            <v>0.7</v>
          </cell>
          <cell r="AG343">
            <v>6.2497999999999996</v>
          </cell>
          <cell r="AH343">
            <v>7.0015999999999998</v>
          </cell>
          <cell r="AI343">
            <v>25</v>
          </cell>
          <cell r="AJ343">
            <v>33</v>
          </cell>
        </row>
        <row r="344">
          <cell r="B344" t="str">
            <v>A333OnmyEC50</v>
          </cell>
          <cell r="C344" t="str">
            <v>Anadu et al. 1989</v>
          </cell>
          <cell r="D344">
            <v>1989</v>
          </cell>
          <cell r="E344" t="str">
            <v>Oncorhynchus mykiss</v>
          </cell>
          <cell r="F344" t="str">
            <v xml:space="preserve">Oncorhynchus </v>
          </cell>
          <cell r="G344" t="str">
            <v>mykiss</v>
          </cell>
          <cell r="H344"/>
          <cell r="I344" t="str">
            <v>fish</v>
          </cell>
          <cell r="J344" t="str">
            <v>juveniles</v>
          </cell>
          <cell r="K344" t="str">
            <v>mortality</v>
          </cell>
          <cell r="L344" t="str">
            <v>EC50</v>
          </cell>
          <cell r="M344" t="str">
            <v>ZnCl2</v>
          </cell>
          <cell r="N344" t="str">
            <v>Atomic Absorption; sampled 2 times from each treatment during tests</v>
          </cell>
          <cell r="O344" t="str">
            <v>flow through</v>
          </cell>
          <cell r="P344" t="str">
            <v>Acute</v>
          </cell>
          <cell r="Q344" t="str">
            <v>96-hr</v>
          </cell>
          <cell r="R344" t="str">
            <v>Oregon moist pellet diet</v>
          </cell>
          <cell r="S344" t="str">
            <v>W-Aerated WFTS well water (Oregon)</v>
          </cell>
          <cell r="T344"/>
          <cell r="U344">
            <v>12.6</v>
          </cell>
          <cell r="V344">
            <v>6.6</v>
          </cell>
          <cell r="W344" t="str">
            <v/>
          </cell>
          <cell r="X344">
            <v>246</v>
          </cell>
          <cell r="Y344">
            <v>240.58799999999999</v>
          </cell>
          <cell r="Z344" t="str">
            <v/>
          </cell>
          <cell r="AA344">
            <v>1.6</v>
          </cell>
          <cell r="AB344">
            <v>10</v>
          </cell>
          <cell r="AC344">
            <v>9.3438999999999997</v>
          </cell>
          <cell r="AD344">
            <v>2.4337999999999997</v>
          </cell>
          <cell r="AE344">
            <v>5.6558000000000002</v>
          </cell>
          <cell r="AF344">
            <v>0.7</v>
          </cell>
          <cell r="AG344">
            <v>6.2497999999999996</v>
          </cell>
          <cell r="AH344">
            <v>7.0015999999999998</v>
          </cell>
          <cell r="AI344">
            <v>25</v>
          </cell>
          <cell r="AJ344">
            <v>33</v>
          </cell>
        </row>
        <row r="345">
          <cell r="B345" t="str">
            <v>A334OnmyEC50</v>
          </cell>
          <cell r="C345" t="str">
            <v>Anadu et al. 1989</v>
          </cell>
          <cell r="D345">
            <v>1989</v>
          </cell>
          <cell r="E345" t="str">
            <v>Oncorhynchus mykiss</v>
          </cell>
          <cell r="F345" t="str">
            <v xml:space="preserve">Oncorhynchus </v>
          </cell>
          <cell r="G345" t="str">
            <v>mykiss</v>
          </cell>
          <cell r="H345"/>
          <cell r="I345" t="str">
            <v>fish</v>
          </cell>
          <cell r="J345" t="str">
            <v>juveniles</v>
          </cell>
          <cell r="K345" t="str">
            <v>mortality</v>
          </cell>
          <cell r="L345" t="str">
            <v>EC50</v>
          </cell>
          <cell r="M345" t="str">
            <v>ZnCl2</v>
          </cell>
          <cell r="N345" t="str">
            <v>Atomic Absorption; sampled 2 times from each treatment during tests</v>
          </cell>
          <cell r="O345" t="str">
            <v>flow through</v>
          </cell>
          <cell r="P345" t="str">
            <v>Acute</v>
          </cell>
          <cell r="Q345" t="str">
            <v>96-hr</v>
          </cell>
          <cell r="R345" t="str">
            <v>Oregon moist pellet diet</v>
          </cell>
          <cell r="S345" t="str">
            <v>W-Aerated WFTS well water (Oregon)</v>
          </cell>
          <cell r="T345"/>
          <cell r="U345">
            <v>12.6</v>
          </cell>
          <cell r="V345">
            <v>6.6</v>
          </cell>
          <cell r="W345" t="str">
            <v/>
          </cell>
          <cell r="X345">
            <v>251</v>
          </cell>
          <cell r="Y345">
            <v>245.47800000000001</v>
          </cell>
          <cell r="Z345" t="str">
            <v/>
          </cell>
          <cell r="AA345">
            <v>1.6</v>
          </cell>
          <cell r="AB345">
            <v>10</v>
          </cell>
          <cell r="AC345">
            <v>9.3438999999999997</v>
          </cell>
          <cell r="AD345">
            <v>2.4337999999999997</v>
          </cell>
          <cell r="AE345">
            <v>5.6558000000000002</v>
          </cell>
          <cell r="AF345">
            <v>0.7</v>
          </cell>
          <cell r="AG345">
            <v>6.2497999999999996</v>
          </cell>
          <cell r="AH345">
            <v>7.0015999999999998</v>
          </cell>
          <cell r="AI345">
            <v>25</v>
          </cell>
          <cell r="AJ345">
            <v>33</v>
          </cell>
        </row>
        <row r="346">
          <cell r="B346" t="str">
            <v>A335OnmyEC50</v>
          </cell>
          <cell r="C346" t="str">
            <v>Anadu et al. 1989</v>
          </cell>
          <cell r="D346">
            <v>1989</v>
          </cell>
          <cell r="E346" t="str">
            <v>Oncorhynchus mykiss</v>
          </cell>
          <cell r="F346" t="str">
            <v xml:space="preserve">Oncorhynchus </v>
          </cell>
          <cell r="G346" t="str">
            <v>mykiss</v>
          </cell>
          <cell r="H346"/>
          <cell r="I346" t="str">
            <v>fish</v>
          </cell>
          <cell r="J346" t="str">
            <v>juveniles</v>
          </cell>
          <cell r="K346" t="str">
            <v>mortality</v>
          </cell>
          <cell r="L346" t="str">
            <v>EC50</v>
          </cell>
          <cell r="M346" t="str">
            <v>ZnCl2</v>
          </cell>
          <cell r="N346" t="str">
            <v>Atomic Absorption; sampled 2 times from each treatment during tests</v>
          </cell>
          <cell r="O346" t="str">
            <v>flow through</v>
          </cell>
          <cell r="P346" t="str">
            <v>Acute</v>
          </cell>
          <cell r="Q346" t="str">
            <v>96-hr</v>
          </cell>
          <cell r="R346" t="str">
            <v>Oregon moist pellet diet</v>
          </cell>
          <cell r="S346" t="str">
            <v>W-Aerated WFTS well water (Oregon)</v>
          </cell>
          <cell r="T346" t="str">
            <v>MLR</v>
          </cell>
          <cell r="U346">
            <v>12.6</v>
          </cell>
          <cell r="V346">
            <v>6.6</v>
          </cell>
          <cell r="W346" t="str">
            <v/>
          </cell>
          <cell r="X346">
            <v>271</v>
          </cell>
          <cell r="Y346">
            <v>265.03800000000001</v>
          </cell>
          <cell r="Z346" t="str">
            <v/>
          </cell>
          <cell r="AA346">
            <v>1.6</v>
          </cell>
          <cell r="AB346">
            <v>10</v>
          </cell>
          <cell r="AC346">
            <v>9.3438999999999997</v>
          </cell>
          <cell r="AD346">
            <v>2.4337999999999997</v>
          </cell>
          <cell r="AE346">
            <v>5.6558000000000002</v>
          </cell>
          <cell r="AF346">
            <v>0.7</v>
          </cell>
          <cell r="AG346">
            <v>6.2497999999999996</v>
          </cell>
          <cell r="AH346">
            <v>7.0015999999999998</v>
          </cell>
          <cell r="AI346">
            <v>25</v>
          </cell>
          <cell r="AJ346">
            <v>33</v>
          </cell>
        </row>
        <row r="347">
          <cell r="B347" t="str">
            <v>A336OnmyEC50</v>
          </cell>
          <cell r="C347" t="str">
            <v>Anadu et al. 1989</v>
          </cell>
          <cell r="D347">
            <v>1989</v>
          </cell>
          <cell r="E347" t="str">
            <v>Oncorhynchus mykiss</v>
          </cell>
          <cell r="F347" t="str">
            <v xml:space="preserve">Oncorhynchus </v>
          </cell>
          <cell r="G347" t="str">
            <v>mykiss</v>
          </cell>
          <cell r="H347"/>
          <cell r="I347" t="str">
            <v>fish</v>
          </cell>
          <cell r="J347" t="str">
            <v>juveniles</v>
          </cell>
          <cell r="K347" t="str">
            <v>mortality</v>
          </cell>
          <cell r="L347" t="str">
            <v>EC50</v>
          </cell>
          <cell r="M347" t="str">
            <v>ZnCl2</v>
          </cell>
          <cell r="N347" t="str">
            <v>Atomic Absorption; sampled 2 times from each treatment during tests</v>
          </cell>
          <cell r="O347" t="str">
            <v>flow through</v>
          </cell>
          <cell r="P347" t="str">
            <v>Acute</v>
          </cell>
          <cell r="Q347" t="str">
            <v>96-hr</v>
          </cell>
          <cell r="R347" t="str">
            <v>Oregon moist pellet diet</v>
          </cell>
          <cell r="S347" t="str">
            <v>W-Aerated WFTS well water (Oregon)</v>
          </cell>
          <cell r="T347"/>
          <cell r="U347">
            <v>12.6</v>
          </cell>
          <cell r="V347">
            <v>6.6</v>
          </cell>
          <cell r="W347" t="str">
            <v/>
          </cell>
          <cell r="X347">
            <v>191</v>
          </cell>
          <cell r="Y347">
            <v>186.798</v>
          </cell>
          <cell r="Z347" t="str">
            <v/>
          </cell>
          <cell r="AA347">
            <v>1.6</v>
          </cell>
          <cell r="AB347">
            <v>10</v>
          </cell>
          <cell r="AC347">
            <v>9.3438999999999997</v>
          </cell>
          <cell r="AD347">
            <v>2.4337999999999997</v>
          </cell>
          <cell r="AE347">
            <v>5.6558000000000002</v>
          </cell>
          <cell r="AF347">
            <v>0.7</v>
          </cell>
          <cell r="AG347">
            <v>6.2497999999999996</v>
          </cell>
          <cell r="AH347">
            <v>7.0015999999999998</v>
          </cell>
          <cell r="AI347">
            <v>25</v>
          </cell>
          <cell r="AJ347">
            <v>33</v>
          </cell>
        </row>
        <row r="348">
          <cell r="B348" t="str">
            <v>A337OnmyEC50</v>
          </cell>
          <cell r="C348" t="str">
            <v>Anadu et al. 1989</v>
          </cell>
          <cell r="D348">
            <v>1989</v>
          </cell>
          <cell r="E348" t="str">
            <v>Oncorhynchus mykiss</v>
          </cell>
          <cell r="F348" t="str">
            <v xml:space="preserve">Oncorhynchus </v>
          </cell>
          <cell r="G348" t="str">
            <v>mykiss</v>
          </cell>
          <cell r="H348"/>
          <cell r="I348" t="str">
            <v>fish</v>
          </cell>
          <cell r="J348" t="str">
            <v>juveniles</v>
          </cell>
          <cell r="K348" t="str">
            <v>mortality</v>
          </cell>
          <cell r="L348" t="str">
            <v>EC50</v>
          </cell>
          <cell r="M348" t="str">
            <v>ZnCl2</v>
          </cell>
          <cell r="N348" t="str">
            <v>Atomic Absorption; sampled 2 times from each treatment during tests</v>
          </cell>
          <cell r="O348" t="str">
            <v>flow through</v>
          </cell>
          <cell r="P348" t="str">
            <v>Acute</v>
          </cell>
          <cell r="Q348" t="str">
            <v>96-hr</v>
          </cell>
          <cell r="R348" t="str">
            <v>Oregon moist pellet diet</v>
          </cell>
          <cell r="S348" t="str">
            <v>W-Aerated WFTS well water (Oregon)</v>
          </cell>
          <cell r="T348"/>
          <cell r="U348">
            <v>12.6</v>
          </cell>
          <cell r="V348">
            <v>6.6</v>
          </cell>
          <cell r="W348" t="str">
            <v/>
          </cell>
          <cell r="X348">
            <v>204</v>
          </cell>
          <cell r="Y348">
            <v>199.512</v>
          </cell>
          <cell r="Z348" t="str">
            <v/>
          </cell>
          <cell r="AA348">
            <v>1.6</v>
          </cell>
          <cell r="AB348">
            <v>10</v>
          </cell>
          <cell r="AC348">
            <v>9.3438999999999997</v>
          </cell>
          <cell r="AD348">
            <v>2.4337999999999997</v>
          </cell>
          <cell r="AE348">
            <v>5.6558000000000002</v>
          </cell>
          <cell r="AF348">
            <v>0.7</v>
          </cell>
          <cell r="AG348">
            <v>6.2497999999999996</v>
          </cell>
          <cell r="AH348">
            <v>7.0015999999999998</v>
          </cell>
          <cell r="AI348">
            <v>25</v>
          </cell>
          <cell r="AJ348">
            <v>33</v>
          </cell>
        </row>
        <row r="349">
          <cell r="B349" t="str">
            <v>A338OnmyEC50</v>
          </cell>
          <cell r="C349" t="str">
            <v>Anadu et al. 1989</v>
          </cell>
          <cell r="D349">
            <v>1989</v>
          </cell>
          <cell r="E349" t="str">
            <v>Oncorhynchus mykiss</v>
          </cell>
          <cell r="F349" t="str">
            <v xml:space="preserve">Oncorhynchus </v>
          </cell>
          <cell r="G349" t="str">
            <v>mykiss</v>
          </cell>
          <cell r="H349"/>
          <cell r="I349" t="str">
            <v>fish</v>
          </cell>
          <cell r="J349" t="str">
            <v>juveniles</v>
          </cell>
          <cell r="K349" t="str">
            <v>mortality</v>
          </cell>
          <cell r="L349" t="str">
            <v>EC50</v>
          </cell>
          <cell r="M349" t="str">
            <v>ZnCl2</v>
          </cell>
          <cell r="N349" t="str">
            <v>Atomic Absorption; sampled 2 times from each treatment during tests</v>
          </cell>
          <cell r="O349" t="str">
            <v>flow through</v>
          </cell>
          <cell r="P349" t="str">
            <v>Acute</v>
          </cell>
          <cell r="Q349" t="str">
            <v>96-hr</v>
          </cell>
          <cell r="R349" t="str">
            <v>Oregon moist pellet diet</v>
          </cell>
          <cell r="S349" t="str">
            <v>W-Aerated WFTS well water (Oregon)</v>
          </cell>
          <cell r="T349"/>
          <cell r="U349">
            <v>12.6</v>
          </cell>
          <cell r="V349">
            <v>6.6</v>
          </cell>
          <cell r="W349" t="str">
            <v/>
          </cell>
          <cell r="X349">
            <v>226</v>
          </cell>
          <cell r="Y349">
            <v>221.02799999999999</v>
          </cell>
          <cell r="Z349" t="str">
            <v/>
          </cell>
          <cell r="AA349">
            <v>1.6</v>
          </cell>
          <cell r="AB349">
            <v>10</v>
          </cell>
          <cell r="AC349">
            <v>9.3438999999999997</v>
          </cell>
          <cell r="AD349">
            <v>2.4337999999999997</v>
          </cell>
          <cell r="AE349">
            <v>5.6558000000000002</v>
          </cell>
          <cell r="AF349">
            <v>0.7</v>
          </cell>
          <cell r="AG349">
            <v>6.2497999999999996</v>
          </cell>
          <cell r="AH349">
            <v>7.0015999999999998</v>
          </cell>
          <cell r="AI349">
            <v>25</v>
          </cell>
          <cell r="AJ349">
            <v>33</v>
          </cell>
        </row>
        <row r="350">
          <cell r="B350" t="str">
            <v>A2401OnmyEC50</v>
          </cell>
          <cell r="C350" t="str">
            <v>Anadu et al. 1989</v>
          </cell>
          <cell r="D350">
            <v>1989</v>
          </cell>
          <cell r="E350" t="str">
            <v>Oncorhynchus mykiss</v>
          </cell>
          <cell r="F350" t="str">
            <v xml:space="preserve">Oncorhynchus </v>
          </cell>
          <cell r="G350" t="str">
            <v>mykiss</v>
          </cell>
          <cell r="H350"/>
          <cell r="I350" t="str">
            <v>fish</v>
          </cell>
          <cell r="J350" t="str">
            <v>juveniles</v>
          </cell>
          <cell r="K350" t="str">
            <v>mortality</v>
          </cell>
          <cell r="L350" t="str">
            <v>EC50</v>
          </cell>
          <cell r="M350" t="str">
            <v>ZnCl2</v>
          </cell>
          <cell r="N350" t="str">
            <v>Atomic Absorption; sampled 2 times from each treatment during tests</v>
          </cell>
          <cell r="O350" t="str">
            <v>flow through</v>
          </cell>
          <cell r="P350" t="str">
            <v>Acute</v>
          </cell>
          <cell r="Q350" t="str">
            <v>120-hr</v>
          </cell>
          <cell r="R350" t="str">
            <v>Oregon moist pellet diet</v>
          </cell>
          <cell r="S350" t="str">
            <v>W-Aerated WFTS well water (Oregon)</v>
          </cell>
          <cell r="T350"/>
          <cell r="U350">
            <v>12.6</v>
          </cell>
          <cell r="V350">
            <v>6.6</v>
          </cell>
          <cell r="W350" t="str">
            <v/>
          </cell>
          <cell r="X350">
            <v>170</v>
          </cell>
          <cell r="Y350">
            <v>166.26</v>
          </cell>
          <cell r="Z350" t="str">
            <v/>
          </cell>
          <cell r="AA350">
            <v>1.6</v>
          </cell>
          <cell r="AB350">
            <v>10</v>
          </cell>
          <cell r="AC350">
            <v>9.3438999999999997</v>
          </cell>
          <cell r="AD350">
            <v>2.4337999999999997</v>
          </cell>
          <cell r="AE350">
            <v>5.6558000000000002</v>
          </cell>
          <cell r="AF350">
            <v>0.7</v>
          </cell>
          <cell r="AG350">
            <v>6.2497999999999996</v>
          </cell>
          <cell r="AH350">
            <v>7.0015999999999998</v>
          </cell>
          <cell r="AI350">
            <v>25</v>
          </cell>
          <cell r="AJ350">
            <v>33</v>
          </cell>
        </row>
        <row r="351">
          <cell r="B351" t="str">
            <v>A339OnmyEC50</v>
          </cell>
          <cell r="C351" t="str">
            <v>Besser et al. 2007</v>
          </cell>
          <cell r="D351">
            <v>2007</v>
          </cell>
          <cell r="E351" t="str">
            <v>Oncorhynchus mykiss</v>
          </cell>
          <cell r="F351" t="str">
            <v xml:space="preserve">Oncorhynchus </v>
          </cell>
          <cell r="G351" t="str">
            <v>mykiss</v>
          </cell>
          <cell r="H351" t="str">
            <v>R</v>
          </cell>
          <cell r="I351" t="str">
            <v>fish</v>
          </cell>
          <cell r="J351" t="str">
            <v>swim-up</v>
          </cell>
          <cell r="K351" t="str">
            <v>mortality</v>
          </cell>
          <cell r="L351" t="str">
            <v>EC50</v>
          </cell>
          <cell r="M351" t="str">
            <v>ZnSO4</v>
          </cell>
          <cell r="N351"/>
          <cell r="O351" t="str">
            <v>flow through</v>
          </cell>
          <cell r="P351" t="str">
            <v>Acute</v>
          </cell>
          <cell r="Q351" t="str">
            <v>96-hr</v>
          </cell>
          <cell r="R351" t="str">
            <v>None</v>
          </cell>
          <cell r="S351" t="str">
            <v>W-Columbia; diluted</v>
          </cell>
          <cell r="T351" t="str">
            <v>MLR</v>
          </cell>
          <cell r="U351">
            <v>18.2</v>
          </cell>
          <cell r="V351">
            <v>8.2200000000000006</v>
          </cell>
          <cell r="W351" t="str">
            <v/>
          </cell>
          <cell r="X351" t="str">
            <v/>
          </cell>
          <cell r="Y351">
            <v>263</v>
          </cell>
          <cell r="Z351" t="str">
            <v/>
          </cell>
          <cell r="AA351">
            <v>0.5</v>
          </cell>
          <cell r="AB351">
            <v>10</v>
          </cell>
          <cell r="AC351">
            <v>25</v>
          </cell>
          <cell r="AD351">
            <v>8</v>
          </cell>
          <cell r="AE351">
            <v>8.3000000000000007</v>
          </cell>
          <cell r="AF351">
            <v>1</v>
          </cell>
          <cell r="AG351">
            <v>18</v>
          </cell>
          <cell r="AH351">
            <v>9</v>
          </cell>
          <cell r="AI351">
            <v>91</v>
          </cell>
          <cell r="AJ351">
            <v>101</v>
          </cell>
        </row>
        <row r="352">
          <cell r="B352" t="str">
            <v>A340OnmyEC50</v>
          </cell>
          <cell r="C352" t="str">
            <v>Besser et al. 2007</v>
          </cell>
          <cell r="D352">
            <v>2007</v>
          </cell>
          <cell r="E352" t="str">
            <v>Oncorhynchus mykiss</v>
          </cell>
          <cell r="F352" t="str">
            <v xml:space="preserve">Oncorhynchus </v>
          </cell>
          <cell r="G352" t="str">
            <v>mykiss</v>
          </cell>
          <cell r="H352" t="str">
            <v>R</v>
          </cell>
          <cell r="I352" t="str">
            <v>fish</v>
          </cell>
          <cell r="J352" t="str">
            <v>juveniles</v>
          </cell>
          <cell r="K352" t="str">
            <v>mortality</v>
          </cell>
          <cell r="L352" t="str">
            <v>EC50</v>
          </cell>
          <cell r="M352" t="str">
            <v>ZnSO4</v>
          </cell>
          <cell r="N352"/>
          <cell r="O352" t="str">
            <v>flow through</v>
          </cell>
          <cell r="P352" t="str">
            <v>Acute</v>
          </cell>
          <cell r="Q352" t="str">
            <v>96-hr</v>
          </cell>
          <cell r="R352" t="str">
            <v>None</v>
          </cell>
          <cell r="S352" t="str">
            <v>W-Columbia; diluted</v>
          </cell>
          <cell r="T352" t="str">
            <v>MLR</v>
          </cell>
          <cell r="U352">
            <v>18.2</v>
          </cell>
          <cell r="V352">
            <v>8.2200000000000006</v>
          </cell>
          <cell r="W352" t="str">
            <v/>
          </cell>
          <cell r="X352" t="str">
            <v/>
          </cell>
          <cell r="Y352">
            <v>175</v>
          </cell>
          <cell r="Z352" t="str">
            <v/>
          </cell>
          <cell r="AA352">
            <v>0.5</v>
          </cell>
          <cell r="AB352">
            <v>10</v>
          </cell>
          <cell r="AC352">
            <v>25</v>
          </cell>
          <cell r="AD352">
            <v>8</v>
          </cell>
          <cell r="AE352">
            <v>8.3000000000000007</v>
          </cell>
          <cell r="AF352">
            <v>1</v>
          </cell>
          <cell r="AG352">
            <v>18</v>
          </cell>
          <cell r="AH352">
            <v>9</v>
          </cell>
          <cell r="AI352">
            <v>91</v>
          </cell>
          <cell r="AJ352">
            <v>101</v>
          </cell>
        </row>
        <row r="353">
          <cell r="B353" t="str">
            <v>A341OnmyEC50</v>
          </cell>
          <cell r="C353" t="str">
            <v>Brinkman and Hansen 2004</v>
          </cell>
          <cell r="D353">
            <v>2004</v>
          </cell>
          <cell r="E353" t="str">
            <v>Oncorhynchus mykiss</v>
          </cell>
          <cell r="F353" t="str">
            <v xml:space="preserve">Oncorhynchus </v>
          </cell>
          <cell r="G353" t="str">
            <v>mykiss</v>
          </cell>
          <cell r="H353"/>
          <cell r="I353" t="str">
            <v>fish</v>
          </cell>
          <cell r="J353" t="str">
            <v>fry</v>
          </cell>
          <cell r="K353" t="str">
            <v>mortality</v>
          </cell>
          <cell r="L353" t="str">
            <v>EC50</v>
          </cell>
          <cell r="M353" t="str">
            <v>ZnSO4</v>
          </cell>
          <cell r="N353" t="str">
            <v>Measured - daily</v>
          </cell>
          <cell r="O353" t="str">
            <v>flow through</v>
          </cell>
          <cell r="P353" t="str">
            <v>Acute</v>
          </cell>
          <cell r="Q353" t="str">
            <v>96-hr</v>
          </cell>
          <cell r="R353" t="str">
            <v>None</v>
          </cell>
          <cell r="S353" t="str">
            <v>T+RO-dechlorinated Fort Collins water mixed with RO water</v>
          </cell>
          <cell r="T353" t="str">
            <v>MLR</v>
          </cell>
          <cell r="U353">
            <v>12.2</v>
          </cell>
          <cell r="V353">
            <v>7.35</v>
          </cell>
          <cell r="W353" t="str">
            <v/>
          </cell>
          <cell r="X353" t="str">
            <v/>
          </cell>
          <cell r="Y353">
            <v>125</v>
          </cell>
          <cell r="Z353" t="str">
            <v/>
          </cell>
          <cell r="AA353">
            <v>1.7</v>
          </cell>
          <cell r="AB353">
            <v>10</v>
          </cell>
          <cell r="AC353">
            <v>11.963326226012793</v>
          </cell>
          <cell r="AD353">
            <v>0.84946695095948832</v>
          </cell>
          <cell r="AE353">
            <v>1.4157782515991473</v>
          </cell>
          <cell r="AF353">
            <v>0.42473347547974416</v>
          </cell>
          <cell r="AG353">
            <v>8.7070362473347558</v>
          </cell>
          <cell r="AH353">
            <v>1.6989339019189766</v>
          </cell>
          <cell r="AI353">
            <v>19.5</v>
          </cell>
          <cell r="AJ353">
            <v>33.200000000000003</v>
          </cell>
        </row>
        <row r="354">
          <cell r="B354" t="str">
            <v>A342OnmyEC50</v>
          </cell>
          <cell r="C354" t="str">
            <v>Brinkman and Hansen 2004</v>
          </cell>
          <cell r="D354">
            <v>2004</v>
          </cell>
          <cell r="E354" t="str">
            <v>Oncorhynchus mykiss</v>
          </cell>
          <cell r="F354" t="str">
            <v xml:space="preserve">Oncorhynchus </v>
          </cell>
          <cell r="G354" t="str">
            <v>mykiss</v>
          </cell>
          <cell r="H354"/>
          <cell r="I354" t="str">
            <v>fish</v>
          </cell>
          <cell r="J354" t="str">
            <v>fry</v>
          </cell>
          <cell r="K354" t="str">
            <v>mortality</v>
          </cell>
          <cell r="L354" t="str">
            <v>EC50</v>
          </cell>
          <cell r="M354" t="str">
            <v>ZnSO4</v>
          </cell>
          <cell r="N354" t="str">
            <v>Measured - daily</v>
          </cell>
          <cell r="O354" t="str">
            <v>flow through</v>
          </cell>
          <cell r="P354" t="str">
            <v>Acute</v>
          </cell>
          <cell r="Q354" t="str">
            <v>96-hr</v>
          </cell>
          <cell r="R354" t="str">
            <v>None</v>
          </cell>
          <cell r="S354" t="str">
            <v>T+W-dechlorinated Ft. Collins tap water plus onsite well water</v>
          </cell>
          <cell r="T354" t="str">
            <v>MLR</v>
          </cell>
          <cell r="U354">
            <v>12.1</v>
          </cell>
          <cell r="V354">
            <v>7.54</v>
          </cell>
          <cell r="W354" t="str">
            <v/>
          </cell>
          <cell r="X354" t="str">
            <v/>
          </cell>
          <cell r="Y354">
            <v>588</v>
          </cell>
          <cell r="Z354" t="str">
            <v/>
          </cell>
          <cell r="AA354">
            <v>1.7</v>
          </cell>
          <cell r="AB354">
            <v>10</v>
          </cell>
          <cell r="AC354">
            <v>41.232835820895517</v>
          </cell>
          <cell r="AD354">
            <v>10.258887381275441</v>
          </cell>
          <cell r="AE354">
            <v>9.3710990502035276</v>
          </cell>
          <cell r="AF354">
            <v>0.69050203527815457</v>
          </cell>
          <cell r="AG354">
            <v>43.008412483039351</v>
          </cell>
          <cell r="AH354">
            <v>11.048032564450473</v>
          </cell>
          <cell r="AI354">
            <v>95.8</v>
          </cell>
          <cell r="AJ354">
            <v>145.4</v>
          </cell>
        </row>
        <row r="355">
          <cell r="B355" t="str">
            <v>A343OnmyEC50</v>
          </cell>
          <cell r="C355" t="str">
            <v>Buhl and Hamilton 1990</v>
          </cell>
          <cell r="D355">
            <v>1990</v>
          </cell>
          <cell r="E355" t="str">
            <v>Oncorhynchus mykiss</v>
          </cell>
          <cell r="F355" t="str">
            <v xml:space="preserve">Oncorhynchus </v>
          </cell>
          <cell r="G355" t="str">
            <v>mykiss</v>
          </cell>
          <cell r="H355" t="str">
            <v>R</v>
          </cell>
          <cell r="I355" t="str">
            <v>fish</v>
          </cell>
          <cell r="J355" t="str">
            <v>0.6 g</v>
          </cell>
          <cell r="K355" t="str">
            <v>mortality</v>
          </cell>
          <cell r="L355" t="str">
            <v>EC50</v>
          </cell>
          <cell r="M355" t="str">
            <v>ZnCl2</v>
          </cell>
          <cell r="N355" t="str">
            <v>Not stated</v>
          </cell>
          <cell r="O355" t="str">
            <v>static</v>
          </cell>
          <cell r="P355" t="str">
            <v>Acute</v>
          </cell>
          <cell r="Q355" t="str">
            <v>96-hr</v>
          </cell>
          <cell r="R355"/>
          <cell r="S355" t="str">
            <v>S-EPA Soft water</v>
          </cell>
          <cell r="T355"/>
          <cell r="U355">
            <v>12</v>
          </cell>
          <cell r="V355">
            <v>7.55</v>
          </cell>
          <cell r="W355" t="str">
            <v/>
          </cell>
          <cell r="X355">
            <v>169</v>
          </cell>
          <cell r="Y355">
            <v>165.28200000000001</v>
          </cell>
          <cell r="Z355" t="str">
            <v/>
          </cell>
          <cell r="AA355">
            <v>0.5</v>
          </cell>
          <cell r="AB355">
            <v>10</v>
          </cell>
          <cell r="AC355">
            <v>6.8</v>
          </cell>
          <cell r="AD355">
            <v>5.9</v>
          </cell>
          <cell r="AE355">
            <v>12.8</v>
          </cell>
          <cell r="AF355">
            <v>1.02</v>
          </cell>
          <cell r="AG355">
            <v>36.799999999999997</v>
          </cell>
          <cell r="AH355">
            <v>0.86</v>
          </cell>
          <cell r="AI355">
            <v>30.9</v>
          </cell>
          <cell r="AJ355">
            <v>41.3</v>
          </cell>
        </row>
        <row r="356">
          <cell r="B356" t="str">
            <v>A344OnmyEC50</v>
          </cell>
          <cell r="C356" t="str">
            <v>Chapman 1975, 1978b</v>
          </cell>
          <cell r="D356" t="str">
            <v>1978b</v>
          </cell>
          <cell r="E356" t="str">
            <v>Oncorhynchus mykiss</v>
          </cell>
          <cell r="F356" t="str">
            <v xml:space="preserve">Oncorhynchus </v>
          </cell>
          <cell r="G356" t="str">
            <v>mykiss</v>
          </cell>
          <cell r="H356"/>
          <cell r="I356" t="str">
            <v>fish</v>
          </cell>
          <cell r="J356" t="str">
            <v>alevin</v>
          </cell>
          <cell r="K356" t="str">
            <v>mortality</v>
          </cell>
          <cell r="L356" t="str">
            <v>EC50</v>
          </cell>
          <cell r="M356" t="str">
            <v>ZnCl2</v>
          </cell>
          <cell r="N356" t="str">
            <v>Total conc measured daily</v>
          </cell>
          <cell r="O356" t="str">
            <v>flow through</v>
          </cell>
          <cell r="P356" t="str">
            <v>Acute</v>
          </cell>
          <cell r="Q356" t="str">
            <v>96-hr</v>
          </cell>
          <cell r="R356"/>
          <cell r="S356" t="str">
            <v>W-Env. Research Lab, Corvallis + RO water as needed</v>
          </cell>
          <cell r="T356"/>
          <cell r="U356">
            <v>12.2</v>
          </cell>
          <cell r="V356">
            <v>7.1</v>
          </cell>
          <cell r="W356" t="str">
            <v/>
          </cell>
          <cell r="X356">
            <v>815</v>
          </cell>
          <cell r="Y356">
            <v>797.06999999999994</v>
          </cell>
          <cell r="Z356">
            <v>1.4</v>
          </cell>
          <cell r="AA356" t="str">
            <v/>
          </cell>
          <cell r="AB356" t="str">
            <v/>
          </cell>
          <cell r="AC356">
            <v>6.8</v>
          </cell>
          <cell r="AD356">
            <v>1.8</v>
          </cell>
          <cell r="AE356">
            <v>5</v>
          </cell>
          <cell r="AF356">
            <v>0.6</v>
          </cell>
          <cell r="AG356">
            <v>4.2</v>
          </cell>
          <cell r="AH356">
            <v>6</v>
          </cell>
          <cell r="AI356">
            <v>22</v>
          </cell>
          <cell r="AJ356">
            <v>24</v>
          </cell>
        </row>
        <row r="357">
          <cell r="B357" t="str">
            <v>A345OnmyEC50</v>
          </cell>
          <cell r="C357" t="str">
            <v>Chapman 1975, 1978b</v>
          </cell>
          <cell r="D357" t="str">
            <v>1978b</v>
          </cell>
          <cell r="E357" t="str">
            <v>Oncorhynchus mykiss</v>
          </cell>
          <cell r="F357" t="str">
            <v xml:space="preserve">Oncorhynchus </v>
          </cell>
          <cell r="G357" t="str">
            <v>mykiss</v>
          </cell>
          <cell r="H357"/>
          <cell r="I357" t="str">
            <v>fish</v>
          </cell>
          <cell r="J357" t="str">
            <v>swim-up</v>
          </cell>
          <cell r="K357" t="str">
            <v>mortality</v>
          </cell>
          <cell r="L357" t="str">
            <v>EC50</v>
          </cell>
          <cell r="M357" t="str">
            <v>ZnCl2</v>
          </cell>
          <cell r="N357" t="str">
            <v>Total conc measured daily</v>
          </cell>
          <cell r="O357" t="str">
            <v>flow through</v>
          </cell>
          <cell r="P357" t="str">
            <v>Acute</v>
          </cell>
          <cell r="Q357" t="str">
            <v>96-hr</v>
          </cell>
          <cell r="R357" t="str">
            <v>None</v>
          </cell>
          <cell r="S357" t="str">
            <v>W-Env. Research Lab, Corvallis + RO water as needed</v>
          </cell>
          <cell r="T357" t="str">
            <v>MLR</v>
          </cell>
          <cell r="U357">
            <v>12.2</v>
          </cell>
          <cell r="V357">
            <v>7.1</v>
          </cell>
          <cell r="W357" t="str">
            <v/>
          </cell>
          <cell r="X357">
            <v>93</v>
          </cell>
          <cell r="Y357">
            <v>90.953999999999994</v>
          </cell>
          <cell r="Z357">
            <v>1.4</v>
          </cell>
          <cell r="AA357">
            <v>1.26</v>
          </cell>
          <cell r="AB357">
            <v>10</v>
          </cell>
          <cell r="AC357">
            <v>6.8</v>
          </cell>
          <cell r="AD357">
            <v>1.8</v>
          </cell>
          <cell r="AE357">
            <v>5</v>
          </cell>
          <cell r="AF357">
            <v>0.6</v>
          </cell>
          <cell r="AG357">
            <v>4.2</v>
          </cell>
          <cell r="AH357">
            <v>6</v>
          </cell>
          <cell r="AI357">
            <v>22</v>
          </cell>
          <cell r="AJ357">
            <v>24</v>
          </cell>
        </row>
        <row r="358">
          <cell r="B358" t="str">
            <v>A346OnmyEC50</v>
          </cell>
          <cell r="C358" t="str">
            <v>Chapman 1975, 1978b</v>
          </cell>
          <cell r="D358" t="str">
            <v>1978b</v>
          </cell>
          <cell r="E358" t="str">
            <v>Oncorhynchus mykiss</v>
          </cell>
          <cell r="F358" t="str">
            <v xml:space="preserve">Oncorhynchus </v>
          </cell>
          <cell r="G358" t="str">
            <v>mykiss</v>
          </cell>
          <cell r="H358"/>
          <cell r="I358" t="str">
            <v>fish</v>
          </cell>
          <cell r="J358" t="str">
            <v>parr</v>
          </cell>
          <cell r="K358" t="str">
            <v>mortality</v>
          </cell>
          <cell r="L358" t="str">
            <v>EC50</v>
          </cell>
          <cell r="M358" t="str">
            <v>ZnCl2</v>
          </cell>
          <cell r="N358" t="str">
            <v>Total conc measured daily</v>
          </cell>
          <cell r="O358" t="str">
            <v>flow through</v>
          </cell>
          <cell r="P358" t="str">
            <v>Acute</v>
          </cell>
          <cell r="Q358" t="str">
            <v>96-hr</v>
          </cell>
          <cell r="R358"/>
          <cell r="S358" t="str">
            <v>W-Env. Research Lab, Corvallis + RO water as needed</v>
          </cell>
          <cell r="T358"/>
          <cell r="U358">
            <v>12.2</v>
          </cell>
          <cell r="V358">
            <v>7.4</v>
          </cell>
          <cell r="W358" t="str">
            <v/>
          </cell>
          <cell r="X358">
            <v>136</v>
          </cell>
          <cell r="Y358">
            <v>133.00800000000001</v>
          </cell>
          <cell r="Z358">
            <v>1.4</v>
          </cell>
          <cell r="AA358" t="str">
            <v/>
          </cell>
          <cell r="AB358" t="str">
            <v/>
          </cell>
          <cell r="AC358">
            <v>6.8</v>
          </cell>
          <cell r="AD358">
            <v>1.8</v>
          </cell>
          <cell r="AE358">
            <v>5</v>
          </cell>
          <cell r="AF358">
            <v>0.6</v>
          </cell>
          <cell r="AG358">
            <v>4.2</v>
          </cell>
          <cell r="AH358">
            <v>6</v>
          </cell>
          <cell r="AI358">
            <v>22</v>
          </cell>
          <cell r="AJ358">
            <v>24</v>
          </cell>
        </row>
        <row r="359">
          <cell r="B359" t="str">
            <v>A347OnmyEC50</v>
          </cell>
          <cell r="C359" t="str">
            <v>Chapman 1975, 1978b</v>
          </cell>
          <cell r="D359" t="str">
            <v>1978b</v>
          </cell>
          <cell r="E359" t="str">
            <v>Oncorhynchus mykiss</v>
          </cell>
          <cell r="F359" t="str">
            <v xml:space="preserve">Oncorhynchus </v>
          </cell>
          <cell r="G359" t="str">
            <v>mykiss</v>
          </cell>
          <cell r="H359"/>
          <cell r="I359" t="str">
            <v>fish</v>
          </cell>
          <cell r="J359" t="str">
            <v>smolt</v>
          </cell>
          <cell r="K359" t="str">
            <v>mortality</v>
          </cell>
          <cell r="L359" t="str">
            <v>EC50</v>
          </cell>
          <cell r="M359" t="str">
            <v>ZnCl2</v>
          </cell>
          <cell r="N359" t="str">
            <v>Total conc measured daily</v>
          </cell>
          <cell r="O359" t="str">
            <v>flow through</v>
          </cell>
          <cell r="P359" t="str">
            <v>Acute</v>
          </cell>
          <cell r="Q359" t="str">
            <v>96-hr</v>
          </cell>
          <cell r="R359"/>
          <cell r="S359" t="str">
            <v>W-Env. Research Lab, Corvallis + RO water as needed</v>
          </cell>
          <cell r="T359"/>
          <cell r="U359">
            <v>12.2</v>
          </cell>
          <cell r="V359">
            <v>7.1</v>
          </cell>
          <cell r="W359" t="str">
            <v/>
          </cell>
          <cell r="X359">
            <v>651</v>
          </cell>
          <cell r="Y359">
            <v>636.678</v>
          </cell>
          <cell r="Z359">
            <v>1.4</v>
          </cell>
          <cell r="AA359" t="str">
            <v/>
          </cell>
          <cell r="AB359" t="str">
            <v/>
          </cell>
          <cell r="AC359">
            <v>6.8</v>
          </cell>
          <cell r="AD359">
            <v>1.8</v>
          </cell>
          <cell r="AE359">
            <v>5</v>
          </cell>
          <cell r="AF359">
            <v>0.6</v>
          </cell>
          <cell r="AG359">
            <v>4.2</v>
          </cell>
          <cell r="AH359">
            <v>6</v>
          </cell>
          <cell r="AI359">
            <v>22</v>
          </cell>
          <cell r="AJ359">
            <v>24</v>
          </cell>
        </row>
        <row r="360">
          <cell r="B360" t="str">
            <v>A348OnmyEC50</v>
          </cell>
          <cell r="C360" t="str">
            <v>Chapman and Stevens 1978</v>
          </cell>
          <cell r="D360">
            <v>1978</v>
          </cell>
          <cell r="E360" t="str">
            <v>Oncorhynchus mykiss</v>
          </cell>
          <cell r="F360" t="str">
            <v xml:space="preserve">Oncorhynchus </v>
          </cell>
          <cell r="G360" t="str">
            <v>mykiss</v>
          </cell>
          <cell r="H360"/>
          <cell r="I360" t="str">
            <v>fish</v>
          </cell>
          <cell r="J360" t="str">
            <v>Adult</v>
          </cell>
          <cell r="K360" t="str">
            <v>mortality</v>
          </cell>
          <cell r="L360" t="str">
            <v>EC50</v>
          </cell>
          <cell r="M360" t="str">
            <v>ZnCl2</v>
          </cell>
          <cell r="N360"/>
          <cell r="O360" t="str">
            <v>flow through</v>
          </cell>
          <cell r="P360" t="str">
            <v>Acute</v>
          </cell>
          <cell r="Q360" t="str">
            <v>96-hr</v>
          </cell>
          <cell r="R360"/>
          <cell r="S360" t="str">
            <v>W-shallow well on bank of Willamette R</v>
          </cell>
          <cell r="T360"/>
          <cell r="U360">
            <v>10.3</v>
          </cell>
          <cell r="V360">
            <v>7.45</v>
          </cell>
          <cell r="W360" t="str">
            <v/>
          </cell>
          <cell r="X360" t="str">
            <v/>
          </cell>
          <cell r="Y360">
            <v>1755</v>
          </cell>
          <cell r="Z360" t="str">
            <v/>
          </cell>
          <cell r="AA360">
            <v>1.3</v>
          </cell>
          <cell r="AB360">
            <v>10</v>
          </cell>
          <cell r="AC360">
            <v>24.005675</v>
          </cell>
          <cell r="AD360">
            <v>7.0089350000000001</v>
          </cell>
          <cell r="AE360">
            <v>18.504435000000001</v>
          </cell>
          <cell r="AF360">
            <v>2.9049999999999998</v>
          </cell>
          <cell r="AG360">
            <v>10.744350000000001</v>
          </cell>
          <cell r="AH360">
            <v>22.161829999999998</v>
          </cell>
          <cell r="AI360">
            <v>55</v>
          </cell>
          <cell r="AJ360">
            <v>83</v>
          </cell>
        </row>
        <row r="361">
          <cell r="B361" t="str">
            <v>A349OnmyEC50</v>
          </cell>
          <cell r="C361" t="str">
            <v>Chapman and Stevens 1978</v>
          </cell>
          <cell r="D361">
            <v>1978</v>
          </cell>
          <cell r="E361" t="str">
            <v>Oncorhynchus mykiss</v>
          </cell>
          <cell r="F361" t="str">
            <v xml:space="preserve">Oncorhynchus </v>
          </cell>
          <cell r="G361" t="str">
            <v>mykiss</v>
          </cell>
          <cell r="H361"/>
          <cell r="I361" t="str">
            <v>fish</v>
          </cell>
          <cell r="J361" t="str">
            <v>Adult</v>
          </cell>
          <cell r="K361" t="str">
            <v>mortality</v>
          </cell>
          <cell r="L361" t="str">
            <v>EC50</v>
          </cell>
          <cell r="M361" t="str">
            <v>ZnCl2</v>
          </cell>
          <cell r="N361"/>
          <cell r="O361" t="str">
            <v>flow through</v>
          </cell>
          <cell r="P361" t="str">
            <v>Acute</v>
          </cell>
          <cell r="Q361" t="str">
            <v>96-hr</v>
          </cell>
          <cell r="R361"/>
          <cell r="S361" t="str">
            <v>W-shallow well on bank of Willamette R</v>
          </cell>
          <cell r="T361"/>
          <cell r="U361">
            <v>10.3</v>
          </cell>
          <cell r="V361">
            <v>7.45</v>
          </cell>
          <cell r="W361" t="str">
            <v/>
          </cell>
          <cell r="X361" t="str">
            <v/>
          </cell>
          <cell r="Y361">
            <v>1755</v>
          </cell>
          <cell r="Z361" t="str">
            <v/>
          </cell>
          <cell r="AA361">
            <v>1.3</v>
          </cell>
          <cell r="AB361">
            <v>10</v>
          </cell>
          <cell r="AC361">
            <v>24.005675</v>
          </cell>
          <cell r="AD361">
            <v>7.0089350000000001</v>
          </cell>
          <cell r="AE361">
            <v>18.504435000000001</v>
          </cell>
          <cell r="AF361">
            <v>2.9049999999999998</v>
          </cell>
          <cell r="AG361">
            <v>10.744350000000001</v>
          </cell>
          <cell r="AH361">
            <v>22.161829999999998</v>
          </cell>
          <cell r="AI361">
            <v>55</v>
          </cell>
          <cell r="AJ361">
            <v>83</v>
          </cell>
        </row>
        <row r="362">
          <cell r="B362" t="str">
            <v>A350OnmyEC50</v>
          </cell>
          <cell r="C362" t="str">
            <v>Davies 1980</v>
          </cell>
          <cell r="D362">
            <v>1980</v>
          </cell>
          <cell r="E362" t="str">
            <v>Oncorhynchus mykiss</v>
          </cell>
          <cell r="F362" t="str">
            <v xml:space="preserve">Oncorhynchus </v>
          </cell>
          <cell r="G362" t="str">
            <v>mykiss</v>
          </cell>
          <cell r="H362"/>
          <cell r="I362" t="str">
            <v>fish</v>
          </cell>
          <cell r="J362" t="str">
            <v>juveniles</v>
          </cell>
          <cell r="K362" t="str">
            <v>mortality</v>
          </cell>
          <cell r="L362" t="str">
            <v>EC50</v>
          </cell>
          <cell r="M362"/>
          <cell r="N362"/>
          <cell r="O362" t="str">
            <v>flow through</v>
          </cell>
          <cell r="P362" t="str">
            <v>Acute</v>
          </cell>
          <cell r="Q362" t="str">
            <v>96-hr</v>
          </cell>
          <cell r="R362"/>
          <cell r="S362" t="str">
            <v>WIP</v>
          </cell>
          <cell r="T362"/>
          <cell r="U362" t="str">
            <v/>
          </cell>
          <cell r="V362" t="str">
            <v/>
          </cell>
          <cell r="W362" t="str">
            <v/>
          </cell>
          <cell r="X362" t="str">
            <v/>
          </cell>
          <cell r="Y362">
            <v>105</v>
          </cell>
          <cell r="Z362" t="str">
            <v/>
          </cell>
          <cell r="AA362" t="str">
            <v/>
          </cell>
          <cell r="AB362" t="str">
            <v/>
          </cell>
          <cell r="AC362" t="str">
            <v/>
          </cell>
          <cell r="AD362" t="str">
            <v/>
          </cell>
          <cell r="AE362" t="str">
            <v/>
          </cell>
          <cell r="AF362" t="str">
            <v/>
          </cell>
          <cell r="AG362" t="str">
            <v/>
          </cell>
          <cell r="AH362" t="str">
            <v/>
          </cell>
          <cell r="AI362" t="str">
            <v/>
          </cell>
          <cell r="AJ362">
            <v>38</v>
          </cell>
        </row>
        <row r="363">
          <cell r="B363" t="str">
            <v>A351OnmyEC50</v>
          </cell>
          <cell r="C363" t="str">
            <v>Davies 1980</v>
          </cell>
          <cell r="D363">
            <v>1980</v>
          </cell>
          <cell r="E363" t="str">
            <v>Oncorhynchus mykiss</v>
          </cell>
          <cell r="F363" t="str">
            <v xml:space="preserve">Oncorhynchus </v>
          </cell>
          <cell r="G363" t="str">
            <v>mykiss</v>
          </cell>
          <cell r="H363"/>
          <cell r="I363" t="str">
            <v>fish</v>
          </cell>
          <cell r="J363" t="str">
            <v>juveniles</v>
          </cell>
          <cell r="K363" t="str">
            <v>mortality</v>
          </cell>
          <cell r="L363" t="str">
            <v>EC50</v>
          </cell>
          <cell r="M363"/>
          <cell r="N363"/>
          <cell r="O363" t="str">
            <v>flow through</v>
          </cell>
          <cell r="P363" t="str">
            <v>Acute</v>
          </cell>
          <cell r="Q363" t="str">
            <v>96-hr</v>
          </cell>
          <cell r="R363"/>
          <cell r="S363" t="str">
            <v>WIP</v>
          </cell>
          <cell r="T363"/>
          <cell r="U363" t="str">
            <v/>
          </cell>
          <cell r="V363" t="str">
            <v/>
          </cell>
          <cell r="W363" t="str">
            <v/>
          </cell>
          <cell r="X363" t="str">
            <v/>
          </cell>
          <cell r="Y363">
            <v>186</v>
          </cell>
          <cell r="Z363" t="str">
            <v/>
          </cell>
          <cell r="AA363" t="str">
            <v/>
          </cell>
          <cell r="AB363" t="str">
            <v/>
          </cell>
          <cell r="AC363" t="str">
            <v/>
          </cell>
          <cell r="AD363" t="str">
            <v/>
          </cell>
          <cell r="AE363" t="str">
            <v/>
          </cell>
          <cell r="AF363" t="str">
            <v/>
          </cell>
          <cell r="AG363" t="str">
            <v/>
          </cell>
          <cell r="AH363" t="str">
            <v/>
          </cell>
          <cell r="AI363" t="str">
            <v/>
          </cell>
          <cell r="AJ363">
            <v>38</v>
          </cell>
        </row>
        <row r="364">
          <cell r="B364" t="str">
            <v>A352OnmyEC50</v>
          </cell>
          <cell r="C364" t="str">
            <v>De Schamphelaere and Janssen 2004</v>
          </cell>
          <cell r="D364">
            <v>2004</v>
          </cell>
          <cell r="E364" t="str">
            <v>Oncorhynchus mykiss</v>
          </cell>
          <cell r="F364" t="str">
            <v xml:space="preserve">Oncorhynchus </v>
          </cell>
          <cell r="G364" t="str">
            <v>mykiss</v>
          </cell>
          <cell r="H364"/>
          <cell r="I364" t="str">
            <v>fish</v>
          </cell>
          <cell r="J364" t="str">
            <v>juveniles</v>
          </cell>
          <cell r="K364" t="str">
            <v>mortality</v>
          </cell>
          <cell r="L364" t="str">
            <v>EC50</v>
          </cell>
          <cell r="M364" t="str">
            <v>ZnCl2</v>
          </cell>
          <cell r="N364" t="str">
            <v>Measured - twice per week</v>
          </cell>
          <cell r="O364" t="str">
            <v>flow through</v>
          </cell>
          <cell r="P364" t="str">
            <v>Acute</v>
          </cell>
          <cell r="Q364" t="str">
            <v>96-hr</v>
          </cell>
          <cell r="R364" t="str">
            <v>ramped 4% to 6% body weight commercial fish food</v>
          </cell>
          <cell r="S364" t="str">
            <v>S-Carbon-filtered, dionized</v>
          </cell>
          <cell r="T364" t="str">
            <v>MLR</v>
          </cell>
          <cell r="U364">
            <v>15</v>
          </cell>
          <cell r="V364">
            <v>7.45</v>
          </cell>
          <cell r="W364" t="str">
            <v/>
          </cell>
          <cell r="X364" t="str">
            <v/>
          </cell>
          <cell r="Y364">
            <v>209</v>
          </cell>
          <cell r="Z364" t="str">
            <v/>
          </cell>
          <cell r="AA364">
            <v>0.3</v>
          </cell>
          <cell r="AB364">
            <v>10</v>
          </cell>
          <cell r="AC364">
            <v>8.8572380000000006</v>
          </cell>
          <cell r="AD364">
            <v>1.822875</v>
          </cell>
          <cell r="AE364">
            <v>17.771270000000001</v>
          </cell>
          <cell r="AF364">
            <v>2.1894879999999999</v>
          </cell>
          <cell r="AG364">
            <v>11.815503</v>
          </cell>
          <cell r="AH364">
            <v>18.222842</v>
          </cell>
          <cell r="AI364">
            <v>45.2</v>
          </cell>
          <cell r="AJ364">
            <v>29.623122536</v>
          </cell>
        </row>
        <row r="365">
          <cell r="B365" t="str">
            <v>A353OnmyEC50</v>
          </cell>
          <cell r="C365" t="str">
            <v>De Schamphelaere and Janssen 2004</v>
          </cell>
          <cell r="D365">
            <v>2004</v>
          </cell>
          <cell r="E365" t="str">
            <v>Oncorhynchus mykiss</v>
          </cell>
          <cell r="F365" t="str">
            <v xml:space="preserve">Oncorhynchus </v>
          </cell>
          <cell r="G365" t="str">
            <v>mykiss</v>
          </cell>
          <cell r="H365"/>
          <cell r="I365" t="str">
            <v>fish</v>
          </cell>
          <cell r="J365" t="str">
            <v>juveniles</v>
          </cell>
          <cell r="K365" t="str">
            <v>mortality</v>
          </cell>
          <cell r="L365" t="str">
            <v>EC50</v>
          </cell>
          <cell r="M365" t="str">
            <v>ZnCl2</v>
          </cell>
          <cell r="N365" t="str">
            <v>Measured - twice per week</v>
          </cell>
          <cell r="O365" t="str">
            <v>flow through</v>
          </cell>
          <cell r="P365" t="str">
            <v>Acute</v>
          </cell>
          <cell r="Q365" t="str">
            <v>96-hr</v>
          </cell>
          <cell r="R365" t="str">
            <v>ramped 4% to 6% body weight commercial fish food</v>
          </cell>
          <cell r="S365" t="str">
            <v>S-Carbon-filtered, dionized</v>
          </cell>
          <cell r="T365" t="str">
            <v>MLR</v>
          </cell>
          <cell r="U365">
            <v>15</v>
          </cell>
          <cell r="V365">
            <v>7.39</v>
          </cell>
          <cell r="W365" t="str">
            <v/>
          </cell>
          <cell r="X365" t="str">
            <v/>
          </cell>
          <cell r="Y365">
            <v>730</v>
          </cell>
          <cell r="Z365" t="str">
            <v/>
          </cell>
          <cell r="AA365">
            <v>0.3</v>
          </cell>
          <cell r="AB365">
            <v>10</v>
          </cell>
          <cell r="AC365">
            <v>7.8953660000000001</v>
          </cell>
          <cell r="AD365">
            <v>75.855905000000007</v>
          </cell>
          <cell r="AE365">
            <v>18.897780000000001</v>
          </cell>
          <cell r="AF365">
            <v>1.9549000000000001</v>
          </cell>
          <cell r="AG365">
            <v>11.52732</v>
          </cell>
          <cell r="AH365">
            <v>229.69998699999999</v>
          </cell>
          <cell r="AI365">
            <v>42</v>
          </cell>
          <cell r="AJ365">
            <v>332.08934569199999</v>
          </cell>
        </row>
        <row r="366">
          <cell r="B366" t="str">
            <v>A354OnmyEC50</v>
          </cell>
          <cell r="C366" t="str">
            <v>De Schamphelaere and Janssen 2004</v>
          </cell>
          <cell r="D366">
            <v>2004</v>
          </cell>
          <cell r="E366" t="str">
            <v>Oncorhynchus mykiss</v>
          </cell>
          <cell r="F366" t="str">
            <v xml:space="preserve">Oncorhynchus </v>
          </cell>
          <cell r="G366" t="str">
            <v>mykiss</v>
          </cell>
          <cell r="H366"/>
          <cell r="I366" t="str">
            <v>fish</v>
          </cell>
          <cell r="J366" t="str">
            <v>juveniles</v>
          </cell>
          <cell r="K366" t="str">
            <v>mortality</v>
          </cell>
          <cell r="L366" t="str">
            <v>EC50</v>
          </cell>
          <cell r="M366" t="str">
            <v>ZnCl2</v>
          </cell>
          <cell r="N366" t="str">
            <v>Measured - twice per week</v>
          </cell>
          <cell r="O366" t="str">
            <v>flow through</v>
          </cell>
          <cell r="P366" t="str">
            <v>Acute</v>
          </cell>
          <cell r="Q366" t="str">
            <v>96-hr</v>
          </cell>
          <cell r="R366" t="str">
            <v>ramped 4% to 6% body weight commercial fish food</v>
          </cell>
          <cell r="S366" t="str">
            <v>S-Carbon-filtered, dionized</v>
          </cell>
          <cell r="T366" t="str">
            <v>MLR</v>
          </cell>
          <cell r="U366">
            <v>15</v>
          </cell>
          <cell r="V366">
            <v>7.49</v>
          </cell>
          <cell r="W366" t="str">
            <v/>
          </cell>
          <cell r="X366" t="str">
            <v/>
          </cell>
          <cell r="Y366">
            <v>441</v>
          </cell>
          <cell r="Z366" t="str">
            <v/>
          </cell>
          <cell r="AA366">
            <v>0.3</v>
          </cell>
          <cell r="AB366">
            <v>10</v>
          </cell>
          <cell r="AC366">
            <v>9.1377839999999999</v>
          </cell>
          <cell r="AD366">
            <v>1.74996</v>
          </cell>
          <cell r="AE366">
            <v>107.01845</v>
          </cell>
          <cell r="AF366">
            <v>2.033096</v>
          </cell>
          <cell r="AG366">
            <v>11.719442000000001</v>
          </cell>
          <cell r="AH366">
            <v>177.97406000000001</v>
          </cell>
          <cell r="AI366">
            <v>43.2</v>
          </cell>
          <cell r="AJ366">
            <v>30.023381927999999</v>
          </cell>
        </row>
        <row r="367">
          <cell r="B367" t="str">
            <v>A355OnmyEC50</v>
          </cell>
          <cell r="C367" t="str">
            <v>De Schamphelaere and Janssen 2004</v>
          </cell>
          <cell r="D367">
            <v>2004</v>
          </cell>
          <cell r="E367" t="str">
            <v>Oncorhynchus mykiss</v>
          </cell>
          <cell r="F367" t="str">
            <v xml:space="preserve">Oncorhynchus </v>
          </cell>
          <cell r="G367" t="str">
            <v>mykiss</v>
          </cell>
          <cell r="H367"/>
          <cell r="I367" t="str">
            <v>fish</v>
          </cell>
          <cell r="J367" t="str">
            <v>juveniles</v>
          </cell>
          <cell r="K367" t="str">
            <v>mortality</v>
          </cell>
          <cell r="L367" t="str">
            <v>EC50</v>
          </cell>
          <cell r="M367" t="str">
            <v>ZnCl2</v>
          </cell>
          <cell r="N367" t="str">
            <v>Measured - twice per week</v>
          </cell>
          <cell r="O367" t="str">
            <v>flow through</v>
          </cell>
          <cell r="P367" t="str">
            <v>Acute</v>
          </cell>
          <cell r="Q367" t="str">
            <v>96-hr</v>
          </cell>
          <cell r="R367" t="str">
            <v>ramped 4% to 6% body weight commercial fish food</v>
          </cell>
          <cell r="S367" t="str">
            <v>S-Carbon-filtered, dionized</v>
          </cell>
          <cell r="T367" t="str">
            <v>MLR</v>
          </cell>
          <cell r="U367">
            <v>15</v>
          </cell>
          <cell r="V367">
            <v>7.75</v>
          </cell>
          <cell r="W367" t="str">
            <v/>
          </cell>
          <cell r="X367" t="str">
            <v/>
          </cell>
          <cell r="Y367">
            <v>171</v>
          </cell>
          <cell r="Z367" t="str">
            <v/>
          </cell>
          <cell r="AA367">
            <v>0.3</v>
          </cell>
          <cell r="AB367">
            <v>10</v>
          </cell>
          <cell r="AC367">
            <v>9.4183299999999992</v>
          </cell>
          <cell r="AD367">
            <v>1.6284350000000001</v>
          </cell>
          <cell r="AE367">
            <v>16.621770000000001</v>
          </cell>
          <cell r="AF367">
            <v>2.033096</v>
          </cell>
          <cell r="AG367">
            <v>11.335198</v>
          </cell>
          <cell r="AH367">
            <v>14.287559</v>
          </cell>
          <cell r="AI367">
            <v>42.2</v>
          </cell>
          <cell r="AJ367">
            <v>30.223465340000001</v>
          </cell>
        </row>
        <row r="368">
          <cell r="B368" t="str">
            <v>A356OnmyEC50</v>
          </cell>
          <cell r="C368" t="str">
            <v>De Schamphelaere and Janssen 2004</v>
          </cell>
          <cell r="D368">
            <v>2004</v>
          </cell>
          <cell r="E368" t="str">
            <v>Oncorhynchus mykiss</v>
          </cell>
          <cell r="F368" t="str">
            <v xml:space="preserve">Oncorhynchus </v>
          </cell>
          <cell r="G368" t="str">
            <v>mykiss</v>
          </cell>
          <cell r="H368"/>
          <cell r="I368" t="str">
            <v>fish</v>
          </cell>
          <cell r="J368" t="str">
            <v>juveniles</v>
          </cell>
          <cell r="K368" t="str">
            <v>mortality</v>
          </cell>
          <cell r="L368" t="str">
            <v>EC50</v>
          </cell>
          <cell r="M368" t="str">
            <v>ZnCl2</v>
          </cell>
          <cell r="N368" t="str">
            <v>Measured - twice per week</v>
          </cell>
          <cell r="O368" t="str">
            <v>flow through</v>
          </cell>
          <cell r="P368" t="str">
            <v>Acute</v>
          </cell>
          <cell r="Q368" t="str">
            <v>96-hr</v>
          </cell>
          <cell r="R368" t="str">
            <v>ramped 4% to 6% body weight commercial fish food</v>
          </cell>
          <cell r="S368" t="str">
            <v>S-Carbon-filtered, dionized</v>
          </cell>
          <cell r="T368" t="str">
            <v>MLR</v>
          </cell>
          <cell r="U368">
            <v>15</v>
          </cell>
          <cell r="V368">
            <v>7.8</v>
          </cell>
          <cell r="W368" t="str">
            <v/>
          </cell>
          <cell r="X368" t="str">
            <v/>
          </cell>
          <cell r="Y368">
            <v>1170</v>
          </cell>
          <cell r="Z368" t="str">
            <v/>
          </cell>
          <cell r="AA368">
            <v>0.3</v>
          </cell>
          <cell r="AB368">
            <v>10</v>
          </cell>
          <cell r="AC368">
            <v>39.516908000000001</v>
          </cell>
          <cell r="AD368">
            <v>1.6527400000000001</v>
          </cell>
          <cell r="AE368">
            <v>17.42642</v>
          </cell>
          <cell r="AF368">
            <v>1.9549000000000001</v>
          </cell>
          <cell r="AG368">
            <v>11.52732</v>
          </cell>
          <cell r="AH368">
            <v>65.268973000000003</v>
          </cell>
          <cell r="AI368">
            <v>47.2</v>
          </cell>
          <cell r="AJ368">
            <v>105.479702596</v>
          </cell>
        </row>
        <row r="369">
          <cell r="B369" t="str">
            <v>A357OnmyEC50</v>
          </cell>
          <cell r="C369" t="str">
            <v>De Schamphelaere and Janssen 2004</v>
          </cell>
          <cell r="D369">
            <v>2004</v>
          </cell>
          <cell r="E369" t="str">
            <v>Oncorhynchus mykiss</v>
          </cell>
          <cell r="F369" t="str">
            <v xml:space="preserve">Oncorhynchus </v>
          </cell>
          <cell r="G369" t="str">
            <v>mykiss</v>
          </cell>
          <cell r="H369"/>
          <cell r="I369" t="str">
            <v>fish</v>
          </cell>
          <cell r="J369" t="str">
            <v>juveniles</v>
          </cell>
          <cell r="K369" t="str">
            <v>mortality</v>
          </cell>
          <cell r="L369" t="str">
            <v>EC50</v>
          </cell>
          <cell r="M369" t="str">
            <v>ZnCl2</v>
          </cell>
          <cell r="N369" t="str">
            <v>Measured - twice per week</v>
          </cell>
          <cell r="O369" t="str">
            <v>flow through</v>
          </cell>
          <cell r="P369" t="str">
            <v>Acute</v>
          </cell>
          <cell r="Q369" t="str">
            <v>96-hr</v>
          </cell>
          <cell r="R369" t="str">
            <v>ramped 4% to 6% body weight commercial fish food</v>
          </cell>
          <cell r="S369" t="str">
            <v>S-Carbon-filtered, dionized</v>
          </cell>
          <cell r="T369" t="str">
            <v>MLR</v>
          </cell>
          <cell r="U369">
            <v>15</v>
          </cell>
          <cell r="V369">
            <v>7.87</v>
          </cell>
          <cell r="W369" t="str">
            <v/>
          </cell>
          <cell r="X369" t="str">
            <v/>
          </cell>
          <cell r="Y369">
            <v>1470</v>
          </cell>
          <cell r="Z369" t="str">
            <v/>
          </cell>
          <cell r="AA369">
            <v>0.3</v>
          </cell>
          <cell r="AB369">
            <v>10</v>
          </cell>
          <cell r="AC369">
            <v>73.903831999999994</v>
          </cell>
          <cell r="AD369">
            <v>1.3853850000000001</v>
          </cell>
          <cell r="AE369">
            <v>15.65619</v>
          </cell>
          <cell r="AF369">
            <v>1.5248219999999999</v>
          </cell>
          <cell r="AG369">
            <v>12.295807999999999</v>
          </cell>
          <cell r="AH369">
            <v>144.400069</v>
          </cell>
          <cell r="AI369">
            <v>66.599999999999994</v>
          </cell>
          <cell r="AJ369">
            <v>190.24288393399999</v>
          </cell>
        </row>
        <row r="370">
          <cell r="B370" t="str">
            <v>A358OnmyEC50</v>
          </cell>
          <cell r="C370" t="str">
            <v>De Schamphelaere and Janssen 2004</v>
          </cell>
          <cell r="D370">
            <v>2004</v>
          </cell>
          <cell r="E370" t="str">
            <v>Oncorhynchus mykiss</v>
          </cell>
          <cell r="F370" t="str">
            <v xml:space="preserve">Oncorhynchus </v>
          </cell>
          <cell r="G370" t="str">
            <v>mykiss</v>
          </cell>
          <cell r="H370"/>
          <cell r="I370" t="str">
            <v>fish</v>
          </cell>
          <cell r="J370" t="str">
            <v>juveniles</v>
          </cell>
          <cell r="K370" t="str">
            <v>mortality</v>
          </cell>
          <cell r="L370" t="str">
            <v>EC50</v>
          </cell>
          <cell r="M370" t="str">
            <v>ZnCl2</v>
          </cell>
          <cell r="N370" t="str">
            <v>Measured - twice per week</v>
          </cell>
          <cell r="O370" t="str">
            <v>flow through</v>
          </cell>
          <cell r="P370" t="str">
            <v>Acute</v>
          </cell>
          <cell r="Q370" t="str">
            <v>96-hr</v>
          </cell>
          <cell r="R370" t="str">
            <v>ramped 4% to 6% body weight commercial fish food</v>
          </cell>
          <cell r="S370" t="str">
            <v>S-Carbon-filtered, dionized</v>
          </cell>
          <cell r="T370" t="str">
            <v>MLR</v>
          </cell>
          <cell r="U370">
            <v>15</v>
          </cell>
          <cell r="V370">
            <v>7.85</v>
          </cell>
          <cell r="W370" t="str">
            <v/>
          </cell>
          <cell r="X370" t="str">
            <v/>
          </cell>
          <cell r="Y370">
            <v>2560</v>
          </cell>
          <cell r="Z370" t="str">
            <v/>
          </cell>
          <cell r="AA370">
            <v>0.3</v>
          </cell>
          <cell r="AB370">
            <v>10</v>
          </cell>
          <cell r="AC370">
            <v>156.98552599999999</v>
          </cell>
          <cell r="AD370">
            <v>1.579825</v>
          </cell>
          <cell r="AE370">
            <v>17.21951</v>
          </cell>
          <cell r="AF370">
            <v>1.8767039999999999</v>
          </cell>
          <cell r="AG370">
            <v>11.52732</v>
          </cell>
          <cell r="AH370">
            <v>273.378083</v>
          </cell>
          <cell r="AI370">
            <v>46.3</v>
          </cell>
          <cell r="AJ370">
            <v>398.49857777199998</v>
          </cell>
        </row>
        <row r="371">
          <cell r="B371" t="str">
            <v>A359OnmyEC50</v>
          </cell>
          <cell r="C371" t="str">
            <v>De Schamphelaere and Janssen 2004</v>
          </cell>
          <cell r="D371">
            <v>2004</v>
          </cell>
          <cell r="E371" t="str">
            <v>Oncorhynchus mykiss</v>
          </cell>
          <cell r="F371" t="str">
            <v xml:space="preserve">Oncorhynchus </v>
          </cell>
          <cell r="G371" t="str">
            <v>mykiss</v>
          </cell>
          <cell r="H371"/>
          <cell r="I371" t="str">
            <v>fish</v>
          </cell>
          <cell r="J371" t="str">
            <v>juveniles</v>
          </cell>
          <cell r="K371" t="str">
            <v>mortality</v>
          </cell>
          <cell r="L371" t="str">
            <v>EC50</v>
          </cell>
          <cell r="M371" t="str">
            <v>ZnCl2</v>
          </cell>
          <cell r="N371" t="str">
            <v>Measured - twice per week</v>
          </cell>
          <cell r="O371" t="str">
            <v>flow through</v>
          </cell>
          <cell r="P371" t="str">
            <v>Acute</v>
          </cell>
          <cell r="Q371" t="str">
            <v>96-hr</v>
          </cell>
          <cell r="R371" t="str">
            <v>ramped 4% to 6% body weight commercial fish food</v>
          </cell>
          <cell r="S371" t="str">
            <v>S-Carbon-filtered, dionized</v>
          </cell>
          <cell r="T371" t="str">
            <v>MLR</v>
          </cell>
          <cell r="U371">
            <v>15</v>
          </cell>
          <cell r="V371">
            <v>7.61</v>
          </cell>
          <cell r="W371" t="str">
            <v/>
          </cell>
          <cell r="X371" t="str">
            <v/>
          </cell>
          <cell r="Y371">
            <v>194</v>
          </cell>
          <cell r="Z371" t="str">
            <v/>
          </cell>
          <cell r="AA371">
            <v>0.3</v>
          </cell>
          <cell r="AB371">
            <v>10</v>
          </cell>
          <cell r="AC371">
            <v>9.1377839999999999</v>
          </cell>
          <cell r="AD371">
            <v>1.531215</v>
          </cell>
          <cell r="AE371">
            <v>18.254059999999999</v>
          </cell>
          <cell r="AF371">
            <v>2.1112920000000002</v>
          </cell>
          <cell r="AG371">
            <v>11.143076000000001</v>
          </cell>
          <cell r="AH371">
            <v>16.166568000000002</v>
          </cell>
          <cell r="AI371">
            <v>47.1</v>
          </cell>
          <cell r="AJ371">
            <v>29.122590018</v>
          </cell>
        </row>
        <row r="372">
          <cell r="B372" t="str">
            <v>A360OnmyEC50</v>
          </cell>
          <cell r="C372" t="str">
            <v>De Schamphelaere and Janssen 2004</v>
          </cell>
          <cell r="D372">
            <v>2004</v>
          </cell>
          <cell r="E372" t="str">
            <v>Oncorhynchus mykiss</v>
          </cell>
          <cell r="F372" t="str">
            <v xml:space="preserve">Oncorhynchus </v>
          </cell>
          <cell r="G372" t="str">
            <v>mykiss</v>
          </cell>
          <cell r="H372"/>
          <cell r="I372" t="str">
            <v>fish</v>
          </cell>
          <cell r="J372" t="str">
            <v>juveniles</v>
          </cell>
          <cell r="K372" t="str">
            <v>mortality</v>
          </cell>
          <cell r="L372" t="str">
            <v>EC50</v>
          </cell>
          <cell r="M372" t="str">
            <v>ZnCl2</v>
          </cell>
          <cell r="N372" t="str">
            <v>Measured - twice per week</v>
          </cell>
          <cell r="O372" t="str">
            <v>flow through</v>
          </cell>
          <cell r="P372" t="str">
            <v>Acute</v>
          </cell>
          <cell r="Q372" t="str">
            <v>96-hr</v>
          </cell>
          <cell r="R372" t="str">
            <v>ramped 4% to 6% body weight commercial fish food</v>
          </cell>
          <cell r="S372" t="str">
            <v>S-Carbon-filtered, dionized</v>
          </cell>
          <cell r="T372" t="str">
            <v>MLR</v>
          </cell>
          <cell r="U372">
            <v>15</v>
          </cell>
          <cell r="V372">
            <v>7.58</v>
          </cell>
          <cell r="W372" t="str">
            <v/>
          </cell>
          <cell r="X372" t="str">
            <v/>
          </cell>
          <cell r="Y372">
            <v>904</v>
          </cell>
          <cell r="Z372" t="str">
            <v/>
          </cell>
          <cell r="AA372">
            <v>0.3</v>
          </cell>
          <cell r="AB372">
            <v>10</v>
          </cell>
          <cell r="AC372">
            <v>38.194333999999998</v>
          </cell>
          <cell r="AD372">
            <v>1.6527400000000001</v>
          </cell>
          <cell r="AE372">
            <v>17.012599999999999</v>
          </cell>
          <cell r="AF372">
            <v>1.915802</v>
          </cell>
          <cell r="AG372">
            <v>11.719442000000001</v>
          </cell>
          <cell r="AH372">
            <v>69.062443999999999</v>
          </cell>
          <cell r="AI372">
            <v>52.4</v>
          </cell>
          <cell r="AJ372">
            <v>102.177235318</v>
          </cell>
        </row>
        <row r="373">
          <cell r="B373" t="str">
            <v>A361OnmyEC50</v>
          </cell>
          <cell r="C373" t="str">
            <v>De Schamphelaere and Janssen 2004</v>
          </cell>
          <cell r="D373">
            <v>2004</v>
          </cell>
          <cell r="E373" t="str">
            <v>Oncorhynchus mykiss</v>
          </cell>
          <cell r="F373" t="str">
            <v xml:space="preserve">Oncorhynchus </v>
          </cell>
          <cell r="G373" t="str">
            <v>mykiss</v>
          </cell>
          <cell r="H373"/>
          <cell r="I373" t="str">
            <v>fish</v>
          </cell>
          <cell r="J373" t="str">
            <v>juveniles</v>
          </cell>
          <cell r="K373" t="str">
            <v>mortality</v>
          </cell>
          <cell r="L373" t="str">
            <v>EC50</v>
          </cell>
          <cell r="M373" t="str">
            <v>ZnCl2</v>
          </cell>
          <cell r="N373" t="str">
            <v>Measured - twice per week</v>
          </cell>
          <cell r="O373" t="str">
            <v>flow through</v>
          </cell>
          <cell r="P373" t="str">
            <v>Acute</v>
          </cell>
          <cell r="Q373" t="str">
            <v>96-hr</v>
          </cell>
          <cell r="R373" t="str">
            <v>ramped 4% to 6% body weight commercial fish food</v>
          </cell>
          <cell r="S373" t="str">
            <v>S-Carbon-filtered, dionized</v>
          </cell>
          <cell r="T373" t="str">
            <v>MLR</v>
          </cell>
          <cell r="U373">
            <v>15</v>
          </cell>
          <cell r="V373">
            <v>7.68</v>
          </cell>
          <cell r="W373" t="str">
            <v/>
          </cell>
          <cell r="X373" t="str">
            <v/>
          </cell>
          <cell r="Y373">
            <v>2280</v>
          </cell>
          <cell r="Z373" t="str">
            <v/>
          </cell>
          <cell r="AA373">
            <v>0.3</v>
          </cell>
          <cell r="AB373">
            <v>10</v>
          </cell>
          <cell r="AC373">
            <v>155.74310800000001</v>
          </cell>
          <cell r="AD373">
            <v>1.6770449999999999</v>
          </cell>
          <cell r="AE373">
            <v>17.058579999999999</v>
          </cell>
          <cell r="AF373">
            <v>1.9939979999999999</v>
          </cell>
          <cell r="AG373">
            <v>11.143076000000001</v>
          </cell>
          <cell r="AH373">
            <v>269.72642400000001</v>
          </cell>
          <cell r="AI373">
            <v>44.1</v>
          </cell>
          <cell r="AJ373">
            <v>395.79661198600002</v>
          </cell>
        </row>
        <row r="374">
          <cell r="B374" t="str">
            <v>A362OnmyEC50</v>
          </cell>
          <cell r="C374" t="str">
            <v>De Schamphelaere and Janssen 2004</v>
          </cell>
          <cell r="D374">
            <v>2004</v>
          </cell>
          <cell r="E374" t="str">
            <v>Oncorhynchus mykiss</v>
          </cell>
          <cell r="F374" t="str">
            <v xml:space="preserve">Oncorhynchus </v>
          </cell>
          <cell r="G374" t="str">
            <v>mykiss</v>
          </cell>
          <cell r="H374"/>
          <cell r="I374" t="str">
            <v>fish</v>
          </cell>
          <cell r="J374" t="str">
            <v>juveniles</v>
          </cell>
          <cell r="K374" t="str">
            <v>mortality</v>
          </cell>
          <cell r="L374" t="str">
            <v>EC50</v>
          </cell>
          <cell r="M374" t="str">
            <v>ZnCl2</v>
          </cell>
          <cell r="N374" t="str">
            <v>Measured - twice per week</v>
          </cell>
          <cell r="O374" t="str">
            <v>flow through</v>
          </cell>
          <cell r="P374" t="str">
            <v>Acute</v>
          </cell>
          <cell r="Q374" t="str">
            <v>96-hr</v>
          </cell>
          <cell r="R374" t="str">
            <v>ramped 4% to 6% body weight commercial fish food</v>
          </cell>
          <cell r="S374" t="str">
            <v>S-Carbon-filtered, dionized</v>
          </cell>
          <cell r="T374" t="str">
            <v>MLR</v>
          </cell>
          <cell r="U374">
            <v>15</v>
          </cell>
          <cell r="V374">
            <v>7.65</v>
          </cell>
          <cell r="W374" t="str">
            <v/>
          </cell>
          <cell r="X374" t="str">
            <v/>
          </cell>
          <cell r="Y374">
            <v>130</v>
          </cell>
          <cell r="Z374" t="str">
            <v/>
          </cell>
          <cell r="AA374">
            <v>0.3</v>
          </cell>
          <cell r="AB374">
            <v>10</v>
          </cell>
          <cell r="AC374">
            <v>8.5766919999999995</v>
          </cell>
          <cell r="AD374">
            <v>1.8957900000000001</v>
          </cell>
          <cell r="AE374">
            <v>18.139109999999999</v>
          </cell>
          <cell r="AF374">
            <v>1.915802</v>
          </cell>
          <cell r="AG374">
            <v>11.623381</v>
          </cell>
          <cell r="AH374">
            <v>20.172757000000001</v>
          </cell>
          <cell r="AI374">
            <v>43.3</v>
          </cell>
          <cell r="AJ374">
            <v>29.222863144000002</v>
          </cell>
        </row>
        <row r="375">
          <cell r="B375" t="str">
            <v>A363OnmyEC50</v>
          </cell>
          <cell r="C375" t="str">
            <v>De Schamphelaere and Janssen 2004</v>
          </cell>
          <cell r="D375">
            <v>2004</v>
          </cell>
          <cell r="E375" t="str">
            <v>Oncorhynchus mykiss</v>
          </cell>
          <cell r="F375" t="str">
            <v xml:space="preserve">Oncorhynchus </v>
          </cell>
          <cell r="G375" t="str">
            <v>mykiss</v>
          </cell>
          <cell r="H375"/>
          <cell r="I375" t="str">
            <v>fish</v>
          </cell>
          <cell r="J375" t="str">
            <v>juveniles</v>
          </cell>
          <cell r="K375" t="str">
            <v>mortality</v>
          </cell>
          <cell r="L375" t="str">
            <v>EC50</v>
          </cell>
          <cell r="M375" t="str">
            <v>ZnCl2</v>
          </cell>
          <cell r="N375" t="str">
            <v>Measured - twice per week</v>
          </cell>
          <cell r="O375" t="str">
            <v>flow through</v>
          </cell>
          <cell r="P375" t="str">
            <v>Acute</v>
          </cell>
          <cell r="Q375" t="str">
            <v>96-hr</v>
          </cell>
          <cell r="R375" t="str">
            <v>ramped 4% to 6% body weight commercial fish food</v>
          </cell>
          <cell r="S375" t="str">
            <v>S-Carbon-filtered, dionized</v>
          </cell>
          <cell r="T375" t="str">
            <v>MLR</v>
          </cell>
          <cell r="U375">
            <v>15</v>
          </cell>
          <cell r="V375">
            <v>7.73</v>
          </cell>
          <cell r="W375" t="str">
            <v/>
          </cell>
          <cell r="X375" t="str">
            <v/>
          </cell>
          <cell r="Y375">
            <v>153</v>
          </cell>
          <cell r="Z375" t="str">
            <v/>
          </cell>
          <cell r="AA375">
            <v>0.3</v>
          </cell>
          <cell r="AB375">
            <v>10</v>
          </cell>
          <cell r="AC375">
            <v>8.9774720000000006</v>
          </cell>
          <cell r="AD375">
            <v>5.5172350000000003</v>
          </cell>
          <cell r="AE375">
            <v>16.805689999999998</v>
          </cell>
          <cell r="AF375">
            <v>1.8376060000000001</v>
          </cell>
          <cell r="AG375">
            <v>12.007625000000001</v>
          </cell>
          <cell r="AH375">
            <v>33.042195999999997</v>
          </cell>
          <cell r="AI375">
            <v>51</v>
          </cell>
          <cell r="AJ375">
            <v>45.136721313999999</v>
          </cell>
        </row>
        <row r="376">
          <cell r="B376" t="str">
            <v>A364OnmyEC50</v>
          </cell>
          <cell r="C376" t="str">
            <v>De Schamphelaere and Janssen 2004</v>
          </cell>
          <cell r="D376">
            <v>2004</v>
          </cell>
          <cell r="E376" t="str">
            <v>Oncorhynchus mykiss</v>
          </cell>
          <cell r="F376" t="str">
            <v xml:space="preserve">Oncorhynchus </v>
          </cell>
          <cell r="G376" t="str">
            <v>mykiss</v>
          </cell>
          <cell r="H376"/>
          <cell r="I376" t="str">
            <v>fish</v>
          </cell>
          <cell r="J376" t="str">
            <v>juveniles</v>
          </cell>
          <cell r="K376" t="str">
            <v>mortality</v>
          </cell>
          <cell r="L376" t="str">
            <v>EC50</v>
          </cell>
          <cell r="M376" t="str">
            <v>ZnCl2</v>
          </cell>
          <cell r="N376" t="str">
            <v>Measured - twice per week</v>
          </cell>
          <cell r="O376" t="str">
            <v>flow through</v>
          </cell>
          <cell r="P376" t="str">
            <v>Acute</v>
          </cell>
          <cell r="Q376" t="str">
            <v>96-hr</v>
          </cell>
          <cell r="R376" t="str">
            <v>ramped 4% to 6% body weight commercial fish food</v>
          </cell>
          <cell r="S376" t="str">
            <v>S-Carbon-filtered, dionized</v>
          </cell>
          <cell r="T376" t="str">
            <v>MLR</v>
          </cell>
          <cell r="U376">
            <v>15</v>
          </cell>
          <cell r="V376">
            <v>7.74</v>
          </cell>
          <cell r="W376" t="str">
            <v/>
          </cell>
          <cell r="X376" t="str">
            <v/>
          </cell>
          <cell r="Y376">
            <v>214</v>
          </cell>
          <cell r="Z376" t="str">
            <v/>
          </cell>
          <cell r="AA376">
            <v>0.3</v>
          </cell>
          <cell r="AB376">
            <v>10</v>
          </cell>
          <cell r="AC376">
            <v>9.6587980000000009</v>
          </cell>
          <cell r="AD376">
            <v>27.999359999999999</v>
          </cell>
          <cell r="AE376">
            <v>21.12781</v>
          </cell>
          <cell r="AF376">
            <v>1.915802</v>
          </cell>
          <cell r="AG376">
            <v>12.295807999999999</v>
          </cell>
          <cell r="AH376">
            <v>102.849153</v>
          </cell>
          <cell r="AI376">
            <v>44.9</v>
          </cell>
          <cell r="AJ376">
            <v>139.41938308600001</v>
          </cell>
        </row>
        <row r="377">
          <cell r="B377" t="str">
            <v>A365OnmyEC50</v>
          </cell>
          <cell r="C377" t="str">
            <v>De Schamphelaere and Janssen 2004</v>
          </cell>
          <cell r="D377">
            <v>2004</v>
          </cell>
          <cell r="E377" t="str">
            <v>Oncorhynchus mykiss</v>
          </cell>
          <cell r="F377" t="str">
            <v xml:space="preserve">Oncorhynchus </v>
          </cell>
          <cell r="G377" t="str">
            <v>mykiss</v>
          </cell>
          <cell r="H377"/>
          <cell r="I377" t="str">
            <v>fish</v>
          </cell>
          <cell r="J377" t="str">
            <v>juveniles</v>
          </cell>
          <cell r="K377" t="str">
            <v>mortality</v>
          </cell>
          <cell r="L377" t="str">
            <v>EC50</v>
          </cell>
          <cell r="M377" t="str">
            <v>ZnCl2</v>
          </cell>
          <cell r="N377" t="str">
            <v>Measured - twice per week</v>
          </cell>
          <cell r="O377" t="str">
            <v>flow through</v>
          </cell>
          <cell r="P377" t="str">
            <v>Acute</v>
          </cell>
          <cell r="Q377" t="str">
            <v>96-hr</v>
          </cell>
          <cell r="R377" t="str">
            <v>ramped 4% to 6% body weight commercial fish food</v>
          </cell>
          <cell r="S377" t="str">
            <v>S-Carbon-filtered, dionized</v>
          </cell>
          <cell r="T377" t="str">
            <v>MLR</v>
          </cell>
          <cell r="U377">
            <v>15</v>
          </cell>
          <cell r="V377">
            <v>7.79</v>
          </cell>
          <cell r="W377" t="str">
            <v/>
          </cell>
          <cell r="X377" t="str">
            <v/>
          </cell>
          <cell r="Y377">
            <v>283</v>
          </cell>
          <cell r="Z377" t="str">
            <v/>
          </cell>
          <cell r="AA377">
            <v>0.3</v>
          </cell>
          <cell r="AB377">
            <v>10</v>
          </cell>
          <cell r="AC377">
            <v>9.1778619999999993</v>
          </cell>
          <cell r="AD377">
            <v>50.068300000000001</v>
          </cell>
          <cell r="AE377">
            <v>17.771270000000001</v>
          </cell>
          <cell r="AF377">
            <v>1.9549000000000001</v>
          </cell>
          <cell r="AG377">
            <v>11.911564</v>
          </cell>
          <cell r="AH377">
            <v>187.51091700000001</v>
          </cell>
          <cell r="AI377">
            <v>45.8</v>
          </cell>
          <cell r="AJ377">
            <v>229.098380814</v>
          </cell>
        </row>
        <row r="378">
          <cell r="B378" t="str">
            <v>A366OnmyEC50</v>
          </cell>
          <cell r="C378" t="str">
            <v>De Schamphelaere and Janssen 2004</v>
          </cell>
          <cell r="D378">
            <v>2004</v>
          </cell>
          <cell r="E378" t="str">
            <v>Oncorhynchus mykiss</v>
          </cell>
          <cell r="F378" t="str">
            <v xml:space="preserve">Oncorhynchus </v>
          </cell>
          <cell r="G378" t="str">
            <v>mykiss</v>
          </cell>
          <cell r="H378"/>
          <cell r="I378" t="str">
            <v>fish</v>
          </cell>
          <cell r="J378" t="str">
            <v>juveniles</v>
          </cell>
          <cell r="K378" t="str">
            <v>mortality</v>
          </cell>
          <cell r="L378" t="str">
            <v>EC50</v>
          </cell>
          <cell r="M378" t="str">
            <v>ZnCl2</v>
          </cell>
          <cell r="N378" t="str">
            <v>Measured - twice per week</v>
          </cell>
          <cell r="O378" t="str">
            <v>flow through</v>
          </cell>
          <cell r="P378" t="str">
            <v>Acute</v>
          </cell>
          <cell r="Q378" t="str">
            <v>96-hr</v>
          </cell>
          <cell r="R378" t="str">
            <v>ramped 4% to 6% body weight commercial fish food</v>
          </cell>
          <cell r="S378" t="str">
            <v>S-Carbon-filtered, dionized</v>
          </cell>
          <cell r="T378" t="str">
            <v>MLR</v>
          </cell>
          <cell r="U378">
            <v>15</v>
          </cell>
          <cell r="V378">
            <v>7.65</v>
          </cell>
          <cell r="W378" t="str">
            <v/>
          </cell>
          <cell r="X378" t="str">
            <v/>
          </cell>
          <cell r="Y378">
            <v>483</v>
          </cell>
          <cell r="Z378" t="str">
            <v/>
          </cell>
          <cell r="AA378">
            <v>0.3</v>
          </cell>
          <cell r="AB378">
            <v>10</v>
          </cell>
          <cell r="AC378">
            <v>8.4163800000000002</v>
          </cell>
          <cell r="AD378">
            <v>75.904515000000004</v>
          </cell>
          <cell r="AE378">
            <v>16.391870000000001</v>
          </cell>
          <cell r="AF378">
            <v>1.9549000000000001</v>
          </cell>
          <cell r="AG378">
            <v>11.815503</v>
          </cell>
          <cell r="AH378">
            <v>263.87667900000002</v>
          </cell>
          <cell r="AI378">
            <v>39.9</v>
          </cell>
          <cell r="AJ378">
            <v>333.59049363000003</v>
          </cell>
        </row>
        <row r="379">
          <cell r="B379" t="str">
            <v>A367OnmyEC50</v>
          </cell>
          <cell r="C379" t="str">
            <v>De Schamphelaere and Janssen 2004</v>
          </cell>
          <cell r="D379">
            <v>2004</v>
          </cell>
          <cell r="E379" t="str">
            <v>Oncorhynchus mykiss</v>
          </cell>
          <cell r="F379" t="str">
            <v xml:space="preserve">Oncorhynchus </v>
          </cell>
          <cell r="G379" t="str">
            <v>mykiss</v>
          </cell>
          <cell r="H379"/>
          <cell r="I379" t="str">
            <v>fish</v>
          </cell>
          <cell r="J379" t="str">
            <v>juveniles</v>
          </cell>
          <cell r="K379" t="str">
            <v>mortality</v>
          </cell>
          <cell r="L379" t="str">
            <v>EC50</v>
          </cell>
          <cell r="M379" t="str">
            <v>ZnCl2</v>
          </cell>
          <cell r="N379" t="str">
            <v>Measured - twice per week</v>
          </cell>
          <cell r="O379" t="str">
            <v>flow through</v>
          </cell>
          <cell r="P379" t="str">
            <v>Acute</v>
          </cell>
          <cell r="Q379" t="str">
            <v>96-hr</v>
          </cell>
          <cell r="R379" t="str">
            <v>ramped 4% to 6% body weight commercial fish food</v>
          </cell>
          <cell r="S379" t="str">
            <v>S-Carbon-filtered, dionized</v>
          </cell>
          <cell r="T379" t="str">
            <v>MLR</v>
          </cell>
          <cell r="U379">
            <v>15</v>
          </cell>
          <cell r="V379">
            <v>5.68</v>
          </cell>
          <cell r="W379" t="str">
            <v/>
          </cell>
          <cell r="X379" t="str">
            <v/>
          </cell>
          <cell r="Y379">
            <v>1510</v>
          </cell>
          <cell r="Z379" t="str">
            <v/>
          </cell>
          <cell r="AA379">
            <v>0.3</v>
          </cell>
          <cell r="AB379">
            <v>10</v>
          </cell>
          <cell r="AC379">
            <v>8.7370040000000007</v>
          </cell>
          <cell r="AD379">
            <v>1.774265</v>
          </cell>
          <cell r="AE379">
            <v>103.66191000000001</v>
          </cell>
          <cell r="AF379">
            <v>1.6030180000000001</v>
          </cell>
          <cell r="AG379">
            <v>11.431259000000001</v>
          </cell>
          <cell r="AH379">
            <v>229.06183300000001</v>
          </cell>
          <cell r="AI379">
            <v>2.2999999999999998</v>
          </cell>
          <cell r="AJ379">
            <v>29.122722258</v>
          </cell>
        </row>
        <row r="380">
          <cell r="B380" t="str">
            <v>A368OnmyEC50</v>
          </cell>
          <cell r="C380" t="str">
            <v>De Schamphelaere and Janssen 2004</v>
          </cell>
          <cell r="D380">
            <v>2004</v>
          </cell>
          <cell r="E380" t="str">
            <v>Oncorhynchus mykiss</v>
          </cell>
          <cell r="F380" t="str">
            <v xml:space="preserve">Oncorhynchus </v>
          </cell>
          <cell r="G380" t="str">
            <v>mykiss</v>
          </cell>
          <cell r="H380"/>
          <cell r="I380" t="str">
            <v>fish</v>
          </cell>
          <cell r="J380" t="str">
            <v>juveniles</v>
          </cell>
          <cell r="K380" t="str">
            <v>mortality</v>
          </cell>
          <cell r="L380" t="str">
            <v>EC50</v>
          </cell>
          <cell r="M380" t="str">
            <v>ZnCl2</v>
          </cell>
          <cell r="N380" t="str">
            <v>Measured - twice per week</v>
          </cell>
          <cell r="O380" t="str">
            <v>flow through</v>
          </cell>
          <cell r="P380" t="str">
            <v>Acute</v>
          </cell>
          <cell r="Q380" t="str">
            <v>96-hr</v>
          </cell>
          <cell r="R380" t="str">
            <v>ramped 4% to 6% body weight commercial fish food</v>
          </cell>
          <cell r="S380" t="str">
            <v>S-Carbon-filtered, dionized</v>
          </cell>
          <cell r="T380" t="str">
            <v>MLR</v>
          </cell>
          <cell r="U380">
            <v>15</v>
          </cell>
          <cell r="V380">
            <v>6.7</v>
          </cell>
          <cell r="W380" t="str">
            <v/>
          </cell>
          <cell r="X380" t="str">
            <v/>
          </cell>
          <cell r="Y380">
            <v>548</v>
          </cell>
          <cell r="Z380" t="str">
            <v/>
          </cell>
          <cell r="AA380">
            <v>0.3</v>
          </cell>
          <cell r="AB380">
            <v>10</v>
          </cell>
          <cell r="AC380">
            <v>8.9373939999999994</v>
          </cell>
          <cell r="AD380">
            <v>1.55552</v>
          </cell>
          <cell r="AE380">
            <v>103.96078</v>
          </cell>
          <cell r="AF380">
            <v>1.8767039999999999</v>
          </cell>
          <cell r="AG380">
            <v>11.431259000000001</v>
          </cell>
          <cell r="AH380">
            <v>217.32688999999999</v>
          </cell>
          <cell r="AI380">
            <v>20.7</v>
          </cell>
          <cell r="AJ380">
            <v>28.722304178000002</v>
          </cell>
        </row>
        <row r="381">
          <cell r="B381" t="str">
            <v>A369OnmyEC50</v>
          </cell>
          <cell r="C381" t="str">
            <v>De Schamphelaere and Janssen 2004</v>
          </cell>
          <cell r="D381">
            <v>2004</v>
          </cell>
          <cell r="E381" t="str">
            <v>Oncorhynchus mykiss</v>
          </cell>
          <cell r="F381" t="str">
            <v xml:space="preserve">Oncorhynchus </v>
          </cell>
          <cell r="G381" t="str">
            <v>mykiss</v>
          </cell>
          <cell r="H381"/>
          <cell r="I381" t="str">
            <v>fish</v>
          </cell>
          <cell r="J381" t="str">
            <v>juveniles</v>
          </cell>
          <cell r="K381" t="str">
            <v>mortality</v>
          </cell>
          <cell r="L381" t="str">
            <v>EC50</v>
          </cell>
          <cell r="M381" t="str">
            <v>ZnCl2</v>
          </cell>
          <cell r="N381" t="str">
            <v>Measured - twice per week</v>
          </cell>
          <cell r="O381" t="str">
            <v>flow through</v>
          </cell>
          <cell r="P381" t="str">
            <v>Acute</v>
          </cell>
          <cell r="Q381" t="str">
            <v>96-hr</v>
          </cell>
          <cell r="R381" t="str">
            <v>ramped 4% to 6% body weight commercial fish food</v>
          </cell>
          <cell r="S381" t="str">
            <v>S-Carbon-filtered, dionized</v>
          </cell>
          <cell r="T381" t="str">
            <v>MLR</v>
          </cell>
          <cell r="U381">
            <v>15</v>
          </cell>
          <cell r="V381">
            <v>7.58</v>
          </cell>
          <cell r="W381" t="str">
            <v/>
          </cell>
          <cell r="X381" t="str">
            <v/>
          </cell>
          <cell r="Y381">
            <v>610</v>
          </cell>
          <cell r="Z381" t="str">
            <v/>
          </cell>
          <cell r="AA381">
            <v>0.3</v>
          </cell>
          <cell r="AB381">
            <v>10</v>
          </cell>
          <cell r="AC381">
            <v>8.8572380000000006</v>
          </cell>
          <cell r="AD381">
            <v>1.531215</v>
          </cell>
          <cell r="AE381">
            <v>111.68541999999999</v>
          </cell>
          <cell r="AF381">
            <v>1.915802</v>
          </cell>
          <cell r="AG381">
            <v>11.719442000000001</v>
          </cell>
          <cell r="AH381">
            <v>192.722508</v>
          </cell>
          <cell r="AI381">
            <v>38.1</v>
          </cell>
          <cell r="AJ381">
            <v>28.422066655999998</v>
          </cell>
        </row>
        <row r="382">
          <cell r="B382" t="str">
            <v>A370OnmyEC50</v>
          </cell>
          <cell r="C382" t="str">
            <v>Goettl et al. 1972</v>
          </cell>
          <cell r="D382">
            <v>1972</v>
          </cell>
          <cell r="E382" t="str">
            <v>Oncorhynchus mykiss</v>
          </cell>
          <cell r="F382" t="str">
            <v xml:space="preserve">Oncorhynchus </v>
          </cell>
          <cell r="G382" t="str">
            <v>mykiss</v>
          </cell>
          <cell r="H382"/>
          <cell r="I382" t="str">
            <v>fish</v>
          </cell>
          <cell r="J382" t="str">
            <v>30.5 g</v>
          </cell>
          <cell r="K382" t="str">
            <v>mortality</v>
          </cell>
          <cell r="L382" t="str">
            <v>EC50</v>
          </cell>
          <cell r="M382"/>
          <cell r="N382"/>
          <cell r="O382" t="str">
            <v>flow through</v>
          </cell>
          <cell r="P382" t="str">
            <v>Acute</v>
          </cell>
          <cell r="Q382" t="str">
            <v>96-hr</v>
          </cell>
          <cell r="R382"/>
          <cell r="S382" t="str">
            <v>WIP</v>
          </cell>
          <cell r="T382"/>
          <cell r="U382">
            <v>15</v>
          </cell>
          <cell r="V382">
            <v>7.3</v>
          </cell>
          <cell r="W382" t="str">
            <v/>
          </cell>
          <cell r="X382" t="str">
            <v/>
          </cell>
          <cell r="Y382">
            <v>430</v>
          </cell>
          <cell r="Z382" t="str">
            <v/>
          </cell>
          <cell r="AA382" t="str">
            <v/>
          </cell>
          <cell r="AB382" t="str">
            <v/>
          </cell>
          <cell r="AC382" t="str">
            <v/>
          </cell>
          <cell r="AD382" t="str">
            <v/>
          </cell>
          <cell r="AE382" t="str">
            <v/>
          </cell>
          <cell r="AF382" t="str">
            <v/>
          </cell>
          <cell r="AG382" t="str">
            <v/>
          </cell>
          <cell r="AH382" t="str">
            <v/>
          </cell>
          <cell r="AI382" t="str">
            <v/>
          </cell>
          <cell r="AJ382">
            <v>30</v>
          </cell>
        </row>
        <row r="383">
          <cell r="B383" t="str">
            <v>A371OnmyEC50</v>
          </cell>
          <cell r="C383" t="str">
            <v>Goettl et al. 1972</v>
          </cell>
          <cell r="D383">
            <v>1972</v>
          </cell>
          <cell r="E383" t="str">
            <v>Oncorhynchus mykiss</v>
          </cell>
          <cell r="F383" t="str">
            <v xml:space="preserve">Oncorhynchus </v>
          </cell>
          <cell r="G383" t="str">
            <v>mykiss</v>
          </cell>
          <cell r="H383"/>
          <cell r="I383" t="str">
            <v>fish</v>
          </cell>
          <cell r="J383" t="str">
            <v>22.6 g</v>
          </cell>
          <cell r="K383" t="str">
            <v>mortality</v>
          </cell>
          <cell r="L383" t="str">
            <v>EC50</v>
          </cell>
          <cell r="M383"/>
          <cell r="N383"/>
          <cell r="O383" t="str">
            <v>flow through</v>
          </cell>
          <cell r="P383" t="str">
            <v>Acute</v>
          </cell>
          <cell r="Q383" t="str">
            <v>96-hr</v>
          </cell>
          <cell r="R383"/>
          <cell r="S383" t="str">
            <v>WIP</v>
          </cell>
          <cell r="T383"/>
          <cell r="U383">
            <v>10</v>
          </cell>
          <cell r="V383">
            <v>6.9</v>
          </cell>
          <cell r="W383" t="str">
            <v/>
          </cell>
          <cell r="X383" t="str">
            <v/>
          </cell>
          <cell r="Y383">
            <v>810</v>
          </cell>
          <cell r="Z383" t="str">
            <v/>
          </cell>
          <cell r="AA383" t="str">
            <v/>
          </cell>
          <cell r="AB383" t="str">
            <v/>
          </cell>
          <cell r="AC383" t="str">
            <v/>
          </cell>
          <cell r="AD383" t="str">
            <v/>
          </cell>
          <cell r="AE383" t="str">
            <v/>
          </cell>
          <cell r="AF383" t="str">
            <v/>
          </cell>
          <cell r="AG383" t="str">
            <v/>
          </cell>
          <cell r="AH383" t="str">
            <v/>
          </cell>
          <cell r="AI383" t="str">
            <v/>
          </cell>
          <cell r="AJ383">
            <v>30</v>
          </cell>
        </row>
        <row r="384">
          <cell r="B384" t="str">
            <v>A372OnmyEC50</v>
          </cell>
          <cell r="C384" t="str">
            <v>Goettl et al. 1972</v>
          </cell>
          <cell r="D384">
            <v>1972</v>
          </cell>
          <cell r="E384" t="str">
            <v>Oncorhynchus mykiss</v>
          </cell>
          <cell r="F384" t="str">
            <v xml:space="preserve">Oncorhynchus </v>
          </cell>
          <cell r="G384" t="str">
            <v>mykiss</v>
          </cell>
          <cell r="H384"/>
          <cell r="I384" t="str">
            <v>fish</v>
          </cell>
          <cell r="J384" t="str">
            <v>29.7 g</v>
          </cell>
          <cell r="K384" t="str">
            <v>mortality</v>
          </cell>
          <cell r="L384" t="str">
            <v>EC50</v>
          </cell>
          <cell r="M384"/>
          <cell r="N384"/>
          <cell r="O384" t="str">
            <v>flow through</v>
          </cell>
          <cell r="P384" t="str">
            <v>Acute</v>
          </cell>
          <cell r="Q384" t="str">
            <v>96-hr</v>
          </cell>
          <cell r="R384"/>
          <cell r="S384" t="str">
            <v>WIP</v>
          </cell>
          <cell r="T384"/>
          <cell r="U384">
            <v>10</v>
          </cell>
          <cell r="V384">
            <v>7.1</v>
          </cell>
          <cell r="W384" t="str">
            <v/>
          </cell>
          <cell r="X384" t="str">
            <v/>
          </cell>
          <cell r="Y384">
            <v>410</v>
          </cell>
          <cell r="Z384" t="str">
            <v/>
          </cell>
          <cell r="AA384" t="str">
            <v/>
          </cell>
          <cell r="AB384" t="str">
            <v/>
          </cell>
          <cell r="AC384" t="str">
            <v/>
          </cell>
          <cell r="AD384" t="str">
            <v/>
          </cell>
          <cell r="AE384" t="str">
            <v/>
          </cell>
          <cell r="AF384" t="str">
            <v/>
          </cell>
          <cell r="AG384" t="str">
            <v/>
          </cell>
          <cell r="AH384" t="str">
            <v/>
          </cell>
          <cell r="AI384" t="str">
            <v/>
          </cell>
          <cell r="AJ384">
            <v>30</v>
          </cell>
        </row>
        <row r="385">
          <cell r="B385" t="str">
            <v>A373OnmyEC50</v>
          </cell>
          <cell r="C385" t="str">
            <v>Goettl et al. 1974, 1976</v>
          </cell>
          <cell r="D385">
            <v>1976</v>
          </cell>
          <cell r="E385" t="str">
            <v>Oncorhynchus mykiss</v>
          </cell>
          <cell r="F385" t="str">
            <v xml:space="preserve">Oncorhynchus </v>
          </cell>
          <cell r="G385" t="str">
            <v>mykiss</v>
          </cell>
          <cell r="H385"/>
          <cell r="I385" t="str">
            <v>fish</v>
          </cell>
          <cell r="J385" t="str">
            <v>18.3 g</v>
          </cell>
          <cell r="K385" t="str">
            <v>mortality</v>
          </cell>
          <cell r="L385" t="str">
            <v>EC50</v>
          </cell>
          <cell r="M385"/>
          <cell r="N385"/>
          <cell r="O385" t="str">
            <v>flow through</v>
          </cell>
          <cell r="P385" t="str">
            <v>Acute</v>
          </cell>
          <cell r="Q385" t="str">
            <v>96-hr</v>
          </cell>
          <cell r="R385"/>
          <cell r="S385" t="str">
            <v>Source not provided, but composition provided</v>
          </cell>
          <cell r="T385"/>
          <cell r="U385">
            <v>15</v>
          </cell>
          <cell r="V385">
            <v>7.9450000000000003</v>
          </cell>
          <cell r="W385" t="str">
            <v/>
          </cell>
          <cell r="X385" t="str">
            <v/>
          </cell>
          <cell r="Y385">
            <v>4520</v>
          </cell>
          <cell r="Z385" t="str">
            <v/>
          </cell>
          <cell r="AA385" t="str">
            <v/>
          </cell>
          <cell r="AB385" t="str">
            <v/>
          </cell>
          <cell r="AC385">
            <v>75.973051010587099</v>
          </cell>
          <cell r="AD385">
            <v>29.708565928777698</v>
          </cell>
          <cell r="AE385">
            <v>14.7341674687199</v>
          </cell>
          <cell r="AF385">
            <v>1.20115495668912</v>
          </cell>
          <cell r="AG385">
            <v>103.299326275265</v>
          </cell>
          <cell r="AH385">
            <v>23.6727622714148</v>
          </cell>
          <cell r="AI385">
            <v>243.03368623676599</v>
          </cell>
          <cell r="AJ385">
            <v>312</v>
          </cell>
        </row>
        <row r="386">
          <cell r="B386" t="str">
            <v>A374OnmyEC50</v>
          </cell>
          <cell r="C386" t="str">
            <v>Goettl et al. 1974, 1976</v>
          </cell>
          <cell r="D386">
            <v>1976</v>
          </cell>
          <cell r="E386" t="str">
            <v>Oncorhynchus mykiss</v>
          </cell>
          <cell r="F386" t="str">
            <v xml:space="preserve">Oncorhynchus </v>
          </cell>
          <cell r="G386" t="str">
            <v>mykiss</v>
          </cell>
          <cell r="H386"/>
          <cell r="I386" t="str">
            <v>fish</v>
          </cell>
          <cell r="J386" t="str">
            <v>2.0 g</v>
          </cell>
          <cell r="K386" t="str">
            <v>mortality</v>
          </cell>
          <cell r="L386" t="str">
            <v>EC50</v>
          </cell>
          <cell r="M386"/>
          <cell r="N386"/>
          <cell r="O386" t="str">
            <v>flow through</v>
          </cell>
          <cell r="P386" t="str">
            <v>Acute</v>
          </cell>
          <cell r="Q386" t="str">
            <v>96-hr</v>
          </cell>
          <cell r="R386"/>
          <cell r="S386" t="str">
            <v>Source not provided, but composition provided</v>
          </cell>
          <cell r="T386"/>
          <cell r="U386">
            <v>15</v>
          </cell>
          <cell r="V386">
            <v>7.9450000000000003</v>
          </cell>
          <cell r="W386" t="str">
            <v/>
          </cell>
          <cell r="X386" t="str">
            <v/>
          </cell>
          <cell r="Y386">
            <v>1190</v>
          </cell>
          <cell r="Z386" t="str">
            <v/>
          </cell>
          <cell r="AA386" t="str">
            <v/>
          </cell>
          <cell r="AB386" t="str">
            <v/>
          </cell>
          <cell r="AC386">
            <v>75.973051010587099</v>
          </cell>
          <cell r="AD386">
            <v>29.708565928777698</v>
          </cell>
          <cell r="AE386">
            <v>14.7341674687199</v>
          </cell>
          <cell r="AF386">
            <v>1.20115495668912</v>
          </cell>
          <cell r="AG386">
            <v>103.299326275265</v>
          </cell>
          <cell r="AH386">
            <v>23.6727622714148</v>
          </cell>
          <cell r="AI386">
            <v>243.03368623676599</v>
          </cell>
          <cell r="AJ386">
            <v>312</v>
          </cell>
        </row>
        <row r="387">
          <cell r="B387" t="str">
            <v>A375OnmyEC50</v>
          </cell>
          <cell r="C387" t="str">
            <v>Goettl et al. 1974, 1976</v>
          </cell>
          <cell r="D387">
            <v>1976</v>
          </cell>
          <cell r="E387" t="str">
            <v>Oncorhynchus mykiss</v>
          </cell>
          <cell r="F387" t="str">
            <v xml:space="preserve">Oncorhynchus </v>
          </cell>
          <cell r="G387" t="str">
            <v>mykiss</v>
          </cell>
          <cell r="H387"/>
          <cell r="I387" t="str">
            <v>fish</v>
          </cell>
          <cell r="J387" t="str">
            <v>34.6 g</v>
          </cell>
          <cell r="K387" t="str">
            <v>mortality</v>
          </cell>
          <cell r="L387" t="str">
            <v>EC50</v>
          </cell>
          <cell r="M387"/>
          <cell r="N387"/>
          <cell r="O387" t="str">
            <v>flow through</v>
          </cell>
          <cell r="P387" t="str">
            <v>Acute</v>
          </cell>
          <cell r="Q387" t="str">
            <v>96-hr</v>
          </cell>
          <cell r="R387"/>
          <cell r="S387" t="str">
            <v>Source not provided, but composition provided</v>
          </cell>
          <cell r="T387"/>
          <cell r="U387">
            <v>15</v>
          </cell>
          <cell r="V387">
            <v>6.9950000000000001</v>
          </cell>
          <cell r="W387" t="str">
            <v/>
          </cell>
          <cell r="X387" t="str">
            <v/>
          </cell>
          <cell r="Y387">
            <v>560</v>
          </cell>
          <cell r="Z387" t="str">
            <v/>
          </cell>
          <cell r="AA387" t="str">
            <v/>
          </cell>
          <cell r="AB387" t="str">
            <v/>
          </cell>
          <cell r="AC387">
            <v>8.9675090252707594</v>
          </cell>
          <cell r="AD387">
            <v>2.2501805054151598</v>
          </cell>
          <cell r="AE387">
            <v>7.8050541516245504</v>
          </cell>
          <cell r="AF387">
            <v>1.12093862815884</v>
          </cell>
          <cell r="AG387">
            <v>1.9927797833934999</v>
          </cell>
          <cell r="AH387">
            <v>2.86462093862816</v>
          </cell>
          <cell r="AI387">
            <v>21.173285198556002</v>
          </cell>
          <cell r="AJ387">
            <v>23</v>
          </cell>
        </row>
        <row r="388">
          <cell r="B388" t="str">
            <v>A376OnmyEC50</v>
          </cell>
          <cell r="C388" t="str">
            <v>Goettl et al. 1974, 1976</v>
          </cell>
          <cell r="D388">
            <v>1976</v>
          </cell>
          <cell r="E388" t="str">
            <v>Oncorhynchus mykiss</v>
          </cell>
          <cell r="F388" t="str">
            <v xml:space="preserve">Oncorhynchus </v>
          </cell>
          <cell r="G388" t="str">
            <v>mykiss</v>
          </cell>
          <cell r="H388"/>
          <cell r="I388" t="str">
            <v>fish</v>
          </cell>
          <cell r="J388" t="str">
            <v>4.9 g</v>
          </cell>
          <cell r="K388" t="str">
            <v>mortality</v>
          </cell>
          <cell r="L388" t="str">
            <v>EC50</v>
          </cell>
          <cell r="M388"/>
          <cell r="N388"/>
          <cell r="O388" t="str">
            <v>flow through</v>
          </cell>
          <cell r="P388" t="str">
            <v>Acute</v>
          </cell>
          <cell r="Q388" t="str">
            <v>96-hr</v>
          </cell>
          <cell r="R388"/>
          <cell r="S388" t="str">
            <v>Source not provided, but composition provided</v>
          </cell>
          <cell r="T388"/>
          <cell r="U388">
            <v>14</v>
          </cell>
          <cell r="V388">
            <v>6.9950000000000001</v>
          </cell>
          <cell r="W388" t="str">
            <v/>
          </cell>
          <cell r="X388" t="str">
            <v/>
          </cell>
          <cell r="Y388">
            <v>240</v>
          </cell>
          <cell r="Z388" t="str">
            <v/>
          </cell>
          <cell r="AA388" t="str">
            <v/>
          </cell>
          <cell r="AB388" t="str">
            <v/>
          </cell>
          <cell r="AC388">
            <v>8.5776173285198603</v>
          </cell>
          <cell r="AD388">
            <v>2.1523465703971101</v>
          </cell>
          <cell r="AE388">
            <v>7.4657039711191304</v>
          </cell>
          <cell r="AF388">
            <v>1.0722021660649801</v>
          </cell>
          <cell r="AG388">
            <v>1.9061371841155199</v>
          </cell>
          <cell r="AH388">
            <v>2.7400722021660702</v>
          </cell>
          <cell r="AI388">
            <v>20.252707581227401</v>
          </cell>
          <cell r="AJ388">
            <v>22</v>
          </cell>
        </row>
        <row r="389">
          <cell r="B389" t="str">
            <v>A377OnmyEC50</v>
          </cell>
          <cell r="C389" t="str">
            <v>Goettl et al. 1974, 1976</v>
          </cell>
          <cell r="D389">
            <v>1976</v>
          </cell>
          <cell r="E389" t="str">
            <v>Oncorhynchus mykiss</v>
          </cell>
          <cell r="F389" t="str">
            <v xml:space="preserve">Oncorhynchus </v>
          </cell>
          <cell r="G389" t="str">
            <v>mykiss</v>
          </cell>
          <cell r="H389"/>
          <cell r="I389" t="str">
            <v>fish</v>
          </cell>
          <cell r="J389" t="str">
            <v>52.1 g</v>
          </cell>
          <cell r="K389" t="str">
            <v>mortality</v>
          </cell>
          <cell r="L389" t="str">
            <v>EC50</v>
          </cell>
          <cell r="M389"/>
          <cell r="N389"/>
          <cell r="O389" t="str">
            <v>flow through</v>
          </cell>
          <cell r="P389" t="str">
            <v>Acute</v>
          </cell>
          <cell r="Q389" t="str">
            <v>96-hr</v>
          </cell>
          <cell r="R389"/>
          <cell r="S389" t="str">
            <v>Source not provided, but composition provided</v>
          </cell>
          <cell r="T389"/>
          <cell r="U389">
            <v>6</v>
          </cell>
          <cell r="V389">
            <v>6.9950000000000001</v>
          </cell>
          <cell r="W389" t="str">
            <v/>
          </cell>
          <cell r="X389" t="str">
            <v/>
          </cell>
          <cell r="Y389">
            <v>830</v>
          </cell>
          <cell r="Z389" t="str">
            <v/>
          </cell>
          <cell r="AA389" t="str">
            <v/>
          </cell>
          <cell r="AB389" t="str">
            <v/>
          </cell>
          <cell r="AC389">
            <v>11.6967509025271</v>
          </cell>
          <cell r="AD389">
            <v>2.9350180505415202</v>
          </cell>
          <cell r="AE389">
            <v>10.1805054151625</v>
          </cell>
          <cell r="AF389">
            <v>1.4620938628158799</v>
          </cell>
          <cell r="AG389">
            <v>2.5992779783393498</v>
          </cell>
          <cell r="AH389">
            <v>3.7364620938628201</v>
          </cell>
          <cell r="AI389">
            <v>27.617328519855601</v>
          </cell>
          <cell r="AJ389">
            <v>30</v>
          </cell>
        </row>
        <row r="390">
          <cell r="B390" t="str">
            <v>A378OnmyEC50</v>
          </cell>
          <cell r="C390" t="str">
            <v>Goettl et al. 1974, 1976</v>
          </cell>
          <cell r="D390">
            <v>1976</v>
          </cell>
          <cell r="E390" t="str">
            <v>Oncorhynchus mykiss</v>
          </cell>
          <cell r="F390" t="str">
            <v xml:space="preserve">Oncorhynchus </v>
          </cell>
          <cell r="G390" t="str">
            <v>mykiss</v>
          </cell>
          <cell r="H390"/>
          <cell r="I390" t="str">
            <v>fish</v>
          </cell>
          <cell r="J390" t="str">
            <v>15.4 g</v>
          </cell>
          <cell r="K390" t="str">
            <v>mortality</v>
          </cell>
          <cell r="L390" t="str">
            <v>EC50</v>
          </cell>
          <cell r="M390"/>
          <cell r="N390"/>
          <cell r="O390" t="str">
            <v>flow through</v>
          </cell>
          <cell r="P390" t="str">
            <v>Acute</v>
          </cell>
          <cell r="Q390" t="str">
            <v>96-hr</v>
          </cell>
          <cell r="R390"/>
          <cell r="S390" t="str">
            <v>Source not provided, but composition provided</v>
          </cell>
          <cell r="T390"/>
          <cell r="U390">
            <v>15</v>
          </cell>
          <cell r="V390">
            <v>7.9450000000000003</v>
          </cell>
          <cell r="W390" t="str">
            <v/>
          </cell>
          <cell r="X390" t="str">
            <v/>
          </cell>
          <cell r="Y390">
            <v>7210</v>
          </cell>
          <cell r="Z390" t="str">
            <v/>
          </cell>
          <cell r="AA390" t="str">
            <v/>
          </cell>
          <cell r="AB390" t="str">
            <v/>
          </cell>
          <cell r="AC390">
            <v>76.460057747834497</v>
          </cell>
          <cell r="AD390">
            <v>29.899005453962101</v>
          </cell>
          <cell r="AE390">
            <v>14.8286172601861</v>
          </cell>
          <cell r="AF390">
            <v>1.2088546679499499</v>
          </cell>
          <cell r="AG390">
            <v>103.96150144369599</v>
          </cell>
          <cell r="AH390">
            <v>23.8245107475136</v>
          </cell>
          <cell r="AI390">
            <v>244.59159448187401</v>
          </cell>
          <cell r="AJ390">
            <v>314</v>
          </cell>
        </row>
        <row r="391">
          <cell r="B391" t="str">
            <v>A379OnmyEC50</v>
          </cell>
          <cell r="C391" t="str">
            <v>Goettl et al. 1974, 1976</v>
          </cell>
          <cell r="D391">
            <v>1976</v>
          </cell>
          <cell r="E391" t="str">
            <v>Oncorhynchus mykiss</v>
          </cell>
          <cell r="F391" t="str">
            <v xml:space="preserve">Oncorhynchus </v>
          </cell>
          <cell r="G391" t="str">
            <v>mykiss</v>
          </cell>
          <cell r="H391"/>
          <cell r="I391" t="str">
            <v>fish</v>
          </cell>
          <cell r="J391" t="str">
            <v>72 g</v>
          </cell>
          <cell r="K391" t="str">
            <v>mortality</v>
          </cell>
          <cell r="L391" t="str">
            <v>EC50</v>
          </cell>
          <cell r="M391"/>
          <cell r="N391"/>
          <cell r="O391" t="str">
            <v>flow through</v>
          </cell>
          <cell r="P391" t="str">
            <v>Acute</v>
          </cell>
          <cell r="Q391" t="str">
            <v>96-hr</v>
          </cell>
          <cell r="R391"/>
          <cell r="S391" t="str">
            <v>Source not provided, but composition provided</v>
          </cell>
          <cell r="T391"/>
          <cell r="U391">
            <v>8</v>
          </cell>
          <cell r="V391">
            <v>7.9450000000000003</v>
          </cell>
          <cell r="W391" t="str">
            <v/>
          </cell>
          <cell r="X391" t="str">
            <v/>
          </cell>
          <cell r="Y391">
            <v>1000</v>
          </cell>
          <cell r="Z391" t="str">
            <v/>
          </cell>
          <cell r="AA391" t="str">
            <v/>
          </cell>
          <cell r="AB391" t="str">
            <v/>
          </cell>
          <cell r="AC391">
            <v>24.837343599615</v>
          </cell>
          <cell r="AD391">
            <v>9.7124157844080905</v>
          </cell>
          <cell r="AE391">
            <v>4.8169393647738197</v>
          </cell>
          <cell r="AF391">
            <v>0.392685274302214</v>
          </cell>
          <cell r="AG391">
            <v>33.770933589990399</v>
          </cell>
          <cell r="AH391">
            <v>7.7391722810394601</v>
          </cell>
          <cell r="AI391">
            <v>79.453320500481198</v>
          </cell>
          <cell r="AJ391">
            <v>102</v>
          </cell>
        </row>
        <row r="392">
          <cell r="B392" t="str">
            <v>A380OnmyEC50</v>
          </cell>
          <cell r="C392" t="str">
            <v>Holcombe and Andrew 1978</v>
          </cell>
          <cell r="D392">
            <v>1978</v>
          </cell>
          <cell r="E392" t="str">
            <v>Oncorhynchus mykiss</v>
          </cell>
          <cell r="F392" t="str">
            <v xml:space="preserve">Oncorhynchus </v>
          </cell>
          <cell r="G392" t="str">
            <v>mykiss</v>
          </cell>
          <cell r="H392"/>
          <cell r="I392" t="str">
            <v>fish</v>
          </cell>
          <cell r="J392" t="str">
            <v>juveniles</v>
          </cell>
          <cell r="K392" t="str">
            <v>mortality</v>
          </cell>
          <cell r="L392" t="str">
            <v>EC50</v>
          </cell>
          <cell r="M392" t="str">
            <v>ZnSO4</v>
          </cell>
          <cell r="N392" t="str">
            <v>Total Zn measured daily from each treatment</v>
          </cell>
          <cell r="O392" t="str">
            <v>flow through</v>
          </cell>
          <cell r="P392" t="str">
            <v>Acute</v>
          </cell>
          <cell r="Q392" t="str">
            <v>96-hr</v>
          </cell>
          <cell r="R392" t="str">
            <v>None</v>
          </cell>
          <cell r="S392" t="str">
            <v>N-Lake Superior Water</v>
          </cell>
          <cell r="T392"/>
          <cell r="U392">
            <v>14.9</v>
          </cell>
          <cell r="V392">
            <v>7.63</v>
          </cell>
          <cell r="W392" t="str">
            <v/>
          </cell>
          <cell r="X392">
            <v>370</v>
          </cell>
          <cell r="Y392">
            <v>361.86</v>
          </cell>
          <cell r="Z392" t="str">
            <v/>
          </cell>
          <cell r="AA392">
            <v>2.65</v>
          </cell>
          <cell r="AB392">
            <v>10</v>
          </cell>
          <cell r="AC392">
            <v>13.836521739130401</v>
          </cell>
          <cell r="AD392">
            <v>3.0521739130434802</v>
          </cell>
          <cell r="AE392">
            <v>1.3226086956521701</v>
          </cell>
          <cell r="AF392">
            <v>0.579913043478261</v>
          </cell>
          <cell r="AG392">
            <v>3.45913043478261</v>
          </cell>
          <cell r="AH392">
            <v>1.22086956521739</v>
          </cell>
          <cell r="AI392">
            <v>41.8</v>
          </cell>
          <cell r="AJ392">
            <v>46.8</v>
          </cell>
        </row>
        <row r="393">
          <cell r="B393" t="str">
            <v>A381OnmyEC50</v>
          </cell>
          <cell r="C393" t="str">
            <v>Holcombe and Andrew 1978</v>
          </cell>
          <cell r="D393">
            <v>1978</v>
          </cell>
          <cell r="E393" t="str">
            <v>Oncorhynchus mykiss</v>
          </cell>
          <cell r="F393" t="str">
            <v xml:space="preserve">Oncorhynchus </v>
          </cell>
          <cell r="G393" t="str">
            <v>mykiss</v>
          </cell>
          <cell r="H393"/>
          <cell r="I393" t="str">
            <v>fish</v>
          </cell>
          <cell r="J393" t="str">
            <v>juveniles</v>
          </cell>
          <cell r="K393" t="str">
            <v>mortality</v>
          </cell>
          <cell r="L393" t="str">
            <v>EC50</v>
          </cell>
          <cell r="M393" t="str">
            <v>ZnSO4</v>
          </cell>
          <cell r="N393" t="str">
            <v>Total Zn measured daily from each treatment</v>
          </cell>
          <cell r="O393" t="str">
            <v>flow through</v>
          </cell>
          <cell r="P393" t="str">
            <v>Acute</v>
          </cell>
          <cell r="Q393" t="str">
            <v>96-hr</v>
          </cell>
          <cell r="R393" t="str">
            <v>None</v>
          </cell>
          <cell r="S393" t="str">
            <v>N-Lake Superior Water</v>
          </cell>
          <cell r="T393"/>
          <cell r="U393">
            <v>15.2</v>
          </cell>
          <cell r="V393">
            <v>7.58</v>
          </cell>
          <cell r="W393" t="str">
            <v/>
          </cell>
          <cell r="X393">
            <v>517</v>
          </cell>
          <cell r="Y393">
            <v>505.62599999999998</v>
          </cell>
          <cell r="Z393" t="str">
            <v/>
          </cell>
          <cell r="AA393">
            <v>2.65</v>
          </cell>
          <cell r="AB393">
            <v>10</v>
          </cell>
          <cell r="AC393">
            <v>13.895652173913</v>
          </cell>
          <cell r="AD393">
            <v>3.0652173913043499</v>
          </cell>
          <cell r="AE393">
            <v>1.32826086956522</v>
          </cell>
          <cell r="AF393">
            <v>0.58239130434782604</v>
          </cell>
          <cell r="AG393">
            <v>3.4739130434782601</v>
          </cell>
          <cell r="AH393">
            <v>1.22608695652174</v>
          </cell>
          <cell r="AI393">
            <v>42.8</v>
          </cell>
          <cell r="AJ393">
            <v>47</v>
          </cell>
        </row>
        <row r="394">
          <cell r="B394" t="str">
            <v>A382OnmyEC50</v>
          </cell>
          <cell r="C394" t="str">
            <v>Holcombe and Andrew 1978</v>
          </cell>
          <cell r="D394">
            <v>1978</v>
          </cell>
          <cell r="E394" t="str">
            <v>Oncorhynchus mykiss</v>
          </cell>
          <cell r="F394" t="str">
            <v xml:space="preserve">Oncorhynchus </v>
          </cell>
          <cell r="G394" t="str">
            <v>mykiss</v>
          </cell>
          <cell r="H394"/>
          <cell r="I394" t="str">
            <v>fish</v>
          </cell>
          <cell r="J394" t="str">
            <v>juveniles</v>
          </cell>
          <cell r="K394" t="str">
            <v>mortality</v>
          </cell>
          <cell r="L394" t="str">
            <v>EC50</v>
          </cell>
          <cell r="M394" t="str">
            <v>ZnSO4</v>
          </cell>
          <cell r="N394" t="str">
            <v>Total Zn measured daily from each treatment</v>
          </cell>
          <cell r="O394" t="str">
            <v>flow through</v>
          </cell>
          <cell r="P394" t="str">
            <v>Acute</v>
          </cell>
          <cell r="Q394" t="str">
            <v>96-hr</v>
          </cell>
          <cell r="R394" t="str">
            <v>None</v>
          </cell>
          <cell r="S394" t="str">
            <v>N-Lake Superior Water</v>
          </cell>
          <cell r="T394"/>
          <cell r="U394">
            <v>15</v>
          </cell>
          <cell r="V394">
            <v>7.38</v>
          </cell>
          <cell r="W394" t="str">
            <v/>
          </cell>
          <cell r="X394">
            <v>756</v>
          </cell>
          <cell r="Y394">
            <v>739.36799999999994</v>
          </cell>
          <cell r="Z394" t="str">
            <v/>
          </cell>
          <cell r="AA394">
            <v>2.65</v>
          </cell>
          <cell r="AB394">
            <v>10</v>
          </cell>
          <cell r="AC394">
            <v>13.1269565217391</v>
          </cell>
          <cell r="AD394">
            <v>2.8956521739130401</v>
          </cell>
          <cell r="AE394">
            <v>1.2547826086956499</v>
          </cell>
          <cell r="AF394">
            <v>0.55017391304347796</v>
          </cell>
          <cell r="AG394">
            <v>3.2817391304347798</v>
          </cell>
          <cell r="AH394">
            <v>1.1582608695652199</v>
          </cell>
          <cell r="AI394">
            <v>42.5</v>
          </cell>
          <cell r="AJ394">
            <v>44.4</v>
          </cell>
        </row>
        <row r="395">
          <cell r="B395" t="str">
            <v>A383OnmyEC50</v>
          </cell>
          <cell r="C395" t="str">
            <v>Holcombe and Andrew 1978</v>
          </cell>
          <cell r="D395">
            <v>1978</v>
          </cell>
          <cell r="E395" t="str">
            <v>Oncorhynchus mykiss</v>
          </cell>
          <cell r="F395" t="str">
            <v xml:space="preserve">Oncorhynchus </v>
          </cell>
          <cell r="G395" t="str">
            <v>mykiss</v>
          </cell>
          <cell r="H395"/>
          <cell r="I395" t="str">
            <v>fish</v>
          </cell>
          <cell r="J395" t="str">
            <v>juveniles</v>
          </cell>
          <cell r="K395" t="str">
            <v>mortality</v>
          </cell>
          <cell r="L395" t="str">
            <v>EC50</v>
          </cell>
          <cell r="M395" t="str">
            <v>ZnSO4</v>
          </cell>
          <cell r="N395" t="str">
            <v>Total Zn measured daily from each treatment</v>
          </cell>
          <cell r="O395" t="str">
            <v>flow through</v>
          </cell>
          <cell r="P395" t="str">
            <v>Acute</v>
          </cell>
          <cell r="Q395" t="str">
            <v>96-hr</v>
          </cell>
          <cell r="R395" t="str">
            <v>None</v>
          </cell>
          <cell r="S395" t="str">
            <v>N-Lake Superior Water</v>
          </cell>
          <cell r="T395"/>
          <cell r="U395">
            <v>14.9</v>
          </cell>
          <cell r="V395">
            <v>7.41</v>
          </cell>
          <cell r="W395" t="str">
            <v/>
          </cell>
          <cell r="X395">
            <v>2510</v>
          </cell>
          <cell r="Y395">
            <v>2454.7799999999997</v>
          </cell>
          <cell r="Z395" t="str">
            <v/>
          </cell>
          <cell r="AA395">
            <v>2.65</v>
          </cell>
          <cell r="AB395">
            <v>10</v>
          </cell>
          <cell r="AC395">
            <v>66.5</v>
          </cell>
          <cell r="AD395">
            <v>3</v>
          </cell>
          <cell r="AE395">
            <v>1.3</v>
          </cell>
          <cell r="AF395">
            <v>0.6</v>
          </cell>
          <cell r="AG395">
            <v>3.4</v>
          </cell>
          <cell r="AH395">
            <v>1.2</v>
          </cell>
          <cell r="AI395">
            <v>170.2</v>
          </cell>
          <cell r="AJ395">
            <v>178</v>
          </cell>
        </row>
        <row r="396">
          <cell r="B396" t="str">
            <v>A384OnmyEC50</v>
          </cell>
          <cell r="C396" t="str">
            <v>Holcombe and Andrew 1978</v>
          </cell>
          <cell r="D396">
            <v>1978</v>
          </cell>
          <cell r="E396" t="str">
            <v>Oncorhynchus mykiss</v>
          </cell>
          <cell r="F396" t="str">
            <v xml:space="preserve">Oncorhynchus </v>
          </cell>
          <cell r="G396" t="str">
            <v>mykiss</v>
          </cell>
          <cell r="H396"/>
          <cell r="I396" t="str">
            <v>fish</v>
          </cell>
          <cell r="J396" t="str">
            <v>juveniles</v>
          </cell>
          <cell r="K396" t="str">
            <v>mortality</v>
          </cell>
          <cell r="L396" t="str">
            <v>EC50</v>
          </cell>
          <cell r="M396" t="str">
            <v>ZnSO4</v>
          </cell>
          <cell r="N396" t="str">
            <v>Total Zn measured daily from each treatment</v>
          </cell>
          <cell r="O396" t="str">
            <v>flow through</v>
          </cell>
          <cell r="P396" t="str">
            <v>Acute</v>
          </cell>
          <cell r="Q396" t="str">
            <v>96-hr</v>
          </cell>
          <cell r="R396" t="str">
            <v>None</v>
          </cell>
          <cell r="S396" t="str">
            <v>N-Lake Superior Water</v>
          </cell>
          <cell r="T396"/>
          <cell r="U396">
            <v>15.7</v>
          </cell>
          <cell r="V396">
            <v>7.17</v>
          </cell>
          <cell r="W396" t="str">
            <v/>
          </cell>
          <cell r="X396">
            <v>2960</v>
          </cell>
          <cell r="Y396">
            <v>2894.88</v>
          </cell>
          <cell r="Z396" t="str">
            <v/>
          </cell>
          <cell r="AA396">
            <v>2.65</v>
          </cell>
          <cell r="AB396">
            <v>10</v>
          </cell>
          <cell r="AC396">
            <v>66.5</v>
          </cell>
          <cell r="AD396">
            <v>3</v>
          </cell>
          <cell r="AE396">
            <v>1.3</v>
          </cell>
          <cell r="AF396">
            <v>0.6</v>
          </cell>
          <cell r="AG396">
            <v>3.4</v>
          </cell>
          <cell r="AH396">
            <v>1.2</v>
          </cell>
          <cell r="AI396">
            <v>170.1</v>
          </cell>
          <cell r="AJ396">
            <v>179</v>
          </cell>
        </row>
        <row r="397">
          <cell r="B397" t="str">
            <v>A385OnmyEC50</v>
          </cell>
          <cell r="C397" t="str">
            <v>Holcombe and Andrew 1978</v>
          </cell>
          <cell r="D397">
            <v>1978</v>
          </cell>
          <cell r="E397" t="str">
            <v>Oncorhynchus mykiss</v>
          </cell>
          <cell r="F397" t="str">
            <v xml:space="preserve">Oncorhynchus </v>
          </cell>
          <cell r="G397" t="str">
            <v>mykiss</v>
          </cell>
          <cell r="H397"/>
          <cell r="I397" t="str">
            <v>fish</v>
          </cell>
          <cell r="J397" t="str">
            <v>juveniles</v>
          </cell>
          <cell r="K397" t="str">
            <v>mortality</v>
          </cell>
          <cell r="L397" t="str">
            <v>EC50</v>
          </cell>
          <cell r="M397" t="str">
            <v>ZnSO4</v>
          </cell>
          <cell r="N397" t="str">
            <v>Total Zn measured daily from each treatment</v>
          </cell>
          <cell r="O397" t="str">
            <v>flow through</v>
          </cell>
          <cell r="P397" t="str">
            <v>Acute</v>
          </cell>
          <cell r="Q397" t="str">
            <v>96-hr</v>
          </cell>
          <cell r="R397" t="str">
            <v>None</v>
          </cell>
          <cell r="S397" t="str">
            <v>N-Lake Superior Water</v>
          </cell>
          <cell r="T397"/>
          <cell r="U397">
            <v>14.8</v>
          </cell>
          <cell r="V397">
            <v>7.31</v>
          </cell>
          <cell r="W397" t="str">
            <v/>
          </cell>
          <cell r="X397">
            <v>1910</v>
          </cell>
          <cell r="Y397">
            <v>1867.98</v>
          </cell>
          <cell r="Z397" t="str">
            <v/>
          </cell>
          <cell r="AA397">
            <v>2.65</v>
          </cell>
          <cell r="AB397">
            <v>10</v>
          </cell>
          <cell r="AC397">
            <v>63.2</v>
          </cell>
          <cell r="AD397">
            <v>3.0043478260869598</v>
          </cell>
          <cell r="AE397">
            <v>1.30188405797101</v>
          </cell>
          <cell r="AF397">
            <v>0.57082608695652204</v>
          </cell>
          <cell r="AG397">
            <v>3.40492753623188</v>
          </cell>
          <cell r="AH397">
            <v>1.20173913043478</v>
          </cell>
          <cell r="AI397">
            <v>43</v>
          </cell>
          <cell r="AJ397">
            <v>170</v>
          </cell>
        </row>
        <row r="398">
          <cell r="B398" t="str">
            <v>A386OnmyEC50</v>
          </cell>
          <cell r="C398" t="str">
            <v>Kazlauskiene et al. 1994</v>
          </cell>
          <cell r="D398">
            <v>1994</v>
          </cell>
          <cell r="E398" t="str">
            <v>Oncorhynchus mykiss</v>
          </cell>
          <cell r="F398" t="str">
            <v xml:space="preserve">Oncorhynchus </v>
          </cell>
          <cell r="G398" t="str">
            <v>mykiss</v>
          </cell>
          <cell r="H398"/>
          <cell r="I398" t="str">
            <v>fish</v>
          </cell>
          <cell r="J398" t="str">
            <v>eggs</v>
          </cell>
          <cell r="K398" t="str">
            <v>mortality</v>
          </cell>
          <cell r="L398" t="str">
            <v>EC50</v>
          </cell>
          <cell r="M398"/>
          <cell r="N398"/>
          <cell r="O398" t="str">
            <v>renewal</v>
          </cell>
          <cell r="P398" t="str">
            <v>Acute</v>
          </cell>
          <cell r="Q398" t="str">
            <v>96-hr</v>
          </cell>
          <cell r="R398"/>
          <cell r="S398" t="str">
            <v>WIP</v>
          </cell>
          <cell r="T398"/>
          <cell r="U398" t="str">
            <v/>
          </cell>
          <cell r="V398" t="str">
            <v/>
          </cell>
          <cell r="W398" t="str">
            <v/>
          </cell>
          <cell r="X398">
            <v>1600</v>
          </cell>
          <cell r="Y398">
            <v>1564.8</v>
          </cell>
          <cell r="Z398" t="str">
            <v/>
          </cell>
          <cell r="AA398" t="str">
            <v/>
          </cell>
          <cell r="AB398" t="str">
            <v/>
          </cell>
          <cell r="AC398" t="str">
            <v/>
          </cell>
          <cell r="AD398" t="str">
            <v/>
          </cell>
          <cell r="AE398" t="str">
            <v/>
          </cell>
          <cell r="AF398" t="str">
            <v/>
          </cell>
          <cell r="AG398" t="str">
            <v/>
          </cell>
          <cell r="AH398" t="str">
            <v/>
          </cell>
          <cell r="AI398" t="str">
            <v/>
          </cell>
          <cell r="AJ398">
            <v>250</v>
          </cell>
        </row>
        <row r="399">
          <cell r="B399" t="str">
            <v>A387OnmyEC50</v>
          </cell>
          <cell r="C399" t="str">
            <v>Kazlauskiene et al. 1994</v>
          </cell>
          <cell r="D399">
            <v>1994</v>
          </cell>
          <cell r="E399" t="str">
            <v>Oncorhynchus mykiss</v>
          </cell>
          <cell r="F399" t="str">
            <v xml:space="preserve">Oncorhynchus </v>
          </cell>
          <cell r="G399" t="str">
            <v>mykiss</v>
          </cell>
          <cell r="H399"/>
          <cell r="I399" t="str">
            <v>fish</v>
          </cell>
          <cell r="J399" t="str">
            <v>larvae</v>
          </cell>
          <cell r="K399" t="str">
            <v>mortality</v>
          </cell>
          <cell r="L399" t="str">
            <v>EC50</v>
          </cell>
          <cell r="M399"/>
          <cell r="N399"/>
          <cell r="O399" t="str">
            <v>renewal</v>
          </cell>
          <cell r="P399" t="str">
            <v>Acute</v>
          </cell>
          <cell r="Q399" t="str">
            <v>96-hr</v>
          </cell>
          <cell r="R399"/>
          <cell r="S399" t="str">
            <v>WIP</v>
          </cell>
          <cell r="T399"/>
          <cell r="U399" t="str">
            <v/>
          </cell>
          <cell r="V399" t="str">
            <v/>
          </cell>
          <cell r="W399" t="str">
            <v/>
          </cell>
          <cell r="X399">
            <v>590</v>
          </cell>
          <cell r="Y399">
            <v>577.02</v>
          </cell>
          <cell r="Z399" t="str">
            <v/>
          </cell>
          <cell r="AA399" t="str">
            <v/>
          </cell>
          <cell r="AB399" t="str">
            <v/>
          </cell>
          <cell r="AC399" t="str">
            <v/>
          </cell>
          <cell r="AD399" t="str">
            <v/>
          </cell>
          <cell r="AE399" t="str">
            <v/>
          </cell>
          <cell r="AF399" t="str">
            <v/>
          </cell>
          <cell r="AG399" t="str">
            <v/>
          </cell>
          <cell r="AH399" t="str">
            <v/>
          </cell>
          <cell r="AI399" t="str">
            <v/>
          </cell>
          <cell r="AJ399">
            <v>250</v>
          </cell>
        </row>
        <row r="400">
          <cell r="B400" t="str">
            <v>A388OnmyEC50</v>
          </cell>
          <cell r="C400" t="str">
            <v>McLeay 1976</v>
          </cell>
          <cell r="D400">
            <v>1976</v>
          </cell>
          <cell r="E400" t="str">
            <v>Oncorhynchus mykiss</v>
          </cell>
          <cell r="F400" t="str">
            <v xml:space="preserve">Oncorhynchus </v>
          </cell>
          <cell r="G400" t="str">
            <v>mykiss</v>
          </cell>
          <cell r="H400"/>
          <cell r="I400" t="str">
            <v>fish</v>
          </cell>
          <cell r="J400" t="str">
            <v>juveniles</v>
          </cell>
          <cell r="K400" t="str">
            <v>mortality</v>
          </cell>
          <cell r="L400" t="str">
            <v>EC50</v>
          </cell>
          <cell r="M400" t="str">
            <v>ZnSO4</v>
          </cell>
          <cell r="N400" t="str">
            <v>Not stated</v>
          </cell>
          <cell r="O400" t="str">
            <v>renewal</v>
          </cell>
          <cell r="P400" t="str">
            <v>Acute</v>
          </cell>
          <cell r="Q400" t="str">
            <v>96-hr</v>
          </cell>
          <cell r="R400"/>
          <cell r="S400" t="str">
            <v>T-Dechlorinated Vancouver tap water</v>
          </cell>
          <cell r="T400"/>
          <cell r="U400">
            <v>20.5</v>
          </cell>
          <cell r="V400">
            <v>6.5</v>
          </cell>
          <cell r="W400" t="str">
            <v/>
          </cell>
          <cell r="X400">
            <v>280</v>
          </cell>
          <cell r="Y400">
            <v>273.83999999999997</v>
          </cell>
          <cell r="Z400" t="str">
            <v/>
          </cell>
          <cell r="AA400">
            <v>1.6</v>
          </cell>
          <cell r="AB400">
            <v>10</v>
          </cell>
          <cell r="AC400">
            <v>1.69</v>
          </cell>
          <cell r="AD400">
            <v>0.189</v>
          </cell>
          <cell r="AE400">
            <v>0.377</v>
          </cell>
          <cell r="AF400">
            <v>6.2E-2</v>
          </cell>
          <cell r="AG400">
            <v>1.42</v>
          </cell>
          <cell r="AH400">
            <v>0.45</v>
          </cell>
          <cell r="AI400">
            <v>3.8</v>
          </cell>
          <cell r="AJ400">
            <v>5</v>
          </cell>
        </row>
        <row r="401">
          <cell r="B401" t="str">
            <v>A389OnmyEC50</v>
          </cell>
          <cell r="C401" t="str">
            <v>Mebane et al. 2008</v>
          </cell>
          <cell r="D401">
            <v>2008</v>
          </cell>
          <cell r="E401" t="str">
            <v>Oncorhynchus mykiss</v>
          </cell>
          <cell r="F401" t="str">
            <v xml:space="preserve">Oncorhynchus </v>
          </cell>
          <cell r="G401" t="str">
            <v>mykiss</v>
          </cell>
          <cell r="H401" t="str">
            <v>R</v>
          </cell>
          <cell r="I401" t="str">
            <v>fish</v>
          </cell>
          <cell r="J401" t="str">
            <v>swim-up</v>
          </cell>
          <cell r="K401" t="str">
            <v>mortality</v>
          </cell>
          <cell r="L401" t="str">
            <v>EC50</v>
          </cell>
          <cell r="M401" t="str">
            <v>ZnCl2</v>
          </cell>
          <cell r="N401" t="str">
            <v>Dissolved in new solutions and during course of exposure</v>
          </cell>
          <cell r="O401" t="str">
            <v>flow through</v>
          </cell>
          <cell r="P401" t="str">
            <v>Acute</v>
          </cell>
          <cell r="Q401" t="str">
            <v>96-hr</v>
          </cell>
          <cell r="R401"/>
          <cell r="S401" t="str">
            <v>N-Little North Fork of the South Fork Coeur d'Alene River</v>
          </cell>
          <cell r="T401" t="str">
            <v>MLR</v>
          </cell>
          <cell r="U401">
            <v>9.35</v>
          </cell>
          <cell r="V401">
            <v>6.75</v>
          </cell>
          <cell r="W401" t="str">
            <v/>
          </cell>
          <cell r="X401" t="str">
            <v/>
          </cell>
          <cell r="Y401">
            <v>123</v>
          </cell>
          <cell r="Z401" t="str">
            <v/>
          </cell>
          <cell r="AA401">
            <v>0.75</v>
          </cell>
          <cell r="AB401">
            <v>10</v>
          </cell>
          <cell r="AC401">
            <v>4.8</v>
          </cell>
          <cell r="AD401">
            <v>2</v>
          </cell>
          <cell r="AE401">
            <v>0.7857142857142857</v>
          </cell>
          <cell r="AF401">
            <v>0.47142857142857147</v>
          </cell>
          <cell r="AG401">
            <v>2.8571428571428572</v>
          </cell>
          <cell r="AH401">
            <v>1.4285714285714286</v>
          </cell>
          <cell r="AI401">
            <v>17.142857142857142</v>
          </cell>
          <cell r="AJ401">
            <v>20</v>
          </cell>
        </row>
        <row r="402">
          <cell r="B402" t="str">
            <v>A390OnmyEC50</v>
          </cell>
          <cell r="C402" t="str">
            <v>Meisner and Hum 1987</v>
          </cell>
          <cell r="D402">
            <v>1987</v>
          </cell>
          <cell r="E402" t="str">
            <v>Oncorhynchus mykiss</v>
          </cell>
          <cell r="F402" t="str">
            <v xml:space="preserve">Oncorhynchus </v>
          </cell>
          <cell r="G402" t="str">
            <v>mykiss</v>
          </cell>
          <cell r="H402"/>
          <cell r="I402" t="str">
            <v>fish</v>
          </cell>
          <cell r="J402" t="str">
            <v>juveniles</v>
          </cell>
          <cell r="K402" t="str">
            <v>mortality</v>
          </cell>
          <cell r="L402" t="str">
            <v>EC50</v>
          </cell>
          <cell r="M402" t="str">
            <v>ZnSO4</v>
          </cell>
          <cell r="N402" t="str">
            <v>Colorimetric test; twice daily</v>
          </cell>
          <cell r="O402" t="str">
            <v>flow through</v>
          </cell>
          <cell r="P402" t="str">
            <v>Acute</v>
          </cell>
          <cell r="Q402" t="str">
            <v>96-hr</v>
          </cell>
          <cell r="R402"/>
          <cell r="S402" t="str">
            <v>T-Toronto Municipal Supply</v>
          </cell>
          <cell r="T402"/>
          <cell r="U402">
            <v>12.7</v>
          </cell>
          <cell r="V402">
            <v>7.3</v>
          </cell>
          <cell r="W402" t="str">
            <v/>
          </cell>
          <cell r="X402">
            <v>2600</v>
          </cell>
          <cell r="Y402">
            <v>2542.7999999999997</v>
          </cell>
          <cell r="Z402" t="str">
            <v/>
          </cell>
          <cell r="AA402">
            <v>2.25</v>
          </cell>
          <cell r="AB402">
            <v>10</v>
          </cell>
          <cell r="AC402">
            <v>42</v>
          </cell>
          <cell r="AD402">
            <v>8</v>
          </cell>
          <cell r="AE402">
            <v>9.4</v>
          </cell>
          <cell r="AF402">
            <v>1.5</v>
          </cell>
          <cell r="AG402">
            <v>61.6</v>
          </cell>
          <cell r="AH402">
            <v>19.399999999999999</v>
          </cell>
          <cell r="AI402">
            <v>71.461645746164606</v>
          </cell>
          <cell r="AJ402">
            <v>137</v>
          </cell>
        </row>
        <row r="403">
          <cell r="B403" t="str">
            <v>A391OnmyEC50</v>
          </cell>
          <cell r="C403" t="str">
            <v>Meisner and Hum 1987</v>
          </cell>
          <cell r="D403">
            <v>1987</v>
          </cell>
          <cell r="E403" t="str">
            <v>Oncorhynchus mykiss</v>
          </cell>
          <cell r="F403" t="str">
            <v xml:space="preserve">Oncorhynchus </v>
          </cell>
          <cell r="G403" t="str">
            <v>mykiss</v>
          </cell>
          <cell r="H403"/>
          <cell r="I403" t="str">
            <v>fish</v>
          </cell>
          <cell r="J403" t="str">
            <v>subadult</v>
          </cell>
          <cell r="K403" t="str">
            <v>mortality</v>
          </cell>
          <cell r="L403" t="str">
            <v>EC50</v>
          </cell>
          <cell r="M403" t="str">
            <v>ZnSO4</v>
          </cell>
          <cell r="N403" t="str">
            <v>Colorimetric test; twice daily</v>
          </cell>
          <cell r="O403" t="str">
            <v>flow through</v>
          </cell>
          <cell r="P403" t="str">
            <v>Acute</v>
          </cell>
          <cell r="Q403" t="str">
            <v>96-hr</v>
          </cell>
          <cell r="R403"/>
          <cell r="S403" t="str">
            <v>T-Toronto Municipal Supply</v>
          </cell>
          <cell r="T403"/>
          <cell r="U403">
            <v>12.1</v>
          </cell>
          <cell r="V403">
            <v>7.1</v>
          </cell>
          <cell r="W403" t="str">
            <v/>
          </cell>
          <cell r="X403">
            <v>2400</v>
          </cell>
          <cell r="Y403">
            <v>2347.1999999999998</v>
          </cell>
          <cell r="Z403" t="str">
            <v/>
          </cell>
          <cell r="AA403">
            <v>2.25</v>
          </cell>
          <cell r="AB403">
            <v>10</v>
          </cell>
          <cell r="AC403">
            <v>42</v>
          </cell>
          <cell r="AD403">
            <v>9.5</v>
          </cell>
          <cell r="AE403">
            <v>9.36</v>
          </cell>
          <cell r="AF403">
            <v>1.53</v>
          </cell>
          <cell r="AG403">
            <v>61.6</v>
          </cell>
          <cell r="AH403">
            <v>19.399999999999999</v>
          </cell>
          <cell r="AI403">
            <v>74.8</v>
          </cell>
          <cell r="AJ403">
            <v>143.4</v>
          </cell>
        </row>
        <row r="404">
          <cell r="B404" t="str">
            <v>A392OnmyEC50</v>
          </cell>
          <cell r="C404" t="str">
            <v>Sinley et al. 1974</v>
          </cell>
          <cell r="D404">
            <v>1974</v>
          </cell>
          <cell r="E404" t="str">
            <v>Oncorhynchus mykiss</v>
          </cell>
          <cell r="F404" t="str">
            <v xml:space="preserve">Oncorhynchus </v>
          </cell>
          <cell r="G404" t="str">
            <v>mykiss</v>
          </cell>
          <cell r="H404"/>
          <cell r="I404" t="str">
            <v>fish</v>
          </cell>
          <cell r="J404" t="str">
            <v>juveniles</v>
          </cell>
          <cell r="K404" t="str">
            <v>mortality</v>
          </cell>
          <cell r="L404" t="str">
            <v>EC50</v>
          </cell>
          <cell r="M404" t="str">
            <v>ZnSO4</v>
          </cell>
          <cell r="N404" t="str">
            <v>Total Zn measured daily from each treatment</v>
          </cell>
          <cell r="O404" t="str">
            <v>flow through</v>
          </cell>
          <cell r="P404" t="str">
            <v>Acute</v>
          </cell>
          <cell r="Q404" t="str">
            <v>96-hr</v>
          </cell>
          <cell r="R404"/>
          <cell r="S404" t="str">
            <v>WIP</v>
          </cell>
          <cell r="T404"/>
          <cell r="U404">
            <v>16.2</v>
          </cell>
          <cell r="V404" t="str">
            <v/>
          </cell>
          <cell r="W404" t="str">
            <v/>
          </cell>
          <cell r="X404" t="str">
            <v/>
          </cell>
          <cell r="Y404">
            <v>7210</v>
          </cell>
          <cell r="Z404" t="str">
            <v/>
          </cell>
          <cell r="AA404" t="str">
            <v/>
          </cell>
          <cell r="AB404" t="str">
            <v/>
          </cell>
          <cell r="AC404" t="str">
            <v/>
          </cell>
          <cell r="AD404" t="str">
            <v/>
          </cell>
          <cell r="AE404" t="str">
            <v/>
          </cell>
          <cell r="AF404" t="str">
            <v/>
          </cell>
          <cell r="AG404" t="str">
            <v/>
          </cell>
          <cell r="AH404" t="str">
            <v/>
          </cell>
          <cell r="AI404" t="str">
            <v/>
          </cell>
          <cell r="AJ404">
            <v>330</v>
          </cell>
        </row>
        <row r="405">
          <cell r="B405" t="str">
            <v>A393OnmyEC50</v>
          </cell>
          <cell r="C405" t="str">
            <v>Sinley et al. 1974</v>
          </cell>
          <cell r="D405">
            <v>1974</v>
          </cell>
          <cell r="E405" t="str">
            <v>Oncorhynchus mykiss</v>
          </cell>
          <cell r="F405" t="str">
            <v xml:space="preserve">Oncorhynchus </v>
          </cell>
          <cell r="G405" t="str">
            <v>mykiss</v>
          </cell>
          <cell r="H405"/>
          <cell r="I405" t="str">
            <v>fish</v>
          </cell>
          <cell r="J405" t="str">
            <v>juveniles</v>
          </cell>
          <cell r="K405" t="str">
            <v>mortality</v>
          </cell>
          <cell r="L405" t="str">
            <v>EC50</v>
          </cell>
          <cell r="M405" t="str">
            <v>ZnSO4</v>
          </cell>
          <cell r="N405" t="str">
            <v>Total Zn measured daily from each treatment</v>
          </cell>
          <cell r="O405" t="str">
            <v>flow through</v>
          </cell>
          <cell r="P405" t="str">
            <v>Acute</v>
          </cell>
          <cell r="Q405" t="str">
            <v>96-hr</v>
          </cell>
          <cell r="R405"/>
          <cell r="S405" t="str">
            <v>WIP</v>
          </cell>
          <cell r="T405"/>
          <cell r="U405">
            <v>12.7</v>
          </cell>
          <cell r="V405" t="str">
            <v/>
          </cell>
          <cell r="W405" t="str">
            <v/>
          </cell>
          <cell r="X405" t="str">
            <v/>
          </cell>
          <cell r="Y405">
            <v>430</v>
          </cell>
          <cell r="Z405" t="str">
            <v/>
          </cell>
          <cell r="AA405" t="str">
            <v/>
          </cell>
          <cell r="AB405" t="str">
            <v/>
          </cell>
          <cell r="AC405" t="str">
            <v/>
          </cell>
          <cell r="AD405" t="str">
            <v/>
          </cell>
          <cell r="AE405" t="str">
            <v/>
          </cell>
          <cell r="AF405" t="str">
            <v/>
          </cell>
          <cell r="AG405" t="str">
            <v/>
          </cell>
          <cell r="AH405" t="str">
            <v/>
          </cell>
          <cell r="AI405" t="str">
            <v/>
          </cell>
          <cell r="AJ405">
            <v>25</v>
          </cell>
        </row>
        <row r="406">
          <cell r="B406" t="str">
            <v>A394OnmyEC50</v>
          </cell>
          <cell r="C406" t="str">
            <v>Spry and Wood 1984</v>
          </cell>
          <cell r="D406">
            <v>1984</v>
          </cell>
          <cell r="E406" t="str">
            <v>Oncorhynchus mykiss</v>
          </cell>
          <cell r="F406" t="str">
            <v xml:space="preserve">Oncorhynchus </v>
          </cell>
          <cell r="G406" t="str">
            <v>mykiss</v>
          </cell>
          <cell r="H406"/>
          <cell r="I406" t="str">
            <v>fish</v>
          </cell>
          <cell r="J406" t="str">
            <v>fingerling</v>
          </cell>
          <cell r="K406" t="str">
            <v>mortality</v>
          </cell>
          <cell r="L406" t="str">
            <v>EC50</v>
          </cell>
          <cell r="M406" t="str">
            <v>ZnSO4</v>
          </cell>
          <cell r="N406" t="str">
            <v>Total Zn measured daily from each treatment</v>
          </cell>
          <cell r="O406" t="str">
            <v>static</v>
          </cell>
          <cell r="P406" t="str">
            <v>Acute</v>
          </cell>
          <cell r="Q406" t="str">
            <v>96-hr</v>
          </cell>
          <cell r="R406"/>
          <cell r="S406" t="str">
            <v>T-diluted dechlorinated Hamilton, ON tap water</v>
          </cell>
          <cell r="T406"/>
          <cell r="U406" t="str">
            <v/>
          </cell>
          <cell r="V406">
            <v>7.5</v>
          </cell>
          <cell r="W406" t="str">
            <v/>
          </cell>
          <cell r="X406">
            <v>560</v>
          </cell>
          <cell r="Y406">
            <v>547.67999999999995</v>
          </cell>
          <cell r="Z406" t="str">
            <v/>
          </cell>
          <cell r="AA406" t="str">
            <v/>
          </cell>
          <cell r="AB406" t="str">
            <v/>
          </cell>
          <cell r="AC406">
            <v>4.4000000000000004</v>
          </cell>
          <cell r="AD406" t="str">
            <v/>
          </cell>
          <cell r="AE406">
            <v>2.6</v>
          </cell>
          <cell r="AF406">
            <v>0.35</v>
          </cell>
          <cell r="AG406" t="str">
            <v/>
          </cell>
          <cell r="AH406">
            <v>4.4000000000000004</v>
          </cell>
          <cell r="AI406">
            <v>10.4</v>
          </cell>
          <cell r="AJ406">
            <v>14</v>
          </cell>
        </row>
        <row r="407">
          <cell r="B407" t="str">
            <v>A395OnmyEC50</v>
          </cell>
          <cell r="C407" t="str">
            <v>Todd et al. 2009</v>
          </cell>
          <cell r="D407">
            <v>2009</v>
          </cell>
          <cell r="E407" t="str">
            <v>Oncorhynchus mykiss</v>
          </cell>
          <cell r="F407" t="str">
            <v xml:space="preserve">Oncorhynchus </v>
          </cell>
          <cell r="G407" t="str">
            <v>mykiss</v>
          </cell>
          <cell r="H407"/>
          <cell r="I407" t="str">
            <v>fish</v>
          </cell>
          <cell r="J407" t="str">
            <v>9.9 g (6-7 months post hatch)</v>
          </cell>
          <cell r="K407" t="str">
            <v>mortality</v>
          </cell>
          <cell r="L407" t="str">
            <v>EC50</v>
          </cell>
          <cell r="M407" t="str">
            <v>ZnSO4</v>
          </cell>
          <cell r="N407" t="str">
            <v>Dissolved Zn measured daily in each treatment</v>
          </cell>
          <cell r="O407" t="str">
            <v>flow through</v>
          </cell>
          <cell r="P407" t="str">
            <v>Acute</v>
          </cell>
          <cell r="Q407" t="str">
            <v>96-hr</v>
          </cell>
          <cell r="R407" t="str">
            <v>None</v>
          </cell>
          <cell r="S407" t="str">
            <v>T+W-dechlorinated Ft. Collins tap water plus onsite well water</v>
          </cell>
          <cell r="T407"/>
          <cell r="U407">
            <v>12.3</v>
          </cell>
          <cell r="V407">
            <v>7.3</v>
          </cell>
          <cell r="W407" t="str">
            <v/>
          </cell>
          <cell r="X407" t="str">
            <v/>
          </cell>
          <cell r="Y407">
            <v>108</v>
          </cell>
          <cell r="Z407" t="str">
            <v/>
          </cell>
          <cell r="AA407">
            <v>2.2999999999999998</v>
          </cell>
          <cell r="AB407">
            <v>10</v>
          </cell>
          <cell r="AC407">
            <v>8.1</v>
          </cell>
          <cell r="AD407">
            <v>2.1</v>
          </cell>
          <cell r="AE407">
            <v>4.9000000000000004</v>
          </cell>
          <cell r="AF407">
            <v>0.2</v>
          </cell>
          <cell r="AG407">
            <v>10.4</v>
          </cell>
          <cell r="AH407">
            <v>2.5</v>
          </cell>
          <cell r="AI407">
            <v>28.7</v>
          </cell>
          <cell r="AJ407">
            <v>34.200000000000003</v>
          </cell>
        </row>
        <row r="408">
          <cell r="B408" t="str">
            <v>A396OnmyEC50</v>
          </cell>
          <cell r="C408" t="str">
            <v>Todd et al. 2009</v>
          </cell>
          <cell r="D408">
            <v>2009</v>
          </cell>
          <cell r="E408" t="str">
            <v>Oncorhynchus mykiss</v>
          </cell>
          <cell r="F408" t="str">
            <v xml:space="preserve">Oncorhynchus </v>
          </cell>
          <cell r="G408" t="str">
            <v>mykiss</v>
          </cell>
          <cell r="H408"/>
          <cell r="I408" t="str">
            <v>fish</v>
          </cell>
          <cell r="J408" t="str">
            <v>8.3 g (6-7 months post hatch)</v>
          </cell>
          <cell r="K408" t="str">
            <v>mortality</v>
          </cell>
          <cell r="L408" t="str">
            <v>EC50</v>
          </cell>
          <cell r="M408" t="str">
            <v>ZnSO4</v>
          </cell>
          <cell r="N408" t="str">
            <v>Dissolved Zn measured daily in each treatment</v>
          </cell>
          <cell r="O408" t="str">
            <v>flow through</v>
          </cell>
          <cell r="P408" t="str">
            <v>Acute</v>
          </cell>
          <cell r="Q408" t="str">
            <v>96-hr</v>
          </cell>
          <cell r="R408" t="str">
            <v>None</v>
          </cell>
          <cell r="S408" t="str">
            <v>T+W-dechlorinated Ft. Collins tap water plus onsite well water</v>
          </cell>
          <cell r="T408"/>
          <cell r="U408">
            <v>12.3</v>
          </cell>
          <cell r="V408">
            <v>7.6</v>
          </cell>
          <cell r="W408" t="str">
            <v/>
          </cell>
          <cell r="X408" t="str">
            <v/>
          </cell>
          <cell r="Y408">
            <v>583</v>
          </cell>
          <cell r="Z408" t="str">
            <v/>
          </cell>
          <cell r="AA408">
            <v>3.1</v>
          </cell>
          <cell r="AB408">
            <v>10</v>
          </cell>
          <cell r="AC408">
            <v>37</v>
          </cell>
          <cell r="AD408">
            <v>9.3000000000000007</v>
          </cell>
          <cell r="AE408">
            <v>9.5</v>
          </cell>
          <cell r="AF408">
            <v>0.8</v>
          </cell>
          <cell r="AG408">
            <v>45.5</v>
          </cell>
          <cell r="AH408">
            <v>10</v>
          </cell>
          <cell r="AI408">
            <v>98</v>
          </cell>
          <cell r="AJ408">
            <v>146.4</v>
          </cell>
        </row>
        <row r="409">
          <cell r="B409" t="str">
            <v>A397OnmyEC50</v>
          </cell>
          <cell r="C409" t="str">
            <v>WHO 1996</v>
          </cell>
          <cell r="D409">
            <v>1996</v>
          </cell>
          <cell r="E409" t="str">
            <v>Oncorhynchus mykiss</v>
          </cell>
          <cell r="F409" t="str">
            <v xml:space="preserve">Oncorhynchus </v>
          </cell>
          <cell r="G409" t="str">
            <v>mykiss</v>
          </cell>
          <cell r="H409"/>
          <cell r="I409" t="str">
            <v>fish</v>
          </cell>
          <cell r="J409" t="str">
            <v>juveniles</v>
          </cell>
          <cell r="K409" t="str">
            <v>mortality</v>
          </cell>
          <cell r="L409" t="str">
            <v>EC50</v>
          </cell>
          <cell r="M409"/>
          <cell r="N409"/>
          <cell r="O409" t="str">
            <v>flow through</v>
          </cell>
          <cell r="P409" t="str">
            <v>Acute</v>
          </cell>
          <cell r="Q409" t="str">
            <v>96-hr</v>
          </cell>
          <cell r="R409"/>
          <cell r="S409" t="str">
            <v>WIP</v>
          </cell>
          <cell r="T409"/>
          <cell r="U409" t="str">
            <v/>
          </cell>
          <cell r="V409" t="str">
            <v/>
          </cell>
          <cell r="W409" t="str">
            <v/>
          </cell>
          <cell r="X409">
            <v>136</v>
          </cell>
          <cell r="Y409">
            <v>133.00800000000001</v>
          </cell>
          <cell r="Z409" t="str">
            <v/>
          </cell>
          <cell r="AA409" t="str">
            <v/>
          </cell>
          <cell r="AB409" t="str">
            <v/>
          </cell>
          <cell r="AC409" t="str">
            <v/>
          </cell>
          <cell r="AD409" t="str">
            <v/>
          </cell>
          <cell r="AE409" t="str">
            <v/>
          </cell>
          <cell r="AF409" t="str">
            <v/>
          </cell>
          <cell r="AG409" t="str">
            <v/>
          </cell>
          <cell r="AH409" t="str">
            <v/>
          </cell>
          <cell r="AI409" t="str">
            <v/>
          </cell>
          <cell r="AJ409">
            <v>23</v>
          </cell>
        </row>
        <row r="410">
          <cell r="B410" t="str">
            <v>A398OnmyEC50</v>
          </cell>
          <cell r="C410" t="str">
            <v>WHO 1996</v>
          </cell>
          <cell r="D410">
            <v>1996</v>
          </cell>
          <cell r="E410" t="str">
            <v>Oncorhynchus mykiss</v>
          </cell>
          <cell r="F410" t="str">
            <v xml:space="preserve">Oncorhynchus </v>
          </cell>
          <cell r="G410" t="str">
            <v>mykiss</v>
          </cell>
          <cell r="H410"/>
          <cell r="I410" t="str">
            <v>fish</v>
          </cell>
          <cell r="J410" t="str">
            <v>juveniles</v>
          </cell>
          <cell r="K410" t="str">
            <v>mortality</v>
          </cell>
          <cell r="L410" t="str">
            <v>EC50</v>
          </cell>
          <cell r="M410"/>
          <cell r="N410"/>
          <cell r="O410" t="str">
            <v>flow through</v>
          </cell>
          <cell r="P410" t="str">
            <v>Acute</v>
          </cell>
          <cell r="Q410" t="str">
            <v>96-hr</v>
          </cell>
          <cell r="R410"/>
          <cell r="S410" t="str">
            <v>WIP</v>
          </cell>
          <cell r="T410"/>
          <cell r="U410" t="str">
            <v/>
          </cell>
          <cell r="V410" t="str">
            <v/>
          </cell>
          <cell r="W410" t="str">
            <v/>
          </cell>
          <cell r="X410">
            <v>430</v>
          </cell>
          <cell r="Y410">
            <v>420.53999999999996</v>
          </cell>
          <cell r="Z410" t="str">
            <v/>
          </cell>
          <cell r="AA410" t="str">
            <v/>
          </cell>
          <cell r="AB410" t="str">
            <v/>
          </cell>
          <cell r="AC410" t="str">
            <v/>
          </cell>
          <cell r="AD410" t="str">
            <v/>
          </cell>
          <cell r="AE410" t="str">
            <v/>
          </cell>
          <cell r="AF410" t="str">
            <v/>
          </cell>
          <cell r="AG410" t="str">
            <v/>
          </cell>
          <cell r="AH410" t="str">
            <v/>
          </cell>
          <cell r="AI410" t="str">
            <v/>
          </cell>
          <cell r="AJ410">
            <v>26</v>
          </cell>
        </row>
        <row r="411">
          <cell r="B411" t="str">
            <v>A399OnmyEC50</v>
          </cell>
          <cell r="C411" t="str">
            <v>WHO 1996</v>
          </cell>
          <cell r="D411">
            <v>1996</v>
          </cell>
          <cell r="E411" t="str">
            <v>Oncorhynchus mykiss</v>
          </cell>
          <cell r="F411" t="str">
            <v xml:space="preserve">Oncorhynchus </v>
          </cell>
          <cell r="G411" t="str">
            <v>mykiss</v>
          </cell>
          <cell r="H411"/>
          <cell r="I411" t="str">
            <v>fish</v>
          </cell>
          <cell r="J411" t="str">
            <v>25-70 g</v>
          </cell>
          <cell r="K411" t="str">
            <v>mortality</v>
          </cell>
          <cell r="L411" t="str">
            <v>EC50</v>
          </cell>
          <cell r="M411"/>
          <cell r="N411"/>
          <cell r="O411" t="str">
            <v>flow through</v>
          </cell>
          <cell r="P411" t="str">
            <v>Acute</v>
          </cell>
          <cell r="Q411" t="str">
            <v>96-hr</v>
          </cell>
          <cell r="R411"/>
          <cell r="S411" t="str">
            <v>WIP</v>
          </cell>
          <cell r="T411"/>
          <cell r="U411" t="str">
            <v/>
          </cell>
          <cell r="V411" t="str">
            <v/>
          </cell>
          <cell r="W411" t="str">
            <v/>
          </cell>
          <cell r="X411" t="str">
            <v/>
          </cell>
          <cell r="Y411">
            <v>2600</v>
          </cell>
          <cell r="Z411" t="str">
            <v/>
          </cell>
          <cell r="AA411" t="str">
            <v/>
          </cell>
          <cell r="AB411" t="str">
            <v/>
          </cell>
          <cell r="AC411" t="str">
            <v/>
          </cell>
          <cell r="AD411" t="str">
            <v/>
          </cell>
          <cell r="AE411" t="str">
            <v/>
          </cell>
          <cell r="AF411" t="str">
            <v/>
          </cell>
          <cell r="AG411" t="str">
            <v/>
          </cell>
          <cell r="AH411" t="str">
            <v/>
          </cell>
          <cell r="AI411" t="str">
            <v/>
          </cell>
          <cell r="AJ411">
            <v>137</v>
          </cell>
        </row>
        <row r="412">
          <cell r="B412" t="str">
            <v>A400OnmyEC50</v>
          </cell>
          <cell r="C412" t="str">
            <v>WHO 1996</v>
          </cell>
          <cell r="D412">
            <v>1996</v>
          </cell>
          <cell r="E412" t="str">
            <v>Oncorhynchus mykiss</v>
          </cell>
          <cell r="F412" t="str">
            <v xml:space="preserve">Oncorhynchus </v>
          </cell>
          <cell r="G412" t="str">
            <v>mykiss</v>
          </cell>
          <cell r="H412"/>
          <cell r="I412" t="str">
            <v>fish</v>
          </cell>
          <cell r="J412" t="str">
            <v>160-290 g</v>
          </cell>
          <cell r="K412" t="str">
            <v>mortality</v>
          </cell>
          <cell r="L412" t="str">
            <v>EC50</v>
          </cell>
          <cell r="M412"/>
          <cell r="N412"/>
          <cell r="O412" t="str">
            <v>flow through</v>
          </cell>
          <cell r="P412" t="str">
            <v>Acute</v>
          </cell>
          <cell r="Q412" t="str">
            <v>96-hr</v>
          </cell>
          <cell r="R412"/>
          <cell r="S412" t="str">
            <v>WIP</v>
          </cell>
          <cell r="T412"/>
          <cell r="U412" t="str">
            <v/>
          </cell>
          <cell r="V412" t="str">
            <v/>
          </cell>
          <cell r="W412" t="str">
            <v/>
          </cell>
          <cell r="X412" t="str">
            <v/>
          </cell>
          <cell r="Y412">
            <v>2400</v>
          </cell>
          <cell r="Z412" t="str">
            <v/>
          </cell>
          <cell r="AA412" t="str">
            <v/>
          </cell>
          <cell r="AB412" t="str">
            <v/>
          </cell>
          <cell r="AC412" t="str">
            <v/>
          </cell>
          <cell r="AD412" t="str">
            <v/>
          </cell>
          <cell r="AE412" t="str">
            <v/>
          </cell>
          <cell r="AF412" t="str">
            <v/>
          </cell>
          <cell r="AG412" t="str">
            <v/>
          </cell>
          <cell r="AH412" t="str">
            <v/>
          </cell>
          <cell r="AI412" t="str">
            <v/>
          </cell>
          <cell r="AJ412">
            <v>143</v>
          </cell>
        </row>
        <row r="413">
          <cell r="B413" t="str">
            <v>A401OnneEC50</v>
          </cell>
          <cell r="C413" t="str">
            <v>Chapman 1975, 1978a</v>
          </cell>
          <cell r="D413" t="str">
            <v>1978a</v>
          </cell>
          <cell r="E413" t="str">
            <v>Oncorhynchus nerka</v>
          </cell>
          <cell r="F413" t="str">
            <v xml:space="preserve">Oncorhynchus </v>
          </cell>
          <cell r="G413" t="str">
            <v>nerka</v>
          </cell>
          <cell r="H413"/>
          <cell r="I413" t="str">
            <v>fish</v>
          </cell>
          <cell r="J413" t="str">
            <v>parr</v>
          </cell>
          <cell r="K413" t="str">
            <v>mortality</v>
          </cell>
          <cell r="L413" t="str">
            <v>EC50</v>
          </cell>
          <cell r="M413"/>
          <cell r="N413"/>
          <cell r="O413" t="str">
            <v>flow through</v>
          </cell>
          <cell r="P413" t="str">
            <v>Acute</v>
          </cell>
          <cell r="Q413" t="str">
            <v>96-hr</v>
          </cell>
          <cell r="R413"/>
          <cell r="S413" t="str">
            <v>WIP</v>
          </cell>
          <cell r="T413"/>
          <cell r="U413">
            <v>12.2</v>
          </cell>
          <cell r="V413">
            <v>7.1</v>
          </cell>
          <cell r="W413" t="str">
            <v/>
          </cell>
          <cell r="X413" t="str">
            <v/>
          </cell>
          <cell r="Y413">
            <v>749</v>
          </cell>
          <cell r="Z413" t="str">
            <v/>
          </cell>
          <cell r="AA413">
            <v>1.3</v>
          </cell>
          <cell r="AB413">
            <v>10</v>
          </cell>
          <cell r="AC413">
            <v>6.8</v>
          </cell>
          <cell r="AD413">
            <v>1.8</v>
          </cell>
          <cell r="AE413">
            <v>5</v>
          </cell>
          <cell r="AF413">
            <v>0.6</v>
          </cell>
          <cell r="AG413">
            <v>4.2</v>
          </cell>
          <cell r="AH413">
            <v>6</v>
          </cell>
          <cell r="AI413">
            <v>24</v>
          </cell>
          <cell r="AJ413">
            <v>25</v>
          </cell>
        </row>
        <row r="414">
          <cell r="B414" t="str">
            <v>A402OntsEC50</v>
          </cell>
          <cell r="C414" t="str">
            <v>Chapman 1975, 1978b</v>
          </cell>
          <cell r="D414" t="str">
            <v>1978b</v>
          </cell>
          <cell r="E414" t="str">
            <v>Oncorhynchus tshawytscha</v>
          </cell>
          <cell r="F414" t="str">
            <v xml:space="preserve">Oncorhynchus </v>
          </cell>
          <cell r="G414" t="str">
            <v>tshawytscha</v>
          </cell>
          <cell r="H414"/>
          <cell r="I414" t="str">
            <v>fish</v>
          </cell>
          <cell r="J414" t="str">
            <v>swim-up</v>
          </cell>
          <cell r="K414" t="str">
            <v>mortality</v>
          </cell>
          <cell r="L414" t="str">
            <v>EC50</v>
          </cell>
          <cell r="M414" t="str">
            <v>ZnCl2</v>
          </cell>
          <cell r="N414" t="str">
            <v>Total Zn from each treatment level daily</v>
          </cell>
          <cell r="O414" t="str">
            <v>flow through</v>
          </cell>
          <cell r="P414" t="str">
            <v>Acute</v>
          </cell>
          <cell r="Q414" t="str">
            <v>96-hr</v>
          </cell>
          <cell r="R414"/>
          <cell r="S414" t="str">
            <v>WA-Western Fish Toxicology Station (Oregon) well water blended with RO wateer</v>
          </cell>
          <cell r="T414"/>
          <cell r="U414">
            <v>12.2</v>
          </cell>
          <cell r="V414">
            <v>7.4</v>
          </cell>
          <cell r="W414" t="str">
            <v/>
          </cell>
          <cell r="X414">
            <v>97</v>
          </cell>
          <cell r="Y414">
            <v>94.866</v>
          </cell>
          <cell r="Z414">
            <v>1.4</v>
          </cell>
          <cell r="AA414">
            <v>1.26</v>
          </cell>
          <cell r="AB414">
            <v>10</v>
          </cell>
          <cell r="AC414">
            <v>6.1</v>
          </cell>
          <cell r="AD414">
            <v>1.8</v>
          </cell>
          <cell r="AE414">
            <v>4.4000000000000004</v>
          </cell>
          <cell r="AF414">
            <v>0.4</v>
          </cell>
          <cell r="AG414">
            <v>5.8</v>
          </cell>
          <cell r="AH414">
            <v>6</v>
          </cell>
          <cell r="AI414">
            <v>22</v>
          </cell>
          <cell r="AJ414">
            <v>24</v>
          </cell>
        </row>
        <row r="415">
          <cell r="B415" t="str">
            <v>X403OntsEC50</v>
          </cell>
          <cell r="C415" t="str">
            <v>Chapman 1975, 1978b</v>
          </cell>
          <cell r="D415" t="str">
            <v>1978b</v>
          </cell>
          <cell r="E415" t="str">
            <v>Oncorhynchus tshawytscha</v>
          </cell>
          <cell r="F415" t="str">
            <v xml:space="preserve">Oncorhynchus </v>
          </cell>
          <cell r="G415" t="str">
            <v>tshawytscha</v>
          </cell>
          <cell r="H415"/>
          <cell r="I415" t="str">
            <v>fish</v>
          </cell>
          <cell r="J415" t="str">
            <v>juveniles</v>
          </cell>
          <cell r="K415" t="str">
            <v>mortality</v>
          </cell>
          <cell r="L415" t="str">
            <v>EC50</v>
          </cell>
          <cell r="M415"/>
          <cell r="N415" t="str">
            <v>Total Zn from each treatment level daily</v>
          </cell>
          <cell r="O415" t="str">
            <v>flow through</v>
          </cell>
          <cell r="P415" t="str">
            <v>X Cannot Verify</v>
          </cell>
          <cell r="Q415" t="str">
            <v>96-hr</v>
          </cell>
          <cell r="R415"/>
          <cell r="S415" t="str">
            <v>Cannot verify Effect Concentration</v>
          </cell>
          <cell r="T415" t="str">
            <v>Cannot Veriy</v>
          </cell>
          <cell r="U415">
            <v>12.2</v>
          </cell>
          <cell r="V415">
            <v>7.1</v>
          </cell>
          <cell r="W415" t="str">
            <v/>
          </cell>
          <cell r="X415">
            <v>84</v>
          </cell>
          <cell r="Y415" t="str">
            <v/>
          </cell>
          <cell r="Z415">
            <v>1.4</v>
          </cell>
          <cell r="AA415">
            <v>1.26</v>
          </cell>
          <cell r="AB415">
            <v>10</v>
          </cell>
          <cell r="AC415">
            <v>6.1</v>
          </cell>
          <cell r="AD415">
            <v>1.8</v>
          </cell>
          <cell r="AE415">
            <v>4.4000000000000004</v>
          </cell>
          <cell r="AF415">
            <v>0.4</v>
          </cell>
          <cell r="AG415">
            <v>5.8</v>
          </cell>
          <cell r="AH415">
            <v>6</v>
          </cell>
          <cell r="AI415">
            <v>22</v>
          </cell>
          <cell r="AJ415">
            <v>24</v>
          </cell>
        </row>
        <row r="416">
          <cell r="B416" t="str">
            <v>A404OntsEC50</v>
          </cell>
          <cell r="C416" t="str">
            <v>Chapman 1975, 1978b</v>
          </cell>
          <cell r="D416" t="str">
            <v>1978b</v>
          </cell>
          <cell r="E416" t="str">
            <v>Oncorhynchus tshawytscha</v>
          </cell>
          <cell r="F416" t="str">
            <v xml:space="preserve">Oncorhynchus </v>
          </cell>
          <cell r="G416" t="str">
            <v>tshawytscha</v>
          </cell>
          <cell r="H416"/>
          <cell r="I416" t="str">
            <v>fish</v>
          </cell>
          <cell r="J416" t="str">
            <v>alevin</v>
          </cell>
          <cell r="K416" t="str">
            <v>mortality</v>
          </cell>
          <cell r="L416" t="str">
            <v>EC50</v>
          </cell>
          <cell r="M416" t="str">
            <v>ZnCl2</v>
          </cell>
          <cell r="N416" t="str">
            <v>Total Zn from each treatment level daily</v>
          </cell>
          <cell r="O416" t="str">
            <v>flow through</v>
          </cell>
          <cell r="P416" t="str">
            <v>Acute</v>
          </cell>
          <cell r="Q416" t="str">
            <v>96-hr</v>
          </cell>
          <cell r="R416"/>
          <cell r="S416" t="str">
            <v>WA-Western Fish Toxicology Station (Oregon) well water blended with RO wateer</v>
          </cell>
          <cell r="T416"/>
          <cell r="U416">
            <v>12.2</v>
          </cell>
          <cell r="V416">
            <v>7.4</v>
          </cell>
          <cell r="W416" t="str">
            <v>&gt;</v>
          </cell>
          <cell r="X416">
            <v>661</v>
          </cell>
          <cell r="Y416">
            <v>646.45799999999997</v>
          </cell>
          <cell r="Z416">
            <v>1.4</v>
          </cell>
          <cell r="AA416">
            <v>1.26</v>
          </cell>
          <cell r="AB416">
            <v>10</v>
          </cell>
          <cell r="AC416">
            <v>6.1</v>
          </cell>
          <cell r="AD416">
            <v>1.8</v>
          </cell>
          <cell r="AE416">
            <v>4.4000000000000004</v>
          </cell>
          <cell r="AF416">
            <v>0.4</v>
          </cell>
          <cell r="AG416">
            <v>5.8</v>
          </cell>
          <cell r="AH416">
            <v>6</v>
          </cell>
          <cell r="AI416">
            <v>22</v>
          </cell>
          <cell r="AJ416">
            <v>24</v>
          </cell>
        </row>
        <row r="417">
          <cell r="B417" t="str">
            <v>A405OntsEC50</v>
          </cell>
          <cell r="C417" t="str">
            <v>Chapman 1975, 1978b</v>
          </cell>
          <cell r="D417" t="str">
            <v>1978b</v>
          </cell>
          <cell r="E417" t="str">
            <v>Oncorhynchus tshawytscha</v>
          </cell>
          <cell r="F417" t="str">
            <v xml:space="preserve">Oncorhynchus </v>
          </cell>
          <cell r="G417" t="str">
            <v>tshawytscha</v>
          </cell>
          <cell r="H417"/>
          <cell r="I417" t="str">
            <v>fish</v>
          </cell>
          <cell r="J417" t="str">
            <v>parr</v>
          </cell>
          <cell r="K417" t="str">
            <v>mortality</v>
          </cell>
          <cell r="L417" t="str">
            <v>EC50</v>
          </cell>
          <cell r="M417" t="str">
            <v>ZnCl2</v>
          </cell>
          <cell r="N417" t="str">
            <v>Total Zn from each treatment level daily</v>
          </cell>
          <cell r="O417" t="str">
            <v>flow through</v>
          </cell>
          <cell r="P417" t="str">
            <v>Acute</v>
          </cell>
          <cell r="Q417" t="str">
            <v>96-hr</v>
          </cell>
          <cell r="R417"/>
          <cell r="S417" t="str">
            <v>WA-Western Fish Toxicology Station (Oregon) well water blended with RO wateer</v>
          </cell>
          <cell r="T417"/>
          <cell r="U417">
            <v>12.2</v>
          </cell>
          <cell r="V417">
            <v>7.1</v>
          </cell>
          <cell r="W417" t="str">
            <v/>
          </cell>
          <cell r="X417">
            <v>463</v>
          </cell>
          <cell r="Y417">
            <v>452.81399999999996</v>
          </cell>
          <cell r="Z417">
            <v>1.4</v>
          </cell>
          <cell r="AA417">
            <v>1.26</v>
          </cell>
          <cell r="AB417">
            <v>10</v>
          </cell>
          <cell r="AC417">
            <v>6.1</v>
          </cell>
          <cell r="AD417">
            <v>1.8</v>
          </cell>
          <cell r="AE417">
            <v>4.4000000000000004</v>
          </cell>
          <cell r="AF417">
            <v>0.4</v>
          </cell>
          <cell r="AG417">
            <v>5.8</v>
          </cell>
          <cell r="AH417">
            <v>6</v>
          </cell>
          <cell r="AI417">
            <v>22</v>
          </cell>
          <cell r="AJ417">
            <v>24</v>
          </cell>
        </row>
        <row r="418">
          <cell r="B418" t="str">
            <v>A406OntsEC50</v>
          </cell>
          <cell r="C418" t="str">
            <v>Chapman 1975, 1978b</v>
          </cell>
          <cell r="D418" t="str">
            <v>1978b</v>
          </cell>
          <cell r="E418" t="str">
            <v>Oncorhynchus tshawytscha</v>
          </cell>
          <cell r="F418" t="str">
            <v xml:space="preserve">Oncorhynchus </v>
          </cell>
          <cell r="G418" t="str">
            <v>tshawytscha</v>
          </cell>
          <cell r="H418"/>
          <cell r="I418" t="str">
            <v>fish</v>
          </cell>
          <cell r="J418" t="str">
            <v>smolt</v>
          </cell>
          <cell r="K418" t="str">
            <v>mortality</v>
          </cell>
          <cell r="L418" t="str">
            <v>EC50</v>
          </cell>
          <cell r="M418" t="str">
            <v>ZnCl2</v>
          </cell>
          <cell r="N418" t="str">
            <v>Total Zn from each treatment level daily</v>
          </cell>
          <cell r="O418" t="str">
            <v>flow through</v>
          </cell>
          <cell r="P418" t="str">
            <v>Acute</v>
          </cell>
          <cell r="Q418" t="str">
            <v>96-hr</v>
          </cell>
          <cell r="R418"/>
          <cell r="S418" t="str">
            <v>WA-Western Fish Toxicology Station (Oregon) well water blended with RO wateer</v>
          </cell>
          <cell r="T418"/>
          <cell r="U418">
            <v>12.2</v>
          </cell>
          <cell r="V418">
            <v>7.1</v>
          </cell>
          <cell r="W418" t="str">
            <v/>
          </cell>
          <cell r="X418">
            <v>701</v>
          </cell>
          <cell r="Y418">
            <v>685.57799999999997</v>
          </cell>
          <cell r="Z418">
            <v>1.4</v>
          </cell>
          <cell r="AA418">
            <v>1.26</v>
          </cell>
          <cell r="AB418">
            <v>10</v>
          </cell>
          <cell r="AC418">
            <v>6.1</v>
          </cell>
          <cell r="AD418">
            <v>1.8</v>
          </cell>
          <cell r="AE418">
            <v>4.4000000000000004</v>
          </cell>
          <cell r="AF418">
            <v>0.4</v>
          </cell>
          <cell r="AG418">
            <v>5.8</v>
          </cell>
          <cell r="AH418">
            <v>6</v>
          </cell>
          <cell r="AI418">
            <v>22</v>
          </cell>
          <cell r="AJ418">
            <v>24</v>
          </cell>
        </row>
        <row r="419">
          <cell r="B419" t="str">
            <v>A407OntsEC50</v>
          </cell>
          <cell r="C419" t="str">
            <v>Finlayson and Verrue 1982</v>
          </cell>
          <cell r="D419">
            <v>1982</v>
          </cell>
          <cell r="E419" t="str">
            <v>Oncorhynchus tshawytscha</v>
          </cell>
          <cell r="F419" t="str">
            <v xml:space="preserve">Oncorhynchus </v>
          </cell>
          <cell r="G419" t="str">
            <v>tshawytscha</v>
          </cell>
          <cell r="H419"/>
          <cell r="I419" t="str">
            <v>fish</v>
          </cell>
          <cell r="J419" t="str">
            <v>juveniles</v>
          </cell>
          <cell r="K419" t="str">
            <v>mortality</v>
          </cell>
          <cell r="L419" t="str">
            <v>EC50</v>
          </cell>
          <cell r="M419" t="str">
            <v>ZnSO4</v>
          </cell>
          <cell r="N419" t="str">
            <v>Dissolved Zn measured in each treatment at 24 and 72 h, 0.3 um glass fiber filter</v>
          </cell>
          <cell r="O419" t="str">
            <v>flow through</v>
          </cell>
          <cell r="P419" t="str">
            <v>Acute</v>
          </cell>
          <cell r="Q419" t="str">
            <v>96-hr</v>
          </cell>
          <cell r="R419" t="str">
            <v>None</v>
          </cell>
          <cell r="S419" t="str">
            <v>N-Sand filtered water from American River, CA</v>
          </cell>
          <cell r="T419"/>
          <cell r="U419">
            <v>12</v>
          </cell>
          <cell r="V419">
            <v>7.15</v>
          </cell>
          <cell r="W419" t="str">
            <v/>
          </cell>
          <cell r="X419" t="str">
            <v/>
          </cell>
          <cell r="Y419">
            <v>84</v>
          </cell>
          <cell r="Z419" t="str">
            <v/>
          </cell>
          <cell r="AA419">
            <v>1.6</v>
          </cell>
          <cell r="AB419">
            <v>10</v>
          </cell>
          <cell r="AC419">
            <v>5.6</v>
          </cell>
          <cell r="AD419">
            <v>1.8</v>
          </cell>
          <cell r="AE419">
            <v>3</v>
          </cell>
          <cell r="AF419">
            <v>0.5</v>
          </cell>
          <cell r="AG419">
            <v>3.8</v>
          </cell>
          <cell r="AH419">
            <v>2.6</v>
          </cell>
          <cell r="AI419">
            <v>18.5</v>
          </cell>
          <cell r="AJ419">
            <v>20.5</v>
          </cell>
        </row>
        <row r="420">
          <cell r="B420" t="str">
            <v>A408PataEC50</v>
          </cell>
          <cell r="C420" t="str">
            <v>Thorp and Lake 1974</v>
          </cell>
          <cell r="D420">
            <v>1974</v>
          </cell>
          <cell r="E420" t="str">
            <v>Paraatya tasmaniensis</v>
          </cell>
          <cell r="F420" t="str">
            <v xml:space="preserve">Paraatya </v>
          </cell>
          <cell r="G420" t="str">
            <v>tasmaniensis</v>
          </cell>
          <cell r="H420"/>
          <cell r="I420" t="str">
            <v>invertebrate</v>
          </cell>
          <cell r="J420" t="str">
            <v>NR</v>
          </cell>
          <cell r="K420" t="str">
            <v>mortality</v>
          </cell>
          <cell r="L420" t="str">
            <v>EC50</v>
          </cell>
          <cell r="M420"/>
          <cell r="N420"/>
          <cell r="O420" t="str">
            <v>static</v>
          </cell>
          <cell r="P420" t="str">
            <v>Acute</v>
          </cell>
          <cell r="Q420" t="str">
            <v>96-hr</v>
          </cell>
          <cell r="R420"/>
          <cell r="S420" t="str">
            <v>WIP</v>
          </cell>
          <cell r="T420"/>
          <cell r="U420" t="str">
            <v/>
          </cell>
          <cell r="V420" t="str">
            <v/>
          </cell>
          <cell r="W420" t="str">
            <v/>
          </cell>
          <cell r="X420">
            <v>1100</v>
          </cell>
          <cell r="Y420">
            <v>1075.8</v>
          </cell>
          <cell r="Z420" t="str">
            <v/>
          </cell>
          <cell r="AA420" t="str">
            <v/>
          </cell>
          <cell r="AB420" t="str">
            <v/>
          </cell>
          <cell r="AC420" t="str">
            <v/>
          </cell>
          <cell r="AD420" t="str">
            <v/>
          </cell>
          <cell r="AE420" t="str">
            <v/>
          </cell>
          <cell r="AF420" t="str">
            <v/>
          </cell>
          <cell r="AG420" t="str">
            <v/>
          </cell>
          <cell r="AH420" t="str">
            <v/>
          </cell>
          <cell r="AI420" t="str">
            <v/>
          </cell>
          <cell r="AJ420">
            <v>10</v>
          </cell>
        </row>
        <row r="421">
          <cell r="B421" t="str">
            <v>A409PemaEC50</v>
          </cell>
          <cell r="C421" t="str">
            <v>Pardue and Wood 1980</v>
          </cell>
          <cell r="D421">
            <v>1980</v>
          </cell>
          <cell r="E421" t="str">
            <v>Pectinatella magnifica</v>
          </cell>
          <cell r="F421" t="str">
            <v xml:space="preserve">Pectinatella </v>
          </cell>
          <cell r="G421" t="str">
            <v>magnifica</v>
          </cell>
          <cell r="H421"/>
          <cell r="I421" t="str">
            <v>invertebrate</v>
          </cell>
          <cell r="J421" t="str">
            <v>NR</v>
          </cell>
          <cell r="K421" t="str">
            <v>mortality</v>
          </cell>
          <cell r="L421" t="str">
            <v>EC50</v>
          </cell>
          <cell r="M421"/>
          <cell r="N421"/>
          <cell r="O421" t="str">
            <v>static</v>
          </cell>
          <cell r="P421" t="str">
            <v>Acute</v>
          </cell>
          <cell r="Q421" t="str">
            <v>96-hr</v>
          </cell>
          <cell r="R421"/>
          <cell r="S421" t="str">
            <v>WIP</v>
          </cell>
          <cell r="T421"/>
          <cell r="U421" t="str">
            <v/>
          </cell>
          <cell r="V421" t="str">
            <v/>
          </cell>
          <cell r="W421" t="str">
            <v/>
          </cell>
          <cell r="X421">
            <v>4310</v>
          </cell>
          <cell r="Y421">
            <v>4215.18</v>
          </cell>
          <cell r="Z421" t="str">
            <v/>
          </cell>
          <cell r="AA421" t="str">
            <v/>
          </cell>
          <cell r="AB421" t="str">
            <v/>
          </cell>
          <cell r="AC421" t="str">
            <v/>
          </cell>
          <cell r="AD421" t="str">
            <v/>
          </cell>
          <cell r="AE421" t="str">
            <v/>
          </cell>
          <cell r="AF421" t="str">
            <v/>
          </cell>
          <cell r="AG421" t="str">
            <v/>
          </cell>
          <cell r="AH421" t="str">
            <v/>
          </cell>
          <cell r="AI421" t="str">
            <v/>
          </cell>
          <cell r="AJ421">
            <v>205</v>
          </cell>
        </row>
        <row r="422">
          <cell r="B422" t="str">
            <v>A410PhgyEC50</v>
          </cell>
          <cell r="C422" t="str">
            <v>Nebeker et al. 1986</v>
          </cell>
          <cell r="D422">
            <v>1986</v>
          </cell>
          <cell r="E422" t="str">
            <v>Physa gyrina</v>
          </cell>
          <cell r="F422" t="str">
            <v xml:space="preserve">Physa </v>
          </cell>
          <cell r="G422" t="str">
            <v>gyrina</v>
          </cell>
          <cell r="H422"/>
          <cell r="I422" t="str">
            <v>invertebrate</v>
          </cell>
          <cell r="J422" t="str">
            <v>adult</v>
          </cell>
          <cell r="K422" t="str">
            <v>mortality</v>
          </cell>
          <cell r="L422" t="str">
            <v>EC50</v>
          </cell>
          <cell r="M422" t="str">
            <v>ZnCl2</v>
          </cell>
          <cell r="N422" t="str">
            <v>Total Zn taken daily</v>
          </cell>
          <cell r="O422" t="str">
            <v>flow through</v>
          </cell>
          <cell r="P422" t="str">
            <v>Acute</v>
          </cell>
          <cell r="Q422" t="str">
            <v>96-hr</v>
          </cell>
          <cell r="R422"/>
          <cell r="S422" t="str">
            <v>W-USEPA Corvallis, OR</v>
          </cell>
          <cell r="T422"/>
          <cell r="U422">
            <v>15</v>
          </cell>
          <cell r="V422">
            <v>6.9</v>
          </cell>
          <cell r="W422" t="str">
            <v/>
          </cell>
          <cell r="X422" t="str">
            <v/>
          </cell>
          <cell r="Y422">
            <v>1274</v>
          </cell>
          <cell r="Z422" t="str">
            <v/>
          </cell>
          <cell r="AA422">
            <v>1.26</v>
          </cell>
          <cell r="AB422">
            <v>10</v>
          </cell>
          <cell r="AC422">
            <v>9.8000000000000007</v>
          </cell>
          <cell r="AD422">
            <v>2.7</v>
          </cell>
          <cell r="AE422">
            <v>6.6064335664335667</v>
          </cell>
          <cell r="AF422">
            <v>0.95944055944055939</v>
          </cell>
          <cell r="AG422">
            <v>5.4825174825174825</v>
          </cell>
          <cell r="AH422">
            <v>8.1963636363636372</v>
          </cell>
          <cell r="AI422">
            <v>29</v>
          </cell>
          <cell r="AJ422">
            <v>36</v>
          </cell>
        </row>
        <row r="423">
          <cell r="B423" t="str">
            <v>A411PhheEC50</v>
          </cell>
          <cell r="C423" t="str">
            <v>Cairns and Scheier 1958b; ANS 1960</v>
          </cell>
          <cell r="D423">
            <v>1960</v>
          </cell>
          <cell r="E423" t="str">
            <v>Physa heterostropha</v>
          </cell>
          <cell r="F423" t="str">
            <v xml:space="preserve">Physa </v>
          </cell>
          <cell r="G423" t="str">
            <v>heterostropha</v>
          </cell>
          <cell r="H423"/>
          <cell r="I423" t="str">
            <v>invertebrate</v>
          </cell>
          <cell r="J423" t="str">
            <v>NR</v>
          </cell>
          <cell r="K423" t="str">
            <v>mortality</v>
          </cell>
          <cell r="L423" t="str">
            <v>EC50</v>
          </cell>
          <cell r="M423"/>
          <cell r="N423"/>
          <cell r="O423" t="str">
            <v>static</v>
          </cell>
          <cell r="P423" t="str">
            <v>Acute</v>
          </cell>
          <cell r="Q423" t="str">
            <v>96-hr</v>
          </cell>
          <cell r="R423"/>
          <cell r="S423" t="str">
            <v>WIP</v>
          </cell>
          <cell r="T423"/>
          <cell r="U423">
            <v>25</v>
          </cell>
          <cell r="V423" t="str">
            <v/>
          </cell>
          <cell r="W423" t="str">
            <v/>
          </cell>
          <cell r="X423">
            <v>1800</v>
          </cell>
          <cell r="Y423">
            <v>1760.3999999999999</v>
          </cell>
          <cell r="Z423" t="str">
            <v/>
          </cell>
          <cell r="AA423" t="str">
            <v/>
          </cell>
          <cell r="AB423" t="str">
            <v/>
          </cell>
          <cell r="AC423" t="str">
            <v/>
          </cell>
          <cell r="AD423" t="str">
            <v/>
          </cell>
          <cell r="AE423" t="str">
            <v/>
          </cell>
          <cell r="AF423" t="str">
            <v/>
          </cell>
          <cell r="AG423" t="str">
            <v/>
          </cell>
          <cell r="AH423" t="str">
            <v/>
          </cell>
          <cell r="AI423" t="str">
            <v/>
          </cell>
          <cell r="AJ423">
            <v>45</v>
          </cell>
        </row>
        <row r="424">
          <cell r="B424" t="str">
            <v>A412PhheEC50</v>
          </cell>
          <cell r="C424" t="str">
            <v>Cairns and Scheier 1958b; ANS 1960</v>
          </cell>
          <cell r="D424">
            <v>1960</v>
          </cell>
          <cell r="E424" t="str">
            <v>Physa heterostropha</v>
          </cell>
          <cell r="F424" t="str">
            <v xml:space="preserve">Physa </v>
          </cell>
          <cell r="G424" t="str">
            <v>heterostropha</v>
          </cell>
          <cell r="H424"/>
          <cell r="I424" t="str">
            <v>invertebrate</v>
          </cell>
          <cell r="J424" t="str">
            <v>NR</v>
          </cell>
          <cell r="K424" t="str">
            <v>mortality</v>
          </cell>
          <cell r="L424" t="str">
            <v>EC50</v>
          </cell>
          <cell r="M424"/>
          <cell r="N424"/>
          <cell r="O424" t="str">
            <v>static</v>
          </cell>
          <cell r="P424" t="str">
            <v>Acute</v>
          </cell>
          <cell r="Q424" t="str">
            <v>96-hr</v>
          </cell>
          <cell r="R424"/>
          <cell r="S424" t="str">
            <v>WIP</v>
          </cell>
          <cell r="T424"/>
          <cell r="U424">
            <v>25</v>
          </cell>
          <cell r="V424" t="str">
            <v/>
          </cell>
          <cell r="W424" t="str">
            <v/>
          </cell>
          <cell r="X424">
            <v>1000</v>
          </cell>
          <cell r="Y424">
            <v>978</v>
          </cell>
          <cell r="Z424" t="str">
            <v/>
          </cell>
          <cell r="AA424" t="str">
            <v/>
          </cell>
          <cell r="AB424" t="str">
            <v/>
          </cell>
          <cell r="AC424" t="str">
            <v/>
          </cell>
          <cell r="AD424" t="str">
            <v/>
          </cell>
          <cell r="AE424" t="str">
            <v/>
          </cell>
          <cell r="AF424" t="str">
            <v/>
          </cell>
          <cell r="AG424" t="str">
            <v/>
          </cell>
          <cell r="AH424" t="str">
            <v/>
          </cell>
          <cell r="AI424" t="str">
            <v/>
          </cell>
          <cell r="AJ424">
            <v>45</v>
          </cell>
        </row>
        <row r="425">
          <cell r="B425" t="str">
            <v>A413PhheEC50</v>
          </cell>
          <cell r="C425" t="str">
            <v>Cairns and Scheier 1958b; ANS 1960</v>
          </cell>
          <cell r="D425">
            <v>1960</v>
          </cell>
          <cell r="E425" t="str">
            <v>Physa heterostropha</v>
          </cell>
          <cell r="F425" t="str">
            <v xml:space="preserve">Physa </v>
          </cell>
          <cell r="G425" t="str">
            <v>heterostropha</v>
          </cell>
          <cell r="H425"/>
          <cell r="I425" t="str">
            <v>invertebrate</v>
          </cell>
          <cell r="J425" t="str">
            <v>NR</v>
          </cell>
          <cell r="K425" t="str">
            <v>mortality</v>
          </cell>
          <cell r="L425" t="str">
            <v>EC50</v>
          </cell>
          <cell r="M425"/>
          <cell r="N425"/>
          <cell r="O425" t="str">
            <v>static</v>
          </cell>
          <cell r="P425" t="str">
            <v>Acute</v>
          </cell>
          <cell r="Q425" t="str">
            <v>96-hr</v>
          </cell>
          <cell r="R425"/>
          <cell r="S425" t="str">
            <v>WIP</v>
          </cell>
          <cell r="T425"/>
          <cell r="U425">
            <v>25</v>
          </cell>
          <cell r="V425" t="str">
            <v/>
          </cell>
          <cell r="W425" t="str">
            <v/>
          </cell>
          <cell r="X425">
            <v>6200</v>
          </cell>
          <cell r="Y425">
            <v>6063.5999999999995</v>
          </cell>
          <cell r="Z425" t="str">
            <v/>
          </cell>
          <cell r="AA425" t="str">
            <v/>
          </cell>
          <cell r="AB425" t="str">
            <v/>
          </cell>
          <cell r="AC425" t="str">
            <v/>
          </cell>
          <cell r="AD425" t="str">
            <v/>
          </cell>
          <cell r="AE425" t="str">
            <v/>
          </cell>
          <cell r="AF425" t="str">
            <v/>
          </cell>
          <cell r="AG425" t="str">
            <v/>
          </cell>
          <cell r="AH425" t="str">
            <v/>
          </cell>
          <cell r="AI425" t="str">
            <v/>
          </cell>
          <cell r="AJ425">
            <v>170</v>
          </cell>
        </row>
        <row r="426">
          <cell r="B426" t="str">
            <v>A414PhheEC50</v>
          </cell>
          <cell r="C426" t="str">
            <v>Cairns and Scheier 1958b; ANS 1960</v>
          </cell>
          <cell r="D426">
            <v>1960</v>
          </cell>
          <cell r="E426" t="str">
            <v>Physa heterostropha</v>
          </cell>
          <cell r="F426" t="str">
            <v xml:space="preserve">Physa </v>
          </cell>
          <cell r="G426" t="str">
            <v>heterostropha</v>
          </cell>
          <cell r="H426"/>
          <cell r="I426" t="str">
            <v>invertebrate</v>
          </cell>
          <cell r="J426" t="str">
            <v>NR</v>
          </cell>
          <cell r="K426" t="str">
            <v>mortality</v>
          </cell>
          <cell r="L426" t="str">
            <v>EC50</v>
          </cell>
          <cell r="M426"/>
          <cell r="N426"/>
          <cell r="O426" t="str">
            <v>static</v>
          </cell>
          <cell r="P426" t="str">
            <v>Acute</v>
          </cell>
          <cell r="Q426" t="str">
            <v>96-hr</v>
          </cell>
          <cell r="R426"/>
          <cell r="S426" t="str">
            <v>WIP</v>
          </cell>
          <cell r="T426"/>
          <cell r="U426">
            <v>25</v>
          </cell>
          <cell r="V426" t="str">
            <v/>
          </cell>
          <cell r="W426" t="str">
            <v/>
          </cell>
          <cell r="X426">
            <v>7100</v>
          </cell>
          <cell r="Y426">
            <v>6943.8</v>
          </cell>
          <cell r="Z426" t="str">
            <v/>
          </cell>
          <cell r="AA426" t="str">
            <v/>
          </cell>
          <cell r="AB426" t="str">
            <v/>
          </cell>
          <cell r="AC426" t="str">
            <v/>
          </cell>
          <cell r="AD426" t="str">
            <v/>
          </cell>
          <cell r="AE426" t="str">
            <v/>
          </cell>
          <cell r="AF426" t="str">
            <v/>
          </cell>
          <cell r="AG426" t="str">
            <v/>
          </cell>
          <cell r="AH426" t="str">
            <v/>
          </cell>
          <cell r="AI426" t="str">
            <v/>
          </cell>
          <cell r="AJ426">
            <v>170</v>
          </cell>
        </row>
        <row r="427">
          <cell r="B427" t="str">
            <v>A415PhheEC50</v>
          </cell>
          <cell r="C427" t="str">
            <v>Wurtz 1962</v>
          </cell>
          <cell r="D427">
            <v>1962</v>
          </cell>
          <cell r="E427" t="str">
            <v>Physa heterostropha</v>
          </cell>
          <cell r="F427" t="str">
            <v xml:space="preserve">Physa </v>
          </cell>
          <cell r="G427" t="str">
            <v>heterostropha</v>
          </cell>
          <cell r="H427"/>
          <cell r="I427" t="str">
            <v>invertebrate</v>
          </cell>
          <cell r="J427" t="str">
            <v>young (3-6 mm total shell length)</v>
          </cell>
          <cell r="K427" t="str">
            <v>mortality</v>
          </cell>
          <cell r="L427" t="str">
            <v>EC50</v>
          </cell>
          <cell r="M427" t="str">
            <v>ZnSO4</v>
          </cell>
          <cell r="N427" t="str">
            <v>Not indicated</v>
          </cell>
          <cell r="O427" t="str">
            <v>static</v>
          </cell>
          <cell r="P427" t="str">
            <v>Acute</v>
          </cell>
          <cell r="Q427" t="str">
            <v>96-hr</v>
          </cell>
          <cell r="R427"/>
          <cell r="S427" t="str">
            <v>WA-Diluted well water</v>
          </cell>
          <cell r="T427"/>
          <cell r="U427">
            <v>10.5555555555556</v>
          </cell>
          <cell r="V427">
            <v>7.3</v>
          </cell>
          <cell r="W427" t="str">
            <v/>
          </cell>
          <cell r="X427">
            <v>303</v>
          </cell>
          <cell r="Y427">
            <v>296.334</v>
          </cell>
          <cell r="Z427" t="str">
            <v/>
          </cell>
          <cell r="AA427">
            <v>1.6</v>
          </cell>
          <cell r="AB427">
            <v>10</v>
          </cell>
          <cell r="AC427">
            <v>5.3297974676962276</v>
          </cell>
          <cell r="AD427">
            <v>1.6249382523464109</v>
          </cell>
          <cell r="AE427">
            <v>2.8349986530299085</v>
          </cell>
          <cell r="AF427">
            <v>0.43473062542383589</v>
          </cell>
          <cell r="AG427">
            <v>2.5624026287001094</v>
          </cell>
          <cell r="AH427">
            <v>1.6638978108442268</v>
          </cell>
          <cell r="AI427">
            <v>14.9</v>
          </cell>
          <cell r="AJ427">
            <v>20</v>
          </cell>
        </row>
        <row r="428">
          <cell r="B428" t="str">
            <v>A416PhheEC50</v>
          </cell>
          <cell r="C428" t="str">
            <v>Wurtz 1962</v>
          </cell>
          <cell r="D428">
            <v>1962</v>
          </cell>
          <cell r="E428" t="str">
            <v>Physa heterostropha</v>
          </cell>
          <cell r="F428" t="str">
            <v xml:space="preserve">Physa </v>
          </cell>
          <cell r="G428" t="str">
            <v>heterostropha</v>
          </cell>
          <cell r="H428"/>
          <cell r="I428" t="str">
            <v>invertebrate</v>
          </cell>
          <cell r="J428" t="str">
            <v>young (3-6 mm total shell length)</v>
          </cell>
          <cell r="K428" t="str">
            <v>mortality</v>
          </cell>
          <cell r="L428" t="str">
            <v>EC50</v>
          </cell>
          <cell r="M428" t="str">
            <v>ZnSO4</v>
          </cell>
          <cell r="N428" t="str">
            <v>Not indicated</v>
          </cell>
          <cell r="O428" t="str">
            <v>static</v>
          </cell>
          <cell r="P428" t="str">
            <v>Acute</v>
          </cell>
          <cell r="Q428" t="str">
            <v>96-hr</v>
          </cell>
          <cell r="R428"/>
          <cell r="S428" t="str">
            <v>WA-Diluted well water</v>
          </cell>
          <cell r="T428"/>
          <cell r="U428">
            <v>12.7777777777778</v>
          </cell>
          <cell r="V428">
            <v>7.3</v>
          </cell>
          <cell r="W428" t="str">
            <v/>
          </cell>
          <cell r="X428">
            <v>434</v>
          </cell>
          <cell r="Y428">
            <v>424.452</v>
          </cell>
          <cell r="Z428" t="str">
            <v/>
          </cell>
          <cell r="AA428">
            <v>1.6</v>
          </cell>
          <cell r="AB428">
            <v>10</v>
          </cell>
          <cell r="AC428">
            <v>5.3297974676962276</v>
          </cell>
          <cell r="AD428">
            <v>1.6249382523464109</v>
          </cell>
          <cell r="AE428">
            <v>2.8349986530299085</v>
          </cell>
          <cell r="AF428">
            <v>0.43473062542383589</v>
          </cell>
          <cell r="AG428">
            <v>2.5624026287001094</v>
          </cell>
          <cell r="AH428">
            <v>1.6638978108442268</v>
          </cell>
          <cell r="AI428">
            <v>14.9</v>
          </cell>
          <cell r="AJ428">
            <v>20</v>
          </cell>
        </row>
        <row r="429">
          <cell r="B429" t="str">
            <v>A417PhheEC50</v>
          </cell>
          <cell r="C429" t="str">
            <v>Wurtz 1962</v>
          </cell>
          <cell r="D429">
            <v>1962</v>
          </cell>
          <cell r="E429" t="str">
            <v>Physa heterostropha</v>
          </cell>
          <cell r="F429" t="str">
            <v xml:space="preserve">Physa </v>
          </cell>
          <cell r="G429" t="str">
            <v>heterostropha</v>
          </cell>
          <cell r="H429"/>
          <cell r="I429" t="str">
            <v>invertebrate</v>
          </cell>
          <cell r="J429" t="str">
            <v>young (3-6 mm total shell length)</v>
          </cell>
          <cell r="K429" t="str">
            <v>mortality</v>
          </cell>
          <cell r="L429" t="str">
            <v>EC50</v>
          </cell>
          <cell r="M429" t="str">
            <v>ZnSO4</v>
          </cell>
          <cell r="N429" t="str">
            <v>Not indicated</v>
          </cell>
          <cell r="O429" t="str">
            <v>static</v>
          </cell>
          <cell r="P429" t="str">
            <v>Acute</v>
          </cell>
          <cell r="Q429" t="str">
            <v>96-hr</v>
          </cell>
          <cell r="R429"/>
          <cell r="S429" t="str">
            <v>WA-Diluted well water</v>
          </cell>
          <cell r="T429"/>
          <cell r="U429">
            <v>32.2222222222222</v>
          </cell>
          <cell r="V429">
            <v>7.3</v>
          </cell>
          <cell r="W429" t="str">
            <v/>
          </cell>
          <cell r="X429">
            <v>350</v>
          </cell>
          <cell r="Y429">
            <v>342.3</v>
          </cell>
          <cell r="Z429" t="str">
            <v/>
          </cell>
          <cell r="AA429">
            <v>1.6</v>
          </cell>
          <cell r="AB429">
            <v>10</v>
          </cell>
          <cell r="AC429">
            <v>5.3297974676962276</v>
          </cell>
          <cell r="AD429">
            <v>1.6249382523464109</v>
          </cell>
          <cell r="AE429">
            <v>2.8349986530299085</v>
          </cell>
          <cell r="AF429">
            <v>0.43473062542383589</v>
          </cell>
          <cell r="AG429">
            <v>2.5624026287001094</v>
          </cell>
          <cell r="AH429">
            <v>1.6638978108442268</v>
          </cell>
          <cell r="AI429">
            <v>14.9</v>
          </cell>
          <cell r="AJ429">
            <v>20</v>
          </cell>
        </row>
        <row r="430">
          <cell r="B430" t="str">
            <v>A418PhheEC50</v>
          </cell>
          <cell r="C430" t="str">
            <v>Wurtz 1962</v>
          </cell>
          <cell r="D430">
            <v>1962</v>
          </cell>
          <cell r="E430" t="str">
            <v>Physa heterostropha</v>
          </cell>
          <cell r="F430" t="str">
            <v xml:space="preserve">Physa </v>
          </cell>
          <cell r="G430" t="str">
            <v>heterostropha</v>
          </cell>
          <cell r="H430"/>
          <cell r="I430" t="str">
            <v>invertebrate</v>
          </cell>
          <cell r="J430" t="str">
            <v>young (3-6 mm total shell length)</v>
          </cell>
          <cell r="K430" t="str">
            <v>mortality</v>
          </cell>
          <cell r="L430" t="str">
            <v>EC50</v>
          </cell>
          <cell r="M430" t="str">
            <v>ZnSO4</v>
          </cell>
          <cell r="N430" t="str">
            <v>Not indicated</v>
          </cell>
          <cell r="O430" t="str">
            <v>static</v>
          </cell>
          <cell r="P430" t="str">
            <v>Acute</v>
          </cell>
          <cell r="Q430" t="str">
            <v>96-hr</v>
          </cell>
          <cell r="R430"/>
          <cell r="S430" t="str">
            <v>WA-Diluted well water</v>
          </cell>
          <cell r="T430"/>
          <cell r="U430">
            <v>10.5555555555556</v>
          </cell>
          <cell r="V430">
            <v>7.8</v>
          </cell>
          <cell r="W430" t="str">
            <v/>
          </cell>
          <cell r="X430">
            <v>434</v>
          </cell>
          <cell r="Y430">
            <v>424.452</v>
          </cell>
          <cell r="Z430" t="str">
            <v/>
          </cell>
          <cell r="AA430">
            <v>1.6</v>
          </cell>
          <cell r="AB430">
            <v>10</v>
          </cell>
          <cell r="AC430">
            <v>26.648987338481135</v>
          </cell>
          <cell r="AD430">
            <v>8.1246912617320532</v>
          </cell>
          <cell r="AE430">
            <v>14.17499326514954</v>
          </cell>
          <cell r="AF430">
            <v>2.173653127119179</v>
          </cell>
          <cell r="AG430">
            <v>12.812013143500545</v>
          </cell>
          <cell r="AH430">
            <v>8.3194890542211333</v>
          </cell>
          <cell r="AI430">
            <v>47.6</v>
          </cell>
          <cell r="AJ430">
            <v>100</v>
          </cell>
        </row>
        <row r="431">
          <cell r="B431" t="str">
            <v>A419PhheEC50</v>
          </cell>
          <cell r="C431" t="str">
            <v>Wurtz 1962</v>
          </cell>
          <cell r="D431">
            <v>1962</v>
          </cell>
          <cell r="E431" t="str">
            <v>Physa heterostropha</v>
          </cell>
          <cell r="F431" t="str">
            <v xml:space="preserve">Physa </v>
          </cell>
          <cell r="G431" t="str">
            <v>heterostropha</v>
          </cell>
          <cell r="H431"/>
          <cell r="I431" t="str">
            <v>invertebrate</v>
          </cell>
          <cell r="J431" t="str">
            <v>young (3-6 mm total shell length)</v>
          </cell>
          <cell r="K431" t="str">
            <v>mortality</v>
          </cell>
          <cell r="L431" t="str">
            <v>EC50</v>
          </cell>
          <cell r="M431" t="str">
            <v>ZnSO4</v>
          </cell>
          <cell r="N431" t="str">
            <v>Not indicated</v>
          </cell>
          <cell r="O431" t="str">
            <v>static</v>
          </cell>
          <cell r="P431" t="str">
            <v>Acute</v>
          </cell>
          <cell r="Q431" t="str">
            <v>96-hr</v>
          </cell>
          <cell r="R431"/>
          <cell r="S431" t="str">
            <v>WA-Diluted well water</v>
          </cell>
          <cell r="T431"/>
          <cell r="U431">
            <v>12.7777777777778</v>
          </cell>
          <cell r="V431">
            <v>7.8</v>
          </cell>
          <cell r="W431" t="str">
            <v/>
          </cell>
          <cell r="X431">
            <v>1390</v>
          </cell>
          <cell r="Y431">
            <v>1359.42</v>
          </cell>
          <cell r="Z431" t="str">
            <v/>
          </cell>
          <cell r="AA431">
            <v>1.6</v>
          </cell>
          <cell r="AB431">
            <v>10</v>
          </cell>
          <cell r="AC431">
            <v>26.648987338481135</v>
          </cell>
          <cell r="AD431">
            <v>8.1246912617320532</v>
          </cell>
          <cell r="AE431">
            <v>14.17499326514954</v>
          </cell>
          <cell r="AF431">
            <v>2.173653127119179</v>
          </cell>
          <cell r="AG431">
            <v>12.812013143500545</v>
          </cell>
          <cell r="AH431">
            <v>8.3194890542211333</v>
          </cell>
          <cell r="AI431">
            <v>47.6</v>
          </cell>
          <cell r="AJ431">
            <v>100</v>
          </cell>
        </row>
        <row r="432">
          <cell r="B432" t="str">
            <v>A420PhheEC50</v>
          </cell>
          <cell r="C432" t="str">
            <v>Wurtz 1962</v>
          </cell>
          <cell r="D432">
            <v>1962</v>
          </cell>
          <cell r="E432" t="str">
            <v>Physa heterostropha</v>
          </cell>
          <cell r="F432" t="str">
            <v xml:space="preserve">Physa </v>
          </cell>
          <cell r="G432" t="str">
            <v>heterostropha</v>
          </cell>
          <cell r="H432"/>
          <cell r="I432" t="str">
            <v>invertebrate</v>
          </cell>
          <cell r="J432" t="str">
            <v>young (3-6 mm total shell length)</v>
          </cell>
          <cell r="K432" t="str">
            <v>mortality</v>
          </cell>
          <cell r="L432" t="str">
            <v>EC50</v>
          </cell>
          <cell r="M432" t="str">
            <v>ZnSO4</v>
          </cell>
          <cell r="N432" t="str">
            <v>Not indicated</v>
          </cell>
          <cell r="O432" t="str">
            <v>static</v>
          </cell>
          <cell r="P432" t="str">
            <v>Acute</v>
          </cell>
          <cell r="Q432" t="str">
            <v>96-hr</v>
          </cell>
          <cell r="R432"/>
          <cell r="S432" t="str">
            <v>WA-Diluted well water</v>
          </cell>
          <cell r="T432"/>
          <cell r="U432">
            <v>32.2222222222222</v>
          </cell>
          <cell r="V432">
            <v>7.8</v>
          </cell>
          <cell r="W432" t="str">
            <v/>
          </cell>
          <cell r="X432">
            <v>1110</v>
          </cell>
          <cell r="Y432">
            <v>1085.58</v>
          </cell>
          <cell r="Z432" t="str">
            <v/>
          </cell>
          <cell r="AA432">
            <v>1.6</v>
          </cell>
          <cell r="AB432">
            <v>10</v>
          </cell>
          <cell r="AC432">
            <v>26.648987338481135</v>
          </cell>
          <cell r="AD432">
            <v>8.1246912617320532</v>
          </cell>
          <cell r="AE432">
            <v>14.17499326514954</v>
          </cell>
          <cell r="AF432">
            <v>2.173653127119179</v>
          </cell>
          <cell r="AG432">
            <v>12.812013143500545</v>
          </cell>
          <cell r="AH432">
            <v>8.3194890542211333</v>
          </cell>
          <cell r="AI432">
            <v>47.6</v>
          </cell>
          <cell r="AJ432">
            <v>100</v>
          </cell>
        </row>
        <row r="433">
          <cell r="B433" t="str">
            <v>A421PhheEC50</v>
          </cell>
          <cell r="C433" t="str">
            <v>Wurtz and Bridges 1961, Wurtz 1962</v>
          </cell>
          <cell r="D433">
            <v>1962</v>
          </cell>
          <cell r="E433" t="str">
            <v>Physa heterostropha</v>
          </cell>
          <cell r="F433" t="str">
            <v xml:space="preserve">Physa </v>
          </cell>
          <cell r="G433" t="str">
            <v>heterostropha</v>
          </cell>
          <cell r="H433"/>
          <cell r="I433" t="str">
            <v>invertebrate</v>
          </cell>
          <cell r="J433" t="str">
            <v>adult (12-15 mm total shell length)</v>
          </cell>
          <cell r="K433" t="str">
            <v>mortality</v>
          </cell>
          <cell r="L433" t="str">
            <v>EC50</v>
          </cell>
          <cell r="M433" t="str">
            <v>ZnSO4</v>
          </cell>
          <cell r="N433" t="str">
            <v>Not indicated</v>
          </cell>
          <cell r="O433" t="str">
            <v>static</v>
          </cell>
          <cell r="P433" t="str">
            <v>Acute</v>
          </cell>
          <cell r="Q433" t="str">
            <v>96-hr</v>
          </cell>
          <cell r="R433"/>
          <cell r="S433" t="str">
            <v>WA-Diluted well water</v>
          </cell>
          <cell r="T433"/>
          <cell r="U433">
            <v>21.1</v>
          </cell>
          <cell r="V433">
            <v>7.3</v>
          </cell>
          <cell r="W433" t="str">
            <v/>
          </cell>
          <cell r="X433">
            <v>1110</v>
          </cell>
          <cell r="Y433">
            <v>1085.58</v>
          </cell>
          <cell r="Z433" t="str">
            <v/>
          </cell>
          <cell r="AA433">
            <v>1.6</v>
          </cell>
          <cell r="AB433">
            <v>10</v>
          </cell>
          <cell r="AC433">
            <v>5.3297974676962276</v>
          </cell>
          <cell r="AD433">
            <v>1.6249382523464109</v>
          </cell>
          <cell r="AE433">
            <v>2.8349986530299085</v>
          </cell>
          <cell r="AF433">
            <v>0.43473062542383589</v>
          </cell>
          <cell r="AG433">
            <v>2.5624026287001094</v>
          </cell>
          <cell r="AH433">
            <v>1.6638978108442268</v>
          </cell>
          <cell r="AI433">
            <v>14.9</v>
          </cell>
          <cell r="AJ433">
            <v>20</v>
          </cell>
        </row>
        <row r="434">
          <cell r="B434" t="str">
            <v>A422PhheEC50</v>
          </cell>
          <cell r="C434" t="str">
            <v>Wurtz and Bridges 1961, Wurtz 1962</v>
          </cell>
          <cell r="D434">
            <v>1962</v>
          </cell>
          <cell r="E434" t="str">
            <v>Physa heterostropha</v>
          </cell>
          <cell r="F434" t="str">
            <v xml:space="preserve">Physa </v>
          </cell>
          <cell r="G434" t="str">
            <v>heterostropha</v>
          </cell>
          <cell r="H434"/>
          <cell r="I434" t="str">
            <v>invertebrate</v>
          </cell>
          <cell r="J434" t="str">
            <v>adult (12-15 mm total shell length)</v>
          </cell>
          <cell r="K434" t="str">
            <v>mortality</v>
          </cell>
          <cell r="L434" t="str">
            <v>EC50</v>
          </cell>
          <cell r="M434" t="str">
            <v>ZnSO4</v>
          </cell>
          <cell r="N434" t="str">
            <v>Not indicated</v>
          </cell>
          <cell r="O434" t="str">
            <v>static</v>
          </cell>
          <cell r="P434" t="str">
            <v>Acute</v>
          </cell>
          <cell r="Q434" t="str">
            <v>96-hr</v>
          </cell>
          <cell r="R434"/>
          <cell r="S434" t="str">
            <v>WA-Diluted well water</v>
          </cell>
          <cell r="T434"/>
          <cell r="U434">
            <v>21.1</v>
          </cell>
          <cell r="V434">
            <v>7.85</v>
          </cell>
          <cell r="W434" t="str">
            <v/>
          </cell>
          <cell r="X434">
            <v>3160</v>
          </cell>
          <cell r="Y434">
            <v>3090.48</v>
          </cell>
          <cell r="Z434" t="str">
            <v/>
          </cell>
          <cell r="AA434">
            <v>1.6</v>
          </cell>
          <cell r="AB434">
            <v>10</v>
          </cell>
          <cell r="AC434">
            <v>26.648987338481135</v>
          </cell>
          <cell r="AD434">
            <v>8.1246912617320532</v>
          </cell>
          <cell r="AE434">
            <v>14.17499326514954</v>
          </cell>
          <cell r="AF434">
            <v>2.173653127119179</v>
          </cell>
          <cell r="AG434">
            <v>12.812013143500545</v>
          </cell>
          <cell r="AH434">
            <v>8.3194890542211333</v>
          </cell>
          <cell r="AI434">
            <v>60.1</v>
          </cell>
          <cell r="AJ434">
            <v>100</v>
          </cell>
        </row>
        <row r="435">
          <cell r="B435" t="str">
            <v>A423PiprEC50</v>
          </cell>
          <cell r="C435" t="str">
            <v>Benoit and Holcombe 1978</v>
          </cell>
          <cell r="D435">
            <v>1978</v>
          </cell>
          <cell r="E435" t="str">
            <v>Pimephales promelas</v>
          </cell>
          <cell r="F435" t="str">
            <v xml:space="preserve">Pimephales </v>
          </cell>
          <cell r="G435" t="str">
            <v>promelas</v>
          </cell>
          <cell r="H435"/>
          <cell r="I435" t="str">
            <v>fish</v>
          </cell>
          <cell r="J435" t="str">
            <v>4-wk</v>
          </cell>
          <cell r="K435" t="str">
            <v>mortality</v>
          </cell>
          <cell r="L435" t="str">
            <v>EC50</v>
          </cell>
          <cell r="M435" t="str">
            <v>ZnSO4</v>
          </cell>
          <cell r="N435" t="str">
            <v>Measured - daily composite</v>
          </cell>
          <cell r="O435" t="str">
            <v>flow through</v>
          </cell>
          <cell r="P435" t="str">
            <v>Acute</v>
          </cell>
          <cell r="Q435" t="str">
            <v>96-hr</v>
          </cell>
          <cell r="R435" t="str">
            <v>Not specified</v>
          </cell>
          <cell r="S435" t="str">
            <v>N-Lake Superior</v>
          </cell>
          <cell r="T435"/>
          <cell r="U435">
            <v>25</v>
          </cell>
          <cell r="V435">
            <v>7.5</v>
          </cell>
          <cell r="W435" t="str">
            <v/>
          </cell>
          <cell r="X435">
            <v>600</v>
          </cell>
          <cell r="Y435">
            <v>586.79999999999995</v>
          </cell>
          <cell r="Z435" t="str">
            <v/>
          </cell>
          <cell r="AA435">
            <v>2.65</v>
          </cell>
          <cell r="AB435">
            <v>10</v>
          </cell>
          <cell r="AC435">
            <v>13.7</v>
          </cell>
          <cell r="AD435">
            <v>2.85</v>
          </cell>
          <cell r="AE435">
            <v>1.45</v>
          </cell>
          <cell r="AF435">
            <v>0.51</v>
          </cell>
          <cell r="AG435">
            <v>3.87</v>
          </cell>
          <cell r="AH435">
            <v>1.43</v>
          </cell>
          <cell r="AI435">
            <v>41</v>
          </cell>
          <cell r="AJ435">
            <v>46</v>
          </cell>
        </row>
        <row r="436">
          <cell r="B436" t="str">
            <v>A424PiprEC50</v>
          </cell>
          <cell r="C436" t="str">
            <v>Broderius and Smith 1979</v>
          </cell>
          <cell r="D436">
            <v>1979</v>
          </cell>
          <cell r="E436" t="str">
            <v>Pimephales promelas</v>
          </cell>
          <cell r="F436" t="str">
            <v xml:space="preserve">Pimephales </v>
          </cell>
          <cell r="G436" t="str">
            <v>promelas</v>
          </cell>
          <cell r="H436"/>
          <cell r="I436" t="str">
            <v>fish</v>
          </cell>
          <cell r="J436" t="str">
            <v>juveniles</v>
          </cell>
          <cell r="K436" t="str">
            <v>mortality</v>
          </cell>
          <cell r="L436" t="str">
            <v>EC50</v>
          </cell>
          <cell r="M436" t="str">
            <v>ZnSO4</v>
          </cell>
          <cell r="N436" t="str">
            <v>Measured-daily</v>
          </cell>
          <cell r="O436" t="str">
            <v>flow through</v>
          </cell>
          <cell r="P436" t="str">
            <v>Acute</v>
          </cell>
          <cell r="Q436" t="str">
            <v>96-hr</v>
          </cell>
          <cell r="R436" t="str">
            <v>None</v>
          </cell>
          <cell r="S436" t="str">
            <v>W-Characteristics reported in Smith et al. 1976</v>
          </cell>
          <cell r="T436"/>
          <cell r="U436">
            <v>25</v>
          </cell>
          <cell r="V436">
            <v>7.8</v>
          </cell>
          <cell r="W436" t="str">
            <v/>
          </cell>
          <cell r="X436">
            <v>2610</v>
          </cell>
          <cell r="Y436">
            <v>2552.58</v>
          </cell>
          <cell r="Z436" t="str">
            <v/>
          </cell>
          <cell r="AA436">
            <v>0.7</v>
          </cell>
          <cell r="AB436">
            <v>10</v>
          </cell>
          <cell r="AC436" t="str">
            <v/>
          </cell>
          <cell r="AD436" t="str">
            <v/>
          </cell>
          <cell r="AE436" t="str">
            <v/>
          </cell>
          <cell r="AF436" t="str">
            <v/>
          </cell>
          <cell r="AG436" t="str">
            <v/>
          </cell>
          <cell r="AH436" t="str">
            <v/>
          </cell>
          <cell r="AI436">
            <v>235</v>
          </cell>
          <cell r="AJ436">
            <v>220</v>
          </cell>
        </row>
        <row r="437">
          <cell r="B437" t="str">
            <v>A425PiprEC50</v>
          </cell>
          <cell r="C437" t="str">
            <v>Brungs 1969</v>
          </cell>
          <cell r="D437">
            <v>1969</v>
          </cell>
          <cell r="E437" t="str">
            <v>Pimephales promelas</v>
          </cell>
          <cell r="F437" t="str">
            <v xml:space="preserve">Pimephales </v>
          </cell>
          <cell r="G437" t="str">
            <v>promelas</v>
          </cell>
          <cell r="H437"/>
          <cell r="I437" t="str">
            <v>fish</v>
          </cell>
          <cell r="J437" t="str">
            <v>2-3 g</v>
          </cell>
          <cell r="K437" t="str">
            <v>mortality</v>
          </cell>
          <cell r="L437" t="str">
            <v>EC50</v>
          </cell>
          <cell r="M437" t="str">
            <v>ZnSO4</v>
          </cell>
          <cell r="N437" t="str">
            <v>Nominal - verified analytically on weekly composite samples</v>
          </cell>
          <cell r="O437" t="str">
            <v>flow through</v>
          </cell>
          <cell r="P437" t="str">
            <v>Acute</v>
          </cell>
          <cell r="Q437" t="str">
            <v>96-hr</v>
          </cell>
          <cell r="R437" t="str">
            <v>Not specified</v>
          </cell>
          <cell r="S437" t="str">
            <v>NA-Newtown Fish Farm Spring + carbon-filtered demineralized Cincinnati Tap water</v>
          </cell>
          <cell r="T437"/>
          <cell r="U437">
            <v>23</v>
          </cell>
          <cell r="V437">
            <v>7.7</v>
          </cell>
          <cell r="W437" t="str">
            <v/>
          </cell>
          <cell r="X437">
            <v>8400</v>
          </cell>
          <cell r="Y437">
            <v>8215.2000000000007</v>
          </cell>
          <cell r="Z437" t="str">
            <v/>
          </cell>
          <cell r="AA437">
            <v>0.7</v>
          </cell>
          <cell r="AB437">
            <v>10</v>
          </cell>
          <cell r="AC437">
            <v>54</v>
          </cell>
          <cell r="AD437">
            <v>15</v>
          </cell>
          <cell r="AE437">
            <v>12</v>
          </cell>
          <cell r="AF437">
            <v>2</v>
          </cell>
          <cell r="AG437">
            <v>35</v>
          </cell>
          <cell r="AH437">
            <v>12</v>
          </cell>
          <cell r="AI437">
            <v>162</v>
          </cell>
          <cell r="AJ437">
            <v>203</v>
          </cell>
        </row>
        <row r="438">
          <cell r="B438" t="str">
            <v>A426PiprEC50</v>
          </cell>
          <cell r="C438" t="str">
            <v>Brungs 1969</v>
          </cell>
          <cell r="D438">
            <v>1969</v>
          </cell>
          <cell r="E438" t="str">
            <v>Pimephales promelas</v>
          </cell>
          <cell r="F438" t="str">
            <v xml:space="preserve">Pimephales </v>
          </cell>
          <cell r="G438" t="str">
            <v>promelas</v>
          </cell>
          <cell r="H438"/>
          <cell r="I438" t="str">
            <v>fish</v>
          </cell>
          <cell r="J438" t="str">
            <v>2-3 g</v>
          </cell>
          <cell r="K438" t="str">
            <v>mortality</v>
          </cell>
          <cell r="L438" t="str">
            <v>EC50</v>
          </cell>
          <cell r="M438" t="str">
            <v>ZnSO4</v>
          </cell>
          <cell r="N438" t="str">
            <v>Nominal - verified analytically on weekly composite samples</v>
          </cell>
          <cell r="O438" t="str">
            <v>flow through</v>
          </cell>
          <cell r="P438" t="str">
            <v>Acute</v>
          </cell>
          <cell r="Q438" t="str">
            <v>96-hr</v>
          </cell>
          <cell r="R438" t="str">
            <v>Not specified</v>
          </cell>
          <cell r="S438" t="str">
            <v>NA-Newtown Fish Farm Spring + carbon-filtered demineralized Cincinnati Tap water</v>
          </cell>
          <cell r="T438"/>
          <cell r="U438">
            <v>23</v>
          </cell>
          <cell r="V438">
            <v>7.7</v>
          </cell>
          <cell r="W438" t="str">
            <v/>
          </cell>
          <cell r="X438">
            <v>10000</v>
          </cell>
          <cell r="Y438">
            <v>9780</v>
          </cell>
          <cell r="Z438" t="str">
            <v/>
          </cell>
          <cell r="AA438">
            <v>0.7</v>
          </cell>
          <cell r="AB438">
            <v>10</v>
          </cell>
          <cell r="AC438">
            <v>54</v>
          </cell>
          <cell r="AD438">
            <v>15</v>
          </cell>
          <cell r="AE438">
            <v>12</v>
          </cell>
          <cell r="AF438">
            <v>2</v>
          </cell>
          <cell r="AG438">
            <v>35</v>
          </cell>
          <cell r="AH438">
            <v>12</v>
          </cell>
          <cell r="AI438">
            <v>162</v>
          </cell>
          <cell r="AJ438">
            <v>203</v>
          </cell>
        </row>
        <row r="439">
          <cell r="B439" t="str">
            <v>A427PiprEC50</v>
          </cell>
          <cell r="C439" t="str">
            <v>Brungs 1969</v>
          </cell>
          <cell r="D439">
            <v>1969</v>
          </cell>
          <cell r="E439" t="str">
            <v>Pimephales promelas</v>
          </cell>
          <cell r="F439" t="str">
            <v xml:space="preserve">Pimephales </v>
          </cell>
          <cell r="G439" t="str">
            <v>promelas</v>
          </cell>
          <cell r="H439"/>
          <cell r="I439" t="str">
            <v>fish</v>
          </cell>
          <cell r="J439" t="str">
            <v>2-3 g</v>
          </cell>
          <cell r="K439" t="str">
            <v>mortality</v>
          </cell>
          <cell r="L439" t="str">
            <v>EC50</v>
          </cell>
          <cell r="M439" t="str">
            <v>ZnSO4</v>
          </cell>
          <cell r="N439" t="str">
            <v>Nominal - verified analytically on weekly composite samples</v>
          </cell>
          <cell r="O439" t="str">
            <v>static</v>
          </cell>
          <cell r="P439" t="str">
            <v>Acute</v>
          </cell>
          <cell r="Q439" t="str">
            <v>96-hr</v>
          </cell>
          <cell r="R439" t="str">
            <v>Not specified</v>
          </cell>
          <cell r="S439" t="str">
            <v>NA-Newtown Fish Farm Spring + carbon-filtered demineralized Cincinnati Tap water</v>
          </cell>
          <cell r="T439"/>
          <cell r="U439">
            <v>23</v>
          </cell>
          <cell r="V439">
            <v>7.7</v>
          </cell>
          <cell r="W439" t="str">
            <v/>
          </cell>
          <cell r="X439">
            <v>12000</v>
          </cell>
          <cell r="Y439">
            <v>11736</v>
          </cell>
          <cell r="Z439" t="str">
            <v/>
          </cell>
          <cell r="AA439">
            <v>0.7</v>
          </cell>
          <cell r="AB439">
            <v>10</v>
          </cell>
          <cell r="AC439">
            <v>54</v>
          </cell>
          <cell r="AD439">
            <v>15</v>
          </cell>
          <cell r="AE439">
            <v>12</v>
          </cell>
          <cell r="AF439">
            <v>2</v>
          </cell>
          <cell r="AG439">
            <v>35</v>
          </cell>
          <cell r="AH439">
            <v>12</v>
          </cell>
          <cell r="AI439">
            <v>162</v>
          </cell>
          <cell r="AJ439">
            <v>203</v>
          </cell>
        </row>
        <row r="440">
          <cell r="B440" t="str">
            <v>A428PiprEC50</v>
          </cell>
          <cell r="C440" t="str">
            <v>Brungs 1969</v>
          </cell>
          <cell r="D440">
            <v>1969</v>
          </cell>
          <cell r="E440" t="str">
            <v>Pimephales promelas</v>
          </cell>
          <cell r="F440" t="str">
            <v xml:space="preserve">Pimephales </v>
          </cell>
          <cell r="G440" t="str">
            <v>promelas</v>
          </cell>
          <cell r="H440"/>
          <cell r="I440" t="str">
            <v>fish</v>
          </cell>
          <cell r="J440" t="str">
            <v>2-3 g</v>
          </cell>
          <cell r="K440" t="str">
            <v>mortality</v>
          </cell>
          <cell r="L440" t="str">
            <v>EC50</v>
          </cell>
          <cell r="M440" t="str">
            <v>ZnSO4</v>
          </cell>
          <cell r="N440" t="str">
            <v>Nominal - verified analytically on weekly composite samples</v>
          </cell>
          <cell r="O440" t="str">
            <v>static</v>
          </cell>
          <cell r="P440" t="str">
            <v>Acute</v>
          </cell>
          <cell r="Q440" t="str">
            <v>96-hr</v>
          </cell>
          <cell r="R440" t="str">
            <v>Not specified</v>
          </cell>
          <cell r="S440" t="str">
            <v>NA-Newtown Fish Farm Spring + carbon-filtered demineralized Cincinnati Tap water</v>
          </cell>
          <cell r="T440"/>
          <cell r="U440">
            <v>23</v>
          </cell>
          <cell r="V440">
            <v>7.7</v>
          </cell>
          <cell r="W440" t="str">
            <v/>
          </cell>
          <cell r="X440">
            <v>13000</v>
          </cell>
          <cell r="Y440">
            <v>12714</v>
          </cell>
          <cell r="Z440" t="str">
            <v/>
          </cell>
          <cell r="AA440">
            <v>0.7</v>
          </cell>
          <cell r="AB440">
            <v>10</v>
          </cell>
          <cell r="AC440">
            <v>54</v>
          </cell>
          <cell r="AD440">
            <v>15</v>
          </cell>
          <cell r="AE440">
            <v>12</v>
          </cell>
          <cell r="AF440">
            <v>2</v>
          </cell>
          <cell r="AG440">
            <v>35</v>
          </cell>
          <cell r="AH440">
            <v>12</v>
          </cell>
          <cell r="AI440">
            <v>162</v>
          </cell>
          <cell r="AJ440">
            <v>203</v>
          </cell>
        </row>
        <row r="441">
          <cell r="B441" t="str">
            <v>A429PiprEC50</v>
          </cell>
          <cell r="C441" t="str">
            <v>Carlson and Roush 1985</v>
          </cell>
          <cell r="D441">
            <v>1985</v>
          </cell>
          <cell r="E441" t="str">
            <v>Pimephales promelas</v>
          </cell>
          <cell r="F441" t="str">
            <v xml:space="preserve">Pimephales </v>
          </cell>
          <cell r="G441" t="str">
            <v>promelas</v>
          </cell>
          <cell r="H441"/>
          <cell r="I441" t="str">
            <v>fish</v>
          </cell>
          <cell r="J441" t="str">
            <v>&lt;24-hr</v>
          </cell>
          <cell r="K441" t="str">
            <v>mortality</v>
          </cell>
          <cell r="L441" t="str">
            <v>EC50</v>
          </cell>
          <cell r="M441" t="str">
            <v>ZnCl2</v>
          </cell>
          <cell r="N441" t="str">
            <v>Measured - frequency not specified</v>
          </cell>
          <cell r="O441" t="str">
            <v>static</v>
          </cell>
          <cell r="P441" t="str">
            <v>Acute</v>
          </cell>
          <cell r="Q441" t="str">
            <v>96-hr</v>
          </cell>
          <cell r="R441" t="str">
            <v>Not specified</v>
          </cell>
          <cell r="S441" t="str">
            <v>N-Lake Superior</v>
          </cell>
          <cell r="T441" t="str">
            <v>MLR</v>
          </cell>
          <cell r="U441">
            <v>24</v>
          </cell>
          <cell r="V441">
            <v>8.1</v>
          </cell>
          <cell r="W441" t="str">
            <v/>
          </cell>
          <cell r="X441">
            <v>396</v>
          </cell>
          <cell r="Y441">
            <v>387.28800000000001</v>
          </cell>
          <cell r="Z441" t="str">
            <v/>
          </cell>
          <cell r="AA441">
            <v>2.65</v>
          </cell>
          <cell r="AB441">
            <v>10</v>
          </cell>
          <cell r="AC441">
            <v>11.52</v>
          </cell>
          <cell r="AD441">
            <v>3.9480554738848226</v>
          </cell>
          <cell r="AE441">
            <v>2.1233745376681417</v>
          </cell>
          <cell r="AF441">
            <v>0.43784228848251228</v>
          </cell>
          <cell r="AG441">
            <v>3.36</v>
          </cell>
          <cell r="AH441">
            <v>1.24</v>
          </cell>
          <cell r="AI441">
            <v>42</v>
          </cell>
          <cell r="AJ441">
            <v>45</v>
          </cell>
        </row>
        <row r="442">
          <cell r="B442" t="str">
            <v>A430PiprEC50</v>
          </cell>
          <cell r="C442" t="str">
            <v>Carlson et al. 1986</v>
          </cell>
          <cell r="D442">
            <v>1986</v>
          </cell>
          <cell r="E442" t="str">
            <v>Pimephales promelas</v>
          </cell>
          <cell r="F442" t="str">
            <v xml:space="preserve">Pimephales </v>
          </cell>
          <cell r="G442" t="str">
            <v>promelas</v>
          </cell>
          <cell r="H442"/>
          <cell r="I442" t="str">
            <v>fish</v>
          </cell>
          <cell r="J442" t="str">
            <v>&lt;24-hr</v>
          </cell>
          <cell r="K442" t="str">
            <v>mortality</v>
          </cell>
          <cell r="L442" t="str">
            <v>EC50</v>
          </cell>
          <cell r="M442" t="str">
            <v>ZnCl2</v>
          </cell>
          <cell r="N442" t="str">
            <v>Measured - all test waters</v>
          </cell>
          <cell r="O442" t="str">
            <v>static</v>
          </cell>
          <cell r="P442" t="str">
            <v>Acute</v>
          </cell>
          <cell r="Q442" t="str">
            <v>96-hr</v>
          </cell>
          <cell r="R442" t="str">
            <v>Not specified</v>
          </cell>
          <cell r="S442" t="str">
            <v>N-Lake Superior</v>
          </cell>
          <cell r="T442" t="str">
            <v>MLR</v>
          </cell>
          <cell r="U442">
            <v>24.5</v>
          </cell>
          <cell r="V442">
            <v>7.2</v>
          </cell>
          <cell r="W442" t="str">
            <v/>
          </cell>
          <cell r="X442">
            <v>551</v>
          </cell>
          <cell r="Y442">
            <v>550</v>
          </cell>
          <cell r="Z442" t="str">
            <v/>
          </cell>
          <cell r="AA442">
            <v>2.65</v>
          </cell>
          <cell r="AB442">
            <v>10</v>
          </cell>
          <cell r="AC442">
            <v>15.283300000000001</v>
          </cell>
          <cell r="AD442">
            <v>3.3713160000000002</v>
          </cell>
          <cell r="AE442">
            <v>1.5</v>
          </cell>
          <cell r="AF442">
            <v>0.56999999999999995</v>
          </cell>
          <cell r="AG442">
            <v>3.8</v>
          </cell>
          <cell r="AH442">
            <v>1.4</v>
          </cell>
          <cell r="AI442">
            <v>55</v>
          </cell>
          <cell r="AJ442">
            <v>52</v>
          </cell>
        </row>
        <row r="443">
          <cell r="B443" t="str">
            <v>A431PiprEC50</v>
          </cell>
          <cell r="C443" t="str">
            <v>Judy and Davies 1979</v>
          </cell>
          <cell r="D443">
            <v>1979</v>
          </cell>
          <cell r="E443" t="str">
            <v>Pimephales promelas</v>
          </cell>
          <cell r="F443" t="str">
            <v xml:space="preserve">Pimephales </v>
          </cell>
          <cell r="G443" t="str">
            <v>promelas</v>
          </cell>
          <cell r="H443"/>
          <cell r="I443" t="str">
            <v>fish</v>
          </cell>
          <cell r="J443" t="str">
            <v>1-2 g</v>
          </cell>
          <cell r="K443" t="str">
            <v>mortality</v>
          </cell>
          <cell r="L443" t="str">
            <v>EC50</v>
          </cell>
          <cell r="M443" t="str">
            <v>ZnSO4</v>
          </cell>
          <cell r="N443" t="str">
            <v>Measured</v>
          </cell>
          <cell r="O443" t="str">
            <v>static</v>
          </cell>
          <cell r="P443" t="str">
            <v>Acute</v>
          </cell>
          <cell r="Q443" t="str">
            <v>96-hr</v>
          </cell>
          <cell r="R443" t="str">
            <v>None</v>
          </cell>
          <cell r="S443" t="str">
            <v>unknown</v>
          </cell>
          <cell r="T443"/>
          <cell r="U443">
            <v>21</v>
          </cell>
          <cell r="V443">
            <v>7</v>
          </cell>
          <cell r="W443" t="str">
            <v/>
          </cell>
          <cell r="X443">
            <v>3100</v>
          </cell>
          <cell r="Y443">
            <v>3031.7999999999997</v>
          </cell>
          <cell r="Z443" t="str">
            <v/>
          </cell>
          <cell r="AA443" t="str">
            <v/>
          </cell>
          <cell r="AB443" t="str">
            <v/>
          </cell>
          <cell r="AC443" t="str">
            <v/>
          </cell>
          <cell r="AD443" t="str">
            <v/>
          </cell>
          <cell r="AE443" t="str">
            <v/>
          </cell>
          <cell r="AF443" t="str">
            <v/>
          </cell>
          <cell r="AG443" t="str">
            <v/>
          </cell>
          <cell r="AH443" t="str">
            <v/>
          </cell>
          <cell r="AI443">
            <v>44</v>
          </cell>
          <cell r="AJ443">
            <v>45</v>
          </cell>
        </row>
        <row r="444">
          <cell r="B444" t="str">
            <v>A432PiprEC50</v>
          </cell>
          <cell r="C444" t="str">
            <v>Mount 1966</v>
          </cell>
          <cell r="D444">
            <v>1966</v>
          </cell>
          <cell r="E444" t="str">
            <v>Pimephales promelas</v>
          </cell>
          <cell r="F444" t="str">
            <v xml:space="preserve">Pimephales </v>
          </cell>
          <cell r="G444" t="str">
            <v>promelas</v>
          </cell>
          <cell r="H444"/>
          <cell r="I444" t="str">
            <v>fish</v>
          </cell>
          <cell r="J444" t="str">
            <v>1-2 g</v>
          </cell>
          <cell r="K444" t="str">
            <v>mortality</v>
          </cell>
          <cell r="L444" t="str">
            <v>EC50</v>
          </cell>
          <cell r="M444" t="str">
            <v>ZnSO4</v>
          </cell>
          <cell r="N444" t="str">
            <v>Measured - daily composite</v>
          </cell>
          <cell r="O444" t="str">
            <v>flow through</v>
          </cell>
          <cell r="P444" t="str">
            <v>Acute</v>
          </cell>
          <cell r="Q444" t="str">
            <v>96-hr</v>
          </cell>
          <cell r="R444" t="str">
            <v>Not specified</v>
          </cell>
          <cell r="S444" t="str">
            <v>T-Ohio-deionized+spring water</v>
          </cell>
          <cell r="T444"/>
          <cell r="U444">
            <v>25</v>
          </cell>
          <cell r="V444">
            <v>6.3</v>
          </cell>
          <cell r="W444" t="str">
            <v/>
          </cell>
          <cell r="X444">
            <v>12500</v>
          </cell>
          <cell r="Y444">
            <v>12225</v>
          </cell>
          <cell r="Z444" t="str">
            <v/>
          </cell>
          <cell r="AA444">
            <v>0.7</v>
          </cell>
          <cell r="AB444">
            <v>10</v>
          </cell>
          <cell r="AC444">
            <v>17.010000000000002</v>
          </cell>
          <cell r="AD444">
            <v>5.04</v>
          </cell>
          <cell r="AE444">
            <v>2.0474999999999999</v>
          </cell>
          <cell r="AF444">
            <v>0.47249999999999998</v>
          </cell>
          <cell r="AG444">
            <v>9.9224999999999994</v>
          </cell>
          <cell r="AH444">
            <v>1.89</v>
          </cell>
          <cell r="AI444">
            <v>47.25</v>
          </cell>
          <cell r="AJ444">
            <v>63</v>
          </cell>
        </row>
        <row r="445">
          <cell r="B445" t="str">
            <v>A433PiprEC50</v>
          </cell>
          <cell r="C445" t="str">
            <v>Mount 1966</v>
          </cell>
          <cell r="D445">
            <v>1966</v>
          </cell>
          <cell r="E445" t="str">
            <v>Pimephales promelas</v>
          </cell>
          <cell r="F445" t="str">
            <v xml:space="preserve">Pimephales </v>
          </cell>
          <cell r="G445" t="str">
            <v>promelas</v>
          </cell>
          <cell r="H445"/>
          <cell r="I445" t="str">
            <v>fish</v>
          </cell>
          <cell r="J445" t="str">
            <v>1-2 g</v>
          </cell>
          <cell r="K445" t="str">
            <v>mortality</v>
          </cell>
          <cell r="L445" t="str">
            <v>EC50</v>
          </cell>
          <cell r="M445" t="str">
            <v>ZnSO4</v>
          </cell>
          <cell r="N445" t="str">
            <v>Measured - daily composite</v>
          </cell>
          <cell r="O445" t="str">
            <v>flow through</v>
          </cell>
          <cell r="P445" t="str">
            <v>Acute</v>
          </cell>
          <cell r="Q445" t="str">
            <v>96-hr</v>
          </cell>
          <cell r="R445" t="str">
            <v>Not specified</v>
          </cell>
          <cell r="S445" t="str">
            <v>T-Ohio-deionized+spring water</v>
          </cell>
          <cell r="T445"/>
          <cell r="U445">
            <v>25</v>
          </cell>
          <cell r="V445">
            <v>6.1</v>
          </cell>
          <cell r="W445" t="str">
            <v/>
          </cell>
          <cell r="X445">
            <v>13800</v>
          </cell>
          <cell r="Y445">
            <v>13496.4</v>
          </cell>
          <cell r="Z445" t="str">
            <v/>
          </cell>
          <cell r="AA445">
            <v>0.7</v>
          </cell>
          <cell r="AB445">
            <v>10</v>
          </cell>
          <cell r="AC445">
            <v>14.58</v>
          </cell>
          <cell r="AD445">
            <v>4.32</v>
          </cell>
          <cell r="AE445">
            <v>1.7549999999999999</v>
          </cell>
          <cell r="AF445">
            <v>0.40500000000000003</v>
          </cell>
          <cell r="AG445">
            <v>8.5050000000000008</v>
          </cell>
          <cell r="AH445">
            <v>1.62</v>
          </cell>
          <cell r="AI445">
            <v>40.5</v>
          </cell>
          <cell r="AJ445">
            <v>54</v>
          </cell>
        </row>
        <row r="446">
          <cell r="B446" t="str">
            <v>A434PiprEC50</v>
          </cell>
          <cell r="C446" t="str">
            <v>Mount 1966</v>
          </cell>
          <cell r="D446">
            <v>1966</v>
          </cell>
          <cell r="E446" t="str">
            <v>Pimephales promelas</v>
          </cell>
          <cell r="F446" t="str">
            <v xml:space="preserve">Pimephales </v>
          </cell>
          <cell r="G446" t="str">
            <v>promelas</v>
          </cell>
          <cell r="H446"/>
          <cell r="I446" t="str">
            <v>fish</v>
          </cell>
          <cell r="J446" t="str">
            <v>1-2 g</v>
          </cell>
          <cell r="K446" t="str">
            <v>mortality</v>
          </cell>
          <cell r="L446" t="str">
            <v>EC50</v>
          </cell>
          <cell r="M446" t="str">
            <v>ZnSO4</v>
          </cell>
          <cell r="N446" t="str">
            <v>Measured - daily composite</v>
          </cell>
          <cell r="O446" t="str">
            <v>flow through</v>
          </cell>
          <cell r="P446" t="str">
            <v>Acute</v>
          </cell>
          <cell r="Q446" t="str">
            <v>96-hr</v>
          </cell>
          <cell r="R446" t="str">
            <v>Not specified</v>
          </cell>
          <cell r="S446" t="str">
            <v>T-Ohio-deionized+spring water</v>
          </cell>
          <cell r="T446"/>
          <cell r="U446">
            <v>25</v>
          </cell>
          <cell r="V446">
            <v>5.85</v>
          </cell>
          <cell r="W446" t="str">
            <v/>
          </cell>
          <cell r="X446">
            <v>18500</v>
          </cell>
          <cell r="Y446">
            <v>18093</v>
          </cell>
          <cell r="Z446" t="str">
            <v/>
          </cell>
          <cell r="AA446">
            <v>0.7</v>
          </cell>
          <cell r="AB446">
            <v>10</v>
          </cell>
          <cell r="AC446">
            <v>26.19</v>
          </cell>
          <cell r="AD446">
            <v>7.76</v>
          </cell>
          <cell r="AE446">
            <v>3.1524999999999999</v>
          </cell>
          <cell r="AF446">
            <v>0.72750000000000004</v>
          </cell>
          <cell r="AG446">
            <v>15.2775</v>
          </cell>
          <cell r="AH446">
            <v>2.91</v>
          </cell>
          <cell r="AI446">
            <v>72.75</v>
          </cell>
          <cell r="AJ446">
            <v>97</v>
          </cell>
        </row>
        <row r="447">
          <cell r="B447" t="str">
            <v>A435PiprEC50</v>
          </cell>
          <cell r="C447" t="str">
            <v>Mount 1966</v>
          </cell>
          <cell r="D447">
            <v>1966</v>
          </cell>
          <cell r="E447" t="str">
            <v>Pimephales promelas</v>
          </cell>
          <cell r="F447" t="str">
            <v xml:space="preserve">Pimephales </v>
          </cell>
          <cell r="G447" t="str">
            <v>promelas</v>
          </cell>
          <cell r="H447"/>
          <cell r="I447" t="str">
            <v>fish</v>
          </cell>
          <cell r="J447" t="str">
            <v>1-2 g</v>
          </cell>
          <cell r="K447" t="str">
            <v>mortality</v>
          </cell>
          <cell r="L447" t="str">
            <v>EC50</v>
          </cell>
          <cell r="M447" t="str">
            <v>ZnSO4</v>
          </cell>
          <cell r="N447" t="str">
            <v>Measured - daily composite</v>
          </cell>
          <cell r="O447" t="str">
            <v>flow through</v>
          </cell>
          <cell r="P447" t="str">
            <v>Acute</v>
          </cell>
          <cell r="Q447" t="str">
            <v>96-hr</v>
          </cell>
          <cell r="R447" t="str">
            <v>Not specified</v>
          </cell>
          <cell r="S447" t="str">
            <v>T-Ohio-deionized+spring water</v>
          </cell>
          <cell r="T447"/>
          <cell r="U447">
            <v>25</v>
          </cell>
          <cell r="V447">
            <v>6</v>
          </cell>
          <cell r="W447" t="str">
            <v/>
          </cell>
          <cell r="X447">
            <v>25000</v>
          </cell>
          <cell r="Y447">
            <v>24450</v>
          </cell>
          <cell r="Z447" t="str">
            <v/>
          </cell>
          <cell r="AA447">
            <v>0.7</v>
          </cell>
          <cell r="AB447">
            <v>10</v>
          </cell>
          <cell r="AC447">
            <v>27.81</v>
          </cell>
          <cell r="AD447">
            <v>8.24</v>
          </cell>
          <cell r="AE447">
            <v>3.3475000000000001</v>
          </cell>
          <cell r="AF447">
            <v>0.77249999999999996</v>
          </cell>
          <cell r="AG447">
            <v>16.2225</v>
          </cell>
          <cell r="AH447">
            <v>3.09</v>
          </cell>
          <cell r="AI447">
            <v>77.25</v>
          </cell>
          <cell r="AJ447">
            <v>103</v>
          </cell>
        </row>
        <row r="448">
          <cell r="B448" t="str">
            <v>A436PiprEC50</v>
          </cell>
          <cell r="C448" t="str">
            <v>Mount 1966</v>
          </cell>
          <cell r="D448">
            <v>1966</v>
          </cell>
          <cell r="E448" t="str">
            <v>Pimephales promelas</v>
          </cell>
          <cell r="F448" t="str">
            <v xml:space="preserve">Pimephales </v>
          </cell>
          <cell r="G448" t="str">
            <v>promelas</v>
          </cell>
          <cell r="H448"/>
          <cell r="I448" t="str">
            <v>fish</v>
          </cell>
          <cell r="J448" t="str">
            <v>1-2 g</v>
          </cell>
          <cell r="K448" t="str">
            <v>mortality</v>
          </cell>
          <cell r="L448" t="str">
            <v>EC50</v>
          </cell>
          <cell r="M448" t="str">
            <v>ZnSO4</v>
          </cell>
          <cell r="N448" t="str">
            <v>Measured - daily composite</v>
          </cell>
          <cell r="O448" t="str">
            <v>flow through</v>
          </cell>
          <cell r="P448" t="str">
            <v>Acute</v>
          </cell>
          <cell r="Q448" t="str">
            <v>96-hr</v>
          </cell>
          <cell r="R448" t="str">
            <v>Not specified</v>
          </cell>
          <cell r="S448" t="str">
            <v>T-Ohio-deionized+spring water</v>
          </cell>
          <cell r="T448"/>
          <cell r="U448">
            <v>25</v>
          </cell>
          <cell r="V448">
            <v>6.1</v>
          </cell>
          <cell r="W448" t="str">
            <v/>
          </cell>
          <cell r="X448">
            <v>29000</v>
          </cell>
          <cell r="Y448">
            <v>28362</v>
          </cell>
          <cell r="Z448" t="str">
            <v/>
          </cell>
          <cell r="AA448">
            <v>0.7</v>
          </cell>
          <cell r="AB448">
            <v>10</v>
          </cell>
          <cell r="AC448">
            <v>57.24</v>
          </cell>
          <cell r="AD448">
            <v>16.96</v>
          </cell>
          <cell r="AE448">
            <v>6.89</v>
          </cell>
          <cell r="AF448">
            <v>1.59</v>
          </cell>
          <cell r="AG448">
            <v>33.39</v>
          </cell>
          <cell r="AH448">
            <v>6.36</v>
          </cell>
          <cell r="AI448">
            <v>159</v>
          </cell>
          <cell r="AJ448">
            <v>212</v>
          </cell>
        </row>
        <row r="449">
          <cell r="B449" t="str">
            <v>A437PiprEC50</v>
          </cell>
          <cell r="C449" t="str">
            <v>Mount 1966</v>
          </cell>
          <cell r="D449">
            <v>1966</v>
          </cell>
          <cell r="E449" t="str">
            <v>Pimephales promelas</v>
          </cell>
          <cell r="F449" t="str">
            <v xml:space="preserve">Pimephales </v>
          </cell>
          <cell r="G449" t="str">
            <v>promelas</v>
          </cell>
          <cell r="H449"/>
          <cell r="I449" t="str">
            <v>fish</v>
          </cell>
          <cell r="J449" t="str">
            <v>1-2 g</v>
          </cell>
          <cell r="K449" t="str">
            <v>mortality</v>
          </cell>
          <cell r="L449" t="str">
            <v>EC50</v>
          </cell>
          <cell r="M449" t="str">
            <v>ZnSO4</v>
          </cell>
          <cell r="N449" t="str">
            <v>Measured - daily composite</v>
          </cell>
          <cell r="O449" t="str">
            <v>flow through</v>
          </cell>
          <cell r="P449" t="str">
            <v>Acute</v>
          </cell>
          <cell r="Q449" t="str">
            <v>96-hr</v>
          </cell>
          <cell r="R449" t="str">
            <v>Not specified</v>
          </cell>
          <cell r="S449" t="str">
            <v>T-Ohio-deionized+spring water</v>
          </cell>
          <cell r="T449"/>
          <cell r="U449">
            <v>25</v>
          </cell>
          <cell r="V449">
            <v>6.1</v>
          </cell>
          <cell r="W449" t="str">
            <v/>
          </cell>
          <cell r="X449">
            <v>35500</v>
          </cell>
          <cell r="Y449">
            <v>34719</v>
          </cell>
          <cell r="Z449" t="str">
            <v/>
          </cell>
          <cell r="AA449">
            <v>0.7</v>
          </cell>
          <cell r="AB449">
            <v>10</v>
          </cell>
          <cell r="AC449">
            <v>56.16</v>
          </cell>
          <cell r="AD449">
            <v>16.64</v>
          </cell>
          <cell r="AE449">
            <v>6.76</v>
          </cell>
          <cell r="AF449">
            <v>1.56</v>
          </cell>
          <cell r="AG449">
            <v>32.76</v>
          </cell>
          <cell r="AH449">
            <v>6.24</v>
          </cell>
          <cell r="AI449">
            <v>156</v>
          </cell>
          <cell r="AJ449">
            <v>208</v>
          </cell>
        </row>
        <row r="450">
          <cell r="B450" t="str">
            <v>A438PiprEC50</v>
          </cell>
          <cell r="C450" t="str">
            <v>Mount 1966</v>
          </cell>
          <cell r="D450">
            <v>1966</v>
          </cell>
          <cell r="E450" t="str">
            <v>Pimephales promelas</v>
          </cell>
          <cell r="F450" t="str">
            <v xml:space="preserve">Pimephales </v>
          </cell>
          <cell r="G450" t="str">
            <v>promelas</v>
          </cell>
          <cell r="H450"/>
          <cell r="I450" t="str">
            <v>fish</v>
          </cell>
          <cell r="J450" t="str">
            <v>1-2 g</v>
          </cell>
          <cell r="K450" t="str">
            <v>mortality</v>
          </cell>
          <cell r="L450" t="str">
            <v>EC50</v>
          </cell>
          <cell r="M450" t="str">
            <v>ZnSO4</v>
          </cell>
          <cell r="N450" t="str">
            <v>Measured - daily composite</v>
          </cell>
          <cell r="O450" t="str">
            <v>flow through</v>
          </cell>
          <cell r="P450" t="str">
            <v>Acute</v>
          </cell>
          <cell r="Q450" t="str">
            <v>96-hr</v>
          </cell>
          <cell r="R450" t="str">
            <v>Not specified</v>
          </cell>
          <cell r="S450" t="str">
            <v>T-Ohio-deionized+spring water</v>
          </cell>
          <cell r="T450"/>
          <cell r="U450">
            <v>25</v>
          </cell>
          <cell r="V450">
            <v>7.15</v>
          </cell>
          <cell r="W450" t="str">
            <v/>
          </cell>
          <cell r="X450">
            <v>13700</v>
          </cell>
          <cell r="Y450">
            <v>13398.6</v>
          </cell>
          <cell r="Z450" t="str">
            <v/>
          </cell>
          <cell r="AA450">
            <v>0.7</v>
          </cell>
          <cell r="AB450">
            <v>10</v>
          </cell>
          <cell r="AC450">
            <v>14.58</v>
          </cell>
          <cell r="AD450">
            <v>4.32</v>
          </cell>
          <cell r="AE450">
            <v>1.7549999999999999</v>
          </cell>
          <cell r="AF450">
            <v>0.40500000000000003</v>
          </cell>
          <cell r="AG450">
            <v>8.5050000000000008</v>
          </cell>
          <cell r="AH450">
            <v>1.62</v>
          </cell>
          <cell r="AI450">
            <v>40.5</v>
          </cell>
          <cell r="AJ450">
            <v>54</v>
          </cell>
        </row>
        <row r="451">
          <cell r="B451" t="str">
            <v>A439PiprEC50</v>
          </cell>
          <cell r="C451" t="str">
            <v>Mount 1966</v>
          </cell>
          <cell r="D451">
            <v>1966</v>
          </cell>
          <cell r="E451" t="str">
            <v>Pimephales promelas</v>
          </cell>
          <cell r="F451" t="str">
            <v xml:space="preserve">Pimephales </v>
          </cell>
          <cell r="G451" t="str">
            <v>promelas</v>
          </cell>
          <cell r="H451"/>
          <cell r="I451" t="str">
            <v>fish</v>
          </cell>
          <cell r="J451" t="str">
            <v>1-2 g</v>
          </cell>
          <cell r="K451" t="str">
            <v>mortality</v>
          </cell>
          <cell r="L451" t="str">
            <v>EC50</v>
          </cell>
          <cell r="M451" t="str">
            <v>ZnSO4</v>
          </cell>
          <cell r="N451" t="str">
            <v>Measured - daily composite</v>
          </cell>
          <cell r="O451" t="str">
            <v>flow through</v>
          </cell>
          <cell r="P451" t="str">
            <v>Acute</v>
          </cell>
          <cell r="Q451" t="str">
            <v>96-hr</v>
          </cell>
          <cell r="R451" t="str">
            <v>Not specified</v>
          </cell>
          <cell r="S451" t="str">
            <v>T-Ohio-deionized+spring water</v>
          </cell>
          <cell r="T451"/>
          <cell r="U451">
            <v>25</v>
          </cell>
          <cell r="V451">
            <v>7.25</v>
          </cell>
          <cell r="W451" t="str">
            <v/>
          </cell>
          <cell r="X451">
            <v>6200</v>
          </cell>
          <cell r="Y451">
            <v>6063.5999999999995</v>
          </cell>
          <cell r="Z451" t="str">
            <v/>
          </cell>
          <cell r="AA451">
            <v>0.7</v>
          </cell>
          <cell r="AB451">
            <v>10</v>
          </cell>
          <cell r="AC451">
            <v>17.010000000000002</v>
          </cell>
          <cell r="AD451">
            <v>5.04</v>
          </cell>
          <cell r="AE451">
            <v>2.0474999999999999</v>
          </cell>
          <cell r="AF451">
            <v>0.47249999999999998</v>
          </cell>
          <cell r="AG451">
            <v>9.9224999999999994</v>
          </cell>
          <cell r="AH451">
            <v>1.89</v>
          </cell>
          <cell r="AI451">
            <v>47.25</v>
          </cell>
          <cell r="AJ451">
            <v>63</v>
          </cell>
        </row>
        <row r="452">
          <cell r="B452" t="str">
            <v>A440PiprEC50</v>
          </cell>
          <cell r="C452" t="str">
            <v>Mount 1966</v>
          </cell>
          <cell r="D452">
            <v>1966</v>
          </cell>
          <cell r="E452" t="str">
            <v>Pimephales promelas</v>
          </cell>
          <cell r="F452" t="str">
            <v xml:space="preserve">Pimephales </v>
          </cell>
          <cell r="G452" t="str">
            <v>promelas</v>
          </cell>
          <cell r="H452"/>
          <cell r="I452" t="str">
            <v>fish</v>
          </cell>
          <cell r="J452" t="str">
            <v>1-2 g</v>
          </cell>
          <cell r="K452" t="str">
            <v>mortality</v>
          </cell>
          <cell r="L452" t="str">
            <v>EC50</v>
          </cell>
          <cell r="M452" t="str">
            <v>ZnSO4</v>
          </cell>
          <cell r="N452" t="str">
            <v>Measured - daily composite</v>
          </cell>
          <cell r="O452" t="str">
            <v>flow through</v>
          </cell>
          <cell r="P452" t="str">
            <v>Acute</v>
          </cell>
          <cell r="Q452" t="str">
            <v>96-hr</v>
          </cell>
          <cell r="R452" t="str">
            <v>Not specified</v>
          </cell>
          <cell r="S452" t="str">
            <v>T-Ohio-deionized+spring water</v>
          </cell>
          <cell r="T452"/>
          <cell r="U452">
            <v>25</v>
          </cell>
          <cell r="V452">
            <v>7</v>
          </cell>
          <cell r="W452" t="str">
            <v/>
          </cell>
          <cell r="X452">
            <v>12500</v>
          </cell>
          <cell r="Y452">
            <v>12225</v>
          </cell>
          <cell r="Z452" t="str">
            <v/>
          </cell>
          <cell r="AA452">
            <v>0.7</v>
          </cell>
          <cell r="AB452">
            <v>10</v>
          </cell>
          <cell r="AC452">
            <v>27</v>
          </cell>
          <cell r="AD452">
            <v>8</v>
          </cell>
          <cell r="AE452">
            <v>3.25</v>
          </cell>
          <cell r="AF452">
            <v>0.75</v>
          </cell>
          <cell r="AG452">
            <v>15.75</v>
          </cell>
          <cell r="AH452">
            <v>3</v>
          </cell>
          <cell r="AI452">
            <v>75</v>
          </cell>
          <cell r="AJ452">
            <v>100</v>
          </cell>
        </row>
        <row r="453">
          <cell r="B453" t="str">
            <v>A441PiprEC50</v>
          </cell>
          <cell r="C453" t="str">
            <v>Mount 1966</v>
          </cell>
          <cell r="D453">
            <v>1966</v>
          </cell>
          <cell r="E453" t="str">
            <v>Pimephales promelas</v>
          </cell>
          <cell r="F453" t="str">
            <v xml:space="preserve">Pimephales </v>
          </cell>
          <cell r="G453" t="str">
            <v>promelas</v>
          </cell>
          <cell r="H453"/>
          <cell r="I453" t="str">
            <v>fish</v>
          </cell>
          <cell r="J453" t="str">
            <v>1-2 g</v>
          </cell>
          <cell r="K453" t="str">
            <v>mortality</v>
          </cell>
          <cell r="L453" t="str">
            <v>EC50</v>
          </cell>
          <cell r="M453" t="str">
            <v>ZnSO4</v>
          </cell>
          <cell r="N453" t="str">
            <v>Measured - daily composite</v>
          </cell>
          <cell r="O453" t="str">
            <v>flow through</v>
          </cell>
          <cell r="P453" t="str">
            <v>Acute</v>
          </cell>
          <cell r="Q453" t="str">
            <v>96-hr</v>
          </cell>
          <cell r="R453" t="str">
            <v>Not specified</v>
          </cell>
          <cell r="S453" t="str">
            <v>T-Ohio-deionized+spring water</v>
          </cell>
          <cell r="T453"/>
          <cell r="U453">
            <v>25</v>
          </cell>
          <cell r="V453">
            <v>6.95</v>
          </cell>
          <cell r="W453" t="str">
            <v/>
          </cell>
          <cell r="X453">
            <v>12500</v>
          </cell>
          <cell r="Y453">
            <v>12225</v>
          </cell>
          <cell r="Z453" t="str">
            <v/>
          </cell>
          <cell r="AA453">
            <v>0.7</v>
          </cell>
          <cell r="AB453">
            <v>10</v>
          </cell>
          <cell r="AC453">
            <v>26.73</v>
          </cell>
          <cell r="AD453">
            <v>7.92</v>
          </cell>
          <cell r="AE453">
            <v>3.2174999999999998</v>
          </cell>
          <cell r="AF453">
            <v>0.74250000000000005</v>
          </cell>
          <cell r="AG453">
            <v>15.592499999999999</v>
          </cell>
          <cell r="AH453">
            <v>2.97</v>
          </cell>
          <cell r="AI453">
            <v>74.25</v>
          </cell>
          <cell r="AJ453">
            <v>99</v>
          </cell>
        </row>
        <row r="454">
          <cell r="B454" t="str">
            <v>A442PiprEC50</v>
          </cell>
          <cell r="C454" t="str">
            <v>Mount 1966</v>
          </cell>
          <cell r="D454">
            <v>1966</v>
          </cell>
          <cell r="E454" t="str">
            <v>Pimephales promelas</v>
          </cell>
          <cell r="F454" t="str">
            <v xml:space="preserve">Pimephales </v>
          </cell>
          <cell r="G454" t="str">
            <v>promelas</v>
          </cell>
          <cell r="H454"/>
          <cell r="I454" t="str">
            <v>fish</v>
          </cell>
          <cell r="J454" t="str">
            <v>1-2 g</v>
          </cell>
          <cell r="K454" t="str">
            <v>mortality</v>
          </cell>
          <cell r="L454" t="str">
            <v>EC50</v>
          </cell>
          <cell r="M454" t="str">
            <v>ZnSO4</v>
          </cell>
          <cell r="N454" t="str">
            <v>Measured - daily composite</v>
          </cell>
          <cell r="O454" t="str">
            <v>flow through</v>
          </cell>
          <cell r="P454" t="str">
            <v>Acute</v>
          </cell>
          <cell r="Q454" t="str">
            <v>96-hr</v>
          </cell>
          <cell r="R454" t="str">
            <v>Not specified</v>
          </cell>
          <cell r="S454" t="str">
            <v>T-Ohio-deionized+spring water</v>
          </cell>
          <cell r="T454"/>
          <cell r="U454">
            <v>25</v>
          </cell>
          <cell r="V454">
            <v>6.75</v>
          </cell>
          <cell r="W454" t="str">
            <v/>
          </cell>
          <cell r="X454">
            <v>19000</v>
          </cell>
          <cell r="Y454">
            <v>18582</v>
          </cell>
          <cell r="Z454" t="str">
            <v/>
          </cell>
          <cell r="AA454">
            <v>0.7</v>
          </cell>
          <cell r="AB454">
            <v>10</v>
          </cell>
          <cell r="AC454">
            <v>50.22</v>
          </cell>
          <cell r="AD454">
            <v>14.88</v>
          </cell>
          <cell r="AE454">
            <v>6.0449999999999999</v>
          </cell>
          <cell r="AF454">
            <v>1.395</v>
          </cell>
          <cell r="AG454">
            <v>29.295000000000002</v>
          </cell>
          <cell r="AH454">
            <v>5.58</v>
          </cell>
          <cell r="AI454">
            <v>139.5</v>
          </cell>
          <cell r="AJ454">
            <v>186</v>
          </cell>
        </row>
        <row r="455">
          <cell r="B455" t="str">
            <v>A443PiprEC50</v>
          </cell>
          <cell r="C455" t="str">
            <v>Mount 1966</v>
          </cell>
          <cell r="D455">
            <v>1966</v>
          </cell>
          <cell r="E455" t="str">
            <v>Pimephales promelas</v>
          </cell>
          <cell r="F455" t="str">
            <v xml:space="preserve">Pimephales </v>
          </cell>
          <cell r="G455" t="str">
            <v>promelas</v>
          </cell>
          <cell r="H455"/>
          <cell r="I455" t="str">
            <v>fish</v>
          </cell>
          <cell r="J455" t="str">
            <v>1-2 g</v>
          </cell>
          <cell r="K455" t="str">
            <v>mortality</v>
          </cell>
          <cell r="L455" t="str">
            <v>EC50</v>
          </cell>
          <cell r="M455" t="str">
            <v>ZnSO4</v>
          </cell>
          <cell r="N455" t="str">
            <v>Measured - daily composite</v>
          </cell>
          <cell r="O455" t="str">
            <v>flow through</v>
          </cell>
          <cell r="P455" t="str">
            <v>Acute</v>
          </cell>
          <cell r="Q455" t="str">
            <v>96-hr</v>
          </cell>
          <cell r="R455" t="str">
            <v>Not specified</v>
          </cell>
          <cell r="S455" t="str">
            <v>T-Ohio-deionized+spring water</v>
          </cell>
          <cell r="T455"/>
          <cell r="U455">
            <v>25</v>
          </cell>
          <cell r="V455">
            <v>7.2</v>
          </cell>
          <cell r="W455" t="str">
            <v/>
          </cell>
          <cell r="X455">
            <v>13600</v>
          </cell>
          <cell r="Y455">
            <v>13300.8</v>
          </cell>
          <cell r="Z455" t="str">
            <v/>
          </cell>
          <cell r="AA455">
            <v>0.7</v>
          </cell>
          <cell r="AB455">
            <v>10</v>
          </cell>
          <cell r="AC455">
            <v>52.65</v>
          </cell>
          <cell r="AD455">
            <v>15.6</v>
          </cell>
          <cell r="AE455">
            <v>6.3375000000000004</v>
          </cell>
          <cell r="AF455">
            <v>1.4624999999999999</v>
          </cell>
          <cell r="AG455">
            <v>30.712499999999999</v>
          </cell>
          <cell r="AH455">
            <v>5.85</v>
          </cell>
          <cell r="AI455">
            <v>146.25</v>
          </cell>
          <cell r="AJ455">
            <v>195</v>
          </cell>
        </row>
        <row r="456">
          <cell r="B456" t="str">
            <v>A444PiprEC50</v>
          </cell>
          <cell r="C456" t="str">
            <v>Mount 1966</v>
          </cell>
          <cell r="D456">
            <v>1966</v>
          </cell>
          <cell r="E456" t="str">
            <v>Pimephales promelas</v>
          </cell>
          <cell r="F456" t="str">
            <v xml:space="preserve">Pimephales </v>
          </cell>
          <cell r="G456" t="str">
            <v>promelas</v>
          </cell>
          <cell r="H456"/>
          <cell r="I456" t="str">
            <v>fish</v>
          </cell>
          <cell r="J456" t="str">
            <v>1-2 g</v>
          </cell>
          <cell r="K456" t="str">
            <v>mortality</v>
          </cell>
          <cell r="L456" t="str">
            <v>EC50</v>
          </cell>
          <cell r="M456" t="str">
            <v>ZnSO4</v>
          </cell>
          <cell r="N456" t="str">
            <v>Measured - daily composite</v>
          </cell>
          <cell r="O456" t="str">
            <v>flow through</v>
          </cell>
          <cell r="P456" t="str">
            <v>Acute</v>
          </cell>
          <cell r="Q456" t="str">
            <v>96-hr</v>
          </cell>
          <cell r="R456" t="str">
            <v>Not specified</v>
          </cell>
          <cell r="S456" t="str">
            <v>T-Ohio-deionized+spring water</v>
          </cell>
          <cell r="T456"/>
          <cell r="U456">
            <v>25</v>
          </cell>
          <cell r="V456">
            <v>8</v>
          </cell>
          <cell r="W456" t="str">
            <v/>
          </cell>
          <cell r="X456">
            <v>4700</v>
          </cell>
          <cell r="Y456">
            <v>4596.5999999999995</v>
          </cell>
          <cell r="Z456" t="str">
            <v/>
          </cell>
          <cell r="AA456">
            <v>0.7</v>
          </cell>
          <cell r="AB456">
            <v>10</v>
          </cell>
          <cell r="AC456">
            <v>14.58</v>
          </cell>
          <cell r="AD456">
            <v>4.32</v>
          </cell>
          <cell r="AE456">
            <v>1.7549999999999999</v>
          </cell>
          <cell r="AF456">
            <v>0.40500000000000003</v>
          </cell>
          <cell r="AG456">
            <v>8.5050000000000008</v>
          </cell>
          <cell r="AH456">
            <v>1.62</v>
          </cell>
          <cell r="AI456">
            <v>40.5</v>
          </cell>
          <cell r="AJ456">
            <v>54</v>
          </cell>
        </row>
        <row r="457">
          <cell r="B457" t="str">
            <v>A445PiprEC50</v>
          </cell>
          <cell r="C457" t="str">
            <v>Mount 1966</v>
          </cell>
          <cell r="D457">
            <v>1966</v>
          </cell>
          <cell r="E457" t="str">
            <v>Pimephales promelas</v>
          </cell>
          <cell r="F457" t="str">
            <v xml:space="preserve">Pimephales </v>
          </cell>
          <cell r="G457" t="str">
            <v>promelas</v>
          </cell>
          <cell r="H457"/>
          <cell r="I457" t="str">
            <v>fish</v>
          </cell>
          <cell r="J457" t="str">
            <v>1-2 g</v>
          </cell>
          <cell r="K457" t="str">
            <v>mortality</v>
          </cell>
          <cell r="L457" t="str">
            <v>EC50</v>
          </cell>
          <cell r="M457" t="str">
            <v>ZnSO4</v>
          </cell>
          <cell r="N457" t="str">
            <v>Measured - daily composite</v>
          </cell>
          <cell r="O457" t="str">
            <v>flow through</v>
          </cell>
          <cell r="P457" t="str">
            <v>Acute</v>
          </cell>
          <cell r="Q457" t="str">
            <v>96-hr</v>
          </cell>
          <cell r="R457" t="str">
            <v>Not specified</v>
          </cell>
          <cell r="S457" t="str">
            <v>T-Ohio-deionized+spring water</v>
          </cell>
          <cell r="T457"/>
          <cell r="U457">
            <v>25</v>
          </cell>
          <cell r="V457">
            <v>7.6</v>
          </cell>
          <cell r="W457" t="str">
            <v/>
          </cell>
          <cell r="X457">
            <v>5100</v>
          </cell>
          <cell r="Y457">
            <v>4987.8</v>
          </cell>
          <cell r="Z457" t="str">
            <v/>
          </cell>
          <cell r="AA457">
            <v>0.7</v>
          </cell>
          <cell r="AB457">
            <v>10</v>
          </cell>
          <cell r="AC457">
            <v>13.23</v>
          </cell>
          <cell r="AD457">
            <v>3.92</v>
          </cell>
          <cell r="AE457">
            <v>1.5925</v>
          </cell>
          <cell r="AF457">
            <v>0.36749999999999999</v>
          </cell>
          <cell r="AG457">
            <v>7.7175000000000002</v>
          </cell>
          <cell r="AH457">
            <v>1.47</v>
          </cell>
          <cell r="AI457">
            <v>36.75</v>
          </cell>
          <cell r="AJ457">
            <v>49</v>
          </cell>
        </row>
        <row r="458">
          <cell r="B458" t="str">
            <v>A446PiprEC50</v>
          </cell>
          <cell r="C458" t="str">
            <v>Mount 1966</v>
          </cell>
          <cell r="D458">
            <v>1966</v>
          </cell>
          <cell r="E458" t="str">
            <v>Pimephales promelas</v>
          </cell>
          <cell r="F458" t="str">
            <v xml:space="preserve">Pimephales </v>
          </cell>
          <cell r="G458" t="str">
            <v>promelas</v>
          </cell>
          <cell r="H458"/>
          <cell r="I458" t="str">
            <v>fish</v>
          </cell>
          <cell r="J458" t="str">
            <v>1-2 g</v>
          </cell>
          <cell r="K458" t="str">
            <v>mortality</v>
          </cell>
          <cell r="L458" t="str">
            <v>EC50</v>
          </cell>
          <cell r="M458" t="str">
            <v>ZnSO4</v>
          </cell>
          <cell r="N458" t="str">
            <v>Measured - daily composite</v>
          </cell>
          <cell r="O458" t="str">
            <v>flow through</v>
          </cell>
          <cell r="P458" t="str">
            <v>Acute</v>
          </cell>
          <cell r="Q458" t="str">
            <v>96-hr</v>
          </cell>
          <cell r="R458" t="str">
            <v>Not specified</v>
          </cell>
          <cell r="S458" t="str">
            <v>T-Ohio-deionized+spring water</v>
          </cell>
          <cell r="T458"/>
          <cell r="U458">
            <v>25</v>
          </cell>
          <cell r="V458">
            <v>7.5</v>
          </cell>
          <cell r="W458" t="str">
            <v/>
          </cell>
          <cell r="X458">
            <v>8100</v>
          </cell>
          <cell r="Y458">
            <v>7921.8</v>
          </cell>
          <cell r="Z458" t="str">
            <v/>
          </cell>
          <cell r="AA458">
            <v>0.7</v>
          </cell>
          <cell r="AB458">
            <v>10</v>
          </cell>
          <cell r="AC458">
            <v>26.46</v>
          </cell>
          <cell r="AD458">
            <v>7.84</v>
          </cell>
          <cell r="AE458">
            <v>3.1850000000000001</v>
          </cell>
          <cell r="AF458">
            <v>0.73499999999999999</v>
          </cell>
          <cell r="AG458">
            <v>15.435</v>
          </cell>
          <cell r="AH458">
            <v>2.94</v>
          </cell>
          <cell r="AI458">
            <v>73.5</v>
          </cell>
          <cell r="AJ458">
            <v>98</v>
          </cell>
        </row>
        <row r="459">
          <cell r="B459" t="str">
            <v>A447PiprEC50</v>
          </cell>
          <cell r="C459" t="str">
            <v>Mount 1966</v>
          </cell>
          <cell r="D459">
            <v>1966</v>
          </cell>
          <cell r="E459" t="str">
            <v>Pimephales promelas</v>
          </cell>
          <cell r="F459" t="str">
            <v xml:space="preserve">Pimephales </v>
          </cell>
          <cell r="G459" t="str">
            <v>promelas</v>
          </cell>
          <cell r="H459"/>
          <cell r="I459" t="str">
            <v>fish</v>
          </cell>
          <cell r="J459" t="str">
            <v>1-2 g</v>
          </cell>
          <cell r="K459" t="str">
            <v>mortality</v>
          </cell>
          <cell r="L459" t="str">
            <v>EC50</v>
          </cell>
          <cell r="M459" t="str">
            <v>ZnSO4</v>
          </cell>
          <cell r="N459" t="str">
            <v>Measured - daily composite</v>
          </cell>
          <cell r="O459" t="str">
            <v>flow through</v>
          </cell>
          <cell r="P459" t="str">
            <v>Acute</v>
          </cell>
          <cell r="Q459" t="str">
            <v>96-hr</v>
          </cell>
          <cell r="R459" t="str">
            <v>Not specified</v>
          </cell>
          <cell r="S459" t="str">
            <v>T-Ohio-deionized+spring water</v>
          </cell>
          <cell r="T459"/>
          <cell r="U459">
            <v>25</v>
          </cell>
          <cell r="V459">
            <v>7.65</v>
          </cell>
          <cell r="W459" t="str">
            <v/>
          </cell>
          <cell r="X459">
            <v>9900</v>
          </cell>
          <cell r="Y459">
            <v>9682.1999999999989</v>
          </cell>
          <cell r="Z459" t="str">
            <v/>
          </cell>
          <cell r="AA459">
            <v>0.7</v>
          </cell>
          <cell r="AB459">
            <v>10</v>
          </cell>
          <cell r="AC459">
            <v>27.54</v>
          </cell>
          <cell r="AD459">
            <v>8.16</v>
          </cell>
          <cell r="AE459">
            <v>3.3149999999999999</v>
          </cell>
          <cell r="AF459">
            <v>0.76500000000000001</v>
          </cell>
          <cell r="AG459">
            <v>16.065000000000001</v>
          </cell>
          <cell r="AH459">
            <v>3.06</v>
          </cell>
          <cell r="AI459">
            <v>76.5</v>
          </cell>
          <cell r="AJ459">
            <v>102</v>
          </cell>
        </row>
        <row r="460">
          <cell r="B460" t="str">
            <v>A448PiprEC50</v>
          </cell>
          <cell r="C460" t="str">
            <v>Mount 1966</v>
          </cell>
          <cell r="D460">
            <v>1966</v>
          </cell>
          <cell r="E460" t="str">
            <v>Pimephales promelas</v>
          </cell>
          <cell r="F460" t="str">
            <v xml:space="preserve">Pimephales </v>
          </cell>
          <cell r="G460" t="str">
            <v>promelas</v>
          </cell>
          <cell r="H460"/>
          <cell r="I460" t="str">
            <v>fish</v>
          </cell>
          <cell r="J460" t="str">
            <v>1-2 g</v>
          </cell>
          <cell r="K460" t="str">
            <v>mortality</v>
          </cell>
          <cell r="L460" t="str">
            <v>EC50</v>
          </cell>
          <cell r="M460" t="str">
            <v>ZnSO4</v>
          </cell>
          <cell r="N460" t="str">
            <v>Measured - daily composite</v>
          </cell>
          <cell r="O460" t="str">
            <v>flow through</v>
          </cell>
          <cell r="P460" t="str">
            <v>Acute</v>
          </cell>
          <cell r="Q460" t="str">
            <v>96-hr</v>
          </cell>
          <cell r="R460" t="str">
            <v>Not specified</v>
          </cell>
          <cell r="S460" t="str">
            <v>T-Ohio-deionized+spring water</v>
          </cell>
          <cell r="T460"/>
          <cell r="U460">
            <v>25</v>
          </cell>
          <cell r="V460">
            <v>7.75</v>
          </cell>
          <cell r="W460" t="str">
            <v/>
          </cell>
          <cell r="X460">
            <v>8200</v>
          </cell>
          <cell r="Y460">
            <v>8019.5999999999995</v>
          </cell>
          <cell r="Z460" t="str">
            <v/>
          </cell>
          <cell r="AA460">
            <v>0.7</v>
          </cell>
          <cell r="AB460">
            <v>10</v>
          </cell>
          <cell r="AC460">
            <v>52.11</v>
          </cell>
          <cell r="AD460">
            <v>15.44</v>
          </cell>
          <cell r="AE460">
            <v>6.2725</v>
          </cell>
          <cell r="AF460">
            <v>1.4475</v>
          </cell>
          <cell r="AG460">
            <v>30.397500000000001</v>
          </cell>
          <cell r="AH460">
            <v>5.79</v>
          </cell>
          <cell r="AI460">
            <v>144.75</v>
          </cell>
          <cell r="AJ460">
            <v>193</v>
          </cell>
        </row>
        <row r="461">
          <cell r="B461" t="str">
            <v>A449PiprEC50</v>
          </cell>
          <cell r="C461" t="str">
            <v>Mount 1966</v>
          </cell>
          <cell r="D461">
            <v>1966</v>
          </cell>
          <cell r="E461" t="str">
            <v>Pimephales promelas</v>
          </cell>
          <cell r="F461" t="str">
            <v xml:space="preserve">Pimephales </v>
          </cell>
          <cell r="G461" t="str">
            <v>promelas</v>
          </cell>
          <cell r="H461"/>
          <cell r="I461" t="str">
            <v>fish</v>
          </cell>
          <cell r="J461" t="str">
            <v>1-2 g</v>
          </cell>
          <cell r="K461" t="str">
            <v>mortality</v>
          </cell>
          <cell r="L461" t="str">
            <v>EC50</v>
          </cell>
          <cell r="M461" t="str">
            <v>ZnSO4</v>
          </cell>
          <cell r="N461" t="str">
            <v>Measured - daily composite</v>
          </cell>
          <cell r="O461" t="str">
            <v>flow through</v>
          </cell>
          <cell r="P461" t="str">
            <v>Acute</v>
          </cell>
          <cell r="Q461" t="str">
            <v>96-hr</v>
          </cell>
          <cell r="R461" t="str">
            <v>Not specified</v>
          </cell>
          <cell r="S461" t="str">
            <v>T-Ohio-deionized+spring water</v>
          </cell>
          <cell r="T461"/>
          <cell r="U461">
            <v>25</v>
          </cell>
          <cell r="V461">
            <v>7.7</v>
          </cell>
          <cell r="W461" t="str">
            <v/>
          </cell>
          <cell r="X461">
            <v>15500</v>
          </cell>
          <cell r="Y461">
            <v>15159</v>
          </cell>
          <cell r="Z461" t="str">
            <v/>
          </cell>
          <cell r="AA461">
            <v>0.7</v>
          </cell>
          <cell r="AB461">
            <v>10</v>
          </cell>
          <cell r="AC461">
            <v>58.32</v>
          </cell>
          <cell r="AD461">
            <v>17.28</v>
          </cell>
          <cell r="AE461">
            <v>7.02</v>
          </cell>
          <cell r="AF461">
            <v>1.62</v>
          </cell>
          <cell r="AG461">
            <v>34.020000000000003</v>
          </cell>
          <cell r="AH461">
            <v>6.48</v>
          </cell>
          <cell r="AI461">
            <v>162</v>
          </cell>
          <cell r="AJ461">
            <v>216</v>
          </cell>
        </row>
        <row r="462">
          <cell r="B462" t="str">
            <v>A450PiprEC50</v>
          </cell>
          <cell r="C462" t="str">
            <v>Pickering and Henderson 1966</v>
          </cell>
          <cell r="D462">
            <v>1966</v>
          </cell>
          <cell r="E462" t="str">
            <v>Pimephales promelas</v>
          </cell>
          <cell r="F462" t="str">
            <v xml:space="preserve">Pimephales </v>
          </cell>
          <cell r="G462" t="str">
            <v>promelas</v>
          </cell>
          <cell r="H462"/>
          <cell r="I462" t="str">
            <v>fish</v>
          </cell>
          <cell r="J462" t="str">
            <v>1-2 g</v>
          </cell>
          <cell r="K462" t="str">
            <v>mortality</v>
          </cell>
          <cell r="L462" t="str">
            <v>EC50</v>
          </cell>
          <cell r="M462" t="str">
            <v>ZnSO4</v>
          </cell>
          <cell r="N462" t="str">
            <v>Nominal</v>
          </cell>
          <cell r="O462" t="str">
            <v>static</v>
          </cell>
          <cell r="P462" t="str">
            <v>Acute</v>
          </cell>
          <cell r="Q462" t="str">
            <v>96-hr</v>
          </cell>
          <cell r="R462" t="str">
            <v>Not specified</v>
          </cell>
          <cell r="S462" t="str">
            <v>S-dionized+limestone water</v>
          </cell>
          <cell r="T462"/>
          <cell r="U462">
            <v>15</v>
          </cell>
          <cell r="V462">
            <v>7.5</v>
          </cell>
          <cell r="W462" t="str">
            <v/>
          </cell>
          <cell r="X462">
            <v>2550</v>
          </cell>
          <cell r="Y462">
            <v>2493.9</v>
          </cell>
          <cell r="Z462" t="str">
            <v/>
          </cell>
          <cell r="AA462">
            <v>0.3</v>
          </cell>
          <cell r="AB462">
            <v>10</v>
          </cell>
          <cell r="AC462" t="str">
            <v/>
          </cell>
          <cell r="AD462" t="str">
            <v/>
          </cell>
          <cell r="AE462" t="str">
            <v/>
          </cell>
          <cell r="AF462" t="str">
            <v/>
          </cell>
          <cell r="AG462" t="str">
            <v/>
          </cell>
          <cell r="AH462" t="str">
            <v/>
          </cell>
          <cell r="AI462">
            <v>18</v>
          </cell>
          <cell r="AJ462">
            <v>20</v>
          </cell>
        </row>
        <row r="463">
          <cell r="B463" t="str">
            <v>A451PiprEC50</v>
          </cell>
          <cell r="C463" t="str">
            <v>Pickering and Henderson 1966</v>
          </cell>
          <cell r="D463">
            <v>1966</v>
          </cell>
          <cell r="E463" t="str">
            <v>Pimephales promelas</v>
          </cell>
          <cell r="F463" t="str">
            <v xml:space="preserve">Pimephales </v>
          </cell>
          <cell r="G463" t="str">
            <v>promelas</v>
          </cell>
          <cell r="H463"/>
          <cell r="I463" t="str">
            <v>fish</v>
          </cell>
          <cell r="J463" t="str">
            <v>1-2 g</v>
          </cell>
          <cell r="K463" t="str">
            <v>mortality</v>
          </cell>
          <cell r="L463" t="str">
            <v>EC50</v>
          </cell>
          <cell r="M463" t="str">
            <v>ZnSO4</v>
          </cell>
          <cell r="N463" t="str">
            <v>Nominal</v>
          </cell>
          <cell r="O463" t="str">
            <v>static</v>
          </cell>
          <cell r="P463" t="str">
            <v>Acute</v>
          </cell>
          <cell r="Q463" t="str">
            <v>96-hr</v>
          </cell>
          <cell r="R463" t="str">
            <v>Not specified</v>
          </cell>
          <cell r="S463" t="str">
            <v>S-dionized+limestone water</v>
          </cell>
          <cell r="T463"/>
          <cell r="U463">
            <v>15</v>
          </cell>
          <cell r="V463">
            <v>7.5</v>
          </cell>
          <cell r="W463" t="str">
            <v/>
          </cell>
          <cell r="X463">
            <v>2330</v>
          </cell>
          <cell r="Y463">
            <v>2278.7399999999998</v>
          </cell>
          <cell r="Z463" t="str">
            <v/>
          </cell>
          <cell r="AA463">
            <v>0.3</v>
          </cell>
          <cell r="AB463">
            <v>10</v>
          </cell>
          <cell r="AC463" t="str">
            <v/>
          </cell>
          <cell r="AD463" t="str">
            <v/>
          </cell>
          <cell r="AE463" t="str">
            <v/>
          </cell>
          <cell r="AF463" t="str">
            <v/>
          </cell>
          <cell r="AG463" t="str">
            <v/>
          </cell>
          <cell r="AH463" t="str">
            <v/>
          </cell>
          <cell r="AI463">
            <v>18</v>
          </cell>
          <cell r="AJ463">
            <v>20</v>
          </cell>
        </row>
        <row r="464">
          <cell r="B464" t="str">
            <v>A452PiprEC50</v>
          </cell>
          <cell r="C464" t="str">
            <v>Pickering and Henderson 1966</v>
          </cell>
          <cell r="D464">
            <v>1966</v>
          </cell>
          <cell r="E464" t="str">
            <v>Pimephales promelas</v>
          </cell>
          <cell r="F464" t="str">
            <v xml:space="preserve">Pimephales </v>
          </cell>
          <cell r="G464" t="str">
            <v>promelas</v>
          </cell>
          <cell r="H464"/>
          <cell r="I464" t="str">
            <v>fish</v>
          </cell>
          <cell r="J464" t="str">
            <v>1-2 g</v>
          </cell>
          <cell r="K464" t="str">
            <v>mortality</v>
          </cell>
          <cell r="L464" t="str">
            <v>EC50</v>
          </cell>
          <cell r="M464" t="str">
            <v>ZnSO4</v>
          </cell>
          <cell r="N464" t="str">
            <v>Nominal</v>
          </cell>
          <cell r="O464" t="str">
            <v>static</v>
          </cell>
          <cell r="P464" t="str">
            <v>Acute</v>
          </cell>
          <cell r="Q464" t="str">
            <v>96-hr</v>
          </cell>
          <cell r="R464" t="str">
            <v>Not specified</v>
          </cell>
          <cell r="S464" t="str">
            <v>S-dionized+limestone water</v>
          </cell>
          <cell r="T464"/>
          <cell r="U464">
            <v>25</v>
          </cell>
          <cell r="V464">
            <v>7.5</v>
          </cell>
          <cell r="W464" t="str">
            <v/>
          </cell>
          <cell r="X464">
            <v>770</v>
          </cell>
          <cell r="Y464">
            <v>753.06</v>
          </cell>
          <cell r="Z464" t="str">
            <v/>
          </cell>
          <cell r="AA464">
            <v>0.3</v>
          </cell>
          <cell r="AB464">
            <v>10</v>
          </cell>
          <cell r="AC464" t="str">
            <v/>
          </cell>
          <cell r="AD464" t="str">
            <v/>
          </cell>
          <cell r="AE464" t="str">
            <v/>
          </cell>
          <cell r="AF464" t="str">
            <v/>
          </cell>
          <cell r="AG464" t="str">
            <v/>
          </cell>
          <cell r="AH464" t="str">
            <v/>
          </cell>
          <cell r="AI464">
            <v>18</v>
          </cell>
          <cell r="AJ464">
            <v>20</v>
          </cell>
        </row>
        <row r="465">
          <cell r="B465" t="str">
            <v>A453PiprEC50</v>
          </cell>
          <cell r="C465" t="str">
            <v>Pickering and Henderson 1966</v>
          </cell>
          <cell r="D465">
            <v>1966</v>
          </cell>
          <cell r="E465" t="str">
            <v>Pimephales promelas</v>
          </cell>
          <cell r="F465" t="str">
            <v xml:space="preserve">Pimephales </v>
          </cell>
          <cell r="G465" t="str">
            <v>promelas</v>
          </cell>
          <cell r="H465"/>
          <cell r="I465" t="str">
            <v>fish</v>
          </cell>
          <cell r="J465" t="str">
            <v>1-2 g</v>
          </cell>
          <cell r="K465" t="str">
            <v>mortality</v>
          </cell>
          <cell r="L465" t="str">
            <v>EC50</v>
          </cell>
          <cell r="M465" t="str">
            <v>ZnSO4</v>
          </cell>
          <cell r="N465" t="str">
            <v>Nominal</v>
          </cell>
          <cell r="O465" t="str">
            <v>static</v>
          </cell>
          <cell r="P465" t="str">
            <v>Acute</v>
          </cell>
          <cell r="Q465" t="str">
            <v>96-hr</v>
          </cell>
          <cell r="R465" t="str">
            <v>Not specified</v>
          </cell>
          <cell r="S465" t="str">
            <v>S-dionized+limestone water</v>
          </cell>
          <cell r="T465"/>
          <cell r="U465">
            <v>25</v>
          </cell>
          <cell r="V465">
            <v>7.5</v>
          </cell>
          <cell r="W465" t="str">
            <v/>
          </cell>
          <cell r="X465">
            <v>960</v>
          </cell>
          <cell r="Y465">
            <v>938.88</v>
          </cell>
          <cell r="Z465" t="str">
            <v/>
          </cell>
          <cell r="AA465">
            <v>0.3</v>
          </cell>
          <cell r="AB465">
            <v>10</v>
          </cell>
          <cell r="AC465" t="str">
            <v/>
          </cell>
          <cell r="AD465" t="str">
            <v/>
          </cell>
          <cell r="AE465" t="str">
            <v/>
          </cell>
          <cell r="AF465" t="str">
            <v/>
          </cell>
          <cell r="AG465" t="str">
            <v/>
          </cell>
          <cell r="AH465" t="str">
            <v/>
          </cell>
          <cell r="AI465">
            <v>18</v>
          </cell>
          <cell r="AJ465">
            <v>20</v>
          </cell>
        </row>
        <row r="466">
          <cell r="B466" t="str">
            <v>A454PiprEC50</v>
          </cell>
          <cell r="C466" t="str">
            <v>Pickering and Henderson 1966</v>
          </cell>
          <cell r="D466">
            <v>1966</v>
          </cell>
          <cell r="E466" t="str">
            <v>Pimephales promelas</v>
          </cell>
          <cell r="F466" t="str">
            <v xml:space="preserve">Pimephales </v>
          </cell>
          <cell r="G466" t="str">
            <v>promelas</v>
          </cell>
          <cell r="H466"/>
          <cell r="I466" t="str">
            <v>fish</v>
          </cell>
          <cell r="J466" t="str">
            <v>1-2 g</v>
          </cell>
          <cell r="K466" t="str">
            <v>mortality</v>
          </cell>
          <cell r="L466" t="str">
            <v>EC50</v>
          </cell>
          <cell r="M466" t="str">
            <v>ZnSO4</v>
          </cell>
          <cell r="N466" t="str">
            <v>Nominal</v>
          </cell>
          <cell r="O466" t="str">
            <v>static</v>
          </cell>
          <cell r="P466" t="str">
            <v>Acute</v>
          </cell>
          <cell r="Q466" t="str">
            <v>96-hr</v>
          </cell>
          <cell r="R466" t="str">
            <v>Not specified</v>
          </cell>
          <cell r="S466" t="str">
            <v>N-limestone spring water</v>
          </cell>
          <cell r="T466"/>
          <cell r="U466">
            <v>25</v>
          </cell>
          <cell r="V466">
            <v>8.1999999999999993</v>
          </cell>
          <cell r="W466" t="str">
            <v/>
          </cell>
          <cell r="X466">
            <v>33400</v>
          </cell>
          <cell r="Y466">
            <v>32665.200000000001</v>
          </cell>
          <cell r="Z466" t="str">
            <v/>
          </cell>
          <cell r="AA466">
            <v>0.7</v>
          </cell>
          <cell r="AB466">
            <v>10</v>
          </cell>
          <cell r="AC466" t="str">
            <v/>
          </cell>
          <cell r="AD466" t="str">
            <v/>
          </cell>
          <cell r="AE466" t="str">
            <v/>
          </cell>
          <cell r="AF466" t="str">
            <v/>
          </cell>
          <cell r="AG466" t="str">
            <v/>
          </cell>
          <cell r="AH466" t="str">
            <v/>
          </cell>
          <cell r="AI466">
            <v>300</v>
          </cell>
          <cell r="AJ466">
            <v>360</v>
          </cell>
        </row>
        <row r="467">
          <cell r="B467" t="str">
            <v>A455PiprEC50</v>
          </cell>
          <cell r="C467" t="str">
            <v>Pickering and Vigor 1965</v>
          </cell>
          <cell r="D467">
            <v>1965</v>
          </cell>
          <cell r="E467" t="str">
            <v>Pimephales promelas</v>
          </cell>
          <cell r="F467" t="str">
            <v xml:space="preserve">Pimephales </v>
          </cell>
          <cell r="G467" t="str">
            <v>promelas</v>
          </cell>
          <cell r="H467"/>
          <cell r="I467" t="str">
            <v>fish</v>
          </cell>
          <cell r="J467" t="str">
            <v>embryo</v>
          </cell>
          <cell r="K467" t="str">
            <v>mortality</v>
          </cell>
          <cell r="L467" t="str">
            <v>EC50</v>
          </cell>
          <cell r="M467" t="str">
            <v>ZnSO4</v>
          </cell>
          <cell r="N467" t="str">
            <v>Measured-daily using polarography - Calculated values used for ECx determination</v>
          </cell>
          <cell r="O467" t="str">
            <v>flow through</v>
          </cell>
          <cell r="P467" t="str">
            <v>Acute</v>
          </cell>
          <cell r="Q467" t="str">
            <v>96-hr</v>
          </cell>
          <cell r="R467" t="str">
            <v>Not specified</v>
          </cell>
          <cell r="S467" t="str">
            <v>T-Cincinnati-carbon-filtered</v>
          </cell>
          <cell r="T467" t="str">
            <v>MLR</v>
          </cell>
          <cell r="U467">
            <v>20</v>
          </cell>
          <cell r="V467">
            <v>7.55</v>
          </cell>
          <cell r="W467" t="str">
            <v/>
          </cell>
          <cell r="X467">
            <v>1820</v>
          </cell>
          <cell r="Y467">
            <v>1779.96</v>
          </cell>
          <cell r="Z467" t="str">
            <v/>
          </cell>
          <cell r="AA467">
            <v>0.7</v>
          </cell>
          <cell r="AB467">
            <v>10</v>
          </cell>
          <cell r="AC467" t="str">
            <v/>
          </cell>
          <cell r="AD467" t="str">
            <v/>
          </cell>
          <cell r="AE467" t="str">
            <v/>
          </cell>
          <cell r="AF467" t="str">
            <v/>
          </cell>
          <cell r="AG467" t="str">
            <v/>
          </cell>
          <cell r="AH467" t="str">
            <v/>
          </cell>
          <cell r="AI467">
            <v>51</v>
          </cell>
          <cell r="AJ467">
            <v>186</v>
          </cell>
        </row>
        <row r="468">
          <cell r="B468" t="str">
            <v>A456PiprEC50</v>
          </cell>
          <cell r="C468" t="str">
            <v>Pickering and Vigor 1965</v>
          </cell>
          <cell r="D468">
            <v>1965</v>
          </cell>
          <cell r="E468" t="str">
            <v>Pimephales promelas</v>
          </cell>
          <cell r="F468" t="str">
            <v xml:space="preserve">Pimephales </v>
          </cell>
          <cell r="G468" t="str">
            <v>promelas</v>
          </cell>
          <cell r="H468"/>
          <cell r="I468" t="str">
            <v>fish</v>
          </cell>
          <cell r="J468" t="str">
            <v>embryo</v>
          </cell>
          <cell r="K468" t="str">
            <v>mortality</v>
          </cell>
          <cell r="L468" t="str">
            <v>EC50</v>
          </cell>
          <cell r="M468" t="str">
            <v>ZnSO4</v>
          </cell>
          <cell r="N468" t="str">
            <v>Measured-daily using polarography - Calculated values used for ECx determination</v>
          </cell>
          <cell r="O468" t="str">
            <v>flow through</v>
          </cell>
          <cell r="P468" t="str">
            <v>Acute</v>
          </cell>
          <cell r="Q468" t="str">
            <v>96-hr</v>
          </cell>
          <cell r="R468" t="str">
            <v>Not specified</v>
          </cell>
          <cell r="S468" t="str">
            <v>T-Cincinnati-carbon-filtered</v>
          </cell>
          <cell r="T468" t="str">
            <v>MLR</v>
          </cell>
          <cell r="U468">
            <v>20</v>
          </cell>
          <cell r="V468">
            <v>7.55</v>
          </cell>
          <cell r="W468" t="str">
            <v/>
          </cell>
          <cell r="X468">
            <v>1850</v>
          </cell>
          <cell r="Y468">
            <v>1809.3</v>
          </cell>
          <cell r="Z468" t="str">
            <v/>
          </cell>
          <cell r="AA468">
            <v>0.7</v>
          </cell>
          <cell r="AB468">
            <v>10</v>
          </cell>
          <cell r="AC468" t="str">
            <v/>
          </cell>
          <cell r="AD468" t="str">
            <v/>
          </cell>
          <cell r="AE468" t="str">
            <v/>
          </cell>
          <cell r="AF468" t="str">
            <v/>
          </cell>
          <cell r="AG468" t="str">
            <v/>
          </cell>
          <cell r="AH468" t="str">
            <v/>
          </cell>
          <cell r="AI468">
            <v>51</v>
          </cell>
          <cell r="AJ468">
            <v>186</v>
          </cell>
        </row>
        <row r="469">
          <cell r="B469" t="str">
            <v>A457PiprEC50</v>
          </cell>
          <cell r="C469" t="str">
            <v>Pickering and Vigor 1965</v>
          </cell>
          <cell r="D469">
            <v>1965</v>
          </cell>
          <cell r="E469" t="str">
            <v>Pimephales promelas</v>
          </cell>
          <cell r="F469" t="str">
            <v xml:space="preserve">Pimephales </v>
          </cell>
          <cell r="G469" t="str">
            <v>promelas</v>
          </cell>
          <cell r="H469"/>
          <cell r="I469" t="str">
            <v>fish</v>
          </cell>
          <cell r="J469" t="str">
            <v>fry</v>
          </cell>
          <cell r="K469" t="str">
            <v>mortality</v>
          </cell>
          <cell r="L469" t="str">
            <v>EC50</v>
          </cell>
          <cell r="M469" t="str">
            <v>ZnSO4</v>
          </cell>
          <cell r="N469" t="str">
            <v>Measured-daily using polarography - Calculated values used for ECx determination</v>
          </cell>
          <cell r="O469" t="str">
            <v>flow through</v>
          </cell>
          <cell r="P469" t="str">
            <v>Acute</v>
          </cell>
          <cell r="Q469" t="str">
            <v>96-hr</v>
          </cell>
          <cell r="R469" t="str">
            <v>Not specified</v>
          </cell>
          <cell r="S469" t="str">
            <v>T-Cincinnati-carbon-filtered</v>
          </cell>
          <cell r="T469"/>
          <cell r="U469">
            <v>20</v>
          </cell>
          <cell r="V469">
            <v>7.55</v>
          </cell>
          <cell r="W469" t="str">
            <v/>
          </cell>
          <cell r="X469">
            <v>870</v>
          </cell>
          <cell r="Y469">
            <v>850.86</v>
          </cell>
          <cell r="Z469" t="str">
            <v/>
          </cell>
          <cell r="AA469">
            <v>0.7</v>
          </cell>
          <cell r="AB469">
            <v>10</v>
          </cell>
          <cell r="AC469" t="str">
            <v/>
          </cell>
          <cell r="AD469" t="str">
            <v/>
          </cell>
          <cell r="AE469" t="str">
            <v/>
          </cell>
          <cell r="AF469" t="str">
            <v/>
          </cell>
          <cell r="AG469" t="str">
            <v/>
          </cell>
          <cell r="AH469" t="str">
            <v/>
          </cell>
          <cell r="AI469">
            <v>51</v>
          </cell>
          <cell r="AJ469">
            <v>186</v>
          </cell>
        </row>
        <row r="470">
          <cell r="B470" t="str">
            <v>A458PiprEC50</v>
          </cell>
          <cell r="C470" t="str">
            <v>Pickering and Vigor 1965</v>
          </cell>
          <cell r="D470">
            <v>1965</v>
          </cell>
          <cell r="E470" t="str">
            <v>Pimephales promelas</v>
          </cell>
          <cell r="F470" t="str">
            <v xml:space="preserve">Pimephales </v>
          </cell>
          <cell r="G470" t="str">
            <v>promelas</v>
          </cell>
          <cell r="H470"/>
          <cell r="I470" t="str">
            <v>fish</v>
          </cell>
          <cell r="J470" t="str">
            <v>embryo</v>
          </cell>
          <cell r="K470" t="str">
            <v>mortality</v>
          </cell>
          <cell r="L470" t="str">
            <v>EC50</v>
          </cell>
          <cell r="M470" t="str">
            <v>ZnSO4</v>
          </cell>
          <cell r="N470" t="str">
            <v>Measured-daily using polarography - Calculated values used for ECx determination</v>
          </cell>
          <cell r="O470" t="str">
            <v>flow through</v>
          </cell>
          <cell r="P470" t="str">
            <v>Acute</v>
          </cell>
          <cell r="Q470" t="str">
            <v>24-hr</v>
          </cell>
          <cell r="R470" t="str">
            <v>Not specified</v>
          </cell>
          <cell r="S470" t="str">
            <v>T-Cincinnati-carbon-filtered</v>
          </cell>
          <cell r="T470"/>
          <cell r="U470">
            <v>20</v>
          </cell>
          <cell r="V470">
            <v>7.55</v>
          </cell>
          <cell r="W470" t="str">
            <v>&gt;</v>
          </cell>
          <cell r="X470">
            <v>3980</v>
          </cell>
          <cell r="Y470">
            <v>3892.44</v>
          </cell>
          <cell r="Z470" t="str">
            <v/>
          </cell>
          <cell r="AA470">
            <v>0.7</v>
          </cell>
          <cell r="AB470">
            <v>10</v>
          </cell>
          <cell r="AC470" t="str">
            <v/>
          </cell>
          <cell r="AD470" t="str">
            <v/>
          </cell>
          <cell r="AE470" t="str">
            <v/>
          </cell>
          <cell r="AF470" t="str">
            <v/>
          </cell>
          <cell r="AG470" t="str">
            <v/>
          </cell>
          <cell r="AH470" t="str">
            <v/>
          </cell>
          <cell r="AI470">
            <v>51</v>
          </cell>
          <cell r="AJ470">
            <v>186</v>
          </cell>
        </row>
        <row r="471">
          <cell r="B471" t="str">
            <v>A459PiprEC50</v>
          </cell>
          <cell r="C471" t="str">
            <v>Pickering and Vigor 1965</v>
          </cell>
          <cell r="D471">
            <v>1965</v>
          </cell>
          <cell r="E471" t="str">
            <v>Pimephales promelas</v>
          </cell>
          <cell r="F471" t="str">
            <v xml:space="preserve">Pimephales </v>
          </cell>
          <cell r="G471" t="str">
            <v>promelas</v>
          </cell>
          <cell r="H471"/>
          <cell r="I471" t="str">
            <v>fish</v>
          </cell>
          <cell r="J471" t="str">
            <v>embryo</v>
          </cell>
          <cell r="K471" t="str">
            <v>mortality</v>
          </cell>
          <cell r="L471" t="str">
            <v>EC50</v>
          </cell>
          <cell r="M471" t="str">
            <v>ZnSO4</v>
          </cell>
          <cell r="N471" t="str">
            <v>Measured-daily using polarography - Calculated values used for ECx determination</v>
          </cell>
          <cell r="O471" t="str">
            <v>flow through</v>
          </cell>
          <cell r="P471" t="str">
            <v>Acute</v>
          </cell>
          <cell r="Q471" t="str">
            <v>24-hr</v>
          </cell>
          <cell r="R471" t="str">
            <v>Not specified</v>
          </cell>
          <cell r="S471" t="str">
            <v>T-Cincinnati-carbon-filtered</v>
          </cell>
          <cell r="T471"/>
          <cell r="U471">
            <v>20</v>
          </cell>
          <cell r="V471">
            <v>7.55</v>
          </cell>
          <cell r="W471" t="str">
            <v>&gt;</v>
          </cell>
          <cell r="X471">
            <v>3920</v>
          </cell>
          <cell r="Y471">
            <v>3833.7599999999998</v>
          </cell>
          <cell r="Z471" t="str">
            <v/>
          </cell>
          <cell r="AA471">
            <v>0.7</v>
          </cell>
          <cell r="AB471">
            <v>10</v>
          </cell>
          <cell r="AC471" t="str">
            <v/>
          </cell>
          <cell r="AD471" t="str">
            <v/>
          </cell>
          <cell r="AE471" t="str">
            <v/>
          </cell>
          <cell r="AF471" t="str">
            <v/>
          </cell>
          <cell r="AG471" t="str">
            <v/>
          </cell>
          <cell r="AH471" t="str">
            <v/>
          </cell>
          <cell r="AI471">
            <v>51</v>
          </cell>
          <cell r="AJ471">
            <v>186</v>
          </cell>
        </row>
        <row r="472">
          <cell r="B472" t="str">
            <v>A460PiprEC50</v>
          </cell>
          <cell r="C472" t="str">
            <v>Rachlin and Perimutter 1968</v>
          </cell>
          <cell r="D472">
            <v>1968</v>
          </cell>
          <cell r="E472" t="str">
            <v>Pimephales promelas</v>
          </cell>
          <cell r="F472" t="str">
            <v xml:space="preserve">Pimephales </v>
          </cell>
          <cell r="G472" t="str">
            <v>promelas</v>
          </cell>
          <cell r="H472"/>
          <cell r="I472" t="str">
            <v>fish</v>
          </cell>
          <cell r="J472" t="str">
            <v>44.6 mm</v>
          </cell>
          <cell r="K472" t="str">
            <v>mortality</v>
          </cell>
          <cell r="L472" t="str">
            <v>EC50</v>
          </cell>
          <cell r="M472" t="str">
            <v>ZnSO4</v>
          </cell>
          <cell r="N472" t="str">
            <v>Nominal - measurements not mentioned</v>
          </cell>
          <cell r="O472" t="str">
            <v>static</v>
          </cell>
          <cell r="P472" t="str">
            <v>Acute</v>
          </cell>
          <cell r="Q472" t="str">
            <v>96-hr</v>
          </cell>
          <cell r="R472" t="str">
            <v>Not specified</v>
          </cell>
          <cell r="S472" t="str">
            <v>N-spring water</v>
          </cell>
          <cell r="T472"/>
          <cell r="U472">
            <v>23.2</v>
          </cell>
          <cell r="V472">
            <v>6.2</v>
          </cell>
          <cell r="W472" t="str">
            <v/>
          </cell>
          <cell r="X472">
            <v>7630</v>
          </cell>
          <cell r="Y472">
            <v>7462.1399999999994</v>
          </cell>
          <cell r="Z472" t="str">
            <v/>
          </cell>
          <cell r="AA472">
            <v>0.7</v>
          </cell>
          <cell r="AB472">
            <v>10</v>
          </cell>
          <cell r="AC472">
            <v>48.8</v>
          </cell>
          <cell r="AD472">
            <v>11.2</v>
          </cell>
          <cell r="AE472" t="str">
            <v/>
          </cell>
          <cell r="AF472" t="str">
            <v/>
          </cell>
          <cell r="AG472" t="str">
            <v/>
          </cell>
          <cell r="AH472" t="str">
            <v/>
          </cell>
          <cell r="AI472" t="str">
            <v/>
          </cell>
          <cell r="AJ472">
            <v>166</v>
          </cell>
        </row>
        <row r="473">
          <cell r="B473" t="str">
            <v>A461PiprEC50</v>
          </cell>
          <cell r="C473" t="str">
            <v>Schubauer-Berigan et al. 1993</v>
          </cell>
          <cell r="D473">
            <v>1993</v>
          </cell>
          <cell r="E473" t="str">
            <v>Pimephales promelas</v>
          </cell>
          <cell r="F473" t="str">
            <v xml:space="preserve">Pimephales </v>
          </cell>
          <cell r="G473" t="str">
            <v>promelas</v>
          </cell>
          <cell r="H473"/>
          <cell r="I473" t="str">
            <v>fish</v>
          </cell>
          <cell r="J473" t="str">
            <v>&lt;24-hr</v>
          </cell>
          <cell r="K473" t="str">
            <v>mortality</v>
          </cell>
          <cell r="L473" t="str">
            <v>EC50</v>
          </cell>
          <cell r="M473" t="str">
            <v>ZnSO4</v>
          </cell>
          <cell r="N473" t="str">
            <v>Measured-frequency not specified</v>
          </cell>
          <cell r="O473" t="str">
            <v>static</v>
          </cell>
          <cell r="P473" t="str">
            <v>Acute</v>
          </cell>
          <cell r="Q473" t="str">
            <v>96-hr</v>
          </cell>
          <cell r="R473" t="str">
            <v>None</v>
          </cell>
          <cell r="S473" t="str">
            <v>S-Very hard reconstituted water</v>
          </cell>
          <cell r="T473" t="str">
            <v>MLR</v>
          </cell>
          <cell r="U473">
            <v>25</v>
          </cell>
          <cell r="V473">
            <v>6.3100000000000005</v>
          </cell>
          <cell r="W473" t="str">
            <v/>
          </cell>
          <cell r="X473">
            <v>780</v>
          </cell>
          <cell r="Y473">
            <v>762.84</v>
          </cell>
          <cell r="Z473" t="str">
            <v/>
          </cell>
          <cell r="AA473">
            <v>2.65</v>
          </cell>
          <cell r="AB473">
            <v>10</v>
          </cell>
          <cell r="AC473">
            <v>47.7</v>
          </cell>
          <cell r="AD473">
            <v>41.5</v>
          </cell>
          <cell r="AE473">
            <v>90</v>
          </cell>
          <cell r="AF473">
            <v>7.2</v>
          </cell>
          <cell r="AG473">
            <v>281</v>
          </cell>
          <cell r="AH473">
            <v>6.6</v>
          </cell>
          <cell r="AI473">
            <v>235</v>
          </cell>
          <cell r="AJ473">
            <v>290</v>
          </cell>
        </row>
        <row r="474">
          <cell r="B474" t="str">
            <v>A462PiprEC50</v>
          </cell>
          <cell r="C474" t="str">
            <v>Schubauer-Berigan et al. 1993</v>
          </cell>
          <cell r="D474">
            <v>1993</v>
          </cell>
          <cell r="E474" t="str">
            <v>Pimephales promelas</v>
          </cell>
          <cell r="F474" t="str">
            <v xml:space="preserve">Pimephales </v>
          </cell>
          <cell r="G474" t="str">
            <v>promelas</v>
          </cell>
          <cell r="H474"/>
          <cell r="I474" t="str">
            <v>fish</v>
          </cell>
          <cell r="J474" t="str">
            <v>&lt;24-hr</v>
          </cell>
          <cell r="K474" t="str">
            <v>mortality</v>
          </cell>
          <cell r="L474" t="str">
            <v>EC50</v>
          </cell>
          <cell r="M474" t="str">
            <v>ZnSO4</v>
          </cell>
          <cell r="N474" t="str">
            <v>Measured-frequency not specified</v>
          </cell>
          <cell r="O474" t="str">
            <v>static</v>
          </cell>
          <cell r="P474" t="str">
            <v>Acute</v>
          </cell>
          <cell r="Q474" t="str">
            <v>96-hr</v>
          </cell>
          <cell r="R474" t="str">
            <v>None</v>
          </cell>
          <cell r="S474" t="str">
            <v>S-Very hard reconstituted water</v>
          </cell>
          <cell r="T474" t="str">
            <v>MLR</v>
          </cell>
          <cell r="U474">
            <v>25</v>
          </cell>
          <cell r="V474">
            <v>7</v>
          </cell>
          <cell r="W474" t="str">
            <v/>
          </cell>
          <cell r="X474">
            <v>330</v>
          </cell>
          <cell r="Y474">
            <v>322.74</v>
          </cell>
          <cell r="Z474" t="str">
            <v/>
          </cell>
          <cell r="AA474">
            <v>2.65</v>
          </cell>
          <cell r="AB474">
            <v>10</v>
          </cell>
          <cell r="AC474">
            <v>47.7</v>
          </cell>
          <cell r="AD474">
            <v>41.5</v>
          </cell>
          <cell r="AE474">
            <v>90</v>
          </cell>
          <cell r="AF474">
            <v>7.2</v>
          </cell>
          <cell r="AG474">
            <v>281</v>
          </cell>
          <cell r="AH474">
            <v>6.6</v>
          </cell>
          <cell r="AI474">
            <v>235</v>
          </cell>
          <cell r="AJ474">
            <v>290</v>
          </cell>
        </row>
        <row r="475">
          <cell r="B475" t="str">
            <v>A463PiprEC50</v>
          </cell>
          <cell r="C475" t="str">
            <v>Schubauer-Berigan et al. 1993</v>
          </cell>
          <cell r="D475">
            <v>1993</v>
          </cell>
          <cell r="E475" t="str">
            <v>Pimephales promelas</v>
          </cell>
          <cell r="F475" t="str">
            <v xml:space="preserve">Pimephales </v>
          </cell>
          <cell r="G475" t="str">
            <v>promelas</v>
          </cell>
          <cell r="H475"/>
          <cell r="I475" t="str">
            <v>fish</v>
          </cell>
          <cell r="J475" t="str">
            <v>&lt;24-hr</v>
          </cell>
          <cell r="K475" t="str">
            <v>mortality</v>
          </cell>
          <cell r="L475" t="str">
            <v>EC50</v>
          </cell>
          <cell r="M475" t="str">
            <v>ZnSO4</v>
          </cell>
          <cell r="N475" t="str">
            <v>Measured-frequency not specified</v>
          </cell>
          <cell r="O475" t="str">
            <v>static</v>
          </cell>
          <cell r="P475" t="str">
            <v>Acute</v>
          </cell>
          <cell r="Q475" t="str">
            <v>96-hr</v>
          </cell>
          <cell r="R475" t="str">
            <v>None</v>
          </cell>
          <cell r="S475" t="str">
            <v>S-Very hard reconstituted water</v>
          </cell>
          <cell r="T475" t="str">
            <v>MLR</v>
          </cell>
          <cell r="U475">
            <v>25</v>
          </cell>
          <cell r="V475">
            <v>7.9450000000000003</v>
          </cell>
          <cell r="W475" t="str">
            <v/>
          </cell>
          <cell r="X475">
            <v>500</v>
          </cell>
          <cell r="Y475">
            <v>489</v>
          </cell>
          <cell r="Z475" t="str">
            <v/>
          </cell>
          <cell r="AA475">
            <v>2.65</v>
          </cell>
          <cell r="AB475">
            <v>10</v>
          </cell>
          <cell r="AC475">
            <v>47.7</v>
          </cell>
          <cell r="AD475">
            <v>41.5</v>
          </cell>
          <cell r="AE475">
            <v>90</v>
          </cell>
          <cell r="AF475">
            <v>7.2</v>
          </cell>
          <cell r="AG475">
            <v>281</v>
          </cell>
          <cell r="AH475">
            <v>6.6</v>
          </cell>
          <cell r="AI475">
            <v>235</v>
          </cell>
          <cell r="AJ475">
            <v>290</v>
          </cell>
        </row>
        <row r="476">
          <cell r="B476" t="str">
            <v>A464PlemEC50</v>
          </cell>
          <cell r="C476" t="str">
            <v>Pardue and Wood 1980</v>
          </cell>
          <cell r="D476">
            <v>1980</v>
          </cell>
          <cell r="E476" t="str">
            <v>Plumatella emarginata</v>
          </cell>
          <cell r="F476" t="str">
            <v xml:space="preserve">Plumatella </v>
          </cell>
          <cell r="G476" t="str">
            <v>emarginata</v>
          </cell>
          <cell r="H476"/>
          <cell r="I476" t="str">
            <v>invertebrate</v>
          </cell>
          <cell r="J476" t="str">
            <v>NR</v>
          </cell>
          <cell r="K476" t="str">
            <v>mortality</v>
          </cell>
          <cell r="L476" t="str">
            <v>EC50</v>
          </cell>
          <cell r="M476"/>
          <cell r="N476"/>
          <cell r="O476" t="str">
            <v>static</v>
          </cell>
          <cell r="P476" t="str">
            <v>Acute</v>
          </cell>
          <cell r="Q476" t="str">
            <v>96-hr</v>
          </cell>
          <cell r="R476"/>
          <cell r="S476" t="str">
            <v>WIP</v>
          </cell>
          <cell r="T476"/>
          <cell r="U476" t="str">
            <v/>
          </cell>
          <cell r="V476" t="str">
            <v/>
          </cell>
          <cell r="W476" t="str">
            <v/>
          </cell>
          <cell r="X476">
            <v>5300</v>
          </cell>
          <cell r="Y476">
            <v>5183.3999999999996</v>
          </cell>
          <cell r="Z476" t="str">
            <v/>
          </cell>
          <cell r="AA476" t="str">
            <v/>
          </cell>
          <cell r="AB476" t="str">
            <v/>
          </cell>
          <cell r="AC476" t="str">
            <v/>
          </cell>
          <cell r="AD476" t="str">
            <v/>
          </cell>
          <cell r="AE476" t="str">
            <v/>
          </cell>
          <cell r="AF476" t="str">
            <v/>
          </cell>
          <cell r="AG476" t="str">
            <v/>
          </cell>
          <cell r="AH476" t="str">
            <v/>
          </cell>
          <cell r="AI476" t="str">
            <v/>
          </cell>
          <cell r="AJ476">
            <v>205</v>
          </cell>
        </row>
        <row r="477">
          <cell r="B477" t="str">
            <v>A465PoreEC50</v>
          </cell>
          <cell r="C477" t="str">
            <v>Anderson and Weber 1975</v>
          </cell>
          <cell r="D477">
            <v>1975</v>
          </cell>
          <cell r="E477" t="str">
            <v>Poecilia reticulata</v>
          </cell>
          <cell r="F477" t="str">
            <v xml:space="preserve">Poecilia </v>
          </cell>
          <cell r="G477" t="str">
            <v>reticulata</v>
          </cell>
          <cell r="H477"/>
          <cell r="I477" t="str">
            <v>fish</v>
          </cell>
          <cell r="J477" t="str">
            <v>adult</v>
          </cell>
          <cell r="K477" t="str">
            <v>mortality</v>
          </cell>
          <cell r="L477" t="str">
            <v>EC50</v>
          </cell>
          <cell r="M477"/>
          <cell r="N477"/>
          <cell r="O477" t="str">
            <v>flow through</v>
          </cell>
          <cell r="P477" t="str">
            <v>Acute</v>
          </cell>
          <cell r="Q477" t="str">
            <v>96-hr</v>
          </cell>
          <cell r="R477"/>
          <cell r="S477" t="str">
            <v>WIP</v>
          </cell>
          <cell r="T477"/>
          <cell r="U477" t="str">
            <v/>
          </cell>
          <cell r="V477" t="str">
            <v/>
          </cell>
          <cell r="W477" t="str">
            <v/>
          </cell>
          <cell r="X477" t="str">
            <v/>
          </cell>
          <cell r="Y477">
            <v>3250</v>
          </cell>
          <cell r="Z477" t="str">
            <v/>
          </cell>
          <cell r="AA477" t="str">
            <v/>
          </cell>
          <cell r="AB477" t="str">
            <v/>
          </cell>
          <cell r="AC477" t="str">
            <v/>
          </cell>
          <cell r="AD477" t="str">
            <v/>
          </cell>
          <cell r="AE477" t="str">
            <v/>
          </cell>
          <cell r="AF477" t="str">
            <v/>
          </cell>
          <cell r="AG477" t="str">
            <v/>
          </cell>
          <cell r="AH477" t="str">
            <v/>
          </cell>
          <cell r="AI477" t="str">
            <v/>
          </cell>
          <cell r="AJ477">
            <v>124</v>
          </cell>
        </row>
        <row r="478">
          <cell r="B478" t="str">
            <v>A466PoreEC50</v>
          </cell>
          <cell r="C478" t="str">
            <v>Cairns et al. 1969</v>
          </cell>
          <cell r="D478">
            <v>1969</v>
          </cell>
          <cell r="E478" t="str">
            <v>Poecilia reticulata</v>
          </cell>
          <cell r="F478" t="str">
            <v xml:space="preserve">Poecilia </v>
          </cell>
          <cell r="G478" t="str">
            <v>reticulata</v>
          </cell>
          <cell r="H478"/>
          <cell r="I478" t="str">
            <v>fish</v>
          </cell>
          <cell r="J478" t="str">
            <v>NR</v>
          </cell>
          <cell r="K478" t="str">
            <v>mortality</v>
          </cell>
          <cell r="L478" t="str">
            <v>EC50</v>
          </cell>
          <cell r="M478"/>
          <cell r="N478"/>
          <cell r="O478" t="str">
            <v>static</v>
          </cell>
          <cell r="P478" t="str">
            <v>Acute</v>
          </cell>
          <cell r="Q478" t="str">
            <v>96-hr</v>
          </cell>
          <cell r="R478"/>
          <cell r="S478" t="str">
            <v>WIP</v>
          </cell>
          <cell r="T478"/>
          <cell r="U478" t="str">
            <v/>
          </cell>
          <cell r="V478" t="str">
            <v/>
          </cell>
          <cell r="W478" t="str">
            <v/>
          </cell>
          <cell r="X478">
            <v>30000</v>
          </cell>
          <cell r="Y478">
            <v>29340</v>
          </cell>
          <cell r="Z478" t="str">
            <v/>
          </cell>
          <cell r="AA478" t="str">
            <v/>
          </cell>
          <cell r="AB478" t="str">
            <v/>
          </cell>
          <cell r="AC478" t="str">
            <v/>
          </cell>
          <cell r="AD478" t="str">
            <v/>
          </cell>
          <cell r="AE478" t="str">
            <v/>
          </cell>
          <cell r="AF478" t="str">
            <v/>
          </cell>
          <cell r="AG478" t="str">
            <v/>
          </cell>
          <cell r="AH478" t="str">
            <v/>
          </cell>
          <cell r="AI478" t="str">
            <v/>
          </cell>
          <cell r="AJ478">
            <v>120</v>
          </cell>
        </row>
        <row r="479">
          <cell r="B479" t="str">
            <v>A467PoreEC50</v>
          </cell>
          <cell r="C479" t="str">
            <v>Pickering and Henderson 1966</v>
          </cell>
          <cell r="D479">
            <v>1966</v>
          </cell>
          <cell r="E479" t="str">
            <v>Poecilia reticulata</v>
          </cell>
          <cell r="F479" t="str">
            <v xml:space="preserve">Poecilia </v>
          </cell>
          <cell r="G479" t="str">
            <v>reticulata</v>
          </cell>
          <cell r="H479"/>
          <cell r="I479" t="str">
            <v>fish</v>
          </cell>
          <cell r="J479" t="str">
            <v>6 mo</v>
          </cell>
          <cell r="K479" t="str">
            <v>mortality</v>
          </cell>
          <cell r="L479" t="str">
            <v>EC50</v>
          </cell>
          <cell r="M479" t="str">
            <v>ZnSO4</v>
          </cell>
          <cell r="N479"/>
          <cell r="O479" t="str">
            <v>static</v>
          </cell>
          <cell r="P479" t="str">
            <v>Acute</v>
          </cell>
          <cell r="Q479" t="str">
            <v>96-hr</v>
          </cell>
          <cell r="R479"/>
          <cell r="S479" t="str">
            <v>S-dionized+limestone water</v>
          </cell>
          <cell r="T479"/>
          <cell r="U479">
            <v>25</v>
          </cell>
          <cell r="V479">
            <v>7.5</v>
          </cell>
          <cell r="W479" t="str">
            <v/>
          </cell>
          <cell r="X479">
            <v>1270</v>
          </cell>
          <cell r="Y479">
            <v>1242.06</v>
          </cell>
          <cell r="Z479" t="str">
            <v/>
          </cell>
          <cell r="AA479">
            <v>0.3</v>
          </cell>
          <cell r="AB479">
            <v>10</v>
          </cell>
          <cell r="AC479" t="str">
            <v/>
          </cell>
          <cell r="AD479" t="str">
            <v/>
          </cell>
          <cell r="AE479" t="str">
            <v/>
          </cell>
          <cell r="AF479" t="str">
            <v/>
          </cell>
          <cell r="AG479" t="str">
            <v/>
          </cell>
          <cell r="AH479" t="str">
            <v/>
          </cell>
          <cell r="AI479">
            <v>18</v>
          </cell>
          <cell r="AJ479">
            <v>20</v>
          </cell>
        </row>
        <row r="480">
          <cell r="B480" t="str">
            <v>A468PoreEC50</v>
          </cell>
          <cell r="C480" t="str">
            <v>Pierson 1981</v>
          </cell>
          <cell r="D480">
            <v>1981</v>
          </cell>
          <cell r="E480" t="str">
            <v>Poecilia reticulata</v>
          </cell>
          <cell r="F480" t="str">
            <v xml:space="preserve">Poecilia </v>
          </cell>
          <cell r="G480" t="str">
            <v>reticulata</v>
          </cell>
          <cell r="H480"/>
          <cell r="I480" t="str">
            <v>fish</v>
          </cell>
          <cell r="J480" t="str">
            <v>fry</v>
          </cell>
          <cell r="K480" t="str">
            <v>mortality</v>
          </cell>
          <cell r="L480" t="str">
            <v>EC50</v>
          </cell>
          <cell r="M480"/>
          <cell r="N480"/>
          <cell r="O480" t="str">
            <v>static</v>
          </cell>
          <cell r="P480" t="str">
            <v>Acute</v>
          </cell>
          <cell r="Q480" t="str">
            <v>96-hr</v>
          </cell>
          <cell r="R480"/>
          <cell r="S480" t="str">
            <v>WIP</v>
          </cell>
          <cell r="T480"/>
          <cell r="U480">
            <v>25</v>
          </cell>
          <cell r="V480">
            <v>7.16</v>
          </cell>
          <cell r="W480" t="str">
            <v/>
          </cell>
          <cell r="X480" t="str">
            <v/>
          </cell>
          <cell r="Y480">
            <v>1740</v>
          </cell>
          <cell r="Z480" t="str">
            <v/>
          </cell>
          <cell r="AA480" t="str">
            <v/>
          </cell>
          <cell r="AB480" t="str">
            <v/>
          </cell>
          <cell r="AC480">
            <v>7</v>
          </cell>
          <cell r="AD480">
            <v>3.1</v>
          </cell>
          <cell r="AE480">
            <v>4.3</v>
          </cell>
          <cell r="AF480">
            <v>1</v>
          </cell>
          <cell r="AG480" t="str">
            <v/>
          </cell>
          <cell r="AH480">
            <v>1.4</v>
          </cell>
          <cell r="AI480">
            <v>33.5</v>
          </cell>
          <cell r="AJ480">
            <v>30</v>
          </cell>
        </row>
        <row r="481">
          <cell r="B481" t="str">
            <v>A469PoreEC50</v>
          </cell>
          <cell r="C481" t="str">
            <v>Pierson 1981</v>
          </cell>
          <cell r="D481">
            <v>1981</v>
          </cell>
          <cell r="E481" t="str">
            <v>Poecilia reticulata</v>
          </cell>
          <cell r="F481" t="str">
            <v xml:space="preserve">Poecilia </v>
          </cell>
          <cell r="G481" t="str">
            <v>reticulata</v>
          </cell>
          <cell r="H481"/>
          <cell r="I481" t="str">
            <v>fish</v>
          </cell>
          <cell r="J481" t="str">
            <v>adult</v>
          </cell>
          <cell r="K481" t="str">
            <v>mortality</v>
          </cell>
          <cell r="L481" t="str">
            <v>EC50</v>
          </cell>
          <cell r="M481"/>
          <cell r="N481"/>
          <cell r="O481" t="str">
            <v>static</v>
          </cell>
          <cell r="P481" t="str">
            <v>Acute</v>
          </cell>
          <cell r="Q481" t="str">
            <v>96-hr</v>
          </cell>
          <cell r="R481"/>
          <cell r="S481" t="str">
            <v>WIP</v>
          </cell>
          <cell r="T481"/>
          <cell r="U481">
            <v>25</v>
          </cell>
          <cell r="V481">
            <v>7.16</v>
          </cell>
          <cell r="W481" t="str">
            <v/>
          </cell>
          <cell r="X481" t="str">
            <v/>
          </cell>
          <cell r="Y481">
            <v>5050</v>
          </cell>
          <cell r="Z481" t="str">
            <v/>
          </cell>
          <cell r="AA481" t="str">
            <v/>
          </cell>
          <cell r="AB481" t="str">
            <v/>
          </cell>
          <cell r="AC481">
            <v>7</v>
          </cell>
          <cell r="AD481">
            <v>3.1</v>
          </cell>
          <cell r="AE481">
            <v>4.3</v>
          </cell>
          <cell r="AF481">
            <v>1</v>
          </cell>
          <cell r="AG481" t="str">
            <v/>
          </cell>
          <cell r="AH481">
            <v>1.4</v>
          </cell>
          <cell r="AI481">
            <v>33.5</v>
          </cell>
          <cell r="AJ481">
            <v>30</v>
          </cell>
        </row>
        <row r="482">
          <cell r="B482" t="str">
            <v>A470PoreEC50</v>
          </cell>
          <cell r="C482" t="str">
            <v>Pierson 1981</v>
          </cell>
          <cell r="D482">
            <v>1981</v>
          </cell>
          <cell r="E482" t="str">
            <v>Poecilia reticulata</v>
          </cell>
          <cell r="F482" t="str">
            <v xml:space="preserve">Poecilia </v>
          </cell>
          <cell r="G482" t="str">
            <v>reticulata</v>
          </cell>
          <cell r="H482"/>
          <cell r="I482" t="str">
            <v>fish</v>
          </cell>
          <cell r="J482" t="str">
            <v>adult</v>
          </cell>
          <cell r="K482" t="str">
            <v>mortality</v>
          </cell>
          <cell r="L482" t="str">
            <v>EC50</v>
          </cell>
          <cell r="M482"/>
          <cell r="N482"/>
          <cell r="O482" t="str">
            <v>static</v>
          </cell>
          <cell r="P482" t="str">
            <v>Acute</v>
          </cell>
          <cell r="Q482" t="str">
            <v>96-hr</v>
          </cell>
          <cell r="R482"/>
          <cell r="S482" t="str">
            <v>WIP</v>
          </cell>
          <cell r="T482"/>
          <cell r="U482">
            <v>25</v>
          </cell>
          <cell r="V482">
            <v>7.16</v>
          </cell>
          <cell r="W482" t="str">
            <v/>
          </cell>
          <cell r="X482" t="str">
            <v/>
          </cell>
          <cell r="Y482">
            <v>6400</v>
          </cell>
          <cell r="Z482" t="str">
            <v/>
          </cell>
          <cell r="AA482" t="str">
            <v/>
          </cell>
          <cell r="AB482" t="str">
            <v/>
          </cell>
          <cell r="AC482">
            <v>7</v>
          </cell>
          <cell r="AD482">
            <v>3.1</v>
          </cell>
          <cell r="AE482">
            <v>4.3</v>
          </cell>
          <cell r="AF482">
            <v>1</v>
          </cell>
          <cell r="AG482" t="str">
            <v/>
          </cell>
          <cell r="AH482">
            <v>1.4</v>
          </cell>
          <cell r="AI482">
            <v>33.5</v>
          </cell>
          <cell r="AJ482">
            <v>30</v>
          </cell>
        </row>
        <row r="483">
          <cell r="B483" t="str">
            <v>A471PscoEC50</v>
          </cell>
          <cell r="C483" t="str">
            <v>Kováts et al. 2010</v>
          </cell>
          <cell r="D483">
            <v>2010</v>
          </cell>
          <cell r="E483" t="str">
            <v>Pseudanodonta complanata</v>
          </cell>
          <cell r="F483" t="str">
            <v xml:space="preserve">Pseudanodonta </v>
          </cell>
          <cell r="G483" t="str">
            <v>complanata</v>
          </cell>
          <cell r="H483"/>
          <cell r="I483" t="str">
            <v>invertebrate</v>
          </cell>
          <cell r="J483" t="str">
            <v>glochidia</v>
          </cell>
          <cell r="K483" t="str">
            <v>viability</v>
          </cell>
          <cell r="L483" t="str">
            <v>EC50</v>
          </cell>
          <cell r="M483"/>
          <cell r="N483"/>
          <cell r="O483" t="str">
            <v>static</v>
          </cell>
          <cell r="P483" t="str">
            <v>Acute</v>
          </cell>
          <cell r="Q483" t="str">
            <v>48-hr</v>
          </cell>
          <cell r="R483"/>
          <cell r="S483" t="str">
            <v>WIP</v>
          </cell>
          <cell r="T483"/>
          <cell r="U483" t="str">
            <v/>
          </cell>
          <cell r="V483" t="str">
            <v/>
          </cell>
          <cell r="W483" t="str">
            <v/>
          </cell>
          <cell r="X483">
            <v>202</v>
          </cell>
          <cell r="Y483">
            <v>197.55599999999998</v>
          </cell>
          <cell r="Z483" t="str">
            <v/>
          </cell>
          <cell r="AA483" t="str">
            <v/>
          </cell>
          <cell r="AB483" t="str">
            <v/>
          </cell>
          <cell r="AC483" t="str">
            <v/>
          </cell>
          <cell r="AD483" t="str">
            <v/>
          </cell>
          <cell r="AE483" t="str">
            <v/>
          </cell>
          <cell r="AF483" t="str">
            <v/>
          </cell>
          <cell r="AG483" t="str">
            <v/>
          </cell>
          <cell r="AH483" t="str">
            <v/>
          </cell>
          <cell r="AI483" t="str">
            <v/>
          </cell>
          <cell r="AJ483">
            <v>170</v>
          </cell>
        </row>
        <row r="484">
          <cell r="B484" t="str">
            <v>A472PtocEC50</v>
          </cell>
          <cell r="C484" t="str">
            <v>Clem 1998</v>
          </cell>
          <cell r="D484">
            <v>1998</v>
          </cell>
          <cell r="E484" t="str">
            <v>Ptychobranchus occidentalis</v>
          </cell>
          <cell r="F484" t="str">
            <v xml:space="preserve">Ptychobranchus </v>
          </cell>
          <cell r="G484" t="str">
            <v>occidentalis</v>
          </cell>
          <cell r="H484"/>
          <cell r="I484" t="str">
            <v>invertebrate</v>
          </cell>
          <cell r="J484" t="str">
            <v>glochidia</v>
          </cell>
          <cell r="K484" t="str">
            <v>viability</v>
          </cell>
          <cell r="L484" t="str">
            <v>EC50</v>
          </cell>
          <cell r="M484"/>
          <cell r="N484"/>
          <cell r="O484" t="str">
            <v>static</v>
          </cell>
          <cell r="P484" t="str">
            <v>Acute</v>
          </cell>
          <cell r="Q484" t="str">
            <v>24-hr</v>
          </cell>
          <cell r="R484"/>
          <cell r="S484" t="str">
            <v>WIP</v>
          </cell>
          <cell r="T484"/>
          <cell r="U484">
            <v>23</v>
          </cell>
          <cell r="V484">
            <v>7.7</v>
          </cell>
          <cell r="W484" t="str">
            <v/>
          </cell>
          <cell r="X484" t="str">
            <v/>
          </cell>
          <cell r="Y484">
            <v>436</v>
          </cell>
          <cell r="Z484" t="str">
            <v/>
          </cell>
          <cell r="AA484">
            <v>0.5</v>
          </cell>
          <cell r="AB484">
            <v>10</v>
          </cell>
          <cell r="AC484">
            <v>14.289673740893299</v>
          </cell>
          <cell r="AD484">
            <v>12.3848535185745</v>
          </cell>
          <cell r="AE484">
            <v>23</v>
          </cell>
          <cell r="AF484">
            <v>2.1441628077016799</v>
          </cell>
          <cell r="AG484">
            <v>1.9467462832074101</v>
          </cell>
          <cell r="AH484">
            <v>83.224110687950699</v>
          </cell>
          <cell r="AI484">
            <v>70</v>
          </cell>
          <cell r="AJ484">
            <v>90</v>
          </cell>
        </row>
        <row r="485">
          <cell r="B485" t="str">
            <v>A473PtluEC50</v>
          </cell>
          <cell r="C485" t="str">
            <v>Buhl and Hamilton 1996</v>
          </cell>
          <cell r="D485">
            <v>1996</v>
          </cell>
          <cell r="E485" t="str">
            <v>Ptychocheilus lucius</v>
          </cell>
          <cell r="F485" t="str">
            <v xml:space="preserve">Ptychocheilus </v>
          </cell>
          <cell r="G485" t="str">
            <v>lucius</v>
          </cell>
          <cell r="H485"/>
          <cell r="I485" t="str">
            <v>fish</v>
          </cell>
          <cell r="J485" t="str">
            <v>larvae (8-15 dph)</v>
          </cell>
          <cell r="K485" t="str">
            <v>mortality</v>
          </cell>
          <cell r="L485" t="str">
            <v>EC50</v>
          </cell>
          <cell r="M485" t="str">
            <v>ZnSO4</v>
          </cell>
          <cell r="N485" t="str">
            <v>Not clearly indicated</v>
          </cell>
          <cell r="O485" t="str">
            <v>static</v>
          </cell>
          <cell r="P485" t="str">
            <v>Acute</v>
          </cell>
          <cell r="Q485" t="str">
            <v>96-hr</v>
          </cell>
          <cell r="R485" t="str">
            <v>None</v>
          </cell>
          <cell r="S485" t="str">
            <v>S-Recon to match Green R, Utah</v>
          </cell>
          <cell r="T485"/>
          <cell r="U485">
            <v>25</v>
          </cell>
          <cell r="V485">
            <v>7.9</v>
          </cell>
          <cell r="W485" t="str">
            <v/>
          </cell>
          <cell r="X485">
            <v>3340</v>
          </cell>
          <cell r="Y485">
            <v>3266.52</v>
          </cell>
          <cell r="Z485" t="str">
            <v/>
          </cell>
          <cell r="AA485">
            <v>0.5</v>
          </cell>
          <cell r="AB485">
            <v>10</v>
          </cell>
          <cell r="AC485">
            <v>46.5</v>
          </cell>
          <cell r="AD485">
            <v>20.5</v>
          </cell>
          <cell r="AE485">
            <v>49</v>
          </cell>
          <cell r="AF485">
            <v>10</v>
          </cell>
          <cell r="AG485">
            <v>176</v>
          </cell>
          <cell r="AH485">
            <v>20.5</v>
          </cell>
          <cell r="AI485">
            <v>106.5</v>
          </cell>
          <cell r="AJ485">
            <v>199</v>
          </cell>
        </row>
        <row r="486">
          <cell r="B486" t="str">
            <v>A474PtluEC50</v>
          </cell>
          <cell r="C486" t="str">
            <v>Buhl and Hamilton 1996</v>
          </cell>
          <cell r="D486">
            <v>1996</v>
          </cell>
          <cell r="E486" t="str">
            <v>Ptychocheilus lucius</v>
          </cell>
          <cell r="F486" t="str">
            <v xml:space="preserve">Ptychocheilus </v>
          </cell>
          <cell r="G486" t="str">
            <v>lucius</v>
          </cell>
          <cell r="H486"/>
          <cell r="I486" t="str">
            <v>fish</v>
          </cell>
          <cell r="J486" t="str">
            <v>juveniles (155-186 dph)</v>
          </cell>
          <cell r="K486" t="str">
            <v>mortality</v>
          </cell>
          <cell r="L486" t="str">
            <v>EC50</v>
          </cell>
          <cell r="M486" t="str">
            <v>ZnSO4</v>
          </cell>
          <cell r="N486" t="str">
            <v>Not clearly indicated</v>
          </cell>
          <cell r="O486" t="str">
            <v>static</v>
          </cell>
          <cell r="P486" t="str">
            <v>Acute</v>
          </cell>
          <cell r="Q486" t="str">
            <v>96-hr</v>
          </cell>
          <cell r="R486" t="str">
            <v>None</v>
          </cell>
          <cell r="S486" t="str">
            <v>S-Recon to match Green R, Utah</v>
          </cell>
          <cell r="T486"/>
          <cell r="U486">
            <v>25</v>
          </cell>
          <cell r="V486">
            <v>7.9</v>
          </cell>
          <cell r="W486" t="str">
            <v/>
          </cell>
          <cell r="X486">
            <v>8620</v>
          </cell>
          <cell r="Y486">
            <v>8430.36</v>
          </cell>
          <cell r="Z486" t="str">
            <v/>
          </cell>
          <cell r="AA486">
            <v>0.5</v>
          </cell>
          <cell r="AB486">
            <v>10</v>
          </cell>
          <cell r="AC486">
            <v>46.5</v>
          </cell>
          <cell r="AD486">
            <v>20.5</v>
          </cell>
          <cell r="AE486">
            <v>49</v>
          </cell>
          <cell r="AF486">
            <v>10</v>
          </cell>
          <cell r="AG486">
            <v>176</v>
          </cell>
          <cell r="AH486">
            <v>20.5</v>
          </cell>
          <cell r="AI486">
            <v>106.5</v>
          </cell>
          <cell r="AJ486">
            <v>199</v>
          </cell>
        </row>
        <row r="487">
          <cell r="B487" t="str">
            <v>A475PtluEC50</v>
          </cell>
          <cell r="C487" t="str">
            <v>Hamilton 1995</v>
          </cell>
          <cell r="D487">
            <v>1995</v>
          </cell>
          <cell r="E487" t="str">
            <v>Ptychocheilus lucius</v>
          </cell>
          <cell r="F487" t="str">
            <v xml:space="preserve">Ptychocheilus </v>
          </cell>
          <cell r="G487" t="str">
            <v>lucius</v>
          </cell>
          <cell r="H487"/>
          <cell r="I487" t="str">
            <v>fish</v>
          </cell>
          <cell r="J487" t="str">
            <v>swim-up (17-31 dph)</v>
          </cell>
          <cell r="K487" t="str">
            <v>mortality</v>
          </cell>
          <cell r="L487" t="str">
            <v>EC50</v>
          </cell>
          <cell r="M487" t="str">
            <v>ZnSO4</v>
          </cell>
          <cell r="N487" t="str">
            <v>Not clearly indicated</v>
          </cell>
          <cell r="O487" t="str">
            <v>static</v>
          </cell>
          <cell r="P487" t="str">
            <v>Acute</v>
          </cell>
          <cell r="Q487" t="str">
            <v>96-hr</v>
          </cell>
          <cell r="R487" t="str">
            <v>None</v>
          </cell>
          <cell r="S487" t="str">
            <v>S-Recon to match Green R, Utah</v>
          </cell>
          <cell r="T487"/>
          <cell r="U487">
            <v>25</v>
          </cell>
          <cell r="V487">
            <v>7.75</v>
          </cell>
          <cell r="W487" t="str">
            <v/>
          </cell>
          <cell r="X487">
            <v>1700</v>
          </cell>
          <cell r="Y487">
            <v>1662.6</v>
          </cell>
          <cell r="Z487" t="str">
            <v/>
          </cell>
          <cell r="AA487">
            <v>0.5</v>
          </cell>
          <cell r="AB487">
            <v>10</v>
          </cell>
          <cell r="AC487">
            <v>46</v>
          </cell>
          <cell r="AD487">
            <v>19</v>
          </cell>
          <cell r="AE487">
            <v>49</v>
          </cell>
          <cell r="AF487">
            <v>10</v>
          </cell>
          <cell r="AG487">
            <v>163</v>
          </cell>
          <cell r="AH487">
            <v>19.5</v>
          </cell>
          <cell r="AI487">
            <v>107</v>
          </cell>
          <cell r="AJ487">
            <v>196</v>
          </cell>
        </row>
        <row r="488">
          <cell r="B488" t="str">
            <v>A476PtluEC50</v>
          </cell>
          <cell r="C488" t="str">
            <v>Hamilton 1995</v>
          </cell>
          <cell r="D488">
            <v>1995</v>
          </cell>
          <cell r="E488" t="str">
            <v>Ptychocheilus lucius</v>
          </cell>
          <cell r="F488" t="str">
            <v xml:space="preserve">Ptychocheilus </v>
          </cell>
          <cell r="G488" t="str">
            <v>lucius</v>
          </cell>
          <cell r="H488"/>
          <cell r="I488" t="str">
            <v>fish</v>
          </cell>
          <cell r="J488" t="str">
            <v>juveniles (99-115 dph)</v>
          </cell>
          <cell r="K488" t="str">
            <v>mortality</v>
          </cell>
          <cell r="L488" t="str">
            <v>EC50</v>
          </cell>
          <cell r="M488" t="str">
            <v>ZnSO4</v>
          </cell>
          <cell r="N488" t="str">
            <v>Not clearly indicated</v>
          </cell>
          <cell r="O488" t="str">
            <v>static</v>
          </cell>
          <cell r="P488" t="str">
            <v>Acute</v>
          </cell>
          <cell r="Q488" t="str">
            <v>96-hr</v>
          </cell>
          <cell r="R488" t="str">
            <v>None</v>
          </cell>
          <cell r="S488" t="str">
            <v>S-Recon to match Green R, Utah</v>
          </cell>
          <cell r="T488"/>
          <cell r="U488">
            <v>25</v>
          </cell>
          <cell r="V488">
            <v>7.75</v>
          </cell>
          <cell r="W488" t="str">
            <v/>
          </cell>
          <cell r="X488">
            <v>4300</v>
          </cell>
          <cell r="Y488">
            <v>4205.3999999999996</v>
          </cell>
          <cell r="Z488" t="str">
            <v/>
          </cell>
          <cell r="AA488">
            <v>0.5</v>
          </cell>
          <cell r="AB488">
            <v>10</v>
          </cell>
          <cell r="AC488">
            <v>46</v>
          </cell>
          <cell r="AD488">
            <v>19</v>
          </cell>
          <cell r="AE488">
            <v>49</v>
          </cell>
          <cell r="AF488">
            <v>10</v>
          </cell>
          <cell r="AG488">
            <v>163</v>
          </cell>
          <cell r="AH488">
            <v>19.5</v>
          </cell>
          <cell r="AI488">
            <v>107</v>
          </cell>
          <cell r="AJ488">
            <v>196</v>
          </cell>
        </row>
        <row r="489">
          <cell r="B489" t="str">
            <v>A477PtluEC50</v>
          </cell>
          <cell r="C489" t="str">
            <v>Hamilton 1995</v>
          </cell>
          <cell r="D489">
            <v>1995</v>
          </cell>
          <cell r="E489" t="str">
            <v>Ptychocheilus lucius</v>
          </cell>
          <cell r="F489" t="str">
            <v xml:space="preserve">Ptychocheilus </v>
          </cell>
          <cell r="G489" t="str">
            <v>lucius</v>
          </cell>
          <cell r="H489"/>
          <cell r="I489" t="str">
            <v>fish</v>
          </cell>
          <cell r="J489" t="str">
            <v>juveniles (193-207 dph)</v>
          </cell>
          <cell r="K489" t="str">
            <v>mortality</v>
          </cell>
          <cell r="L489" t="str">
            <v>EC50</v>
          </cell>
          <cell r="M489" t="str">
            <v>ZnSO4</v>
          </cell>
          <cell r="N489" t="str">
            <v>Not clearly indicated</v>
          </cell>
          <cell r="O489" t="str">
            <v>static</v>
          </cell>
          <cell r="P489" t="str">
            <v>Acute</v>
          </cell>
          <cell r="Q489" t="str">
            <v>96-hr</v>
          </cell>
          <cell r="R489" t="str">
            <v>None</v>
          </cell>
          <cell r="S489" t="str">
            <v>S-Recon to match Green R, Utah</v>
          </cell>
          <cell r="T489"/>
          <cell r="U489">
            <v>25</v>
          </cell>
          <cell r="V489">
            <v>7.75</v>
          </cell>
          <cell r="W489" t="str">
            <v/>
          </cell>
          <cell r="X489">
            <v>12000</v>
          </cell>
          <cell r="Y489">
            <v>11736</v>
          </cell>
          <cell r="Z489" t="str">
            <v/>
          </cell>
          <cell r="AA489">
            <v>0.5</v>
          </cell>
          <cell r="AB489">
            <v>10</v>
          </cell>
          <cell r="AC489">
            <v>46</v>
          </cell>
          <cell r="AD489">
            <v>19</v>
          </cell>
          <cell r="AE489">
            <v>49</v>
          </cell>
          <cell r="AF489">
            <v>10</v>
          </cell>
          <cell r="AG489">
            <v>163</v>
          </cell>
          <cell r="AH489">
            <v>19.5</v>
          </cell>
          <cell r="AI489">
            <v>107</v>
          </cell>
          <cell r="AJ489">
            <v>196</v>
          </cell>
        </row>
        <row r="490">
          <cell r="B490" t="str">
            <v>A478PtluEC50</v>
          </cell>
          <cell r="C490" t="str">
            <v>Hamilton and Buhl 1997b</v>
          </cell>
          <cell r="D490" t="str">
            <v>1997b</v>
          </cell>
          <cell r="E490" t="str">
            <v>Ptychocheilus lucius</v>
          </cell>
          <cell r="F490" t="str">
            <v xml:space="preserve">Ptychocheilus </v>
          </cell>
          <cell r="G490" t="str">
            <v>lucius</v>
          </cell>
          <cell r="H490"/>
          <cell r="I490" t="str">
            <v>fish</v>
          </cell>
          <cell r="J490" t="str">
            <v>larvae (32-40 dph)</v>
          </cell>
          <cell r="K490" t="str">
            <v>mortality</v>
          </cell>
          <cell r="L490" t="str">
            <v>EC50</v>
          </cell>
          <cell r="M490" t="str">
            <v>ZnSO4</v>
          </cell>
          <cell r="N490" t="str">
            <v>Not clearly indicated</v>
          </cell>
          <cell r="O490" t="str">
            <v>static</v>
          </cell>
          <cell r="P490" t="str">
            <v>Acute</v>
          </cell>
          <cell r="Q490" t="str">
            <v>96-hr</v>
          </cell>
          <cell r="R490" t="str">
            <v>None</v>
          </cell>
          <cell r="S490" t="str">
            <v>S-Recon to match San Juan R, New Mexico</v>
          </cell>
          <cell r="T490"/>
          <cell r="U490">
            <v>25</v>
          </cell>
          <cell r="V490">
            <v>8.06</v>
          </cell>
          <cell r="W490" t="str">
            <v/>
          </cell>
          <cell r="X490">
            <v>8400</v>
          </cell>
          <cell r="Y490">
            <v>8215.2000000000007</v>
          </cell>
          <cell r="Z490" t="str">
            <v/>
          </cell>
          <cell r="AA490">
            <v>0.5</v>
          </cell>
          <cell r="AB490">
            <v>10</v>
          </cell>
          <cell r="AC490">
            <v>43</v>
          </cell>
          <cell r="AD490">
            <v>9</v>
          </cell>
          <cell r="AE490">
            <v>22</v>
          </cell>
          <cell r="AF490">
            <v>10</v>
          </cell>
          <cell r="AG490">
            <v>97</v>
          </cell>
          <cell r="AH490">
            <v>9</v>
          </cell>
          <cell r="AI490">
            <v>82</v>
          </cell>
          <cell r="AJ490">
            <v>144</v>
          </cell>
        </row>
        <row r="491">
          <cell r="B491" t="str">
            <v>A479PtorEC50</v>
          </cell>
          <cell r="C491" t="str">
            <v>Andros and Garton 1980</v>
          </cell>
          <cell r="D491">
            <v>1980</v>
          </cell>
          <cell r="E491" t="str">
            <v>Ptychocheilus oregonensis</v>
          </cell>
          <cell r="F491" t="str">
            <v xml:space="preserve">Ptychocheilus </v>
          </cell>
          <cell r="G491" t="str">
            <v>oregonensis</v>
          </cell>
          <cell r="H491"/>
          <cell r="I491" t="str">
            <v>fish</v>
          </cell>
          <cell r="J491" t="str">
            <v>juveniles</v>
          </cell>
          <cell r="K491" t="str">
            <v>mortality</v>
          </cell>
          <cell r="L491" t="str">
            <v>EC50</v>
          </cell>
          <cell r="M491"/>
          <cell r="N491"/>
          <cell r="O491" t="str">
            <v>flow through</v>
          </cell>
          <cell r="P491" t="str">
            <v>Acute</v>
          </cell>
          <cell r="Q491" t="str">
            <v>96-hr</v>
          </cell>
          <cell r="R491"/>
          <cell r="S491" t="str">
            <v>WIP</v>
          </cell>
          <cell r="T491"/>
          <cell r="U491">
            <v>9.5</v>
          </cell>
          <cell r="V491">
            <v>7.3</v>
          </cell>
          <cell r="W491" t="str">
            <v/>
          </cell>
          <cell r="X491" t="str">
            <v/>
          </cell>
          <cell r="Y491">
            <v>3498</v>
          </cell>
          <cell r="Z491" t="str">
            <v/>
          </cell>
          <cell r="AA491">
            <v>1.1000000000000001</v>
          </cell>
          <cell r="AB491">
            <v>10</v>
          </cell>
          <cell r="AC491">
            <v>7.15</v>
          </cell>
          <cell r="AD491">
            <v>1.98</v>
          </cell>
          <cell r="AE491">
            <v>4.82</v>
          </cell>
          <cell r="AF491">
            <v>0.7</v>
          </cell>
          <cell r="AG491">
            <v>3.9969999999999999</v>
          </cell>
          <cell r="AH491">
            <v>5.98</v>
          </cell>
          <cell r="AI491">
            <v>25</v>
          </cell>
          <cell r="AJ491">
            <v>25</v>
          </cell>
        </row>
        <row r="492">
          <cell r="B492" t="str">
            <v>A480PtorEC50</v>
          </cell>
          <cell r="C492" t="str">
            <v>Andros and Garton 1980</v>
          </cell>
          <cell r="D492">
            <v>1980</v>
          </cell>
          <cell r="E492" t="str">
            <v>Ptychocheilus oregonensis</v>
          </cell>
          <cell r="F492" t="str">
            <v xml:space="preserve">Ptychocheilus </v>
          </cell>
          <cell r="G492" t="str">
            <v>oregonensis</v>
          </cell>
          <cell r="H492"/>
          <cell r="I492" t="str">
            <v>fish</v>
          </cell>
          <cell r="J492" t="str">
            <v>juveniles</v>
          </cell>
          <cell r="K492" t="str">
            <v>mortality</v>
          </cell>
          <cell r="L492" t="str">
            <v>EC50</v>
          </cell>
          <cell r="M492"/>
          <cell r="N492"/>
          <cell r="O492" t="str">
            <v>flow through</v>
          </cell>
          <cell r="P492" t="str">
            <v>Acute</v>
          </cell>
          <cell r="Q492" t="str">
            <v>96-hr</v>
          </cell>
          <cell r="R492"/>
          <cell r="S492" t="str">
            <v>WIP</v>
          </cell>
          <cell r="T492"/>
          <cell r="U492">
            <v>12.4</v>
          </cell>
          <cell r="V492">
            <v>7.3</v>
          </cell>
          <cell r="W492" t="str">
            <v/>
          </cell>
          <cell r="X492" t="str">
            <v/>
          </cell>
          <cell r="Y492">
            <v>3693</v>
          </cell>
          <cell r="Z492" t="str">
            <v/>
          </cell>
          <cell r="AA492">
            <v>1.1000000000000001</v>
          </cell>
          <cell r="AB492">
            <v>10</v>
          </cell>
          <cell r="AC492">
            <v>7.15</v>
          </cell>
          <cell r="AD492">
            <v>1.98</v>
          </cell>
          <cell r="AE492">
            <v>4.82</v>
          </cell>
          <cell r="AF492">
            <v>0.7</v>
          </cell>
          <cell r="AG492">
            <v>3.9969999999999999</v>
          </cell>
          <cell r="AH492">
            <v>5.98</v>
          </cell>
          <cell r="AI492">
            <v>25</v>
          </cell>
          <cell r="AJ492">
            <v>25</v>
          </cell>
        </row>
        <row r="493">
          <cell r="B493" t="str">
            <v>A481RaheEC50</v>
          </cell>
          <cell r="C493" t="str">
            <v>Khangarot et al. 1985</v>
          </cell>
          <cell r="D493">
            <v>1985</v>
          </cell>
          <cell r="E493" t="str">
            <v>Rana hexadactyla</v>
          </cell>
          <cell r="F493" t="str">
            <v xml:space="preserve">Rana </v>
          </cell>
          <cell r="G493" t="str">
            <v>hexadactyla</v>
          </cell>
          <cell r="H493"/>
          <cell r="I493" t="str">
            <v>Amphibian</v>
          </cell>
          <cell r="J493" t="str">
            <v>tadpole</v>
          </cell>
          <cell r="K493" t="str">
            <v>mortality</v>
          </cell>
          <cell r="L493" t="str">
            <v>EC50</v>
          </cell>
          <cell r="M493"/>
          <cell r="N493"/>
          <cell r="O493" t="str">
            <v>renewal</v>
          </cell>
          <cell r="P493" t="str">
            <v>Acute</v>
          </cell>
          <cell r="Q493" t="str">
            <v>96-hr</v>
          </cell>
          <cell r="R493"/>
          <cell r="S493" t="str">
            <v>WIP</v>
          </cell>
          <cell r="T493"/>
          <cell r="U493" t="str">
            <v/>
          </cell>
          <cell r="V493" t="str">
            <v/>
          </cell>
          <cell r="W493" t="str">
            <v/>
          </cell>
          <cell r="X493">
            <v>2100</v>
          </cell>
          <cell r="Y493">
            <v>2053.8000000000002</v>
          </cell>
          <cell r="Z493" t="str">
            <v/>
          </cell>
          <cell r="AA493" t="str">
            <v/>
          </cell>
          <cell r="AB493" t="str">
            <v/>
          </cell>
          <cell r="AC493" t="str">
            <v/>
          </cell>
          <cell r="AD493" t="str">
            <v/>
          </cell>
          <cell r="AE493" t="str">
            <v/>
          </cell>
          <cell r="AF493" t="str">
            <v/>
          </cell>
          <cell r="AG493" t="str">
            <v/>
          </cell>
          <cell r="AH493" t="str">
            <v/>
          </cell>
          <cell r="AI493" t="str">
            <v/>
          </cell>
          <cell r="AJ493">
            <v>20</v>
          </cell>
        </row>
        <row r="494">
          <cell r="B494" t="str">
            <v>A482RaelEC50</v>
          </cell>
          <cell r="C494" t="str">
            <v>Shukla et al. 1983</v>
          </cell>
          <cell r="D494">
            <v>1983</v>
          </cell>
          <cell r="E494" t="str">
            <v>Ranatra elongata</v>
          </cell>
          <cell r="F494" t="str">
            <v xml:space="preserve">Ranatra </v>
          </cell>
          <cell r="G494" t="str">
            <v>elongata</v>
          </cell>
          <cell r="H494"/>
          <cell r="I494" t="str">
            <v>invertebrate</v>
          </cell>
          <cell r="J494" t="str">
            <v>NR - 3 days post field collection</v>
          </cell>
          <cell r="K494" t="str">
            <v>mortality</v>
          </cell>
          <cell r="L494" t="str">
            <v>EC50</v>
          </cell>
          <cell r="M494" t="str">
            <v>ZnCl2</v>
          </cell>
          <cell r="N494" t="str">
            <v>Not indicated</v>
          </cell>
          <cell r="O494" t="str">
            <v>NR - assume static</v>
          </cell>
          <cell r="P494" t="str">
            <v>Acute</v>
          </cell>
          <cell r="Q494" t="str">
            <v>96-hr</v>
          </cell>
          <cell r="R494" t="str">
            <v>Not specified</v>
          </cell>
          <cell r="S494" t="str">
            <v>T-Dechlorinated tap water</v>
          </cell>
          <cell r="T494"/>
          <cell r="U494">
            <v>26</v>
          </cell>
          <cell r="V494">
            <v>7.5</v>
          </cell>
          <cell r="W494" t="str">
            <v/>
          </cell>
          <cell r="X494">
            <v>1658</v>
          </cell>
          <cell r="Y494">
            <v>1621.5239999999999</v>
          </cell>
          <cell r="Z494" t="str">
            <v/>
          </cell>
          <cell r="AA494">
            <v>1.6</v>
          </cell>
          <cell r="AB494">
            <v>10</v>
          </cell>
          <cell r="AC494">
            <v>29.961456464654344</v>
          </cell>
          <cell r="AD494">
            <v>9.1345903855653496</v>
          </cell>
          <cell r="AE494">
            <v>15.93694492800763</v>
          </cell>
          <cell r="AF494">
            <v>2.4438382108200933</v>
          </cell>
          <cell r="AG494">
            <v>14.404546377237665</v>
          </cell>
          <cell r="AH494">
            <v>9.3536015436608206</v>
          </cell>
          <cell r="AI494">
            <v>56.9</v>
          </cell>
          <cell r="AJ494">
            <v>112.43</v>
          </cell>
        </row>
        <row r="495">
          <cell r="B495" t="str">
            <v>A483RhcaEC50</v>
          </cell>
          <cell r="C495" t="str">
            <v>Brinkman and Vieira 2007</v>
          </cell>
          <cell r="D495">
            <v>2007</v>
          </cell>
          <cell r="E495" t="str">
            <v>Rhinichthys cataractae</v>
          </cell>
          <cell r="F495" t="str">
            <v xml:space="preserve">Rhinichthys </v>
          </cell>
          <cell r="G495" t="str">
            <v>cataractae</v>
          </cell>
          <cell r="H495"/>
          <cell r="I495" t="str">
            <v>fish</v>
          </cell>
          <cell r="J495" t="str">
            <v>young-of-year (0.581 g)</v>
          </cell>
          <cell r="K495" t="str">
            <v>mortality</v>
          </cell>
          <cell r="L495" t="str">
            <v>EC50</v>
          </cell>
          <cell r="M495" t="str">
            <v>ZnSO4</v>
          </cell>
          <cell r="N495" t="str">
            <v>Measured dissolved (0.45 um) Zn- 0, 48, and 96 hr</v>
          </cell>
          <cell r="O495" t="str">
            <v>flow through</v>
          </cell>
          <cell r="P495" t="str">
            <v>Acute</v>
          </cell>
          <cell r="Q495" t="str">
            <v>96-hr</v>
          </cell>
          <cell r="R495" t="str">
            <v>None</v>
          </cell>
          <cell r="S495" t="str">
            <v>T-dechlorinated Ft. Collins tap water</v>
          </cell>
          <cell r="T495"/>
          <cell r="U495">
            <v>11</v>
          </cell>
          <cell r="V495">
            <v>7.48</v>
          </cell>
          <cell r="W495" t="str">
            <v/>
          </cell>
          <cell r="X495" t="str">
            <v/>
          </cell>
          <cell r="Y495">
            <v>1900</v>
          </cell>
          <cell r="Z495" t="str">
            <v/>
          </cell>
          <cell r="AA495">
            <v>1.7</v>
          </cell>
          <cell r="AB495">
            <v>10</v>
          </cell>
          <cell r="AC495">
            <v>17.338452985145398</v>
          </cell>
          <cell r="AD495">
            <v>1.59690847664243</v>
          </cell>
          <cell r="AE495">
            <v>3.3848901781268999</v>
          </cell>
          <cell r="AF495">
            <v>0.70766591365926002</v>
          </cell>
          <cell r="AG495">
            <v>12.001166737525001</v>
          </cell>
          <cell r="AH495">
            <v>4.0203298115028803</v>
          </cell>
          <cell r="AI495">
            <v>40.5</v>
          </cell>
          <cell r="AJ495">
            <v>49.9</v>
          </cell>
        </row>
        <row r="496">
          <cell r="B496" t="str">
            <v>A484RhhaEC50</v>
          </cell>
          <cell r="C496" t="str">
            <v>Brinkman and Vieira 2007</v>
          </cell>
          <cell r="D496">
            <v>2007</v>
          </cell>
          <cell r="E496" t="str">
            <v>Rhithrogena hageni</v>
          </cell>
          <cell r="F496" t="str">
            <v xml:space="preserve">Rhithrogena </v>
          </cell>
          <cell r="G496" t="str">
            <v>hageni</v>
          </cell>
          <cell r="H496"/>
          <cell r="I496" t="str">
            <v>invertebrate</v>
          </cell>
          <cell r="J496" t="str">
            <v>nymphs</v>
          </cell>
          <cell r="K496" t="str">
            <v>mortality</v>
          </cell>
          <cell r="L496" t="str">
            <v>EC50</v>
          </cell>
          <cell r="M496" t="str">
            <v>ZnSO4</v>
          </cell>
          <cell r="N496"/>
          <cell r="O496" t="str">
            <v>flow through</v>
          </cell>
          <cell r="P496" t="str">
            <v>Acute</v>
          </cell>
          <cell r="Q496" t="str">
            <v>96-hr</v>
          </cell>
          <cell r="R496"/>
          <cell r="S496" t="str">
            <v>W-Fort Collins</v>
          </cell>
          <cell r="T496"/>
          <cell r="U496">
            <v>11.9</v>
          </cell>
          <cell r="V496">
            <v>7.77</v>
          </cell>
          <cell r="W496" t="str">
            <v/>
          </cell>
          <cell r="X496" t="str">
            <v/>
          </cell>
          <cell r="Y496">
            <v>50500</v>
          </cell>
          <cell r="Z496" t="str">
            <v/>
          </cell>
          <cell r="AA496">
            <v>1.7</v>
          </cell>
          <cell r="AB496">
            <v>10</v>
          </cell>
          <cell r="AC496">
            <v>15.427401052915</v>
          </cell>
          <cell r="AD496">
            <v>1.42089652029908</v>
          </cell>
          <cell r="AE496">
            <v>3.0118060903574002</v>
          </cell>
          <cell r="AF496">
            <v>0.62966666465873999</v>
          </cell>
          <cell r="AG496">
            <v>10.678392848619501</v>
          </cell>
          <cell r="AH496">
            <v>3.57720728718893</v>
          </cell>
          <cell r="AI496">
            <v>39.9</v>
          </cell>
          <cell r="AJ496">
            <v>44.4</v>
          </cell>
        </row>
        <row r="497">
          <cell r="B497" t="str">
            <v>A485RhhaEC50</v>
          </cell>
          <cell r="C497" t="str">
            <v>Brinkman and Vieira 2007</v>
          </cell>
          <cell r="D497">
            <v>2007</v>
          </cell>
          <cell r="E497" t="str">
            <v>Rhithrogena hageni</v>
          </cell>
          <cell r="F497" t="str">
            <v xml:space="preserve">Rhithrogena </v>
          </cell>
          <cell r="G497" t="str">
            <v>hageni</v>
          </cell>
          <cell r="H497"/>
          <cell r="I497" t="str">
            <v>invertebrate</v>
          </cell>
          <cell r="J497" t="str">
            <v>nymphs</v>
          </cell>
          <cell r="K497" t="str">
            <v>mortality</v>
          </cell>
          <cell r="L497" t="str">
            <v>EC50</v>
          </cell>
          <cell r="M497" t="str">
            <v>ZnSO4</v>
          </cell>
          <cell r="N497"/>
          <cell r="O497" t="str">
            <v>flow through</v>
          </cell>
          <cell r="P497" t="str">
            <v>Acute</v>
          </cell>
          <cell r="Q497" t="str">
            <v>96-hr</v>
          </cell>
          <cell r="R497"/>
          <cell r="S497" t="str">
            <v>W-Fort Collins</v>
          </cell>
          <cell r="T497"/>
          <cell r="U497">
            <v>12</v>
          </cell>
          <cell r="V497">
            <v>7.64</v>
          </cell>
          <cell r="W497" t="str">
            <v/>
          </cell>
          <cell r="X497" t="str">
            <v/>
          </cell>
          <cell r="Y497">
            <v>39200</v>
          </cell>
          <cell r="Z497" t="str">
            <v/>
          </cell>
          <cell r="AA497">
            <v>1.7</v>
          </cell>
          <cell r="AB497">
            <v>10</v>
          </cell>
          <cell r="AC497">
            <v>17.303706586377601</v>
          </cell>
          <cell r="AD497">
            <v>1.5937082592543701</v>
          </cell>
          <cell r="AE497">
            <v>3.3781068310765501</v>
          </cell>
          <cell r="AF497">
            <v>0.70624774549561398</v>
          </cell>
          <cell r="AG497">
            <v>11.977116303181299</v>
          </cell>
          <cell r="AH497">
            <v>4.0122730383335297</v>
          </cell>
          <cell r="AI497">
            <v>39.700000000000003</v>
          </cell>
          <cell r="AJ497">
            <v>49.8</v>
          </cell>
        </row>
        <row r="498">
          <cell r="B498" t="str">
            <v>A486SasaEC50</v>
          </cell>
          <cell r="C498" t="str">
            <v>Carson and Carson 1972</v>
          </cell>
          <cell r="D498">
            <v>1972</v>
          </cell>
          <cell r="E498" t="str">
            <v>Salmo salar</v>
          </cell>
          <cell r="F498" t="str">
            <v xml:space="preserve">Salmo </v>
          </cell>
          <cell r="G498" t="str">
            <v>salar</v>
          </cell>
          <cell r="H498"/>
          <cell r="I498" t="str">
            <v>fish</v>
          </cell>
          <cell r="J498" t="str">
            <v>parr</v>
          </cell>
          <cell r="K498" t="str">
            <v>mortality</v>
          </cell>
          <cell r="L498" t="str">
            <v>EC50</v>
          </cell>
          <cell r="M498"/>
          <cell r="N498"/>
          <cell r="O498" t="str">
            <v>flow through</v>
          </cell>
          <cell r="P498" t="str">
            <v>Acute</v>
          </cell>
          <cell r="Q498" t="str">
            <v>96-hr</v>
          </cell>
          <cell r="R498"/>
          <cell r="S498" t="str">
            <v>WIP</v>
          </cell>
          <cell r="T498"/>
          <cell r="U498" t="str">
            <v/>
          </cell>
          <cell r="V498" t="str">
            <v/>
          </cell>
          <cell r="W498" t="str">
            <v/>
          </cell>
          <cell r="X498" t="str">
            <v/>
          </cell>
          <cell r="Y498">
            <v>740</v>
          </cell>
          <cell r="Z498" t="str">
            <v/>
          </cell>
          <cell r="AA498" t="str">
            <v/>
          </cell>
          <cell r="AB498" t="str">
            <v/>
          </cell>
          <cell r="AC498" t="str">
            <v/>
          </cell>
          <cell r="AD498" t="str">
            <v/>
          </cell>
          <cell r="AE498" t="str">
            <v/>
          </cell>
          <cell r="AF498" t="str">
            <v/>
          </cell>
          <cell r="AG498" t="str">
            <v/>
          </cell>
          <cell r="AH498" t="str">
            <v/>
          </cell>
          <cell r="AI498" t="str">
            <v/>
          </cell>
          <cell r="AJ498">
            <v>14</v>
          </cell>
        </row>
        <row r="499">
          <cell r="B499" t="str">
            <v>A487SatrEC50</v>
          </cell>
          <cell r="C499" t="str">
            <v>Davies and Brinkman 1999</v>
          </cell>
          <cell r="D499">
            <v>1999</v>
          </cell>
          <cell r="E499" t="str">
            <v>Salmo trutta</v>
          </cell>
          <cell r="F499" t="str">
            <v xml:space="preserve">Salmo </v>
          </cell>
          <cell r="G499" t="str">
            <v>trutta</v>
          </cell>
          <cell r="H499"/>
          <cell r="I499" t="str">
            <v>fish</v>
          </cell>
          <cell r="J499" t="str">
            <v>juveniles</v>
          </cell>
          <cell r="K499" t="str">
            <v>mortality</v>
          </cell>
          <cell r="L499" t="str">
            <v>EC50</v>
          </cell>
          <cell r="M499" t="str">
            <v>ZnSO4</v>
          </cell>
          <cell r="N499" t="str">
            <v>Measured - daily composite; filtration not specified</v>
          </cell>
          <cell r="O499" t="str">
            <v>flow through</v>
          </cell>
          <cell r="P499" t="str">
            <v>Acute</v>
          </cell>
          <cell r="Q499" t="str">
            <v>96-hr</v>
          </cell>
          <cell r="R499" t="str">
            <v>Possibly fed Silver Cup trout food</v>
          </cell>
          <cell r="S499" t="str">
            <v>T-Dechlorinated Fort Collins</v>
          </cell>
          <cell r="T499"/>
          <cell r="U499">
            <v>13.6</v>
          </cell>
          <cell r="V499">
            <v>7.69</v>
          </cell>
          <cell r="W499" t="str">
            <v/>
          </cell>
          <cell r="X499">
            <v>2267</v>
          </cell>
          <cell r="Y499">
            <v>2217.1259999999997</v>
          </cell>
          <cell r="Z499" t="str">
            <v/>
          </cell>
          <cell r="AA499">
            <v>1.9</v>
          </cell>
          <cell r="AB499">
            <v>10</v>
          </cell>
          <cell r="AC499">
            <v>80.099999999999994</v>
          </cell>
          <cell r="AD499">
            <v>1.60336842105263</v>
          </cell>
          <cell r="AE499">
            <v>2.9776842105263199</v>
          </cell>
          <cell r="AF499">
            <v>0.801684210526316</v>
          </cell>
          <cell r="AG499">
            <v>13.399578947368401</v>
          </cell>
          <cell r="AH499">
            <v>115.2</v>
          </cell>
          <cell r="AI499">
            <v>37.5</v>
          </cell>
          <cell r="AJ499">
            <v>206.7</v>
          </cell>
        </row>
        <row r="500">
          <cell r="B500" t="str">
            <v>A488SatrEC50</v>
          </cell>
          <cell r="C500" t="str">
            <v>Davies and Brinkman 1999</v>
          </cell>
          <cell r="D500">
            <v>1999</v>
          </cell>
          <cell r="E500" t="str">
            <v>Salmo trutta</v>
          </cell>
          <cell r="F500" t="str">
            <v xml:space="preserve">Salmo </v>
          </cell>
          <cell r="G500" t="str">
            <v>trutta</v>
          </cell>
          <cell r="H500"/>
          <cell r="I500" t="str">
            <v>fish</v>
          </cell>
          <cell r="J500" t="str">
            <v>juveniles</v>
          </cell>
          <cell r="K500" t="str">
            <v>mortality</v>
          </cell>
          <cell r="L500" t="str">
            <v>EC50</v>
          </cell>
          <cell r="M500" t="str">
            <v>ZnSO4</v>
          </cell>
          <cell r="N500" t="str">
            <v>Measured - daily composite; filtration not specified</v>
          </cell>
          <cell r="O500" t="str">
            <v>flow through</v>
          </cell>
          <cell r="P500" t="str">
            <v>Acute</v>
          </cell>
          <cell r="Q500" t="str">
            <v>96-hr</v>
          </cell>
          <cell r="R500" t="str">
            <v>Possibly fed Silver Cup trout food</v>
          </cell>
          <cell r="S500" t="str">
            <v>T-Dechlorinated Fort Collins</v>
          </cell>
          <cell r="T500"/>
          <cell r="U500">
            <v>13.5</v>
          </cell>
          <cell r="V500">
            <v>7.54</v>
          </cell>
          <cell r="W500" t="str">
            <v/>
          </cell>
          <cell r="X500">
            <v>1033</v>
          </cell>
          <cell r="Y500">
            <v>1010.274</v>
          </cell>
          <cell r="Z500" t="str">
            <v/>
          </cell>
          <cell r="AA500">
            <v>1.9</v>
          </cell>
          <cell r="AB500">
            <v>10</v>
          </cell>
          <cell r="AC500">
            <v>19.2404210526316</v>
          </cell>
          <cell r="AD500">
            <v>1.60336842105263</v>
          </cell>
          <cell r="AE500">
            <v>2.9776842105263199</v>
          </cell>
          <cell r="AF500">
            <v>0.801684210526316</v>
          </cell>
          <cell r="AG500">
            <v>13.399578947368401</v>
          </cell>
          <cell r="AH500">
            <v>3.0922105263157902</v>
          </cell>
          <cell r="AI500">
            <v>37.4</v>
          </cell>
          <cell r="AJ500">
            <v>54.4</v>
          </cell>
        </row>
        <row r="501">
          <cell r="B501" t="str">
            <v>A489SatrEC50</v>
          </cell>
          <cell r="C501" t="str">
            <v>Davies and Brinkman 1999</v>
          </cell>
          <cell r="D501">
            <v>1999</v>
          </cell>
          <cell r="E501" t="str">
            <v>Salmo trutta</v>
          </cell>
          <cell r="F501" t="str">
            <v xml:space="preserve">Salmo </v>
          </cell>
          <cell r="G501" t="str">
            <v>trutta</v>
          </cell>
          <cell r="H501"/>
          <cell r="I501" t="str">
            <v>fish</v>
          </cell>
          <cell r="J501" t="str">
            <v>juveniles</v>
          </cell>
          <cell r="K501" t="str">
            <v>mortality</v>
          </cell>
          <cell r="L501" t="str">
            <v>EC50</v>
          </cell>
          <cell r="M501" t="str">
            <v>ZnSO4</v>
          </cell>
          <cell r="N501" t="str">
            <v>Measured - daily composite; filtration not specified</v>
          </cell>
          <cell r="O501" t="str">
            <v>flow through</v>
          </cell>
          <cell r="P501" t="str">
            <v>Acute</v>
          </cell>
          <cell r="Q501" t="str">
            <v>96-hr</v>
          </cell>
          <cell r="R501" t="str">
            <v>Possibly fed Silver Cup trout food</v>
          </cell>
          <cell r="S501" t="str">
            <v>T-Dechlorinated Fort Collins</v>
          </cell>
          <cell r="T501"/>
          <cell r="U501">
            <v>13.6</v>
          </cell>
          <cell r="V501">
            <v>8.41</v>
          </cell>
          <cell r="W501" t="str">
            <v/>
          </cell>
          <cell r="X501">
            <v>690</v>
          </cell>
          <cell r="Y501">
            <v>674.81999999999994</v>
          </cell>
          <cell r="Z501" t="str">
            <v/>
          </cell>
          <cell r="AA501">
            <v>1.9</v>
          </cell>
          <cell r="AB501">
            <v>10</v>
          </cell>
          <cell r="AC501">
            <v>19.098947368421101</v>
          </cell>
          <cell r="AD501">
            <v>1.5915789473684201</v>
          </cell>
          <cell r="AE501">
            <v>47.15</v>
          </cell>
          <cell r="AF501">
            <v>0.79578947368421005</v>
          </cell>
          <cell r="AG501">
            <v>13.3010526315789</v>
          </cell>
          <cell r="AH501">
            <v>3.0694736842105299</v>
          </cell>
          <cell r="AI501">
            <v>139.6</v>
          </cell>
          <cell r="AJ501">
            <v>54</v>
          </cell>
        </row>
        <row r="502">
          <cell r="B502" t="str">
            <v>A490SatrEC50</v>
          </cell>
          <cell r="C502" t="str">
            <v>Davies and Brinkman 1999</v>
          </cell>
          <cell r="D502">
            <v>1999</v>
          </cell>
          <cell r="E502" t="str">
            <v>Salmo trutta</v>
          </cell>
          <cell r="F502" t="str">
            <v xml:space="preserve">Salmo </v>
          </cell>
          <cell r="G502" t="str">
            <v>trutta</v>
          </cell>
          <cell r="H502"/>
          <cell r="I502" t="str">
            <v>fish</v>
          </cell>
          <cell r="J502" t="str">
            <v>juveniles</v>
          </cell>
          <cell r="K502" t="str">
            <v>mortality</v>
          </cell>
          <cell r="L502" t="str">
            <v>EC50</v>
          </cell>
          <cell r="M502" t="str">
            <v>ZnSO4</v>
          </cell>
          <cell r="N502" t="str">
            <v>Measured - daily composite; filtration not specified</v>
          </cell>
          <cell r="O502" t="str">
            <v>flow through</v>
          </cell>
          <cell r="P502" t="str">
            <v>Acute</v>
          </cell>
          <cell r="Q502" t="str">
            <v>96-hr</v>
          </cell>
          <cell r="R502" t="str">
            <v>Possibly fed Silver Cup trout food</v>
          </cell>
          <cell r="S502" t="str">
            <v>T-Dechlorinated Fort Collins</v>
          </cell>
          <cell r="T502"/>
          <cell r="U502">
            <v>14.5</v>
          </cell>
          <cell r="V502">
            <v>7.92</v>
          </cell>
          <cell r="W502" t="str">
            <v>&gt;</v>
          </cell>
          <cell r="X502">
            <v>2660</v>
          </cell>
          <cell r="Y502">
            <v>2601.48</v>
          </cell>
          <cell r="Z502" t="str">
            <v/>
          </cell>
          <cell r="AA502">
            <v>1.75</v>
          </cell>
          <cell r="AB502">
            <v>10</v>
          </cell>
          <cell r="AC502">
            <v>70</v>
          </cell>
          <cell r="AD502">
            <v>7.85</v>
          </cell>
          <cell r="AE502">
            <v>15.6</v>
          </cell>
          <cell r="AF502">
            <v>2.5499999999999998</v>
          </cell>
          <cell r="AG502">
            <v>69.3</v>
          </cell>
          <cell r="AH502">
            <v>21.8</v>
          </cell>
          <cell r="AI502">
            <v>141.4</v>
          </cell>
          <cell r="AJ502">
            <v>207.2</v>
          </cell>
        </row>
        <row r="503">
          <cell r="B503" t="str">
            <v>A491SatrEC50</v>
          </cell>
          <cell r="C503" t="str">
            <v>Davies and Brinkman 1999</v>
          </cell>
          <cell r="D503">
            <v>1999</v>
          </cell>
          <cell r="E503" t="str">
            <v>Salmo trutta</v>
          </cell>
          <cell r="F503" t="str">
            <v xml:space="preserve">Salmo </v>
          </cell>
          <cell r="G503" t="str">
            <v>trutta</v>
          </cell>
          <cell r="H503"/>
          <cell r="I503" t="str">
            <v>fish</v>
          </cell>
          <cell r="J503" t="str">
            <v>juveniles</v>
          </cell>
          <cell r="K503" t="str">
            <v>mortality</v>
          </cell>
          <cell r="L503" t="str">
            <v>EC50</v>
          </cell>
          <cell r="M503" t="str">
            <v>ZnSO4</v>
          </cell>
          <cell r="N503" t="str">
            <v>Measured - daily composite; filtration not specified</v>
          </cell>
          <cell r="O503" t="str">
            <v>flow through</v>
          </cell>
          <cell r="P503" t="str">
            <v>Acute</v>
          </cell>
          <cell r="Q503" t="str">
            <v>96-hr</v>
          </cell>
          <cell r="R503" t="str">
            <v>Possibly fed Silver Cup trout food</v>
          </cell>
          <cell r="S503" t="str">
            <v>T-Dechlorinated Fort Collins</v>
          </cell>
          <cell r="T503"/>
          <cell r="U503">
            <v>12.6</v>
          </cell>
          <cell r="V503">
            <v>7.67</v>
          </cell>
          <cell r="W503" t="str">
            <v/>
          </cell>
          <cell r="X503">
            <v>871</v>
          </cell>
          <cell r="Y503">
            <v>851.83799999999997</v>
          </cell>
          <cell r="Z503" t="str">
            <v/>
          </cell>
          <cell r="AA503">
            <v>1.9</v>
          </cell>
          <cell r="AB503">
            <v>10</v>
          </cell>
          <cell r="AC503">
            <v>18.356210526315799</v>
          </cell>
          <cell r="AD503">
            <v>1.52968421052632</v>
          </cell>
          <cell r="AE503">
            <v>2.8408421052631598</v>
          </cell>
          <cell r="AF503">
            <v>0.76484210526315799</v>
          </cell>
          <cell r="AG503">
            <v>12.7837894736842</v>
          </cell>
          <cell r="AH503">
            <v>2.9501052631578899</v>
          </cell>
          <cell r="AI503">
            <v>35.200000000000003</v>
          </cell>
          <cell r="AJ503">
            <v>51.9</v>
          </cell>
        </row>
        <row r="504">
          <cell r="B504" t="str">
            <v>A492SatrEC50</v>
          </cell>
          <cell r="C504" t="str">
            <v>Davies and Brinkman 1999</v>
          </cell>
          <cell r="D504">
            <v>1999</v>
          </cell>
          <cell r="E504" t="str">
            <v>Salmo trutta</v>
          </cell>
          <cell r="F504" t="str">
            <v xml:space="preserve">Salmo </v>
          </cell>
          <cell r="G504" t="str">
            <v>trutta</v>
          </cell>
          <cell r="H504"/>
          <cell r="I504" t="str">
            <v>fish</v>
          </cell>
          <cell r="J504" t="str">
            <v>juveniles</v>
          </cell>
          <cell r="K504" t="str">
            <v>mortality</v>
          </cell>
          <cell r="L504" t="str">
            <v>EC50</v>
          </cell>
          <cell r="M504" t="str">
            <v>ZnSO4</v>
          </cell>
          <cell r="N504" t="str">
            <v>Measured - daily composite (first 96 hr); Measured weekly after 96 hr; filtration not specified</v>
          </cell>
          <cell r="O504" t="str">
            <v>flow through</v>
          </cell>
          <cell r="P504" t="str">
            <v>Acute</v>
          </cell>
          <cell r="Q504" t="str">
            <v>96-hr</v>
          </cell>
          <cell r="R504" t="str">
            <v>Possibly fed Silver Cup trout food</v>
          </cell>
          <cell r="S504" t="str">
            <v>T-Dechlorinated Fort Collins</v>
          </cell>
          <cell r="T504"/>
          <cell r="U504">
            <v>12.5</v>
          </cell>
          <cell r="V504">
            <v>7.87</v>
          </cell>
          <cell r="W504" t="str">
            <v/>
          </cell>
          <cell r="X504">
            <v>392</v>
          </cell>
          <cell r="Y504">
            <v>383.37599999999998</v>
          </cell>
          <cell r="Z504" t="str">
            <v/>
          </cell>
          <cell r="AA504">
            <v>1.9</v>
          </cell>
          <cell r="AB504">
            <v>10</v>
          </cell>
          <cell r="AC504">
            <v>18.3208421052632</v>
          </cell>
          <cell r="AD504">
            <v>1.5267368421052601</v>
          </cell>
          <cell r="AE504">
            <v>2.83536842105263</v>
          </cell>
          <cell r="AF504">
            <v>0.76336842105263103</v>
          </cell>
          <cell r="AG504">
            <v>12.7591578947368</v>
          </cell>
          <cell r="AH504">
            <v>2.9444210526315802</v>
          </cell>
          <cell r="AI504">
            <v>35.5</v>
          </cell>
          <cell r="AJ504">
            <v>51.8</v>
          </cell>
        </row>
        <row r="505">
          <cell r="B505" t="str">
            <v>A493SatrEC50</v>
          </cell>
          <cell r="C505" t="str">
            <v>Davies et al. 2000</v>
          </cell>
          <cell r="D505">
            <v>2000</v>
          </cell>
          <cell r="E505" t="str">
            <v>Salmo trutta</v>
          </cell>
          <cell r="F505" t="str">
            <v xml:space="preserve">Salmo </v>
          </cell>
          <cell r="G505" t="str">
            <v>trutta</v>
          </cell>
          <cell r="H505"/>
          <cell r="I505" t="str">
            <v>fish</v>
          </cell>
          <cell r="J505" t="str">
            <v>juveniles</v>
          </cell>
          <cell r="K505" t="str">
            <v>mortality</v>
          </cell>
          <cell r="L505" t="str">
            <v>EC50</v>
          </cell>
          <cell r="M505" t="str">
            <v>ZnSO4</v>
          </cell>
          <cell r="N505" t="str">
            <v>Measured - daily</v>
          </cell>
          <cell r="O505" t="str">
            <v>flow through</v>
          </cell>
          <cell r="P505" t="str">
            <v>Acute</v>
          </cell>
          <cell r="Q505" t="str">
            <v>96-hr</v>
          </cell>
          <cell r="R505" t="str">
            <v>Not specified</v>
          </cell>
          <cell r="S505" t="str">
            <v>N-Animas River</v>
          </cell>
          <cell r="T505"/>
          <cell r="U505">
            <v>11.7</v>
          </cell>
          <cell r="V505">
            <v>7.29</v>
          </cell>
          <cell r="W505" t="str">
            <v/>
          </cell>
          <cell r="X505" t="str">
            <v/>
          </cell>
          <cell r="Y505">
            <v>476</v>
          </cell>
          <cell r="Z505" t="str">
            <v/>
          </cell>
          <cell r="AA505">
            <v>1.9</v>
          </cell>
          <cell r="AB505">
            <v>10</v>
          </cell>
          <cell r="AC505">
            <v>14.296956348807701</v>
          </cell>
          <cell r="AD505">
            <v>1.60189987101486</v>
          </cell>
          <cell r="AE505">
            <v>3.1875181367833498</v>
          </cell>
          <cell r="AF505">
            <v>0.52146953247930705</v>
          </cell>
          <cell r="AG505">
            <v>23.080281932129399</v>
          </cell>
          <cell r="AH505">
            <v>7.2626929981514401</v>
          </cell>
          <cell r="AI505">
            <v>15.6</v>
          </cell>
          <cell r="AJ505">
            <v>42.3</v>
          </cell>
        </row>
        <row r="506">
          <cell r="B506" t="str">
            <v>A494SafoEC50</v>
          </cell>
          <cell r="C506" t="str">
            <v>Davies et al. 2000</v>
          </cell>
          <cell r="D506">
            <v>2000</v>
          </cell>
          <cell r="E506" t="str">
            <v>Salvelinus fontinalis</v>
          </cell>
          <cell r="F506" t="str">
            <v xml:space="preserve">Salvelinus </v>
          </cell>
          <cell r="G506" t="str">
            <v>fontinalis</v>
          </cell>
          <cell r="H506"/>
          <cell r="I506" t="str">
            <v>fish</v>
          </cell>
          <cell r="J506" t="str">
            <v>juveniles</v>
          </cell>
          <cell r="K506" t="str">
            <v>mortality</v>
          </cell>
          <cell r="L506" t="str">
            <v>EC50</v>
          </cell>
          <cell r="M506" t="str">
            <v>ZnSO4</v>
          </cell>
          <cell r="N506" t="str">
            <v>Measured - daily</v>
          </cell>
          <cell r="O506" t="str">
            <v>flow through</v>
          </cell>
          <cell r="P506" t="str">
            <v>Acute</v>
          </cell>
          <cell r="Q506" t="str">
            <v>96-hr</v>
          </cell>
          <cell r="R506" t="str">
            <v>Not specified</v>
          </cell>
          <cell r="S506" t="str">
            <v>N-Animas River</v>
          </cell>
          <cell r="T506"/>
          <cell r="U506">
            <v>11.3</v>
          </cell>
          <cell r="V506">
            <v>7.17</v>
          </cell>
          <cell r="W506" t="str">
            <v/>
          </cell>
          <cell r="X506" t="str">
            <v/>
          </cell>
          <cell r="Y506">
            <v>1526</v>
          </cell>
          <cell r="Z506" t="str">
            <v/>
          </cell>
          <cell r="AA506">
            <v>1.9</v>
          </cell>
          <cell r="AB506">
            <v>10</v>
          </cell>
          <cell r="AC506">
            <v>15.209528030646499</v>
          </cell>
          <cell r="AD506">
            <v>1.7041487989519799</v>
          </cell>
          <cell r="AE506">
            <v>3.3909767412588798</v>
          </cell>
          <cell r="AF506">
            <v>0.55475482178649704</v>
          </cell>
          <cell r="AG506">
            <v>25.831622651254001</v>
          </cell>
          <cell r="AH506">
            <v>8.1284598477538399</v>
          </cell>
          <cell r="AI506">
            <v>14.7</v>
          </cell>
          <cell r="AJ506">
            <v>45</v>
          </cell>
        </row>
        <row r="507">
          <cell r="B507" t="str">
            <v>A495OnclEC50</v>
          </cell>
          <cell r="C507" t="str">
            <v>Davies et al. 2000</v>
          </cell>
          <cell r="D507">
            <v>2000</v>
          </cell>
          <cell r="E507" t="str">
            <v>Oncorhynchus clarkii</v>
          </cell>
          <cell r="F507" t="str">
            <v xml:space="preserve">Oncorhynchus </v>
          </cell>
          <cell r="G507" t="str">
            <v>clarkii</v>
          </cell>
          <cell r="H507"/>
          <cell r="I507" t="str">
            <v>fish</v>
          </cell>
          <cell r="J507" t="str">
            <v>juveniles</v>
          </cell>
          <cell r="K507" t="str">
            <v>mortality</v>
          </cell>
          <cell r="L507" t="str">
            <v>EC50</v>
          </cell>
          <cell r="M507" t="str">
            <v>ZnSO4</v>
          </cell>
          <cell r="N507" t="str">
            <v>Measured - daily</v>
          </cell>
          <cell r="O507" t="str">
            <v>flow through</v>
          </cell>
          <cell r="P507" t="str">
            <v>Acute</v>
          </cell>
          <cell r="Q507" t="str">
            <v>96-hr</v>
          </cell>
          <cell r="R507" t="str">
            <v>Not specified</v>
          </cell>
          <cell r="S507" t="str">
            <v>N-Animas River</v>
          </cell>
          <cell r="T507"/>
          <cell r="U507">
            <v>6.9</v>
          </cell>
          <cell r="V507">
            <v>6.86</v>
          </cell>
          <cell r="W507" t="str">
            <v/>
          </cell>
          <cell r="X507" t="str">
            <v/>
          </cell>
          <cell r="Y507">
            <v>1749</v>
          </cell>
          <cell r="Z507" t="str">
            <v/>
          </cell>
          <cell r="AA507">
            <v>1.9</v>
          </cell>
          <cell r="AB507">
            <v>10</v>
          </cell>
          <cell r="AC507">
            <v>70.977797476350105</v>
          </cell>
          <cell r="AD507">
            <v>7.9526943951092601</v>
          </cell>
          <cell r="AE507">
            <v>15.8245581258748</v>
          </cell>
          <cell r="AF507">
            <v>2.5888558350036499</v>
          </cell>
          <cell r="AG507">
            <v>157.43850339190601</v>
          </cell>
          <cell r="AH507">
            <v>49.541314945208804</v>
          </cell>
          <cell r="AI507">
            <v>13.8</v>
          </cell>
          <cell r="AJ507">
            <v>210</v>
          </cell>
        </row>
        <row r="508">
          <cell r="B508" t="str">
            <v>A496SatrEC50</v>
          </cell>
          <cell r="C508" t="str">
            <v>Davies et al. 2000</v>
          </cell>
          <cell r="D508">
            <v>2000</v>
          </cell>
          <cell r="E508" t="str">
            <v>Salmo trutta</v>
          </cell>
          <cell r="F508" t="str">
            <v xml:space="preserve">Salmo </v>
          </cell>
          <cell r="G508" t="str">
            <v>trutta</v>
          </cell>
          <cell r="H508"/>
          <cell r="I508" t="str">
            <v>fish</v>
          </cell>
          <cell r="J508" t="str">
            <v>juveniles</v>
          </cell>
          <cell r="K508" t="str">
            <v>mortality</v>
          </cell>
          <cell r="L508" t="str">
            <v>EC50</v>
          </cell>
          <cell r="M508" t="str">
            <v>ZnSO4</v>
          </cell>
          <cell r="N508" t="str">
            <v>Measured - daily</v>
          </cell>
          <cell r="O508" t="str">
            <v>flow through</v>
          </cell>
          <cell r="P508" t="str">
            <v>Acute</v>
          </cell>
          <cell r="Q508" t="str">
            <v>96-hr</v>
          </cell>
          <cell r="R508" t="str">
            <v>Not specified</v>
          </cell>
          <cell r="S508" t="str">
            <v>N-Animas River</v>
          </cell>
          <cell r="T508"/>
          <cell r="U508">
            <v>8.3000000000000007</v>
          </cell>
          <cell r="V508">
            <v>7.44</v>
          </cell>
          <cell r="W508" t="str">
            <v/>
          </cell>
          <cell r="X508" t="str">
            <v/>
          </cell>
          <cell r="Y508">
            <v>2161</v>
          </cell>
          <cell r="Z508" t="str">
            <v/>
          </cell>
          <cell r="AA508">
            <v>1.9</v>
          </cell>
          <cell r="AB508">
            <v>10</v>
          </cell>
          <cell r="AC508">
            <v>27.478547308701327</v>
          </cell>
          <cell r="AD508">
            <v>3.0788288301065747</v>
          </cell>
          <cell r="AE508">
            <v>6.1263646458743812</v>
          </cell>
          <cell r="AF508">
            <v>1.0022570446942709</v>
          </cell>
          <cell r="AG508">
            <v>44.359974493667146</v>
          </cell>
          <cell r="AH508">
            <v>13.958792925525108</v>
          </cell>
          <cell r="AI508">
            <v>13.8</v>
          </cell>
          <cell r="AJ508">
            <v>81.3</v>
          </cell>
        </row>
        <row r="509">
          <cell r="B509" t="str">
            <v>A497SafoEC50</v>
          </cell>
          <cell r="C509" t="str">
            <v>Davies et al. 2000</v>
          </cell>
          <cell r="D509">
            <v>2000</v>
          </cell>
          <cell r="E509" t="str">
            <v>Salvelinus fontinalis</v>
          </cell>
          <cell r="F509" t="str">
            <v xml:space="preserve">Salvelinus </v>
          </cell>
          <cell r="G509" t="str">
            <v>fontinalis</v>
          </cell>
          <cell r="H509"/>
          <cell r="I509" t="str">
            <v>fish</v>
          </cell>
          <cell r="J509" t="str">
            <v>juveniles</v>
          </cell>
          <cell r="K509" t="str">
            <v>mortality</v>
          </cell>
          <cell r="L509" t="str">
            <v>EC50</v>
          </cell>
          <cell r="M509" t="str">
            <v>ZnSO4</v>
          </cell>
          <cell r="N509" t="str">
            <v>Measured - daily</v>
          </cell>
          <cell r="O509" t="str">
            <v>flow through</v>
          </cell>
          <cell r="P509" t="str">
            <v>Acute</v>
          </cell>
          <cell r="Q509" t="str">
            <v>96-hr</v>
          </cell>
          <cell r="R509" t="str">
            <v>Not specified</v>
          </cell>
          <cell r="S509" t="str">
            <v>N-Animas River</v>
          </cell>
          <cell r="T509"/>
          <cell r="U509">
            <v>8.3000000000000007</v>
          </cell>
          <cell r="V509">
            <v>7.44</v>
          </cell>
          <cell r="W509" t="str">
            <v/>
          </cell>
          <cell r="X509" t="str">
            <v/>
          </cell>
          <cell r="Y509">
            <v>2622</v>
          </cell>
          <cell r="Z509" t="str">
            <v/>
          </cell>
          <cell r="AA509">
            <v>1.9</v>
          </cell>
          <cell r="AB509">
            <v>10</v>
          </cell>
          <cell r="AC509">
            <v>27.478547308701327</v>
          </cell>
          <cell r="AD509">
            <v>3.0788288301065747</v>
          </cell>
          <cell r="AE509">
            <v>6.1263646458743812</v>
          </cell>
          <cell r="AF509">
            <v>1.0022570446942709</v>
          </cell>
          <cell r="AG509">
            <v>44.359974493667146</v>
          </cell>
          <cell r="AH509">
            <v>13.958792925525108</v>
          </cell>
          <cell r="AI509">
            <v>13.8</v>
          </cell>
          <cell r="AJ509">
            <v>81.3</v>
          </cell>
        </row>
        <row r="510">
          <cell r="B510" t="str">
            <v>A498SatrEC50</v>
          </cell>
          <cell r="C510" t="str">
            <v>Davies et al. 2000</v>
          </cell>
          <cell r="D510">
            <v>2000</v>
          </cell>
          <cell r="E510" t="str">
            <v>Salmo trutta</v>
          </cell>
          <cell r="F510" t="str">
            <v xml:space="preserve">Salmo </v>
          </cell>
          <cell r="G510" t="str">
            <v>trutta</v>
          </cell>
          <cell r="H510"/>
          <cell r="I510" t="str">
            <v>fish</v>
          </cell>
          <cell r="J510" t="str">
            <v>juveniles</v>
          </cell>
          <cell r="K510" t="str">
            <v>mortality</v>
          </cell>
          <cell r="L510" t="str">
            <v>EC50</v>
          </cell>
          <cell r="M510" t="str">
            <v>ZnSO4</v>
          </cell>
          <cell r="N510" t="str">
            <v>Measured - daily</v>
          </cell>
          <cell r="O510" t="str">
            <v>flow through</v>
          </cell>
          <cell r="P510" t="str">
            <v>Acute</v>
          </cell>
          <cell r="Q510" t="str">
            <v>96-hr</v>
          </cell>
          <cell r="R510" t="str">
            <v>Not specified</v>
          </cell>
          <cell r="S510" t="str">
            <v>T-Dechlorinated Fort Collins</v>
          </cell>
          <cell r="T510"/>
          <cell r="U510">
            <v>12</v>
          </cell>
          <cell r="V510">
            <v>7.76</v>
          </cell>
          <cell r="W510" t="str">
            <v/>
          </cell>
          <cell r="X510" t="str">
            <v/>
          </cell>
          <cell r="Y510">
            <v>484</v>
          </cell>
          <cell r="Z510" t="str">
            <v/>
          </cell>
          <cell r="AA510">
            <v>1.7</v>
          </cell>
          <cell r="AB510">
            <v>10</v>
          </cell>
          <cell r="AC510">
            <v>18.5</v>
          </cell>
          <cell r="AD510">
            <v>1.6</v>
          </cell>
          <cell r="AE510">
            <v>4.0999999999999996</v>
          </cell>
          <cell r="AF510">
            <v>0.73</v>
          </cell>
          <cell r="AG510">
            <v>11.6</v>
          </cell>
          <cell r="AH510">
            <v>3.9</v>
          </cell>
          <cell r="AI510">
            <v>35</v>
          </cell>
          <cell r="AJ510">
            <v>52.6</v>
          </cell>
        </row>
        <row r="511">
          <cell r="B511" t="str">
            <v>A499SatrEC50</v>
          </cell>
          <cell r="C511" t="str">
            <v>Davies et al. 2000</v>
          </cell>
          <cell r="D511">
            <v>2000</v>
          </cell>
          <cell r="E511" t="str">
            <v>Salmo trutta</v>
          </cell>
          <cell r="F511" t="str">
            <v xml:space="preserve">Salmo </v>
          </cell>
          <cell r="G511" t="str">
            <v>trutta</v>
          </cell>
          <cell r="H511"/>
          <cell r="I511" t="str">
            <v>fish</v>
          </cell>
          <cell r="J511" t="str">
            <v>juveniles</v>
          </cell>
          <cell r="K511" t="str">
            <v>mortality</v>
          </cell>
          <cell r="L511" t="str">
            <v>EC50</v>
          </cell>
          <cell r="M511" t="str">
            <v>ZnSO4</v>
          </cell>
          <cell r="N511" t="str">
            <v>Measured - daily</v>
          </cell>
          <cell r="O511" t="str">
            <v>flow through</v>
          </cell>
          <cell r="P511" t="str">
            <v>Acute</v>
          </cell>
          <cell r="Q511" t="str">
            <v>96-hr</v>
          </cell>
          <cell r="R511" t="str">
            <v>Not specified</v>
          </cell>
          <cell r="S511" t="str">
            <v>T-Dechlorinated Fort Collins</v>
          </cell>
          <cell r="T511"/>
          <cell r="U511">
            <v>10.7</v>
          </cell>
          <cell r="V511">
            <v>7.28</v>
          </cell>
          <cell r="W511" t="str">
            <v/>
          </cell>
          <cell r="X511" t="str">
            <v/>
          </cell>
          <cell r="Y511">
            <v>603</v>
          </cell>
          <cell r="Z511" t="str">
            <v/>
          </cell>
          <cell r="AA511">
            <v>1.7</v>
          </cell>
          <cell r="AB511">
            <v>10</v>
          </cell>
          <cell r="AC511">
            <v>19.20342205323194</v>
          </cell>
          <cell r="AD511">
            <v>1.6608365019011408</v>
          </cell>
          <cell r="AE511">
            <v>4.2558935361216728</v>
          </cell>
          <cell r="AF511">
            <v>0.75775665399239545</v>
          </cell>
          <cell r="AG511">
            <v>12.04106463878327</v>
          </cell>
          <cell r="AH511">
            <v>4.0482889733840306</v>
          </cell>
          <cell r="AI511">
            <v>37.6</v>
          </cell>
          <cell r="AJ511">
            <v>54.6</v>
          </cell>
        </row>
        <row r="512">
          <cell r="B512" t="str">
            <v>A500OnclEC50</v>
          </cell>
          <cell r="C512" t="str">
            <v>Davies et al. 2000</v>
          </cell>
          <cell r="D512">
            <v>2000</v>
          </cell>
          <cell r="E512" t="str">
            <v>Oncorhynchus clarkii</v>
          </cell>
          <cell r="F512" t="str">
            <v xml:space="preserve">Oncorhynchus </v>
          </cell>
          <cell r="G512" t="str">
            <v>clarkii</v>
          </cell>
          <cell r="H512"/>
          <cell r="I512" t="str">
            <v>fish</v>
          </cell>
          <cell r="J512" t="str">
            <v>juveniles</v>
          </cell>
          <cell r="K512" t="str">
            <v>mortality</v>
          </cell>
          <cell r="L512" t="str">
            <v>EC50</v>
          </cell>
          <cell r="M512" t="str">
            <v>ZnSO4</v>
          </cell>
          <cell r="N512" t="str">
            <v>Measured - daily</v>
          </cell>
          <cell r="O512" t="str">
            <v>flow through</v>
          </cell>
          <cell r="P512" t="str">
            <v>Acute</v>
          </cell>
          <cell r="Q512" t="str">
            <v>96-hr</v>
          </cell>
          <cell r="R512" t="str">
            <v>Not specified</v>
          </cell>
          <cell r="S512" t="str">
            <v>T-Dechlorinated Fort Collins</v>
          </cell>
          <cell r="T512"/>
          <cell r="U512">
            <v>6.5</v>
          </cell>
          <cell r="V512">
            <v>7.3</v>
          </cell>
          <cell r="W512" t="str">
            <v/>
          </cell>
          <cell r="X512" t="str">
            <v/>
          </cell>
          <cell r="Y512">
            <v>411</v>
          </cell>
          <cell r="Z512" t="str">
            <v/>
          </cell>
          <cell r="AA512">
            <v>1.7</v>
          </cell>
          <cell r="AB512">
            <v>10</v>
          </cell>
          <cell r="AC512">
            <v>18.04277566539924</v>
          </cell>
          <cell r="AD512">
            <v>1.5604562737642587</v>
          </cell>
          <cell r="AE512">
            <v>3.998669201520912</v>
          </cell>
          <cell r="AF512">
            <v>0.71195817490494295</v>
          </cell>
          <cell r="AG512">
            <v>11.313307984790873</v>
          </cell>
          <cell r="AH512">
            <v>3.80361216730038</v>
          </cell>
          <cell r="AI512">
            <v>38.200000000000003</v>
          </cell>
          <cell r="AJ512">
            <v>51.3</v>
          </cell>
        </row>
        <row r="513">
          <cell r="B513" t="str">
            <v>A501OnclEC50</v>
          </cell>
          <cell r="C513" t="str">
            <v>Davies et al. 2000</v>
          </cell>
          <cell r="D513">
            <v>2000</v>
          </cell>
          <cell r="E513" t="str">
            <v>Oncorhynchus clarkii</v>
          </cell>
          <cell r="F513" t="str">
            <v xml:space="preserve">Oncorhynchus </v>
          </cell>
          <cell r="G513" t="str">
            <v>clarkii</v>
          </cell>
          <cell r="H513"/>
          <cell r="I513" t="str">
            <v>fish</v>
          </cell>
          <cell r="J513" t="str">
            <v>juveniles</v>
          </cell>
          <cell r="K513" t="str">
            <v>mortality</v>
          </cell>
          <cell r="L513" t="str">
            <v>EC50</v>
          </cell>
          <cell r="M513" t="str">
            <v>ZnSO4</v>
          </cell>
          <cell r="N513" t="str">
            <v>Measured - daily</v>
          </cell>
          <cell r="O513" t="str">
            <v>flow through</v>
          </cell>
          <cell r="P513" t="str">
            <v>Acute</v>
          </cell>
          <cell r="Q513" t="str">
            <v>96-hr</v>
          </cell>
          <cell r="R513" t="str">
            <v>Not specified</v>
          </cell>
          <cell r="S513" t="str">
            <v>T-Dechlorinated Fort Collins</v>
          </cell>
          <cell r="T513"/>
          <cell r="U513">
            <v>12</v>
          </cell>
          <cell r="V513">
            <v>7.49</v>
          </cell>
          <cell r="W513" t="str">
            <v/>
          </cell>
          <cell r="X513" t="str">
            <v/>
          </cell>
          <cell r="Y513">
            <v>130</v>
          </cell>
          <cell r="Z513" t="str">
            <v/>
          </cell>
          <cell r="AA513">
            <v>1.7</v>
          </cell>
          <cell r="AB513">
            <v>10</v>
          </cell>
          <cell r="AC513">
            <v>14.349809885931558</v>
          </cell>
          <cell r="AD513">
            <v>1.24106463878327</v>
          </cell>
          <cell r="AE513">
            <v>3.1802281368821288</v>
          </cell>
          <cell r="AF513">
            <v>0.56623574144486688</v>
          </cell>
          <cell r="AG513">
            <v>8.9977186311787065</v>
          </cell>
          <cell r="AH513">
            <v>3.0250950570342203</v>
          </cell>
          <cell r="AI513">
            <v>31.6</v>
          </cell>
          <cell r="AJ513">
            <v>40.799999999999997</v>
          </cell>
        </row>
        <row r="514">
          <cell r="B514" t="str">
            <v>A502SafoEC50</v>
          </cell>
          <cell r="C514" t="str">
            <v>Davies et al. 2000</v>
          </cell>
          <cell r="D514">
            <v>2000</v>
          </cell>
          <cell r="E514" t="str">
            <v>Salvelinus fontinalis</v>
          </cell>
          <cell r="F514" t="str">
            <v xml:space="preserve">Salvelinus </v>
          </cell>
          <cell r="G514" t="str">
            <v>fontinalis</v>
          </cell>
          <cell r="H514"/>
          <cell r="I514" t="str">
            <v>fish</v>
          </cell>
          <cell r="J514" t="str">
            <v>juveniles</v>
          </cell>
          <cell r="K514" t="str">
            <v>mortality</v>
          </cell>
          <cell r="L514" t="str">
            <v>EC50</v>
          </cell>
          <cell r="M514" t="str">
            <v>ZnSO4</v>
          </cell>
          <cell r="N514" t="str">
            <v>Measured - daily</v>
          </cell>
          <cell r="O514" t="str">
            <v>flow through</v>
          </cell>
          <cell r="P514" t="str">
            <v>Acute</v>
          </cell>
          <cell r="Q514" t="str">
            <v>96-hr</v>
          </cell>
          <cell r="R514" t="str">
            <v>Not specified</v>
          </cell>
          <cell r="S514" t="str">
            <v>T-Dechlorinated Fort Collins</v>
          </cell>
          <cell r="T514"/>
          <cell r="U514">
            <v>10.7</v>
          </cell>
          <cell r="V514">
            <v>7.28</v>
          </cell>
          <cell r="W514" t="str">
            <v/>
          </cell>
          <cell r="X514" t="str">
            <v/>
          </cell>
          <cell r="Y514">
            <v>738</v>
          </cell>
          <cell r="Z514" t="str">
            <v/>
          </cell>
          <cell r="AA514">
            <v>1.7</v>
          </cell>
          <cell r="AB514">
            <v>10</v>
          </cell>
          <cell r="AC514">
            <v>18.454227343850999</v>
          </cell>
          <cell r="AD514">
            <v>2.0677005427284101</v>
          </cell>
          <cell r="AE514">
            <v>4.1143851127274402</v>
          </cell>
          <cell r="AF514">
            <v>0.67310251710094904</v>
          </cell>
          <cell r="AG514">
            <v>18.041378448520302</v>
          </cell>
          <cell r="AH514">
            <v>5.6770967235312</v>
          </cell>
          <cell r="AI514">
            <v>37.6</v>
          </cell>
          <cell r="AJ514">
            <v>54.6</v>
          </cell>
        </row>
        <row r="515">
          <cell r="B515" t="str">
            <v>A503SafoEC50</v>
          </cell>
          <cell r="C515" t="str">
            <v>Davies et al. 2000</v>
          </cell>
          <cell r="D515">
            <v>2000</v>
          </cell>
          <cell r="E515" t="str">
            <v>Salvelinus fontinalis</v>
          </cell>
          <cell r="F515" t="str">
            <v xml:space="preserve">Salvelinus </v>
          </cell>
          <cell r="G515" t="str">
            <v>fontinalis</v>
          </cell>
          <cell r="H515"/>
          <cell r="I515" t="str">
            <v>fish</v>
          </cell>
          <cell r="J515" t="str">
            <v>juveniles</v>
          </cell>
          <cell r="K515" t="str">
            <v>mortality</v>
          </cell>
          <cell r="L515" t="str">
            <v>EC50</v>
          </cell>
          <cell r="M515" t="str">
            <v>ZnSO4</v>
          </cell>
          <cell r="N515" t="str">
            <v>Measured - daily</v>
          </cell>
          <cell r="O515" t="str">
            <v>flow through</v>
          </cell>
          <cell r="P515" t="str">
            <v>Acute</v>
          </cell>
          <cell r="Q515" t="str">
            <v>96-hr</v>
          </cell>
          <cell r="R515" t="str">
            <v>Not specified</v>
          </cell>
          <cell r="S515" t="str">
            <v>T-Dechlorinated Fort Collins</v>
          </cell>
          <cell r="T515"/>
          <cell r="U515">
            <v>12</v>
          </cell>
          <cell r="V515">
            <v>7.76</v>
          </cell>
          <cell r="W515" t="str">
            <v/>
          </cell>
          <cell r="X515" t="str">
            <v/>
          </cell>
          <cell r="Y515">
            <v>1178</v>
          </cell>
          <cell r="Z515" t="str">
            <v/>
          </cell>
          <cell r="AA515">
            <v>1.7</v>
          </cell>
          <cell r="AB515">
            <v>10</v>
          </cell>
          <cell r="AC515">
            <v>17.778248320266702</v>
          </cell>
          <cell r="AD515">
            <v>1.99196059610832</v>
          </cell>
          <cell r="AE515">
            <v>3.9636750353381598</v>
          </cell>
          <cell r="AF515">
            <v>0.64844674724377205</v>
          </cell>
          <cell r="AG515">
            <v>18.188996761056199</v>
          </cell>
          <cell r="AH515">
            <v>5.7235479102197298</v>
          </cell>
          <cell r="AI515">
            <v>35</v>
          </cell>
          <cell r="AJ515">
            <v>52.6</v>
          </cell>
        </row>
        <row r="516">
          <cell r="B516" t="str">
            <v>A504SafoEC50</v>
          </cell>
          <cell r="C516" t="str">
            <v>Holcombe and Andrew 1978</v>
          </cell>
          <cell r="D516">
            <v>1978</v>
          </cell>
          <cell r="E516" t="str">
            <v>Salvelinus fontinalis</v>
          </cell>
          <cell r="F516" t="str">
            <v xml:space="preserve">Salvelinus </v>
          </cell>
          <cell r="G516" t="str">
            <v>fontinalis</v>
          </cell>
          <cell r="H516"/>
          <cell r="I516" t="str">
            <v>fish</v>
          </cell>
          <cell r="J516" t="str">
            <v>juveniles</v>
          </cell>
          <cell r="K516" t="str">
            <v>mortality</v>
          </cell>
          <cell r="L516" t="str">
            <v>EC50</v>
          </cell>
          <cell r="M516" t="str">
            <v>ZnSO4</v>
          </cell>
          <cell r="N516" t="str">
            <v>Total Zn measured daily from each treatment</v>
          </cell>
          <cell r="O516" t="str">
            <v>flow through</v>
          </cell>
          <cell r="P516" t="str">
            <v>Acute</v>
          </cell>
          <cell r="Q516" t="str">
            <v>96-hr</v>
          </cell>
          <cell r="R516" t="str">
            <v>None</v>
          </cell>
          <cell r="S516" t="str">
            <v>N-Lake Superior Water</v>
          </cell>
          <cell r="T516"/>
          <cell r="U516">
            <v>14.9</v>
          </cell>
          <cell r="V516">
            <v>7.63</v>
          </cell>
          <cell r="W516" t="str">
            <v/>
          </cell>
          <cell r="X516">
            <v>1550</v>
          </cell>
          <cell r="Y516">
            <v>1515.8999999999999</v>
          </cell>
          <cell r="Z516" t="str">
            <v/>
          </cell>
          <cell r="AA516">
            <v>2.65</v>
          </cell>
          <cell r="AB516">
            <v>10</v>
          </cell>
          <cell r="AC516">
            <v>13.836521739130401</v>
          </cell>
          <cell r="AD516">
            <v>3.0521739130434802</v>
          </cell>
          <cell r="AE516">
            <v>1.3226086956521701</v>
          </cell>
          <cell r="AF516">
            <v>0.579913043478261</v>
          </cell>
          <cell r="AG516">
            <v>3.45913043478261</v>
          </cell>
          <cell r="AH516">
            <v>1.22086956521739</v>
          </cell>
          <cell r="AI516">
            <v>41.8</v>
          </cell>
          <cell r="AJ516">
            <v>46.8</v>
          </cell>
        </row>
        <row r="517">
          <cell r="B517" t="str">
            <v>A505SafoEC50</v>
          </cell>
          <cell r="C517" t="str">
            <v>Holcombe and Andrew 1978</v>
          </cell>
          <cell r="D517">
            <v>1978</v>
          </cell>
          <cell r="E517" t="str">
            <v>Salvelinus fontinalis</v>
          </cell>
          <cell r="F517" t="str">
            <v xml:space="preserve">Salvelinus </v>
          </cell>
          <cell r="G517" t="str">
            <v>fontinalis</v>
          </cell>
          <cell r="H517"/>
          <cell r="I517" t="str">
            <v>fish</v>
          </cell>
          <cell r="J517" t="str">
            <v>juveniles</v>
          </cell>
          <cell r="K517" t="str">
            <v>mortality</v>
          </cell>
          <cell r="L517" t="str">
            <v>EC50</v>
          </cell>
          <cell r="M517" t="str">
            <v>ZnSO4</v>
          </cell>
          <cell r="N517" t="str">
            <v>Total Zn measured daily from each treatment</v>
          </cell>
          <cell r="O517" t="str">
            <v>flow through</v>
          </cell>
          <cell r="P517" t="str">
            <v>Acute</v>
          </cell>
          <cell r="Q517" t="str">
            <v>96-hr</v>
          </cell>
          <cell r="R517" t="str">
            <v>None</v>
          </cell>
          <cell r="S517" t="str">
            <v>N-Lake Superior Water</v>
          </cell>
          <cell r="T517"/>
          <cell r="U517">
            <v>15.2</v>
          </cell>
          <cell r="V517">
            <v>7.58</v>
          </cell>
          <cell r="W517" t="str">
            <v/>
          </cell>
          <cell r="X517">
            <v>2120</v>
          </cell>
          <cell r="Y517">
            <v>2073.36</v>
          </cell>
          <cell r="Z517" t="str">
            <v/>
          </cell>
          <cell r="AA517">
            <v>2.65</v>
          </cell>
          <cell r="AB517">
            <v>10</v>
          </cell>
          <cell r="AC517">
            <v>13.895652173913</v>
          </cell>
          <cell r="AD517">
            <v>3.0652173913043499</v>
          </cell>
          <cell r="AE517">
            <v>1.32826086956522</v>
          </cell>
          <cell r="AF517">
            <v>0.58239130434782604</v>
          </cell>
          <cell r="AG517">
            <v>3.4739130434782601</v>
          </cell>
          <cell r="AH517">
            <v>1.22608695652174</v>
          </cell>
          <cell r="AI517">
            <v>42.8</v>
          </cell>
          <cell r="AJ517">
            <v>47</v>
          </cell>
        </row>
        <row r="518">
          <cell r="B518" t="str">
            <v>A506SafoEC50</v>
          </cell>
          <cell r="C518" t="str">
            <v>Holcombe and Andrew 1978</v>
          </cell>
          <cell r="D518">
            <v>1978</v>
          </cell>
          <cell r="E518" t="str">
            <v>Salvelinus fontinalis</v>
          </cell>
          <cell r="F518" t="str">
            <v xml:space="preserve">Salvelinus </v>
          </cell>
          <cell r="G518" t="str">
            <v>fontinalis</v>
          </cell>
          <cell r="H518"/>
          <cell r="I518" t="str">
            <v>fish</v>
          </cell>
          <cell r="J518" t="str">
            <v>juveniles</v>
          </cell>
          <cell r="K518" t="str">
            <v>mortality</v>
          </cell>
          <cell r="L518" t="str">
            <v>EC50</v>
          </cell>
          <cell r="M518" t="str">
            <v>ZnSO4</v>
          </cell>
          <cell r="N518" t="str">
            <v>Total Zn measured daily from each treatment</v>
          </cell>
          <cell r="O518" t="str">
            <v>flow through</v>
          </cell>
          <cell r="P518" t="str">
            <v>Acute</v>
          </cell>
          <cell r="Q518" t="str">
            <v>96-hr</v>
          </cell>
          <cell r="R518" t="str">
            <v>None</v>
          </cell>
          <cell r="S518" t="str">
            <v>N-Lake Superior Water</v>
          </cell>
          <cell r="T518"/>
          <cell r="U518">
            <v>15</v>
          </cell>
          <cell r="V518">
            <v>7.38</v>
          </cell>
          <cell r="W518" t="str">
            <v/>
          </cell>
          <cell r="X518">
            <v>2420</v>
          </cell>
          <cell r="Y518">
            <v>2366.7599999999998</v>
          </cell>
          <cell r="Z518" t="str">
            <v/>
          </cell>
          <cell r="AA518">
            <v>2.65</v>
          </cell>
          <cell r="AB518">
            <v>10</v>
          </cell>
          <cell r="AC518">
            <v>13.1269565217391</v>
          </cell>
          <cell r="AD518">
            <v>2.8956521739130401</v>
          </cell>
          <cell r="AE518">
            <v>1.2547826086956499</v>
          </cell>
          <cell r="AF518">
            <v>0.55017391304347796</v>
          </cell>
          <cell r="AG518">
            <v>3.2817391304347798</v>
          </cell>
          <cell r="AH518">
            <v>1.1582608695652199</v>
          </cell>
          <cell r="AI518">
            <v>42.5</v>
          </cell>
          <cell r="AJ518">
            <v>44.4</v>
          </cell>
        </row>
        <row r="519">
          <cell r="B519" t="str">
            <v>A507SafoEC50</v>
          </cell>
          <cell r="C519" t="str">
            <v>Holcombe and Andrew 1978</v>
          </cell>
          <cell r="D519">
            <v>1978</v>
          </cell>
          <cell r="E519" t="str">
            <v>Salvelinus fontinalis</v>
          </cell>
          <cell r="F519" t="str">
            <v xml:space="preserve">Salvelinus </v>
          </cell>
          <cell r="G519" t="str">
            <v>fontinalis</v>
          </cell>
          <cell r="H519"/>
          <cell r="I519" t="str">
            <v>fish</v>
          </cell>
          <cell r="J519" t="str">
            <v>juveniles</v>
          </cell>
          <cell r="K519" t="str">
            <v>mortality</v>
          </cell>
          <cell r="L519" t="str">
            <v>EC50</v>
          </cell>
          <cell r="M519" t="str">
            <v>ZnSO4</v>
          </cell>
          <cell r="N519" t="str">
            <v>Total Zn measured daily from each treatment</v>
          </cell>
          <cell r="O519" t="str">
            <v>flow through</v>
          </cell>
          <cell r="P519" t="str">
            <v>Acute</v>
          </cell>
          <cell r="Q519" t="str">
            <v>96-hr</v>
          </cell>
          <cell r="R519" t="str">
            <v>None</v>
          </cell>
          <cell r="S519" t="str">
            <v>N-Lake Superior Water</v>
          </cell>
          <cell r="T519"/>
          <cell r="U519">
            <v>14.9</v>
          </cell>
          <cell r="V519">
            <v>7.41</v>
          </cell>
          <cell r="W519" t="str">
            <v/>
          </cell>
          <cell r="X519">
            <v>6140</v>
          </cell>
          <cell r="Y519">
            <v>6004.92</v>
          </cell>
          <cell r="Z519" t="str">
            <v/>
          </cell>
          <cell r="AA519">
            <v>2.65</v>
          </cell>
          <cell r="AB519">
            <v>10</v>
          </cell>
          <cell r="AC519">
            <v>66.5</v>
          </cell>
          <cell r="AD519">
            <v>3</v>
          </cell>
          <cell r="AE519">
            <v>1.3</v>
          </cell>
          <cell r="AF519">
            <v>0.6</v>
          </cell>
          <cell r="AG519">
            <v>3.4</v>
          </cell>
          <cell r="AH519">
            <v>1.2</v>
          </cell>
          <cell r="AI519">
            <v>170.2</v>
          </cell>
          <cell r="AJ519">
            <v>178</v>
          </cell>
        </row>
        <row r="520">
          <cell r="B520" t="str">
            <v>A508SafoEC50</v>
          </cell>
          <cell r="C520" t="str">
            <v>Holcombe and Andrew 1978</v>
          </cell>
          <cell r="D520">
            <v>1978</v>
          </cell>
          <cell r="E520" t="str">
            <v>Salvelinus fontinalis</v>
          </cell>
          <cell r="F520" t="str">
            <v xml:space="preserve">Salvelinus </v>
          </cell>
          <cell r="G520" t="str">
            <v>fontinalis</v>
          </cell>
          <cell r="H520"/>
          <cell r="I520" t="str">
            <v>fish</v>
          </cell>
          <cell r="J520" t="str">
            <v>juveniles</v>
          </cell>
          <cell r="K520" t="str">
            <v>mortality</v>
          </cell>
          <cell r="L520" t="str">
            <v>EC50</v>
          </cell>
          <cell r="M520" t="str">
            <v>ZnSO4</v>
          </cell>
          <cell r="N520" t="str">
            <v>Total Zn measured daily from each treatment</v>
          </cell>
          <cell r="O520" t="str">
            <v>flow through</v>
          </cell>
          <cell r="P520" t="str">
            <v>Acute</v>
          </cell>
          <cell r="Q520" t="str">
            <v>96-hr</v>
          </cell>
          <cell r="R520" t="str">
            <v>None</v>
          </cell>
          <cell r="S520" t="str">
            <v>N-Lake Superior Water</v>
          </cell>
          <cell r="T520"/>
          <cell r="U520">
            <v>15.7</v>
          </cell>
          <cell r="V520">
            <v>7.17</v>
          </cell>
          <cell r="W520" t="str">
            <v/>
          </cell>
          <cell r="X520">
            <v>6980</v>
          </cell>
          <cell r="Y520">
            <v>6826.44</v>
          </cell>
          <cell r="Z520" t="str">
            <v/>
          </cell>
          <cell r="AA520">
            <v>2.65</v>
          </cell>
          <cell r="AB520">
            <v>10</v>
          </cell>
          <cell r="AC520">
            <v>66.5</v>
          </cell>
          <cell r="AD520">
            <v>3</v>
          </cell>
          <cell r="AE520">
            <v>1.3</v>
          </cell>
          <cell r="AF520">
            <v>0.6</v>
          </cell>
          <cell r="AG520">
            <v>3.4</v>
          </cell>
          <cell r="AH520">
            <v>1.2</v>
          </cell>
          <cell r="AI520">
            <v>170.1</v>
          </cell>
          <cell r="AJ520">
            <v>179</v>
          </cell>
        </row>
        <row r="521">
          <cell r="B521" t="str">
            <v>A509SafoEC50</v>
          </cell>
          <cell r="C521" t="str">
            <v>Holcombe and Andrew 1978</v>
          </cell>
          <cell r="D521">
            <v>1978</v>
          </cell>
          <cell r="E521" t="str">
            <v>Salvelinus fontinalis</v>
          </cell>
          <cell r="F521" t="str">
            <v xml:space="preserve">Salvelinus </v>
          </cell>
          <cell r="G521" t="str">
            <v>fontinalis</v>
          </cell>
          <cell r="H521"/>
          <cell r="I521" t="str">
            <v>fish</v>
          </cell>
          <cell r="J521" t="str">
            <v>juveniles</v>
          </cell>
          <cell r="K521" t="str">
            <v>mortality</v>
          </cell>
          <cell r="L521" t="str">
            <v>EC50</v>
          </cell>
          <cell r="M521" t="str">
            <v>ZnSO4</v>
          </cell>
          <cell r="N521" t="str">
            <v>Total Zn measured daily from each treatment</v>
          </cell>
          <cell r="O521" t="str">
            <v>flow through</v>
          </cell>
          <cell r="P521" t="str">
            <v>Acute</v>
          </cell>
          <cell r="Q521" t="str">
            <v>96-hr</v>
          </cell>
          <cell r="R521" t="str">
            <v>None</v>
          </cell>
          <cell r="S521" t="str">
            <v>N-Lake Superior Water</v>
          </cell>
          <cell r="T521"/>
          <cell r="U521">
            <v>14.8</v>
          </cell>
          <cell r="V521">
            <v>7.31</v>
          </cell>
          <cell r="W521" t="str">
            <v/>
          </cell>
          <cell r="X521">
            <v>4980</v>
          </cell>
          <cell r="Y521">
            <v>4870.4399999999996</v>
          </cell>
          <cell r="Z521" t="str">
            <v/>
          </cell>
          <cell r="AA521">
            <v>2.65</v>
          </cell>
          <cell r="AB521">
            <v>10</v>
          </cell>
          <cell r="AC521">
            <v>63.2</v>
          </cell>
          <cell r="AD521">
            <v>3.0043478260869598</v>
          </cell>
          <cell r="AE521">
            <v>1.30188405797101</v>
          </cell>
          <cell r="AF521">
            <v>0.57082608695652204</v>
          </cell>
          <cell r="AG521">
            <v>3.40492753623188</v>
          </cell>
          <cell r="AH521">
            <v>1.20173913043478</v>
          </cell>
          <cell r="AI521">
            <v>43</v>
          </cell>
          <cell r="AJ521">
            <v>170</v>
          </cell>
        </row>
        <row r="522">
          <cell r="B522" t="str">
            <v>A510SiexEC50</v>
          </cell>
          <cell r="C522" t="str">
            <v>Muyssen et al. 2005</v>
          </cell>
          <cell r="D522">
            <v>2005</v>
          </cell>
          <cell r="E522" t="str">
            <v>Simocephalus exspinosus</v>
          </cell>
          <cell r="F522" t="str">
            <v xml:space="preserve">Simocephalus </v>
          </cell>
          <cell r="G522" t="str">
            <v>exspinosus</v>
          </cell>
          <cell r="H522"/>
          <cell r="I522" t="str">
            <v>invertebrate</v>
          </cell>
          <cell r="J522" t="str">
            <v>&lt;48 hr</v>
          </cell>
          <cell r="K522" t="str">
            <v>mortality</v>
          </cell>
          <cell r="L522" t="str">
            <v>EC50</v>
          </cell>
          <cell r="M522" t="str">
            <v>ZnCl2</v>
          </cell>
          <cell r="N522"/>
          <cell r="O522" t="str">
            <v>static</v>
          </cell>
          <cell r="P522" t="str">
            <v>Acute</v>
          </cell>
          <cell r="Q522" t="str">
            <v>48-hr</v>
          </cell>
          <cell r="R522"/>
          <cell r="S522" t="str">
            <v>S-ISO_1996</v>
          </cell>
          <cell r="T522"/>
          <cell r="U522">
            <v>20</v>
          </cell>
          <cell r="V522">
            <v>7.8</v>
          </cell>
          <cell r="W522" t="str">
            <v/>
          </cell>
          <cell r="X522" t="str">
            <v/>
          </cell>
          <cell r="Y522">
            <v>911</v>
          </cell>
          <cell r="Z522" t="str">
            <v/>
          </cell>
          <cell r="AA522">
            <v>0.3</v>
          </cell>
          <cell r="AB522">
            <v>10</v>
          </cell>
          <cell r="AC522">
            <v>80.16</v>
          </cell>
          <cell r="AD522">
            <v>12.16</v>
          </cell>
          <cell r="AE522">
            <v>17.239999999999998</v>
          </cell>
          <cell r="AF522">
            <v>2.93</v>
          </cell>
          <cell r="AG522">
            <v>48</v>
          </cell>
          <cell r="AH522">
            <v>144.46</v>
          </cell>
          <cell r="AI522">
            <v>45.75</v>
          </cell>
          <cell r="AJ522">
            <v>250</v>
          </cell>
        </row>
        <row r="523">
          <cell r="B523" t="str">
            <v>A511SiexEC50</v>
          </cell>
          <cell r="C523" t="str">
            <v>Muyssen et al. 2005</v>
          </cell>
          <cell r="D523">
            <v>2005</v>
          </cell>
          <cell r="E523" t="str">
            <v>Simocephalus exspinosus</v>
          </cell>
          <cell r="F523" t="str">
            <v xml:space="preserve">Simocephalus </v>
          </cell>
          <cell r="G523" t="str">
            <v>exspinosus</v>
          </cell>
          <cell r="H523"/>
          <cell r="I523" t="str">
            <v>invertebrate</v>
          </cell>
          <cell r="J523" t="str">
            <v>&lt;48 hr</v>
          </cell>
          <cell r="K523" t="str">
            <v>mortality</v>
          </cell>
          <cell r="L523" t="str">
            <v>EC50</v>
          </cell>
          <cell r="M523" t="str">
            <v>ZnCl2</v>
          </cell>
          <cell r="N523"/>
          <cell r="O523" t="str">
            <v>static</v>
          </cell>
          <cell r="P523" t="str">
            <v>Acute</v>
          </cell>
          <cell r="Q523" t="str">
            <v>48-hr</v>
          </cell>
          <cell r="R523"/>
          <cell r="S523" t="str">
            <v>S-ISO_1996</v>
          </cell>
          <cell r="T523"/>
          <cell r="U523">
            <v>20</v>
          </cell>
          <cell r="V523">
            <v>7.8</v>
          </cell>
          <cell r="W523" t="str">
            <v/>
          </cell>
          <cell r="X523" t="str">
            <v/>
          </cell>
          <cell r="Y523">
            <v>1504</v>
          </cell>
          <cell r="Z523" t="str">
            <v/>
          </cell>
          <cell r="AA523">
            <v>0.3</v>
          </cell>
          <cell r="AB523">
            <v>10</v>
          </cell>
          <cell r="AC523">
            <v>80.16</v>
          </cell>
          <cell r="AD523">
            <v>12.16</v>
          </cell>
          <cell r="AE523">
            <v>17.239999999999998</v>
          </cell>
          <cell r="AF523">
            <v>2.93</v>
          </cell>
          <cell r="AG523">
            <v>48</v>
          </cell>
          <cell r="AH523">
            <v>144.46</v>
          </cell>
          <cell r="AI523">
            <v>45.75</v>
          </cell>
          <cell r="AJ523">
            <v>250</v>
          </cell>
        </row>
        <row r="524">
          <cell r="B524" t="str">
            <v>A512SiveEC50</v>
          </cell>
          <cell r="C524" t="str">
            <v>Muyssen et al. 2005</v>
          </cell>
          <cell r="D524">
            <v>2005</v>
          </cell>
          <cell r="E524" t="str">
            <v>Simocephalus vetulus</v>
          </cell>
          <cell r="F524" t="str">
            <v xml:space="preserve">Simocephalus </v>
          </cell>
          <cell r="G524" t="str">
            <v>vetulus</v>
          </cell>
          <cell r="H524"/>
          <cell r="I524" t="str">
            <v>invertebrate</v>
          </cell>
          <cell r="J524" t="str">
            <v>&lt;48 hr</v>
          </cell>
          <cell r="K524" t="str">
            <v>mortality</v>
          </cell>
          <cell r="L524" t="str">
            <v>EC50</v>
          </cell>
          <cell r="M524" t="str">
            <v>ZnCl2</v>
          </cell>
          <cell r="N524"/>
          <cell r="O524" t="str">
            <v>static</v>
          </cell>
          <cell r="P524" t="str">
            <v>Acute</v>
          </cell>
          <cell r="Q524" t="str">
            <v>48-hr</v>
          </cell>
          <cell r="R524"/>
          <cell r="S524" t="str">
            <v>S-ISO_1996</v>
          </cell>
          <cell r="T524"/>
          <cell r="U524">
            <v>20</v>
          </cell>
          <cell r="V524">
            <v>7.8</v>
          </cell>
          <cell r="W524" t="str">
            <v/>
          </cell>
          <cell r="X524" t="str">
            <v/>
          </cell>
          <cell r="Y524">
            <v>1042</v>
          </cell>
          <cell r="Z524" t="str">
            <v/>
          </cell>
          <cell r="AA524">
            <v>0.3</v>
          </cell>
          <cell r="AB524">
            <v>10</v>
          </cell>
          <cell r="AC524">
            <v>80.16</v>
          </cell>
          <cell r="AD524">
            <v>12.16</v>
          </cell>
          <cell r="AE524">
            <v>17.239999999999998</v>
          </cell>
          <cell r="AF524">
            <v>2.93</v>
          </cell>
          <cell r="AG524">
            <v>48</v>
          </cell>
          <cell r="AH524">
            <v>144.46</v>
          </cell>
          <cell r="AI524">
            <v>45.75</v>
          </cell>
          <cell r="AJ524">
            <v>250</v>
          </cell>
        </row>
        <row r="525">
          <cell r="B525" t="str">
            <v>A513SiveEC50</v>
          </cell>
          <cell r="C525" t="str">
            <v>Muyssen et al. 2005</v>
          </cell>
          <cell r="D525">
            <v>2005</v>
          </cell>
          <cell r="E525" t="str">
            <v>Simocephalus vetulus</v>
          </cell>
          <cell r="F525" t="str">
            <v xml:space="preserve">Simocephalus </v>
          </cell>
          <cell r="G525" t="str">
            <v>vetulus</v>
          </cell>
          <cell r="H525"/>
          <cell r="I525" t="str">
            <v>invertebrate</v>
          </cell>
          <cell r="J525" t="str">
            <v>&lt;48 hr</v>
          </cell>
          <cell r="K525" t="str">
            <v>mortality</v>
          </cell>
          <cell r="L525" t="str">
            <v>EC50</v>
          </cell>
          <cell r="M525" t="str">
            <v>ZnCl2</v>
          </cell>
          <cell r="N525"/>
          <cell r="O525" t="str">
            <v>static</v>
          </cell>
          <cell r="P525" t="str">
            <v>Acute</v>
          </cell>
          <cell r="Q525" t="str">
            <v>48-hr</v>
          </cell>
          <cell r="R525"/>
          <cell r="S525" t="str">
            <v>S-ISO_1996</v>
          </cell>
          <cell r="T525"/>
          <cell r="U525">
            <v>20</v>
          </cell>
          <cell r="V525">
            <v>7.8</v>
          </cell>
          <cell r="W525" t="str">
            <v/>
          </cell>
          <cell r="X525" t="str">
            <v/>
          </cell>
          <cell r="Y525">
            <v>847</v>
          </cell>
          <cell r="Z525" t="str">
            <v/>
          </cell>
          <cell r="AA525">
            <v>0.3</v>
          </cell>
          <cell r="AB525">
            <v>10</v>
          </cell>
          <cell r="AC525">
            <v>80.16</v>
          </cell>
          <cell r="AD525">
            <v>12.16</v>
          </cell>
          <cell r="AE525">
            <v>17.239999999999998</v>
          </cell>
          <cell r="AF525">
            <v>2.93</v>
          </cell>
          <cell r="AG525">
            <v>48</v>
          </cell>
          <cell r="AH525">
            <v>144.46</v>
          </cell>
          <cell r="AI525">
            <v>45.75</v>
          </cell>
          <cell r="AJ525">
            <v>250</v>
          </cell>
        </row>
        <row r="526">
          <cell r="B526" t="str">
            <v>A514TharEC50</v>
          </cell>
          <cell r="C526" t="str">
            <v>Buhl and Hamilton 1990</v>
          </cell>
          <cell r="D526">
            <v>1990</v>
          </cell>
          <cell r="E526" t="str">
            <v>Thymallus arcticus</v>
          </cell>
          <cell r="F526" t="str">
            <v xml:space="preserve">Thymallus </v>
          </cell>
          <cell r="G526" t="str">
            <v>arcticus</v>
          </cell>
          <cell r="H526"/>
          <cell r="I526" t="str">
            <v>fish</v>
          </cell>
          <cell r="J526" t="str">
            <v>fry</v>
          </cell>
          <cell r="K526" t="str">
            <v>mortality</v>
          </cell>
          <cell r="L526" t="str">
            <v>EC50</v>
          </cell>
          <cell r="M526" t="str">
            <v>ZnCl2</v>
          </cell>
          <cell r="N526" t="str">
            <v>Not stated</v>
          </cell>
          <cell r="O526" t="str">
            <v>static</v>
          </cell>
          <cell r="P526" t="str">
            <v>Acute</v>
          </cell>
          <cell r="Q526" t="str">
            <v>96-hr</v>
          </cell>
          <cell r="R526"/>
          <cell r="S526" t="str">
            <v>S-EPA Soft water</v>
          </cell>
          <cell r="T526"/>
          <cell r="U526">
            <v>12</v>
          </cell>
          <cell r="V526">
            <v>7.55</v>
          </cell>
          <cell r="W526" t="str">
            <v/>
          </cell>
          <cell r="X526">
            <v>315</v>
          </cell>
          <cell r="Y526">
            <v>308.07</v>
          </cell>
          <cell r="Z526" t="str">
            <v/>
          </cell>
          <cell r="AA526">
            <v>0.5</v>
          </cell>
          <cell r="AB526">
            <v>10</v>
          </cell>
          <cell r="AC526">
            <v>6.8</v>
          </cell>
          <cell r="AD526">
            <v>5.9</v>
          </cell>
          <cell r="AE526">
            <v>12.8</v>
          </cell>
          <cell r="AF526">
            <v>1.02</v>
          </cell>
          <cell r="AG526">
            <v>36.799999999999997</v>
          </cell>
          <cell r="AH526">
            <v>0.86</v>
          </cell>
          <cell r="AI526">
            <v>30.9</v>
          </cell>
          <cell r="AJ526">
            <v>41.3</v>
          </cell>
        </row>
        <row r="527">
          <cell r="B527" t="str">
            <v>A515TharEC50</v>
          </cell>
          <cell r="C527" t="str">
            <v>Buhl and Hamilton 1990</v>
          </cell>
          <cell r="D527">
            <v>1990</v>
          </cell>
          <cell r="E527" t="str">
            <v>Thymallus arcticus</v>
          </cell>
          <cell r="F527" t="str">
            <v xml:space="preserve">Thymallus </v>
          </cell>
          <cell r="G527" t="str">
            <v>arcticus</v>
          </cell>
          <cell r="H527"/>
          <cell r="I527" t="str">
            <v>fish</v>
          </cell>
          <cell r="J527" t="str">
            <v>0.2 g</v>
          </cell>
          <cell r="K527" t="str">
            <v>mortality</v>
          </cell>
          <cell r="L527" t="str">
            <v>EC50</v>
          </cell>
          <cell r="M527" t="str">
            <v>ZnCl2</v>
          </cell>
          <cell r="N527" t="str">
            <v>Not stated</v>
          </cell>
          <cell r="O527" t="str">
            <v>static</v>
          </cell>
          <cell r="P527" t="str">
            <v>Acute</v>
          </cell>
          <cell r="Q527" t="str">
            <v>96-hr</v>
          </cell>
          <cell r="R527"/>
          <cell r="S527" t="str">
            <v>S-EPA Soft water</v>
          </cell>
          <cell r="T527"/>
          <cell r="U527">
            <v>12</v>
          </cell>
          <cell r="V527">
            <v>7.55</v>
          </cell>
          <cell r="W527" t="str">
            <v/>
          </cell>
          <cell r="X527">
            <v>142</v>
          </cell>
          <cell r="Y527">
            <v>138.876</v>
          </cell>
          <cell r="Z527" t="str">
            <v/>
          </cell>
          <cell r="AA527">
            <v>0.5</v>
          </cell>
          <cell r="AB527">
            <v>10</v>
          </cell>
          <cell r="AC527">
            <v>6.8</v>
          </cell>
          <cell r="AD527">
            <v>5.9</v>
          </cell>
          <cell r="AE527">
            <v>12.8</v>
          </cell>
          <cell r="AF527">
            <v>1.02</v>
          </cell>
          <cell r="AG527">
            <v>36.799999999999997</v>
          </cell>
          <cell r="AH527">
            <v>0.86</v>
          </cell>
          <cell r="AI527">
            <v>30.9</v>
          </cell>
          <cell r="AJ527">
            <v>41.3</v>
          </cell>
        </row>
        <row r="528">
          <cell r="B528" t="str">
            <v>A516TharEC50</v>
          </cell>
          <cell r="C528" t="str">
            <v>Buhl and Hamilton 1990</v>
          </cell>
          <cell r="D528">
            <v>1990</v>
          </cell>
          <cell r="E528" t="str">
            <v>Thymallus arcticus</v>
          </cell>
          <cell r="F528" t="str">
            <v xml:space="preserve">Thymallus </v>
          </cell>
          <cell r="G528" t="str">
            <v>arcticus</v>
          </cell>
          <cell r="H528"/>
          <cell r="I528" t="str">
            <v>fish</v>
          </cell>
          <cell r="J528" t="str">
            <v>0.34 g</v>
          </cell>
          <cell r="K528" t="str">
            <v>mortality</v>
          </cell>
          <cell r="L528" t="str">
            <v>EC50</v>
          </cell>
          <cell r="M528" t="str">
            <v>ZnCl2</v>
          </cell>
          <cell r="N528" t="str">
            <v>Not stated</v>
          </cell>
          <cell r="O528" t="str">
            <v>static</v>
          </cell>
          <cell r="P528" t="str">
            <v>Acute</v>
          </cell>
          <cell r="Q528" t="str">
            <v>96-hr</v>
          </cell>
          <cell r="R528"/>
          <cell r="S528" t="str">
            <v>S-EPA Soft water</v>
          </cell>
          <cell r="T528"/>
          <cell r="U528">
            <v>12</v>
          </cell>
          <cell r="V528">
            <v>7.55</v>
          </cell>
          <cell r="W528" t="str">
            <v/>
          </cell>
          <cell r="X528">
            <v>112</v>
          </cell>
          <cell r="Y528">
            <v>109.536</v>
          </cell>
          <cell r="Z528" t="str">
            <v/>
          </cell>
          <cell r="AA528">
            <v>0.5</v>
          </cell>
          <cell r="AB528">
            <v>10</v>
          </cell>
          <cell r="AC528">
            <v>6.8</v>
          </cell>
          <cell r="AD528">
            <v>5.9</v>
          </cell>
          <cell r="AE528">
            <v>12.8</v>
          </cell>
          <cell r="AF528">
            <v>1.02</v>
          </cell>
          <cell r="AG528">
            <v>36.799999999999997</v>
          </cell>
          <cell r="AH528">
            <v>0.86</v>
          </cell>
          <cell r="AI528">
            <v>30.9</v>
          </cell>
          <cell r="AJ528">
            <v>41.3</v>
          </cell>
        </row>
        <row r="529">
          <cell r="B529" t="str">
            <v>A517TharEC50</v>
          </cell>
          <cell r="C529" t="str">
            <v>Buhl and Hamilton 1990</v>
          </cell>
          <cell r="D529">
            <v>1990</v>
          </cell>
          <cell r="E529" t="str">
            <v>Thymallus arcticus</v>
          </cell>
          <cell r="F529" t="str">
            <v xml:space="preserve">Thymallus </v>
          </cell>
          <cell r="G529" t="str">
            <v>arcticus</v>
          </cell>
          <cell r="H529"/>
          <cell r="I529" t="str">
            <v>fish</v>
          </cell>
          <cell r="J529" t="str">
            <v>0.85 g</v>
          </cell>
          <cell r="K529" t="str">
            <v>mortality</v>
          </cell>
          <cell r="L529" t="str">
            <v>EC50</v>
          </cell>
          <cell r="M529" t="str">
            <v>ZnCl2</v>
          </cell>
          <cell r="N529" t="str">
            <v>Not stated</v>
          </cell>
          <cell r="O529" t="str">
            <v>static</v>
          </cell>
          <cell r="P529" t="str">
            <v>Acute</v>
          </cell>
          <cell r="Q529" t="str">
            <v>96-hr</v>
          </cell>
          <cell r="R529"/>
          <cell r="S529" t="str">
            <v>S-EPA Soft water</v>
          </cell>
          <cell r="T529"/>
          <cell r="U529">
            <v>12</v>
          </cell>
          <cell r="V529">
            <v>7.55</v>
          </cell>
          <cell r="W529" t="str">
            <v/>
          </cell>
          <cell r="X529">
            <v>166</v>
          </cell>
          <cell r="Y529">
            <v>162.34799999999998</v>
          </cell>
          <cell r="Z529" t="str">
            <v/>
          </cell>
          <cell r="AA529">
            <v>0.5</v>
          </cell>
          <cell r="AB529">
            <v>10</v>
          </cell>
          <cell r="AC529">
            <v>6.8</v>
          </cell>
          <cell r="AD529">
            <v>5.9</v>
          </cell>
          <cell r="AE529">
            <v>12.8</v>
          </cell>
          <cell r="AF529">
            <v>1.02</v>
          </cell>
          <cell r="AG529">
            <v>36.799999999999997</v>
          </cell>
          <cell r="AH529">
            <v>0.86</v>
          </cell>
          <cell r="AI529">
            <v>30.9</v>
          </cell>
          <cell r="AJ529">
            <v>41.3</v>
          </cell>
        </row>
        <row r="530">
          <cell r="B530" t="str">
            <v>A518TharEC50</v>
          </cell>
          <cell r="C530" t="str">
            <v>Buhl and Hamilton 1990</v>
          </cell>
          <cell r="D530">
            <v>1990</v>
          </cell>
          <cell r="E530" t="str">
            <v>Thymallus arcticus</v>
          </cell>
          <cell r="F530" t="str">
            <v xml:space="preserve">Thymallus </v>
          </cell>
          <cell r="G530" t="str">
            <v>arcticus</v>
          </cell>
          <cell r="H530"/>
          <cell r="I530" t="str">
            <v>fish</v>
          </cell>
          <cell r="J530" t="str">
            <v>0.97 g</v>
          </cell>
          <cell r="K530" t="str">
            <v>mortality</v>
          </cell>
          <cell r="L530" t="str">
            <v>EC50</v>
          </cell>
          <cell r="M530" t="str">
            <v>ZnCl2</v>
          </cell>
          <cell r="N530" t="str">
            <v>Not stated</v>
          </cell>
          <cell r="O530" t="str">
            <v>static</v>
          </cell>
          <cell r="P530" t="str">
            <v>Acute</v>
          </cell>
          <cell r="Q530" t="str">
            <v>96-hr</v>
          </cell>
          <cell r="R530"/>
          <cell r="S530" t="str">
            <v>S-EPA Soft water</v>
          </cell>
          <cell r="T530"/>
          <cell r="U530">
            <v>12</v>
          </cell>
          <cell r="V530">
            <v>7.55</v>
          </cell>
          <cell r="W530" t="str">
            <v/>
          </cell>
          <cell r="X530">
            <v>168</v>
          </cell>
          <cell r="Y530">
            <v>164.304</v>
          </cell>
          <cell r="Z530" t="str">
            <v/>
          </cell>
          <cell r="AA530">
            <v>0.5</v>
          </cell>
          <cell r="AB530">
            <v>10</v>
          </cell>
          <cell r="AC530">
            <v>6.8</v>
          </cell>
          <cell r="AD530">
            <v>5.9</v>
          </cell>
          <cell r="AE530">
            <v>12.8</v>
          </cell>
          <cell r="AF530">
            <v>1.02</v>
          </cell>
          <cell r="AG530">
            <v>36.799999999999997</v>
          </cell>
          <cell r="AH530">
            <v>0.86</v>
          </cell>
          <cell r="AI530">
            <v>30.9</v>
          </cell>
          <cell r="AJ530">
            <v>41.3</v>
          </cell>
        </row>
        <row r="531">
          <cell r="B531" t="str">
            <v>A519TharEC50</v>
          </cell>
          <cell r="C531" t="str">
            <v>Buhl and Hamilton 1990</v>
          </cell>
          <cell r="D531">
            <v>1990</v>
          </cell>
          <cell r="E531" t="str">
            <v>Thymallus arcticus</v>
          </cell>
          <cell r="F531" t="str">
            <v xml:space="preserve">Thymallus </v>
          </cell>
          <cell r="G531" t="str">
            <v>arcticus</v>
          </cell>
          <cell r="H531"/>
          <cell r="I531" t="str">
            <v>fish</v>
          </cell>
          <cell r="J531" t="str">
            <v>1.85 g</v>
          </cell>
          <cell r="K531" t="str">
            <v>mortality</v>
          </cell>
          <cell r="L531" t="str">
            <v>EC50</v>
          </cell>
          <cell r="M531" t="str">
            <v>ZnCl2</v>
          </cell>
          <cell r="N531" t="str">
            <v>Not stated</v>
          </cell>
          <cell r="O531" t="str">
            <v>static</v>
          </cell>
          <cell r="P531" t="str">
            <v>Acute</v>
          </cell>
          <cell r="Q531" t="str">
            <v>96-hr</v>
          </cell>
          <cell r="R531"/>
          <cell r="S531" t="str">
            <v>S-EPA Soft water</v>
          </cell>
          <cell r="T531"/>
          <cell r="U531">
            <v>12</v>
          </cell>
          <cell r="V531">
            <v>7.55</v>
          </cell>
          <cell r="W531" t="str">
            <v/>
          </cell>
          <cell r="X531">
            <v>168</v>
          </cell>
          <cell r="Y531">
            <v>164.304</v>
          </cell>
          <cell r="Z531" t="str">
            <v/>
          </cell>
          <cell r="AA531">
            <v>0.5</v>
          </cell>
          <cell r="AB531">
            <v>10</v>
          </cell>
          <cell r="AC531">
            <v>6.8</v>
          </cell>
          <cell r="AD531">
            <v>5.9</v>
          </cell>
          <cell r="AE531">
            <v>12.8</v>
          </cell>
          <cell r="AF531">
            <v>1.02</v>
          </cell>
          <cell r="AG531">
            <v>36.799999999999997</v>
          </cell>
          <cell r="AH531">
            <v>0.86</v>
          </cell>
          <cell r="AI531">
            <v>30.9</v>
          </cell>
          <cell r="AJ531">
            <v>41.3</v>
          </cell>
        </row>
        <row r="532">
          <cell r="B532" t="str">
            <v>A520TharEC50</v>
          </cell>
          <cell r="C532" t="str">
            <v>Buhl and Hamilton 1990</v>
          </cell>
          <cell r="D532">
            <v>1990</v>
          </cell>
          <cell r="E532" t="str">
            <v>Thymallus arcticus</v>
          </cell>
          <cell r="F532" t="str">
            <v xml:space="preserve">Thymallus </v>
          </cell>
          <cell r="G532" t="str">
            <v>arcticus</v>
          </cell>
          <cell r="H532"/>
          <cell r="I532" t="str">
            <v>fish</v>
          </cell>
          <cell r="J532" t="str">
            <v>alevin</v>
          </cell>
          <cell r="K532" t="str">
            <v>mortality</v>
          </cell>
          <cell r="L532" t="str">
            <v>EC50</v>
          </cell>
          <cell r="M532" t="str">
            <v>ZnCl2</v>
          </cell>
          <cell r="N532" t="str">
            <v>Not stated</v>
          </cell>
          <cell r="O532" t="str">
            <v>static</v>
          </cell>
          <cell r="P532" t="str">
            <v>Acute</v>
          </cell>
          <cell r="Q532" t="str">
            <v>96-hr</v>
          </cell>
          <cell r="R532"/>
          <cell r="S532" t="str">
            <v>S-EPA Soft water</v>
          </cell>
          <cell r="T532"/>
          <cell r="U532">
            <v>12</v>
          </cell>
          <cell r="V532">
            <v>7.55</v>
          </cell>
          <cell r="W532" t="str">
            <v>&gt;</v>
          </cell>
          <cell r="X532">
            <v>1580</v>
          </cell>
          <cell r="Y532">
            <v>1545.24</v>
          </cell>
          <cell r="Z532" t="str">
            <v/>
          </cell>
          <cell r="AA532">
            <v>0.5</v>
          </cell>
          <cell r="AB532">
            <v>10</v>
          </cell>
          <cell r="AC532">
            <v>6.8</v>
          </cell>
          <cell r="AD532">
            <v>5.9</v>
          </cell>
          <cell r="AE532">
            <v>12.8</v>
          </cell>
          <cell r="AF532">
            <v>1.02</v>
          </cell>
          <cell r="AG532">
            <v>36.799999999999997</v>
          </cell>
          <cell r="AH532">
            <v>0.86</v>
          </cell>
          <cell r="AI532">
            <v>30.9</v>
          </cell>
          <cell r="AJ532">
            <v>41.3</v>
          </cell>
        </row>
        <row r="533">
          <cell r="B533" t="str">
            <v>A521TharEC50</v>
          </cell>
          <cell r="C533" t="str">
            <v>Buhl and Hamilton 1990</v>
          </cell>
          <cell r="D533">
            <v>1990</v>
          </cell>
          <cell r="E533" t="str">
            <v>Thymallus arcticus</v>
          </cell>
          <cell r="F533" t="str">
            <v xml:space="preserve">Thymallus </v>
          </cell>
          <cell r="G533" t="str">
            <v>arcticus</v>
          </cell>
          <cell r="H533"/>
          <cell r="I533" t="str">
            <v>fish</v>
          </cell>
          <cell r="J533" t="str">
            <v>alevin</v>
          </cell>
          <cell r="K533" t="str">
            <v>mortality</v>
          </cell>
          <cell r="L533" t="str">
            <v>EC50</v>
          </cell>
          <cell r="M533" t="str">
            <v>ZnCl2</v>
          </cell>
          <cell r="N533" t="str">
            <v>Not stated</v>
          </cell>
          <cell r="O533" t="str">
            <v>static</v>
          </cell>
          <cell r="P533" t="str">
            <v>Acute</v>
          </cell>
          <cell r="Q533" t="str">
            <v>96-hr</v>
          </cell>
          <cell r="R533"/>
          <cell r="S533" t="str">
            <v>S-EPA Soft water</v>
          </cell>
          <cell r="T533"/>
          <cell r="U533">
            <v>12</v>
          </cell>
          <cell r="V533">
            <v>7.55</v>
          </cell>
          <cell r="W533" t="str">
            <v/>
          </cell>
          <cell r="X533">
            <v>2920</v>
          </cell>
          <cell r="Y533">
            <v>2855.7599999999998</v>
          </cell>
          <cell r="Z533" t="str">
            <v/>
          </cell>
          <cell r="AA533">
            <v>0.5</v>
          </cell>
          <cell r="AB533">
            <v>10</v>
          </cell>
          <cell r="AC533">
            <v>6.8</v>
          </cell>
          <cell r="AD533">
            <v>5.9</v>
          </cell>
          <cell r="AE533">
            <v>12.8</v>
          </cell>
          <cell r="AF533">
            <v>1.02</v>
          </cell>
          <cell r="AG533">
            <v>36.799999999999997</v>
          </cell>
          <cell r="AH533">
            <v>0.86</v>
          </cell>
          <cell r="AI533">
            <v>30.9</v>
          </cell>
          <cell r="AJ533">
            <v>41.3</v>
          </cell>
        </row>
        <row r="534">
          <cell r="B534" t="str">
            <v>A522TimoEC50</v>
          </cell>
          <cell r="C534" t="str">
            <v>Qureshi and Saksena 1980</v>
          </cell>
          <cell r="D534">
            <v>1980</v>
          </cell>
          <cell r="E534" t="str">
            <v>Tilapia mossambica</v>
          </cell>
          <cell r="F534" t="str">
            <v xml:space="preserve">Tilapia </v>
          </cell>
          <cell r="G534" t="str">
            <v>mossambica</v>
          </cell>
          <cell r="H534"/>
          <cell r="I534" t="str">
            <v>fish</v>
          </cell>
          <cell r="J534" t="str">
            <v>NR</v>
          </cell>
          <cell r="K534" t="str">
            <v>mortality</v>
          </cell>
          <cell r="L534" t="str">
            <v>EC50</v>
          </cell>
          <cell r="M534"/>
          <cell r="N534"/>
          <cell r="O534" t="str">
            <v>static</v>
          </cell>
          <cell r="P534" t="str">
            <v>Acute</v>
          </cell>
          <cell r="Q534" t="str">
            <v>96-hr</v>
          </cell>
          <cell r="R534"/>
          <cell r="S534" t="str">
            <v>WIP</v>
          </cell>
          <cell r="T534"/>
          <cell r="U534" t="str">
            <v/>
          </cell>
          <cell r="V534" t="str">
            <v/>
          </cell>
          <cell r="W534" t="str">
            <v/>
          </cell>
          <cell r="X534">
            <v>1600</v>
          </cell>
          <cell r="Y534">
            <v>1564.8</v>
          </cell>
          <cell r="Z534" t="str">
            <v/>
          </cell>
          <cell r="AA534" t="str">
            <v/>
          </cell>
          <cell r="AB534" t="str">
            <v/>
          </cell>
          <cell r="AC534" t="str">
            <v/>
          </cell>
          <cell r="AD534" t="str">
            <v/>
          </cell>
          <cell r="AE534" t="str">
            <v/>
          </cell>
          <cell r="AF534" t="str">
            <v/>
          </cell>
          <cell r="AG534" t="str">
            <v/>
          </cell>
          <cell r="AH534" t="str">
            <v/>
          </cell>
          <cell r="AI534" t="str">
            <v/>
          </cell>
          <cell r="AJ534">
            <v>115</v>
          </cell>
        </row>
        <row r="535">
          <cell r="B535" t="str">
            <v>A523TrfaEC50</v>
          </cell>
          <cell r="C535" t="str">
            <v>Rehwoldt et al. 1973</v>
          </cell>
          <cell r="D535">
            <v>1973</v>
          </cell>
          <cell r="E535" t="str">
            <v>Tricoptera family</v>
          </cell>
          <cell r="F535" t="str">
            <v xml:space="preserve">Tricoptera </v>
          </cell>
          <cell r="G535" t="str">
            <v>family</v>
          </cell>
          <cell r="H535"/>
          <cell r="I535" t="str">
            <v>invertebrate</v>
          </cell>
          <cell r="J535" t="str">
            <v>NR</v>
          </cell>
          <cell r="K535" t="str">
            <v>mortality</v>
          </cell>
          <cell r="L535" t="str">
            <v>EC50</v>
          </cell>
          <cell r="M535" t="str">
            <v>Zn(NO3)2</v>
          </cell>
          <cell r="N535" t="str">
            <v>Not indicated</v>
          </cell>
          <cell r="O535" t="str">
            <v>static</v>
          </cell>
          <cell r="P535" t="str">
            <v>Acute</v>
          </cell>
          <cell r="Q535" t="str">
            <v>96-hr</v>
          </cell>
          <cell r="R535"/>
          <cell r="S535" t="str">
            <v>N-Hudson River</v>
          </cell>
          <cell r="T535"/>
          <cell r="U535">
            <v>17</v>
          </cell>
          <cell r="V535">
            <v>7.6</v>
          </cell>
          <cell r="W535" t="str">
            <v/>
          </cell>
          <cell r="X535">
            <v>58100</v>
          </cell>
          <cell r="Y535">
            <v>56821.799999999996</v>
          </cell>
          <cell r="Z535" t="str">
            <v/>
          </cell>
          <cell r="AA535">
            <v>1.7</v>
          </cell>
          <cell r="AB535">
            <v>10</v>
          </cell>
          <cell r="AC535">
            <v>13.324493669240567</v>
          </cell>
          <cell r="AD535">
            <v>4.0623456308660266</v>
          </cell>
          <cell r="AE535">
            <v>7.0874966325747701</v>
          </cell>
          <cell r="AF535">
            <v>1.0868265635595895</v>
          </cell>
          <cell r="AG535">
            <v>6.4060065717502725</v>
          </cell>
          <cell r="AH535">
            <v>4.1597445271105666</v>
          </cell>
          <cell r="AI535">
            <v>29.9</v>
          </cell>
          <cell r="AJ535">
            <v>50</v>
          </cell>
        </row>
        <row r="536">
          <cell r="B536" t="str">
            <v>A524TrprEC50</v>
          </cell>
          <cell r="C536" t="str">
            <v>Lelande and Pinel-Alloul 1986</v>
          </cell>
          <cell r="D536">
            <v>1986</v>
          </cell>
          <cell r="E536" t="str">
            <v>Tropocyclops prasinus</v>
          </cell>
          <cell r="F536" t="str">
            <v xml:space="preserve">Tropocyclops </v>
          </cell>
          <cell r="G536" t="str">
            <v>prasinus</v>
          </cell>
          <cell r="H536"/>
          <cell r="I536" t="str">
            <v>invertebrate</v>
          </cell>
          <cell r="J536" t="str">
            <v>mixed</v>
          </cell>
          <cell r="K536" t="str">
            <v>mortality</v>
          </cell>
          <cell r="L536" t="str">
            <v>EC50</v>
          </cell>
          <cell r="M536"/>
          <cell r="N536"/>
          <cell r="O536" t="str">
            <v>static</v>
          </cell>
          <cell r="P536" t="str">
            <v>Acute</v>
          </cell>
          <cell r="Q536" t="str">
            <v>96-hr</v>
          </cell>
          <cell r="R536"/>
          <cell r="S536" t="str">
            <v>WIP</v>
          </cell>
          <cell r="T536"/>
          <cell r="U536" t="str">
            <v/>
          </cell>
          <cell r="V536" t="str">
            <v/>
          </cell>
          <cell r="W536" t="str">
            <v/>
          </cell>
          <cell r="X536">
            <v>52</v>
          </cell>
          <cell r="Y536">
            <v>50.856000000000002</v>
          </cell>
          <cell r="Z536" t="str">
            <v/>
          </cell>
          <cell r="AA536" t="str">
            <v/>
          </cell>
          <cell r="AB536" t="str">
            <v/>
          </cell>
          <cell r="AC536" t="str">
            <v/>
          </cell>
          <cell r="AD536" t="str">
            <v/>
          </cell>
          <cell r="AE536" t="str">
            <v/>
          </cell>
          <cell r="AF536" t="str">
            <v/>
          </cell>
          <cell r="AG536" t="str">
            <v/>
          </cell>
          <cell r="AH536" t="str">
            <v/>
          </cell>
          <cell r="AI536" t="str">
            <v/>
          </cell>
          <cell r="AJ536">
            <v>10</v>
          </cell>
        </row>
        <row r="537">
          <cell r="B537" t="str">
            <v>A525TrprEC50</v>
          </cell>
          <cell r="C537" t="str">
            <v>Lelande and Pinel-Alloul 1986</v>
          </cell>
          <cell r="D537">
            <v>1986</v>
          </cell>
          <cell r="E537" t="str">
            <v>Tropocyclops prasinus</v>
          </cell>
          <cell r="F537" t="str">
            <v xml:space="preserve">Tropocyclops </v>
          </cell>
          <cell r="G537" t="str">
            <v>prasinus</v>
          </cell>
          <cell r="H537"/>
          <cell r="I537" t="str">
            <v>invertebrate</v>
          </cell>
          <cell r="J537" t="str">
            <v>mixed</v>
          </cell>
          <cell r="K537" t="str">
            <v>mortality</v>
          </cell>
          <cell r="L537" t="str">
            <v>EC50</v>
          </cell>
          <cell r="M537"/>
          <cell r="N537"/>
          <cell r="O537" t="str">
            <v>static</v>
          </cell>
          <cell r="P537" t="str">
            <v>Acute</v>
          </cell>
          <cell r="Q537" t="str">
            <v>96-hr</v>
          </cell>
          <cell r="R537"/>
          <cell r="S537" t="str">
            <v>WIP</v>
          </cell>
          <cell r="T537"/>
          <cell r="U537" t="str">
            <v/>
          </cell>
          <cell r="V537" t="str">
            <v/>
          </cell>
          <cell r="W537" t="str">
            <v/>
          </cell>
          <cell r="X537">
            <v>264</v>
          </cell>
          <cell r="Y537">
            <v>258.19200000000001</v>
          </cell>
          <cell r="Z537" t="str">
            <v/>
          </cell>
          <cell r="AA537" t="str">
            <v/>
          </cell>
          <cell r="AB537" t="str">
            <v/>
          </cell>
          <cell r="AC537" t="str">
            <v/>
          </cell>
          <cell r="AD537" t="str">
            <v/>
          </cell>
          <cell r="AE537" t="str">
            <v/>
          </cell>
          <cell r="AF537" t="str">
            <v/>
          </cell>
          <cell r="AG537" t="str">
            <v/>
          </cell>
          <cell r="AH537" t="str">
            <v/>
          </cell>
          <cell r="AI537" t="str">
            <v/>
          </cell>
          <cell r="AJ537">
            <v>10</v>
          </cell>
        </row>
        <row r="538">
          <cell r="B538" t="str">
            <v>A526TutuEC50</v>
          </cell>
          <cell r="C538" t="str">
            <v>Khangarot 1991</v>
          </cell>
          <cell r="D538">
            <v>1991</v>
          </cell>
          <cell r="E538" t="str">
            <v>Tubifex tubifex</v>
          </cell>
          <cell r="F538" t="str">
            <v xml:space="preserve">Tubifex </v>
          </cell>
          <cell r="G538" t="str">
            <v>tubifex</v>
          </cell>
          <cell r="H538"/>
          <cell r="I538" t="str">
            <v>invertebrate</v>
          </cell>
          <cell r="J538" t="str">
            <v>NR</v>
          </cell>
          <cell r="K538" t="str">
            <v>mortality</v>
          </cell>
          <cell r="L538" t="str">
            <v>EC50</v>
          </cell>
          <cell r="M538" t="str">
            <v>ZnSO4</v>
          </cell>
          <cell r="N538" t="str">
            <v>Not clearly indicated</v>
          </cell>
          <cell r="O538" t="str">
            <v>renewal</v>
          </cell>
          <cell r="P538" t="str">
            <v>Acute</v>
          </cell>
          <cell r="Q538" t="str">
            <v>96-hr</v>
          </cell>
          <cell r="R538" t="str">
            <v>Not specified</v>
          </cell>
          <cell r="S538" t="str">
            <v>W-tubewell water</v>
          </cell>
          <cell r="T538"/>
          <cell r="U538">
            <v>30</v>
          </cell>
          <cell r="V538">
            <v>7.6</v>
          </cell>
          <cell r="W538" t="str">
            <v/>
          </cell>
          <cell r="X538">
            <v>17780</v>
          </cell>
          <cell r="Y538">
            <v>17388.84</v>
          </cell>
          <cell r="Z538" t="str">
            <v/>
          </cell>
          <cell r="AA538">
            <v>1.6</v>
          </cell>
          <cell r="AB538">
            <v>10</v>
          </cell>
          <cell r="AC538">
            <v>160</v>
          </cell>
          <cell r="AD538">
            <v>90</v>
          </cell>
          <cell r="AE538">
            <v>85.106382978723403</v>
          </cell>
          <cell r="AF538">
            <v>13.050570962479609</v>
          </cell>
          <cell r="AG538">
            <v>76.92307692307692</v>
          </cell>
          <cell r="AH538">
            <v>10</v>
          </cell>
          <cell r="AI538">
            <v>400</v>
          </cell>
          <cell r="AJ538">
            <v>245</v>
          </cell>
        </row>
        <row r="539">
          <cell r="B539" t="str">
            <v>A527UntuEC50</v>
          </cell>
          <cell r="C539" t="str">
            <v>Kováts et al. 2010</v>
          </cell>
          <cell r="D539">
            <v>2010</v>
          </cell>
          <cell r="E539" t="str">
            <v>Unio tumidus</v>
          </cell>
          <cell r="F539" t="str">
            <v xml:space="preserve">Unio </v>
          </cell>
          <cell r="G539" t="str">
            <v>tumidus</v>
          </cell>
          <cell r="H539"/>
          <cell r="I539" t="str">
            <v>invertebrate</v>
          </cell>
          <cell r="J539" t="str">
            <v>glochidia</v>
          </cell>
          <cell r="K539" t="str">
            <v>viability</v>
          </cell>
          <cell r="L539" t="str">
            <v>EC50</v>
          </cell>
          <cell r="M539"/>
          <cell r="N539"/>
          <cell r="O539" t="str">
            <v>static</v>
          </cell>
          <cell r="P539" t="str">
            <v>Acute</v>
          </cell>
          <cell r="Q539" t="str">
            <v>48-hr</v>
          </cell>
          <cell r="R539"/>
          <cell r="S539" t="str">
            <v>WIP</v>
          </cell>
          <cell r="T539"/>
          <cell r="U539" t="str">
            <v/>
          </cell>
          <cell r="V539" t="str">
            <v/>
          </cell>
          <cell r="W539" t="str">
            <v/>
          </cell>
          <cell r="X539">
            <v>134.19999999999999</v>
          </cell>
          <cell r="Y539">
            <v>131.24759999999998</v>
          </cell>
          <cell r="Z539" t="str">
            <v/>
          </cell>
          <cell r="AA539" t="str">
            <v/>
          </cell>
          <cell r="AB539" t="str">
            <v/>
          </cell>
          <cell r="AC539" t="str">
            <v/>
          </cell>
          <cell r="AD539" t="str">
            <v/>
          </cell>
          <cell r="AE539" t="str">
            <v/>
          </cell>
          <cell r="AF539" t="str">
            <v/>
          </cell>
          <cell r="AG539" t="str">
            <v/>
          </cell>
          <cell r="AH539" t="str">
            <v/>
          </cell>
          <cell r="AI539" t="str">
            <v/>
          </cell>
          <cell r="AJ539">
            <v>170</v>
          </cell>
        </row>
        <row r="540">
          <cell r="B540" t="str">
            <v>A528ViirEC50</v>
          </cell>
          <cell r="C540" t="str">
            <v>McCann 1993</v>
          </cell>
          <cell r="D540">
            <v>1993</v>
          </cell>
          <cell r="E540" t="str">
            <v>Villosa iris</v>
          </cell>
          <cell r="F540" t="str">
            <v xml:space="preserve">Villosa </v>
          </cell>
          <cell r="G540" t="str">
            <v>iris</v>
          </cell>
          <cell r="H540"/>
          <cell r="I540" t="str">
            <v>invertebrate</v>
          </cell>
          <cell r="J540" t="str">
            <v>juveniles</v>
          </cell>
          <cell r="K540" t="str">
            <v>mortality+immobilized</v>
          </cell>
          <cell r="L540" t="str">
            <v>EC50</v>
          </cell>
          <cell r="M540" t="str">
            <v>ZnSO4</v>
          </cell>
          <cell r="N540" t="str">
            <v>Total Zn measured at initiation or termination</v>
          </cell>
          <cell r="O540" t="str">
            <v>static</v>
          </cell>
          <cell r="P540" t="str">
            <v>Acute</v>
          </cell>
          <cell r="Q540" t="str">
            <v>96-hr</v>
          </cell>
          <cell r="R540"/>
          <cell r="S540" t="str">
            <v>T-New River (source)</v>
          </cell>
          <cell r="T540"/>
          <cell r="U540">
            <v>20</v>
          </cell>
          <cell r="V540">
            <v>7.5449999999999999</v>
          </cell>
          <cell r="W540" t="str">
            <v/>
          </cell>
          <cell r="X540">
            <v>208.9</v>
          </cell>
          <cell r="Y540">
            <v>204.30420000000001</v>
          </cell>
          <cell r="Z540" t="str">
            <v/>
          </cell>
          <cell r="AA540">
            <v>1.6</v>
          </cell>
          <cell r="AB540">
            <v>10</v>
          </cell>
          <cell r="AC540">
            <v>12.321114623117223</v>
          </cell>
          <cell r="AD540">
            <v>4.670756868886909</v>
          </cell>
          <cell r="AE540">
            <v>2.7956589312027145</v>
          </cell>
          <cell r="AF540">
            <v>0.7793963068608657</v>
          </cell>
          <cell r="AG540">
            <v>5.9236127995755883</v>
          </cell>
          <cell r="AH540">
            <v>3.8465018179062263</v>
          </cell>
          <cell r="AI540">
            <v>36</v>
          </cell>
          <cell r="AJ540">
            <v>50</v>
          </cell>
        </row>
        <row r="541">
          <cell r="B541" t="str">
            <v>A529ViirEC50</v>
          </cell>
          <cell r="C541" t="str">
            <v>McCann 1993</v>
          </cell>
          <cell r="D541">
            <v>1993</v>
          </cell>
          <cell r="E541" t="str">
            <v>Villosa iris</v>
          </cell>
          <cell r="F541" t="str">
            <v xml:space="preserve">Villosa </v>
          </cell>
          <cell r="G541" t="str">
            <v>iris</v>
          </cell>
          <cell r="H541"/>
          <cell r="I541" t="str">
            <v>invertebrate</v>
          </cell>
          <cell r="J541" t="str">
            <v>juveniles</v>
          </cell>
          <cell r="K541" t="str">
            <v>mortality+immobilized</v>
          </cell>
          <cell r="L541" t="str">
            <v>EC50</v>
          </cell>
          <cell r="M541" t="str">
            <v>ZnSO4</v>
          </cell>
          <cell r="N541" t="str">
            <v>Total Zn measured at initiation or termination</v>
          </cell>
          <cell r="O541" t="str">
            <v>static</v>
          </cell>
          <cell r="P541" t="str">
            <v>Acute</v>
          </cell>
          <cell r="Q541" t="str">
            <v>96-hr</v>
          </cell>
          <cell r="R541"/>
          <cell r="S541" t="str">
            <v>T-New River (source)</v>
          </cell>
          <cell r="T541"/>
          <cell r="U541">
            <v>20</v>
          </cell>
          <cell r="V541">
            <v>7.8150000000000004</v>
          </cell>
          <cell r="W541" t="str">
            <v/>
          </cell>
          <cell r="X541">
            <v>295</v>
          </cell>
          <cell r="Y541">
            <v>288.51</v>
          </cell>
          <cell r="Z541" t="str">
            <v/>
          </cell>
          <cell r="AA541">
            <v>1.6</v>
          </cell>
          <cell r="AB541">
            <v>10</v>
          </cell>
          <cell r="AC541">
            <v>12.321114623117223</v>
          </cell>
          <cell r="AD541">
            <v>4.670756868886909</v>
          </cell>
          <cell r="AE541">
            <v>2.7956589312027145</v>
          </cell>
          <cell r="AF541">
            <v>0.7793963068608657</v>
          </cell>
          <cell r="AG541">
            <v>5.9236127995755883</v>
          </cell>
          <cell r="AH541">
            <v>3.8465018179062263</v>
          </cell>
          <cell r="AI541">
            <v>34.833333333333336</v>
          </cell>
          <cell r="AJ541">
            <v>50</v>
          </cell>
        </row>
        <row r="542">
          <cell r="B542" t="str">
            <v>A530ViirEC50</v>
          </cell>
          <cell r="C542" t="str">
            <v>McCann 1993</v>
          </cell>
          <cell r="D542">
            <v>1993</v>
          </cell>
          <cell r="E542" t="str">
            <v>Villosa iris</v>
          </cell>
          <cell r="F542" t="str">
            <v xml:space="preserve">Villosa </v>
          </cell>
          <cell r="G542" t="str">
            <v>iris</v>
          </cell>
          <cell r="H542"/>
          <cell r="I542" t="str">
            <v>invertebrate</v>
          </cell>
          <cell r="J542" t="str">
            <v>juveniles</v>
          </cell>
          <cell r="K542" t="str">
            <v>mortality+immobilized</v>
          </cell>
          <cell r="L542" t="str">
            <v>EC50</v>
          </cell>
          <cell r="M542" t="str">
            <v>ZnSO4</v>
          </cell>
          <cell r="N542" t="str">
            <v>Total Zn measured at initiation or termination</v>
          </cell>
          <cell r="O542" t="str">
            <v>static</v>
          </cell>
          <cell r="P542" t="str">
            <v>Acute</v>
          </cell>
          <cell r="Q542" t="str">
            <v>96-hr</v>
          </cell>
          <cell r="R542"/>
          <cell r="S542" t="str">
            <v>T-New River (source)</v>
          </cell>
          <cell r="T542"/>
          <cell r="U542">
            <v>20</v>
          </cell>
          <cell r="V542">
            <v>7.8150000000000004</v>
          </cell>
          <cell r="W542" t="str">
            <v/>
          </cell>
          <cell r="X542">
            <v>252.6</v>
          </cell>
          <cell r="Y542">
            <v>247.0428</v>
          </cell>
          <cell r="Z542" t="str">
            <v/>
          </cell>
          <cell r="AA542">
            <v>1.6</v>
          </cell>
          <cell r="AB542">
            <v>10</v>
          </cell>
          <cell r="AC542">
            <v>12.321114623117223</v>
          </cell>
          <cell r="AD542">
            <v>4.670756868886909</v>
          </cell>
          <cell r="AE542">
            <v>2.7956589312027145</v>
          </cell>
          <cell r="AF542">
            <v>0.7793963068608657</v>
          </cell>
          <cell r="AG542">
            <v>5.9236127995755883</v>
          </cell>
          <cell r="AH542">
            <v>3.8465018179062263</v>
          </cell>
          <cell r="AI542">
            <v>34.833333333333336</v>
          </cell>
          <cell r="AJ542">
            <v>50</v>
          </cell>
        </row>
        <row r="543">
          <cell r="B543" t="str">
            <v>A531ViirEC50</v>
          </cell>
          <cell r="C543" t="str">
            <v>McCann 1993</v>
          </cell>
          <cell r="D543">
            <v>1993</v>
          </cell>
          <cell r="E543" t="str">
            <v>Villosa iris</v>
          </cell>
          <cell r="F543" t="str">
            <v xml:space="preserve">Villosa </v>
          </cell>
          <cell r="G543" t="str">
            <v>iris</v>
          </cell>
          <cell r="H543"/>
          <cell r="I543" t="str">
            <v>invertebrate</v>
          </cell>
          <cell r="J543" t="str">
            <v>juveniles</v>
          </cell>
          <cell r="K543" t="str">
            <v>mortality+immobilized</v>
          </cell>
          <cell r="L543" t="str">
            <v>EC50</v>
          </cell>
          <cell r="M543" t="str">
            <v>ZnSO4</v>
          </cell>
          <cell r="N543" t="str">
            <v>Total Zn measured at initiation or termination</v>
          </cell>
          <cell r="O543" t="str">
            <v>static</v>
          </cell>
          <cell r="P543" t="str">
            <v>Acute</v>
          </cell>
          <cell r="Q543" t="str">
            <v>96-hr</v>
          </cell>
          <cell r="R543"/>
          <cell r="S543" t="str">
            <v>N-Powell River</v>
          </cell>
          <cell r="T543"/>
          <cell r="U543">
            <v>12</v>
          </cell>
          <cell r="V543">
            <v>8.1549999999999994</v>
          </cell>
          <cell r="W543" t="str">
            <v/>
          </cell>
          <cell r="X543">
            <v>434.3</v>
          </cell>
          <cell r="Y543">
            <v>424.74540000000002</v>
          </cell>
          <cell r="Z543" t="str">
            <v/>
          </cell>
          <cell r="AA543">
            <v>3.49</v>
          </cell>
          <cell r="AB543">
            <v>10</v>
          </cell>
          <cell r="AC543">
            <v>37.31</v>
          </cell>
          <cell r="AD543">
            <v>11.37</v>
          </cell>
          <cell r="AE543">
            <v>19.845744680851066</v>
          </cell>
          <cell r="AF543">
            <v>3.0432300163132138</v>
          </cell>
          <cell r="AG543">
            <v>24.873333333333335</v>
          </cell>
          <cell r="AH543">
            <v>16.151515151515152</v>
          </cell>
          <cell r="AI543">
            <v>85.75</v>
          </cell>
          <cell r="AJ543">
            <v>140</v>
          </cell>
        </row>
        <row r="544">
          <cell r="B544" t="str">
            <v>A532ViirEC50</v>
          </cell>
          <cell r="C544" t="str">
            <v>McCann 1993</v>
          </cell>
          <cell r="D544">
            <v>1993</v>
          </cell>
          <cell r="E544" t="str">
            <v>Villosa iris</v>
          </cell>
          <cell r="F544" t="str">
            <v xml:space="preserve">Villosa </v>
          </cell>
          <cell r="G544" t="str">
            <v>iris</v>
          </cell>
          <cell r="H544"/>
          <cell r="I544" t="str">
            <v>invertebrate</v>
          </cell>
          <cell r="J544" t="str">
            <v>juveniles</v>
          </cell>
          <cell r="K544" t="str">
            <v>mortality+immobilized</v>
          </cell>
          <cell r="L544" t="str">
            <v>EC50</v>
          </cell>
          <cell r="M544" t="str">
            <v>ZnSO4</v>
          </cell>
          <cell r="N544" t="str">
            <v>Total Zn measured at initiation or termination</v>
          </cell>
          <cell r="O544" t="str">
            <v>static</v>
          </cell>
          <cell r="P544" t="str">
            <v>Acute</v>
          </cell>
          <cell r="Q544" t="str">
            <v>96-hr</v>
          </cell>
          <cell r="R544"/>
          <cell r="S544" t="str">
            <v>N-Powell River</v>
          </cell>
          <cell r="T544"/>
          <cell r="U544">
            <v>12</v>
          </cell>
          <cell r="V544">
            <v>8.1549999999999994</v>
          </cell>
          <cell r="W544" t="str">
            <v/>
          </cell>
          <cell r="X544">
            <v>471.4</v>
          </cell>
          <cell r="Y544">
            <v>461.02919999999995</v>
          </cell>
          <cell r="Z544" t="str">
            <v/>
          </cell>
          <cell r="AA544">
            <v>3.49</v>
          </cell>
          <cell r="AB544">
            <v>10</v>
          </cell>
          <cell r="AC544">
            <v>37.31</v>
          </cell>
          <cell r="AD544">
            <v>11.37</v>
          </cell>
          <cell r="AE544">
            <v>19.845744680851066</v>
          </cell>
          <cell r="AF544">
            <v>3.0432300163132138</v>
          </cell>
          <cell r="AG544">
            <v>24.873333333333335</v>
          </cell>
          <cell r="AH544">
            <v>16.151515151515152</v>
          </cell>
          <cell r="AI544">
            <v>85.75</v>
          </cell>
          <cell r="AJ544">
            <v>140</v>
          </cell>
        </row>
        <row r="545">
          <cell r="B545" t="str">
            <v>A533ViirEC50</v>
          </cell>
          <cell r="C545" t="str">
            <v>McCann 1993</v>
          </cell>
          <cell r="D545">
            <v>1993</v>
          </cell>
          <cell r="E545" t="str">
            <v>Villosa iris</v>
          </cell>
          <cell r="F545" t="str">
            <v xml:space="preserve">Villosa </v>
          </cell>
          <cell r="G545" t="str">
            <v>iris</v>
          </cell>
          <cell r="H545"/>
          <cell r="I545" t="str">
            <v>invertebrate</v>
          </cell>
          <cell r="J545" t="str">
            <v>juveniles</v>
          </cell>
          <cell r="K545" t="str">
            <v>mortality+immobilized</v>
          </cell>
          <cell r="L545" t="str">
            <v>EC50</v>
          </cell>
          <cell r="M545" t="str">
            <v>ZnSO4</v>
          </cell>
          <cell r="N545" t="str">
            <v>Total Zn measured at initiation or termination</v>
          </cell>
          <cell r="O545" t="str">
            <v>static</v>
          </cell>
          <cell r="P545" t="str">
            <v>Acute</v>
          </cell>
          <cell r="Q545" t="str">
            <v>96-hr</v>
          </cell>
          <cell r="R545"/>
          <cell r="S545" t="str">
            <v>N-Powell River</v>
          </cell>
          <cell r="T545"/>
          <cell r="U545">
            <v>12</v>
          </cell>
          <cell r="V545">
            <v>8.1549999999999994</v>
          </cell>
          <cell r="W545" t="str">
            <v/>
          </cell>
          <cell r="X545">
            <v>484.3</v>
          </cell>
          <cell r="Y545">
            <v>473.6454</v>
          </cell>
          <cell r="Z545" t="str">
            <v/>
          </cell>
          <cell r="AA545">
            <v>3.49</v>
          </cell>
          <cell r="AB545">
            <v>10</v>
          </cell>
          <cell r="AC545">
            <v>37.31</v>
          </cell>
          <cell r="AD545">
            <v>11.37</v>
          </cell>
          <cell r="AE545">
            <v>19.845744680851066</v>
          </cell>
          <cell r="AF545">
            <v>3.0432300163132138</v>
          </cell>
          <cell r="AG545">
            <v>24.873333333333335</v>
          </cell>
          <cell r="AH545">
            <v>16.151515151515152</v>
          </cell>
          <cell r="AI545">
            <v>85.75</v>
          </cell>
          <cell r="AJ545">
            <v>140</v>
          </cell>
        </row>
        <row r="546">
          <cell r="B546" t="str">
            <v>A534ViviEC50</v>
          </cell>
          <cell r="C546" t="str">
            <v>Keller Unpublished</v>
          </cell>
          <cell r="D546" t="str">
            <v>ished</v>
          </cell>
          <cell r="E546" t="str">
            <v>Villosa vibex</v>
          </cell>
          <cell r="F546" t="str">
            <v xml:space="preserve">Villosa </v>
          </cell>
          <cell r="G546" t="str">
            <v>vibex</v>
          </cell>
          <cell r="H546"/>
          <cell r="I546" t="str">
            <v>invertebrate</v>
          </cell>
          <cell r="J546" t="str">
            <v>juveniles</v>
          </cell>
          <cell r="K546" t="str">
            <v>mortality</v>
          </cell>
          <cell r="L546" t="str">
            <v>EC50</v>
          </cell>
          <cell r="M546"/>
          <cell r="N546" t="str">
            <v>Total Zn; method and frequency not mentioned</v>
          </cell>
          <cell r="O546" t="str">
            <v>static</v>
          </cell>
          <cell r="P546" t="str">
            <v>Acute</v>
          </cell>
          <cell r="Q546" t="str">
            <v>96-hr</v>
          </cell>
          <cell r="R546"/>
          <cell r="S546" t="str">
            <v>S-Reconstituted EPA water</v>
          </cell>
          <cell r="T546"/>
          <cell r="U546">
            <v>25</v>
          </cell>
          <cell r="V546">
            <v>7.4</v>
          </cell>
          <cell r="W546" t="str">
            <v/>
          </cell>
          <cell r="X546">
            <v>195</v>
          </cell>
          <cell r="Y546">
            <v>190.71</v>
          </cell>
          <cell r="Z546" t="str">
            <v/>
          </cell>
          <cell r="AA546">
            <v>0.5</v>
          </cell>
          <cell r="AB546">
            <v>10</v>
          </cell>
          <cell r="AC546">
            <v>6.7649999999999997</v>
          </cell>
          <cell r="AD546">
            <v>5.8638541666666697</v>
          </cell>
          <cell r="AE546">
            <v>12.6971875</v>
          </cell>
          <cell r="AF546">
            <v>1.0164583333333299</v>
          </cell>
          <cell r="AG546">
            <v>39.36</v>
          </cell>
          <cell r="AH546">
            <v>0.91822916666666698</v>
          </cell>
          <cell r="AI546">
            <v>43.5625</v>
          </cell>
          <cell r="AJ546">
            <v>41</v>
          </cell>
        </row>
        <row r="547">
          <cell r="B547" t="str">
            <v>A535XelaEC50</v>
          </cell>
          <cell r="C547" t="str">
            <v>Bantle et al. 1989</v>
          </cell>
          <cell r="D547">
            <v>1989</v>
          </cell>
          <cell r="E547" t="str">
            <v>Xenopus laevis</v>
          </cell>
          <cell r="F547" t="str">
            <v xml:space="preserve">Xenopus </v>
          </cell>
          <cell r="G547" t="str">
            <v>laevis</v>
          </cell>
          <cell r="H547"/>
          <cell r="I547" t="str">
            <v>Amphibian</v>
          </cell>
          <cell r="J547" t="str">
            <v>embryo</v>
          </cell>
          <cell r="K547" t="str">
            <v>development</v>
          </cell>
          <cell r="L547" t="str">
            <v>EC50</v>
          </cell>
          <cell r="M547"/>
          <cell r="N547"/>
          <cell r="O547" t="str">
            <v>renewal</v>
          </cell>
          <cell r="P547" t="str">
            <v>Acute</v>
          </cell>
          <cell r="Q547" t="str">
            <v>96-hr</v>
          </cell>
          <cell r="R547"/>
          <cell r="S547" t="str">
            <v>WIP</v>
          </cell>
          <cell r="T547"/>
          <cell r="U547" t="str">
            <v/>
          </cell>
          <cell r="V547" t="str">
            <v/>
          </cell>
          <cell r="W547" t="str">
            <v/>
          </cell>
          <cell r="X547">
            <v>4800</v>
          </cell>
          <cell r="Y547">
            <v>4694.3999999999996</v>
          </cell>
          <cell r="Z547" t="str">
            <v/>
          </cell>
          <cell r="AA547" t="str">
            <v/>
          </cell>
          <cell r="AB547" t="str">
            <v/>
          </cell>
          <cell r="AC547" t="str">
            <v/>
          </cell>
          <cell r="AD547" t="str">
            <v/>
          </cell>
          <cell r="AE547" t="str">
            <v/>
          </cell>
          <cell r="AF547" t="str">
            <v/>
          </cell>
          <cell r="AG547" t="str">
            <v/>
          </cell>
          <cell r="AH547" t="str">
            <v/>
          </cell>
          <cell r="AI547" t="str">
            <v/>
          </cell>
          <cell r="AJ547">
            <v>144</v>
          </cell>
        </row>
        <row r="548">
          <cell r="B548" t="str">
            <v>A536XelaEC50</v>
          </cell>
          <cell r="C548" t="str">
            <v>Bantle et al. 1989</v>
          </cell>
          <cell r="D548">
            <v>1989</v>
          </cell>
          <cell r="E548" t="str">
            <v>Xenopus laevis</v>
          </cell>
          <cell r="F548" t="str">
            <v xml:space="preserve">Xenopus </v>
          </cell>
          <cell r="G548" t="str">
            <v>laevis</v>
          </cell>
          <cell r="H548"/>
          <cell r="I548" t="str">
            <v>Amphibian</v>
          </cell>
          <cell r="J548" t="str">
            <v>embryo</v>
          </cell>
          <cell r="K548" t="str">
            <v>mortality</v>
          </cell>
          <cell r="L548" t="str">
            <v>EC50</v>
          </cell>
          <cell r="M548"/>
          <cell r="N548"/>
          <cell r="O548" t="str">
            <v>renewal</v>
          </cell>
          <cell r="P548" t="str">
            <v>Acute</v>
          </cell>
          <cell r="Q548" t="str">
            <v>96-hr</v>
          </cell>
          <cell r="R548"/>
          <cell r="S548" t="str">
            <v>WIP</v>
          </cell>
          <cell r="T548"/>
          <cell r="U548" t="str">
            <v/>
          </cell>
          <cell r="V548" t="str">
            <v/>
          </cell>
          <cell r="W548" t="str">
            <v/>
          </cell>
          <cell r="X548">
            <v>4900</v>
          </cell>
          <cell r="Y548">
            <v>4792.2</v>
          </cell>
          <cell r="Z548" t="str">
            <v/>
          </cell>
          <cell r="AA548" t="str">
            <v/>
          </cell>
          <cell r="AB548" t="str">
            <v/>
          </cell>
          <cell r="AC548" t="str">
            <v/>
          </cell>
          <cell r="AD548" t="str">
            <v/>
          </cell>
          <cell r="AE548" t="str">
            <v/>
          </cell>
          <cell r="AF548" t="str">
            <v/>
          </cell>
          <cell r="AG548" t="str">
            <v/>
          </cell>
          <cell r="AH548" t="str">
            <v/>
          </cell>
          <cell r="AI548" t="str">
            <v/>
          </cell>
          <cell r="AJ548">
            <v>144</v>
          </cell>
        </row>
        <row r="549">
          <cell r="B549" t="str">
            <v>A537XelaEC50</v>
          </cell>
          <cell r="C549" t="str">
            <v>Dawson et al. 1988</v>
          </cell>
          <cell r="D549">
            <v>1988</v>
          </cell>
          <cell r="E549" t="str">
            <v>Xenopus laevis</v>
          </cell>
          <cell r="F549" t="str">
            <v xml:space="preserve">Xenopus </v>
          </cell>
          <cell r="G549" t="str">
            <v>laevis</v>
          </cell>
          <cell r="H549"/>
          <cell r="I549" t="str">
            <v>Amphibian</v>
          </cell>
          <cell r="J549" t="str">
            <v>embryo</v>
          </cell>
          <cell r="K549" t="str">
            <v>mortality</v>
          </cell>
          <cell r="L549" t="str">
            <v>EC50</v>
          </cell>
          <cell r="M549" t="str">
            <v>ZnSO4</v>
          </cell>
          <cell r="N549" t="str">
            <v>Nominal - stock solution analytically verified</v>
          </cell>
          <cell r="O549" t="str">
            <v>renewal</v>
          </cell>
          <cell r="P549" t="str">
            <v>Acute</v>
          </cell>
          <cell r="Q549" t="str">
            <v>96-hr</v>
          </cell>
          <cell r="R549" t="str">
            <v>None</v>
          </cell>
          <cell r="S549" t="str">
            <v>S-modified FETAX solution</v>
          </cell>
          <cell r="T549"/>
          <cell r="U549">
            <v>23</v>
          </cell>
          <cell r="V549">
            <v>7</v>
          </cell>
          <cell r="W549" t="str">
            <v/>
          </cell>
          <cell r="X549">
            <v>34500</v>
          </cell>
          <cell r="Y549">
            <v>33741</v>
          </cell>
          <cell r="Z549" t="str">
            <v/>
          </cell>
          <cell r="AA549">
            <v>0.5</v>
          </cell>
          <cell r="AB549">
            <v>10</v>
          </cell>
          <cell r="AC549">
            <v>18.288914395906982</v>
          </cell>
          <cell r="AD549">
            <v>14.287202334765755</v>
          </cell>
          <cell r="AE549">
            <v>173.23418232443018</v>
          </cell>
          <cell r="AF549">
            <v>14.842875447877642</v>
          </cell>
          <cell r="AG549">
            <v>88.368269159606143</v>
          </cell>
          <cell r="AH549">
            <v>251.42710432619435</v>
          </cell>
          <cell r="AI549">
            <v>68</v>
          </cell>
          <cell r="AJ549">
            <v>100</v>
          </cell>
        </row>
        <row r="550">
          <cell r="B550" t="str">
            <v>A538XelaEC50</v>
          </cell>
          <cell r="C550" t="str">
            <v>Fort et al. 1989</v>
          </cell>
          <cell r="D550">
            <v>1989</v>
          </cell>
          <cell r="E550" t="str">
            <v>Xenopus laevis</v>
          </cell>
          <cell r="F550" t="str">
            <v xml:space="preserve">Xenopus </v>
          </cell>
          <cell r="G550" t="str">
            <v>laevis</v>
          </cell>
          <cell r="H550"/>
          <cell r="I550" t="str">
            <v>Amphibian</v>
          </cell>
          <cell r="J550" t="str">
            <v>embryo</v>
          </cell>
          <cell r="K550" t="str">
            <v>development</v>
          </cell>
          <cell r="L550" t="str">
            <v>EC50</v>
          </cell>
          <cell r="M550"/>
          <cell r="N550"/>
          <cell r="O550" t="str">
            <v>renewal</v>
          </cell>
          <cell r="P550" t="str">
            <v>Acute</v>
          </cell>
          <cell r="Q550" t="str">
            <v>96-hr</v>
          </cell>
          <cell r="R550"/>
          <cell r="S550" t="str">
            <v>S-FETAX medium</v>
          </cell>
          <cell r="T550"/>
          <cell r="U550">
            <v>23</v>
          </cell>
          <cell r="V550">
            <v>7.2</v>
          </cell>
          <cell r="W550" t="str">
            <v/>
          </cell>
          <cell r="X550">
            <v>2685</v>
          </cell>
          <cell r="Y550">
            <v>2625.93</v>
          </cell>
          <cell r="Z550" t="str">
            <v/>
          </cell>
          <cell r="AA550">
            <v>0.5</v>
          </cell>
          <cell r="AB550">
            <v>10</v>
          </cell>
          <cell r="AC550">
            <v>17.547179088904901</v>
          </cell>
          <cell r="AD550">
            <v>13.6427616070404</v>
          </cell>
          <cell r="AE550">
            <v>251.64033088847</v>
          </cell>
          <cell r="AF550">
            <v>14.26509157181</v>
          </cell>
          <cell r="AG550">
            <v>96.351570456483799</v>
          </cell>
          <cell r="AH550">
            <v>395.10966614081701</v>
          </cell>
          <cell r="AI550">
            <v>13.2</v>
          </cell>
          <cell r="AJ550">
            <v>100</v>
          </cell>
        </row>
        <row r="551">
          <cell r="B551" t="str">
            <v>A539XelaEC50</v>
          </cell>
          <cell r="C551" t="str">
            <v>Fort et al. 1989</v>
          </cell>
          <cell r="D551">
            <v>1989</v>
          </cell>
          <cell r="E551" t="str">
            <v>Xenopus laevis</v>
          </cell>
          <cell r="F551" t="str">
            <v xml:space="preserve">Xenopus </v>
          </cell>
          <cell r="G551" t="str">
            <v>laevis</v>
          </cell>
          <cell r="H551"/>
          <cell r="I551" t="str">
            <v>Amphibian</v>
          </cell>
          <cell r="J551" t="str">
            <v>embryo</v>
          </cell>
          <cell r="K551" t="str">
            <v>mortality</v>
          </cell>
          <cell r="L551" t="str">
            <v>EC50</v>
          </cell>
          <cell r="M551"/>
          <cell r="N551"/>
          <cell r="O551" t="str">
            <v>renewal</v>
          </cell>
          <cell r="P551" t="str">
            <v>Acute</v>
          </cell>
          <cell r="Q551" t="str">
            <v>96-hr</v>
          </cell>
          <cell r="R551"/>
          <cell r="S551" t="str">
            <v>S-FETAX medium</v>
          </cell>
          <cell r="T551"/>
          <cell r="U551">
            <v>23</v>
          </cell>
          <cell r="V551">
            <v>7.2</v>
          </cell>
          <cell r="W551" t="str">
            <v/>
          </cell>
          <cell r="X551">
            <v>34400</v>
          </cell>
          <cell r="Y551">
            <v>33643.199999999997</v>
          </cell>
          <cell r="Z551" t="str">
            <v/>
          </cell>
          <cell r="AA551">
            <v>0.5</v>
          </cell>
          <cell r="AB551">
            <v>10</v>
          </cell>
          <cell r="AC551">
            <v>17.547179088904901</v>
          </cell>
          <cell r="AD551">
            <v>13.6427616070404</v>
          </cell>
          <cell r="AE551">
            <v>251.64033088847</v>
          </cell>
          <cell r="AF551">
            <v>14.26509157181</v>
          </cell>
          <cell r="AG551">
            <v>96.351570456483799</v>
          </cell>
          <cell r="AH551">
            <v>395.10966614081701</v>
          </cell>
          <cell r="AI551">
            <v>13.2</v>
          </cell>
          <cell r="AJ551">
            <v>100</v>
          </cell>
        </row>
        <row r="552">
          <cell r="B552" t="str">
            <v>A540XelaEC50</v>
          </cell>
          <cell r="C552" t="str">
            <v>Fort et al. 1996</v>
          </cell>
          <cell r="D552">
            <v>1996</v>
          </cell>
          <cell r="E552" t="str">
            <v>Xenopus laevis</v>
          </cell>
          <cell r="F552" t="str">
            <v xml:space="preserve">Xenopus </v>
          </cell>
          <cell r="G552" t="str">
            <v>laevis</v>
          </cell>
          <cell r="H552"/>
          <cell r="I552" t="str">
            <v>Amphibian</v>
          </cell>
          <cell r="J552" t="str">
            <v>embryo</v>
          </cell>
          <cell r="K552" t="str">
            <v>development</v>
          </cell>
          <cell r="L552" t="str">
            <v>EC50</v>
          </cell>
          <cell r="M552"/>
          <cell r="N552"/>
          <cell r="O552" t="str">
            <v>renewal</v>
          </cell>
          <cell r="P552" t="str">
            <v>Acute</v>
          </cell>
          <cell r="Q552" t="str">
            <v>96-hr</v>
          </cell>
          <cell r="R552"/>
          <cell r="S552" t="str">
            <v>WIP</v>
          </cell>
          <cell r="T552"/>
          <cell r="U552" t="str">
            <v/>
          </cell>
          <cell r="V552" t="str">
            <v/>
          </cell>
          <cell r="W552" t="str">
            <v/>
          </cell>
          <cell r="X552">
            <v>2650</v>
          </cell>
          <cell r="Y552">
            <v>2591.6999999999998</v>
          </cell>
          <cell r="Z552" t="str">
            <v/>
          </cell>
          <cell r="AA552" t="str">
            <v/>
          </cell>
          <cell r="AB552" t="str">
            <v/>
          </cell>
          <cell r="AC552" t="str">
            <v/>
          </cell>
          <cell r="AD552" t="str">
            <v/>
          </cell>
          <cell r="AE552" t="str">
            <v/>
          </cell>
          <cell r="AF552" t="str">
            <v/>
          </cell>
          <cell r="AG552" t="str">
            <v/>
          </cell>
          <cell r="AH552" t="str">
            <v/>
          </cell>
          <cell r="AI552" t="str">
            <v/>
          </cell>
          <cell r="AJ552">
            <v>106</v>
          </cell>
        </row>
        <row r="553">
          <cell r="B553" t="str">
            <v>A541XelaEC50</v>
          </cell>
          <cell r="C553" t="str">
            <v>Fort et al. 1996</v>
          </cell>
          <cell r="D553">
            <v>1996</v>
          </cell>
          <cell r="E553" t="str">
            <v>Xenopus laevis</v>
          </cell>
          <cell r="F553" t="str">
            <v xml:space="preserve">Xenopus </v>
          </cell>
          <cell r="G553" t="str">
            <v>laevis</v>
          </cell>
          <cell r="H553"/>
          <cell r="I553" t="str">
            <v>Amphibian</v>
          </cell>
          <cell r="J553" t="str">
            <v>embryo</v>
          </cell>
          <cell r="K553" t="str">
            <v>development</v>
          </cell>
          <cell r="L553" t="str">
            <v>EC50</v>
          </cell>
          <cell r="M553"/>
          <cell r="N553"/>
          <cell r="O553" t="str">
            <v>renewal</v>
          </cell>
          <cell r="P553" t="str">
            <v>Acute</v>
          </cell>
          <cell r="Q553" t="str">
            <v>96-hr</v>
          </cell>
          <cell r="R553"/>
          <cell r="S553" t="str">
            <v>WIP</v>
          </cell>
          <cell r="T553"/>
          <cell r="U553" t="str">
            <v/>
          </cell>
          <cell r="V553" t="str">
            <v/>
          </cell>
          <cell r="W553" t="str">
            <v/>
          </cell>
          <cell r="X553">
            <v>2830</v>
          </cell>
          <cell r="Y553">
            <v>2767.74</v>
          </cell>
          <cell r="Z553" t="str">
            <v/>
          </cell>
          <cell r="AA553" t="str">
            <v/>
          </cell>
          <cell r="AB553" t="str">
            <v/>
          </cell>
          <cell r="AC553" t="str">
            <v/>
          </cell>
          <cell r="AD553" t="str">
            <v/>
          </cell>
          <cell r="AE553" t="str">
            <v/>
          </cell>
          <cell r="AF553" t="str">
            <v/>
          </cell>
          <cell r="AG553" t="str">
            <v/>
          </cell>
          <cell r="AH553" t="str">
            <v/>
          </cell>
          <cell r="AI553" t="str">
            <v/>
          </cell>
          <cell r="AJ553">
            <v>106</v>
          </cell>
        </row>
        <row r="554">
          <cell r="B554" t="str">
            <v>A542XelaEC50</v>
          </cell>
          <cell r="C554" t="str">
            <v>Fort et al. 1996</v>
          </cell>
          <cell r="D554">
            <v>1996</v>
          </cell>
          <cell r="E554" t="str">
            <v>Xenopus laevis</v>
          </cell>
          <cell r="F554" t="str">
            <v xml:space="preserve">Xenopus </v>
          </cell>
          <cell r="G554" t="str">
            <v>laevis</v>
          </cell>
          <cell r="H554"/>
          <cell r="I554" t="str">
            <v>Amphibian</v>
          </cell>
          <cell r="J554" t="str">
            <v>embryo</v>
          </cell>
          <cell r="K554" t="str">
            <v>mortality</v>
          </cell>
          <cell r="L554" t="str">
            <v>EC50</v>
          </cell>
          <cell r="M554"/>
          <cell r="N554"/>
          <cell r="O554" t="str">
            <v>renewal</v>
          </cell>
          <cell r="P554" t="str">
            <v>Acute</v>
          </cell>
          <cell r="Q554" t="str">
            <v>96-hr</v>
          </cell>
          <cell r="R554"/>
          <cell r="S554" t="str">
            <v>WIP</v>
          </cell>
          <cell r="T554"/>
          <cell r="U554" t="str">
            <v/>
          </cell>
          <cell r="V554" t="str">
            <v/>
          </cell>
          <cell r="W554" t="str">
            <v/>
          </cell>
          <cell r="X554">
            <v>25350</v>
          </cell>
          <cell r="Y554">
            <v>24792.3</v>
          </cell>
          <cell r="Z554" t="str">
            <v/>
          </cell>
          <cell r="AA554" t="str">
            <v/>
          </cell>
          <cell r="AB554" t="str">
            <v/>
          </cell>
          <cell r="AC554" t="str">
            <v/>
          </cell>
          <cell r="AD554" t="str">
            <v/>
          </cell>
          <cell r="AE554" t="str">
            <v/>
          </cell>
          <cell r="AF554" t="str">
            <v/>
          </cell>
          <cell r="AG554" t="str">
            <v/>
          </cell>
          <cell r="AH554" t="str">
            <v/>
          </cell>
          <cell r="AI554" t="str">
            <v/>
          </cell>
          <cell r="AJ554">
            <v>106</v>
          </cell>
        </row>
        <row r="555">
          <cell r="B555" t="str">
            <v>A543XelaEC50</v>
          </cell>
          <cell r="C555" t="str">
            <v>Fort et al. 1996</v>
          </cell>
          <cell r="D555">
            <v>1996</v>
          </cell>
          <cell r="E555" t="str">
            <v>Xenopus laevis</v>
          </cell>
          <cell r="F555" t="str">
            <v xml:space="preserve">Xenopus </v>
          </cell>
          <cell r="G555" t="str">
            <v>laevis</v>
          </cell>
          <cell r="H555"/>
          <cell r="I555" t="str">
            <v>Amphibian</v>
          </cell>
          <cell r="J555" t="str">
            <v>embryo</v>
          </cell>
          <cell r="K555" t="str">
            <v>mortality</v>
          </cell>
          <cell r="L555" t="str">
            <v>EC50</v>
          </cell>
          <cell r="M555"/>
          <cell r="N555"/>
          <cell r="O555" t="str">
            <v>renewal</v>
          </cell>
          <cell r="P555" t="str">
            <v>Acute</v>
          </cell>
          <cell r="Q555" t="str">
            <v>96-hr</v>
          </cell>
          <cell r="R555"/>
          <cell r="S555" t="str">
            <v>WIP</v>
          </cell>
          <cell r="T555"/>
          <cell r="U555" t="str">
            <v/>
          </cell>
          <cell r="V555" t="str">
            <v/>
          </cell>
          <cell r="W555" t="str">
            <v/>
          </cell>
          <cell r="X555">
            <v>28650</v>
          </cell>
          <cell r="Y555">
            <v>28019.7</v>
          </cell>
          <cell r="Z555" t="str">
            <v/>
          </cell>
          <cell r="AA555" t="str">
            <v/>
          </cell>
          <cell r="AB555" t="str">
            <v/>
          </cell>
          <cell r="AC555" t="str">
            <v/>
          </cell>
          <cell r="AD555" t="str">
            <v/>
          </cell>
          <cell r="AE555" t="str">
            <v/>
          </cell>
          <cell r="AF555" t="str">
            <v/>
          </cell>
          <cell r="AG555" t="str">
            <v/>
          </cell>
          <cell r="AH555" t="str">
            <v/>
          </cell>
          <cell r="AI555" t="str">
            <v/>
          </cell>
          <cell r="AJ555">
            <v>106</v>
          </cell>
        </row>
        <row r="556">
          <cell r="B556" t="str">
            <v>A544XelaEC50</v>
          </cell>
          <cell r="C556" t="str">
            <v>Woodall et al. 1988</v>
          </cell>
          <cell r="D556">
            <v>1988</v>
          </cell>
          <cell r="E556" t="str">
            <v>Xenopus laevis</v>
          </cell>
          <cell r="F556" t="str">
            <v xml:space="preserve">Xenopus </v>
          </cell>
          <cell r="G556" t="str">
            <v>laevis</v>
          </cell>
          <cell r="H556"/>
          <cell r="I556" t="str">
            <v>Amphibian</v>
          </cell>
          <cell r="J556" t="str">
            <v>tadpole</v>
          </cell>
          <cell r="K556" t="str">
            <v>mortality</v>
          </cell>
          <cell r="L556" t="str">
            <v>EC50</v>
          </cell>
          <cell r="M556"/>
          <cell r="N556"/>
          <cell r="O556" t="str">
            <v>static</v>
          </cell>
          <cell r="P556" t="str">
            <v>Acute</v>
          </cell>
          <cell r="Q556" t="str">
            <v>96-hr</v>
          </cell>
          <cell r="R556"/>
          <cell r="S556" t="str">
            <v>WIP</v>
          </cell>
          <cell r="T556"/>
          <cell r="U556" t="str">
            <v/>
          </cell>
          <cell r="V556" t="str">
            <v/>
          </cell>
          <cell r="W556" t="str">
            <v/>
          </cell>
          <cell r="X556" t="str">
            <v/>
          </cell>
          <cell r="Y556">
            <v>22500</v>
          </cell>
          <cell r="Z556" t="str">
            <v/>
          </cell>
          <cell r="AA556" t="str">
            <v/>
          </cell>
          <cell r="AB556" t="str">
            <v/>
          </cell>
          <cell r="AC556" t="str">
            <v/>
          </cell>
          <cell r="AD556" t="str">
            <v/>
          </cell>
          <cell r="AE556" t="str">
            <v/>
          </cell>
          <cell r="AF556" t="str">
            <v/>
          </cell>
          <cell r="AG556" t="str">
            <v/>
          </cell>
          <cell r="AH556" t="str">
            <v/>
          </cell>
          <cell r="AI556" t="str">
            <v/>
          </cell>
          <cell r="AJ556">
            <v>296</v>
          </cell>
        </row>
        <row r="557">
          <cell r="B557" t="str">
            <v>A545XimaEC50</v>
          </cell>
          <cell r="C557" t="str">
            <v>Rachlin and Perimutter 1968</v>
          </cell>
          <cell r="D557">
            <v>1968</v>
          </cell>
          <cell r="E557" t="str">
            <v>Xiphophorus maculatus</v>
          </cell>
          <cell r="F557" t="str">
            <v xml:space="preserve">Xiphophorus </v>
          </cell>
          <cell r="G557" t="str">
            <v>maculatus</v>
          </cell>
          <cell r="H557"/>
          <cell r="I557" t="str">
            <v>fish</v>
          </cell>
          <cell r="J557" t="str">
            <v>&lt;44.6 mm</v>
          </cell>
          <cell r="K557" t="str">
            <v>mortality</v>
          </cell>
          <cell r="L557" t="str">
            <v>EC50</v>
          </cell>
          <cell r="M557" t="str">
            <v>ZnSO4</v>
          </cell>
          <cell r="N557" t="str">
            <v>Nominal - measurements not mentioned</v>
          </cell>
          <cell r="O557" t="str">
            <v>static</v>
          </cell>
          <cell r="P557" t="str">
            <v>Acute</v>
          </cell>
          <cell r="Q557" t="str">
            <v>96-hr</v>
          </cell>
          <cell r="R557" t="str">
            <v>Not specified</v>
          </cell>
          <cell r="S557" t="str">
            <v>N-sping water</v>
          </cell>
          <cell r="T557"/>
          <cell r="U557">
            <v>23.2</v>
          </cell>
          <cell r="V557">
            <v>6.2</v>
          </cell>
          <cell r="W557" t="str">
            <v/>
          </cell>
          <cell r="X557">
            <v>12000</v>
          </cell>
          <cell r="Y557">
            <v>11736</v>
          </cell>
          <cell r="Z557" t="str">
            <v/>
          </cell>
          <cell r="AA557">
            <v>0.7</v>
          </cell>
          <cell r="AB557">
            <v>10</v>
          </cell>
          <cell r="AC557">
            <v>48.8</v>
          </cell>
          <cell r="AD557">
            <v>11.2</v>
          </cell>
          <cell r="AE557" t="str">
            <v/>
          </cell>
          <cell r="AF557" t="str">
            <v/>
          </cell>
          <cell r="AG557" t="str">
            <v/>
          </cell>
          <cell r="AH557" t="str">
            <v/>
          </cell>
          <cell r="AI557" t="str">
            <v/>
          </cell>
          <cell r="AJ557">
            <v>166</v>
          </cell>
        </row>
        <row r="558">
          <cell r="B558" t="str">
            <v>A546XyteEC50</v>
          </cell>
          <cell r="C558" t="str">
            <v>Buhl and Hamilton 1996</v>
          </cell>
          <cell r="D558">
            <v>1996</v>
          </cell>
          <cell r="E558" t="str">
            <v>Xyrauchen texanus</v>
          </cell>
          <cell r="F558" t="str">
            <v xml:space="preserve">Xyrauchen </v>
          </cell>
          <cell r="G558" t="str">
            <v>texanus</v>
          </cell>
          <cell r="H558"/>
          <cell r="I558" t="str">
            <v>fish</v>
          </cell>
          <cell r="J558" t="str">
            <v>larvae (7-29 dph)</v>
          </cell>
          <cell r="K558" t="str">
            <v>mortality</v>
          </cell>
          <cell r="L558" t="str">
            <v>EC50</v>
          </cell>
          <cell r="M558" t="str">
            <v>ZnSO4</v>
          </cell>
          <cell r="N558" t="str">
            <v>Not clearly indicated</v>
          </cell>
          <cell r="O558" t="str">
            <v>static</v>
          </cell>
          <cell r="P558" t="str">
            <v>Acute</v>
          </cell>
          <cell r="Q558" t="str">
            <v>96-hr</v>
          </cell>
          <cell r="R558" t="str">
            <v>None</v>
          </cell>
          <cell r="S558" t="str">
            <v>S-Recon to match Green R, Utah</v>
          </cell>
          <cell r="T558"/>
          <cell r="U558">
            <v>25</v>
          </cell>
          <cell r="V558">
            <v>7.9</v>
          </cell>
          <cell r="W558" t="str">
            <v/>
          </cell>
          <cell r="X558">
            <v>4100</v>
          </cell>
          <cell r="Y558">
            <v>4009.7999999999997</v>
          </cell>
          <cell r="Z558" t="str">
            <v/>
          </cell>
          <cell r="AA558">
            <v>0.5</v>
          </cell>
          <cell r="AB558">
            <v>10</v>
          </cell>
          <cell r="AC558">
            <v>46.5</v>
          </cell>
          <cell r="AD558">
            <v>20.5</v>
          </cell>
          <cell r="AE558">
            <v>49</v>
          </cell>
          <cell r="AF558">
            <v>10</v>
          </cell>
          <cell r="AG558">
            <v>176</v>
          </cell>
          <cell r="AH558">
            <v>20.5</v>
          </cell>
          <cell r="AI558">
            <v>106.5</v>
          </cell>
          <cell r="AJ558">
            <v>199</v>
          </cell>
        </row>
        <row r="559">
          <cell r="B559" t="str">
            <v>A547XyteEC50</v>
          </cell>
          <cell r="C559" t="str">
            <v>Buhl and Hamilton 1996</v>
          </cell>
          <cell r="D559">
            <v>1996</v>
          </cell>
          <cell r="E559" t="str">
            <v>Xyrauchen texanus</v>
          </cell>
          <cell r="F559" t="str">
            <v xml:space="preserve">Xyrauchen </v>
          </cell>
          <cell r="G559" t="str">
            <v>texanus</v>
          </cell>
          <cell r="H559"/>
          <cell r="I559" t="str">
            <v>fish</v>
          </cell>
          <cell r="J559" t="str">
            <v>juveniles (102-116 dph)</v>
          </cell>
          <cell r="K559" t="str">
            <v>mortality</v>
          </cell>
          <cell r="L559" t="str">
            <v>EC50</v>
          </cell>
          <cell r="M559" t="str">
            <v>ZnSO4</v>
          </cell>
          <cell r="N559" t="str">
            <v>Not clearly indicated</v>
          </cell>
          <cell r="O559" t="str">
            <v>static</v>
          </cell>
          <cell r="P559" t="str">
            <v>Acute</v>
          </cell>
          <cell r="Q559" t="str">
            <v>96-hr</v>
          </cell>
          <cell r="R559" t="str">
            <v>None</v>
          </cell>
          <cell r="S559" t="str">
            <v>S-Recon to match Green R, Utah</v>
          </cell>
          <cell r="T559"/>
          <cell r="U559">
            <v>25</v>
          </cell>
          <cell r="V559">
            <v>7.9</v>
          </cell>
          <cell r="W559" t="str">
            <v/>
          </cell>
          <cell r="X559">
            <v>2920</v>
          </cell>
          <cell r="Y559">
            <v>2855.7599999999998</v>
          </cell>
          <cell r="Z559" t="str">
            <v/>
          </cell>
          <cell r="AA559">
            <v>0.5</v>
          </cell>
          <cell r="AB559">
            <v>10</v>
          </cell>
          <cell r="AC559">
            <v>46.5</v>
          </cell>
          <cell r="AD559">
            <v>20.5</v>
          </cell>
          <cell r="AE559">
            <v>49</v>
          </cell>
          <cell r="AF559">
            <v>10</v>
          </cell>
          <cell r="AG559">
            <v>176</v>
          </cell>
          <cell r="AH559">
            <v>20.5</v>
          </cell>
          <cell r="AI559">
            <v>106.5</v>
          </cell>
          <cell r="AJ559">
            <v>199</v>
          </cell>
        </row>
        <row r="560">
          <cell r="B560" t="str">
            <v>A548XyteEC50</v>
          </cell>
          <cell r="C560" t="str">
            <v>Hamilton 1995</v>
          </cell>
          <cell r="D560">
            <v>1995</v>
          </cell>
          <cell r="E560" t="str">
            <v>Xyrauchen texanus</v>
          </cell>
          <cell r="F560" t="str">
            <v xml:space="preserve">Xyrauchen </v>
          </cell>
          <cell r="G560" t="str">
            <v>texanus</v>
          </cell>
          <cell r="H560"/>
          <cell r="I560" t="str">
            <v>fish</v>
          </cell>
          <cell r="J560" t="str">
            <v>swim-up (10-17 dph)</v>
          </cell>
          <cell r="K560" t="str">
            <v>mortality</v>
          </cell>
          <cell r="L560" t="str">
            <v>EC50</v>
          </cell>
          <cell r="M560" t="str">
            <v>ZnSO4</v>
          </cell>
          <cell r="N560" t="str">
            <v>Not clearly indicated</v>
          </cell>
          <cell r="O560" t="str">
            <v>static</v>
          </cell>
          <cell r="P560" t="str">
            <v>Acute</v>
          </cell>
          <cell r="Q560" t="str">
            <v>96-hr</v>
          </cell>
          <cell r="R560" t="str">
            <v>None</v>
          </cell>
          <cell r="S560" t="str">
            <v>S-Recon to match Green R, Utah</v>
          </cell>
          <cell r="T560"/>
          <cell r="U560">
            <v>25</v>
          </cell>
          <cell r="V560">
            <v>7.75</v>
          </cell>
          <cell r="W560" t="str">
            <v/>
          </cell>
          <cell r="X560">
            <v>4100</v>
          </cell>
          <cell r="Y560">
            <v>4009.7999999999997</v>
          </cell>
          <cell r="Z560" t="str">
            <v/>
          </cell>
          <cell r="AA560">
            <v>0.5</v>
          </cell>
          <cell r="AB560">
            <v>10</v>
          </cell>
          <cell r="AC560">
            <v>46</v>
          </cell>
          <cell r="AD560">
            <v>19</v>
          </cell>
          <cell r="AE560">
            <v>49</v>
          </cell>
          <cell r="AF560">
            <v>10</v>
          </cell>
          <cell r="AG560">
            <v>163</v>
          </cell>
          <cell r="AH560">
            <v>19.5</v>
          </cell>
          <cell r="AI560">
            <v>107</v>
          </cell>
          <cell r="AJ560">
            <v>196</v>
          </cell>
        </row>
        <row r="561">
          <cell r="B561" t="str">
            <v>A549XyteEC50</v>
          </cell>
          <cell r="C561" t="str">
            <v>Hamilton 1995</v>
          </cell>
          <cell r="D561">
            <v>1995</v>
          </cell>
          <cell r="E561" t="str">
            <v>Xyrauchen texanus</v>
          </cell>
          <cell r="F561" t="str">
            <v xml:space="preserve">Xyrauchen </v>
          </cell>
          <cell r="G561" t="str">
            <v>texanus</v>
          </cell>
          <cell r="H561"/>
          <cell r="I561" t="str">
            <v>fish</v>
          </cell>
          <cell r="J561" t="str">
            <v>juveniles (133-139 dph)</v>
          </cell>
          <cell r="K561" t="str">
            <v>mortality</v>
          </cell>
          <cell r="L561" t="str">
            <v>EC50</v>
          </cell>
          <cell r="M561" t="str">
            <v>ZnSO4</v>
          </cell>
          <cell r="N561" t="str">
            <v>Not clearly indicated</v>
          </cell>
          <cell r="O561" t="str">
            <v>static</v>
          </cell>
          <cell r="P561" t="str">
            <v>Acute</v>
          </cell>
          <cell r="Q561" t="str">
            <v>96-hr</v>
          </cell>
          <cell r="R561" t="str">
            <v>None</v>
          </cell>
          <cell r="S561" t="str">
            <v>S-Recon to match Green R, Utah</v>
          </cell>
          <cell r="T561"/>
          <cell r="U561">
            <v>25</v>
          </cell>
          <cell r="V561">
            <v>7.75</v>
          </cell>
          <cell r="W561" t="str">
            <v/>
          </cell>
          <cell r="X561">
            <v>6500</v>
          </cell>
          <cell r="Y561">
            <v>6357</v>
          </cell>
          <cell r="Z561" t="str">
            <v/>
          </cell>
          <cell r="AA561">
            <v>0.5</v>
          </cell>
          <cell r="AB561">
            <v>10</v>
          </cell>
          <cell r="AC561">
            <v>46</v>
          </cell>
          <cell r="AD561">
            <v>19</v>
          </cell>
          <cell r="AE561">
            <v>49</v>
          </cell>
          <cell r="AF561">
            <v>10</v>
          </cell>
          <cell r="AG561">
            <v>163</v>
          </cell>
          <cell r="AH561">
            <v>19.5</v>
          </cell>
          <cell r="AI561">
            <v>107</v>
          </cell>
          <cell r="AJ561">
            <v>196</v>
          </cell>
        </row>
        <row r="562">
          <cell r="B562" t="str">
            <v>A550XyteEC50</v>
          </cell>
          <cell r="C562" t="str">
            <v>Hamilton and Buhl 1997b</v>
          </cell>
          <cell r="D562" t="str">
            <v>1997b</v>
          </cell>
          <cell r="E562" t="str">
            <v>Xyrauchen texanus</v>
          </cell>
          <cell r="F562" t="str">
            <v xml:space="preserve">Xyrauchen </v>
          </cell>
          <cell r="G562" t="str">
            <v>texanus</v>
          </cell>
          <cell r="H562"/>
          <cell r="I562" t="str">
            <v>fish</v>
          </cell>
          <cell r="J562" t="str">
            <v>larvae (13-23 d old)</v>
          </cell>
          <cell r="K562" t="str">
            <v>mortality</v>
          </cell>
          <cell r="L562" t="str">
            <v>EC50</v>
          </cell>
          <cell r="M562" t="str">
            <v>ZnSO4</v>
          </cell>
          <cell r="N562" t="str">
            <v>Not clearly indicated</v>
          </cell>
          <cell r="O562" t="str">
            <v>static</v>
          </cell>
          <cell r="P562" t="str">
            <v>Acute</v>
          </cell>
          <cell r="Q562" t="str">
            <v>96-hr</v>
          </cell>
          <cell r="R562" t="str">
            <v>None</v>
          </cell>
          <cell r="S562" t="str">
            <v>S-Recon to match San Juan R, New Mexico</v>
          </cell>
          <cell r="T562"/>
          <cell r="U562">
            <v>25</v>
          </cell>
          <cell r="V562">
            <v>8.06</v>
          </cell>
          <cell r="W562" t="str">
            <v/>
          </cell>
          <cell r="X562">
            <v>9800</v>
          </cell>
          <cell r="Y562">
            <v>9584.4</v>
          </cell>
          <cell r="Z562" t="str">
            <v/>
          </cell>
          <cell r="AA562">
            <v>0.5</v>
          </cell>
          <cell r="AB562">
            <v>10</v>
          </cell>
          <cell r="AC562">
            <v>43</v>
          </cell>
          <cell r="AD562">
            <v>9</v>
          </cell>
          <cell r="AE562">
            <v>22</v>
          </cell>
          <cell r="AF562">
            <v>10</v>
          </cell>
          <cell r="AG562">
            <v>97</v>
          </cell>
          <cell r="AH562">
            <v>9</v>
          </cell>
          <cell r="AI562">
            <v>82</v>
          </cell>
          <cell r="AJ562">
            <v>144</v>
          </cell>
        </row>
        <row r="563">
          <cell r="B563" t="str">
            <v>A551ZyfaEC50</v>
          </cell>
          <cell r="C563" t="str">
            <v>Rehwoldt et al. 1973</v>
          </cell>
          <cell r="D563">
            <v>1973</v>
          </cell>
          <cell r="E563" t="str">
            <v>Zygoptera family</v>
          </cell>
          <cell r="F563" t="str">
            <v xml:space="preserve">Zygoptera </v>
          </cell>
          <cell r="G563" t="str">
            <v>family</v>
          </cell>
          <cell r="H563"/>
          <cell r="I563" t="str">
            <v>invertebrate</v>
          </cell>
          <cell r="J563" t="str">
            <v>NR</v>
          </cell>
          <cell r="K563" t="str">
            <v>mortality</v>
          </cell>
          <cell r="L563" t="str">
            <v>EC50</v>
          </cell>
          <cell r="M563" t="str">
            <v>Zn(NO3)2</v>
          </cell>
          <cell r="N563" t="str">
            <v>Not indicated</v>
          </cell>
          <cell r="O563" t="str">
            <v>static</v>
          </cell>
          <cell r="P563" t="str">
            <v>Acute</v>
          </cell>
          <cell r="Q563" t="str">
            <v>96-hr</v>
          </cell>
          <cell r="R563"/>
          <cell r="S563" t="str">
            <v>N-Hudson River</v>
          </cell>
          <cell r="T563"/>
          <cell r="U563">
            <v>17</v>
          </cell>
          <cell r="V563">
            <v>7.6</v>
          </cell>
          <cell r="W563" t="str">
            <v/>
          </cell>
          <cell r="X563">
            <v>26200</v>
          </cell>
          <cell r="Y563">
            <v>25623.599999999999</v>
          </cell>
          <cell r="Z563" t="str">
            <v/>
          </cell>
          <cell r="AA563">
            <v>1.7</v>
          </cell>
          <cell r="AB563">
            <v>10</v>
          </cell>
          <cell r="AC563">
            <v>13.324493669240567</v>
          </cell>
          <cell r="AD563">
            <v>4.0623456308660266</v>
          </cell>
          <cell r="AE563">
            <v>7.0874966325747701</v>
          </cell>
          <cell r="AF563">
            <v>1.0868265635595895</v>
          </cell>
          <cell r="AG563">
            <v>6.4060065717502725</v>
          </cell>
          <cell r="AH563">
            <v>4.1597445271105666</v>
          </cell>
          <cell r="AI563">
            <v>29.9</v>
          </cell>
          <cell r="AJ563">
            <v>50</v>
          </cell>
        </row>
        <row r="564">
          <cell r="B564" t="str">
            <v>C552ActrEC20</v>
          </cell>
          <cell r="C564" t="str">
            <v>Vardy et al. 2011</v>
          </cell>
          <cell r="D564">
            <v>2011</v>
          </cell>
          <cell r="E564" t="str">
            <v>Acipenser transmontanus</v>
          </cell>
          <cell r="F564" t="str">
            <v xml:space="preserve">Acipenser </v>
          </cell>
          <cell r="G564" t="str">
            <v>transmontanus</v>
          </cell>
          <cell r="H564"/>
          <cell r="I564" t="str">
            <v>fish</v>
          </cell>
          <cell r="J564" t="str">
            <v>early life stage</v>
          </cell>
          <cell r="K564" t="str">
            <v>survival</v>
          </cell>
          <cell r="L564" t="str">
            <v>EC20</v>
          </cell>
          <cell r="M564" t="str">
            <v>ZnCl2</v>
          </cell>
          <cell r="N564" t="str">
            <v>Dissolved (0.45 um) Zn from each chamber collected weekly</v>
          </cell>
          <cell r="O564" t="str">
            <v>flow through</v>
          </cell>
          <cell r="P564" t="str">
            <v>Chronic</v>
          </cell>
          <cell r="Q564" t="str">
            <v>66-d</v>
          </cell>
          <cell r="R564" t="str">
            <v>Fed starting at 7 days post hatch</v>
          </cell>
          <cell r="S564" t="str">
            <v>WA-Lab water diluted with RO water</v>
          </cell>
          <cell r="T564"/>
          <cell r="U564">
            <v>15</v>
          </cell>
          <cell r="V564">
            <v>7.9</v>
          </cell>
          <cell r="W564" t="str">
            <v/>
          </cell>
          <cell r="X564" t="str">
            <v/>
          </cell>
          <cell r="Y564">
            <v>102</v>
          </cell>
          <cell r="Z564" t="str">
            <v/>
          </cell>
          <cell r="AA564">
            <v>2.5</v>
          </cell>
          <cell r="AB564">
            <v>10</v>
          </cell>
          <cell r="AC564" t="str">
            <v/>
          </cell>
          <cell r="AD564" t="str">
            <v/>
          </cell>
          <cell r="AE564" t="str">
            <v/>
          </cell>
          <cell r="AF564" t="str">
            <v/>
          </cell>
          <cell r="AG564" t="str">
            <v/>
          </cell>
          <cell r="AH564" t="str">
            <v/>
          </cell>
          <cell r="AI564" t="str">
            <v/>
          </cell>
          <cell r="AJ564">
            <v>70</v>
          </cell>
        </row>
        <row r="565">
          <cell r="B565" t="str">
            <v>A553AmopEC50</v>
          </cell>
          <cell r="C565" t="str">
            <v>Birge et al. 1978</v>
          </cell>
          <cell r="D565">
            <v>1978</v>
          </cell>
          <cell r="E565" t="str">
            <v>Ambystoma opacum</v>
          </cell>
          <cell r="F565" t="str">
            <v xml:space="preserve">Ambystoma </v>
          </cell>
          <cell r="G565" t="str">
            <v>opacum</v>
          </cell>
          <cell r="H565"/>
          <cell r="I565" t="str">
            <v>Amphibian</v>
          </cell>
          <cell r="J565" t="str">
            <v>eggs</v>
          </cell>
          <cell r="K565" t="str">
            <v>survival</v>
          </cell>
          <cell r="L565" t="str">
            <v>EC50</v>
          </cell>
          <cell r="M565"/>
          <cell r="N565"/>
          <cell r="O565" t="str">
            <v>renewal</v>
          </cell>
          <cell r="P565" t="str">
            <v>Acute</v>
          </cell>
          <cell r="Q565" t="str">
            <v>8-d</v>
          </cell>
          <cell r="R565"/>
          <cell r="S565" t="str">
            <v>WIP</v>
          </cell>
          <cell r="T565"/>
          <cell r="U565" t="str">
            <v/>
          </cell>
          <cell r="V565" t="str">
            <v/>
          </cell>
          <cell r="W565" t="str">
            <v/>
          </cell>
          <cell r="X565">
            <v>2380</v>
          </cell>
          <cell r="Y565">
            <v>2327.64</v>
          </cell>
          <cell r="Z565" t="str">
            <v/>
          </cell>
          <cell r="AA565" t="str">
            <v/>
          </cell>
          <cell r="AB565" t="str">
            <v/>
          </cell>
          <cell r="AC565" t="str">
            <v/>
          </cell>
          <cell r="AD565" t="str">
            <v/>
          </cell>
          <cell r="AE565" t="str">
            <v/>
          </cell>
          <cell r="AF565" t="str">
            <v/>
          </cell>
          <cell r="AG565" t="str">
            <v/>
          </cell>
          <cell r="AH565" t="str">
            <v/>
          </cell>
          <cell r="AI565" t="str">
            <v/>
          </cell>
          <cell r="AJ565">
            <v>99</v>
          </cell>
        </row>
        <row r="566">
          <cell r="B566" t="str">
            <v>C554AnfiEC10</v>
          </cell>
          <cell r="C566" t="str">
            <v>Azuara-Garcia et al. 2006</v>
          </cell>
          <cell r="D566">
            <v>2006</v>
          </cell>
          <cell r="E566" t="str">
            <v>Anuraeopsis fissa</v>
          </cell>
          <cell r="F566" t="str">
            <v xml:space="preserve">Anuraeopsis </v>
          </cell>
          <cell r="G566" t="str">
            <v>fissa</v>
          </cell>
          <cell r="H566"/>
          <cell r="I566" t="str">
            <v>invertebrate</v>
          </cell>
          <cell r="J566" t="str">
            <v>life cycle</v>
          </cell>
          <cell r="K566" t="str">
            <v>average life span</v>
          </cell>
          <cell r="L566" t="str">
            <v>EC10</v>
          </cell>
          <cell r="M566" t="str">
            <v>ZnCl2</v>
          </cell>
          <cell r="N566" t="str">
            <v>Measured - frequency not specified; ECx based on nominal</v>
          </cell>
          <cell r="O566" t="str">
            <v>renewal</v>
          </cell>
          <cell r="P566" t="str">
            <v>Chronic</v>
          </cell>
          <cell r="Q566" t="str">
            <v>20-d</v>
          </cell>
          <cell r="R566" t="str">
            <v>Algae - 0.5e6 cells Chlorella per mL</v>
          </cell>
          <cell r="S566" t="str">
            <v>S-chemistry provided</v>
          </cell>
          <cell r="T566"/>
          <cell r="U566">
            <v>23</v>
          </cell>
          <cell r="V566">
            <v>7.2</v>
          </cell>
          <cell r="W566" t="str">
            <v/>
          </cell>
          <cell r="X566">
            <v>44</v>
          </cell>
          <cell r="Y566">
            <v>43.384</v>
          </cell>
          <cell r="Z566" t="str">
            <v/>
          </cell>
          <cell r="AA566">
            <v>0.7</v>
          </cell>
          <cell r="AB566">
            <v>10</v>
          </cell>
          <cell r="AC566">
            <v>17.600000000000001</v>
          </cell>
          <cell r="AD566">
            <v>12.1</v>
          </cell>
          <cell r="AE566">
            <v>26.3</v>
          </cell>
          <cell r="AF566">
            <v>2.1</v>
          </cell>
          <cell r="AG566">
            <v>90.2</v>
          </cell>
          <cell r="AH566">
            <v>1.9</v>
          </cell>
          <cell r="AI566">
            <v>57.1</v>
          </cell>
          <cell r="AJ566">
            <v>93.775000000000006</v>
          </cell>
        </row>
        <row r="567">
          <cell r="B567" t="str">
            <v>C555AnfiEC10</v>
          </cell>
          <cell r="C567" t="str">
            <v>Azuara-Garcia et al. 2006</v>
          </cell>
          <cell r="D567">
            <v>2006</v>
          </cell>
          <cell r="E567" t="str">
            <v>Anuraeopsis fissa</v>
          </cell>
          <cell r="F567" t="str">
            <v xml:space="preserve">Anuraeopsis </v>
          </cell>
          <cell r="G567" t="str">
            <v>fissa</v>
          </cell>
          <cell r="H567"/>
          <cell r="I567" t="str">
            <v>invertebrate</v>
          </cell>
          <cell r="J567" t="str">
            <v>life cycle</v>
          </cell>
          <cell r="K567" t="str">
            <v>gross reproductive rate</v>
          </cell>
          <cell r="L567" t="str">
            <v>EC10</v>
          </cell>
          <cell r="M567" t="str">
            <v>ZnCl2</v>
          </cell>
          <cell r="N567" t="str">
            <v>Measured - frequency not specified; ECx based on nominal</v>
          </cell>
          <cell r="O567" t="str">
            <v>renewal</v>
          </cell>
          <cell r="P567" t="str">
            <v>Chronic</v>
          </cell>
          <cell r="Q567" t="str">
            <v>20-d</v>
          </cell>
          <cell r="R567" t="str">
            <v>Algae - 0.5e6 cells Chlorella per mL</v>
          </cell>
          <cell r="S567" t="str">
            <v>S-chemistry provided</v>
          </cell>
          <cell r="T567"/>
          <cell r="U567">
            <v>23</v>
          </cell>
          <cell r="V567">
            <v>7.2</v>
          </cell>
          <cell r="W567" t="str">
            <v/>
          </cell>
          <cell r="X567">
            <v>428</v>
          </cell>
          <cell r="Y567">
            <v>422.00799999999998</v>
          </cell>
          <cell r="Z567" t="str">
            <v/>
          </cell>
          <cell r="AA567">
            <v>0.7</v>
          </cell>
          <cell r="AB567">
            <v>10</v>
          </cell>
          <cell r="AC567">
            <v>17.600000000000001</v>
          </cell>
          <cell r="AD567">
            <v>12.1</v>
          </cell>
          <cell r="AE567">
            <v>26.3</v>
          </cell>
          <cell r="AF567">
            <v>2.1</v>
          </cell>
          <cell r="AG567">
            <v>90.2</v>
          </cell>
          <cell r="AH567">
            <v>1.9</v>
          </cell>
          <cell r="AI567">
            <v>57.1</v>
          </cell>
          <cell r="AJ567">
            <v>93.775000000000006</v>
          </cell>
        </row>
        <row r="568">
          <cell r="B568" t="str">
            <v>C556AnfiEC10</v>
          </cell>
          <cell r="C568" t="str">
            <v>Azuara-Garcia et al. 2006</v>
          </cell>
          <cell r="D568">
            <v>2006</v>
          </cell>
          <cell r="E568" t="str">
            <v>Anuraeopsis fissa</v>
          </cell>
          <cell r="F568" t="str">
            <v xml:space="preserve">Anuraeopsis </v>
          </cell>
          <cell r="G568" t="str">
            <v>fissa</v>
          </cell>
          <cell r="H568"/>
          <cell r="I568" t="str">
            <v>invertebrate</v>
          </cell>
          <cell r="J568" t="str">
            <v>life cycle</v>
          </cell>
          <cell r="K568" t="str">
            <v>net reproductive rate</v>
          </cell>
          <cell r="L568" t="str">
            <v>EC10</v>
          </cell>
          <cell r="M568" t="str">
            <v>ZnCl2</v>
          </cell>
          <cell r="N568" t="str">
            <v>Measured - frequency not specified; ECx based on nominal</v>
          </cell>
          <cell r="O568" t="str">
            <v>renewal</v>
          </cell>
          <cell r="P568" t="str">
            <v>Chronic</v>
          </cell>
          <cell r="Q568" t="str">
            <v>20-d</v>
          </cell>
          <cell r="R568" t="str">
            <v>Algae - 0.5e6 cells Chlorella per mL</v>
          </cell>
          <cell r="S568" t="str">
            <v>S-chemistry provided</v>
          </cell>
          <cell r="T568"/>
          <cell r="U568">
            <v>23</v>
          </cell>
          <cell r="V568">
            <v>7.2</v>
          </cell>
          <cell r="W568" t="str">
            <v/>
          </cell>
          <cell r="X568">
            <v>55</v>
          </cell>
          <cell r="Y568">
            <v>54.23</v>
          </cell>
          <cell r="Z568" t="str">
            <v/>
          </cell>
          <cell r="AA568">
            <v>0.7</v>
          </cell>
          <cell r="AB568">
            <v>10</v>
          </cell>
          <cell r="AC568">
            <v>17.600000000000001</v>
          </cell>
          <cell r="AD568">
            <v>12.1</v>
          </cell>
          <cell r="AE568">
            <v>26.3</v>
          </cell>
          <cell r="AF568">
            <v>2.1</v>
          </cell>
          <cell r="AG568">
            <v>90.2</v>
          </cell>
          <cell r="AH568">
            <v>1.9</v>
          </cell>
          <cell r="AI568">
            <v>57.1</v>
          </cell>
          <cell r="AJ568">
            <v>93.775000000000006</v>
          </cell>
        </row>
        <row r="569">
          <cell r="B569" t="str">
            <v>C557AnfiEC10</v>
          </cell>
          <cell r="C569" t="str">
            <v>Azuara-Garcia et al. 2006</v>
          </cell>
          <cell r="D569">
            <v>2006</v>
          </cell>
          <cell r="E569" t="str">
            <v>Anuraeopsis fissa</v>
          </cell>
          <cell r="F569" t="str">
            <v xml:space="preserve">Anuraeopsis </v>
          </cell>
          <cell r="G569" t="str">
            <v>fissa</v>
          </cell>
          <cell r="H569"/>
          <cell r="I569" t="str">
            <v>invertebrate</v>
          </cell>
          <cell r="J569" t="str">
            <v>life cycle</v>
          </cell>
          <cell r="K569" t="str">
            <v>generation time</v>
          </cell>
          <cell r="L569" t="str">
            <v>EC10</v>
          </cell>
          <cell r="M569" t="str">
            <v>ZnCl2</v>
          </cell>
          <cell r="N569" t="str">
            <v>Measured - frequency not specified; ECx based on nominal</v>
          </cell>
          <cell r="O569" t="str">
            <v>renewal</v>
          </cell>
          <cell r="P569" t="str">
            <v>Chronic</v>
          </cell>
          <cell r="Q569" t="str">
            <v>20-d</v>
          </cell>
          <cell r="R569" t="str">
            <v>Algae - 0.5e6 cells Chlorella per mL</v>
          </cell>
          <cell r="S569" t="str">
            <v>S-chemistry provided</v>
          </cell>
          <cell r="T569"/>
          <cell r="U569">
            <v>23</v>
          </cell>
          <cell r="V569">
            <v>7.2</v>
          </cell>
          <cell r="W569" t="str">
            <v/>
          </cell>
          <cell r="X569">
            <v>447</v>
          </cell>
          <cell r="Y569">
            <v>440.74200000000002</v>
          </cell>
          <cell r="Z569" t="str">
            <v/>
          </cell>
          <cell r="AA569">
            <v>0.7</v>
          </cell>
          <cell r="AB569">
            <v>10</v>
          </cell>
          <cell r="AC569">
            <v>17.600000000000001</v>
          </cell>
          <cell r="AD569">
            <v>12.1</v>
          </cell>
          <cell r="AE569">
            <v>26.3</v>
          </cell>
          <cell r="AF569">
            <v>2.1</v>
          </cell>
          <cell r="AG569">
            <v>90.2</v>
          </cell>
          <cell r="AH569">
            <v>1.9</v>
          </cell>
          <cell r="AI569">
            <v>57.1</v>
          </cell>
          <cell r="AJ569">
            <v>93.775000000000006</v>
          </cell>
        </row>
        <row r="570">
          <cell r="B570" t="str">
            <v>C558AnfiEC10</v>
          </cell>
          <cell r="C570" t="str">
            <v>Azuara-Garcia et al. 2006</v>
          </cell>
          <cell r="D570">
            <v>2006</v>
          </cell>
          <cell r="E570" t="str">
            <v>Anuraeopsis fissa</v>
          </cell>
          <cell r="F570" t="str">
            <v xml:space="preserve">Anuraeopsis </v>
          </cell>
          <cell r="G570" t="str">
            <v>fissa</v>
          </cell>
          <cell r="H570"/>
          <cell r="I570" t="str">
            <v>invertebrate</v>
          </cell>
          <cell r="J570" t="str">
            <v>life cycle</v>
          </cell>
          <cell r="K570" t="str">
            <v>rate of population increase</v>
          </cell>
          <cell r="L570" t="str">
            <v>EC10</v>
          </cell>
          <cell r="M570" t="str">
            <v>ZnCl2</v>
          </cell>
          <cell r="N570" t="str">
            <v>Measured - frequency not specified; ECx based on nominal</v>
          </cell>
          <cell r="O570" t="str">
            <v>renewal</v>
          </cell>
          <cell r="P570" t="str">
            <v>Chronic</v>
          </cell>
          <cell r="Q570" t="str">
            <v>20-d</v>
          </cell>
          <cell r="R570" t="str">
            <v>Algae - 0.5e6 cells Chlorella per mL</v>
          </cell>
          <cell r="S570" t="str">
            <v>S-chemistry provided</v>
          </cell>
          <cell r="T570"/>
          <cell r="U570">
            <v>23</v>
          </cell>
          <cell r="V570">
            <v>7.2</v>
          </cell>
          <cell r="W570" t="str">
            <v/>
          </cell>
          <cell r="X570">
            <v>168</v>
          </cell>
          <cell r="Y570">
            <v>165.648</v>
          </cell>
          <cell r="Z570" t="str">
            <v/>
          </cell>
          <cell r="AA570">
            <v>0.7</v>
          </cell>
          <cell r="AB570">
            <v>10</v>
          </cell>
          <cell r="AC570">
            <v>17.600000000000001</v>
          </cell>
          <cell r="AD570">
            <v>12.1</v>
          </cell>
          <cell r="AE570">
            <v>26.3</v>
          </cell>
          <cell r="AF570">
            <v>2.1</v>
          </cell>
          <cell r="AG570">
            <v>90.2</v>
          </cell>
          <cell r="AH570">
            <v>1.9</v>
          </cell>
          <cell r="AI570">
            <v>57.1</v>
          </cell>
          <cell r="AJ570">
            <v>93.775000000000006</v>
          </cell>
        </row>
        <row r="571">
          <cell r="B571" t="str">
            <v>C559AnfiEC10</v>
          </cell>
          <cell r="C571" t="str">
            <v>Azuara-Garcia et al. 2006</v>
          </cell>
          <cell r="D571">
            <v>2006</v>
          </cell>
          <cell r="E571" t="str">
            <v>Anuraeopsis fissa</v>
          </cell>
          <cell r="F571" t="str">
            <v xml:space="preserve">Anuraeopsis </v>
          </cell>
          <cell r="G571" t="str">
            <v>fissa</v>
          </cell>
          <cell r="H571"/>
          <cell r="I571" t="str">
            <v>invertebrate</v>
          </cell>
          <cell r="J571" t="str">
            <v>life cycle</v>
          </cell>
          <cell r="K571" t="str">
            <v>average life span</v>
          </cell>
          <cell r="L571" t="str">
            <v>EC10</v>
          </cell>
          <cell r="M571" t="str">
            <v>ZnCl2</v>
          </cell>
          <cell r="N571" t="str">
            <v>Measured - frequency not specified; ECx based on nominal</v>
          </cell>
          <cell r="O571" t="str">
            <v>renewal</v>
          </cell>
          <cell r="P571" t="str">
            <v>Chronic</v>
          </cell>
          <cell r="Q571" t="str">
            <v>20-d</v>
          </cell>
          <cell r="R571" t="str">
            <v>Algae - 1e6 cells Chlorella per mL</v>
          </cell>
          <cell r="S571" t="str">
            <v>S-chemistry provided</v>
          </cell>
          <cell r="T571"/>
          <cell r="U571">
            <v>23</v>
          </cell>
          <cell r="V571">
            <v>7.2</v>
          </cell>
          <cell r="W571" t="str">
            <v/>
          </cell>
          <cell r="X571">
            <v>73</v>
          </cell>
          <cell r="Y571">
            <v>71.977999999999994</v>
          </cell>
          <cell r="Z571" t="str">
            <v/>
          </cell>
          <cell r="AA571">
            <v>0.7</v>
          </cell>
          <cell r="AB571">
            <v>10</v>
          </cell>
          <cell r="AC571">
            <v>17.600000000000001</v>
          </cell>
          <cell r="AD571">
            <v>12.1</v>
          </cell>
          <cell r="AE571">
            <v>26.3</v>
          </cell>
          <cell r="AF571">
            <v>2.1</v>
          </cell>
          <cell r="AG571">
            <v>90.2</v>
          </cell>
          <cell r="AH571">
            <v>1.9</v>
          </cell>
          <cell r="AI571">
            <v>57.1</v>
          </cell>
          <cell r="AJ571">
            <v>93.775000000000006</v>
          </cell>
        </row>
        <row r="572">
          <cell r="B572" t="str">
            <v>C560AnfiEC10</v>
          </cell>
          <cell r="C572" t="str">
            <v>Azuara-Garcia et al. 2006</v>
          </cell>
          <cell r="D572">
            <v>2006</v>
          </cell>
          <cell r="E572" t="str">
            <v>Anuraeopsis fissa</v>
          </cell>
          <cell r="F572" t="str">
            <v xml:space="preserve">Anuraeopsis </v>
          </cell>
          <cell r="G572" t="str">
            <v>fissa</v>
          </cell>
          <cell r="H572"/>
          <cell r="I572" t="str">
            <v>invertebrate</v>
          </cell>
          <cell r="J572" t="str">
            <v>life cycle</v>
          </cell>
          <cell r="K572" t="str">
            <v>gross reproductive rate</v>
          </cell>
          <cell r="L572" t="str">
            <v>EC10</v>
          </cell>
          <cell r="M572" t="str">
            <v>ZnCl2</v>
          </cell>
          <cell r="N572" t="str">
            <v>Measured - frequency not specified; ECx based on nominal</v>
          </cell>
          <cell r="O572" t="str">
            <v>renewal</v>
          </cell>
          <cell r="P572" t="str">
            <v>Chronic</v>
          </cell>
          <cell r="Q572" t="str">
            <v>20-d</v>
          </cell>
          <cell r="R572" t="str">
            <v>Algae - 1e6 cells Chlorella per mL</v>
          </cell>
          <cell r="S572" t="str">
            <v>S-chemistry provided</v>
          </cell>
          <cell r="T572"/>
          <cell r="U572">
            <v>23</v>
          </cell>
          <cell r="V572">
            <v>7.2</v>
          </cell>
          <cell r="W572" t="str">
            <v/>
          </cell>
          <cell r="X572">
            <v>104</v>
          </cell>
          <cell r="Y572">
            <v>102.544</v>
          </cell>
          <cell r="Z572" t="str">
            <v/>
          </cell>
          <cell r="AA572">
            <v>0.7</v>
          </cell>
          <cell r="AB572">
            <v>10</v>
          </cell>
          <cell r="AC572">
            <v>17.600000000000001</v>
          </cell>
          <cell r="AD572">
            <v>12.1</v>
          </cell>
          <cell r="AE572">
            <v>26.3</v>
          </cell>
          <cell r="AF572">
            <v>2.1</v>
          </cell>
          <cell r="AG572">
            <v>90.2</v>
          </cell>
          <cell r="AH572">
            <v>1.9</v>
          </cell>
          <cell r="AI572">
            <v>57.1</v>
          </cell>
          <cell r="AJ572">
            <v>93.775000000000006</v>
          </cell>
        </row>
        <row r="573">
          <cell r="B573" t="str">
            <v>C561AnfiEC10</v>
          </cell>
          <cell r="C573" t="str">
            <v>Azuara-Garcia et al. 2006</v>
          </cell>
          <cell r="D573">
            <v>2006</v>
          </cell>
          <cell r="E573" t="str">
            <v>Anuraeopsis fissa</v>
          </cell>
          <cell r="F573" t="str">
            <v xml:space="preserve">Anuraeopsis </v>
          </cell>
          <cell r="G573" t="str">
            <v>fissa</v>
          </cell>
          <cell r="H573"/>
          <cell r="I573" t="str">
            <v>invertebrate</v>
          </cell>
          <cell r="J573" t="str">
            <v>life cycle</v>
          </cell>
          <cell r="K573" t="str">
            <v>net reproductive rate</v>
          </cell>
          <cell r="L573" t="str">
            <v>EC10</v>
          </cell>
          <cell r="M573" t="str">
            <v>ZnCl2</v>
          </cell>
          <cell r="N573" t="str">
            <v>Measured - frequency not specified; ECx based on nominal</v>
          </cell>
          <cell r="O573" t="str">
            <v>renewal</v>
          </cell>
          <cell r="P573" t="str">
            <v>Chronic</v>
          </cell>
          <cell r="Q573" t="str">
            <v>20-d</v>
          </cell>
          <cell r="R573" t="str">
            <v>Algae - 1e6 cells Chlorella per mL</v>
          </cell>
          <cell r="S573" t="str">
            <v>S-chemistry provided</v>
          </cell>
          <cell r="T573"/>
          <cell r="U573">
            <v>23</v>
          </cell>
          <cell r="V573">
            <v>7.2</v>
          </cell>
          <cell r="W573" t="str">
            <v/>
          </cell>
          <cell r="X573">
            <v>72</v>
          </cell>
          <cell r="Y573">
            <v>70.992000000000004</v>
          </cell>
          <cell r="Z573" t="str">
            <v/>
          </cell>
          <cell r="AA573">
            <v>0.7</v>
          </cell>
          <cell r="AB573">
            <v>10</v>
          </cell>
          <cell r="AC573">
            <v>17.600000000000001</v>
          </cell>
          <cell r="AD573">
            <v>12.1</v>
          </cell>
          <cell r="AE573">
            <v>26.3</v>
          </cell>
          <cell r="AF573">
            <v>2.1</v>
          </cell>
          <cell r="AG573">
            <v>90.2</v>
          </cell>
          <cell r="AH573">
            <v>1.9</v>
          </cell>
          <cell r="AI573">
            <v>57.1</v>
          </cell>
          <cell r="AJ573">
            <v>93.775000000000006</v>
          </cell>
        </row>
        <row r="574">
          <cell r="B574" t="str">
            <v>C562AnfiEC10</v>
          </cell>
          <cell r="C574" t="str">
            <v>Azuara-Garcia et al. 2006</v>
          </cell>
          <cell r="D574">
            <v>2006</v>
          </cell>
          <cell r="E574" t="str">
            <v>Anuraeopsis fissa</v>
          </cell>
          <cell r="F574" t="str">
            <v xml:space="preserve">Anuraeopsis </v>
          </cell>
          <cell r="G574" t="str">
            <v>fissa</v>
          </cell>
          <cell r="H574"/>
          <cell r="I574" t="str">
            <v>invertebrate</v>
          </cell>
          <cell r="J574" t="str">
            <v>life cycle</v>
          </cell>
          <cell r="K574" t="str">
            <v>generation time</v>
          </cell>
          <cell r="L574" t="str">
            <v>EC10</v>
          </cell>
          <cell r="M574" t="str">
            <v>ZnCl2</v>
          </cell>
          <cell r="N574" t="str">
            <v>Measured - frequency not specified; ECx based on nominal</v>
          </cell>
          <cell r="O574" t="str">
            <v>renewal</v>
          </cell>
          <cell r="P574" t="str">
            <v>Chronic</v>
          </cell>
          <cell r="Q574" t="str">
            <v>20-d</v>
          </cell>
          <cell r="R574" t="str">
            <v>Algae - 1e6 cells Chlorella per mL</v>
          </cell>
          <cell r="S574" t="str">
            <v>S-chemistry provided</v>
          </cell>
          <cell r="T574"/>
          <cell r="U574">
            <v>23</v>
          </cell>
          <cell r="V574">
            <v>7.2</v>
          </cell>
          <cell r="W574" t="str">
            <v/>
          </cell>
          <cell r="X574">
            <v>462</v>
          </cell>
          <cell r="Y574">
            <v>455.53199999999998</v>
          </cell>
          <cell r="Z574" t="str">
            <v/>
          </cell>
          <cell r="AA574">
            <v>0.7</v>
          </cell>
          <cell r="AB574">
            <v>10</v>
          </cell>
          <cell r="AC574">
            <v>17.600000000000001</v>
          </cell>
          <cell r="AD574">
            <v>12.1</v>
          </cell>
          <cell r="AE574">
            <v>26.3</v>
          </cell>
          <cell r="AF574">
            <v>2.1</v>
          </cell>
          <cell r="AG574">
            <v>90.2</v>
          </cell>
          <cell r="AH574">
            <v>1.9</v>
          </cell>
          <cell r="AI574">
            <v>57.1</v>
          </cell>
          <cell r="AJ574">
            <v>93.775000000000006</v>
          </cell>
        </row>
        <row r="575">
          <cell r="B575" t="str">
            <v>C563AnfiEC10</v>
          </cell>
          <cell r="C575" t="str">
            <v>Azuara-Garcia et al. 2006</v>
          </cell>
          <cell r="D575">
            <v>2006</v>
          </cell>
          <cell r="E575" t="str">
            <v>Anuraeopsis fissa</v>
          </cell>
          <cell r="F575" t="str">
            <v xml:space="preserve">Anuraeopsis </v>
          </cell>
          <cell r="G575" t="str">
            <v>fissa</v>
          </cell>
          <cell r="H575"/>
          <cell r="I575" t="str">
            <v>invertebrate</v>
          </cell>
          <cell r="J575" t="str">
            <v>life cycle</v>
          </cell>
          <cell r="K575" t="str">
            <v>rate of population increase</v>
          </cell>
          <cell r="L575" t="str">
            <v>EC10</v>
          </cell>
          <cell r="M575" t="str">
            <v>ZnCl2</v>
          </cell>
          <cell r="N575" t="str">
            <v>Measured - frequency not specified; ECx based on nominal</v>
          </cell>
          <cell r="O575" t="str">
            <v>renewal</v>
          </cell>
          <cell r="P575" t="str">
            <v>Chronic</v>
          </cell>
          <cell r="Q575" t="str">
            <v>20-d</v>
          </cell>
          <cell r="R575" t="str">
            <v>Algae - 1e6 cells Chlorella per mL</v>
          </cell>
          <cell r="S575" t="str">
            <v>S-chemistry provided</v>
          </cell>
          <cell r="T575"/>
          <cell r="U575">
            <v>23</v>
          </cell>
          <cell r="V575">
            <v>7.2</v>
          </cell>
          <cell r="W575" t="str">
            <v/>
          </cell>
          <cell r="X575">
            <v>109</v>
          </cell>
          <cell r="Y575">
            <v>107.474</v>
          </cell>
          <cell r="Z575" t="str">
            <v/>
          </cell>
          <cell r="AA575">
            <v>0.7</v>
          </cell>
          <cell r="AB575">
            <v>10</v>
          </cell>
          <cell r="AC575">
            <v>17.600000000000001</v>
          </cell>
          <cell r="AD575">
            <v>12.1</v>
          </cell>
          <cell r="AE575">
            <v>26.3</v>
          </cell>
          <cell r="AF575">
            <v>2.1</v>
          </cell>
          <cell r="AG575">
            <v>90.2</v>
          </cell>
          <cell r="AH575">
            <v>1.9</v>
          </cell>
          <cell r="AI575">
            <v>57.1</v>
          </cell>
          <cell r="AJ575">
            <v>93.775000000000006</v>
          </cell>
        </row>
        <row r="576">
          <cell r="B576" t="str">
            <v>C564AnfiEC20</v>
          </cell>
          <cell r="C576" t="str">
            <v>Azuara-Garcia et al. 2006</v>
          </cell>
          <cell r="D576">
            <v>2006</v>
          </cell>
          <cell r="E576" t="str">
            <v>Anuraeopsis fissa</v>
          </cell>
          <cell r="F576" t="str">
            <v xml:space="preserve">Anuraeopsis </v>
          </cell>
          <cell r="G576" t="str">
            <v>fissa</v>
          </cell>
          <cell r="H576"/>
          <cell r="I576" t="str">
            <v>invertebrate</v>
          </cell>
          <cell r="J576" t="str">
            <v>life cycle</v>
          </cell>
          <cell r="K576" t="str">
            <v>average life span</v>
          </cell>
          <cell r="L576" t="str">
            <v>EC20</v>
          </cell>
          <cell r="M576" t="str">
            <v>ZnCl2</v>
          </cell>
          <cell r="N576" t="str">
            <v>Measured - frequency not specified; ECx based on nominal</v>
          </cell>
          <cell r="O576" t="str">
            <v>renewal</v>
          </cell>
          <cell r="P576" t="str">
            <v>Chronic</v>
          </cell>
          <cell r="Q576" t="str">
            <v>20-d</v>
          </cell>
          <cell r="R576" t="str">
            <v>Algae - 0.5e6 cells Chlorella per mL</v>
          </cell>
          <cell r="S576" t="str">
            <v>S-chemistry provided</v>
          </cell>
          <cell r="T576"/>
          <cell r="U576">
            <v>23</v>
          </cell>
          <cell r="V576">
            <v>7.2</v>
          </cell>
          <cell r="W576" t="str">
            <v/>
          </cell>
          <cell r="X576">
            <v>93</v>
          </cell>
          <cell r="Y576">
            <v>91.697999999999993</v>
          </cell>
          <cell r="Z576" t="str">
            <v/>
          </cell>
          <cell r="AA576">
            <v>0.7</v>
          </cell>
          <cell r="AB576">
            <v>10</v>
          </cell>
          <cell r="AC576">
            <v>17.600000000000001</v>
          </cell>
          <cell r="AD576">
            <v>12.1</v>
          </cell>
          <cell r="AE576">
            <v>26.3</v>
          </cell>
          <cell r="AF576">
            <v>2.1</v>
          </cell>
          <cell r="AG576">
            <v>90.2</v>
          </cell>
          <cell r="AH576">
            <v>1.9</v>
          </cell>
          <cell r="AI576">
            <v>57.1</v>
          </cell>
          <cell r="AJ576">
            <v>93.775000000000006</v>
          </cell>
        </row>
        <row r="577">
          <cell r="B577" t="str">
            <v>C565AnfiEC20</v>
          </cell>
          <cell r="C577" t="str">
            <v>Azuara-Garcia et al. 2006</v>
          </cell>
          <cell r="D577">
            <v>2006</v>
          </cell>
          <cell r="E577" t="str">
            <v>Anuraeopsis fissa</v>
          </cell>
          <cell r="F577" t="str">
            <v xml:space="preserve">Anuraeopsis </v>
          </cell>
          <cell r="G577" t="str">
            <v>fissa</v>
          </cell>
          <cell r="H577"/>
          <cell r="I577" t="str">
            <v>invertebrate</v>
          </cell>
          <cell r="J577" t="str">
            <v>life cycle</v>
          </cell>
          <cell r="K577" t="str">
            <v>gross reproductive rate</v>
          </cell>
          <cell r="L577" t="str">
            <v>EC20</v>
          </cell>
          <cell r="M577" t="str">
            <v>ZnCl2</v>
          </cell>
          <cell r="N577" t="str">
            <v>Measured - frequency not specified; ECx based on nominal</v>
          </cell>
          <cell r="O577" t="str">
            <v>renewal</v>
          </cell>
          <cell r="P577" t="str">
            <v>Chronic</v>
          </cell>
          <cell r="Q577" t="str">
            <v>20-d</v>
          </cell>
          <cell r="R577" t="str">
            <v>Algae - 0.5e6 cells Chlorella per mL</v>
          </cell>
          <cell r="S577" t="str">
            <v>S-chemistry provided</v>
          </cell>
          <cell r="T577"/>
          <cell r="U577">
            <v>23</v>
          </cell>
          <cell r="V577">
            <v>7.2</v>
          </cell>
          <cell r="W577" t="str">
            <v/>
          </cell>
          <cell r="X577">
            <v>444</v>
          </cell>
          <cell r="Y577">
            <v>437.78399999999999</v>
          </cell>
          <cell r="Z577" t="str">
            <v/>
          </cell>
          <cell r="AA577">
            <v>0.7</v>
          </cell>
          <cell r="AB577">
            <v>10</v>
          </cell>
          <cell r="AC577">
            <v>17.600000000000001</v>
          </cell>
          <cell r="AD577">
            <v>12.1</v>
          </cell>
          <cell r="AE577">
            <v>26.3</v>
          </cell>
          <cell r="AF577">
            <v>2.1</v>
          </cell>
          <cell r="AG577">
            <v>90.2</v>
          </cell>
          <cell r="AH577">
            <v>1.9</v>
          </cell>
          <cell r="AI577">
            <v>57.1</v>
          </cell>
          <cell r="AJ577">
            <v>93.775000000000006</v>
          </cell>
        </row>
        <row r="578">
          <cell r="B578" t="str">
            <v>C566AnfiEC20</v>
          </cell>
          <cell r="C578" t="str">
            <v>Azuara-Garcia et al. 2006</v>
          </cell>
          <cell r="D578">
            <v>2006</v>
          </cell>
          <cell r="E578" t="str">
            <v>Anuraeopsis fissa</v>
          </cell>
          <cell r="F578" t="str">
            <v xml:space="preserve">Anuraeopsis </v>
          </cell>
          <cell r="G578" t="str">
            <v>fissa</v>
          </cell>
          <cell r="H578"/>
          <cell r="I578" t="str">
            <v>invertebrate</v>
          </cell>
          <cell r="J578" t="str">
            <v>life cycle</v>
          </cell>
          <cell r="K578" t="str">
            <v>net reproductive rate</v>
          </cell>
          <cell r="L578" t="str">
            <v>EC20</v>
          </cell>
          <cell r="M578" t="str">
            <v>ZnCl2</v>
          </cell>
          <cell r="N578" t="str">
            <v>Measured - frequency not specified; ECx based on nominal</v>
          </cell>
          <cell r="O578" t="str">
            <v>renewal</v>
          </cell>
          <cell r="P578" t="str">
            <v>Chronic</v>
          </cell>
          <cell r="Q578" t="str">
            <v>20-d</v>
          </cell>
          <cell r="R578" t="str">
            <v>Algae - 0.5e6 cells Chlorella per mL</v>
          </cell>
          <cell r="S578" t="str">
            <v>S-chemistry provided</v>
          </cell>
          <cell r="T578"/>
          <cell r="U578">
            <v>23</v>
          </cell>
          <cell r="V578">
            <v>7.2</v>
          </cell>
          <cell r="W578" t="str">
            <v/>
          </cell>
          <cell r="X578">
            <v>85</v>
          </cell>
          <cell r="Y578">
            <v>83.81</v>
          </cell>
          <cell r="Z578" t="str">
            <v/>
          </cell>
          <cell r="AA578">
            <v>0.7</v>
          </cell>
          <cell r="AB578">
            <v>10</v>
          </cell>
          <cell r="AC578">
            <v>17.600000000000001</v>
          </cell>
          <cell r="AD578">
            <v>12.1</v>
          </cell>
          <cell r="AE578">
            <v>26.3</v>
          </cell>
          <cell r="AF578">
            <v>2.1</v>
          </cell>
          <cell r="AG578">
            <v>90.2</v>
          </cell>
          <cell r="AH578">
            <v>1.9</v>
          </cell>
          <cell r="AI578">
            <v>57.1</v>
          </cell>
          <cell r="AJ578">
            <v>93.775000000000006</v>
          </cell>
        </row>
        <row r="579">
          <cell r="B579" t="str">
            <v>C567AnfiEC20</v>
          </cell>
          <cell r="C579" t="str">
            <v>Azuara-Garcia et al. 2006</v>
          </cell>
          <cell r="D579">
            <v>2006</v>
          </cell>
          <cell r="E579" t="str">
            <v>Anuraeopsis fissa</v>
          </cell>
          <cell r="F579" t="str">
            <v xml:space="preserve">Anuraeopsis </v>
          </cell>
          <cell r="G579" t="str">
            <v>fissa</v>
          </cell>
          <cell r="H579"/>
          <cell r="I579" t="str">
            <v>invertebrate</v>
          </cell>
          <cell r="J579" t="str">
            <v>life cycle</v>
          </cell>
          <cell r="K579" t="str">
            <v>generation time</v>
          </cell>
          <cell r="L579" t="str">
            <v>EC20</v>
          </cell>
          <cell r="M579" t="str">
            <v>ZnCl2</v>
          </cell>
          <cell r="N579" t="str">
            <v>Measured - frequency not specified; ECx based on nominal</v>
          </cell>
          <cell r="O579" t="str">
            <v>renewal</v>
          </cell>
          <cell r="P579" t="str">
            <v>Chronic</v>
          </cell>
          <cell r="Q579" t="str">
            <v>20-d</v>
          </cell>
          <cell r="R579" t="str">
            <v>Algae - 0.5e6 cells Chlorella per mL</v>
          </cell>
          <cell r="S579" t="str">
            <v>S-chemistry provided</v>
          </cell>
          <cell r="T579"/>
          <cell r="U579">
            <v>23</v>
          </cell>
          <cell r="V579">
            <v>7.2</v>
          </cell>
          <cell r="W579" t="str">
            <v/>
          </cell>
          <cell r="X579">
            <v>474</v>
          </cell>
          <cell r="Y579">
            <v>467.36399999999998</v>
          </cell>
          <cell r="Z579" t="str">
            <v/>
          </cell>
          <cell r="AA579">
            <v>0.7</v>
          </cell>
          <cell r="AB579">
            <v>10</v>
          </cell>
          <cell r="AC579">
            <v>17.600000000000001</v>
          </cell>
          <cell r="AD579">
            <v>12.1</v>
          </cell>
          <cell r="AE579">
            <v>26.3</v>
          </cell>
          <cell r="AF579">
            <v>2.1</v>
          </cell>
          <cell r="AG579">
            <v>90.2</v>
          </cell>
          <cell r="AH579">
            <v>1.9</v>
          </cell>
          <cell r="AI579">
            <v>57.1</v>
          </cell>
          <cell r="AJ579">
            <v>93.775000000000006</v>
          </cell>
        </row>
        <row r="580">
          <cell r="B580" t="str">
            <v>C568AnfiEC20</v>
          </cell>
          <cell r="C580" t="str">
            <v>Azuara-Garcia et al. 2006</v>
          </cell>
          <cell r="D580">
            <v>2006</v>
          </cell>
          <cell r="E580" t="str">
            <v>Anuraeopsis fissa</v>
          </cell>
          <cell r="F580" t="str">
            <v xml:space="preserve">Anuraeopsis </v>
          </cell>
          <cell r="G580" t="str">
            <v>fissa</v>
          </cell>
          <cell r="H580"/>
          <cell r="I580" t="str">
            <v>invertebrate</v>
          </cell>
          <cell r="J580" t="str">
            <v>life cycle</v>
          </cell>
          <cell r="K580" t="str">
            <v>rate of population increase</v>
          </cell>
          <cell r="L580" t="str">
            <v>EC20</v>
          </cell>
          <cell r="M580" t="str">
            <v>ZnCl2</v>
          </cell>
          <cell r="N580" t="str">
            <v>Measured - frequency not specified; ECx based on nominal</v>
          </cell>
          <cell r="O580" t="str">
            <v>renewal</v>
          </cell>
          <cell r="P580" t="str">
            <v>Chronic</v>
          </cell>
          <cell r="Q580" t="str">
            <v>20-d</v>
          </cell>
          <cell r="R580" t="str">
            <v>Algae - 0.5e6 cells Chlorella per mL</v>
          </cell>
          <cell r="S580" t="str">
            <v>S-chemistry provided</v>
          </cell>
          <cell r="T580"/>
          <cell r="U580">
            <v>23</v>
          </cell>
          <cell r="V580">
            <v>7.2</v>
          </cell>
          <cell r="W580" t="str">
            <v/>
          </cell>
          <cell r="X580">
            <v>197</v>
          </cell>
          <cell r="Y580">
            <v>194.24199999999999</v>
          </cell>
          <cell r="Z580" t="str">
            <v/>
          </cell>
          <cell r="AA580">
            <v>0.7</v>
          </cell>
          <cell r="AB580">
            <v>10</v>
          </cell>
          <cell r="AC580">
            <v>17.600000000000001</v>
          </cell>
          <cell r="AD580">
            <v>12.1</v>
          </cell>
          <cell r="AE580">
            <v>26.3</v>
          </cell>
          <cell r="AF580">
            <v>2.1</v>
          </cell>
          <cell r="AG580">
            <v>90.2</v>
          </cell>
          <cell r="AH580">
            <v>1.9</v>
          </cell>
          <cell r="AI580">
            <v>57.1</v>
          </cell>
          <cell r="AJ580">
            <v>93.775000000000006</v>
          </cell>
        </row>
        <row r="581">
          <cell r="B581" t="str">
            <v>C569AnfiEC20</v>
          </cell>
          <cell r="C581" t="str">
            <v>Azuara-Garcia et al. 2006</v>
          </cell>
          <cell r="D581">
            <v>2006</v>
          </cell>
          <cell r="E581" t="str">
            <v>Anuraeopsis fissa</v>
          </cell>
          <cell r="F581" t="str">
            <v xml:space="preserve">Anuraeopsis </v>
          </cell>
          <cell r="G581" t="str">
            <v>fissa</v>
          </cell>
          <cell r="H581"/>
          <cell r="I581" t="str">
            <v>invertebrate</v>
          </cell>
          <cell r="J581" t="str">
            <v>life cycle</v>
          </cell>
          <cell r="K581" t="str">
            <v>average life span</v>
          </cell>
          <cell r="L581" t="str">
            <v>EC20</v>
          </cell>
          <cell r="M581" t="str">
            <v>ZnCl2</v>
          </cell>
          <cell r="N581" t="str">
            <v>Measured - frequency not specified; ECx based on nominal</v>
          </cell>
          <cell r="O581" t="str">
            <v>renewal</v>
          </cell>
          <cell r="P581" t="str">
            <v>Chronic</v>
          </cell>
          <cell r="Q581" t="str">
            <v>20-d</v>
          </cell>
          <cell r="R581" t="str">
            <v>Algae - 1e6 cells Chlorella per mL</v>
          </cell>
          <cell r="S581" t="str">
            <v>S-chemistry provided</v>
          </cell>
          <cell r="T581"/>
          <cell r="U581">
            <v>23</v>
          </cell>
          <cell r="V581">
            <v>7.2</v>
          </cell>
          <cell r="W581" t="str">
            <v/>
          </cell>
          <cell r="X581">
            <v>138</v>
          </cell>
          <cell r="Y581">
            <v>136.06800000000001</v>
          </cell>
          <cell r="Z581" t="str">
            <v/>
          </cell>
          <cell r="AA581">
            <v>0.7</v>
          </cell>
          <cell r="AB581">
            <v>10</v>
          </cell>
          <cell r="AC581">
            <v>17.600000000000001</v>
          </cell>
          <cell r="AD581">
            <v>12.1</v>
          </cell>
          <cell r="AE581">
            <v>26.3</v>
          </cell>
          <cell r="AF581">
            <v>2.1</v>
          </cell>
          <cell r="AG581">
            <v>90.2</v>
          </cell>
          <cell r="AH581">
            <v>1.9</v>
          </cell>
          <cell r="AI581">
            <v>57.1</v>
          </cell>
          <cell r="AJ581">
            <v>93.775000000000006</v>
          </cell>
        </row>
        <row r="582">
          <cell r="B582" t="str">
            <v>C570AnfiEC20</v>
          </cell>
          <cell r="C582" t="str">
            <v>Azuara-Garcia et al. 2006</v>
          </cell>
          <cell r="D582">
            <v>2006</v>
          </cell>
          <cell r="E582" t="str">
            <v>Anuraeopsis fissa</v>
          </cell>
          <cell r="F582" t="str">
            <v xml:space="preserve">Anuraeopsis </v>
          </cell>
          <cell r="G582" t="str">
            <v>fissa</v>
          </cell>
          <cell r="H582"/>
          <cell r="I582" t="str">
            <v>invertebrate</v>
          </cell>
          <cell r="J582" t="str">
            <v>life cycle</v>
          </cell>
          <cell r="K582" t="str">
            <v>gross reproductive rate</v>
          </cell>
          <cell r="L582" t="str">
            <v>EC20</v>
          </cell>
          <cell r="M582" t="str">
            <v>ZnCl2</v>
          </cell>
          <cell r="N582" t="str">
            <v>Measured - frequency not specified; ECx based on nominal</v>
          </cell>
          <cell r="O582" t="str">
            <v>renewal</v>
          </cell>
          <cell r="P582" t="str">
            <v>Chronic</v>
          </cell>
          <cell r="Q582" t="str">
            <v>20-d</v>
          </cell>
          <cell r="R582" t="str">
            <v>Algae - 1e6 cells Chlorella per mL</v>
          </cell>
          <cell r="S582" t="str">
            <v>S-chemistry provided</v>
          </cell>
          <cell r="T582"/>
          <cell r="U582">
            <v>23</v>
          </cell>
          <cell r="V582">
            <v>7.2</v>
          </cell>
          <cell r="W582" t="str">
            <v/>
          </cell>
          <cell r="X582">
            <v>159</v>
          </cell>
          <cell r="Y582">
            <v>156.774</v>
          </cell>
          <cell r="Z582" t="str">
            <v/>
          </cell>
          <cell r="AA582">
            <v>0.7</v>
          </cell>
          <cell r="AB582">
            <v>10</v>
          </cell>
          <cell r="AC582">
            <v>17.600000000000001</v>
          </cell>
          <cell r="AD582">
            <v>12.1</v>
          </cell>
          <cell r="AE582">
            <v>26.3</v>
          </cell>
          <cell r="AF582">
            <v>2.1</v>
          </cell>
          <cell r="AG582">
            <v>90.2</v>
          </cell>
          <cell r="AH582">
            <v>1.9</v>
          </cell>
          <cell r="AI582">
            <v>57.1</v>
          </cell>
          <cell r="AJ582">
            <v>93.775000000000006</v>
          </cell>
        </row>
        <row r="583">
          <cell r="B583" t="str">
            <v>C571AnfiEC20</v>
          </cell>
          <cell r="C583" t="str">
            <v>Azuara-Garcia et al. 2006</v>
          </cell>
          <cell r="D583">
            <v>2006</v>
          </cell>
          <cell r="E583" t="str">
            <v>Anuraeopsis fissa</v>
          </cell>
          <cell r="F583" t="str">
            <v xml:space="preserve">Anuraeopsis </v>
          </cell>
          <cell r="G583" t="str">
            <v>fissa</v>
          </cell>
          <cell r="H583"/>
          <cell r="I583" t="str">
            <v>invertebrate</v>
          </cell>
          <cell r="J583" t="str">
            <v>life cycle</v>
          </cell>
          <cell r="K583" t="str">
            <v>net reproductive rate</v>
          </cell>
          <cell r="L583" t="str">
            <v>EC20</v>
          </cell>
          <cell r="M583" t="str">
            <v>ZnCl2</v>
          </cell>
          <cell r="N583" t="str">
            <v>Measured - frequency not specified; ECx based on nominal</v>
          </cell>
          <cell r="O583" t="str">
            <v>renewal</v>
          </cell>
          <cell r="P583" t="str">
            <v>Chronic</v>
          </cell>
          <cell r="Q583" t="str">
            <v>20-d</v>
          </cell>
          <cell r="R583" t="str">
            <v>Algae - 1e6 cells Chlorella per mL</v>
          </cell>
          <cell r="S583" t="str">
            <v>S-chemistry provided</v>
          </cell>
          <cell r="T583"/>
          <cell r="U583">
            <v>23</v>
          </cell>
          <cell r="V583">
            <v>7.2</v>
          </cell>
          <cell r="W583" t="str">
            <v/>
          </cell>
          <cell r="X583">
            <v>104</v>
          </cell>
          <cell r="Y583">
            <v>102.544</v>
          </cell>
          <cell r="Z583" t="str">
            <v/>
          </cell>
          <cell r="AA583">
            <v>0.7</v>
          </cell>
          <cell r="AB583">
            <v>10</v>
          </cell>
          <cell r="AC583">
            <v>17.600000000000001</v>
          </cell>
          <cell r="AD583">
            <v>12.1</v>
          </cell>
          <cell r="AE583">
            <v>26.3</v>
          </cell>
          <cell r="AF583">
            <v>2.1</v>
          </cell>
          <cell r="AG583">
            <v>90.2</v>
          </cell>
          <cell r="AH583">
            <v>1.9</v>
          </cell>
          <cell r="AI583">
            <v>57.1</v>
          </cell>
          <cell r="AJ583">
            <v>93.775000000000006</v>
          </cell>
        </row>
        <row r="584">
          <cell r="B584" t="str">
            <v>C572AnfiEC20</v>
          </cell>
          <cell r="C584" t="str">
            <v>Azuara-Garcia et al. 2006</v>
          </cell>
          <cell r="D584">
            <v>2006</v>
          </cell>
          <cell r="E584" t="str">
            <v>Anuraeopsis fissa</v>
          </cell>
          <cell r="F584" t="str">
            <v xml:space="preserve">Anuraeopsis </v>
          </cell>
          <cell r="G584" t="str">
            <v>fissa</v>
          </cell>
          <cell r="H584"/>
          <cell r="I584" t="str">
            <v>invertebrate</v>
          </cell>
          <cell r="J584" t="str">
            <v>life cycle</v>
          </cell>
          <cell r="K584" t="str">
            <v>generation time</v>
          </cell>
          <cell r="L584" t="str">
            <v>EC20</v>
          </cell>
          <cell r="M584" t="str">
            <v>ZnCl2</v>
          </cell>
          <cell r="N584" t="str">
            <v>Measured - frequency not specified; ECx based on nominal</v>
          </cell>
          <cell r="O584" t="str">
            <v>renewal</v>
          </cell>
          <cell r="P584" t="str">
            <v>Chronic</v>
          </cell>
          <cell r="Q584" t="str">
            <v>20-d</v>
          </cell>
          <cell r="R584" t="str">
            <v>Algae - 1e6 cells Chlorella per mL</v>
          </cell>
          <cell r="S584" t="str">
            <v>S-chemistry provided</v>
          </cell>
          <cell r="T584"/>
          <cell r="U584">
            <v>23</v>
          </cell>
          <cell r="V584">
            <v>7.2</v>
          </cell>
          <cell r="W584" t="str">
            <v/>
          </cell>
          <cell r="X584">
            <v>497</v>
          </cell>
          <cell r="Y584">
            <v>490.04199999999997</v>
          </cell>
          <cell r="Z584" t="str">
            <v/>
          </cell>
          <cell r="AA584">
            <v>0.7</v>
          </cell>
          <cell r="AB584">
            <v>10</v>
          </cell>
          <cell r="AC584">
            <v>17.600000000000001</v>
          </cell>
          <cell r="AD584">
            <v>12.1</v>
          </cell>
          <cell r="AE584">
            <v>26.3</v>
          </cell>
          <cell r="AF584">
            <v>2.1</v>
          </cell>
          <cell r="AG584">
            <v>90.2</v>
          </cell>
          <cell r="AH584">
            <v>1.9</v>
          </cell>
          <cell r="AI584">
            <v>57.1</v>
          </cell>
          <cell r="AJ584">
            <v>93.775000000000006</v>
          </cell>
        </row>
        <row r="585">
          <cell r="B585" t="str">
            <v>C573AnfiEC20</v>
          </cell>
          <cell r="C585" t="str">
            <v>Azuara-Garcia et al. 2006</v>
          </cell>
          <cell r="D585">
            <v>2006</v>
          </cell>
          <cell r="E585" t="str">
            <v>Anuraeopsis fissa</v>
          </cell>
          <cell r="F585" t="str">
            <v xml:space="preserve">Anuraeopsis </v>
          </cell>
          <cell r="G585" t="str">
            <v>fissa</v>
          </cell>
          <cell r="H585"/>
          <cell r="I585" t="str">
            <v>invertebrate</v>
          </cell>
          <cell r="J585" t="str">
            <v>life cycle</v>
          </cell>
          <cell r="K585" t="str">
            <v>rate of population increase</v>
          </cell>
          <cell r="L585" t="str">
            <v>EC20</v>
          </cell>
          <cell r="M585" t="str">
            <v>ZnCl2</v>
          </cell>
          <cell r="N585" t="str">
            <v>Measured - frequency not specified; ECx based on nominal</v>
          </cell>
          <cell r="O585" t="str">
            <v>renewal</v>
          </cell>
          <cell r="P585" t="str">
            <v>Chronic</v>
          </cell>
          <cell r="Q585" t="str">
            <v>20-d</v>
          </cell>
          <cell r="R585" t="str">
            <v>Algae - 1e6 cells Chlorella per mL</v>
          </cell>
          <cell r="S585" t="str">
            <v>S-chemistry provided</v>
          </cell>
          <cell r="T585"/>
          <cell r="U585">
            <v>23</v>
          </cell>
          <cell r="V585">
            <v>7.2</v>
          </cell>
          <cell r="W585" t="str">
            <v/>
          </cell>
          <cell r="X585">
            <v>139</v>
          </cell>
          <cell r="Y585">
            <v>137.054</v>
          </cell>
          <cell r="Z585" t="str">
            <v/>
          </cell>
          <cell r="AA585">
            <v>0.7</v>
          </cell>
          <cell r="AB585">
            <v>10</v>
          </cell>
          <cell r="AC585">
            <v>17.600000000000001</v>
          </cell>
          <cell r="AD585">
            <v>12.1</v>
          </cell>
          <cell r="AE585">
            <v>26.3</v>
          </cell>
          <cell r="AF585">
            <v>2.1</v>
          </cell>
          <cell r="AG585">
            <v>90.2</v>
          </cell>
          <cell r="AH585">
            <v>1.9</v>
          </cell>
          <cell r="AI585">
            <v>57.1</v>
          </cell>
          <cell r="AJ585">
            <v>93.775000000000006</v>
          </cell>
        </row>
        <row r="586">
          <cell r="B586" t="str">
            <v>C574AnfiEC50</v>
          </cell>
          <cell r="C586" t="str">
            <v>Azuara-Garcia et al. 2006</v>
          </cell>
          <cell r="D586">
            <v>2006</v>
          </cell>
          <cell r="E586" t="str">
            <v>Anuraeopsis fissa</v>
          </cell>
          <cell r="F586" t="str">
            <v xml:space="preserve">Anuraeopsis </v>
          </cell>
          <cell r="G586" t="str">
            <v>fissa</v>
          </cell>
          <cell r="H586"/>
          <cell r="I586" t="str">
            <v>invertebrate</v>
          </cell>
          <cell r="J586" t="str">
            <v>life cycle</v>
          </cell>
          <cell r="K586" t="str">
            <v>average life span</v>
          </cell>
          <cell r="L586" t="str">
            <v>EC50</v>
          </cell>
          <cell r="M586" t="str">
            <v>ZnCl2</v>
          </cell>
          <cell r="N586" t="str">
            <v>Measured - frequency not specified; ECx based on nominal</v>
          </cell>
          <cell r="O586" t="str">
            <v>renewal</v>
          </cell>
          <cell r="P586" t="str">
            <v>Chronic</v>
          </cell>
          <cell r="Q586" t="str">
            <v>20-d</v>
          </cell>
          <cell r="R586" t="str">
            <v>Algae - 0.5e6 cells Chlorella per mL</v>
          </cell>
          <cell r="S586" t="str">
            <v>S-chemistry provided</v>
          </cell>
          <cell r="T586"/>
          <cell r="U586">
            <v>23</v>
          </cell>
          <cell r="V586">
            <v>7.2</v>
          </cell>
          <cell r="W586" t="str">
            <v/>
          </cell>
          <cell r="X586">
            <v>337</v>
          </cell>
          <cell r="Y586">
            <v>332.28199999999998</v>
          </cell>
          <cell r="Z586" t="str">
            <v/>
          </cell>
          <cell r="AA586">
            <v>0.7</v>
          </cell>
          <cell r="AB586">
            <v>10</v>
          </cell>
          <cell r="AC586">
            <v>17.600000000000001</v>
          </cell>
          <cell r="AD586">
            <v>12.1</v>
          </cell>
          <cell r="AE586">
            <v>26.3</v>
          </cell>
          <cell r="AF586">
            <v>2.1</v>
          </cell>
          <cell r="AG586">
            <v>90.2</v>
          </cell>
          <cell r="AH586">
            <v>1.9</v>
          </cell>
          <cell r="AI586">
            <v>57.1</v>
          </cell>
          <cell r="AJ586">
            <v>93.775000000000006</v>
          </cell>
        </row>
        <row r="587">
          <cell r="B587" t="str">
            <v>C575AnfiEC50</v>
          </cell>
          <cell r="C587" t="str">
            <v>Azuara-Garcia et al. 2006</v>
          </cell>
          <cell r="D587">
            <v>2006</v>
          </cell>
          <cell r="E587" t="str">
            <v>Anuraeopsis fissa</v>
          </cell>
          <cell r="F587" t="str">
            <v xml:space="preserve">Anuraeopsis </v>
          </cell>
          <cell r="G587" t="str">
            <v>fissa</v>
          </cell>
          <cell r="H587"/>
          <cell r="I587" t="str">
            <v>invertebrate</v>
          </cell>
          <cell r="J587" t="str">
            <v>life cycle</v>
          </cell>
          <cell r="K587" t="str">
            <v>gross reproductive rate</v>
          </cell>
          <cell r="L587" t="str">
            <v>EC50</v>
          </cell>
          <cell r="M587" t="str">
            <v>ZnCl2</v>
          </cell>
          <cell r="N587" t="str">
            <v>Measured - frequency not specified; ECx based on nominal</v>
          </cell>
          <cell r="O587" t="str">
            <v>renewal</v>
          </cell>
          <cell r="P587" t="str">
            <v>Chronic</v>
          </cell>
          <cell r="Q587" t="str">
            <v>20-d</v>
          </cell>
          <cell r="R587" t="str">
            <v>Algae - 0.5e6 cells Chlorella per mL</v>
          </cell>
          <cell r="S587" t="str">
            <v>S-chemistry provided</v>
          </cell>
          <cell r="T587"/>
          <cell r="U587">
            <v>23</v>
          </cell>
          <cell r="V587">
            <v>7.2</v>
          </cell>
          <cell r="W587" t="str">
            <v/>
          </cell>
          <cell r="X587">
            <v>473</v>
          </cell>
          <cell r="Y587">
            <v>466.37799999999999</v>
          </cell>
          <cell r="Z587" t="str">
            <v/>
          </cell>
          <cell r="AA587">
            <v>0.7</v>
          </cell>
          <cell r="AB587">
            <v>10</v>
          </cell>
          <cell r="AC587">
            <v>17.600000000000001</v>
          </cell>
          <cell r="AD587">
            <v>12.1</v>
          </cell>
          <cell r="AE587">
            <v>26.3</v>
          </cell>
          <cell r="AF587">
            <v>2.1</v>
          </cell>
          <cell r="AG587">
            <v>90.2</v>
          </cell>
          <cell r="AH587">
            <v>1.9</v>
          </cell>
          <cell r="AI587">
            <v>57.1</v>
          </cell>
          <cell r="AJ587">
            <v>93.775000000000006</v>
          </cell>
        </row>
        <row r="588">
          <cell r="B588" t="str">
            <v>C576AnfiEC50</v>
          </cell>
          <cell r="C588" t="str">
            <v>Azuara-Garcia et al. 2006</v>
          </cell>
          <cell r="D588">
            <v>2006</v>
          </cell>
          <cell r="E588" t="str">
            <v>Anuraeopsis fissa</v>
          </cell>
          <cell r="F588" t="str">
            <v xml:space="preserve">Anuraeopsis </v>
          </cell>
          <cell r="G588" t="str">
            <v>fissa</v>
          </cell>
          <cell r="H588"/>
          <cell r="I588" t="str">
            <v>invertebrate</v>
          </cell>
          <cell r="J588" t="str">
            <v>life cycle</v>
          </cell>
          <cell r="K588" t="str">
            <v>net reproductive rate</v>
          </cell>
          <cell r="L588" t="str">
            <v>EC50</v>
          </cell>
          <cell r="M588" t="str">
            <v>ZnCl2</v>
          </cell>
          <cell r="N588" t="str">
            <v>Measured - frequency not specified; ECx based on nominal</v>
          </cell>
          <cell r="O588" t="str">
            <v>renewal</v>
          </cell>
          <cell r="P588" t="str">
            <v>Chronic</v>
          </cell>
          <cell r="Q588" t="str">
            <v>20-d</v>
          </cell>
          <cell r="R588" t="str">
            <v>Algae - 0.5e6 cells Chlorella per mL</v>
          </cell>
          <cell r="S588" t="str">
            <v>S-chemistry provided</v>
          </cell>
          <cell r="T588"/>
          <cell r="U588">
            <v>23</v>
          </cell>
          <cell r="V588">
            <v>7.2</v>
          </cell>
          <cell r="W588" t="str">
            <v/>
          </cell>
          <cell r="X588">
            <v>182</v>
          </cell>
          <cell r="Y588">
            <v>179.452</v>
          </cell>
          <cell r="Z588" t="str">
            <v/>
          </cell>
          <cell r="AA588">
            <v>0.7</v>
          </cell>
          <cell r="AB588">
            <v>10</v>
          </cell>
          <cell r="AC588">
            <v>17.600000000000001</v>
          </cell>
          <cell r="AD588">
            <v>12.1</v>
          </cell>
          <cell r="AE588">
            <v>26.3</v>
          </cell>
          <cell r="AF588">
            <v>2.1</v>
          </cell>
          <cell r="AG588">
            <v>90.2</v>
          </cell>
          <cell r="AH588">
            <v>1.9</v>
          </cell>
          <cell r="AI588">
            <v>57.1</v>
          </cell>
          <cell r="AJ588">
            <v>93.775000000000006</v>
          </cell>
        </row>
        <row r="589">
          <cell r="B589" t="str">
            <v>C577AnfiEC50</v>
          </cell>
          <cell r="C589" t="str">
            <v>Azuara-Garcia et al. 2006</v>
          </cell>
          <cell r="D589">
            <v>2006</v>
          </cell>
          <cell r="E589" t="str">
            <v>Anuraeopsis fissa</v>
          </cell>
          <cell r="F589" t="str">
            <v xml:space="preserve">Anuraeopsis </v>
          </cell>
          <cell r="G589" t="str">
            <v>fissa</v>
          </cell>
          <cell r="H589"/>
          <cell r="I589" t="str">
            <v>invertebrate</v>
          </cell>
          <cell r="J589" t="str">
            <v>life cycle</v>
          </cell>
          <cell r="K589" t="str">
            <v>generation time</v>
          </cell>
          <cell r="L589" t="str">
            <v>EC50</v>
          </cell>
          <cell r="M589" t="str">
            <v>ZnCl2</v>
          </cell>
          <cell r="N589" t="str">
            <v>Measured - frequency not specified; ECx based on nominal</v>
          </cell>
          <cell r="O589" t="str">
            <v>renewal</v>
          </cell>
          <cell r="P589" t="str">
            <v>Chronic</v>
          </cell>
          <cell r="Q589" t="str">
            <v>20-d</v>
          </cell>
          <cell r="R589" t="str">
            <v>Algae - 0.5e6 cells Chlorella per mL</v>
          </cell>
          <cell r="S589" t="str">
            <v>S-chemistry provided</v>
          </cell>
          <cell r="T589"/>
          <cell r="U589">
            <v>23</v>
          </cell>
          <cell r="V589">
            <v>7.2</v>
          </cell>
          <cell r="W589" t="str">
            <v/>
          </cell>
          <cell r="X589">
            <v>522</v>
          </cell>
          <cell r="Y589">
            <v>514.69200000000001</v>
          </cell>
          <cell r="Z589" t="str">
            <v/>
          </cell>
          <cell r="AA589">
            <v>0.7</v>
          </cell>
          <cell r="AB589">
            <v>10</v>
          </cell>
          <cell r="AC589">
            <v>17.600000000000001</v>
          </cell>
          <cell r="AD589">
            <v>12.1</v>
          </cell>
          <cell r="AE589">
            <v>26.3</v>
          </cell>
          <cell r="AF589">
            <v>2.1</v>
          </cell>
          <cell r="AG589">
            <v>90.2</v>
          </cell>
          <cell r="AH589">
            <v>1.9</v>
          </cell>
          <cell r="AI589">
            <v>57.1</v>
          </cell>
          <cell r="AJ589">
            <v>93.775000000000006</v>
          </cell>
        </row>
        <row r="590">
          <cell r="B590" t="str">
            <v>C578AnfiEC50</v>
          </cell>
          <cell r="C590" t="str">
            <v>Azuara-Garcia et al. 2006</v>
          </cell>
          <cell r="D590">
            <v>2006</v>
          </cell>
          <cell r="E590" t="str">
            <v>Anuraeopsis fissa</v>
          </cell>
          <cell r="F590" t="str">
            <v xml:space="preserve">Anuraeopsis </v>
          </cell>
          <cell r="G590" t="str">
            <v>fissa</v>
          </cell>
          <cell r="H590"/>
          <cell r="I590" t="str">
            <v>invertebrate</v>
          </cell>
          <cell r="J590" t="str">
            <v>life cycle</v>
          </cell>
          <cell r="K590" t="str">
            <v>rate of population increase</v>
          </cell>
          <cell r="L590" t="str">
            <v>EC50</v>
          </cell>
          <cell r="M590" t="str">
            <v>ZnCl2</v>
          </cell>
          <cell r="N590" t="str">
            <v>Measured - frequency not specified; ECx based on nominal</v>
          </cell>
          <cell r="O590" t="str">
            <v>renewal</v>
          </cell>
          <cell r="P590" t="str">
            <v>Chronic</v>
          </cell>
          <cell r="Q590" t="str">
            <v>20-d</v>
          </cell>
          <cell r="R590" t="str">
            <v>Algae - 0.5e6 cells Chlorella per mL</v>
          </cell>
          <cell r="S590" t="str">
            <v>S-chemistry provided</v>
          </cell>
          <cell r="T590"/>
          <cell r="U590">
            <v>23</v>
          </cell>
          <cell r="V590">
            <v>7.2</v>
          </cell>
          <cell r="W590" t="str">
            <v/>
          </cell>
          <cell r="X590">
            <v>259</v>
          </cell>
          <cell r="Y590">
            <v>255.374</v>
          </cell>
          <cell r="Z590" t="str">
            <v/>
          </cell>
          <cell r="AA590">
            <v>0.7</v>
          </cell>
          <cell r="AB590">
            <v>10</v>
          </cell>
          <cell r="AC590">
            <v>17.600000000000001</v>
          </cell>
          <cell r="AD590">
            <v>12.1</v>
          </cell>
          <cell r="AE590">
            <v>26.3</v>
          </cell>
          <cell r="AF590">
            <v>2.1</v>
          </cell>
          <cell r="AG590">
            <v>90.2</v>
          </cell>
          <cell r="AH590">
            <v>1.9</v>
          </cell>
          <cell r="AI590">
            <v>57.1</v>
          </cell>
          <cell r="AJ590">
            <v>93.775000000000006</v>
          </cell>
        </row>
        <row r="591">
          <cell r="B591" t="str">
            <v>C579AnfiEC50</v>
          </cell>
          <cell r="C591" t="str">
            <v>Azuara-Garcia et al. 2006</v>
          </cell>
          <cell r="D591">
            <v>2006</v>
          </cell>
          <cell r="E591" t="str">
            <v>Anuraeopsis fissa</v>
          </cell>
          <cell r="F591" t="str">
            <v xml:space="preserve">Anuraeopsis </v>
          </cell>
          <cell r="G591" t="str">
            <v>fissa</v>
          </cell>
          <cell r="H591"/>
          <cell r="I591" t="str">
            <v>invertebrate</v>
          </cell>
          <cell r="J591" t="str">
            <v>life cycle</v>
          </cell>
          <cell r="K591" t="str">
            <v>average life span</v>
          </cell>
          <cell r="L591" t="str">
            <v>EC50</v>
          </cell>
          <cell r="M591" t="str">
            <v>ZnCl2</v>
          </cell>
          <cell r="N591" t="str">
            <v>Measured - frequency not specified; ECx based on nominal</v>
          </cell>
          <cell r="O591" t="str">
            <v>renewal</v>
          </cell>
          <cell r="P591" t="str">
            <v>Chronic</v>
          </cell>
          <cell r="Q591" t="str">
            <v>20-d</v>
          </cell>
          <cell r="R591" t="str">
            <v>Algae - 1e6 cells Chlorella per mL</v>
          </cell>
          <cell r="S591" t="str">
            <v>S-chemistry provided</v>
          </cell>
          <cell r="T591"/>
          <cell r="U591">
            <v>23</v>
          </cell>
          <cell r="V591">
            <v>7.2</v>
          </cell>
          <cell r="W591" t="str">
            <v/>
          </cell>
          <cell r="X591">
            <v>409</v>
          </cell>
          <cell r="Y591">
            <v>403.274</v>
          </cell>
          <cell r="Z591" t="str">
            <v/>
          </cell>
          <cell r="AA591">
            <v>0.7</v>
          </cell>
          <cell r="AB591">
            <v>10</v>
          </cell>
          <cell r="AC591">
            <v>17.600000000000001</v>
          </cell>
          <cell r="AD591">
            <v>12.1</v>
          </cell>
          <cell r="AE591">
            <v>26.3</v>
          </cell>
          <cell r="AF591">
            <v>2.1</v>
          </cell>
          <cell r="AG591">
            <v>90.2</v>
          </cell>
          <cell r="AH591">
            <v>1.9</v>
          </cell>
          <cell r="AI591">
            <v>57.1</v>
          </cell>
          <cell r="AJ591">
            <v>93.775000000000006</v>
          </cell>
        </row>
        <row r="592">
          <cell r="B592" t="str">
            <v>C580AnfiEC50</v>
          </cell>
          <cell r="C592" t="str">
            <v>Azuara-Garcia et al. 2006</v>
          </cell>
          <cell r="D592">
            <v>2006</v>
          </cell>
          <cell r="E592" t="str">
            <v>Anuraeopsis fissa</v>
          </cell>
          <cell r="F592" t="str">
            <v xml:space="preserve">Anuraeopsis </v>
          </cell>
          <cell r="G592" t="str">
            <v>fissa</v>
          </cell>
          <cell r="H592"/>
          <cell r="I592" t="str">
            <v>invertebrate</v>
          </cell>
          <cell r="J592" t="str">
            <v>life cycle</v>
          </cell>
          <cell r="K592" t="str">
            <v>gross reproductive rate</v>
          </cell>
          <cell r="L592" t="str">
            <v>EC50</v>
          </cell>
          <cell r="M592" t="str">
            <v>ZnCl2</v>
          </cell>
          <cell r="N592" t="str">
            <v>Measured - frequency not specified; ECx based on nominal</v>
          </cell>
          <cell r="O592" t="str">
            <v>renewal</v>
          </cell>
          <cell r="P592" t="str">
            <v>Chronic</v>
          </cell>
          <cell r="Q592" t="str">
            <v>20-d</v>
          </cell>
          <cell r="R592" t="str">
            <v>Algae - 1e6 cells Chlorella per mL</v>
          </cell>
          <cell r="S592" t="str">
            <v>S-chemistry provided</v>
          </cell>
          <cell r="T592"/>
          <cell r="U592">
            <v>23</v>
          </cell>
          <cell r="V592">
            <v>7.2</v>
          </cell>
          <cell r="W592" t="str">
            <v/>
          </cell>
          <cell r="X592">
            <v>331</v>
          </cell>
          <cell r="Y592">
            <v>326.36599999999999</v>
          </cell>
          <cell r="Z592" t="str">
            <v/>
          </cell>
          <cell r="AA592">
            <v>0.7</v>
          </cell>
          <cell r="AB592">
            <v>10</v>
          </cell>
          <cell r="AC592">
            <v>17.600000000000001</v>
          </cell>
          <cell r="AD592">
            <v>12.1</v>
          </cell>
          <cell r="AE592">
            <v>26.3</v>
          </cell>
          <cell r="AF592">
            <v>2.1</v>
          </cell>
          <cell r="AG592">
            <v>90.2</v>
          </cell>
          <cell r="AH592">
            <v>1.9</v>
          </cell>
          <cell r="AI592">
            <v>57.1</v>
          </cell>
          <cell r="AJ592">
            <v>93.775000000000006</v>
          </cell>
        </row>
        <row r="593">
          <cell r="B593" t="str">
            <v>C581AnfiEC50</v>
          </cell>
          <cell r="C593" t="str">
            <v>Azuara-Garcia et al. 2006</v>
          </cell>
          <cell r="D593">
            <v>2006</v>
          </cell>
          <cell r="E593" t="str">
            <v>Anuraeopsis fissa</v>
          </cell>
          <cell r="F593" t="str">
            <v xml:space="preserve">Anuraeopsis </v>
          </cell>
          <cell r="G593" t="str">
            <v>fissa</v>
          </cell>
          <cell r="H593"/>
          <cell r="I593" t="str">
            <v>invertebrate</v>
          </cell>
          <cell r="J593" t="str">
            <v>life cycle</v>
          </cell>
          <cell r="K593" t="str">
            <v>net reproductive rate</v>
          </cell>
          <cell r="L593" t="str">
            <v>EC50</v>
          </cell>
          <cell r="M593" t="str">
            <v>ZnCl2</v>
          </cell>
          <cell r="N593" t="str">
            <v>Measured - frequency not specified; ECx based on nominal</v>
          </cell>
          <cell r="O593" t="str">
            <v>renewal</v>
          </cell>
          <cell r="P593" t="str">
            <v>Chronic</v>
          </cell>
          <cell r="Q593" t="str">
            <v>20-d</v>
          </cell>
          <cell r="R593" t="str">
            <v>Algae - 1e6 cells Chlorella per mL</v>
          </cell>
          <cell r="S593" t="str">
            <v>S-chemistry provided</v>
          </cell>
          <cell r="T593"/>
          <cell r="U593">
            <v>23</v>
          </cell>
          <cell r="V593">
            <v>7.2</v>
          </cell>
          <cell r="W593" t="str">
            <v/>
          </cell>
          <cell r="X593">
            <v>195</v>
          </cell>
          <cell r="Y593">
            <v>192.27</v>
          </cell>
          <cell r="Z593" t="str">
            <v/>
          </cell>
          <cell r="AA593">
            <v>0.7</v>
          </cell>
          <cell r="AB593">
            <v>10</v>
          </cell>
          <cell r="AC593">
            <v>17.600000000000001</v>
          </cell>
          <cell r="AD593">
            <v>12.1</v>
          </cell>
          <cell r="AE593">
            <v>26.3</v>
          </cell>
          <cell r="AF593">
            <v>2.1</v>
          </cell>
          <cell r="AG593">
            <v>90.2</v>
          </cell>
          <cell r="AH593">
            <v>1.9</v>
          </cell>
          <cell r="AI593">
            <v>57.1</v>
          </cell>
          <cell r="AJ593">
            <v>93.775000000000006</v>
          </cell>
        </row>
        <row r="594">
          <cell r="B594" t="str">
            <v>C582AnfiEC50</v>
          </cell>
          <cell r="C594" t="str">
            <v>Azuara-Garcia et al. 2006</v>
          </cell>
          <cell r="D594">
            <v>2006</v>
          </cell>
          <cell r="E594" t="str">
            <v>Anuraeopsis fissa</v>
          </cell>
          <cell r="F594" t="str">
            <v xml:space="preserve">Anuraeopsis </v>
          </cell>
          <cell r="G594" t="str">
            <v>fissa</v>
          </cell>
          <cell r="H594"/>
          <cell r="I594" t="str">
            <v>invertebrate</v>
          </cell>
          <cell r="J594" t="str">
            <v>life cycle</v>
          </cell>
          <cell r="K594" t="str">
            <v>generation time</v>
          </cell>
          <cell r="L594" t="str">
            <v>EC50</v>
          </cell>
          <cell r="M594" t="str">
            <v>ZnCl2</v>
          </cell>
          <cell r="N594" t="str">
            <v>Measured - frequency not specified; ECx based on nominal</v>
          </cell>
          <cell r="O594" t="str">
            <v>renewal</v>
          </cell>
          <cell r="P594" t="str">
            <v>Chronic</v>
          </cell>
          <cell r="Q594" t="str">
            <v>20-d</v>
          </cell>
          <cell r="R594" t="str">
            <v>Algae - 1e6 cells Chlorella per mL</v>
          </cell>
          <cell r="S594" t="str">
            <v>S-chemistry provided</v>
          </cell>
          <cell r="T594"/>
          <cell r="U594">
            <v>23</v>
          </cell>
          <cell r="V594">
            <v>7.2</v>
          </cell>
          <cell r="W594" t="str">
            <v/>
          </cell>
          <cell r="X594">
            <v>563</v>
          </cell>
          <cell r="Y594">
            <v>555.11799999999994</v>
          </cell>
          <cell r="Z594" t="str">
            <v/>
          </cell>
          <cell r="AA594">
            <v>0.7</v>
          </cell>
          <cell r="AB594">
            <v>10</v>
          </cell>
          <cell r="AC594">
            <v>17.600000000000001</v>
          </cell>
          <cell r="AD594">
            <v>12.1</v>
          </cell>
          <cell r="AE594">
            <v>26.3</v>
          </cell>
          <cell r="AF594">
            <v>2.1</v>
          </cell>
          <cell r="AG594">
            <v>90.2</v>
          </cell>
          <cell r="AH594">
            <v>1.9</v>
          </cell>
          <cell r="AI594">
            <v>57.1</v>
          </cell>
          <cell r="AJ594">
            <v>93.775000000000006</v>
          </cell>
        </row>
        <row r="595">
          <cell r="B595" t="str">
            <v>C583AnfiEC50</v>
          </cell>
          <cell r="C595" t="str">
            <v>Azuara-Garcia et al. 2006</v>
          </cell>
          <cell r="D595">
            <v>2006</v>
          </cell>
          <cell r="E595" t="str">
            <v>Anuraeopsis fissa</v>
          </cell>
          <cell r="F595" t="str">
            <v xml:space="preserve">Anuraeopsis </v>
          </cell>
          <cell r="G595" t="str">
            <v>fissa</v>
          </cell>
          <cell r="H595"/>
          <cell r="I595" t="str">
            <v>invertebrate</v>
          </cell>
          <cell r="J595" t="str">
            <v>life cycle</v>
          </cell>
          <cell r="K595" t="str">
            <v>rate of population increase</v>
          </cell>
          <cell r="L595" t="str">
            <v>EC50</v>
          </cell>
          <cell r="M595" t="str">
            <v>ZnCl2</v>
          </cell>
          <cell r="N595" t="str">
            <v>Measured - frequency not specified; ECx based on nominal</v>
          </cell>
          <cell r="O595" t="str">
            <v>renewal</v>
          </cell>
          <cell r="P595" t="str">
            <v>Chronic</v>
          </cell>
          <cell r="Q595" t="str">
            <v>20-d</v>
          </cell>
          <cell r="R595" t="str">
            <v>Algae - 1e6 cells Chlorella per mL</v>
          </cell>
          <cell r="S595" t="str">
            <v>S-chemistry provided</v>
          </cell>
          <cell r="T595"/>
          <cell r="U595">
            <v>23</v>
          </cell>
          <cell r="V595">
            <v>7.2</v>
          </cell>
          <cell r="W595" t="str">
            <v/>
          </cell>
          <cell r="X595">
            <v>211</v>
          </cell>
          <cell r="Y595">
            <v>208.04599999999999</v>
          </cell>
          <cell r="Z595" t="str">
            <v/>
          </cell>
          <cell r="AA595">
            <v>0.7</v>
          </cell>
          <cell r="AB595">
            <v>10</v>
          </cell>
          <cell r="AC595">
            <v>17.600000000000001</v>
          </cell>
          <cell r="AD595">
            <v>12.1</v>
          </cell>
          <cell r="AE595">
            <v>26.3</v>
          </cell>
          <cell r="AF595">
            <v>2.1</v>
          </cell>
          <cell r="AG595">
            <v>90.2</v>
          </cell>
          <cell r="AH595">
            <v>1.9</v>
          </cell>
          <cell r="AI595">
            <v>57.1</v>
          </cell>
          <cell r="AJ595">
            <v>93.775000000000006</v>
          </cell>
        </row>
        <row r="596">
          <cell r="B596" t="str">
            <v>C584AtdeMATC</v>
          </cell>
          <cell r="C596" t="str">
            <v>Pestana et al. 2007</v>
          </cell>
          <cell r="D596">
            <v>2007</v>
          </cell>
          <cell r="E596" t="str">
            <v>Atyaephyra desmarestii</v>
          </cell>
          <cell r="F596" t="str">
            <v xml:space="preserve">Atyaephyra </v>
          </cell>
          <cell r="G596" t="str">
            <v>desmarestii</v>
          </cell>
          <cell r="H596"/>
          <cell r="I596" t="str">
            <v>invertebrate</v>
          </cell>
          <cell r="J596" t="str">
            <v>adult</v>
          </cell>
          <cell r="K596" t="str">
            <v>feeding rate</v>
          </cell>
          <cell r="L596" t="str">
            <v>MATC</v>
          </cell>
          <cell r="M596"/>
          <cell r="N596"/>
          <cell r="O596" t="str">
            <v>static</v>
          </cell>
          <cell r="P596" t="str">
            <v>Chronic</v>
          </cell>
          <cell r="Q596" t="str">
            <v>6-d</v>
          </cell>
          <cell r="R596"/>
          <cell r="S596" t="str">
            <v>WIP</v>
          </cell>
          <cell r="T596"/>
          <cell r="U596">
            <v>20</v>
          </cell>
          <cell r="V596">
            <v>7.92</v>
          </cell>
          <cell r="W596" t="str">
            <v/>
          </cell>
          <cell r="X596" t="str">
            <v/>
          </cell>
          <cell r="Y596">
            <v>476.96960070847302</v>
          </cell>
          <cell r="Z596" t="str">
            <v/>
          </cell>
          <cell r="AA596" t="str">
            <v/>
          </cell>
          <cell r="AB596" t="str">
            <v/>
          </cell>
          <cell r="AC596" t="str">
            <v/>
          </cell>
          <cell r="AD596" t="str">
            <v/>
          </cell>
          <cell r="AE596" t="str">
            <v/>
          </cell>
          <cell r="AF596" t="str">
            <v/>
          </cell>
          <cell r="AG596" t="str">
            <v/>
          </cell>
          <cell r="AH596" t="str">
            <v/>
          </cell>
          <cell r="AI596">
            <v>48.7</v>
          </cell>
          <cell r="AJ596">
            <v>263</v>
          </cell>
        </row>
        <row r="597">
          <cell r="B597" t="str">
            <v>C585BrcaEC20</v>
          </cell>
          <cell r="C597" t="str">
            <v>De Schamphelaere and Janssen 2010</v>
          </cell>
          <cell r="D597">
            <v>2010</v>
          </cell>
          <cell r="E597" t="str">
            <v>Brachionus calyciflorus</v>
          </cell>
          <cell r="F597" t="str">
            <v xml:space="preserve">Brachionus </v>
          </cell>
          <cell r="G597" t="str">
            <v>calyciflorus</v>
          </cell>
          <cell r="H597"/>
          <cell r="I597" t="str">
            <v>invertebrate</v>
          </cell>
          <cell r="J597" t="str">
            <v>life cycle</v>
          </cell>
          <cell r="K597" t="str">
            <v>reproduction</v>
          </cell>
          <cell r="L597" t="str">
            <v>EC20</v>
          </cell>
          <cell r="M597" t="str">
            <v>ZnCl2</v>
          </cell>
          <cell r="N597" t="str">
            <v>Measured - new and old</v>
          </cell>
          <cell r="O597" t="str">
            <v>static</v>
          </cell>
          <cell r="P597" t="str">
            <v>Chronic</v>
          </cell>
          <cell r="Q597" t="str">
            <v>2-d</v>
          </cell>
          <cell r="R597" t="str">
            <v>Algae - test initiation</v>
          </cell>
          <cell r="S597" t="str">
            <v>N-Ankeveen</v>
          </cell>
          <cell r="T597"/>
          <cell r="U597">
            <v>25</v>
          </cell>
          <cell r="V597">
            <v>7.77</v>
          </cell>
          <cell r="W597" t="str">
            <v/>
          </cell>
          <cell r="X597" t="str">
            <v/>
          </cell>
          <cell r="Y597">
            <v>720</v>
          </cell>
          <cell r="Z597" t="str">
            <v/>
          </cell>
          <cell r="AA597">
            <v>8.94</v>
          </cell>
          <cell r="AB597">
            <v>10</v>
          </cell>
          <cell r="AC597">
            <v>79.2</v>
          </cell>
          <cell r="AD597">
            <v>13.9</v>
          </cell>
          <cell r="AE597">
            <v>64.400000000000006</v>
          </cell>
          <cell r="AF597">
            <v>10.4</v>
          </cell>
          <cell r="AG597">
            <v>78.7</v>
          </cell>
          <cell r="AH597">
            <v>90.8</v>
          </cell>
          <cell r="AI597">
            <v>36.9</v>
          </cell>
          <cell r="AJ597">
            <v>255.0026</v>
          </cell>
        </row>
        <row r="598">
          <cell r="B598" t="str">
            <v>C586BrcaEC20</v>
          </cell>
          <cell r="C598" t="str">
            <v>De Schamphelaere and Janssen 2010</v>
          </cell>
          <cell r="D598">
            <v>2010</v>
          </cell>
          <cell r="E598" t="str">
            <v>Brachionus calyciflorus</v>
          </cell>
          <cell r="F598" t="str">
            <v xml:space="preserve">Brachionus </v>
          </cell>
          <cell r="G598" t="str">
            <v>calyciflorus</v>
          </cell>
          <cell r="H598"/>
          <cell r="I598" t="str">
            <v>invertebrate</v>
          </cell>
          <cell r="J598" t="str">
            <v>life cycle</v>
          </cell>
          <cell r="K598" t="str">
            <v>reproduction</v>
          </cell>
          <cell r="L598" t="str">
            <v>EC20</v>
          </cell>
          <cell r="M598" t="str">
            <v>ZnCl2</v>
          </cell>
          <cell r="N598" t="str">
            <v>Measured - new and old</v>
          </cell>
          <cell r="O598" t="str">
            <v>static</v>
          </cell>
          <cell r="P598" t="str">
            <v>Chronic</v>
          </cell>
          <cell r="Q598" t="str">
            <v>2-d</v>
          </cell>
          <cell r="R598" t="str">
            <v>Algae - test initiation</v>
          </cell>
          <cell r="S598" t="str">
            <v>N-Voyon</v>
          </cell>
          <cell r="T598"/>
          <cell r="U598">
            <v>25</v>
          </cell>
          <cell r="V598">
            <v>7.4</v>
          </cell>
          <cell r="W598" t="str">
            <v/>
          </cell>
          <cell r="X598" t="str">
            <v/>
          </cell>
          <cell r="Y598">
            <v>209</v>
          </cell>
          <cell r="Z598" t="str">
            <v/>
          </cell>
          <cell r="AA598">
            <v>2.83</v>
          </cell>
          <cell r="AB598">
            <v>10</v>
          </cell>
          <cell r="AC598">
            <v>11.4</v>
          </cell>
          <cell r="AD598">
            <v>4.2</v>
          </cell>
          <cell r="AE598">
            <v>11.1</v>
          </cell>
          <cell r="AF598">
            <v>1.65</v>
          </cell>
          <cell r="AG598">
            <v>17.2</v>
          </cell>
          <cell r="AH598">
            <v>9.5</v>
          </cell>
          <cell r="AI598">
            <v>6.8</v>
          </cell>
          <cell r="AJ598">
            <v>45.761400000000002</v>
          </cell>
        </row>
        <row r="599">
          <cell r="B599" t="str">
            <v>C587BrcaEC20</v>
          </cell>
          <cell r="C599" t="str">
            <v>De Schamphelaere and Janssen 2010</v>
          </cell>
          <cell r="D599">
            <v>2010</v>
          </cell>
          <cell r="E599" t="str">
            <v>Brachionus calyciflorus</v>
          </cell>
          <cell r="F599" t="str">
            <v xml:space="preserve">Brachionus </v>
          </cell>
          <cell r="G599" t="str">
            <v>calyciflorus</v>
          </cell>
          <cell r="H599"/>
          <cell r="I599" t="str">
            <v>invertebrate</v>
          </cell>
          <cell r="J599" t="str">
            <v>life cycle</v>
          </cell>
          <cell r="K599" t="str">
            <v>reproduction</v>
          </cell>
          <cell r="L599" t="str">
            <v>EC20</v>
          </cell>
          <cell r="M599" t="str">
            <v>ZnCl2</v>
          </cell>
          <cell r="N599" t="str">
            <v>Measured - new and old</v>
          </cell>
          <cell r="O599" t="str">
            <v>static</v>
          </cell>
          <cell r="P599" t="str">
            <v>Chronic</v>
          </cell>
          <cell r="Q599" t="str">
            <v>2-d</v>
          </cell>
          <cell r="R599" t="str">
            <v>Algae - test initiation</v>
          </cell>
          <cell r="S599" t="str">
            <v>N-Brisy</v>
          </cell>
          <cell r="T599"/>
          <cell r="U599">
            <v>25</v>
          </cell>
          <cell r="V599">
            <v>6.89</v>
          </cell>
          <cell r="W599" t="str">
            <v/>
          </cell>
          <cell r="X599" t="str">
            <v/>
          </cell>
          <cell r="Y599">
            <v>159</v>
          </cell>
          <cell r="Z599" t="str">
            <v/>
          </cell>
          <cell r="AA599">
            <v>1.18</v>
          </cell>
          <cell r="AB599">
            <v>10</v>
          </cell>
          <cell r="AC599">
            <v>10.9</v>
          </cell>
          <cell r="AD599">
            <v>4.8</v>
          </cell>
          <cell r="AE599">
            <v>14.1</v>
          </cell>
          <cell r="AF599">
            <v>3.24</v>
          </cell>
          <cell r="AG599">
            <v>20.100000000000001</v>
          </cell>
          <cell r="AH599">
            <v>14.6</v>
          </cell>
          <cell r="AI599">
            <v>3.6</v>
          </cell>
          <cell r="AJ599">
            <v>46.983699999999999</v>
          </cell>
        </row>
        <row r="600">
          <cell r="B600" t="str">
            <v>C588BrcaEC20</v>
          </cell>
          <cell r="C600" t="str">
            <v>De Schamphelaere and Janssen 2010</v>
          </cell>
          <cell r="D600">
            <v>2010</v>
          </cell>
          <cell r="E600" t="str">
            <v>Brachionus calyciflorus</v>
          </cell>
          <cell r="F600" t="str">
            <v xml:space="preserve">Brachionus </v>
          </cell>
          <cell r="G600" t="str">
            <v>calyciflorus</v>
          </cell>
          <cell r="H600"/>
          <cell r="I600" t="str">
            <v>invertebrate</v>
          </cell>
          <cell r="J600" t="str">
            <v>life cycle</v>
          </cell>
          <cell r="K600" t="str">
            <v>reproduction</v>
          </cell>
          <cell r="L600" t="str">
            <v>EC20</v>
          </cell>
          <cell r="M600" t="str">
            <v>ZnCl2</v>
          </cell>
          <cell r="N600" t="str">
            <v>Measured - new and old</v>
          </cell>
          <cell r="O600" t="str">
            <v>static</v>
          </cell>
          <cell r="P600" t="str">
            <v>Chronic</v>
          </cell>
          <cell r="Q600" t="str">
            <v>2-d</v>
          </cell>
          <cell r="R600" t="str">
            <v>Algae - test initiation</v>
          </cell>
          <cell r="S600" t="str">
            <v>N-Brisy - high pH</v>
          </cell>
          <cell r="T600"/>
          <cell r="U600">
            <v>25</v>
          </cell>
          <cell r="V600">
            <v>8.09</v>
          </cell>
          <cell r="W600" t="str">
            <v/>
          </cell>
          <cell r="X600" t="str">
            <v/>
          </cell>
          <cell r="Y600">
            <v>112</v>
          </cell>
          <cell r="Z600" t="str">
            <v/>
          </cell>
          <cell r="AA600">
            <v>1.73</v>
          </cell>
          <cell r="AB600">
            <v>10</v>
          </cell>
          <cell r="AC600">
            <v>10.199999999999999</v>
          </cell>
          <cell r="AD600">
            <v>3.9</v>
          </cell>
          <cell r="AE600">
            <v>83.9</v>
          </cell>
          <cell r="AF600">
            <v>4.78</v>
          </cell>
          <cell r="AG600">
            <v>20.100000000000001</v>
          </cell>
          <cell r="AH600">
            <v>14.6</v>
          </cell>
          <cell r="AI600">
            <v>54.7</v>
          </cell>
          <cell r="AJ600">
            <v>41.529600000000002</v>
          </cell>
        </row>
        <row r="601">
          <cell r="B601" t="str">
            <v>C589BrcaEC20</v>
          </cell>
          <cell r="C601" t="str">
            <v>De Schamphelaere and Janssen 2010</v>
          </cell>
          <cell r="D601">
            <v>2010</v>
          </cell>
          <cell r="E601" t="str">
            <v>Brachionus calyciflorus</v>
          </cell>
          <cell r="F601" t="str">
            <v xml:space="preserve">Brachionus </v>
          </cell>
          <cell r="G601" t="str">
            <v>calyciflorus</v>
          </cell>
          <cell r="H601"/>
          <cell r="I601" t="str">
            <v>invertebrate</v>
          </cell>
          <cell r="J601" t="str">
            <v>life cycle</v>
          </cell>
          <cell r="K601" t="str">
            <v>reproduction</v>
          </cell>
          <cell r="L601" t="str">
            <v>EC20</v>
          </cell>
          <cell r="M601" t="str">
            <v>ZnCl2</v>
          </cell>
          <cell r="N601" t="str">
            <v>Measured - new and old</v>
          </cell>
          <cell r="O601" t="str">
            <v>static</v>
          </cell>
          <cell r="P601" t="str">
            <v>Chronic</v>
          </cell>
          <cell r="Q601" t="str">
            <v>2-d</v>
          </cell>
          <cell r="R601" t="str">
            <v>Algae - test initiation</v>
          </cell>
          <cell r="S601" t="str">
            <v>N-Brisy - high pH and Ca</v>
          </cell>
          <cell r="T601"/>
          <cell r="U601">
            <v>25</v>
          </cell>
          <cell r="V601">
            <v>8.16</v>
          </cell>
          <cell r="W601" t="str">
            <v/>
          </cell>
          <cell r="X601" t="str">
            <v/>
          </cell>
          <cell r="Y601">
            <v>538</v>
          </cell>
          <cell r="Z601" t="str">
            <v/>
          </cell>
          <cell r="AA601">
            <v>1.49</v>
          </cell>
          <cell r="AB601">
            <v>10</v>
          </cell>
          <cell r="AC601">
            <v>118</v>
          </cell>
          <cell r="AD601">
            <v>3.9</v>
          </cell>
          <cell r="AE601">
            <v>87</v>
          </cell>
          <cell r="AF601">
            <v>4.72</v>
          </cell>
          <cell r="AG601">
            <v>20.100000000000001</v>
          </cell>
          <cell r="AH601">
            <v>192.1</v>
          </cell>
          <cell r="AI601">
            <v>60.4</v>
          </cell>
          <cell r="AJ601">
            <v>310.70620000000002</v>
          </cell>
        </row>
        <row r="602">
          <cell r="B602" t="str">
            <v>C590BrruEC10</v>
          </cell>
          <cell r="C602" t="str">
            <v>Azuara-Garcia et al. 2006</v>
          </cell>
          <cell r="D602">
            <v>2006</v>
          </cell>
          <cell r="E602" t="str">
            <v>Brachionus rubens</v>
          </cell>
          <cell r="F602" t="str">
            <v xml:space="preserve">Brachionus </v>
          </cell>
          <cell r="G602" t="str">
            <v>rubens</v>
          </cell>
          <cell r="H602"/>
          <cell r="I602" t="str">
            <v>invertebrate</v>
          </cell>
          <cell r="J602" t="str">
            <v>life cycle</v>
          </cell>
          <cell r="K602" t="str">
            <v>average life span</v>
          </cell>
          <cell r="L602" t="str">
            <v>EC10</v>
          </cell>
          <cell r="M602" t="str">
            <v>ZnCl2</v>
          </cell>
          <cell r="N602" t="str">
            <v>Measured - frequency not specified; ECx based on nominal</v>
          </cell>
          <cell r="O602" t="str">
            <v>renewal</v>
          </cell>
          <cell r="P602" t="str">
            <v>Chronic</v>
          </cell>
          <cell r="Q602" t="str">
            <v>20-d</v>
          </cell>
          <cell r="R602" t="str">
            <v>Algae - 0.5e6 cells Chlorella per mL</v>
          </cell>
          <cell r="S602" t="str">
            <v>S-chemistry provided</v>
          </cell>
          <cell r="T602"/>
          <cell r="U602">
            <v>23</v>
          </cell>
          <cell r="V602">
            <v>7.2</v>
          </cell>
          <cell r="W602" t="str">
            <v/>
          </cell>
          <cell r="X602">
            <v>16</v>
          </cell>
          <cell r="Y602">
            <v>15.776</v>
          </cell>
          <cell r="Z602" t="str">
            <v/>
          </cell>
          <cell r="AA602">
            <v>0.7</v>
          </cell>
          <cell r="AB602">
            <v>10</v>
          </cell>
          <cell r="AC602">
            <v>17.600000000000001</v>
          </cell>
          <cell r="AD602">
            <v>12.1</v>
          </cell>
          <cell r="AE602">
            <v>26.3</v>
          </cell>
          <cell r="AF602">
            <v>2.1</v>
          </cell>
          <cell r="AG602">
            <v>90.2</v>
          </cell>
          <cell r="AH602">
            <v>1.9</v>
          </cell>
          <cell r="AI602">
            <v>57.1</v>
          </cell>
          <cell r="AJ602">
            <v>93.775000000000006</v>
          </cell>
        </row>
        <row r="603">
          <cell r="B603" t="str">
            <v>C591BrruEC10</v>
          </cell>
          <cell r="C603" t="str">
            <v>Azuara-Garcia et al. 2006</v>
          </cell>
          <cell r="D603">
            <v>2006</v>
          </cell>
          <cell r="E603" t="str">
            <v>Brachionus rubens</v>
          </cell>
          <cell r="F603" t="str">
            <v xml:space="preserve">Brachionus </v>
          </cell>
          <cell r="G603" t="str">
            <v>rubens</v>
          </cell>
          <cell r="H603"/>
          <cell r="I603" t="str">
            <v>invertebrate</v>
          </cell>
          <cell r="J603" t="str">
            <v>life cycle</v>
          </cell>
          <cell r="K603" t="str">
            <v>gross reproductive rate</v>
          </cell>
          <cell r="L603" t="str">
            <v>EC10</v>
          </cell>
          <cell r="M603" t="str">
            <v>ZnCl2</v>
          </cell>
          <cell r="N603" t="str">
            <v>Measured - frequency not specified; ECx based on nominal</v>
          </cell>
          <cell r="O603" t="str">
            <v>renewal</v>
          </cell>
          <cell r="P603" t="str">
            <v>Chronic</v>
          </cell>
          <cell r="Q603" t="str">
            <v>20-d</v>
          </cell>
          <cell r="R603" t="str">
            <v>Algae - 0.5e6 cells Chlorella per mL</v>
          </cell>
          <cell r="S603" t="str">
            <v>S-chemistry provided</v>
          </cell>
          <cell r="T603"/>
          <cell r="U603">
            <v>23</v>
          </cell>
          <cell r="V603">
            <v>7.2</v>
          </cell>
          <cell r="W603" t="str">
            <v/>
          </cell>
          <cell r="X603">
            <v>50</v>
          </cell>
          <cell r="Y603">
            <v>49.3</v>
          </cell>
          <cell r="Z603" t="str">
            <v/>
          </cell>
          <cell r="AA603">
            <v>0.7</v>
          </cell>
          <cell r="AB603">
            <v>10</v>
          </cell>
          <cell r="AC603">
            <v>17.600000000000001</v>
          </cell>
          <cell r="AD603">
            <v>12.1</v>
          </cell>
          <cell r="AE603">
            <v>26.3</v>
          </cell>
          <cell r="AF603">
            <v>2.1</v>
          </cell>
          <cell r="AG603">
            <v>90.2</v>
          </cell>
          <cell r="AH603">
            <v>1.9</v>
          </cell>
          <cell r="AI603">
            <v>57.1</v>
          </cell>
          <cell r="AJ603">
            <v>93.775000000000006</v>
          </cell>
        </row>
        <row r="604">
          <cell r="B604" t="str">
            <v>C592BrruEC10</v>
          </cell>
          <cell r="C604" t="str">
            <v>Azuara-Garcia et al. 2006</v>
          </cell>
          <cell r="D604">
            <v>2006</v>
          </cell>
          <cell r="E604" t="str">
            <v>Brachionus rubens</v>
          </cell>
          <cell r="F604" t="str">
            <v xml:space="preserve">Brachionus </v>
          </cell>
          <cell r="G604" t="str">
            <v>rubens</v>
          </cell>
          <cell r="H604"/>
          <cell r="I604" t="str">
            <v>invertebrate</v>
          </cell>
          <cell r="J604" t="str">
            <v>life cycle</v>
          </cell>
          <cell r="K604" t="str">
            <v>net reproductive rate</v>
          </cell>
          <cell r="L604" t="str">
            <v>EC10</v>
          </cell>
          <cell r="M604" t="str">
            <v>ZnCl2</v>
          </cell>
          <cell r="N604" t="str">
            <v>Measured - frequency not specified; ECx based on nominal</v>
          </cell>
          <cell r="O604" t="str">
            <v>renewal</v>
          </cell>
          <cell r="P604" t="str">
            <v>Chronic</v>
          </cell>
          <cell r="Q604" t="str">
            <v>20-d</v>
          </cell>
          <cell r="R604" t="str">
            <v>Algae - 0.5e6 cells Chlorella per mL</v>
          </cell>
          <cell r="S604" t="str">
            <v>S-chemistry provided</v>
          </cell>
          <cell r="T604"/>
          <cell r="U604">
            <v>23</v>
          </cell>
          <cell r="V604">
            <v>7.2</v>
          </cell>
          <cell r="W604" t="str">
            <v/>
          </cell>
          <cell r="X604">
            <v>3.1</v>
          </cell>
          <cell r="Y604">
            <v>3.0566</v>
          </cell>
          <cell r="Z604" t="str">
            <v/>
          </cell>
          <cell r="AA604">
            <v>0.7</v>
          </cell>
          <cell r="AB604">
            <v>10</v>
          </cell>
          <cell r="AC604">
            <v>17.600000000000001</v>
          </cell>
          <cell r="AD604">
            <v>12.1</v>
          </cell>
          <cell r="AE604">
            <v>26.3</v>
          </cell>
          <cell r="AF604">
            <v>2.1</v>
          </cell>
          <cell r="AG604">
            <v>90.2</v>
          </cell>
          <cell r="AH604">
            <v>1.9</v>
          </cell>
          <cell r="AI604">
            <v>57.1</v>
          </cell>
          <cell r="AJ604">
            <v>93.775000000000006</v>
          </cell>
        </row>
        <row r="605">
          <cell r="B605" t="str">
            <v>C593BrruEC10</v>
          </cell>
          <cell r="C605" t="str">
            <v>Azuara-Garcia et al. 2006</v>
          </cell>
          <cell r="D605">
            <v>2006</v>
          </cell>
          <cell r="E605" t="str">
            <v>Brachionus rubens</v>
          </cell>
          <cell r="F605" t="str">
            <v xml:space="preserve">Brachionus </v>
          </cell>
          <cell r="G605" t="str">
            <v>rubens</v>
          </cell>
          <cell r="H605"/>
          <cell r="I605" t="str">
            <v>invertebrate</v>
          </cell>
          <cell r="J605" t="str">
            <v>life cycle</v>
          </cell>
          <cell r="K605" t="str">
            <v>generation time</v>
          </cell>
          <cell r="L605" t="str">
            <v>EC10</v>
          </cell>
          <cell r="M605" t="str">
            <v>ZnCl2</v>
          </cell>
          <cell r="N605" t="str">
            <v>Measured - frequency not specified; ECx based on nominal</v>
          </cell>
          <cell r="O605" t="str">
            <v>renewal</v>
          </cell>
          <cell r="P605" t="str">
            <v>Chronic</v>
          </cell>
          <cell r="Q605" t="str">
            <v>20-d</v>
          </cell>
          <cell r="R605" t="str">
            <v>Algae - 0.5e6 cells Chlorella per mL</v>
          </cell>
          <cell r="S605" t="str">
            <v>S-chemistry provided</v>
          </cell>
          <cell r="T605"/>
          <cell r="U605">
            <v>23</v>
          </cell>
          <cell r="V605">
            <v>7.2</v>
          </cell>
          <cell r="W605" t="str">
            <v/>
          </cell>
          <cell r="X605">
            <v>174</v>
          </cell>
          <cell r="Y605">
            <v>171.56399999999999</v>
          </cell>
          <cell r="Z605" t="str">
            <v/>
          </cell>
          <cell r="AA605">
            <v>0.7</v>
          </cell>
          <cell r="AB605">
            <v>10</v>
          </cell>
          <cell r="AC605">
            <v>17.600000000000001</v>
          </cell>
          <cell r="AD605">
            <v>12.1</v>
          </cell>
          <cell r="AE605">
            <v>26.3</v>
          </cell>
          <cell r="AF605">
            <v>2.1</v>
          </cell>
          <cell r="AG605">
            <v>90.2</v>
          </cell>
          <cell r="AH605">
            <v>1.9</v>
          </cell>
          <cell r="AI605">
            <v>57.1</v>
          </cell>
          <cell r="AJ605">
            <v>93.775000000000006</v>
          </cell>
        </row>
        <row r="606">
          <cell r="B606" t="str">
            <v>C594BrruEC10</v>
          </cell>
          <cell r="C606" t="str">
            <v>Azuara-Garcia et al. 2006</v>
          </cell>
          <cell r="D606">
            <v>2006</v>
          </cell>
          <cell r="E606" t="str">
            <v>Brachionus rubens</v>
          </cell>
          <cell r="F606" t="str">
            <v xml:space="preserve">Brachionus </v>
          </cell>
          <cell r="G606" t="str">
            <v>rubens</v>
          </cell>
          <cell r="H606"/>
          <cell r="I606" t="str">
            <v>invertebrate</v>
          </cell>
          <cell r="J606" t="str">
            <v>life cycle</v>
          </cell>
          <cell r="K606" t="str">
            <v>average life span</v>
          </cell>
          <cell r="L606" t="str">
            <v>EC10</v>
          </cell>
          <cell r="M606" t="str">
            <v>ZnCl2</v>
          </cell>
          <cell r="N606" t="str">
            <v>Measured - frequency not specified; ECx based on nominal</v>
          </cell>
          <cell r="O606" t="str">
            <v>renewal</v>
          </cell>
          <cell r="P606" t="str">
            <v>Chronic</v>
          </cell>
          <cell r="Q606" t="str">
            <v>20-d</v>
          </cell>
          <cell r="R606" t="str">
            <v>Algae - 1e6 cells Chlorella per mL</v>
          </cell>
          <cell r="S606" t="str">
            <v>S-chemistry provided</v>
          </cell>
          <cell r="T606"/>
          <cell r="U606">
            <v>23</v>
          </cell>
          <cell r="V606">
            <v>7.2</v>
          </cell>
          <cell r="W606" t="str">
            <v/>
          </cell>
          <cell r="X606">
            <v>148</v>
          </cell>
          <cell r="Y606">
            <v>145.928</v>
          </cell>
          <cell r="Z606" t="str">
            <v/>
          </cell>
          <cell r="AA606">
            <v>0.7</v>
          </cell>
          <cell r="AB606">
            <v>10</v>
          </cell>
          <cell r="AC606">
            <v>17.600000000000001</v>
          </cell>
          <cell r="AD606">
            <v>12.1</v>
          </cell>
          <cell r="AE606">
            <v>26.3</v>
          </cell>
          <cell r="AF606">
            <v>2.1</v>
          </cell>
          <cell r="AG606">
            <v>90.2</v>
          </cell>
          <cell r="AH606">
            <v>1.9</v>
          </cell>
          <cell r="AI606">
            <v>57.1</v>
          </cell>
          <cell r="AJ606">
            <v>93.775000000000006</v>
          </cell>
        </row>
        <row r="607">
          <cell r="B607" t="str">
            <v>C595BrruEC10</v>
          </cell>
          <cell r="C607" t="str">
            <v>Azuara-Garcia et al. 2006</v>
          </cell>
          <cell r="D607">
            <v>2006</v>
          </cell>
          <cell r="E607" t="str">
            <v>Brachionus rubens</v>
          </cell>
          <cell r="F607" t="str">
            <v xml:space="preserve">Brachionus </v>
          </cell>
          <cell r="G607" t="str">
            <v>rubens</v>
          </cell>
          <cell r="H607"/>
          <cell r="I607" t="str">
            <v>invertebrate</v>
          </cell>
          <cell r="J607" t="str">
            <v>life cycle</v>
          </cell>
          <cell r="K607" t="str">
            <v>gross reproductive rate</v>
          </cell>
          <cell r="L607" t="str">
            <v>EC10</v>
          </cell>
          <cell r="M607" t="str">
            <v>ZnCl2</v>
          </cell>
          <cell r="N607" t="str">
            <v>Measured - frequency not specified; ECx based on nominal</v>
          </cell>
          <cell r="O607" t="str">
            <v>renewal</v>
          </cell>
          <cell r="P607" t="str">
            <v>Chronic</v>
          </cell>
          <cell r="Q607" t="str">
            <v>20-d</v>
          </cell>
          <cell r="R607" t="str">
            <v>Algae - 1e6 cells Chlorella per mL</v>
          </cell>
          <cell r="S607" t="str">
            <v>S-chemistry provided</v>
          </cell>
          <cell r="T607"/>
          <cell r="U607">
            <v>23</v>
          </cell>
          <cell r="V607">
            <v>7.2</v>
          </cell>
          <cell r="W607" t="str">
            <v/>
          </cell>
          <cell r="X607">
            <v>235</v>
          </cell>
          <cell r="Y607">
            <v>231.71</v>
          </cell>
          <cell r="Z607" t="str">
            <v/>
          </cell>
          <cell r="AA607">
            <v>0.7</v>
          </cell>
          <cell r="AB607">
            <v>10</v>
          </cell>
          <cell r="AC607">
            <v>17.600000000000001</v>
          </cell>
          <cell r="AD607">
            <v>12.1</v>
          </cell>
          <cell r="AE607">
            <v>26.3</v>
          </cell>
          <cell r="AF607">
            <v>2.1</v>
          </cell>
          <cell r="AG607">
            <v>90.2</v>
          </cell>
          <cell r="AH607">
            <v>1.9</v>
          </cell>
          <cell r="AI607">
            <v>57.1</v>
          </cell>
          <cell r="AJ607">
            <v>93.775000000000006</v>
          </cell>
        </row>
        <row r="608">
          <cell r="B608" t="str">
            <v>C596BrruEC10</v>
          </cell>
          <cell r="C608" t="str">
            <v>Azuara-Garcia et al. 2006</v>
          </cell>
          <cell r="D608">
            <v>2006</v>
          </cell>
          <cell r="E608" t="str">
            <v>Brachionus rubens</v>
          </cell>
          <cell r="F608" t="str">
            <v xml:space="preserve">Brachionus </v>
          </cell>
          <cell r="G608" t="str">
            <v>rubens</v>
          </cell>
          <cell r="H608"/>
          <cell r="I608" t="str">
            <v>invertebrate</v>
          </cell>
          <cell r="J608" t="str">
            <v>life cycle</v>
          </cell>
          <cell r="K608" t="str">
            <v>net reproductive rate</v>
          </cell>
          <cell r="L608" t="str">
            <v>EC10</v>
          </cell>
          <cell r="M608" t="str">
            <v>ZnCl2</v>
          </cell>
          <cell r="N608" t="str">
            <v>Measured - frequency not specified; ECx based on nominal</v>
          </cell>
          <cell r="O608" t="str">
            <v>renewal</v>
          </cell>
          <cell r="P608" t="str">
            <v>Chronic</v>
          </cell>
          <cell r="Q608" t="str">
            <v>20-d</v>
          </cell>
          <cell r="R608" t="str">
            <v>Algae - 1e6 cells Chlorella per mL</v>
          </cell>
          <cell r="S608" t="str">
            <v>S-chemistry provided</v>
          </cell>
          <cell r="T608"/>
          <cell r="U608">
            <v>23</v>
          </cell>
          <cell r="V608">
            <v>7.2</v>
          </cell>
          <cell r="W608" t="str">
            <v/>
          </cell>
          <cell r="X608">
            <v>81</v>
          </cell>
          <cell r="Y608">
            <v>79.866</v>
          </cell>
          <cell r="Z608" t="str">
            <v/>
          </cell>
          <cell r="AA608">
            <v>0.7</v>
          </cell>
          <cell r="AB608">
            <v>10</v>
          </cell>
          <cell r="AC608">
            <v>17.600000000000001</v>
          </cell>
          <cell r="AD608">
            <v>12.1</v>
          </cell>
          <cell r="AE608">
            <v>26.3</v>
          </cell>
          <cell r="AF608">
            <v>2.1</v>
          </cell>
          <cell r="AG608">
            <v>90.2</v>
          </cell>
          <cell r="AH608">
            <v>1.9</v>
          </cell>
          <cell r="AI608">
            <v>57.1</v>
          </cell>
          <cell r="AJ608">
            <v>93.775000000000006</v>
          </cell>
        </row>
        <row r="609">
          <cell r="B609" t="str">
            <v>C597BrruEC10</v>
          </cell>
          <cell r="C609" t="str">
            <v>Azuara-Garcia et al. 2006</v>
          </cell>
          <cell r="D609">
            <v>2006</v>
          </cell>
          <cell r="E609" t="str">
            <v>Brachionus rubens</v>
          </cell>
          <cell r="F609" t="str">
            <v xml:space="preserve">Brachionus </v>
          </cell>
          <cell r="G609" t="str">
            <v>rubens</v>
          </cell>
          <cell r="H609"/>
          <cell r="I609" t="str">
            <v>invertebrate</v>
          </cell>
          <cell r="J609" t="str">
            <v>life cycle</v>
          </cell>
          <cell r="K609" t="str">
            <v>generation time</v>
          </cell>
          <cell r="L609" t="str">
            <v>EC10</v>
          </cell>
          <cell r="M609" t="str">
            <v>ZnCl2</v>
          </cell>
          <cell r="N609" t="str">
            <v>Measured - frequency not specified; ECx based on nominal</v>
          </cell>
          <cell r="O609" t="str">
            <v>renewal</v>
          </cell>
          <cell r="P609" t="str">
            <v>Chronic</v>
          </cell>
          <cell r="Q609" t="str">
            <v>20-d</v>
          </cell>
          <cell r="R609" t="str">
            <v>Algae - 1e6 cells Chlorella per mL</v>
          </cell>
          <cell r="S609" t="str">
            <v>S-chemistry provided</v>
          </cell>
          <cell r="T609"/>
          <cell r="U609">
            <v>23</v>
          </cell>
          <cell r="V609">
            <v>7.2</v>
          </cell>
          <cell r="W609" t="str">
            <v/>
          </cell>
          <cell r="X609">
            <v>379</v>
          </cell>
          <cell r="Y609">
            <v>373.69400000000002</v>
          </cell>
          <cell r="Z609" t="str">
            <v/>
          </cell>
          <cell r="AA609">
            <v>0.7</v>
          </cell>
          <cell r="AB609">
            <v>10</v>
          </cell>
          <cell r="AC609">
            <v>17.600000000000001</v>
          </cell>
          <cell r="AD609">
            <v>12.1</v>
          </cell>
          <cell r="AE609">
            <v>26.3</v>
          </cell>
          <cell r="AF609">
            <v>2.1</v>
          </cell>
          <cell r="AG609">
            <v>90.2</v>
          </cell>
          <cell r="AH609">
            <v>1.9</v>
          </cell>
          <cell r="AI609">
            <v>57.1</v>
          </cell>
          <cell r="AJ609">
            <v>93.775000000000006</v>
          </cell>
        </row>
        <row r="610">
          <cell r="B610" t="str">
            <v>C598BrruEC10</v>
          </cell>
          <cell r="C610" t="str">
            <v>Azuara-Garcia et al. 2006</v>
          </cell>
          <cell r="D610">
            <v>2006</v>
          </cell>
          <cell r="E610" t="str">
            <v>Brachionus rubens</v>
          </cell>
          <cell r="F610" t="str">
            <v xml:space="preserve">Brachionus </v>
          </cell>
          <cell r="G610" t="str">
            <v>rubens</v>
          </cell>
          <cell r="H610"/>
          <cell r="I610" t="str">
            <v>invertebrate</v>
          </cell>
          <cell r="J610" t="str">
            <v>life cycle</v>
          </cell>
          <cell r="K610" t="str">
            <v>rate of population increase</v>
          </cell>
          <cell r="L610" t="str">
            <v>EC10</v>
          </cell>
          <cell r="M610" t="str">
            <v>ZnCl2</v>
          </cell>
          <cell r="N610" t="str">
            <v>Measured - frequency not specified; ECx based on nominal</v>
          </cell>
          <cell r="O610" t="str">
            <v>renewal</v>
          </cell>
          <cell r="P610" t="str">
            <v>Chronic</v>
          </cell>
          <cell r="Q610" t="str">
            <v>20-d</v>
          </cell>
          <cell r="R610" t="str">
            <v>Algae - 1e6 cells Chlorella per mL</v>
          </cell>
          <cell r="S610" t="str">
            <v>S-chemistry provided</v>
          </cell>
          <cell r="T610"/>
          <cell r="U610">
            <v>23</v>
          </cell>
          <cell r="V610">
            <v>7.2</v>
          </cell>
          <cell r="W610" t="str">
            <v/>
          </cell>
          <cell r="X610">
            <v>109</v>
          </cell>
          <cell r="Y610">
            <v>107.474</v>
          </cell>
          <cell r="Z610" t="str">
            <v/>
          </cell>
          <cell r="AA610">
            <v>0.7</v>
          </cell>
          <cell r="AB610">
            <v>10</v>
          </cell>
          <cell r="AC610">
            <v>17.600000000000001</v>
          </cell>
          <cell r="AD610">
            <v>12.1</v>
          </cell>
          <cell r="AE610">
            <v>26.3</v>
          </cell>
          <cell r="AF610">
            <v>2.1</v>
          </cell>
          <cell r="AG610">
            <v>90.2</v>
          </cell>
          <cell r="AH610">
            <v>1.9</v>
          </cell>
          <cell r="AI610">
            <v>57.1</v>
          </cell>
          <cell r="AJ610">
            <v>93.775000000000006</v>
          </cell>
        </row>
        <row r="611">
          <cell r="B611" t="str">
            <v>C599BrruEC20</v>
          </cell>
          <cell r="C611" t="str">
            <v>Azuara-Garcia et al. 2006</v>
          </cell>
          <cell r="D611">
            <v>2006</v>
          </cell>
          <cell r="E611" t="str">
            <v>Brachionus rubens</v>
          </cell>
          <cell r="F611" t="str">
            <v xml:space="preserve">Brachionus </v>
          </cell>
          <cell r="G611" t="str">
            <v>rubens</v>
          </cell>
          <cell r="H611"/>
          <cell r="I611" t="str">
            <v>invertebrate</v>
          </cell>
          <cell r="J611" t="str">
            <v>life cycle</v>
          </cell>
          <cell r="K611" t="str">
            <v>average life span</v>
          </cell>
          <cell r="L611" t="str">
            <v>EC20</v>
          </cell>
          <cell r="M611" t="str">
            <v>ZnCl2</v>
          </cell>
          <cell r="N611" t="str">
            <v>Measured - frequency not specified; ECx based on nominal</v>
          </cell>
          <cell r="O611" t="str">
            <v>renewal</v>
          </cell>
          <cell r="P611" t="str">
            <v>Chronic</v>
          </cell>
          <cell r="Q611" t="str">
            <v>20-d</v>
          </cell>
          <cell r="R611" t="str">
            <v>Algae - 0.5e6 cells Chlorella per mL</v>
          </cell>
          <cell r="S611" t="str">
            <v>S-chemistry provided</v>
          </cell>
          <cell r="T611"/>
          <cell r="U611">
            <v>23</v>
          </cell>
          <cell r="V611">
            <v>7.2</v>
          </cell>
          <cell r="W611" t="str">
            <v/>
          </cell>
          <cell r="X611">
            <v>54</v>
          </cell>
          <cell r="Y611">
            <v>53.244</v>
          </cell>
          <cell r="Z611" t="str">
            <v/>
          </cell>
          <cell r="AA611">
            <v>0.7</v>
          </cell>
          <cell r="AB611">
            <v>10</v>
          </cell>
          <cell r="AC611">
            <v>17.600000000000001</v>
          </cell>
          <cell r="AD611">
            <v>12.1</v>
          </cell>
          <cell r="AE611">
            <v>26.3</v>
          </cell>
          <cell r="AF611">
            <v>2.1</v>
          </cell>
          <cell r="AG611">
            <v>90.2</v>
          </cell>
          <cell r="AH611">
            <v>1.9</v>
          </cell>
          <cell r="AI611">
            <v>57.1</v>
          </cell>
          <cell r="AJ611">
            <v>93.775000000000006</v>
          </cell>
        </row>
        <row r="612">
          <cell r="B612" t="str">
            <v>C600BrruEC20</v>
          </cell>
          <cell r="C612" t="str">
            <v>Azuara-Garcia et al. 2006</v>
          </cell>
          <cell r="D612">
            <v>2006</v>
          </cell>
          <cell r="E612" t="str">
            <v>Brachionus rubens</v>
          </cell>
          <cell r="F612" t="str">
            <v xml:space="preserve">Brachionus </v>
          </cell>
          <cell r="G612" t="str">
            <v>rubens</v>
          </cell>
          <cell r="H612"/>
          <cell r="I612" t="str">
            <v>invertebrate</v>
          </cell>
          <cell r="J612" t="str">
            <v>life cycle</v>
          </cell>
          <cell r="K612" t="str">
            <v>gross reproductive rate</v>
          </cell>
          <cell r="L612" t="str">
            <v>EC20</v>
          </cell>
          <cell r="M612" t="str">
            <v>ZnCl2</v>
          </cell>
          <cell r="N612" t="str">
            <v>Measured - frequency not specified; ECx based on nominal</v>
          </cell>
          <cell r="O612" t="str">
            <v>renewal</v>
          </cell>
          <cell r="P612" t="str">
            <v>Chronic</v>
          </cell>
          <cell r="Q612" t="str">
            <v>20-d</v>
          </cell>
          <cell r="R612" t="str">
            <v>Algae - 0.5e6 cells Chlorella per mL</v>
          </cell>
          <cell r="S612" t="str">
            <v>S-chemistry provided</v>
          </cell>
          <cell r="T612"/>
          <cell r="U612">
            <v>23</v>
          </cell>
          <cell r="V612">
            <v>7.2</v>
          </cell>
          <cell r="W612" t="str">
            <v/>
          </cell>
          <cell r="X612">
            <v>111</v>
          </cell>
          <cell r="Y612">
            <v>109.446</v>
          </cell>
          <cell r="Z612" t="str">
            <v/>
          </cell>
          <cell r="AA612">
            <v>0.7</v>
          </cell>
          <cell r="AB612">
            <v>10</v>
          </cell>
          <cell r="AC612">
            <v>17.600000000000001</v>
          </cell>
          <cell r="AD612">
            <v>12.1</v>
          </cell>
          <cell r="AE612">
            <v>26.3</v>
          </cell>
          <cell r="AF612">
            <v>2.1</v>
          </cell>
          <cell r="AG612">
            <v>90.2</v>
          </cell>
          <cell r="AH612">
            <v>1.9</v>
          </cell>
          <cell r="AI612">
            <v>57.1</v>
          </cell>
          <cell r="AJ612">
            <v>93.775000000000006</v>
          </cell>
        </row>
        <row r="613">
          <cell r="B613" t="str">
            <v>C601BrruEC20</v>
          </cell>
          <cell r="C613" t="str">
            <v>Azuara-Garcia et al. 2006</v>
          </cell>
          <cell r="D613">
            <v>2006</v>
          </cell>
          <cell r="E613" t="str">
            <v>Brachionus rubens</v>
          </cell>
          <cell r="F613" t="str">
            <v xml:space="preserve">Brachionus </v>
          </cell>
          <cell r="G613" t="str">
            <v>rubens</v>
          </cell>
          <cell r="H613"/>
          <cell r="I613" t="str">
            <v>invertebrate</v>
          </cell>
          <cell r="J613" t="str">
            <v>life cycle</v>
          </cell>
          <cell r="K613" t="str">
            <v>net reproductive rate</v>
          </cell>
          <cell r="L613" t="str">
            <v>EC20</v>
          </cell>
          <cell r="M613" t="str">
            <v>ZnCl2</v>
          </cell>
          <cell r="N613" t="str">
            <v>Measured - frequency not specified; ECx based on nominal</v>
          </cell>
          <cell r="O613" t="str">
            <v>renewal</v>
          </cell>
          <cell r="P613" t="str">
            <v>Chronic</v>
          </cell>
          <cell r="Q613" t="str">
            <v>20-d</v>
          </cell>
          <cell r="R613" t="str">
            <v>Algae - 0.5e6 cells Chlorella per mL</v>
          </cell>
          <cell r="S613" t="str">
            <v>S-chemistry provided</v>
          </cell>
          <cell r="T613"/>
          <cell r="U613">
            <v>23</v>
          </cell>
          <cell r="V613">
            <v>7.2</v>
          </cell>
          <cell r="W613" t="str">
            <v/>
          </cell>
          <cell r="X613">
            <v>14</v>
          </cell>
          <cell r="Y613">
            <v>13.804</v>
          </cell>
          <cell r="Z613" t="str">
            <v/>
          </cell>
          <cell r="AA613">
            <v>0.7</v>
          </cell>
          <cell r="AB613">
            <v>10</v>
          </cell>
          <cell r="AC613">
            <v>17.600000000000001</v>
          </cell>
          <cell r="AD613">
            <v>12.1</v>
          </cell>
          <cell r="AE613">
            <v>26.3</v>
          </cell>
          <cell r="AF613">
            <v>2.1</v>
          </cell>
          <cell r="AG613">
            <v>90.2</v>
          </cell>
          <cell r="AH613">
            <v>1.9</v>
          </cell>
          <cell r="AI613">
            <v>57.1</v>
          </cell>
          <cell r="AJ613">
            <v>93.775000000000006</v>
          </cell>
        </row>
        <row r="614">
          <cell r="B614" t="str">
            <v>C602BrruEC20</v>
          </cell>
          <cell r="C614" t="str">
            <v>Azuara-Garcia et al. 2006</v>
          </cell>
          <cell r="D614">
            <v>2006</v>
          </cell>
          <cell r="E614" t="str">
            <v>Brachionus rubens</v>
          </cell>
          <cell r="F614" t="str">
            <v xml:space="preserve">Brachionus </v>
          </cell>
          <cell r="G614" t="str">
            <v>rubens</v>
          </cell>
          <cell r="H614"/>
          <cell r="I614" t="str">
            <v>invertebrate</v>
          </cell>
          <cell r="J614" t="str">
            <v>life cycle</v>
          </cell>
          <cell r="K614" t="str">
            <v>generation time</v>
          </cell>
          <cell r="L614" t="str">
            <v>EC20</v>
          </cell>
          <cell r="M614" t="str">
            <v>ZnCl2</v>
          </cell>
          <cell r="N614" t="str">
            <v>Measured - frequency not specified; ECx based on nominal</v>
          </cell>
          <cell r="O614" t="str">
            <v>renewal</v>
          </cell>
          <cell r="P614" t="str">
            <v>Chronic</v>
          </cell>
          <cell r="Q614" t="str">
            <v>20-d</v>
          </cell>
          <cell r="R614" t="str">
            <v>Algae - 0.5e6 cells Chlorella per mL</v>
          </cell>
          <cell r="S614" t="str">
            <v>S-chemistry provided</v>
          </cell>
          <cell r="T614"/>
          <cell r="U614">
            <v>23</v>
          </cell>
          <cell r="V614">
            <v>7.2</v>
          </cell>
          <cell r="W614" t="str">
            <v/>
          </cell>
          <cell r="X614">
            <v>266</v>
          </cell>
          <cell r="Y614">
            <v>262.27600000000001</v>
          </cell>
          <cell r="Z614" t="str">
            <v/>
          </cell>
          <cell r="AA614">
            <v>0.7</v>
          </cell>
          <cell r="AB614">
            <v>10</v>
          </cell>
          <cell r="AC614">
            <v>17.600000000000001</v>
          </cell>
          <cell r="AD614">
            <v>12.1</v>
          </cell>
          <cell r="AE614">
            <v>26.3</v>
          </cell>
          <cell r="AF614">
            <v>2.1</v>
          </cell>
          <cell r="AG614">
            <v>90.2</v>
          </cell>
          <cell r="AH614">
            <v>1.9</v>
          </cell>
          <cell r="AI614">
            <v>57.1</v>
          </cell>
          <cell r="AJ614">
            <v>93.775000000000006</v>
          </cell>
        </row>
        <row r="615">
          <cell r="B615" t="str">
            <v>C603BrruEC20</v>
          </cell>
          <cell r="C615" t="str">
            <v>Azuara-Garcia et al. 2006</v>
          </cell>
          <cell r="D615">
            <v>2006</v>
          </cell>
          <cell r="E615" t="str">
            <v>Brachionus rubens</v>
          </cell>
          <cell r="F615" t="str">
            <v xml:space="preserve">Brachionus </v>
          </cell>
          <cell r="G615" t="str">
            <v>rubens</v>
          </cell>
          <cell r="H615"/>
          <cell r="I615" t="str">
            <v>invertebrate</v>
          </cell>
          <cell r="J615" t="str">
            <v>life cycle</v>
          </cell>
          <cell r="K615" t="str">
            <v>average life span</v>
          </cell>
          <cell r="L615" t="str">
            <v>EC20</v>
          </cell>
          <cell r="M615" t="str">
            <v>ZnCl2</v>
          </cell>
          <cell r="N615" t="str">
            <v>Measured - frequency not specified; ECx based on nominal</v>
          </cell>
          <cell r="O615" t="str">
            <v>renewal</v>
          </cell>
          <cell r="P615" t="str">
            <v>Chronic</v>
          </cell>
          <cell r="Q615" t="str">
            <v>20-d</v>
          </cell>
          <cell r="R615" t="str">
            <v>Algae - 1e6 cells Chlorella per mL</v>
          </cell>
          <cell r="S615" t="str">
            <v>S-chemistry provided</v>
          </cell>
          <cell r="T615"/>
          <cell r="U615">
            <v>23</v>
          </cell>
          <cell r="V615">
            <v>7.2</v>
          </cell>
          <cell r="W615" t="str">
            <v/>
          </cell>
          <cell r="X615">
            <v>284</v>
          </cell>
          <cell r="Y615">
            <v>280.024</v>
          </cell>
          <cell r="Z615" t="str">
            <v/>
          </cell>
          <cell r="AA615">
            <v>0.7</v>
          </cell>
          <cell r="AB615">
            <v>10</v>
          </cell>
          <cell r="AC615">
            <v>17.600000000000001</v>
          </cell>
          <cell r="AD615">
            <v>12.1</v>
          </cell>
          <cell r="AE615">
            <v>26.3</v>
          </cell>
          <cell r="AF615">
            <v>2.1</v>
          </cell>
          <cell r="AG615">
            <v>90.2</v>
          </cell>
          <cell r="AH615">
            <v>1.9</v>
          </cell>
          <cell r="AI615">
            <v>57.1</v>
          </cell>
          <cell r="AJ615">
            <v>93.775000000000006</v>
          </cell>
        </row>
        <row r="616">
          <cell r="B616" t="str">
            <v>C604BrruEC20</v>
          </cell>
          <cell r="C616" t="str">
            <v>Azuara-Garcia et al. 2006</v>
          </cell>
          <cell r="D616">
            <v>2006</v>
          </cell>
          <cell r="E616" t="str">
            <v>Brachionus rubens</v>
          </cell>
          <cell r="F616" t="str">
            <v xml:space="preserve">Brachionus </v>
          </cell>
          <cell r="G616" t="str">
            <v>rubens</v>
          </cell>
          <cell r="H616"/>
          <cell r="I616" t="str">
            <v>invertebrate</v>
          </cell>
          <cell r="J616" t="str">
            <v>life cycle</v>
          </cell>
          <cell r="K616" t="str">
            <v>gross reproductive rate</v>
          </cell>
          <cell r="L616" t="str">
            <v>EC20</v>
          </cell>
          <cell r="M616" t="str">
            <v>ZnCl2</v>
          </cell>
          <cell r="N616" t="str">
            <v>Measured - frequency not specified; ECx based on nominal</v>
          </cell>
          <cell r="O616" t="str">
            <v>renewal</v>
          </cell>
          <cell r="P616" t="str">
            <v>Chronic</v>
          </cell>
          <cell r="Q616" t="str">
            <v>20-d</v>
          </cell>
          <cell r="R616" t="str">
            <v>Algae - 1e6 cells Chlorella per mL</v>
          </cell>
          <cell r="S616" t="str">
            <v>S-chemistry provided</v>
          </cell>
          <cell r="T616"/>
          <cell r="U616">
            <v>23</v>
          </cell>
          <cell r="V616">
            <v>7.2</v>
          </cell>
          <cell r="W616" t="str">
            <v/>
          </cell>
          <cell r="X616">
            <v>314</v>
          </cell>
          <cell r="Y616">
            <v>309.60399999999998</v>
          </cell>
          <cell r="Z616" t="str">
            <v/>
          </cell>
          <cell r="AA616">
            <v>0.7</v>
          </cell>
          <cell r="AB616">
            <v>10</v>
          </cell>
          <cell r="AC616">
            <v>17.600000000000001</v>
          </cell>
          <cell r="AD616">
            <v>12.1</v>
          </cell>
          <cell r="AE616">
            <v>26.3</v>
          </cell>
          <cell r="AF616">
            <v>2.1</v>
          </cell>
          <cell r="AG616">
            <v>90.2</v>
          </cell>
          <cell r="AH616">
            <v>1.9</v>
          </cell>
          <cell r="AI616">
            <v>57.1</v>
          </cell>
          <cell r="AJ616">
            <v>93.775000000000006</v>
          </cell>
        </row>
        <row r="617">
          <cell r="B617" t="str">
            <v>C605BrruEC20</v>
          </cell>
          <cell r="C617" t="str">
            <v>Azuara-Garcia et al. 2006</v>
          </cell>
          <cell r="D617">
            <v>2006</v>
          </cell>
          <cell r="E617" t="str">
            <v>Brachionus rubens</v>
          </cell>
          <cell r="F617" t="str">
            <v xml:space="preserve">Brachionus </v>
          </cell>
          <cell r="G617" t="str">
            <v>rubens</v>
          </cell>
          <cell r="H617"/>
          <cell r="I617" t="str">
            <v>invertebrate</v>
          </cell>
          <cell r="J617" t="str">
            <v>life cycle</v>
          </cell>
          <cell r="K617" t="str">
            <v>net reproductive rate</v>
          </cell>
          <cell r="L617" t="str">
            <v>EC20</v>
          </cell>
          <cell r="M617" t="str">
            <v>ZnCl2</v>
          </cell>
          <cell r="N617" t="str">
            <v>Measured - frequency not specified; ECx based on nominal</v>
          </cell>
          <cell r="O617" t="str">
            <v>renewal</v>
          </cell>
          <cell r="P617" t="str">
            <v>Chronic</v>
          </cell>
          <cell r="Q617" t="str">
            <v>20-d</v>
          </cell>
          <cell r="R617" t="str">
            <v>Algae - 1e6 cells Chlorella per mL</v>
          </cell>
          <cell r="S617" t="str">
            <v>S-chemistry provided</v>
          </cell>
          <cell r="T617"/>
          <cell r="U617">
            <v>23</v>
          </cell>
          <cell r="V617">
            <v>7.2</v>
          </cell>
          <cell r="W617" t="str">
            <v/>
          </cell>
          <cell r="X617">
            <v>149</v>
          </cell>
          <cell r="Y617">
            <v>146.91399999999999</v>
          </cell>
          <cell r="Z617" t="str">
            <v/>
          </cell>
          <cell r="AA617">
            <v>0.7</v>
          </cell>
          <cell r="AB617">
            <v>10</v>
          </cell>
          <cell r="AC617">
            <v>17.600000000000001</v>
          </cell>
          <cell r="AD617">
            <v>12.1</v>
          </cell>
          <cell r="AE617">
            <v>26.3</v>
          </cell>
          <cell r="AF617">
            <v>2.1</v>
          </cell>
          <cell r="AG617">
            <v>90.2</v>
          </cell>
          <cell r="AH617">
            <v>1.9</v>
          </cell>
          <cell r="AI617">
            <v>57.1</v>
          </cell>
          <cell r="AJ617">
            <v>93.775000000000006</v>
          </cell>
        </row>
        <row r="618">
          <cell r="B618" t="str">
            <v>C606BrruEC20</v>
          </cell>
          <cell r="C618" t="str">
            <v>Azuara-Garcia et al. 2006</v>
          </cell>
          <cell r="D618">
            <v>2006</v>
          </cell>
          <cell r="E618" t="str">
            <v>Brachionus rubens</v>
          </cell>
          <cell r="F618" t="str">
            <v xml:space="preserve">Brachionus </v>
          </cell>
          <cell r="G618" t="str">
            <v>rubens</v>
          </cell>
          <cell r="H618"/>
          <cell r="I618" t="str">
            <v>invertebrate</v>
          </cell>
          <cell r="J618" t="str">
            <v>life cycle</v>
          </cell>
          <cell r="K618" t="str">
            <v>generation time</v>
          </cell>
          <cell r="L618" t="str">
            <v>EC20</v>
          </cell>
          <cell r="M618" t="str">
            <v>ZnCl2</v>
          </cell>
          <cell r="N618" t="str">
            <v>Measured - frequency not specified; ECx based on nominal</v>
          </cell>
          <cell r="O618" t="str">
            <v>renewal</v>
          </cell>
          <cell r="P618" t="str">
            <v>Chronic</v>
          </cell>
          <cell r="Q618" t="str">
            <v>20-d</v>
          </cell>
          <cell r="R618" t="str">
            <v>Algae - 1e6 cells Chlorella per mL</v>
          </cell>
          <cell r="S618" t="str">
            <v>S-chemistry provided</v>
          </cell>
          <cell r="T618"/>
          <cell r="U618">
            <v>23</v>
          </cell>
          <cell r="V618">
            <v>7.2</v>
          </cell>
          <cell r="W618" t="str">
            <v/>
          </cell>
          <cell r="X618">
            <v>484</v>
          </cell>
          <cell r="Y618">
            <v>477.22399999999999</v>
          </cell>
          <cell r="Z618" t="str">
            <v/>
          </cell>
          <cell r="AA618">
            <v>0.7</v>
          </cell>
          <cell r="AB618">
            <v>10</v>
          </cell>
          <cell r="AC618">
            <v>17.600000000000001</v>
          </cell>
          <cell r="AD618">
            <v>12.1</v>
          </cell>
          <cell r="AE618">
            <v>26.3</v>
          </cell>
          <cell r="AF618">
            <v>2.1</v>
          </cell>
          <cell r="AG618">
            <v>90.2</v>
          </cell>
          <cell r="AH618">
            <v>1.9</v>
          </cell>
          <cell r="AI618">
            <v>57.1</v>
          </cell>
          <cell r="AJ618">
            <v>93.775000000000006</v>
          </cell>
        </row>
        <row r="619">
          <cell r="B619" t="str">
            <v>C607BrruEC20</v>
          </cell>
          <cell r="C619" t="str">
            <v>Azuara-Garcia et al. 2006</v>
          </cell>
          <cell r="D619">
            <v>2006</v>
          </cell>
          <cell r="E619" t="str">
            <v>Brachionus rubens</v>
          </cell>
          <cell r="F619" t="str">
            <v xml:space="preserve">Brachionus </v>
          </cell>
          <cell r="G619" t="str">
            <v>rubens</v>
          </cell>
          <cell r="H619"/>
          <cell r="I619" t="str">
            <v>invertebrate</v>
          </cell>
          <cell r="J619" t="str">
            <v>life cycle</v>
          </cell>
          <cell r="K619" t="str">
            <v>rate of population increase</v>
          </cell>
          <cell r="L619" t="str">
            <v>EC20</v>
          </cell>
          <cell r="M619" t="str">
            <v>ZnCl2</v>
          </cell>
          <cell r="N619" t="str">
            <v>Measured - frequency not specified; ECx based on nominal</v>
          </cell>
          <cell r="O619" t="str">
            <v>renewal</v>
          </cell>
          <cell r="P619" t="str">
            <v>Chronic</v>
          </cell>
          <cell r="Q619" t="str">
            <v>20-d</v>
          </cell>
          <cell r="R619" t="str">
            <v>Algae - 1e6 cells Chlorella per mL</v>
          </cell>
          <cell r="S619" t="str">
            <v>S-chemistry provided</v>
          </cell>
          <cell r="T619"/>
          <cell r="U619">
            <v>23</v>
          </cell>
          <cell r="V619">
            <v>7.2</v>
          </cell>
          <cell r="W619" t="str">
            <v/>
          </cell>
          <cell r="X619">
            <v>264</v>
          </cell>
          <cell r="Y619">
            <v>260.30399999999997</v>
          </cell>
          <cell r="Z619" t="str">
            <v/>
          </cell>
          <cell r="AA619">
            <v>0.7</v>
          </cell>
          <cell r="AB619">
            <v>10</v>
          </cell>
          <cell r="AC619">
            <v>17.600000000000001</v>
          </cell>
          <cell r="AD619">
            <v>12.1</v>
          </cell>
          <cell r="AE619">
            <v>26.3</v>
          </cell>
          <cell r="AF619">
            <v>2.1</v>
          </cell>
          <cell r="AG619">
            <v>90.2</v>
          </cell>
          <cell r="AH619">
            <v>1.9</v>
          </cell>
          <cell r="AI619">
            <v>57.1</v>
          </cell>
          <cell r="AJ619">
            <v>93.775000000000006</v>
          </cell>
        </row>
        <row r="620">
          <cell r="B620" t="str">
            <v>C608BrruEC50</v>
          </cell>
          <cell r="C620" t="str">
            <v>Azuara-Garcia et al. 2006</v>
          </cell>
          <cell r="D620">
            <v>2006</v>
          </cell>
          <cell r="E620" t="str">
            <v>Brachionus rubens</v>
          </cell>
          <cell r="F620" t="str">
            <v xml:space="preserve">Brachionus </v>
          </cell>
          <cell r="G620" t="str">
            <v>rubens</v>
          </cell>
          <cell r="H620"/>
          <cell r="I620" t="str">
            <v>invertebrate</v>
          </cell>
          <cell r="J620" t="str">
            <v>life cycle</v>
          </cell>
          <cell r="K620" t="str">
            <v>average life span</v>
          </cell>
          <cell r="L620" t="str">
            <v>EC50</v>
          </cell>
          <cell r="M620" t="str">
            <v>ZnCl2</v>
          </cell>
          <cell r="N620" t="str">
            <v>Measured - frequency not specified; ECx based on nominal</v>
          </cell>
          <cell r="O620" t="str">
            <v>renewal</v>
          </cell>
          <cell r="P620" t="str">
            <v>Chronic</v>
          </cell>
          <cell r="Q620" t="str">
            <v>20-d</v>
          </cell>
          <cell r="R620" t="str">
            <v>Algae - 0.5e6 cells Chlorella per mL</v>
          </cell>
          <cell r="S620" t="str">
            <v>S-chemistry provided</v>
          </cell>
          <cell r="T620"/>
          <cell r="U620">
            <v>23</v>
          </cell>
          <cell r="V620">
            <v>7.2</v>
          </cell>
          <cell r="W620" t="str">
            <v/>
          </cell>
          <cell r="X620">
            <v>455</v>
          </cell>
          <cell r="Y620">
            <v>448.63</v>
          </cell>
          <cell r="Z620" t="str">
            <v/>
          </cell>
          <cell r="AA620">
            <v>0.7</v>
          </cell>
          <cell r="AB620">
            <v>10</v>
          </cell>
          <cell r="AC620">
            <v>17.600000000000001</v>
          </cell>
          <cell r="AD620">
            <v>12.1</v>
          </cell>
          <cell r="AE620">
            <v>26.3</v>
          </cell>
          <cell r="AF620">
            <v>2.1</v>
          </cell>
          <cell r="AG620">
            <v>90.2</v>
          </cell>
          <cell r="AH620">
            <v>1.9</v>
          </cell>
          <cell r="AI620">
            <v>57.1</v>
          </cell>
          <cell r="AJ620">
            <v>93.775000000000006</v>
          </cell>
        </row>
        <row r="621">
          <cell r="B621" t="str">
            <v>C609BrruEC50</v>
          </cell>
          <cell r="C621" t="str">
            <v>Azuara-Garcia et al. 2006</v>
          </cell>
          <cell r="D621">
            <v>2006</v>
          </cell>
          <cell r="E621" t="str">
            <v>Brachionus rubens</v>
          </cell>
          <cell r="F621" t="str">
            <v xml:space="preserve">Brachionus </v>
          </cell>
          <cell r="G621" t="str">
            <v>rubens</v>
          </cell>
          <cell r="H621"/>
          <cell r="I621" t="str">
            <v>invertebrate</v>
          </cell>
          <cell r="J621" t="str">
            <v>life cycle</v>
          </cell>
          <cell r="K621" t="str">
            <v>gross reproductive rate</v>
          </cell>
          <cell r="L621" t="str">
            <v>EC50</v>
          </cell>
          <cell r="M621" t="str">
            <v>ZnCl2</v>
          </cell>
          <cell r="N621" t="str">
            <v>Measured - frequency not specified; ECx based on nominal</v>
          </cell>
          <cell r="O621" t="str">
            <v>renewal</v>
          </cell>
          <cell r="P621" t="str">
            <v>Chronic</v>
          </cell>
          <cell r="Q621" t="str">
            <v>20-d</v>
          </cell>
          <cell r="R621" t="str">
            <v>Algae - 0.5e6 cells Chlorella per mL</v>
          </cell>
          <cell r="S621" t="str">
            <v>S-chemistry provided</v>
          </cell>
          <cell r="T621"/>
          <cell r="U621">
            <v>23</v>
          </cell>
          <cell r="V621">
            <v>7.2</v>
          </cell>
          <cell r="W621" t="str">
            <v/>
          </cell>
          <cell r="X621">
            <v>423</v>
          </cell>
          <cell r="Y621">
            <v>417.07799999999997</v>
          </cell>
          <cell r="Z621" t="str">
            <v/>
          </cell>
          <cell r="AA621">
            <v>0.7</v>
          </cell>
          <cell r="AB621">
            <v>10</v>
          </cell>
          <cell r="AC621">
            <v>17.600000000000001</v>
          </cell>
          <cell r="AD621">
            <v>12.1</v>
          </cell>
          <cell r="AE621">
            <v>26.3</v>
          </cell>
          <cell r="AF621">
            <v>2.1</v>
          </cell>
          <cell r="AG621">
            <v>90.2</v>
          </cell>
          <cell r="AH621">
            <v>1.9</v>
          </cell>
          <cell r="AI621">
            <v>57.1</v>
          </cell>
          <cell r="AJ621">
            <v>93.775000000000006</v>
          </cell>
        </row>
        <row r="622">
          <cell r="B622" t="str">
            <v>C610BrruEC50</v>
          </cell>
          <cell r="C622" t="str">
            <v>Azuara-Garcia et al. 2006</v>
          </cell>
          <cell r="D622">
            <v>2006</v>
          </cell>
          <cell r="E622" t="str">
            <v>Brachionus rubens</v>
          </cell>
          <cell r="F622" t="str">
            <v xml:space="preserve">Brachionus </v>
          </cell>
          <cell r="G622" t="str">
            <v>rubens</v>
          </cell>
          <cell r="H622"/>
          <cell r="I622" t="str">
            <v>invertebrate</v>
          </cell>
          <cell r="J622" t="str">
            <v>life cycle</v>
          </cell>
          <cell r="K622" t="str">
            <v>net reproductive rate</v>
          </cell>
          <cell r="L622" t="str">
            <v>EC50</v>
          </cell>
          <cell r="M622" t="str">
            <v>ZnCl2</v>
          </cell>
          <cell r="N622" t="str">
            <v>Measured - frequency not specified; ECx based on nominal</v>
          </cell>
          <cell r="O622" t="str">
            <v>renewal</v>
          </cell>
          <cell r="P622" t="str">
            <v>Chronic</v>
          </cell>
          <cell r="Q622" t="str">
            <v>20-d</v>
          </cell>
          <cell r="R622" t="str">
            <v>Algae - 0.5e6 cells Chlorella per mL</v>
          </cell>
          <cell r="S622" t="str">
            <v>S-chemistry provided</v>
          </cell>
          <cell r="T622"/>
          <cell r="U622">
            <v>23</v>
          </cell>
          <cell r="V622">
            <v>7.2</v>
          </cell>
          <cell r="W622" t="str">
            <v/>
          </cell>
          <cell r="X622">
            <v>182</v>
          </cell>
          <cell r="Y622">
            <v>179.452</v>
          </cell>
          <cell r="Z622" t="str">
            <v/>
          </cell>
          <cell r="AA622">
            <v>0.7</v>
          </cell>
          <cell r="AB622">
            <v>10</v>
          </cell>
          <cell r="AC622">
            <v>17.600000000000001</v>
          </cell>
          <cell r="AD622">
            <v>12.1</v>
          </cell>
          <cell r="AE622">
            <v>26.3</v>
          </cell>
          <cell r="AF622">
            <v>2.1</v>
          </cell>
          <cell r="AG622">
            <v>90.2</v>
          </cell>
          <cell r="AH622">
            <v>1.9</v>
          </cell>
          <cell r="AI622">
            <v>57.1</v>
          </cell>
          <cell r="AJ622">
            <v>93.775000000000006</v>
          </cell>
        </row>
        <row r="623">
          <cell r="B623" t="str">
            <v>C611BrruEC50</v>
          </cell>
          <cell r="C623" t="str">
            <v>Azuara-Garcia et al. 2006</v>
          </cell>
          <cell r="D623">
            <v>2006</v>
          </cell>
          <cell r="E623" t="str">
            <v>Brachionus rubens</v>
          </cell>
          <cell r="F623" t="str">
            <v xml:space="preserve">Brachionus </v>
          </cell>
          <cell r="G623" t="str">
            <v>rubens</v>
          </cell>
          <cell r="H623"/>
          <cell r="I623" t="str">
            <v>invertebrate</v>
          </cell>
          <cell r="J623" t="str">
            <v>life cycle</v>
          </cell>
          <cell r="K623" t="str">
            <v>generation time</v>
          </cell>
          <cell r="L623" t="str">
            <v>EC50</v>
          </cell>
          <cell r="M623" t="str">
            <v>ZnCl2</v>
          </cell>
          <cell r="N623" t="str">
            <v>Measured - frequency not specified; ECx based on nominal</v>
          </cell>
          <cell r="O623" t="str">
            <v>renewal</v>
          </cell>
          <cell r="P623" t="str">
            <v>Chronic</v>
          </cell>
          <cell r="Q623" t="str">
            <v>20-d</v>
          </cell>
          <cell r="R623" t="str">
            <v>Algae - 0.5e6 cells Chlorella per mL</v>
          </cell>
          <cell r="S623" t="str">
            <v>S-chemistry provided</v>
          </cell>
          <cell r="T623"/>
          <cell r="U623">
            <v>23</v>
          </cell>
          <cell r="V623">
            <v>7.2</v>
          </cell>
          <cell r="W623" t="str">
            <v/>
          </cell>
          <cell r="X623">
            <v>552</v>
          </cell>
          <cell r="Y623">
            <v>544.27200000000005</v>
          </cell>
          <cell r="Z623" t="str">
            <v/>
          </cell>
          <cell r="AA623">
            <v>0.7</v>
          </cell>
          <cell r="AB623">
            <v>10</v>
          </cell>
          <cell r="AC623">
            <v>17.600000000000001</v>
          </cell>
          <cell r="AD623">
            <v>12.1</v>
          </cell>
          <cell r="AE623">
            <v>26.3</v>
          </cell>
          <cell r="AF623">
            <v>2.1</v>
          </cell>
          <cell r="AG623">
            <v>90.2</v>
          </cell>
          <cell r="AH623">
            <v>1.9</v>
          </cell>
          <cell r="AI623">
            <v>57.1</v>
          </cell>
          <cell r="AJ623">
            <v>93.775000000000006</v>
          </cell>
        </row>
        <row r="624">
          <cell r="B624" t="str">
            <v>C612BrruEC50</v>
          </cell>
          <cell r="C624" t="str">
            <v>Azuara-Garcia et al. 2006</v>
          </cell>
          <cell r="D624">
            <v>2006</v>
          </cell>
          <cell r="E624" t="str">
            <v>Brachionus rubens</v>
          </cell>
          <cell r="F624" t="str">
            <v xml:space="preserve">Brachionus </v>
          </cell>
          <cell r="G624" t="str">
            <v>rubens</v>
          </cell>
          <cell r="H624"/>
          <cell r="I624" t="str">
            <v>invertebrate</v>
          </cell>
          <cell r="J624" t="str">
            <v>life cycle</v>
          </cell>
          <cell r="K624" t="str">
            <v>average life span</v>
          </cell>
          <cell r="L624" t="str">
            <v>EC50</v>
          </cell>
          <cell r="M624" t="str">
            <v>ZnCl2</v>
          </cell>
          <cell r="N624" t="str">
            <v>Measured - frequency not specified; ECx based on nominal</v>
          </cell>
          <cell r="O624" t="str">
            <v>renewal</v>
          </cell>
          <cell r="P624" t="str">
            <v>Chronic</v>
          </cell>
          <cell r="Q624" t="str">
            <v>20-d</v>
          </cell>
          <cell r="R624" t="str">
            <v>Algae - 1e6 cells Chlorella per mL</v>
          </cell>
          <cell r="S624" t="str">
            <v>S-chemistry provided</v>
          </cell>
          <cell r="T624"/>
          <cell r="U624">
            <v>23</v>
          </cell>
          <cell r="V624">
            <v>7.2</v>
          </cell>
          <cell r="W624" t="str">
            <v/>
          </cell>
          <cell r="X624">
            <v>861</v>
          </cell>
          <cell r="Y624">
            <v>848.94600000000003</v>
          </cell>
          <cell r="Z624" t="str">
            <v/>
          </cell>
          <cell r="AA624">
            <v>0.7</v>
          </cell>
          <cell r="AB624">
            <v>10</v>
          </cell>
          <cell r="AC624">
            <v>17.600000000000001</v>
          </cell>
          <cell r="AD624">
            <v>12.1</v>
          </cell>
          <cell r="AE624">
            <v>26.3</v>
          </cell>
          <cell r="AF624">
            <v>2.1</v>
          </cell>
          <cell r="AG624">
            <v>90.2</v>
          </cell>
          <cell r="AH624">
            <v>1.9</v>
          </cell>
          <cell r="AI624">
            <v>57.1</v>
          </cell>
          <cell r="AJ624">
            <v>93.775000000000006</v>
          </cell>
        </row>
        <row r="625">
          <cell r="B625" t="str">
            <v>C613BrruEC50</v>
          </cell>
          <cell r="C625" t="str">
            <v>Azuara-Garcia et al. 2006</v>
          </cell>
          <cell r="D625">
            <v>2006</v>
          </cell>
          <cell r="E625" t="str">
            <v>Brachionus rubens</v>
          </cell>
          <cell r="F625" t="str">
            <v xml:space="preserve">Brachionus </v>
          </cell>
          <cell r="G625" t="str">
            <v>rubens</v>
          </cell>
          <cell r="H625"/>
          <cell r="I625" t="str">
            <v>invertebrate</v>
          </cell>
          <cell r="J625" t="str">
            <v>life cycle</v>
          </cell>
          <cell r="K625" t="str">
            <v>gross reproductive rate</v>
          </cell>
          <cell r="L625" t="str">
            <v>EC50</v>
          </cell>
          <cell r="M625" t="str">
            <v>ZnCl2</v>
          </cell>
          <cell r="N625" t="str">
            <v>Measured - frequency not specified; ECx based on nominal</v>
          </cell>
          <cell r="O625" t="str">
            <v>renewal</v>
          </cell>
          <cell r="P625" t="str">
            <v>Chronic</v>
          </cell>
          <cell r="Q625" t="str">
            <v>20-d</v>
          </cell>
          <cell r="R625" t="str">
            <v>Algae - 1e6 cells Chlorella per mL</v>
          </cell>
          <cell r="S625" t="str">
            <v>S-chemistry provided</v>
          </cell>
          <cell r="T625"/>
          <cell r="U625">
            <v>23</v>
          </cell>
          <cell r="V625">
            <v>7.2</v>
          </cell>
          <cell r="W625" t="str">
            <v/>
          </cell>
          <cell r="X625">
            <v>515</v>
          </cell>
          <cell r="Y625">
            <v>507.79</v>
          </cell>
          <cell r="Z625" t="str">
            <v/>
          </cell>
          <cell r="AA625">
            <v>0.7</v>
          </cell>
          <cell r="AB625">
            <v>10</v>
          </cell>
          <cell r="AC625">
            <v>17.600000000000001</v>
          </cell>
          <cell r="AD625">
            <v>12.1</v>
          </cell>
          <cell r="AE625">
            <v>26.3</v>
          </cell>
          <cell r="AF625">
            <v>2.1</v>
          </cell>
          <cell r="AG625">
            <v>90.2</v>
          </cell>
          <cell r="AH625">
            <v>1.9</v>
          </cell>
          <cell r="AI625">
            <v>57.1</v>
          </cell>
          <cell r="AJ625">
            <v>93.775000000000006</v>
          </cell>
        </row>
        <row r="626">
          <cell r="B626" t="str">
            <v>C614BrruEC50</v>
          </cell>
          <cell r="C626" t="str">
            <v>Azuara-Garcia et al. 2006</v>
          </cell>
          <cell r="D626">
            <v>2006</v>
          </cell>
          <cell r="E626" t="str">
            <v>Brachionus rubens</v>
          </cell>
          <cell r="F626" t="str">
            <v xml:space="preserve">Brachionus </v>
          </cell>
          <cell r="G626" t="str">
            <v>rubens</v>
          </cell>
          <cell r="H626"/>
          <cell r="I626" t="str">
            <v>invertebrate</v>
          </cell>
          <cell r="J626" t="str">
            <v>life cycle</v>
          </cell>
          <cell r="K626" t="str">
            <v>net reproductive rate</v>
          </cell>
          <cell r="L626" t="str">
            <v>EC50</v>
          </cell>
          <cell r="M626" t="str">
            <v>ZnCl2</v>
          </cell>
          <cell r="N626" t="str">
            <v>Measured - frequency not specified; ECx based on nominal</v>
          </cell>
          <cell r="O626" t="str">
            <v>renewal</v>
          </cell>
          <cell r="P626" t="str">
            <v>Chronic</v>
          </cell>
          <cell r="Q626" t="str">
            <v>20-d</v>
          </cell>
          <cell r="R626" t="str">
            <v>Algae - 1e6 cells Chlorella per mL</v>
          </cell>
          <cell r="S626" t="str">
            <v>S-chemistry provided</v>
          </cell>
          <cell r="T626"/>
          <cell r="U626">
            <v>23</v>
          </cell>
          <cell r="V626">
            <v>7.2</v>
          </cell>
          <cell r="W626" t="str">
            <v/>
          </cell>
          <cell r="X626">
            <v>426</v>
          </cell>
          <cell r="Y626">
            <v>420.036</v>
          </cell>
          <cell r="Z626" t="str">
            <v/>
          </cell>
          <cell r="AA626">
            <v>0.7</v>
          </cell>
          <cell r="AB626">
            <v>10</v>
          </cell>
          <cell r="AC626">
            <v>17.600000000000001</v>
          </cell>
          <cell r="AD626">
            <v>12.1</v>
          </cell>
          <cell r="AE626">
            <v>26.3</v>
          </cell>
          <cell r="AF626">
            <v>2.1</v>
          </cell>
          <cell r="AG626">
            <v>90.2</v>
          </cell>
          <cell r="AH626">
            <v>1.9</v>
          </cell>
          <cell r="AI626">
            <v>57.1</v>
          </cell>
          <cell r="AJ626">
            <v>93.775000000000006</v>
          </cell>
        </row>
        <row r="627">
          <cell r="B627" t="str">
            <v>C615BrruEC50</v>
          </cell>
          <cell r="C627" t="str">
            <v>Azuara-Garcia et al. 2006</v>
          </cell>
          <cell r="D627">
            <v>2006</v>
          </cell>
          <cell r="E627" t="str">
            <v>Brachionus rubens</v>
          </cell>
          <cell r="F627" t="str">
            <v xml:space="preserve">Brachionus </v>
          </cell>
          <cell r="G627" t="str">
            <v>rubens</v>
          </cell>
          <cell r="H627"/>
          <cell r="I627" t="str">
            <v>invertebrate</v>
          </cell>
          <cell r="J627" t="str">
            <v>life cycle</v>
          </cell>
          <cell r="K627" t="str">
            <v>generation time</v>
          </cell>
          <cell r="L627" t="str">
            <v>EC50</v>
          </cell>
          <cell r="M627" t="str">
            <v>ZnCl2</v>
          </cell>
          <cell r="N627" t="str">
            <v>Measured - frequency not specified; ECx based on nominal</v>
          </cell>
          <cell r="O627" t="str">
            <v>renewal</v>
          </cell>
          <cell r="P627" t="str">
            <v>Chronic</v>
          </cell>
          <cell r="Q627" t="str">
            <v>20-d</v>
          </cell>
          <cell r="R627" t="str">
            <v>Algae - 1e6 cells Chlorella per mL</v>
          </cell>
          <cell r="S627" t="str">
            <v>S-chemistry provided</v>
          </cell>
          <cell r="T627"/>
          <cell r="U627">
            <v>23</v>
          </cell>
          <cell r="V627">
            <v>7.2</v>
          </cell>
          <cell r="W627" t="str">
            <v/>
          </cell>
          <cell r="X627">
            <v>732</v>
          </cell>
          <cell r="Y627">
            <v>721.75199999999995</v>
          </cell>
          <cell r="Z627" t="str">
            <v/>
          </cell>
          <cell r="AA627">
            <v>0.7</v>
          </cell>
          <cell r="AB627">
            <v>10</v>
          </cell>
          <cell r="AC627">
            <v>17.600000000000001</v>
          </cell>
          <cell r="AD627">
            <v>12.1</v>
          </cell>
          <cell r="AE627">
            <v>26.3</v>
          </cell>
          <cell r="AF627">
            <v>2.1</v>
          </cell>
          <cell r="AG627">
            <v>90.2</v>
          </cell>
          <cell r="AH627">
            <v>1.9</v>
          </cell>
          <cell r="AI627">
            <v>57.1</v>
          </cell>
          <cell r="AJ627">
            <v>93.775000000000006</v>
          </cell>
        </row>
        <row r="628">
          <cell r="B628" t="str">
            <v>C616BrruEC50</v>
          </cell>
          <cell r="C628" t="str">
            <v>Azuara-Garcia et al. 2006</v>
          </cell>
          <cell r="D628">
            <v>2006</v>
          </cell>
          <cell r="E628" t="str">
            <v>Brachionus rubens</v>
          </cell>
          <cell r="F628" t="str">
            <v xml:space="preserve">Brachionus </v>
          </cell>
          <cell r="G628" t="str">
            <v>rubens</v>
          </cell>
          <cell r="H628"/>
          <cell r="I628" t="str">
            <v>invertebrate</v>
          </cell>
          <cell r="J628" t="str">
            <v>life cycle</v>
          </cell>
          <cell r="K628" t="str">
            <v>rate of population increase</v>
          </cell>
          <cell r="L628" t="str">
            <v>EC50</v>
          </cell>
          <cell r="M628" t="str">
            <v>ZnCl2</v>
          </cell>
          <cell r="N628" t="str">
            <v>Measured - frequency not specified; ECx based on nominal</v>
          </cell>
          <cell r="O628" t="str">
            <v>renewal</v>
          </cell>
          <cell r="P628" t="str">
            <v>Chronic</v>
          </cell>
          <cell r="Q628" t="str">
            <v>20-d</v>
          </cell>
          <cell r="R628" t="str">
            <v>Algae - 1e6 cells Chlorella per mL</v>
          </cell>
          <cell r="S628" t="str">
            <v>S-chemistry provided</v>
          </cell>
          <cell r="T628"/>
          <cell r="U628">
            <v>23</v>
          </cell>
          <cell r="V628">
            <v>7.2</v>
          </cell>
          <cell r="W628" t="str">
            <v/>
          </cell>
          <cell r="X628">
            <v>1193</v>
          </cell>
          <cell r="Y628">
            <v>1176.298</v>
          </cell>
          <cell r="Z628" t="str">
            <v/>
          </cell>
          <cell r="AA628">
            <v>0.7</v>
          </cell>
          <cell r="AB628">
            <v>10</v>
          </cell>
          <cell r="AC628">
            <v>17.600000000000001</v>
          </cell>
          <cell r="AD628">
            <v>12.1</v>
          </cell>
          <cell r="AE628">
            <v>26.3</v>
          </cell>
          <cell r="AF628">
            <v>2.1</v>
          </cell>
          <cell r="AG628">
            <v>90.2</v>
          </cell>
          <cell r="AH628">
            <v>1.9</v>
          </cell>
          <cell r="AI628">
            <v>57.1</v>
          </cell>
          <cell r="AJ628">
            <v>93.775000000000006</v>
          </cell>
        </row>
        <row r="629">
          <cell r="B629" t="str">
            <v>C617CeduMATC</v>
          </cell>
          <cell r="C629" t="str">
            <v>Sánchez-Ortíz et al. 2010</v>
          </cell>
          <cell r="D629">
            <v>2010</v>
          </cell>
          <cell r="E629" t="str">
            <v>Ceriodaphnia dubia</v>
          </cell>
          <cell r="F629" t="str">
            <v xml:space="preserve">Ceriodaphnia </v>
          </cell>
          <cell r="G629" t="str">
            <v>dubia</v>
          </cell>
          <cell r="H629"/>
          <cell r="I629" t="str">
            <v>Cladocera</v>
          </cell>
          <cell r="J629" t="str">
            <v>life cycle</v>
          </cell>
          <cell r="K629" t="str">
            <v>reproduction</v>
          </cell>
          <cell r="L629" t="str">
            <v>MATC</v>
          </cell>
          <cell r="M629"/>
          <cell r="N629"/>
          <cell r="O629" t="str">
            <v>renewal</v>
          </cell>
          <cell r="P629" t="str">
            <v>Chronic</v>
          </cell>
          <cell r="Q629" t="str">
            <v>30-d</v>
          </cell>
          <cell r="R629"/>
          <cell r="S629" t="str">
            <v>WIP</v>
          </cell>
          <cell r="T629"/>
          <cell r="U629">
            <v>22</v>
          </cell>
          <cell r="V629">
            <v>7.15</v>
          </cell>
          <cell r="W629" t="str">
            <v/>
          </cell>
          <cell r="X629">
            <v>353.553390593274</v>
          </cell>
          <cell r="Y629">
            <v>348.60364312496819</v>
          </cell>
          <cell r="Z629" t="str">
            <v/>
          </cell>
          <cell r="AA629">
            <v>0.5</v>
          </cell>
          <cell r="AB629">
            <v>10</v>
          </cell>
          <cell r="AC629">
            <v>17.663287791978799</v>
          </cell>
          <cell r="AD629">
            <v>12.115547579881399</v>
          </cell>
          <cell r="AE629">
            <v>26.271833537681399</v>
          </cell>
          <cell r="AF629">
            <v>2.0977930633000401</v>
          </cell>
          <cell r="AG629">
            <v>90.222226629230406</v>
          </cell>
          <cell r="AH629">
            <v>1.9022069366999601</v>
          </cell>
          <cell r="AI629" t="str">
            <v/>
          </cell>
          <cell r="AJ629">
            <v>94</v>
          </cell>
        </row>
        <row r="630">
          <cell r="B630" t="str">
            <v>C618ChteEC20</v>
          </cell>
          <cell r="C630" t="str">
            <v>Sibley et al. 1996</v>
          </cell>
          <cell r="D630">
            <v>1996</v>
          </cell>
          <cell r="E630" t="str">
            <v>Chironomus tentans</v>
          </cell>
          <cell r="F630" t="str">
            <v xml:space="preserve">Chironomus </v>
          </cell>
          <cell r="G630" t="str">
            <v>tentans</v>
          </cell>
          <cell r="H630"/>
          <cell r="I630" t="str">
            <v>invertebrate</v>
          </cell>
          <cell r="J630" t="str">
            <v>life cycle</v>
          </cell>
          <cell r="K630" t="str">
            <v>reproduction</v>
          </cell>
          <cell r="L630" t="str">
            <v>EC20</v>
          </cell>
          <cell r="M630"/>
          <cell r="N630"/>
          <cell r="O630" t="str">
            <v>renewal</v>
          </cell>
          <cell r="P630" t="str">
            <v>Chronic</v>
          </cell>
          <cell r="Q630" t="str">
            <v>56-d</v>
          </cell>
          <cell r="R630"/>
          <cell r="S630" t="str">
            <v>N-West Bearskin Lake Sediment+Lake Superior Water</v>
          </cell>
          <cell r="T630"/>
          <cell r="U630">
            <v>23</v>
          </cell>
          <cell r="V630">
            <v>7.7</v>
          </cell>
          <cell r="W630" t="str">
            <v/>
          </cell>
          <cell r="X630" t="str">
            <v/>
          </cell>
          <cell r="Y630">
            <v>200</v>
          </cell>
          <cell r="Z630" t="str">
            <v/>
          </cell>
          <cell r="AA630">
            <v>1.1000000000000001</v>
          </cell>
          <cell r="AB630">
            <v>10</v>
          </cell>
          <cell r="AC630">
            <v>13.6</v>
          </cell>
          <cell r="AD630">
            <v>2.9</v>
          </cell>
          <cell r="AE630">
            <v>1.5</v>
          </cell>
          <cell r="AF630">
            <v>0.59</v>
          </cell>
          <cell r="AG630">
            <v>3.4</v>
          </cell>
          <cell r="AH630">
            <v>1.2</v>
          </cell>
          <cell r="AI630">
            <v>42</v>
          </cell>
          <cell r="AJ630">
            <v>46</v>
          </cell>
        </row>
        <row r="631">
          <cell r="B631" t="str">
            <v>C619ChteNOEC</v>
          </cell>
          <cell r="C631" t="str">
            <v>Sibley et al. 1996</v>
          </cell>
          <cell r="D631">
            <v>1996</v>
          </cell>
          <cell r="E631" t="str">
            <v>Chironomus tentans</v>
          </cell>
          <cell r="F631" t="str">
            <v xml:space="preserve">Chironomus </v>
          </cell>
          <cell r="G631" t="str">
            <v>tentans</v>
          </cell>
          <cell r="H631"/>
          <cell r="I631" t="str">
            <v>invertebrate</v>
          </cell>
          <cell r="J631" t="str">
            <v>life cycle</v>
          </cell>
          <cell r="K631" t="str">
            <v>reproduction</v>
          </cell>
          <cell r="L631" t="str">
            <v>NOEC</v>
          </cell>
          <cell r="M631"/>
          <cell r="N631"/>
          <cell r="O631" t="str">
            <v>renewal</v>
          </cell>
          <cell r="P631" t="str">
            <v>Chronic</v>
          </cell>
          <cell r="Q631" t="str">
            <v>56-d</v>
          </cell>
          <cell r="R631"/>
          <cell r="S631" t="str">
            <v>N-West Bearskin Lake Sediment+Lake Superior Water</v>
          </cell>
          <cell r="T631"/>
          <cell r="U631">
            <v>23</v>
          </cell>
          <cell r="V631">
            <v>7.7</v>
          </cell>
          <cell r="W631" t="str">
            <v/>
          </cell>
          <cell r="X631" t="str">
            <v/>
          </cell>
          <cell r="Y631">
            <v>166</v>
          </cell>
          <cell r="Z631" t="str">
            <v/>
          </cell>
          <cell r="AA631">
            <v>1.1000000000000001</v>
          </cell>
          <cell r="AB631">
            <v>10</v>
          </cell>
          <cell r="AC631">
            <v>13.6</v>
          </cell>
          <cell r="AD631">
            <v>2.9</v>
          </cell>
          <cell r="AE631">
            <v>1.5</v>
          </cell>
          <cell r="AF631">
            <v>0.59</v>
          </cell>
          <cell r="AG631">
            <v>3.4</v>
          </cell>
          <cell r="AH631">
            <v>1.2</v>
          </cell>
          <cell r="AI631">
            <v>42</v>
          </cell>
          <cell r="AJ631">
            <v>46</v>
          </cell>
        </row>
        <row r="632">
          <cell r="B632" t="str">
            <v>C620ChspEC10</v>
          </cell>
          <cell r="C632" t="str">
            <v>Wilde et al. 2006</v>
          </cell>
          <cell r="D632">
            <v>2006</v>
          </cell>
          <cell r="E632" t="str">
            <v>Chlorella sp.</v>
          </cell>
          <cell r="F632" t="str">
            <v xml:space="preserve">Chlorella </v>
          </cell>
          <cell r="G632" t="str">
            <v>sp.</v>
          </cell>
          <cell r="H632"/>
          <cell r="I632" t="str">
            <v>algae</v>
          </cell>
          <cell r="J632" t="str">
            <v>NR</v>
          </cell>
          <cell r="K632" t="str">
            <v>growth</v>
          </cell>
          <cell r="L632" t="str">
            <v>EC10</v>
          </cell>
          <cell r="M632" t="str">
            <v>ZnSO4</v>
          </cell>
          <cell r="N632" t="str">
            <v>Measured - beginning and end</v>
          </cell>
          <cell r="O632" t="str">
            <v>static</v>
          </cell>
          <cell r="P632" t="str">
            <v>Chronic</v>
          </cell>
          <cell r="Q632" t="str">
            <v>48-hr</v>
          </cell>
          <cell r="R632"/>
          <cell r="S632" t="str">
            <v>S-recipe provided</v>
          </cell>
          <cell r="T632"/>
          <cell r="U632">
            <v>27</v>
          </cell>
          <cell r="V632">
            <v>5.5</v>
          </cell>
          <cell r="W632" t="str">
            <v/>
          </cell>
          <cell r="X632" t="str">
            <v/>
          </cell>
          <cell r="Y632">
            <v>370</v>
          </cell>
          <cell r="Z632" t="str">
            <v/>
          </cell>
          <cell r="AA632">
            <v>0.5</v>
          </cell>
          <cell r="AB632">
            <v>10</v>
          </cell>
          <cell r="AC632">
            <v>7</v>
          </cell>
          <cell r="AD632">
            <v>6.3</v>
          </cell>
          <cell r="AE632">
            <v>14</v>
          </cell>
          <cell r="AF632">
            <v>1.1000000000000001</v>
          </cell>
          <cell r="AG632">
            <v>53</v>
          </cell>
          <cell r="AH632">
            <v>4.5</v>
          </cell>
          <cell r="AI632">
            <v>2.6</v>
          </cell>
          <cell r="AJ632">
            <v>43.422400000000003</v>
          </cell>
        </row>
        <row r="633">
          <cell r="B633" t="str">
            <v>C621ChspEC10</v>
          </cell>
          <cell r="C633" t="str">
            <v>Wilde et al. 2006</v>
          </cell>
          <cell r="D633">
            <v>2006</v>
          </cell>
          <cell r="E633" t="str">
            <v>Chlorella sp.</v>
          </cell>
          <cell r="F633" t="str">
            <v xml:space="preserve">Chlorella </v>
          </cell>
          <cell r="G633" t="str">
            <v>sp.</v>
          </cell>
          <cell r="H633"/>
          <cell r="I633" t="str">
            <v>algae</v>
          </cell>
          <cell r="J633" t="str">
            <v>NR</v>
          </cell>
          <cell r="K633" t="str">
            <v>growth</v>
          </cell>
          <cell r="L633" t="str">
            <v>EC10</v>
          </cell>
          <cell r="M633" t="str">
            <v>ZnSO4</v>
          </cell>
          <cell r="N633" t="str">
            <v>Measured - beginning and end</v>
          </cell>
          <cell r="O633" t="str">
            <v>static</v>
          </cell>
          <cell r="P633" t="str">
            <v>Chronic</v>
          </cell>
          <cell r="Q633" t="str">
            <v>48-hr</v>
          </cell>
          <cell r="R633"/>
          <cell r="S633" t="str">
            <v>S-recipe provided</v>
          </cell>
          <cell r="T633"/>
          <cell r="U633">
            <v>27</v>
          </cell>
          <cell r="V633">
            <v>6</v>
          </cell>
          <cell r="W633" t="str">
            <v/>
          </cell>
          <cell r="X633" t="str">
            <v/>
          </cell>
          <cell r="Y633">
            <v>350</v>
          </cell>
          <cell r="Z633" t="str">
            <v/>
          </cell>
          <cell r="AA633">
            <v>0.5</v>
          </cell>
          <cell r="AB633">
            <v>10</v>
          </cell>
          <cell r="AC633">
            <v>7</v>
          </cell>
          <cell r="AD633">
            <v>6.3</v>
          </cell>
          <cell r="AE633">
            <v>14</v>
          </cell>
          <cell r="AF633">
            <v>1.1000000000000001</v>
          </cell>
          <cell r="AG633">
            <v>53</v>
          </cell>
          <cell r="AH633">
            <v>4.5</v>
          </cell>
          <cell r="AI633">
            <v>6.6</v>
          </cell>
          <cell r="AJ633">
            <v>43.422400000000003</v>
          </cell>
        </row>
        <row r="634">
          <cell r="B634" t="str">
            <v>C622ChspEC10</v>
          </cell>
          <cell r="C634" t="str">
            <v>Wilde et al. 2006</v>
          </cell>
          <cell r="D634">
            <v>2006</v>
          </cell>
          <cell r="E634" t="str">
            <v>Chlorella sp.</v>
          </cell>
          <cell r="F634" t="str">
            <v xml:space="preserve">Chlorella </v>
          </cell>
          <cell r="G634" t="str">
            <v>sp.</v>
          </cell>
          <cell r="H634"/>
          <cell r="I634" t="str">
            <v>algae</v>
          </cell>
          <cell r="J634" t="str">
            <v>NR</v>
          </cell>
          <cell r="K634" t="str">
            <v>growth</v>
          </cell>
          <cell r="L634" t="str">
            <v>EC10</v>
          </cell>
          <cell r="M634" t="str">
            <v>ZnSO4</v>
          </cell>
          <cell r="N634" t="str">
            <v>Measured - beginning and end</v>
          </cell>
          <cell r="O634" t="str">
            <v>static</v>
          </cell>
          <cell r="P634" t="str">
            <v>Chronic</v>
          </cell>
          <cell r="Q634" t="str">
            <v>48-hr</v>
          </cell>
          <cell r="R634"/>
          <cell r="S634" t="str">
            <v>S-recipe provided</v>
          </cell>
          <cell r="T634"/>
          <cell r="U634">
            <v>27</v>
          </cell>
          <cell r="V634">
            <v>6.5</v>
          </cell>
          <cell r="W634" t="str">
            <v/>
          </cell>
          <cell r="X634" t="str">
            <v/>
          </cell>
          <cell r="Y634">
            <v>105</v>
          </cell>
          <cell r="Z634" t="str">
            <v/>
          </cell>
          <cell r="AA634">
            <v>0.5</v>
          </cell>
          <cell r="AB634">
            <v>10</v>
          </cell>
          <cell r="AC634">
            <v>7</v>
          </cell>
          <cell r="AD634">
            <v>6.3</v>
          </cell>
          <cell r="AE634">
            <v>14</v>
          </cell>
          <cell r="AF634">
            <v>1.1000000000000001</v>
          </cell>
          <cell r="AG634">
            <v>53</v>
          </cell>
          <cell r="AH634">
            <v>4.5</v>
          </cell>
          <cell r="AI634">
            <v>12.5</v>
          </cell>
          <cell r="AJ634">
            <v>43.422400000000003</v>
          </cell>
        </row>
        <row r="635">
          <cell r="B635" t="str">
            <v>C623ChspEC10</v>
          </cell>
          <cell r="C635" t="str">
            <v>Wilde et al. 2006</v>
          </cell>
          <cell r="D635">
            <v>2006</v>
          </cell>
          <cell r="E635" t="str">
            <v>Chlorella sp.</v>
          </cell>
          <cell r="F635" t="str">
            <v xml:space="preserve">Chlorella </v>
          </cell>
          <cell r="G635" t="str">
            <v>sp.</v>
          </cell>
          <cell r="H635"/>
          <cell r="I635" t="str">
            <v>algae</v>
          </cell>
          <cell r="J635" t="str">
            <v>NR</v>
          </cell>
          <cell r="K635" t="str">
            <v>growth</v>
          </cell>
          <cell r="L635" t="str">
            <v>EC10</v>
          </cell>
          <cell r="M635" t="str">
            <v>ZnSO4</v>
          </cell>
          <cell r="N635" t="str">
            <v>Measured - beginning and end</v>
          </cell>
          <cell r="O635" t="str">
            <v>static</v>
          </cell>
          <cell r="P635" t="str">
            <v>Chronic</v>
          </cell>
          <cell r="Q635" t="str">
            <v>48-hr</v>
          </cell>
          <cell r="R635"/>
          <cell r="S635" t="str">
            <v>S-recipe provided</v>
          </cell>
          <cell r="T635"/>
          <cell r="U635">
            <v>27</v>
          </cell>
          <cell r="V635">
            <v>7</v>
          </cell>
          <cell r="W635" t="str">
            <v/>
          </cell>
          <cell r="X635" t="str">
            <v/>
          </cell>
          <cell r="Y635">
            <v>93</v>
          </cell>
          <cell r="Z635" t="str">
            <v/>
          </cell>
          <cell r="AA635">
            <v>0.5</v>
          </cell>
          <cell r="AB635">
            <v>10</v>
          </cell>
          <cell r="AC635">
            <v>7</v>
          </cell>
          <cell r="AD635">
            <v>6.3</v>
          </cell>
          <cell r="AE635">
            <v>14</v>
          </cell>
          <cell r="AF635">
            <v>1.1000000000000001</v>
          </cell>
          <cell r="AG635">
            <v>53</v>
          </cell>
          <cell r="AH635">
            <v>4.5</v>
          </cell>
          <cell r="AI635">
            <v>17.399999999999999</v>
          </cell>
          <cell r="AJ635">
            <v>43.422400000000003</v>
          </cell>
        </row>
        <row r="636">
          <cell r="B636" t="str">
            <v>C624ChspEC10</v>
          </cell>
          <cell r="C636" t="str">
            <v>Wilde et al. 2006</v>
          </cell>
          <cell r="D636">
            <v>2006</v>
          </cell>
          <cell r="E636" t="str">
            <v>Chlorella sp.</v>
          </cell>
          <cell r="F636" t="str">
            <v xml:space="preserve">Chlorella </v>
          </cell>
          <cell r="G636" t="str">
            <v>sp.</v>
          </cell>
          <cell r="H636"/>
          <cell r="I636" t="str">
            <v>algae</v>
          </cell>
          <cell r="J636" t="str">
            <v>NR</v>
          </cell>
          <cell r="K636" t="str">
            <v>growth</v>
          </cell>
          <cell r="L636" t="str">
            <v>EC10</v>
          </cell>
          <cell r="M636" t="str">
            <v>ZnSO4</v>
          </cell>
          <cell r="N636" t="str">
            <v>Measured - beginning and end</v>
          </cell>
          <cell r="O636" t="str">
            <v>static</v>
          </cell>
          <cell r="P636" t="str">
            <v>Chronic</v>
          </cell>
          <cell r="Q636" t="str">
            <v>48-hr</v>
          </cell>
          <cell r="R636"/>
          <cell r="S636" t="str">
            <v>S-recipe provided</v>
          </cell>
          <cell r="T636"/>
          <cell r="U636">
            <v>27</v>
          </cell>
          <cell r="V636">
            <v>7.5</v>
          </cell>
          <cell r="W636" t="str">
            <v/>
          </cell>
          <cell r="X636" t="str">
            <v/>
          </cell>
          <cell r="Y636">
            <v>16</v>
          </cell>
          <cell r="Z636" t="str">
            <v/>
          </cell>
          <cell r="AA636">
            <v>0.5</v>
          </cell>
          <cell r="AB636">
            <v>10</v>
          </cell>
          <cell r="AC636">
            <v>7</v>
          </cell>
          <cell r="AD636">
            <v>6.3</v>
          </cell>
          <cell r="AE636">
            <v>14</v>
          </cell>
          <cell r="AF636">
            <v>1.1000000000000001</v>
          </cell>
          <cell r="AG636">
            <v>53</v>
          </cell>
          <cell r="AH636">
            <v>4.5</v>
          </cell>
          <cell r="AI636">
            <v>19.899999999999999</v>
          </cell>
          <cell r="AJ636">
            <v>43.422400000000003</v>
          </cell>
        </row>
        <row r="637">
          <cell r="B637" t="str">
            <v>C625ChspEC10</v>
          </cell>
          <cell r="C637" t="str">
            <v>Wilde et al. 2006</v>
          </cell>
          <cell r="D637">
            <v>2006</v>
          </cell>
          <cell r="E637" t="str">
            <v>Chlorella sp.</v>
          </cell>
          <cell r="F637" t="str">
            <v xml:space="preserve">Chlorella </v>
          </cell>
          <cell r="G637" t="str">
            <v>sp.</v>
          </cell>
          <cell r="H637"/>
          <cell r="I637" t="str">
            <v>algae</v>
          </cell>
          <cell r="J637" t="str">
            <v>NR</v>
          </cell>
          <cell r="K637" t="str">
            <v>growth</v>
          </cell>
          <cell r="L637" t="str">
            <v>EC10</v>
          </cell>
          <cell r="M637" t="str">
            <v>ZnSO4</v>
          </cell>
          <cell r="N637" t="str">
            <v>Measured - beginning and end</v>
          </cell>
          <cell r="O637" t="str">
            <v>static</v>
          </cell>
          <cell r="P637" t="str">
            <v>Chronic</v>
          </cell>
          <cell r="Q637" t="str">
            <v>48-hr</v>
          </cell>
          <cell r="R637"/>
          <cell r="S637" t="str">
            <v>S-recipe provided</v>
          </cell>
          <cell r="T637"/>
          <cell r="U637">
            <v>27</v>
          </cell>
          <cell r="V637">
            <v>8</v>
          </cell>
          <cell r="W637" t="str">
            <v/>
          </cell>
          <cell r="X637" t="str">
            <v/>
          </cell>
          <cell r="Y637">
            <v>5.9</v>
          </cell>
          <cell r="Z637" t="str">
            <v/>
          </cell>
          <cell r="AA637">
            <v>0.5</v>
          </cell>
          <cell r="AB637">
            <v>10</v>
          </cell>
          <cell r="AC637">
            <v>7</v>
          </cell>
          <cell r="AD637">
            <v>6.3</v>
          </cell>
          <cell r="AE637">
            <v>14</v>
          </cell>
          <cell r="AF637">
            <v>1.1000000000000001</v>
          </cell>
          <cell r="AG637">
            <v>53</v>
          </cell>
          <cell r="AH637">
            <v>4.5</v>
          </cell>
          <cell r="AI637">
            <v>20.9</v>
          </cell>
          <cell r="AJ637">
            <v>43.422400000000003</v>
          </cell>
        </row>
        <row r="638">
          <cell r="B638" t="str">
            <v>C626ClglNOEC</v>
          </cell>
          <cell r="C638" t="str">
            <v>Whitton 1967</v>
          </cell>
          <cell r="D638">
            <v>1967</v>
          </cell>
          <cell r="E638" t="str">
            <v>Cladophora glomerata</v>
          </cell>
          <cell r="F638" t="str">
            <v xml:space="preserve">Cladophora </v>
          </cell>
          <cell r="G638" t="str">
            <v>glomerata</v>
          </cell>
          <cell r="H638"/>
          <cell r="I638" t="str">
            <v>algae</v>
          </cell>
          <cell r="J638" t="str">
            <v>NR</v>
          </cell>
          <cell r="K638" t="str">
            <v>growth</v>
          </cell>
          <cell r="L638" t="str">
            <v>NOEC</v>
          </cell>
          <cell r="M638"/>
          <cell r="N638"/>
          <cell r="O638" t="str">
            <v>renewal</v>
          </cell>
          <cell r="P638" t="str">
            <v>Chronic</v>
          </cell>
          <cell r="Q638" t="str">
            <v>72-hr</v>
          </cell>
          <cell r="R638"/>
          <cell r="S638" t="str">
            <v>WIP</v>
          </cell>
          <cell r="T638"/>
          <cell r="U638" t="str">
            <v/>
          </cell>
          <cell r="V638" t="str">
            <v/>
          </cell>
          <cell r="W638" t="str">
            <v/>
          </cell>
          <cell r="X638">
            <v>60</v>
          </cell>
          <cell r="Y638">
            <v>59.16</v>
          </cell>
          <cell r="Z638" t="str">
            <v/>
          </cell>
          <cell r="AA638" t="str">
            <v/>
          </cell>
          <cell r="AB638" t="str">
            <v/>
          </cell>
          <cell r="AC638" t="str">
            <v/>
          </cell>
          <cell r="AD638" t="str">
            <v/>
          </cell>
          <cell r="AE638" t="str">
            <v/>
          </cell>
          <cell r="AF638" t="str">
            <v/>
          </cell>
          <cell r="AG638" t="str">
            <v/>
          </cell>
          <cell r="AH638" t="str">
            <v/>
          </cell>
          <cell r="AI638" t="str">
            <v/>
          </cell>
          <cell r="AJ638">
            <v>35</v>
          </cell>
        </row>
        <row r="639">
          <cell r="B639" t="str">
            <v>C627ClmaNOEC</v>
          </cell>
          <cell r="C639" t="str">
            <v>Nebeker et al. 1984</v>
          </cell>
          <cell r="D639">
            <v>1984</v>
          </cell>
          <cell r="E639" t="str">
            <v>Clistoronia magnifica</v>
          </cell>
          <cell r="F639" t="str">
            <v xml:space="preserve">Clistoronia </v>
          </cell>
          <cell r="G639" t="str">
            <v>magnifica</v>
          </cell>
          <cell r="H639"/>
          <cell r="I639" t="str">
            <v>invertebrate</v>
          </cell>
          <cell r="J639" t="str">
            <v>life cycle</v>
          </cell>
          <cell r="K639" t="str">
            <v>reproduction</v>
          </cell>
          <cell r="L639" t="str">
            <v>NOEC</v>
          </cell>
          <cell r="M639" t="str">
            <v>ZnCl2</v>
          </cell>
          <cell r="N639" t="str">
            <v>Total Zn weekly</v>
          </cell>
          <cell r="O639" t="str">
            <v>flow through</v>
          </cell>
          <cell r="P639" t="str">
            <v>Chronic</v>
          </cell>
          <cell r="Q639"/>
          <cell r="R639"/>
          <cell r="S639" t="str">
            <v>W-Aerated WFTS well water (Oregon)</v>
          </cell>
          <cell r="T639"/>
          <cell r="U639">
            <v>15</v>
          </cell>
          <cell r="V639">
            <v>7</v>
          </cell>
          <cell r="W639" t="str">
            <v>&gt;</v>
          </cell>
          <cell r="X639">
            <v>5243</v>
          </cell>
          <cell r="Y639">
            <v>5169.598</v>
          </cell>
          <cell r="Z639" t="str">
            <v/>
          </cell>
          <cell r="AA639">
            <v>1.1000000000000001</v>
          </cell>
          <cell r="AB639">
            <v>10</v>
          </cell>
          <cell r="AC639">
            <v>8.52</v>
          </cell>
          <cell r="AD639">
            <v>2.2599999999999998</v>
          </cell>
          <cell r="AE639">
            <v>5.17</v>
          </cell>
          <cell r="AF639">
            <v>0.7</v>
          </cell>
          <cell r="AG639">
            <v>5.41</v>
          </cell>
          <cell r="AH639">
            <v>6.62</v>
          </cell>
          <cell r="AI639">
            <v>39</v>
          </cell>
          <cell r="AJ639">
            <v>31</v>
          </cell>
        </row>
        <row r="640">
          <cell r="B640" t="str">
            <v>C628CospMATC</v>
          </cell>
          <cell r="C640" t="str">
            <v>Belanger et al. 1986</v>
          </cell>
          <cell r="D640">
            <v>1986</v>
          </cell>
          <cell r="E640" t="str">
            <v>Corbicula sp.</v>
          </cell>
          <cell r="F640" t="str">
            <v xml:space="preserve">Corbicula </v>
          </cell>
          <cell r="G640" t="str">
            <v>sp.</v>
          </cell>
          <cell r="H640"/>
          <cell r="I640" t="str">
            <v>invertebrate</v>
          </cell>
          <cell r="J640" t="str">
            <v>juveniles/adults</v>
          </cell>
          <cell r="K640" t="str">
            <v>growth</v>
          </cell>
          <cell r="L640" t="str">
            <v>MATC</v>
          </cell>
          <cell r="M640" t="str">
            <v>ZnSO4</v>
          </cell>
          <cell r="N640" t="str">
            <v>AA-Flame (throughout)</v>
          </cell>
          <cell r="O640" t="str">
            <v>flow through</v>
          </cell>
          <cell r="P640" t="str">
            <v>Chronic</v>
          </cell>
          <cell r="Q640" t="str">
            <v>30-d</v>
          </cell>
          <cell r="R640" t="str">
            <v>algae</v>
          </cell>
          <cell r="S640" t="str">
            <v>N-New River</v>
          </cell>
          <cell r="T640"/>
          <cell r="U640">
            <v>23.733333333333334</v>
          </cell>
          <cell r="V640">
            <v>8.2538461538461547</v>
          </cell>
          <cell r="W640" t="str">
            <v/>
          </cell>
          <cell r="X640" t="str">
            <v/>
          </cell>
          <cell r="Y640">
            <v>33.166247903554002</v>
          </cell>
          <cell r="Z640" t="str">
            <v/>
          </cell>
          <cell r="AA640">
            <v>2</v>
          </cell>
          <cell r="AB640">
            <v>10</v>
          </cell>
          <cell r="AC640">
            <v>16.641233171764707</v>
          </cell>
          <cell r="AD640">
            <v>6.3084515095683633</v>
          </cell>
          <cell r="AE640">
            <v>3.7758931367769857</v>
          </cell>
          <cell r="AF640">
            <v>1.0526738913173526</v>
          </cell>
          <cell r="AG640">
            <v>8.000592871040725</v>
          </cell>
          <cell r="AH640">
            <v>5.1951901760004704</v>
          </cell>
          <cell r="AI640">
            <v>49.584615384615375</v>
          </cell>
          <cell r="AJ640">
            <v>75.469230769230762</v>
          </cell>
        </row>
        <row r="641">
          <cell r="B641" t="str">
            <v>C629CobaEC20</v>
          </cell>
          <cell r="C641" t="str">
            <v>Besser et al. 2007</v>
          </cell>
          <cell r="D641">
            <v>2007</v>
          </cell>
          <cell r="E641" t="str">
            <v>Cottus bairdi</v>
          </cell>
          <cell r="F641" t="str">
            <v xml:space="preserve">Cottus </v>
          </cell>
          <cell r="G641" t="str">
            <v>bairdi</v>
          </cell>
          <cell r="H641"/>
          <cell r="I641" t="str">
            <v>fish</v>
          </cell>
          <cell r="J641" t="str">
            <v>early life stage</v>
          </cell>
          <cell r="K641" t="str">
            <v>survival</v>
          </cell>
          <cell r="L641" t="str">
            <v>EC20</v>
          </cell>
          <cell r="M641" t="str">
            <v>ZnSO4</v>
          </cell>
          <cell r="N641"/>
          <cell r="O641" t="str">
            <v>flow through</v>
          </cell>
          <cell r="P641" t="str">
            <v>Chronic</v>
          </cell>
          <cell r="Q641" t="str">
            <v>28-d</v>
          </cell>
          <cell r="R641" t="str">
            <v>Fed</v>
          </cell>
          <cell r="S641" t="str">
            <v>W-Columbia; diluted</v>
          </cell>
          <cell r="T641"/>
          <cell r="U641">
            <v>19</v>
          </cell>
          <cell r="V641">
            <v>8.2100000000000009</v>
          </cell>
          <cell r="W641" t="str">
            <v/>
          </cell>
          <cell r="X641" t="str">
            <v/>
          </cell>
          <cell r="Y641">
            <v>60</v>
          </cell>
          <cell r="Z641" t="str">
            <v/>
          </cell>
          <cell r="AA641">
            <v>0.5</v>
          </cell>
          <cell r="AB641">
            <v>10</v>
          </cell>
          <cell r="AC641">
            <v>25</v>
          </cell>
          <cell r="AD641">
            <v>8</v>
          </cell>
          <cell r="AE641">
            <v>8.3000000000000007</v>
          </cell>
          <cell r="AF641">
            <v>1</v>
          </cell>
          <cell r="AG641">
            <v>18</v>
          </cell>
          <cell r="AH641">
            <v>9</v>
          </cell>
          <cell r="AI641">
            <v>91</v>
          </cell>
          <cell r="AJ641">
            <v>102</v>
          </cell>
        </row>
        <row r="642">
          <cell r="B642" t="str">
            <v>C630CobaEC20</v>
          </cell>
          <cell r="C642" t="str">
            <v>Brinkman and Vieira 2007</v>
          </cell>
          <cell r="D642">
            <v>2007</v>
          </cell>
          <cell r="E642" t="str">
            <v>Cottus bairdi</v>
          </cell>
          <cell r="F642" t="str">
            <v xml:space="preserve">Cottus </v>
          </cell>
          <cell r="G642" t="str">
            <v>bairdi</v>
          </cell>
          <cell r="H642"/>
          <cell r="I642" t="str">
            <v>fish</v>
          </cell>
          <cell r="J642" t="str">
            <v>early life stage</v>
          </cell>
          <cell r="K642" t="str">
            <v>survival</v>
          </cell>
          <cell r="L642" t="str">
            <v>EC20</v>
          </cell>
          <cell r="M642" t="str">
            <v>ZnSO4</v>
          </cell>
          <cell r="N642"/>
          <cell r="O642" t="str">
            <v>flow through</v>
          </cell>
          <cell r="P642" t="str">
            <v>Chronic</v>
          </cell>
          <cell r="Q642" t="str">
            <v>30-d</v>
          </cell>
          <cell r="R642"/>
          <cell r="S642" t="str">
            <v>W-Fort Collins</v>
          </cell>
          <cell r="T642"/>
          <cell r="U642">
            <v>12.2</v>
          </cell>
          <cell r="V642">
            <v>7.5</v>
          </cell>
          <cell r="W642" t="str">
            <v/>
          </cell>
          <cell r="X642" t="str">
            <v/>
          </cell>
          <cell r="Y642">
            <v>171</v>
          </cell>
          <cell r="Z642" t="str">
            <v/>
          </cell>
          <cell r="AA642">
            <v>1.7</v>
          </cell>
          <cell r="AB642">
            <v>10</v>
          </cell>
          <cell r="AC642">
            <v>19.2</v>
          </cell>
          <cell r="AD642">
            <v>6.1</v>
          </cell>
          <cell r="AE642">
            <v>6.2</v>
          </cell>
          <cell r="AF642">
            <v>0.6</v>
          </cell>
          <cell r="AG642">
            <v>29.4</v>
          </cell>
          <cell r="AH642">
            <v>7.6</v>
          </cell>
          <cell r="AI642">
            <v>73.8</v>
          </cell>
          <cell r="AJ642">
            <v>99.5</v>
          </cell>
        </row>
        <row r="643">
          <cell r="B643" t="str">
            <v>C631CobaEC20</v>
          </cell>
          <cell r="C643" t="str">
            <v>Brinkman and Woodling 2005</v>
          </cell>
          <cell r="D643">
            <v>2005</v>
          </cell>
          <cell r="E643" t="str">
            <v>Cottus bairdi</v>
          </cell>
          <cell r="F643" t="str">
            <v xml:space="preserve">Cottus </v>
          </cell>
          <cell r="G643" t="str">
            <v>bairdi</v>
          </cell>
          <cell r="H643"/>
          <cell r="I643" t="str">
            <v>fish</v>
          </cell>
          <cell r="J643" t="str">
            <v>early life stage</v>
          </cell>
          <cell r="K643" t="str">
            <v>survival</v>
          </cell>
          <cell r="L643" t="str">
            <v>EC20</v>
          </cell>
          <cell r="M643" t="str">
            <v>ZnSO4</v>
          </cell>
          <cell r="N643"/>
          <cell r="O643" t="str">
            <v>flow through</v>
          </cell>
          <cell r="P643" t="str">
            <v>Chronic</v>
          </cell>
          <cell r="Q643" t="str">
            <v>30-d</v>
          </cell>
          <cell r="R643"/>
          <cell r="S643" t="str">
            <v>T-Fort Collins Dechlorinated+Well Water</v>
          </cell>
          <cell r="T643"/>
          <cell r="U643">
            <v>12.4</v>
          </cell>
          <cell r="V643">
            <v>7.5</v>
          </cell>
          <cell r="W643" t="str">
            <v/>
          </cell>
          <cell r="X643" t="str">
            <v/>
          </cell>
          <cell r="Y643">
            <v>211</v>
          </cell>
          <cell r="Z643" t="str">
            <v/>
          </cell>
          <cell r="AA643">
            <v>1.9</v>
          </cell>
          <cell r="AB643">
            <v>10</v>
          </cell>
          <cell r="AC643">
            <v>43.512465373961199</v>
          </cell>
          <cell r="AD643">
            <v>10.984764542936301</v>
          </cell>
          <cell r="AE643">
            <v>10.2737765466297</v>
          </cell>
          <cell r="AF643">
            <v>0.74653739612188397</v>
          </cell>
          <cell r="AG643">
            <v>49.591412742382303</v>
          </cell>
          <cell r="AH643">
            <v>11.6957525392429</v>
          </cell>
          <cell r="AI643">
            <v>110</v>
          </cell>
          <cell r="AJ643">
            <v>154</v>
          </cell>
        </row>
        <row r="644">
          <cell r="B644" t="str">
            <v>C632CobaNOEC</v>
          </cell>
          <cell r="C644" t="str">
            <v>Brinkman and Woodling 2005</v>
          </cell>
          <cell r="D644">
            <v>2005</v>
          </cell>
          <cell r="E644" t="str">
            <v>Cottus bairdi</v>
          </cell>
          <cell r="F644" t="str">
            <v xml:space="preserve">Cottus </v>
          </cell>
          <cell r="G644" t="str">
            <v>bairdi</v>
          </cell>
          <cell r="H644"/>
          <cell r="I644" t="str">
            <v>fish</v>
          </cell>
          <cell r="J644" t="str">
            <v>early life stage</v>
          </cell>
          <cell r="K644" t="str">
            <v>survival</v>
          </cell>
          <cell r="L644" t="str">
            <v>NOEC</v>
          </cell>
          <cell r="M644" t="str">
            <v>ZnSO4</v>
          </cell>
          <cell r="N644"/>
          <cell r="O644" t="str">
            <v>flow through</v>
          </cell>
          <cell r="P644" t="str">
            <v>Chronic</v>
          </cell>
          <cell r="Q644" t="str">
            <v>30-d</v>
          </cell>
          <cell r="R644"/>
          <cell r="S644" t="str">
            <v>T-Fort Collins Dechlorinated+Well Water</v>
          </cell>
          <cell r="T644"/>
          <cell r="U644">
            <v>12.4</v>
          </cell>
          <cell r="V644">
            <v>7.5</v>
          </cell>
          <cell r="W644" t="str">
            <v/>
          </cell>
          <cell r="X644" t="str">
            <v/>
          </cell>
          <cell r="Y644">
            <v>172</v>
          </cell>
          <cell r="Z644" t="str">
            <v/>
          </cell>
          <cell r="AA644">
            <v>1.9</v>
          </cell>
          <cell r="AB644">
            <v>10</v>
          </cell>
          <cell r="AC644">
            <v>43.512465373961199</v>
          </cell>
          <cell r="AD644">
            <v>10.984764542936301</v>
          </cell>
          <cell r="AE644">
            <v>10.2737765466297</v>
          </cell>
          <cell r="AF644">
            <v>0.74653739612188397</v>
          </cell>
          <cell r="AG644">
            <v>49.591412742382303</v>
          </cell>
          <cell r="AH644">
            <v>11.6957525392429</v>
          </cell>
          <cell r="AI644">
            <v>110</v>
          </cell>
          <cell r="AJ644">
            <v>154</v>
          </cell>
        </row>
        <row r="645">
          <cell r="B645" t="str">
            <v>C633CobaEC20</v>
          </cell>
          <cell r="C645" t="str">
            <v>Woodling et al. 2002</v>
          </cell>
          <cell r="D645">
            <v>2002</v>
          </cell>
          <cell r="E645" t="str">
            <v>Cottus bairdi</v>
          </cell>
          <cell r="F645" t="str">
            <v xml:space="preserve">Cottus </v>
          </cell>
          <cell r="G645" t="str">
            <v>bairdi</v>
          </cell>
          <cell r="H645"/>
          <cell r="I645" t="str">
            <v>fish</v>
          </cell>
          <cell r="J645" t="str">
            <v>early life stage</v>
          </cell>
          <cell r="K645" t="str">
            <v>survival</v>
          </cell>
          <cell r="L645" t="str">
            <v>EC20</v>
          </cell>
          <cell r="M645" t="str">
            <v>ZnSO4</v>
          </cell>
          <cell r="N645"/>
          <cell r="O645" t="str">
            <v>flow through</v>
          </cell>
          <cell r="P645" t="str">
            <v>Chronic</v>
          </cell>
          <cell r="Q645" t="str">
            <v>30-d</v>
          </cell>
          <cell r="R645"/>
          <cell r="S645" t="str">
            <v>T-Fort Collins Dechlorinated</v>
          </cell>
          <cell r="T645"/>
          <cell r="U645">
            <v>11.8</v>
          </cell>
          <cell r="V645">
            <v>7.56</v>
          </cell>
          <cell r="W645" t="str">
            <v/>
          </cell>
          <cell r="X645" t="str">
            <v/>
          </cell>
          <cell r="Y645">
            <v>25</v>
          </cell>
          <cell r="Z645" t="str">
            <v/>
          </cell>
          <cell r="AA645">
            <v>1.9</v>
          </cell>
          <cell r="AB645">
            <v>10</v>
          </cell>
          <cell r="AC645">
            <v>15.712474895397518</v>
          </cell>
          <cell r="AD645">
            <v>1.7458305439330521</v>
          </cell>
          <cell r="AE645">
            <v>3.4916610878661043</v>
          </cell>
          <cell r="AF645">
            <v>0.96990585774058558</v>
          </cell>
          <cell r="AG645">
            <v>10.18401150627613</v>
          </cell>
          <cell r="AH645">
            <v>3.0067081589958113</v>
          </cell>
          <cell r="AI645">
            <v>35.9</v>
          </cell>
          <cell r="AJ645">
            <v>46.3</v>
          </cell>
        </row>
        <row r="646">
          <cell r="B646" t="str">
            <v>C634CobaNOEC</v>
          </cell>
          <cell r="C646" t="str">
            <v>Woodling et al. 2002</v>
          </cell>
          <cell r="D646">
            <v>2002</v>
          </cell>
          <cell r="E646" t="str">
            <v>Cottus bairdi</v>
          </cell>
          <cell r="F646" t="str">
            <v xml:space="preserve">Cottus </v>
          </cell>
          <cell r="G646" t="str">
            <v>bairdi</v>
          </cell>
          <cell r="H646"/>
          <cell r="I646" t="str">
            <v>fish</v>
          </cell>
          <cell r="J646" t="str">
            <v>early life stage</v>
          </cell>
          <cell r="K646" t="str">
            <v>survival</v>
          </cell>
          <cell r="L646" t="str">
            <v>NOEC</v>
          </cell>
          <cell r="M646" t="str">
            <v>ZnSO4</v>
          </cell>
          <cell r="N646"/>
          <cell r="O646" t="str">
            <v>flow through</v>
          </cell>
          <cell r="P646" t="str">
            <v>Chronic</v>
          </cell>
          <cell r="Q646" t="str">
            <v>30-d</v>
          </cell>
          <cell r="R646"/>
          <cell r="S646" t="str">
            <v>T-Fort Collins Dechlorinated</v>
          </cell>
          <cell r="T646"/>
          <cell r="U646">
            <v>11.8</v>
          </cell>
          <cell r="V646">
            <v>7.56</v>
          </cell>
          <cell r="W646" t="str">
            <v/>
          </cell>
          <cell r="X646" t="str">
            <v/>
          </cell>
          <cell r="Y646">
            <v>16</v>
          </cell>
          <cell r="Z646" t="str">
            <v/>
          </cell>
          <cell r="AA646">
            <v>1.9</v>
          </cell>
          <cell r="AB646">
            <v>10</v>
          </cell>
          <cell r="AC646">
            <v>15.712474895397518</v>
          </cell>
          <cell r="AD646">
            <v>1.7458305439330521</v>
          </cell>
          <cell r="AE646">
            <v>3.4916610878661043</v>
          </cell>
          <cell r="AF646">
            <v>0.96990585774058558</v>
          </cell>
          <cell r="AG646">
            <v>10.18401150627613</v>
          </cell>
          <cell r="AH646">
            <v>3.0067081589958113</v>
          </cell>
          <cell r="AI646">
            <v>35.9</v>
          </cell>
          <cell r="AJ646">
            <v>46.3</v>
          </cell>
        </row>
        <row r="647">
          <cell r="B647" t="str">
            <v>C635DareNOEC</v>
          </cell>
          <cell r="C647" t="str">
            <v>Dave et al. 1987</v>
          </cell>
          <cell r="D647">
            <v>1987</v>
          </cell>
          <cell r="E647" t="str">
            <v>Danio rerio</v>
          </cell>
          <cell r="F647" t="str">
            <v xml:space="preserve">Danio </v>
          </cell>
          <cell r="G647" t="str">
            <v>rerio</v>
          </cell>
          <cell r="H647"/>
          <cell r="I647" t="str">
            <v>fish</v>
          </cell>
          <cell r="J647" t="str">
            <v>eggs</v>
          </cell>
          <cell r="K647" t="str">
            <v>hatchability</v>
          </cell>
          <cell r="L647" t="str">
            <v>NOEC</v>
          </cell>
          <cell r="M647" t="str">
            <v>ZnSO4</v>
          </cell>
          <cell r="N647" t="str">
            <v>Nominal</v>
          </cell>
          <cell r="O647" t="str">
            <v>renewal</v>
          </cell>
          <cell r="P647" t="str">
            <v>Chronic</v>
          </cell>
          <cell r="Q647" t="str">
            <v>16-d</v>
          </cell>
          <cell r="R647" t="str">
            <v>None</v>
          </cell>
          <cell r="S647" t="str">
            <v>S-hardness 100 mg/L</v>
          </cell>
          <cell r="T647"/>
          <cell r="U647">
            <v>26</v>
          </cell>
          <cell r="V647">
            <v>7.5</v>
          </cell>
          <cell r="W647" t="str">
            <v/>
          </cell>
          <cell r="X647">
            <v>1420.8101529902642</v>
          </cell>
          <cell r="Y647">
            <v>1400.9188108484004</v>
          </cell>
          <cell r="Z647" t="str">
            <v/>
          </cell>
          <cell r="AA647">
            <v>0.5</v>
          </cell>
          <cell r="AB647">
            <v>10</v>
          </cell>
          <cell r="AC647">
            <v>32</v>
          </cell>
          <cell r="AD647">
            <v>4.9000000000000004</v>
          </cell>
          <cell r="AE647">
            <v>6.9</v>
          </cell>
          <cell r="AF647">
            <v>1.2</v>
          </cell>
          <cell r="AG647">
            <v>19.2</v>
          </cell>
          <cell r="AH647">
            <v>57.8</v>
          </cell>
          <cell r="AI647">
            <v>15</v>
          </cell>
          <cell r="AJ647">
            <v>100.0822</v>
          </cell>
        </row>
        <row r="648">
          <cell r="B648" t="str">
            <v>C636DareNOEC</v>
          </cell>
          <cell r="C648" t="str">
            <v>Dave et al. 1987</v>
          </cell>
          <cell r="D648">
            <v>1987</v>
          </cell>
          <cell r="E648" t="str">
            <v>Danio rerio</v>
          </cell>
          <cell r="F648" t="str">
            <v xml:space="preserve">Danio </v>
          </cell>
          <cell r="G648" t="str">
            <v>rerio</v>
          </cell>
          <cell r="H648"/>
          <cell r="I648" t="str">
            <v>fish</v>
          </cell>
          <cell r="J648" t="str">
            <v>eggs</v>
          </cell>
          <cell r="K648" t="str">
            <v>hatchability</v>
          </cell>
          <cell r="L648" t="str">
            <v>NOEC</v>
          </cell>
          <cell r="M648" t="str">
            <v>ZnSO4</v>
          </cell>
          <cell r="N648" t="str">
            <v>Nominal</v>
          </cell>
          <cell r="O648" t="str">
            <v>renewal</v>
          </cell>
          <cell r="P648" t="str">
            <v>Chronic</v>
          </cell>
          <cell r="Q648" t="str">
            <v>16-d</v>
          </cell>
          <cell r="R648" t="str">
            <v>None</v>
          </cell>
          <cell r="S648" t="str">
            <v>S-hardness 100 mg/L</v>
          </cell>
          <cell r="T648"/>
          <cell r="U648">
            <v>26</v>
          </cell>
          <cell r="V648">
            <v>7.5</v>
          </cell>
          <cell r="W648" t="str">
            <v/>
          </cell>
          <cell r="X648">
            <v>177.31710709318497</v>
          </cell>
          <cell r="Y648">
            <v>174.83466759388037</v>
          </cell>
          <cell r="Z648" t="str">
            <v/>
          </cell>
          <cell r="AA648">
            <v>0.5</v>
          </cell>
          <cell r="AB648">
            <v>10</v>
          </cell>
          <cell r="AC648">
            <v>32</v>
          </cell>
          <cell r="AD648">
            <v>4.9000000000000004</v>
          </cell>
          <cell r="AE648">
            <v>6.9</v>
          </cell>
          <cell r="AF648">
            <v>1.2</v>
          </cell>
          <cell r="AG648">
            <v>19.2</v>
          </cell>
          <cell r="AH648">
            <v>57.8</v>
          </cell>
          <cell r="AI648">
            <v>15</v>
          </cell>
          <cell r="AJ648">
            <v>100.0822</v>
          </cell>
        </row>
        <row r="649">
          <cell r="B649" t="str">
            <v>C637DareNOEC</v>
          </cell>
          <cell r="C649" t="str">
            <v>Dave et al. 1987</v>
          </cell>
          <cell r="D649">
            <v>1987</v>
          </cell>
          <cell r="E649" t="str">
            <v>Danio rerio</v>
          </cell>
          <cell r="F649" t="str">
            <v xml:space="preserve">Danio </v>
          </cell>
          <cell r="G649" t="str">
            <v>rerio</v>
          </cell>
          <cell r="H649"/>
          <cell r="I649" t="str">
            <v>fish</v>
          </cell>
          <cell r="J649" t="str">
            <v>eggs</v>
          </cell>
          <cell r="K649" t="str">
            <v>hatchability</v>
          </cell>
          <cell r="L649" t="str">
            <v>NOEC</v>
          </cell>
          <cell r="M649" t="str">
            <v>ZnSO4</v>
          </cell>
          <cell r="N649" t="str">
            <v>Nominal</v>
          </cell>
          <cell r="O649" t="str">
            <v>renewal</v>
          </cell>
          <cell r="P649" t="str">
            <v>Chronic</v>
          </cell>
          <cell r="Q649" t="str">
            <v>16-d</v>
          </cell>
          <cell r="R649" t="str">
            <v>None</v>
          </cell>
          <cell r="S649" t="str">
            <v>S-hardness 100 mg/L</v>
          </cell>
          <cell r="T649"/>
          <cell r="U649">
            <v>26</v>
          </cell>
          <cell r="V649">
            <v>7.5</v>
          </cell>
          <cell r="W649" t="str">
            <v/>
          </cell>
          <cell r="X649">
            <v>711.54172461752421</v>
          </cell>
          <cell r="Y649">
            <v>701.58014047287884</v>
          </cell>
          <cell r="Z649" t="str">
            <v/>
          </cell>
          <cell r="AA649">
            <v>0.5</v>
          </cell>
          <cell r="AB649">
            <v>10</v>
          </cell>
          <cell r="AC649">
            <v>32</v>
          </cell>
          <cell r="AD649">
            <v>4.9000000000000004</v>
          </cell>
          <cell r="AE649">
            <v>6.9</v>
          </cell>
          <cell r="AF649">
            <v>1.2</v>
          </cell>
          <cell r="AG649">
            <v>19.2</v>
          </cell>
          <cell r="AH649">
            <v>57.8</v>
          </cell>
          <cell r="AI649">
            <v>15</v>
          </cell>
          <cell r="AJ649">
            <v>100.0822</v>
          </cell>
        </row>
        <row r="650">
          <cell r="B650" t="str">
            <v>C638DareNOEC</v>
          </cell>
          <cell r="C650" t="str">
            <v>Dave et al. 1987</v>
          </cell>
          <cell r="D650">
            <v>1987</v>
          </cell>
          <cell r="E650" t="str">
            <v>Danio rerio</v>
          </cell>
          <cell r="F650" t="str">
            <v xml:space="preserve">Danio </v>
          </cell>
          <cell r="G650" t="str">
            <v>rerio</v>
          </cell>
          <cell r="H650"/>
          <cell r="I650" t="str">
            <v>fish</v>
          </cell>
          <cell r="J650" t="str">
            <v>eggs</v>
          </cell>
          <cell r="K650" t="str">
            <v>hatchability</v>
          </cell>
          <cell r="L650" t="str">
            <v>NOEC</v>
          </cell>
          <cell r="M650" t="str">
            <v>ZnSO4</v>
          </cell>
          <cell r="N650" t="str">
            <v>Nominal</v>
          </cell>
          <cell r="O650" t="str">
            <v>renewal</v>
          </cell>
          <cell r="P650" t="str">
            <v>Chronic</v>
          </cell>
          <cell r="Q650" t="str">
            <v>16-d</v>
          </cell>
          <cell r="R650" t="str">
            <v>None</v>
          </cell>
          <cell r="S650" t="str">
            <v>S-hardness 100 mg/L</v>
          </cell>
          <cell r="T650"/>
          <cell r="U650">
            <v>26</v>
          </cell>
          <cell r="V650">
            <v>7.5</v>
          </cell>
          <cell r="W650" t="str">
            <v/>
          </cell>
          <cell r="X650">
            <v>177.31710709318497</v>
          </cell>
          <cell r="Y650">
            <v>174.83466759388037</v>
          </cell>
          <cell r="Z650" t="str">
            <v/>
          </cell>
          <cell r="AA650">
            <v>0.5</v>
          </cell>
          <cell r="AB650">
            <v>10</v>
          </cell>
          <cell r="AC650">
            <v>32</v>
          </cell>
          <cell r="AD650">
            <v>4.9000000000000004</v>
          </cell>
          <cell r="AE650">
            <v>6.9</v>
          </cell>
          <cell r="AF650">
            <v>1.2</v>
          </cell>
          <cell r="AG650">
            <v>19.2</v>
          </cell>
          <cell r="AH650">
            <v>57.8</v>
          </cell>
          <cell r="AI650">
            <v>15</v>
          </cell>
          <cell r="AJ650">
            <v>100.0822</v>
          </cell>
        </row>
        <row r="651">
          <cell r="B651" t="str">
            <v>C639DareNOEC</v>
          </cell>
          <cell r="C651" t="str">
            <v>Dave et al. 1987</v>
          </cell>
          <cell r="D651">
            <v>1987</v>
          </cell>
          <cell r="E651" t="str">
            <v>Danio rerio</v>
          </cell>
          <cell r="F651" t="str">
            <v xml:space="preserve">Danio </v>
          </cell>
          <cell r="G651" t="str">
            <v>rerio</v>
          </cell>
          <cell r="H651"/>
          <cell r="I651" t="str">
            <v>fish</v>
          </cell>
          <cell r="J651" t="str">
            <v>eggs</v>
          </cell>
          <cell r="K651" t="str">
            <v>hatchability</v>
          </cell>
          <cell r="L651" t="str">
            <v>NOEC</v>
          </cell>
          <cell r="M651" t="str">
            <v>ZnSO4</v>
          </cell>
          <cell r="N651" t="str">
            <v>Nominal</v>
          </cell>
          <cell r="O651" t="str">
            <v>renewal</v>
          </cell>
          <cell r="P651" t="str">
            <v>Chronic</v>
          </cell>
          <cell r="Q651" t="str">
            <v>16-d</v>
          </cell>
          <cell r="R651" t="str">
            <v>None</v>
          </cell>
          <cell r="S651" t="str">
            <v>S-hardness 100 mg/L</v>
          </cell>
          <cell r="T651"/>
          <cell r="U651">
            <v>26</v>
          </cell>
          <cell r="V651">
            <v>7.5</v>
          </cell>
          <cell r="W651" t="str">
            <v/>
          </cell>
          <cell r="X651">
            <v>177.31710709318497</v>
          </cell>
          <cell r="Y651">
            <v>174.83466759388037</v>
          </cell>
          <cell r="Z651" t="str">
            <v/>
          </cell>
          <cell r="AA651">
            <v>0.5</v>
          </cell>
          <cell r="AB651">
            <v>10</v>
          </cell>
          <cell r="AC651">
            <v>32</v>
          </cell>
          <cell r="AD651">
            <v>4.9000000000000004</v>
          </cell>
          <cell r="AE651">
            <v>6.9</v>
          </cell>
          <cell r="AF651">
            <v>1.2</v>
          </cell>
          <cell r="AG651">
            <v>19.2</v>
          </cell>
          <cell r="AH651">
            <v>57.8</v>
          </cell>
          <cell r="AI651">
            <v>15</v>
          </cell>
          <cell r="AJ651">
            <v>100.0822</v>
          </cell>
        </row>
        <row r="652">
          <cell r="B652" t="str">
            <v>C640 NOEC</v>
          </cell>
          <cell r="C652" t="str">
            <v>Dave et al. 1987</v>
          </cell>
          <cell r="D652">
            <v>1987</v>
          </cell>
          <cell r="E652" t="str">
            <v xml:space="preserve"> </v>
          </cell>
          <cell r="F652" t="str">
            <v xml:space="preserve"> </v>
          </cell>
          <cell r="G652" t="str">
            <v/>
          </cell>
          <cell r="H652"/>
          <cell r="I652" t="str">
            <v>fish</v>
          </cell>
          <cell r="J652" t="str">
            <v>eggs</v>
          </cell>
          <cell r="K652" t="str">
            <v>hatchability</v>
          </cell>
          <cell r="L652" t="str">
            <v>NOEC</v>
          </cell>
          <cell r="M652" t="str">
            <v>ZnSO4</v>
          </cell>
          <cell r="N652" t="str">
            <v>Nominal</v>
          </cell>
          <cell r="O652" t="str">
            <v>renewal</v>
          </cell>
          <cell r="P652" t="str">
            <v>Chronic</v>
          </cell>
          <cell r="Q652" t="str">
            <v>16-d</v>
          </cell>
          <cell r="R652" t="str">
            <v>None</v>
          </cell>
          <cell r="S652" t="str">
            <v>S-hardness 100 mg/L</v>
          </cell>
          <cell r="T652"/>
          <cell r="U652">
            <v>26</v>
          </cell>
          <cell r="V652">
            <v>7.5</v>
          </cell>
          <cell r="W652" t="str">
            <v/>
          </cell>
          <cell r="X652">
            <v>177.31710709318497</v>
          </cell>
          <cell r="Y652">
            <v>174.83466759388037</v>
          </cell>
          <cell r="Z652" t="str">
            <v/>
          </cell>
          <cell r="AA652">
            <v>0.5</v>
          </cell>
          <cell r="AB652">
            <v>10</v>
          </cell>
          <cell r="AC652">
            <v>32</v>
          </cell>
          <cell r="AD652">
            <v>4.9000000000000004</v>
          </cell>
          <cell r="AE652">
            <v>6.9</v>
          </cell>
          <cell r="AF652">
            <v>1.2</v>
          </cell>
          <cell r="AG652">
            <v>19.2</v>
          </cell>
          <cell r="AH652">
            <v>57.8</v>
          </cell>
          <cell r="AI652">
            <v>15</v>
          </cell>
          <cell r="AJ652">
            <v>100.0822</v>
          </cell>
        </row>
        <row r="653">
          <cell r="B653" t="str">
            <v>C641DareNOEC</v>
          </cell>
          <cell r="C653" t="str">
            <v>Dave et al. 1987</v>
          </cell>
          <cell r="D653">
            <v>1987</v>
          </cell>
          <cell r="E653" t="str">
            <v>Danio rerio</v>
          </cell>
          <cell r="F653" t="str">
            <v xml:space="preserve">Danio </v>
          </cell>
          <cell r="G653" t="str">
            <v>rerio</v>
          </cell>
          <cell r="H653"/>
          <cell r="I653" t="str">
            <v>fish</v>
          </cell>
          <cell r="J653" t="str">
            <v>eggs</v>
          </cell>
          <cell r="K653" t="str">
            <v>hatchability</v>
          </cell>
          <cell r="L653" t="str">
            <v>NOEC</v>
          </cell>
          <cell r="M653" t="str">
            <v>ZnSO4</v>
          </cell>
          <cell r="N653" t="str">
            <v>Nominal</v>
          </cell>
          <cell r="O653" t="str">
            <v>renewal</v>
          </cell>
          <cell r="P653" t="str">
            <v>Chronic</v>
          </cell>
          <cell r="Q653" t="str">
            <v>16-d</v>
          </cell>
          <cell r="R653" t="str">
            <v>None</v>
          </cell>
          <cell r="S653" t="str">
            <v>S-hardness 100 mg/L</v>
          </cell>
          <cell r="T653"/>
          <cell r="U653">
            <v>26</v>
          </cell>
          <cell r="V653">
            <v>7.5</v>
          </cell>
          <cell r="W653" t="str">
            <v/>
          </cell>
          <cell r="X653">
            <v>2841.6203059805284</v>
          </cell>
          <cell r="Y653">
            <v>2801.8376216968009</v>
          </cell>
          <cell r="Z653" t="str">
            <v/>
          </cell>
          <cell r="AA653">
            <v>0.5</v>
          </cell>
          <cell r="AB653">
            <v>10</v>
          </cell>
          <cell r="AC653">
            <v>32</v>
          </cell>
          <cell r="AD653">
            <v>4.9000000000000004</v>
          </cell>
          <cell r="AE653">
            <v>6.9</v>
          </cell>
          <cell r="AF653">
            <v>1.2</v>
          </cell>
          <cell r="AG653">
            <v>19.2</v>
          </cell>
          <cell r="AH653">
            <v>57.8</v>
          </cell>
          <cell r="AI653">
            <v>15</v>
          </cell>
          <cell r="AJ653">
            <v>100.0822</v>
          </cell>
        </row>
        <row r="654">
          <cell r="B654" t="str">
            <v>C642DareNOEC</v>
          </cell>
          <cell r="C654" t="str">
            <v>Dave et al. 1987</v>
          </cell>
          <cell r="D654">
            <v>1987</v>
          </cell>
          <cell r="E654" t="str">
            <v>Danio rerio</v>
          </cell>
          <cell r="F654" t="str">
            <v xml:space="preserve">Danio </v>
          </cell>
          <cell r="G654" t="str">
            <v>rerio</v>
          </cell>
          <cell r="H654"/>
          <cell r="I654" t="str">
            <v>fish</v>
          </cell>
          <cell r="J654" t="str">
            <v>eggs</v>
          </cell>
          <cell r="K654" t="str">
            <v>hatchability</v>
          </cell>
          <cell r="L654" t="str">
            <v>NOEC</v>
          </cell>
          <cell r="M654" t="str">
            <v>ZnSO4</v>
          </cell>
          <cell r="N654" t="str">
            <v>Nominal</v>
          </cell>
          <cell r="O654" t="str">
            <v>renewal</v>
          </cell>
          <cell r="P654" t="str">
            <v>Chronic</v>
          </cell>
          <cell r="Q654" t="str">
            <v>16-d</v>
          </cell>
          <cell r="R654" t="str">
            <v>None</v>
          </cell>
          <cell r="S654" t="str">
            <v>S-hardness 100 mg/L</v>
          </cell>
          <cell r="T654"/>
          <cell r="U654">
            <v>26</v>
          </cell>
          <cell r="V654">
            <v>7.5</v>
          </cell>
          <cell r="W654" t="str">
            <v>&lt;</v>
          </cell>
          <cell r="X654">
            <v>711.54172461752421</v>
          </cell>
          <cell r="Y654">
            <v>701.58014047287884</v>
          </cell>
          <cell r="Z654" t="str">
            <v/>
          </cell>
          <cell r="AA654">
            <v>0.5</v>
          </cell>
          <cell r="AB654">
            <v>10</v>
          </cell>
          <cell r="AC654">
            <v>32</v>
          </cell>
          <cell r="AD654">
            <v>4.9000000000000004</v>
          </cell>
          <cell r="AE654">
            <v>6.9</v>
          </cell>
          <cell r="AF654">
            <v>1.2</v>
          </cell>
          <cell r="AG654">
            <v>19.2</v>
          </cell>
          <cell r="AH654">
            <v>57.8</v>
          </cell>
          <cell r="AI654">
            <v>15</v>
          </cell>
          <cell r="AJ654">
            <v>100.0822</v>
          </cell>
        </row>
        <row r="655">
          <cell r="B655" t="str">
            <v>C643DareNOEC</v>
          </cell>
          <cell r="C655" t="str">
            <v>Dave et al. 1987</v>
          </cell>
          <cell r="D655">
            <v>1987</v>
          </cell>
          <cell r="E655" t="str">
            <v>Danio rerio</v>
          </cell>
          <cell r="F655" t="str">
            <v xml:space="preserve">Danio </v>
          </cell>
          <cell r="G655" t="str">
            <v>rerio</v>
          </cell>
          <cell r="H655"/>
          <cell r="I655" t="str">
            <v>fish</v>
          </cell>
          <cell r="J655" t="str">
            <v>eggs</v>
          </cell>
          <cell r="K655" t="str">
            <v>hatchability</v>
          </cell>
          <cell r="L655" t="str">
            <v>NOEC</v>
          </cell>
          <cell r="M655" t="str">
            <v>ZnSO4</v>
          </cell>
          <cell r="N655" t="str">
            <v>Nominal</v>
          </cell>
          <cell r="O655" t="str">
            <v>renewal</v>
          </cell>
          <cell r="P655" t="str">
            <v>Chronic</v>
          </cell>
          <cell r="Q655" t="str">
            <v>16-d</v>
          </cell>
          <cell r="R655" t="str">
            <v>None</v>
          </cell>
          <cell r="S655" t="str">
            <v>S-hardness 100 mg/L</v>
          </cell>
          <cell r="T655"/>
          <cell r="U655">
            <v>26</v>
          </cell>
          <cell r="V655">
            <v>7.5</v>
          </cell>
          <cell r="W655" t="str">
            <v/>
          </cell>
          <cell r="X655">
            <v>2841.6203059805284</v>
          </cell>
          <cell r="Y655">
            <v>2801.8376216968009</v>
          </cell>
          <cell r="Z655" t="str">
            <v/>
          </cell>
          <cell r="AA655">
            <v>0.5</v>
          </cell>
          <cell r="AB655">
            <v>10</v>
          </cell>
          <cell r="AC655">
            <v>32</v>
          </cell>
          <cell r="AD655">
            <v>4.9000000000000004</v>
          </cell>
          <cell r="AE655">
            <v>6.9</v>
          </cell>
          <cell r="AF655">
            <v>1.2</v>
          </cell>
          <cell r="AG655">
            <v>19.2</v>
          </cell>
          <cell r="AH655">
            <v>57.8</v>
          </cell>
          <cell r="AI655">
            <v>15</v>
          </cell>
          <cell r="AJ655">
            <v>100.0822</v>
          </cell>
        </row>
        <row r="656">
          <cell r="B656" t="str">
            <v>C644DareNOEC</v>
          </cell>
          <cell r="C656" t="str">
            <v>Dave et al. 1987</v>
          </cell>
          <cell r="D656">
            <v>1987</v>
          </cell>
          <cell r="E656" t="str">
            <v>Danio rerio</v>
          </cell>
          <cell r="F656" t="str">
            <v xml:space="preserve">Danio </v>
          </cell>
          <cell r="G656" t="str">
            <v>rerio</v>
          </cell>
          <cell r="H656"/>
          <cell r="I656" t="str">
            <v>fish</v>
          </cell>
          <cell r="J656" t="str">
            <v>eggs</v>
          </cell>
          <cell r="K656" t="str">
            <v>hatchability</v>
          </cell>
          <cell r="L656" t="str">
            <v>NOEC</v>
          </cell>
          <cell r="M656" t="str">
            <v>ZnSO4</v>
          </cell>
          <cell r="N656" t="str">
            <v>Nominal</v>
          </cell>
          <cell r="O656" t="str">
            <v>renewal</v>
          </cell>
          <cell r="P656" t="str">
            <v>Chronic</v>
          </cell>
          <cell r="Q656" t="str">
            <v>16-d</v>
          </cell>
          <cell r="R656" t="str">
            <v>None</v>
          </cell>
          <cell r="S656" t="str">
            <v>S-hardness 100 mg/L</v>
          </cell>
          <cell r="T656"/>
          <cell r="U656">
            <v>26</v>
          </cell>
          <cell r="V656">
            <v>7.5</v>
          </cell>
          <cell r="W656" t="str">
            <v/>
          </cell>
          <cell r="X656">
            <v>1420.8101529902642</v>
          </cell>
          <cell r="Y656">
            <v>1400.9188108484004</v>
          </cell>
          <cell r="Z656" t="str">
            <v/>
          </cell>
          <cell r="AA656">
            <v>0.5</v>
          </cell>
          <cell r="AB656">
            <v>10</v>
          </cell>
          <cell r="AC656">
            <v>32</v>
          </cell>
          <cell r="AD656">
            <v>4.9000000000000004</v>
          </cell>
          <cell r="AE656">
            <v>6.9</v>
          </cell>
          <cell r="AF656">
            <v>1.2</v>
          </cell>
          <cell r="AG656">
            <v>19.2</v>
          </cell>
          <cell r="AH656">
            <v>57.8</v>
          </cell>
          <cell r="AI656">
            <v>15</v>
          </cell>
          <cell r="AJ656">
            <v>100.0822</v>
          </cell>
        </row>
        <row r="657">
          <cell r="B657" t="str">
            <v>C645DaloNOEC</v>
          </cell>
          <cell r="C657" t="str">
            <v>Muyssen et al. 2003</v>
          </cell>
          <cell r="D657">
            <v>2003</v>
          </cell>
          <cell r="E657" t="str">
            <v>Daphnia longispina</v>
          </cell>
          <cell r="F657" t="str">
            <v xml:space="preserve">Daphnia </v>
          </cell>
          <cell r="G657" t="str">
            <v>longispina</v>
          </cell>
          <cell r="H657"/>
          <cell r="I657" t="str">
            <v>Cladocera</v>
          </cell>
          <cell r="J657" t="str">
            <v>neonates</v>
          </cell>
          <cell r="K657" t="str">
            <v>reproduction</v>
          </cell>
          <cell r="L657" t="str">
            <v>NOEC</v>
          </cell>
          <cell r="M657" t="str">
            <v>ZnCl2</v>
          </cell>
          <cell r="N657" t="str">
            <v>Measured - frequency not specified</v>
          </cell>
          <cell r="O657" t="str">
            <v>renewal</v>
          </cell>
          <cell r="P657" t="str">
            <v>Chronic</v>
          </cell>
          <cell r="Q657" t="str">
            <v>21-d</v>
          </cell>
          <cell r="R657" t="str">
            <v>ramped algal mix, daily</v>
          </cell>
          <cell r="S657" t="str">
            <v>N-Maridalsvann</v>
          </cell>
          <cell r="T657"/>
          <cell r="U657">
            <v>20</v>
          </cell>
          <cell r="V657">
            <v>6.7</v>
          </cell>
          <cell r="W657" t="str">
            <v/>
          </cell>
          <cell r="X657" t="str">
            <v/>
          </cell>
          <cell r="Y657">
            <v>42</v>
          </cell>
          <cell r="Z657">
            <v>3.9</v>
          </cell>
          <cell r="AA657">
            <v>3.7049999999999996</v>
          </cell>
          <cell r="AB657">
            <v>10</v>
          </cell>
          <cell r="AC657">
            <v>2.5299999999999998</v>
          </cell>
          <cell r="AD657">
            <v>0.3705</v>
          </cell>
          <cell r="AE657">
            <v>1.53</v>
          </cell>
          <cell r="AF657">
            <v>0.35</v>
          </cell>
          <cell r="AG657">
            <v>2.8849999999999998</v>
          </cell>
          <cell r="AH657">
            <v>1.7350000000000001</v>
          </cell>
          <cell r="AI657">
            <v>10.7</v>
          </cell>
          <cell r="AJ657">
            <v>7.8431290000000002</v>
          </cell>
        </row>
        <row r="658">
          <cell r="B658" t="str">
            <v>C646DaloNOEC</v>
          </cell>
          <cell r="C658" t="str">
            <v>Muyssen et al. 2003</v>
          </cell>
          <cell r="D658">
            <v>2003</v>
          </cell>
          <cell r="E658" t="str">
            <v>Daphnia longispina</v>
          </cell>
          <cell r="F658" t="str">
            <v xml:space="preserve">Daphnia </v>
          </cell>
          <cell r="G658" t="str">
            <v>longispina</v>
          </cell>
          <cell r="H658"/>
          <cell r="I658" t="str">
            <v>Cladocera</v>
          </cell>
          <cell r="J658" t="str">
            <v>neonates</v>
          </cell>
          <cell r="K658" t="str">
            <v>reproduction</v>
          </cell>
          <cell r="L658" t="str">
            <v>NOEC</v>
          </cell>
          <cell r="M658" t="str">
            <v>ZnCl2</v>
          </cell>
          <cell r="N658" t="str">
            <v>Measured - frequency not specified</v>
          </cell>
          <cell r="O658" t="str">
            <v>renewal</v>
          </cell>
          <cell r="P658" t="str">
            <v>Chronic</v>
          </cell>
          <cell r="Q658" t="str">
            <v>21-d</v>
          </cell>
          <cell r="R658" t="str">
            <v>ramped algal mix, daily</v>
          </cell>
          <cell r="S658" t="str">
            <v>N-Sandungen</v>
          </cell>
          <cell r="T658"/>
          <cell r="U658">
            <v>20</v>
          </cell>
          <cell r="V658">
            <v>6.4</v>
          </cell>
          <cell r="W658" t="str">
            <v/>
          </cell>
          <cell r="X658" t="str">
            <v/>
          </cell>
          <cell r="Y658">
            <v>48</v>
          </cell>
          <cell r="Z658">
            <v>4.0999999999999996</v>
          </cell>
          <cell r="AA658">
            <v>3.8949999999999996</v>
          </cell>
          <cell r="AB658">
            <v>10</v>
          </cell>
          <cell r="AC658">
            <v>1.92</v>
          </cell>
          <cell r="AD658">
            <v>0.317</v>
          </cell>
          <cell r="AE658">
            <v>1.05</v>
          </cell>
          <cell r="AF658">
            <v>0.29499999999999998</v>
          </cell>
          <cell r="AG658">
            <v>2.3849999999999998</v>
          </cell>
          <cell r="AH658">
            <v>0.96499999999999997</v>
          </cell>
          <cell r="AI658">
            <v>9.4</v>
          </cell>
          <cell r="AJ658">
            <v>6.0996459999999999</v>
          </cell>
        </row>
        <row r="659">
          <cell r="B659" t="str">
            <v>C647DaloNOEC</v>
          </cell>
          <cell r="C659" t="str">
            <v>Muyssen et al. 2003</v>
          </cell>
          <cell r="D659">
            <v>2003</v>
          </cell>
          <cell r="E659" t="str">
            <v>Daphnia longispina</v>
          </cell>
          <cell r="F659" t="str">
            <v xml:space="preserve">Daphnia </v>
          </cell>
          <cell r="G659" t="str">
            <v>longispina</v>
          </cell>
          <cell r="H659"/>
          <cell r="I659" t="str">
            <v>Cladocera</v>
          </cell>
          <cell r="J659" t="str">
            <v>neonates</v>
          </cell>
          <cell r="K659" t="str">
            <v>reproduction</v>
          </cell>
          <cell r="L659" t="str">
            <v>NOEC</v>
          </cell>
          <cell r="M659" t="str">
            <v>ZnCl2</v>
          </cell>
          <cell r="N659" t="str">
            <v>Measured - frequency not specified</v>
          </cell>
          <cell r="O659" t="str">
            <v>renewal</v>
          </cell>
          <cell r="P659" t="str">
            <v>Chronic</v>
          </cell>
          <cell r="Q659" t="str">
            <v>21-d</v>
          </cell>
          <cell r="R659" t="str">
            <v>ramped algal mix, daily</v>
          </cell>
          <cell r="S659" t="str">
            <v>N-Maridalsvann; hardness adjusted to 100 mg/L</v>
          </cell>
          <cell r="T659"/>
          <cell r="U659">
            <v>20</v>
          </cell>
          <cell r="V659">
            <v>6.7</v>
          </cell>
          <cell r="W659" t="str">
            <v/>
          </cell>
          <cell r="X659" t="str">
            <v/>
          </cell>
          <cell r="Y659">
            <v>91</v>
          </cell>
          <cell r="Z659">
            <v>3.9</v>
          </cell>
          <cell r="AA659">
            <v>3.7049999999999996</v>
          </cell>
          <cell r="AB659">
            <v>10</v>
          </cell>
          <cell r="AC659">
            <v>32</v>
          </cell>
          <cell r="AD659">
            <v>4.8899999999999997</v>
          </cell>
          <cell r="AE659">
            <v>1.53</v>
          </cell>
          <cell r="AF659">
            <v>0.35</v>
          </cell>
          <cell r="AG659">
            <v>20.54</v>
          </cell>
          <cell r="AH659">
            <v>53.97</v>
          </cell>
          <cell r="AI659">
            <v>5.35</v>
          </cell>
          <cell r="AJ659">
            <v>100.04102</v>
          </cell>
        </row>
        <row r="660">
          <cell r="B660" t="str">
            <v>C648DaloNOEC</v>
          </cell>
          <cell r="C660" t="str">
            <v>Muyssen et al. 2003</v>
          </cell>
          <cell r="D660">
            <v>2003</v>
          </cell>
          <cell r="E660" t="str">
            <v>Daphnia longispina</v>
          </cell>
          <cell r="F660" t="str">
            <v xml:space="preserve">Daphnia </v>
          </cell>
          <cell r="G660" t="str">
            <v>longispina</v>
          </cell>
          <cell r="H660"/>
          <cell r="I660" t="str">
            <v>Cladocera</v>
          </cell>
          <cell r="J660" t="str">
            <v>neonates</v>
          </cell>
          <cell r="K660" t="str">
            <v>reproduction</v>
          </cell>
          <cell r="L660" t="str">
            <v>NOEC</v>
          </cell>
          <cell r="M660" t="str">
            <v>ZnCl2</v>
          </cell>
          <cell r="N660" t="str">
            <v>Measured - frequency not specified</v>
          </cell>
          <cell r="O660" t="str">
            <v>renewal</v>
          </cell>
          <cell r="P660" t="str">
            <v>Chronic</v>
          </cell>
          <cell r="Q660" t="str">
            <v>21-d</v>
          </cell>
          <cell r="R660" t="str">
            <v>ramped algal mix, daily</v>
          </cell>
          <cell r="S660" t="str">
            <v>N-Sandungen; hardness adjusted to 100 mg/L</v>
          </cell>
          <cell r="T660"/>
          <cell r="U660">
            <v>20</v>
          </cell>
          <cell r="V660">
            <v>6.4</v>
          </cell>
          <cell r="W660" t="str">
            <v/>
          </cell>
          <cell r="X660" t="str">
            <v/>
          </cell>
          <cell r="Y660">
            <v>209</v>
          </cell>
          <cell r="Z660">
            <v>4.0999999999999996</v>
          </cell>
          <cell r="AA660">
            <v>3.8949999999999996</v>
          </cell>
          <cell r="AB660">
            <v>10</v>
          </cell>
          <cell r="AC660">
            <v>32</v>
          </cell>
          <cell r="AD660">
            <v>4.8899999999999997</v>
          </cell>
          <cell r="AE660">
            <v>1.02</v>
          </cell>
          <cell r="AF660">
            <v>0.28000000000000003</v>
          </cell>
          <cell r="AG660">
            <v>20.399999999999999</v>
          </cell>
          <cell r="AH660">
            <v>54.25</v>
          </cell>
          <cell r="AI660">
            <v>4.6500000000000004</v>
          </cell>
          <cell r="AJ660">
            <v>100.04102</v>
          </cell>
        </row>
        <row r="661">
          <cell r="B661" t="str">
            <v>C2402DaloMATC</v>
          </cell>
          <cell r="C661" t="str">
            <v>Muyssen et al. 2003</v>
          </cell>
          <cell r="D661">
            <v>2003</v>
          </cell>
          <cell r="E661" t="str">
            <v>Daphnia longispina</v>
          </cell>
          <cell r="F661" t="str">
            <v xml:space="preserve">Daphnia </v>
          </cell>
          <cell r="G661" t="str">
            <v>longispina</v>
          </cell>
          <cell r="H661"/>
          <cell r="I661" t="str">
            <v>Cladocera</v>
          </cell>
          <cell r="J661" t="str">
            <v>neonates</v>
          </cell>
          <cell r="K661" t="str">
            <v>reproduction</v>
          </cell>
          <cell r="L661" t="str">
            <v>MATC</v>
          </cell>
          <cell r="M661" t="str">
            <v>ZnCl2</v>
          </cell>
          <cell r="N661" t="str">
            <v>Measured - frequency not specified</v>
          </cell>
          <cell r="O661" t="str">
            <v>renewal</v>
          </cell>
          <cell r="P661" t="str">
            <v>Chronic</v>
          </cell>
          <cell r="Q661" t="str">
            <v>21-d</v>
          </cell>
          <cell r="R661" t="str">
            <v>ramped algal mix, daily</v>
          </cell>
          <cell r="S661" t="str">
            <v>N-Maridalsvann</v>
          </cell>
          <cell r="T661"/>
          <cell r="U661">
            <v>20</v>
          </cell>
          <cell r="V661">
            <v>6.7</v>
          </cell>
          <cell r="W661" t="str">
            <v/>
          </cell>
          <cell r="X661" t="str">
            <v/>
          </cell>
          <cell r="Y661">
            <v>62.497999967998979</v>
          </cell>
          <cell r="Z661">
            <v>3.9</v>
          </cell>
          <cell r="AA661">
            <v>3.7049999999999996</v>
          </cell>
          <cell r="AB661">
            <v>10</v>
          </cell>
          <cell r="AC661">
            <v>2.5299999999999998</v>
          </cell>
          <cell r="AD661">
            <v>0.3705</v>
          </cell>
          <cell r="AE661">
            <v>1.53</v>
          </cell>
          <cell r="AF661">
            <v>0.35</v>
          </cell>
          <cell r="AG661">
            <v>2.8849999999999998</v>
          </cell>
          <cell r="AH661">
            <v>1.7350000000000001</v>
          </cell>
          <cell r="AI661">
            <v>10.7</v>
          </cell>
          <cell r="AJ661">
            <v>7.8431290000000002</v>
          </cell>
        </row>
        <row r="662">
          <cell r="B662" t="str">
            <v>C2403DaloMATC</v>
          </cell>
          <cell r="C662" t="str">
            <v>Muyssen et al. 2003</v>
          </cell>
          <cell r="D662">
            <v>2003</v>
          </cell>
          <cell r="E662" t="str">
            <v>Daphnia longispina</v>
          </cell>
          <cell r="F662" t="str">
            <v xml:space="preserve">Daphnia </v>
          </cell>
          <cell r="G662" t="str">
            <v>longispina</v>
          </cell>
          <cell r="H662"/>
          <cell r="I662" t="str">
            <v>Cladocera</v>
          </cell>
          <cell r="J662" t="str">
            <v>neonates</v>
          </cell>
          <cell r="K662" t="str">
            <v>reproduction</v>
          </cell>
          <cell r="L662" t="str">
            <v>MATC</v>
          </cell>
          <cell r="M662" t="str">
            <v>ZnCl2</v>
          </cell>
          <cell r="N662" t="str">
            <v>Measured - frequency not specified</v>
          </cell>
          <cell r="O662" t="str">
            <v>renewal</v>
          </cell>
          <cell r="P662" t="str">
            <v>Chronic</v>
          </cell>
          <cell r="Q662" t="str">
            <v>21-d</v>
          </cell>
          <cell r="R662" t="str">
            <v>ramped algal mix, daily</v>
          </cell>
          <cell r="S662" t="str">
            <v>N-Sandungen</v>
          </cell>
          <cell r="T662"/>
          <cell r="U662">
            <v>20</v>
          </cell>
          <cell r="V662">
            <v>6.4</v>
          </cell>
          <cell r="W662" t="str">
            <v/>
          </cell>
          <cell r="X662" t="str">
            <v/>
          </cell>
          <cell r="Y662">
            <v>67.171422494986658</v>
          </cell>
          <cell r="Z662">
            <v>4.0999999999999996</v>
          </cell>
          <cell r="AA662">
            <v>3.8949999999999996</v>
          </cell>
          <cell r="AB662">
            <v>10</v>
          </cell>
          <cell r="AC662">
            <v>1.92</v>
          </cell>
          <cell r="AD662">
            <v>0.317</v>
          </cell>
          <cell r="AE662">
            <v>1.05</v>
          </cell>
          <cell r="AF662">
            <v>0.29499999999999998</v>
          </cell>
          <cell r="AG662">
            <v>2.3849999999999998</v>
          </cell>
          <cell r="AH662">
            <v>0.96499999999999997</v>
          </cell>
          <cell r="AI662">
            <v>9.4</v>
          </cell>
          <cell r="AJ662">
            <v>6.0996459999999999</v>
          </cell>
        </row>
        <row r="663">
          <cell r="B663" t="str">
            <v>C2404DaloMATC</v>
          </cell>
          <cell r="C663" t="str">
            <v>Muyssen et al. 2003</v>
          </cell>
          <cell r="D663">
            <v>2003</v>
          </cell>
          <cell r="E663" t="str">
            <v>Daphnia longispina</v>
          </cell>
          <cell r="F663" t="str">
            <v xml:space="preserve">Daphnia </v>
          </cell>
          <cell r="G663" t="str">
            <v>longispina</v>
          </cell>
          <cell r="H663"/>
          <cell r="I663" t="str">
            <v>Cladocera</v>
          </cell>
          <cell r="J663" t="str">
            <v>neonates</v>
          </cell>
          <cell r="K663" t="str">
            <v>reproduction</v>
          </cell>
          <cell r="L663" t="str">
            <v>MATC</v>
          </cell>
          <cell r="M663" t="str">
            <v>ZnCl2</v>
          </cell>
          <cell r="N663" t="str">
            <v>Measured - frequency not specified</v>
          </cell>
          <cell r="O663" t="str">
            <v>renewal</v>
          </cell>
          <cell r="P663" t="str">
            <v>Chronic</v>
          </cell>
          <cell r="Q663" t="str">
            <v>21-d</v>
          </cell>
          <cell r="R663" t="str">
            <v>ramped algal mix, daily</v>
          </cell>
          <cell r="S663" t="str">
            <v>N-Maridalsvann; hardness adjusted to 100 mg/L</v>
          </cell>
          <cell r="T663"/>
          <cell r="U663">
            <v>20</v>
          </cell>
          <cell r="V663">
            <v>6.7</v>
          </cell>
          <cell r="W663" t="str">
            <v/>
          </cell>
          <cell r="X663" t="str">
            <v/>
          </cell>
          <cell r="Y663">
            <v>16.522711641858304</v>
          </cell>
          <cell r="Z663">
            <v>3.9</v>
          </cell>
          <cell r="AA663">
            <v>3.7049999999999996</v>
          </cell>
          <cell r="AB663">
            <v>10</v>
          </cell>
          <cell r="AC663">
            <v>32</v>
          </cell>
          <cell r="AD663">
            <v>4.8899999999999997</v>
          </cell>
          <cell r="AE663">
            <v>1.53</v>
          </cell>
          <cell r="AF663">
            <v>0.35</v>
          </cell>
          <cell r="AG663">
            <v>20.54</v>
          </cell>
          <cell r="AH663">
            <v>53.97</v>
          </cell>
          <cell r="AI663">
            <v>5.35</v>
          </cell>
          <cell r="AJ663">
            <v>100.04102</v>
          </cell>
        </row>
        <row r="664">
          <cell r="B664" t="str">
            <v>C2405DaloMATC</v>
          </cell>
          <cell r="C664" t="str">
            <v>Muyssen et al. 2003</v>
          </cell>
          <cell r="D664">
            <v>2003</v>
          </cell>
          <cell r="E664" t="str">
            <v>Daphnia longispina</v>
          </cell>
          <cell r="F664" t="str">
            <v xml:space="preserve">Daphnia </v>
          </cell>
          <cell r="G664" t="str">
            <v>longispina</v>
          </cell>
          <cell r="H664"/>
          <cell r="I664" t="str">
            <v>Cladocera</v>
          </cell>
          <cell r="J664" t="str">
            <v>neonates</v>
          </cell>
          <cell r="K664" t="str">
            <v>reproduction</v>
          </cell>
          <cell r="L664" t="str">
            <v>MATC</v>
          </cell>
          <cell r="M664" t="str">
            <v>ZnCl2</v>
          </cell>
          <cell r="N664" t="str">
            <v>Measured - frequency not specified</v>
          </cell>
          <cell r="O664" t="str">
            <v>renewal</v>
          </cell>
          <cell r="P664" t="str">
            <v>Chronic</v>
          </cell>
          <cell r="Q664" t="str">
            <v>21-d</v>
          </cell>
          <cell r="R664" t="str">
            <v>ramped algal mix, daily</v>
          </cell>
          <cell r="S664" t="str">
            <v>N-Sandungen; hardness adjusted to 100 mg/L</v>
          </cell>
          <cell r="T664"/>
          <cell r="U664">
            <v>20</v>
          </cell>
          <cell r="V664">
            <v>6.4</v>
          </cell>
          <cell r="W664" t="str">
            <v/>
          </cell>
          <cell r="X664" t="str">
            <v/>
          </cell>
          <cell r="Y664">
            <v>293.44164666931653</v>
          </cell>
          <cell r="Z664">
            <v>4.0999999999999996</v>
          </cell>
          <cell r="AA664">
            <v>3.8949999999999996</v>
          </cell>
          <cell r="AB664">
            <v>10</v>
          </cell>
          <cell r="AC664">
            <v>32</v>
          </cell>
          <cell r="AD664">
            <v>4.8899999999999997</v>
          </cell>
          <cell r="AE664">
            <v>1.02</v>
          </cell>
          <cell r="AF664">
            <v>0.28000000000000003</v>
          </cell>
          <cell r="AG664">
            <v>20.399999999999999</v>
          </cell>
          <cell r="AH664">
            <v>54.25</v>
          </cell>
          <cell r="AI664">
            <v>4.6500000000000004</v>
          </cell>
          <cell r="AJ664">
            <v>100.04102</v>
          </cell>
        </row>
        <row r="665">
          <cell r="B665" t="str">
            <v>C649DamaNOEC</v>
          </cell>
          <cell r="C665" t="str">
            <v>Biesinger and Christensen 1972</v>
          </cell>
          <cell r="D665">
            <v>1972</v>
          </cell>
          <cell r="E665" t="str">
            <v>Daphnia magna</v>
          </cell>
          <cell r="F665" t="str">
            <v xml:space="preserve">Daphnia </v>
          </cell>
          <cell r="G665" t="str">
            <v>magna</v>
          </cell>
          <cell r="H665"/>
          <cell r="I665" t="str">
            <v>Cladocera</v>
          </cell>
          <cell r="J665" t="str">
            <v>life cycle</v>
          </cell>
          <cell r="K665" t="str">
            <v>reproduction</v>
          </cell>
          <cell r="L665" t="str">
            <v>NOEC</v>
          </cell>
          <cell r="M665"/>
          <cell r="N665"/>
          <cell r="O665" t="str">
            <v>renewal</v>
          </cell>
          <cell r="P665" t="str">
            <v>Chronic</v>
          </cell>
          <cell r="Q665" t="str">
            <v>21-d</v>
          </cell>
          <cell r="R665"/>
          <cell r="S665" t="str">
            <v>N-Lake Superior</v>
          </cell>
          <cell r="T665"/>
          <cell r="U665">
            <v>18</v>
          </cell>
          <cell r="V665">
            <v>7.7</v>
          </cell>
          <cell r="W665" t="str">
            <v/>
          </cell>
          <cell r="X665">
            <v>35</v>
          </cell>
          <cell r="Y665">
            <v>34.51</v>
          </cell>
          <cell r="Z665" t="str">
            <v/>
          </cell>
          <cell r="AA665">
            <v>1</v>
          </cell>
          <cell r="AB665">
            <v>10</v>
          </cell>
          <cell r="AC665">
            <v>13.695</v>
          </cell>
          <cell r="AD665">
            <v>3.1230000000000002</v>
          </cell>
          <cell r="AE665">
            <v>1.1299999999999999</v>
          </cell>
          <cell r="AF665">
            <v>0.53400000000000003</v>
          </cell>
          <cell r="AG665">
            <v>3.4</v>
          </cell>
          <cell r="AH665">
            <v>1.2170000000000001</v>
          </cell>
          <cell r="AI665">
            <v>42.3</v>
          </cell>
          <cell r="AJ665">
            <v>47.056928999999997</v>
          </cell>
        </row>
        <row r="666">
          <cell r="B666" t="str">
            <v>C2406DamaEC16</v>
          </cell>
          <cell r="C666" t="str">
            <v>Biesinger and Christensen 1972</v>
          </cell>
          <cell r="D666">
            <v>1972</v>
          </cell>
          <cell r="E666" t="str">
            <v>Daphnia magna</v>
          </cell>
          <cell r="F666" t="str">
            <v xml:space="preserve">Daphnia </v>
          </cell>
          <cell r="G666" t="str">
            <v>magna</v>
          </cell>
          <cell r="H666"/>
          <cell r="I666" t="str">
            <v>Cladocera</v>
          </cell>
          <cell r="J666" t="str">
            <v>life cycle</v>
          </cell>
          <cell r="K666" t="str">
            <v>reproduction</v>
          </cell>
          <cell r="L666" t="str">
            <v>EC16</v>
          </cell>
          <cell r="M666" t="str">
            <v>ZnCl2</v>
          </cell>
          <cell r="N666" t="str">
            <v>Total conc in new and at 1 week solutions</v>
          </cell>
          <cell r="O666" t="str">
            <v>renewal</v>
          </cell>
          <cell r="P666" t="str">
            <v>Chronic</v>
          </cell>
          <cell r="Q666" t="str">
            <v>21-d</v>
          </cell>
          <cell r="R666"/>
          <cell r="S666" t="str">
            <v>N-Lake Superior</v>
          </cell>
          <cell r="T666" t="str">
            <v>MLR</v>
          </cell>
          <cell r="U666">
            <v>18</v>
          </cell>
          <cell r="V666">
            <v>7.7</v>
          </cell>
          <cell r="W666" t="str">
            <v/>
          </cell>
          <cell r="X666">
            <v>70</v>
          </cell>
          <cell r="Y666">
            <v>69.02</v>
          </cell>
          <cell r="Z666" t="str">
            <v/>
          </cell>
          <cell r="AA666">
            <v>1</v>
          </cell>
          <cell r="AB666">
            <v>10</v>
          </cell>
          <cell r="AC666">
            <v>13.695</v>
          </cell>
          <cell r="AD666">
            <v>3.1230000000000002</v>
          </cell>
          <cell r="AE666">
            <v>1.1299999999999999</v>
          </cell>
          <cell r="AF666">
            <v>0.53400000000000003</v>
          </cell>
          <cell r="AG666">
            <v>3.4</v>
          </cell>
          <cell r="AH666">
            <v>1.2170000000000001</v>
          </cell>
          <cell r="AI666">
            <v>42.3</v>
          </cell>
          <cell r="AJ666">
            <v>47.056928999999997</v>
          </cell>
        </row>
        <row r="667">
          <cell r="B667" t="str">
            <v>C650DamaLOEC</v>
          </cell>
          <cell r="C667" t="str">
            <v>Biesinger et al. 1986</v>
          </cell>
          <cell r="D667">
            <v>1986</v>
          </cell>
          <cell r="E667" t="str">
            <v>Daphnia magna</v>
          </cell>
          <cell r="F667" t="str">
            <v xml:space="preserve">Daphnia </v>
          </cell>
          <cell r="G667" t="str">
            <v>magna</v>
          </cell>
          <cell r="H667"/>
          <cell r="I667" t="str">
            <v>Cladocera</v>
          </cell>
          <cell r="J667" t="str">
            <v>life cycle</v>
          </cell>
          <cell r="K667" t="str">
            <v>reproduction</v>
          </cell>
          <cell r="L667" t="str">
            <v>LOEC</v>
          </cell>
          <cell r="M667" t="str">
            <v>ZnCl2</v>
          </cell>
          <cell r="N667" t="str">
            <v>Measured Zn; no filtration mentioned</v>
          </cell>
          <cell r="O667" t="str">
            <v>renewal</v>
          </cell>
          <cell r="P667" t="str">
            <v>Chronic</v>
          </cell>
          <cell r="Q667" t="str">
            <v>21-d</v>
          </cell>
          <cell r="R667" t="str">
            <v>Trout food and dried grass</v>
          </cell>
          <cell r="S667" t="str">
            <v>N-Lake Superior</v>
          </cell>
          <cell r="T667"/>
          <cell r="U667">
            <v>18</v>
          </cell>
          <cell r="V667">
            <v>7.7</v>
          </cell>
          <cell r="W667" t="str">
            <v>&gt;</v>
          </cell>
          <cell r="X667">
            <v>140</v>
          </cell>
          <cell r="Y667">
            <v>138.04</v>
          </cell>
          <cell r="Z667" t="str">
            <v/>
          </cell>
          <cell r="AA667">
            <v>1.1000000000000001</v>
          </cell>
          <cell r="AB667">
            <v>10</v>
          </cell>
          <cell r="AC667">
            <v>13.6</v>
          </cell>
          <cell r="AD667">
            <v>3</v>
          </cell>
          <cell r="AE667">
            <v>1.3</v>
          </cell>
          <cell r="AF667">
            <v>0.56999999999999995</v>
          </cell>
          <cell r="AG667">
            <v>3.4</v>
          </cell>
          <cell r="AH667">
            <v>1.2</v>
          </cell>
          <cell r="AI667">
            <v>42</v>
          </cell>
          <cell r="AJ667">
            <v>45</v>
          </cell>
        </row>
        <row r="668">
          <cell r="B668" t="str">
            <v>C651DamaNOEC</v>
          </cell>
          <cell r="C668" t="str">
            <v>Biesinger et al. 1986</v>
          </cell>
          <cell r="D668">
            <v>1986</v>
          </cell>
          <cell r="E668" t="str">
            <v>Daphnia magna</v>
          </cell>
          <cell r="F668" t="str">
            <v xml:space="preserve">Daphnia </v>
          </cell>
          <cell r="G668" t="str">
            <v>magna</v>
          </cell>
          <cell r="H668"/>
          <cell r="I668" t="str">
            <v>Cladocera</v>
          </cell>
          <cell r="J668" t="str">
            <v>life cycle</v>
          </cell>
          <cell r="K668" t="str">
            <v>reproduction</v>
          </cell>
          <cell r="L668" t="str">
            <v>NOEC</v>
          </cell>
          <cell r="M668" t="str">
            <v>ZnCl2</v>
          </cell>
          <cell r="N668" t="str">
            <v>Measured Zn; no filtration mentioned</v>
          </cell>
          <cell r="O668" t="str">
            <v>renewal</v>
          </cell>
          <cell r="P668" t="str">
            <v>Chronic</v>
          </cell>
          <cell r="Q668" t="str">
            <v>21-d</v>
          </cell>
          <cell r="R668" t="str">
            <v>Trout food and dried grass</v>
          </cell>
          <cell r="S668" t="str">
            <v>N-Lake Superior</v>
          </cell>
          <cell r="T668"/>
          <cell r="U668">
            <v>18</v>
          </cell>
          <cell r="V668">
            <v>7.7</v>
          </cell>
          <cell r="W668" t="str">
            <v/>
          </cell>
          <cell r="X668">
            <v>74</v>
          </cell>
          <cell r="Y668">
            <v>72.963999999999999</v>
          </cell>
          <cell r="Z668" t="str">
            <v/>
          </cell>
          <cell r="AA668">
            <v>1</v>
          </cell>
          <cell r="AB668">
            <v>10</v>
          </cell>
          <cell r="AC668">
            <v>13.7</v>
          </cell>
          <cell r="AD668">
            <v>3.1</v>
          </cell>
          <cell r="AE668">
            <v>1.1000000000000001</v>
          </cell>
          <cell r="AF668">
            <v>0.5</v>
          </cell>
          <cell r="AG668">
            <v>3.4</v>
          </cell>
          <cell r="AH668">
            <v>1.2</v>
          </cell>
          <cell r="AI668">
            <v>42.3</v>
          </cell>
          <cell r="AJ668">
            <v>46.974699999999999</v>
          </cell>
        </row>
        <row r="669">
          <cell r="B669" t="str">
            <v>C2407DamaMATC</v>
          </cell>
          <cell r="C669" t="str">
            <v>Biesinger et al. 1986</v>
          </cell>
          <cell r="D669">
            <v>1986</v>
          </cell>
          <cell r="E669" t="str">
            <v>Daphnia magna</v>
          </cell>
          <cell r="F669" t="str">
            <v xml:space="preserve">Daphnia </v>
          </cell>
          <cell r="G669" t="str">
            <v>magna</v>
          </cell>
          <cell r="H669"/>
          <cell r="I669" t="str">
            <v>Cladocera</v>
          </cell>
          <cell r="J669" t="str">
            <v>life cycle</v>
          </cell>
          <cell r="K669" t="str">
            <v>reproduction</v>
          </cell>
          <cell r="L669" t="str">
            <v>MATC</v>
          </cell>
          <cell r="M669" t="str">
            <v>ZnCl2</v>
          </cell>
          <cell r="N669" t="str">
            <v>Measured Zn; no filtration mentioned</v>
          </cell>
          <cell r="O669" t="str">
            <v>renewal</v>
          </cell>
          <cell r="P669" t="str">
            <v>Chronic</v>
          </cell>
          <cell r="Q669" t="str">
            <v>21-d</v>
          </cell>
          <cell r="R669" t="str">
            <v>Trout food and dried grass</v>
          </cell>
          <cell r="S669" t="str">
            <v>N-Lake Superior</v>
          </cell>
          <cell r="T669"/>
          <cell r="U669">
            <v>18</v>
          </cell>
          <cell r="V669">
            <v>7.7</v>
          </cell>
          <cell r="W669" t="str">
            <v/>
          </cell>
          <cell r="X669">
            <v>101.89308121751938</v>
          </cell>
          <cell r="Y669">
            <v>100.46657808047411</v>
          </cell>
          <cell r="Z669" t="str">
            <v/>
          </cell>
          <cell r="AA669">
            <v>1</v>
          </cell>
          <cell r="AB669">
            <v>10</v>
          </cell>
          <cell r="AC669">
            <v>13.7</v>
          </cell>
          <cell r="AD669">
            <v>3.1</v>
          </cell>
          <cell r="AE669">
            <v>1.1000000000000001</v>
          </cell>
          <cell r="AF669">
            <v>0.5</v>
          </cell>
          <cell r="AG669">
            <v>3.4</v>
          </cell>
          <cell r="AH669">
            <v>1.2</v>
          </cell>
          <cell r="AI669">
            <v>42.3</v>
          </cell>
          <cell r="AJ669">
            <v>46.974699999999999</v>
          </cell>
        </row>
        <row r="670">
          <cell r="B670" t="str">
            <v>C652DamaEC20</v>
          </cell>
          <cell r="C670" t="str">
            <v>Chapman et al. Manuscript</v>
          </cell>
          <cell r="D670" t="str">
            <v>cript</v>
          </cell>
          <cell r="E670" t="str">
            <v>Daphnia magna</v>
          </cell>
          <cell r="F670" t="str">
            <v xml:space="preserve">Daphnia </v>
          </cell>
          <cell r="G670" t="str">
            <v>magna</v>
          </cell>
          <cell r="H670"/>
          <cell r="I670" t="str">
            <v>Cladocera</v>
          </cell>
          <cell r="J670" t="str">
            <v>life cycle</v>
          </cell>
          <cell r="K670" t="str">
            <v>reproduction</v>
          </cell>
          <cell r="L670" t="str">
            <v>EC20</v>
          </cell>
          <cell r="M670" t="str">
            <v>ZnCl2</v>
          </cell>
          <cell r="N670" t="str">
            <v>Total and dissolved in new and old solutions</v>
          </cell>
          <cell r="O670" t="str">
            <v>renewal</v>
          </cell>
          <cell r="P670" t="str">
            <v>Chronic</v>
          </cell>
          <cell r="Q670" t="str">
            <v>21-d</v>
          </cell>
          <cell r="R670" t="str">
            <v>Daphnid food suspension</v>
          </cell>
          <cell r="S670" t="str">
            <v>WA-Env. Research Lab, Corvalis + Salts</v>
          </cell>
          <cell r="T670" t="str">
            <v>MLR</v>
          </cell>
          <cell r="U670">
            <v>20</v>
          </cell>
          <cell r="V670">
            <v>7.8</v>
          </cell>
          <cell r="W670" t="str">
            <v/>
          </cell>
          <cell r="X670">
            <v>51</v>
          </cell>
          <cell r="Y670">
            <v>50.286000000000001</v>
          </cell>
          <cell r="Z670" t="str">
            <v/>
          </cell>
          <cell r="AA670">
            <v>1.26</v>
          </cell>
          <cell r="AB670">
            <v>10</v>
          </cell>
          <cell r="AC670">
            <v>29</v>
          </cell>
          <cell r="AD670">
            <v>6.8</v>
          </cell>
          <cell r="AE670">
            <v>29</v>
          </cell>
          <cell r="AF670">
            <v>5.3</v>
          </cell>
          <cell r="AG670">
            <v>57</v>
          </cell>
          <cell r="AH670">
            <v>21</v>
          </cell>
          <cell r="AI670">
            <v>80.5</v>
          </cell>
          <cell r="AJ670">
            <v>104</v>
          </cell>
        </row>
        <row r="671">
          <cell r="B671" t="str">
            <v>C653DamaMATC</v>
          </cell>
          <cell r="C671" t="str">
            <v>Chapman et al. Manuscript</v>
          </cell>
          <cell r="D671" t="str">
            <v>cript</v>
          </cell>
          <cell r="E671" t="str">
            <v>Daphnia magna</v>
          </cell>
          <cell r="F671" t="str">
            <v xml:space="preserve">Daphnia </v>
          </cell>
          <cell r="G671" t="str">
            <v>magna</v>
          </cell>
          <cell r="H671"/>
          <cell r="I671" t="str">
            <v>Cladocera</v>
          </cell>
          <cell r="J671" t="str">
            <v>life cycle</v>
          </cell>
          <cell r="K671" t="str">
            <v>reproduction</v>
          </cell>
          <cell r="L671" t="str">
            <v>MATC</v>
          </cell>
          <cell r="M671" t="str">
            <v>ZnCl2</v>
          </cell>
          <cell r="N671" t="str">
            <v>Total and dissolved in new and old solutions</v>
          </cell>
          <cell r="O671" t="str">
            <v>renewal</v>
          </cell>
          <cell r="P671" t="str">
            <v>Chronic</v>
          </cell>
          <cell r="Q671" t="str">
            <v>21-d</v>
          </cell>
          <cell r="R671" t="str">
            <v>Daphnid food suspension</v>
          </cell>
          <cell r="S671" t="str">
            <v>WA-Env. Research Lab, Corvalis + Salts</v>
          </cell>
          <cell r="T671"/>
          <cell r="U671">
            <v>20</v>
          </cell>
          <cell r="V671">
            <v>7.5</v>
          </cell>
          <cell r="W671" t="str">
            <v/>
          </cell>
          <cell r="X671" t="str">
            <v/>
          </cell>
          <cell r="Y671">
            <v>136</v>
          </cell>
          <cell r="Z671" t="str">
            <v/>
          </cell>
          <cell r="AA671">
            <v>1.26</v>
          </cell>
          <cell r="AB671">
            <v>10</v>
          </cell>
          <cell r="AC671">
            <v>14</v>
          </cell>
          <cell r="AD671">
            <v>3.5</v>
          </cell>
          <cell r="AE671">
            <v>12</v>
          </cell>
          <cell r="AF671">
            <v>2.9</v>
          </cell>
          <cell r="AG671">
            <v>23</v>
          </cell>
          <cell r="AH671">
            <v>11</v>
          </cell>
          <cell r="AI671">
            <v>39</v>
          </cell>
          <cell r="AJ671">
            <v>52</v>
          </cell>
        </row>
        <row r="672">
          <cell r="B672" t="str">
            <v>C654DamaMATC</v>
          </cell>
          <cell r="C672" t="str">
            <v>Chapman et al. Manuscript</v>
          </cell>
          <cell r="D672" t="str">
            <v>cript</v>
          </cell>
          <cell r="E672" t="str">
            <v>Daphnia magna</v>
          </cell>
          <cell r="F672" t="str">
            <v xml:space="preserve">Daphnia </v>
          </cell>
          <cell r="G672" t="str">
            <v>magna</v>
          </cell>
          <cell r="H672"/>
          <cell r="I672" t="str">
            <v>Cladocera</v>
          </cell>
          <cell r="J672" t="str">
            <v>life cycle</v>
          </cell>
          <cell r="K672" t="str">
            <v>reproduction</v>
          </cell>
          <cell r="L672" t="str">
            <v>MATC</v>
          </cell>
          <cell r="M672" t="str">
            <v>ZnCl2</v>
          </cell>
          <cell r="N672" t="str">
            <v>Total and dissolved in new and old solutions</v>
          </cell>
          <cell r="O672" t="str">
            <v>renewal</v>
          </cell>
          <cell r="P672" t="str">
            <v>Chronic</v>
          </cell>
          <cell r="Q672" t="str">
            <v>21-d</v>
          </cell>
          <cell r="R672" t="str">
            <v>Daphnid food suspension</v>
          </cell>
          <cell r="S672" t="str">
            <v>WA-Env. Research Lab, Corvalis + Salts</v>
          </cell>
          <cell r="T672"/>
          <cell r="U672">
            <v>20</v>
          </cell>
          <cell r="V672">
            <v>8.1999999999999993</v>
          </cell>
          <cell r="W672" t="str">
            <v/>
          </cell>
          <cell r="X672" t="str">
            <v/>
          </cell>
          <cell r="Y672">
            <v>47</v>
          </cell>
          <cell r="Z672" t="str">
            <v/>
          </cell>
          <cell r="AA672">
            <v>1.26</v>
          </cell>
          <cell r="AB672">
            <v>10</v>
          </cell>
          <cell r="AC672">
            <v>58</v>
          </cell>
          <cell r="AD672">
            <v>13</v>
          </cell>
          <cell r="AE672">
            <v>62</v>
          </cell>
          <cell r="AF672">
            <v>8.1999999999999993</v>
          </cell>
          <cell r="AG672">
            <v>127</v>
          </cell>
          <cell r="AH672">
            <v>40</v>
          </cell>
          <cell r="AI672">
            <v>168</v>
          </cell>
          <cell r="AJ672">
            <v>211</v>
          </cell>
        </row>
        <row r="673">
          <cell r="B673" t="str">
            <v>C655DamaNOEC</v>
          </cell>
          <cell r="C673" t="str">
            <v>Chapman et al. Manuscript</v>
          </cell>
          <cell r="D673" t="str">
            <v>cript</v>
          </cell>
          <cell r="E673" t="str">
            <v>Daphnia magna</v>
          </cell>
          <cell r="F673" t="str">
            <v xml:space="preserve">Daphnia </v>
          </cell>
          <cell r="G673" t="str">
            <v>magna</v>
          </cell>
          <cell r="H673"/>
          <cell r="I673" t="str">
            <v>Cladocera</v>
          </cell>
          <cell r="J673" t="str">
            <v>life cycle</v>
          </cell>
          <cell r="K673" t="str">
            <v>reproduction</v>
          </cell>
          <cell r="L673" t="str">
            <v>NOEC</v>
          </cell>
          <cell r="M673" t="str">
            <v>ZnCl2</v>
          </cell>
          <cell r="N673" t="str">
            <v>Total and dissolved in new and old solutions</v>
          </cell>
          <cell r="O673" t="str">
            <v>renewal</v>
          </cell>
          <cell r="P673" t="str">
            <v>Chronic</v>
          </cell>
          <cell r="Q673" t="str">
            <v>21-d</v>
          </cell>
          <cell r="R673" t="str">
            <v>Daphnid food suspension</v>
          </cell>
          <cell r="S673" t="str">
            <v>WA-Env. Research Lab, Corvalis + Salts</v>
          </cell>
          <cell r="T673"/>
          <cell r="U673">
            <v>20</v>
          </cell>
          <cell r="V673">
            <v>7.5</v>
          </cell>
          <cell r="W673" t="str">
            <v/>
          </cell>
          <cell r="X673" t="str">
            <v/>
          </cell>
          <cell r="Y673">
            <v>97</v>
          </cell>
          <cell r="Z673" t="str">
            <v/>
          </cell>
          <cell r="AA673">
            <v>1.26</v>
          </cell>
          <cell r="AB673">
            <v>10</v>
          </cell>
          <cell r="AC673">
            <v>14</v>
          </cell>
          <cell r="AD673">
            <v>3.5</v>
          </cell>
          <cell r="AE673">
            <v>12</v>
          </cell>
          <cell r="AF673">
            <v>2.9</v>
          </cell>
          <cell r="AG673">
            <v>23</v>
          </cell>
          <cell r="AH673">
            <v>11</v>
          </cell>
          <cell r="AI673">
            <v>39</v>
          </cell>
          <cell r="AJ673">
            <v>52</v>
          </cell>
        </row>
        <row r="674">
          <cell r="B674" t="str">
            <v>C656DamaNOEC</v>
          </cell>
          <cell r="C674" t="str">
            <v>Chapman et al. Manuscript</v>
          </cell>
          <cell r="D674" t="str">
            <v>cript</v>
          </cell>
          <cell r="E674" t="str">
            <v>Daphnia magna</v>
          </cell>
          <cell r="F674" t="str">
            <v xml:space="preserve">Daphnia </v>
          </cell>
          <cell r="G674" t="str">
            <v>magna</v>
          </cell>
          <cell r="H674"/>
          <cell r="I674" t="str">
            <v>Cladocera</v>
          </cell>
          <cell r="J674" t="str">
            <v>life cycle</v>
          </cell>
          <cell r="K674" t="str">
            <v>reproduction</v>
          </cell>
          <cell r="L674" t="str">
            <v>NOEC</v>
          </cell>
          <cell r="M674" t="str">
            <v>ZnCl2</v>
          </cell>
          <cell r="N674" t="str">
            <v>Total and dissolved in new and old solutions</v>
          </cell>
          <cell r="O674" t="str">
            <v>renewal</v>
          </cell>
          <cell r="P674" t="str">
            <v>Chronic</v>
          </cell>
          <cell r="Q674" t="str">
            <v>21-d</v>
          </cell>
          <cell r="R674" t="str">
            <v>Daphnid food suspension</v>
          </cell>
          <cell r="S674" t="str">
            <v>WA-Env. Research Lab, Corvalis + Salts</v>
          </cell>
          <cell r="T674"/>
          <cell r="U674">
            <v>20</v>
          </cell>
          <cell r="V674">
            <v>7.8</v>
          </cell>
          <cell r="W674" t="str">
            <v/>
          </cell>
          <cell r="X674" t="str">
            <v/>
          </cell>
          <cell r="Y674">
            <v>43</v>
          </cell>
          <cell r="Z674" t="str">
            <v/>
          </cell>
          <cell r="AA674">
            <v>1.26</v>
          </cell>
          <cell r="AB674">
            <v>10</v>
          </cell>
          <cell r="AC674">
            <v>29</v>
          </cell>
          <cell r="AD674">
            <v>6.8</v>
          </cell>
          <cell r="AE674">
            <v>29</v>
          </cell>
          <cell r="AF674">
            <v>5.3</v>
          </cell>
          <cell r="AG674">
            <v>57</v>
          </cell>
          <cell r="AH674">
            <v>21</v>
          </cell>
          <cell r="AI674">
            <v>80.5</v>
          </cell>
          <cell r="AJ674">
            <v>104</v>
          </cell>
        </row>
        <row r="675">
          <cell r="B675" t="str">
            <v>C657DamaNOEC</v>
          </cell>
          <cell r="C675" t="str">
            <v>Chapman et al. Manuscript</v>
          </cell>
          <cell r="D675" t="str">
            <v>cript</v>
          </cell>
          <cell r="E675" t="str">
            <v>Daphnia magna</v>
          </cell>
          <cell r="F675" t="str">
            <v xml:space="preserve">Daphnia </v>
          </cell>
          <cell r="G675" t="str">
            <v>magna</v>
          </cell>
          <cell r="H675"/>
          <cell r="I675" t="str">
            <v>Cladocera</v>
          </cell>
          <cell r="J675" t="str">
            <v>life cycle</v>
          </cell>
          <cell r="K675" t="str">
            <v>reproduction</v>
          </cell>
          <cell r="L675" t="str">
            <v>NOEC</v>
          </cell>
          <cell r="M675" t="str">
            <v>ZnCl2</v>
          </cell>
          <cell r="N675" t="str">
            <v>Total and dissolved in new and old solutions</v>
          </cell>
          <cell r="O675" t="str">
            <v>renewal</v>
          </cell>
          <cell r="P675" t="str">
            <v>Chronic</v>
          </cell>
          <cell r="Q675" t="str">
            <v>21-d</v>
          </cell>
          <cell r="R675" t="str">
            <v>Daphnid food suspension</v>
          </cell>
          <cell r="S675" t="str">
            <v>WA-Env. Research Lab, Corvalis + Salts</v>
          </cell>
          <cell r="T675"/>
          <cell r="U675">
            <v>20</v>
          </cell>
          <cell r="V675">
            <v>8.1999999999999993</v>
          </cell>
          <cell r="W675" t="str">
            <v/>
          </cell>
          <cell r="X675" t="str">
            <v/>
          </cell>
          <cell r="Y675">
            <v>42</v>
          </cell>
          <cell r="Z675" t="str">
            <v/>
          </cell>
          <cell r="AA675">
            <v>1.26</v>
          </cell>
          <cell r="AB675">
            <v>10</v>
          </cell>
          <cell r="AC675">
            <v>58</v>
          </cell>
          <cell r="AD675">
            <v>13</v>
          </cell>
          <cell r="AE675">
            <v>62</v>
          </cell>
          <cell r="AF675">
            <v>8.1999999999999993</v>
          </cell>
          <cell r="AG675">
            <v>127</v>
          </cell>
          <cell r="AH675">
            <v>40</v>
          </cell>
          <cell r="AI675">
            <v>168</v>
          </cell>
          <cell r="AJ675">
            <v>211</v>
          </cell>
        </row>
        <row r="676">
          <cell r="B676" t="str">
            <v>C658DamaMATC</v>
          </cell>
          <cell r="C676" t="str">
            <v>Chapman et al. Manuscript</v>
          </cell>
          <cell r="D676" t="str">
            <v>cript</v>
          </cell>
          <cell r="E676" t="str">
            <v>Daphnia magna</v>
          </cell>
          <cell r="F676" t="str">
            <v xml:space="preserve">Daphnia </v>
          </cell>
          <cell r="G676" t="str">
            <v>magna</v>
          </cell>
          <cell r="H676"/>
          <cell r="I676" t="str">
            <v>Cladocera</v>
          </cell>
          <cell r="J676" t="str">
            <v>life cycle</v>
          </cell>
          <cell r="K676" t="str">
            <v>reproduction</v>
          </cell>
          <cell r="L676" t="str">
            <v>MATC</v>
          </cell>
          <cell r="M676" t="str">
            <v>ZnCl2</v>
          </cell>
          <cell r="N676" t="str">
            <v>Total and dissolved in new and old solutions</v>
          </cell>
          <cell r="O676" t="str">
            <v>renewal</v>
          </cell>
          <cell r="P676" t="str">
            <v>Chronic</v>
          </cell>
          <cell r="Q676" t="str">
            <v>21-d</v>
          </cell>
          <cell r="R676" t="str">
            <v>Daphnid food suspension</v>
          </cell>
          <cell r="S676" t="str">
            <v>WA-Env. Research Lab, Corvalis + Salts</v>
          </cell>
          <cell r="T676"/>
          <cell r="U676">
            <v>20</v>
          </cell>
          <cell r="V676">
            <v>7.8</v>
          </cell>
          <cell r="W676" t="str">
            <v/>
          </cell>
          <cell r="X676" t="str">
            <v/>
          </cell>
          <cell r="Y676">
            <v>47</v>
          </cell>
          <cell r="Z676" t="str">
            <v/>
          </cell>
          <cell r="AA676">
            <v>1.26</v>
          </cell>
          <cell r="AB676">
            <v>10</v>
          </cell>
          <cell r="AC676">
            <v>29</v>
          </cell>
          <cell r="AD676">
            <v>6.8</v>
          </cell>
          <cell r="AE676">
            <v>29</v>
          </cell>
          <cell r="AF676">
            <v>5.3</v>
          </cell>
          <cell r="AG676">
            <v>57</v>
          </cell>
          <cell r="AH676">
            <v>21</v>
          </cell>
          <cell r="AI676">
            <v>80.5</v>
          </cell>
          <cell r="AJ676">
            <v>104</v>
          </cell>
        </row>
        <row r="677">
          <cell r="B677" t="str">
            <v>C659DamaEC20</v>
          </cell>
          <cell r="C677" t="str">
            <v>De Schamphelaere et al. 2003</v>
          </cell>
          <cell r="D677">
            <v>2003</v>
          </cell>
          <cell r="E677" t="str">
            <v>Daphnia magna</v>
          </cell>
          <cell r="F677" t="str">
            <v xml:space="preserve">Daphnia </v>
          </cell>
          <cell r="G677" t="str">
            <v>magna</v>
          </cell>
          <cell r="H677"/>
          <cell r="I677" t="str">
            <v>Cladocera</v>
          </cell>
          <cell r="J677" t="str">
            <v>life cycle</v>
          </cell>
          <cell r="K677" t="str">
            <v>reproduction</v>
          </cell>
          <cell r="L677" t="str">
            <v>EC20</v>
          </cell>
          <cell r="M677" t="str">
            <v>ZnCl2</v>
          </cell>
          <cell r="N677" t="str">
            <v>Measured - beginning and end</v>
          </cell>
          <cell r="O677" t="str">
            <v>renewal</v>
          </cell>
          <cell r="P677" t="str">
            <v>Chronic</v>
          </cell>
          <cell r="Q677" t="str">
            <v>21-d</v>
          </cell>
          <cell r="R677" t="str">
            <v>ramped algal mix, daily</v>
          </cell>
          <cell r="S677" t="str">
            <v>S-chemistry provided</v>
          </cell>
          <cell r="T677" t="str">
            <v>MLR</v>
          </cell>
          <cell r="U677">
            <v>20</v>
          </cell>
          <cell r="V677">
            <v>6.6</v>
          </cell>
          <cell r="W677" t="str">
            <v/>
          </cell>
          <cell r="X677" t="str">
            <v/>
          </cell>
          <cell r="Y677">
            <v>91.134</v>
          </cell>
          <cell r="Z677" t="str">
            <v/>
          </cell>
          <cell r="AA677">
            <v>0.3</v>
          </cell>
          <cell r="AB677">
            <v>10</v>
          </cell>
          <cell r="AC677">
            <v>10.019500000000001</v>
          </cell>
          <cell r="AD677">
            <v>6.0762499999999999</v>
          </cell>
          <cell r="AE677">
            <v>47.819200000000002</v>
          </cell>
          <cell r="AF677">
            <v>3.1</v>
          </cell>
          <cell r="AG677">
            <v>24.015250000000002</v>
          </cell>
          <cell r="AH677">
            <v>20.5</v>
          </cell>
          <cell r="AI677">
            <v>3.27</v>
          </cell>
          <cell r="AJ677">
            <v>50.040689</v>
          </cell>
        </row>
        <row r="678">
          <cell r="B678" t="str">
            <v>C660DamaEC20</v>
          </cell>
          <cell r="C678" t="str">
            <v>De Schamphelaere et al. 2003</v>
          </cell>
          <cell r="D678">
            <v>2003</v>
          </cell>
          <cell r="E678" t="str">
            <v>Daphnia magna</v>
          </cell>
          <cell r="F678" t="str">
            <v xml:space="preserve">Daphnia </v>
          </cell>
          <cell r="G678" t="str">
            <v>magna</v>
          </cell>
          <cell r="H678"/>
          <cell r="I678" t="str">
            <v>Cladocera</v>
          </cell>
          <cell r="J678" t="str">
            <v>life cycle</v>
          </cell>
          <cell r="K678" t="str">
            <v>reproduction</v>
          </cell>
          <cell r="L678" t="str">
            <v>EC20</v>
          </cell>
          <cell r="M678" t="str">
            <v>ZnCl2</v>
          </cell>
          <cell r="N678" t="str">
            <v>Measured - beginning and end</v>
          </cell>
          <cell r="O678" t="str">
            <v>renewal</v>
          </cell>
          <cell r="P678" t="str">
            <v>Chronic</v>
          </cell>
          <cell r="Q678" t="str">
            <v>21-d</v>
          </cell>
          <cell r="R678" t="str">
            <v>ramped algal mix, daily</v>
          </cell>
          <cell r="S678" t="str">
            <v>S-chemistry provided</v>
          </cell>
          <cell r="T678" t="str">
            <v>MLR</v>
          </cell>
          <cell r="U678">
            <v>20</v>
          </cell>
          <cell r="V678">
            <v>6.6</v>
          </cell>
          <cell r="W678" t="str">
            <v/>
          </cell>
          <cell r="X678" t="str">
            <v/>
          </cell>
          <cell r="Y678">
            <v>133.13</v>
          </cell>
          <cell r="Z678" t="str">
            <v/>
          </cell>
          <cell r="AA678">
            <v>0.3</v>
          </cell>
          <cell r="AB678">
            <v>10</v>
          </cell>
          <cell r="AC678">
            <v>20.039000000000001</v>
          </cell>
          <cell r="AD678">
            <v>6.0762499999999999</v>
          </cell>
          <cell r="AE678">
            <v>47.819200000000002</v>
          </cell>
          <cell r="AF678">
            <v>3.1</v>
          </cell>
          <cell r="AG678">
            <v>24.015250000000002</v>
          </cell>
          <cell r="AH678">
            <v>38.200000000000003</v>
          </cell>
          <cell r="AI678">
            <v>3.27</v>
          </cell>
          <cell r="AJ678">
            <v>75.059380500000003</v>
          </cell>
        </row>
        <row r="679">
          <cell r="B679" t="str">
            <v>C661DamaEC20</v>
          </cell>
          <cell r="C679" t="str">
            <v>De Schamphelaere et al. 2003</v>
          </cell>
          <cell r="D679">
            <v>2003</v>
          </cell>
          <cell r="E679" t="str">
            <v>Daphnia magna</v>
          </cell>
          <cell r="F679" t="str">
            <v xml:space="preserve">Daphnia </v>
          </cell>
          <cell r="G679" t="str">
            <v>magna</v>
          </cell>
          <cell r="H679"/>
          <cell r="I679" t="str">
            <v>Cladocera</v>
          </cell>
          <cell r="J679" t="str">
            <v>life cycle</v>
          </cell>
          <cell r="K679" t="str">
            <v>reproduction</v>
          </cell>
          <cell r="L679" t="str">
            <v>EC20</v>
          </cell>
          <cell r="M679" t="str">
            <v>ZnCl2</v>
          </cell>
          <cell r="N679" t="str">
            <v>Measured - beginning and end</v>
          </cell>
          <cell r="O679" t="str">
            <v>renewal</v>
          </cell>
          <cell r="P679" t="str">
            <v>Chronic</v>
          </cell>
          <cell r="Q679" t="str">
            <v>21-d</v>
          </cell>
          <cell r="R679" t="str">
            <v>ramped algal mix, daily</v>
          </cell>
          <cell r="S679" t="str">
            <v>S-chemistry provided</v>
          </cell>
          <cell r="T679" t="str">
            <v>MLR</v>
          </cell>
          <cell r="U679">
            <v>20</v>
          </cell>
          <cell r="V679">
            <v>6.6</v>
          </cell>
          <cell r="W679" t="str">
            <v/>
          </cell>
          <cell r="X679" t="str">
            <v/>
          </cell>
          <cell r="Y679">
            <v>180.1</v>
          </cell>
          <cell r="Z679" t="str">
            <v/>
          </cell>
          <cell r="AA679">
            <v>0.3</v>
          </cell>
          <cell r="AB679">
            <v>10</v>
          </cell>
          <cell r="AC679">
            <v>40.078000000000003</v>
          </cell>
          <cell r="AD679">
            <v>6.0762499999999999</v>
          </cell>
          <cell r="AE679">
            <v>47.819200000000002</v>
          </cell>
          <cell r="AF679">
            <v>3.1</v>
          </cell>
          <cell r="AG679">
            <v>24.015250000000002</v>
          </cell>
          <cell r="AH679">
            <v>73.7</v>
          </cell>
          <cell r="AI679">
            <v>3.27</v>
          </cell>
          <cell r="AJ679">
            <v>125.09676349999999</v>
          </cell>
        </row>
        <row r="680">
          <cell r="B680" t="str">
            <v>C662DamaEC20</v>
          </cell>
          <cell r="C680" t="str">
            <v>De Schamphelaere et al. 2003</v>
          </cell>
          <cell r="D680">
            <v>2003</v>
          </cell>
          <cell r="E680" t="str">
            <v>Daphnia magna</v>
          </cell>
          <cell r="F680" t="str">
            <v xml:space="preserve">Daphnia </v>
          </cell>
          <cell r="G680" t="str">
            <v>magna</v>
          </cell>
          <cell r="H680"/>
          <cell r="I680" t="str">
            <v>Cladocera</v>
          </cell>
          <cell r="J680" t="str">
            <v>life cycle</v>
          </cell>
          <cell r="K680" t="str">
            <v>reproduction</v>
          </cell>
          <cell r="L680" t="str">
            <v>EC20</v>
          </cell>
          <cell r="M680" t="str">
            <v>ZnCl2</v>
          </cell>
          <cell r="N680" t="str">
            <v>Measured - beginning and end</v>
          </cell>
          <cell r="O680" t="str">
            <v>renewal</v>
          </cell>
          <cell r="P680" t="str">
            <v>Chronic</v>
          </cell>
          <cell r="Q680" t="str">
            <v>21-d</v>
          </cell>
          <cell r="R680" t="str">
            <v>ramped algal mix, daily</v>
          </cell>
          <cell r="S680" t="str">
            <v>S-chemistry provided</v>
          </cell>
          <cell r="T680" t="str">
            <v>MLR</v>
          </cell>
          <cell r="U680">
            <v>20</v>
          </cell>
          <cell r="V680">
            <v>6.6</v>
          </cell>
          <cell r="W680" t="str">
            <v/>
          </cell>
          <cell r="X680" t="str">
            <v/>
          </cell>
          <cell r="Y680">
            <v>94.036000000000001</v>
          </cell>
          <cell r="Z680" t="str">
            <v/>
          </cell>
          <cell r="AA680">
            <v>0.3</v>
          </cell>
          <cell r="AB680">
            <v>10</v>
          </cell>
          <cell r="AC680">
            <v>80.156000000000006</v>
          </cell>
          <cell r="AD680">
            <v>6.0762499999999999</v>
          </cell>
          <cell r="AE680">
            <v>47.819200000000002</v>
          </cell>
          <cell r="AF680">
            <v>3.1</v>
          </cell>
          <cell r="AG680">
            <v>24.015250000000002</v>
          </cell>
          <cell r="AH680">
            <v>144.6</v>
          </cell>
          <cell r="AI680">
            <v>3.27</v>
          </cell>
          <cell r="AJ680">
            <v>225.17152949999999</v>
          </cell>
        </row>
        <row r="681">
          <cell r="B681" t="str">
            <v>C663DamaEC20</v>
          </cell>
          <cell r="C681" t="str">
            <v>De Schamphelaere et al. 2003</v>
          </cell>
          <cell r="D681">
            <v>2003</v>
          </cell>
          <cell r="E681" t="str">
            <v>Daphnia magna</v>
          </cell>
          <cell r="F681" t="str">
            <v xml:space="preserve">Daphnia </v>
          </cell>
          <cell r="G681" t="str">
            <v>magna</v>
          </cell>
          <cell r="H681"/>
          <cell r="I681" t="str">
            <v>Cladocera</v>
          </cell>
          <cell r="J681" t="str">
            <v>life cycle</v>
          </cell>
          <cell r="K681" t="str">
            <v>reproduction</v>
          </cell>
          <cell r="L681" t="str">
            <v>EC20</v>
          </cell>
          <cell r="M681" t="str">
            <v>ZnCl2</v>
          </cell>
          <cell r="N681" t="str">
            <v>Measured - beginning and end</v>
          </cell>
          <cell r="O681" t="str">
            <v>renewal</v>
          </cell>
          <cell r="P681" t="str">
            <v>Chronic</v>
          </cell>
          <cell r="Q681" t="str">
            <v>21-d</v>
          </cell>
          <cell r="R681" t="str">
            <v>ramped algal mix, daily</v>
          </cell>
          <cell r="S681" t="str">
            <v>S-chemistry provided</v>
          </cell>
          <cell r="T681" t="str">
            <v>MLR</v>
          </cell>
          <cell r="U681">
            <v>20</v>
          </cell>
          <cell r="V681">
            <v>6.6</v>
          </cell>
          <cell r="W681" t="str">
            <v/>
          </cell>
          <cell r="X681" t="str">
            <v/>
          </cell>
          <cell r="Y681">
            <v>147.87</v>
          </cell>
          <cell r="Z681" t="str">
            <v/>
          </cell>
          <cell r="AA681">
            <v>0.3</v>
          </cell>
          <cell r="AB681">
            <v>10</v>
          </cell>
          <cell r="AC681">
            <v>120.23399999999999</v>
          </cell>
          <cell r="AD681">
            <v>6.0762499999999999</v>
          </cell>
          <cell r="AE681">
            <v>47.819200000000002</v>
          </cell>
          <cell r="AF681">
            <v>3.1</v>
          </cell>
          <cell r="AG681">
            <v>24.015250000000002</v>
          </cell>
          <cell r="AH681">
            <v>215.5</v>
          </cell>
          <cell r="AI681">
            <v>3.27</v>
          </cell>
          <cell r="AJ681">
            <v>325.24629549999997</v>
          </cell>
        </row>
        <row r="682">
          <cell r="B682" t="str">
            <v>C664DamaEC20</v>
          </cell>
          <cell r="C682" t="str">
            <v>De Schamphelaere et al. 2003</v>
          </cell>
          <cell r="D682">
            <v>2003</v>
          </cell>
          <cell r="E682" t="str">
            <v>Daphnia magna</v>
          </cell>
          <cell r="F682" t="str">
            <v xml:space="preserve">Daphnia </v>
          </cell>
          <cell r="G682" t="str">
            <v>magna</v>
          </cell>
          <cell r="H682"/>
          <cell r="I682" t="str">
            <v>Cladocera</v>
          </cell>
          <cell r="J682" t="str">
            <v>life cycle</v>
          </cell>
          <cell r="K682" t="str">
            <v>reproduction</v>
          </cell>
          <cell r="L682" t="str">
            <v>EC20</v>
          </cell>
          <cell r="M682" t="str">
            <v>ZnCl2</v>
          </cell>
          <cell r="N682" t="str">
            <v>Measured - beginning and end</v>
          </cell>
          <cell r="O682" t="str">
            <v>renewal</v>
          </cell>
          <cell r="P682" t="str">
            <v>Chronic</v>
          </cell>
          <cell r="Q682" t="str">
            <v>21-d</v>
          </cell>
          <cell r="R682" t="str">
            <v>ramped algal mix, daily</v>
          </cell>
          <cell r="S682" t="str">
            <v>S-chemistry provided</v>
          </cell>
          <cell r="T682" t="str">
            <v>MLR</v>
          </cell>
          <cell r="U682">
            <v>20</v>
          </cell>
          <cell r="V682">
            <v>6.6</v>
          </cell>
          <cell r="W682" t="str">
            <v/>
          </cell>
          <cell r="X682" t="str">
            <v/>
          </cell>
          <cell r="Y682">
            <v>48.929000000000002</v>
          </cell>
          <cell r="Z682" t="str">
            <v/>
          </cell>
          <cell r="AA682">
            <v>0.3</v>
          </cell>
          <cell r="AB682">
            <v>10</v>
          </cell>
          <cell r="AC682">
            <v>160.30000000000001</v>
          </cell>
          <cell r="AD682">
            <v>6.0762499999999999</v>
          </cell>
          <cell r="AE682">
            <v>47.819200000000002</v>
          </cell>
          <cell r="AF682">
            <v>3.1</v>
          </cell>
          <cell r="AG682">
            <v>24.015250000000002</v>
          </cell>
          <cell r="AH682">
            <v>286.39999999999998</v>
          </cell>
          <cell r="AI682">
            <v>3.27</v>
          </cell>
          <cell r="AJ682">
            <v>425</v>
          </cell>
        </row>
        <row r="683">
          <cell r="B683" t="str">
            <v>C665DamaEC20</v>
          </cell>
          <cell r="C683" t="str">
            <v>De Schamphelaere et al. 2003</v>
          </cell>
          <cell r="D683">
            <v>2003</v>
          </cell>
          <cell r="E683" t="str">
            <v>Daphnia magna</v>
          </cell>
          <cell r="F683" t="str">
            <v xml:space="preserve">Daphnia </v>
          </cell>
          <cell r="G683" t="str">
            <v>magna</v>
          </cell>
          <cell r="H683"/>
          <cell r="I683" t="str">
            <v>Cladocera</v>
          </cell>
          <cell r="J683" t="str">
            <v>life cycle</v>
          </cell>
          <cell r="K683" t="str">
            <v>reproduction</v>
          </cell>
          <cell r="L683" t="str">
            <v>EC20</v>
          </cell>
          <cell r="M683" t="str">
            <v>ZnCl2</v>
          </cell>
          <cell r="N683" t="str">
            <v>Measured - beginning and end</v>
          </cell>
          <cell r="O683" t="str">
            <v>renewal</v>
          </cell>
          <cell r="P683" t="str">
            <v>Chronic</v>
          </cell>
          <cell r="Q683" t="str">
            <v>21-d</v>
          </cell>
          <cell r="R683" t="str">
            <v>ramped algal mix, daily</v>
          </cell>
          <cell r="S683" t="str">
            <v>S-chemistry provided</v>
          </cell>
          <cell r="T683" t="str">
            <v>MLR</v>
          </cell>
          <cell r="U683">
            <v>20</v>
          </cell>
          <cell r="V683">
            <v>6.6</v>
          </cell>
          <cell r="W683" t="str">
            <v/>
          </cell>
          <cell r="X683" t="str">
            <v/>
          </cell>
          <cell r="Y683">
            <v>98.486000000000004</v>
          </cell>
          <cell r="Z683" t="str">
            <v/>
          </cell>
          <cell r="AA683">
            <v>0.3</v>
          </cell>
          <cell r="AB683">
            <v>10</v>
          </cell>
          <cell r="AC683">
            <v>10.019500000000001</v>
          </cell>
          <cell r="AD683">
            <v>6.0762499999999999</v>
          </cell>
          <cell r="AE683">
            <v>47.819200000000002</v>
          </cell>
          <cell r="AF683">
            <v>3.1</v>
          </cell>
          <cell r="AG683">
            <v>24.015250000000002</v>
          </cell>
          <cell r="AH683">
            <v>20.5</v>
          </cell>
          <cell r="AI683">
            <v>3.27</v>
          </cell>
          <cell r="AJ683">
            <v>50.040689</v>
          </cell>
        </row>
        <row r="684">
          <cell r="B684" t="str">
            <v>C666DamaEC20</v>
          </cell>
          <cell r="C684" t="str">
            <v>De Schamphelaere et al. 2003</v>
          </cell>
          <cell r="D684">
            <v>2003</v>
          </cell>
          <cell r="E684" t="str">
            <v>Daphnia magna</v>
          </cell>
          <cell r="F684" t="str">
            <v xml:space="preserve">Daphnia </v>
          </cell>
          <cell r="G684" t="str">
            <v>magna</v>
          </cell>
          <cell r="H684"/>
          <cell r="I684" t="str">
            <v>Cladocera</v>
          </cell>
          <cell r="J684" t="str">
            <v>life cycle</v>
          </cell>
          <cell r="K684" t="str">
            <v>reproduction</v>
          </cell>
          <cell r="L684" t="str">
            <v>EC20</v>
          </cell>
          <cell r="M684" t="str">
            <v>ZnCl2</v>
          </cell>
          <cell r="N684" t="str">
            <v>Measured - beginning and end</v>
          </cell>
          <cell r="O684" t="str">
            <v>renewal</v>
          </cell>
          <cell r="P684" t="str">
            <v>Chronic</v>
          </cell>
          <cell r="Q684" t="str">
            <v>21-d</v>
          </cell>
          <cell r="R684" t="str">
            <v>ramped algal mix, daily</v>
          </cell>
          <cell r="S684" t="str">
            <v>S-chemistry provided</v>
          </cell>
          <cell r="T684" t="str">
            <v>MLR</v>
          </cell>
          <cell r="U684">
            <v>20</v>
          </cell>
          <cell r="V684">
            <v>6.6</v>
          </cell>
          <cell r="W684" t="str">
            <v/>
          </cell>
          <cell r="X684" t="str">
            <v/>
          </cell>
          <cell r="Y684">
            <v>109.54</v>
          </cell>
          <cell r="Z684" t="str">
            <v/>
          </cell>
          <cell r="AA684">
            <v>0.3</v>
          </cell>
          <cell r="AB684">
            <v>10</v>
          </cell>
          <cell r="AC684">
            <v>10.019500000000001</v>
          </cell>
          <cell r="AD684">
            <v>12.1525</v>
          </cell>
          <cell r="AE684">
            <v>47.819200000000002</v>
          </cell>
          <cell r="AF684">
            <v>3.1</v>
          </cell>
          <cell r="AG684">
            <v>48.030500000000004</v>
          </cell>
          <cell r="AH684">
            <v>20.5</v>
          </cell>
          <cell r="AI684">
            <v>3.27</v>
          </cell>
          <cell r="AJ684">
            <v>75.062686499999998</v>
          </cell>
        </row>
        <row r="685">
          <cell r="B685" t="str">
            <v>C667DamaEC20</v>
          </cell>
          <cell r="C685" t="str">
            <v>De Schamphelaere et al. 2003</v>
          </cell>
          <cell r="D685">
            <v>2003</v>
          </cell>
          <cell r="E685" t="str">
            <v>Daphnia magna</v>
          </cell>
          <cell r="F685" t="str">
            <v xml:space="preserve">Daphnia </v>
          </cell>
          <cell r="G685" t="str">
            <v>magna</v>
          </cell>
          <cell r="H685"/>
          <cell r="I685" t="str">
            <v>Cladocera</v>
          </cell>
          <cell r="J685" t="str">
            <v>life cycle</v>
          </cell>
          <cell r="K685" t="str">
            <v>reproduction</v>
          </cell>
          <cell r="L685" t="str">
            <v>EC20</v>
          </cell>
          <cell r="M685" t="str">
            <v>ZnCl2</v>
          </cell>
          <cell r="N685" t="str">
            <v>Measured - beginning and end</v>
          </cell>
          <cell r="O685" t="str">
            <v>renewal</v>
          </cell>
          <cell r="P685" t="str">
            <v>Chronic</v>
          </cell>
          <cell r="Q685" t="str">
            <v>21-d</v>
          </cell>
          <cell r="R685" t="str">
            <v>ramped algal mix, daily</v>
          </cell>
          <cell r="S685" t="str">
            <v>S-chemistry provided</v>
          </cell>
          <cell r="T685" t="str">
            <v>MLR</v>
          </cell>
          <cell r="U685">
            <v>20</v>
          </cell>
          <cell r="V685">
            <v>6.6</v>
          </cell>
          <cell r="W685" t="str">
            <v/>
          </cell>
          <cell r="X685" t="str">
            <v/>
          </cell>
          <cell r="Y685">
            <v>154.44999999999999</v>
          </cell>
          <cell r="Z685" t="str">
            <v/>
          </cell>
          <cell r="AA685">
            <v>0.3</v>
          </cell>
          <cell r="AB685">
            <v>10</v>
          </cell>
          <cell r="AC685">
            <v>10.019500000000001</v>
          </cell>
          <cell r="AD685">
            <v>24.305</v>
          </cell>
          <cell r="AE685">
            <v>47.819200000000002</v>
          </cell>
          <cell r="AF685">
            <v>3.1</v>
          </cell>
          <cell r="AG685">
            <v>96</v>
          </cell>
          <cell r="AH685">
            <v>20.5</v>
          </cell>
          <cell r="AI685">
            <v>3.27</v>
          </cell>
          <cell r="AJ685">
            <v>125.10668149999999</v>
          </cell>
        </row>
        <row r="686">
          <cell r="B686" t="str">
            <v>C668DamaEC20</v>
          </cell>
          <cell r="C686" t="str">
            <v>De Schamphelaere et al. 2003</v>
          </cell>
          <cell r="D686">
            <v>2003</v>
          </cell>
          <cell r="E686" t="str">
            <v>Daphnia magna</v>
          </cell>
          <cell r="F686" t="str">
            <v xml:space="preserve">Daphnia </v>
          </cell>
          <cell r="G686" t="str">
            <v>magna</v>
          </cell>
          <cell r="H686"/>
          <cell r="I686" t="str">
            <v>Cladocera</v>
          </cell>
          <cell r="J686" t="str">
            <v>life cycle</v>
          </cell>
          <cell r="K686" t="str">
            <v>reproduction</v>
          </cell>
          <cell r="L686" t="str">
            <v>EC20</v>
          </cell>
          <cell r="M686" t="str">
            <v>ZnCl2</v>
          </cell>
          <cell r="N686" t="str">
            <v>Measured - beginning and end</v>
          </cell>
          <cell r="O686" t="str">
            <v>renewal</v>
          </cell>
          <cell r="P686" t="str">
            <v>Chronic</v>
          </cell>
          <cell r="Q686" t="str">
            <v>21-d</v>
          </cell>
          <cell r="R686" t="str">
            <v>ramped algal mix, daily</v>
          </cell>
          <cell r="S686" t="str">
            <v>S-chemistry provided</v>
          </cell>
          <cell r="T686" t="str">
            <v>MLR</v>
          </cell>
          <cell r="U686">
            <v>20</v>
          </cell>
          <cell r="V686">
            <v>6.6</v>
          </cell>
          <cell r="W686" t="str">
            <v/>
          </cell>
          <cell r="X686" t="str">
            <v/>
          </cell>
          <cell r="Y686">
            <v>176.71</v>
          </cell>
          <cell r="Z686" t="str">
            <v/>
          </cell>
          <cell r="AA686">
            <v>0.3</v>
          </cell>
          <cell r="AB686">
            <v>10</v>
          </cell>
          <cell r="AC686">
            <v>10.019500000000001</v>
          </cell>
          <cell r="AD686">
            <v>36.457500000000003</v>
          </cell>
          <cell r="AE686">
            <v>47.819200000000002</v>
          </cell>
          <cell r="AF686">
            <v>3.1</v>
          </cell>
          <cell r="AG686">
            <v>144.0915</v>
          </cell>
          <cell r="AH686">
            <v>20.5</v>
          </cell>
          <cell r="AI686">
            <v>3.27</v>
          </cell>
          <cell r="AJ686">
            <v>175.1506765</v>
          </cell>
        </row>
        <row r="687">
          <cell r="B687" t="str">
            <v>C669DamaEC20</v>
          </cell>
          <cell r="C687" t="str">
            <v>De Schamphelaere et al. 2003</v>
          </cell>
          <cell r="D687">
            <v>2003</v>
          </cell>
          <cell r="E687" t="str">
            <v>Daphnia magna</v>
          </cell>
          <cell r="F687" t="str">
            <v xml:space="preserve">Daphnia </v>
          </cell>
          <cell r="G687" t="str">
            <v>magna</v>
          </cell>
          <cell r="H687"/>
          <cell r="I687" t="str">
            <v>Cladocera</v>
          </cell>
          <cell r="J687" t="str">
            <v>life cycle</v>
          </cell>
          <cell r="K687" t="str">
            <v>reproduction</v>
          </cell>
          <cell r="L687" t="str">
            <v>EC20</v>
          </cell>
          <cell r="M687" t="str">
            <v>ZnCl2</v>
          </cell>
          <cell r="N687" t="str">
            <v>Measured - beginning and end</v>
          </cell>
          <cell r="O687" t="str">
            <v>renewal</v>
          </cell>
          <cell r="P687" t="str">
            <v>Chronic</v>
          </cell>
          <cell r="Q687" t="str">
            <v>21-d</v>
          </cell>
          <cell r="R687" t="str">
            <v>ramped algal mix, daily</v>
          </cell>
          <cell r="S687" t="str">
            <v>S-chemistry provided</v>
          </cell>
          <cell r="T687" t="str">
            <v>MLR</v>
          </cell>
          <cell r="U687">
            <v>20</v>
          </cell>
          <cell r="V687">
            <v>6.6</v>
          </cell>
          <cell r="W687" t="str">
            <v/>
          </cell>
          <cell r="X687" t="str">
            <v/>
          </cell>
          <cell r="Y687">
            <v>189.52</v>
          </cell>
          <cell r="Z687" t="str">
            <v/>
          </cell>
          <cell r="AA687">
            <v>0.3</v>
          </cell>
          <cell r="AB687">
            <v>10</v>
          </cell>
          <cell r="AC687">
            <v>10.019500000000001</v>
          </cell>
          <cell r="AD687">
            <v>48.61</v>
          </cell>
          <cell r="AE687">
            <v>47.819200000000002</v>
          </cell>
          <cell r="AF687">
            <v>3.1</v>
          </cell>
          <cell r="AG687">
            <v>192.12200000000001</v>
          </cell>
          <cell r="AH687">
            <v>20.5</v>
          </cell>
          <cell r="AI687">
            <v>3.27</v>
          </cell>
          <cell r="AJ687">
            <v>225.1946715</v>
          </cell>
        </row>
        <row r="688">
          <cell r="B688" t="str">
            <v>C670DamaEC20</v>
          </cell>
          <cell r="C688" t="str">
            <v>De Schamphelaere et al. 2003</v>
          </cell>
          <cell r="D688">
            <v>2003</v>
          </cell>
          <cell r="E688" t="str">
            <v>Daphnia magna</v>
          </cell>
          <cell r="F688" t="str">
            <v xml:space="preserve">Daphnia </v>
          </cell>
          <cell r="G688" t="str">
            <v>magna</v>
          </cell>
          <cell r="H688"/>
          <cell r="I688" t="str">
            <v>Cladocera</v>
          </cell>
          <cell r="J688" t="str">
            <v>life cycle</v>
          </cell>
          <cell r="K688" t="str">
            <v>reproduction</v>
          </cell>
          <cell r="L688" t="str">
            <v>EC20</v>
          </cell>
          <cell r="M688" t="str">
            <v>ZnCl2</v>
          </cell>
          <cell r="N688" t="str">
            <v>Measured - beginning and end</v>
          </cell>
          <cell r="O688" t="str">
            <v>renewal</v>
          </cell>
          <cell r="P688" t="str">
            <v>Chronic</v>
          </cell>
          <cell r="Q688" t="str">
            <v>21-d</v>
          </cell>
          <cell r="R688" t="str">
            <v>ramped algal mix, daily</v>
          </cell>
          <cell r="S688" t="str">
            <v>S-chemistry provided</v>
          </cell>
          <cell r="T688" t="str">
            <v>MLR</v>
          </cell>
          <cell r="U688">
            <v>20</v>
          </cell>
          <cell r="V688">
            <v>6.6</v>
          </cell>
          <cell r="W688" t="str">
            <v/>
          </cell>
          <cell r="X688" t="str">
            <v/>
          </cell>
          <cell r="Y688">
            <v>214.14</v>
          </cell>
          <cell r="Z688" t="str">
            <v/>
          </cell>
          <cell r="AA688">
            <v>0.3</v>
          </cell>
          <cell r="AB688">
            <v>10</v>
          </cell>
          <cell r="AC688">
            <v>10.019500000000001</v>
          </cell>
          <cell r="AD688">
            <v>97.22</v>
          </cell>
          <cell r="AE688">
            <v>47.819200000000002</v>
          </cell>
          <cell r="AF688">
            <v>3.1</v>
          </cell>
          <cell r="AG688">
            <v>384.24400000000003</v>
          </cell>
          <cell r="AH688">
            <v>20.5</v>
          </cell>
          <cell r="AI688">
            <v>3.27</v>
          </cell>
          <cell r="AJ688">
            <v>425.37065150000001</v>
          </cell>
        </row>
        <row r="689">
          <cell r="B689" t="str">
            <v>C671DamaEC20</v>
          </cell>
          <cell r="C689" t="str">
            <v>De Schamphelaere et al. 2003</v>
          </cell>
          <cell r="D689">
            <v>2003</v>
          </cell>
          <cell r="E689" t="str">
            <v>Daphnia magna</v>
          </cell>
          <cell r="F689" t="str">
            <v xml:space="preserve">Daphnia </v>
          </cell>
          <cell r="G689" t="str">
            <v>magna</v>
          </cell>
          <cell r="H689"/>
          <cell r="I689" t="str">
            <v>Cladocera</v>
          </cell>
          <cell r="J689" t="str">
            <v>life cycle</v>
          </cell>
          <cell r="K689" t="str">
            <v>reproduction</v>
          </cell>
          <cell r="L689" t="str">
            <v>EC20</v>
          </cell>
          <cell r="M689" t="str">
            <v>ZnCl2</v>
          </cell>
          <cell r="N689" t="str">
            <v>Measured - beginning and end</v>
          </cell>
          <cell r="O689" t="str">
            <v>renewal</v>
          </cell>
          <cell r="P689" t="str">
            <v>Chronic</v>
          </cell>
          <cell r="Q689" t="str">
            <v>21-d</v>
          </cell>
          <cell r="R689" t="str">
            <v>ramped algal mix, daily</v>
          </cell>
          <cell r="S689" t="str">
            <v>S-chemistry provided</v>
          </cell>
          <cell r="T689" t="str">
            <v>MLR</v>
          </cell>
          <cell r="U689">
            <v>20</v>
          </cell>
          <cell r="V689">
            <v>6.6</v>
          </cell>
          <cell r="W689" t="str">
            <v/>
          </cell>
          <cell r="X689" t="str">
            <v/>
          </cell>
          <cell r="Y689">
            <v>106.98</v>
          </cell>
          <cell r="Z689" t="str">
            <v/>
          </cell>
          <cell r="AA689">
            <v>0.3</v>
          </cell>
          <cell r="AB689">
            <v>10</v>
          </cell>
          <cell r="AC689">
            <v>10.019500000000001</v>
          </cell>
          <cell r="AD689">
            <v>6.0762499999999999</v>
          </cell>
          <cell r="AE689">
            <v>47.819200000000002</v>
          </cell>
          <cell r="AF689">
            <v>3.1</v>
          </cell>
          <cell r="AG689">
            <v>24.015250000000002</v>
          </cell>
          <cell r="AH689">
            <v>20.5</v>
          </cell>
          <cell r="AI689">
            <v>3.27</v>
          </cell>
          <cell r="AJ689">
            <v>50.040689</v>
          </cell>
        </row>
        <row r="690">
          <cell r="B690" t="str">
            <v>C672DamaEC20</v>
          </cell>
          <cell r="C690" t="str">
            <v>De Schamphelaere et al. 2003</v>
          </cell>
          <cell r="D690">
            <v>2003</v>
          </cell>
          <cell r="E690" t="str">
            <v>Daphnia magna</v>
          </cell>
          <cell r="F690" t="str">
            <v xml:space="preserve">Daphnia </v>
          </cell>
          <cell r="G690" t="str">
            <v>magna</v>
          </cell>
          <cell r="H690"/>
          <cell r="I690" t="str">
            <v>Cladocera</v>
          </cell>
          <cell r="J690" t="str">
            <v>life cycle</v>
          </cell>
          <cell r="K690" t="str">
            <v>reproduction</v>
          </cell>
          <cell r="L690" t="str">
            <v>EC20</v>
          </cell>
          <cell r="M690" t="str">
            <v>ZnCl2</v>
          </cell>
          <cell r="N690" t="str">
            <v>Measured - beginning and end</v>
          </cell>
          <cell r="O690" t="str">
            <v>renewal</v>
          </cell>
          <cell r="P690" t="str">
            <v>Chronic</v>
          </cell>
          <cell r="Q690" t="str">
            <v>21-d</v>
          </cell>
          <cell r="R690" t="str">
            <v>ramped algal mix, daily</v>
          </cell>
          <cell r="S690" t="str">
            <v>S-chemistry provided</v>
          </cell>
          <cell r="T690" t="str">
            <v>MLR</v>
          </cell>
          <cell r="U690">
            <v>20</v>
          </cell>
          <cell r="V690">
            <v>6.6</v>
          </cell>
          <cell r="W690" t="str">
            <v/>
          </cell>
          <cell r="X690" t="str">
            <v/>
          </cell>
          <cell r="Y690">
            <v>144.32</v>
          </cell>
          <cell r="Z690" t="str">
            <v/>
          </cell>
          <cell r="AA690">
            <v>0.3</v>
          </cell>
          <cell r="AB690">
            <v>10</v>
          </cell>
          <cell r="AC690">
            <v>10.019500000000001</v>
          </cell>
          <cell r="AD690">
            <v>6.0762499999999999</v>
          </cell>
          <cell r="AE690">
            <v>137.94</v>
          </cell>
          <cell r="AF690">
            <v>3.1</v>
          </cell>
          <cell r="AG690">
            <v>24.015250000000002</v>
          </cell>
          <cell r="AH690">
            <v>20.5</v>
          </cell>
          <cell r="AI690">
            <v>3.27</v>
          </cell>
          <cell r="AJ690">
            <v>50.040689</v>
          </cell>
        </row>
        <row r="691">
          <cell r="B691" t="str">
            <v>C673DamaEC20</v>
          </cell>
          <cell r="C691" t="str">
            <v>De Schamphelaere et al. 2003</v>
          </cell>
          <cell r="D691">
            <v>2003</v>
          </cell>
          <cell r="E691" t="str">
            <v>Daphnia magna</v>
          </cell>
          <cell r="F691" t="str">
            <v xml:space="preserve">Daphnia </v>
          </cell>
          <cell r="G691" t="str">
            <v>magna</v>
          </cell>
          <cell r="H691"/>
          <cell r="I691" t="str">
            <v>Cladocera</v>
          </cell>
          <cell r="J691" t="str">
            <v>life cycle</v>
          </cell>
          <cell r="K691" t="str">
            <v>reproduction</v>
          </cell>
          <cell r="L691" t="str">
            <v>EC20</v>
          </cell>
          <cell r="M691" t="str">
            <v>ZnCl2</v>
          </cell>
          <cell r="N691" t="str">
            <v>Measured - beginning and end</v>
          </cell>
          <cell r="O691" t="str">
            <v>renewal</v>
          </cell>
          <cell r="P691" t="str">
            <v>Chronic</v>
          </cell>
          <cell r="Q691" t="str">
            <v>21-d</v>
          </cell>
          <cell r="R691" t="str">
            <v>ramped algal mix, daily</v>
          </cell>
          <cell r="S691" t="str">
            <v>S-chemistry provided</v>
          </cell>
          <cell r="T691" t="str">
            <v>MLR</v>
          </cell>
          <cell r="U691">
            <v>20</v>
          </cell>
          <cell r="V691">
            <v>6.6</v>
          </cell>
          <cell r="W691" t="str">
            <v/>
          </cell>
          <cell r="X691" t="str">
            <v/>
          </cell>
          <cell r="Y691">
            <v>152.29</v>
          </cell>
          <cell r="Z691" t="str">
            <v/>
          </cell>
          <cell r="AA691">
            <v>0.3</v>
          </cell>
          <cell r="AB691">
            <v>10</v>
          </cell>
          <cell r="AC691">
            <v>10.019500000000001</v>
          </cell>
          <cell r="AD691">
            <v>6.0762499999999999</v>
          </cell>
          <cell r="AE691">
            <v>206.91</v>
          </cell>
          <cell r="AF691">
            <v>3.1</v>
          </cell>
          <cell r="AG691">
            <v>24.015250000000002</v>
          </cell>
          <cell r="AH691">
            <v>20.5</v>
          </cell>
          <cell r="AI691">
            <v>3.27</v>
          </cell>
          <cell r="AJ691">
            <v>50.040689</v>
          </cell>
        </row>
        <row r="692">
          <cell r="B692" t="str">
            <v>C674DamaEC20</v>
          </cell>
          <cell r="C692" t="str">
            <v>De Schamphelaere et al. 2003</v>
          </cell>
          <cell r="D692">
            <v>2003</v>
          </cell>
          <cell r="E692" t="str">
            <v>Daphnia magna</v>
          </cell>
          <cell r="F692" t="str">
            <v xml:space="preserve">Daphnia </v>
          </cell>
          <cell r="G692" t="str">
            <v>magna</v>
          </cell>
          <cell r="H692"/>
          <cell r="I692" t="str">
            <v>Cladocera</v>
          </cell>
          <cell r="J692" t="str">
            <v>life cycle</v>
          </cell>
          <cell r="K692" t="str">
            <v>reproduction</v>
          </cell>
          <cell r="L692" t="str">
            <v>EC20</v>
          </cell>
          <cell r="M692" t="str">
            <v>ZnCl2</v>
          </cell>
          <cell r="N692" t="str">
            <v>Measured - beginning and end</v>
          </cell>
          <cell r="O692" t="str">
            <v>renewal</v>
          </cell>
          <cell r="P692" t="str">
            <v>Chronic</v>
          </cell>
          <cell r="Q692" t="str">
            <v>21-d</v>
          </cell>
          <cell r="R692" t="str">
            <v>ramped algal mix, daily</v>
          </cell>
          <cell r="S692" t="str">
            <v>S-chemistry provided</v>
          </cell>
          <cell r="T692" t="str">
            <v>MLR</v>
          </cell>
          <cell r="U692">
            <v>20</v>
          </cell>
          <cell r="V692">
            <v>6.6</v>
          </cell>
          <cell r="W692" t="str">
            <v/>
          </cell>
          <cell r="X692" t="str">
            <v/>
          </cell>
          <cell r="Y692">
            <v>144.06</v>
          </cell>
          <cell r="Z692" t="str">
            <v/>
          </cell>
          <cell r="AA692">
            <v>0.3</v>
          </cell>
          <cell r="AB692">
            <v>10</v>
          </cell>
          <cell r="AC692">
            <v>10.019500000000001</v>
          </cell>
          <cell r="AD692">
            <v>6.0762499999999999</v>
          </cell>
          <cell r="AE692">
            <v>275.88</v>
          </cell>
          <cell r="AF692">
            <v>3.1</v>
          </cell>
          <cell r="AG692">
            <v>24.015250000000002</v>
          </cell>
          <cell r="AH692">
            <v>20.5</v>
          </cell>
          <cell r="AI692">
            <v>3.27</v>
          </cell>
          <cell r="AJ692">
            <v>50.040689</v>
          </cell>
        </row>
        <row r="693">
          <cell r="B693" t="str">
            <v>C675DamaEC20</v>
          </cell>
          <cell r="C693" t="str">
            <v>De Schamphelaere et al. 2003</v>
          </cell>
          <cell r="D693">
            <v>2003</v>
          </cell>
          <cell r="E693" t="str">
            <v>Daphnia magna</v>
          </cell>
          <cell r="F693" t="str">
            <v xml:space="preserve">Daphnia </v>
          </cell>
          <cell r="G693" t="str">
            <v>magna</v>
          </cell>
          <cell r="H693"/>
          <cell r="I693" t="str">
            <v>Cladocera</v>
          </cell>
          <cell r="J693" t="str">
            <v>life cycle</v>
          </cell>
          <cell r="K693" t="str">
            <v>reproduction</v>
          </cell>
          <cell r="L693" t="str">
            <v>EC20</v>
          </cell>
          <cell r="M693" t="str">
            <v>ZnCl2</v>
          </cell>
          <cell r="N693" t="str">
            <v>Measured - beginning and end</v>
          </cell>
          <cell r="O693" t="str">
            <v>renewal</v>
          </cell>
          <cell r="P693" t="str">
            <v>Chronic</v>
          </cell>
          <cell r="Q693" t="str">
            <v>21-d</v>
          </cell>
          <cell r="R693" t="str">
            <v>ramped algal mix, daily</v>
          </cell>
          <cell r="S693" t="str">
            <v>S-chemistry provided</v>
          </cell>
          <cell r="T693" t="str">
            <v>MLR</v>
          </cell>
          <cell r="U693">
            <v>20</v>
          </cell>
          <cell r="V693">
            <v>5.5</v>
          </cell>
          <cell r="W693" t="str">
            <v/>
          </cell>
          <cell r="X693" t="str">
            <v/>
          </cell>
          <cell r="Y693">
            <v>218.32</v>
          </cell>
          <cell r="Z693" t="str">
            <v/>
          </cell>
          <cell r="AA693">
            <v>5</v>
          </cell>
          <cell r="AB693">
            <v>10</v>
          </cell>
          <cell r="AC693">
            <v>10.019500000000001</v>
          </cell>
          <cell r="AD693">
            <v>6.0762499999999999</v>
          </cell>
          <cell r="AE693">
            <v>127.5945</v>
          </cell>
          <cell r="AF693">
            <v>3.1</v>
          </cell>
          <cell r="AG693">
            <v>24.015250000000002</v>
          </cell>
          <cell r="AH693">
            <v>143.4</v>
          </cell>
          <cell r="AI693">
            <v>0.09</v>
          </cell>
          <cell r="AJ693">
            <v>50.040689</v>
          </cell>
        </row>
        <row r="694">
          <cell r="B694" t="str">
            <v>C676DamaEC20</v>
          </cell>
          <cell r="C694" t="str">
            <v>De Schamphelaere et al. 2003</v>
          </cell>
          <cell r="D694">
            <v>2003</v>
          </cell>
          <cell r="E694" t="str">
            <v>Daphnia magna</v>
          </cell>
          <cell r="F694" t="str">
            <v xml:space="preserve">Daphnia </v>
          </cell>
          <cell r="G694" t="str">
            <v>magna</v>
          </cell>
          <cell r="H694"/>
          <cell r="I694" t="str">
            <v>Cladocera</v>
          </cell>
          <cell r="J694" t="str">
            <v>life cycle</v>
          </cell>
          <cell r="K694" t="str">
            <v>reproduction</v>
          </cell>
          <cell r="L694" t="str">
            <v>EC20</v>
          </cell>
          <cell r="M694" t="str">
            <v>ZnCl2</v>
          </cell>
          <cell r="N694" t="str">
            <v>Measured - beginning and end</v>
          </cell>
          <cell r="O694" t="str">
            <v>renewal</v>
          </cell>
          <cell r="P694" t="str">
            <v>Chronic</v>
          </cell>
          <cell r="Q694" t="str">
            <v>21-d</v>
          </cell>
          <cell r="R694" t="str">
            <v>ramped algal mix, daily</v>
          </cell>
          <cell r="S694" t="str">
            <v>S-chemistry provided</v>
          </cell>
          <cell r="T694" t="str">
            <v>MLR</v>
          </cell>
          <cell r="U694">
            <v>20</v>
          </cell>
          <cell r="V694">
            <v>6</v>
          </cell>
          <cell r="W694" t="str">
            <v/>
          </cell>
          <cell r="X694" t="str">
            <v/>
          </cell>
          <cell r="Y694">
            <v>204.97</v>
          </cell>
          <cell r="Z694" t="str">
            <v/>
          </cell>
          <cell r="AA694">
            <v>5</v>
          </cell>
          <cell r="AB694">
            <v>10</v>
          </cell>
          <cell r="AC694">
            <v>10.019500000000001</v>
          </cell>
          <cell r="AD694">
            <v>6.0762499999999999</v>
          </cell>
          <cell r="AE694">
            <v>127.5945</v>
          </cell>
          <cell r="AF694">
            <v>3.1</v>
          </cell>
          <cell r="AG694">
            <v>24.015250000000002</v>
          </cell>
          <cell r="AH694">
            <v>131.6</v>
          </cell>
          <cell r="AI694">
            <v>0.54</v>
          </cell>
          <cell r="AJ694">
            <v>50.040689</v>
          </cell>
        </row>
        <row r="695">
          <cell r="B695" t="str">
            <v>C677DamaEC20</v>
          </cell>
          <cell r="C695" t="str">
            <v>De Schamphelaere et al. 2003</v>
          </cell>
          <cell r="D695">
            <v>2003</v>
          </cell>
          <cell r="E695" t="str">
            <v>Daphnia magna</v>
          </cell>
          <cell r="F695" t="str">
            <v xml:space="preserve">Daphnia </v>
          </cell>
          <cell r="G695" t="str">
            <v>magna</v>
          </cell>
          <cell r="H695"/>
          <cell r="I695" t="str">
            <v>Cladocera</v>
          </cell>
          <cell r="J695" t="str">
            <v>life cycle</v>
          </cell>
          <cell r="K695" t="str">
            <v>reproduction</v>
          </cell>
          <cell r="L695" t="str">
            <v>EC20</v>
          </cell>
          <cell r="M695" t="str">
            <v>ZnCl2</v>
          </cell>
          <cell r="N695" t="str">
            <v>Measured - beginning and end</v>
          </cell>
          <cell r="O695" t="str">
            <v>renewal</v>
          </cell>
          <cell r="P695" t="str">
            <v>Chronic</v>
          </cell>
          <cell r="Q695" t="str">
            <v>21-d</v>
          </cell>
          <cell r="R695" t="str">
            <v>ramped algal mix, daily</v>
          </cell>
          <cell r="S695" t="str">
            <v>S-chemistry provided</v>
          </cell>
          <cell r="T695" t="str">
            <v>MLR</v>
          </cell>
          <cell r="U695">
            <v>20</v>
          </cell>
          <cell r="V695">
            <v>6.5</v>
          </cell>
          <cell r="W695" t="str">
            <v/>
          </cell>
          <cell r="X695" t="str">
            <v/>
          </cell>
          <cell r="Y695">
            <v>190.71</v>
          </cell>
          <cell r="Z695" t="str">
            <v/>
          </cell>
          <cell r="AA695">
            <v>5</v>
          </cell>
          <cell r="AB695">
            <v>10</v>
          </cell>
          <cell r="AC695">
            <v>10.019500000000001</v>
          </cell>
          <cell r="AD695">
            <v>6.0762499999999999</v>
          </cell>
          <cell r="AE695">
            <v>127.5945</v>
          </cell>
          <cell r="AF695">
            <v>3.1</v>
          </cell>
          <cell r="AG695">
            <v>24.015250000000002</v>
          </cell>
          <cell r="AH695">
            <v>100.8</v>
          </cell>
          <cell r="AI695">
            <v>2.4900000000000002</v>
          </cell>
          <cell r="AJ695">
            <v>50.040689</v>
          </cell>
        </row>
        <row r="696">
          <cell r="B696" t="str">
            <v>C678DamaEC20</v>
          </cell>
          <cell r="C696" t="str">
            <v>De Schamphelaere et al. 2003</v>
          </cell>
          <cell r="D696">
            <v>2003</v>
          </cell>
          <cell r="E696" t="str">
            <v>Daphnia magna</v>
          </cell>
          <cell r="F696" t="str">
            <v xml:space="preserve">Daphnia </v>
          </cell>
          <cell r="G696" t="str">
            <v>magna</v>
          </cell>
          <cell r="H696"/>
          <cell r="I696" t="str">
            <v>Cladocera</v>
          </cell>
          <cell r="J696" t="str">
            <v>life cycle</v>
          </cell>
          <cell r="K696" t="str">
            <v>reproduction</v>
          </cell>
          <cell r="L696" t="str">
            <v>EC20</v>
          </cell>
          <cell r="M696" t="str">
            <v>ZnCl2</v>
          </cell>
          <cell r="N696" t="str">
            <v>Measured - beginning and end</v>
          </cell>
          <cell r="O696" t="str">
            <v>renewal</v>
          </cell>
          <cell r="P696" t="str">
            <v>Chronic</v>
          </cell>
          <cell r="Q696" t="str">
            <v>21-d</v>
          </cell>
          <cell r="R696" t="str">
            <v>ramped algal mix, daily</v>
          </cell>
          <cell r="S696" t="str">
            <v>S-chemistry provided</v>
          </cell>
          <cell r="T696" t="str">
            <v>MLR</v>
          </cell>
          <cell r="U696">
            <v>20</v>
          </cell>
          <cell r="V696">
            <v>7</v>
          </cell>
          <cell r="W696" t="str">
            <v/>
          </cell>
          <cell r="X696" t="str">
            <v/>
          </cell>
          <cell r="Y696">
            <v>176.82</v>
          </cell>
          <cell r="Z696" t="str">
            <v/>
          </cell>
          <cell r="AA696">
            <v>5</v>
          </cell>
          <cell r="AB696">
            <v>10</v>
          </cell>
          <cell r="AC696">
            <v>10.019500000000001</v>
          </cell>
          <cell r="AD696">
            <v>6.0762499999999999</v>
          </cell>
          <cell r="AE696">
            <v>127.5945</v>
          </cell>
          <cell r="AF696">
            <v>3.1</v>
          </cell>
          <cell r="AG696">
            <v>24.015250000000002</v>
          </cell>
          <cell r="AH696">
            <v>67.8</v>
          </cell>
          <cell r="AI696">
            <v>8.44</v>
          </cell>
          <cell r="AJ696">
            <v>50.040689</v>
          </cell>
        </row>
        <row r="697">
          <cell r="B697" t="str">
            <v>C679DamaEC20</v>
          </cell>
          <cell r="C697" t="str">
            <v>De Schamphelaere et al. 2003</v>
          </cell>
          <cell r="D697">
            <v>2003</v>
          </cell>
          <cell r="E697" t="str">
            <v>Daphnia magna</v>
          </cell>
          <cell r="F697" t="str">
            <v xml:space="preserve">Daphnia </v>
          </cell>
          <cell r="G697" t="str">
            <v>magna</v>
          </cell>
          <cell r="H697"/>
          <cell r="I697" t="str">
            <v>Cladocera</v>
          </cell>
          <cell r="J697" t="str">
            <v>life cycle</v>
          </cell>
          <cell r="K697" t="str">
            <v>reproduction</v>
          </cell>
          <cell r="L697" t="str">
            <v>EC20</v>
          </cell>
          <cell r="M697" t="str">
            <v>ZnCl2</v>
          </cell>
          <cell r="N697" t="str">
            <v>Measured - beginning and end</v>
          </cell>
          <cell r="O697" t="str">
            <v>renewal</v>
          </cell>
          <cell r="P697" t="str">
            <v>Chronic</v>
          </cell>
          <cell r="Q697" t="str">
            <v>21-d</v>
          </cell>
          <cell r="R697" t="str">
            <v>ramped algal mix, daily</v>
          </cell>
          <cell r="S697" t="str">
            <v>S-chemistry provided</v>
          </cell>
          <cell r="T697" t="str">
            <v>MLR</v>
          </cell>
          <cell r="U697">
            <v>20</v>
          </cell>
          <cell r="V697">
            <v>7.5</v>
          </cell>
          <cell r="W697" t="str">
            <v/>
          </cell>
          <cell r="X697" t="str">
            <v/>
          </cell>
          <cell r="Y697">
            <v>177.05</v>
          </cell>
          <cell r="Z697" t="str">
            <v/>
          </cell>
          <cell r="AA697">
            <v>5</v>
          </cell>
          <cell r="AB697">
            <v>10</v>
          </cell>
          <cell r="AC697">
            <v>10.019500000000001</v>
          </cell>
          <cell r="AD697">
            <v>6.0762499999999999</v>
          </cell>
          <cell r="AE697">
            <v>127.5945</v>
          </cell>
          <cell r="AF697">
            <v>3.1</v>
          </cell>
          <cell r="AG697">
            <v>24.015250000000002</v>
          </cell>
          <cell r="AH697">
            <v>41.8</v>
          </cell>
          <cell r="AI697">
            <v>23.3</v>
          </cell>
          <cell r="AJ697">
            <v>50.040689</v>
          </cell>
        </row>
        <row r="698">
          <cell r="B698" t="str">
            <v>C680DamaEC20</v>
          </cell>
          <cell r="C698" t="str">
            <v>De Schamphelaere et al. 2003</v>
          </cell>
          <cell r="D698">
            <v>2003</v>
          </cell>
          <cell r="E698" t="str">
            <v>Daphnia magna</v>
          </cell>
          <cell r="F698" t="str">
            <v xml:space="preserve">Daphnia </v>
          </cell>
          <cell r="G698" t="str">
            <v>magna</v>
          </cell>
          <cell r="H698"/>
          <cell r="I698" t="str">
            <v>Cladocera</v>
          </cell>
          <cell r="J698" t="str">
            <v>life cycle</v>
          </cell>
          <cell r="K698" t="str">
            <v>reproduction</v>
          </cell>
          <cell r="L698" t="str">
            <v>EC20</v>
          </cell>
          <cell r="M698" t="str">
            <v>ZnCl2</v>
          </cell>
          <cell r="N698" t="str">
            <v>Measured - beginning and end</v>
          </cell>
          <cell r="O698" t="str">
            <v>renewal</v>
          </cell>
          <cell r="P698" t="str">
            <v>Chronic</v>
          </cell>
          <cell r="Q698" t="str">
            <v>21-d</v>
          </cell>
          <cell r="R698" t="str">
            <v>ramped algal mix, daily</v>
          </cell>
          <cell r="S698" t="str">
            <v>S-chemistry provided</v>
          </cell>
          <cell r="T698" t="str">
            <v>MLR</v>
          </cell>
          <cell r="U698">
            <v>20</v>
          </cell>
          <cell r="V698">
            <v>8</v>
          </cell>
          <cell r="W698" t="str">
            <v/>
          </cell>
          <cell r="X698" t="str">
            <v/>
          </cell>
          <cell r="Y698">
            <v>163.84</v>
          </cell>
          <cell r="Z698" t="str">
            <v/>
          </cell>
          <cell r="AA698">
            <v>5</v>
          </cell>
          <cell r="AB698">
            <v>10</v>
          </cell>
          <cell r="AC698">
            <v>10.019500000000001</v>
          </cell>
          <cell r="AD698">
            <v>6.0762499999999999</v>
          </cell>
          <cell r="AE698">
            <v>127.5945</v>
          </cell>
          <cell r="AF698">
            <v>3.1</v>
          </cell>
          <cell r="AG698">
            <v>24.015250000000002</v>
          </cell>
          <cell r="AH698">
            <v>20.5</v>
          </cell>
          <cell r="AI698">
            <v>58.5</v>
          </cell>
          <cell r="AJ698">
            <v>50.040689</v>
          </cell>
        </row>
        <row r="699">
          <cell r="B699" t="str">
            <v>C2408DamaEC10</v>
          </cell>
          <cell r="C699" t="str">
            <v>De Schamphelaere et al. 2003</v>
          </cell>
          <cell r="D699">
            <v>2003</v>
          </cell>
          <cell r="E699" t="str">
            <v>Daphnia magna</v>
          </cell>
          <cell r="F699" t="str">
            <v xml:space="preserve">Daphnia </v>
          </cell>
          <cell r="G699" t="str">
            <v>magna</v>
          </cell>
          <cell r="H699"/>
          <cell r="I699" t="str">
            <v>Cladocera</v>
          </cell>
          <cell r="J699" t="str">
            <v>life cycle</v>
          </cell>
          <cell r="K699" t="str">
            <v>reproduction</v>
          </cell>
          <cell r="L699" t="str">
            <v>EC10</v>
          </cell>
          <cell r="M699" t="str">
            <v>ZnCl2</v>
          </cell>
          <cell r="N699" t="str">
            <v>Measured - beginning and end</v>
          </cell>
          <cell r="O699" t="str">
            <v>renewal</v>
          </cell>
          <cell r="P699" t="str">
            <v>Chronic</v>
          </cell>
          <cell r="Q699" t="str">
            <v>21-d</v>
          </cell>
          <cell r="R699" t="str">
            <v>ramped algal mix, daily</v>
          </cell>
          <cell r="S699" t="str">
            <v>S-chemistry provided</v>
          </cell>
          <cell r="T699" t="str">
            <v>MLR</v>
          </cell>
          <cell r="U699">
            <v>20</v>
          </cell>
          <cell r="V699">
            <v>6.6</v>
          </cell>
          <cell r="W699" t="str">
            <v/>
          </cell>
          <cell r="X699" t="str">
            <v/>
          </cell>
          <cell r="Y699">
            <v>79.652000000000001</v>
          </cell>
          <cell r="Z699" t="str">
            <v/>
          </cell>
          <cell r="AA699">
            <v>0.3</v>
          </cell>
          <cell r="AB699">
            <v>10</v>
          </cell>
          <cell r="AC699">
            <v>10.019500000000001</v>
          </cell>
          <cell r="AD699">
            <v>6.0762499999999999</v>
          </cell>
          <cell r="AE699">
            <v>47.819200000000002</v>
          </cell>
          <cell r="AF699">
            <v>3.1</v>
          </cell>
          <cell r="AG699">
            <v>24.015250000000002</v>
          </cell>
          <cell r="AH699">
            <v>20.5</v>
          </cell>
          <cell r="AI699">
            <v>3.27</v>
          </cell>
          <cell r="AJ699">
            <v>50.040689</v>
          </cell>
        </row>
        <row r="700">
          <cell r="B700" t="str">
            <v>C2409DamaEC10</v>
          </cell>
          <cell r="C700" t="str">
            <v>De Schamphelaere et al. 2003</v>
          </cell>
          <cell r="D700">
            <v>2003</v>
          </cell>
          <cell r="E700" t="str">
            <v>Daphnia magna</v>
          </cell>
          <cell r="F700" t="str">
            <v xml:space="preserve">Daphnia </v>
          </cell>
          <cell r="G700" t="str">
            <v>magna</v>
          </cell>
          <cell r="H700"/>
          <cell r="I700" t="str">
            <v>Cladocera</v>
          </cell>
          <cell r="J700" t="str">
            <v>life cycle</v>
          </cell>
          <cell r="K700" t="str">
            <v>reproduction</v>
          </cell>
          <cell r="L700" t="str">
            <v>EC10</v>
          </cell>
          <cell r="M700" t="str">
            <v>ZnCl2</v>
          </cell>
          <cell r="N700" t="str">
            <v>Measured - beginning and end</v>
          </cell>
          <cell r="O700" t="str">
            <v>renewal</v>
          </cell>
          <cell r="P700" t="str">
            <v>Chronic</v>
          </cell>
          <cell r="Q700" t="str">
            <v>21-d</v>
          </cell>
          <cell r="R700" t="str">
            <v>ramped algal mix, daily</v>
          </cell>
          <cell r="S700" t="str">
            <v>S-chemistry provided</v>
          </cell>
          <cell r="T700" t="str">
            <v>MLR</v>
          </cell>
          <cell r="U700">
            <v>20</v>
          </cell>
          <cell r="V700">
            <v>6.6</v>
          </cell>
          <cell r="W700" t="str">
            <v/>
          </cell>
          <cell r="X700" t="str">
            <v/>
          </cell>
          <cell r="Y700">
            <v>120.82</v>
          </cell>
          <cell r="Z700" t="str">
            <v/>
          </cell>
          <cell r="AA700">
            <v>0.3</v>
          </cell>
          <cell r="AB700">
            <v>10</v>
          </cell>
          <cell r="AC700">
            <v>20.039000000000001</v>
          </cell>
          <cell r="AD700">
            <v>6.0762499999999999</v>
          </cell>
          <cell r="AE700">
            <v>47.819200000000002</v>
          </cell>
          <cell r="AF700">
            <v>3.1</v>
          </cell>
          <cell r="AG700">
            <v>24.015250000000002</v>
          </cell>
          <cell r="AH700">
            <v>38.200000000000003</v>
          </cell>
          <cell r="AI700">
            <v>3.27</v>
          </cell>
          <cell r="AJ700">
            <v>75.059380500000003</v>
          </cell>
        </row>
        <row r="701">
          <cell r="B701" t="str">
            <v>C2410DamaEC10</v>
          </cell>
          <cell r="C701" t="str">
            <v>De Schamphelaere et al. 2003</v>
          </cell>
          <cell r="D701">
            <v>2003</v>
          </cell>
          <cell r="E701" t="str">
            <v>Daphnia magna</v>
          </cell>
          <cell r="F701" t="str">
            <v xml:space="preserve">Daphnia </v>
          </cell>
          <cell r="G701" t="str">
            <v>magna</v>
          </cell>
          <cell r="H701"/>
          <cell r="I701" t="str">
            <v>Cladocera</v>
          </cell>
          <cell r="J701" t="str">
            <v>life cycle</v>
          </cell>
          <cell r="K701" t="str">
            <v>reproduction</v>
          </cell>
          <cell r="L701" t="str">
            <v>EC10</v>
          </cell>
          <cell r="M701" t="str">
            <v>ZnCl2</v>
          </cell>
          <cell r="N701" t="str">
            <v>Measured - beginning and end</v>
          </cell>
          <cell r="O701" t="str">
            <v>renewal</v>
          </cell>
          <cell r="P701" t="str">
            <v>Chronic</v>
          </cell>
          <cell r="Q701" t="str">
            <v>21-d</v>
          </cell>
          <cell r="R701" t="str">
            <v>ramped algal mix, daily</v>
          </cell>
          <cell r="S701" t="str">
            <v>S-chemistry provided</v>
          </cell>
          <cell r="T701" t="str">
            <v>MLR</v>
          </cell>
          <cell r="U701">
            <v>20</v>
          </cell>
          <cell r="V701">
            <v>6.6</v>
          </cell>
          <cell r="W701" t="str">
            <v/>
          </cell>
          <cell r="X701" t="str">
            <v/>
          </cell>
          <cell r="Y701">
            <v>164.43</v>
          </cell>
          <cell r="Z701" t="str">
            <v/>
          </cell>
          <cell r="AA701">
            <v>0.3</v>
          </cell>
          <cell r="AB701">
            <v>10</v>
          </cell>
          <cell r="AC701">
            <v>40.078000000000003</v>
          </cell>
          <cell r="AD701">
            <v>6.0762499999999999</v>
          </cell>
          <cell r="AE701">
            <v>47.819200000000002</v>
          </cell>
          <cell r="AF701">
            <v>3.1</v>
          </cell>
          <cell r="AG701">
            <v>24.015250000000002</v>
          </cell>
          <cell r="AH701">
            <v>73.7</v>
          </cell>
          <cell r="AI701">
            <v>3.27</v>
          </cell>
          <cell r="AJ701">
            <v>125.09676349999999</v>
          </cell>
        </row>
        <row r="702">
          <cell r="B702" t="str">
            <v>C2411DamaEC10</v>
          </cell>
          <cell r="C702" t="str">
            <v>De Schamphelaere et al. 2003</v>
          </cell>
          <cell r="D702">
            <v>2003</v>
          </cell>
          <cell r="E702" t="str">
            <v>Daphnia magna</v>
          </cell>
          <cell r="F702" t="str">
            <v xml:space="preserve">Daphnia </v>
          </cell>
          <cell r="G702" t="str">
            <v>magna</v>
          </cell>
          <cell r="H702"/>
          <cell r="I702" t="str">
            <v>Cladocera</v>
          </cell>
          <cell r="J702" t="str">
            <v>life cycle</v>
          </cell>
          <cell r="K702" t="str">
            <v>reproduction</v>
          </cell>
          <cell r="L702" t="str">
            <v>EC10</v>
          </cell>
          <cell r="M702" t="str">
            <v>ZnCl2</v>
          </cell>
          <cell r="N702" t="str">
            <v>Measured - beginning and end</v>
          </cell>
          <cell r="O702" t="str">
            <v>renewal</v>
          </cell>
          <cell r="P702" t="str">
            <v>Chronic</v>
          </cell>
          <cell r="Q702" t="str">
            <v>21-d</v>
          </cell>
          <cell r="R702" t="str">
            <v>ramped algal mix, daily</v>
          </cell>
          <cell r="S702" t="str">
            <v>S-chemistry provided</v>
          </cell>
          <cell r="T702" t="str">
            <v>MLR</v>
          </cell>
          <cell r="U702">
            <v>20</v>
          </cell>
          <cell r="V702">
            <v>6.6</v>
          </cell>
          <cell r="W702" t="str">
            <v/>
          </cell>
          <cell r="X702" t="str">
            <v/>
          </cell>
          <cell r="Y702">
            <v>63.3</v>
          </cell>
          <cell r="Z702" t="str">
            <v/>
          </cell>
          <cell r="AA702">
            <v>0.3</v>
          </cell>
          <cell r="AB702">
            <v>10</v>
          </cell>
          <cell r="AC702">
            <v>80.156000000000006</v>
          </cell>
          <cell r="AD702">
            <v>6.0762499999999999</v>
          </cell>
          <cell r="AE702">
            <v>47.819200000000002</v>
          </cell>
          <cell r="AF702">
            <v>3.1</v>
          </cell>
          <cell r="AG702">
            <v>24.015250000000002</v>
          </cell>
          <cell r="AH702">
            <v>144.6</v>
          </cell>
          <cell r="AI702">
            <v>3.27</v>
          </cell>
          <cell r="AJ702">
            <v>225.17152949999999</v>
          </cell>
        </row>
        <row r="703">
          <cell r="B703" t="str">
            <v>C2412DamaEC10</v>
          </cell>
          <cell r="C703" t="str">
            <v>De Schamphelaere et al. 2003</v>
          </cell>
          <cell r="D703">
            <v>2003</v>
          </cell>
          <cell r="E703" t="str">
            <v>Daphnia magna</v>
          </cell>
          <cell r="F703" t="str">
            <v xml:space="preserve">Daphnia </v>
          </cell>
          <cell r="G703" t="str">
            <v>magna</v>
          </cell>
          <cell r="H703"/>
          <cell r="I703" t="str">
            <v>Cladocera</v>
          </cell>
          <cell r="J703" t="str">
            <v>life cycle</v>
          </cell>
          <cell r="K703" t="str">
            <v>reproduction</v>
          </cell>
          <cell r="L703" t="str">
            <v>EC10</v>
          </cell>
          <cell r="M703" t="str">
            <v>ZnCl2</v>
          </cell>
          <cell r="N703" t="str">
            <v>Measured - beginning and end</v>
          </cell>
          <cell r="O703" t="str">
            <v>renewal</v>
          </cell>
          <cell r="P703" t="str">
            <v>Chronic</v>
          </cell>
          <cell r="Q703" t="str">
            <v>21-d</v>
          </cell>
          <cell r="R703" t="str">
            <v>ramped algal mix, daily</v>
          </cell>
          <cell r="S703" t="str">
            <v>S-chemistry provided</v>
          </cell>
          <cell r="T703" t="str">
            <v>MLR</v>
          </cell>
          <cell r="U703">
            <v>20</v>
          </cell>
          <cell r="V703">
            <v>6.6</v>
          </cell>
          <cell r="W703" t="str">
            <v/>
          </cell>
          <cell r="X703" t="str">
            <v/>
          </cell>
          <cell r="Y703">
            <v>98.811000000000007</v>
          </cell>
          <cell r="Z703" t="str">
            <v/>
          </cell>
          <cell r="AA703">
            <v>0.3</v>
          </cell>
          <cell r="AB703">
            <v>10</v>
          </cell>
          <cell r="AC703">
            <v>120.23399999999999</v>
          </cell>
          <cell r="AD703">
            <v>6.0762499999999999</v>
          </cell>
          <cell r="AE703">
            <v>47.819200000000002</v>
          </cell>
          <cell r="AF703">
            <v>3.1</v>
          </cell>
          <cell r="AG703">
            <v>24.015250000000002</v>
          </cell>
          <cell r="AH703">
            <v>215.5</v>
          </cell>
          <cell r="AI703">
            <v>3.27</v>
          </cell>
          <cell r="AJ703">
            <v>325.24629549999997</v>
          </cell>
        </row>
        <row r="704">
          <cell r="B704" t="str">
            <v>C2413DamaEC10</v>
          </cell>
          <cell r="C704" t="str">
            <v>De Schamphelaere et al. 2003</v>
          </cell>
          <cell r="D704">
            <v>2003</v>
          </cell>
          <cell r="E704" t="str">
            <v>Daphnia magna</v>
          </cell>
          <cell r="F704" t="str">
            <v xml:space="preserve">Daphnia </v>
          </cell>
          <cell r="G704" t="str">
            <v>magna</v>
          </cell>
          <cell r="H704"/>
          <cell r="I704" t="str">
            <v>Cladocera</v>
          </cell>
          <cell r="J704" t="str">
            <v>life cycle</v>
          </cell>
          <cell r="K704" t="str">
            <v>reproduction</v>
          </cell>
          <cell r="L704" t="str">
            <v>EC10</v>
          </cell>
          <cell r="M704" t="str">
            <v>ZnCl2</v>
          </cell>
          <cell r="N704" t="str">
            <v>Measured - beginning and end</v>
          </cell>
          <cell r="O704" t="str">
            <v>renewal</v>
          </cell>
          <cell r="P704" t="str">
            <v>Chronic</v>
          </cell>
          <cell r="Q704" t="str">
            <v>21-d</v>
          </cell>
          <cell r="R704" t="str">
            <v>ramped algal mix, daily</v>
          </cell>
          <cell r="S704" t="str">
            <v>S-chemistry provided</v>
          </cell>
          <cell r="T704" t="str">
            <v>MLR</v>
          </cell>
          <cell r="U704">
            <v>20</v>
          </cell>
          <cell r="V704">
            <v>6.6</v>
          </cell>
          <cell r="W704" t="str">
            <v/>
          </cell>
          <cell r="X704" t="str">
            <v/>
          </cell>
          <cell r="Y704">
            <v>24.535</v>
          </cell>
          <cell r="Z704" t="str">
            <v/>
          </cell>
          <cell r="AA704">
            <v>0.3</v>
          </cell>
          <cell r="AB704">
            <v>10</v>
          </cell>
          <cell r="AC704">
            <v>160.30000000000001</v>
          </cell>
          <cell r="AD704">
            <v>6.0762499999999999</v>
          </cell>
          <cell r="AE704">
            <v>47.819200000000002</v>
          </cell>
          <cell r="AF704">
            <v>3.1</v>
          </cell>
          <cell r="AG704">
            <v>24.015250000000002</v>
          </cell>
          <cell r="AH704">
            <v>286.39999999999998</v>
          </cell>
          <cell r="AI704">
            <v>3.27</v>
          </cell>
          <cell r="AJ704">
            <v>425</v>
          </cell>
        </row>
        <row r="705">
          <cell r="B705" t="str">
            <v>C2414DamaEC10</v>
          </cell>
          <cell r="C705" t="str">
            <v>De Schamphelaere et al. 2003</v>
          </cell>
          <cell r="D705">
            <v>2003</v>
          </cell>
          <cell r="E705" t="str">
            <v>Daphnia magna</v>
          </cell>
          <cell r="F705" t="str">
            <v xml:space="preserve">Daphnia </v>
          </cell>
          <cell r="G705" t="str">
            <v>magna</v>
          </cell>
          <cell r="H705"/>
          <cell r="I705" t="str">
            <v>Cladocera</v>
          </cell>
          <cell r="J705" t="str">
            <v>life cycle</v>
          </cell>
          <cell r="K705" t="str">
            <v>reproduction</v>
          </cell>
          <cell r="L705" t="str">
            <v>EC10</v>
          </cell>
          <cell r="M705" t="str">
            <v>ZnCl2</v>
          </cell>
          <cell r="N705" t="str">
            <v>Measured - beginning and end</v>
          </cell>
          <cell r="O705" t="str">
            <v>renewal</v>
          </cell>
          <cell r="P705" t="str">
            <v>Chronic</v>
          </cell>
          <cell r="Q705" t="str">
            <v>21-d</v>
          </cell>
          <cell r="R705" t="str">
            <v>ramped algal mix, daily</v>
          </cell>
          <cell r="S705" t="str">
            <v>S-chemistry provided</v>
          </cell>
          <cell r="T705" t="str">
            <v>MLR</v>
          </cell>
          <cell r="U705">
            <v>20</v>
          </cell>
          <cell r="V705">
            <v>6.6</v>
          </cell>
          <cell r="W705" t="str">
            <v/>
          </cell>
          <cell r="X705" t="str">
            <v/>
          </cell>
          <cell r="Y705">
            <v>89.126000000000005</v>
          </cell>
          <cell r="Z705" t="str">
            <v/>
          </cell>
          <cell r="AA705">
            <v>0.3</v>
          </cell>
          <cell r="AB705">
            <v>10</v>
          </cell>
          <cell r="AC705">
            <v>10.019500000000001</v>
          </cell>
          <cell r="AD705">
            <v>6.0762499999999999</v>
          </cell>
          <cell r="AE705">
            <v>47.819200000000002</v>
          </cell>
          <cell r="AF705">
            <v>3.1</v>
          </cell>
          <cell r="AG705">
            <v>24.015250000000002</v>
          </cell>
          <cell r="AH705">
            <v>20.5</v>
          </cell>
          <cell r="AI705">
            <v>3.27</v>
          </cell>
          <cell r="AJ705">
            <v>50.040689</v>
          </cell>
        </row>
        <row r="706">
          <cell r="B706" t="str">
            <v>C2415DamaEC10</v>
          </cell>
          <cell r="C706" t="str">
            <v>De Schamphelaere et al. 2003</v>
          </cell>
          <cell r="D706">
            <v>2003</v>
          </cell>
          <cell r="E706" t="str">
            <v>Daphnia magna</v>
          </cell>
          <cell r="F706" t="str">
            <v xml:space="preserve">Daphnia </v>
          </cell>
          <cell r="G706" t="str">
            <v>magna</v>
          </cell>
          <cell r="H706"/>
          <cell r="I706" t="str">
            <v>Cladocera</v>
          </cell>
          <cell r="J706" t="str">
            <v>life cycle</v>
          </cell>
          <cell r="K706" t="str">
            <v>reproduction</v>
          </cell>
          <cell r="L706" t="str">
            <v>EC10</v>
          </cell>
          <cell r="M706" t="str">
            <v>ZnCl2</v>
          </cell>
          <cell r="N706" t="str">
            <v>Measured - beginning and end</v>
          </cell>
          <cell r="O706" t="str">
            <v>renewal</v>
          </cell>
          <cell r="P706" t="str">
            <v>Chronic</v>
          </cell>
          <cell r="Q706" t="str">
            <v>21-d</v>
          </cell>
          <cell r="R706" t="str">
            <v>ramped algal mix, daily</v>
          </cell>
          <cell r="S706" t="str">
            <v>S-chemistry provided</v>
          </cell>
          <cell r="T706" t="str">
            <v>MLR</v>
          </cell>
          <cell r="U706">
            <v>20</v>
          </cell>
          <cell r="V706">
            <v>6.6</v>
          </cell>
          <cell r="W706" t="str">
            <v/>
          </cell>
          <cell r="X706" t="str">
            <v/>
          </cell>
          <cell r="Y706">
            <v>95.123999999999995</v>
          </cell>
          <cell r="Z706" t="str">
            <v/>
          </cell>
          <cell r="AA706">
            <v>0.3</v>
          </cell>
          <cell r="AB706">
            <v>10</v>
          </cell>
          <cell r="AC706">
            <v>10.019500000000001</v>
          </cell>
          <cell r="AD706">
            <v>12.1525</v>
          </cell>
          <cell r="AE706">
            <v>47.819200000000002</v>
          </cell>
          <cell r="AF706">
            <v>3.1</v>
          </cell>
          <cell r="AG706">
            <v>48.030500000000004</v>
          </cell>
          <cell r="AH706">
            <v>20.5</v>
          </cell>
          <cell r="AI706">
            <v>3.27</v>
          </cell>
          <cell r="AJ706">
            <v>75.062686499999998</v>
          </cell>
        </row>
        <row r="707">
          <cell r="B707" t="str">
            <v>C2416DamaEC10</v>
          </cell>
          <cell r="C707" t="str">
            <v>De Schamphelaere et al. 2003</v>
          </cell>
          <cell r="D707">
            <v>2003</v>
          </cell>
          <cell r="E707" t="str">
            <v>Daphnia magna</v>
          </cell>
          <cell r="F707" t="str">
            <v xml:space="preserve">Daphnia </v>
          </cell>
          <cell r="G707" t="str">
            <v>magna</v>
          </cell>
          <cell r="H707"/>
          <cell r="I707" t="str">
            <v>Cladocera</v>
          </cell>
          <cell r="J707" t="str">
            <v>life cycle</v>
          </cell>
          <cell r="K707" t="str">
            <v>reproduction</v>
          </cell>
          <cell r="L707" t="str">
            <v>EC10</v>
          </cell>
          <cell r="M707" t="str">
            <v>ZnCl2</v>
          </cell>
          <cell r="N707" t="str">
            <v>Measured - beginning and end</v>
          </cell>
          <cell r="O707" t="str">
            <v>renewal</v>
          </cell>
          <cell r="P707" t="str">
            <v>Chronic</v>
          </cell>
          <cell r="Q707" t="str">
            <v>21-d</v>
          </cell>
          <cell r="R707" t="str">
            <v>ramped algal mix, daily</v>
          </cell>
          <cell r="S707" t="str">
            <v>S-chemistry provided</v>
          </cell>
          <cell r="T707" t="str">
            <v>MLR</v>
          </cell>
          <cell r="U707">
            <v>20</v>
          </cell>
          <cell r="V707">
            <v>6.6</v>
          </cell>
          <cell r="W707" t="str">
            <v/>
          </cell>
          <cell r="X707" t="str">
            <v/>
          </cell>
          <cell r="Y707">
            <v>146.30000000000001</v>
          </cell>
          <cell r="Z707" t="str">
            <v/>
          </cell>
          <cell r="AA707">
            <v>0.3</v>
          </cell>
          <cell r="AB707">
            <v>10</v>
          </cell>
          <cell r="AC707">
            <v>10.019500000000001</v>
          </cell>
          <cell r="AD707">
            <v>24.305</v>
          </cell>
          <cell r="AE707">
            <v>47.819200000000002</v>
          </cell>
          <cell r="AF707">
            <v>3.1</v>
          </cell>
          <cell r="AG707">
            <v>96</v>
          </cell>
          <cell r="AH707">
            <v>20.5</v>
          </cell>
          <cell r="AI707">
            <v>3.27</v>
          </cell>
          <cell r="AJ707">
            <v>125.10668149999999</v>
          </cell>
        </row>
        <row r="708">
          <cell r="B708" t="str">
            <v>C2417DamaEC10</v>
          </cell>
          <cell r="C708" t="str">
            <v>De Schamphelaere et al. 2003</v>
          </cell>
          <cell r="D708">
            <v>2003</v>
          </cell>
          <cell r="E708" t="str">
            <v>Daphnia magna</v>
          </cell>
          <cell r="F708" t="str">
            <v xml:space="preserve">Daphnia </v>
          </cell>
          <cell r="G708" t="str">
            <v>magna</v>
          </cell>
          <cell r="H708"/>
          <cell r="I708" t="str">
            <v>Cladocera</v>
          </cell>
          <cell r="J708" t="str">
            <v>life cycle</v>
          </cell>
          <cell r="K708" t="str">
            <v>reproduction</v>
          </cell>
          <cell r="L708" t="str">
            <v>EC10</v>
          </cell>
          <cell r="M708" t="str">
            <v>ZnCl2</v>
          </cell>
          <cell r="N708" t="str">
            <v>Measured - beginning and end</v>
          </cell>
          <cell r="O708" t="str">
            <v>renewal</v>
          </cell>
          <cell r="P708" t="str">
            <v>Chronic</v>
          </cell>
          <cell r="Q708" t="str">
            <v>21-d</v>
          </cell>
          <cell r="R708" t="str">
            <v>ramped algal mix, daily</v>
          </cell>
          <cell r="S708" t="str">
            <v>S-chemistry provided</v>
          </cell>
          <cell r="T708" t="str">
            <v>MLR</v>
          </cell>
          <cell r="U708">
            <v>20</v>
          </cell>
          <cell r="V708">
            <v>6.6</v>
          </cell>
          <cell r="W708" t="str">
            <v/>
          </cell>
          <cell r="X708" t="str">
            <v/>
          </cell>
          <cell r="Y708">
            <v>169.91</v>
          </cell>
          <cell r="Z708" t="str">
            <v/>
          </cell>
          <cell r="AA708">
            <v>0.3</v>
          </cell>
          <cell r="AB708">
            <v>10</v>
          </cell>
          <cell r="AC708">
            <v>10.019500000000001</v>
          </cell>
          <cell r="AD708">
            <v>36.457500000000003</v>
          </cell>
          <cell r="AE708">
            <v>47.819200000000002</v>
          </cell>
          <cell r="AF708">
            <v>3.1</v>
          </cell>
          <cell r="AG708">
            <v>144.0915</v>
          </cell>
          <cell r="AH708">
            <v>20.5</v>
          </cell>
          <cell r="AI708">
            <v>3.27</v>
          </cell>
          <cell r="AJ708">
            <v>175.1506765</v>
          </cell>
        </row>
        <row r="709">
          <cell r="B709" t="str">
            <v>C2418DamaEC10</v>
          </cell>
          <cell r="C709" t="str">
            <v>De Schamphelaere et al. 2003</v>
          </cell>
          <cell r="D709">
            <v>2003</v>
          </cell>
          <cell r="E709" t="str">
            <v>Daphnia magna</v>
          </cell>
          <cell r="F709" t="str">
            <v xml:space="preserve">Daphnia </v>
          </cell>
          <cell r="G709" t="str">
            <v>magna</v>
          </cell>
          <cell r="H709"/>
          <cell r="I709" t="str">
            <v>Cladocera</v>
          </cell>
          <cell r="J709" t="str">
            <v>life cycle</v>
          </cell>
          <cell r="K709" t="str">
            <v>reproduction</v>
          </cell>
          <cell r="L709" t="str">
            <v>EC10</v>
          </cell>
          <cell r="M709" t="str">
            <v>ZnCl2</v>
          </cell>
          <cell r="N709" t="str">
            <v>Measured - beginning and end</v>
          </cell>
          <cell r="O709" t="str">
            <v>renewal</v>
          </cell>
          <cell r="P709" t="str">
            <v>Chronic</v>
          </cell>
          <cell r="Q709" t="str">
            <v>21-d</v>
          </cell>
          <cell r="R709" t="str">
            <v>ramped algal mix, daily</v>
          </cell>
          <cell r="S709" t="str">
            <v>S-chemistry provided</v>
          </cell>
          <cell r="T709" t="str">
            <v>MLR</v>
          </cell>
          <cell r="U709">
            <v>20</v>
          </cell>
          <cell r="V709">
            <v>6.6</v>
          </cell>
          <cell r="W709" t="str">
            <v/>
          </cell>
          <cell r="X709" t="str">
            <v/>
          </cell>
          <cell r="Y709">
            <v>178.89</v>
          </cell>
          <cell r="Z709" t="str">
            <v/>
          </cell>
          <cell r="AA709">
            <v>0.3</v>
          </cell>
          <cell r="AB709">
            <v>10</v>
          </cell>
          <cell r="AC709">
            <v>10.019500000000001</v>
          </cell>
          <cell r="AD709">
            <v>48.61</v>
          </cell>
          <cell r="AE709">
            <v>47.819200000000002</v>
          </cell>
          <cell r="AF709">
            <v>3.1</v>
          </cell>
          <cell r="AG709">
            <v>192.12200000000001</v>
          </cell>
          <cell r="AH709">
            <v>20.5</v>
          </cell>
          <cell r="AI709">
            <v>3.27</v>
          </cell>
          <cell r="AJ709">
            <v>225.1946715</v>
          </cell>
        </row>
        <row r="710">
          <cell r="B710" t="str">
            <v>C2419DamaEC10</v>
          </cell>
          <cell r="C710" t="str">
            <v>De Schamphelaere et al. 2003</v>
          </cell>
          <cell r="D710">
            <v>2003</v>
          </cell>
          <cell r="E710" t="str">
            <v>Daphnia magna</v>
          </cell>
          <cell r="F710" t="str">
            <v xml:space="preserve">Daphnia </v>
          </cell>
          <cell r="G710" t="str">
            <v>magna</v>
          </cell>
          <cell r="H710"/>
          <cell r="I710" t="str">
            <v>Cladocera</v>
          </cell>
          <cell r="J710" t="str">
            <v>life cycle</v>
          </cell>
          <cell r="K710" t="str">
            <v>reproduction</v>
          </cell>
          <cell r="L710" t="str">
            <v>EC10</v>
          </cell>
          <cell r="M710" t="str">
            <v>ZnCl2</v>
          </cell>
          <cell r="N710" t="str">
            <v>Measured - beginning and end</v>
          </cell>
          <cell r="O710" t="str">
            <v>renewal</v>
          </cell>
          <cell r="P710" t="str">
            <v>Chronic</v>
          </cell>
          <cell r="Q710" t="str">
            <v>21-d</v>
          </cell>
          <cell r="R710" t="str">
            <v>ramped algal mix, daily</v>
          </cell>
          <cell r="S710" t="str">
            <v>S-chemistry provided</v>
          </cell>
          <cell r="T710" t="str">
            <v>MLR</v>
          </cell>
          <cell r="U710">
            <v>20</v>
          </cell>
          <cell r="V710">
            <v>6.6</v>
          </cell>
          <cell r="W710" t="str">
            <v/>
          </cell>
          <cell r="X710" t="str">
            <v/>
          </cell>
          <cell r="Y710">
            <v>187.85</v>
          </cell>
          <cell r="Z710" t="str">
            <v/>
          </cell>
          <cell r="AA710">
            <v>0.3</v>
          </cell>
          <cell r="AB710">
            <v>10</v>
          </cell>
          <cell r="AC710">
            <v>10.019500000000001</v>
          </cell>
          <cell r="AD710">
            <v>97.22</v>
          </cell>
          <cell r="AE710">
            <v>47.819200000000002</v>
          </cell>
          <cell r="AF710">
            <v>3.1</v>
          </cell>
          <cell r="AG710">
            <v>384.24400000000003</v>
          </cell>
          <cell r="AH710">
            <v>20.5</v>
          </cell>
          <cell r="AI710">
            <v>3.27</v>
          </cell>
          <cell r="AJ710">
            <v>425.37065150000001</v>
          </cell>
        </row>
        <row r="711">
          <cell r="B711" t="str">
            <v>C2420DamaEC10</v>
          </cell>
          <cell r="C711" t="str">
            <v>De Schamphelaere et al. 2003</v>
          </cell>
          <cell r="D711">
            <v>2003</v>
          </cell>
          <cell r="E711" t="str">
            <v>Daphnia magna</v>
          </cell>
          <cell r="F711" t="str">
            <v xml:space="preserve">Daphnia </v>
          </cell>
          <cell r="G711" t="str">
            <v>magna</v>
          </cell>
          <cell r="H711"/>
          <cell r="I711" t="str">
            <v>Cladocera</v>
          </cell>
          <cell r="J711" t="str">
            <v>life cycle</v>
          </cell>
          <cell r="K711" t="str">
            <v>reproduction</v>
          </cell>
          <cell r="L711" t="str">
            <v>EC10</v>
          </cell>
          <cell r="M711" t="str">
            <v>ZnCl2</v>
          </cell>
          <cell r="N711" t="str">
            <v>Measured - beginning and end</v>
          </cell>
          <cell r="O711" t="str">
            <v>renewal</v>
          </cell>
          <cell r="P711" t="str">
            <v>Chronic</v>
          </cell>
          <cell r="Q711" t="str">
            <v>21-d</v>
          </cell>
          <cell r="R711" t="str">
            <v>ramped algal mix, daily</v>
          </cell>
          <cell r="S711" t="str">
            <v>S-chemistry provided</v>
          </cell>
          <cell r="T711" t="str">
            <v>MLR</v>
          </cell>
          <cell r="U711">
            <v>20</v>
          </cell>
          <cell r="V711">
            <v>6.6</v>
          </cell>
          <cell r="W711" t="str">
            <v/>
          </cell>
          <cell r="X711" t="str">
            <v/>
          </cell>
          <cell r="Y711">
            <v>99.602999999999994</v>
          </cell>
          <cell r="Z711" t="str">
            <v/>
          </cell>
          <cell r="AA711">
            <v>0.3</v>
          </cell>
          <cell r="AB711">
            <v>10</v>
          </cell>
          <cell r="AC711">
            <v>10.019500000000001</v>
          </cell>
          <cell r="AD711">
            <v>6.0762499999999999</v>
          </cell>
          <cell r="AE711">
            <v>47.819200000000002</v>
          </cell>
          <cell r="AF711">
            <v>3.1</v>
          </cell>
          <cell r="AG711">
            <v>24.015250000000002</v>
          </cell>
          <cell r="AH711">
            <v>20.5</v>
          </cell>
          <cell r="AI711">
            <v>3.27</v>
          </cell>
          <cell r="AJ711">
            <v>50.040689</v>
          </cell>
        </row>
        <row r="712">
          <cell r="B712" t="str">
            <v>C2421DamaEC10</v>
          </cell>
          <cell r="C712" t="str">
            <v>De Schamphelaere et al. 2003</v>
          </cell>
          <cell r="D712">
            <v>2003</v>
          </cell>
          <cell r="E712" t="str">
            <v>Daphnia magna</v>
          </cell>
          <cell r="F712" t="str">
            <v xml:space="preserve">Daphnia </v>
          </cell>
          <cell r="G712" t="str">
            <v>magna</v>
          </cell>
          <cell r="H712"/>
          <cell r="I712" t="str">
            <v>Cladocera</v>
          </cell>
          <cell r="J712" t="str">
            <v>life cycle</v>
          </cell>
          <cell r="K712" t="str">
            <v>reproduction</v>
          </cell>
          <cell r="L712" t="str">
            <v>EC10</v>
          </cell>
          <cell r="M712" t="str">
            <v>ZnCl2</v>
          </cell>
          <cell r="N712" t="str">
            <v>Measured - beginning and end</v>
          </cell>
          <cell r="O712" t="str">
            <v>renewal</v>
          </cell>
          <cell r="P712" t="str">
            <v>Chronic</v>
          </cell>
          <cell r="Q712" t="str">
            <v>21-d</v>
          </cell>
          <cell r="R712" t="str">
            <v>ramped algal mix, daily</v>
          </cell>
          <cell r="S712" t="str">
            <v>S-chemistry provided</v>
          </cell>
          <cell r="T712" t="str">
            <v>MLR</v>
          </cell>
          <cell r="U712">
            <v>20</v>
          </cell>
          <cell r="V712">
            <v>6.6</v>
          </cell>
          <cell r="W712" t="str">
            <v/>
          </cell>
          <cell r="X712" t="str">
            <v/>
          </cell>
          <cell r="Y712">
            <v>134.63999999999999</v>
          </cell>
          <cell r="Z712" t="str">
            <v/>
          </cell>
          <cell r="AA712">
            <v>0.3</v>
          </cell>
          <cell r="AB712">
            <v>10</v>
          </cell>
          <cell r="AC712">
            <v>10.019500000000001</v>
          </cell>
          <cell r="AD712">
            <v>6.0762499999999999</v>
          </cell>
          <cell r="AE712">
            <v>137.94</v>
          </cell>
          <cell r="AF712">
            <v>3.1</v>
          </cell>
          <cell r="AG712">
            <v>24.015250000000002</v>
          </cell>
          <cell r="AH712">
            <v>20.5</v>
          </cell>
          <cell r="AI712">
            <v>3.27</v>
          </cell>
          <cell r="AJ712">
            <v>50.040689</v>
          </cell>
        </row>
        <row r="713">
          <cell r="B713" t="str">
            <v>C2422DamaEC10</v>
          </cell>
          <cell r="C713" t="str">
            <v>De Schamphelaere et al. 2003</v>
          </cell>
          <cell r="D713">
            <v>2003</v>
          </cell>
          <cell r="E713" t="str">
            <v>Daphnia magna</v>
          </cell>
          <cell r="F713" t="str">
            <v xml:space="preserve">Daphnia </v>
          </cell>
          <cell r="G713" t="str">
            <v>magna</v>
          </cell>
          <cell r="H713"/>
          <cell r="I713" t="str">
            <v>Cladocera</v>
          </cell>
          <cell r="J713" t="str">
            <v>life cycle</v>
          </cell>
          <cell r="K713" t="str">
            <v>reproduction</v>
          </cell>
          <cell r="L713" t="str">
            <v>EC10</v>
          </cell>
          <cell r="M713" t="str">
            <v>ZnCl2</v>
          </cell>
          <cell r="N713" t="str">
            <v>Measured - beginning and end</v>
          </cell>
          <cell r="O713" t="str">
            <v>renewal</v>
          </cell>
          <cell r="P713" t="str">
            <v>Chronic</v>
          </cell>
          <cell r="Q713" t="str">
            <v>21-d</v>
          </cell>
          <cell r="R713" t="str">
            <v>ramped algal mix, daily</v>
          </cell>
          <cell r="S713" t="str">
            <v>S-chemistry provided</v>
          </cell>
          <cell r="T713" t="str">
            <v>MLR</v>
          </cell>
          <cell r="U713">
            <v>20</v>
          </cell>
          <cell r="V713">
            <v>6.6</v>
          </cell>
          <cell r="W713" t="str">
            <v/>
          </cell>
          <cell r="X713" t="str">
            <v/>
          </cell>
          <cell r="Y713">
            <v>142.63999999999999</v>
          </cell>
          <cell r="Z713" t="str">
            <v/>
          </cell>
          <cell r="AA713">
            <v>0.3</v>
          </cell>
          <cell r="AB713">
            <v>10</v>
          </cell>
          <cell r="AC713">
            <v>10.019500000000001</v>
          </cell>
          <cell r="AD713">
            <v>6.0762499999999999</v>
          </cell>
          <cell r="AE713">
            <v>206.91</v>
          </cell>
          <cell r="AF713">
            <v>3.1</v>
          </cell>
          <cell r="AG713">
            <v>24.015250000000002</v>
          </cell>
          <cell r="AH713">
            <v>20.5</v>
          </cell>
          <cell r="AI713">
            <v>3.27</v>
          </cell>
          <cell r="AJ713">
            <v>50.040689</v>
          </cell>
        </row>
        <row r="714">
          <cell r="B714" t="str">
            <v>C2423DamaEC10</v>
          </cell>
          <cell r="C714" t="str">
            <v>De Schamphelaere et al. 2003</v>
          </cell>
          <cell r="D714">
            <v>2003</v>
          </cell>
          <cell r="E714" t="str">
            <v>Daphnia magna</v>
          </cell>
          <cell r="F714" t="str">
            <v xml:space="preserve">Daphnia </v>
          </cell>
          <cell r="G714" t="str">
            <v>magna</v>
          </cell>
          <cell r="H714"/>
          <cell r="I714" t="str">
            <v>Cladocera</v>
          </cell>
          <cell r="J714" t="str">
            <v>life cycle</v>
          </cell>
          <cell r="K714" t="str">
            <v>reproduction</v>
          </cell>
          <cell r="L714" t="str">
            <v>EC10</v>
          </cell>
          <cell r="M714" t="str">
            <v>ZnCl2</v>
          </cell>
          <cell r="N714" t="str">
            <v>Measured - beginning and end</v>
          </cell>
          <cell r="O714" t="str">
            <v>renewal</v>
          </cell>
          <cell r="P714" t="str">
            <v>Chronic</v>
          </cell>
          <cell r="Q714" t="str">
            <v>21-d</v>
          </cell>
          <cell r="R714" t="str">
            <v>ramped algal mix, daily</v>
          </cell>
          <cell r="S714" t="str">
            <v>S-chemistry provided</v>
          </cell>
          <cell r="T714" t="str">
            <v>MLR</v>
          </cell>
          <cell r="U714">
            <v>20</v>
          </cell>
          <cell r="V714">
            <v>6.6</v>
          </cell>
          <cell r="W714" t="str">
            <v/>
          </cell>
          <cell r="X714" t="str">
            <v/>
          </cell>
          <cell r="Y714">
            <v>131.82</v>
          </cell>
          <cell r="Z714" t="str">
            <v/>
          </cell>
          <cell r="AA714">
            <v>0.3</v>
          </cell>
          <cell r="AB714">
            <v>10</v>
          </cell>
          <cell r="AC714">
            <v>10.019500000000001</v>
          </cell>
          <cell r="AD714">
            <v>6.0762499999999999</v>
          </cell>
          <cell r="AE714">
            <v>275.88</v>
          </cell>
          <cell r="AF714">
            <v>3.1</v>
          </cell>
          <cell r="AG714">
            <v>24.015250000000002</v>
          </cell>
          <cell r="AH714">
            <v>20.5</v>
          </cell>
          <cell r="AI714">
            <v>3.27</v>
          </cell>
          <cell r="AJ714">
            <v>50.040689</v>
          </cell>
        </row>
        <row r="715">
          <cell r="B715" t="str">
            <v>C2424DamaEC10</v>
          </cell>
          <cell r="C715" t="str">
            <v>De Schamphelaere et al. 2003</v>
          </cell>
          <cell r="D715">
            <v>2003</v>
          </cell>
          <cell r="E715" t="str">
            <v>Daphnia magna</v>
          </cell>
          <cell r="F715" t="str">
            <v xml:space="preserve">Daphnia </v>
          </cell>
          <cell r="G715" t="str">
            <v>magna</v>
          </cell>
          <cell r="H715"/>
          <cell r="I715" t="str">
            <v>Cladocera</v>
          </cell>
          <cell r="J715" t="str">
            <v>life cycle</v>
          </cell>
          <cell r="K715" t="str">
            <v>reproduction</v>
          </cell>
          <cell r="L715" t="str">
            <v>EC10</v>
          </cell>
          <cell r="M715" t="str">
            <v>ZnCl2</v>
          </cell>
          <cell r="N715" t="str">
            <v>Measured - beginning and end</v>
          </cell>
          <cell r="O715" t="str">
            <v>renewal</v>
          </cell>
          <cell r="P715" t="str">
            <v>Chronic</v>
          </cell>
          <cell r="Q715" t="str">
            <v>21-d</v>
          </cell>
          <cell r="R715" t="str">
            <v>ramped algal mix, daily</v>
          </cell>
          <cell r="S715" t="str">
            <v>S-chemistry provided</v>
          </cell>
          <cell r="T715" t="str">
            <v>MLR</v>
          </cell>
          <cell r="U715">
            <v>20</v>
          </cell>
          <cell r="V715">
            <v>5.5</v>
          </cell>
          <cell r="W715" t="str">
            <v/>
          </cell>
          <cell r="X715" t="str">
            <v/>
          </cell>
          <cell r="Y715">
            <v>199.72</v>
          </cell>
          <cell r="Z715" t="str">
            <v/>
          </cell>
          <cell r="AA715">
            <v>5</v>
          </cell>
          <cell r="AB715">
            <v>10</v>
          </cell>
          <cell r="AC715">
            <v>10.019500000000001</v>
          </cell>
          <cell r="AD715">
            <v>6.0762499999999999</v>
          </cell>
          <cell r="AE715">
            <v>127.5945</v>
          </cell>
          <cell r="AF715">
            <v>3.1</v>
          </cell>
          <cell r="AG715">
            <v>24.015250000000002</v>
          </cell>
          <cell r="AH715">
            <v>143.4</v>
          </cell>
          <cell r="AI715">
            <v>0.09</v>
          </cell>
          <cell r="AJ715">
            <v>50.040689</v>
          </cell>
        </row>
        <row r="716">
          <cell r="B716" t="str">
            <v>C2425DamaEC10</v>
          </cell>
          <cell r="C716" t="str">
            <v>De Schamphelaere et al. 2003</v>
          </cell>
          <cell r="D716">
            <v>2003</v>
          </cell>
          <cell r="E716" t="str">
            <v>Daphnia magna</v>
          </cell>
          <cell r="F716" t="str">
            <v xml:space="preserve">Daphnia </v>
          </cell>
          <cell r="G716" t="str">
            <v>magna</v>
          </cell>
          <cell r="H716"/>
          <cell r="I716" t="str">
            <v>Cladocera</v>
          </cell>
          <cell r="J716" t="str">
            <v>life cycle</v>
          </cell>
          <cell r="K716" t="str">
            <v>reproduction</v>
          </cell>
          <cell r="L716" t="str">
            <v>EC10</v>
          </cell>
          <cell r="M716" t="str">
            <v>ZnCl2</v>
          </cell>
          <cell r="N716" t="str">
            <v>Measured - beginning and end</v>
          </cell>
          <cell r="O716" t="str">
            <v>renewal</v>
          </cell>
          <cell r="P716" t="str">
            <v>Chronic</v>
          </cell>
          <cell r="Q716" t="str">
            <v>21-d</v>
          </cell>
          <cell r="R716" t="str">
            <v>ramped algal mix, daily</v>
          </cell>
          <cell r="S716" t="str">
            <v>S-chemistry provided</v>
          </cell>
          <cell r="T716" t="str">
            <v>MLR</v>
          </cell>
          <cell r="U716">
            <v>20</v>
          </cell>
          <cell r="V716">
            <v>6</v>
          </cell>
          <cell r="W716" t="str">
            <v/>
          </cell>
          <cell r="X716" t="str">
            <v/>
          </cell>
          <cell r="Y716">
            <v>193.44</v>
          </cell>
          <cell r="Z716" t="str">
            <v/>
          </cell>
          <cell r="AA716">
            <v>5</v>
          </cell>
          <cell r="AB716">
            <v>10</v>
          </cell>
          <cell r="AC716">
            <v>10.019500000000001</v>
          </cell>
          <cell r="AD716">
            <v>6.0762499999999999</v>
          </cell>
          <cell r="AE716">
            <v>127.5945</v>
          </cell>
          <cell r="AF716">
            <v>3.1</v>
          </cell>
          <cell r="AG716">
            <v>24.015250000000002</v>
          </cell>
          <cell r="AH716">
            <v>131.6</v>
          </cell>
          <cell r="AI716">
            <v>0.54</v>
          </cell>
          <cell r="AJ716">
            <v>50.040689</v>
          </cell>
        </row>
        <row r="717">
          <cell r="B717" t="str">
            <v>C2426DamaEC10</v>
          </cell>
          <cell r="C717" t="str">
            <v>De Schamphelaere et al. 2003</v>
          </cell>
          <cell r="D717">
            <v>2003</v>
          </cell>
          <cell r="E717" t="str">
            <v>Daphnia magna</v>
          </cell>
          <cell r="F717" t="str">
            <v xml:space="preserve">Daphnia </v>
          </cell>
          <cell r="G717" t="str">
            <v>magna</v>
          </cell>
          <cell r="H717"/>
          <cell r="I717" t="str">
            <v>Cladocera</v>
          </cell>
          <cell r="J717" t="str">
            <v>life cycle</v>
          </cell>
          <cell r="K717" t="str">
            <v>reproduction</v>
          </cell>
          <cell r="L717" t="str">
            <v>EC10</v>
          </cell>
          <cell r="M717" t="str">
            <v>ZnCl2</v>
          </cell>
          <cell r="N717" t="str">
            <v>Measured - beginning and end</v>
          </cell>
          <cell r="O717" t="str">
            <v>renewal</v>
          </cell>
          <cell r="P717" t="str">
            <v>Chronic</v>
          </cell>
          <cell r="Q717" t="str">
            <v>21-d</v>
          </cell>
          <cell r="R717" t="str">
            <v>ramped algal mix, daily</v>
          </cell>
          <cell r="S717" t="str">
            <v>S-chemistry provided</v>
          </cell>
          <cell r="T717" t="str">
            <v>MLR</v>
          </cell>
          <cell r="U717">
            <v>20</v>
          </cell>
          <cell r="V717">
            <v>6.5</v>
          </cell>
          <cell r="W717" t="str">
            <v/>
          </cell>
          <cell r="X717" t="str">
            <v/>
          </cell>
          <cell r="Y717">
            <v>181.58</v>
          </cell>
          <cell r="Z717" t="str">
            <v/>
          </cell>
          <cell r="AA717">
            <v>5</v>
          </cell>
          <cell r="AB717">
            <v>10</v>
          </cell>
          <cell r="AC717">
            <v>10.019500000000001</v>
          </cell>
          <cell r="AD717">
            <v>6.0762499999999999</v>
          </cell>
          <cell r="AE717">
            <v>127.5945</v>
          </cell>
          <cell r="AF717">
            <v>3.1</v>
          </cell>
          <cell r="AG717">
            <v>24.015250000000002</v>
          </cell>
          <cell r="AH717">
            <v>100.8</v>
          </cell>
          <cell r="AI717">
            <v>2.4900000000000002</v>
          </cell>
          <cell r="AJ717">
            <v>50.040689</v>
          </cell>
        </row>
        <row r="718">
          <cell r="B718" t="str">
            <v>C2427DamaEC10</v>
          </cell>
          <cell r="C718" t="str">
            <v>De Schamphelaere et al. 2003</v>
          </cell>
          <cell r="D718">
            <v>2003</v>
          </cell>
          <cell r="E718" t="str">
            <v>Daphnia magna</v>
          </cell>
          <cell r="F718" t="str">
            <v xml:space="preserve">Daphnia </v>
          </cell>
          <cell r="G718" t="str">
            <v>magna</v>
          </cell>
          <cell r="H718"/>
          <cell r="I718" t="str">
            <v>Cladocera</v>
          </cell>
          <cell r="J718" t="str">
            <v>life cycle</v>
          </cell>
          <cell r="K718" t="str">
            <v>reproduction</v>
          </cell>
          <cell r="L718" t="str">
            <v>EC10</v>
          </cell>
          <cell r="M718" t="str">
            <v>ZnCl2</v>
          </cell>
          <cell r="N718" t="str">
            <v>Measured - beginning and end</v>
          </cell>
          <cell r="O718" t="str">
            <v>renewal</v>
          </cell>
          <cell r="P718" t="str">
            <v>Chronic</v>
          </cell>
          <cell r="Q718" t="str">
            <v>21-d</v>
          </cell>
          <cell r="R718" t="str">
            <v>ramped algal mix, daily</v>
          </cell>
          <cell r="S718" t="str">
            <v>S-chemistry provided</v>
          </cell>
          <cell r="T718" t="str">
            <v>MLR</v>
          </cell>
          <cell r="U718">
            <v>20</v>
          </cell>
          <cell r="V718">
            <v>7</v>
          </cell>
          <cell r="W718" t="str">
            <v/>
          </cell>
          <cell r="X718" t="str">
            <v/>
          </cell>
          <cell r="Y718">
            <v>166.21</v>
          </cell>
          <cell r="Z718" t="str">
            <v/>
          </cell>
          <cell r="AA718">
            <v>5</v>
          </cell>
          <cell r="AB718">
            <v>10</v>
          </cell>
          <cell r="AC718">
            <v>10.019500000000001</v>
          </cell>
          <cell r="AD718">
            <v>6.0762499999999999</v>
          </cell>
          <cell r="AE718">
            <v>127.5945</v>
          </cell>
          <cell r="AF718">
            <v>3.1</v>
          </cell>
          <cell r="AG718">
            <v>24.015250000000002</v>
          </cell>
          <cell r="AH718">
            <v>67.8</v>
          </cell>
          <cell r="AI718">
            <v>8.44</v>
          </cell>
          <cell r="AJ718">
            <v>50.040689</v>
          </cell>
        </row>
        <row r="719">
          <cell r="B719" t="str">
            <v>C2428DamaEC10</v>
          </cell>
          <cell r="C719" t="str">
            <v>De Schamphelaere et al. 2003</v>
          </cell>
          <cell r="D719">
            <v>2003</v>
          </cell>
          <cell r="E719" t="str">
            <v>Daphnia magna</v>
          </cell>
          <cell r="F719" t="str">
            <v xml:space="preserve">Daphnia </v>
          </cell>
          <cell r="G719" t="str">
            <v>magna</v>
          </cell>
          <cell r="H719"/>
          <cell r="I719" t="str">
            <v>Cladocera</v>
          </cell>
          <cell r="J719" t="str">
            <v>life cycle</v>
          </cell>
          <cell r="K719" t="str">
            <v>reproduction</v>
          </cell>
          <cell r="L719" t="str">
            <v>EC10</v>
          </cell>
          <cell r="M719" t="str">
            <v>ZnCl2</v>
          </cell>
          <cell r="N719" t="str">
            <v>Measured - beginning and end</v>
          </cell>
          <cell r="O719" t="str">
            <v>renewal</v>
          </cell>
          <cell r="P719" t="str">
            <v>Chronic</v>
          </cell>
          <cell r="Q719" t="str">
            <v>21-d</v>
          </cell>
          <cell r="R719" t="str">
            <v>ramped algal mix, daily</v>
          </cell>
          <cell r="S719" t="str">
            <v>S-chemistry provided</v>
          </cell>
          <cell r="T719" t="str">
            <v>MLR</v>
          </cell>
          <cell r="U719">
            <v>20</v>
          </cell>
          <cell r="V719">
            <v>7.5</v>
          </cell>
          <cell r="W719" t="str">
            <v/>
          </cell>
          <cell r="X719" t="str">
            <v/>
          </cell>
          <cell r="Y719">
            <v>149.05000000000001</v>
          </cell>
          <cell r="Z719" t="str">
            <v/>
          </cell>
          <cell r="AA719">
            <v>5</v>
          </cell>
          <cell r="AB719">
            <v>10</v>
          </cell>
          <cell r="AC719">
            <v>10.019500000000001</v>
          </cell>
          <cell r="AD719">
            <v>6.0762499999999999</v>
          </cell>
          <cell r="AE719">
            <v>127.5945</v>
          </cell>
          <cell r="AF719">
            <v>3.1</v>
          </cell>
          <cell r="AG719">
            <v>24.015250000000002</v>
          </cell>
          <cell r="AH719">
            <v>41.8</v>
          </cell>
          <cell r="AI719">
            <v>23.3</v>
          </cell>
          <cell r="AJ719">
            <v>50.040689</v>
          </cell>
        </row>
        <row r="720">
          <cell r="B720" t="str">
            <v>C2429DamaEC10</v>
          </cell>
          <cell r="C720" t="str">
            <v>De Schamphelaere et al. 2003</v>
          </cell>
          <cell r="D720">
            <v>2003</v>
          </cell>
          <cell r="E720" t="str">
            <v>Daphnia magna</v>
          </cell>
          <cell r="F720" t="str">
            <v xml:space="preserve">Daphnia </v>
          </cell>
          <cell r="G720" t="str">
            <v>magna</v>
          </cell>
          <cell r="H720"/>
          <cell r="I720" t="str">
            <v>Cladocera</v>
          </cell>
          <cell r="J720" t="str">
            <v>life cycle</v>
          </cell>
          <cell r="K720" t="str">
            <v>reproduction</v>
          </cell>
          <cell r="L720" t="str">
            <v>EC10</v>
          </cell>
          <cell r="M720" t="str">
            <v>ZnCl2</v>
          </cell>
          <cell r="N720" t="str">
            <v>Measured - beginning and end</v>
          </cell>
          <cell r="O720" t="str">
            <v>renewal</v>
          </cell>
          <cell r="P720" t="str">
            <v>Chronic</v>
          </cell>
          <cell r="Q720" t="str">
            <v>21-d</v>
          </cell>
          <cell r="R720" t="str">
            <v>ramped algal mix, daily</v>
          </cell>
          <cell r="S720" t="str">
            <v>S-chemistry provided</v>
          </cell>
          <cell r="T720" t="str">
            <v>MLR</v>
          </cell>
          <cell r="U720">
            <v>20</v>
          </cell>
          <cell r="V720">
            <v>8</v>
          </cell>
          <cell r="W720" t="str">
            <v/>
          </cell>
          <cell r="X720" t="str">
            <v/>
          </cell>
          <cell r="Y720">
            <v>130.13</v>
          </cell>
          <cell r="Z720" t="str">
            <v/>
          </cell>
          <cell r="AA720">
            <v>5</v>
          </cell>
          <cell r="AB720">
            <v>10</v>
          </cell>
          <cell r="AC720">
            <v>10.019500000000001</v>
          </cell>
          <cell r="AD720">
            <v>6.0762499999999999</v>
          </cell>
          <cell r="AE720">
            <v>127.5945</v>
          </cell>
          <cell r="AF720">
            <v>3.1</v>
          </cell>
          <cell r="AG720">
            <v>24.015250000000002</v>
          </cell>
          <cell r="AH720">
            <v>20.5</v>
          </cell>
          <cell r="AI720">
            <v>58.5</v>
          </cell>
          <cell r="AJ720">
            <v>50.040689</v>
          </cell>
        </row>
        <row r="721">
          <cell r="B721" t="str">
            <v>C2430DamaEC50</v>
          </cell>
          <cell r="C721" t="str">
            <v>De Schamphelaere et al. 2003</v>
          </cell>
          <cell r="D721">
            <v>2003</v>
          </cell>
          <cell r="E721" t="str">
            <v>Daphnia magna</v>
          </cell>
          <cell r="F721" t="str">
            <v xml:space="preserve">Daphnia </v>
          </cell>
          <cell r="G721" t="str">
            <v>magna</v>
          </cell>
          <cell r="H721"/>
          <cell r="I721" t="str">
            <v>Cladocera</v>
          </cell>
          <cell r="J721" t="str">
            <v>life cycle</v>
          </cell>
          <cell r="K721" t="str">
            <v>reproduction</v>
          </cell>
          <cell r="L721" t="str">
            <v>EC50</v>
          </cell>
          <cell r="M721" t="str">
            <v>ZnCl2</v>
          </cell>
          <cell r="N721" t="str">
            <v>Measured - beginning and end</v>
          </cell>
          <cell r="O721" t="str">
            <v>renewal</v>
          </cell>
          <cell r="P721" t="str">
            <v>Chronic</v>
          </cell>
          <cell r="Q721" t="str">
            <v>21-d</v>
          </cell>
          <cell r="R721" t="str">
            <v>ramped algal mix, daily</v>
          </cell>
          <cell r="S721" t="str">
            <v>S-chemistry provided</v>
          </cell>
          <cell r="T721" t="str">
            <v>MLR</v>
          </cell>
          <cell r="U721">
            <v>20</v>
          </cell>
          <cell r="V721">
            <v>6.6</v>
          </cell>
          <cell r="W721" t="str">
            <v/>
          </cell>
          <cell r="X721" t="str">
            <v/>
          </cell>
          <cell r="Y721">
            <v>119.05</v>
          </cell>
          <cell r="Z721" t="str">
            <v/>
          </cell>
          <cell r="AA721">
            <v>0.3</v>
          </cell>
          <cell r="AB721">
            <v>10</v>
          </cell>
          <cell r="AC721">
            <v>10.019500000000001</v>
          </cell>
          <cell r="AD721">
            <v>6.0762499999999999</v>
          </cell>
          <cell r="AE721">
            <v>47.819200000000002</v>
          </cell>
          <cell r="AF721">
            <v>3.1</v>
          </cell>
          <cell r="AG721">
            <v>24.015250000000002</v>
          </cell>
          <cell r="AH721">
            <v>20.5</v>
          </cell>
          <cell r="AI721">
            <v>3.27</v>
          </cell>
          <cell r="AJ721">
            <v>50.040689</v>
          </cell>
        </row>
        <row r="722">
          <cell r="B722" t="str">
            <v>C2431DamaEC50</v>
          </cell>
          <cell r="C722" t="str">
            <v>De Schamphelaere et al. 2003</v>
          </cell>
          <cell r="D722">
            <v>2003</v>
          </cell>
          <cell r="E722" t="str">
            <v>Daphnia magna</v>
          </cell>
          <cell r="F722" t="str">
            <v xml:space="preserve">Daphnia </v>
          </cell>
          <cell r="G722" t="str">
            <v>magna</v>
          </cell>
          <cell r="H722"/>
          <cell r="I722" t="str">
            <v>Cladocera</v>
          </cell>
          <cell r="J722" t="str">
            <v>life cycle</v>
          </cell>
          <cell r="K722" t="str">
            <v>reproduction</v>
          </cell>
          <cell r="L722" t="str">
            <v>EC50</v>
          </cell>
          <cell r="M722" t="str">
            <v>ZnCl2</v>
          </cell>
          <cell r="N722" t="str">
            <v>Measured - beginning and end</v>
          </cell>
          <cell r="O722" t="str">
            <v>renewal</v>
          </cell>
          <cell r="P722" t="str">
            <v>Chronic</v>
          </cell>
          <cell r="Q722" t="str">
            <v>21-d</v>
          </cell>
          <cell r="R722" t="str">
            <v>ramped algal mix, daily</v>
          </cell>
          <cell r="S722" t="str">
            <v>S-chemistry provided</v>
          </cell>
          <cell r="T722" t="str">
            <v>MLR</v>
          </cell>
          <cell r="U722">
            <v>20</v>
          </cell>
          <cell r="V722">
            <v>6.6</v>
          </cell>
          <cell r="W722" t="str">
            <v/>
          </cell>
          <cell r="X722" t="str">
            <v/>
          </cell>
          <cell r="Y722">
            <v>161.38</v>
          </cell>
          <cell r="Z722" t="str">
            <v/>
          </cell>
          <cell r="AA722">
            <v>0.3</v>
          </cell>
          <cell r="AB722">
            <v>10</v>
          </cell>
          <cell r="AC722">
            <v>20.039000000000001</v>
          </cell>
          <cell r="AD722">
            <v>6.0762499999999999</v>
          </cell>
          <cell r="AE722">
            <v>47.819200000000002</v>
          </cell>
          <cell r="AF722">
            <v>3.1</v>
          </cell>
          <cell r="AG722">
            <v>24.015250000000002</v>
          </cell>
          <cell r="AH722">
            <v>38.200000000000003</v>
          </cell>
          <cell r="AI722">
            <v>3.27</v>
          </cell>
          <cell r="AJ722">
            <v>75.059380500000003</v>
          </cell>
        </row>
        <row r="723">
          <cell r="B723" t="str">
            <v>C2432DamaEC50</v>
          </cell>
          <cell r="C723" t="str">
            <v>De Schamphelaere et al. 2003</v>
          </cell>
          <cell r="D723">
            <v>2003</v>
          </cell>
          <cell r="E723" t="str">
            <v>Daphnia magna</v>
          </cell>
          <cell r="F723" t="str">
            <v xml:space="preserve">Daphnia </v>
          </cell>
          <cell r="G723" t="str">
            <v>magna</v>
          </cell>
          <cell r="H723"/>
          <cell r="I723" t="str">
            <v>Cladocera</v>
          </cell>
          <cell r="J723" t="str">
            <v>life cycle</v>
          </cell>
          <cell r="K723" t="str">
            <v>reproduction</v>
          </cell>
          <cell r="L723" t="str">
            <v>EC50</v>
          </cell>
          <cell r="M723" t="str">
            <v>ZnCl2</v>
          </cell>
          <cell r="N723" t="str">
            <v>Measured - beginning and end</v>
          </cell>
          <cell r="O723" t="str">
            <v>renewal</v>
          </cell>
          <cell r="P723" t="str">
            <v>Chronic</v>
          </cell>
          <cell r="Q723" t="str">
            <v>21-d</v>
          </cell>
          <cell r="R723" t="str">
            <v>ramped algal mix, daily</v>
          </cell>
          <cell r="S723" t="str">
            <v>S-chemistry provided</v>
          </cell>
          <cell r="T723" t="str">
            <v>MLR</v>
          </cell>
          <cell r="U723">
            <v>20</v>
          </cell>
          <cell r="V723">
            <v>6.6</v>
          </cell>
          <cell r="W723" t="str">
            <v/>
          </cell>
          <cell r="X723" t="str">
            <v/>
          </cell>
          <cell r="Y723">
            <v>215.75</v>
          </cell>
          <cell r="Z723" t="str">
            <v/>
          </cell>
          <cell r="AA723">
            <v>0.3</v>
          </cell>
          <cell r="AB723">
            <v>10</v>
          </cell>
          <cell r="AC723">
            <v>40.078000000000003</v>
          </cell>
          <cell r="AD723">
            <v>6.0762499999999999</v>
          </cell>
          <cell r="AE723">
            <v>47.819200000000002</v>
          </cell>
          <cell r="AF723">
            <v>3.1</v>
          </cell>
          <cell r="AG723">
            <v>24.015250000000002</v>
          </cell>
          <cell r="AH723">
            <v>73.7</v>
          </cell>
          <cell r="AI723">
            <v>3.27</v>
          </cell>
          <cell r="AJ723">
            <v>125.09676349999999</v>
          </cell>
        </row>
        <row r="724">
          <cell r="B724" t="str">
            <v>C2433DamaEC50</v>
          </cell>
          <cell r="C724" t="str">
            <v>De Schamphelaere et al. 2003</v>
          </cell>
          <cell r="D724">
            <v>2003</v>
          </cell>
          <cell r="E724" t="str">
            <v>Daphnia magna</v>
          </cell>
          <cell r="F724" t="str">
            <v xml:space="preserve">Daphnia </v>
          </cell>
          <cell r="G724" t="str">
            <v>magna</v>
          </cell>
          <cell r="H724"/>
          <cell r="I724" t="str">
            <v>Cladocera</v>
          </cell>
          <cell r="J724" t="str">
            <v>life cycle</v>
          </cell>
          <cell r="K724" t="str">
            <v>reproduction</v>
          </cell>
          <cell r="L724" t="str">
            <v>EC50</v>
          </cell>
          <cell r="M724" t="str">
            <v>ZnCl2</v>
          </cell>
          <cell r="N724" t="str">
            <v>Measured - beginning and end</v>
          </cell>
          <cell r="O724" t="str">
            <v>renewal</v>
          </cell>
          <cell r="P724" t="str">
            <v>Chronic</v>
          </cell>
          <cell r="Q724" t="str">
            <v>21-d</v>
          </cell>
          <cell r="R724" t="str">
            <v>ramped algal mix, daily</v>
          </cell>
          <cell r="S724" t="str">
            <v>S-chemistry provided</v>
          </cell>
          <cell r="T724" t="str">
            <v>MLR</v>
          </cell>
          <cell r="U724">
            <v>20</v>
          </cell>
          <cell r="V724">
            <v>6.6</v>
          </cell>
          <cell r="W724" t="str">
            <v/>
          </cell>
          <cell r="X724" t="str">
            <v/>
          </cell>
          <cell r="Y724">
            <v>206.23</v>
          </cell>
          <cell r="Z724" t="str">
            <v/>
          </cell>
          <cell r="AA724">
            <v>0.3</v>
          </cell>
          <cell r="AB724">
            <v>10</v>
          </cell>
          <cell r="AC724">
            <v>80.156000000000006</v>
          </cell>
          <cell r="AD724">
            <v>6.0762499999999999</v>
          </cell>
          <cell r="AE724">
            <v>47.819200000000002</v>
          </cell>
          <cell r="AF724">
            <v>3.1</v>
          </cell>
          <cell r="AG724">
            <v>24.015250000000002</v>
          </cell>
          <cell r="AH724">
            <v>144.6</v>
          </cell>
          <cell r="AI724">
            <v>3.27</v>
          </cell>
          <cell r="AJ724">
            <v>225.17152949999999</v>
          </cell>
        </row>
        <row r="725">
          <cell r="B725" t="str">
            <v>C2434DamaEC50</v>
          </cell>
          <cell r="C725" t="str">
            <v>De Schamphelaere et al. 2003</v>
          </cell>
          <cell r="D725">
            <v>2003</v>
          </cell>
          <cell r="E725" t="str">
            <v>Daphnia magna</v>
          </cell>
          <cell r="F725" t="str">
            <v xml:space="preserve">Daphnia </v>
          </cell>
          <cell r="G725" t="str">
            <v>magna</v>
          </cell>
          <cell r="H725"/>
          <cell r="I725" t="str">
            <v>Cladocera</v>
          </cell>
          <cell r="J725" t="str">
            <v>life cycle</v>
          </cell>
          <cell r="K725" t="str">
            <v>reproduction</v>
          </cell>
          <cell r="L725" t="str">
            <v>EC50</v>
          </cell>
          <cell r="M725" t="str">
            <v>ZnCl2</v>
          </cell>
          <cell r="N725" t="str">
            <v>Measured - beginning and end</v>
          </cell>
          <cell r="O725" t="str">
            <v>renewal</v>
          </cell>
          <cell r="P725" t="str">
            <v>Chronic</v>
          </cell>
          <cell r="Q725" t="str">
            <v>21-d</v>
          </cell>
          <cell r="R725" t="str">
            <v>ramped algal mix, daily</v>
          </cell>
          <cell r="S725" t="str">
            <v>S-chemistry provided</v>
          </cell>
          <cell r="T725" t="str">
            <v>MLR</v>
          </cell>
          <cell r="U725">
            <v>20</v>
          </cell>
          <cell r="V725">
            <v>6.6</v>
          </cell>
          <cell r="W725" t="str">
            <v/>
          </cell>
          <cell r="X725" t="str">
            <v/>
          </cell>
          <cell r="Y725">
            <v>329.07</v>
          </cell>
          <cell r="Z725" t="str">
            <v/>
          </cell>
          <cell r="AA725">
            <v>0.3</v>
          </cell>
          <cell r="AB725">
            <v>10</v>
          </cell>
          <cell r="AC725">
            <v>120.23399999999999</v>
          </cell>
          <cell r="AD725">
            <v>6.0762499999999999</v>
          </cell>
          <cell r="AE725">
            <v>47.819200000000002</v>
          </cell>
          <cell r="AF725">
            <v>3.1</v>
          </cell>
          <cell r="AG725">
            <v>24.015250000000002</v>
          </cell>
          <cell r="AH725">
            <v>215.5</v>
          </cell>
          <cell r="AI725">
            <v>3.27</v>
          </cell>
          <cell r="AJ725">
            <v>325.24629549999997</v>
          </cell>
        </row>
        <row r="726">
          <cell r="B726" t="str">
            <v>C2435DamaEC50</v>
          </cell>
          <cell r="C726" t="str">
            <v>De Schamphelaere et al. 2003</v>
          </cell>
          <cell r="D726">
            <v>2003</v>
          </cell>
          <cell r="E726" t="str">
            <v>Daphnia magna</v>
          </cell>
          <cell r="F726" t="str">
            <v xml:space="preserve">Daphnia </v>
          </cell>
          <cell r="G726" t="str">
            <v>magna</v>
          </cell>
          <cell r="H726"/>
          <cell r="I726" t="str">
            <v>Cladocera</v>
          </cell>
          <cell r="J726" t="str">
            <v>life cycle</v>
          </cell>
          <cell r="K726" t="str">
            <v>reproduction</v>
          </cell>
          <cell r="L726" t="str">
            <v>EC50</v>
          </cell>
          <cell r="M726" t="str">
            <v>ZnCl2</v>
          </cell>
          <cell r="N726" t="str">
            <v>Measured - beginning and end</v>
          </cell>
          <cell r="O726" t="str">
            <v>renewal</v>
          </cell>
          <cell r="P726" t="str">
            <v>Chronic</v>
          </cell>
          <cell r="Q726" t="str">
            <v>21-d</v>
          </cell>
          <cell r="R726" t="str">
            <v>ramped algal mix, daily</v>
          </cell>
          <cell r="S726" t="str">
            <v>S-chemistry provided</v>
          </cell>
          <cell r="T726" t="str">
            <v>MLR</v>
          </cell>
          <cell r="U726">
            <v>20</v>
          </cell>
          <cell r="V726">
            <v>6.6</v>
          </cell>
          <cell r="W726" t="str">
            <v/>
          </cell>
          <cell r="X726" t="str">
            <v/>
          </cell>
          <cell r="Y726">
            <v>192.48</v>
          </cell>
          <cell r="Z726" t="str">
            <v/>
          </cell>
          <cell r="AA726">
            <v>0.3</v>
          </cell>
          <cell r="AB726">
            <v>10</v>
          </cell>
          <cell r="AC726">
            <v>160.30000000000001</v>
          </cell>
          <cell r="AD726">
            <v>6.0762499999999999</v>
          </cell>
          <cell r="AE726">
            <v>47.819200000000002</v>
          </cell>
          <cell r="AF726">
            <v>3.1</v>
          </cell>
          <cell r="AG726">
            <v>24.015250000000002</v>
          </cell>
          <cell r="AH726">
            <v>286.39999999999998</v>
          </cell>
          <cell r="AI726">
            <v>3.27</v>
          </cell>
          <cell r="AJ726">
            <v>425</v>
          </cell>
        </row>
        <row r="727">
          <cell r="B727" t="str">
            <v>C2436DamaEC50</v>
          </cell>
          <cell r="C727" t="str">
            <v>De Schamphelaere et al. 2003</v>
          </cell>
          <cell r="D727">
            <v>2003</v>
          </cell>
          <cell r="E727" t="str">
            <v>Daphnia magna</v>
          </cell>
          <cell r="F727" t="str">
            <v xml:space="preserve">Daphnia </v>
          </cell>
          <cell r="G727" t="str">
            <v>magna</v>
          </cell>
          <cell r="H727"/>
          <cell r="I727" t="str">
            <v>Cladocera</v>
          </cell>
          <cell r="J727" t="str">
            <v>life cycle</v>
          </cell>
          <cell r="K727" t="str">
            <v>reproduction</v>
          </cell>
          <cell r="L727" t="str">
            <v>EC50</v>
          </cell>
          <cell r="M727" t="str">
            <v>ZnCl2</v>
          </cell>
          <cell r="N727" t="str">
            <v>Measured - beginning and end</v>
          </cell>
          <cell r="O727" t="str">
            <v>renewal</v>
          </cell>
          <cell r="P727" t="str">
            <v>Chronic</v>
          </cell>
          <cell r="Q727" t="str">
            <v>21-d</v>
          </cell>
          <cell r="R727" t="str">
            <v>ramped algal mix, daily</v>
          </cell>
          <cell r="S727" t="str">
            <v>S-chemistry provided</v>
          </cell>
          <cell r="T727" t="str">
            <v>MLR</v>
          </cell>
          <cell r="U727">
            <v>20</v>
          </cell>
          <cell r="V727">
            <v>6.6</v>
          </cell>
          <cell r="W727" t="str">
            <v/>
          </cell>
          <cell r="X727" t="str">
            <v/>
          </cell>
          <cell r="Y727">
            <v>120.07</v>
          </cell>
          <cell r="Z727" t="str">
            <v/>
          </cell>
          <cell r="AA727">
            <v>0.3</v>
          </cell>
          <cell r="AB727">
            <v>10</v>
          </cell>
          <cell r="AC727">
            <v>10.019500000000001</v>
          </cell>
          <cell r="AD727">
            <v>6.0762499999999999</v>
          </cell>
          <cell r="AE727">
            <v>47.819200000000002</v>
          </cell>
          <cell r="AF727">
            <v>3.1</v>
          </cell>
          <cell r="AG727">
            <v>24.015250000000002</v>
          </cell>
          <cell r="AH727">
            <v>20.5</v>
          </cell>
          <cell r="AI727">
            <v>3.27</v>
          </cell>
          <cell r="AJ727">
            <v>50.040689</v>
          </cell>
        </row>
        <row r="728">
          <cell r="B728" t="str">
            <v>C2437DamaEC50</v>
          </cell>
          <cell r="C728" t="str">
            <v>De Schamphelaere et al. 2003</v>
          </cell>
          <cell r="D728">
            <v>2003</v>
          </cell>
          <cell r="E728" t="str">
            <v>Daphnia magna</v>
          </cell>
          <cell r="F728" t="str">
            <v xml:space="preserve">Daphnia </v>
          </cell>
          <cell r="G728" t="str">
            <v>magna</v>
          </cell>
          <cell r="H728"/>
          <cell r="I728" t="str">
            <v>Cladocera</v>
          </cell>
          <cell r="J728" t="str">
            <v>life cycle</v>
          </cell>
          <cell r="K728" t="str">
            <v>reproduction</v>
          </cell>
          <cell r="L728" t="str">
            <v>EC50</v>
          </cell>
          <cell r="M728" t="str">
            <v>ZnCl2</v>
          </cell>
          <cell r="N728" t="str">
            <v>Measured - beginning and end</v>
          </cell>
          <cell r="O728" t="str">
            <v>renewal</v>
          </cell>
          <cell r="P728" t="str">
            <v>Chronic</v>
          </cell>
          <cell r="Q728" t="str">
            <v>21-d</v>
          </cell>
          <cell r="R728" t="str">
            <v>ramped algal mix, daily</v>
          </cell>
          <cell r="S728" t="str">
            <v>S-chemistry provided</v>
          </cell>
          <cell r="T728" t="str">
            <v>MLR</v>
          </cell>
          <cell r="U728">
            <v>20</v>
          </cell>
          <cell r="V728">
            <v>6.6</v>
          </cell>
          <cell r="W728" t="str">
            <v/>
          </cell>
          <cell r="X728" t="str">
            <v/>
          </cell>
          <cell r="Y728">
            <v>144.91999999999999</v>
          </cell>
          <cell r="Z728" t="str">
            <v/>
          </cell>
          <cell r="AA728">
            <v>0.3</v>
          </cell>
          <cell r="AB728">
            <v>10</v>
          </cell>
          <cell r="AC728">
            <v>10.019500000000001</v>
          </cell>
          <cell r="AD728">
            <v>12.1525</v>
          </cell>
          <cell r="AE728">
            <v>47.819200000000002</v>
          </cell>
          <cell r="AF728">
            <v>3.1</v>
          </cell>
          <cell r="AG728">
            <v>48.030500000000004</v>
          </cell>
          <cell r="AH728">
            <v>20.5</v>
          </cell>
          <cell r="AI728">
            <v>3.27</v>
          </cell>
          <cell r="AJ728">
            <v>75.062686499999998</v>
          </cell>
        </row>
        <row r="729">
          <cell r="B729" t="str">
            <v>C2438DamaEC50</v>
          </cell>
          <cell r="C729" t="str">
            <v>De Schamphelaere et al. 2003</v>
          </cell>
          <cell r="D729">
            <v>2003</v>
          </cell>
          <cell r="E729" t="str">
            <v>Daphnia magna</v>
          </cell>
          <cell r="F729" t="str">
            <v xml:space="preserve">Daphnia </v>
          </cell>
          <cell r="G729" t="str">
            <v>magna</v>
          </cell>
          <cell r="H729"/>
          <cell r="I729" t="str">
            <v>Cladocera</v>
          </cell>
          <cell r="J729" t="str">
            <v>life cycle</v>
          </cell>
          <cell r="K729" t="str">
            <v>reproduction</v>
          </cell>
          <cell r="L729" t="str">
            <v>EC50</v>
          </cell>
          <cell r="M729" t="str">
            <v>ZnCl2</v>
          </cell>
          <cell r="N729" t="str">
            <v>Measured - beginning and end</v>
          </cell>
          <cell r="O729" t="str">
            <v>renewal</v>
          </cell>
          <cell r="P729" t="str">
            <v>Chronic</v>
          </cell>
          <cell r="Q729" t="str">
            <v>21-d</v>
          </cell>
          <cell r="R729" t="str">
            <v>ramped algal mix, daily</v>
          </cell>
          <cell r="S729" t="str">
            <v>S-chemistry provided</v>
          </cell>
          <cell r="T729" t="str">
            <v>MLR</v>
          </cell>
          <cell r="U729">
            <v>20</v>
          </cell>
          <cell r="V729">
            <v>6.6</v>
          </cell>
          <cell r="W729" t="str">
            <v/>
          </cell>
          <cell r="X729" t="str">
            <v/>
          </cell>
          <cell r="Y729">
            <v>171.97</v>
          </cell>
          <cell r="Z729" t="str">
            <v/>
          </cell>
          <cell r="AA729">
            <v>0.3</v>
          </cell>
          <cell r="AB729">
            <v>10</v>
          </cell>
          <cell r="AC729">
            <v>10.019500000000001</v>
          </cell>
          <cell r="AD729">
            <v>24.305</v>
          </cell>
          <cell r="AE729">
            <v>47.819200000000002</v>
          </cell>
          <cell r="AF729">
            <v>3.1</v>
          </cell>
          <cell r="AG729">
            <v>96</v>
          </cell>
          <cell r="AH729">
            <v>20.5</v>
          </cell>
          <cell r="AI729">
            <v>3.27</v>
          </cell>
          <cell r="AJ729">
            <v>125.10668149999999</v>
          </cell>
        </row>
        <row r="730">
          <cell r="B730" t="str">
            <v>C2439DamaEC50</v>
          </cell>
          <cell r="C730" t="str">
            <v>De Schamphelaere et al. 2003</v>
          </cell>
          <cell r="D730">
            <v>2003</v>
          </cell>
          <cell r="E730" t="str">
            <v>Daphnia magna</v>
          </cell>
          <cell r="F730" t="str">
            <v xml:space="preserve">Daphnia </v>
          </cell>
          <cell r="G730" t="str">
            <v>magna</v>
          </cell>
          <cell r="H730"/>
          <cell r="I730" t="str">
            <v>Cladocera</v>
          </cell>
          <cell r="J730" t="str">
            <v>life cycle</v>
          </cell>
          <cell r="K730" t="str">
            <v>reproduction</v>
          </cell>
          <cell r="L730" t="str">
            <v>EC50</v>
          </cell>
          <cell r="M730" t="str">
            <v>ZnCl2</v>
          </cell>
          <cell r="N730" t="str">
            <v>Measured - beginning and end</v>
          </cell>
          <cell r="O730" t="str">
            <v>renewal</v>
          </cell>
          <cell r="P730" t="str">
            <v>Chronic</v>
          </cell>
          <cell r="Q730" t="str">
            <v>21-d</v>
          </cell>
          <cell r="R730" t="str">
            <v>ramped algal mix, daily</v>
          </cell>
          <cell r="S730" t="str">
            <v>S-chemistry provided</v>
          </cell>
          <cell r="T730" t="str">
            <v>MLR</v>
          </cell>
          <cell r="U730">
            <v>20</v>
          </cell>
          <cell r="V730">
            <v>6.6</v>
          </cell>
          <cell r="W730" t="str">
            <v/>
          </cell>
          <cell r="X730" t="str">
            <v/>
          </cell>
          <cell r="Y730">
            <v>191.02</v>
          </cell>
          <cell r="Z730" t="str">
            <v/>
          </cell>
          <cell r="AA730">
            <v>0.3</v>
          </cell>
          <cell r="AB730">
            <v>10</v>
          </cell>
          <cell r="AC730">
            <v>10.019500000000001</v>
          </cell>
          <cell r="AD730">
            <v>36.457500000000003</v>
          </cell>
          <cell r="AE730">
            <v>47.819200000000002</v>
          </cell>
          <cell r="AF730">
            <v>3.1</v>
          </cell>
          <cell r="AG730">
            <v>144.0915</v>
          </cell>
          <cell r="AH730">
            <v>20.5</v>
          </cell>
          <cell r="AI730">
            <v>3.27</v>
          </cell>
          <cell r="AJ730">
            <v>175.1506765</v>
          </cell>
        </row>
        <row r="731">
          <cell r="B731" t="str">
            <v>C2440DamaEC50</v>
          </cell>
          <cell r="C731" t="str">
            <v>De Schamphelaere et al. 2003</v>
          </cell>
          <cell r="D731">
            <v>2003</v>
          </cell>
          <cell r="E731" t="str">
            <v>Daphnia magna</v>
          </cell>
          <cell r="F731" t="str">
            <v xml:space="preserve">Daphnia </v>
          </cell>
          <cell r="G731" t="str">
            <v>magna</v>
          </cell>
          <cell r="H731"/>
          <cell r="I731" t="str">
            <v>Cladocera</v>
          </cell>
          <cell r="J731" t="str">
            <v>life cycle</v>
          </cell>
          <cell r="K731" t="str">
            <v>reproduction</v>
          </cell>
          <cell r="L731" t="str">
            <v>EC50</v>
          </cell>
          <cell r="M731" t="str">
            <v>ZnCl2</v>
          </cell>
          <cell r="N731" t="str">
            <v>Measured - beginning and end</v>
          </cell>
          <cell r="O731" t="str">
            <v>renewal</v>
          </cell>
          <cell r="P731" t="str">
            <v>Chronic</v>
          </cell>
          <cell r="Q731" t="str">
            <v>21-d</v>
          </cell>
          <cell r="R731" t="str">
            <v>ramped algal mix, daily</v>
          </cell>
          <cell r="S731" t="str">
            <v>S-chemistry provided</v>
          </cell>
          <cell r="T731" t="str">
            <v>MLR</v>
          </cell>
          <cell r="U731">
            <v>20</v>
          </cell>
          <cell r="V731">
            <v>6.6</v>
          </cell>
          <cell r="W731" t="str">
            <v/>
          </cell>
          <cell r="X731" t="str">
            <v/>
          </cell>
          <cell r="Y731">
            <v>212.53</v>
          </cell>
          <cell r="Z731" t="str">
            <v/>
          </cell>
          <cell r="AA731">
            <v>0.3</v>
          </cell>
          <cell r="AB731">
            <v>10</v>
          </cell>
          <cell r="AC731">
            <v>10.019500000000001</v>
          </cell>
          <cell r="AD731">
            <v>48.61</v>
          </cell>
          <cell r="AE731">
            <v>47.819200000000002</v>
          </cell>
          <cell r="AF731">
            <v>3.1</v>
          </cell>
          <cell r="AG731">
            <v>192.12200000000001</v>
          </cell>
          <cell r="AH731">
            <v>20.5</v>
          </cell>
          <cell r="AI731">
            <v>3.27</v>
          </cell>
          <cell r="AJ731">
            <v>225.1946715</v>
          </cell>
        </row>
        <row r="732">
          <cell r="B732" t="str">
            <v>C2441DamaEC50</v>
          </cell>
          <cell r="C732" t="str">
            <v>De Schamphelaere et al. 2003</v>
          </cell>
          <cell r="D732">
            <v>2003</v>
          </cell>
          <cell r="E732" t="str">
            <v>Daphnia magna</v>
          </cell>
          <cell r="F732" t="str">
            <v xml:space="preserve">Daphnia </v>
          </cell>
          <cell r="G732" t="str">
            <v>magna</v>
          </cell>
          <cell r="H732"/>
          <cell r="I732" t="str">
            <v>Cladocera</v>
          </cell>
          <cell r="J732" t="str">
            <v>life cycle</v>
          </cell>
          <cell r="K732" t="str">
            <v>reproduction</v>
          </cell>
          <cell r="L732" t="str">
            <v>EC50</v>
          </cell>
          <cell r="M732" t="str">
            <v>ZnCl2</v>
          </cell>
          <cell r="N732" t="str">
            <v>Measured - beginning and end</v>
          </cell>
          <cell r="O732" t="str">
            <v>renewal</v>
          </cell>
          <cell r="P732" t="str">
            <v>Chronic</v>
          </cell>
          <cell r="Q732" t="str">
            <v>21-d</v>
          </cell>
          <cell r="R732" t="str">
            <v>ramped algal mix, daily</v>
          </cell>
          <cell r="S732" t="str">
            <v>S-chemistry provided</v>
          </cell>
          <cell r="T732" t="str">
            <v>MLR</v>
          </cell>
          <cell r="U732">
            <v>20</v>
          </cell>
          <cell r="V732">
            <v>6.6</v>
          </cell>
          <cell r="W732" t="str">
            <v/>
          </cell>
          <cell r="X732" t="str">
            <v/>
          </cell>
          <cell r="Y732">
            <v>277.70999999999998</v>
          </cell>
          <cell r="Z732" t="str">
            <v/>
          </cell>
          <cell r="AA732">
            <v>0.3</v>
          </cell>
          <cell r="AB732">
            <v>10</v>
          </cell>
          <cell r="AC732">
            <v>10.019500000000001</v>
          </cell>
          <cell r="AD732">
            <v>97.22</v>
          </cell>
          <cell r="AE732">
            <v>47.819200000000002</v>
          </cell>
          <cell r="AF732">
            <v>3.1</v>
          </cell>
          <cell r="AG732">
            <v>384.24400000000003</v>
          </cell>
          <cell r="AH732">
            <v>20.5</v>
          </cell>
          <cell r="AI732">
            <v>3.27</v>
          </cell>
          <cell r="AJ732">
            <v>425.37065150000001</v>
          </cell>
        </row>
        <row r="733">
          <cell r="B733" t="str">
            <v>C2442DamaEC50</v>
          </cell>
          <cell r="C733" t="str">
            <v>De Schamphelaere et al. 2003</v>
          </cell>
          <cell r="D733">
            <v>2003</v>
          </cell>
          <cell r="E733" t="str">
            <v>Daphnia magna</v>
          </cell>
          <cell r="F733" t="str">
            <v xml:space="preserve">Daphnia </v>
          </cell>
          <cell r="G733" t="str">
            <v>magna</v>
          </cell>
          <cell r="H733"/>
          <cell r="I733" t="str">
            <v>Cladocera</v>
          </cell>
          <cell r="J733" t="str">
            <v>life cycle</v>
          </cell>
          <cell r="K733" t="str">
            <v>reproduction</v>
          </cell>
          <cell r="L733" t="str">
            <v>EC50</v>
          </cell>
          <cell r="M733" t="str">
            <v>ZnCl2</v>
          </cell>
          <cell r="N733" t="str">
            <v>Measured - beginning and end</v>
          </cell>
          <cell r="O733" t="str">
            <v>renewal</v>
          </cell>
          <cell r="P733" t="str">
            <v>Chronic</v>
          </cell>
          <cell r="Q733" t="str">
            <v>21-d</v>
          </cell>
          <cell r="R733" t="str">
            <v>ramped algal mix, daily</v>
          </cell>
          <cell r="S733" t="str">
            <v>S-chemistry provided</v>
          </cell>
          <cell r="T733" t="str">
            <v>MLR</v>
          </cell>
          <cell r="U733">
            <v>20</v>
          </cell>
          <cell r="V733">
            <v>6.6</v>
          </cell>
          <cell r="W733" t="str">
            <v/>
          </cell>
          <cell r="X733" t="str">
            <v/>
          </cell>
          <cell r="Y733">
            <v>123.26</v>
          </cell>
          <cell r="Z733" t="str">
            <v/>
          </cell>
          <cell r="AA733">
            <v>0.3</v>
          </cell>
          <cell r="AB733">
            <v>10</v>
          </cell>
          <cell r="AC733">
            <v>10.019500000000001</v>
          </cell>
          <cell r="AD733">
            <v>6.0762499999999999</v>
          </cell>
          <cell r="AE733">
            <v>47.819200000000002</v>
          </cell>
          <cell r="AF733">
            <v>3.1</v>
          </cell>
          <cell r="AG733">
            <v>24.015250000000002</v>
          </cell>
          <cell r="AH733">
            <v>20.5</v>
          </cell>
          <cell r="AI733">
            <v>3.27</v>
          </cell>
          <cell r="AJ733">
            <v>50.040689</v>
          </cell>
        </row>
        <row r="734">
          <cell r="B734" t="str">
            <v>C2443DamaEC50</v>
          </cell>
          <cell r="C734" t="str">
            <v>De Schamphelaere et al. 2003</v>
          </cell>
          <cell r="D734">
            <v>2003</v>
          </cell>
          <cell r="E734" t="str">
            <v>Daphnia magna</v>
          </cell>
          <cell r="F734" t="str">
            <v xml:space="preserve">Daphnia </v>
          </cell>
          <cell r="G734" t="str">
            <v>magna</v>
          </cell>
          <cell r="H734"/>
          <cell r="I734" t="str">
            <v>Cladocera</v>
          </cell>
          <cell r="J734" t="str">
            <v>life cycle</v>
          </cell>
          <cell r="K734" t="str">
            <v>reproduction</v>
          </cell>
          <cell r="L734" t="str">
            <v>EC50</v>
          </cell>
          <cell r="M734" t="str">
            <v>ZnCl2</v>
          </cell>
          <cell r="N734" t="str">
            <v>Measured - beginning and end</v>
          </cell>
          <cell r="O734" t="str">
            <v>renewal</v>
          </cell>
          <cell r="P734" t="str">
            <v>Chronic</v>
          </cell>
          <cell r="Q734" t="str">
            <v>21-d</v>
          </cell>
          <cell r="R734" t="str">
            <v>ramped algal mix, daily</v>
          </cell>
          <cell r="S734" t="str">
            <v>S-chemistry provided</v>
          </cell>
          <cell r="T734" t="str">
            <v>MLR</v>
          </cell>
          <cell r="U734">
            <v>20</v>
          </cell>
          <cell r="V734">
            <v>6.6</v>
          </cell>
          <cell r="W734" t="str">
            <v/>
          </cell>
          <cell r="X734" t="str">
            <v/>
          </cell>
          <cell r="Y734">
            <v>165.65</v>
          </cell>
          <cell r="Z734" t="str">
            <v/>
          </cell>
          <cell r="AA734">
            <v>0.3</v>
          </cell>
          <cell r="AB734">
            <v>10</v>
          </cell>
          <cell r="AC734">
            <v>10.019500000000001</v>
          </cell>
          <cell r="AD734">
            <v>6.0762499999999999</v>
          </cell>
          <cell r="AE734">
            <v>137.94</v>
          </cell>
          <cell r="AF734">
            <v>3.1</v>
          </cell>
          <cell r="AG734">
            <v>24.015250000000002</v>
          </cell>
          <cell r="AH734">
            <v>20.5</v>
          </cell>
          <cell r="AI734">
            <v>3.27</v>
          </cell>
          <cell r="AJ734">
            <v>50.040689</v>
          </cell>
        </row>
        <row r="735">
          <cell r="B735" t="str">
            <v>C2444DamaEC50</v>
          </cell>
          <cell r="C735" t="str">
            <v>De Schamphelaere et al. 2003</v>
          </cell>
          <cell r="D735">
            <v>2003</v>
          </cell>
          <cell r="E735" t="str">
            <v>Daphnia magna</v>
          </cell>
          <cell r="F735" t="str">
            <v xml:space="preserve">Daphnia </v>
          </cell>
          <cell r="G735" t="str">
            <v>magna</v>
          </cell>
          <cell r="H735"/>
          <cell r="I735" t="str">
            <v>Cladocera</v>
          </cell>
          <cell r="J735" t="str">
            <v>life cycle</v>
          </cell>
          <cell r="K735" t="str">
            <v>reproduction</v>
          </cell>
          <cell r="L735" t="str">
            <v>EC50</v>
          </cell>
          <cell r="M735" t="str">
            <v>ZnCl2</v>
          </cell>
          <cell r="N735" t="str">
            <v>Measured - beginning and end</v>
          </cell>
          <cell r="O735" t="str">
            <v>renewal</v>
          </cell>
          <cell r="P735" t="str">
            <v>Chronic</v>
          </cell>
          <cell r="Q735" t="str">
            <v>21-d</v>
          </cell>
          <cell r="R735" t="str">
            <v>ramped algal mix, daily</v>
          </cell>
          <cell r="S735" t="str">
            <v>S-chemistry provided</v>
          </cell>
          <cell r="T735" t="str">
            <v>MLR</v>
          </cell>
          <cell r="U735">
            <v>20</v>
          </cell>
          <cell r="V735">
            <v>6.6</v>
          </cell>
          <cell r="W735" t="str">
            <v/>
          </cell>
          <cell r="X735" t="str">
            <v/>
          </cell>
          <cell r="Y735">
            <v>173.42</v>
          </cell>
          <cell r="Z735" t="str">
            <v/>
          </cell>
          <cell r="AA735">
            <v>0.3</v>
          </cell>
          <cell r="AB735">
            <v>10</v>
          </cell>
          <cell r="AC735">
            <v>10.019500000000001</v>
          </cell>
          <cell r="AD735">
            <v>6.0762499999999999</v>
          </cell>
          <cell r="AE735">
            <v>206.91</v>
          </cell>
          <cell r="AF735">
            <v>3.1</v>
          </cell>
          <cell r="AG735">
            <v>24.015250000000002</v>
          </cell>
          <cell r="AH735">
            <v>20.5</v>
          </cell>
          <cell r="AI735">
            <v>3.27</v>
          </cell>
          <cell r="AJ735">
            <v>50.040689</v>
          </cell>
        </row>
        <row r="736">
          <cell r="B736" t="str">
            <v>C2445DamaEC50</v>
          </cell>
          <cell r="C736" t="str">
            <v>De Schamphelaere et al. 2003</v>
          </cell>
          <cell r="D736">
            <v>2003</v>
          </cell>
          <cell r="E736" t="str">
            <v>Daphnia magna</v>
          </cell>
          <cell r="F736" t="str">
            <v xml:space="preserve">Daphnia </v>
          </cell>
          <cell r="G736" t="str">
            <v>magna</v>
          </cell>
          <cell r="H736"/>
          <cell r="I736" t="str">
            <v>Cladocera</v>
          </cell>
          <cell r="J736" t="str">
            <v>life cycle</v>
          </cell>
          <cell r="K736" t="str">
            <v>reproduction</v>
          </cell>
          <cell r="L736" t="str">
            <v>EC50</v>
          </cell>
          <cell r="M736" t="str">
            <v>ZnCl2</v>
          </cell>
          <cell r="N736" t="str">
            <v>Measured - beginning and end</v>
          </cell>
          <cell r="O736" t="str">
            <v>renewal</v>
          </cell>
          <cell r="P736" t="str">
            <v>Chronic</v>
          </cell>
          <cell r="Q736" t="str">
            <v>21-d</v>
          </cell>
          <cell r="R736" t="str">
            <v>ramped algal mix, daily</v>
          </cell>
          <cell r="S736" t="str">
            <v>S-chemistry provided</v>
          </cell>
          <cell r="T736" t="str">
            <v>MLR</v>
          </cell>
          <cell r="U736">
            <v>20</v>
          </cell>
          <cell r="V736">
            <v>6.6</v>
          </cell>
          <cell r="W736" t="str">
            <v/>
          </cell>
          <cell r="X736" t="str">
            <v/>
          </cell>
          <cell r="Y736">
            <v>171.8</v>
          </cell>
          <cell r="Z736" t="str">
            <v/>
          </cell>
          <cell r="AA736">
            <v>0.3</v>
          </cell>
          <cell r="AB736">
            <v>10</v>
          </cell>
          <cell r="AC736">
            <v>10.019500000000001</v>
          </cell>
          <cell r="AD736">
            <v>6.0762499999999999</v>
          </cell>
          <cell r="AE736">
            <v>275.88</v>
          </cell>
          <cell r="AF736">
            <v>3.1</v>
          </cell>
          <cell r="AG736">
            <v>24.015250000000002</v>
          </cell>
          <cell r="AH736">
            <v>20.5</v>
          </cell>
          <cell r="AI736">
            <v>3.27</v>
          </cell>
          <cell r="AJ736">
            <v>50.040689</v>
          </cell>
        </row>
        <row r="737">
          <cell r="B737" t="str">
            <v>C2446DamaEC50</v>
          </cell>
          <cell r="C737" t="str">
            <v>De Schamphelaere et al. 2003</v>
          </cell>
          <cell r="D737">
            <v>2003</v>
          </cell>
          <cell r="E737" t="str">
            <v>Daphnia magna</v>
          </cell>
          <cell r="F737" t="str">
            <v xml:space="preserve">Daphnia </v>
          </cell>
          <cell r="G737" t="str">
            <v>magna</v>
          </cell>
          <cell r="H737"/>
          <cell r="I737" t="str">
            <v>Cladocera</v>
          </cell>
          <cell r="J737" t="str">
            <v>life cycle</v>
          </cell>
          <cell r="K737" t="str">
            <v>reproduction</v>
          </cell>
          <cell r="L737" t="str">
            <v>EC50</v>
          </cell>
          <cell r="M737" t="str">
            <v>ZnCl2</v>
          </cell>
          <cell r="N737" t="str">
            <v>Measured - beginning and end</v>
          </cell>
          <cell r="O737" t="str">
            <v>renewal</v>
          </cell>
          <cell r="P737" t="str">
            <v>Chronic</v>
          </cell>
          <cell r="Q737" t="str">
            <v>21-d</v>
          </cell>
          <cell r="R737" t="str">
            <v>ramped algal mix, daily</v>
          </cell>
          <cell r="S737" t="str">
            <v>S-chemistry provided</v>
          </cell>
          <cell r="T737" t="str">
            <v>MLR</v>
          </cell>
          <cell r="U737">
            <v>20</v>
          </cell>
          <cell r="V737">
            <v>5.5</v>
          </cell>
          <cell r="W737" t="str">
            <v/>
          </cell>
          <cell r="X737" t="str">
            <v/>
          </cell>
          <cell r="Y737">
            <v>260.49</v>
          </cell>
          <cell r="Z737" t="str">
            <v/>
          </cell>
          <cell r="AA737">
            <v>5</v>
          </cell>
          <cell r="AB737">
            <v>10</v>
          </cell>
          <cell r="AC737">
            <v>10.019500000000001</v>
          </cell>
          <cell r="AD737">
            <v>6.0762499999999999</v>
          </cell>
          <cell r="AE737">
            <v>127.5945</v>
          </cell>
          <cell r="AF737">
            <v>3.1</v>
          </cell>
          <cell r="AG737">
            <v>24.015250000000002</v>
          </cell>
          <cell r="AH737">
            <v>143.4</v>
          </cell>
          <cell r="AI737">
            <v>0.09</v>
          </cell>
          <cell r="AJ737">
            <v>50.040689</v>
          </cell>
        </row>
        <row r="738">
          <cell r="B738" t="str">
            <v>C2447DamaEC50</v>
          </cell>
          <cell r="C738" t="str">
            <v>De Schamphelaere et al. 2003</v>
          </cell>
          <cell r="D738">
            <v>2003</v>
          </cell>
          <cell r="E738" t="str">
            <v>Daphnia magna</v>
          </cell>
          <cell r="F738" t="str">
            <v xml:space="preserve">Daphnia </v>
          </cell>
          <cell r="G738" t="str">
            <v>magna</v>
          </cell>
          <cell r="H738"/>
          <cell r="I738" t="str">
            <v>Cladocera</v>
          </cell>
          <cell r="J738" t="str">
            <v>life cycle</v>
          </cell>
          <cell r="K738" t="str">
            <v>reproduction</v>
          </cell>
          <cell r="L738" t="str">
            <v>EC50</v>
          </cell>
          <cell r="M738" t="str">
            <v>ZnCl2</v>
          </cell>
          <cell r="N738" t="str">
            <v>Measured - beginning and end</v>
          </cell>
          <cell r="O738" t="str">
            <v>renewal</v>
          </cell>
          <cell r="P738" t="str">
            <v>Chronic</v>
          </cell>
          <cell r="Q738" t="str">
            <v>21-d</v>
          </cell>
          <cell r="R738" t="str">
            <v>ramped algal mix, daily</v>
          </cell>
          <cell r="S738" t="str">
            <v>S-chemistry provided</v>
          </cell>
          <cell r="T738" t="str">
            <v>MLR</v>
          </cell>
          <cell r="U738">
            <v>20</v>
          </cell>
          <cell r="V738">
            <v>6</v>
          </cell>
          <cell r="W738" t="str">
            <v/>
          </cell>
          <cell r="X738" t="str">
            <v/>
          </cell>
          <cell r="Y738">
            <v>229.93</v>
          </cell>
          <cell r="Z738" t="str">
            <v/>
          </cell>
          <cell r="AA738">
            <v>5</v>
          </cell>
          <cell r="AB738">
            <v>10</v>
          </cell>
          <cell r="AC738">
            <v>10.019500000000001</v>
          </cell>
          <cell r="AD738">
            <v>6.0762499999999999</v>
          </cell>
          <cell r="AE738">
            <v>127.5945</v>
          </cell>
          <cell r="AF738">
            <v>3.1</v>
          </cell>
          <cell r="AG738">
            <v>24.015250000000002</v>
          </cell>
          <cell r="AH738">
            <v>131.6</v>
          </cell>
          <cell r="AI738">
            <v>0.54</v>
          </cell>
          <cell r="AJ738">
            <v>50.040689</v>
          </cell>
        </row>
        <row r="739">
          <cell r="B739" t="str">
            <v>C2448DamaEC50</v>
          </cell>
          <cell r="C739" t="str">
            <v>De Schamphelaere et al. 2003</v>
          </cell>
          <cell r="D739">
            <v>2003</v>
          </cell>
          <cell r="E739" t="str">
            <v>Daphnia magna</v>
          </cell>
          <cell r="F739" t="str">
            <v xml:space="preserve">Daphnia </v>
          </cell>
          <cell r="G739" t="str">
            <v>magna</v>
          </cell>
          <cell r="H739"/>
          <cell r="I739" t="str">
            <v>Cladocera</v>
          </cell>
          <cell r="J739" t="str">
            <v>life cycle</v>
          </cell>
          <cell r="K739" t="str">
            <v>reproduction</v>
          </cell>
          <cell r="L739" t="str">
            <v>EC50</v>
          </cell>
          <cell r="M739" t="str">
            <v>ZnCl2</v>
          </cell>
          <cell r="N739" t="str">
            <v>Measured - beginning and end</v>
          </cell>
          <cell r="O739" t="str">
            <v>renewal</v>
          </cell>
          <cell r="P739" t="str">
            <v>Chronic</v>
          </cell>
          <cell r="Q739" t="str">
            <v>21-d</v>
          </cell>
          <cell r="R739" t="str">
            <v>ramped algal mix, daily</v>
          </cell>
          <cell r="S739" t="str">
            <v>S-chemistry provided</v>
          </cell>
          <cell r="T739" t="str">
            <v>MLR</v>
          </cell>
          <cell r="U739">
            <v>20</v>
          </cell>
          <cell r="V739">
            <v>6.5</v>
          </cell>
          <cell r="W739" t="str">
            <v/>
          </cell>
          <cell r="X739" t="str">
            <v/>
          </cell>
          <cell r="Y739">
            <v>210.21</v>
          </cell>
          <cell r="Z739" t="str">
            <v/>
          </cell>
          <cell r="AA739">
            <v>5</v>
          </cell>
          <cell r="AB739">
            <v>10</v>
          </cell>
          <cell r="AC739">
            <v>10.019500000000001</v>
          </cell>
          <cell r="AD739">
            <v>6.0762499999999999</v>
          </cell>
          <cell r="AE739">
            <v>127.5945</v>
          </cell>
          <cell r="AF739">
            <v>3.1</v>
          </cell>
          <cell r="AG739">
            <v>24.015250000000002</v>
          </cell>
          <cell r="AH739">
            <v>100.8</v>
          </cell>
          <cell r="AI739">
            <v>2.4900000000000002</v>
          </cell>
          <cell r="AJ739">
            <v>50.040689</v>
          </cell>
        </row>
        <row r="740">
          <cell r="B740" t="str">
            <v>C2449DamaEC50</v>
          </cell>
          <cell r="C740" t="str">
            <v>De Schamphelaere et al. 2003</v>
          </cell>
          <cell r="D740">
            <v>2003</v>
          </cell>
          <cell r="E740" t="str">
            <v>Daphnia magna</v>
          </cell>
          <cell r="F740" t="str">
            <v xml:space="preserve">Daphnia </v>
          </cell>
          <cell r="G740" t="str">
            <v>magna</v>
          </cell>
          <cell r="H740"/>
          <cell r="I740" t="str">
            <v>Cladocera</v>
          </cell>
          <cell r="J740" t="str">
            <v>life cycle</v>
          </cell>
          <cell r="K740" t="str">
            <v>reproduction</v>
          </cell>
          <cell r="L740" t="str">
            <v>EC50</v>
          </cell>
          <cell r="M740" t="str">
            <v>ZnCl2</v>
          </cell>
          <cell r="N740" t="str">
            <v>Measured - beginning and end</v>
          </cell>
          <cell r="O740" t="str">
            <v>renewal</v>
          </cell>
          <cell r="P740" t="str">
            <v>Chronic</v>
          </cell>
          <cell r="Q740" t="str">
            <v>21-d</v>
          </cell>
          <cell r="R740" t="str">
            <v>ramped algal mix, daily</v>
          </cell>
          <cell r="S740" t="str">
            <v>S-chemistry provided</v>
          </cell>
          <cell r="T740" t="str">
            <v>MLR</v>
          </cell>
          <cell r="U740">
            <v>20</v>
          </cell>
          <cell r="V740">
            <v>7</v>
          </cell>
          <cell r="W740" t="str">
            <v/>
          </cell>
          <cell r="X740" t="str">
            <v/>
          </cell>
          <cell r="Y740">
            <v>199.93</v>
          </cell>
          <cell r="Z740" t="str">
            <v/>
          </cell>
          <cell r="AA740">
            <v>5</v>
          </cell>
          <cell r="AB740">
            <v>10</v>
          </cell>
          <cell r="AC740">
            <v>10.019500000000001</v>
          </cell>
          <cell r="AD740">
            <v>6.0762499999999999</v>
          </cell>
          <cell r="AE740">
            <v>127.5945</v>
          </cell>
          <cell r="AF740">
            <v>3.1</v>
          </cell>
          <cell r="AG740">
            <v>24.015250000000002</v>
          </cell>
          <cell r="AH740">
            <v>67.8</v>
          </cell>
          <cell r="AI740">
            <v>8.44</v>
          </cell>
          <cell r="AJ740">
            <v>50.040689</v>
          </cell>
        </row>
        <row r="741">
          <cell r="B741" t="str">
            <v>C2450DamaEC50</v>
          </cell>
          <cell r="C741" t="str">
            <v>De Schamphelaere et al. 2003</v>
          </cell>
          <cell r="D741">
            <v>2003</v>
          </cell>
          <cell r="E741" t="str">
            <v>Daphnia magna</v>
          </cell>
          <cell r="F741" t="str">
            <v xml:space="preserve">Daphnia </v>
          </cell>
          <cell r="G741" t="str">
            <v>magna</v>
          </cell>
          <cell r="H741"/>
          <cell r="I741" t="str">
            <v>Cladocera</v>
          </cell>
          <cell r="J741" t="str">
            <v>life cycle</v>
          </cell>
          <cell r="K741" t="str">
            <v>reproduction</v>
          </cell>
          <cell r="L741" t="str">
            <v>EC50</v>
          </cell>
          <cell r="M741" t="str">
            <v>ZnCl2</v>
          </cell>
          <cell r="N741" t="str">
            <v>Measured - beginning and end</v>
          </cell>
          <cell r="O741" t="str">
            <v>renewal</v>
          </cell>
          <cell r="P741" t="str">
            <v>Chronic</v>
          </cell>
          <cell r="Q741" t="str">
            <v>21-d</v>
          </cell>
          <cell r="R741" t="str">
            <v>ramped algal mix, daily</v>
          </cell>
          <cell r="S741" t="str">
            <v>S-chemistry provided</v>
          </cell>
          <cell r="T741" t="str">
            <v>MLR</v>
          </cell>
          <cell r="U741">
            <v>20</v>
          </cell>
          <cell r="V741">
            <v>7.5</v>
          </cell>
          <cell r="W741" t="str">
            <v/>
          </cell>
          <cell r="X741" t="str">
            <v/>
          </cell>
          <cell r="Y741">
            <v>249.14</v>
          </cell>
          <cell r="Z741" t="str">
            <v/>
          </cell>
          <cell r="AA741">
            <v>5</v>
          </cell>
          <cell r="AB741">
            <v>10</v>
          </cell>
          <cell r="AC741">
            <v>10.019500000000001</v>
          </cell>
          <cell r="AD741">
            <v>6.0762499999999999</v>
          </cell>
          <cell r="AE741">
            <v>127.5945</v>
          </cell>
          <cell r="AF741">
            <v>3.1</v>
          </cell>
          <cell r="AG741">
            <v>24.015250000000002</v>
          </cell>
          <cell r="AH741">
            <v>41.8</v>
          </cell>
          <cell r="AI741">
            <v>23.3</v>
          </cell>
          <cell r="AJ741">
            <v>50.040689</v>
          </cell>
        </row>
        <row r="742">
          <cell r="B742" t="str">
            <v>C2451DamaEC50</v>
          </cell>
          <cell r="C742" t="str">
            <v>De Schamphelaere et al. 2003</v>
          </cell>
          <cell r="D742">
            <v>2003</v>
          </cell>
          <cell r="E742" t="str">
            <v>Daphnia magna</v>
          </cell>
          <cell r="F742" t="str">
            <v xml:space="preserve">Daphnia </v>
          </cell>
          <cell r="G742" t="str">
            <v>magna</v>
          </cell>
          <cell r="H742"/>
          <cell r="I742" t="str">
            <v>Cladocera</v>
          </cell>
          <cell r="J742" t="str">
            <v>life cycle</v>
          </cell>
          <cell r="K742" t="str">
            <v>reproduction</v>
          </cell>
          <cell r="L742" t="str">
            <v>EC50</v>
          </cell>
          <cell r="M742" t="str">
            <v>ZnCl2</v>
          </cell>
          <cell r="N742" t="str">
            <v>Measured - beginning and end</v>
          </cell>
          <cell r="O742" t="str">
            <v>renewal</v>
          </cell>
          <cell r="P742" t="str">
            <v>Chronic</v>
          </cell>
          <cell r="Q742" t="str">
            <v>21-d</v>
          </cell>
          <cell r="R742" t="str">
            <v>ramped algal mix, daily</v>
          </cell>
          <cell r="S742" t="str">
            <v>S-chemistry provided</v>
          </cell>
          <cell r="T742" t="str">
            <v>MLR</v>
          </cell>
          <cell r="U742">
            <v>20</v>
          </cell>
          <cell r="V742">
            <v>8</v>
          </cell>
          <cell r="W742" t="str">
            <v/>
          </cell>
          <cell r="X742" t="str">
            <v/>
          </cell>
          <cell r="Y742">
            <v>258.79000000000002</v>
          </cell>
          <cell r="Z742" t="str">
            <v/>
          </cell>
          <cell r="AA742">
            <v>5</v>
          </cell>
          <cell r="AB742">
            <v>10</v>
          </cell>
          <cell r="AC742">
            <v>10.019500000000001</v>
          </cell>
          <cell r="AD742">
            <v>6.0762499999999999</v>
          </cell>
          <cell r="AE742">
            <v>127.5945</v>
          </cell>
          <cell r="AF742">
            <v>3.1</v>
          </cell>
          <cell r="AG742">
            <v>24.015250000000002</v>
          </cell>
          <cell r="AH742">
            <v>20.5</v>
          </cell>
          <cell r="AI742">
            <v>58.5</v>
          </cell>
          <cell r="AJ742">
            <v>50.040689</v>
          </cell>
        </row>
        <row r="743">
          <cell r="B743" t="str">
            <v>C681DamaEC20</v>
          </cell>
          <cell r="C743" t="str">
            <v>De Schamphelaere et al. 2005</v>
          </cell>
          <cell r="D743">
            <v>2005</v>
          </cell>
          <cell r="E743" t="str">
            <v>Daphnia magna</v>
          </cell>
          <cell r="F743" t="str">
            <v xml:space="preserve">Daphnia </v>
          </cell>
          <cell r="G743" t="str">
            <v>magna</v>
          </cell>
          <cell r="H743"/>
          <cell r="I743" t="str">
            <v>Cladocera</v>
          </cell>
          <cell r="J743" t="str">
            <v>life cycle</v>
          </cell>
          <cell r="K743" t="str">
            <v>reproduction</v>
          </cell>
          <cell r="L743" t="str">
            <v>EC20</v>
          </cell>
          <cell r="M743" t="str">
            <v>Not indicated</v>
          </cell>
          <cell r="N743"/>
          <cell r="O743" t="str">
            <v>renewal</v>
          </cell>
          <cell r="P743" t="str">
            <v>Chronic</v>
          </cell>
          <cell r="Q743" t="str">
            <v>21-d</v>
          </cell>
          <cell r="R743" t="str">
            <v>algae ramped &gt;= 8e6 cells/d</v>
          </cell>
          <cell r="S743" t="str">
            <v>S-recipe provided</v>
          </cell>
          <cell r="T743" t="str">
            <v>MLR</v>
          </cell>
          <cell r="U743">
            <v>20</v>
          </cell>
          <cell r="V743">
            <v>7.2</v>
          </cell>
          <cell r="W743" t="str">
            <v/>
          </cell>
          <cell r="X743" t="str">
            <v/>
          </cell>
          <cell r="Y743">
            <v>229</v>
          </cell>
          <cell r="Z743" t="str">
            <v/>
          </cell>
          <cell r="AA743">
            <v>0.3</v>
          </cell>
          <cell r="AB743">
            <v>10</v>
          </cell>
          <cell r="AC743">
            <v>80.2</v>
          </cell>
          <cell r="AD743">
            <v>12.2</v>
          </cell>
          <cell r="AE743">
            <v>17.7</v>
          </cell>
          <cell r="AF743">
            <v>3</v>
          </cell>
          <cell r="AG743">
            <v>48</v>
          </cell>
          <cell r="AH743">
            <v>73.8</v>
          </cell>
          <cell r="AI743">
            <v>33.200000000000003</v>
          </cell>
          <cell r="AJ743">
            <v>250.499</v>
          </cell>
        </row>
        <row r="744">
          <cell r="B744" t="str">
            <v>C682DamaEC20</v>
          </cell>
          <cell r="C744" t="str">
            <v>De Schamphelaere et al. 2005</v>
          </cell>
          <cell r="D744">
            <v>2005</v>
          </cell>
          <cell r="E744" t="str">
            <v>Daphnia magna</v>
          </cell>
          <cell r="F744" t="str">
            <v xml:space="preserve">Daphnia </v>
          </cell>
          <cell r="G744" t="str">
            <v>magna</v>
          </cell>
          <cell r="H744"/>
          <cell r="I744" t="str">
            <v>Cladocera</v>
          </cell>
          <cell r="J744" t="str">
            <v>life cycle</v>
          </cell>
          <cell r="K744" t="str">
            <v>reproduction</v>
          </cell>
          <cell r="L744" t="str">
            <v>EC20</v>
          </cell>
          <cell r="M744" t="str">
            <v>Not indicated</v>
          </cell>
          <cell r="N744"/>
          <cell r="O744" t="str">
            <v>renewal</v>
          </cell>
          <cell r="P744" t="str">
            <v>Chronic</v>
          </cell>
          <cell r="Q744" t="str">
            <v>21-d</v>
          </cell>
          <cell r="R744" t="str">
            <v>algae ramped &gt;= 8e6 cells/d</v>
          </cell>
          <cell r="S744" t="str">
            <v>N-Ankeveen</v>
          </cell>
          <cell r="T744" t="str">
            <v>MLR</v>
          </cell>
          <cell r="U744">
            <v>20</v>
          </cell>
          <cell r="V744">
            <v>6.8</v>
          </cell>
          <cell r="W744" t="str">
            <v/>
          </cell>
          <cell r="X744" t="str">
            <v/>
          </cell>
          <cell r="Y744">
            <v>436</v>
          </cell>
          <cell r="Z744" t="str">
            <v/>
          </cell>
          <cell r="AA744">
            <v>17.3</v>
          </cell>
          <cell r="AB744">
            <v>10</v>
          </cell>
          <cell r="AC744">
            <v>38.299999999999997</v>
          </cell>
          <cell r="AD744">
            <v>6.5</v>
          </cell>
          <cell r="AE744">
            <v>17.399999999999999</v>
          </cell>
          <cell r="AF744">
            <v>6.1</v>
          </cell>
          <cell r="AG744">
            <v>127</v>
          </cell>
          <cell r="AH744">
            <v>50</v>
          </cell>
          <cell r="AI744">
            <v>12.3</v>
          </cell>
          <cell r="AJ744">
            <v>122.4021</v>
          </cell>
        </row>
        <row r="745">
          <cell r="B745" t="str">
            <v>C683DamaEC20</v>
          </cell>
          <cell r="C745" t="str">
            <v>De Schamphelaere et al. 2005</v>
          </cell>
          <cell r="D745">
            <v>2005</v>
          </cell>
          <cell r="E745" t="str">
            <v>Daphnia magna</v>
          </cell>
          <cell r="F745" t="str">
            <v xml:space="preserve">Daphnia </v>
          </cell>
          <cell r="G745" t="str">
            <v>magna</v>
          </cell>
          <cell r="H745"/>
          <cell r="I745" t="str">
            <v>Cladocera</v>
          </cell>
          <cell r="J745" t="str">
            <v>life cycle</v>
          </cell>
          <cell r="K745" t="str">
            <v>reproduction</v>
          </cell>
          <cell r="L745" t="str">
            <v>EC20</v>
          </cell>
          <cell r="M745" t="str">
            <v>Not indicated</v>
          </cell>
          <cell r="N745"/>
          <cell r="O745" t="str">
            <v>renewal</v>
          </cell>
          <cell r="P745" t="str">
            <v>Chronic</v>
          </cell>
          <cell r="Q745" t="str">
            <v>21-d</v>
          </cell>
          <cell r="R745" t="str">
            <v>algae ramped &gt;= 8e6 cells/d</v>
          </cell>
          <cell r="S745" t="str">
            <v>N-Brisy</v>
          </cell>
          <cell r="T745" t="str">
            <v>MLR</v>
          </cell>
          <cell r="U745">
            <v>20</v>
          </cell>
          <cell r="V745">
            <v>7.3</v>
          </cell>
          <cell r="W745" t="str">
            <v/>
          </cell>
          <cell r="X745" t="str">
            <v/>
          </cell>
          <cell r="Y745">
            <v>99</v>
          </cell>
          <cell r="Z745" t="str">
            <v/>
          </cell>
          <cell r="AA745">
            <v>2.5299999999999998</v>
          </cell>
          <cell r="AB745">
            <v>10</v>
          </cell>
          <cell r="AC745">
            <v>5</v>
          </cell>
          <cell r="AD745">
            <v>3.4</v>
          </cell>
          <cell r="AE745">
            <v>8.8000000000000007</v>
          </cell>
          <cell r="AF745">
            <v>2.1</v>
          </cell>
          <cell r="AG745">
            <v>9.5</v>
          </cell>
          <cell r="AH745">
            <v>23</v>
          </cell>
          <cell r="AI745">
            <v>13.6</v>
          </cell>
          <cell r="AJ745">
            <v>26.4862</v>
          </cell>
        </row>
        <row r="746">
          <cell r="B746" t="str">
            <v>C684DamaEC20</v>
          </cell>
          <cell r="C746" t="str">
            <v>De Schamphelaere et al. 2005</v>
          </cell>
          <cell r="D746">
            <v>2005</v>
          </cell>
          <cell r="E746" t="str">
            <v>Daphnia magna</v>
          </cell>
          <cell r="F746" t="str">
            <v xml:space="preserve">Daphnia </v>
          </cell>
          <cell r="G746" t="str">
            <v>magna</v>
          </cell>
          <cell r="H746"/>
          <cell r="I746" t="str">
            <v>Cladocera</v>
          </cell>
          <cell r="J746" t="str">
            <v>life cycle</v>
          </cell>
          <cell r="K746" t="str">
            <v>reproduction</v>
          </cell>
          <cell r="L746" t="str">
            <v>EC20</v>
          </cell>
          <cell r="M746" t="str">
            <v>Not indicated</v>
          </cell>
          <cell r="N746"/>
          <cell r="O746" t="str">
            <v>renewal</v>
          </cell>
          <cell r="P746" t="str">
            <v>Chronic</v>
          </cell>
          <cell r="Q746" t="str">
            <v>21-d</v>
          </cell>
          <cell r="R746" t="str">
            <v>algae ramped &gt;= 8e6 cells/d</v>
          </cell>
          <cell r="S746" t="str">
            <v>N-Markermeer</v>
          </cell>
          <cell r="T746" t="str">
            <v>MLR</v>
          </cell>
          <cell r="U746">
            <v>20</v>
          </cell>
          <cell r="V746">
            <v>8</v>
          </cell>
          <cell r="W746" t="str">
            <v/>
          </cell>
          <cell r="X746" t="str">
            <v/>
          </cell>
          <cell r="Y746">
            <v>214</v>
          </cell>
          <cell r="Z746" t="str">
            <v/>
          </cell>
          <cell r="AA746">
            <v>7.49</v>
          </cell>
          <cell r="AB746">
            <v>10</v>
          </cell>
          <cell r="AC746">
            <v>52.7</v>
          </cell>
          <cell r="AD746">
            <v>14</v>
          </cell>
          <cell r="AE746">
            <v>87.3</v>
          </cell>
          <cell r="AF746">
            <v>8.6999999999999993</v>
          </cell>
          <cell r="AG746">
            <v>109</v>
          </cell>
          <cell r="AH746">
            <v>318</v>
          </cell>
          <cell r="AI746">
            <v>127</v>
          </cell>
          <cell r="AJ746">
            <v>189.2439</v>
          </cell>
        </row>
        <row r="747">
          <cell r="B747" t="str">
            <v>C685DamaEC20</v>
          </cell>
          <cell r="C747" t="str">
            <v>De Schamphelaere et al. 2005</v>
          </cell>
          <cell r="D747">
            <v>2005</v>
          </cell>
          <cell r="E747" t="str">
            <v>Daphnia magna</v>
          </cell>
          <cell r="F747" t="str">
            <v xml:space="preserve">Daphnia </v>
          </cell>
          <cell r="G747" t="str">
            <v>magna</v>
          </cell>
          <cell r="H747"/>
          <cell r="I747" t="str">
            <v>Cladocera</v>
          </cell>
          <cell r="J747" t="str">
            <v>life cycle</v>
          </cell>
          <cell r="K747" t="str">
            <v>reproduction</v>
          </cell>
          <cell r="L747" t="str">
            <v>EC20</v>
          </cell>
          <cell r="M747" t="str">
            <v>Not indicated</v>
          </cell>
          <cell r="N747"/>
          <cell r="O747" t="str">
            <v>renewal</v>
          </cell>
          <cell r="P747" t="str">
            <v>Chronic</v>
          </cell>
          <cell r="Q747" t="str">
            <v>21-d</v>
          </cell>
          <cell r="R747" t="str">
            <v>algae ramped &gt;= 8e6 cells/d</v>
          </cell>
          <cell r="S747" t="str">
            <v>N-Regge</v>
          </cell>
          <cell r="T747" t="str">
            <v>MLR</v>
          </cell>
          <cell r="U747">
            <v>20</v>
          </cell>
          <cell r="V747">
            <v>8</v>
          </cell>
          <cell r="W747" t="str">
            <v/>
          </cell>
          <cell r="X747" t="str">
            <v/>
          </cell>
          <cell r="Y747">
            <v>328</v>
          </cell>
          <cell r="Z747" t="str">
            <v/>
          </cell>
          <cell r="AA747">
            <v>9.8699999999999992</v>
          </cell>
          <cell r="AB747">
            <v>10</v>
          </cell>
          <cell r="AC747">
            <v>60.1</v>
          </cell>
          <cell r="AD747">
            <v>8</v>
          </cell>
          <cell r="AE747">
            <v>52.9</v>
          </cell>
          <cell r="AF747">
            <v>10.4</v>
          </cell>
          <cell r="AG747">
            <v>63</v>
          </cell>
          <cell r="AH747">
            <v>144</v>
          </cell>
          <cell r="AI747">
            <v>165</v>
          </cell>
          <cell r="AJ747">
            <v>183.0137</v>
          </cell>
        </row>
        <row r="748">
          <cell r="B748" t="str">
            <v>C686DamaEC20</v>
          </cell>
          <cell r="C748" t="str">
            <v>De Schamphelaere et al. 2005</v>
          </cell>
          <cell r="D748">
            <v>2005</v>
          </cell>
          <cell r="E748" t="str">
            <v>Daphnia magna</v>
          </cell>
          <cell r="F748" t="str">
            <v xml:space="preserve">Daphnia </v>
          </cell>
          <cell r="G748" t="str">
            <v>magna</v>
          </cell>
          <cell r="H748"/>
          <cell r="I748" t="str">
            <v>Cladocera</v>
          </cell>
          <cell r="J748" t="str">
            <v>life cycle</v>
          </cell>
          <cell r="K748" t="str">
            <v>reproduction</v>
          </cell>
          <cell r="L748" t="str">
            <v>EC20</v>
          </cell>
          <cell r="M748" t="str">
            <v>Not indicated</v>
          </cell>
          <cell r="N748"/>
          <cell r="O748" t="str">
            <v>renewal</v>
          </cell>
          <cell r="P748" t="str">
            <v>Chronic</v>
          </cell>
          <cell r="Q748" t="str">
            <v>21-d</v>
          </cell>
          <cell r="R748" t="str">
            <v>algae ramped &gt;= 8e6 cells/d</v>
          </cell>
          <cell r="S748" t="str">
            <v>N-Rhine</v>
          </cell>
          <cell r="T748" t="str">
            <v>MLR</v>
          </cell>
          <cell r="U748">
            <v>20</v>
          </cell>
          <cell r="V748">
            <v>8.1999999999999993</v>
          </cell>
          <cell r="W748" t="str">
            <v/>
          </cell>
          <cell r="X748" t="str">
            <v/>
          </cell>
          <cell r="Y748">
            <v>160</v>
          </cell>
          <cell r="Z748" t="str">
            <v/>
          </cell>
          <cell r="AA748">
            <v>2.2999999999999998</v>
          </cell>
          <cell r="AB748">
            <v>10</v>
          </cell>
          <cell r="AC748">
            <v>61</v>
          </cell>
          <cell r="AD748">
            <v>10.7</v>
          </cell>
          <cell r="AE748">
            <v>55.4</v>
          </cell>
          <cell r="AF748">
            <v>5</v>
          </cell>
          <cell r="AG748">
            <v>57</v>
          </cell>
          <cell r="AH748">
            <v>215</v>
          </cell>
          <cell r="AI748">
            <v>159</v>
          </cell>
          <cell r="AJ748">
            <v>196.37960000000001</v>
          </cell>
        </row>
        <row r="749">
          <cell r="B749" t="str">
            <v>C687DamaEC20</v>
          </cell>
          <cell r="C749" t="str">
            <v>De Schamphelaere et al. 2005</v>
          </cell>
          <cell r="D749">
            <v>2005</v>
          </cell>
          <cell r="E749" t="str">
            <v>Daphnia magna</v>
          </cell>
          <cell r="F749" t="str">
            <v xml:space="preserve">Daphnia </v>
          </cell>
          <cell r="G749" t="str">
            <v>magna</v>
          </cell>
          <cell r="H749"/>
          <cell r="I749" t="str">
            <v>Cladocera</v>
          </cell>
          <cell r="J749" t="str">
            <v>life cycle</v>
          </cell>
          <cell r="K749" t="str">
            <v>reproduction</v>
          </cell>
          <cell r="L749" t="str">
            <v>EC20</v>
          </cell>
          <cell r="M749" t="str">
            <v>Not indicated</v>
          </cell>
          <cell r="N749"/>
          <cell r="O749" t="str">
            <v>renewal</v>
          </cell>
          <cell r="P749" t="str">
            <v>Chronic</v>
          </cell>
          <cell r="Q749" t="str">
            <v>21-d</v>
          </cell>
          <cell r="R749" t="str">
            <v>algae ramped &gt;= 8e6 cells/d</v>
          </cell>
          <cell r="S749" t="str">
            <v>N-Voyon</v>
          </cell>
          <cell r="T749" t="str">
            <v>MLR</v>
          </cell>
          <cell r="U749">
            <v>20</v>
          </cell>
          <cell r="V749">
            <v>8.4</v>
          </cell>
          <cell r="W749" t="str">
            <v/>
          </cell>
          <cell r="X749" t="str">
            <v/>
          </cell>
          <cell r="Y749">
            <v>88</v>
          </cell>
          <cell r="Z749" t="str">
            <v/>
          </cell>
          <cell r="AA749">
            <v>4.17</v>
          </cell>
          <cell r="AB749">
            <v>10</v>
          </cell>
          <cell r="AC749">
            <v>37.1</v>
          </cell>
          <cell r="AD749">
            <v>7.1</v>
          </cell>
          <cell r="AE749">
            <v>10</v>
          </cell>
          <cell r="AF749">
            <v>1.3</v>
          </cell>
          <cell r="AG749">
            <v>20</v>
          </cell>
          <cell r="AH749">
            <v>21</v>
          </cell>
          <cell r="AI749">
            <v>125</v>
          </cell>
          <cell r="AJ749">
            <v>121.87649999999999</v>
          </cell>
        </row>
        <row r="750">
          <cell r="B750" t="str">
            <v>C688DamaNOEC</v>
          </cell>
          <cell r="C750" t="str">
            <v>De Schamphelaere et al. 2005</v>
          </cell>
          <cell r="D750">
            <v>2005</v>
          </cell>
          <cell r="E750" t="str">
            <v>Daphnia magna</v>
          </cell>
          <cell r="F750" t="str">
            <v xml:space="preserve">Daphnia </v>
          </cell>
          <cell r="G750" t="str">
            <v>magna</v>
          </cell>
          <cell r="H750"/>
          <cell r="I750" t="str">
            <v>Cladocera</v>
          </cell>
          <cell r="J750" t="str">
            <v>life cycle</v>
          </cell>
          <cell r="K750" t="str">
            <v>reproduction</v>
          </cell>
          <cell r="L750" t="str">
            <v>NOEC</v>
          </cell>
          <cell r="M750" t="str">
            <v>Not indicated</v>
          </cell>
          <cell r="N750"/>
          <cell r="O750" t="str">
            <v>renewal</v>
          </cell>
          <cell r="P750" t="str">
            <v>Chronic</v>
          </cell>
          <cell r="Q750" t="str">
            <v>21-d</v>
          </cell>
          <cell r="R750" t="str">
            <v>algae ramped &gt;= 8e6 cells/d</v>
          </cell>
          <cell r="S750" t="str">
            <v>S-recipe provided</v>
          </cell>
          <cell r="T750"/>
          <cell r="U750">
            <v>20</v>
          </cell>
          <cell r="V750">
            <v>7.2</v>
          </cell>
          <cell r="W750" t="str">
            <v/>
          </cell>
          <cell r="X750" t="str">
            <v/>
          </cell>
          <cell r="Y750">
            <v>155</v>
          </cell>
          <cell r="Z750" t="str">
            <v/>
          </cell>
          <cell r="AA750">
            <v>0.3</v>
          </cell>
          <cell r="AB750">
            <v>10</v>
          </cell>
          <cell r="AC750">
            <v>80.2</v>
          </cell>
          <cell r="AD750">
            <v>12.2</v>
          </cell>
          <cell r="AE750">
            <v>17.7</v>
          </cell>
          <cell r="AF750">
            <v>3</v>
          </cell>
          <cell r="AG750">
            <v>48</v>
          </cell>
          <cell r="AH750">
            <v>73.8</v>
          </cell>
          <cell r="AI750">
            <v>33.200000000000003</v>
          </cell>
          <cell r="AJ750">
            <v>250.499</v>
          </cell>
        </row>
        <row r="751">
          <cell r="B751" t="str">
            <v>C689DamaNOEC</v>
          </cell>
          <cell r="C751" t="str">
            <v>De Schamphelaere et al. 2005</v>
          </cell>
          <cell r="D751">
            <v>2005</v>
          </cell>
          <cell r="E751" t="str">
            <v>Daphnia magna</v>
          </cell>
          <cell r="F751" t="str">
            <v xml:space="preserve">Daphnia </v>
          </cell>
          <cell r="G751" t="str">
            <v>magna</v>
          </cell>
          <cell r="H751"/>
          <cell r="I751" t="str">
            <v>Cladocera</v>
          </cell>
          <cell r="J751" t="str">
            <v>life cycle</v>
          </cell>
          <cell r="K751" t="str">
            <v>reproduction</v>
          </cell>
          <cell r="L751" t="str">
            <v>NOEC</v>
          </cell>
          <cell r="M751" t="str">
            <v>Not indicated</v>
          </cell>
          <cell r="N751"/>
          <cell r="O751" t="str">
            <v>renewal</v>
          </cell>
          <cell r="P751" t="str">
            <v>Chronic</v>
          </cell>
          <cell r="Q751" t="str">
            <v>21-d</v>
          </cell>
          <cell r="R751" t="str">
            <v>algae ramped &gt;= 8e6 cells/d</v>
          </cell>
          <cell r="S751" t="str">
            <v>N-Ankeveen</v>
          </cell>
          <cell r="T751"/>
          <cell r="U751">
            <v>20</v>
          </cell>
          <cell r="V751">
            <v>6.8</v>
          </cell>
          <cell r="W751" t="str">
            <v/>
          </cell>
          <cell r="X751" t="str">
            <v/>
          </cell>
          <cell r="Y751">
            <v>491</v>
          </cell>
          <cell r="Z751" t="str">
            <v/>
          </cell>
          <cell r="AA751">
            <v>17.3</v>
          </cell>
          <cell r="AB751">
            <v>10</v>
          </cell>
          <cell r="AC751">
            <v>38.299999999999997</v>
          </cell>
          <cell r="AD751">
            <v>6.5</v>
          </cell>
          <cell r="AE751">
            <v>17.399999999999999</v>
          </cell>
          <cell r="AF751">
            <v>6.1</v>
          </cell>
          <cell r="AG751">
            <v>127</v>
          </cell>
          <cell r="AH751">
            <v>50</v>
          </cell>
          <cell r="AI751">
            <v>12.3</v>
          </cell>
          <cell r="AJ751">
            <v>122.4021</v>
          </cell>
        </row>
        <row r="752">
          <cell r="B752" t="str">
            <v>C690DamaNOEC</v>
          </cell>
          <cell r="C752" t="str">
            <v>De Schamphelaere et al. 2005</v>
          </cell>
          <cell r="D752">
            <v>2005</v>
          </cell>
          <cell r="E752" t="str">
            <v>Daphnia magna</v>
          </cell>
          <cell r="F752" t="str">
            <v xml:space="preserve">Daphnia </v>
          </cell>
          <cell r="G752" t="str">
            <v>magna</v>
          </cell>
          <cell r="H752"/>
          <cell r="I752" t="str">
            <v>Cladocera</v>
          </cell>
          <cell r="J752" t="str">
            <v>life cycle</v>
          </cell>
          <cell r="K752" t="str">
            <v>reproduction</v>
          </cell>
          <cell r="L752" t="str">
            <v>NOEC</v>
          </cell>
          <cell r="M752" t="str">
            <v>Not indicated</v>
          </cell>
          <cell r="N752"/>
          <cell r="O752" t="str">
            <v>renewal</v>
          </cell>
          <cell r="P752" t="str">
            <v>Chronic</v>
          </cell>
          <cell r="Q752" t="str">
            <v>21-d</v>
          </cell>
          <cell r="R752" t="str">
            <v>algae ramped &gt;= 8e6 cells/d</v>
          </cell>
          <cell r="S752" t="str">
            <v>N-Bihain</v>
          </cell>
          <cell r="T752"/>
          <cell r="U752">
            <v>20</v>
          </cell>
          <cell r="V752">
            <v>6</v>
          </cell>
          <cell r="W752" t="str">
            <v/>
          </cell>
          <cell r="X752" t="str">
            <v/>
          </cell>
          <cell r="Y752">
            <v>62.6</v>
          </cell>
          <cell r="Z752" t="str">
            <v/>
          </cell>
          <cell r="AA752">
            <v>5.37</v>
          </cell>
          <cell r="AB752">
            <v>10</v>
          </cell>
          <cell r="AC752">
            <v>3.7</v>
          </cell>
          <cell r="AD752">
            <v>1.1000000000000001</v>
          </cell>
          <cell r="AE752">
            <v>6.2</v>
          </cell>
          <cell r="AF752">
            <v>0.9</v>
          </cell>
          <cell r="AG752">
            <v>4</v>
          </cell>
          <cell r="AH752">
            <v>15</v>
          </cell>
          <cell r="AI752">
            <v>6.9</v>
          </cell>
          <cell r="AJ752">
            <v>13.768700000000001</v>
          </cell>
        </row>
        <row r="753">
          <cell r="B753" t="str">
            <v>C691DamaNOEC</v>
          </cell>
          <cell r="C753" t="str">
            <v>De Schamphelaere et al. 2005</v>
          </cell>
          <cell r="D753">
            <v>2005</v>
          </cell>
          <cell r="E753" t="str">
            <v>Daphnia magna</v>
          </cell>
          <cell r="F753" t="str">
            <v xml:space="preserve">Daphnia </v>
          </cell>
          <cell r="G753" t="str">
            <v>magna</v>
          </cell>
          <cell r="H753"/>
          <cell r="I753" t="str">
            <v>Cladocera</v>
          </cell>
          <cell r="J753" t="str">
            <v>life cycle</v>
          </cell>
          <cell r="K753" t="str">
            <v>reproduction</v>
          </cell>
          <cell r="L753" t="str">
            <v>NOEC</v>
          </cell>
          <cell r="M753" t="str">
            <v>Not indicated</v>
          </cell>
          <cell r="N753"/>
          <cell r="O753" t="str">
            <v>renewal</v>
          </cell>
          <cell r="P753" t="str">
            <v>Chronic</v>
          </cell>
          <cell r="Q753" t="str">
            <v>21-d</v>
          </cell>
          <cell r="R753" t="str">
            <v>algae ramped &gt;= 8e6 cells/d</v>
          </cell>
          <cell r="S753" t="str">
            <v>N-Brisy</v>
          </cell>
          <cell r="T753"/>
          <cell r="U753">
            <v>20</v>
          </cell>
          <cell r="V753">
            <v>7.3</v>
          </cell>
          <cell r="W753" t="str">
            <v/>
          </cell>
          <cell r="X753" t="str">
            <v/>
          </cell>
          <cell r="Y753">
            <v>94.5</v>
          </cell>
          <cell r="Z753" t="str">
            <v/>
          </cell>
          <cell r="AA753">
            <v>2.5299999999999998</v>
          </cell>
          <cell r="AB753">
            <v>10</v>
          </cell>
          <cell r="AC753">
            <v>5</v>
          </cell>
          <cell r="AD753">
            <v>3.4</v>
          </cell>
          <cell r="AE753">
            <v>8.8000000000000007</v>
          </cell>
          <cell r="AF753">
            <v>2.1</v>
          </cell>
          <cell r="AG753">
            <v>9.5</v>
          </cell>
          <cell r="AH753">
            <v>23</v>
          </cell>
          <cell r="AI753">
            <v>13.6</v>
          </cell>
          <cell r="AJ753">
            <v>26.4862</v>
          </cell>
        </row>
        <row r="754">
          <cell r="B754" t="str">
            <v>C692DamaNOEC</v>
          </cell>
          <cell r="C754" t="str">
            <v>De Schamphelaere et al. 2005</v>
          </cell>
          <cell r="D754">
            <v>2005</v>
          </cell>
          <cell r="E754" t="str">
            <v>Daphnia magna</v>
          </cell>
          <cell r="F754" t="str">
            <v xml:space="preserve">Daphnia </v>
          </cell>
          <cell r="G754" t="str">
            <v>magna</v>
          </cell>
          <cell r="H754"/>
          <cell r="I754" t="str">
            <v>Cladocera</v>
          </cell>
          <cell r="J754" t="str">
            <v>life cycle</v>
          </cell>
          <cell r="K754" t="str">
            <v>reproduction</v>
          </cell>
          <cell r="L754" t="str">
            <v>NOEC</v>
          </cell>
          <cell r="M754" t="str">
            <v>Not indicated</v>
          </cell>
          <cell r="N754"/>
          <cell r="O754" t="str">
            <v>renewal</v>
          </cell>
          <cell r="P754" t="str">
            <v>Chronic</v>
          </cell>
          <cell r="Q754" t="str">
            <v>21-d</v>
          </cell>
          <cell r="R754" t="str">
            <v>algae ramped &gt;= 8e6 cells/d</v>
          </cell>
          <cell r="S754" t="str">
            <v>N-Markermeer</v>
          </cell>
          <cell r="T754"/>
          <cell r="U754">
            <v>20</v>
          </cell>
          <cell r="V754">
            <v>8</v>
          </cell>
          <cell r="W754" t="str">
            <v/>
          </cell>
          <cell r="X754" t="str">
            <v/>
          </cell>
          <cell r="Y754">
            <v>244</v>
          </cell>
          <cell r="Z754" t="str">
            <v/>
          </cell>
          <cell r="AA754">
            <v>7.49</v>
          </cell>
          <cell r="AB754">
            <v>10</v>
          </cell>
          <cell r="AC754">
            <v>52.7</v>
          </cell>
          <cell r="AD754">
            <v>14</v>
          </cell>
          <cell r="AE754">
            <v>87.3</v>
          </cell>
          <cell r="AF754">
            <v>8.6999999999999993</v>
          </cell>
          <cell r="AG754">
            <v>109</v>
          </cell>
          <cell r="AH754">
            <v>318</v>
          </cell>
          <cell r="AI754">
            <v>127</v>
          </cell>
          <cell r="AJ754">
            <v>189.2439</v>
          </cell>
        </row>
        <row r="755">
          <cell r="B755" t="str">
            <v>C693DamaNOEC</v>
          </cell>
          <cell r="C755" t="str">
            <v>De Schamphelaere et al. 2005</v>
          </cell>
          <cell r="D755">
            <v>2005</v>
          </cell>
          <cell r="E755" t="str">
            <v>Daphnia magna</v>
          </cell>
          <cell r="F755" t="str">
            <v xml:space="preserve">Daphnia </v>
          </cell>
          <cell r="G755" t="str">
            <v>magna</v>
          </cell>
          <cell r="H755"/>
          <cell r="I755" t="str">
            <v>Cladocera</v>
          </cell>
          <cell r="J755" t="str">
            <v>life cycle</v>
          </cell>
          <cell r="K755" t="str">
            <v>reproduction</v>
          </cell>
          <cell r="L755" t="str">
            <v>NOEC</v>
          </cell>
          <cell r="M755" t="str">
            <v>Not indicated</v>
          </cell>
          <cell r="N755"/>
          <cell r="O755" t="str">
            <v>renewal</v>
          </cell>
          <cell r="P755" t="str">
            <v>Chronic</v>
          </cell>
          <cell r="Q755" t="str">
            <v>21-d</v>
          </cell>
          <cell r="R755" t="str">
            <v>algae ramped &gt;= 8e6 cells/d</v>
          </cell>
          <cell r="S755" t="str">
            <v>N-Regge</v>
          </cell>
          <cell r="T755"/>
          <cell r="U755">
            <v>20</v>
          </cell>
          <cell r="V755">
            <v>8</v>
          </cell>
          <cell r="W755" t="str">
            <v/>
          </cell>
          <cell r="X755" t="str">
            <v/>
          </cell>
          <cell r="Y755">
            <v>251</v>
          </cell>
          <cell r="Z755" t="str">
            <v/>
          </cell>
          <cell r="AA755">
            <v>9.8699999999999992</v>
          </cell>
          <cell r="AB755">
            <v>10</v>
          </cell>
          <cell r="AC755">
            <v>60.1</v>
          </cell>
          <cell r="AD755">
            <v>8</v>
          </cell>
          <cell r="AE755">
            <v>52.9</v>
          </cell>
          <cell r="AF755">
            <v>10.4</v>
          </cell>
          <cell r="AG755">
            <v>63</v>
          </cell>
          <cell r="AH755">
            <v>144</v>
          </cell>
          <cell r="AI755">
            <v>165</v>
          </cell>
          <cell r="AJ755">
            <v>183.0137</v>
          </cell>
        </row>
        <row r="756">
          <cell r="B756" t="str">
            <v>C694DamaNOEC</v>
          </cell>
          <cell r="C756" t="str">
            <v>De Schamphelaere et al. 2005</v>
          </cell>
          <cell r="D756">
            <v>2005</v>
          </cell>
          <cell r="E756" t="str">
            <v>Daphnia magna</v>
          </cell>
          <cell r="F756" t="str">
            <v xml:space="preserve">Daphnia </v>
          </cell>
          <cell r="G756" t="str">
            <v>magna</v>
          </cell>
          <cell r="H756"/>
          <cell r="I756" t="str">
            <v>Cladocera</v>
          </cell>
          <cell r="J756" t="str">
            <v>life cycle</v>
          </cell>
          <cell r="K756" t="str">
            <v>reproduction</v>
          </cell>
          <cell r="L756" t="str">
            <v>NOEC</v>
          </cell>
          <cell r="M756" t="str">
            <v>Not indicated</v>
          </cell>
          <cell r="N756"/>
          <cell r="O756" t="str">
            <v>renewal</v>
          </cell>
          <cell r="P756" t="str">
            <v>Chronic</v>
          </cell>
          <cell r="Q756" t="str">
            <v>21-d</v>
          </cell>
          <cell r="R756" t="str">
            <v>algae ramped &gt;= 8e6 cells/d</v>
          </cell>
          <cell r="S756" t="str">
            <v>N-Rhine</v>
          </cell>
          <cell r="T756"/>
          <cell r="U756">
            <v>20</v>
          </cell>
          <cell r="V756">
            <v>8.1999999999999993</v>
          </cell>
          <cell r="W756" t="str">
            <v/>
          </cell>
          <cell r="X756" t="str">
            <v/>
          </cell>
          <cell r="Y756">
            <v>143</v>
          </cell>
          <cell r="Z756" t="str">
            <v/>
          </cell>
          <cell r="AA756">
            <v>2.2999999999999998</v>
          </cell>
          <cell r="AB756">
            <v>10</v>
          </cell>
          <cell r="AC756">
            <v>61</v>
          </cell>
          <cell r="AD756">
            <v>10.7</v>
          </cell>
          <cell r="AE756">
            <v>55.4</v>
          </cell>
          <cell r="AF756">
            <v>5</v>
          </cell>
          <cell r="AG756">
            <v>57</v>
          </cell>
          <cell r="AH756">
            <v>215</v>
          </cell>
          <cell r="AI756">
            <v>159</v>
          </cell>
          <cell r="AJ756">
            <v>196.37960000000001</v>
          </cell>
        </row>
        <row r="757">
          <cell r="B757" t="str">
            <v>C695DamaNOEC</v>
          </cell>
          <cell r="C757" t="str">
            <v>De Schamphelaere et al. 2005</v>
          </cell>
          <cell r="D757">
            <v>2005</v>
          </cell>
          <cell r="E757" t="str">
            <v>Daphnia magna</v>
          </cell>
          <cell r="F757" t="str">
            <v xml:space="preserve">Daphnia </v>
          </cell>
          <cell r="G757" t="str">
            <v>magna</v>
          </cell>
          <cell r="H757"/>
          <cell r="I757" t="str">
            <v>Cladocera</v>
          </cell>
          <cell r="J757" t="str">
            <v>life cycle</v>
          </cell>
          <cell r="K757" t="str">
            <v>reproduction</v>
          </cell>
          <cell r="L757" t="str">
            <v>NOEC</v>
          </cell>
          <cell r="M757" t="str">
            <v>Not indicated</v>
          </cell>
          <cell r="N757"/>
          <cell r="O757" t="str">
            <v>renewal</v>
          </cell>
          <cell r="P757" t="str">
            <v>Chronic</v>
          </cell>
          <cell r="Q757" t="str">
            <v>21-d</v>
          </cell>
          <cell r="R757" t="str">
            <v>algae ramped &gt;= 8e6 cells/d</v>
          </cell>
          <cell r="S757" t="str">
            <v>N-Voyon</v>
          </cell>
          <cell r="T757"/>
          <cell r="U757">
            <v>20</v>
          </cell>
          <cell r="V757">
            <v>8.4</v>
          </cell>
          <cell r="W757" t="str">
            <v/>
          </cell>
          <cell r="X757" t="str">
            <v/>
          </cell>
          <cell r="Y757">
            <v>72.7</v>
          </cell>
          <cell r="Z757" t="str">
            <v/>
          </cell>
          <cell r="AA757">
            <v>4.17</v>
          </cell>
          <cell r="AB757">
            <v>10</v>
          </cell>
          <cell r="AC757">
            <v>37.1</v>
          </cell>
          <cell r="AD757">
            <v>7.1</v>
          </cell>
          <cell r="AE757">
            <v>10</v>
          </cell>
          <cell r="AF757">
            <v>1.3</v>
          </cell>
          <cell r="AG757">
            <v>20</v>
          </cell>
          <cell r="AH757">
            <v>21</v>
          </cell>
          <cell r="AI757">
            <v>125</v>
          </cell>
          <cell r="AJ757">
            <v>121.87649999999999</v>
          </cell>
        </row>
        <row r="758">
          <cell r="B758" t="str">
            <v>C696DamaNOEC</v>
          </cell>
          <cell r="C758" t="str">
            <v>Enserink et al. 1991</v>
          </cell>
          <cell r="D758">
            <v>1991</v>
          </cell>
          <cell r="E758" t="str">
            <v>Daphnia magna</v>
          </cell>
          <cell r="F758" t="str">
            <v xml:space="preserve">Daphnia </v>
          </cell>
          <cell r="G758" t="str">
            <v>magna</v>
          </cell>
          <cell r="H758"/>
          <cell r="I758" t="str">
            <v>Cladocera</v>
          </cell>
          <cell r="J758" t="str">
            <v>life cycle</v>
          </cell>
          <cell r="K758" t="str">
            <v>reproduction</v>
          </cell>
          <cell r="L758" t="str">
            <v>NOEC</v>
          </cell>
          <cell r="M758"/>
          <cell r="N758"/>
          <cell r="O758" t="str">
            <v>renewal</v>
          </cell>
          <cell r="P758" t="str">
            <v>Chronic</v>
          </cell>
          <cell r="Q758" t="str">
            <v>21-d</v>
          </cell>
          <cell r="R758"/>
          <cell r="S758" t="str">
            <v>WIP</v>
          </cell>
          <cell r="T758"/>
          <cell r="U758">
            <v>20</v>
          </cell>
          <cell r="V758">
            <v>8.1</v>
          </cell>
          <cell r="W758" t="str">
            <v/>
          </cell>
          <cell r="X758">
            <v>310</v>
          </cell>
          <cell r="Y758">
            <v>305.65999999999997</v>
          </cell>
          <cell r="Z758" t="str">
            <v/>
          </cell>
          <cell r="AA758">
            <v>5.7</v>
          </cell>
          <cell r="AB758">
            <v>10</v>
          </cell>
          <cell r="AC758">
            <v>70.5</v>
          </cell>
          <cell r="AD758">
            <v>13.5</v>
          </cell>
          <cell r="AE758">
            <v>113</v>
          </cell>
          <cell r="AF758">
            <v>7.8</v>
          </cell>
          <cell r="AG758">
            <v>77.7</v>
          </cell>
          <cell r="AH758">
            <v>162</v>
          </cell>
          <cell r="AI758">
            <v>165</v>
          </cell>
          <cell r="AJ758">
            <v>231.63149999999999</v>
          </cell>
        </row>
        <row r="759">
          <cell r="B759" t="str">
            <v>C697DamaNOEC</v>
          </cell>
          <cell r="C759" t="str">
            <v>Heijerick et al.  2005</v>
          </cell>
          <cell r="D759">
            <v>2005</v>
          </cell>
          <cell r="E759" t="str">
            <v>Daphnia magna</v>
          </cell>
          <cell r="F759" t="str">
            <v xml:space="preserve">Daphnia </v>
          </cell>
          <cell r="G759" t="str">
            <v>magna</v>
          </cell>
          <cell r="H759"/>
          <cell r="I759" t="str">
            <v>Cladocera</v>
          </cell>
          <cell r="J759" t="str">
            <v>life cycle</v>
          </cell>
          <cell r="K759" t="str">
            <v>reproduction</v>
          </cell>
          <cell r="L759" t="str">
            <v>NOEC</v>
          </cell>
          <cell r="M759" t="str">
            <v>ZnCl2</v>
          </cell>
          <cell r="N759" t="str">
            <v>Measured - beginning and end</v>
          </cell>
          <cell r="O759" t="str">
            <v>renewal</v>
          </cell>
          <cell r="P759" t="str">
            <v>Chronic</v>
          </cell>
          <cell r="Q759" t="str">
            <v>21-d</v>
          </cell>
          <cell r="R759" t="str">
            <v>ramped algal mix, daily</v>
          </cell>
          <cell r="S759" t="str">
            <v>S-chemistry provided</v>
          </cell>
          <cell r="T759"/>
          <cell r="U759">
            <v>20</v>
          </cell>
          <cell r="V759">
            <v>6.6</v>
          </cell>
          <cell r="W759" t="str">
            <v/>
          </cell>
          <cell r="X759" t="str">
            <v/>
          </cell>
          <cell r="Y759">
            <v>39</v>
          </cell>
          <cell r="Z759" t="str">
            <v/>
          </cell>
          <cell r="AA759">
            <v>0.3</v>
          </cell>
          <cell r="AB759">
            <v>10</v>
          </cell>
          <cell r="AC759">
            <v>10</v>
          </cell>
          <cell r="AD759">
            <v>6.0762499999999999</v>
          </cell>
          <cell r="AE759">
            <v>47.818721600000003</v>
          </cell>
          <cell r="AF759">
            <v>3.1</v>
          </cell>
          <cell r="AG759">
            <v>24.015650000000001</v>
          </cell>
          <cell r="AH759">
            <v>20.5</v>
          </cell>
          <cell r="AI759">
            <v>3.3</v>
          </cell>
          <cell r="AJ759">
            <v>49.991997499999997</v>
          </cell>
        </row>
        <row r="760">
          <cell r="B760" t="str">
            <v>C698DamaNOEC</v>
          </cell>
          <cell r="C760" t="str">
            <v>Heijerick et al.  2005</v>
          </cell>
          <cell r="D760">
            <v>2005</v>
          </cell>
          <cell r="E760" t="str">
            <v>Daphnia magna</v>
          </cell>
          <cell r="F760" t="str">
            <v xml:space="preserve">Daphnia </v>
          </cell>
          <cell r="G760" t="str">
            <v>magna</v>
          </cell>
          <cell r="H760"/>
          <cell r="I760" t="str">
            <v>Cladocera</v>
          </cell>
          <cell r="J760" t="str">
            <v>life cycle</v>
          </cell>
          <cell r="K760" t="str">
            <v>reproduction</v>
          </cell>
          <cell r="L760" t="str">
            <v>NOEC</v>
          </cell>
          <cell r="M760" t="str">
            <v>ZnCl2</v>
          </cell>
          <cell r="N760" t="str">
            <v>Measured - beginning and end</v>
          </cell>
          <cell r="O760" t="str">
            <v>renewal</v>
          </cell>
          <cell r="P760" t="str">
            <v>Chronic</v>
          </cell>
          <cell r="Q760" t="str">
            <v>21-d</v>
          </cell>
          <cell r="R760" t="str">
            <v>ramped algal mix, daily</v>
          </cell>
          <cell r="S760" t="str">
            <v>S-chemistry provided</v>
          </cell>
          <cell r="T760"/>
          <cell r="U760">
            <v>20</v>
          </cell>
          <cell r="V760">
            <v>6.6</v>
          </cell>
          <cell r="W760" t="str">
            <v/>
          </cell>
          <cell r="X760" t="str">
            <v/>
          </cell>
          <cell r="Y760">
            <v>50</v>
          </cell>
          <cell r="Z760" t="str">
            <v/>
          </cell>
          <cell r="AA760">
            <v>0.3</v>
          </cell>
          <cell r="AB760">
            <v>10</v>
          </cell>
          <cell r="AC760">
            <v>20</v>
          </cell>
          <cell r="AD760">
            <v>6.0762499999999999</v>
          </cell>
          <cell r="AE760">
            <v>47.818721600000003</v>
          </cell>
          <cell r="AF760">
            <v>3.1</v>
          </cell>
          <cell r="AG760">
            <v>24.015650000000001</v>
          </cell>
          <cell r="AH760">
            <v>38.200000000000003</v>
          </cell>
          <cell r="AI760">
            <v>3.3</v>
          </cell>
          <cell r="AJ760">
            <v>74.961997499999995</v>
          </cell>
        </row>
        <row r="761">
          <cell r="B761" t="str">
            <v>C699DamaNOEC</v>
          </cell>
          <cell r="C761" t="str">
            <v>Heijerick et al.  2005</v>
          </cell>
          <cell r="D761">
            <v>2005</v>
          </cell>
          <cell r="E761" t="str">
            <v>Daphnia magna</v>
          </cell>
          <cell r="F761" t="str">
            <v xml:space="preserve">Daphnia </v>
          </cell>
          <cell r="G761" t="str">
            <v>magna</v>
          </cell>
          <cell r="H761"/>
          <cell r="I761" t="str">
            <v>Cladocera</v>
          </cell>
          <cell r="J761" t="str">
            <v>life cycle</v>
          </cell>
          <cell r="K761" t="str">
            <v>reproduction</v>
          </cell>
          <cell r="L761" t="str">
            <v>NOEC</v>
          </cell>
          <cell r="M761" t="str">
            <v>ZnCl2</v>
          </cell>
          <cell r="N761" t="str">
            <v>Measured - beginning and end</v>
          </cell>
          <cell r="O761" t="str">
            <v>renewal</v>
          </cell>
          <cell r="P761" t="str">
            <v>Chronic</v>
          </cell>
          <cell r="Q761" t="str">
            <v>21-d</v>
          </cell>
          <cell r="R761" t="str">
            <v>ramped algal mix, daily</v>
          </cell>
          <cell r="S761" t="str">
            <v>S-chemistry provided</v>
          </cell>
          <cell r="T761"/>
          <cell r="U761">
            <v>20</v>
          </cell>
          <cell r="V761">
            <v>6.6</v>
          </cell>
          <cell r="W761" t="str">
            <v/>
          </cell>
          <cell r="X761" t="str">
            <v/>
          </cell>
          <cell r="Y761">
            <v>54</v>
          </cell>
          <cell r="Z761" t="str">
            <v/>
          </cell>
          <cell r="AA761">
            <v>0.3</v>
          </cell>
          <cell r="AB761">
            <v>10</v>
          </cell>
          <cell r="AC761">
            <v>40.1</v>
          </cell>
          <cell r="AD761">
            <v>6.0762499999999999</v>
          </cell>
          <cell r="AE761">
            <v>47.818721600000003</v>
          </cell>
          <cell r="AF761">
            <v>3.1</v>
          </cell>
          <cell r="AG761">
            <v>24.015650000000001</v>
          </cell>
          <cell r="AH761">
            <v>73.7</v>
          </cell>
          <cell r="AI761">
            <v>3.3</v>
          </cell>
          <cell r="AJ761">
            <v>125.1516975</v>
          </cell>
        </row>
        <row r="762">
          <cell r="B762" t="str">
            <v>C700DamaNOEC</v>
          </cell>
          <cell r="C762" t="str">
            <v>Heijerick et al.  2005</v>
          </cell>
          <cell r="D762">
            <v>2005</v>
          </cell>
          <cell r="E762" t="str">
            <v>Daphnia magna</v>
          </cell>
          <cell r="F762" t="str">
            <v xml:space="preserve">Daphnia </v>
          </cell>
          <cell r="G762" t="str">
            <v>magna</v>
          </cell>
          <cell r="H762"/>
          <cell r="I762" t="str">
            <v>Cladocera</v>
          </cell>
          <cell r="J762" t="str">
            <v>life cycle</v>
          </cell>
          <cell r="K762" t="str">
            <v>reproduction</v>
          </cell>
          <cell r="L762" t="str">
            <v>NOEC</v>
          </cell>
          <cell r="M762" t="str">
            <v>ZnCl2</v>
          </cell>
          <cell r="N762" t="str">
            <v>Measured - beginning and end</v>
          </cell>
          <cell r="O762" t="str">
            <v>renewal</v>
          </cell>
          <cell r="P762" t="str">
            <v>Chronic</v>
          </cell>
          <cell r="Q762" t="str">
            <v>21-d</v>
          </cell>
          <cell r="R762" t="str">
            <v>ramped algal mix, daily</v>
          </cell>
          <cell r="S762" t="str">
            <v>S-chemistry provided</v>
          </cell>
          <cell r="T762"/>
          <cell r="U762">
            <v>20</v>
          </cell>
          <cell r="V762">
            <v>6.6</v>
          </cell>
          <cell r="W762" t="str">
            <v/>
          </cell>
          <cell r="X762" t="str">
            <v/>
          </cell>
          <cell r="Y762">
            <v>92</v>
          </cell>
          <cell r="Z762" t="str">
            <v/>
          </cell>
          <cell r="AA762">
            <v>0.3</v>
          </cell>
          <cell r="AB762">
            <v>10</v>
          </cell>
          <cell r="AC762">
            <v>80.2</v>
          </cell>
          <cell r="AD762">
            <v>6.0762499999999999</v>
          </cell>
          <cell r="AE762">
            <v>47.818721600000003</v>
          </cell>
          <cell r="AF762">
            <v>3.1</v>
          </cell>
          <cell r="AG762">
            <v>24.015650000000001</v>
          </cell>
          <cell r="AH762">
            <v>144.6</v>
          </cell>
          <cell r="AI762">
            <v>3.3</v>
          </cell>
          <cell r="AJ762">
            <v>225.2813975</v>
          </cell>
        </row>
        <row r="763">
          <cell r="B763" t="str">
            <v>C701DamaNOEC</v>
          </cell>
          <cell r="C763" t="str">
            <v>Heijerick et al.  2005</v>
          </cell>
          <cell r="D763">
            <v>2005</v>
          </cell>
          <cell r="E763" t="str">
            <v>Daphnia magna</v>
          </cell>
          <cell r="F763" t="str">
            <v xml:space="preserve">Daphnia </v>
          </cell>
          <cell r="G763" t="str">
            <v>magna</v>
          </cell>
          <cell r="H763"/>
          <cell r="I763" t="str">
            <v>Cladocera</v>
          </cell>
          <cell r="J763" t="str">
            <v>life cycle</v>
          </cell>
          <cell r="K763" t="str">
            <v>reproduction</v>
          </cell>
          <cell r="L763" t="str">
            <v>NOEC</v>
          </cell>
          <cell r="M763" t="str">
            <v>ZnCl2</v>
          </cell>
          <cell r="N763" t="str">
            <v>Measured - beginning and end</v>
          </cell>
          <cell r="O763" t="str">
            <v>renewal</v>
          </cell>
          <cell r="P763" t="str">
            <v>Chronic</v>
          </cell>
          <cell r="Q763" t="str">
            <v>21-d</v>
          </cell>
          <cell r="R763" t="str">
            <v>ramped algal mix, daily</v>
          </cell>
          <cell r="S763" t="str">
            <v>S-chemistry provided</v>
          </cell>
          <cell r="T763"/>
          <cell r="U763">
            <v>20</v>
          </cell>
          <cell r="V763">
            <v>6.6</v>
          </cell>
          <cell r="W763" t="str">
            <v/>
          </cell>
          <cell r="X763" t="str">
            <v/>
          </cell>
          <cell r="Y763">
            <v>158</v>
          </cell>
          <cell r="Z763" t="str">
            <v/>
          </cell>
          <cell r="AA763">
            <v>0.3</v>
          </cell>
          <cell r="AB763">
            <v>10</v>
          </cell>
          <cell r="AC763">
            <v>120</v>
          </cell>
          <cell r="AD763">
            <v>6.0762499999999999</v>
          </cell>
          <cell r="AE763">
            <v>47.818721600000003</v>
          </cell>
          <cell r="AF763">
            <v>3.1</v>
          </cell>
          <cell r="AG763">
            <v>24.015650000000001</v>
          </cell>
          <cell r="AH763">
            <v>215.5</v>
          </cell>
          <cell r="AI763">
            <v>3.3</v>
          </cell>
          <cell r="AJ763">
            <v>324.66199749999998</v>
          </cell>
        </row>
        <row r="764">
          <cell r="B764" t="str">
            <v>C702DamaNOEC</v>
          </cell>
          <cell r="C764" t="str">
            <v>Heijerick et al.  2005</v>
          </cell>
          <cell r="D764">
            <v>2005</v>
          </cell>
          <cell r="E764" t="str">
            <v>Daphnia magna</v>
          </cell>
          <cell r="F764" t="str">
            <v xml:space="preserve">Daphnia </v>
          </cell>
          <cell r="G764" t="str">
            <v>magna</v>
          </cell>
          <cell r="H764"/>
          <cell r="I764" t="str">
            <v>Cladocera</v>
          </cell>
          <cell r="J764" t="str">
            <v>life cycle</v>
          </cell>
          <cell r="K764" t="str">
            <v>reproduction</v>
          </cell>
          <cell r="L764" t="str">
            <v>NOEC</v>
          </cell>
          <cell r="M764" t="str">
            <v>ZnCl2</v>
          </cell>
          <cell r="N764" t="str">
            <v>Measured - beginning and end</v>
          </cell>
          <cell r="O764" t="str">
            <v>renewal</v>
          </cell>
          <cell r="P764" t="str">
            <v>Chronic</v>
          </cell>
          <cell r="Q764" t="str">
            <v>21-d</v>
          </cell>
          <cell r="R764" t="str">
            <v>ramped algal mix, daily</v>
          </cell>
          <cell r="S764" t="str">
            <v>S-chemistry provided</v>
          </cell>
          <cell r="T764"/>
          <cell r="U764">
            <v>20</v>
          </cell>
          <cell r="V764">
            <v>6.6</v>
          </cell>
          <cell r="W764" t="str">
            <v/>
          </cell>
          <cell r="X764" t="str">
            <v/>
          </cell>
          <cell r="Y764">
            <v>98</v>
          </cell>
          <cell r="Z764" t="str">
            <v/>
          </cell>
          <cell r="AA764">
            <v>0.3</v>
          </cell>
          <cell r="AB764">
            <v>10</v>
          </cell>
          <cell r="AC764">
            <v>160</v>
          </cell>
          <cell r="AD764">
            <v>6.0762499999999999</v>
          </cell>
          <cell r="AE764">
            <v>47.818721600000003</v>
          </cell>
          <cell r="AF764">
            <v>3.1</v>
          </cell>
          <cell r="AG764">
            <v>24.015650000000001</v>
          </cell>
          <cell r="AH764">
            <v>286.39999999999998</v>
          </cell>
          <cell r="AI764">
            <v>3.3</v>
          </cell>
          <cell r="AJ764">
            <v>424.54199749999998</v>
          </cell>
        </row>
        <row r="765">
          <cell r="B765" t="str">
            <v>C703DamaNOEC</v>
          </cell>
          <cell r="C765" t="str">
            <v>Heijerick et al.  2005</v>
          </cell>
          <cell r="D765">
            <v>2005</v>
          </cell>
          <cell r="E765" t="str">
            <v>Daphnia magna</v>
          </cell>
          <cell r="F765" t="str">
            <v xml:space="preserve">Daphnia </v>
          </cell>
          <cell r="G765" t="str">
            <v>magna</v>
          </cell>
          <cell r="H765"/>
          <cell r="I765" t="str">
            <v>Cladocera</v>
          </cell>
          <cell r="J765" t="str">
            <v>life cycle</v>
          </cell>
          <cell r="K765" t="str">
            <v>reproduction</v>
          </cell>
          <cell r="L765" t="str">
            <v>NOEC</v>
          </cell>
          <cell r="M765" t="str">
            <v>ZnCl2</v>
          </cell>
          <cell r="N765" t="str">
            <v>Measured - beginning and end</v>
          </cell>
          <cell r="O765" t="str">
            <v>renewal</v>
          </cell>
          <cell r="P765" t="str">
            <v>Chronic</v>
          </cell>
          <cell r="Q765" t="str">
            <v>21-d</v>
          </cell>
          <cell r="R765" t="str">
            <v>ramped algal mix, daily</v>
          </cell>
          <cell r="S765" t="str">
            <v>S-chemistry provided</v>
          </cell>
          <cell r="T765"/>
          <cell r="U765">
            <v>20</v>
          </cell>
          <cell r="V765">
            <v>6.6</v>
          </cell>
          <cell r="W765" t="str">
            <v/>
          </cell>
          <cell r="X765" t="str">
            <v/>
          </cell>
          <cell r="Y765">
            <v>48</v>
          </cell>
          <cell r="Z765" t="str">
            <v/>
          </cell>
          <cell r="AA765">
            <v>0.3</v>
          </cell>
          <cell r="AB765">
            <v>10</v>
          </cell>
          <cell r="AC765">
            <v>10</v>
          </cell>
          <cell r="AD765">
            <v>6.0762499999999999</v>
          </cell>
          <cell r="AE765">
            <v>47.818721600000003</v>
          </cell>
          <cell r="AF765">
            <v>3.1</v>
          </cell>
          <cell r="AG765">
            <v>24.015650000000001</v>
          </cell>
          <cell r="AH765">
            <v>20.5</v>
          </cell>
          <cell r="AI765">
            <v>3.3</v>
          </cell>
          <cell r="AJ765">
            <v>49.991997499999997</v>
          </cell>
        </row>
        <row r="766">
          <cell r="B766" t="str">
            <v>C704DamaNOEC</v>
          </cell>
          <cell r="C766" t="str">
            <v>Heijerick et al.  2005</v>
          </cell>
          <cell r="D766">
            <v>2005</v>
          </cell>
          <cell r="E766" t="str">
            <v>Daphnia magna</v>
          </cell>
          <cell r="F766" t="str">
            <v xml:space="preserve">Daphnia </v>
          </cell>
          <cell r="G766" t="str">
            <v>magna</v>
          </cell>
          <cell r="H766"/>
          <cell r="I766" t="str">
            <v>Cladocera</v>
          </cell>
          <cell r="J766" t="str">
            <v>life cycle</v>
          </cell>
          <cell r="K766" t="str">
            <v>reproduction</v>
          </cell>
          <cell r="L766" t="str">
            <v>NOEC</v>
          </cell>
          <cell r="M766" t="str">
            <v>ZnCl2</v>
          </cell>
          <cell r="N766" t="str">
            <v>Measured - beginning and end</v>
          </cell>
          <cell r="O766" t="str">
            <v>renewal</v>
          </cell>
          <cell r="P766" t="str">
            <v>Chronic</v>
          </cell>
          <cell r="Q766" t="str">
            <v>21-d</v>
          </cell>
          <cell r="R766" t="str">
            <v>ramped algal mix, daily</v>
          </cell>
          <cell r="S766" t="str">
            <v>S-chemistry provided</v>
          </cell>
          <cell r="T766"/>
          <cell r="U766">
            <v>20</v>
          </cell>
          <cell r="V766">
            <v>6.6</v>
          </cell>
          <cell r="W766" t="str">
            <v/>
          </cell>
          <cell r="X766" t="str">
            <v/>
          </cell>
          <cell r="Y766">
            <v>48</v>
          </cell>
          <cell r="Z766" t="str">
            <v/>
          </cell>
          <cell r="AA766">
            <v>0.3</v>
          </cell>
          <cell r="AB766">
            <v>10</v>
          </cell>
          <cell r="AC766">
            <v>10</v>
          </cell>
          <cell r="AD766">
            <v>12.1525</v>
          </cell>
          <cell r="AE766">
            <v>47.818721600000003</v>
          </cell>
          <cell r="AF766">
            <v>3.1</v>
          </cell>
          <cell r="AG766">
            <v>48.031300000000002</v>
          </cell>
          <cell r="AH766">
            <v>20.5</v>
          </cell>
          <cell r="AI766">
            <v>3.3</v>
          </cell>
          <cell r="AJ766">
            <v>75.013994999999994</v>
          </cell>
        </row>
        <row r="767">
          <cell r="B767" t="str">
            <v>C705DamaNOEC</v>
          </cell>
          <cell r="C767" t="str">
            <v>Heijerick et al.  2005</v>
          </cell>
          <cell r="D767">
            <v>2005</v>
          </cell>
          <cell r="E767" t="str">
            <v>Daphnia magna</v>
          </cell>
          <cell r="F767" t="str">
            <v xml:space="preserve">Daphnia </v>
          </cell>
          <cell r="G767" t="str">
            <v>magna</v>
          </cell>
          <cell r="H767"/>
          <cell r="I767" t="str">
            <v>Cladocera</v>
          </cell>
          <cell r="J767" t="str">
            <v>life cycle</v>
          </cell>
          <cell r="K767" t="str">
            <v>reproduction</v>
          </cell>
          <cell r="L767" t="str">
            <v>NOEC</v>
          </cell>
          <cell r="M767" t="str">
            <v>ZnCl2</v>
          </cell>
          <cell r="N767" t="str">
            <v>Measured - beginning and end</v>
          </cell>
          <cell r="O767" t="str">
            <v>renewal</v>
          </cell>
          <cell r="P767" t="str">
            <v>Chronic</v>
          </cell>
          <cell r="Q767" t="str">
            <v>21-d</v>
          </cell>
          <cell r="R767" t="str">
            <v>ramped algal mix, daily</v>
          </cell>
          <cell r="S767" t="str">
            <v>S-chemistry provided</v>
          </cell>
          <cell r="T767"/>
          <cell r="U767">
            <v>20</v>
          </cell>
          <cell r="V767">
            <v>6.6</v>
          </cell>
          <cell r="W767" t="str">
            <v/>
          </cell>
          <cell r="X767" t="str">
            <v/>
          </cell>
          <cell r="Y767">
            <v>147</v>
          </cell>
          <cell r="Z767" t="str">
            <v/>
          </cell>
          <cell r="AA767">
            <v>0.3</v>
          </cell>
          <cell r="AB767">
            <v>10</v>
          </cell>
          <cell r="AC767">
            <v>10</v>
          </cell>
          <cell r="AD767">
            <v>24.305</v>
          </cell>
          <cell r="AE767">
            <v>47.818721600000003</v>
          </cell>
          <cell r="AF767">
            <v>3.1</v>
          </cell>
          <cell r="AG767">
            <v>96</v>
          </cell>
          <cell r="AH767">
            <v>20.5</v>
          </cell>
          <cell r="AI767">
            <v>3.3</v>
          </cell>
          <cell r="AJ767">
            <v>125.05799</v>
          </cell>
        </row>
        <row r="768">
          <cell r="B768" t="str">
            <v>C706DamaNOEC</v>
          </cell>
          <cell r="C768" t="str">
            <v>Heijerick et al.  2005</v>
          </cell>
          <cell r="D768">
            <v>2005</v>
          </cell>
          <cell r="E768" t="str">
            <v>Daphnia magna</v>
          </cell>
          <cell r="F768" t="str">
            <v xml:space="preserve">Daphnia </v>
          </cell>
          <cell r="G768" t="str">
            <v>magna</v>
          </cell>
          <cell r="H768"/>
          <cell r="I768" t="str">
            <v>Cladocera</v>
          </cell>
          <cell r="J768" t="str">
            <v>life cycle</v>
          </cell>
          <cell r="K768" t="str">
            <v>reproduction</v>
          </cell>
          <cell r="L768" t="str">
            <v>NOEC</v>
          </cell>
          <cell r="M768" t="str">
            <v>ZnCl2</v>
          </cell>
          <cell r="N768" t="str">
            <v>Measured - beginning and end</v>
          </cell>
          <cell r="O768" t="str">
            <v>renewal</v>
          </cell>
          <cell r="P768" t="str">
            <v>Chronic</v>
          </cell>
          <cell r="Q768" t="str">
            <v>21-d</v>
          </cell>
          <cell r="R768" t="str">
            <v>ramped algal mix, daily</v>
          </cell>
          <cell r="S768" t="str">
            <v>S-chemistry provided</v>
          </cell>
          <cell r="T768"/>
          <cell r="U768">
            <v>20</v>
          </cell>
          <cell r="V768">
            <v>6.6</v>
          </cell>
          <cell r="W768" t="str">
            <v/>
          </cell>
          <cell r="X768" t="str">
            <v/>
          </cell>
          <cell r="Y768">
            <v>165</v>
          </cell>
          <cell r="Z768" t="str">
            <v/>
          </cell>
          <cell r="AA768">
            <v>0.3</v>
          </cell>
          <cell r="AB768">
            <v>10</v>
          </cell>
          <cell r="AC768">
            <v>10</v>
          </cell>
          <cell r="AD768">
            <v>36.457500000000003</v>
          </cell>
          <cell r="AE768">
            <v>47.818721600000003</v>
          </cell>
          <cell r="AF768">
            <v>3.1</v>
          </cell>
          <cell r="AG768">
            <v>144.09389999999999</v>
          </cell>
          <cell r="AH768">
            <v>20.5</v>
          </cell>
          <cell r="AI768">
            <v>3.3</v>
          </cell>
          <cell r="AJ768">
            <v>175.10198500000001</v>
          </cell>
        </row>
        <row r="769">
          <cell r="B769" t="str">
            <v>C707DamaNOEC</v>
          </cell>
          <cell r="C769" t="str">
            <v>Heijerick et al.  2005</v>
          </cell>
          <cell r="D769">
            <v>2005</v>
          </cell>
          <cell r="E769" t="str">
            <v>Daphnia magna</v>
          </cell>
          <cell r="F769" t="str">
            <v xml:space="preserve">Daphnia </v>
          </cell>
          <cell r="G769" t="str">
            <v>magna</v>
          </cell>
          <cell r="H769"/>
          <cell r="I769" t="str">
            <v>Cladocera</v>
          </cell>
          <cell r="J769" t="str">
            <v>life cycle</v>
          </cell>
          <cell r="K769" t="str">
            <v>reproduction</v>
          </cell>
          <cell r="L769" t="str">
            <v>NOEC</v>
          </cell>
          <cell r="M769" t="str">
            <v>ZnCl2</v>
          </cell>
          <cell r="N769" t="str">
            <v>Measured - beginning and end</v>
          </cell>
          <cell r="O769" t="str">
            <v>renewal</v>
          </cell>
          <cell r="P769" t="str">
            <v>Chronic</v>
          </cell>
          <cell r="Q769" t="str">
            <v>21-d</v>
          </cell>
          <cell r="R769" t="str">
            <v>ramped algal mix, daily</v>
          </cell>
          <cell r="S769" t="str">
            <v>S-chemistry provided</v>
          </cell>
          <cell r="T769"/>
          <cell r="U769">
            <v>20</v>
          </cell>
          <cell r="V769">
            <v>6.6</v>
          </cell>
          <cell r="W769" t="str">
            <v/>
          </cell>
          <cell r="X769" t="str">
            <v/>
          </cell>
          <cell r="Y769">
            <v>159</v>
          </cell>
          <cell r="Z769" t="str">
            <v/>
          </cell>
          <cell r="AA769">
            <v>0.3</v>
          </cell>
          <cell r="AB769">
            <v>10</v>
          </cell>
          <cell r="AC769">
            <v>10</v>
          </cell>
          <cell r="AD769">
            <v>48.61</v>
          </cell>
          <cell r="AE769">
            <v>47.818721600000003</v>
          </cell>
          <cell r="AF769">
            <v>3.1</v>
          </cell>
          <cell r="AG769">
            <v>192.12520000000001</v>
          </cell>
          <cell r="AH769">
            <v>20.5</v>
          </cell>
          <cell r="AI769">
            <v>3.3</v>
          </cell>
          <cell r="AJ769">
            <v>225.14598000000001</v>
          </cell>
        </row>
        <row r="770">
          <cell r="B770" t="str">
            <v>C708DamaNOEC</v>
          </cell>
          <cell r="C770" t="str">
            <v>Heijerick et al.  2005</v>
          </cell>
          <cell r="D770">
            <v>2005</v>
          </cell>
          <cell r="E770" t="str">
            <v>Daphnia magna</v>
          </cell>
          <cell r="F770" t="str">
            <v xml:space="preserve">Daphnia </v>
          </cell>
          <cell r="G770" t="str">
            <v>magna</v>
          </cell>
          <cell r="H770"/>
          <cell r="I770" t="str">
            <v>Cladocera</v>
          </cell>
          <cell r="J770" t="str">
            <v>life cycle</v>
          </cell>
          <cell r="K770" t="str">
            <v>reproduction</v>
          </cell>
          <cell r="L770" t="str">
            <v>NOEC</v>
          </cell>
          <cell r="M770" t="str">
            <v>ZnCl2</v>
          </cell>
          <cell r="N770" t="str">
            <v>Measured - beginning and end</v>
          </cell>
          <cell r="O770" t="str">
            <v>renewal</v>
          </cell>
          <cell r="P770" t="str">
            <v>Chronic</v>
          </cell>
          <cell r="Q770" t="str">
            <v>21-d</v>
          </cell>
          <cell r="R770" t="str">
            <v>ramped algal mix, daily</v>
          </cell>
          <cell r="S770" t="str">
            <v>S-chemistry provided</v>
          </cell>
          <cell r="T770"/>
          <cell r="U770">
            <v>20</v>
          </cell>
          <cell r="V770">
            <v>6.6</v>
          </cell>
          <cell r="W770" t="str">
            <v/>
          </cell>
          <cell r="X770" t="str">
            <v/>
          </cell>
          <cell r="Y770">
            <v>156</v>
          </cell>
          <cell r="Z770" t="str">
            <v/>
          </cell>
          <cell r="AA770">
            <v>0.3</v>
          </cell>
          <cell r="AB770">
            <v>10</v>
          </cell>
          <cell r="AC770">
            <v>10</v>
          </cell>
          <cell r="AD770">
            <v>97.22</v>
          </cell>
          <cell r="AE770">
            <v>47.818721600000003</v>
          </cell>
          <cell r="AF770">
            <v>3.1</v>
          </cell>
          <cell r="AG770">
            <v>384.1</v>
          </cell>
          <cell r="AH770">
            <v>20.5</v>
          </cell>
          <cell r="AI770">
            <v>3.3</v>
          </cell>
          <cell r="AJ770">
            <v>425.32195999999999</v>
          </cell>
        </row>
        <row r="771">
          <cell r="B771" t="str">
            <v>C709DamaNOEC</v>
          </cell>
          <cell r="C771" t="str">
            <v>Heijerick et al.  2005</v>
          </cell>
          <cell r="D771">
            <v>2005</v>
          </cell>
          <cell r="E771" t="str">
            <v>Daphnia magna</v>
          </cell>
          <cell r="F771" t="str">
            <v xml:space="preserve">Daphnia </v>
          </cell>
          <cell r="G771" t="str">
            <v>magna</v>
          </cell>
          <cell r="H771"/>
          <cell r="I771" t="str">
            <v>Cladocera</v>
          </cell>
          <cell r="J771" t="str">
            <v>life cycle</v>
          </cell>
          <cell r="K771" t="str">
            <v>reproduction</v>
          </cell>
          <cell r="L771" t="str">
            <v>NOEC</v>
          </cell>
          <cell r="M771" t="str">
            <v>ZnCl2</v>
          </cell>
          <cell r="N771" t="str">
            <v>Measured - beginning and end</v>
          </cell>
          <cell r="O771" t="str">
            <v>renewal</v>
          </cell>
          <cell r="P771" t="str">
            <v>Chronic</v>
          </cell>
          <cell r="Q771" t="str">
            <v>21-d</v>
          </cell>
          <cell r="R771" t="str">
            <v>ramped algal mix, daily</v>
          </cell>
          <cell r="S771" t="str">
            <v>S-chemistry provided</v>
          </cell>
          <cell r="T771"/>
          <cell r="U771">
            <v>20</v>
          </cell>
          <cell r="V771">
            <v>6.6</v>
          </cell>
          <cell r="W771" t="str">
            <v/>
          </cell>
          <cell r="X771" t="str">
            <v/>
          </cell>
          <cell r="Y771">
            <v>79</v>
          </cell>
          <cell r="Z771" t="str">
            <v/>
          </cell>
          <cell r="AA771">
            <v>0.3</v>
          </cell>
          <cell r="AB771">
            <v>10</v>
          </cell>
          <cell r="AC771">
            <v>10</v>
          </cell>
          <cell r="AD771">
            <v>6.0762499999999999</v>
          </cell>
          <cell r="AE771">
            <v>47.818721600000003</v>
          </cell>
          <cell r="AF771">
            <v>3.1</v>
          </cell>
          <cell r="AG771">
            <v>24.015650000000001</v>
          </cell>
          <cell r="AH771">
            <v>20.5</v>
          </cell>
          <cell r="AI771">
            <v>3.3</v>
          </cell>
          <cell r="AJ771">
            <v>49.991997499999997</v>
          </cell>
        </row>
        <row r="772">
          <cell r="B772" t="str">
            <v>C710DamaNOEC</v>
          </cell>
          <cell r="C772" t="str">
            <v>Heijerick et al.  2005</v>
          </cell>
          <cell r="D772">
            <v>2005</v>
          </cell>
          <cell r="E772" t="str">
            <v>Daphnia magna</v>
          </cell>
          <cell r="F772" t="str">
            <v xml:space="preserve">Daphnia </v>
          </cell>
          <cell r="G772" t="str">
            <v>magna</v>
          </cell>
          <cell r="H772"/>
          <cell r="I772" t="str">
            <v>Cladocera</v>
          </cell>
          <cell r="J772" t="str">
            <v>life cycle</v>
          </cell>
          <cell r="K772" t="str">
            <v>reproduction</v>
          </cell>
          <cell r="L772" t="str">
            <v>NOEC</v>
          </cell>
          <cell r="M772" t="str">
            <v>ZnCl2</v>
          </cell>
          <cell r="N772" t="str">
            <v>Measured - beginning and end</v>
          </cell>
          <cell r="O772" t="str">
            <v>renewal</v>
          </cell>
          <cell r="P772" t="str">
            <v>Chronic</v>
          </cell>
          <cell r="Q772" t="str">
            <v>21-d</v>
          </cell>
          <cell r="R772" t="str">
            <v>ramped algal mix, daily</v>
          </cell>
          <cell r="S772" t="str">
            <v>S-chemistry provided</v>
          </cell>
          <cell r="T772"/>
          <cell r="U772">
            <v>20</v>
          </cell>
          <cell r="V772">
            <v>6.6</v>
          </cell>
          <cell r="W772" t="str">
            <v/>
          </cell>
          <cell r="X772" t="str">
            <v/>
          </cell>
          <cell r="Y772">
            <v>143</v>
          </cell>
          <cell r="Z772" t="str">
            <v/>
          </cell>
          <cell r="AA772">
            <v>0.3</v>
          </cell>
          <cell r="AB772">
            <v>10</v>
          </cell>
          <cell r="AC772">
            <v>10</v>
          </cell>
          <cell r="AD772">
            <v>6.0762499999999999</v>
          </cell>
          <cell r="AE772">
            <v>137.93861999999999</v>
          </cell>
          <cell r="AF772">
            <v>3.1</v>
          </cell>
          <cell r="AG772">
            <v>24.015650000000001</v>
          </cell>
          <cell r="AH772">
            <v>20.5</v>
          </cell>
          <cell r="AI772">
            <v>3.3</v>
          </cell>
          <cell r="AJ772">
            <v>49.991997499999997</v>
          </cell>
        </row>
        <row r="773">
          <cell r="B773" t="str">
            <v>C711DamaNOEC</v>
          </cell>
          <cell r="C773" t="str">
            <v>Heijerick et al.  2005</v>
          </cell>
          <cell r="D773">
            <v>2005</v>
          </cell>
          <cell r="E773" t="str">
            <v>Daphnia magna</v>
          </cell>
          <cell r="F773" t="str">
            <v xml:space="preserve">Daphnia </v>
          </cell>
          <cell r="G773" t="str">
            <v>magna</v>
          </cell>
          <cell r="H773"/>
          <cell r="I773" t="str">
            <v>Cladocera</v>
          </cell>
          <cell r="J773" t="str">
            <v>life cycle</v>
          </cell>
          <cell r="K773" t="str">
            <v>reproduction</v>
          </cell>
          <cell r="L773" t="str">
            <v>NOEC</v>
          </cell>
          <cell r="M773" t="str">
            <v>ZnCl2</v>
          </cell>
          <cell r="N773" t="str">
            <v>Measured - beginning and end</v>
          </cell>
          <cell r="O773" t="str">
            <v>renewal</v>
          </cell>
          <cell r="P773" t="str">
            <v>Chronic</v>
          </cell>
          <cell r="Q773" t="str">
            <v>21-d</v>
          </cell>
          <cell r="R773" t="str">
            <v>ramped algal mix, daily</v>
          </cell>
          <cell r="S773" t="str">
            <v>S-chemistry provided</v>
          </cell>
          <cell r="T773"/>
          <cell r="U773">
            <v>20</v>
          </cell>
          <cell r="V773">
            <v>6.6</v>
          </cell>
          <cell r="W773" t="str">
            <v/>
          </cell>
          <cell r="X773" t="str">
            <v/>
          </cell>
          <cell r="Y773">
            <v>136</v>
          </cell>
          <cell r="Z773" t="str">
            <v/>
          </cell>
          <cell r="AA773">
            <v>0.3</v>
          </cell>
          <cell r="AB773">
            <v>10</v>
          </cell>
          <cell r="AC773">
            <v>10</v>
          </cell>
          <cell r="AD773">
            <v>6.0762499999999999</v>
          </cell>
          <cell r="AE773">
            <v>206.90792999999999</v>
          </cell>
          <cell r="AF773">
            <v>3.1</v>
          </cell>
          <cell r="AG773">
            <v>24.015650000000001</v>
          </cell>
          <cell r="AH773">
            <v>20.5</v>
          </cell>
          <cell r="AI773">
            <v>3.3</v>
          </cell>
          <cell r="AJ773">
            <v>49.991997499999997</v>
          </cell>
        </row>
        <row r="774">
          <cell r="B774" t="str">
            <v>C712DamaNOEC</v>
          </cell>
          <cell r="C774" t="str">
            <v>Heijerick et al.  2005</v>
          </cell>
          <cell r="D774">
            <v>2005</v>
          </cell>
          <cell r="E774" t="str">
            <v>Daphnia magna</v>
          </cell>
          <cell r="F774" t="str">
            <v xml:space="preserve">Daphnia </v>
          </cell>
          <cell r="G774" t="str">
            <v>magna</v>
          </cell>
          <cell r="H774"/>
          <cell r="I774" t="str">
            <v>Cladocera</v>
          </cell>
          <cell r="J774" t="str">
            <v>life cycle</v>
          </cell>
          <cell r="K774" t="str">
            <v>reproduction</v>
          </cell>
          <cell r="L774" t="str">
            <v>NOEC</v>
          </cell>
          <cell r="M774" t="str">
            <v>ZnCl2</v>
          </cell>
          <cell r="N774" t="str">
            <v>Measured - beginning and end</v>
          </cell>
          <cell r="O774" t="str">
            <v>renewal</v>
          </cell>
          <cell r="P774" t="str">
            <v>Chronic</v>
          </cell>
          <cell r="Q774" t="str">
            <v>21-d</v>
          </cell>
          <cell r="R774" t="str">
            <v>ramped algal mix, daily</v>
          </cell>
          <cell r="S774" t="str">
            <v>S-chemistry provided</v>
          </cell>
          <cell r="T774"/>
          <cell r="U774">
            <v>20</v>
          </cell>
          <cell r="V774">
            <v>6.6</v>
          </cell>
          <cell r="W774" t="str">
            <v/>
          </cell>
          <cell r="X774" t="str">
            <v/>
          </cell>
          <cell r="Y774">
            <v>143</v>
          </cell>
          <cell r="Z774" t="str">
            <v/>
          </cell>
          <cell r="AA774">
            <v>0.3</v>
          </cell>
          <cell r="AB774">
            <v>10</v>
          </cell>
          <cell r="AC774">
            <v>10</v>
          </cell>
          <cell r="AD774">
            <v>6.0762499999999999</v>
          </cell>
          <cell r="AE774">
            <v>275.87723999999997</v>
          </cell>
          <cell r="AF774">
            <v>3.1</v>
          </cell>
          <cell r="AG774">
            <v>24.015650000000001</v>
          </cell>
          <cell r="AH774">
            <v>20.5</v>
          </cell>
          <cell r="AI774">
            <v>3.3</v>
          </cell>
          <cell r="AJ774">
            <v>49.991997499999997</v>
          </cell>
        </row>
        <row r="775">
          <cell r="B775" t="str">
            <v>C713DamaNOEC</v>
          </cell>
          <cell r="C775" t="str">
            <v>Heijerick et al.  2005</v>
          </cell>
          <cell r="D775">
            <v>2005</v>
          </cell>
          <cell r="E775" t="str">
            <v>Daphnia magna</v>
          </cell>
          <cell r="F775" t="str">
            <v xml:space="preserve">Daphnia </v>
          </cell>
          <cell r="G775" t="str">
            <v>magna</v>
          </cell>
          <cell r="H775"/>
          <cell r="I775" t="str">
            <v>Cladocera</v>
          </cell>
          <cell r="J775" t="str">
            <v>life cycle</v>
          </cell>
          <cell r="K775" t="str">
            <v>reproduction</v>
          </cell>
          <cell r="L775" t="str">
            <v>NOEC</v>
          </cell>
          <cell r="M775" t="str">
            <v>ZnCl2</v>
          </cell>
          <cell r="N775" t="str">
            <v>Measured - beginning and end</v>
          </cell>
          <cell r="O775" t="str">
            <v>renewal</v>
          </cell>
          <cell r="P775" t="str">
            <v>Chronic</v>
          </cell>
          <cell r="Q775" t="str">
            <v>21-d</v>
          </cell>
          <cell r="R775" t="str">
            <v>ramped algal mix, daily</v>
          </cell>
          <cell r="S775" t="str">
            <v>S-chemistry provided</v>
          </cell>
          <cell r="T775"/>
          <cell r="U775">
            <v>20</v>
          </cell>
          <cell r="V775">
            <v>5.5</v>
          </cell>
          <cell r="W775" t="str">
            <v/>
          </cell>
          <cell r="X775" t="str">
            <v/>
          </cell>
          <cell r="Y775">
            <v>161</v>
          </cell>
          <cell r="Z775" t="str">
            <v/>
          </cell>
          <cell r="AA775">
            <v>5</v>
          </cell>
          <cell r="AB775">
            <v>10</v>
          </cell>
          <cell r="AC775">
            <v>10</v>
          </cell>
          <cell r="AD775">
            <v>6.0762499999999999</v>
          </cell>
          <cell r="AE775">
            <v>127.5</v>
          </cell>
          <cell r="AF775">
            <v>3.1</v>
          </cell>
          <cell r="AG775">
            <v>24.015650000000001</v>
          </cell>
          <cell r="AH775">
            <v>143.4</v>
          </cell>
          <cell r="AI775">
            <v>0.1</v>
          </cell>
          <cell r="AJ775">
            <v>49.991997499999997</v>
          </cell>
        </row>
        <row r="776">
          <cell r="B776" t="str">
            <v>C714DamaNOEC</v>
          </cell>
          <cell r="C776" t="str">
            <v>Heijerick et al.  2005</v>
          </cell>
          <cell r="D776">
            <v>2005</v>
          </cell>
          <cell r="E776" t="str">
            <v>Daphnia magna</v>
          </cell>
          <cell r="F776" t="str">
            <v xml:space="preserve">Daphnia </v>
          </cell>
          <cell r="G776" t="str">
            <v>magna</v>
          </cell>
          <cell r="H776"/>
          <cell r="I776" t="str">
            <v>Cladocera</v>
          </cell>
          <cell r="J776" t="str">
            <v>life cycle</v>
          </cell>
          <cell r="K776" t="str">
            <v>reproduction</v>
          </cell>
          <cell r="L776" t="str">
            <v>NOEC</v>
          </cell>
          <cell r="M776" t="str">
            <v>ZnCl2</v>
          </cell>
          <cell r="N776" t="str">
            <v>Measured - beginning and end</v>
          </cell>
          <cell r="O776" t="str">
            <v>renewal</v>
          </cell>
          <cell r="P776" t="str">
            <v>Chronic</v>
          </cell>
          <cell r="Q776" t="str">
            <v>21-d</v>
          </cell>
          <cell r="R776" t="str">
            <v>ramped algal mix, daily</v>
          </cell>
          <cell r="S776" t="str">
            <v>S-chemistry provided</v>
          </cell>
          <cell r="T776"/>
          <cell r="U776">
            <v>20</v>
          </cell>
          <cell r="V776">
            <v>6</v>
          </cell>
          <cell r="W776" t="str">
            <v/>
          </cell>
          <cell r="X776" t="str">
            <v/>
          </cell>
          <cell r="Y776">
            <v>168</v>
          </cell>
          <cell r="Z776" t="str">
            <v/>
          </cell>
          <cell r="AA776">
            <v>5</v>
          </cell>
          <cell r="AB776">
            <v>10</v>
          </cell>
          <cell r="AC776">
            <v>10</v>
          </cell>
          <cell r="AD776">
            <v>6.0762499999999999</v>
          </cell>
          <cell r="AE776">
            <v>127.5</v>
          </cell>
          <cell r="AF776">
            <v>3.1</v>
          </cell>
          <cell r="AG776">
            <v>24.015650000000001</v>
          </cell>
          <cell r="AH776">
            <v>131.6</v>
          </cell>
          <cell r="AI776">
            <v>0.5</v>
          </cell>
          <cell r="AJ776">
            <v>49.991997499999997</v>
          </cell>
        </row>
        <row r="777">
          <cell r="B777" t="str">
            <v>C715DamaNOEC</v>
          </cell>
          <cell r="C777" t="str">
            <v>Heijerick et al.  2005</v>
          </cell>
          <cell r="D777">
            <v>2005</v>
          </cell>
          <cell r="E777" t="str">
            <v>Daphnia magna</v>
          </cell>
          <cell r="F777" t="str">
            <v xml:space="preserve">Daphnia </v>
          </cell>
          <cell r="G777" t="str">
            <v>magna</v>
          </cell>
          <cell r="H777"/>
          <cell r="I777" t="str">
            <v>Cladocera</v>
          </cell>
          <cell r="J777" t="str">
            <v>life cycle</v>
          </cell>
          <cell r="K777" t="str">
            <v>reproduction</v>
          </cell>
          <cell r="L777" t="str">
            <v>NOEC</v>
          </cell>
          <cell r="M777" t="str">
            <v>ZnCl2</v>
          </cell>
          <cell r="N777" t="str">
            <v>Measured - beginning and end</v>
          </cell>
          <cell r="O777" t="str">
            <v>renewal</v>
          </cell>
          <cell r="P777" t="str">
            <v>Chronic</v>
          </cell>
          <cell r="Q777" t="str">
            <v>21-d</v>
          </cell>
          <cell r="R777" t="str">
            <v>ramped algal mix, daily</v>
          </cell>
          <cell r="S777" t="str">
            <v>S-chemistry provided</v>
          </cell>
          <cell r="T777"/>
          <cell r="U777">
            <v>20</v>
          </cell>
          <cell r="V777">
            <v>6.5</v>
          </cell>
          <cell r="W777" t="str">
            <v/>
          </cell>
          <cell r="X777" t="str">
            <v/>
          </cell>
          <cell r="Y777">
            <v>161</v>
          </cell>
          <cell r="Z777" t="str">
            <v/>
          </cell>
          <cell r="AA777">
            <v>5</v>
          </cell>
          <cell r="AB777">
            <v>10</v>
          </cell>
          <cell r="AC777">
            <v>10</v>
          </cell>
          <cell r="AD777">
            <v>6.0762499999999999</v>
          </cell>
          <cell r="AE777">
            <v>127.5</v>
          </cell>
          <cell r="AF777">
            <v>3.1</v>
          </cell>
          <cell r="AG777">
            <v>24.015650000000001</v>
          </cell>
          <cell r="AH777">
            <v>100.8</v>
          </cell>
          <cell r="AI777">
            <v>2.5</v>
          </cell>
          <cell r="AJ777">
            <v>49.991997499999997</v>
          </cell>
        </row>
        <row r="778">
          <cell r="B778" t="str">
            <v>C716DamaNOEC</v>
          </cell>
          <cell r="C778" t="str">
            <v>Heijerick et al.  2005</v>
          </cell>
          <cell r="D778">
            <v>2005</v>
          </cell>
          <cell r="E778" t="str">
            <v>Daphnia magna</v>
          </cell>
          <cell r="F778" t="str">
            <v xml:space="preserve">Daphnia </v>
          </cell>
          <cell r="G778" t="str">
            <v>magna</v>
          </cell>
          <cell r="H778"/>
          <cell r="I778" t="str">
            <v>Cladocera</v>
          </cell>
          <cell r="J778" t="str">
            <v>life cycle</v>
          </cell>
          <cell r="K778" t="str">
            <v>reproduction</v>
          </cell>
          <cell r="L778" t="str">
            <v>NOEC</v>
          </cell>
          <cell r="M778" t="str">
            <v>ZnCl2</v>
          </cell>
          <cell r="N778" t="str">
            <v>Measured - beginning and end</v>
          </cell>
          <cell r="O778" t="str">
            <v>renewal</v>
          </cell>
          <cell r="P778" t="str">
            <v>Chronic</v>
          </cell>
          <cell r="Q778" t="str">
            <v>21-d</v>
          </cell>
          <cell r="R778" t="str">
            <v>ramped algal mix, daily</v>
          </cell>
          <cell r="S778" t="str">
            <v>S-chemistry provided</v>
          </cell>
          <cell r="T778"/>
          <cell r="U778">
            <v>20</v>
          </cell>
          <cell r="V778">
            <v>7</v>
          </cell>
          <cell r="W778" t="str">
            <v/>
          </cell>
          <cell r="X778" t="str">
            <v/>
          </cell>
          <cell r="Y778">
            <v>154</v>
          </cell>
          <cell r="Z778" t="str">
            <v/>
          </cell>
          <cell r="AA778">
            <v>5</v>
          </cell>
          <cell r="AB778">
            <v>10</v>
          </cell>
          <cell r="AC778">
            <v>10</v>
          </cell>
          <cell r="AD778">
            <v>6.0762499999999999</v>
          </cell>
          <cell r="AE778">
            <v>127.5</v>
          </cell>
          <cell r="AF778">
            <v>3.1</v>
          </cell>
          <cell r="AG778">
            <v>24.015650000000001</v>
          </cell>
          <cell r="AH778">
            <v>67.8</v>
          </cell>
          <cell r="AI778">
            <v>8.4</v>
          </cell>
          <cell r="AJ778">
            <v>49.991997499999997</v>
          </cell>
        </row>
        <row r="779">
          <cell r="B779" t="str">
            <v>C717DamaNOEC</v>
          </cell>
          <cell r="C779" t="str">
            <v>Heijerick et al.  2005</v>
          </cell>
          <cell r="D779">
            <v>2005</v>
          </cell>
          <cell r="E779" t="str">
            <v>Daphnia magna</v>
          </cell>
          <cell r="F779" t="str">
            <v xml:space="preserve">Daphnia </v>
          </cell>
          <cell r="G779" t="str">
            <v>magna</v>
          </cell>
          <cell r="H779"/>
          <cell r="I779" t="str">
            <v>Cladocera</v>
          </cell>
          <cell r="J779" t="str">
            <v>life cycle</v>
          </cell>
          <cell r="K779" t="str">
            <v>reproduction</v>
          </cell>
          <cell r="L779" t="str">
            <v>NOEC</v>
          </cell>
          <cell r="M779" t="str">
            <v>ZnCl2</v>
          </cell>
          <cell r="N779" t="str">
            <v>Measured - beginning and end</v>
          </cell>
          <cell r="O779" t="str">
            <v>renewal</v>
          </cell>
          <cell r="P779" t="str">
            <v>Chronic</v>
          </cell>
          <cell r="Q779" t="str">
            <v>21-d</v>
          </cell>
          <cell r="R779" t="str">
            <v>ramped algal mix, daily</v>
          </cell>
          <cell r="S779" t="str">
            <v>S-chemistry provided</v>
          </cell>
          <cell r="T779"/>
          <cell r="U779">
            <v>20</v>
          </cell>
          <cell r="V779">
            <v>7.5</v>
          </cell>
          <cell r="W779" t="str">
            <v/>
          </cell>
          <cell r="X779" t="str">
            <v/>
          </cell>
          <cell r="Y779">
            <v>133</v>
          </cell>
          <cell r="Z779" t="str">
            <v/>
          </cell>
          <cell r="AA779">
            <v>5</v>
          </cell>
          <cell r="AB779">
            <v>10</v>
          </cell>
          <cell r="AC779">
            <v>10</v>
          </cell>
          <cell r="AD779">
            <v>6.0762499999999999</v>
          </cell>
          <cell r="AE779">
            <v>127.5</v>
          </cell>
          <cell r="AF779">
            <v>3.1</v>
          </cell>
          <cell r="AG779">
            <v>24.015650000000001</v>
          </cell>
          <cell r="AH779">
            <v>41.8</v>
          </cell>
          <cell r="AI779">
            <v>23.3</v>
          </cell>
          <cell r="AJ779">
            <v>49.991997499999997</v>
          </cell>
        </row>
        <row r="780">
          <cell r="B780" t="str">
            <v>C718DamaNOEC</v>
          </cell>
          <cell r="C780" t="str">
            <v>Heijerick et al.  2005</v>
          </cell>
          <cell r="D780">
            <v>2005</v>
          </cell>
          <cell r="E780" t="str">
            <v>Daphnia magna</v>
          </cell>
          <cell r="F780" t="str">
            <v xml:space="preserve">Daphnia </v>
          </cell>
          <cell r="G780" t="str">
            <v>magna</v>
          </cell>
          <cell r="H780"/>
          <cell r="I780" t="str">
            <v>Cladocera</v>
          </cell>
          <cell r="J780" t="str">
            <v>life cycle</v>
          </cell>
          <cell r="K780" t="str">
            <v>reproduction</v>
          </cell>
          <cell r="L780" t="str">
            <v>NOEC</v>
          </cell>
          <cell r="M780" t="str">
            <v>ZnCl2</v>
          </cell>
          <cell r="N780" t="str">
            <v>Measured - beginning and end</v>
          </cell>
          <cell r="O780" t="str">
            <v>renewal</v>
          </cell>
          <cell r="P780" t="str">
            <v>Chronic</v>
          </cell>
          <cell r="Q780" t="str">
            <v>21-d</v>
          </cell>
          <cell r="R780" t="str">
            <v>ramped algal mix, daily</v>
          </cell>
          <cell r="S780" t="str">
            <v>S-chemistry provided</v>
          </cell>
          <cell r="T780"/>
          <cell r="U780">
            <v>20</v>
          </cell>
          <cell r="V780">
            <v>8</v>
          </cell>
          <cell r="W780" t="str">
            <v/>
          </cell>
          <cell r="X780" t="str">
            <v/>
          </cell>
          <cell r="Y780">
            <v>117</v>
          </cell>
          <cell r="Z780" t="str">
            <v/>
          </cell>
          <cell r="AA780">
            <v>5</v>
          </cell>
          <cell r="AB780">
            <v>10</v>
          </cell>
          <cell r="AC780">
            <v>10</v>
          </cell>
          <cell r="AD780">
            <v>6.0762499999999999</v>
          </cell>
          <cell r="AE780">
            <v>127.5</v>
          </cell>
          <cell r="AF780">
            <v>3.1</v>
          </cell>
          <cell r="AG780">
            <v>24.015650000000001</v>
          </cell>
          <cell r="AH780">
            <v>20.5</v>
          </cell>
          <cell r="AI780">
            <v>58.5</v>
          </cell>
          <cell r="AJ780">
            <v>49.991997499999997</v>
          </cell>
        </row>
        <row r="781">
          <cell r="B781" t="str">
            <v>C719DamaNOEC</v>
          </cell>
          <cell r="C781" t="str">
            <v>Munzinger and Monicelli 1991</v>
          </cell>
          <cell r="D781">
            <v>1991</v>
          </cell>
          <cell r="E781" t="str">
            <v>Daphnia magna</v>
          </cell>
          <cell r="F781" t="str">
            <v xml:space="preserve">Daphnia </v>
          </cell>
          <cell r="G781" t="str">
            <v>magna</v>
          </cell>
          <cell r="H781"/>
          <cell r="I781" t="str">
            <v>Cladocera</v>
          </cell>
          <cell r="J781" t="str">
            <v>life cycle</v>
          </cell>
          <cell r="K781" t="str">
            <v>reproduction</v>
          </cell>
          <cell r="L781" t="str">
            <v>NOEC</v>
          </cell>
          <cell r="M781"/>
          <cell r="N781"/>
          <cell r="O781" t="str">
            <v>renewal</v>
          </cell>
          <cell r="P781" t="str">
            <v>Chronic</v>
          </cell>
          <cell r="Q781" t="str">
            <v>21-d</v>
          </cell>
          <cell r="R781"/>
          <cell r="S781" t="str">
            <v>WIP</v>
          </cell>
          <cell r="T781"/>
          <cell r="U781">
            <v>21</v>
          </cell>
          <cell r="V781">
            <v>7.7</v>
          </cell>
          <cell r="W781" t="str">
            <v/>
          </cell>
          <cell r="X781">
            <v>100</v>
          </cell>
          <cell r="Y781">
            <v>98.6</v>
          </cell>
          <cell r="Z781" t="str">
            <v/>
          </cell>
          <cell r="AA781">
            <v>1</v>
          </cell>
          <cell r="AB781">
            <v>10</v>
          </cell>
          <cell r="AC781">
            <v>20</v>
          </cell>
          <cell r="AD781">
            <v>3.7</v>
          </cell>
          <cell r="AE781">
            <v>11.8</v>
          </cell>
          <cell r="AF781">
            <v>2.1</v>
          </cell>
          <cell r="AG781">
            <v>18.7</v>
          </cell>
          <cell r="AH781">
            <v>17</v>
          </cell>
          <cell r="AI781">
            <v>19</v>
          </cell>
          <cell r="AJ781">
            <v>65.176599999999993</v>
          </cell>
        </row>
        <row r="782">
          <cell r="B782" t="str">
            <v>C720DamaNOEC</v>
          </cell>
          <cell r="C782" t="str">
            <v>Munzinger and Monicelli 1991</v>
          </cell>
          <cell r="D782">
            <v>1991</v>
          </cell>
          <cell r="E782" t="str">
            <v>Daphnia magna</v>
          </cell>
          <cell r="F782" t="str">
            <v xml:space="preserve">Daphnia </v>
          </cell>
          <cell r="G782" t="str">
            <v>magna</v>
          </cell>
          <cell r="H782"/>
          <cell r="I782" t="str">
            <v>Cladocera</v>
          </cell>
          <cell r="J782" t="str">
            <v>life cycle</v>
          </cell>
          <cell r="K782" t="str">
            <v>reproduction</v>
          </cell>
          <cell r="L782" t="str">
            <v>NOEC</v>
          </cell>
          <cell r="M782"/>
          <cell r="N782"/>
          <cell r="O782" t="str">
            <v>renewal</v>
          </cell>
          <cell r="P782" t="str">
            <v>Chronic</v>
          </cell>
          <cell r="Q782" t="str">
            <v>21-d</v>
          </cell>
          <cell r="R782"/>
          <cell r="S782" t="str">
            <v>WIP</v>
          </cell>
          <cell r="T782"/>
          <cell r="U782">
            <v>21</v>
          </cell>
          <cell r="V782">
            <v>7.7</v>
          </cell>
          <cell r="W782" t="str">
            <v/>
          </cell>
          <cell r="X782">
            <v>100</v>
          </cell>
          <cell r="Y782">
            <v>98.6</v>
          </cell>
          <cell r="Z782" t="str">
            <v/>
          </cell>
          <cell r="AA782">
            <v>1</v>
          </cell>
          <cell r="AB782">
            <v>10</v>
          </cell>
          <cell r="AC782">
            <v>20</v>
          </cell>
          <cell r="AD782">
            <v>3.7</v>
          </cell>
          <cell r="AE782">
            <v>11.8</v>
          </cell>
          <cell r="AF782">
            <v>2.1</v>
          </cell>
          <cell r="AG782">
            <v>18.7</v>
          </cell>
          <cell r="AH782">
            <v>17</v>
          </cell>
          <cell r="AI782">
            <v>19</v>
          </cell>
          <cell r="AJ782">
            <v>64.900000000000006</v>
          </cell>
        </row>
        <row r="783">
          <cell r="B783" t="str">
            <v>C721DamaNOEC</v>
          </cell>
          <cell r="C783" t="str">
            <v>Munzinger and Monicelli 1991</v>
          </cell>
          <cell r="D783">
            <v>1991</v>
          </cell>
          <cell r="E783" t="str">
            <v>Daphnia magna</v>
          </cell>
          <cell r="F783" t="str">
            <v xml:space="preserve">Daphnia </v>
          </cell>
          <cell r="G783" t="str">
            <v>magna</v>
          </cell>
          <cell r="H783"/>
          <cell r="I783" t="str">
            <v>Cladocera</v>
          </cell>
          <cell r="J783" t="str">
            <v>life cycle</v>
          </cell>
          <cell r="K783" t="str">
            <v>reproduction</v>
          </cell>
          <cell r="L783" t="str">
            <v>NOEC</v>
          </cell>
          <cell r="M783"/>
          <cell r="N783"/>
          <cell r="O783" t="str">
            <v>renewal</v>
          </cell>
          <cell r="P783" t="str">
            <v>Chronic</v>
          </cell>
          <cell r="Q783" t="str">
            <v>21-d</v>
          </cell>
          <cell r="R783"/>
          <cell r="S783" t="str">
            <v>WIP</v>
          </cell>
          <cell r="T783"/>
          <cell r="U783">
            <v>21</v>
          </cell>
          <cell r="V783">
            <v>7.7</v>
          </cell>
          <cell r="W783" t="str">
            <v/>
          </cell>
          <cell r="X783">
            <v>25</v>
          </cell>
          <cell r="Y783">
            <v>24.65</v>
          </cell>
          <cell r="Z783" t="str">
            <v/>
          </cell>
          <cell r="AA783">
            <v>1</v>
          </cell>
          <cell r="AB783">
            <v>10</v>
          </cell>
          <cell r="AC783">
            <v>20</v>
          </cell>
          <cell r="AD783">
            <v>3.7</v>
          </cell>
          <cell r="AE783">
            <v>11.8</v>
          </cell>
          <cell r="AF783">
            <v>2.1</v>
          </cell>
          <cell r="AG783">
            <v>18.7</v>
          </cell>
          <cell r="AH783">
            <v>17</v>
          </cell>
          <cell r="AI783">
            <v>19</v>
          </cell>
          <cell r="AJ783">
            <v>64.900000000000006</v>
          </cell>
        </row>
        <row r="784">
          <cell r="B784" t="str">
            <v>C2452DamaEC20</v>
          </cell>
          <cell r="C784" t="str">
            <v>Munzinger and Monicelli 1991</v>
          </cell>
          <cell r="D784">
            <v>1991</v>
          </cell>
          <cell r="E784" t="str">
            <v>Daphnia magna</v>
          </cell>
          <cell r="F784" t="str">
            <v xml:space="preserve">Daphnia </v>
          </cell>
          <cell r="G784" t="str">
            <v>magna</v>
          </cell>
          <cell r="H784"/>
          <cell r="I784" t="str">
            <v>Cladocera</v>
          </cell>
          <cell r="J784" t="str">
            <v>life cycle</v>
          </cell>
          <cell r="K784" t="str">
            <v>reproduction</v>
          </cell>
          <cell r="L784" t="str">
            <v>EC20</v>
          </cell>
          <cell r="M784" t="str">
            <v>NS</v>
          </cell>
          <cell r="N784" t="str">
            <v>Total concentrations confirmed at initiation</v>
          </cell>
          <cell r="O784" t="str">
            <v>renewal</v>
          </cell>
          <cell r="P784" t="str">
            <v>Chronic</v>
          </cell>
          <cell r="Q784" t="str">
            <v>21-d</v>
          </cell>
          <cell r="R784"/>
          <cell r="S784" t="str">
            <v>N-Filtered Lake water from Lago Maggior, Italy</v>
          </cell>
          <cell r="T784" t="str">
            <v>MLR</v>
          </cell>
          <cell r="U784">
            <v>21</v>
          </cell>
          <cell r="V784">
            <v>7.7</v>
          </cell>
          <cell r="W784" t="str">
            <v/>
          </cell>
          <cell r="X784">
            <v>119.36</v>
          </cell>
          <cell r="Y784">
            <v>117.68895999999999</v>
          </cell>
          <cell r="Z784" t="str">
            <v/>
          </cell>
          <cell r="AA784">
            <v>1</v>
          </cell>
          <cell r="AB784">
            <v>10</v>
          </cell>
          <cell r="AC784">
            <v>20</v>
          </cell>
          <cell r="AD784">
            <v>3.7</v>
          </cell>
          <cell r="AE784">
            <v>11.8</v>
          </cell>
          <cell r="AF784">
            <v>2.1</v>
          </cell>
          <cell r="AG784">
            <v>18.7</v>
          </cell>
          <cell r="AH784">
            <v>17</v>
          </cell>
          <cell r="AI784">
            <v>19</v>
          </cell>
          <cell r="AJ784">
            <v>65.176599999999993</v>
          </cell>
        </row>
        <row r="785">
          <cell r="B785" t="str">
            <v>C2453DamaEC50</v>
          </cell>
          <cell r="C785" t="str">
            <v>Munzinger and Monicelli 1991</v>
          </cell>
          <cell r="D785">
            <v>1991</v>
          </cell>
          <cell r="E785" t="str">
            <v>Daphnia magna</v>
          </cell>
          <cell r="F785" t="str">
            <v xml:space="preserve">Daphnia </v>
          </cell>
          <cell r="G785" t="str">
            <v>magna</v>
          </cell>
          <cell r="H785"/>
          <cell r="I785" t="str">
            <v>Cladocera</v>
          </cell>
          <cell r="J785" t="str">
            <v>life cycle</v>
          </cell>
          <cell r="K785" t="str">
            <v>reproduction</v>
          </cell>
          <cell r="L785" t="str">
            <v>EC50</v>
          </cell>
          <cell r="M785" t="str">
            <v>NS</v>
          </cell>
          <cell r="N785" t="str">
            <v>Total concentrations confirmed at initiation</v>
          </cell>
          <cell r="O785" t="str">
            <v>renewal</v>
          </cell>
          <cell r="P785" t="str">
            <v>Chronic</v>
          </cell>
          <cell r="Q785" t="str">
            <v>21-d</v>
          </cell>
          <cell r="R785"/>
          <cell r="S785" t="str">
            <v>N-Filtered Lake water from Lago Maggior, Italy</v>
          </cell>
          <cell r="T785" t="str">
            <v>MLR</v>
          </cell>
          <cell r="U785">
            <v>21</v>
          </cell>
          <cell r="V785">
            <v>7.7</v>
          </cell>
          <cell r="W785" t="str">
            <v/>
          </cell>
          <cell r="X785">
            <v>147.34</v>
          </cell>
          <cell r="Y785">
            <v>145.27724000000001</v>
          </cell>
          <cell r="Z785" t="str">
            <v/>
          </cell>
          <cell r="AA785">
            <v>1</v>
          </cell>
          <cell r="AB785">
            <v>10</v>
          </cell>
          <cell r="AC785">
            <v>20</v>
          </cell>
          <cell r="AD785">
            <v>3.7</v>
          </cell>
          <cell r="AE785">
            <v>11.8</v>
          </cell>
          <cell r="AF785">
            <v>2.1</v>
          </cell>
          <cell r="AG785">
            <v>18.7</v>
          </cell>
          <cell r="AH785">
            <v>17</v>
          </cell>
          <cell r="AI785">
            <v>19</v>
          </cell>
          <cell r="AJ785">
            <v>65.176599999999993</v>
          </cell>
        </row>
        <row r="786">
          <cell r="B786" t="str">
            <v>C2454DamaEC10</v>
          </cell>
          <cell r="C786" t="str">
            <v>Munzinger and Monicelli 1991</v>
          </cell>
          <cell r="D786">
            <v>1991</v>
          </cell>
          <cell r="E786" t="str">
            <v>Daphnia magna</v>
          </cell>
          <cell r="F786" t="str">
            <v xml:space="preserve">Daphnia </v>
          </cell>
          <cell r="G786" t="str">
            <v>magna</v>
          </cell>
          <cell r="H786"/>
          <cell r="I786" t="str">
            <v>Cladocera</v>
          </cell>
          <cell r="J786" t="str">
            <v>life cycle</v>
          </cell>
          <cell r="K786" t="str">
            <v>reproduction</v>
          </cell>
          <cell r="L786" t="str">
            <v>EC10</v>
          </cell>
          <cell r="M786" t="str">
            <v>NS</v>
          </cell>
          <cell r="N786" t="str">
            <v>Total concentrations confirmed at initiation</v>
          </cell>
          <cell r="O786" t="str">
            <v>renewal</v>
          </cell>
          <cell r="P786" t="str">
            <v>Chronic</v>
          </cell>
          <cell r="Q786" t="str">
            <v>21-d</v>
          </cell>
          <cell r="R786"/>
          <cell r="S786" t="str">
            <v>N-Filtered Lake water from Lago Maggior, Italy</v>
          </cell>
          <cell r="T786" t="str">
            <v>MLR</v>
          </cell>
          <cell r="U786">
            <v>21</v>
          </cell>
          <cell r="V786">
            <v>7.7</v>
          </cell>
          <cell r="W786" t="str">
            <v/>
          </cell>
          <cell r="X786">
            <v>107.34</v>
          </cell>
          <cell r="Y786">
            <v>105.83724000000001</v>
          </cell>
          <cell r="Z786" t="str">
            <v/>
          </cell>
          <cell r="AA786">
            <v>1</v>
          </cell>
          <cell r="AB786">
            <v>10</v>
          </cell>
          <cell r="AC786">
            <v>20</v>
          </cell>
          <cell r="AD786">
            <v>3.7</v>
          </cell>
          <cell r="AE786">
            <v>11.8</v>
          </cell>
          <cell r="AF786">
            <v>2.1</v>
          </cell>
          <cell r="AG786">
            <v>18.7</v>
          </cell>
          <cell r="AH786">
            <v>17</v>
          </cell>
          <cell r="AI786">
            <v>19</v>
          </cell>
          <cell r="AJ786">
            <v>65.176599999999993</v>
          </cell>
        </row>
        <row r="787">
          <cell r="B787" t="str">
            <v>C2455DamaEC20</v>
          </cell>
          <cell r="C787" t="str">
            <v>Munzinger and Monicelli 1991</v>
          </cell>
          <cell r="D787">
            <v>1991</v>
          </cell>
          <cell r="E787" t="str">
            <v>Daphnia magna</v>
          </cell>
          <cell r="F787" t="str">
            <v xml:space="preserve">Daphnia </v>
          </cell>
          <cell r="G787" t="str">
            <v>magna</v>
          </cell>
          <cell r="H787"/>
          <cell r="I787" t="str">
            <v>Cladocera</v>
          </cell>
          <cell r="J787" t="str">
            <v>life cycle</v>
          </cell>
          <cell r="K787" t="str">
            <v>reproduction</v>
          </cell>
          <cell r="L787" t="str">
            <v>EC20</v>
          </cell>
          <cell r="M787" t="str">
            <v>NS</v>
          </cell>
          <cell r="N787" t="str">
            <v>Total concentrations confirmed at initiation</v>
          </cell>
          <cell r="O787" t="str">
            <v>renewal</v>
          </cell>
          <cell r="P787" t="str">
            <v>Chronic</v>
          </cell>
          <cell r="Q787" t="str">
            <v>21-d</v>
          </cell>
          <cell r="R787"/>
          <cell r="S787" t="str">
            <v>N-Filtered Lake water from Lago Maggior, Italy</v>
          </cell>
          <cell r="T787" t="str">
            <v>MLR</v>
          </cell>
          <cell r="U787">
            <v>21</v>
          </cell>
          <cell r="V787">
            <v>7.7</v>
          </cell>
          <cell r="W787" t="str">
            <v/>
          </cell>
          <cell r="X787">
            <v>125.36</v>
          </cell>
          <cell r="Y787">
            <v>123.60495999999999</v>
          </cell>
          <cell r="Z787" t="str">
            <v/>
          </cell>
          <cell r="AA787">
            <v>1</v>
          </cell>
          <cell r="AB787">
            <v>10</v>
          </cell>
          <cell r="AC787">
            <v>20</v>
          </cell>
          <cell r="AD787">
            <v>3.7</v>
          </cell>
          <cell r="AE787">
            <v>11.8</v>
          </cell>
          <cell r="AF787">
            <v>2.1</v>
          </cell>
          <cell r="AG787">
            <v>18.7</v>
          </cell>
          <cell r="AH787">
            <v>17</v>
          </cell>
          <cell r="AI787">
            <v>19</v>
          </cell>
          <cell r="AJ787">
            <v>64.900000000000006</v>
          </cell>
        </row>
        <row r="788">
          <cell r="B788" t="str">
            <v>C2456DamaEC50</v>
          </cell>
          <cell r="C788" t="str">
            <v>Munzinger and Monicelli 1991</v>
          </cell>
          <cell r="D788">
            <v>1991</v>
          </cell>
          <cell r="E788" t="str">
            <v>Daphnia magna</v>
          </cell>
          <cell r="F788" t="str">
            <v xml:space="preserve">Daphnia </v>
          </cell>
          <cell r="G788" t="str">
            <v>magna</v>
          </cell>
          <cell r="H788"/>
          <cell r="I788" t="str">
            <v>Cladocera</v>
          </cell>
          <cell r="J788" t="str">
            <v>life cycle</v>
          </cell>
          <cell r="K788" t="str">
            <v>reproduction</v>
          </cell>
          <cell r="L788" t="str">
            <v>EC50</v>
          </cell>
          <cell r="M788" t="str">
            <v>NS</v>
          </cell>
          <cell r="N788" t="str">
            <v>Total concentrations confirmed at initiation</v>
          </cell>
          <cell r="O788" t="str">
            <v>renewal</v>
          </cell>
          <cell r="P788" t="str">
            <v>Chronic</v>
          </cell>
          <cell r="Q788" t="str">
            <v>21-d</v>
          </cell>
          <cell r="R788"/>
          <cell r="S788" t="str">
            <v>N-Filtered Lake water from Lago Maggior, Italy</v>
          </cell>
          <cell r="T788" t="str">
            <v>MLR</v>
          </cell>
          <cell r="U788">
            <v>21</v>
          </cell>
          <cell r="V788">
            <v>7.7</v>
          </cell>
          <cell r="W788" t="str">
            <v/>
          </cell>
          <cell r="X788">
            <v>142.94999999999999</v>
          </cell>
          <cell r="Y788">
            <v>140.94869999999997</v>
          </cell>
          <cell r="Z788" t="str">
            <v/>
          </cell>
          <cell r="AA788">
            <v>1</v>
          </cell>
          <cell r="AB788">
            <v>10</v>
          </cell>
          <cell r="AC788">
            <v>20</v>
          </cell>
          <cell r="AD788">
            <v>3.7</v>
          </cell>
          <cell r="AE788">
            <v>11.8</v>
          </cell>
          <cell r="AF788">
            <v>2.1</v>
          </cell>
          <cell r="AG788">
            <v>18.7</v>
          </cell>
          <cell r="AH788">
            <v>17</v>
          </cell>
          <cell r="AI788">
            <v>19</v>
          </cell>
          <cell r="AJ788">
            <v>64.900000000000006</v>
          </cell>
        </row>
        <row r="789">
          <cell r="B789" t="str">
            <v>C2457DamaEC10</v>
          </cell>
          <cell r="C789" t="str">
            <v>Munzinger and Monicelli 1991</v>
          </cell>
          <cell r="D789">
            <v>1991</v>
          </cell>
          <cell r="E789" t="str">
            <v>Daphnia magna</v>
          </cell>
          <cell r="F789" t="str">
            <v xml:space="preserve">Daphnia </v>
          </cell>
          <cell r="G789" t="str">
            <v>magna</v>
          </cell>
          <cell r="H789"/>
          <cell r="I789" t="str">
            <v>Cladocera</v>
          </cell>
          <cell r="J789" t="str">
            <v>life cycle</v>
          </cell>
          <cell r="K789" t="str">
            <v>reproduction</v>
          </cell>
          <cell r="L789" t="str">
            <v>EC10</v>
          </cell>
          <cell r="M789" t="str">
            <v>NS</v>
          </cell>
          <cell r="N789" t="str">
            <v>Total concentrations confirmed at initiation</v>
          </cell>
          <cell r="O789" t="str">
            <v>renewal</v>
          </cell>
          <cell r="P789" t="str">
            <v>Chronic</v>
          </cell>
          <cell r="Q789" t="str">
            <v>21-d</v>
          </cell>
          <cell r="R789"/>
          <cell r="S789" t="str">
            <v>N-Filtered Lake water from Lago Maggior, Italy</v>
          </cell>
          <cell r="T789" t="str">
            <v>MLR</v>
          </cell>
          <cell r="U789">
            <v>21</v>
          </cell>
          <cell r="V789">
            <v>7.7</v>
          </cell>
          <cell r="W789" t="str">
            <v/>
          </cell>
          <cell r="X789">
            <v>117.33</v>
          </cell>
          <cell r="Y789">
            <v>115.68737999999999</v>
          </cell>
          <cell r="Z789" t="str">
            <v/>
          </cell>
          <cell r="AA789">
            <v>1</v>
          </cell>
          <cell r="AB789">
            <v>10</v>
          </cell>
          <cell r="AC789">
            <v>20</v>
          </cell>
          <cell r="AD789">
            <v>3.7</v>
          </cell>
          <cell r="AE789">
            <v>11.8</v>
          </cell>
          <cell r="AF789">
            <v>2.1</v>
          </cell>
          <cell r="AG789">
            <v>18.7</v>
          </cell>
          <cell r="AH789">
            <v>17</v>
          </cell>
          <cell r="AI789">
            <v>19</v>
          </cell>
          <cell r="AJ789">
            <v>64.900000000000006</v>
          </cell>
        </row>
        <row r="790">
          <cell r="B790" t="str">
            <v>C2458DamaEC20</v>
          </cell>
          <cell r="C790" t="str">
            <v>Munzinger and Monicelli 1991</v>
          </cell>
          <cell r="D790">
            <v>1991</v>
          </cell>
          <cell r="E790" t="str">
            <v>Daphnia magna</v>
          </cell>
          <cell r="F790" t="str">
            <v xml:space="preserve">Daphnia </v>
          </cell>
          <cell r="G790" t="str">
            <v>magna</v>
          </cell>
          <cell r="H790"/>
          <cell r="I790" t="str">
            <v>Cladocera</v>
          </cell>
          <cell r="J790" t="str">
            <v>life cycle</v>
          </cell>
          <cell r="K790" t="str">
            <v>reproduction</v>
          </cell>
          <cell r="L790" t="str">
            <v>EC20</v>
          </cell>
          <cell r="M790" t="str">
            <v>NS</v>
          </cell>
          <cell r="N790" t="str">
            <v>Total concentrations confirmed at initiation</v>
          </cell>
          <cell r="O790" t="str">
            <v>renewal</v>
          </cell>
          <cell r="P790" t="str">
            <v>Chronic</v>
          </cell>
          <cell r="Q790" t="str">
            <v>21-d</v>
          </cell>
          <cell r="R790"/>
          <cell r="S790" t="str">
            <v>N-Filtered Lake water from Lago Maggior, Italy</v>
          </cell>
          <cell r="T790" t="str">
            <v>MLR</v>
          </cell>
          <cell r="U790">
            <v>21</v>
          </cell>
          <cell r="V790">
            <v>7.7</v>
          </cell>
          <cell r="W790" t="str">
            <v/>
          </cell>
          <cell r="X790">
            <v>104.3</v>
          </cell>
          <cell r="Y790">
            <v>102.8398</v>
          </cell>
          <cell r="Z790" t="str">
            <v/>
          </cell>
          <cell r="AA790">
            <v>1</v>
          </cell>
          <cell r="AB790">
            <v>10</v>
          </cell>
          <cell r="AC790">
            <v>20</v>
          </cell>
          <cell r="AD790">
            <v>3.7</v>
          </cell>
          <cell r="AE790">
            <v>11.8</v>
          </cell>
          <cell r="AF790">
            <v>2.1</v>
          </cell>
          <cell r="AG790">
            <v>18.7</v>
          </cell>
          <cell r="AH790">
            <v>17</v>
          </cell>
          <cell r="AI790">
            <v>19</v>
          </cell>
          <cell r="AJ790">
            <v>64.900000000000006</v>
          </cell>
        </row>
        <row r="791">
          <cell r="B791" t="str">
            <v>C2459DamaEC50</v>
          </cell>
          <cell r="C791" t="str">
            <v>Munzinger and Monicelli 1991</v>
          </cell>
          <cell r="D791">
            <v>1991</v>
          </cell>
          <cell r="E791" t="str">
            <v>Daphnia magna</v>
          </cell>
          <cell r="F791" t="str">
            <v xml:space="preserve">Daphnia </v>
          </cell>
          <cell r="G791" t="str">
            <v>magna</v>
          </cell>
          <cell r="H791"/>
          <cell r="I791" t="str">
            <v>Cladocera</v>
          </cell>
          <cell r="J791" t="str">
            <v>life cycle</v>
          </cell>
          <cell r="K791" t="str">
            <v>reproduction</v>
          </cell>
          <cell r="L791" t="str">
            <v>EC50</v>
          </cell>
          <cell r="M791" t="str">
            <v>NS</v>
          </cell>
          <cell r="N791" t="str">
            <v>Total concentrations confirmed at initiation</v>
          </cell>
          <cell r="O791" t="str">
            <v>renewal</v>
          </cell>
          <cell r="P791" t="str">
            <v>Chronic</v>
          </cell>
          <cell r="Q791" t="str">
            <v>21-d</v>
          </cell>
          <cell r="R791"/>
          <cell r="S791" t="str">
            <v>N-Filtered Lake water from Lago Maggior, Italy</v>
          </cell>
          <cell r="T791" t="str">
            <v>MLR</v>
          </cell>
          <cell r="U791">
            <v>21</v>
          </cell>
          <cell r="V791">
            <v>7.7</v>
          </cell>
          <cell r="W791" t="str">
            <v/>
          </cell>
          <cell r="X791">
            <v>144.66</v>
          </cell>
          <cell r="Y791">
            <v>142.63476</v>
          </cell>
          <cell r="Z791" t="str">
            <v/>
          </cell>
          <cell r="AA791">
            <v>1</v>
          </cell>
          <cell r="AB791">
            <v>10</v>
          </cell>
          <cell r="AC791">
            <v>20</v>
          </cell>
          <cell r="AD791">
            <v>3.7</v>
          </cell>
          <cell r="AE791">
            <v>11.8</v>
          </cell>
          <cell r="AF791">
            <v>2.1</v>
          </cell>
          <cell r="AG791">
            <v>18.7</v>
          </cell>
          <cell r="AH791">
            <v>17</v>
          </cell>
          <cell r="AI791">
            <v>19</v>
          </cell>
          <cell r="AJ791">
            <v>64.900000000000006</v>
          </cell>
        </row>
        <row r="792">
          <cell r="B792" t="str">
            <v>C2460DamaEC10</v>
          </cell>
          <cell r="C792" t="str">
            <v>Munzinger and Monicelli 1991</v>
          </cell>
          <cell r="D792">
            <v>1991</v>
          </cell>
          <cell r="E792" t="str">
            <v>Daphnia magna</v>
          </cell>
          <cell r="F792" t="str">
            <v xml:space="preserve">Daphnia </v>
          </cell>
          <cell r="G792" t="str">
            <v>magna</v>
          </cell>
          <cell r="H792"/>
          <cell r="I792" t="str">
            <v>Cladocera</v>
          </cell>
          <cell r="J792" t="str">
            <v>life cycle</v>
          </cell>
          <cell r="K792" t="str">
            <v>reproduction</v>
          </cell>
          <cell r="L792" t="str">
            <v>EC10</v>
          </cell>
          <cell r="M792" t="str">
            <v>NS</v>
          </cell>
          <cell r="N792" t="str">
            <v>Total concentrations confirmed at initiation</v>
          </cell>
          <cell r="O792" t="str">
            <v>renewal</v>
          </cell>
          <cell r="P792" t="str">
            <v>Chronic</v>
          </cell>
          <cell r="Q792" t="str">
            <v>21-d</v>
          </cell>
          <cell r="R792"/>
          <cell r="S792" t="str">
            <v>N-Filtered Lake water from Lago Maggior, Italy</v>
          </cell>
          <cell r="T792" t="str">
            <v>MLR</v>
          </cell>
          <cell r="U792">
            <v>21</v>
          </cell>
          <cell r="V792">
            <v>7.7</v>
          </cell>
          <cell r="W792" t="str">
            <v/>
          </cell>
          <cell r="X792">
            <v>88.45</v>
          </cell>
          <cell r="Y792">
            <v>87.211700000000008</v>
          </cell>
          <cell r="Z792" t="str">
            <v/>
          </cell>
          <cell r="AA792">
            <v>1</v>
          </cell>
          <cell r="AB792">
            <v>10</v>
          </cell>
          <cell r="AC792">
            <v>20</v>
          </cell>
          <cell r="AD792">
            <v>3.7</v>
          </cell>
          <cell r="AE792">
            <v>11.8</v>
          </cell>
          <cell r="AF792">
            <v>2.1</v>
          </cell>
          <cell r="AG792">
            <v>18.7</v>
          </cell>
          <cell r="AH792">
            <v>17</v>
          </cell>
          <cell r="AI792">
            <v>19</v>
          </cell>
          <cell r="AJ792">
            <v>64.900000000000006</v>
          </cell>
        </row>
        <row r="793">
          <cell r="B793" t="str">
            <v>C722DamaEC20</v>
          </cell>
          <cell r="C793" t="str">
            <v>Muyssen and Janssen 2007</v>
          </cell>
          <cell r="D793">
            <v>2007</v>
          </cell>
          <cell r="E793" t="str">
            <v>Daphnia magna</v>
          </cell>
          <cell r="F793" t="str">
            <v xml:space="preserve">Daphnia </v>
          </cell>
          <cell r="G793" t="str">
            <v>magna</v>
          </cell>
          <cell r="H793"/>
          <cell r="I793" t="str">
            <v>Cladocera</v>
          </cell>
          <cell r="J793" t="str">
            <v>neonates (&lt;24 h old)</v>
          </cell>
          <cell r="K793" t="str">
            <v>reproduction</v>
          </cell>
          <cell r="L793" t="str">
            <v>EC20</v>
          </cell>
          <cell r="M793" t="str">
            <v>ZnCl2</v>
          </cell>
          <cell r="N793" t="str">
            <v>Measured - frequency not specified</v>
          </cell>
          <cell r="O793" t="str">
            <v>renewal</v>
          </cell>
          <cell r="P793" t="str">
            <v>Chronic</v>
          </cell>
          <cell r="Q793" t="str">
            <v>21-d</v>
          </cell>
          <cell r="R793" t="str">
            <v>Ramped P. subcapitata - daily</v>
          </cell>
          <cell r="S793" t="str">
            <v>S-recipe provided</v>
          </cell>
          <cell r="T793" t="str">
            <v>MLR</v>
          </cell>
          <cell r="U793">
            <v>20</v>
          </cell>
          <cell r="V793">
            <v>7.6</v>
          </cell>
          <cell r="W793" t="str">
            <v/>
          </cell>
          <cell r="X793" t="str">
            <v/>
          </cell>
          <cell r="Y793">
            <v>98</v>
          </cell>
          <cell r="Z793" t="str">
            <v/>
          </cell>
          <cell r="AA793">
            <v>4</v>
          </cell>
          <cell r="AB793">
            <v>10</v>
          </cell>
          <cell r="AC793">
            <v>80.156000000000006</v>
          </cell>
          <cell r="AD793">
            <v>12.1525</v>
          </cell>
          <cell r="AE793">
            <v>17.2425</v>
          </cell>
          <cell r="AF793">
            <v>3.0496439999999998</v>
          </cell>
          <cell r="AG793">
            <v>48.030500000000004</v>
          </cell>
          <cell r="AH793">
            <v>2.7653340000000002</v>
          </cell>
          <cell r="AI793">
            <v>38</v>
          </cell>
          <cell r="AJ793">
            <v>250.19352699999999</v>
          </cell>
        </row>
        <row r="794">
          <cell r="B794" t="str">
            <v>C2461DamaEC10</v>
          </cell>
          <cell r="C794" t="str">
            <v>Muyssen and Janssen 2007</v>
          </cell>
          <cell r="D794">
            <v>2007</v>
          </cell>
          <cell r="E794" t="str">
            <v>Daphnia magna</v>
          </cell>
          <cell r="F794" t="str">
            <v xml:space="preserve">Daphnia </v>
          </cell>
          <cell r="G794" t="str">
            <v>magna</v>
          </cell>
          <cell r="H794"/>
          <cell r="I794" t="str">
            <v>Cladocera</v>
          </cell>
          <cell r="J794" t="str">
            <v>neonates (&lt;24 h old)</v>
          </cell>
          <cell r="K794" t="str">
            <v>reproduction</v>
          </cell>
          <cell r="L794" t="str">
            <v>EC10</v>
          </cell>
          <cell r="M794" t="str">
            <v>ZnCl2</v>
          </cell>
          <cell r="N794" t="str">
            <v>Measured - frequency not specified</v>
          </cell>
          <cell r="O794" t="str">
            <v>renewal</v>
          </cell>
          <cell r="P794" t="str">
            <v>Chronic</v>
          </cell>
          <cell r="Q794" t="str">
            <v>21-d</v>
          </cell>
          <cell r="R794" t="str">
            <v>Ramped P. subcapitata - daily</v>
          </cell>
          <cell r="S794" t="str">
            <v>S-recipe provided</v>
          </cell>
          <cell r="T794" t="str">
            <v>MLR</v>
          </cell>
          <cell r="U794">
            <v>20</v>
          </cell>
          <cell r="V794">
            <v>7.6</v>
          </cell>
          <cell r="W794" t="str">
            <v/>
          </cell>
          <cell r="X794" t="str">
            <v/>
          </cell>
          <cell r="Y794">
            <v>76.561999999999998</v>
          </cell>
          <cell r="Z794" t="str">
            <v/>
          </cell>
          <cell r="AA794">
            <v>4</v>
          </cell>
          <cell r="AB794">
            <v>10</v>
          </cell>
          <cell r="AC794">
            <v>80.156000000000006</v>
          </cell>
          <cell r="AD794">
            <v>12.1525</v>
          </cell>
          <cell r="AE794">
            <v>17.2425</v>
          </cell>
          <cell r="AF794">
            <v>3.0496439999999998</v>
          </cell>
          <cell r="AG794">
            <v>48.030500000000004</v>
          </cell>
          <cell r="AH794">
            <v>2.7653340000000002</v>
          </cell>
          <cell r="AI794">
            <v>38</v>
          </cell>
          <cell r="AJ794">
            <v>250.19352699999999</v>
          </cell>
        </row>
        <row r="795">
          <cell r="B795" t="str">
            <v>C2462DamaEC50</v>
          </cell>
          <cell r="C795" t="str">
            <v>Muyssen and Janssen 2007</v>
          </cell>
          <cell r="D795">
            <v>2007</v>
          </cell>
          <cell r="E795" t="str">
            <v>Daphnia magna</v>
          </cell>
          <cell r="F795" t="str">
            <v xml:space="preserve">Daphnia </v>
          </cell>
          <cell r="G795" t="str">
            <v>magna</v>
          </cell>
          <cell r="H795"/>
          <cell r="I795" t="str">
            <v>Cladocera</v>
          </cell>
          <cell r="J795" t="str">
            <v>neonates (&lt;24 h old)</v>
          </cell>
          <cell r="K795" t="str">
            <v>reproduction</v>
          </cell>
          <cell r="L795" t="str">
            <v>EC50</v>
          </cell>
          <cell r="M795" t="str">
            <v>ZnCl2</v>
          </cell>
          <cell r="N795" t="str">
            <v>Measured - frequency not specified</v>
          </cell>
          <cell r="O795" t="str">
            <v>renewal</v>
          </cell>
          <cell r="P795" t="str">
            <v>Chronic</v>
          </cell>
          <cell r="Q795" t="str">
            <v>21-d</v>
          </cell>
          <cell r="R795" t="str">
            <v>Ramped P. subcapitata - daily</v>
          </cell>
          <cell r="S795" t="str">
            <v>S-recipe provided</v>
          </cell>
          <cell r="T795" t="str">
            <v>MLR</v>
          </cell>
          <cell r="U795">
            <v>20</v>
          </cell>
          <cell r="V795">
            <v>7.6</v>
          </cell>
          <cell r="W795" t="str">
            <v/>
          </cell>
          <cell r="X795" t="str">
            <v/>
          </cell>
          <cell r="Y795">
            <v>116.47</v>
          </cell>
          <cell r="Z795" t="str">
            <v/>
          </cell>
          <cell r="AA795">
            <v>4</v>
          </cell>
          <cell r="AB795">
            <v>10</v>
          </cell>
          <cell r="AC795">
            <v>80.156000000000006</v>
          </cell>
          <cell r="AD795">
            <v>12.1525</v>
          </cell>
          <cell r="AE795">
            <v>17.2425</v>
          </cell>
          <cell r="AF795">
            <v>3.0496439999999998</v>
          </cell>
          <cell r="AG795">
            <v>48.030500000000004</v>
          </cell>
          <cell r="AH795">
            <v>2.7653340000000002</v>
          </cell>
          <cell r="AI795">
            <v>38</v>
          </cell>
          <cell r="AJ795">
            <v>250.19352699999999</v>
          </cell>
        </row>
        <row r="796">
          <cell r="B796" t="str">
            <v>C723DamaNOEC</v>
          </cell>
          <cell r="C796" t="str">
            <v>Muyssen and Janssen 2007</v>
          </cell>
          <cell r="D796">
            <v>2007</v>
          </cell>
          <cell r="E796" t="str">
            <v>Daphnia magna</v>
          </cell>
          <cell r="F796" t="str">
            <v xml:space="preserve">Daphnia </v>
          </cell>
          <cell r="G796" t="str">
            <v>magna</v>
          </cell>
          <cell r="H796"/>
          <cell r="I796" t="str">
            <v>Cladocera</v>
          </cell>
          <cell r="J796" t="str">
            <v>neonates (&lt;24 h old)</v>
          </cell>
          <cell r="K796" t="str">
            <v>reproduction</v>
          </cell>
          <cell r="L796" t="str">
            <v>NOEC</v>
          </cell>
          <cell r="M796" t="str">
            <v>ZnCl2</v>
          </cell>
          <cell r="N796" t="str">
            <v>Measured - frequency not specified</v>
          </cell>
          <cell r="O796" t="str">
            <v>renewal</v>
          </cell>
          <cell r="P796" t="str">
            <v>Chronic</v>
          </cell>
          <cell r="Q796" t="str">
            <v>21-d</v>
          </cell>
          <cell r="R796" t="str">
            <v>Ramped P. subcapitata - daily</v>
          </cell>
          <cell r="S796" t="str">
            <v>S-recipe provided</v>
          </cell>
          <cell r="T796"/>
          <cell r="U796">
            <v>20</v>
          </cell>
          <cell r="V796">
            <v>7.6</v>
          </cell>
          <cell r="W796" t="str">
            <v/>
          </cell>
          <cell r="X796" t="str">
            <v/>
          </cell>
          <cell r="Y796">
            <v>115</v>
          </cell>
          <cell r="Z796" t="str">
            <v/>
          </cell>
          <cell r="AA796">
            <v>4</v>
          </cell>
          <cell r="AB796">
            <v>10</v>
          </cell>
          <cell r="AC796">
            <v>80.156000000000006</v>
          </cell>
          <cell r="AD796">
            <v>12.1525</v>
          </cell>
          <cell r="AE796">
            <v>17.2425</v>
          </cell>
          <cell r="AF796">
            <v>3.0496439999999998</v>
          </cell>
          <cell r="AG796">
            <v>48.030500000000004</v>
          </cell>
          <cell r="AH796">
            <v>2.7653340000000002</v>
          </cell>
          <cell r="AI796">
            <v>38</v>
          </cell>
          <cell r="AJ796">
            <v>250.19352699999999</v>
          </cell>
        </row>
        <row r="797">
          <cell r="B797" t="str">
            <v>C724DamaLOEC</v>
          </cell>
          <cell r="C797" t="str">
            <v>Muyssen and Janssen 2007</v>
          </cell>
          <cell r="D797">
            <v>2007</v>
          </cell>
          <cell r="E797" t="str">
            <v>Daphnia magna</v>
          </cell>
          <cell r="F797" t="str">
            <v xml:space="preserve">Daphnia </v>
          </cell>
          <cell r="G797" t="str">
            <v>magna</v>
          </cell>
          <cell r="H797"/>
          <cell r="I797" t="str">
            <v>Cladocera</v>
          </cell>
          <cell r="J797" t="str">
            <v>neonates (&lt;24 h old)</v>
          </cell>
          <cell r="K797" t="str">
            <v>reproduction</v>
          </cell>
          <cell r="L797" t="str">
            <v>LOEC</v>
          </cell>
          <cell r="M797" t="str">
            <v>ZnCl2</v>
          </cell>
          <cell r="N797" t="str">
            <v>Measured - frequency not specified</v>
          </cell>
          <cell r="O797" t="str">
            <v>renewal</v>
          </cell>
          <cell r="P797" t="str">
            <v>Chronic</v>
          </cell>
          <cell r="Q797" t="str">
            <v>21-d</v>
          </cell>
          <cell r="R797" t="str">
            <v>Ramped P. subcapitata - daily</v>
          </cell>
          <cell r="S797" t="str">
            <v>S-recipe provided</v>
          </cell>
          <cell r="T797"/>
          <cell r="U797">
            <v>20</v>
          </cell>
          <cell r="V797">
            <v>7.6</v>
          </cell>
          <cell r="W797" t="str">
            <v/>
          </cell>
          <cell r="X797" t="str">
            <v/>
          </cell>
          <cell r="Y797">
            <v>80</v>
          </cell>
          <cell r="Z797" t="str">
            <v/>
          </cell>
          <cell r="AA797">
            <v>4</v>
          </cell>
          <cell r="AB797">
            <v>10</v>
          </cell>
          <cell r="AC797">
            <v>80.156000000000006</v>
          </cell>
          <cell r="AD797">
            <v>12.1525</v>
          </cell>
          <cell r="AE797">
            <v>17.2425</v>
          </cell>
          <cell r="AF797">
            <v>3.0496439999999998</v>
          </cell>
          <cell r="AG797">
            <v>48.030500000000004</v>
          </cell>
          <cell r="AH797">
            <v>2.7653340000000002</v>
          </cell>
          <cell r="AI797">
            <v>38</v>
          </cell>
          <cell r="AJ797">
            <v>250.19352699999999</v>
          </cell>
        </row>
        <row r="798">
          <cell r="B798" t="str">
            <v>C725DamaNOEC</v>
          </cell>
          <cell r="C798" t="str">
            <v>Muyssen and Janssen 2007</v>
          </cell>
          <cell r="D798">
            <v>2007</v>
          </cell>
          <cell r="E798" t="str">
            <v>Daphnia magna</v>
          </cell>
          <cell r="F798" t="str">
            <v xml:space="preserve">Daphnia </v>
          </cell>
          <cell r="G798" t="str">
            <v>magna</v>
          </cell>
          <cell r="H798"/>
          <cell r="I798" t="str">
            <v>Cladocera</v>
          </cell>
          <cell r="J798" t="str">
            <v>neonates (&lt;24 h old)</v>
          </cell>
          <cell r="K798" t="str">
            <v>reproduction</v>
          </cell>
          <cell r="L798" t="str">
            <v>NOEC</v>
          </cell>
          <cell r="M798" t="str">
            <v>ZnCl2</v>
          </cell>
          <cell r="N798" t="str">
            <v>Measured - frequency not specified</v>
          </cell>
          <cell r="O798" t="str">
            <v>renewal</v>
          </cell>
          <cell r="P798" t="str">
            <v>Chronic</v>
          </cell>
          <cell r="Q798" t="str">
            <v>14-d</v>
          </cell>
          <cell r="R798" t="str">
            <v>Ramped P. subcapitata - daily</v>
          </cell>
          <cell r="S798" t="str">
            <v>S-recipe provided</v>
          </cell>
          <cell r="T798"/>
          <cell r="U798">
            <v>20</v>
          </cell>
          <cell r="V798">
            <v>7.6</v>
          </cell>
          <cell r="W798" t="str">
            <v/>
          </cell>
          <cell r="X798" t="str">
            <v/>
          </cell>
          <cell r="Y798">
            <v>115</v>
          </cell>
          <cell r="Z798" t="str">
            <v/>
          </cell>
          <cell r="AA798">
            <v>4</v>
          </cell>
          <cell r="AB798">
            <v>10</v>
          </cell>
          <cell r="AC798">
            <v>80.156000000000006</v>
          </cell>
          <cell r="AD798">
            <v>12.1525</v>
          </cell>
          <cell r="AE798">
            <v>17.2425</v>
          </cell>
          <cell r="AF798">
            <v>3.0496439999999998</v>
          </cell>
          <cell r="AG798">
            <v>48.030500000000004</v>
          </cell>
          <cell r="AH798">
            <v>2.7653340000000002</v>
          </cell>
          <cell r="AI798">
            <v>38</v>
          </cell>
          <cell r="AJ798">
            <v>250.19352699999999</v>
          </cell>
        </row>
        <row r="799">
          <cell r="B799" t="str">
            <v>C726DamaLOEC</v>
          </cell>
          <cell r="C799" t="str">
            <v>Muyssen and Janssen 2007</v>
          </cell>
          <cell r="D799">
            <v>2007</v>
          </cell>
          <cell r="E799" t="str">
            <v>Daphnia magna</v>
          </cell>
          <cell r="F799" t="str">
            <v xml:space="preserve">Daphnia </v>
          </cell>
          <cell r="G799" t="str">
            <v>magna</v>
          </cell>
          <cell r="H799"/>
          <cell r="I799" t="str">
            <v>Cladocera</v>
          </cell>
          <cell r="J799" t="str">
            <v>neonates (&lt;24 h old)</v>
          </cell>
          <cell r="K799" t="str">
            <v>reproduction</v>
          </cell>
          <cell r="L799" t="str">
            <v>LOEC</v>
          </cell>
          <cell r="M799" t="str">
            <v>ZnCl2</v>
          </cell>
          <cell r="N799" t="str">
            <v>Measured - frequency not specified</v>
          </cell>
          <cell r="O799" t="str">
            <v>renewal</v>
          </cell>
          <cell r="P799" t="str">
            <v>Chronic</v>
          </cell>
          <cell r="Q799" t="str">
            <v>14-d</v>
          </cell>
          <cell r="R799" t="str">
            <v>Ramped P. subcapitata - daily</v>
          </cell>
          <cell r="S799" t="str">
            <v>S-recipe provided</v>
          </cell>
          <cell r="T799"/>
          <cell r="U799">
            <v>20</v>
          </cell>
          <cell r="V799">
            <v>7.6</v>
          </cell>
          <cell r="W799" t="str">
            <v/>
          </cell>
          <cell r="X799" t="str">
            <v/>
          </cell>
          <cell r="Y799">
            <v>80</v>
          </cell>
          <cell r="Z799" t="str">
            <v/>
          </cell>
          <cell r="AA799">
            <v>4</v>
          </cell>
          <cell r="AB799">
            <v>10</v>
          </cell>
          <cell r="AC799">
            <v>80.156000000000006</v>
          </cell>
          <cell r="AD799">
            <v>12.1525</v>
          </cell>
          <cell r="AE799">
            <v>17.2425</v>
          </cell>
          <cell r="AF799">
            <v>3.0496439999999998</v>
          </cell>
          <cell r="AG799">
            <v>48.030500000000004</v>
          </cell>
          <cell r="AH799">
            <v>2.7653340000000002</v>
          </cell>
          <cell r="AI799">
            <v>38</v>
          </cell>
          <cell r="AJ799">
            <v>250.19352699999999</v>
          </cell>
        </row>
        <row r="800">
          <cell r="B800" t="str">
            <v>C727DamaEC50</v>
          </cell>
          <cell r="C800" t="str">
            <v>Muyssen and Janssen 2007</v>
          </cell>
          <cell r="D800">
            <v>2007</v>
          </cell>
          <cell r="E800" t="str">
            <v>Daphnia magna</v>
          </cell>
          <cell r="F800" t="str">
            <v xml:space="preserve">Daphnia </v>
          </cell>
          <cell r="G800" t="str">
            <v>magna</v>
          </cell>
          <cell r="H800"/>
          <cell r="I800" t="str">
            <v>Cladocera</v>
          </cell>
          <cell r="J800" t="str">
            <v>neonates (&lt;24 h old)</v>
          </cell>
          <cell r="K800" t="str">
            <v>reproduction</v>
          </cell>
          <cell r="L800" t="str">
            <v>EC50</v>
          </cell>
          <cell r="M800" t="str">
            <v>ZnCl2</v>
          </cell>
          <cell r="N800" t="str">
            <v>Measured - frequency not specified</v>
          </cell>
          <cell r="O800" t="str">
            <v>renewal</v>
          </cell>
          <cell r="P800" t="str">
            <v>Chronic</v>
          </cell>
          <cell r="Q800" t="str">
            <v>21-d</v>
          </cell>
          <cell r="R800" t="str">
            <v>Ramped P. subcapitata - daily</v>
          </cell>
          <cell r="S800" t="str">
            <v>S-recipe provided</v>
          </cell>
          <cell r="T800"/>
          <cell r="U800">
            <v>20</v>
          </cell>
          <cell r="V800">
            <v>7.6</v>
          </cell>
          <cell r="W800" t="str">
            <v/>
          </cell>
          <cell r="X800" t="str">
            <v/>
          </cell>
          <cell r="Y800">
            <v>135</v>
          </cell>
          <cell r="Z800" t="str">
            <v/>
          </cell>
          <cell r="AA800">
            <v>4</v>
          </cell>
          <cell r="AB800">
            <v>10</v>
          </cell>
          <cell r="AC800">
            <v>80.156000000000006</v>
          </cell>
          <cell r="AD800">
            <v>12.1525</v>
          </cell>
          <cell r="AE800">
            <v>17.2425</v>
          </cell>
          <cell r="AF800">
            <v>3.0496439999999998</v>
          </cell>
          <cell r="AG800">
            <v>48.030500000000004</v>
          </cell>
          <cell r="AH800">
            <v>2.7653340000000002</v>
          </cell>
          <cell r="AI800">
            <v>38</v>
          </cell>
          <cell r="AJ800">
            <v>250.19352699999999</v>
          </cell>
        </row>
        <row r="801">
          <cell r="B801" t="str">
            <v>C728DamaEC10</v>
          </cell>
          <cell r="C801" t="str">
            <v>Muyssen and Janssen 2007</v>
          </cell>
          <cell r="D801">
            <v>2007</v>
          </cell>
          <cell r="E801" t="str">
            <v>Daphnia magna</v>
          </cell>
          <cell r="F801" t="str">
            <v xml:space="preserve">Daphnia </v>
          </cell>
          <cell r="G801" t="str">
            <v>magna</v>
          </cell>
          <cell r="H801"/>
          <cell r="I801" t="str">
            <v>Cladocera</v>
          </cell>
          <cell r="J801" t="str">
            <v>neonates (&lt;24 h old)</v>
          </cell>
          <cell r="K801" t="str">
            <v>reproduction</v>
          </cell>
          <cell r="L801" t="str">
            <v>EC10</v>
          </cell>
          <cell r="M801" t="str">
            <v>ZnCl2</v>
          </cell>
          <cell r="N801" t="str">
            <v>Measured - frequency not specified</v>
          </cell>
          <cell r="O801" t="str">
            <v>renewal</v>
          </cell>
          <cell r="P801" t="str">
            <v>Chronic</v>
          </cell>
          <cell r="Q801" t="str">
            <v>21-d</v>
          </cell>
          <cell r="R801" t="str">
            <v>Ramped P. subcapitata - daily</v>
          </cell>
          <cell r="S801" t="str">
            <v>S-recipe provided</v>
          </cell>
          <cell r="T801"/>
          <cell r="U801">
            <v>20</v>
          </cell>
          <cell r="V801">
            <v>7.6</v>
          </cell>
          <cell r="W801" t="str">
            <v/>
          </cell>
          <cell r="X801" t="str">
            <v/>
          </cell>
          <cell r="Y801">
            <v>85</v>
          </cell>
          <cell r="Z801" t="str">
            <v/>
          </cell>
          <cell r="AA801">
            <v>4</v>
          </cell>
          <cell r="AB801">
            <v>10</v>
          </cell>
          <cell r="AC801">
            <v>80.156000000000006</v>
          </cell>
          <cell r="AD801">
            <v>12.1525</v>
          </cell>
          <cell r="AE801">
            <v>17.2425</v>
          </cell>
          <cell r="AF801">
            <v>3.0496439999999998</v>
          </cell>
          <cell r="AG801">
            <v>48.030500000000004</v>
          </cell>
          <cell r="AH801">
            <v>2.7653340000000002</v>
          </cell>
          <cell r="AI801">
            <v>38</v>
          </cell>
          <cell r="AJ801">
            <v>250.19352699999999</v>
          </cell>
        </row>
        <row r="802">
          <cell r="B802" t="str">
            <v>C729DamaEC50</v>
          </cell>
          <cell r="C802" t="str">
            <v>Muyssen and Janssen 2007</v>
          </cell>
          <cell r="D802">
            <v>2007</v>
          </cell>
          <cell r="E802" t="str">
            <v>Daphnia magna</v>
          </cell>
          <cell r="F802" t="str">
            <v xml:space="preserve">Daphnia </v>
          </cell>
          <cell r="G802" t="str">
            <v>magna</v>
          </cell>
          <cell r="H802"/>
          <cell r="I802" t="str">
            <v>Cladocera</v>
          </cell>
          <cell r="J802" t="str">
            <v>neonates (&lt;24 h old)</v>
          </cell>
          <cell r="K802" t="str">
            <v>reproduction</v>
          </cell>
          <cell r="L802" t="str">
            <v>EC50</v>
          </cell>
          <cell r="M802" t="str">
            <v>ZnCl2</v>
          </cell>
          <cell r="N802" t="str">
            <v>Measured - frequency not specified</v>
          </cell>
          <cell r="O802" t="str">
            <v>renewal</v>
          </cell>
          <cell r="P802" t="str">
            <v>Chronic</v>
          </cell>
          <cell r="Q802" t="str">
            <v>14-d</v>
          </cell>
          <cell r="R802" t="str">
            <v>Ramped P. subcapitata - daily</v>
          </cell>
          <cell r="S802" t="str">
            <v>S-recipe provided</v>
          </cell>
          <cell r="T802"/>
          <cell r="U802">
            <v>20</v>
          </cell>
          <cell r="V802">
            <v>7.6</v>
          </cell>
          <cell r="W802" t="str">
            <v/>
          </cell>
          <cell r="X802" t="str">
            <v/>
          </cell>
          <cell r="Y802">
            <v>136</v>
          </cell>
          <cell r="Z802" t="str">
            <v/>
          </cell>
          <cell r="AA802">
            <v>4</v>
          </cell>
          <cell r="AB802">
            <v>10</v>
          </cell>
          <cell r="AC802">
            <v>80.156000000000006</v>
          </cell>
          <cell r="AD802">
            <v>12.1525</v>
          </cell>
          <cell r="AE802">
            <v>17.2425</v>
          </cell>
          <cell r="AF802">
            <v>3.0496439999999998</v>
          </cell>
          <cell r="AG802">
            <v>48.030500000000004</v>
          </cell>
          <cell r="AH802">
            <v>2.7653340000000002</v>
          </cell>
          <cell r="AI802">
            <v>38</v>
          </cell>
          <cell r="AJ802">
            <v>250.19352699999999</v>
          </cell>
        </row>
        <row r="803">
          <cell r="B803" t="str">
            <v>C730DamaEC10</v>
          </cell>
          <cell r="C803" t="str">
            <v>Muyssen and Janssen 2007</v>
          </cell>
          <cell r="D803">
            <v>2007</v>
          </cell>
          <cell r="E803" t="str">
            <v>Daphnia magna</v>
          </cell>
          <cell r="F803" t="str">
            <v xml:space="preserve">Daphnia </v>
          </cell>
          <cell r="G803" t="str">
            <v>magna</v>
          </cell>
          <cell r="H803"/>
          <cell r="I803" t="str">
            <v>Cladocera</v>
          </cell>
          <cell r="J803" t="str">
            <v>neonates (&lt;24 h old)</v>
          </cell>
          <cell r="K803" t="str">
            <v>reproduction</v>
          </cell>
          <cell r="L803" t="str">
            <v>EC10</v>
          </cell>
          <cell r="M803" t="str">
            <v>ZnCl2</v>
          </cell>
          <cell r="N803" t="str">
            <v>Measured - frequency not specified</v>
          </cell>
          <cell r="O803" t="str">
            <v>renewal</v>
          </cell>
          <cell r="P803" t="str">
            <v>Chronic</v>
          </cell>
          <cell r="Q803" t="str">
            <v>14-d</v>
          </cell>
          <cell r="R803" t="str">
            <v>Ramped P. subcapitata - daily</v>
          </cell>
          <cell r="S803" t="str">
            <v>S-recipe provided</v>
          </cell>
          <cell r="T803"/>
          <cell r="U803">
            <v>20</v>
          </cell>
          <cell r="V803">
            <v>7.6</v>
          </cell>
          <cell r="W803" t="str">
            <v/>
          </cell>
          <cell r="X803" t="str">
            <v/>
          </cell>
          <cell r="Y803">
            <v>84</v>
          </cell>
          <cell r="Z803" t="str">
            <v/>
          </cell>
          <cell r="AA803">
            <v>4</v>
          </cell>
          <cell r="AB803">
            <v>10</v>
          </cell>
          <cell r="AC803">
            <v>80.156000000000006</v>
          </cell>
          <cell r="AD803">
            <v>12.1525</v>
          </cell>
          <cell r="AE803">
            <v>17.2425</v>
          </cell>
          <cell r="AF803">
            <v>3.0496439999999998</v>
          </cell>
          <cell r="AG803">
            <v>48.030500000000004</v>
          </cell>
          <cell r="AH803">
            <v>2.7653340000000002</v>
          </cell>
          <cell r="AI803">
            <v>38</v>
          </cell>
          <cell r="AJ803">
            <v>250.19352699999999</v>
          </cell>
        </row>
        <row r="804">
          <cell r="B804" t="str">
            <v>C731DamaEC50</v>
          </cell>
          <cell r="C804" t="str">
            <v>Muyssen and Janssen 2007</v>
          </cell>
          <cell r="D804">
            <v>2007</v>
          </cell>
          <cell r="E804" t="str">
            <v>Daphnia magna</v>
          </cell>
          <cell r="F804" t="str">
            <v xml:space="preserve">Daphnia </v>
          </cell>
          <cell r="G804" t="str">
            <v>magna</v>
          </cell>
          <cell r="H804"/>
          <cell r="I804" t="str">
            <v>Cladocera</v>
          </cell>
          <cell r="J804" t="str">
            <v>neonates (&lt;24 h old)</v>
          </cell>
          <cell r="K804" t="str">
            <v>survival</v>
          </cell>
          <cell r="L804" t="str">
            <v>EC50</v>
          </cell>
          <cell r="M804" t="str">
            <v>ZnCl2</v>
          </cell>
          <cell r="N804" t="str">
            <v>Measured - frequency not specified</v>
          </cell>
          <cell r="O804" t="str">
            <v>renewal</v>
          </cell>
          <cell r="P804" t="str">
            <v>Chronic</v>
          </cell>
          <cell r="Q804" t="str">
            <v>14-d</v>
          </cell>
          <cell r="R804" t="str">
            <v>Ramped P. subcapitata - daily</v>
          </cell>
          <cell r="S804" t="str">
            <v>S-recipe provided</v>
          </cell>
          <cell r="T804"/>
          <cell r="U804">
            <v>20</v>
          </cell>
          <cell r="V804">
            <v>7.6</v>
          </cell>
          <cell r="W804" t="str">
            <v/>
          </cell>
          <cell r="X804" t="str">
            <v/>
          </cell>
          <cell r="Y804">
            <v>177</v>
          </cell>
          <cell r="Z804" t="str">
            <v/>
          </cell>
          <cell r="AA804">
            <v>4</v>
          </cell>
          <cell r="AB804">
            <v>10</v>
          </cell>
          <cell r="AC804">
            <v>80.156000000000006</v>
          </cell>
          <cell r="AD804">
            <v>12.1525</v>
          </cell>
          <cell r="AE804">
            <v>17.2425</v>
          </cell>
          <cell r="AF804">
            <v>3.0496439999999998</v>
          </cell>
          <cell r="AG804">
            <v>48.030500000000004</v>
          </cell>
          <cell r="AH804">
            <v>2.7653340000000002</v>
          </cell>
          <cell r="AI804">
            <v>38</v>
          </cell>
          <cell r="AJ804">
            <v>250.19352699999999</v>
          </cell>
        </row>
        <row r="805">
          <cell r="B805" t="str">
            <v>C732DamaEC50</v>
          </cell>
          <cell r="C805" t="str">
            <v>Muyssen and Janssen 2007</v>
          </cell>
          <cell r="D805">
            <v>2007</v>
          </cell>
          <cell r="E805" t="str">
            <v>Daphnia magna</v>
          </cell>
          <cell r="F805" t="str">
            <v xml:space="preserve">Daphnia </v>
          </cell>
          <cell r="G805" t="str">
            <v>magna</v>
          </cell>
          <cell r="H805"/>
          <cell r="I805" t="str">
            <v>Cladocera</v>
          </cell>
          <cell r="J805" t="str">
            <v>neonates (&lt;24 h old)</v>
          </cell>
          <cell r="K805" t="str">
            <v>survival</v>
          </cell>
          <cell r="L805" t="str">
            <v>EC50</v>
          </cell>
          <cell r="M805" t="str">
            <v>ZnCl2</v>
          </cell>
          <cell r="N805" t="str">
            <v>Measured - frequency not specified</v>
          </cell>
          <cell r="O805" t="str">
            <v>renewal</v>
          </cell>
          <cell r="P805" t="str">
            <v>Chronic</v>
          </cell>
          <cell r="Q805" t="str">
            <v>21-d</v>
          </cell>
          <cell r="R805" t="str">
            <v>Ramped P. subcapitata - daily</v>
          </cell>
          <cell r="S805" t="str">
            <v>S-recipe provided</v>
          </cell>
          <cell r="T805"/>
          <cell r="U805">
            <v>20</v>
          </cell>
          <cell r="V805">
            <v>7.6</v>
          </cell>
          <cell r="W805" t="str">
            <v/>
          </cell>
          <cell r="X805" t="str">
            <v/>
          </cell>
          <cell r="Y805">
            <v>164</v>
          </cell>
          <cell r="Z805" t="str">
            <v/>
          </cell>
          <cell r="AA805">
            <v>4</v>
          </cell>
          <cell r="AB805">
            <v>10</v>
          </cell>
          <cell r="AC805">
            <v>80.156000000000006</v>
          </cell>
          <cell r="AD805">
            <v>12.1525</v>
          </cell>
          <cell r="AE805">
            <v>17.2425</v>
          </cell>
          <cell r="AF805">
            <v>3.0496439999999998</v>
          </cell>
          <cell r="AG805">
            <v>48.030500000000004</v>
          </cell>
          <cell r="AH805">
            <v>2.7653340000000002</v>
          </cell>
          <cell r="AI805">
            <v>38</v>
          </cell>
          <cell r="AJ805">
            <v>250.19352699999999</v>
          </cell>
        </row>
        <row r="806">
          <cell r="B806" t="str">
            <v>C733DamaNOEC</v>
          </cell>
          <cell r="C806" t="str">
            <v>Pauliskis and Winner 1988</v>
          </cell>
          <cell r="D806">
            <v>1988</v>
          </cell>
          <cell r="E806" t="str">
            <v>Daphnia magna</v>
          </cell>
          <cell r="F806" t="str">
            <v xml:space="preserve">Daphnia </v>
          </cell>
          <cell r="G806" t="str">
            <v>magna</v>
          </cell>
          <cell r="H806"/>
          <cell r="I806" t="str">
            <v>Cladocera</v>
          </cell>
          <cell r="J806" t="str">
            <v>life cycle</v>
          </cell>
          <cell r="K806" t="str">
            <v>reproduction</v>
          </cell>
          <cell r="L806" t="str">
            <v>NOEC</v>
          </cell>
          <cell r="M806"/>
          <cell r="N806"/>
          <cell r="O806" t="str">
            <v>renewal</v>
          </cell>
          <cell r="P806" t="str">
            <v>Chronic</v>
          </cell>
          <cell r="Q806" t="str">
            <v>7-wk</v>
          </cell>
          <cell r="R806"/>
          <cell r="S806" t="str">
            <v>WIP</v>
          </cell>
          <cell r="T806"/>
          <cell r="U806">
            <v>20</v>
          </cell>
          <cell r="V806">
            <v>8.3000000000000007</v>
          </cell>
          <cell r="W806" t="str">
            <v/>
          </cell>
          <cell r="X806">
            <v>25</v>
          </cell>
          <cell r="Y806">
            <v>24.65</v>
          </cell>
          <cell r="Z806" t="str">
            <v/>
          </cell>
          <cell r="AA806">
            <v>1</v>
          </cell>
          <cell r="AB806">
            <v>10</v>
          </cell>
          <cell r="AC806">
            <v>13.4</v>
          </cell>
          <cell r="AD806">
            <v>4.0999999999999996</v>
          </cell>
          <cell r="AE806">
            <v>0.1</v>
          </cell>
          <cell r="AF806">
            <v>0.1</v>
          </cell>
          <cell r="AG806">
            <v>0.1</v>
          </cell>
          <cell r="AH806">
            <v>0.1</v>
          </cell>
          <cell r="AI806">
            <v>50</v>
          </cell>
          <cell r="AJ806">
            <v>50.343600000000002</v>
          </cell>
        </row>
        <row r="807">
          <cell r="B807" t="str">
            <v>C734DamaNOEC</v>
          </cell>
          <cell r="C807" t="str">
            <v>Pauliskis and Winner 1988</v>
          </cell>
          <cell r="D807">
            <v>1988</v>
          </cell>
          <cell r="E807" t="str">
            <v>Daphnia magna</v>
          </cell>
          <cell r="F807" t="str">
            <v xml:space="preserve">Daphnia </v>
          </cell>
          <cell r="G807" t="str">
            <v>magna</v>
          </cell>
          <cell r="H807"/>
          <cell r="I807" t="str">
            <v>Cladocera</v>
          </cell>
          <cell r="J807" t="str">
            <v>life cycle</v>
          </cell>
          <cell r="K807" t="str">
            <v>reproduction</v>
          </cell>
          <cell r="L807" t="str">
            <v>NOEC</v>
          </cell>
          <cell r="M807"/>
          <cell r="N807"/>
          <cell r="O807" t="str">
            <v>renewal</v>
          </cell>
          <cell r="P807" t="str">
            <v>Chronic</v>
          </cell>
          <cell r="Q807" t="str">
            <v>7-wk</v>
          </cell>
          <cell r="R807"/>
          <cell r="S807" t="str">
            <v>WIP</v>
          </cell>
          <cell r="T807"/>
          <cell r="U807">
            <v>20</v>
          </cell>
          <cell r="V807">
            <v>8.3000000000000007</v>
          </cell>
          <cell r="W807" t="str">
            <v/>
          </cell>
          <cell r="X807">
            <v>75</v>
          </cell>
          <cell r="Y807">
            <v>73.95</v>
          </cell>
          <cell r="Z807" t="str">
            <v/>
          </cell>
          <cell r="AA807">
            <v>1</v>
          </cell>
          <cell r="AB807">
            <v>10</v>
          </cell>
          <cell r="AC807">
            <v>26.7</v>
          </cell>
          <cell r="AD807">
            <v>8.1</v>
          </cell>
          <cell r="AE807">
            <v>0.1</v>
          </cell>
          <cell r="AF807">
            <v>0.1</v>
          </cell>
          <cell r="AG807">
            <v>96</v>
          </cell>
          <cell r="AH807">
            <v>0.1</v>
          </cell>
          <cell r="AI807">
            <v>50</v>
          </cell>
          <cell r="AJ807">
            <v>100.0257</v>
          </cell>
        </row>
        <row r="808">
          <cell r="B808" t="str">
            <v>C735DamaNOEC</v>
          </cell>
          <cell r="C808" t="str">
            <v>Pauliskis and Winner 1988</v>
          </cell>
          <cell r="D808">
            <v>1988</v>
          </cell>
          <cell r="E808" t="str">
            <v>Daphnia magna</v>
          </cell>
          <cell r="F808" t="str">
            <v xml:space="preserve">Daphnia </v>
          </cell>
          <cell r="G808" t="str">
            <v>magna</v>
          </cell>
          <cell r="H808"/>
          <cell r="I808" t="str">
            <v>Cladocera</v>
          </cell>
          <cell r="J808" t="str">
            <v>life cycle</v>
          </cell>
          <cell r="K808" t="str">
            <v>reproduction</v>
          </cell>
          <cell r="L808" t="str">
            <v>NOEC</v>
          </cell>
          <cell r="M808"/>
          <cell r="N808"/>
          <cell r="O808" t="str">
            <v>renewal</v>
          </cell>
          <cell r="P808" t="str">
            <v>Chronic</v>
          </cell>
          <cell r="Q808" t="str">
            <v>7-wk</v>
          </cell>
          <cell r="R808"/>
          <cell r="S808" t="str">
            <v>WIP</v>
          </cell>
          <cell r="T808"/>
          <cell r="U808">
            <v>20</v>
          </cell>
          <cell r="V808">
            <v>8.3000000000000007</v>
          </cell>
          <cell r="W808" t="str">
            <v/>
          </cell>
          <cell r="X808">
            <v>150</v>
          </cell>
          <cell r="Y808">
            <v>147.9</v>
          </cell>
          <cell r="Z808" t="str">
            <v/>
          </cell>
          <cell r="AA808">
            <v>1</v>
          </cell>
          <cell r="AB808">
            <v>10</v>
          </cell>
          <cell r="AC808">
            <v>53.4</v>
          </cell>
          <cell r="AD808">
            <v>16.2</v>
          </cell>
          <cell r="AE808">
            <v>0.1</v>
          </cell>
          <cell r="AF808">
            <v>0.1</v>
          </cell>
          <cell r="AG808">
            <v>192</v>
          </cell>
          <cell r="AH808">
            <v>0.1</v>
          </cell>
          <cell r="AI808">
            <v>50</v>
          </cell>
          <cell r="AJ808">
            <v>200.0514</v>
          </cell>
        </row>
        <row r="809">
          <cell r="B809" t="str">
            <v>C736DapuMATC</v>
          </cell>
          <cell r="C809" t="str">
            <v>Parkerton et al. 1988</v>
          </cell>
          <cell r="D809">
            <v>1988</v>
          </cell>
          <cell r="E809" t="str">
            <v>Daphnia pulex</v>
          </cell>
          <cell r="F809" t="str">
            <v xml:space="preserve">Daphnia </v>
          </cell>
          <cell r="G809" t="str">
            <v>pulex</v>
          </cell>
          <cell r="H809"/>
          <cell r="I809" t="str">
            <v>Cladocera</v>
          </cell>
          <cell r="J809" t="str">
            <v>life cycle</v>
          </cell>
          <cell r="K809" t="str">
            <v>reproduction</v>
          </cell>
          <cell r="L809" t="str">
            <v>MATC</v>
          </cell>
          <cell r="M809" t="str">
            <v>ZnCl2</v>
          </cell>
          <cell r="N809" t="str">
            <v>Measured - several time points</v>
          </cell>
          <cell r="O809" t="str">
            <v>renewal</v>
          </cell>
          <cell r="P809" t="str">
            <v>Chronic</v>
          </cell>
          <cell r="Q809" t="str">
            <v>21-d</v>
          </cell>
          <cell r="R809" t="str">
            <v>Algae - 3 times per week</v>
          </cell>
          <cell r="S809" t="str">
            <v>S-chemistry provided</v>
          </cell>
          <cell r="T809"/>
          <cell r="U809">
            <v>20</v>
          </cell>
          <cell r="V809">
            <v>7.7</v>
          </cell>
          <cell r="W809" t="str">
            <v/>
          </cell>
          <cell r="X809">
            <v>160</v>
          </cell>
          <cell r="Y809">
            <v>150</v>
          </cell>
          <cell r="Z809" t="str">
            <v/>
          </cell>
          <cell r="AA809">
            <v>0.7</v>
          </cell>
          <cell r="AB809">
            <v>10</v>
          </cell>
          <cell r="AC809">
            <v>19.100000000000001</v>
          </cell>
          <cell r="AD809">
            <v>12.1</v>
          </cell>
          <cell r="AE809">
            <v>26.3</v>
          </cell>
          <cell r="AF809">
            <v>2.1</v>
          </cell>
          <cell r="AG809">
            <v>93.6</v>
          </cell>
          <cell r="AH809">
            <v>1.9</v>
          </cell>
          <cell r="AI809">
            <v>44</v>
          </cell>
          <cell r="AJ809">
            <v>97</v>
          </cell>
        </row>
        <row r="810">
          <cell r="B810" t="str">
            <v>C737DrpoNOEC</v>
          </cell>
          <cell r="C810" t="str">
            <v>Kraak et al. 1994</v>
          </cell>
          <cell r="D810">
            <v>1994</v>
          </cell>
          <cell r="E810" t="str">
            <v>Dreissena polymorpha</v>
          </cell>
          <cell r="F810" t="str">
            <v xml:space="preserve">Dreissena </v>
          </cell>
          <cell r="G810" t="str">
            <v>polymorpha</v>
          </cell>
          <cell r="H810"/>
          <cell r="I810" t="str">
            <v>invertebrate</v>
          </cell>
          <cell r="J810" t="str">
            <v>1.6-2.2 cm</v>
          </cell>
          <cell r="K810" t="str">
            <v>survival</v>
          </cell>
          <cell r="L810" t="str">
            <v>NOEC</v>
          </cell>
          <cell r="M810" t="str">
            <v>ZnCl2</v>
          </cell>
          <cell r="N810"/>
          <cell r="O810" t="str">
            <v>renewal</v>
          </cell>
          <cell r="P810" t="str">
            <v>Chronic</v>
          </cell>
          <cell r="Q810" t="str">
            <v>10-wk</v>
          </cell>
          <cell r="R810" t="str">
            <v>algae</v>
          </cell>
          <cell r="S810" t="str">
            <v>N-Filtered Lake Markermeer</v>
          </cell>
          <cell r="T810"/>
          <cell r="U810">
            <v>15</v>
          </cell>
          <cell r="V810">
            <v>7.9</v>
          </cell>
          <cell r="W810" t="str">
            <v/>
          </cell>
          <cell r="X810">
            <v>382</v>
          </cell>
          <cell r="Y810">
            <v>376.65199999999999</v>
          </cell>
          <cell r="Z810" t="str">
            <v/>
          </cell>
          <cell r="AA810">
            <v>7.1</v>
          </cell>
          <cell r="AB810">
            <v>10</v>
          </cell>
          <cell r="AC810">
            <v>75</v>
          </cell>
          <cell r="AD810">
            <v>20</v>
          </cell>
          <cell r="AE810">
            <v>87.3</v>
          </cell>
          <cell r="AF810">
            <v>8.6999999999999993</v>
          </cell>
          <cell r="AG810">
            <v>109</v>
          </cell>
          <cell r="AH810">
            <v>318</v>
          </cell>
          <cell r="AI810">
            <v>127</v>
          </cell>
          <cell r="AJ810">
            <v>269.63499999999999</v>
          </cell>
        </row>
        <row r="811">
          <cell r="B811" t="str">
            <v>C738DrpoNOEC</v>
          </cell>
          <cell r="C811" t="str">
            <v>Kraak et al. 1994</v>
          </cell>
          <cell r="D811">
            <v>1994</v>
          </cell>
          <cell r="E811" t="str">
            <v>Dreissena polymorpha</v>
          </cell>
          <cell r="F811" t="str">
            <v xml:space="preserve">Dreissena </v>
          </cell>
          <cell r="G811" t="str">
            <v>polymorpha</v>
          </cell>
          <cell r="H811"/>
          <cell r="I811" t="str">
            <v>invertebrate</v>
          </cell>
          <cell r="J811" t="str">
            <v>1.6-2.2 cm</v>
          </cell>
          <cell r="K811" t="str">
            <v>survival</v>
          </cell>
          <cell r="L811" t="str">
            <v>NOEC</v>
          </cell>
          <cell r="M811" t="str">
            <v>ZnCl2</v>
          </cell>
          <cell r="N811"/>
          <cell r="O811" t="str">
            <v>renewal</v>
          </cell>
          <cell r="P811" t="str">
            <v>Chronic</v>
          </cell>
          <cell r="Q811" t="str">
            <v>10-wk</v>
          </cell>
          <cell r="R811" t="str">
            <v>algae</v>
          </cell>
          <cell r="S811" t="str">
            <v>N-Filtered Lake Markermeer</v>
          </cell>
          <cell r="T811"/>
          <cell r="U811">
            <v>15</v>
          </cell>
          <cell r="V811">
            <v>7.9</v>
          </cell>
          <cell r="W811" t="str">
            <v/>
          </cell>
          <cell r="X811">
            <v>382</v>
          </cell>
          <cell r="Y811">
            <v>376.65199999999999</v>
          </cell>
          <cell r="Z811" t="str">
            <v/>
          </cell>
          <cell r="AA811">
            <v>7.1</v>
          </cell>
          <cell r="AB811">
            <v>10</v>
          </cell>
          <cell r="AC811">
            <v>75</v>
          </cell>
          <cell r="AD811">
            <v>20</v>
          </cell>
          <cell r="AE811">
            <v>87.3</v>
          </cell>
          <cell r="AF811">
            <v>8.6999999999999993</v>
          </cell>
          <cell r="AG811">
            <v>109</v>
          </cell>
          <cell r="AH811">
            <v>318</v>
          </cell>
          <cell r="AI811">
            <v>127</v>
          </cell>
          <cell r="AJ811">
            <v>269.63499999999999</v>
          </cell>
        </row>
        <row r="812">
          <cell r="B812" t="str">
            <v>C739ElnuNOEC</v>
          </cell>
          <cell r="C812" t="str">
            <v>Van der Werff and Pruyt 1982</v>
          </cell>
          <cell r="D812">
            <v>1982</v>
          </cell>
          <cell r="E812" t="str">
            <v>Elodea nuttallii</v>
          </cell>
          <cell r="F812" t="str">
            <v xml:space="preserve">Elodea </v>
          </cell>
          <cell r="G812" t="str">
            <v>nuttallii</v>
          </cell>
          <cell r="H812"/>
          <cell r="I812" t="str">
            <v>plant</v>
          </cell>
          <cell r="J812" t="str">
            <v>NR</v>
          </cell>
          <cell r="K812" t="str">
            <v>growth</v>
          </cell>
          <cell r="L812" t="str">
            <v>NOEC</v>
          </cell>
          <cell r="M812"/>
          <cell r="N812"/>
          <cell r="O812" t="str">
            <v>renewal</v>
          </cell>
          <cell r="P812" t="str">
            <v>Chronic</v>
          </cell>
          <cell r="Q812" t="str">
            <v>70-d</v>
          </cell>
          <cell r="R812"/>
          <cell r="S812" t="str">
            <v>WIP</v>
          </cell>
          <cell r="T812"/>
          <cell r="U812" t="str">
            <v/>
          </cell>
          <cell r="V812" t="str">
            <v/>
          </cell>
          <cell r="W812" t="str">
            <v/>
          </cell>
          <cell r="X812">
            <v>650</v>
          </cell>
          <cell r="Y812">
            <v>640.9</v>
          </cell>
          <cell r="Z812" t="str">
            <v/>
          </cell>
          <cell r="AA812" t="str">
            <v/>
          </cell>
          <cell r="AB812" t="str">
            <v/>
          </cell>
          <cell r="AC812" t="str">
            <v/>
          </cell>
          <cell r="AD812" t="str">
            <v/>
          </cell>
          <cell r="AE812" t="str">
            <v/>
          </cell>
          <cell r="AF812" t="str">
            <v/>
          </cell>
          <cell r="AG812" t="str">
            <v/>
          </cell>
          <cell r="AH812" t="str">
            <v/>
          </cell>
          <cell r="AI812" t="str">
            <v/>
          </cell>
          <cell r="AJ812" t="str">
            <v/>
          </cell>
        </row>
        <row r="813">
          <cell r="B813" t="str">
            <v>C740EpviNOEC</v>
          </cell>
          <cell r="C813" t="str">
            <v>Van Der Geest 2001</v>
          </cell>
          <cell r="D813">
            <v>2001</v>
          </cell>
          <cell r="E813" t="str">
            <v>Ephoron virgo</v>
          </cell>
          <cell r="F813" t="str">
            <v xml:space="preserve">Ephoron </v>
          </cell>
          <cell r="G813" t="str">
            <v>virgo</v>
          </cell>
          <cell r="H813"/>
          <cell r="I813" t="str">
            <v>invertebrate</v>
          </cell>
          <cell r="J813" t="str">
            <v>larvae</v>
          </cell>
          <cell r="K813" t="str">
            <v>survival</v>
          </cell>
          <cell r="L813" t="str">
            <v>NOEC</v>
          </cell>
          <cell r="M813" t="str">
            <v>Not indicated</v>
          </cell>
          <cell r="N813"/>
          <cell r="O813" t="str">
            <v>static</v>
          </cell>
          <cell r="P813" t="str">
            <v>Chronic</v>
          </cell>
          <cell r="Q813" t="str">
            <v>10-d</v>
          </cell>
          <cell r="R813"/>
          <cell r="S813" t="str">
            <v>N-Rhine</v>
          </cell>
          <cell r="T813"/>
          <cell r="U813">
            <v>20</v>
          </cell>
          <cell r="V813">
            <v>7.8</v>
          </cell>
          <cell r="W813" t="str">
            <v/>
          </cell>
          <cell r="X813" t="str">
            <v/>
          </cell>
          <cell r="Y813">
            <v>718</v>
          </cell>
          <cell r="Z813" t="str">
            <v/>
          </cell>
          <cell r="AA813">
            <v>2.7</v>
          </cell>
          <cell r="AB813">
            <v>10</v>
          </cell>
          <cell r="AC813">
            <v>81.5</v>
          </cell>
          <cell r="AD813">
            <v>11</v>
          </cell>
          <cell r="AE813">
            <v>92</v>
          </cell>
          <cell r="AF813">
            <v>6.5</v>
          </cell>
          <cell r="AG813">
            <v>64</v>
          </cell>
          <cell r="AH813">
            <v>167</v>
          </cell>
          <cell r="AI813">
            <v>186</v>
          </cell>
          <cell r="AJ813">
            <v>248.80350000000001</v>
          </cell>
        </row>
        <row r="814">
          <cell r="B814" t="str">
            <v>C741EpflNOEC</v>
          </cell>
          <cell r="C814" t="str">
            <v>Richelle-Maurer and Van de Vyver 2001</v>
          </cell>
          <cell r="D814">
            <v>2001</v>
          </cell>
          <cell r="E814" t="str">
            <v>Ephydatia fluviatilis</v>
          </cell>
          <cell r="F814" t="str">
            <v xml:space="preserve">Ephydatia </v>
          </cell>
          <cell r="G814" t="str">
            <v>fluviatilis</v>
          </cell>
          <cell r="H814"/>
          <cell r="I814" t="str">
            <v>sponge</v>
          </cell>
          <cell r="J814" t="str">
            <v>cells to sponges</v>
          </cell>
          <cell r="K814" t="str">
            <v>development</v>
          </cell>
          <cell r="L814" t="str">
            <v>NOEC</v>
          </cell>
          <cell r="M814"/>
          <cell r="N814"/>
          <cell r="O814" t="str">
            <v>renewal</v>
          </cell>
          <cell r="P814" t="str">
            <v>Chronic</v>
          </cell>
          <cell r="Q814" t="str">
            <v>7-d</v>
          </cell>
          <cell r="R814"/>
          <cell r="S814" t="str">
            <v>WIP</v>
          </cell>
          <cell r="T814"/>
          <cell r="U814" t="str">
            <v/>
          </cell>
          <cell r="V814" t="str">
            <v/>
          </cell>
          <cell r="W814" t="str">
            <v/>
          </cell>
          <cell r="X814" t="str">
            <v/>
          </cell>
          <cell r="Y814">
            <v>43</v>
          </cell>
          <cell r="Z814" t="str">
            <v/>
          </cell>
          <cell r="AA814" t="str">
            <v/>
          </cell>
          <cell r="AB814" t="str">
            <v/>
          </cell>
          <cell r="AC814" t="str">
            <v/>
          </cell>
          <cell r="AD814" t="str">
            <v/>
          </cell>
          <cell r="AE814" t="str">
            <v/>
          </cell>
          <cell r="AF814" t="str">
            <v/>
          </cell>
          <cell r="AG814" t="str">
            <v/>
          </cell>
          <cell r="AH814" t="str">
            <v/>
          </cell>
          <cell r="AI814" t="str">
            <v/>
          </cell>
          <cell r="AJ814">
            <v>250</v>
          </cell>
        </row>
        <row r="815">
          <cell r="B815" t="str">
            <v>C742EpmuNOEC</v>
          </cell>
          <cell r="C815" t="str">
            <v>Richelle-Maurer and Van de Vyver 2001</v>
          </cell>
          <cell r="D815">
            <v>2001</v>
          </cell>
          <cell r="E815" t="str">
            <v>Ephydatia muelleri</v>
          </cell>
          <cell r="F815" t="str">
            <v xml:space="preserve">Ephydatia </v>
          </cell>
          <cell r="G815" t="str">
            <v>muelleri</v>
          </cell>
          <cell r="H815"/>
          <cell r="I815" t="str">
            <v>sponge</v>
          </cell>
          <cell r="J815" t="str">
            <v>cells to sponges</v>
          </cell>
          <cell r="K815" t="str">
            <v>development</v>
          </cell>
          <cell r="L815" t="str">
            <v>NOEC</v>
          </cell>
          <cell r="M815"/>
          <cell r="N815"/>
          <cell r="O815" t="str">
            <v>renewal</v>
          </cell>
          <cell r="P815" t="str">
            <v>Chronic</v>
          </cell>
          <cell r="Q815" t="str">
            <v>7-d</v>
          </cell>
          <cell r="R815"/>
          <cell r="S815" t="str">
            <v>WIP</v>
          </cell>
          <cell r="T815"/>
          <cell r="U815" t="str">
            <v/>
          </cell>
          <cell r="V815" t="str">
            <v/>
          </cell>
          <cell r="W815" t="str">
            <v/>
          </cell>
          <cell r="X815" t="str">
            <v/>
          </cell>
          <cell r="Y815">
            <v>43</v>
          </cell>
          <cell r="Z815" t="str">
            <v/>
          </cell>
          <cell r="AA815" t="str">
            <v/>
          </cell>
          <cell r="AB815" t="str">
            <v/>
          </cell>
          <cell r="AC815" t="str">
            <v/>
          </cell>
          <cell r="AD815" t="str">
            <v/>
          </cell>
          <cell r="AE815" t="str">
            <v/>
          </cell>
          <cell r="AF815" t="str">
            <v/>
          </cell>
          <cell r="AG815" t="str">
            <v/>
          </cell>
          <cell r="AH815" t="str">
            <v/>
          </cell>
          <cell r="AI815" t="str">
            <v/>
          </cell>
          <cell r="AJ815">
            <v>250</v>
          </cell>
        </row>
        <row r="816">
          <cell r="B816" t="str">
            <v>C743EufrNOEC</v>
          </cell>
          <cell r="C816" t="str">
            <v>Richelle-Maurer and Van de Vyver 2001</v>
          </cell>
          <cell r="D816">
            <v>2001</v>
          </cell>
          <cell r="E816" t="str">
            <v>Eunapius fragilis</v>
          </cell>
          <cell r="F816" t="str">
            <v xml:space="preserve">Eunapius </v>
          </cell>
          <cell r="G816" t="str">
            <v>fragilis</v>
          </cell>
          <cell r="H816"/>
          <cell r="I816" t="str">
            <v>sponge</v>
          </cell>
          <cell r="J816" t="str">
            <v>cells to sponges</v>
          </cell>
          <cell r="K816" t="str">
            <v>development</v>
          </cell>
          <cell r="L816" t="str">
            <v>NOEC</v>
          </cell>
          <cell r="M816"/>
          <cell r="N816"/>
          <cell r="O816" t="str">
            <v>renewal</v>
          </cell>
          <cell r="P816" t="str">
            <v>Chronic</v>
          </cell>
          <cell r="Q816" t="str">
            <v>7-d</v>
          </cell>
          <cell r="R816"/>
          <cell r="S816" t="str">
            <v>WIP</v>
          </cell>
          <cell r="T816"/>
          <cell r="U816" t="str">
            <v/>
          </cell>
          <cell r="V816" t="str">
            <v/>
          </cell>
          <cell r="W816" t="str">
            <v/>
          </cell>
          <cell r="X816" t="str">
            <v/>
          </cell>
          <cell r="Y816">
            <v>43</v>
          </cell>
          <cell r="Z816" t="str">
            <v/>
          </cell>
          <cell r="AA816" t="str">
            <v/>
          </cell>
          <cell r="AB816" t="str">
            <v/>
          </cell>
          <cell r="AC816" t="str">
            <v/>
          </cell>
          <cell r="AD816" t="str">
            <v/>
          </cell>
          <cell r="AE816" t="str">
            <v/>
          </cell>
          <cell r="AF816" t="str">
            <v/>
          </cell>
          <cell r="AG816" t="str">
            <v/>
          </cell>
          <cell r="AH816" t="str">
            <v/>
          </cell>
          <cell r="AI816" t="str">
            <v/>
          </cell>
          <cell r="AJ816">
            <v>250</v>
          </cell>
        </row>
        <row r="817">
          <cell r="B817" t="str">
            <v>C744GacaEC50</v>
          </cell>
          <cell r="C817" t="str">
            <v>Birge et al. 1979</v>
          </cell>
          <cell r="D817">
            <v>1979</v>
          </cell>
          <cell r="E817" t="str">
            <v>Gastrophryne carolinensis</v>
          </cell>
          <cell r="F817" t="str">
            <v xml:space="preserve">Gastrophryne </v>
          </cell>
          <cell r="G817" t="str">
            <v>carolinensis</v>
          </cell>
          <cell r="H817"/>
          <cell r="I817" t="str">
            <v>Amphibian</v>
          </cell>
          <cell r="J817" t="str">
            <v>NR</v>
          </cell>
          <cell r="K817" t="str">
            <v>survival</v>
          </cell>
          <cell r="L817" t="str">
            <v>EC50</v>
          </cell>
          <cell r="M817"/>
          <cell r="N817"/>
          <cell r="O817" t="str">
            <v>renewal</v>
          </cell>
          <cell r="P817" t="str">
            <v>Chronic</v>
          </cell>
          <cell r="Q817" t="str">
            <v>7-d</v>
          </cell>
          <cell r="R817"/>
          <cell r="S817" t="str">
            <v>WIP</v>
          </cell>
          <cell r="T817"/>
          <cell r="U817" t="str">
            <v/>
          </cell>
          <cell r="V817" t="str">
            <v/>
          </cell>
          <cell r="W817" t="str">
            <v/>
          </cell>
          <cell r="X817">
            <v>10</v>
          </cell>
          <cell r="Y817">
            <v>9.86</v>
          </cell>
          <cell r="Z817" t="str">
            <v/>
          </cell>
          <cell r="AA817" t="str">
            <v/>
          </cell>
          <cell r="AB817" t="str">
            <v/>
          </cell>
          <cell r="AC817" t="str">
            <v/>
          </cell>
          <cell r="AD817" t="str">
            <v/>
          </cell>
          <cell r="AE817" t="str">
            <v/>
          </cell>
          <cell r="AF817" t="str">
            <v/>
          </cell>
          <cell r="AG817" t="str">
            <v/>
          </cell>
          <cell r="AH817" t="str">
            <v/>
          </cell>
          <cell r="AI817" t="str">
            <v/>
          </cell>
          <cell r="AJ817">
            <v>195</v>
          </cell>
        </row>
        <row r="818">
          <cell r="B818" t="str">
            <v>C745HyazEC20</v>
          </cell>
          <cell r="C818" t="str">
            <v xml:space="preserve">Borgmann et al. 1993 </v>
          </cell>
          <cell r="D818">
            <v>1993</v>
          </cell>
          <cell r="E818" t="str">
            <v>Hyalella azteca</v>
          </cell>
          <cell r="F818" t="str">
            <v xml:space="preserve">Hyalella </v>
          </cell>
          <cell r="G818" t="str">
            <v>azteca</v>
          </cell>
          <cell r="H818"/>
          <cell r="I818" t="str">
            <v>invertebrate</v>
          </cell>
          <cell r="J818" t="str">
            <v>life cycle</v>
          </cell>
          <cell r="K818" t="str">
            <v>survival</v>
          </cell>
          <cell r="L818" t="str">
            <v>EC20</v>
          </cell>
          <cell r="M818" t="str">
            <v>Not indicated</v>
          </cell>
          <cell r="N818"/>
          <cell r="O818" t="str">
            <v>renewal</v>
          </cell>
          <cell r="P818" t="str">
            <v>Chronic</v>
          </cell>
          <cell r="Q818" t="str">
            <v>10-wk</v>
          </cell>
          <cell r="R818"/>
          <cell r="S818" t="str">
            <v>T-Burlington</v>
          </cell>
          <cell r="T818"/>
          <cell r="U818">
            <v>25</v>
          </cell>
          <cell r="V818">
            <v>8.25</v>
          </cell>
          <cell r="W818" t="str">
            <v/>
          </cell>
          <cell r="X818">
            <v>138</v>
          </cell>
          <cell r="Y818">
            <v>136.06800000000001</v>
          </cell>
          <cell r="Z818" t="str">
            <v/>
          </cell>
          <cell r="AA818">
            <v>1.6</v>
          </cell>
          <cell r="AB818">
            <v>10</v>
          </cell>
          <cell r="AC818">
            <v>36.693548387096797</v>
          </cell>
          <cell r="AD818">
            <v>9.2258064516129004</v>
          </cell>
          <cell r="AE818">
            <v>14.677419354838699</v>
          </cell>
          <cell r="AF818">
            <v>1.67741935483871</v>
          </cell>
          <cell r="AG818">
            <v>34.596774193548399</v>
          </cell>
          <cell r="AH818">
            <v>28.306451612903199</v>
          </cell>
          <cell r="AI818">
            <v>90</v>
          </cell>
          <cell r="AJ818">
            <v>130</v>
          </cell>
        </row>
        <row r="819">
          <cell r="B819" t="str">
            <v>C746HyazNOEC</v>
          </cell>
          <cell r="C819" t="str">
            <v>Borgmann et al. 1993</v>
          </cell>
          <cell r="D819">
            <v>1993</v>
          </cell>
          <cell r="E819" t="str">
            <v>Hyalella azteca</v>
          </cell>
          <cell r="F819" t="str">
            <v xml:space="preserve">Hyalella </v>
          </cell>
          <cell r="G819" t="str">
            <v>azteca</v>
          </cell>
          <cell r="H819"/>
          <cell r="I819" t="str">
            <v>invertebrate</v>
          </cell>
          <cell r="J819" t="str">
            <v>life cycle</v>
          </cell>
          <cell r="K819" t="str">
            <v>survival</v>
          </cell>
          <cell r="L819" t="str">
            <v>NOEC</v>
          </cell>
          <cell r="M819" t="str">
            <v>Not indicated</v>
          </cell>
          <cell r="N819"/>
          <cell r="O819" t="str">
            <v>renewal</v>
          </cell>
          <cell r="P819" t="str">
            <v>Chronic</v>
          </cell>
          <cell r="Q819" t="str">
            <v>10-wk</v>
          </cell>
          <cell r="R819"/>
          <cell r="S819" t="str">
            <v>T-Burlington</v>
          </cell>
          <cell r="T819"/>
          <cell r="U819">
            <v>25</v>
          </cell>
          <cell r="V819">
            <v>8.3000000000000007</v>
          </cell>
          <cell r="W819" t="str">
            <v/>
          </cell>
          <cell r="X819">
            <v>42.3</v>
          </cell>
          <cell r="Y819">
            <v>41.707799999999999</v>
          </cell>
          <cell r="Z819" t="str">
            <v/>
          </cell>
          <cell r="AA819">
            <v>0.9</v>
          </cell>
          <cell r="AB819">
            <v>10</v>
          </cell>
          <cell r="AC819">
            <v>36.700000000000003</v>
          </cell>
          <cell r="AD819">
            <v>9.3000000000000007</v>
          </cell>
          <cell r="AE819">
            <v>14</v>
          </cell>
          <cell r="AF819">
            <v>1.6</v>
          </cell>
          <cell r="AG819">
            <v>33</v>
          </cell>
          <cell r="AH819">
            <v>27</v>
          </cell>
          <cell r="AI819">
            <v>90</v>
          </cell>
          <cell r="AJ819">
            <v>129.93729999999999</v>
          </cell>
        </row>
        <row r="820">
          <cell r="B820" t="str">
            <v>C747JoflNOEC</v>
          </cell>
          <cell r="C820" t="str">
            <v>Spehar 1976a</v>
          </cell>
          <cell r="D820" t="str">
            <v>1976a</v>
          </cell>
          <cell r="E820" t="str">
            <v>Jordanella floridae</v>
          </cell>
          <cell r="F820" t="str">
            <v xml:space="preserve">Jordanella </v>
          </cell>
          <cell r="G820" t="str">
            <v>floridae</v>
          </cell>
          <cell r="H820"/>
          <cell r="I820" t="str">
            <v>fish</v>
          </cell>
          <cell r="J820" t="str">
            <v>life cycle</v>
          </cell>
          <cell r="K820" t="str">
            <v>growth</v>
          </cell>
          <cell r="L820" t="str">
            <v>NOEC</v>
          </cell>
          <cell r="M820" t="str">
            <v>Not indicated</v>
          </cell>
          <cell r="N820"/>
          <cell r="O820" t="str">
            <v>flow through</v>
          </cell>
          <cell r="P820" t="str">
            <v>Chronic</v>
          </cell>
          <cell r="Q820" t="str">
            <v>100-d</v>
          </cell>
          <cell r="R820"/>
          <cell r="S820" t="str">
            <v>N-Lake Superior</v>
          </cell>
          <cell r="T820"/>
          <cell r="U820">
            <v>25</v>
          </cell>
          <cell r="V820">
            <v>7.5</v>
          </cell>
          <cell r="W820" t="str">
            <v/>
          </cell>
          <cell r="X820">
            <v>26</v>
          </cell>
          <cell r="Y820">
            <v>25.635999999999999</v>
          </cell>
          <cell r="Z820" t="str">
            <v/>
          </cell>
          <cell r="AA820">
            <v>1</v>
          </cell>
          <cell r="AB820">
            <v>10</v>
          </cell>
          <cell r="AC820">
            <v>12.9</v>
          </cell>
          <cell r="AD820">
            <v>2.9</v>
          </cell>
          <cell r="AE820">
            <v>1.1000000000000001</v>
          </cell>
          <cell r="AF820">
            <v>0.5</v>
          </cell>
          <cell r="AG820">
            <v>3.4</v>
          </cell>
          <cell r="AH820">
            <v>1.2</v>
          </cell>
          <cell r="AI820">
            <v>42.3</v>
          </cell>
          <cell r="AJ820">
            <v>44.153500000000001</v>
          </cell>
        </row>
        <row r="821">
          <cell r="B821" t="str">
            <v>C748JoflEC20</v>
          </cell>
          <cell r="C821" t="str">
            <v>Spehar 1976a,b</v>
          </cell>
          <cell r="D821" t="str">
            <v>76a,b</v>
          </cell>
          <cell r="E821" t="str">
            <v>Jordanella floridae</v>
          </cell>
          <cell r="F821" t="str">
            <v xml:space="preserve">Jordanella </v>
          </cell>
          <cell r="G821" t="str">
            <v>floridae</v>
          </cell>
          <cell r="H821"/>
          <cell r="I821" t="str">
            <v>fish</v>
          </cell>
          <cell r="J821" t="str">
            <v>life cycle</v>
          </cell>
          <cell r="K821" t="str">
            <v>growth</v>
          </cell>
          <cell r="L821" t="str">
            <v>EC20</v>
          </cell>
          <cell r="M821" t="str">
            <v>Not indicated</v>
          </cell>
          <cell r="N821"/>
          <cell r="O821" t="str">
            <v>flow through</v>
          </cell>
          <cell r="P821" t="str">
            <v>Chronic</v>
          </cell>
          <cell r="Q821" t="str">
            <v>100-d</v>
          </cell>
          <cell r="R821"/>
          <cell r="S821" t="str">
            <v>N-Lake Superior</v>
          </cell>
          <cell r="T821"/>
          <cell r="U821">
            <v>25</v>
          </cell>
          <cell r="V821">
            <v>7.45</v>
          </cell>
          <cell r="W821" t="str">
            <v/>
          </cell>
          <cell r="X821">
            <v>65</v>
          </cell>
          <cell r="Y821">
            <v>64.09</v>
          </cell>
          <cell r="Z821" t="str">
            <v/>
          </cell>
          <cell r="AA821">
            <v>1.1000000000000001</v>
          </cell>
          <cell r="AB821">
            <v>10</v>
          </cell>
          <cell r="AC821">
            <v>13.0086956521739</v>
          </cell>
          <cell r="AD821">
            <v>2.8695652173913002</v>
          </cell>
          <cell r="AE821">
            <v>1.24347826086957</v>
          </cell>
          <cell r="AF821">
            <v>0.54521739130434799</v>
          </cell>
          <cell r="AG821">
            <v>3.2521739130434799</v>
          </cell>
          <cell r="AH821">
            <v>1.14782608695652</v>
          </cell>
          <cell r="AI821">
            <v>42</v>
          </cell>
          <cell r="AJ821">
            <v>44</v>
          </cell>
        </row>
        <row r="822">
          <cell r="B822" t="str">
            <v>C749JoflMATC</v>
          </cell>
          <cell r="C822" t="str">
            <v>Spehar 1976a,b</v>
          </cell>
          <cell r="D822" t="str">
            <v>76a,b</v>
          </cell>
          <cell r="E822" t="str">
            <v>Jordanella floridae</v>
          </cell>
          <cell r="F822" t="str">
            <v xml:space="preserve">Jordanella </v>
          </cell>
          <cell r="G822" t="str">
            <v>floridae</v>
          </cell>
          <cell r="H822"/>
          <cell r="I822" t="str">
            <v>fish</v>
          </cell>
          <cell r="J822" t="str">
            <v>life cycle</v>
          </cell>
          <cell r="K822" t="str">
            <v>growth</v>
          </cell>
          <cell r="L822" t="str">
            <v>MATC</v>
          </cell>
          <cell r="M822" t="str">
            <v>Not indicated</v>
          </cell>
          <cell r="N822"/>
          <cell r="O822" t="str">
            <v>flow through</v>
          </cell>
          <cell r="P822" t="str">
            <v>Chronic</v>
          </cell>
          <cell r="Q822" t="str">
            <v>100-d</v>
          </cell>
          <cell r="R822"/>
          <cell r="S822" t="str">
            <v>N-Lake Superior</v>
          </cell>
          <cell r="T822"/>
          <cell r="U822">
            <v>25</v>
          </cell>
          <cell r="V822">
            <v>7.45</v>
          </cell>
          <cell r="W822" t="str">
            <v/>
          </cell>
          <cell r="X822">
            <v>36.409999999999997</v>
          </cell>
          <cell r="Y822">
            <v>35.900259999999996</v>
          </cell>
          <cell r="Z822" t="str">
            <v/>
          </cell>
          <cell r="AA822">
            <v>1.1000000000000001</v>
          </cell>
          <cell r="AB822">
            <v>10</v>
          </cell>
          <cell r="AC822">
            <v>13.0086956521739</v>
          </cell>
          <cell r="AD822">
            <v>2.8695652173913002</v>
          </cell>
          <cell r="AE822">
            <v>1.24347826086957</v>
          </cell>
          <cell r="AF822">
            <v>0.54521739130434799</v>
          </cell>
          <cell r="AG822">
            <v>3.2521739130434799</v>
          </cell>
          <cell r="AH822">
            <v>1.14782608695652</v>
          </cell>
          <cell r="AI822">
            <v>42</v>
          </cell>
          <cell r="AJ822">
            <v>44</v>
          </cell>
        </row>
        <row r="823">
          <cell r="B823" t="str">
            <v>C750JoflNOEC</v>
          </cell>
          <cell r="C823" t="str">
            <v>Spehar 1976b</v>
          </cell>
          <cell r="D823" t="str">
            <v>1976b</v>
          </cell>
          <cell r="E823" t="str">
            <v>Jordanella floridae</v>
          </cell>
          <cell r="F823" t="str">
            <v xml:space="preserve">Jordanella </v>
          </cell>
          <cell r="G823" t="str">
            <v>floridae</v>
          </cell>
          <cell r="H823"/>
          <cell r="I823" t="str">
            <v>fish</v>
          </cell>
          <cell r="J823" t="str">
            <v>life cycle</v>
          </cell>
          <cell r="K823" t="str">
            <v>growth</v>
          </cell>
          <cell r="L823" t="str">
            <v>NOEC</v>
          </cell>
          <cell r="M823" t="str">
            <v>Not indicated</v>
          </cell>
          <cell r="N823"/>
          <cell r="O823" t="str">
            <v>flow through</v>
          </cell>
          <cell r="P823" t="str">
            <v>Chronic</v>
          </cell>
          <cell r="Q823" t="str">
            <v>100-d</v>
          </cell>
          <cell r="R823"/>
          <cell r="S823" t="str">
            <v>N-Lake Superior</v>
          </cell>
          <cell r="T823"/>
          <cell r="U823">
            <v>25</v>
          </cell>
          <cell r="V823">
            <v>7.5</v>
          </cell>
          <cell r="W823" t="str">
            <v/>
          </cell>
          <cell r="X823">
            <v>75</v>
          </cell>
          <cell r="Y823">
            <v>73.95</v>
          </cell>
          <cell r="Z823" t="str">
            <v/>
          </cell>
          <cell r="AA823">
            <v>1</v>
          </cell>
          <cell r="AB823">
            <v>10</v>
          </cell>
          <cell r="AC823">
            <v>12.9</v>
          </cell>
          <cell r="AD823">
            <v>2.9</v>
          </cell>
          <cell r="AE823">
            <v>1.1000000000000001</v>
          </cell>
          <cell r="AF823">
            <v>0.5</v>
          </cell>
          <cell r="AG823">
            <v>3.4</v>
          </cell>
          <cell r="AH823">
            <v>1.2</v>
          </cell>
          <cell r="AI823">
            <v>42.3</v>
          </cell>
          <cell r="AJ823">
            <v>44.153500000000001</v>
          </cell>
        </row>
        <row r="824">
          <cell r="B824" t="str">
            <v>C751LasiEC20</v>
          </cell>
          <cell r="C824" t="str">
            <v>Wang et al. 2010</v>
          </cell>
          <cell r="D824">
            <v>2010</v>
          </cell>
          <cell r="E824" t="str">
            <v>Lampsilis siliquoidea</v>
          </cell>
          <cell r="F824" t="str">
            <v xml:space="preserve">Lampsilis </v>
          </cell>
          <cell r="G824" t="str">
            <v>siliquoidea</v>
          </cell>
          <cell r="H824"/>
          <cell r="I824" t="str">
            <v>invertebrate</v>
          </cell>
          <cell r="J824" t="str">
            <v>juveniles</v>
          </cell>
          <cell r="K824" t="str">
            <v>survival</v>
          </cell>
          <cell r="L824" t="str">
            <v>EC20</v>
          </cell>
          <cell r="M824" t="str">
            <v>Not indicated</v>
          </cell>
          <cell r="N824"/>
          <cell r="O824" t="str">
            <v>flow through</v>
          </cell>
          <cell r="P824" t="str">
            <v>Chronic</v>
          </cell>
          <cell r="Q824" t="str">
            <v>28-d</v>
          </cell>
          <cell r="R824"/>
          <cell r="S824" t="str">
            <v>W-Columbia</v>
          </cell>
          <cell r="T824"/>
          <cell r="U824">
            <v>20</v>
          </cell>
          <cell r="V824">
            <v>8</v>
          </cell>
          <cell r="W824" t="str">
            <v/>
          </cell>
          <cell r="X824" t="str">
            <v/>
          </cell>
          <cell r="Y824">
            <v>166</v>
          </cell>
          <cell r="Z824" t="str">
            <v/>
          </cell>
          <cell r="AA824">
            <v>0.5</v>
          </cell>
          <cell r="AB824">
            <v>10</v>
          </cell>
          <cell r="AC824">
            <v>7.9840716774514702</v>
          </cell>
          <cell r="AD824">
            <v>6.9197911722828698</v>
          </cell>
          <cell r="AE824">
            <v>15.0204081632653</v>
          </cell>
          <cell r="AF824">
            <v>1.19800842589047</v>
          </cell>
          <cell r="AG824">
            <v>46.499820574855001</v>
          </cell>
          <cell r="AH824">
            <v>1.0877058598238201</v>
          </cell>
          <cell r="AI824">
            <v>47</v>
          </cell>
          <cell r="AJ824">
            <v>48</v>
          </cell>
        </row>
        <row r="825">
          <cell r="B825" t="str">
            <v>C752LasiEC20</v>
          </cell>
          <cell r="C825" t="str">
            <v>Wang et al. 2010</v>
          </cell>
          <cell r="D825">
            <v>2010</v>
          </cell>
          <cell r="E825" t="str">
            <v>Lampsilis siliquoidea</v>
          </cell>
          <cell r="F825" t="str">
            <v xml:space="preserve">Lampsilis </v>
          </cell>
          <cell r="G825" t="str">
            <v>siliquoidea</v>
          </cell>
          <cell r="H825"/>
          <cell r="I825" t="str">
            <v>invertebrate</v>
          </cell>
          <cell r="J825" t="str">
            <v>juveniles</v>
          </cell>
          <cell r="K825" t="str">
            <v>survival</v>
          </cell>
          <cell r="L825" t="str">
            <v>EC20</v>
          </cell>
          <cell r="M825" t="str">
            <v>Not indicated</v>
          </cell>
          <cell r="N825"/>
          <cell r="O825" t="str">
            <v>flow through</v>
          </cell>
          <cell r="P825" t="str">
            <v>Chronic</v>
          </cell>
          <cell r="Q825" t="str">
            <v>28-d</v>
          </cell>
          <cell r="R825"/>
          <cell r="S825" t="str">
            <v>W-Columbia</v>
          </cell>
          <cell r="T825"/>
          <cell r="U825">
            <v>20</v>
          </cell>
          <cell r="V825">
            <v>7.8</v>
          </cell>
          <cell r="W825" t="str">
            <v/>
          </cell>
          <cell r="X825" t="str">
            <v/>
          </cell>
          <cell r="Y825">
            <v>154</v>
          </cell>
          <cell r="Z825" t="str">
            <v/>
          </cell>
          <cell r="AA825">
            <v>0.5</v>
          </cell>
          <cell r="AB825">
            <v>10</v>
          </cell>
          <cell r="AC825">
            <v>8.1504065040650495</v>
          </cell>
          <cell r="AD825">
            <v>7.0639534883720998</v>
          </cell>
          <cell r="AE825">
            <v>15.3333333333333</v>
          </cell>
          <cell r="AF825">
            <v>1.22296693476319</v>
          </cell>
          <cell r="AG825">
            <v>47.468566836831101</v>
          </cell>
          <cell r="AH825">
            <v>1.11036639857015</v>
          </cell>
          <cell r="AI825">
            <v>41</v>
          </cell>
          <cell r="AJ825">
            <v>49</v>
          </cell>
        </row>
        <row r="826">
          <cell r="B826" t="str">
            <v>C753LegiMATC</v>
          </cell>
          <cell r="C826" t="str">
            <v>Megateli et al. 2009</v>
          </cell>
          <cell r="D826">
            <v>2009</v>
          </cell>
          <cell r="E826" t="str">
            <v>Lemna gibba</v>
          </cell>
          <cell r="F826" t="str">
            <v xml:space="preserve">Lemna </v>
          </cell>
          <cell r="G826" t="str">
            <v>gibba</v>
          </cell>
          <cell r="H826"/>
          <cell r="I826" t="str">
            <v>plant</v>
          </cell>
          <cell r="J826" t="str">
            <v>NR</v>
          </cell>
          <cell r="K826" t="str">
            <v>growth</v>
          </cell>
          <cell r="L826" t="str">
            <v>MATC</v>
          </cell>
          <cell r="M826"/>
          <cell r="N826"/>
          <cell r="O826" t="str">
            <v>static</v>
          </cell>
          <cell r="P826" t="str">
            <v>Chronic</v>
          </cell>
          <cell r="Q826" t="str">
            <v>10-d</v>
          </cell>
          <cell r="R826"/>
          <cell r="S826" t="str">
            <v>WIP</v>
          </cell>
          <cell r="T826"/>
          <cell r="U826">
            <v>22</v>
          </cell>
          <cell r="V826" t="str">
            <v/>
          </cell>
          <cell r="W826" t="str">
            <v/>
          </cell>
          <cell r="X826" t="str">
            <v/>
          </cell>
          <cell r="Y826">
            <v>632.45553203367604</v>
          </cell>
          <cell r="Z826" t="str">
            <v/>
          </cell>
          <cell r="AA826">
            <v>0.5</v>
          </cell>
          <cell r="AB826">
            <v>10</v>
          </cell>
          <cell r="AC826">
            <v>40.0630612314052</v>
          </cell>
          <cell r="AD826">
            <v>0.48634553941466802</v>
          </cell>
          <cell r="AE826">
            <v>1.2475879430044E-4</v>
          </cell>
          <cell r="AF826">
            <v>2.3063824965911399</v>
          </cell>
          <cell r="AG826">
            <v>2.2934122798122298</v>
          </cell>
          <cell r="AH826">
            <v>0</v>
          </cell>
          <cell r="AI826" t="str">
            <v/>
          </cell>
          <cell r="AJ826">
            <v>52</v>
          </cell>
        </row>
        <row r="827">
          <cell r="B827" t="str">
            <v>C754LegiNOEC</v>
          </cell>
          <cell r="C827" t="str">
            <v>Van der Werff and Pruyt 1982</v>
          </cell>
          <cell r="D827">
            <v>1982</v>
          </cell>
          <cell r="E827" t="str">
            <v>Lemna gibba</v>
          </cell>
          <cell r="F827" t="str">
            <v xml:space="preserve">Lemna </v>
          </cell>
          <cell r="G827" t="str">
            <v>gibba</v>
          </cell>
          <cell r="H827"/>
          <cell r="I827" t="str">
            <v>plant</v>
          </cell>
          <cell r="J827" t="str">
            <v>NR</v>
          </cell>
          <cell r="K827" t="str">
            <v>growth</v>
          </cell>
          <cell r="L827" t="str">
            <v>NOEC</v>
          </cell>
          <cell r="M827"/>
          <cell r="N827"/>
          <cell r="O827" t="str">
            <v>renewal</v>
          </cell>
          <cell r="P827" t="str">
            <v>Chronic</v>
          </cell>
          <cell r="Q827" t="str">
            <v>70-d</v>
          </cell>
          <cell r="R827"/>
          <cell r="S827" t="str">
            <v>WIP</v>
          </cell>
          <cell r="T827"/>
          <cell r="U827" t="str">
            <v/>
          </cell>
          <cell r="V827" t="str">
            <v/>
          </cell>
          <cell r="W827" t="str">
            <v/>
          </cell>
          <cell r="X827">
            <v>650</v>
          </cell>
          <cell r="Y827">
            <v>640.9</v>
          </cell>
          <cell r="Z827" t="str">
            <v/>
          </cell>
          <cell r="AA827" t="str">
            <v/>
          </cell>
          <cell r="AB827" t="str">
            <v/>
          </cell>
          <cell r="AC827" t="str">
            <v/>
          </cell>
          <cell r="AD827" t="str">
            <v/>
          </cell>
          <cell r="AE827" t="str">
            <v/>
          </cell>
          <cell r="AF827" t="str">
            <v/>
          </cell>
          <cell r="AG827" t="str">
            <v/>
          </cell>
          <cell r="AH827" t="str">
            <v/>
          </cell>
          <cell r="AI827" t="str">
            <v/>
          </cell>
          <cell r="AJ827" t="str">
            <v/>
          </cell>
        </row>
        <row r="828">
          <cell r="B828" t="str">
            <v>C755LystEC20</v>
          </cell>
          <cell r="C828" t="str">
            <v>De Schamphelaere and Janssen 2010</v>
          </cell>
          <cell r="D828">
            <v>2010</v>
          </cell>
          <cell r="E828" t="str">
            <v>Lymnaea stagnalis</v>
          </cell>
          <cell r="F828" t="str">
            <v xml:space="preserve">Lymnaea </v>
          </cell>
          <cell r="G828" t="str">
            <v>stagnalis</v>
          </cell>
          <cell r="H828"/>
          <cell r="I828" t="str">
            <v>invertebrate</v>
          </cell>
          <cell r="J828" t="str">
            <v>juveniles</v>
          </cell>
          <cell r="K828" t="str">
            <v>growth</v>
          </cell>
          <cell r="L828" t="str">
            <v>EC20</v>
          </cell>
          <cell r="M828" t="str">
            <v>ZnCl2</v>
          </cell>
          <cell r="N828" t="str">
            <v>Measured - new and old</v>
          </cell>
          <cell r="O828" t="str">
            <v>renewal</v>
          </cell>
          <cell r="P828" t="str">
            <v>Chronic</v>
          </cell>
          <cell r="Q828" t="str">
            <v>28-d</v>
          </cell>
          <cell r="R828" t="str">
            <v>Lettuce ad libitum at initiation and renewal</v>
          </cell>
          <cell r="S828" t="str">
            <v>N-Ankeveen</v>
          </cell>
          <cell r="T828" t="str">
            <v>MLR</v>
          </cell>
          <cell r="U828">
            <v>20</v>
          </cell>
          <cell r="V828">
            <v>7.81</v>
          </cell>
          <cell r="W828" t="str">
            <v/>
          </cell>
          <cell r="X828" t="str">
            <v/>
          </cell>
          <cell r="Y828">
            <v>1766</v>
          </cell>
          <cell r="Z828" t="str">
            <v/>
          </cell>
          <cell r="AA828">
            <v>12.7</v>
          </cell>
          <cell r="AB828">
            <v>10</v>
          </cell>
          <cell r="AC828">
            <v>79.400000000000006</v>
          </cell>
          <cell r="AD828">
            <v>14</v>
          </cell>
          <cell r="AE828">
            <v>64.8</v>
          </cell>
          <cell r="AF828">
            <v>10.3</v>
          </cell>
          <cell r="AG828">
            <v>78.7</v>
          </cell>
          <cell r="AH828">
            <v>90.8</v>
          </cell>
          <cell r="AI828">
            <v>29.5</v>
          </cell>
          <cell r="AJ828">
            <v>255.91380000000001</v>
          </cell>
        </row>
        <row r="829">
          <cell r="B829" t="str">
            <v>C756LystEC20</v>
          </cell>
          <cell r="C829" t="str">
            <v>De Schamphelaere and Janssen 2010</v>
          </cell>
          <cell r="D829">
            <v>2010</v>
          </cell>
          <cell r="E829" t="str">
            <v>Lymnaea stagnalis</v>
          </cell>
          <cell r="F829" t="str">
            <v xml:space="preserve">Lymnaea </v>
          </cell>
          <cell r="G829" t="str">
            <v>stagnalis</v>
          </cell>
          <cell r="H829"/>
          <cell r="I829" t="str">
            <v>invertebrate</v>
          </cell>
          <cell r="J829" t="str">
            <v>juveniles</v>
          </cell>
          <cell r="K829" t="str">
            <v>growth</v>
          </cell>
          <cell r="L829" t="str">
            <v>EC20</v>
          </cell>
          <cell r="M829" t="str">
            <v>ZnCl2</v>
          </cell>
          <cell r="N829" t="str">
            <v>Measured - new and old</v>
          </cell>
          <cell r="O829" t="str">
            <v>renewal</v>
          </cell>
          <cell r="P829" t="str">
            <v>Chronic</v>
          </cell>
          <cell r="Q829" t="str">
            <v>28-d</v>
          </cell>
          <cell r="R829" t="str">
            <v>Lettuce ad libitum at initiation and renewal</v>
          </cell>
          <cell r="S829" t="str">
            <v>N-Markermeer</v>
          </cell>
          <cell r="T829" t="str">
            <v>MLR</v>
          </cell>
          <cell r="U829">
            <v>20</v>
          </cell>
          <cell r="V829">
            <v>7.9</v>
          </cell>
          <cell r="W829" t="str">
            <v/>
          </cell>
          <cell r="X829" t="str">
            <v/>
          </cell>
          <cell r="Y829">
            <v>1034</v>
          </cell>
          <cell r="Z829" t="str">
            <v/>
          </cell>
          <cell r="AA829">
            <v>7.82</v>
          </cell>
          <cell r="AB829">
            <v>10</v>
          </cell>
          <cell r="AC829">
            <v>64.400000000000006</v>
          </cell>
          <cell r="AD829">
            <v>15.7</v>
          </cell>
          <cell r="AE829">
            <v>75.599999999999994</v>
          </cell>
          <cell r="AF829">
            <v>13.6</v>
          </cell>
          <cell r="AG829">
            <v>57.2</v>
          </cell>
          <cell r="AH829">
            <v>93.8</v>
          </cell>
          <cell r="AI829">
            <v>26.22</v>
          </cell>
          <cell r="AJ829">
            <v>225.45939999999999</v>
          </cell>
        </row>
        <row r="830">
          <cell r="B830" t="str">
            <v>C757LystEC20</v>
          </cell>
          <cell r="C830" t="str">
            <v>De Schamphelaere and Janssen 2010</v>
          </cell>
          <cell r="D830">
            <v>2010</v>
          </cell>
          <cell r="E830" t="str">
            <v>Lymnaea stagnalis</v>
          </cell>
          <cell r="F830" t="str">
            <v xml:space="preserve">Lymnaea </v>
          </cell>
          <cell r="G830" t="str">
            <v>stagnalis</v>
          </cell>
          <cell r="H830"/>
          <cell r="I830" t="str">
            <v>invertebrate</v>
          </cell>
          <cell r="J830" t="str">
            <v>juveniles</v>
          </cell>
          <cell r="K830" t="str">
            <v>growth</v>
          </cell>
          <cell r="L830" t="str">
            <v>EC20</v>
          </cell>
          <cell r="M830" t="str">
            <v>ZnCl2</v>
          </cell>
          <cell r="N830" t="str">
            <v>Measured - new and old</v>
          </cell>
          <cell r="O830" t="str">
            <v>renewal</v>
          </cell>
          <cell r="P830" t="str">
            <v>Chronic</v>
          </cell>
          <cell r="Q830" t="str">
            <v>28-d</v>
          </cell>
          <cell r="R830" t="str">
            <v>Lettuce ad libitum at initiation and renewal</v>
          </cell>
          <cell r="S830" t="str">
            <v>N-Voyon</v>
          </cell>
          <cell r="T830" t="str">
            <v>MLR</v>
          </cell>
          <cell r="U830">
            <v>20</v>
          </cell>
          <cell r="V830">
            <v>7.41</v>
          </cell>
          <cell r="W830" t="str">
            <v/>
          </cell>
          <cell r="X830" t="str">
            <v/>
          </cell>
          <cell r="Y830">
            <v>254</v>
          </cell>
          <cell r="Z830" t="str">
            <v/>
          </cell>
          <cell r="AA830">
            <v>2.85</v>
          </cell>
          <cell r="AB830">
            <v>10</v>
          </cell>
          <cell r="AC830">
            <v>8.8000000000000007</v>
          </cell>
          <cell r="AD830">
            <v>3.8</v>
          </cell>
          <cell r="AE830">
            <v>7.1</v>
          </cell>
          <cell r="AF830">
            <v>0.9</v>
          </cell>
          <cell r="AG830">
            <v>17.2</v>
          </cell>
          <cell r="AH830">
            <v>9.5</v>
          </cell>
          <cell r="AI830">
            <v>5.57</v>
          </cell>
          <cell r="AJ830">
            <v>37.622</v>
          </cell>
        </row>
        <row r="831">
          <cell r="B831" t="str">
            <v>C758LystEC20</v>
          </cell>
          <cell r="C831" t="str">
            <v>De Schamphelaere and Janssen 2010</v>
          </cell>
          <cell r="D831">
            <v>2010</v>
          </cell>
          <cell r="E831" t="str">
            <v>Lymnaea stagnalis</v>
          </cell>
          <cell r="F831" t="str">
            <v xml:space="preserve">Lymnaea </v>
          </cell>
          <cell r="G831" t="str">
            <v>stagnalis</v>
          </cell>
          <cell r="H831"/>
          <cell r="I831" t="str">
            <v>invertebrate</v>
          </cell>
          <cell r="J831" t="str">
            <v>juveniles</v>
          </cell>
          <cell r="K831" t="str">
            <v>growth</v>
          </cell>
          <cell r="L831" t="str">
            <v>EC20</v>
          </cell>
          <cell r="M831" t="str">
            <v>ZnCl2</v>
          </cell>
          <cell r="N831" t="str">
            <v>Measured - new and old</v>
          </cell>
          <cell r="O831" t="str">
            <v>renewal</v>
          </cell>
          <cell r="P831" t="str">
            <v>Chronic</v>
          </cell>
          <cell r="Q831" t="str">
            <v>28-d</v>
          </cell>
          <cell r="R831" t="str">
            <v>Lettuce ad libitum at initiation and renewal</v>
          </cell>
          <cell r="S831" t="str">
            <v>N-Brisy</v>
          </cell>
          <cell r="T831" t="str">
            <v>MLR</v>
          </cell>
          <cell r="U831">
            <v>20</v>
          </cell>
          <cell r="V831">
            <v>6.77</v>
          </cell>
          <cell r="W831" t="str">
            <v/>
          </cell>
          <cell r="X831" t="str">
            <v/>
          </cell>
          <cell r="Y831">
            <v>295</v>
          </cell>
          <cell r="Z831" t="str">
            <v/>
          </cell>
          <cell r="AA831">
            <v>1.5</v>
          </cell>
          <cell r="AB831">
            <v>10</v>
          </cell>
          <cell r="AC831">
            <v>9.8000000000000007</v>
          </cell>
          <cell r="AD831">
            <v>4</v>
          </cell>
          <cell r="AE831">
            <v>8</v>
          </cell>
          <cell r="AF831">
            <v>2.6</v>
          </cell>
          <cell r="AG831">
            <v>20.100000000000001</v>
          </cell>
          <cell r="AH831">
            <v>14.6</v>
          </cell>
          <cell r="AI831">
            <v>2.81</v>
          </cell>
          <cell r="AJ831">
            <v>40.942599999999999</v>
          </cell>
        </row>
        <row r="832">
          <cell r="B832" t="str">
            <v>C759LystEC20</v>
          </cell>
          <cell r="C832" t="str">
            <v>De Schamphelaere and Janssen 2010</v>
          </cell>
          <cell r="D832">
            <v>2010</v>
          </cell>
          <cell r="E832" t="str">
            <v>Lymnaea stagnalis</v>
          </cell>
          <cell r="F832" t="str">
            <v xml:space="preserve">Lymnaea </v>
          </cell>
          <cell r="G832" t="str">
            <v>stagnalis</v>
          </cell>
          <cell r="H832"/>
          <cell r="I832" t="str">
            <v>invertebrate</v>
          </cell>
          <cell r="J832" t="str">
            <v>juveniles</v>
          </cell>
          <cell r="K832" t="str">
            <v>growth</v>
          </cell>
          <cell r="L832" t="str">
            <v>EC20</v>
          </cell>
          <cell r="M832" t="str">
            <v>ZnCl2</v>
          </cell>
          <cell r="N832" t="str">
            <v>Measured - new and old</v>
          </cell>
          <cell r="O832" t="str">
            <v>renewal</v>
          </cell>
          <cell r="P832" t="str">
            <v>Chronic</v>
          </cell>
          <cell r="Q832" t="str">
            <v>28-d</v>
          </cell>
          <cell r="R832" t="str">
            <v>Lettuce ad libitum at initiation and renewal</v>
          </cell>
          <cell r="S832" t="str">
            <v>N-Brisy - high pH</v>
          </cell>
          <cell r="T832" t="str">
            <v>MLR</v>
          </cell>
          <cell r="U832">
            <v>20</v>
          </cell>
          <cell r="V832">
            <v>8.2799999999999994</v>
          </cell>
          <cell r="W832" t="str">
            <v/>
          </cell>
          <cell r="X832" t="str">
            <v/>
          </cell>
          <cell r="Y832">
            <v>403</v>
          </cell>
          <cell r="Z832" t="str">
            <v/>
          </cell>
          <cell r="AA832">
            <v>1.71</v>
          </cell>
          <cell r="AB832">
            <v>10</v>
          </cell>
          <cell r="AC832">
            <v>9.6999999999999993</v>
          </cell>
          <cell r="AD832">
            <v>3.9</v>
          </cell>
          <cell r="AE832">
            <v>75.400000000000006</v>
          </cell>
          <cell r="AF832">
            <v>3.8</v>
          </cell>
          <cell r="AG832">
            <v>20.100000000000001</v>
          </cell>
          <cell r="AH832">
            <v>14.6</v>
          </cell>
          <cell r="AI832">
            <v>36.380000000000003</v>
          </cell>
          <cell r="AJ832">
            <v>40.281100000000002</v>
          </cell>
        </row>
        <row r="833">
          <cell r="B833" t="str">
            <v>C760LystEC20</v>
          </cell>
          <cell r="C833" t="str">
            <v>De Schamphelaere and Janssen 2010</v>
          </cell>
          <cell r="D833">
            <v>2010</v>
          </cell>
          <cell r="E833" t="str">
            <v>Lymnaea stagnalis</v>
          </cell>
          <cell r="F833" t="str">
            <v xml:space="preserve">Lymnaea </v>
          </cell>
          <cell r="G833" t="str">
            <v>stagnalis</v>
          </cell>
          <cell r="H833"/>
          <cell r="I833" t="str">
            <v>invertebrate</v>
          </cell>
          <cell r="J833" t="str">
            <v>juveniles</v>
          </cell>
          <cell r="K833" t="str">
            <v>growth</v>
          </cell>
          <cell r="L833" t="str">
            <v>EC20</v>
          </cell>
          <cell r="M833" t="str">
            <v>ZnCl2</v>
          </cell>
          <cell r="N833" t="str">
            <v>Measured - new and old</v>
          </cell>
          <cell r="O833" t="str">
            <v>renewal</v>
          </cell>
          <cell r="P833" t="str">
            <v>Chronic</v>
          </cell>
          <cell r="Q833" t="str">
            <v>28-d</v>
          </cell>
          <cell r="R833" t="str">
            <v>Lettuce ad libitum at initiation and renewal</v>
          </cell>
          <cell r="S833" t="str">
            <v>N-Brisy - high pH and Ca</v>
          </cell>
          <cell r="T833" t="str">
            <v>MLR</v>
          </cell>
          <cell r="U833">
            <v>20</v>
          </cell>
          <cell r="V833">
            <v>8.25</v>
          </cell>
          <cell r="W833" t="str">
            <v/>
          </cell>
          <cell r="X833" t="str">
            <v/>
          </cell>
          <cell r="Y833">
            <v>846</v>
          </cell>
          <cell r="Z833" t="str">
            <v/>
          </cell>
          <cell r="AA833">
            <v>1.53</v>
          </cell>
          <cell r="AB833">
            <v>10</v>
          </cell>
          <cell r="AC833">
            <v>112</v>
          </cell>
          <cell r="AD833">
            <v>3.8</v>
          </cell>
          <cell r="AE833">
            <v>76</v>
          </cell>
          <cell r="AF833">
            <v>4</v>
          </cell>
          <cell r="AG833">
            <v>20.100000000000001</v>
          </cell>
          <cell r="AH833">
            <v>192.1</v>
          </cell>
          <cell r="AI833">
            <v>34.79</v>
          </cell>
          <cell r="AJ833">
            <v>295.31240000000003</v>
          </cell>
        </row>
        <row r="834">
          <cell r="B834" t="str">
            <v>C761Miae</v>
          </cell>
          <cell r="C834" t="str">
            <v>Zeng and Wang 2009</v>
          </cell>
          <cell r="D834">
            <v>2009</v>
          </cell>
          <cell r="E834" t="str">
            <v>Microcystis aeruginosa</v>
          </cell>
          <cell r="F834" t="str">
            <v xml:space="preserve">Microcystis </v>
          </cell>
          <cell r="G834" t="str">
            <v>aeruginosa</v>
          </cell>
          <cell r="H834"/>
          <cell r="I834" t="str">
            <v>cyanobacteria</v>
          </cell>
          <cell r="J834" t="str">
            <v>NA</v>
          </cell>
          <cell r="K834" t="str">
            <v>growth rate</v>
          </cell>
          <cell r="L834"/>
          <cell r="M834"/>
          <cell r="N834"/>
          <cell r="O834" t="str">
            <v>static</v>
          </cell>
          <cell r="P834" t="str">
            <v>Chronic</v>
          </cell>
          <cell r="Q834" t="str">
            <v>48-hr</v>
          </cell>
          <cell r="R834"/>
          <cell r="S834" t="str">
            <v>WIP</v>
          </cell>
          <cell r="T834"/>
          <cell r="U834" t="str">
            <v/>
          </cell>
          <cell r="V834" t="str">
            <v/>
          </cell>
          <cell r="W834" t="str">
            <v/>
          </cell>
          <cell r="X834" t="str">
            <v/>
          </cell>
          <cell r="Y834">
            <v>24.7</v>
          </cell>
          <cell r="Z834" t="str">
            <v/>
          </cell>
          <cell r="AA834" t="str">
            <v/>
          </cell>
          <cell r="AB834" t="str">
            <v/>
          </cell>
          <cell r="AC834" t="str">
            <v/>
          </cell>
          <cell r="AD834" t="str">
            <v/>
          </cell>
          <cell r="AE834" t="str">
            <v/>
          </cell>
          <cell r="AF834" t="str">
            <v/>
          </cell>
          <cell r="AG834" t="str">
            <v/>
          </cell>
          <cell r="AH834" t="str">
            <v/>
          </cell>
          <cell r="AI834" t="str">
            <v/>
          </cell>
          <cell r="AJ834">
            <v>14.7</v>
          </cell>
        </row>
        <row r="835">
          <cell r="B835" t="str">
            <v>C762Miae</v>
          </cell>
          <cell r="C835" t="str">
            <v>Zeng and Wang 2009</v>
          </cell>
          <cell r="D835">
            <v>2009</v>
          </cell>
          <cell r="E835" t="str">
            <v>Microcystis aeruginosa</v>
          </cell>
          <cell r="F835" t="str">
            <v xml:space="preserve">Microcystis </v>
          </cell>
          <cell r="G835" t="str">
            <v>aeruginosa</v>
          </cell>
          <cell r="H835"/>
          <cell r="I835" t="str">
            <v>cyanobacteria</v>
          </cell>
          <cell r="J835" t="str">
            <v>NA</v>
          </cell>
          <cell r="K835" t="str">
            <v>growth rate</v>
          </cell>
          <cell r="L835"/>
          <cell r="M835"/>
          <cell r="N835"/>
          <cell r="O835" t="str">
            <v>static</v>
          </cell>
          <cell r="P835" t="str">
            <v>Chronic</v>
          </cell>
          <cell r="Q835" t="str">
            <v>48-hr</v>
          </cell>
          <cell r="R835"/>
          <cell r="S835" t="str">
            <v>WIP</v>
          </cell>
          <cell r="T835"/>
          <cell r="U835" t="str">
            <v/>
          </cell>
          <cell r="V835" t="str">
            <v/>
          </cell>
          <cell r="W835" t="str">
            <v/>
          </cell>
          <cell r="X835" t="str">
            <v/>
          </cell>
          <cell r="Y835">
            <v>36.4</v>
          </cell>
          <cell r="Z835" t="str">
            <v/>
          </cell>
          <cell r="AA835" t="str">
            <v/>
          </cell>
          <cell r="AB835" t="str">
            <v/>
          </cell>
          <cell r="AC835" t="str">
            <v/>
          </cell>
          <cell r="AD835" t="str">
            <v/>
          </cell>
          <cell r="AE835" t="str">
            <v/>
          </cell>
          <cell r="AF835" t="str">
            <v/>
          </cell>
          <cell r="AG835" t="str">
            <v/>
          </cell>
          <cell r="AH835" t="str">
            <v/>
          </cell>
          <cell r="AI835" t="str">
            <v/>
          </cell>
          <cell r="AJ835">
            <v>14.7</v>
          </cell>
        </row>
        <row r="836">
          <cell r="B836" t="str">
            <v>C763Miae</v>
          </cell>
          <cell r="C836" t="str">
            <v>Zeng and Wang 2009</v>
          </cell>
          <cell r="D836">
            <v>2009</v>
          </cell>
          <cell r="E836" t="str">
            <v>Microcystis aeruginosa</v>
          </cell>
          <cell r="F836" t="str">
            <v xml:space="preserve">Microcystis </v>
          </cell>
          <cell r="G836" t="str">
            <v>aeruginosa</v>
          </cell>
          <cell r="H836"/>
          <cell r="I836" t="str">
            <v>cyanobacteria</v>
          </cell>
          <cell r="J836" t="str">
            <v>NA</v>
          </cell>
          <cell r="K836" t="str">
            <v>growth rate</v>
          </cell>
          <cell r="L836"/>
          <cell r="M836"/>
          <cell r="N836"/>
          <cell r="O836" t="str">
            <v>static</v>
          </cell>
          <cell r="P836" t="str">
            <v>Chronic</v>
          </cell>
          <cell r="Q836" t="str">
            <v>48-hr</v>
          </cell>
          <cell r="R836"/>
          <cell r="S836" t="str">
            <v>WIP</v>
          </cell>
          <cell r="T836"/>
          <cell r="U836" t="str">
            <v/>
          </cell>
          <cell r="V836" t="str">
            <v/>
          </cell>
          <cell r="W836" t="str">
            <v/>
          </cell>
          <cell r="X836" t="str">
            <v/>
          </cell>
          <cell r="Y836">
            <v>20.8</v>
          </cell>
          <cell r="Z836" t="str">
            <v/>
          </cell>
          <cell r="AA836" t="str">
            <v/>
          </cell>
          <cell r="AB836" t="str">
            <v/>
          </cell>
          <cell r="AC836" t="str">
            <v/>
          </cell>
          <cell r="AD836" t="str">
            <v/>
          </cell>
          <cell r="AE836" t="str">
            <v/>
          </cell>
          <cell r="AF836" t="str">
            <v/>
          </cell>
          <cell r="AG836" t="str">
            <v/>
          </cell>
          <cell r="AH836" t="str">
            <v/>
          </cell>
          <cell r="AI836" t="str">
            <v/>
          </cell>
          <cell r="AJ836">
            <v>14.7</v>
          </cell>
        </row>
        <row r="837">
          <cell r="B837" t="str">
            <v>C764Miae</v>
          </cell>
          <cell r="C837" t="str">
            <v>Zeng and Wang 2009</v>
          </cell>
          <cell r="D837">
            <v>2009</v>
          </cell>
          <cell r="E837" t="str">
            <v>Microcystis aeruginosa</v>
          </cell>
          <cell r="F837" t="str">
            <v xml:space="preserve">Microcystis </v>
          </cell>
          <cell r="G837" t="str">
            <v>aeruginosa</v>
          </cell>
          <cell r="H837"/>
          <cell r="I837" t="str">
            <v>cyanobacteria</v>
          </cell>
          <cell r="J837" t="str">
            <v>NA</v>
          </cell>
          <cell r="K837" t="str">
            <v>growth rate</v>
          </cell>
          <cell r="L837"/>
          <cell r="M837"/>
          <cell r="N837"/>
          <cell r="O837" t="str">
            <v>static</v>
          </cell>
          <cell r="P837" t="str">
            <v>Chronic</v>
          </cell>
          <cell r="Q837" t="str">
            <v>48-hr</v>
          </cell>
          <cell r="R837"/>
          <cell r="S837" t="str">
            <v>WIP</v>
          </cell>
          <cell r="T837"/>
          <cell r="U837" t="str">
            <v/>
          </cell>
          <cell r="V837" t="str">
            <v/>
          </cell>
          <cell r="W837" t="str">
            <v/>
          </cell>
          <cell r="X837" t="str">
            <v/>
          </cell>
          <cell r="Y837">
            <v>37.1</v>
          </cell>
          <cell r="Z837" t="str">
            <v/>
          </cell>
          <cell r="AA837" t="str">
            <v/>
          </cell>
          <cell r="AB837" t="str">
            <v/>
          </cell>
          <cell r="AC837" t="str">
            <v/>
          </cell>
          <cell r="AD837" t="str">
            <v/>
          </cell>
          <cell r="AE837" t="str">
            <v/>
          </cell>
          <cell r="AF837" t="str">
            <v/>
          </cell>
          <cell r="AG837" t="str">
            <v/>
          </cell>
          <cell r="AH837" t="str">
            <v/>
          </cell>
          <cell r="AI837" t="str">
            <v/>
          </cell>
          <cell r="AJ837">
            <v>14.7</v>
          </cell>
        </row>
        <row r="838">
          <cell r="B838" t="str">
            <v>C765OnclEC20</v>
          </cell>
          <cell r="C838" t="str">
            <v>Brinkman and Hansen 2004</v>
          </cell>
          <cell r="D838">
            <v>2004</v>
          </cell>
          <cell r="E838" t="str">
            <v>Oncorhynchus clarkii</v>
          </cell>
          <cell r="F838" t="str">
            <v xml:space="preserve">Oncorhynchus </v>
          </cell>
          <cell r="G838" t="str">
            <v>clarkii</v>
          </cell>
          <cell r="H838"/>
          <cell r="I838" t="str">
            <v>fish</v>
          </cell>
          <cell r="J838" t="str">
            <v>fry</v>
          </cell>
          <cell r="K838" t="str">
            <v>survival</v>
          </cell>
          <cell r="L838" t="str">
            <v>EC20</v>
          </cell>
          <cell r="M838" t="str">
            <v>ZnSO4</v>
          </cell>
          <cell r="N838" t="str">
            <v>Measured - weekly</v>
          </cell>
          <cell r="O838" t="str">
            <v>flow through</v>
          </cell>
          <cell r="P838" t="str">
            <v>Chronic</v>
          </cell>
          <cell r="Q838" t="str">
            <v>30-d</v>
          </cell>
          <cell r="R838" t="str">
            <v>trout food - 4 times per day for 3% body weight</v>
          </cell>
          <cell r="S838" t="str">
            <v>T+RO-dechlorinated Fort Collins water mixed with RO water</v>
          </cell>
          <cell r="T838"/>
          <cell r="U838">
            <v>12.1</v>
          </cell>
          <cell r="V838">
            <v>7.24</v>
          </cell>
          <cell r="W838" t="str">
            <v/>
          </cell>
          <cell r="X838" t="str">
            <v/>
          </cell>
          <cell r="Y838">
            <v>133</v>
          </cell>
          <cell r="Z838" t="str">
            <v/>
          </cell>
          <cell r="AA838">
            <v>1.7</v>
          </cell>
          <cell r="AB838">
            <v>10</v>
          </cell>
          <cell r="AC838">
            <v>11.206609808102346</v>
          </cell>
          <cell r="AD838">
            <v>0.79573560767590623</v>
          </cell>
          <cell r="AE838">
            <v>1.3262260127931771</v>
          </cell>
          <cell r="AF838">
            <v>0.39786780383795312</v>
          </cell>
          <cell r="AG838">
            <v>8.1562899786780392</v>
          </cell>
          <cell r="AH838">
            <v>1.5914712153518125</v>
          </cell>
          <cell r="AI838">
            <v>23.5</v>
          </cell>
          <cell r="AJ838">
            <v>31.1</v>
          </cell>
        </row>
        <row r="839">
          <cell r="B839" t="str">
            <v>C766OnclEC50</v>
          </cell>
          <cell r="C839" t="str">
            <v>Brinkman and Hansen 2004</v>
          </cell>
          <cell r="D839">
            <v>2004</v>
          </cell>
          <cell r="E839" t="str">
            <v>Oncorhynchus clarkii</v>
          </cell>
          <cell r="F839" t="str">
            <v xml:space="preserve">Oncorhynchus </v>
          </cell>
          <cell r="G839" t="str">
            <v>clarkii</v>
          </cell>
          <cell r="H839"/>
          <cell r="I839" t="str">
            <v>fish</v>
          </cell>
          <cell r="J839" t="str">
            <v>fry</v>
          </cell>
          <cell r="K839" t="str">
            <v>survival</v>
          </cell>
          <cell r="L839" t="str">
            <v>EC50</v>
          </cell>
          <cell r="M839" t="str">
            <v>ZnSO4</v>
          </cell>
          <cell r="N839" t="str">
            <v>Measured - weekly</v>
          </cell>
          <cell r="O839" t="str">
            <v>flow through</v>
          </cell>
          <cell r="P839" t="str">
            <v>Chronic</v>
          </cell>
          <cell r="Q839" t="str">
            <v>30-d</v>
          </cell>
          <cell r="R839" t="str">
            <v>trout food - 4 times per day for 3% body weight</v>
          </cell>
          <cell r="S839" t="str">
            <v>T+RO-dechlorinated Fort Collins water mixed with RO water</v>
          </cell>
          <cell r="T839"/>
          <cell r="U839">
            <v>12.1</v>
          </cell>
          <cell r="V839">
            <v>7.24</v>
          </cell>
          <cell r="W839" t="str">
            <v/>
          </cell>
          <cell r="X839" t="str">
            <v/>
          </cell>
          <cell r="Y839">
            <v>155</v>
          </cell>
          <cell r="Z839" t="str">
            <v/>
          </cell>
          <cell r="AA839">
            <v>1.7</v>
          </cell>
          <cell r="AB839">
            <v>10</v>
          </cell>
          <cell r="AC839">
            <v>11.206609808102346</v>
          </cell>
          <cell r="AD839">
            <v>0.79573560767590623</v>
          </cell>
          <cell r="AE839">
            <v>1.3262260127931771</v>
          </cell>
          <cell r="AF839">
            <v>0.39786780383795312</v>
          </cell>
          <cell r="AG839">
            <v>8.1562899786780392</v>
          </cell>
          <cell r="AH839">
            <v>1.5914712153518125</v>
          </cell>
          <cell r="AI839">
            <v>23.5</v>
          </cell>
          <cell r="AJ839">
            <v>31.1</v>
          </cell>
        </row>
        <row r="840">
          <cell r="B840" t="str">
            <v>C767OnclMATC</v>
          </cell>
          <cell r="C840" t="str">
            <v>Brinkman and Hansen 2004</v>
          </cell>
          <cell r="D840">
            <v>2004</v>
          </cell>
          <cell r="E840" t="str">
            <v>Oncorhynchus clarkii</v>
          </cell>
          <cell r="F840" t="str">
            <v xml:space="preserve">Oncorhynchus </v>
          </cell>
          <cell r="G840" t="str">
            <v>clarkii</v>
          </cell>
          <cell r="H840"/>
          <cell r="I840" t="str">
            <v>fish</v>
          </cell>
          <cell r="J840" t="str">
            <v>fry</v>
          </cell>
          <cell r="K840" t="str">
            <v>survival</v>
          </cell>
          <cell r="L840" t="str">
            <v>MATC</v>
          </cell>
          <cell r="M840" t="str">
            <v>ZnSO4</v>
          </cell>
          <cell r="N840" t="str">
            <v>Measured - weekly</v>
          </cell>
          <cell r="O840" t="str">
            <v>flow through</v>
          </cell>
          <cell r="P840" t="str">
            <v>Chronic</v>
          </cell>
          <cell r="Q840" t="str">
            <v>30-d</v>
          </cell>
          <cell r="R840" t="str">
            <v>trout food - 4 times per day for 3% body weight</v>
          </cell>
          <cell r="S840" t="str">
            <v>T+RO-dechlorinated Fort Collins water mixed with RO water</v>
          </cell>
          <cell r="T840"/>
          <cell r="U840">
            <v>12.1</v>
          </cell>
          <cell r="V840">
            <v>7.24</v>
          </cell>
          <cell r="W840" t="str">
            <v/>
          </cell>
          <cell r="X840" t="str">
            <v/>
          </cell>
          <cell r="Y840">
            <v>134</v>
          </cell>
          <cell r="Z840" t="str">
            <v/>
          </cell>
          <cell r="AA840">
            <v>1.7</v>
          </cell>
          <cell r="AB840">
            <v>10</v>
          </cell>
          <cell r="AC840">
            <v>11.206609808102346</v>
          </cell>
          <cell r="AD840">
            <v>0.79573560767590623</v>
          </cell>
          <cell r="AE840">
            <v>1.3262260127931771</v>
          </cell>
          <cell r="AF840">
            <v>0.39786780383795312</v>
          </cell>
          <cell r="AG840">
            <v>8.1562899786780392</v>
          </cell>
          <cell r="AH840">
            <v>1.5914712153518125</v>
          </cell>
          <cell r="AI840">
            <v>23.5</v>
          </cell>
          <cell r="AJ840">
            <v>31.1</v>
          </cell>
        </row>
        <row r="841">
          <cell r="B841" t="str">
            <v>C768OnclNOEC</v>
          </cell>
          <cell r="C841" t="str">
            <v>Brinkman and Hansen 2004</v>
          </cell>
          <cell r="D841">
            <v>2004</v>
          </cell>
          <cell r="E841" t="str">
            <v>Oncorhynchus clarkii</v>
          </cell>
          <cell r="F841" t="str">
            <v xml:space="preserve">Oncorhynchus </v>
          </cell>
          <cell r="G841" t="str">
            <v>clarkii</v>
          </cell>
          <cell r="H841"/>
          <cell r="I841" t="str">
            <v>fish</v>
          </cell>
          <cell r="J841" t="str">
            <v>fry</v>
          </cell>
          <cell r="K841" t="str">
            <v>survival</v>
          </cell>
          <cell r="L841" t="str">
            <v>NOEC</v>
          </cell>
          <cell r="M841" t="str">
            <v>ZnSO4</v>
          </cell>
          <cell r="N841" t="str">
            <v>Measured - weekly</v>
          </cell>
          <cell r="O841" t="str">
            <v>flow through</v>
          </cell>
          <cell r="P841" t="str">
            <v>Chronic</v>
          </cell>
          <cell r="Q841" t="str">
            <v>30-d</v>
          </cell>
          <cell r="R841" t="str">
            <v>trout food - 4 times per day for 3% body weight</v>
          </cell>
          <cell r="S841" t="str">
            <v>T+RO-dechlorinated Fort Collins water mixed with RO water</v>
          </cell>
          <cell r="T841"/>
          <cell r="U841">
            <v>12.1</v>
          </cell>
          <cell r="V841">
            <v>7.24</v>
          </cell>
          <cell r="W841" t="str">
            <v/>
          </cell>
          <cell r="X841" t="str">
            <v/>
          </cell>
          <cell r="Y841">
            <v>95</v>
          </cell>
          <cell r="Z841" t="str">
            <v/>
          </cell>
          <cell r="AA841">
            <v>1.7</v>
          </cell>
          <cell r="AB841">
            <v>10</v>
          </cell>
          <cell r="AC841">
            <v>11.206609808102346</v>
          </cell>
          <cell r="AD841">
            <v>0.79573560767590623</v>
          </cell>
          <cell r="AE841">
            <v>1.3262260127931771</v>
          </cell>
          <cell r="AF841">
            <v>0.39786780383795312</v>
          </cell>
          <cell r="AG841">
            <v>8.1562899786780392</v>
          </cell>
          <cell r="AH841">
            <v>1.5914712153518125</v>
          </cell>
          <cell r="AI841">
            <v>23.5</v>
          </cell>
          <cell r="AJ841">
            <v>31.1</v>
          </cell>
        </row>
        <row r="842">
          <cell r="B842" t="str">
            <v>C769OnclLOEC</v>
          </cell>
          <cell r="C842" t="str">
            <v>Brinkman and Hansen 2004</v>
          </cell>
          <cell r="D842">
            <v>2004</v>
          </cell>
          <cell r="E842" t="str">
            <v>Oncorhynchus clarkii</v>
          </cell>
          <cell r="F842" t="str">
            <v xml:space="preserve">Oncorhynchus </v>
          </cell>
          <cell r="G842" t="str">
            <v>clarkii</v>
          </cell>
          <cell r="H842"/>
          <cell r="I842" t="str">
            <v>fish</v>
          </cell>
          <cell r="J842" t="str">
            <v>fry</v>
          </cell>
          <cell r="K842" t="str">
            <v>survival</v>
          </cell>
          <cell r="L842" t="str">
            <v>LOEC</v>
          </cell>
          <cell r="M842" t="str">
            <v>ZnSO4</v>
          </cell>
          <cell r="N842" t="str">
            <v>Measured - weekly</v>
          </cell>
          <cell r="O842" t="str">
            <v>flow through</v>
          </cell>
          <cell r="P842" t="str">
            <v>Chronic</v>
          </cell>
          <cell r="Q842" t="str">
            <v>30-d</v>
          </cell>
          <cell r="R842" t="str">
            <v>trout food - 4 times per day for 3% body weight</v>
          </cell>
          <cell r="S842" t="str">
            <v>T+RO-dechlorinated Fort Collins water mixed with RO water</v>
          </cell>
          <cell r="T842"/>
          <cell r="U842">
            <v>12.1</v>
          </cell>
          <cell r="V842">
            <v>7.24</v>
          </cell>
          <cell r="W842" t="str">
            <v/>
          </cell>
          <cell r="X842" t="str">
            <v/>
          </cell>
          <cell r="Y842">
            <v>190</v>
          </cell>
          <cell r="Z842" t="str">
            <v/>
          </cell>
          <cell r="AA842">
            <v>1.7</v>
          </cell>
          <cell r="AB842">
            <v>10</v>
          </cell>
          <cell r="AC842">
            <v>11.206609808102346</v>
          </cell>
          <cell r="AD842">
            <v>0.79573560767590623</v>
          </cell>
          <cell r="AE842">
            <v>1.3262260127931771</v>
          </cell>
          <cell r="AF842">
            <v>0.39786780383795312</v>
          </cell>
          <cell r="AG842">
            <v>8.1562899786780392</v>
          </cell>
          <cell r="AH842">
            <v>1.5914712153518125</v>
          </cell>
          <cell r="AI842">
            <v>23.5</v>
          </cell>
          <cell r="AJ842">
            <v>31.1</v>
          </cell>
        </row>
        <row r="843">
          <cell r="B843" t="str">
            <v>C770OnclEC20</v>
          </cell>
          <cell r="C843" t="str">
            <v>Brinkman and Hansen 2004</v>
          </cell>
          <cell r="D843">
            <v>2004</v>
          </cell>
          <cell r="E843" t="str">
            <v>Oncorhynchus clarkii</v>
          </cell>
          <cell r="F843" t="str">
            <v xml:space="preserve">Oncorhynchus </v>
          </cell>
          <cell r="G843" t="str">
            <v>clarkii</v>
          </cell>
          <cell r="H843"/>
          <cell r="I843" t="str">
            <v>fish</v>
          </cell>
          <cell r="J843" t="str">
            <v>fry</v>
          </cell>
          <cell r="K843" t="str">
            <v>biomass</v>
          </cell>
          <cell r="L843" t="str">
            <v>EC20</v>
          </cell>
          <cell r="M843" t="str">
            <v>ZnSO4</v>
          </cell>
          <cell r="N843" t="str">
            <v>Measured - weekly</v>
          </cell>
          <cell r="O843" t="str">
            <v>flow through</v>
          </cell>
          <cell r="P843" t="str">
            <v>Chronic</v>
          </cell>
          <cell r="Q843" t="str">
            <v>30-d</v>
          </cell>
          <cell r="R843" t="str">
            <v>trout food - 4 times per day for 3% body weight</v>
          </cell>
          <cell r="S843" t="str">
            <v>T+RO-dechlorinated Fort Collins water mixed with RO water</v>
          </cell>
          <cell r="T843"/>
          <cell r="U843">
            <v>12.1</v>
          </cell>
          <cell r="V843">
            <v>7.24</v>
          </cell>
          <cell r="W843" t="str">
            <v/>
          </cell>
          <cell r="X843" t="str">
            <v/>
          </cell>
          <cell r="Y843">
            <v>175</v>
          </cell>
          <cell r="Z843" t="str">
            <v/>
          </cell>
          <cell r="AA843">
            <v>1.7</v>
          </cell>
          <cell r="AB843">
            <v>10</v>
          </cell>
          <cell r="AC843">
            <v>11.206609808102346</v>
          </cell>
          <cell r="AD843">
            <v>0.79573560767590623</v>
          </cell>
          <cell r="AE843">
            <v>1.3262260127931771</v>
          </cell>
          <cell r="AF843">
            <v>0.39786780383795312</v>
          </cell>
          <cell r="AG843">
            <v>8.1562899786780392</v>
          </cell>
          <cell r="AH843">
            <v>1.5914712153518125</v>
          </cell>
          <cell r="AI843">
            <v>23.5</v>
          </cell>
          <cell r="AJ843">
            <v>31.1</v>
          </cell>
        </row>
        <row r="844">
          <cell r="B844" t="str">
            <v>C771OnclEC50</v>
          </cell>
          <cell r="C844" t="str">
            <v>Brinkman and Hansen 2004</v>
          </cell>
          <cell r="D844">
            <v>2004</v>
          </cell>
          <cell r="E844" t="str">
            <v>Oncorhynchus clarkii</v>
          </cell>
          <cell r="F844" t="str">
            <v xml:space="preserve">Oncorhynchus </v>
          </cell>
          <cell r="G844" t="str">
            <v>clarkii</v>
          </cell>
          <cell r="H844"/>
          <cell r="I844" t="str">
            <v>fish</v>
          </cell>
          <cell r="J844" t="str">
            <v>fry</v>
          </cell>
          <cell r="K844" t="str">
            <v>biomass</v>
          </cell>
          <cell r="L844" t="str">
            <v>EC50</v>
          </cell>
          <cell r="M844" t="str">
            <v>ZnSO4</v>
          </cell>
          <cell r="N844" t="str">
            <v>Measured - weekly</v>
          </cell>
          <cell r="O844" t="str">
            <v>flow through</v>
          </cell>
          <cell r="P844" t="str">
            <v>Chronic</v>
          </cell>
          <cell r="Q844" t="str">
            <v>30-d</v>
          </cell>
          <cell r="R844" t="str">
            <v>trout food - 4 times per day for 3% body weight</v>
          </cell>
          <cell r="S844" t="str">
            <v>T+RO-dechlorinated Fort Collins water mixed with RO water</v>
          </cell>
          <cell r="T844"/>
          <cell r="U844">
            <v>12.1</v>
          </cell>
          <cell r="V844">
            <v>7.24</v>
          </cell>
          <cell r="W844" t="str">
            <v/>
          </cell>
          <cell r="X844" t="str">
            <v/>
          </cell>
          <cell r="Y844">
            <v>192</v>
          </cell>
          <cell r="Z844" t="str">
            <v/>
          </cell>
          <cell r="AA844">
            <v>1.7</v>
          </cell>
          <cell r="AB844">
            <v>10</v>
          </cell>
          <cell r="AC844">
            <v>11.206609808102346</v>
          </cell>
          <cell r="AD844">
            <v>0.79573560767590623</v>
          </cell>
          <cell r="AE844">
            <v>1.3262260127931771</v>
          </cell>
          <cell r="AF844">
            <v>0.39786780383795312</v>
          </cell>
          <cell r="AG844">
            <v>8.1562899786780392</v>
          </cell>
          <cell r="AH844">
            <v>1.5914712153518125</v>
          </cell>
          <cell r="AI844">
            <v>23.5</v>
          </cell>
          <cell r="AJ844">
            <v>31.1</v>
          </cell>
        </row>
        <row r="845">
          <cell r="B845" t="str">
            <v>C772OnclMATC</v>
          </cell>
          <cell r="C845" t="str">
            <v>Brinkman and Hansen 2004</v>
          </cell>
          <cell r="D845">
            <v>2004</v>
          </cell>
          <cell r="E845" t="str">
            <v>Oncorhynchus clarkii</v>
          </cell>
          <cell r="F845" t="str">
            <v xml:space="preserve">Oncorhynchus </v>
          </cell>
          <cell r="G845" t="str">
            <v>clarkii</v>
          </cell>
          <cell r="H845"/>
          <cell r="I845" t="str">
            <v>fish</v>
          </cell>
          <cell r="J845" t="str">
            <v>fry</v>
          </cell>
          <cell r="K845" t="str">
            <v>biomass</v>
          </cell>
          <cell r="L845" t="str">
            <v>MATC</v>
          </cell>
          <cell r="M845" t="str">
            <v>ZnSO4</v>
          </cell>
          <cell r="N845" t="str">
            <v>Measured - weekly</v>
          </cell>
          <cell r="O845" t="str">
            <v>flow through</v>
          </cell>
          <cell r="P845" t="str">
            <v>Chronic</v>
          </cell>
          <cell r="Q845" t="str">
            <v>30-d</v>
          </cell>
          <cell r="R845" t="str">
            <v>trout food - 4 times per day for 3% body weight</v>
          </cell>
          <cell r="S845" t="str">
            <v>T+RO-dechlorinated Fort Collins water mixed with RO water</v>
          </cell>
          <cell r="T845"/>
          <cell r="U845">
            <v>12.1</v>
          </cell>
          <cell r="V845">
            <v>7.24</v>
          </cell>
          <cell r="W845" t="str">
            <v/>
          </cell>
          <cell r="X845" t="str">
            <v/>
          </cell>
          <cell r="Y845">
            <v>134</v>
          </cell>
          <cell r="Z845" t="str">
            <v/>
          </cell>
          <cell r="AA845">
            <v>1.7</v>
          </cell>
          <cell r="AB845">
            <v>10</v>
          </cell>
          <cell r="AC845">
            <v>11.206609808102346</v>
          </cell>
          <cell r="AD845">
            <v>0.79573560767590623</v>
          </cell>
          <cell r="AE845">
            <v>1.3262260127931771</v>
          </cell>
          <cell r="AF845">
            <v>0.39786780383795312</v>
          </cell>
          <cell r="AG845">
            <v>8.1562899786780392</v>
          </cell>
          <cell r="AH845">
            <v>1.5914712153518125</v>
          </cell>
          <cell r="AI845">
            <v>23.5</v>
          </cell>
          <cell r="AJ845">
            <v>31.1</v>
          </cell>
        </row>
        <row r="846">
          <cell r="B846" t="str">
            <v>C773OnclNOEC</v>
          </cell>
          <cell r="C846" t="str">
            <v>Brinkman and Hansen 2004</v>
          </cell>
          <cell r="D846">
            <v>2004</v>
          </cell>
          <cell r="E846" t="str">
            <v>Oncorhynchus clarkii</v>
          </cell>
          <cell r="F846" t="str">
            <v xml:space="preserve">Oncorhynchus </v>
          </cell>
          <cell r="G846" t="str">
            <v>clarkii</v>
          </cell>
          <cell r="H846"/>
          <cell r="I846" t="str">
            <v>fish</v>
          </cell>
          <cell r="J846" t="str">
            <v>fry</v>
          </cell>
          <cell r="K846" t="str">
            <v>biomass</v>
          </cell>
          <cell r="L846" t="str">
            <v>NOEC</v>
          </cell>
          <cell r="M846" t="str">
            <v>ZnSO4</v>
          </cell>
          <cell r="N846" t="str">
            <v>Measured - weekly</v>
          </cell>
          <cell r="O846" t="str">
            <v>flow through</v>
          </cell>
          <cell r="P846" t="str">
            <v>Chronic</v>
          </cell>
          <cell r="Q846" t="str">
            <v>30-d</v>
          </cell>
          <cell r="R846" t="str">
            <v>trout food - 4 times per day for 3% body weight</v>
          </cell>
          <cell r="S846" t="str">
            <v>T+RO-dechlorinated Fort Collins water mixed with RO water</v>
          </cell>
          <cell r="T846"/>
          <cell r="U846">
            <v>12.1</v>
          </cell>
          <cell r="V846">
            <v>7.24</v>
          </cell>
          <cell r="W846" t="str">
            <v/>
          </cell>
          <cell r="X846" t="str">
            <v/>
          </cell>
          <cell r="Y846">
            <v>95</v>
          </cell>
          <cell r="Z846" t="str">
            <v/>
          </cell>
          <cell r="AA846">
            <v>1.7</v>
          </cell>
          <cell r="AB846">
            <v>10</v>
          </cell>
          <cell r="AC846">
            <v>11.206609808102346</v>
          </cell>
          <cell r="AD846">
            <v>0.79573560767590623</v>
          </cell>
          <cell r="AE846">
            <v>1.3262260127931771</v>
          </cell>
          <cell r="AF846">
            <v>0.39786780383795312</v>
          </cell>
          <cell r="AG846">
            <v>8.1562899786780392</v>
          </cell>
          <cell r="AH846">
            <v>1.5914712153518125</v>
          </cell>
          <cell r="AI846">
            <v>23.5</v>
          </cell>
          <cell r="AJ846">
            <v>31.1</v>
          </cell>
        </row>
        <row r="847">
          <cell r="B847" t="str">
            <v>C774OnclLOEC</v>
          </cell>
          <cell r="C847" t="str">
            <v>Brinkman and Hansen 2004</v>
          </cell>
          <cell r="D847">
            <v>2004</v>
          </cell>
          <cell r="E847" t="str">
            <v>Oncorhynchus clarkii</v>
          </cell>
          <cell r="F847" t="str">
            <v xml:space="preserve">Oncorhynchus </v>
          </cell>
          <cell r="G847" t="str">
            <v>clarkii</v>
          </cell>
          <cell r="H847"/>
          <cell r="I847" t="str">
            <v>fish</v>
          </cell>
          <cell r="J847" t="str">
            <v>fry</v>
          </cell>
          <cell r="K847" t="str">
            <v>biomass</v>
          </cell>
          <cell r="L847" t="str">
            <v>LOEC</v>
          </cell>
          <cell r="M847" t="str">
            <v>ZnSO4</v>
          </cell>
          <cell r="N847" t="str">
            <v>Measured - weekly</v>
          </cell>
          <cell r="O847" t="str">
            <v>flow through</v>
          </cell>
          <cell r="P847" t="str">
            <v>Chronic</v>
          </cell>
          <cell r="Q847" t="str">
            <v>30-d</v>
          </cell>
          <cell r="R847" t="str">
            <v>trout food - 4 times per day for 3% body weight</v>
          </cell>
          <cell r="S847" t="str">
            <v>T+RO-dechlorinated Fort Collins water mixed with RO water</v>
          </cell>
          <cell r="T847"/>
          <cell r="U847">
            <v>12.1</v>
          </cell>
          <cell r="V847">
            <v>7.24</v>
          </cell>
          <cell r="W847" t="str">
            <v/>
          </cell>
          <cell r="X847" t="str">
            <v/>
          </cell>
          <cell r="Y847">
            <v>190</v>
          </cell>
          <cell r="Z847" t="str">
            <v/>
          </cell>
          <cell r="AA847">
            <v>1.7</v>
          </cell>
          <cell r="AB847">
            <v>10</v>
          </cell>
          <cell r="AC847">
            <v>11.206609808102346</v>
          </cell>
          <cell r="AD847">
            <v>0.79573560767590623</v>
          </cell>
          <cell r="AE847">
            <v>1.3262260127931771</v>
          </cell>
          <cell r="AF847">
            <v>0.39786780383795312</v>
          </cell>
          <cell r="AG847">
            <v>8.1562899786780392</v>
          </cell>
          <cell r="AH847">
            <v>1.5914712153518125</v>
          </cell>
          <cell r="AI847">
            <v>23.5</v>
          </cell>
          <cell r="AJ847">
            <v>31.1</v>
          </cell>
        </row>
        <row r="848">
          <cell r="B848" t="str">
            <v>C775OnclEC20</v>
          </cell>
          <cell r="C848" t="str">
            <v>Brinkman and Hansen 2004</v>
          </cell>
          <cell r="D848">
            <v>2004</v>
          </cell>
          <cell r="E848" t="str">
            <v>Oncorhynchus clarkii</v>
          </cell>
          <cell r="F848" t="str">
            <v xml:space="preserve">Oncorhynchus </v>
          </cell>
          <cell r="G848" t="str">
            <v>clarkii</v>
          </cell>
          <cell r="H848"/>
          <cell r="I848" t="str">
            <v>fish</v>
          </cell>
          <cell r="J848" t="str">
            <v>fry</v>
          </cell>
          <cell r="K848" t="str">
            <v>survival</v>
          </cell>
          <cell r="L848" t="str">
            <v>EC20</v>
          </cell>
          <cell r="M848" t="str">
            <v>ZnSO4</v>
          </cell>
          <cell r="N848" t="str">
            <v>Measured - weekly</v>
          </cell>
          <cell r="O848" t="str">
            <v>flow through</v>
          </cell>
          <cell r="P848" t="str">
            <v>Chronic</v>
          </cell>
          <cell r="Q848" t="str">
            <v>30-d</v>
          </cell>
          <cell r="R848" t="str">
            <v>trout food - 4 times per day for 3% body weight</v>
          </cell>
          <cell r="S848" t="str">
            <v>T+W-dechlorinated Ft. Collins tap water plus onsite well water</v>
          </cell>
          <cell r="T848"/>
          <cell r="U848">
            <v>12</v>
          </cell>
          <cell r="V848">
            <v>7.53</v>
          </cell>
          <cell r="W848" t="str">
            <v/>
          </cell>
          <cell r="X848" t="str">
            <v/>
          </cell>
          <cell r="Y848">
            <v>1697</v>
          </cell>
          <cell r="Z848" t="str">
            <v/>
          </cell>
          <cell r="AA848">
            <v>1.7</v>
          </cell>
          <cell r="AB848">
            <v>10</v>
          </cell>
          <cell r="AC848">
            <v>42.367164179104471</v>
          </cell>
          <cell r="AD848">
            <v>10.54111261872456</v>
          </cell>
          <cell r="AE848">
            <v>9.6289009497964724</v>
          </cell>
          <cell r="AF848">
            <v>0.70949796472184523</v>
          </cell>
          <cell r="AG848">
            <v>44.191587516960652</v>
          </cell>
          <cell r="AH848">
            <v>11.351967435549524</v>
          </cell>
          <cell r="AI848">
            <v>104.5</v>
          </cell>
          <cell r="AJ848">
            <v>149.4</v>
          </cell>
        </row>
        <row r="849">
          <cell r="B849" t="str">
            <v>C776OnclEC50</v>
          </cell>
          <cell r="C849" t="str">
            <v>Brinkman and Hansen 2004</v>
          </cell>
          <cell r="D849">
            <v>2004</v>
          </cell>
          <cell r="E849" t="str">
            <v>Oncorhynchus clarkii</v>
          </cell>
          <cell r="F849" t="str">
            <v xml:space="preserve">Oncorhynchus </v>
          </cell>
          <cell r="G849" t="str">
            <v>clarkii</v>
          </cell>
          <cell r="H849"/>
          <cell r="I849" t="str">
            <v>fish</v>
          </cell>
          <cell r="J849" t="str">
            <v>fry</v>
          </cell>
          <cell r="K849" t="str">
            <v>survival</v>
          </cell>
          <cell r="L849" t="str">
            <v>EC50</v>
          </cell>
          <cell r="M849" t="str">
            <v>ZnSO4</v>
          </cell>
          <cell r="N849" t="str">
            <v>Measured - weekly</v>
          </cell>
          <cell r="O849" t="str">
            <v>flow through</v>
          </cell>
          <cell r="P849" t="str">
            <v>Chronic</v>
          </cell>
          <cell r="Q849" t="str">
            <v>30-d</v>
          </cell>
          <cell r="R849" t="str">
            <v>trout food - 4 times per day for 3% body weight</v>
          </cell>
          <cell r="S849" t="str">
            <v>T+W-dechlorinated Ft. Collins tap water plus onsite well water</v>
          </cell>
          <cell r="T849"/>
          <cell r="U849">
            <v>12</v>
          </cell>
          <cell r="V849">
            <v>7.53</v>
          </cell>
          <cell r="W849" t="str">
            <v/>
          </cell>
          <cell r="X849" t="str">
            <v/>
          </cell>
          <cell r="Y849">
            <v>1799</v>
          </cell>
          <cell r="Z849" t="str">
            <v/>
          </cell>
          <cell r="AA849">
            <v>1.7</v>
          </cell>
          <cell r="AB849">
            <v>10</v>
          </cell>
          <cell r="AC849">
            <v>42.367164179104471</v>
          </cell>
          <cell r="AD849">
            <v>10.54111261872456</v>
          </cell>
          <cell r="AE849">
            <v>9.6289009497964724</v>
          </cell>
          <cell r="AF849">
            <v>0.70949796472184523</v>
          </cell>
          <cell r="AG849">
            <v>44.191587516960652</v>
          </cell>
          <cell r="AH849">
            <v>11.351967435549524</v>
          </cell>
          <cell r="AI849">
            <v>104.5</v>
          </cell>
          <cell r="AJ849">
            <v>149.4</v>
          </cell>
        </row>
        <row r="850">
          <cell r="B850" t="str">
            <v>C777OnclMATC</v>
          </cell>
          <cell r="C850" t="str">
            <v>Brinkman and Hansen 2004</v>
          </cell>
          <cell r="D850">
            <v>2004</v>
          </cell>
          <cell r="E850" t="str">
            <v>Oncorhynchus clarkii</v>
          </cell>
          <cell r="F850" t="str">
            <v xml:space="preserve">Oncorhynchus </v>
          </cell>
          <cell r="G850" t="str">
            <v>clarkii</v>
          </cell>
          <cell r="H850"/>
          <cell r="I850" t="str">
            <v>fish</v>
          </cell>
          <cell r="J850" t="str">
            <v>fry</v>
          </cell>
          <cell r="K850" t="str">
            <v>survival</v>
          </cell>
          <cell r="L850" t="str">
            <v>MATC</v>
          </cell>
          <cell r="M850" t="str">
            <v>ZnSO4</v>
          </cell>
          <cell r="N850" t="str">
            <v>Measured - weekly</v>
          </cell>
          <cell r="O850" t="str">
            <v>flow through</v>
          </cell>
          <cell r="P850" t="str">
            <v>Chronic</v>
          </cell>
          <cell r="Q850" t="str">
            <v>30-d</v>
          </cell>
          <cell r="R850" t="str">
            <v>trout food - 4 times per day for 3% body weight</v>
          </cell>
          <cell r="S850" t="str">
            <v>T+W-dechlorinated Ft. Collins tap water plus onsite well water</v>
          </cell>
          <cell r="T850"/>
          <cell r="U850">
            <v>12</v>
          </cell>
          <cell r="V850">
            <v>7.53</v>
          </cell>
          <cell r="W850" t="str">
            <v/>
          </cell>
          <cell r="X850" t="str">
            <v/>
          </cell>
          <cell r="Y850">
            <v>1343</v>
          </cell>
          <cell r="Z850" t="str">
            <v/>
          </cell>
          <cell r="AA850">
            <v>1.7</v>
          </cell>
          <cell r="AB850">
            <v>10</v>
          </cell>
          <cell r="AC850">
            <v>42.367164179104471</v>
          </cell>
          <cell r="AD850">
            <v>10.54111261872456</v>
          </cell>
          <cell r="AE850">
            <v>9.6289009497964724</v>
          </cell>
          <cell r="AF850">
            <v>0.70949796472184523</v>
          </cell>
          <cell r="AG850">
            <v>44.191587516960652</v>
          </cell>
          <cell r="AH850">
            <v>11.351967435549524</v>
          </cell>
          <cell r="AI850">
            <v>104.5</v>
          </cell>
          <cell r="AJ850">
            <v>149.4</v>
          </cell>
        </row>
        <row r="851">
          <cell r="B851" t="str">
            <v>C778OnclNOEC</v>
          </cell>
          <cell r="C851" t="str">
            <v>Brinkman and Hansen 2004</v>
          </cell>
          <cell r="D851">
            <v>2004</v>
          </cell>
          <cell r="E851" t="str">
            <v>Oncorhynchus clarkii</v>
          </cell>
          <cell r="F851" t="str">
            <v xml:space="preserve">Oncorhynchus </v>
          </cell>
          <cell r="G851" t="str">
            <v>clarkii</v>
          </cell>
          <cell r="H851"/>
          <cell r="I851" t="str">
            <v>fish</v>
          </cell>
          <cell r="J851" t="str">
            <v>fry</v>
          </cell>
          <cell r="K851" t="str">
            <v>survival</v>
          </cell>
          <cell r="L851" t="str">
            <v>NOEC</v>
          </cell>
          <cell r="M851" t="str">
            <v>ZnSO4</v>
          </cell>
          <cell r="N851" t="str">
            <v>Measured - weekly</v>
          </cell>
          <cell r="O851" t="str">
            <v>flow through</v>
          </cell>
          <cell r="P851" t="str">
            <v>Chronic</v>
          </cell>
          <cell r="Q851" t="str">
            <v>30-d</v>
          </cell>
          <cell r="R851" t="str">
            <v>trout food - 4 times per day for 3% body weight</v>
          </cell>
          <cell r="S851" t="str">
            <v>T+W-dechlorinated Ft. Collins tap water plus onsite well water</v>
          </cell>
          <cell r="T851"/>
          <cell r="U851">
            <v>12</v>
          </cell>
          <cell r="V851">
            <v>7.53</v>
          </cell>
          <cell r="W851" t="str">
            <v/>
          </cell>
          <cell r="X851" t="str">
            <v/>
          </cell>
          <cell r="Y851">
            <v>912</v>
          </cell>
          <cell r="Z851" t="str">
            <v/>
          </cell>
          <cell r="AA851">
            <v>1.7</v>
          </cell>
          <cell r="AB851">
            <v>10</v>
          </cell>
          <cell r="AC851">
            <v>42.367164179104471</v>
          </cell>
          <cell r="AD851">
            <v>10.54111261872456</v>
          </cell>
          <cell r="AE851">
            <v>9.6289009497964724</v>
          </cell>
          <cell r="AF851">
            <v>0.70949796472184523</v>
          </cell>
          <cell r="AG851">
            <v>44.191587516960652</v>
          </cell>
          <cell r="AH851">
            <v>11.351967435549524</v>
          </cell>
          <cell r="AI851">
            <v>104.5</v>
          </cell>
          <cell r="AJ851">
            <v>149.4</v>
          </cell>
        </row>
        <row r="852">
          <cell r="B852" t="str">
            <v>C779OnclLOEC</v>
          </cell>
          <cell r="C852" t="str">
            <v>Brinkman and Hansen 2004</v>
          </cell>
          <cell r="D852">
            <v>2004</v>
          </cell>
          <cell r="E852" t="str">
            <v>Oncorhynchus clarkii</v>
          </cell>
          <cell r="F852" t="str">
            <v xml:space="preserve">Oncorhynchus </v>
          </cell>
          <cell r="G852" t="str">
            <v>clarkii</v>
          </cell>
          <cell r="H852"/>
          <cell r="I852" t="str">
            <v>fish</v>
          </cell>
          <cell r="J852" t="str">
            <v>fry</v>
          </cell>
          <cell r="K852" t="str">
            <v>survival</v>
          </cell>
          <cell r="L852" t="str">
            <v>LOEC</v>
          </cell>
          <cell r="M852" t="str">
            <v>ZnSO4</v>
          </cell>
          <cell r="N852" t="str">
            <v>Measured - weekly</v>
          </cell>
          <cell r="O852" t="str">
            <v>flow through</v>
          </cell>
          <cell r="P852" t="str">
            <v>Chronic</v>
          </cell>
          <cell r="Q852" t="str">
            <v>30-d</v>
          </cell>
          <cell r="R852" t="str">
            <v>trout food - 4 times per day for 3% body weight</v>
          </cell>
          <cell r="S852" t="str">
            <v>T+W-dechlorinated Ft. Collins tap water plus onsite well water</v>
          </cell>
          <cell r="T852"/>
          <cell r="U852">
            <v>12</v>
          </cell>
          <cell r="V852">
            <v>7.53</v>
          </cell>
          <cell r="W852" t="str">
            <v/>
          </cell>
          <cell r="X852" t="str">
            <v/>
          </cell>
          <cell r="Y852">
            <v>1978</v>
          </cell>
          <cell r="Z852" t="str">
            <v/>
          </cell>
          <cell r="AA852">
            <v>1.7</v>
          </cell>
          <cell r="AB852">
            <v>10</v>
          </cell>
          <cell r="AC852">
            <v>42.367164179104471</v>
          </cell>
          <cell r="AD852">
            <v>10.54111261872456</v>
          </cell>
          <cell r="AE852">
            <v>9.6289009497964724</v>
          </cell>
          <cell r="AF852">
            <v>0.70949796472184523</v>
          </cell>
          <cell r="AG852">
            <v>44.191587516960652</v>
          </cell>
          <cell r="AH852">
            <v>11.351967435549524</v>
          </cell>
          <cell r="AI852">
            <v>104.5</v>
          </cell>
          <cell r="AJ852">
            <v>149.4</v>
          </cell>
        </row>
        <row r="853">
          <cell r="B853" t="str">
            <v>C780OnclEC20</v>
          </cell>
          <cell r="C853" t="str">
            <v>Brinkman and Hansen 2004</v>
          </cell>
          <cell r="D853">
            <v>2004</v>
          </cell>
          <cell r="E853" t="str">
            <v>Oncorhynchus clarkii</v>
          </cell>
          <cell r="F853" t="str">
            <v xml:space="preserve">Oncorhynchus </v>
          </cell>
          <cell r="G853" t="str">
            <v>clarkii</v>
          </cell>
          <cell r="H853"/>
          <cell r="I853" t="str">
            <v>fish</v>
          </cell>
          <cell r="J853" t="str">
            <v>fry</v>
          </cell>
          <cell r="K853" t="str">
            <v>biomass</v>
          </cell>
          <cell r="L853" t="str">
            <v>EC20</v>
          </cell>
          <cell r="M853" t="str">
            <v>ZnSO4</v>
          </cell>
          <cell r="N853" t="str">
            <v>Measured - weekly</v>
          </cell>
          <cell r="O853" t="str">
            <v>flow through</v>
          </cell>
          <cell r="P853" t="str">
            <v>Chronic</v>
          </cell>
          <cell r="Q853" t="str">
            <v>30-d</v>
          </cell>
          <cell r="R853" t="str">
            <v>trout food - 4 times per day for 3% body weight</v>
          </cell>
          <cell r="S853" t="str">
            <v>T+W-dechlorinated Ft. Collins tap water plus onsite well water</v>
          </cell>
          <cell r="T853"/>
          <cell r="U853">
            <v>12</v>
          </cell>
          <cell r="V853">
            <v>7.53</v>
          </cell>
          <cell r="W853" t="str">
            <v/>
          </cell>
          <cell r="X853" t="str">
            <v/>
          </cell>
          <cell r="Y853">
            <v>1773</v>
          </cell>
          <cell r="Z853" t="str">
            <v/>
          </cell>
          <cell r="AA853">
            <v>1.7</v>
          </cell>
          <cell r="AB853">
            <v>10</v>
          </cell>
          <cell r="AC853">
            <v>42.367164179104471</v>
          </cell>
          <cell r="AD853">
            <v>10.54111261872456</v>
          </cell>
          <cell r="AE853">
            <v>9.6289009497964724</v>
          </cell>
          <cell r="AF853">
            <v>0.70949796472184523</v>
          </cell>
          <cell r="AG853">
            <v>44.191587516960652</v>
          </cell>
          <cell r="AH853">
            <v>11.351967435549524</v>
          </cell>
          <cell r="AI853">
            <v>104.5</v>
          </cell>
          <cell r="AJ853">
            <v>149.4</v>
          </cell>
        </row>
        <row r="854">
          <cell r="B854" t="str">
            <v>C781OnclEC50</v>
          </cell>
          <cell r="C854" t="str">
            <v>Brinkman and Hansen 2004</v>
          </cell>
          <cell r="D854">
            <v>2004</v>
          </cell>
          <cell r="E854" t="str">
            <v>Oncorhynchus clarkii</v>
          </cell>
          <cell r="F854" t="str">
            <v xml:space="preserve">Oncorhynchus </v>
          </cell>
          <cell r="G854" t="str">
            <v>clarkii</v>
          </cell>
          <cell r="H854"/>
          <cell r="I854" t="str">
            <v>fish</v>
          </cell>
          <cell r="J854" t="str">
            <v>fry</v>
          </cell>
          <cell r="K854" t="str">
            <v>biomass</v>
          </cell>
          <cell r="L854" t="str">
            <v>EC50</v>
          </cell>
          <cell r="M854" t="str">
            <v>ZnSO4</v>
          </cell>
          <cell r="N854" t="str">
            <v>Measured - weekly</v>
          </cell>
          <cell r="O854" t="str">
            <v>flow through</v>
          </cell>
          <cell r="P854" t="str">
            <v>Chronic</v>
          </cell>
          <cell r="Q854" t="str">
            <v>30-d</v>
          </cell>
          <cell r="R854" t="str">
            <v>trout food - 4 times per day for 3% body weight</v>
          </cell>
          <cell r="S854" t="str">
            <v>T+W-dechlorinated Ft. Collins tap water plus onsite well water</v>
          </cell>
          <cell r="T854"/>
          <cell r="U854">
            <v>12</v>
          </cell>
          <cell r="V854">
            <v>7.53</v>
          </cell>
          <cell r="W854" t="str">
            <v/>
          </cell>
          <cell r="X854" t="str">
            <v/>
          </cell>
          <cell r="Y854">
            <v>1924</v>
          </cell>
          <cell r="Z854" t="str">
            <v/>
          </cell>
          <cell r="AA854">
            <v>1.7</v>
          </cell>
          <cell r="AB854">
            <v>10</v>
          </cell>
          <cell r="AC854">
            <v>42.367164179104471</v>
          </cell>
          <cell r="AD854">
            <v>10.54111261872456</v>
          </cell>
          <cell r="AE854">
            <v>9.6289009497964724</v>
          </cell>
          <cell r="AF854">
            <v>0.70949796472184523</v>
          </cell>
          <cell r="AG854">
            <v>44.191587516960652</v>
          </cell>
          <cell r="AH854">
            <v>11.351967435549524</v>
          </cell>
          <cell r="AI854">
            <v>104.5</v>
          </cell>
          <cell r="AJ854">
            <v>149.4</v>
          </cell>
        </row>
        <row r="855">
          <cell r="B855" t="str">
            <v>C782OnclMATC</v>
          </cell>
          <cell r="C855" t="str">
            <v>Brinkman and Hansen 2004</v>
          </cell>
          <cell r="D855">
            <v>2004</v>
          </cell>
          <cell r="E855" t="str">
            <v>Oncorhynchus clarkii</v>
          </cell>
          <cell r="F855" t="str">
            <v xml:space="preserve">Oncorhynchus </v>
          </cell>
          <cell r="G855" t="str">
            <v>clarkii</v>
          </cell>
          <cell r="H855"/>
          <cell r="I855" t="str">
            <v>fish</v>
          </cell>
          <cell r="J855" t="str">
            <v>fry</v>
          </cell>
          <cell r="K855" t="str">
            <v>biomass</v>
          </cell>
          <cell r="L855" t="str">
            <v>MATC</v>
          </cell>
          <cell r="M855" t="str">
            <v>ZnSO4</v>
          </cell>
          <cell r="N855" t="str">
            <v>Measured - weekly</v>
          </cell>
          <cell r="O855" t="str">
            <v>flow through</v>
          </cell>
          <cell r="P855" t="str">
            <v>Chronic</v>
          </cell>
          <cell r="Q855" t="str">
            <v>30-d</v>
          </cell>
          <cell r="R855" t="str">
            <v>trout food - 4 times per day for 3% body weight</v>
          </cell>
          <cell r="S855" t="str">
            <v>T+W-dechlorinated Ft. Collins tap water plus onsite well water</v>
          </cell>
          <cell r="T855"/>
          <cell r="U855">
            <v>12</v>
          </cell>
          <cell r="V855">
            <v>7.53</v>
          </cell>
          <cell r="W855" t="str">
            <v/>
          </cell>
          <cell r="X855" t="str">
            <v/>
          </cell>
          <cell r="Y855">
            <v>1343</v>
          </cell>
          <cell r="Z855" t="str">
            <v/>
          </cell>
          <cell r="AA855">
            <v>1.7</v>
          </cell>
          <cell r="AB855">
            <v>10</v>
          </cell>
          <cell r="AC855">
            <v>42.367164179104471</v>
          </cell>
          <cell r="AD855">
            <v>10.54111261872456</v>
          </cell>
          <cell r="AE855">
            <v>9.6289009497964724</v>
          </cell>
          <cell r="AF855">
            <v>0.70949796472184523</v>
          </cell>
          <cell r="AG855">
            <v>44.191587516960652</v>
          </cell>
          <cell r="AH855">
            <v>11.351967435549524</v>
          </cell>
          <cell r="AI855">
            <v>104.5</v>
          </cell>
          <cell r="AJ855">
            <v>149.4</v>
          </cell>
        </row>
        <row r="856">
          <cell r="B856" t="str">
            <v>C783OnclNOEC</v>
          </cell>
          <cell r="C856" t="str">
            <v>Brinkman and Hansen 2004</v>
          </cell>
          <cell r="D856">
            <v>2004</v>
          </cell>
          <cell r="E856" t="str">
            <v>Oncorhynchus clarkii</v>
          </cell>
          <cell r="F856" t="str">
            <v xml:space="preserve">Oncorhynchus </v>
          </cell>
          <cell r="G856" t="str">
            <v>clarkii</v>
          </cell>
          <cell r="H856"/>
          <cell r="I856" t="str">
            <v>fish</v>
          </cell>
          <cell r="J856" t="str">
            <v>fry</v>
          </cell>
          <cell r="K856" t="str">
            <v>biomass</v>
          </cell>
          <cell r="L856" t="str">
            <v>NOEC</v>
          </cell>
          <cell r="M856" t="str">
            <v>ZnSO4</v>
          </cell>
          <cell r="N856" t="str">
            <v>Measured - weekly</v>
          </cell>
          <cell r="O856" t="str">
            <v>flow through</v>
          </cell>
          <cell r="P856" t="str">
            <v>Chronic</v>
          </cell>
          <cell r="Q856" t="str">
            <v>30-d</v>
          </cell>
          <cell r="R856" t="str">
            <v>trout food - 4 times per day for 3% body weight</v>
          </cell>
          <cell r="S856" t="str">
            <v>T+W-dechlorinated Ft. Collins tap water plus onsite well water</v>
          </cell>
          <cell r="T856"/>
          <cell r="U856">
            <v>12</v>
          </cell>
          <cell r="V856">
            <v>7.53</v>
          </cell>
          <cell r="W856" t="str">
            <v/>
          </cell>
          <cell r="X856" t="str">
            <v/>
          </cell>
          <cell r="Y856">
            <v>912</v>
          </cell>
          <cell r="Z856" t="str">
            <v/>
          </cell>
          <cell r="AA856">
            <v>1.7</v>
          </cell>
          <cell r="AB856">
            <v>10</v>
          </cell>
          <cell r="AC856">
            <v>42.367164179104471</v>
          </cell>
          <cell r="AD856">
            <v>10.54111261872456</v>
          </cell>
          <cell r="AE856">
            <v>9.6289009497964724</v>
          </cell>
          <cell r="AF856">
            <v>0.70949796472184523</v>
          </cell>
          <cell r="AG856">
            <v>44.191587516960652</v>
          </cell>
          <cell r="AH856">
            <v>11.351967435549524</v>
          </cell>
          <cell r="AI856">
            <v>104.5</v>
          </cell>
          <cell r="AJ856">
            <v>149.4</v>
          </cell>
        </row>
        <row r="857">
          <cell r="B857" t="str">
            <v>C784OnclLOEC</v>
          </cell>
          <cell r="C857" t="str">
            <v>Brinkman and Hansen 2004</v>
          </cell>
          <cell r="D857">
            <v>2004</v>
          </cell>
          <cell r="E857" t="str">
            <v>Oncorhynchus clarkii</v>
          </cell>
          <cell r="F857" t="str">
            <v xml:space="preserve">Oncorhynchus </v>
          </cell>
          <cell r="G857" t="str">
            <v>clarkii</v>
          </cell>
          <cell r="H857"/>
          <cell r="I857" t="str">
            <v>fish</v>
          </cell>
          <cell r="J857" t="str">
            <v>fry</v>
          </cell>
          <cell r="K857" t="str">
            <v>biomass</v>
          </cell>
          <cell r="L857" t="str">
            <v>LOEC</v>
          </cell>
          <cell r="M857" t="str">
            <v>ZnSO4</v>
          </cell>
          <cell r="N857" t="str">
            <v>Measured - weekly</v>
          </cell>
          <cell r="O857" t="str">
            <v>flow through</v>
          </cell>
          <cell r="P857" t="str">
            <v>Chronic</v>
          </cell>
          <cell r="Q857" t="str">
            <v>30-d</v>
          </cell>
          <cell r="R857" t="str">
            <v>trout food - 4 times per day for 3% body weight</v>
          </cell>
          <cell r="S857" t="str">
            <v>T+W-dechlorinated Ft. Collins tap water plus onsite well water</v>
          </cell>
          <cell r="T857"/>
          <cell r="U857">
            <v>12</v>
          </cell>
          <cell r="V857">
            <v>7.53</v>
          </cell>
          <cell r="W857" t="str">
            <v/>
          </cell>
          <cell r="X857" t="str">
            <v/>
          </cell>
          <cell r="Y857">
            <v>1978</v>
          </cell>
          <cell r="Z857" t="str">
            <v/>
          </cell>
          <cell r="AA857">
            <v>1.7</v>
          </cell>
          <cell r="AB857">
            <v>10</v>
          </cell>
          <cell r="AC857">
            <v>42.367164179104471</v>
          </cell>
          <cell r="AD857">
            <v>10.54111261872456</v>
          </cell>
          <cell r="AE857">
            <v>9.6289009497964724</v>
          </cell>
          <cell r="AF857">
            <v>0.70949796472184523</v>
          </cell>
          <cell r="AG857">
            <v>44.191587516960652</v>
          </cell>
          <cell r="AH857">
            <v>11.351967435549524</v>
          </cell>
          <cell r="AI857">
            <v>104.5</v>
          </cell>
          <cell r="AJ857">
            <v>149.4</v>
          </cell>
        </row>
        <row r="858">
          <cell r="B858" t="str">
            <v>C2463OnmyEC10</v>
          </cell>
          <cell r="C858" t="str">
            <v>Brinkman and Hansen 2004</v>
          </cell>
          <cell r="D858">
            <v>2004</v>
          </cell>
          <cell r="E858" t="str">
            <v>Oncorhynchus mykiss</v>
          </cell>
          <cell r="F858" t="str">
            <v xml:space="preserve">Oncorhynchus </v>
          </cell>
          <cell r="G858" t="str">
            <v>mykiss</v>
          </cell>
          <cell r="H858"/>
          <cell r="I858" t="str">
            <v>fish</v>
          </cell>
          <cell r="J858" t="str">
            <v>sac fry</v>
          </cell>
          <cell r="K858" t="str">
            <v>survival</v>
          </cell>
          <cell r="L858" t="str">
            <v>EC10</v>
          </cell>
          <cell r="M858" t="str">
            <v>ZnSO4</v>
          </cell>
          <cell r="N858" t="str">
            <v>Measured - weekly</v>
          </cell>
          <cell r="O858" t="str">
            <v>flow through</v>
          </cell>
          <cell r="P858" t="str">
            <v>Chronic</v>
          </cell>
          <cell r="Q858" t="str">
            <v>63-d</v>
          </cell>
          <cell r="R858" t="str">
            <v>trout food plus brine shrimp naupalii - 4 times per day for 3% body weight</v>
          </cell>
          <cell r="S858" t="str">
            <v>T+W-dechlorinated Ft. Collins tap water plus onsite well water</v>
          </cell>
          <cell r="T858"/>
          <cell r="U858">
            <v>11.8</v>
          </cell>
          <cell r="V858">
            <v>7.59</v>
          </cell>
          <cell r="W858" t="str">
            <v/>
          </cell>
          <cell r="X858" t="str">
            <v/>
          </cell>
          <cell r="Y858">
            <v>1200.7</v>
          </cell>
          <cell r="Z858" t="str">
            <v/>
          </cell>
          <cell r="AA858">
            <v>1.7</v>
          </cell>
          <cell r="AB858">
            <v>10</v>
          </cell>
          <cell r="AC858">
            <v>42.792537313432838</v>
          </cell>
          <cell r="AD858">
            <v>10.64694708276798</v>
          </cell>
          <cell r="AE858">
            <v>9.7255766621438262</v>
          </cell>
          <cell r="AF858">
            <v>0.71662143826322933</v>
          </cell>
          <cell r="AG858">
            <v>44.635278154681146</v>
          </cell>
          <cell r="AH858">
            <v>11.465943012211669</v>
          </cell>
          <cell r="AI858">
            <v>104.6</v>
          </cell>
          <cell r="AJ858">
            <v>150.9</v>
          </cell>
        </row>
        <row r="859">
          <cell r="B859" t="str">
            <v>C785OnmyEC20</v>
          </cell>
          <cell r="C859" t="str">
            <v>Brinkman and Hansen 2004</v>
          </cell>
          <cell r="D859">
            <v>2004</v>
          </cell>
          <cell r="E859" t="str">
            <v>Oncorhynchus mykiss</v>
          </cell>
          <cell r="F859" t="str">
            <v xml:space="preserve">Oncorhynchus </v>
          </cell>
          <cell r="G859" t="str">
            <v>mykiss</v>
          </cell>
          <cell r="H859"/>
          <cell r="I859" t="str">
            <v>fish</v>
          </cell>
          <cell r="J859" t="str">
            <v>sac fry</v>
          </cell>
          <cell r="K859" t="str">
            <v>survival</v>
          </cell>
          <cell r="L859" t="str">
            <v>EC20</v>
          </cell>
          <cell r="M859" t="str">
            <v>ZnSO4</v>
          </cell>
          <cell r="N859" t="str">
            <v>Measured - weekly</v>
          </cell>
          <cell r="O859" t="str">
            <v>flow through</v>
          </cell>
          <cell r="P859" t="str">
            <v>Chronic</v>
          </cell>
          <cell r="Q859" t="str">
            <v>63-d</v>
          </cell>
          <cell r="R859" t="str">
            <v>trout food plus brine shrimp naupalii - 4 times per day for 3% body weight</v>
          </cell>
          <cell r="S859" t="str">
            <v>T+W-dechlorinated Ft. Collins tap water plus onsite well water</v>
          </cell>
          <cell r="T859"/>
          <cell r="U859">
            <v>11.8</v>
          </cell>
          <cell r="V859">
            <v>7.59</v>
          </cell>
          <cell r="W859" t="str">
            <v/>
          </cell>
          <cell r="X859" t="str">
            <v/>
          </cell>
          <cell r="Y859">
            <v>1397.9</v>
          </cell>
          <cell r="Z859" t="str">
            <v/>
          </cell>
          <cell r="AA859">
            <v>1.7</v>
          </cell>
          <cell r="AB859">
            <v>10</v>
          </cell>
          <cell r="AC859">
            <v>42.792537313432838</v>
          </cell>
          <cell r="AD859">
            <v>10.64694708276798</v>
          </cell>
          <cell r="AE859">
            <v>9.7255766621438262</v>
          </cell>
          <cell r="AF859">
            <v>0.71662143826322933</v>
          </cell>
          <cell r="AG859">
            <v>44.635278154681146</v>
          </cell>
          <cell r="AH859">
            <v>11.465943012211669</v>
          </cell>
          <cell r="AI859">
            <v>104.6</v>
          </cell>
          <cell r="AJ859">
            <v>150.9</v>
          </cell>
        </row>
        <row r="860">
          <cell r="B860" t="str">
            <v>C2464OnmyEC50</v>
          </cell>
          <cell r="C860" t="str">
            <v>Brinkman and Hansen 2004</v>
          </cell>
          <cell r="D860">
            <v>2004</v>
          </cell>
          <cell r="E860" t="str">
            <v>Oncorhynchus mykiss</v>
          </cell>
          <cell r="F860" t="str">
            <v xml:space="preserve">Oncorhynchus </v>
          </cell>
          <cell r="G860" t="str">
            <v>mykiss</v>
          </cell>
          <cell r="H860"/>
          <cell r="I860" t="str">
            <v>fish</v>
          </cell>
          <cell r="J860" t="str">
            <v>sac fry</v>
          </cell>
          <cell r="K860" t="str">
            <v>survival</v>
          </cell>
          <cell r="L860" t="str">
            <v>EC50</v>
          </cell>
          <cell r="M860" t="str">
            <v>ZnSO4</v>
          </cell>
          <cell r="N860" t="str">
            <v>Measured - weekly</v>
          </cell>
          <cell r="O860" t="str">
            <v>flow through</v>
          </cell>
          <cell r="P860" t="str">
            <v>Chronic</v>
          </cell>
          <cell r="Q860" t="str">
            <v>63-d</v>
          </cell>
          <cell r="R860" t="str">
            <v>trout food plus brine shrimp naupalii - 4 times per day for 3% body weight</v>
          </cell>
          <cell r="S860" t="str">
            <v>T+W-dechlorinated Ft. Collins tap water plus onsite well water</v>
          </cell>
          <cell r="T860"/>
          <cell r="U860">
            <v>11.8</v>
          </cell>
          <cell r="V860">
            <v>7.59</v>
          </cell>
          <cell r="W860" t="str">
            <v/>
          </cell>
          <cell r="X860" t="str">
            <v/>
          </cell>
          <cell r="Y860">
            <v>1890.4</v>
          </cell>
          <cell r="Z860" t="str">
            <v/>
          </cell>
          <cell r="AA860">
            <v>1.7</v>
          </cell>
          <cell r="AB860">
            <v>10</v>
          </cell>
          <cell r="AC860">
            <v>42.792537313432838</v>
          </cell>
          <cell r="AD860">
            <v>10.64694708276798</v>
          </cell>
          <cell r="AE860">
            <v>9.7255766621438262</v>
          </cell>
          <cell r="AF860">
            <v>0.71662143826322933</v>
          </cell>
          <cell r="AG860">
            <v>44.635278154681146</v>
          </cell>
          <cell r="AH860">
            <v>11.465943012211669</v>
          </cell>
          <cell r="AI860">
            <v>104.6</v>
          </cell>
          <cell r="AJ860">
            <v>150.9</v>
          </cell>
        </row>
        <row r="861">
          <cell r="B861" t="str">
            <v>C2465OnmyEC10</v>
          </cell>
          <cell r="C861" t="str">
            <v>Brinkman and Hansen 2004</v>
          </cell>
          <cell r="D861">
            <v>2004</v>
          </cell>
          <cell r="E861" t="str">
            <v>Oncorhynchus mykiss</v>
          </cell>
          <cell r="F861" t="str">
            <v xml:space="preserve">Oncorhynchus </v>
          </cell>
          <cell r="G861" t="str">
            <v>mykiss</v>
          </cell>
          <cell r="H861"/>
          <cell r="I861" t="str">
            <v>fish</v>
          </cell>
          <cell r="J861" t="str">
            <v>swim up fry</v>
          </cell>
          <cell r="K861" t="str">
            <v>survival</v>
          </cell>
          <cell r="L861" t="str">
            <v>EC10</v>
          </cell>
          <cell r="M861" t="str">
            <v>ZnSO4</v>
          </cell>
          <cell r="N861" t="str">
            <v>Measured - weekly</v>
          </cell>
          <cell r="O861" t="str">
            <v>flow through</v>
          </cell>
          <cell r="P861" t="str">
            <v>Chronic</v>
          </cell>
          <cell r="Q861" t="str">
            <v>63-d</v>
          </cell>
          <cell r="R861" t="str">
            <v>trout food plus brine shrimp naupalii - 4 times per day for 3% body weight</v>
          </cell>
          <cell r="S861" t="str">
            <v>T+W-dechlorinated Ft. Collins tap water plus onsite well water</v>
          </cell>
          <cell r="T861"/>
          <cell r="U861">
            <v>11.8</v>
          </cell>
          <cell r="V861">
            <v>7.59</v>
          </cell>
          <cell r="W861" t="str">
            <v/>
          </cell>
          <cell r="X861" t="str">
            <v/>
          </cell>
          <cell r="Y861">
            <v>1199.5</v>
          </cell>
          <cell r="Z861" t="str">
            <v/>
          </cell>
          <cell r="AA861">
            <v>1.7</v>
          </cell>
          <cell r="AB861">
            <v>10</v>
          </cell>
          <cell r="AC861">
            <v>42.792537313432838</v>
          </cell>
          <cell r="AD861">
            <v>10.64694708276798</v>
          </cell>
          <cell r="AE861">
            <v>9.7255766621438262</v>
          </cell>
          <cell r="AF861">
            <v>0.71662143826322933</v>
          </cell>
          <cell r="AG861">
            <v>44.635278154681146</v>
          </cell>
          <cell r="AH861">
            <v>11.465943012211669</v>
          </cell>
          <cell r="AI861">
            <v>104.6</v>
          </cell>
          <cell r="AJ861">
            <v>150.9</v>
          </cell>
        </row>
        <row r="862">
          <cell r="B862" t="str">
            <v>C786OnmyEC20</v>
          </cell>
          <cell r="C862" t="str">
            <v>Brinkman and Hansen 2004</v>
          </cell>
          <cell r="D862">
            <v>2004</v>
          </cell>
          <cell r="E862" t="str">
            <v>Oncorhynchus mykiss</v>
          </cell>
          <cell r="F862" t="str">
            <v xml:space="preserve">Oncorhynchus </v>
          </cell>
          <cell r="G862" t="str">
            <v>mykiss</v>
          </cell>
          <cell r="H862"/>
          <cell r="I862" t="str">
            <v>fish</v>
          </cell>
          <cell r="J862" t="str">
            <v>swim up fry</v>
          </cell>
          <cell r="K862" t="str">
            <v>survival</v>
          </cell>
          <cell r="L862" t="str">
            <v>EC20</v>
          </cell>
          <cell r="M862" t="str">
            <v>ZnSO4</v>
          </cell>
          <cell r="N862" t="str">
            <v>Measured - weekly</v>
          </cell>
          <cell r="O862" t="str">
            <v>flow through</v>
          </cell>
          <cell r="P862" t="str">
            <v>Chronic</v>
          </cell>
          <cell r="Q862" t="str">
            <v>63-d</v>
          </cell>
          <cell r="R862" t="str">
            <v>trout food plus brine shrimp naupalii - 4 times per day for 3% body weight</v>
          </cell>
          <cell r="S862" t="str">
            <v>T+W-dechlorinated Ft. Collins tap water plus onsite well water</v>
          </cell>
          <cell r="T862"/>
          <cell r="U862">
            <v>11.8</v>
          </cell>
          <cell r="V862">
            <v>7.59</v>
          </cell>
          <cell r="W862" t="str">
            <v/>
          </cell>
          <cell r="X862" t="str">
            <v/>
          </cell>
          <cell r="Y862">
            <v>1396.1</v>
          </cell>
          <cell r="Z862" t="str">
            <v/>
          </cell>
          <cell r="AA862">
            <v>1.7</v>
          </cell>
          <cell r="AB862">
            <v>10</v>
          </cell>
          <cell r="AC862">
            <v>42.792537313432838</v>
          </cell>
          <cell r="AD862">
            <v>10.64694708276798</v>
          </cell>
          <cell r="AE862">
            <v>9.7255766621438262</v>
          </cell>
          <cell r="AF862">
            <v>0.71662143826322933</v>
          </cell>
          <cell r="AG862">
            <v>44.635278154681146</v>
          </cell>
          <cell r="AH862">
            <v>11.465943012211669</v>
          </cell>
          <cell r="AI862">
            <v>104.6</v>
          </cell>
          <cell r="AJ862">
            <v>150.9</v>
          </cell>
        </row>
        <row r="863">
          <cell r="B863" t="str">
            <v>C2466OnmyEC50</v>
          </cell>
          <cell r="C863" t="str">
            <v>Brinkman and Hansen 2004</v>
          </cell>
          <cell r="D863">
            <v>2004</v>
          </cell>
          <cell r="E863" t="str">
            <v>Oncorhynchus mykiss</v>
          </cell>
          <cell r="F863" t="str">
            <v xml:space="preserve">Oncorhynchus </v>
          </cell>
          <cell r="G863" t="str">
            <v>mykiss</v>
          </cell>
          <cell r="H863"/>
          <cell r="I863" t="str">
            <v>fish</v>
          </cell>
          <cell r="J863" t="str">
            <v>swim up fry</v>
          </cell>
          <cell r="K863" t="str">
            <v>survival</v>
          </cell>
          <cell r="L863" t="str">
            <v>EC50</v>
          </cell>
          <cell r="M863" t="str">
            <v>ZnSO4</v>
          </cell>
          <cell r="N863" t="str">
            <v>Measured - weekly</v>
          </cell>
          <cell r="O863" t="str">
            <v>flow through</v>
          </cell>
          <cell r="P863" t="str">
            <v>Chronic</v>
          </cell>
          <cell r="Q863" t="str">
            <v>63-d</v>
          </cell>
          <cell r="R863" t="str">
            <v>trout food plus brine shrimp naupalii - 4 times per day for 3% body weight</v>
          </cell>
          <cell r="S863" t="str">
            <v>T+W-dechlorinated Ft. Collins tap water plus onsite well water</v>
          </cell>
          <cell r="T863"/>
          <cell r="U863">
            <v>11.8</v>
          </cell>
          <cell r="V863">
            <v>7.59</v>
          </cell>
          <cell r="W863" t="str">
            <v/>
          </cell>
          <cell r="X863" t="str">
            <v/>
          </cell>
          <cell r="Y863">
            <v>1886.5</v>
          </cell>
          <cell r="Z863" t="str">
            <v/>
          </cell>
          <cell r="AA863">
            <v>1.7</v>
          </cell>
          <cell r="AB863">
            <v>10</v>
          </cell>
          <cell r="AC863">
            <v>42.792537313432838</v>
          </cell>
          <cell r="AD863">
            <v>10.64694708276798</v>
          </cell>
          <cell r="AE863">
            <v>9.7255766621438262</v>
          </cell>
          <cell r="AF863">
            <v>0.71662143826322933</v>
          </cell>
          <cell r="AG863">
            <v>44.635278154681146</v>
          </cell>
          <cell r="AH863">
            <v>11.465943012211669</v>
          </cell>
          <cell r="AI863">
            <v>104.6</v>
          </cell>
          <cell r="AJ863">
            <v>150.9</v>
          </cell>
        </row>
        <row r="864">
          <cell r="B864" t="str">
            <v>C787OnmyMATC</v>
          </cell>
          <cell r="C864" t="str">
            <v>Brinkman and Hansen 2004</v>
          </cell>
          <cell r="D864">
            <v>2004</v>
          </cell>
          <cell r="E864" t="str">
            <v>Oncorhynchus mykiss</v>
          </cell>
          <cell r="F864" t="str">
            <v xml:space="preserve">Oncorhynchus </v>
          </cell>
          <cell r="G864" t="str">
            <v>mykiss</v>
          </cell>
          <cell r="H864"/>
          <cell r="I864" t="str">
            <v>fish</v>
          </cell>
          <cell r="J864" t="str">
            <v>embryo</v>
          </cell>
          <cell r="K864" t="str">
            <v>time to hatch</v>
          </cell>
          <cell r="L864" t="str">
            <v>MATC</v>
          </cell>
          <cell r="M864" t="str">
            <v>ZnSO4</v>
          </cell>
          <cell r="N864" t="str">
            <v>Measured - weekly</v>
          </cell>
          <cell r="O864" t="str">
            <v>flow through</v>
          </cell>
          <cell r="P864" t="str">
            <v>Chronic</v>
          </cell>
          <cell r="Q864" t="str">
            <v>63-d</v>
          </cell>
          <cell r="R864" t="str">
            <v>trout food plus brine shrimp naupalii - 4 times per day for 3% body weight</v>
          </cell>
          <cell r="S864" t="str">
            <v>T+W-dechlorinated Ft. Collins tap water plus onsite well water</v>
          </cell>
          <cell r="T864"/>
          <cell r="U864">
            <v>11.8</v>
          </cell>
          <cell r="V864">
            <v>7.59</v>
          </cell>
          <cell r="W864" t="str">
            <v/>
          </cell>
          <cell r="X864" t="str">
            <v/>
          </cell>
          <cell r="Y864">
            <v>312.89999999999998</v>
          </cell>
          <cell r="Z864" t="str">
            <v/>
          </cell>
          <cell r="AA864">
            <v>1.7</v>
          </cell>
          <cell r="AB864">
            <v>10</v>
          </cell>
          <cell r="AC864">
            <v>42.792537313432838</v>
          </cell>
          <cell r="AD864">
            <v>10.64694708276798</v>
          </cell>
          <cell r="AE864">
            <v>9.7255766621438262</v>
          </cell>
          <cell r="AF864">
            <v>0.71662143826322933</v>
          </cell>
          <cell r="AG864">
            <v>44.635278154681146</v>
          </cell>
          <cell r="AH864">
            <v>11.465943012211669</v>
          </cell>
          <cell r="AI864">
            <v>104.6</v>
          </cell>
          <cell r="AJ864">
            <v>150.9</v>
          </cell>
        </row>
        <row r="865">
          <cell r="B865" t="str">
            <v>C788OnmyNOEC</v>
          </cell>
          <cell r="C865" t="str">
            <v>Brinkman and Hansen 2004</v>
          </cell>
          <cell r="D865">
            <v>2004</v>
          </cell>
          <cell r="E865" t="str">
            <v>Oncorhynchus mykiss</v>
          </cell>
          <cell r="F865" t="str">
            <v xml:space="preserve">Oncorhynchus </v>
          </cell>
          <cell r="G865" t="str">
            <v>mykiss</v>
          </cell>
          <cell r="H865"/>
          <cell r="I865" t="str">
            <v>fish</v>
          </cell>
          <cell r="J865" t="str">
            <v>embryo</v>
          </cell>
          <cell r="K865" t="str">
            <v>time to hatch</v>
          </cell>
          <cell r="L865" t="str">
            <v>NOEC</v>
          </cell>
          <cell r="M865" t="str">
            <v>ZnSO4</v>
          </cell>
          <cell r="N865" t="str">
            <v>Measured - weekly</v>
          </cell>
          <cell r="O865" t="str">
            <v>flow through</v>
          </cell>
          <cell r="P865" t="str">
            <v>Chronic</v>
          </cell>
          <cell r="Q865" t="str">
            <v>63-d</v>
          </cell>
          <cell r="R865" t="str">
            <v>trout food plus brine shrimp naupalii - 4 times per day for 3% body weight</v>
          </cell>
          <cell r="S865" t="str">
            <v>T+W-dechlorinated Ft. Collins tap water plus onsite well water</v>
          </cell>
          <cell r="T865"/>
          <cell r="U865">
            <v>11.8</v>
          </cell>
          <cell r="V865">
            <v>7.59</v>
          </cell>
          <cell r="W865" t="str">
            <v/>
          </cell>
          <cell r="X865" t="str">
            <v/>
          </cell>
          <cell r="Y865">
            <v>224</v>
          </cell>
          <cell r="Z865" t="str">
            <v/>
          </cell>
          <cell r="AA865">
            <v>1.7</v>
          </cell>
          <cell r="AB865">
            <v>10</v>
          </cell>
          <cell r="AC865">
            <v>42.792537313432838</v>
          </cell>
          <cell r="AD865">
            <v>10.64694708276798</v>
          </cell>
          <cell r="AE865">
            <v>9.7255766621438262</v>
          </cell>
          <cell r="AF865">
            <v>0.71662143826322933</v>
          </cell>
          <cell r="AG865">
            <v>44.635278154681146</v>
          </cell>
          <cell r="AH865">
            <v>11.465943012211669</v>
          </cell>
          <cell r="AI865">
            <v>104.6</v>
          </cell>
          <cell r="AJ865">
            <v>150.9</v>
          </cell>
        </row>
        <row r="866">
          <cell r="B866" t="str">
            <v>C789OnmyLOEC</v>
          </cell>
          <cell r="C866" t="str">
            <v>Brinkman and Hansen 2004</v>
          </cell>
          <cell r="D866">
            <v>2004</v>
          </cell>
          <cell r="E866" t="str">
            <v>Oncorhynchus mykiss</v>
          </cell>
          <cell r="F866" t="str">
            <v xml:space="preserve">Oncorhynchus </v>
          </cell>
          <cell r="G866" t="str">
            <v>mykiss</v>
          </cell>
          <cell r="H866"/>
          <cell r="I866" t="str">
            <v>fish</v>
          </cell>
          <cell r="J866" t="str">
            <v>embryo</v>
          </cell>
          <cell r="K866" t="str">
            <v>time to hatch</v>
          </cell>
          <cell r="L866" t="str">
            <v>LOEC</v>
          </cell>
          <cell r="M866" t="str">
            <v>ZnSO4</v>
          </cell>
          <cell r="N866" t="str">
            <v>Measured - weekly</v>
          </cell>
          <cell r="O866" t="str">
            <v>flow through</v>
          </cell>
          <cell r="P866" t="str">
            <v>Chronic</v>
          </cell>
          <cell r="Q866" t="str">
            <v>63-d</v>
          </cell>
          <cell r="R866" t="str">
            <v>trout food plus brine shrimp naupalii - 4 times per day for 3% body weight</v>
          </cell>
          <cell r="S866" t="str">
            <v>T+W-dechlorinated Ft. Collins tap water plus onsite well water</v>
          </cell>
          <cell r="T866"/>
          <cell r="U866">
            <v>11.8</v>
          </cell>
          <cell r="V866">
            <v>7.59</v>
          </cell>
          <cell r="W866" t="str">
            <v/>
          </cell>
          <cell r="X866" t="str">
            <v/>
          </cell>
          <cell r="Y866">
            <v>437</v>
          </cell>
          <cell r="Z866" t="str">
            <v/>
          </cell>
          <cell r="AA866">
            <v>1.7</v>
          </cell>
          <cell r="AB866">
            <v>10</v>
          </cell>
          <cell r="AC866">
            <v>42.792537313432838</v>
          </cell>
          <cell r="AD866">
            <v>10.64694708276798</v>
          </cell>
          <cell r="AE866">
            <v>9.7255766621438262</v>
          </cell>
          <cell r="AF866">
            <v>0.71662143826322933</v>
          </cell>
          <cell r="AG866">
            <v>44.635278154681146</v>
          </cell>
          <cell r="AH866">
            <v>11.465943012211669</v>
          </cell>
          <cell r="AI866">
            <v>104.6</v>
          </cell>
          <cell r="AJ866">
            <v>150.9</v>
          </cell>
        </row>
        <row r="867">
          <cell r="B867" t="str">
            <v>C790OnmyMATC</v>
          </cell>
          <cell r="C867" t="str">
            <v>Brinkman and Hansen 2004</v>
          </cell>
          <cell r="D867">
            <v>2004</v>
          </cell>
          <cell r="E867" t="str">
            <v>Oncorhynchus mykiss</v>
          </cell>
          <cell r="F867" t="str">
            <v xml:space="preserve">Oncorhynchus </v>
          </cell>
          <cell r="G867" t="str">
            <v>mykiss</v>
          </cell>
          <cell r="H867"/>
          <cell r="I867" t="str">
            <v>fish</v>
          </cell>
          <cell r="J867" t="str">
            <v>sac fry</v>
          </cell>
          <cell r="K867" t="str">
            <v>survival</v>
          </cell>
          <cell r="L867" t="str">
            <v>MATC</v>
          </cell>
          <cell r="M867" t="str">
            <v>ZnSO4</v>
          </cell>
          <cell r="N867" t="str">
            <v>Measured - weekly</v>
          </cell>
          <cell r="O867" t="str">
            <v>flow through</v>
          </cell>
          <cell r="P867" t="str">
            <v>Chronic</v>
          </cell>
          <cell r="Q867" t="str">
            <v>63-d</v>
          </cell>
          <cell r="R867" t="str">
            <v>trout food plus brine shrimp naupalii - 4 times per day for 3% body weight</v>
          </cell>
          <cell r="S867" t="str">
            <v>T+W-dechlorinated Ft. Collins tap water plus onsite well water</v>
          </cell>
          <cell r="T867"/>
          <cell r="U867">
            <v>11.8</v>
          </cell>
          <cell r="V867">
            <v>7.59</v>
          </cell>
          <cell r="W867" t="str">
            <v/>
          </cell>
          <cell r="X867" t="str">
            <v/>
          </cell>
          <cell r="Y867">
            <v>1145</v>
          </cell>
          <cell r="Z867" t="str">
            <v/>
          </cell>
          <cell r="AA867">
            <v>1.7</v>
          </cell>
          <cell r="AB867">
            <v>10</v>
          </cell>
          <cell r="AC867">
            <v>42.792537313432838</v>
          </cell>
          <cell r="AD867">
            <v>10.64694708276798</v>
          </cell>
          <cell r="AE867">
            <v>9.7255766621438262</v>
          </cell>
          <cell r="AF867">
            <v>0.71662143826322933</v>
          </cell>
          <cell r="AG867">
            <v>44.635278154681146</v>
          </cell>
          <cell r="AH867">
            <v>11.465943012211669</v>
          </cell>
          <cell r="AI867">
            <v>104.6</v>
          </cell>
          <cell r="AJ867">
            <v>150.9</v>
          </cell>
        </row>
        <row r="868">
          <cell r="B868" t="str">
            <v>C791OnmyNOEC</v>
          </cell>
          <cell r="C868" t="str">
            <v>Brinkman and Hansen 2004</v>
          </cell>
          <cell r="D868">
            <v>2004</v>
          </cell>
          <cell r="E868" t="str">
            <v>Oncorhynchus mykiss</v>
          </cell>
          <cell r="F868" t="str">
            <v xml:space="preserve">Oncorhynchus </v>
          </cell>
          <cell r="G868" t="str">
            <v>mykiss</v>
          </cell>
          <cell r="H868"/>
          <cell r="I868" t="str">
            <v>fish</v>
          </cell>
          <cell r="J868" t="str">
            <v>sac fry</v>
          </cell>
          <cell r="K868" t="str">
            <v>survival</v>
          </cell>
          <cell r="L868" t="str">
            <v>NOEC</v>
          </cell>
          <cell r="M868" t="str">
            <v>ZnSO4</v>
          </cell>
          <cell r="N868" t="str">
            <v>Measured - weekly</v>
          </cell>
          <cell r="O868" t="str">
            <v>flow through</v>
          </cell>
          <cell r="P868" t="str">
            <v>Chronic</v>
          </cell>
          <cell r="Q868" t="str">
            <v>63-d</v>
          </cell>
          <cell r="R868" t="str">
            <v>trout food plus brine shrimp naupalii - 4 times per day for 3% body weight</v>
          </cell>
          <cell r="S868" t="str">
            <v>T+W-dechlorinated Ft. Collins tap water plus onsite well water</v>
          </cell>
          <cell r="T868"/>
          <cell r="U868">
            <v>11.8</v>
          </cell>
          <cell r="V868">
            <v>7.59</v>
          </cell>
          <cell r="W868" t="str">
            <v/>
          </cell>
          <cell r="X868" t="str">
            <v/>
          </cell>
          <cell r="Y868">
            <v>831</v>
          </cell>
          <cell r="Z868" t="str">
            <v/>
          </cell>
          <cell r="AA868">
            <v>1.7</v>
          </cell>
          <cell r="AB868">
            <v>10</v>
          </cell>
          <cell r="AC868">
            <v>42.792537313432838</v>
          </cell>
          <cell r="AD868">
            <v>10.64694708276798</v>
          </cell>
          <cell r="AE868">
            <v>9.7255766621438262</v>
          </cell>
          <cell r="AF868">
            <v>0.71662143826322933</v>
          </cell>
          <cell r="AG868">
            <v>44.635278154681146</v>
          </cell>
          <cell r="AH868">
            <v>11.465943012211669</v>
          </cell>
          <cell r="AI868">
            <v>104.6</v>
          </cell>
          <cell r="AJ868">
            <v>150.9</v>
          </cell>
        </row>
        <row r="869">
          <cell r="B869" t="str">
            <v>C792OnmyLOEC</v>
          </cell>
          <cell r="C869" t="str">
            <v>Brinkman and Hansen 2004</v>
          </cell>
          <cell r="D869">
            <v>2004</v>
          </cell>
          <cell r="E869" t="str">
            <v>Oncorhynchus mykiss</v>
          </cell>
          <cell r="F869" t="str">
            <v xml:space="preserve">Oncorhynchus </v>
          </cell>
          <cell r="G869" t="str">
            <v>mykiss</v>
          </cell>
          <cell r="H869"/>
          <cell r="I869" t="str">
            <v>fish</v>
          </cell>
          <cell r="J869" t="str">
            <v>sac fry</v>
          </cell>
          <cell r="K869" t="str">
            <v>survival</v>
          </cell>
          <cell r="L869" t="str">
            <v>LOEC</v>
          </cell>
          <cell r="M869" t="str">
            <v>ZnSO4</v>
          </cell>
          <cell r="N869" t="str">
            <v>Measured - weekly</v>
          </cell>
          <cell r="O869" t="str">
            <v>flow through</v>
          </cell>
          <cell r="P869" t="str">
            <v>Chronic</v>
          </cell>
          <cell r="Q869" t="str">
            <v>63-d</v>
          </cell>
          <cell r="R869" t="str">
            <v>trout food plus brine shrimp naupalii - 4 times per day for 3% body weight</v>
          </cell>
          <cell r="S869" t="str">
            <v>T+W-dechlorinated Ft. Collins tap water plus onsite well water</v>
          </cell>
          <cell r="T869"/>
          <cell r="U869">
            <v>11.8</v>
          </cell>
          <cell r="V869">
            <v>7.59</v>
          </cell>
          <cell r="W869" t="str">
            <v/>
          </cell>
          <cell r="X869" t="str">
            <v/>
          </cell>
          <cell r="Y869">
            <v>1579</v>
          </cell>
          <cell r="Z869" t="str">
            <v/>
          </cell>
          <cell r="AA869">
            <v>1.7</v>
          </cell>
          <cell r="AB869">
            <v>10</v>
          </cell>
          <cell r="AC869">
            <v>42.792537313432838</v>
          </cell>
          <cell r="AD869">
            <v>10.64694708276798</v>
          </cell>
          <cell r="AE869">
            <v>9.7255766621438262</v>
          </cell>
          <cell r="AF869">
            <v>0.71662143826322933</v>
          </cell>
          <cell r="AG869">
            <v>44.635278154681146</v>
          </cell>
          <cell r="AH869">
            <v>11.465943012211669</v>
          </cell>
          <cell r="AI869">
            <v>104.6</v>
          </cell>
          <cell r="AJ869">
            <v>150.9</v>
          </cell>
        </row>
        <row r="870">
          <cell r="B870" t="str">
            <v>C793OnmyMATC</v>
          </cell>
          <cell r="C870" t="str">
            <v>Brinkman and Hansen 2004</v>
          </cell>
          <cell r="D870">
            <v>2004</v>
          </cell>
          <cell r="E870" t="str">
            <v>Oncorhynchus mykiss</v>
          </cell>
          <cell r="F870" t="str">
            <v xml:space="preserve">Oncorhynchus </v>
          </cell>
          <cell r="G870" t="str">
            <v>mykiss</v>
          </cell>
          <cell r="H870"/>
          <cell r="I870" t="str">
            <v>fish</v>
          </cell>
          <cell r="J870" t="str">
            <v>swim up fry</v>
          </cell>
          <cell r="K870" t="str">
            <v>survival</v>
          </cell>
          <cell r="L870" t="str">
            <v>MATC</v>
          </cell>
          <cell r="M870" t="str">
            <v>ZnSO4</v>
          </cell>
          <cell r="N870" t="str">
            <v>Measured - weekly</v>
          </cell>
          <cell r="O870" t="str">
            <v>flow through</v>
          </cell>
          <cell r="P870" t="str">
            <v>Chronic</v>
          </cell>
          <cell r="Q870" t="str">
            <v>63-d</v>
          </cell>
          <cell r="R870" t="str">
            <v>trout food plus brine shrimp naupalii - 4 times per day for 3% body weight</v>
          </cell>
          <cell r="S870" t="str">
            <v>T+W-dechlorinated Ft. Collins tap water plus onsite well water</v>
          </cell>
          <cell r="T870"/>
          <cell r="U870">
            <v>11.8</v>
          </cell>
          <cell r="V870">
            <v>7.59</v>
          </cell>
          <cell r="W870" t="str">
            <v/>
          </cell>
          <cell r="X870" t="str">
            <v/>
          </cell>
          <cell r="Y870">
            <v>1145</v>
          </cell>
          <cell r="Z870" t="str">
            <v/>
          </cell>
          <cell r="AA870">
            <v>1.7</v>
          </cell>
          <cell r="AB870">
            <v>10</v>
          </cell>
          <cell r="AC870">
            <v>42.792537313432838</v>
          </cell>
          <cell r="AD870">
            <v>10.64694708276798</v>
          </cell>
          <cell r="AE870">
            <v>9.7255766621438262</v>
          </cell>
          <cell r="AF870">
            <v>0.71662143826322933</v>
          </cell>
          <cell r="AG870">
            <v>44.635278154681146</v>
          </cell>
          <cell r="AH870">
            <v>11.465943012211669</v>
          </cell>
          <cell r="AI870">
            <v>104.6</v>
          </cell>
          <cell r="AJ870">
            <v>150.9</v>
          </cell>
        </row>
        <row r="871">
          <cell r="B871" t="str">
            <v>C794OnmyNOEC</v>
          </cell>
          <cell r="C871" t="str">
            <v>Brinkman and Hansen 2004</v>
          </cell>
          <cell r="D871">
            <v>2004</v>
          </cell>
          <cell r="E871" t="str">
            <v>Oncorhynchus mykiss</v>
          </cell>
          <cell r="F871" t="str">
            <v xml:space="preserve">Oncorhynchus </v>
          </cell>
          <cell r="G871" t="str">
            <v>mykiss</v>
          </cell>
          <cell r="H871"/>
          <cell r="I871" t="str">
            <v>fish</v>
          </cell>
          <cell r="J871" t="str">
            <v>swim up fry</v>
          </cell>
          <cell r="K871" t="str">
            <v>survival</v>
          </cell>
          <cell r="L871" t="str">
            <v>NOEC</v>
          </cell>
          <cell r="M871" t="str">
            <v>ZnSO4</v>
          </cell>
          <cell r="N871" t="str">
            <v>Measured - weekly</v>
          </cell>
          <cell r="O871" t="str">
            <v>flow through</v>
          </cell>
          <cell r="P871" t="str">
            <v>Chronic</v>
          </cell>
          <cell r="Q871" t="str">
            <v>63-d</v>
          </cell>
          <cell r="R871" t="str">
            <v>trout food plus brine shrimp naupalii - 4 times per day for 3% body weight</v>
          </cell>
          <cell r="S871" t="str">
            <v>T+W-dechlorinated Ft. Collins tap water plus onsite well water</v>
          </cell>
          <cell r="T871"/>
          <cell r="U871">
            <v>11.8</v>
          </cell>
          <cell r="V871">
            <v>7.59</v>
          </cell>
          <cell r="W871" t="str">
            <v/>
          </cell>
          <cell r="X871" t="str">
            <v/>
          </cell>
          <cell r="Y871">
            <v>831</v>
          </cell>
          <cell r="Z871" t="str">
            <v/>
          </cell>
          <cell r="AA871">
            <v>1.7</v>
          </cell>
          <cell r="AB871">
            <v>10</v>
          </cell>
          <cell r="AC871">
            <v>42.792537313432838</v>
          </cell>
          <cell r="AD871">
            <v>10.64694708276798</v>
          </cell>
          <cell r="AE871">
            <v>9.7255766621438262</v>
          </cell>
          <cell r="AF871">
            <v>0.71662143826322933</v>
          </cell>
          <cell r="AG871">
            <v>44.635278154681146</v>
          </cell>
          <cell r="AH871">
            <v>11.465943012211669</v>
          </cell>
          <cell r="AI871">
            <v>104.6</v>
          </cell>
          <cell r="AJ871">
            <v>150.9</v>
          </cell>
        </row>
        <row r="872">
          <cell r="B872" t="str">
            <v>C795OnmyLOEC</v>
          </cell>
          <cell r="C872" t="str">
            <v>Brinkman and Hansen 2004</v>
          </cell>
          <cell r="D872">
            <v>2004</v>
          </cell>
          <cell r="E872" t="str">
            <v>Oncorhynchus mykiss</v>
          </cell>
          <cell r="F872" t="str">
            <v xml:space="preserve">Oncorhynchus </v>
          </cell>
          <cell r="G872" t="str">
            <v>mykiss</v>
          </cell>
          <cell r="H872"/>
          <cell r="I872" t="str">
            <v>fish</v>
          </cell>
          <cell r="J872" t="str">
            <v>swim up fry</v>
          </cell>
          <cell r="K872" t="str">
            <v>survival</v>
          </cell>
          <cell r="L872" t="str">
            <v>LOEC</v>
          </cell>
          <cell r="M872" t="str">
            <v>ZnSO4</v>
          </cell>
          <cell r="N872" t="str">
            <v>Measured - weekly</v>
          </cell>
          <cell r="O872" t="str">
            <v>flow through</v>
          </cell>
          <cell r="P872" t="str">
            <v>Chronic</v>
          </cell>
          <cell r="Q872" t="str">
            <v>63-d</v>
          </cell>
          <cell r="R872" t="str">
            <v>trout food plus brine shrimp naupalii - 4 times per day for 3% body weight</v>
          </cell>
          <cell r="S872" t="str">
            <v>T+W-dechlorinated Ft. Collins tap water plus onsite well water</v>
          </cell>
          <cell r="T872"/>
          <cell r="U872">
            <v>11.8</v>
          </cell>
          <cell r="V872">
            <v>7.59</v>
          </cell>
          <cell r="W872" t="str">
            <v/>
          </cell>
          <cell r="X872" t="str">
            <v/>
          </cell>
          <cell r="Y872">
            <v>1579</v>
          </cell>
          <cell r="Z872" t="str">
            <v/>
          </cell>
          <cell r="AA872">
            <v>1.7</v>
          </cell>
          <cell r="AB872">
            <v>10</v>
          </cell>
          <cell r="AC872">
            <v>42.792537313432838</v>
          </cell>
          <cell r="AD872">
            <v>10.64694708276798</v>
          </cell>
          <cell r="AE872">
            <v>9.7255766621438262</v>
          </cell>
          <cell r="AF872">
            <v>0.71662143826322933</v>
          </cell>
          <cell r="AG872">
            <v>44.635278154681146</v>
          </cell>
          <cell r="AH872">
            <v>11.465943012211669</v>
          </cell>
          <cell r="AI872">
            <v>104.6</v>
          </cell>
          <cell r="AJ872">
            <v>150.9</v>
          </cell>
        </row>
        <row r="873">
          <cell r="B873" t="str">
            <v>C796OnmyMATC</v>
          </cell>
          <cell r="C873" t="str">
            <v>Brinkman and Hansen 2004</v>
          </cell>
          <cell r="D873">
            <v>2004</v>
          </cell>
          <cell r="E873" t="str">
            <v>Oncorhynchus mykiss</v>
          </cell>
          <cell r="F873" t="str">
            <v xml:space="preserve">Oncorhynchus </v>
          </cell>
          <cell r="G873" t="str">
            <v>mykiss</v>
          </cell>
          <cell r="H873"/>
          <cell r="I873" t="str">
            <v>fish</v>
          </cell>
          <cell r="J873" t="str">
            <v>embryo/fry</v>
          </cell>
          <cell r="K873" t="str">
            <v>weight</v>
          </cell>
          <cell r="L873" t="str">
            <v>MATC</v>
          </cell>
          <cell r="M873" t="str">
            <v>ZnSO4</v>
          </cell>
          <cell r="N873" t="str">
            <v>Measured - weekly</v>
          </cell>
          <cell r="O873" t="str">
            <v>flow through</v>
          </cell>
          <cell r="P873" t="str">
            <v>Chronic</v>
          </cell>
          <cell r="Q873" t="str">
            <v>63-d</v>
          </cell>
          <cell r="R873" t="str">
            <v>trout food plus brine shrimp naupalii - 4 times per day for 3% body weight</v>
          </cell>
          <cell r="S873" t="str">
            <v>T+W-dechlorinated Ft. Collins tap water plus onsite well water</v>
          </cell>
          <cell r="T873"/>
          <cell r="U873">
            <v>11.8</v>
          </cell>
          <cell r="V873">
            <v>7.59</v>
          </cell>
          <cell r="W873" t="str">
            <v/>
          </cell>
          <cell r="X873" t="str">
            <v/>
          </cell>
          <cell r="Y873">
            <v>1145</v>
          </cell>
          <cell r="Z873" t="str">
            <v/>
          </cell>
          <cell r="AA873">
            <v>1.7</v>
          </cell>
          <cell r="AB873">
            <v>10</v>
          </cell>
          <cell r="AC873">
            <v>42.792537313432838</v>
          </cell>
          <cell r="AD873">
            <v>10.64694708276798</v>
          </cell>
          <cell r="AE873">
            <v>9.7255766621438262</v>
          </cell>
          <cell r="AF873">
            <v>0.71662143826322933</v>
          </cell>
          <cell r="AG873">
            <v>44.635278154681146</v>
          </cell>
          <cell r="AH873">
            <v>11.465943012211669</v>
          </cell>
          <cell r="AI873">
            <v>104.6</v>
          </cell>
          <cell r="AJ873">
            <v>150.9</v>
          </cell>
        </row>
        <row r="874">
          <cell r="B874" t="str">
            <v>C797OnmyNOEC</v>
          </cell>
          <cell r="C874" t="str">
            <v>Brinkman and Hansen 2004</v>
          </cell>
          <cell r="D874">
            <v>2004</v>
          </cell>
          <cell r="E874" t="str">
            <v>Oncorhynchus mykiss</v>
          </cell>
          <cell r="F874" t="str">
            <v xml:space="preserve">Oncorhynchus </v>
          </cell>
          <cell r="G874" t="str">
            <v>mykiss</v>
          </cell>
          <cell r="H874"/>
          <cell r="I874" t="str">
            <v>fish</v>
          </cell>
          <cell r="J874" t="str">
            <v>embryo/fry</v>
          </cell>
          <cell r="K874" t="str">
            <v>weight</v>
          </cell>
          <cell r="L874" t="str">
            <v>NOEC</v>
          </cell>
          <cell r="M874" t="str">
            <v>ZnSO4</v>
          </cell>
          <cell r="N874" t="str">
            <v>Measured - weekly</v>
          </cell>
          <cell r="O874" t="str">
            <v>flow through</v>
          </cell>
          <cell r="P874" t="str">
            <v>Chronic</v>
          </cell>
          <cell r="Q874" t="str">
            <v>63-d</v>
          </cell>
          <cell r="R874" t="str">
            <v>trout food plus brine shrimp naupalii - 4 times per day for 3% body weight</v>
          </cell>
          <cell r="S874" t="str">
            <v>T+W-dechlorinated Ft. Collins tap water plus onsite well water</v>
          </cell>
          <cell r="T874"/>
          <cell r="U874">
            <v>11.8</v>
          </cell>
          <cell r="V874">
            <v>7.59</v>
          </cell>
          <cell r="W874" t="str">
            <v/>
          </cell>
          <cell r="X874" t="str">
            <v/>
          </cell>
          <cell r="Y874">
            <v>831</v>
          </cell>
          <cell r="Z874" t="str">
            <v/>
          </cell>
          <cell r="AA874">
            <v>1.7</v>
          </cell>
          <cell r="AB874">
            <v>10</v>
          </cell>
          <cell r="AC874">
            <v>42.792537313432838</v>
          </cell>
          <cell r="AD874">
            <v>10.64694708276798</v>
          </cell>
          <cell r="AE874">
            <v>9.7255766621438262</v>
          </cell>
          <cell r="AF874">
            <v>0.71662143826322933</v>
          </cell>
          <cell r="AG874">
            <v>44.635278154681146</v>
          </cell>
          <cell r="AH874">
            <v>11.465943012211669</v>
          </cell>
          <cell r="AI874">
            <v>104.6</v>
          </cell>
          <cell r="AJ874">
            <v>150.9</v>
          </cell>
        </row>
        <row r="875">
          <cell r="B875" t="str">
            <v>C798OnmyLOEC</v>
          </cell>
          <cell r="C875" t="str">
            <v>Brinkman and Hansen 2004</v>
          </cell>
          <cell r="D875">
            <v>2004</v>
          </cell>
          <cell r="E875" t="str">
            <v>Oncorhynchus mykiss</v>
          </cell>
          <cell r="F875" t="str">
            <v xml:space="preserve">Oncorhynchus </v>
          </cell>
          <cell r="G875" t="str">
            <v>mykiss</v>
          </cell>
          <cell r="H875"/>
          <cell r="I875" t="str">
            <v>fish</v>
          </cell>
          <cell r="J875" t="str">
            <v>embryo/fry</v>
          </cell>
          <cell r="K875" t="str">
            <v>weight</v>
          </cell>
          <cell r="L875" t="str">
            <v>LOEC</v>
          </cell>
          <cell r="M875" t="str">
            <v>ZnSO4</v>
          </cell>
          <cell r="N875" t="str">
            <v>Measured - weekly</v>
          </cell>
          <cell r="O875" t="str">
            <v>flow through</v>
          </cell>
          <cell r="P875" t="str">
            <v>Chronic</v>
          </cell>
          <cell r="Q875" t="str">
            <v>63-d</v>
          </cell>
          <cell r="R875" t="str">
            <v>trout food plus brine shrimp naupalii - 4 times per day for 3% body weight</v>
          </cell>
          <cell r="S875" t="str">
            <v>T+W-dechlorinated Ft. Collins tap water plus onsite well water</v>
          </cell>
          <cell r="T875"/>
          <cell r="U875">
            <v>11.8</v>
          </cell>
          <cell r="V875">
            <v>7.59</v>
          </cell>
          <cell r="W875" t="str">
            <v/>
          </cell>
          <cell r="X875" t="str">
            <v/>
          </cell>
          <cell r="Y875">
            <v>1579</v>
          </cell>
          <cell r="Z875" t="str">
            <v/>
          </cell>
          <cell r="AA875">
            <v>1.7</v>
          </cell>
          <cell r="AB875">
            <v>10</v>
          </cell>
          <cell r="AC875">
            <v>42.792537313432838</v>
          </cell>
          <cell r="AD875">
            <v>10.64694708276798</v>
          </cell>
          <cell r="AE875">
            <v>9.7255766621438262</v>
          </cell>
          <cell r="AF875">
            <v>0.71662143826322933</v>
          </cell>
          <cell r="AG875">
            <v>44.635278154681146</v>
          </cell>
          <cell r="AH875">
            <v>11.465943012211669</v>
          </cell>
          <cell r="AI875">
            <v>104.6</v>
          </cell>
          <cell r="AJ875">
            <v>150.9</v>
          </cell>
        </row>
        <row r="876">
          <cell r="B876" t="str">
            <v>C799OnmyMATC</v>
          </cell>
          <cell r="C876" t="str">
            <v>Brinkman and Hansen 2004</v>
          </cell>
          <cell r="D876">
            <v>2004</v>
          </cell>
          <cell r="E876" t="str">
            <v>Oncorhynchus mykiss</v>
          </cell>
          <cell r="F876" t="str">
            <v xml:space="preserve">Oncorhynchus </v>
          </cell>
          <cell r="G876" t="str">
            <v>mykiss</v>
          </cell>
          <cell r="H876"/>
          <cell r="I876" t="str">
            <v>fish</v>
          </cell>
          <cell r="J876" t="str">
            <v>embryo/fry</v>
          </cell>
          <cell r="K876" t="str">
            <v>biomass</v>
          </cell>
          <cell r="L876" t="str">
            <v>MATC</v>
          </cell>
          <cell r="M876" t="str">
            <v>ZnSO4</v>
          </cell>
          <cell r="N876" t="str">
            <v>Measured - weekly</v>
          </cell>
          <cell r="O876" t="str">
            <v>flow through</v>
          </cell>
          <cell r="P876" t="str">
            <v>Chronic</v>
          </cell>
          <cell r="Q876" t="str">
            <v>63-d</v>
          </cell>
          <cell r="R876" t="str">
            <v>trout food plus brine shrimp naupalii - 4 times per day for 3% body weight</v>
          </cell>
          <cell r="S876" t="str">
            <v>T+W-dechlorinated Ft. Collins tap water plus onsite well water</v>
          </cell>
          <cell r="T876"/>
          <cell r="U876">
            <v>11.8</v>
          </cell>
          <cell r="V876">
            <v>7.59</v>
          </cell>
          <cell r="W876" t="str">
            <v/>
          </cell>
          <cell r="X876" t="str">
            <v/>
          </cell>
          <cell r="Y876">
            <v>1145</v>
          </cell>
          <cell r="Z876" t="str">
            <v/>
          </cell>
          <cell r="AA876">
            <v>1.7</v>
          </cell>
          <cell r="AB876">
            <v>10</v>
          </cell>
          <cell r="AC876">
            <v>42.792537313432838</v>
          </cell>
          <cell r="AD876">
            <v>10.64694708276798</v>
          </cell>
          <cell r="AE876">
            <v>9.7255766621438262</v>
          </cell>
          <cell r="AF876">
            <v>0.71662143826322933</v>
          </cell>
          <cell r="AG876">
            <v>44.635278154681146</v>
          </cell>
          <cell r="AH876">
            <v>11.465943012211669</v>
          </cell>
          <cell r="AI876">
            <v>104.6</v>
          </cell>
          <cell r="AJ876">
            <v>150.9</v>
          </cell>
        </row>
        <row r="877">
          <cell r="B877" t="str">
            <v>C800OnmyNOEC</v>
          </cell>
          <cell r="C877" t="str">
            <v>Brinkman and Hansen 2004</v>
          </cell>
          <cell r="D877">
            <v>2004</v>
          </cell>
          <cell r="E877" t="str">
            <v>Oncorhynchus mykiss</v>
          </cell>
          <cell r="F877" t="str">
            <v xml:space="preserve">Oncorhynchus </v>
          </cell>
          <cell r="G877" t="str">
            <v>mykiss</v>
          </cell>
          <cell r="H877"/>
          <cell r="I877" t="str">
            <v>fish</v>
          </cell>
          <cell r="J877" t="str">
            <v>embryo/fry</v>
          </cell>
          <cell r="K877" t="str">
            <v>biomass</v>
          </cell>
          <cell r="L877" t="str">
            <v>NOEC</v>
          </cell>
          <cell r="M877" t="str">
            <v>ZnSO4</v>
          </cell>
          <cell r="N877" t="str">
            <v>Measured - weekly</v>
          </cell>
          <cell r="O877" t="str">
            <v>flow through</v>
          </cell>
          <cell r="P877" t="str">
            <v>Chronic</v>
          </cell>
          <cell r="Q877" t="str">
            <v>63-d</v>
          </cell>
          <cell r="R877" t="str">
            <v>trout food plus brine shrimp naupalii - 4 times per day for 3% body weight</v>
          </cell>
          <cell r="S877" t="str">
            <v>T+W-dechlorinated Ft. Collins tap water plus onsite well water</v>
          </cell>
          <cell r="T877"/>
          <cell r="U877">
            <v>11.8</v>
          </cell>
          <cell r="V877">
            <v>7.59</v>
          </cell>
          <cell r="W877" t="str">
            <v/>
          </cell>
          <cell r="X877" t="str">
            <v/>
          </cell>
          <cell r="Y877">
            <v>831</v>
          </cell>
          <cell r="Z877" t="str">
            <v/>
          </cell>
          <cell r="AA877">
            <v>1.7</v>
          </cell>
          <cell r="AB877">
            <v>10</v>
          </cell>
          <cell r="AC877">
            <v>42.792537313432838</v>
          </cell>
          <cell r="AD877">
            <v>10.64694708276798</v>
          </cell>
          <cell r="AE877">
            <v>9.7255766621438262</v>
          </cell>
          <cell r="AF877">
            <v>0.71662143826322933</v>
          </cell>
          <cell r="AG877">
            <v>44.635278154681146</v>
          </cell>
          <cell r="AH877">
            <v>11.465943012211669</v>
          </cell>
          <cell r="AI877">
            <v>104.6</v>
          </cell>
          <cell r="AJ877">
            <v>150.9</v>
          </cell>
        </row>
        <row r="878">
          <cell r="B878" t="str">
            <v>C801OnmyLOEC</v>
          </cell>
          <cell r="C878" t="str">
            <v>Brinkman and Hansen 2004</v>
          </cell>
          <cell r="D878">
            <v>2004</v>
          </cell>
          <cell r="E878" t="str">
            <v>Oncorhynchus mykiss</v>
          </cell>
          <cell r="F878" t="str">
            <v xml:space="preserve">Oncorhynchus </v>
          </cell>
          <cell r="G878" t="str">
            <v>mykiss</v>
          </cell>
          <cell r="H878"/>
          <cell r="I878" t="str">
            <v>fish</v>
          </cell>
          <cell r="J878" t="str">
            <v>embryo/fry</v>
          </cell>
          <cell r="K878" t="str">
            <v>biomass</v>
          </cell>
          <cell r="L878" t="str">
            <v>LOEC</v>
          </cell>
          <cell r="M878" t="str">
            <v>ZnSO4</v>
          </cell>
          <cell r="N878" t="str">
            <v>Measured - weekly</v>
          </cell>
          <cell r="O878" t="str">
            <v>flow through</v>
          </cell>
          <cell r="P878" t="str">
            <v>Chronic</v>
          </cell>
          <cell r="Q878" t="str">
            <v>63-d</v>
          </cell>
          <cell r="R878" t="str">
            <v>trout food plus brine shrimp naupalii - 4 times per day for 3% body weight</v>
          </cell>
          <cell r="S878" t="str">
            <v>T+W-dechlorinated Ft. Collins tap water plus onsite well water</v>
          </cell>
          <cell r="T878"/>
          <cell r="U878">
            <v>11.8</v>
          </cell>
          <cell r="V878">
            <v>7.59</v>
          </cell>
          <cell r="W878" t="str">
            <v/>
          </cell>
          <cell r="X878" t="str">
            <v/>
          </cell>
          <cell r="Y878">
            <v>1579</v>
          </cell>
          <cell r="Z878" t="str">
            <v/>
          </cell>
          <cell r="AA878">
            <v>1.7</v>
          </cell>
          <cell r="AB878">
            <v>10</v>
          </cell>
          <cell r="AC878">
            <v>42.792537313432838</v>
          </cell>
          <cell r="AD878">
            <v>10.64694708276798</v>
          </cell>
          <cell r="AE878">
            <v>9.7255766621438262</v>
          </cell>
          <cell r="AF878">
            <v>0.71662143826322933</v>
          </cell>
          <cell r="AG878">
            <v>44.635278154681146</v>
          </cell>
          <cell r="AH878">
            <v>11.465943012211669</v>
          </cell>
          <cell r="AI878">
            <v>104.6</v>
          </cell>
          <cell r="AJ878">
            <v>150.9</v>
          </cell>
        </row>
        <row r="879">
          <cell r="B879" t="str">
            <v>C2467OnmyEC10</v>
          </cell>
          <cell r="C879" t="str">
            <v>Brinkman and Hansen 2004</v>
          </cell>
          <cell r="D879">
            <v>2004</v>
          </cell>
          <cell r="E879" t="str">
            <v>Oncorhynchus mykiss</v>
          </cell>
          <cell r="F879" t="str">
            <v xml:space="preserve">Oncorhynchus </v>
          </cell>
          <cell r="G879" t="str">
            <v>mykiss</v>
          </cell>
          <cell r="H879"/>
          <cell r="I879" t="str">
            <v>fish</v>
          </cell>
          <cell r="J879" t="str">
            <v>embryo/fry</v>
          </cell>
          <cell r="K879" t="str">
            <v>biomass</v>
          </cell>
          <cell r="L879" t="str">
            <v>EC10</v>
          </cell>
          <cell r="M879" t="str">
            <v>ZnSO4</v>
          </cell>
          <cell r="N879" t="str">
            <v>Measured - weekly</v>
          </cell>
          <cell r="O879" t="str">
            <v>flow through</v>
          </cell>
          <cell r="P879" t="str">
            <v>Chronic</v>
          </cell>
          <cell r="Q879" t="str">
            <v>63-d</v>
          </cell>
          <cell r="R879" t="str">
            <v>trout food plus brine shrimp naupalii - 4 times per day for 3% body weight</v>
          </cell>
          <cell r="S879" t="str">
            <v>T+W-dechlorinated Ft. Collins tap water plus onsite well water</v>
          </cell>
          <cell r="T879" t="str">
            <v>MLR</v>
          </cell>
          <cell r="U879">
            <v>11.8</v>
          </cell>
          <cell r="V879">
            <v>7.59</v>
          </cell>
          <cell r="W879" t="str">
            <v/>
          </cell>
          <cell r="X879" t="str">
            <v/>
          </cell>
          <cell r="Y879">
            <v>1121.8</v>
          </cell>
          <cell r="Z879" t="str">
            <v/>
          </cell>
          <cell r="AA879">
            <v>1.7</v>
          </cell>
          <cell r="AB879">
            <v>10</v>
          </cell>
          <cell r="AC879">
            <v>42.792537313432838</v>
          </cell>
          <cell r="AD879">
            <v>10.64694708276798</v>
          </cell>
          <cell r="AE879">
            <v>9.7255766621438262</v>
          </cell>
          <cell r="AF879">
            <v>0.71662143826322933</v>
          </cell>
          <cell r="AG879">
            <v>44.635278154681146</v>
          </cell>
          <cell r="AH879">
            <v>11.465943012211669</v>
          </cell>
          <cell r="AI879">
            <v>104.6</v>
          </cell>
          <cell r="AJ879">
            <v>150.9</v>
          </cell>
        </row>
        <row r="880">
          <cell r="B880" t="str">
            <v>C2468OnmyEC20</v>
          </cell>
          <cell r="C880" t="str">
            <v>Brinkman and Hansen 2004</v>
          </cell>
          <cell r="D880">
            <v>2004</v>
          </cell>
          <cell r="E880" t="str">
            <v>Oncorhynchus mykiss</v>
          </cell>
          <cell r="F880" t="str">
            <v xml:space="preserve">Oncorhynchus </v>
          </cell>
          <cell r="G880" t="str">
            <v>mykiss</v>
          </cell>
          <cell r="H880"/>
          <cell r="I880" t="str">
            <v>fish</v>
          </cell>
          <cell r="J880" t="str">
            <v>embryo/fry</v>
          </cell>
          <cell r="K880" t="str">
            <v>biomass</v>
          </cell>
          <cell r="L880" t="str">
            <v>EC20</v>
          </cell>
          <cell r="M880" t="str">
            <v>ZnSO4</v>
          </cell>
          <cell r="N880" t="str">
            <v>Measured - weekly</v>
          </cell>
          <cell r="O880" t="str">
            <v>flow through</v>
          </cell>
          <cell r="P880" t="str">
            <v>Chronic</v>
          </cell>
          <cell r="Q880" t="str">
            <v>63-d</v>
          </cell>
          <cell r="R880" t="str">
            <v>trout food plus brine shrimp naupalii - 4 times per day for 3% body weight</v>
          </cell>
          <cell r="S880" t="str">
            <v>T+W-dechlorinated Ft. Collins tap water plus onsite well water</v>
          </cell>
          <cell r="T880" t="str">
            <v>MLR</v>
          </cell>
          <cell r="U880">
            <v>11.8</v>
          </cell>
          <cell r="V880">
            <v>7.59</v>
          </cell>
          <cell r="W880" t="str">
            <v/>
          </cell>
          <cell r="X880" t="str">
            <v/>
          </cell>
          <cell r="Y880">
            <v>1302.8</v>
          </cell>
          <cell r="Z880" t="str">
            <v/>
          </cell>
          <cell r="AA880">
            <v>1.7</v>
          </cell>
          <cell r="AB880">
            <v>10</v>
          </cell>
          <cell r="AC880">
            <v>42.792537313432838</v>
          </cell>
          <cell r="AD880">
            <v>10.64694708276798</v>
          </cell>
          <cell r="AE880">
            <v>9.7255766621438262</v>
          </cell>
          <cell r="AF880">
            <v>0.71662143826322933</v>
          </cell>
          <cell r="AG880">
            <v>44.635278154681146</v>
          </cell>
          <cell r="AH880">
            <v>11.465943012211669</v>
          </cell>
          <cell r="AI880">
            <v>104.6</v>
          </cell>
          <cell r="AJ880">
            <v>150.9</v>
          </cell>
        </row>
        <row r="881">
          <cell r="B881" t="str">
            <v>C2469OnmyEC50</v>
          </cell>
          <cell r="C881" t="str">
            <v>Brinkman and Hansen 2004</v>
          </cell>
          <cell r="D881">
            <v>2004</v>
          </cell>
          <cell r="E881" t="str">
            <v>Oncorhynchus mykiss</v>
          </cell>
          <cell r="F881" t="str">
            <v xml:space="preserve">Oncorhynchus </v>
          </cell>
          <cell r="G881" t="str">
            <v>mykiss</v>
          </cell>
          <cell r="H881"/>
          <cell r="I881" t="str">
            <v>fish</v>
          </cell>
          <cell r="J881" t="str">
            <v>embryo/fry</v>
          </cell>
          <cell r="K881" t="str">
            <v>biomass</v>
          </cell>
          <cell r="L881" t="str">
            <v>EC50</v>
          </cell>
          <cell r="M881" t="str">
            <v>ZnSO4</v>
          </cell>
          <cell r="N881" t="str">
            <v>Measured - weekly</v>
          </cell>
          <cell r="O881" t="str">
            <v>flow through</v>
          </cell>
          <cell r="P881" t="str">
            <v>Chronic</v>
          </cell>
          <cell r="Q881" t="str">
            <v>63-d</v>
          </cell>
          <cell r="R881" t="str">
            <v>trout food plus brine shrimp naupalii - 4 times per day for 3% body weight</v>
          </cell>
          <cell r="S881" t="str">
            <v>T+W-dechlorinated Ft. Collins tap water plus onsite well water</v>
          </cell>
          <cell r="T881" t="str">
            <v>MLR</v>
          </cell>
          <cell r="U881">
            <v>11.8</v>
          </cell>
          <cell r="V881">
            <v>7.59</v>
          </cell>
          <cell r="W881" t="str">
            <v/>
          </cell>
          <cell r="X881" t="str">
            <v/>
          </cell>
          <cell r="Y881">
            <v>1752.9</v>
          </cell>
          <cell r="Z881" t="str">
            <v/>
          </cell>
          <cell r="AA881">
            <v>1.7</v>
          </cell>
          <cell r="AB881">
            <v>10</v>
          </cell>
          <cell r="AC881">
            <v>42.792537313432838</v>
          </cell>
          <cell r="AD881">
            <v>10.64694708276798</v>
          </cell>
          <cell r="AE881">
            <v>9.7255766621438262</v>
          </cell>
          <cell r="AF881">
            <v>0.71662143826322933</v>
          </cell>
          <cell r="AG881">
            <v>44.635278154681146</v>
          </cell>
          <cell r="AH881">
            <v>11.465943012211669</v>
          </cell>
          <cell r="AI881">
            <v>104.6</v>
          </cell>
          <cell r="AJ881">
            <v>150.9</v>
          </cell>
        </row>
        <row r="882">
          <cell r="B882" t="str">
            <v>C2470OnmyEC10</v>
          </cell>
          <cell r="C882" t="str">
            <v>Brinkman and Hansen 2004</v>
          </cell>
          <cell r="D882">
            <v>2004</v>
          </cell>
          <cell r="E882" t="str">
            <v>Oncorhynchus mykiss</v>
          </cell>
          <cell r="F882" t="str">
            <v xml:space="preserve">Oncorhynchus </v>
          </cell>
          <cell r="G882" t="str">
            <v>mykiss</v>
          </cell>
          <cell r="H882"/>
          <cell r="I882" t="str">
            <v>fish</v>
          </cell>
          <cell r="J882" t="str">
            <v>fry</v>
          </cell>
          <cell r="K882" t="str">
            <v>survival</v>
          </cell>
          <cell r="L882" t="str">
            <v>EC10</v>
          </cell>
          <cell r="M882" t="str">
            <v>ZnSO4</v>
          </cell>
          <cell r="N882" t="str">
            <v>Measured - weekly</v>
          </cell>
          <cell r="O882" t="str">
            <v>flow through</v>
          </cell>
          <cell r="P882" t="str">
            <v>Chronic</v>
          </cell>
          <cell r="Q882" t="str">
            <v>30-d</v>
          </cell>
          <cell r="R882" t="str">
            <v>trout food - 4 times per day for 3% body weight</v>
          </cell>
          <cell r="S882" t="str">
            <v>T+RO-dechlorinated Fort Collins water mixed with RO water</v>
          </cell>
          <cell r="T882" t="str">
            <v>MLR</v>
          </cell>
          <cell r="U882">
            <v>12.2</v>
          </cell>
          <cell r="V882">
            <v>7.35</v>
          </cell>
          <cell r="W882" t="str">
            <v/>
          </cell>
          <cell r="X882" t="str">
            <v/>
          </cell>
          <cell r="Y882">
            <v>73.3</v>
          </cell>
          <cell r="Z882" t="str">
            <v/>
          </cell>
          <cell r="AA882">
            <v>1.7</v>
          </cell>
          <cell r="AB882">
            <v>10</v>
          </cell>
          <cell r="AC882">
            <v>11.963326226012793</v>
          </cell>
          <cell r="AD882">
            <v>0.84946695095948832</v>
          </cell>
          <cell r="AE882">
            <v>1.4157782515991473</v>
          </cell>
          <cell r="AF882">
            <v>0.42473347547974416</v>
          </cell>
          <cell r="AG882">
            <v>8.7070362473347558</v>
          </cell>
          <cell r="AH882">
            <v>1.6989339019189766</v>
          </cell>
          <cell r="AI882">
            <v>19.5</v>
          </cell>
          <cell r="AJ882">
            <v>33.200000000000003</v>
          </cell>
        </row>
        <row r="883">
          <cell r="B883" t="str">
            <v>C802OnmyEC20</v>
          </cell>
          <cell r="C883" t="str">
            <v>Brinkman and Hansen 2004</v>
          </cell>
          <cell r="D883">
            <v>2004</v>
          </cell>
          <cell r="E883" t="str">
            <v>Oncorhynchus mykiss</v>
          </cell>
          <cell r="F883" t="str">
            <v xml:space="preserve">Oncorhynchus </v>
          </cell>
          <cell r="G883" t="str">
            <v>mykiss</v>
          </cell>
          <cell r="H883"/>
          <cell r="I883" t="str">
            <v>fish</v>
          </cell>
          <cell r="J883" t="str">
            <v>fry</v>
          </cell>
          <cell r="K883" t="str">
            <v>survival</v>
          </cell>
          <cell r="L883" t="str">
            <v>EC20</v>
          </cell>
          <cell r="M883" t="str">
            <v>ZnSO4</v>
          </cell>
          <cell r="N883" t="str">
            <v>Measured - weekly</v>
          </cell>
          <cell r="O883" t="str">
            <v>flow through</v>
          </cell>
          <cell r="P883" t="str">
            <v>Chronic</v>
          </cell>
          <cell r="Q883" t="str">
            <v>30-d</v>
          </cell>
          <cell r="R883" t="str">
            <v>trout food - 4 times per day for 3% body weight</v>
          </cell>
          <cell r="S883" t="str">
            <v>T+RO-dechlorinated Fort Collins water mixed with RO water</v>
          </cell>
          <cell r="T883" t="str">
            <v>MLR</v>
          </cell>
          <cell r="U883">
            <v>12.2</v>
          </cell>
          <cell r="V883">
            <v>7.35</v>
          </cell>
          <cell r="W883" t="str">
            <v/>
          </cell>
          <cell r="X883" t="str">
            <v/>
          </cell>
          <cell r="Y883">
            <v>88.8</v>
          </cell>
          <cell r="Z883" t="str">
            <v/>
          </cell>
          <cell r="AA883">
            <v>1.7</v>
          </cell>
          <cell r="AB883">
            <v>10</v>
          </cell>
          <cell r="AC883">
            <v>11.963326226012793</v>
          </cell>
          <cell r="AD883">
            <v>0.84946695095948832</v>
          </cell>
          <cell r="AE883">
            <v>1.4157782515991473</v>
          </cell>
          <cell r="AF883">
            <v>0.42473347547974416</v>
          </cell>
          <cell r="AG883">
            <v>8.7070362473347558</v>
          </cell>
          <cell r="AH883">
            <v>1.6989339019189766</v>
          </cell>
          <cell r="AI883">
            <v>19.5</v>
          </cell>
          <cell r="AJ883">
            <v>33.200000000000003</v>
          </cell>
        </row>
        <row r="884">
          <cell r="B884" t="str">
            <v>C803OnmyEC50</v>
          </cell>
          <cell r="C884" t="str">
            <v>Brinkman and Hansen 2004</v>
          </cell>
          <cell r="D884">
            <v>2004</v>
          </cell>
          <cell r="E884" t="str">
            <v>Oncorhynchus mykiss</v>
          </cell>
          <cell r="F884" t="str">
            <v xml:space="preserve">Oncorhynchus </v>
          </cell>
          <cell r="G884" t="str">
            <v>mykiss</v>
          </cell>
          <cell r="H884"/>
          <cell r="I884" t="str">
            <v>fish</v>
          </cell>
          <cell r="J884" t="str">
            <v>fry</v>
          </cell>
          <cell r="K884" t="str">
            <v>survival</v>
          </cell>
          <cell r="L884" t="str">
            <v>EC50</v>
          </cell>
          <cell r="M884" t="str">
            <v>ZnSO4</v>
          </cell>
          <cell r="N884" t="str">
            <v>Measured - weekly</v>
          </cell>
          <cell r="O884" t="str">
            <v>flow through</v>
          </cell>
          <cell r="P884" t="str">
            <v>Chronic</v>
          </cell>
          <cell r="Q884" t="str">
            <v>30-d</v>
          </cell>
          <cell r="R884" t="str">
            <v>trout food - 4 times per day for 3% body weight</v>
          </cell>
          <cell r="S884" t="str">
            <v>T+RO-dechlorinated Fort Collins water mixed with RO water</v>
          </cell>
          <cell r="T884" t="str">
            <v>MLR</v>
          </cell>
          <cell r="U884">
            <v>12.2</v>
          </cell>
          <cell r="V884">
            <v>7.35</v>
          </cell>
          <cell r="W884" t="str">
            <v/>
          </cell>
          <cell r="X884" t="str">
            <v/>
          </cell>
          <cell r="Y884">
            <v>129.9</v>
          </cell>
          <cell r="Z884" t="str">
            <v/>
          </cell>
          <cell r="AA884">
            <v>1.7</v>
          </cell>
          <cell r="AB884">
            <v>10</v>
          </cell>
          <cell r="AC884">
            <v>11.963326226012793</v>
          </cell>
          <cell r="AD884">
            <v>0.84946695095948832</v>
          </cell>
          <cell r="AE884">
            <v>1.4157782515991473</v>
          </cell>
          <cell r="AF884">
            <v>0.42473347547974416</v>
          </cell>
          <cell r="AG884">
            <v>8.7070362473347558</v>
          </cell>
          <cell r="AH884">
            <v>1.6989339019189766</v>
          </cell>
          <cell r="AI884">
            <v>19.5</v>
          </cell>
          <cell r="AJ884">
            <v>33.200000000000003</v>
          </cell>
        </row>
        <row r="885">
          <cell r="B885" t="str">
            <v>C804OnmyMATC</v>
          </cell>
          <cell r="C885" t="str">
            <v>Brinkman and Hansen 2004</v>
          </cell>
          <cell r="D885">
            <v>2004</v>
          </cell>
          <cell r="E885" t="str">
            <v>Oncorhynchus mykiss</v>
          </cell>
          <cell r="F885" t="str">
            <v xml:space="preserve">Oncorhynchus </v>
          </cell>
          <cell r="G885" t="str">
            <v>mykiss</v>
          </cell>
          <cell r="H885"/>
          <cell r="I885" t="str">
            <v>fish</v>
          </cell>
          <cell r="J885" t="str">
            <v>fry</v>
          </cell>
          <cell r="K885" t="str">
            <v>survival</v>
          </cell>
          <cell r="L885" t="str">
            <v>MATC</v>
          </cell>
          <cell r="M885" t="str">
            <v>ZnSO4</v>
          </cell>
          <cell r="N885" t="str">
            <v>Measured - weekly</v>
          </cell>
          <cell r="O885" t="str">
            <v>flow through</v>
          </cell>
          <cell r="P885" t="str">
            <v>Chronic</v>
          </cell>
          <cell r="Q885" t="str">
            <v>30-d</v>
          </cell>
          <cell r="R885" t="str">
            <v>trout food - 4 times per day for 3% body weight</v>
          </cell>
          <cell r="S885" t="str">
            <v>T+RO-dechlorinated Fort Collins water mixed with RO water</v>
          </cell>
          <cell r="T885"/>
          <cell r="U885">
            <v>12.2</v>
          </cell>
          <cell r="V885">
            <v>7.35</v>
          </cell>
          <cell r="W885" t="str">
            <v/>
          </cell>
          <cell r="X885" t="str">
            <v/>
          </cell>
          <cell r="Y885">
            <v>74</v>
          </cell>
          <cell r="Z885" t="str">
            <v/>
          </cell>
          <cell r="AA885">
            <v>1.7</v>
          </cell>
          <cell r="AB885">
            <v>10</v>
          </cell>
          <cell r="AC885">
            <v>11.963326226012793</v>
          </cell>
          <cell r="AD885">
            <v>0.84946695095948832</v>
          </cell>
          <cell r="AE885">
            <v>1.4157782515991473</v>
          </cell>
          <cell r="AF885">
            <v>0.42473347547974416</v>
          </cell>
          <cell r="AG885">
            <v>8.7070362473347558</v>
          </cell>
          <cell r="AH885">
            <v>1.6989339019189766</v>
          </cell>
          <cell r="AI885">
            <v>19.5</v>
          </cell>
          <cell r="AJ885">
            <v>33.200000000000003</v>
          </cell>
        </row>
        <row r="886">
          <cell r="B886" t="str">
            <v>C805OnmyNOEC</v>
          </cell>
          <cell r="C886" t="str">
            <v>Brinkman and Hansen 2004</v>
          </cell>
          <cell r="D886">
            <v>2004</v>
          </cell>
          <cell r="E886" t="str">
            <v>Oncorhynchus mykiss</v>
          </cell>
          <cell r="F886" t="str">
            <v xml:space="preserve">Oncorhynchus </v>
          </cell>
          <cell r="G886" t="str">
            <v>mykiss</v>
          </cell>
          <cell r="H886"/>
          <cell r="I886" t="str">
            <v>fish</v>
          </cell>
          <cell r="J886" t="str">
            <v>fry</v>
          </cell>
          <cell r="K886" t="str">
            <v>survival</v>
          </cell>
          <cell r="L886" t="str">
            <v>NOEC</v>
          </cell>
          <cell r="M886" t="str">
            <v>ZnSO4</v>
          </cell>
          <cell r="N886" t="str">
            <v>Measured - weekly</v>
          </cell>
          <cell r="O886" t="str">
            <v>flow through</v>
          </cell>
          <cell r="P886" t="str">
            <v>Chronic</v>
          </cell>
          <cell r="Q886" t="str">
            <v>30-d</v>
          </cell>
          <cell r="R886" t="str">
            <v>trout food - 4 times per day for 3% body weight</v>
          </cell>
          <cell r="S886" t="str">
            <v>T+RO-dechlorinated Fort Collins water mixed with RO water</v>
          </cell>
          <cell r="T886"/>
          <cell r="U886">
            <v>12.2</v>
          </cell>
          <cell r="V886">
            <v>7.35</v>
          </cell>
          <cell r="W886" t="str">
            <v/>
          </cell>
          <cell r="X886" t="str">
            <v/>
          </cell>
          <cell r="Y886">
            <v>52</v>
          </cell>
          <cell r="Z886" t="str">
            <v/>
          </cell>
          <cell r="AA886">
            <v>1.7</v>
          </cell>
          <cell r="AB886">
            <v>10</v>
          </cell>
          <cell r="AC886">
            <v>11.963326226012793</v>
          </cell>
          <cell r="AD886">
            <v>0.84946695095948832</v>
          </cell>
          <cell r="AE886">
            <v>1.4157782515991473</v>
          </cell>
          <cell r="AF886">
            <v>0.42473347547974416</v>
          </cell>
          <cell r="AG886">
            <v>8.7070362473347558</v>
          </cell>
          <cell r="AH886">
            <v>1.6989339019189766</v>
          </cell>
          <cell r="AI886">
            <v>19.5</v>
          </cell>
          <cell r="AJ886">
            <v>33.200000000000003</v>
          </cell>
        </row>
        <row r="887">
          <cell r="B887" t="str">
            <v>C806OnmyLOEC</v>
          </cell>
          <cell r="C887" t="str">
            <v>Brinkman and Hansen 2004</v>
          </cell>
          <cell r="D887">
            <v>2004</v>
          </cell>
          <cell r="E887" t="str">
            <v>Oncorhynchus mykiss</v>
          </cell>
          <cell r="F887" t="str">
            <v xml:space="preserve">Oncorhynchus </v>
          </cell>
          <cell r="G887" t="str">
            <v>mykiss</v>
          </cell>
          <cell r="H887"/>
          <cell r="I887" t="str">
            <v>fish</v>
          </cell>
          <cell r="J887" t="str">
            <v>fry</v>
          </cell>
          <cell r="K887" t="str">
            <v>survival</v>
          </cell>
          <cell r="L887" t="str">
            <v>LOEC</v>
          </cell>
          <cell r="M887" t="str">
            <v>ZnSO4</v>
          </cell>
          <cell r="N887" t="str">
            <v>Measured - weekly</v>
          </cell>
          <cell r="O887" t="str">
            <v>flow through</v>
          </cell>
          <cell r="P887" t="str">
            <v>Chronic</v>
          </cell>
          <cell r="Q887" t="str">
            <v>30-d</v>
          </cell>
          <cell r="R887" t="str">
            <v>trout food - 4 times per day for 3% body weight</v>
          </cell>
          <cell r="S887" t="str">
            <v>T+RO-dechlorinated Fort Collins water mixed with RO water</v>
          </cell>
          <cell r="T887"/>
          <cell r="U887">
            <v>12.2</v>
          </cell>
          <cell r="V887">
            <v>7.35</v>
          </cell>
          <cell r="W887" t="str">
            <v/>
          </cell>
          <cell r="X887" t="str">
            <v/>
          </cell>
          <cell r="Y887">
            <v>104</v>
          </cell>
          <cell r="Z887" t="str">
            <v/>
          </cell>
          <cell r="AA887">
            <v>1.7</v>
          </cell>
          <cell r="AB887">
            <v>10</v>
          </cell>
          <cell r="AC887">
            <v>11.963326226012793</v>
          </cell>
          <cell r="AD887">
            <v>0.84946695095948832</v>
          </cell>
          <cell r="AE887">
            <v>1.4157782515991473</v>
          </cell>
          <cell r="AF887">
            <v>0.42473347547974416</v>
          </cell>
          <cell r="AG887">
            <v>8.7070362473347558</v>
          </cell>
          <cell r="AH887">
            <v>1.6989339019189766</v>
          </cell>
          <cell r="AI887">
            <v>19.5</v>
          </cell>
          <cell r="AJ887">
            <v>33.200000000000003</v>
          </cell>
        </row>
        <row r="888">
          <cell r="B888" t="str">
            <v>C2471OnmyEC10</v>
          </cell>
          <cell r="C888" t="str">
            <v>Brinkman and Hansen 2004</v>
          </cell>
          <cell r="D888">
            <v>2004</v>
          </cell>
          <cell r="E888" t="str">
            <v>Oncorhynchus mykiss</v>
          </cell>
          <cell r="F888" t="str">
            <v xml:space="preserve">Oncorhynchus </v>
          </cell>
          <cell r="G888" t="str">
            <v>mykiss</v>
          </cell>
          <cell r="H888"/>
          <cell r="I888" t="str">
            <v>fish</v>
          </cell>
          <cell r="J888" t="str">
            <v>fry</v>
          </cell>
          <cell r="K888" t="str">
            <v>survival</v>
          </cell>
          <cell r="L888" t="str">
            <v>EC10</v>
          </cell>
          <cell r="M888" t="str">
            <v>ZnSO4</v>
          </cell>
          <cell r="N888" t="str">
            <v>Measured - weekly</v>
          </cell>
          <cell r="O888" t="str">
            <v>flow through</v>
          </cell>
          <cell r="P888" t="str">
            <v>Chronic</v>
          </cell>
          <cell r="Q888" t="str">
            <v>30-d</v>
          </cell>
          <cell r="R888" t="str">
            <v>trout food - 4 times per day for 3% body weight</v>
          </cell>
          <cell r="S888" t="str">
            <v>T+W-dechlorinated Ft. Collins tap water plus onsite well water</v>
          </cell>
          <cell r="T888" t="str">
            <v>MLR</v>
          </cell>
          <cell r="U888">
            <v>12.1</v>
          </cell>
          <cell r="V888">
            <v>7.54</v>
          </cell>
          <cell r="W888" t="str">
            <v/>
          </cell>
          <cell r="X888" t="str">
            <v/>
          </cell>
          <cell r="Y888">
            <v>235.8</v>
          </cell>
          <cell r="Z888" t="str">
            <v/>
          </cell>
          <cell r="AA888">
            <v>1.7</v>
          </cell>
          <cell r="AB888">
            <v>10</v>
          </cell>
          <cell r="AC888">
            <v>41.232835820895517</v>
          </cell>
          <cell r="AD888">
            <v>10.258887381275441</v>
          </cell>
          <cell r="AE888">
            <v>9.3710990502035276</v>
          </cell>
          <cell r="AF888">
            <v>0.69050203527815457</v>
          </cell>
          <cell r="AG888">
            <v>43.008412483039351</v>
          </cell>
          <cell r="AH888">
            <v>11.048032564450473</v>
          </cell>
          <cell r="AI888">
            <v>95.8</v>
          </cell>
          <cell r="AJ888">
            <v>145.4</v>
          </cell>
        </row>
        <row r="889">
          <cell r="B889" t="str">
            <v>C807OnmyEC20</v>
          </cell>
          <cell r="C889" t="str">
            <v>Brinkman and Hansen 2004</v>
          </cell>
          <cell r="D889">
            <v>2004</v>
          </cell>
          <cell r="E889" t="str">
            <v>Oncorhynchus mykiss</v>
          </cell>
          <cell r="F889" t="str">
            <v xml:space="preserve">Oncorhynchus </v>
          </cell>
          <cell r="G889" t="str">
            <v>mykiss</v>
          </cell>
          <cell r="H889"/>
          <cell r="I889" t="str">
            <v>fish</v>
          </cell>
          <cell r="J889" t="str">
            <v>fry</v>
          </cell>
          <cell r="K889" t="str">
            <v>survival</v>
          </cell>
          <cell r="L889" t="str">
            <v>EC20</v>
          </cell>
          <cell r="M889" t="str">
            <v>ZnSO4</v>
          </cell>
          <cell r="N889" t="str">
            <v>Measured - weekly</v>
          </cell>
          <cell r="O889" t="str">
            <v>flow through</v>
          </cell>
          <cell r="P889" t="str">
            <v>Chronic</v>
          </cell>
          <cell r="Q889" t="str">
            <v>30-d</v>
          </cell>
          <cell r="R889" t="str">
            <v>trout food - 4 times per day for 3% body weight</v>
          </cell>
          <cell r="S889" t="str">
            <v>T+W-dechlorinated Ft. Collins tap water plus onsite well water</v>
          </cell>
          <cell r="T889" t="str">
            <v>MLR</v>
          </cell>
          <cell r="U889">
            <v>12.1</v>
          </cell>
          <cell r="V889">
            <v>7.54</v>
          </cell>
          <cell r="W889" t="str">
            <v/>
          </cell>
          <cell r="X889" t="str">
            <v/>
          </cell>
          <cell r="Y889">
            <v>323.60000000000002</v>
          </cell>
          <cell r="Z889" t="str">
            <v/>
          </cell>
          <cell r="AA889">
            <v>1.7</v>
          </cell>
          <cell r="AB889">
            <v>10</v>
          </cell>
          <cell r="AC889">
            <v>41.232835820895517</v>
          </cell>
          <cell r="AD889">
            <v>10.258887381275441</v>
          </cell>
          <cell r="AE889">
            <v>9.3710990502035276</v>
          </cell>
          <cell r="AF889">
            <v>0.69050203527815457</v>
          </cell>
          <cell r="AG889">
            <v>43.008412483039351</v>
          </cell>
          <cell r="AH889">
            <v>11.048032564450473</v>
          </cell>
          <cell r="AI889">
            <v>95.8</v>
          </cell>
          <cell r="AJ889">
            <v>145.4</v>
          </cell>
        </row>
        <row r="890">
          <cell r="B890" t="str">
            <v>C808OnmyEC50</v>
          </cell>
          <cell r="C890" t="str">
            <v>Brinkman and Hansen 2004</v>
          </cell>
          <cell r="D890">
            <v>2004</v>
          </cell>
          <cell r="E890" t="str">
            <v>Oncorhynchus mykiss</v>
          </cell>
          <cell r="F890" t="str">
            <v xml:space="preserve">Oncorhynchus </v>
          </cell>
          <cell r="G890" t="str">
            <v>mykiss</v>
          </cell>
          <cell r="H890"/>
          <cell r="I890" t="str">
            <v>fish</v>
          </cell>
          <cell r="J890" t="str">
            <v>fry</v>
          </cell>
          <cell r="K890" t="str">
            <v>survival</v>
          </cell>
          <cell r="L890" t="str">
            <v>EC50</v>
          </cell>
          <cell r="M890" t="str">
            <v>ZnSO4</v>
          </cell>
          <cell r="N890" t="str">
            <v>Measured - weekly</v>
          </cell>
          <cell r="O890" t="str">
            <v>flow through</v>
          </cell>
          <cell r="P890" t="str">
            <v>Chronic</v>
          </cell>
          <cell r="Q890" t="str">
            <v>30-d</v>
          </cell>
          <cell r="R890" t="str">
            <v>trout food - 4 times per day for 3% body weight</v>
          </cell>
          <cell r="S890" t="str">
            <v>T+W-dechlorinated Ft. Collins tap water plus onsite well water</v>
          </cell>
          <cell r="T890" t="str">
            <v>MLR</v>
          </cell>
          <cell r="U890">
            <v>12.1</v>
          </cell>
          <cell r="V890">
            <v>7.54</v>
          </cell>
          <cell r="W890" t="str">
            <v/>
          </cell>
          <cell r="X890" t="str">
            <v/>
          </cell>
          <cell r="Y890">
            <v>606</v>
          </cell>
          <cell r="Z890" t="str">
            <v/>
          </cell>
          <cell r="AA890">
            <v>1.7</v>
          </cell>
          <cell r="AB890">
            <v>10</v>
          </cell>
          <cell r="AC890">
            <v>41.232835820895517</v>
          </cell>
          <cell r="AD890">
            <v>10.258887381275441</v>
          </cell>
          <cell r="AE890">
            <v>9.3710990502035276</v>
          </cell>
          <cell r="AF890">
            <v>0.69050203527815457</v>
          </cell>
          <cell r="AG890">
            <v>43.008412483039351</v>
          </cell>
          <cell r="AH890">
            <v>11.048032564450473</v>
          </cell>
          <cell r="AI890">
            <v>95.8</v>
          </cell>
          <cell r="AJ890">
            <v>145.4</v>
          </cell>
        </row>
        <row r="891">
          <cell r="B891" t="str">
            <v>C809OnmyMATC</v>
          </cell>
          <cell r="C891" t="str">
            <v>Brinkman and Hansen 2004</v>
          </cell>
          <cell r="D891">
            <v>2004</v>
          </cell>
          <cell r="E891" t="str">
            <v>Oncorhynchus mykiss</v>
          </cell>
          <cell r="F891" t="str">
            <v xml:space="preserve">Oncorhynchus </v>
          </cell>
          <cell r="G891" t="str">
            <v>mykiss</v>
          </cell>
          <cell r="H891"/>
          <cell r="I891" t="str">
            <v>fish</v>
          </cell>
          <cell r="J891" t="str">
            <v>fry</v>
          </cell>
          <cell r="K891" t="str">
            <v>survival</v>
          </cell>
          <cell r="L891" t="str">
            <v>MATC</v>
          </cell>
          <cell r="M891" t="str">
            <v>ZnSO4</v>
          </cell>
          <cell r="N891" t="str">
            <v>Measured - weekly</v>
          </cell>
          <cell r="O891" t="str">
            <v>flow through</v>
          </cell>
          <cell r="P891" t="str">
            <v>Chronic</v>
          </cell>
          <cell r="Q891" t="str">
            <v>30-d</v>
          </cell>
          <cell r="R891" t="str">
            <v>trout food - 4 times per day for 3% body weight</v>
          </cell>
          <cell r="S891" t="str">
            <v>T+W-dechlorinated Ft. Collins tap water plus onsite well water</v>
          </cell>
          <cell r="T891"/>
          <cell r="U891">
            <v>12.1</v>
          </cell>
          <cell r="V891">
            <v>7.54</v>
          </cell>
          <cell r="W891" t="str">
            <v/>
          </cell>
          <cell r="X891" t="str">
            <v/>
          </cell>
          <cell r="Y891">
            <v>325</v>
          </cell>
          <cell r="Z891" t="str">
            <v/>
          </cell>
          <cell r="AA891">
            <v>1.7</v>
          </cell>
          <cell r="AB891">
            <v>10</v>
          </cell>
          <cell r="AC891">
            <v>41.232835820895517</v>
          </cell>
          <cell r="AD891">
            <v>10.258887381275441</v>
          </cell>
          <cell r="AE891">
            <v>9.3710990502035276</v>
          </cell>
          <cell r="AF891">
            <v>0.69050203527815457</v>
          </cell>
          <cell r="AG891">
            <v>43.008412483039351</v>
          </cell>
          <cell r="AH891">
            <v>11.048032564450473</v>
          </cell>
          <cell r="AI891">
            <v>95.8</v>
          </cell>
          <cell r="AJ891">
            <v>145.4</v>
          </cell>
        </row>
        <row r="892">
          <cell r="B892" t="str">
            <v>C810OnmyLOEC</v>
          </cell>
          <cell r="C892" t="str">
            <v>Brinkman and Hansen 2004</v>
          </cell>
          <cell r="D892">
            <v>2004</v>
          </cell>
          <cell r="E892" t="str">
            <v>Oncorhynchus mykiss</v>
          </cell>
          <cell r="F892" t="str">
            <v xml:space="preserve">Oncorhynchus </v>
          </cell>
          <cell r="G892" t="str">
            <v>mykiss</v>
          </cell>
          <cell r="H892"/>
          <cell r="I892" t="str">
            <v>fish</v>
          </cell>
          <cell r="J892" t="str">
            <v>fry</v>
          </cell>
          <cell r="K892" t="str">
            <v>survival</v>
          </cell>
          <cell r="L892" t="str">
            <v>LOEC</v>
          </cell>
          <cell r="M892" t="str">
            <v>ZnSO4</v>
          </cell>
          <cell r="N892" t="str">
            <v>Measured - weekly</v>
          </cell>
          <cell r="O892" t="str">
            <v>flow through</v>
          </cell>
          <cell r="P892" t="str">
            <v>Chronic</v>
          </cell>
          <cell r="Q892" t="str">
            <v>30-d</v>
          </cell>
          <cell r="R892" t="str">
            <v>trout food - 4 times per day for 3% body weight</v>
          </cell>
          <cell r="S892" t="str">
            <v>T+W-dechlorinated Ft. Collins tap water plus onsite well water</v>
          </cell>
          <cell r="T892"/>
          <cell r="U892">
            <v>12.1</v>
          </cell>
          <cell r="V892">
            <v>7.54</v>
          </cell>
          <cell r="W892" t="str">
            <v/>
          </cell>
          <cell r="X892" t="str">
            <v/>
          </cell>
          <cell r="Y892">
            <v>240</v>
          </cell>
          <cell r="Z892" t="str">
            <v/>
          </cell>
          <cell r="AA892">
            <v>1.7</v>
          </cell>
          <cell r="AB892">
            <v>10</v>
          </cell>
          <cell r="AC892">
            <v>41.232835820895517</v>
          </cell>
          <cell r="AD892">
            <v>10.258887381275441</v>
          </cell>
          <cell r="AE892">
            <v>9.3710990502035276</v>
          </cell>
          <cell r="AF892">
            <v>0.69050203527815457</v>
          </cell>
          <cell r="AG892">
            <v>43.008412483039351</v>
          </cell>
          <cell r="AH892">
            <v>11.048032564450473</v>
          </cell>
          <cell r="AI892">
            <v>95.8</v>
          </cell>
          <cell r="AJ892">
            <v>145.4</v>
          </cell>
        </row>
        <row r="893">
          <cell r="B893" t="str">
            <v>C811OnmyNOEC</v>
          </cell>
          <cell r="C893" t="str">
            <v>Brinkman and Hansen 2004</v>
          </cell>
          <cell r="D893">
            <v>2004</v>
          </cell>
          <cell r="E893" t="str">
            <v>Oncorhynchus mykiss</v>
          </cell>
          <cell r="F893" t="str">
            <v xml:space="preserve">Oncorhynchus </v>
          </cell>
          <cell r="G893" t="str">
            <v>mykiss</v>
          </cell>
          <cell r="H893"/>
          <cell r="I893" t="str">
            <v>fish</v>
          </cell>
          <cell r="J893" t="str">
            <v>fry</v>
          </cell>
          <cell r="K893" t="str">
            <v>survival</v>
          </cell>
          <cell r="L893" t="str">
            <v>NOEC</v>
          </cell>
          <cell r="M893" t="str">
            <v>ZnSO4</v>
          </cell>
          <cell r="N893" t="str">
            <v>Measured - weekly</v>
          </cell>
          <cell r="O893" t="str">
            <v>flow through</v>
          </cell>
          <cell r="P893" t="str">
            <v>Chronic</v>
          </cell>
          <cell r="Q893" t="str">
            <v>30-d</v>
          </cell>
          <cell r="R893" t="str">
            <v>trout food - 4 times per day for 3% body weight</v>
          </cell>
          <cell r="S893" t="str">
            <v>T+W-dechlorinated Ft. Collins tap water plus onsite well water</v>
          </cell>
          <cell r="T893"/>
          <cell r="U893">
            <v>12.1</v>
          </cell>
          <cell r="V893">
            <v>7.54</v>
          </cell>
          <cell r="W893" t="str">
            <v/>
          </cell>
          <cell r="X893" t="str">
            <v/>
          </cell>
          <cell r="Y893">
            <v>440</v>
          </cell>
          <cell r="Z893" t="str">
            <v/>
          </cell>
          <cell r="AA893">
            <v>1.7</v>
          </cell>
          <cell r="AB893">
            <v>10</v>
          </cell>
          <cell r="AC893">
            <v>41.232835820895517</v>
          </cell>
          <cell r="AD893">
            <v>10.258887381275441</v>
          </cell>
          <cell r="AE893">
            <v>9.3710990502035276</v>
          </cell>
          <cell r="AF893">
            <v>0.69050203527815457</v>
          </cell>
          <cell r="AG893">
            <v>43.008412483039351</v>
          </cell>
          <cell r="AH893">
            <v>11.048032564450473</v>
          </cell>
          <cell r="AI893">
            <v>95.8</v>
          </cell>
          <cell r="AJ893">
            <v>145.4</v>
          </cell>
        </row>
        <row r="894">
          <cell r="B894" t="str">
            <v>C2472OnmyEC10</v>
          </cell>
          <cell r="C894" t="str">
            <v>Brinkman and Hansen 2004</v>
          </cell>
          <cell r="D894">
            <v>2004</v>
          </cell>
          <cell r="E894" t="str">
            <v>Oncorhynchus mykiss</v>
          </cell>
          <cell r="F894" t="str">
            <v xml:space="preserve">Oncorhynchus </v>
          </cell>
          <cell r="G894" t="str">
            <v>mykiss</v>
          </cell>
          <cell r="H894"/>
          <cell r="I894" t="str">
            <v>fish</v>
          </cell>
          <cell r="J894" t="str">
            <v>fry</v>
          </cell>
          <cell r="K894" t="str">
            <v>biomass</v>
          </cell>
          <cell r="L894" t="str">
            <v>EC10</v>
          </cell>
          <cell r="M894" t="str">
            <v>ZnSO4</v>
          </cell>
          <cell r="N894" t="str">
            <v>Measured - weekly</v>
          </cell>
          <cell r="O894" t="str">
            <v>flow through</v>
          </cell>
          <cell r="P894" t="str">
            <v>Chronic</v>
          </cell>
          <cell r="Q894" t="str">
            <v>30-d</v>
          </cell>
          <cell r="R894" t="str">
            <v>trout food - 4 times per day for 3% body weight</v>
          </cell>
          <cell r="S894" t="str">
            <v>T+W-dechlorinated Ft. Collins tap water plus onsite well water</v>
          </cell>
          <cell r="T894"/>
          <cell r="U894">
            <v>12.1</v>
          </cell>
          <cell r="V894">
            <v>7.54</v>
          </cell>
          <cell r="W894" t="str">
            <v/>
          </cell>
          <cell r="X894" t="str">
            <v/>
          </cell>
          <cell r="Y894">
            <v>270.89999999999998</v>
          </cell>
          <cell r="Z894" t="str">
            <v/>
          </cell>
          <cell r="AA894">
            <v>1.7</v>
          </cell>
          <cell r="AB894">
            <v>10</v>
          </cell>
          <cell r="AC894">
            <v>41.232835820895517</v>
          </cell>
          <cell r="AD894">
            <v>10.258887381275441</v>
          </cell>
          <cell r="AE894">
            <v>9.3710990502035276</v>
          </cell>
          <cell r="AF894">
            <v>0.69050203527815457</v>
          </cell>
          <cell r="AG894">
            <v>43.008412483039351</v>
          </cell>
          <cell r="AH894">
            <v>11.048032564450473</v>
          </cell>
          <cell r="AI894">
            <v>95.8</v>
          </cell>
          <cell r="AJ894">
            <v>145.4</v>
          </cell>
        </row>
        <row r="895">
          <cell r="B895" t="str">
            <v>C812OnmyEC20</v>
          </cell>
          <cell r="C895" t="str">
            <v>Brinkman and Hansen 2004</v>
          </cell>
          <cell r="D895">
            <v>2004</v>
          </cell>
          <cell r="E895" t="str">
            <v>Oncorhynchus mykiss</v>
          </cell>
          <cell r="F895" t="str">
            <v xml:space="preserve">Oncorhynchus </v>
          </cell>
          <cell r="G895" t="str">
            <v>mykiss</v>
          </cell>
          <cell r="H895"/>
          <cell r="I895" t="str">
            <v>fish</v>
          </cell>
          <cell r="J895" t="str">
            <v>fry</v>
          </cell>
          <cell r="K895" t="str">
            <v>biomass</v>
          </cell>
          <cell r="L895" t="str">
            <v>EC20</v>
          </cell>
          <cell r="M895" t="str">
            <v>ZnSO4</v>
          </cell>
          <cell r="N895" t="str">
            <v>Measured - weekly</v>
          </cell>
          <cell r="O895" t="str">
            <v>flow through</v>
          </cell>
          <cell r="P895" t="str">
            <v>Chronic</v>
          </cell>
          <cell r="Q895" t="str">
            <v>30-d</v>
          </cell>
          <cell r="R895" t="str">
            <v>trout food - 4 times per day for 3% body weight</v>
          </cell>
          <cell r="S895" t="str">
            <v>T+W-dechlorinated Ft. Collins tap water plus onsite well water</v>
          </cell>
          <cell r="T895"/>
          <cell r="U895">
            <v>12.1</v>
          </cell>
          <cell r="V895">
            <v>7.54</v>
          </cell>
          <cell r="W895" t="str">
            <v/>
          </cell>
          <cell r="X895" t="str">
            <v/>
          </cell>
          <cell r="Y895">
            <v>360.3</v>
          </cell>
          <cell r="Z895" t="str">
            <v/>
          </cell>
          <cell r="AA895">
            <v>1.7</v>
          </cell>
          <cell r="AB895">
            <v>10</v>
          </cell>
          <cell r="AC895">
            <v>41.232835820895517</v>
          </cell>
          <cell r="AD895">
            <v>10.258887381275441</v>
          </cell>
          <cell r="AE895">
            <v>9.3710990502035276</v>
          </cell>
          <cell r="AF895">
            <v>0.69050203527815457</v>
          </cell>
          <cell r="AG895">
            <v>43.008412483039351</v>
          </cell>
          <cell r="AH895">
            <v>11.048032564450473</v>
          </cell>
          <cell r="AI895">
            <v>95.8</v>
          </cell>
          <cell r="AJ895">
            <v>145.4</v>
          </cell>
        </row>
        <row r="896">
          <cell r="B896" t="str">
            <v>C813OnmyEC50</v>
          </cell>
          <cell r="C896" t="str">
            <v>Brinkman and Hansen 2004</v>
          </cell>
          <cell r="D896">
            <v>2004</v>
          </cell>
          <cell r="E896" t="str">
            <v>Oncorhynchus mykiss</v>
          </cell>
          <cell r="F896" t="str">
            <v xml:space="preserve">Oncorhynchus </v>
          </cell>
          <cell r="G896" t="str">
            <v>mykiss</v>
          </cell>
          <cell r="H896"/>
          <cell r="I896" t="str">
            <v>fish</v>
          </cell>
          <cell r="J896" t="str">
            <v>fry</v>
          </cell>
          <cell r="K896" t="str">
            <v>biomass</v>
          </cell>
          <cell r="L896" t="str">
            <v>EC50</v>
          </cell>
          <cell r="M896" t="str">
            <v>ZnSO4</v>
          </cell>
          <cell r="N896" t="str">
            <v>Measured - weekly</v>
          </cell>
          <cell r="O896" t="str">
            <v>flow through</v>
          </cell>
          <cell r="P896" t="str">
            <v>Chronic</v>
          </cell>
          <cell r="Q896" t="str">
            <v>30-d</v>
          </cell>
          <cell r="R896" t="str">
            <v>trout food - 4 times per day for 3% body weight</v>
          </cell>
          <cell r="S896" t="str">
            <v>T+W-dechlorinated Ft. Collins tap water plus onsite well water</v>
          </cell>
          <cell r="T896"/>
          <cell r="U896">
            <v>12.1</v>
          </cell>
          <cell r="V896">
            <v>7.54</v>
          </cell>
          <cell r="W896" t="str">
            <v/>
          </cell>
          <cell r="X896" t="str">
            <v/>
          </cell>
          <cell r="Y896">
            <v>634.70000000000005</v>
          </cell>
          <cell r="Z896" t="str">
            <v/>
          </cell>
          <cell r="AA896">
            <v>1.7</v>
          </cell>
          <cell r="AB896">
            <v>10</v>
          </cell>
          <cell r="AC896">
            <v>41.232835820895517</v>
          </cell>
          <cell r="AD896">
            <v>10.258887381275441</v>
          </cell>
          <cell r="AE896">
            <v>9.3710990502035276</v>
          </cell>
          <cell r="AF896">
            <v>0.69050203527815457</v>
          </cell>
          <cell r="AG896">
            <v>43.008412483039351</v>
          </cell>
          <cell r="AH896">
            <v>11.048032564450473</v>
          </cell>
          <cell r="AI896">
            <v>95.8</v>
          </cell>
          <cell r="AJ896">
            <v>145.4</v>
          </cell>
        </row>
        <row r="897">
          <cell r="B897" t="str">
            <v>C814OnmyMATC</v>
          </cell>
          <cell r="C897" t="str">
            <v>Brinkman and Hansen 2004</v>
          </cell>
          <cell r="D897">
            <v>2004</v>
          </cell>
          <cell r="E897" t="str">
            <v>Oncorhynchus mykiss</v>
          </cell>
          <cell r="F897" t="str">
            <v xml:space="preserve">Oncorhynchus </v>
          </cell>
          <cell r="G897" t="str">
            <v>mykiss</v>
          </cell>
          <cell r="H897"/>
          <cell r="I897" t="str">
            <v>fish</v>
          </cell>
          <cell r="J897" t="str">
            <v>fry</v>
          </cell>
          <cell r="K897" t="str">
            <v>biomass</v>
          </cell>
          <cell r="L897" t="str">
            <v>MATC</v>
          </cell>
          <cell r="M897" t="str">
            <v>ZnSO4</v>
          </cell>
          <cell r="N897" t="str">
            <v>Measured - weekly</v>
          </cell>
          <cell r="O897" t="str">
            <v>flow through</v>
          </cell>
          <cell r="P897" t="str">
            <v>Chronic</v>
          </cell>
          <cell r="Q897" t="str">
            <v>30-d</v>
          </cell>
          <cell r="R897" t="str">
            <v>trout food - 4 times per day for 3% body weight</v>
          </cell>
          <cell r="S897" t="str">
            <v>T+W-dechlorinated Ft. Collins tap water plus onsite well water</v>
          </cell>
          <cell r="T897"/>
          <cell r="U897">
            <v>12.1</v>
          </cell>
          <cell r="V897">
            <v>7.54</v>
          </cell>
          <cell r="W897" t="str">
            <v/>
          </cell>
          <cell r="X897" t="str">
            <v/>
          </cell>
          <cell r="Y897">
            <v>325</v>
          </cell>
          <cell r="Z897" t="str">
            <v/>
          </cell>
          <cell r="AA897">
            <v>1.7</v>
          </cell>
          <cell r="AB897">
            <v>10</v>
          </cell>
          <cell r="AC897">
            <v>41.232835820895517</v>
          </cell>
          <cell r="AD897">
            <v>10.258887381275441</v>
          </cell>
          <cell r="AE897">
            <v>9.3710990502035276</v>
          </cell>
          <cell r="AF897">
            <v>0.69050203527815457</v>
          </cell>
          <cell r="AG897">
            <v>43.008412483039351</v>
          </cell>
          <cell r="AH897">
            <v>11.048032564450473</v>
          </cell>
          <cell r="AI897">
            <v>95.8</v>
          </cell>
          <cell r="AJ897">
            <v>145.4</v>
          </cell>
        </row>
        <row r="898">
          <cell r="B898" t="str">
            <v>C815OnmyLOEC</v>
          </cell>
          <cell r="C898" t="str">
            <v>Brinkman and Hansen 2004</v>
          </cell>
          <cell r="D898">
            <v>2004</v>
          </cell>
          <cell r="E898" t="str">
            <v>Oncorhynchus mykiss</v>
          </cell>
          <cell r="F898" t="str">
            <v xml:space="preserve">Oncorhynchus </v>
          </cell>
          <cell r="G898" t="str">
            <v>mykiss</v>
          </cell>
          <cell r="H898"/>
          <cell r="I898" t="str">
            <v>fish</v>
          </cell>
          <cell r="J898" t="str">
            <v>fry</v>
          </cell>
          <cell r="K898" t="str">
            <v>biomass</v>
          </cell>
          <cell r="L898" t="str">
            <v>LOEC</v>
          </cell>
          <cell r="M898" t="str">
            <v>ZnSO4</v>
          </cell>
          <cell r="N898" t="str">
            <v>Measured - weekly</v>
          </cell>
          <cell r="O898" t="str">
            <v>flow through</v>
          </cell>
          <cell r="P898" t="str">
            <v>Chronic</v>
          </cell>
          <cell r="Q898" t="str">
            <v>30-d</v>
          </cell>
          <cell r="R898" t="str">
            <v>trout food - 4 times per day for 3% body weight</v>
          </cell>
          <cell r="S898" t="str">
            <v>T+W-dechlorinated Ft. Collins tap water plus onsite well water</v>
          </cell>
          <cell r="T898"/>
          <cell r="U898">
            <v>12.1</v>
          </cell>
          <cell r="V898">
            <v>7.54</v>
          </cell>
          <cell r="W898" t="str">
            <v/>
          </cell>
          <cell r="X898" t="str">
            <v/>
          </cell>
          <cell r="Y898">
            <v>240</v>
          </cell>
          <cell r="Z898" t="str">
            <v/>
          </cell>
          <cell r="AA898">
            <v>1.7</v>
          </cell>
          <cell r="AB898">
            <v>10</v>
          </cell>
          <cell r="AC898">
            <v>41.232835820895517</v>
          </cell>
          <cell r="AD898">
            <v>10.258887381275441</v>
          </cell>
          <cell r="AE898">
            <v>9.3710990502035276</v>
          </cell>
          <cell r="AF898">
            <v>0.69050203527815457</v>
          </cell>
          <cell r="AG898">
            <v>43.008412483039351</v>
          </cell>
          <cell r="AH898">
            <v>11.048032564450473</v>
          </cell>
          <cell r="AI898">
            <v>95.8</v>
          </cell>
          <cell r="AJ898">
            <v>145.4</v>
          </cell>
        </row>
        <row r="899">
          <cell r="B899" t="str">
            <v>C816OnmyNOEC</v>
          </cell>
          <cell r="C899" t="str">
            <v>Brinkman and Hansen 2004</v>
          </cell>
          <cell r="D899">
            <v>2004</v>
          </cell>
          <cell r="E899" t="str">
            <v>Oncorhynchus mykiss</v>
          </cell>
          <cell r="F899" t="str">
            <v xml:space="preserve">Oncorhynchus </v>
          </cell>
          <cell r="G899" t="str">
            <v>mykiss</v>
          </cell>
          <cell r="H899"/>
          <cell r="I899" t="str">
            <v>fish</v>
          </cell>
          <cell r="J899" t="str">
            <v>fry</v>
          </cell>
          <cell r="K899" t="str">
            <v>biomass</v>
          </cell>
          <cell r="L899" t="str">
            <v>NOEC</v>
          </cell>
          <cell r="M899" t="str">
            <v>ZnSO4</v>
          </cell>
          <cell r="N899" t="str">
            <v>Measured - weekly</v>
          </cell>
          <cell r="O899" t="str">
            <v>flow through</v>
          </cell>
          <cell r="P899" t="str">
            <v>Chronic</v>
          </cell>
          <cell r="Q899" t="str">
            <v>30-d</v>
          </cell>
          <cell r="R899" t="str">
            <v>trout food - 4 times per day for 3% body weight</v>
          </cell>
          <cell r="S899" t="str">
            <v>T+W-dechlorinated Ft. Collins tap water plus onsite well water</v>
          </cell>
          <cell r="T899"/>
          <cell r="U899">
            <v>12.1</v>
          </cell>
          <cell r="V899">
            <v>7.54</v>
          </cell>
          <cell r="W899" t="str">
            <v/>
          </cell>
          <cell r="X899" t="str">
            <v/>
          </cell>
          <cell r="Y899">
            <v>440</v>
          </cell>
          <cell r="Z899" t="str">
            <v/>
          </cell>
          <cell r="AA899">
            <v>1.7</v>
          </cell>
          <cell r="AB899">
            <v>10</v>
          </cell>
          <cell r="AC899">
            <v>41.232835820895517</v>
          </cell>
          <cell r="AD899">
            <v>10.258887381275441</v>
          </cell>
          <cell r="AE899">
            <v>9.3710990502035276</v>
          </cell>
          <cell r="AF899">
            <v>0.69050203527815457</v>
          </cell>
          <cell r="AG899">
            <v>43.008412483039351</v>
          </cell>
          <cell r="AH899">
            <v>11.048032564450473</v>
          </cell>
          <cell r="AI899">
            <v>95.8</v>
          </cell>
          <cell r="AJ899">
            <v>145.4</v>
          </cell>
        </row>
        <row r="900">
          <cell r="B900" t="str">
            <v>C817OnmyMATC</v>
          </cell>
          <cell r="C900" t="str">
            <v>Brinkman and Hansen 2004</v>
          </cell>
          <cell r="D900">
            <v>2004</v>
          </cell>
          <cell r="E900" t="str">
            <v>Oncorhynchus mykiss</v>
          </cell>
          <cell r="F900" t="str">
            <v xml:space="preserve">Oncorhynchus </v>
          </cell>
          <cell r="G900" t="str">
            <v>mykiss</v>
          </cell>
          <cell r="H900"/>
          <cell r="I900" t="str">
            <v>fish</v>
          </cell>
          <cell r="J900" t="str">
            <v>embryo</v>
          </cell>
          <cell r="K900" t="str">
            <v>time to hatch</v>
          </cell>
          <cell r="L900" t="str">
            <v>MATC</v>
          </cell>
          <cell r="M900" t="str">
            <v>ZnSO4</v>
          </cell>
          <cell r="N900" t="str">
            <v>Measured - weekly</v>
          </cell>
          <cell r="O900" t="str">
            <v>flow through</v>
          </cell>
          <cell r="P900" t="str">
            <v>Chronic</v>
          </cell>
          <cell r="Q900" t="str">
            <v>63-d</v>
          </cell>
          <cell r="R900" t="str">
            <v>trout food plus brine shrimp naupalii - 4 times per day for 3% body weight</v>
          </cell>
          <cell r="S900" t="str">
            <v>T+RO-dechlorinated Fort Collins water mixed with RO water</v>
          </cell>
          <cell r="T900"/>
          <cell r="U900">
            <v>11.8</v>
          </cell>
          <cell r="V900">
            <v>7.5</v>
          </cell>
          <cell r="W900" t="str">
            <v/>
          </cell>
          <cell r="X900" t="str">
            <v/>
          </cell>
          <cell r="Y900">
            <v>80.599999999999994</v>
          </cell>
          <cell r="Z900" t="str">
            <v/>
          </cell>
          <cell r="AA900">
            <v>1.7</v>
          </cell>
          <cell r="AB900">
            <v>10</v>
          </cell>
          <cell r="AC900">
            <v>11.999360341151384</v>
          </cell>
          <cell r="AD900">
            <v>0.85202558635394443</v>
          </cell>
          <cell r="AE900">
            <v>1.4200426439232408</v>
          </cell>
          <cell r="AF900">
            <v>0.42601279317697222</v>
          </cell>
          <cell r="AG900">
            <v>8.7332622601279315</v>
          </cell>
          <cell r="AH900">
            <v>1.7040511727078889</v>
          </cell>
          <cell r="AI900">
            <v>23.2</v>
          </cell>
          <cell r="AJ900">
            <v>33.299999999999997</v>
          </cell>
        </row>
        <row r="901">
          <cell r="B901" t="str">
            <v>C818OnmyNOEC</v>
          </cell>
          <cell r="C901" t="str">
            <v>Brinkman and Hansen 2004</v>
          </cell>
          <cell r="D901">
            <v>2004</v>
          </cell>
          <cell r="E901" t="str">
            <v>Oncorhynchus mykiss</v>
          </cell>
          <cell r="F901" t="str">
            <v xml:space="preserve">Oncorhynchus </v>
          </cell>
          <cell r="G901" t="str">
            <v>mykiss</v>
          </cell>
          <cell r="H901"/>
          <cell r="I901" t="str">
            <v>fish</v>
          </cell>
          <cell r="J901" t="str">
            <v>embryo</v>
          </cell>
          <cell r="K901" t="str">
            <v>time to hatch</v>
          </cell>
          <cell r="L901" t="str">
            <v>NOEC</v>
          </cell>
          <cell r="M901" t="str">
            <v>ZnSO4</v>
          </cell>
          <cell r="N901" t="str">
            <v>Measured - weekly</v>
          </cell>
          <cell r="O901" t="str">
            <v>flow through</v>
          </cell>
          <cell r="P901" t="str">
            <v>Chronic</v>
          </cell>
          <cell r="Q901" t="str">
            <v>63-d</v>
          </cell>
          <cell r="R901" t="str">
            <v>trout food plus brine shrimp naupalii - 4 times per day for 3% body weight</v>
          </cell>
          <cell r="S901" t="str">
            <v>T+RO-dechlorinated Fort Collins water mixed with RO water</v>
          </cell>
          <cell r="T901"/>
          <cell r="U901">
            <v>11.8</v>
          </cell>
          <cell r="V901">
            <v>7.5</v>
          </cell>
          <cell r="W901" t="str">
            <v/>
          </cell>
          <cell r="X901" t="str">
            <v/>
          </cell>
          <cell r="Y901">
            <v>58</v>
          </cell>
          <cell r="Z901" t="str">
            <v/>
          </cell>
          <cell r="AA901">
            <v>1.7</v>
          </cell>
          <cell r="AB901">
            <v>10</v>
          </cell>
          <cell r="AC901">
            <v>11.999360341151384</v>
          </cell>
          <cell r="AD901">
            <v>0.85202558635394443</v>
          </cell>
          <cell r="AE901">
            <v>1.4200426439232408</v>
          </cell>
          <cell r="AF901">
            <v>0.42601279317697222</v>
          </cell>
          <cell r="AG901">
            <v>8.7332622601279315</v>
          </cell>
          <cell r="AH901">
            <v>1.7040511727078889</v>
          </cell>
          <cell r="AI901">
            <v>23.2</v>
          </cell>
          <cell r="AJ901">
            <v>33.299999999999997</v>
          </cell>
        </row>
        <row r="902">
          <cell r="B902" t="str">
            <v>C819OnmyLOEC</v>
          </cell>
          <cell r="C902" t="str">
            <v>Brinkman and Hansen 2004</v>
          </cell>
          <cell r="D902">
            <v>2004</v>
          </cell>
          <cell r="E902" t="str">
            <v>Oncorhynchus mykiss</v>
          </cell>
          <cell r="F902" t="str">
            <v xml:space="preserve">Oncorhynchus </v>
          </cell>
          <cell r="G902" t="str">
            <v>mykiss</v>
          </cell>
          <cell r="H902"/>
          <cell r="I902" t="str">
            <v>fish</v>
          </cell>
          <cell r="J902" t="str">
            <v>embryo</v>
          </cell>
          <cell r="K902" t="str">
            <v>time to hatch</v>
          </cell>
          <cell r="L902" t="str">
            <v>LOEC</v>
          </cell>
          <cell r="M902" t="str">
            <v>ZnSO4</v>
          </cell>
          <cell r="N902" t="str">
            <v>Measured - weekly</v>
          </cell>
          <cell r="O902" t="str">
            <v>flow through</v>
          </cell>
          <cell r="P902" t="str">
            <v>Chronic</v>
          </cell>
          <cell r="Q902" t="str">
            <v>63-d</v>
          </cell>
          <cell r="R902" t="str">
            <v>trout food plus brine shrimp naupalii - 4 times per day for 3% body weight</v>
          </cell>
          <cell r="S902" t="str">
            <v>T+RO-dechlorinated Fort Collins water mixed with RO water</v>
          </cell>
          <cell r="T902"/>
          <cell r="U902">
            <v>11.8</v>
          </cell>
          <cell r="V902">
            <v>7.5</v>
          </cell>
          <cell r="W902" t="str">
            <v/>
          </cell>
          <cell r="X902" t="str">
            <v/>
          </cell>
          <cell r="Y902">
            <v>112</v>
          </cell>
          <cell r="Z902" t="str">
            <v/>
          </cell>
          <cell r="AA902">
            <v>1.7</v>
          </cell>
          <cell r="AB902">
            <v>10</v>
          </cell>
          <cell r="AC902">
            <v>11.999360341151384</v>
          </cell>
          <cell r="AD902">
            <v>0.85202558635394443</v>
          </cell>
          <cell r="AE902">
            <v>1.4200426439232408</v>
          </cell>
          <cell r="AF902">
            <v>0.42601279317697222</v>
          </cell>
          <cell r="AG902">
            <v>8.7332622601279315</v>
          </cell>
          <cell r="AH902">
            <v>1.7040511727078889</v>
          </cell>
          <cell r="AI902">
            <v>23.2</v>
          </cell>
          <cell r="AJ902">
            <v>33.299999999999997</v>
          </cell>
        </row>
        <row r="903">
          <cell r="B903" t="str">
            <v>C820OnmyMATC</v>
          </cell>
          <cell r="C903" t="str">
            <v>Brinkman and Hansen 2004</v>
          </cell>
          <cell r="D903">
            <v>2004</v>
          </cell>
          <cell r="E903" t="str">
            <v>Oncorhynchus mykiss</v>
          </cell>
          <cell r="F903" t="str">
            <v xml:space="preserve">Oncorhynchus </v>
          </cell>
          <cell r="G903" t="str">
            <v>mykiss</v>
          </cell>
          <cell r="H903"/>
          <cell r="I903" t="str">
            <v>fish</v>
          </cell>
          <cell r="J903" t="str">
            <v>sac fry</v>
          </cell>
          <cell r="K903" t="str">
            <v>survival</v>
          </cell>
          <cell r="L903" t="str">
            <v>MATC</v>
          </cell>
          <cell r="M903" t="str">
            <v>ZnSO4</v>
          </cell>
          <cell r="N903" t="str">
            <v>Measured - weekly</v>
          </cell>
          <cell r="O903" t="str">
            <v>flow through</v>
          </cell>
          <cell r="P903" t="str">
            <v>Chronic</v>
          </cell>
          <cell r="Q903" t="str">
            <v>63-d</v>
          </cell>
          <cell r="R903" t="str">
            <v>trout food plus brine shrimp naupalii - 4 times per day for 3% body weight</v>
          </cell>
          <cell r="S903" t="str">
            <v>T+RO-dechlorinated Fort Collins water mixed with RO water</v>
          </cell>
          <cell r="T903"/>
          <cell r="U903">
            <v>11.8</v>
          </cell>
          <cell r="V903">
            <v>7.5</v>
          </cell>
          <cell r="W903" t="str">
            <v/>
          </cell>
          <cell r="X903" t="str">
            <v/>
          </cell>
          <cell r="Y903">
            <v>157</v>
          </cell>
          <cell r="Z903" t="str">
            <v/>
          </cell>
          <cell r="AA903">
            <v>1.7</v>
          </cell>
          <cell r="AB903">
            <v>10</v>
          </cell>
          <cell r="AC903">
            <v>11.999360341151384</v>
          </cell>
          <cell r="AD903">
            <v>0.85202558635394443</v>
          </cell>
          <cell r="AE903">
            <v>1.4200426439232408</v>
          </cell>
          <cell r="AF903">
            <v>0.42601279317697222</v>
          </cell>
          <cell r="AG903">
            <v>8.7332622601279315</v>
          </cell>
          <cell r="AH903">
            <v>1.7040511727078889</v>
          </cell>
          <cell r="AI903">
            <v>23.2</v>
          </cell>
          <cell r="AJ903">
            <v>33.299999999999997</v>
          </cell>
        </row>
        <row r="904">
          <cell r="B904" t="str">
            <v>C821OnmyNOEC</v>
          </cell>
          <cell r="C904" t="str">
            <v>Brinkman and Hansen 2004</v>
          </cell>
          <cell r="D904">
            <v>2004</v>
          </cell>
          <cell r="E904" t="str">
            <v>Oncorhynchus mykiss</v>
          </cell>
          <cell r="F904" t="str">
            <v xml:space="preserve">Oncorhynchus </v>
          </cell>
          <cell r="G904" t="str">
            <v>mykiss</v>
          </cell>
          <cell r="H904"/>
          <cell r="I904" t="str">
            <v>fish</v>
          </cell>
          <cell r="J904" t="str">
            <v>sac fry</v>
          </cell>
          <cell r="K904" t="str">
            <v>survival</v>
          </cell>
          <cell r="L904" t="str">
            <v>NOEC</v>
          </cell>
          <cell r="M904" t="str">
            <v>ZnSO4</v>
          </cell>
          <cell r="N904" t="str">
            <v>Measured - weekly</v>
          </cell>
          <cell r="O904" t="str">
            <v>flow through</v>
          </cell>
          <cell r="P904" t="str">
            <v>Chronic</v>
          </cell>
          <cell r="Q904" t="str">
            <v>63-d</v>
          </cell>
          <cell r="R904" t="str">
            <v>trout food plus brine shrimp naupalii - 4 times per day for 3% body weight</v>
          </cell>
          <cell r="S904" t="str">
            <v>T+RO-dechlorinated Fort Collins water mixed with RO water</v>
          </cell>
          <cell r="T904"/>
          <cell r="U904">
            <v>11.8</v>
          </cell>
          <cell r="V904">
            <v>7.5</v>
          </cell>
          <cell r="W904" t="str">
            <v/>
          </cell>
          <cell r="X904" t="str">
            <v/>
          </cell>
          <cell r="Y904">
            <v>112</v>
          </cell>
          <cell r="Z904" t="str">
            <v/>
          </cell>
          <cell r="AA904">
            <v>1.7</v>
          </cell>
          <cell r="AB904">
            <v>10</v>
          </cell>
          <cell r="AC904">
            <v>11.999360341151384</v>
          </cell>
          <cell r="AD904">
            <v>0.85202558635394443</v>
          </cell>
          <cell r="AE904">
            <v>1.4200426439232408</v>
          </cell>
          <cell r="AF904">
            <v>0.42601279317697222</v>
          </cell>
          <cell r="AG904">
            <v>8.7332622601279315</v>
          </cell>
          <cell r="AH904">
            <v>1.7040511727078889</v>
          </cell>
          <cell r="AI904">
            <v>23.2</v>
          </cell>
          <cell r="AJ904">
            <v>33.299999999999997</v>
          </cell>
        </row>
        <row r="905">
          <cell r="B905" t="str">
            <v>C822OnmyLOEC</v>
          </cell>
          <cell r="C905" t="str">
            <v>Brinkman and Hansen 2004</v>
          </cell>
          <cell r="D905">
            <v>2004</v>
          </cell>
          <cell r="E905" t="str">
            <v>Oncorhynchus mykiss</v>
          </cell>
          <cell r="F905" t="str">
            <v xml:space="preserve">Oncorhynchus </v>
          </cell>
          <cell r="G905" t="str">
            <v>mykiss</v>
          </cell>
          <cell r="H905"/>
          <cell r="I905" t="str">
            <v>fish</v>
          </cell>
          <cell r="J905" t="str">
            <v>sac fry</v>
          </cell>
          <cell r="K905" t="str">
            <v>survival</v>
          </cell>
          <cell r="L905" t="str">
            <v>LOEC</v>
          </cell>
          <cell r="M905" t="str">
            <v>ZnSO4</v>
          </cell>
          <cell r="N905" t="str">
            <v>Measured - weekly</v>
          </cell>
          <cell r="O905" t="str">
            <v>flow through</v>
          </cell>
          <cell r="P905" t="str">
            <v>Chronic</v>
          </cell>
          <cell r="Q905" t="str">
            <v>63-d</v>
          </cell>
          <cell r="R905" t="str">
            <v>trout food plus brine shrimp naupalii - 4 times per day for 3% body weight</v>
          </cell>
          <cell r="S905" t="str">
            <v>T+RO-dechlorinated Fort Collins water mixed with RO water</v>
          </cell>
          <cell r="T905"/>
          <cell r="U905">
            <v>11.8</v>
          </cell>
          <cell r="V905">
            <v>7.5</v>
          </cell>
          <cell r="W905" t="str">
            <v/>
          </cell>
          <cell r="X905" t="str">
            <v/>
          </cell>
          <cell r="Y905">
            <v>220</v>
          </cell>
          <cell r="Z905" t="str">
            <v/>
          </cell>
          <cell r="AA905">
            <v>1.7</v>
          </cell>
          <cell r="AB905">
            <v>10</v>
          </cell>
          <cell r="AC905">
            <v>11.999360341151384</v>
          </cell>
          <cell r="AD905">
            <v>0.85202558635394443</v>
          </cell>
          <cell r="AE905">
            <v>1.4200426439232408</v>
          </cell>
          <cell r="AF905">
            <v>0.42601279317697222</v>
          </cell>
          <cell r="AG905">
            <v>8.7332622601279315</v>
          </cell>
          <cell r="AH905">
            <v>1.7040511727078889</v>
          </cell>
          <cell r="AI905">
            <v>23.2</v>
          </cell>
          <cell r="AJ905">
            <v>33.299999999999997</v>
          </cell>
        </row>
        <row r="906">
          <cell r="B906" t="str">
            <v>C2473OnmyEC10</v>
          </cell>
          <cell r="C906" t="str">
            <v>Brinkman and Hansen 2004</v>
          </cell>
          <cell r="D906">
            <v>2004</v>
          </cell>
          <cell r="E906" t="str">
            <v>Oncorhynchus mykiss</v>
          </cell>
          <cell r="F906" t="str">
            <v xml:space="preserve">Oncorhynchus </v>
          </cell>
          <cell r="G906" t="str">
            <v>mykiss</v>
          </cell>
          <cell r="H906"/>
          <cell r="I906" t="str">
            <v>fish</v>
          </cell>
          <cell r="J906" t="str">
            <v>sac fry</v>
          </cell>
          <cell r="K906" t="str">
            <v>survival</v>
          </cell>
          <cell r="L906" t="str">
            <v>EC10</v>
          </cell>
          <cell r="M906" t="str">
            <v>ZnSO4</v>
          </cell>
          <cell r="N906" t="str">
            <v>Measured - weekly</v>
          </cell>
          <cell r="O906" t="str">
            <v>flow through</v>
          </cell>
          <cell r="P906" t="str">
            <v>Chronic</v>
          </cell>
          <cell r="Q906" t="str">
            <v>63-d</v>
          </cell>
          <cell r="R906" t="str">
            <v>trout food plus brine shrimp naupalii - 4 times per day for 3% body weight</v>
          </cell>
          <cell r="S906" t="str">
            <v>T+RO-dechlorinated Fort Collins water mixed with RO water</v>
          </cell>
          <cell r="T906" t="str">
            <v>MLR</v>
          </cell>
          <cell r="U906">
            <v>11.8</v>
          </cell>
          <cell r="V906">
            <v>7.5</v>
          </cell>
          <cell r="W906" t="str">
            <v/>
          </cell>
          <cell r="X906" t="str">
            <v/>
          </cell>
          <cell r="Y906">
            <v>40.582000000000001</v>
          </cell>
          <cell r="Z906" t="str">
            <v/>
          </cell>
          <cell r="AA906">
            <v>1.7</v>
          </cell>
          <cell r="AB906">
            <v>10</v>
          </cell>
          <cell r="AC906">
            <v>11.999360341151384</v>
          </cell>
          <cell r="AD906">
            <v>0.85202558635394443</v>
          </cell>
          <cell r="AE906">
            <v>1.4200426439232408</v>
          </cell>
          <cell r="AF906">
            <v>0.42601279317697222</v>
          </cell>
          <cell r="AG906">
            <v>8.7332622601279315</v>
          </cell>
          <cell r="AH906">
            <v>1.7040511727078889</v>
          </cell>
          <cell r="AI906">
            <v>23.2</v>
          </cell>
          <cell r="AJ906">
            <v>33.299999999999997</v>
          </cell>
        </row>
        <row r="907">
          <cell r="B907" t="str">
            <v>C2474OnmyEC20</v>
          </cell>
          <cell r="C907" t="str">
            <v>Brinkman and Hansen 2004</v>
          </cell>
          <cell r="D907">
            <v>2004</v>
          </cell>
          <cell r="E907" t="str">
            <v>Oncorhynchus mykiss</v>
          </cell>
          <cell r="F907" t="str">
            <v xml:space="preserve">Oncorhynchus </v>
          </cell>
          <cell r="G907" t="str">
            <v>mykiss</v>
          </cell>
          <cell r="H907"/>
          <cell r="I907" t="str">
            <v>fish</v>
          </cell>
          <cell r="J907" t="str">
            <v>sac fry</v>
          </cell>
          <cell r="K907" t="str">
            <v>survival</v>
          </cell>
          <cell r="L907" t="str">
            <v>EC20</v>
          </cell>
          <cell r="M907" t="str">
            <v>ZnSO4</v>
          </cell>
          <cell r="N907" t="str">
            <v>Measured - weekly</v>
          </cell>
          <cell r="O907" t="str">
            <v>flow through</v>
          </cell>
          <cell r="P907" t="str">
            <v>Chronic</v>
          </cell>
          <cell r="Q907" t="str">
            <v>63-d</v>
          </cell>
          <cell r="R907" t="str">
            <v>trout food plus brine shrimp naupalii - 4 times per day for 3% body weight</v>
          </cell>
          <cell r="S907" t="str">
            <v>T+RO-dechlorinated Fort Collins water mixed with RO water</v>
          </cell>
          <cell r="T907" t="str">
            <v>MLR</v>
          </cell>
          <cell r="U907">
            <v>11.8</v>
          </cell>
          <cell r="V907">
            <v>7.5</v>
          </cell>
          <cell r="W907" t="str">
            <v/>
          </cell>
          <cell r="X907" t="str">
            <v/>
          </cell>
          <cell r="Y907">
            <v>102.73</v>
          </cell>
          <cell r="Z907" t="str">
            <v/>
          </cell>
          <cell r="AA907">
            <v>1.7</v>
          </cell>
          <cell r="AB907">
            <v>10</v>
          </cell>
          <cell r="AC907">
            <v>11.999360341151384</v>
          </cell>
          <cell r="AD907">
            <v>0.85202558635394443</v>
          </cell>
          <cell r="AE907">
            <v>1.4200426439232408</v>
          </cell>
          <cell r="AF907">
            <v>0.42601279317697222</v>
          </cell>
          <cell r="AG907">
            <v>8.7332622601279315</v>
          </cell>
          <cell r="AH907">
            <v>1.7040511727078889</v>
          </cell>
          <cell r="AI907">
            <v>23.2</v>
          </cell>
          <cell r="AJ907">
            <v>33.299999999999997</v>
          </cell>
        </row>
        <row r="908">
          <cell r="B908" t="str">
            <v>C2475OnmyEC50</v>
          </cell>
          <cell r="C908" t="str">
            <v>Brinkman and Hansen 2004</v>
          </cell>
          <cell r="D908">
            <v>2004</v>
          </cell>
          <cell r="E908" t="str">
            <v>Oncorhynchus mykiss</v>
          </cell>
          <cell r="F908" t="str">
            <v xml:space="preserve">Oncorhynchus </v>
          </cell>
          <cell r="G908" t="str">
            <v>mykiss</v>
          </cell>
          <cell r="H908"/>
          <cell r="I908" t="str">
            <v>fish</v>
          </cell>
          <cell r="J908" t="str">
            <v>sac fry</v>
          </cell>
          <cell r="K908" t="str">
            <v>survival</v>
          </cell>
          <cell r="L908" t="str">
            <v>EC50</v>
          </cell>
          <cell r="M908" t="str">
            <v>ZnSO4</v>
          </cell>
          <cell r="N908" t="str">
            <v>Measured - weekly</v>
          </cell>
          <cell r="O908" t="str">
            <v>flow through</v>
          </cell>
          <cell r="P908" t="str">
            <v>Chronic</v>
          </cell>
          <cell r="Q908" t="str">
            <v>63-d</v>
          </cell>
          <cell r="R908" t="str">
            <v>trout food plus brine shrimp naupalii - 4 times per day for 3% body weight</v>
          </cell>
          <cell r="S908" t="str">
            <v>T+RO-dechlorinated Fort Collins water mixed with RO water</v>
          </cell>
          <cell r="T908" t="str">
            <v>MLR</v>
          </cell>
          <cell r="U908">
            <v>11.8</v>
          </cell>
          <cell r="V908">
            <v>7.5</v>
          </cell>
          <cell r="W908" t="str">
            <v/>
          </cell>
          <cell r="X908" t="str">
            <v/>
          </cell>
          <cell r="Y908">
            <v>648.77</v>
          </cell>
          <cell r="Z908" t="str">
            <v/>
          </cell>
          <cell r="AA908">
            <v>1.7</v>
          </cell>
          <cell r="AB908">
            <v>10</v>
          </cell>
          <cell r="AC908">
            <v>11.999360341151384</v>
          </cell>
          <cell r="AD908">
            <v>0.85202558635394443</v>
          </cell>
          <cell r="AE908">
            <v>1.4200426439232408</v>
          </cell>
          <cell r="AF908">
            <v>0.42601279317697222</v>
          </cell>
          <cell r="AG908">
            <v>8.7332622601279315</v>
          </cell>
          <cell r="AH908">
            <v>1.7040511727078889</v>
          </cell>
          <cell r="AI908">
            <v>23.2</v>
          </cell>
          <cell r="AJ908">
            <v>33.299999999999997</v>
          </cell>
        </row>
        <row r="909">
          <cell r="B909" t="str">
            <v>C823OnmyMATC</v>
          </cell>
          <cell r="C909" t="str">
            <v>Brinkman and Hansen 2004</v>
          </cell>
          <cell r="D909">
            <v>2004</v>
          </cell>
          <cell r="E909" t="str">
            <v>Oncorhynchus mykiss</v>
          </cell>
          <cell r="F909" t="str">
            <v xml:space="preserve">Oncorhynchus </v>
          </cell>
          <cell r="G909" t="str">
            <v>mykiss</v>
          </cell>
          <cell r="H909"/>
          <cell r="I909" t="str">
            <v>fish</v>
          </cell>
          <cell r="J909" t="str">
            <v>swim up fry</v>
          </cell>
          <cell r="K909" t="str">
            <v>survival</v>
          </cell>
          <cell r="L909" t="str">
            <v>MATC</v>
          </cell>
          <cell r="M909" t="str">
            <v>ZnSO4</v>
          </cell>
          <cell r="N909" t="str">
            <v>Measured - weekly</v>
          </cell>
          <cell r="O909" t="str">
            <v>flow through</v>
          </cell>
          <cell r="P909" t="str">
            <v>Chronic</v>
          </cell>
          <cell r="Q909" t="str">
            <v>63-d</v>
          </cell>
          <cell r="R909" t="str">
            <v>trout food plus brine shrimp naupalii - 4 times per day for 3% body weight</v>
          </cell>
          <cell r="S909" t="str">
            <v>T+RO-dechlorinated Fort Collins water mixed with RO water</v>
          </cell>
          <cell r="T909"/>
          <cell r="U909">
            <v>11.8</v>
          </cell>
          <cell r="V909">
            <v>7.5</v>
          </cell>
          <cell r="W909" t="str">
            <v/>
          </cell>
          <cell r="X909" t="str">
            <v/>
          </cell>
          <cell r="Y909">
            <v>305</v>
          </cell>
          <cell r="Z909" t="str">
            <v/>
          </cell>
          <cell r="AA909">
            <v>1.7</v>
          </cell>
          <cell r="AB909">
            <v>10</v>
          </cell>
          <cell r="AC909">
            <v>11.999360341151384</v>
          </cell>
          <cell r="AD909">
            <v>0.85202558635394443</v>
          </cell>
          <cell r="AE909">
            <v>1.4200426439232408</v>
          </cell>
          <cell r="AF909">
            <v>0.42601279317697222</v>
          </cell>
          <cell r="AG909">
            <v>8.7332622601279315</v>
          </cell>
          <cell r="AH909">
            <v>1.7040511727078889</v>
          </cell>
          <cell r="AI909">
            <v>23.2</v>
          </cell>
          <cell r="AJ909">
            <v>33.299999999999997</v>
          </cell>
        </row>
        <row r="910">
          <cell r="B910" t="str">
            <v>C824OnmyNOEC</v>
          </cell>
          <cell r="C910" t="str">
            <v>Brinkman and Hansen 2004</v>
          </cell>
          <cell r="D910">
            <v>2004</v>
          </cell>
          <cell r="E910" t="str">
            <v>Oncorhynchus mykiss</v>
          </cell>
          <cell r="F910" t="str">
            <v xml:space="preserve">Oncorhynchus </v>
          </cell>
          <cell r="G910" t="str">
            <v>mykiss</v>
          </cell>
          <cell r="H910"/>
          <cell r="I910" t="str">
            <v>fish</v>
          </cell>
          <cell r="J910" t="str">
            <v>swim up fry</v>
          </cell>
          <cell r="K910" t="str">
            <v>survival</v>
          </cell>
          <cell r="L910" t="str">
            <v>NOEC</v>
          </cell>
          <cell r="M910" t="str">
            <v>ZnSO4</v>
          </cell>
          <cell r="N910" t="str">
            <v>Measured - weekly</v>
          </cell>
          <cell r="O910" t="str">
            <v>flow through</v>
          </cell>
          <cell r="P910" t="str">
            <v>Chronic</v>
          </cell>
          <cell r="Q910" t="str">
            <v>63-d</v>
          </cell>
          <cell r="R910" t="str">
            <v>trout food plus brine shrimp naupalii - 4 times per day for 3% body weight</v>
          </cell>
          <cell r="S910" t="str">
            <v>T+RO-dechlorinated Fort Collins water mixed with RO water</v>
          </cell>
          <cell r="T910"/>
          <cell r="U910">
            <v>11.8</v>
          </cell>
          <cell r="V910">
            <v>7.5</v>
          </cell>
          <cell r="W910" t="str">
            <v/>
          </cell>
          <cell r="X910" t="str">
            <v/>
          </cell>
          <cell r="Y910">
            <v>220</v>
          </cell>
          <cell r="Z910" t="str">
            <v/>
          </cell>
          <cell r="AA910">
            <v>1.7</v>
          </cell>
          <cell r="AB910">
            <v>10</v>
          </cell>
          <cell r="AC910">
            <v>11.999360341151384</v>
          </cell>
          <cell r="AD910">
            <v>0.85202558635394443</v>
          </cell>
          <cell r="AE910">
            <v>1.4200426439232408</v>
          </cell>
          <cell r="AF910">
            <v>0.42601279317697222</v>
          </cell>
          <cell r="AG910">
            <v>8.7332622601279315</v>
          </cell>
          <cell r="AH910">
            <v>1.7040511727078889</v>
          </cell>
          <cell r="AI910">
            <v>23.2</v>
          </cell>
          <cell r="AJ910">
            <v>33.299999999999997</v>
          </cell>
        </row>
        <row r="911">
          <cell r="B911" t="str">
            <v>C825OnmyLOEC</v>
          </cell>
          <cell r="C911" t="str">
            <v>Brinkman and Hansen 2004</v>
          </cell>
          <cell r="D911">
            <v>2004</v>
          </cell>
          <cell r="E911" t="str">
            <v>Oncorhynchus mykiss</v>
          </cell>
          <cell r="F911" t="str">
            <v xml:space="preserve">Oncorhynchus </v>
          </cell>
          <cell r="G911" t="str">
            <v>mykiss</v>
          </cell>
          <cell r="H911"/>
          <cell r="I911" t="str">
            <v>fish</v>
          </cell>
          <cell r="J911" t="str">
            <v>swim up fry</v>
          </cell>
          <cell r="K911" t="str">
            <v>survival</v>
          </cell>
          <cell r="L911" t="str">
            <v>LOEC</v>
          </cell>
          <cell r="M911" t="str">
            <v>ZnSO4</v>
          </cell>
          <cell r="N911" t="str">
            <v>Measured - weekly</v>
          </cell>
          <cell r="O911" t="str">
            <v>flow through</v>
          </cell>
          <cell r="P911" t="str">
            <v>Chronic</v>
          </cell>
          <cell r="Q911" t="str">
            <v>63-d</v>
          </cell>
          <cell r="R911" t="str">
            <v>trout food plus brine shrimp naupalii - 4 times per day for 3% body weight</v>
          </cell>
          <cell r="S911" t="str">
            <v>T+RO-dechlorinated Fort Collins water mixed with RO water</v>
          </cell>
          <cell r="T911"/>
          <cell r="U911">
            <v>11.8</v>
          </cell>
          <cell r="V911">
            <v>7.5</v>
          </cell>
          <cell r="W911" t="str">
            <v/>
          </cell>
          <cell r="X911" t="str">
            <v/>
          </cell>
          <cell r="Y911">
            <v>422</v>
          </cell>
          <cell r="Z911" t="str">
            <v/>
          </cell>
          <cell r="AA911">
            <v>1.7</v>
          </cell>
          <cell r="AB911">
            <v>10</v>
          </cell>
          <cell r="AC911">
            <v>11.999360341151384</v>
          </cell>
          <cell r="AD911">
            <v>0.85202558635394443</v>
          </cell>
          <cell r="AE911">
            <v>1.4200426439232408</v>
          </cell>
          <cell r="AF911">
            <v>0.42601279317697222</v>
          </cell>
          <cell r="AG911">
            <v>8.7332622601279315</v>
          </cell>
          <cell r="AH911">
            <v>1.7040511727078889</v>
          </cell>
          <cell r="AI911">
            <v>23.2</v>
          </cell>
          <cell r="AJ911">
            <v>33.299999999999997</v>
          </cell>
        </row>
        <row r="912">
          <cell r="B912" t="str">
            <v>C2476OnmyEC10</v>
          </cell>
          <cell r="C912" t="str">
            <v>Brinkman and Hansen 2004</v>
          </cell>
          <cell r="D912">
            <v>2004</v>
          </cell>
          <cell r="E912" t="str">
            <v>Oncorhynchus mykiss</v>
          </cell>
          <cell r="F912" t="str">
            <v xml:space="preserve">Oncorhynchus </v>
          </cell>
          <cell r="G912" t="str">
            <v>mykiss</v>
          </cell>
          <cell r="H912"/>
          <cell r="I912" t="str">
            <v>fish</v>
          </cell>
          <cell r="J912" t="str">
            <v>swim up fry</v>
          </cell>
          <cell r="K912" t="str">
            <v>survival</v>
          </cell>
          <cell r="L912" t="str">
            <v>EC10</v>
          </cell>
          <cell r="M912" t="str">
            <v>ZnSO4</v>
          </cell>
          <cell r="N912" t="str">
            <v>Measured - weekly</v>
          </cell>
          <cell r="O912" t="str">
            <v>flow through</v>
          </cell>
          <cell r="P912" t="str">
            <v>Chronic</v>
          </cell>
          <cell r="Q912" t="str">
            <v>63-d</v>
          </cell>
          <cell r="R912" t="str">
            <v>trout food plus brine shrimp naupalii - 4 times per day for 3% body weight</v>
          </cell>
          <cell r="S912" t="str">
            <v>T+RO-dechlorinated Fort Collins water mixed with RO water</v>
          </cell>
          <cell r="T912"/>
          <cell r="U912">
            <v>11.8</v>
          </cell>
          <cell r="V912">
            <v>7.5</v>
          </cell>
          <cell r="W912" t="str">
            <v/>
          </cell>
          <cell r="X912" t="str">
            <v/>
          </cell>
          <cell r="Y912">
            <v>75.305999999999997</v>
          </cell>
          <cell r="Z912" t="str">
            <v/>
          </cell>
          <cell r="AA912">
            <v>1.7</v>
          </cell>
          <cell r="AB912">
            <v>10</v>
          </cell>
          <cell r="AC912">
            <v>11.999360341151384</v>
          </cell>
          <cell r="AD912">
            <v>0.85202558635394443</v>
          </cell>
          <cell r="AE912">
            <v>1.4200426439232408</v>
          </cell>
          <cell r="AF912">
            <v>0.42601279317697222</v>
          </cell>
          <cell r="AG912">
            <v>8.7332622601279315</v>
          </cell>
          <cell r="AH912">
            <v>1.7040511727078889</v>
          </cell>
          <cell r="AI912">
            <v>23.2</v>
          </cell>
          <cell r="AJ912">
            <v>33.299999999999997</v>
          </cell>
        </row>
        <row r="913">
          <cell r="B913" t="str">
            <v>C2477OnmyEC20</v>
          </cell>
          <cell r="C913" t="str">
            <v>Brinkman and Hansen 2004</v>
          </cell>
          <cell r="D913">
            <v>2004</v>
          </cell>
          <cell r="E913" t="str">
            <v>Oncorhynchus mykiss</v>
          </cell>
          <cell r="F913" t="str">
            <v xml:space="preserve">Oncorhynchus </v>
          </cell>
          <cell r="G913" t="str">
            <v>mykiss</v>
          </cell>
          <cell r="H913"/>
          <cell r="I913" t="str">
            <v>fish</v>
          </cell>
          <cell r="J913" t="str">
            <v>swim up fry</v>
          </cell>
          <cell r="K913" t="str">
            <v>survival</v>
          </cell>
          <cell r="L913" t="str">
            <v>EC20</v>
          </cell>
          <cell r="M913" t="str">
            <v>ZnSO4</v>
          </cell>
          <cell r="N913" t="str">
            <v>Measured - weekly</v>
          </cell>
          <cell r="O913" t="str">
            <v>flow through</v>
          </cell>
          <cell r="P913" t="str">
            <v>Chronic</v>
          </cell>
          <cell r="Q913" t="str">
            <v>63-d</v>
          </cell>
          <cell r="R913" t="str">
            <v>trout food plus brine shrimp naupalii - 4 times per day for 3% body weight</v>
          </cell>
          <cell r="S913" t="str">
            <v>T+RO-dechlorinated Fort Collins water mixed with RO water</v>
          </cell>
          <cell r="T913"/>
          <cell r="U913">
            <v>11.8</v>
          </cell>
          <cell r="V913">
            <v>7.5</v>
          </cell>
          <cell r="W913" t="str">
            <v/>
          </cell>
          <cell r="X913" t="str">
            <v/>
          </cell>
          <cell r="Y913">
            <v>155.61000000000001</v>
          </cell>
          <cell r="Z913" t="str">
            <v/>
          </cell>
          <cell r="AA913">
            <v>1.7</v>
          </cell>
          <cell r="AB913">
            <v>10</v>
          </cell>
          <cell r="AC913">
            <v>11.999360341151384</v>
          </cell>
          <cell r="AD913">
            <v>0.85202558635394443</v>
          </cell>
          <cell r="AE913">
            <v>1.4200426439232408</v>
          </cell>
          <cell r="AF913">
            <v>0.42601279317697222</v>
          </cell>
          <cell r="AG913">
            <v>8.7332622601279315</v>
          </cell>
          <cell r="AH913">
            <v>1.7040511727078889</v>
          </cell>
          <cell r="AI913">
            <v>23.2</v>
          </cell>
          <cell r="AJ913">
            <v>33.299999999999997</v>
          </cell>
        </row>
        <row r="914">
          <cell r="B914" t="str">
            <v>C2478OnmyEC50</v>
          </cell>
          <cell r="C914" t="str">
            <v>Brinkman and Hansen 2004</v>
          </cell>
          <cell r="D914">
            <v>2004</v>
          </cell>
          <cell r="E914" t="str">
            <v>Oncorhynchus mykiss</v>
          </cell>
          <cell r="F914" t="str">
            <v xml:space="preserve">Oncorhynchus </v>
          </cell>
          <cell r="G914" t="str">
            <v>mykiss</v>
          </cell>
          <cell r="H914"/>
          <cell r="I914" t="str">
            <v>fish</v>
          </cell>
          <cell r="J914" t="str">
            <v>swim up fry</v>
          </cell>
          <cell r="K914" t="str">
            <v>survival</v>
          </cell>
          <cell r="L914" t="str">
            <v>EC50</v>
          </cell>
          <cell r="M914" t="str">
            <v>ZnSO4</v>
          </cell>
          <cell r="N914" t="str">
            <v>Measured - weekly</v>
          </cell>
          <cell r="O914" t="str">
            <v>flow through</v>
          </cell>
          <cell r="P914" t="str">
            <v>Chronic</v>
          </cell>
          <cell r="Q914" t="str">
            <v>63-d</v>
          </cell>
          <cell r="R914" t="str">
            <v>trout food plus brine shrimp naupalii - 4 times per day for 3% body weight</v>
          </cell>
          <cell r="S914" t="str">
            <v>T+RO-dechlorinated Fort Collins water mixed with RO water</v>
          </cell>
          <cell r="T914"/>
          <cell r="U914">
            <v>11.8</v>
          </cell>
          <cell r="V914">
            <v>7.5</v>
          </cell>
          <cell r="W914" t="str">
            <v/>
          </cell>
          <cell r="X914" t="str">
            <v/>
          </cell>
          <cell r="Y914">
            <v>656.78</v>
          </cell>
          <cell r="Z914" t="str">
            <v/>
          </cell>
          <cell r="AA914">
            <v>1.7</v>
          </cell>
          <cell r="AB914">
            <v>10</v>
          </cell>
          <cell r="AC914">
            <v>11.999360341151384</v>
          </cell>
          <cell r="AD914">
            <v>0.85202558635394443</v>
          </cell>
          <cell r="AE914">
            <v>1.4200426439232408</v>
          </cell>
          <cell r="AF914">
            <v>0.42601279317697222</v>
          </cell>
          <cell r="AG914">
            <v>8.7332622601279315</v>
          </cell>
          <cell r="AH914">
            <v>1.7040511727078889</v>
          </cell>
          <cell r="AI914">
            <v>23.2</v>
          </cell>
          <cell r="AJ914">
            <v>33.299999999999997</v>
          </cell>
        </row>
        <row r="915">
          <cell r="B915" t="str">
            <v>C826OnmyMATC</v>
          </cell>
          <cell r="C915" t="str">
            <v>Brinkman and Hansen 2004</v>
          </cell>
          <cell r="D915">
            <v>2004</v>
          </cell>
          <cell r="E915" t="str">
            <v>Oncorhynchus mykiss</v>
          </cell>
          <cell r="F915" t="str">
            <v xml:space="preserve">Oncorhynchus </v>
          </cell>
          <cell r="G915" t="str">
            <v>mykiss</v>
          </cell>
          <cell r="H915"/>
          <cell r="I915" t="str">
            <v>fish</v>
          </cell>
          <cell r="J915" t="str">
            <v>embryo/fry</v>
          </cell>
          <cell r="K915" t="str">
            <v>biomass</v>
          </cell>
          <cell r="L915" t="str">
            <v>MATC</v>
          </cell>
          <cell r="M915" t="str">
            <v>ZnSO4</v>
          </cell>
          <cell r="N915" t="str">
            <v>Measured - weekly</v>
          </cell>
          <cell r="O915" t="str">
            <v>flow through</v>
          </cell>
          <cell r="P915" t="str">
            <v>Chronic</v>
          </cell>
          <cell r="Q915" t="str">
            <v>63-d</v>
          </cell>
          <cell r="R915" t="str">
            <v>trout food plus brine shrimp naupalii - 4 times per day for 3% body weight</v>
          </cell>
          <cell r="S915" t="str">
            <v>T+RO-dechlorinated Fort Collins water mixed with RO water</v>
          </cell>
          <cell r="T915"/>
          <cell r="U915">
            <v>11.8</v>
          </cell>
          <cell r="V915">
            <v>7.5</v>
          </cell>
          <cell r="W915" t="str">
            <v/>
          </cell>
          <cell r="X915" t="str">
            <v/>
          </cell>
          <cell r="Y915">
            <v>157</v>
          </cell>
          <cell r="Z915" t="str">
            <v/>
          </cell>
          <cell r="AA915">
            <v>1.7</v>
          </cell>
          <cell r="AB915">
            <v>10</v>
          </cell>
          <cell r="AC915">
            <v>11.999360341151384</v>
          </cell>
          <cell r="AD915">
            <v>0.85202558635394443</v>
          </cell>
          <cell r="AE915">
            <v>1.4200426439232408</v>
          </cell>
          <cell r="AF915">
            <v>0.42601279317697222</v>
          </cell>
          <cell r="AG915">
            <v>8.7332622601279315</v>
          </cell>
          <cell r="AH915">
            <v>1.7040511727078889</v>
          </cell>
          <cell r="AI915">
            <v>23.2</v>
          </cell>
          <cell r="AJ915">
            <v>33.299999999999997</v>
          </cell>
        </row>
        <row r="916">
          <cell r="B916" t="str">
            <v>C827OnmyNOEC</v>
          </cell>
          <cell r="C916" t="str">
            <v>Brinkman and Hansen 2004</v>
          </cell>
          <cell r="D916">
            <v>2004</v>
          </cell>
          <cell r="E916" t="str">
            <v>Oncorhynchus mykiss</v>
          </cell>
          <cell r="F916" t="str">
            <v xml:space="preserve">Oncorhynchus </v>
          </cell>
          <cell r="G916" t="str">
            <v>mykiss</v>
          </cell>
          <cell r="H916"/>
          <cell r="I916" t="str">
            <v>fish</v>
          </cell>
          <cell r="J916" t="str">
            <v>embryo/fry</v>
          </cell>
          <cell r="K916" t="str">
            <v>biomass</v>
          </cell>
          <cell r="L916" t="str">
            <v>NOEC</v>
          </cell>
          <cell r="M916" t="str">
            <v>ZnSO4</v>
          </cell>
          <cell r="N916" t="str">
            <v>Measured - weekly</v>
          </cell>
          <cell r="O916" t="str">
            <v>flow through</v>
          </cell>
          <cell r="P916" t="str">
            <v>Chronic</v>
          </cell>
          <cell r="Q916" t="str">
            <v>63-d</v>
          </cell>
          <cell r="R916" t="str">
            <v>trout food plus brine shrimp naupalii - 4 times per day for 3% body weight</v>
          </cell>
          <cell r="S916" t="str">
            <v>T+RO-dechlorinated Fort Collins water mixed with RO water</v>
          </cell>
          <cell r="T916"/>
          <cell r="U916">
            <v>11.8</v>
          </cell>
          <cell r="V916">
            <v>7.5</v>
          </cell>
          <cell r="W916" t="str">
            <v/>
          </cell>
          <cell r="X916" t="str">
            <v/>
          </cell>
          <cell r="Y916">
            <v>112</v>
          </cell>
          <cell r="Z916" t="str">
            <v/>
          </cell>
          <cell r="AA916">
            <v>1.7</v>
          </cell>
          <cell r="AB916">
            <v>10</v>
          </cell>
          <cell r="AC916">
            <v>11.999360341151384</v>
          </cell>
          <cell r="AD916">
            <v>0.85202558635394443</v>
          </cell>
          <cell r="AE916">
            <v>1.4200426439232408</v>
          </cell>
          <cell r="AF916">
            <v>0.42601279317697222</v>
          </cell>
          <cell r="AG916">
            <v>8.7332622601279315</v>
          </cell>
          <cell r="AH916">
            <v>1.7040511727078889</v>
          </cell>
          <cell r="AI916">
            <v>23.2</v>
          </cell>
          <cell r="AJ916">
            <v>33.299999999999997</v>
          </cell>
        </row>
        <row r="917">
          <cell r="B917" t="str">
            <v>C828OnmyLOEC</v>
          </cell>
          <cell r="C917" t="str">
            <v>Brinkman and Hansen 2004</v>
          </cell>
          <cell r="D917">
            <v>2004</v>
          </cell>
          <cell r="E917" t="str">
            <v>Oncorhynchus mykiss</v>
          </cell>
          <cell r="F917" t="str">
            <v xml:space="preserve">Oncorhynchus </v>
          </cell>
          <cell r="G917" t="str">
            <v>mykiss</v>
          </cell>
          <cell r="H917"/>
          <cell r="I917" t="str">
            <v>fish</v>
          </cell>
          <cell r="J917" t="str">
            <v>embryo/fry</v>
          </cell>
          <cell r="K917" t="str">
            <v>biomass</v>
          </cell>
          <cell r="L917" t="str">
            <v>LOEC</v>
          </cell>
          <cell r="M917" t="str">
            <v>ZnSO4</v>
          </cell>
          <cell r="N917" t="str">
            <v>Measured - weekly</v>
          </cell>
          <cell r="O917" t="str">
            <v>flow through</v>
          </cell>
          <cell r="P917" t="str">
            <v>Chronic</v>
          </cell>
          <cell r="Q917" t="str">
            <v>63-d</v>
          </cell>
          <cell r="R917" t="str">
            <v>trout food plus brine shrimp naupalii - 4 times per day for 3% body weight</v>
          </cell>
          <cell r="S917" t="str">
            <v>T+RO-dechlorinated Fort Collins water mixed with RO water</v>
          </cell>
          <cell r="T917"/>
          <cell r="U917">
            <v>11.8</v>
          </cell>
          <cell r="V917">
            <v>7.5</v>
          </cell>
          <cell r="W917" t="str">
            <v/>
          </cell>
          <cell r="X917" t="str">
            <v/>
          </cell>
          <cell r="Y917">
            <v>220</v>
          </cell>
          <cell r="Z917" t="str">
            <v/>
          </cell>
          <cell r="AA917">
            <v>1.7</v>
          </cell>
          <cell r="AB917">
            <v>10</v>
          </cell>
          <cell r="AC917">
            <v>11.999360341151384</v>
          </cell>
          <cell r="AD917">
            <v>0.85202558635394443</v>
          </cell>
          <cell r="AE917">
            <v>1.4200426439232408</v>
          </cell>
          <cell r="AF917">
            <v>0.42601279317697222</v>
          </cell>
          <cell r="AG917">
            <v>8.7332622601279315</v>
          </cell>
          <cell r="AH917">
            <v>1.7040511727078889</v>
          </cell>
          <cell r="AI917">
            <v>23.2</v>
          </cell>
          <cell r="AJ917">
            <v>33.299999999999997</v>
          </cell>
        </row>
        <row r="918">
          <cell r="B918" t="str">
            <v>C2479OnmyEC10</v>
          </cell>
          <cell r="C918" t="str">
            <v>Brinkman and Hansen 2004</v>
          </cell>
          <cell r="D918">
            <v>2004</v>
          </cell>
          <cell r="E918" t="str">
            <v>Oncorhynchus mykiss</v>
          </cell>
          <cell r="F918" t="str">
            <v xml:space="preserve">Oncorhynchus </v>
          </cell>
          <cell r="G918" t="str">
            <v>mykiss</v>
          </cell>
          <cell r="H918"/>
          <cell r="I918" t="str">
            <v>fish</v>
          </cell>
          <cell r="J918" t="str">
            <v>embryo/fry</v>
          </cell>
          <cell r="K918" t="str">
            <v>biomass</v>
          </cell>
          <cell r="L918" t="str">
            <v>EC10</v>
          </cell>
          <cell r="M918" t="str">
            <v>ZnSO4</v>
          </cell>
          <cell r="N918" t="str">
            <v>Measured - weekly</v>
          </cell>
          <cell r="O918" t="str">
            <v>flow through</v>
          </cell>
          <cell r="P918" t="str">
            <v>Chronic</v>
          </cell>
          <cell r="Q918" t="str">
            <v>63-d</v>
          </cell>
          <cell r="R918" t="str">
            <v>trout food plus brine shrimp naupalii - 4 times per day for 3% body weight</v>
          </cell>
          <cell r="S918" t="str">
            <v>T+RO-dechlorinated Fort Collins water mixed with RO water</v>
          </cell>
          <cell r="T918"/>
          <cell r="U918">
            <v>11.8</v>
          </cell>
          <cell r="V918">
            <v>7.5</v>
          </cell>
          <cell r="W918" t="str">
            <v/>
          </cell>
          <cell r="X918" t="str">
            <v/>
          </cell>
          <cell r="Y918">
            <v>91.073999999999998</v>
          </cell>
          <cell r="Z918" t="str">
            <v/>
          </cell>
          <cell r="AA918">
            <v>1.7</v>
          </cell>
          <cell r="AB918">
            <v>10</v>
          </cell>
          <cell r="AC918">
            <v>11.999360341151384</v>
          </cell>
          <cell r="AD918">
            <v>0.85202558635394443</v>
          </cell>
          <cell r="AE918">
            <v>1.4200426439232408</v>
          </cell>
          <cell r="AF918">
            <v>0.42601279317697222</v>
          </cell>
          <cell r="AG918">
            <v>8.7332622601279315</v>
          </cell>
          <cell r="AH918">
            <v>1.7040511727078889</v>
          </cell>
          <cell r="AI918">
            <v>23.2</v>
          </cell>
          <cell r="AJ918">
            <v>33.299999999999997</v>
          </cell>
        </row>
        <row r="919">
          <cell r="B919" t="str">
            <v>C2480OnmyEC20</v>
          </cell>
          <cell r="C919" t="str">
            <v>Brinkman and Hansen 2004</v>
          </cell>
          <cell r="D919">
            <v>2004</v>
          </cell>
          <cell r="E919" t="str">
            <v>Oncorhynchus mykiss</v>
          </cell>
          <cell r="F919" t="str">
            <v xml:space="preserve">Oncorhynchus </v>
          </cell>
          <cell r="G919" t="str">
            <v>mykiss</v>
          </cell>
          <cell r="H919"/>
          <cell r="I919" t="str">
            <v>fish</v>
          </cell>
          <cell r="J919" t="str">
            <v>embryo/fry</v>
          </cell>
          <cell r="K919" t="str">
            <v>biomass</v>
          </cell>
          <cell r="L919" t="str">
            <v>EC20</v>
          </cell>
          <cell r="M919" t="str">
            <v>ZnSO4</v>
          </cell>
          <cell r="N919" t="str">
            <v>Measured - weekly</v>
          </cell>
          <cell r="O919" t="str">
            <v>flow through</v>
          </cell>
          <cell r="P919" t="str">
            <v>Chronic</v>
          </cell>
          <cell r="Q919" t="str">
            <v>63-d</v>
          </cell>
          <cell r="R919" t="str">
            <v>trout food plus brine shrimp naupalii - 4 times per day for 3% body weight</v>
          </cell>
          <cell r="S919" t="str">
            <v>T+RO-dechlorinated Fort Collins water mixed with RO water</v>
          </cell>
          <cell r="T919"/>
          <cell r="U919">
            <v>11.8</v>
          </cell>
          <cell r="V919">
            <v>7.5</v>
          </cell>
          <cell r="W919" t="str">
            <v/>
          </cell>
          <cell r="X919" t="str">
            <v/>
          </cell>
          <cell r="Y919">
            <v>176.49</v>
          </cell>
          <cell r="Z919" t="str">
            <v/>
          </cell>
          <cell r="AA919">
            <v>1.7</v>
          </cell>
          <cell r="AB919">
            <v>10</v>
          </cell>
          <cell r="AC919">
            <v>11.999360341151384</v>
          </cell>
          <cell r="AD919">
            <v>0.85202558635394443</v>
          </cell>
          <cell r="AE919">
            <v>1.4200426439232408</v>
          </cell>
          <cell r="AF919">
            <v>0.42601279317697222</v>
          </cell>
          <cell r="AG919">
            <v>8.7332622601279315</v>
          </cell>
          <cell r="AH919">
            <v>1.7040511727078889</v>
          </cell>
          <cell r="AI919">
            <v>23.2</v>
          </cell>
          <cell r="AJ919">
            <v>33.299999999999997</v>
          </cell>
        </row>
        <row r="920">
          <cell r="B920" t="str">
            <v>C2481OnmyEC50</v>
          </cell>
          <cell r="C920" t="str">
            <v>Brinkman and Hansen 2004</v>
          </cell>
          <cell r="D920">
            <v>2004</v>
          </cell>
          <cell r="E920" t="str">
            <v>Oncorhynchus mykiss</v>
          </cell>
          <cell r="F920" t="str">
            <v xml:space="preserve">Oncorhynchus </v>
          </cell>
          <cell r="G920" t="str">
            <v>mykiss</v>
          </cell>
          <cell r="H920"/>
          <cell r="I920" t="str">
            <v>fish</v>
          </cell>
          <cell r="J920" t="str">
            <v>embryo/fry</v>
          </cell>
          <cell r="K920" t="str">
            <v>biomass</v>
          </cell>
          <cell r="L920" t="str">
            <v>EC50</v>
          </cell>
          <cell r="M920" t="str">
            <v>ZnSO4</v>
          </cell>
          <cell r="N920" t="str">
            <v>Measured - weekly</v>
          </cell>
          <cell r="O920" t="str">
            <v>flow through</v>
          </cell>
          <cell r="P920" t="str">
            <v>Chronic</v>
          </cell>
          <cell r="Q920" t="str">
            <v>63-d</v>
          </cell>
          <cell r="R920" t="str">
            <v>trout food plus brine shrimp naupalii - 4 times per day for 3% body weight</v>
          </cell>
          <cell r="S920" t="str">
            <v>T+RO-dechlorinated Fort Collins water mixed with RO water</v>
          </cell>
          <cell r="T920"/>
          <cell r="U920">
            <v>11.8</v>
          </cell>
          <cell r="V920">
            <v>7.5</v>
          </cell>
          <cell r="W920" t="str">
            <v/>
          </cell>
          <cell r="X920" t="str">
            <v/>
          </cell>
          <cell r="Y920">
            <v>655.86</v>
          </cell>
          <cell r="Z920" t="str">
            <v/>
          </cell>
          <cell r="AA920">
            <v>1.7</v>
          </cell>
          <cell r="AB920">
            <v>10</v>
          </cell>
          <cell r="AC920">
            <v>11.999360341151384</v>
          </cell>
          <cell r="AD920">
            <v>0.85202558635394443</v>
          </cell>
          <cell r="AE920">
            <v>1.4200426439232408</v>
          </cell>
          <cell r="AF920">
            <v>0.42601279317697222</v>
          </cell>
          <cell r="AG920">
            <v>8.7332622601279315</v>
          </cell>
          <cell r="AH920">
            <v>1.7040511727078889</v>
          </cell>
          <cell r="AI920">
            <v>23.2</v>
          </cell>
          <cell r="AJ920">
            <v>33.299999999999997</v>
          </cell>
        </row>
        <row r="921">
          <cell r="B921" t="str">
            <v>C829OnmyNOEC</v>
          </cell>
          <cell r="C921" t="str">
            <v>Cairns and Garton 1982</v>
          </cell>
          <cell r="D921">
            <v>1982</v>
          </cell>
          <cell r="E921" t="str">
            <v>Oncorhynchus mykiss</v>
          </cell>
          <cell r="F921" t="str">
            <v xml:space="preserve">Oncorhynchus </v>
          </cell>
          <cell r="G921" t="str">
            <v>mykiss</v>
          </cell>
          <cell r="H921"/>
          <cell r="I921" t="str">
            <v>fish</v>
          </cell>
          <cell r="J921" t="str">
            <v>early life stage</v>
          </cell>
          <cell r="K921" t="str">
            <v>survival</v>
          </cell>
          <cell r="L921" t="str">
            <v>NOEC</v>
          </cell>
          <cell r="M921"/>
          <cell r="N921"/>
          <cell r="O921" t="str">
            <v>flow through</v>
          </cell>
          <cell r="P921" t="str">
            <v>Chronic</v>
          </cell>
          <cell r="Q921" t="str">
            <v>72-d</v>
          </cell>
          <cell r="R921"/>
          <cell r="S921" t="str">
            <v>WIP</v>
          </cell>
          <cell r="T921"/>
          <cell r="U921">
            <v>12</v>
          </cell>
          <cell r="V921">
            <v>7</v>
          </cell>
          <cell r="W921" t="str">
            <v/>
          </cell>
          <cell r="X921">
            <v>440</v>
          </cell>
          <cell r="Y921">
            <v>433.84</v>
          </cell>
          <cell r="Z921" t="str">
            <v/>
          </cell>
          <cell r="AA921">
            <v>1.3</v>
          </cell>
          <cell r="AB921">
            <v>10</v>
          </cell>
          <cell r="AC921">
            <v>7.4</v>
          </cell>
          <cell r="AD921">
            <v>1.8</v>
          </cell>
          <cell r="AE921">
            <v>5.6</v>
          </cell>
          <cell r="AF921">
            <v>0.7</v>
          </cell>
          <cell r="AG921">
            <v>7.3</v>
          </cell>
          <cell r="AH921">
            <v>7.2</v>
          </cell>
          <cell r="AI921">
            <v>26</v>
          </cell>
          <cell r="AJ921">
            <v>25.8902</v>
          </cell>
        </row>
        <row r="922">
          <cell r="B922" t="str">
            <v>C2482OnmyEC10</v>
          </cell>
          <cell r="C922" t="str">
            <v>Cairns et al. 1982</v>
          </cell>
          <cell r="D922">
            <v>1982</v>
          </cell>
          <cell r="E922" t="str">
            <v>Oncorhynchus mykiss</v>
          </cell>
          <cell r="F922" t="str">
            <v xml:space="preserve">Oncorhynchus </v>
          </cell>
          <cell r="G922" t="str">
            <v>mykiss</v>
          </cell>
          <cell r="H922"/>
          <cell r="I922" t="str">
            <v>fish</v>
          </cell>
          <cell r="J922" t="str">
            <v>early life stage</v>
          </cell>
          <cell r="K922" t="str">
            <v>survival</v>
          </cell>
          <cell r="L922" t="str">
            <v>EC10</v>
          </cell>
          <cell r="M922" t="str">
            <v>ZnCl2</v>
          </cell>
          <cell r="N922" t="str">
            <v>Total concentrations measured daily</v>
          </cell>
          <cell r="O922" t="str">
            <v>flow through</v>
          </cell>
          <cell r="P922" t="str">
            <v>Chronic</v>
          </cell>
          <cell r="Q922" t="str">
            <v>72-d</v>
          </cell>
          <cell r="R922"/>
          <cell r="S922" t="str">
            <v>WA-Env. Research Lab, Corvallis + RO water</v>
          </cell>
          <cell r="T922" t="str">
            <v>MLR</v>
          </cell>
          <cell r="U922">
            <v>12</v>
          </cell>
          <cell r="V922">
            <v>7</v>
          </cell>
          <cell r="W922" t="str">
            <v/>
          </cell>
          <cell r="X922">
            <v>431.4</v>
          </cell>
          <cell r="Y922">
            <v>425.36039999999997</v>
          </cell>
          <cell r="Z922" t="str">
            <v/>
          </cell>
          <cell r="AA922">
            <v>1.26</v>
          </cell>
          <cell r="AB922">
            <v>10</v>
          </cell>
          <cell r="AC922">
            <v>7.15</v>
          </cell>
          <cell r="AD922">
            <v>1.98</v>
          </cell>
          <cell r="AE922">
            <v>4.82</v>
          </cell>
          <cell r="AF922">
            <v>0.7</v>
          </cell>
          <cell r="AG922">
            <v>4</v>
          </cell>
          <cell r="AH922">
            <v>5.98</v>
          </cell>
          <cell r="AI922">
            <v>25</v>
          </cell>
          <cell r="AJ922">
            <v>25</v>
          </cell>
        </row>
        <row r="923">
          <cell r="B923" t="str">
            <v>C830OnmyEC20</v>
          </cell>
          <cell r="C923" t="str">
            <v>Cairns et al. 1982</v>
          </cell>
          <cell r="D923">
            <v>1982</v>
          </cell>
          <cell r="E923" t="str">
            <v>Oncorhynchus mykiss</v>
          </cell>
          <cell r="F923" t="str">
            <v xml:space="preserve">Oncorhynchus </v>
          </cell>
          <cell r="G923" t="str">
            <v>mykiss</v>
          </cell>
          <cell r="H923"/>
          <cell r="I923" t="str">
            <v>fish</v>
          </cell>
          <cell r="J923" t="str">
            <v>early life stage</v>
          </cell>
          <cell r="K923" t="str">
            <v>survival</v>
          </cell>
          <cell r="L923" t="str">
            <v>EC20</v>
          </cell>
          <cell r="M923" t="str">
            <v>ZnCl2</v>
          </cell>
          <cell r="N923" t="str">
            <v>Total concentrations measured daily</v>
          </cell>
          <cell r="O923" t="str">
            <v>flow through</v>
          </cell>
          <cell r="P923" t="str">
            <v>Chronic</v>
          </cell>
          <cell r="Q923" t="str">
            <v>72-d</v>
          </cell>
          <cell r="R923"/>
          <cell r="S923" t="str">
            <v>WA-Env. Research Lab, Corvallis + RO water</v>
          </cell>
          <cell r="T923" t="str">
            <v>MLR</v>
          </cell>
          <cell r="U923">
            <v>12</v>
          </cell>
          <cell r="V923">
            <v>7</v>
          </cell>
          <cell r="W923" t="str">
            <v/>
          </cell>
          <cell r="X923">
            <v>485.9</v>
          </cell>
          <cell r="Y923">
            <v>479.09739999999999</v>
          </cell>
          <cell r="Z923" t="str">
            <v/>
          </cell>
          <cell r="AA923">
            <v>1.26</v>
          </cell>
          <cell r="AB923">
            <v>10</v>
          </cell>
          <cell r="AC923">
            <v>7.15</v>
          </cell>
          <cell r="AD923">
            <v>1.98</v>
          </cell>
          <cell r="AE923">
            <v>4.82</v>
          </cell>
          <cell r="AF923">
            <v>0.7</v>
          </cell>
          <cell r="AG923">
            <v>4</v>
          </cell>
          <cell r="AH923">
            <v>5.98</v>
          </cell>
          <cell r="AI923">
            <v>25</v>
          </cell>
          <cell r="AJ923">
            <v>25</v>
          </cell>
        </row>
        <row r="924">
          <cell r="B924" t="str">
            <v>C2483OnmyEC50</v>
          </cell>
          <cell r="C924" t="str">
            <v>Cairns et al. 1982</v>
          </cell>
          <cell r="D924">
            <v>1982</v>
          </cell>
          <cell r="E924" t="str">
            <v>Oncorhynchus mykiss</v>
          </cell>
          <cell r="F924" t="str">
            <v xml:space="preserve">Oncorhynchus </v>
          </cell>
          <cell r="G924" t="str">
            <v>mykiss</v>
          </cell>
          <cell r="H924"/>
          <cell r="I924" t="str">
            <v>fish</v>
          </cell>
          <cell r="J924" t="str">
            <v>early life stage</v>
          </cell>
          <cell r="K924" t="str">
            <v>survival</v>
          </cell>
          <cell r="L924" t="str">
            <v>EC50</v>
          </cell>
          <cell r="M924" t="str">
            <v>ZnCl2</v>
          </cell>
          <cell r="N924" t="str">
            <v>Total concentrations measured daily</v>
          </cell>
          <cell r="O924" t="str">
            <v>flow through</v>
          </cell>
          <cell r="P924" t="str">
            <v>Chronic</v>
          </cell>
          <cell r="Q924" t="str">
            <v>72-d</v>
          </cell>
          <cell r="R924"/>
          <cell r="S924" t="str">
            <v>WA-Env. Research Lab, Corvallis + RO water</v>
          </cell>
          <cell r="T924" t="str">
            <v>MLR</v>
          </cell>
          <cell r="U924">
            <v>12</v>
          </cell>
          <cell r="V924">
            <v>7</v>
          </cell>
          <cell r="W924" t="str">
            <v/>
          </cell>
          <cell r="X924">
            <v>615.29999999999995</v>
          </cell>
          <cell r="Y924">
            <v>606.68579999999997</v>
          </cell>
          <cell r="Z924" t="str">
            <v/>
          </cell>
          <cell r="AA924">
            <v>1.26</v>
          </cell>
          <cell r="AB924">
            <v>10</v>
          </cell>
          <cell r="AC924">
            <v>7.15</v>
          </cell>
          <cell r="AD924">
            <v>1.98</v>
          </cell>
          <cell r="AE924">
            <v>4.82</v>
          </cell>
          <cell r="AF924">
            <v>0.7</v>
          </cell>
          <cell r="AG924">
            <v>4</v>
          </cell>
          <cell r="AH924">
            <v>5.98</v>
          </cell>
          <cell r="AI924">
            <v>25</v>
          </cell>
          <cell r="AJ924">
            <v>25</v>
          </cell>
        </row>
        <row r="925">
          <cell r="B925" t="str">
            <v>C831OnmyNOEC</v>
          </cell>
          <cell r="C925" t="str">
            <v>Cairns et al. 1982</v>
          </cell>
          <cell r="D925">
            <v>1982</v>
          </cell>
          <cell r="E925" t="str">
            <v>Oncorhynchus mykiss</v>
          </cell>
          <cell r="F925" t="str">
            <v xml:space="preserve">Oncorhynchus </v>
          </cell>
          <cell r="G925" t="str">
            <v>mykiss</v>
          </cell>
          <cell r="H925"/>
          <cell r="I925" t="str">
            <v>fish</v>
          </cell>
          <cell r="J925" t="str">
            <v>early life stage</v>
          </cell>
          <cell r="K925" t="str">
            <v>survival</v>
          </cell>
          <cell r="L925" t="str">
            <v>NOEC</v>
          </cell>
          <cell r="M925"/>
          <cell r="N925"/>
          <cell r="O925" t="str">
            <v>flow through</v>
          </cell>
          <cell r="P925" t="str">
            <v>Chronic</v>
          </cell>
          <cell r="Q925" t="str">
            <v>72-d</v>
          </cell>
          <cell r="R925"/>
          <cell r="S925" t="str">
            <v>WIP</v>
          </cell>
          <cell r="T925"/>
          <cell r="U925">
            <v>12</v>
          </cell>
          <cell r="V925">
            <v>7</v>
          </cell>
          <cell r="W925" t="str">
            <v/>
          </cell>
          <cell r="X925">
            <v>440</v>
          </cell>
          <cell r="Y925">
            <v>433.84</v>
          </cell>
          <cell r="Z925" t="str">
            <v/>
          </cell>
          <cell r="AA925">
            <v>1.1000000000000001</v>
          </cell>
          <cell r="AB925">
            <v>10</v>
          </cell>
          <cell r="AC925">
            <v>7.15</v>
          </cell>
          <cell r="AD925">
            <v>1.98</v>
          </cell>
          <cell r="AE925">
            <v>4.82</v>
          </cell>
          <cell r="AF925">
            <v>0.7</v>
          </cell>
          <cell r="AG925">
            <v>4</v>
          </cell>
          <cell r="AH925">
            <v>5.98</v>
          </cell>
          <cell r="AI925">
            <v>25</v>
          </cell>
          <cell r="AJ925">
            <v>25</v>
          </cell>
        </row>
        <row r="926">
          <cell r="B926" t="str">
            <v>C832OnmyMATC</v>
          </cell>
          <cell r="C926" t="str">
            <v>Cairns et al. 1982</v>
          </cell>
          <cell r="D926">
            <v>1982</v>
          </cell>
          <cell r="E926" t="str">
            <v>Oncorhynchus mykiss</v>
          </cell>
          <cell r="F926" t="str">
            <v xml:space="preserve">Oncorhynchus </v>
          </cell>
          <cell r="G926" t="str">
            <v>mykiss</v>
          </cell>
          <cell r="H926"/>
          <cell r="I926" t="str">
            <v>fish</v>
          </cell>
          <cell r="J926" t="str">
            <v>early life stage</v>
          </cell>
          <cell r="K926" t="str">
            <v>survival</v>
          </cell>
          <cell r="L926" t="str">
            <v>MATC</v>
          </cell>
          <cell r="M926"/>
          <cell r="N926"/>
          <cell r="O926" t="str">
            <v>flow through</v>
          </cell>
          <cell r="P926" t="str">
            <v>Chronic</v>
          </cell>
          <cell r="Q926" t="str">
            <v>72-d</v>
          </cell>
          <cell r="R926"/>
          <cell r="S926" t="str">
            <v>WIP</v>
          </cell>
          <cell r="T926"/>
          <cell r="U926">
            <v>12</v>
          </cell>
          <cell r="V926">
            <v>7</v>
          </cell>
          <cell r="W926" t="str">
            <v/>
          </cell>
          <cell r="X926">
            <v>603</v>
          </cell>
          <cell r="Y926">
            <v>594.55799999999999</v>
          </cell>
          <cell r="Z926" t="str">
            <v/>
          </cell>
          <cell r="AA926">
            <v>1.1000000000000001</v>
          </cell>
          <cell r="AB926">
            <v>10</v>
          </cell>
          <cell r="AC926">
            <v>7.15</v>
          </cell>
          <cell r="AD926">
            <v>1.98</v>
          </cell>
          <cell r="AE926">
            <v>4.82</v>
          </cell>
          <cell r="AF926">
            <v>0.7</v>
          </cell>
          <cell r="AG926">
            <v>4</v>
          </cell>
          <cell r="AH926">
            <v>5.98</v>
          </cell>
          <cell r="AI926">
            <v>25</v>
          </cell>
          <cell r="AJ926">
            <v>25</v>
          </cell>
        </row>
        <row r="927">
          <cell r="B927" t="str">
            <v>C833OnmyNOEC</v>
          </cell>
          <cell r="C927" t="str">
            <v>De Schamphelaere and Janssen 2004</v>
          </cell>
          <cell r="D927">
            <v>2004</v>
          </cell>
          <cell r="E927" t="str">
            <v>Oncorhynchus mykiss</v>
          </cell>
          <cell r="F927" t="str">
            <v xml:space="preserve">Oncorhynchus </v>
          </cell>
          <cell r="G927" t="str">
            <v>mykiss</v>
          </cell>
          <cell r="H927"/>
          <cell r="I927" t="str">
            <v>fish</v>
          </cell>
          <cell r="J927" t="str">
            <v>juveniles</v>
          </cell>
          <cell r="K927" t="str">
            <v>survival</v>
          </cell>
          <cell r="L927" t="str">
            <v>NOEC</v>
          </cell>
          <cell r="M927" t="str">
            <v>ZnCl2</v>
          </cell>
          <cell r="N927" t="str">
            <v>Measured - twice per week</v>
          </cell>
          <cell r="O927" t="str">
            <v>flow through</v>
          </cell>
          <cell r="P927" t="str">
            <v>Chronic</v>
          </cell>
          <cell r="Q927" t="str">
            <v>30-d</v>
          </cell>
          <cell r="R927" t="str">
            <v>ramped 4% to 6% body weight commercial fish food</v>
          </cell>
          <cell r="S927" t="str">
            <v>S-Carbon-filtered, dionized</v>
          </cell>
          <cell r="T927"/>
          <cell r="U927">
            <v>15</v>
          </cell>
          <cell r="V927">
            <v>7.45</v>
          </cell>
          <cell r="W927" t="str">
            <v/>
          </cell>
          <cell r="X927" t="str">
            <v/>
          </cell>
          <cell r="Y927">
            <v>31.5</v>
          </cell>
          <cell r="Z927" t="str">
            <v/>
          </cell>
          <cell r="AA927">
            <v>0.3</v>
          </cell>
          <cell r="AB927">
            <v>10</v>
          </cell>
          <cell r="AC927">
            <v>8.9</v>
          </cell>
          <cell r="AD927">
            <v>1.8</v>
          </cell>
          <cell r="AE927">
            <v>17.8</v>
          </cell>
          <cell r="AF927">
            <v>2.2000000000000002</v>
          </cell>
          <cell r="AG927">
            <v>11.8</v>
          </cell>
          <cell r="AH927">
            <v>18.2</v>
          </cell>
          <cell r="AI927">
            <v>45.2</v>
          </cell>
          <cell r="AJ927">
            <v>29.6357</v>
          </cell>
        </row>
        <row r="928">
          <cell r="B928" t="str">
            <v>C834OnmyNOEC</v>
          </cell>
          <cell r="C928" t="str">
            <v>De Schamphelaere and Janssen 2004</v>
          </cell>
          <cell r="D928">
            <v>2004</v>
          </cell>
          <cell r="E928" t="str">
            <v>Oncorhynchus mykiss</v>
          </cell>
          <cell r="F928" t="str">
            <v xml:space="preserve">Oncorhynchus </v>
          </cell>
          <cell r="G928" t="str">
            <v>mykiss</v>
          </cell>
          <cell r="H928"/>
          <cell r="I928" t="str">
            <v>fish</v>
          </cell>
          <cell r="J928" t="str">
            <v>juveniles</v>
          </cell>
          <cell r="K928" t="str">
            <v>survival</v>
          </cell>
          <cell r="L928" t="str">
            <v>NOEC</v>
          </cell>
          <cell r="M928" t="str">
            <v>ZnCl2</v>
          </cell>
          <cell r="N928" t="str">
            <v>Measured - twice per week</v>
          </cell>
          <cell r="O928" t="str">
            <v>flow through</v>
          </cell>
          <cell r="P928" t="str">
            <v>Chronic</v>
          </cell>
          <cell r="Q928" t="str">
            <v>30-d</v>
          </cell>
          <cell r="R928" t="str">
            <v>ramped 4% to 6% body weight commercial fish food</v>
          </cell>
          <cell r="S928" t="str">
            <v>S-Carbon-filtered, dionized</v>
          </cell>
          <cell r="T928"/>
          <cell r="U928">
            <v>15</v>
          </cell>
          <cell r="V928">
            <v>7.39</v>
          </cell>
          <cell r="W928" t="str">
            <v/>
          </cell>
          <cell r="X928" t="str">
            <v/>
          </cell>
          <cell r="Y928">
            <v>90.3</v>
          </cell>
          <cell r="Z928" t="str">
            <v/>
          </cell>
          <cell r="AA928">
            <v>0.3</v>
          </cell>
          <cell r="AB928">
            <v>10</v>
          </cell>
          <cell r="AC928">
            <v>7.9</v>
          </cell>
          <cell r="AD928">
            <v>75.8</v>
          </cell>
          <cell r="AE928">
            <v>18.899999999999999</v>
          </cell>
          <cell r="AF928">
            <v>2</v>
          </cell>
          <cell r="AG928">
            <v>11.5</v>
          </cell>
          <cell r="AH928">
            <v>230</v>
          </cell>
          <cell r="AI928">
            <v>42</v>
          </cell>
          <cell r="AJ928">
            <v>331.8707</v>
          </cell>
        </row>
        <row r="929">
          <cell r="B929" t="str">
            <v>C835OnmyNOEC</v>
          </cell>
          <cell r="C929" t="str">
            <v>De Schamphelaere and Janssen 2004</v>
          </cell>
          <cell r="D929">
            <v>2004</v>
          </cell>
          <cell r="E929" t="str">
            <v>Oncorhynchus mykiss</v>
          </cell>
          <cell r="F929" t="str">
            <v xml:space="preserve">Oncorhynchus </v>
          </cell>
          <cell r="G929" t="str">
            <v>mykiss</v>
          </cell>
          <cell r="H929"/>
          <cell r="I929" t="str">
            <v>fish</v>
          </cell>
          <cell r="J929" t="str">
            <v>juveniles</v>
          </cell>
          <cell r="K929" t="str">
            <v>survival</v>
          </cell>
          <cell r="L929" t="str">
            <v>NOEC</v>
          </cell>
          <cell r="M929" t="str">
            <v>ZnCl2</v>
          </cell>
          <cell r="N929" t="str">
            <v>Measured - twice per week</v>
          </cell>
          <cell r="O929" t="str">
            <v>flow through</v>
          </cell>
          <cell r="P929" t="str">
            <v>Chronic</v>
          </cell>
          <cell r="Q929" t="str">
            <v>30-d</v>
          </cell>
          <cell r="R929" t="str">
            <v>ramped 4% to 6% body weight commercial fish food</v>
          </cell>
          <cell r="S929" t="str">
            <v>S-Carbon-filtered, dionized</v>
          </cell>
          <cell r="T929"/>
          <cell r="U929">
            <v>15</v>
          </cell>
          <cell r="V929">
            <v>7.49</v>
          </cell>
          <cell r="W929" t="str">
            <v/>
          </cell>
          <cell r="X929" t="str">
            <v/>
          </cell>
          <cell r="Y929">
            <v>95.1</v>
          </cell>
          <cell r="Z929" t="str">
            <v/>
          </cell>
          <cell r="AA929">
            <v>0.3</v>
          </cell>
          <cell r="AB929">
            <v>10</v>
          </cell>
          <cell r="AC929">
            <v>9.1</v>
          </cell>
          <cell r="AD929">
            <v>1.7</v>
          </cell>
          <cell r="AE929">
            <v>107.1</v>
          </cell>
          <cell r="AF929">
            <v>2</v>
          </cell>
          <cell r="AG929">
            <v>11.7</v>
          </cell>
          <cell r="AH929">
            <v>178.2</v>
          </cell>
          <cell r="AI929">
            <v>43.2</v>
          </cell>
          <cell r="AJ929">
            <v>29.723299999999998</v>
          </cell>
        </row>
        <row r="930">
          <cell r="B930" t="str">
            <v>C836OnmyNOEC</v>
          </cell>
          <cell r="C930" t="str">
            <v>De Schamphelaere and Janssen 2004</v>
          </cell>
          <cell r="D930">
            <v>2004</v>
          </cell>
          <cell r="E930" t="str">
            <v>Oncorhynchus mykiss</v>
          </cell>
          <cell r="F930" t="str">
            <v xml:space="preserve">Oncorhynchus </v>
          </cell>
          <cell r="G930" t="str">
            <v>mykiss</v>
          </cell>
          <cell r="H930"/>
          <cell r="I930" t="str">
            <v>fish</v>
          </cell>
          <cell r="J930" t="str">
            <v>juveniles</v>
          </cell>
          <cell r="K930" t="str">
            <v>survival</v>
          </cell>
          <cell r="L930" t="str">
            <v>NOEC</v>
          </cell>
          <cell r="M930" t="str">
            <v>ZnCl2</v>
          </cell>
          <cell r="N930" t="str">
            <v>Measured - twice per week</v>
          </cell>
          <cell r="O930" t="str">
            <v>flow through</v>
          </cell>
          <cell r="P930" t="str">
            <v>Chronic</v>
          </cell>
          <cell r="Q930" t="str">
            <v>30-d</v>
          </cell>
          <cell r="R930" t="str">
            <v>ramped 4% to 6% body weight commercial fish food</v>
          </cell>
          <cell r="S930" t="str">
            <v>S-Carbon-filtered, dionized</v>
          </cell>
          <cell r="T930"/>
          <cell r="U930">
            <v>15</v>
          </cell>
          <cell r="V930">
            <v>7.87</v>
          </cell>
          <cell r="W930" t="str">
            <v/>
          </cell>
          <cell r="X930" t="str">
            <v/>
          </cell>
          <cell r="Y930">
            <v>974</v>
          </cell>
          <cell r="Z930" t="str">
            <v/>
          </cell>
          <cell r="AA930">
            <v>0.3</v>
          </cell>
          <cell r="AB930">
            <v>10</v>
          </cell>
          <cell r="AC930">
            <v>73.900000000000006</v>
          </cell>
          <cell r="AD930">
            <v>1.4</v>
          </cell>
          <cell r="AE930">
            <v>15.7</v>
          </cell>
          <cell r="AF930">
            <v>1.5</v>
          </cell>
          <cell r="AG930">
            <v>12.3</v>
          </cell>
          <cell r="AH930">
            <v>144.6</v>
          </cell>
          <cell r="AI930">
            <v>66.599999999999994</v>
          </cell>
          <cell r="AJ930">
            <v>190.29349999999999</v>
          </cell>
        </row>
        <row r="931">
          <cell r="B931" t="str">
            <v>C837OnmyNOEC</v>
          </cell>
          <cell r="C931" t="str">
            <v>De Schamphelaere and Janssen 2004</v>
          </cell>
          <cell r="D931">
            <v>2004</v>
          </cell>
          <cell r="E931" t="str">
            <v>Oncorhynchus mykiss</v>
          </cell>
          <cell r="F931" t="str">
            <v xml:space="preserve">Oncorhynchus </v>
          </cell>
          <cell r="G931" t="str">
            <v>mykiss</v>
          </cell>
          <cell r="H931"/>
          <cell r="I931" t="str">
            <v>fish</v>
          </cell>
          <cell r="J931" t="str">
            <v>juveniles</v>
          </cell>
          <cell r="K931" t="str">
            <v>survival</v>
          </cell>
          <cell r="L931" t="str">
            <v>NOEC</v>
          </cell>
          <cell r="M931" t="str">
            <v>ZnCl2</v>
          </cell>
          <cell r="N931" t="str">
            <v>Measured - twice per week</v>
          </cell>
          <cell r="O931" t="str">
            <v>flow through</v>
          </cell>
          <cell r="P931" t="str">
            <v>Chronic</v>
          </cell>
          <cell r="Q931" t="str">
            <v>30-d</v>
          </cell>
          <cell r="R931" t="str">
            <v>ramped 4% to 6% body weight commercial fish food</v>
          </cell>
          <cell r="S931" t="str">
            <v>S-Carbon-filtered, dionized</v>
          </cell>
          <cell r="T931"/>
          <cell r="U931">
            <v>15</v>
          </cell>
          <cell r="V931">
            <v>7.61</v>
          </cell>
          <cell r="W931" t="str">
            <v/>
          </cell>
          <cell r="X931" t="str">
            <v/>
          </cell>
          <cell r="Y931">
            <v>78.900000000000006</v>
          </cell>
          <cell r="Z931" t="str">
            <v/>
          </cell>
          <cell r="AA931">
            <v>0.3</v>
          </cell>
          <cell r="AB931">
            <v>10</v>
          </cell>
          <cell r="AC931">
            <v>9.1</v>
          </cell>
          <cell r="AD931">
            <v>1.5</v>
          </cell>
          <cell r="AE931">
            <v>18.3</v>
          </cell>
          <cell r="AF931">
            <v>2.1</v>
          </cell>
          <cell r="AG931">
            <v>11.1</v>
          </cell>
          <cell r="AH931">
            <v>16.2</v>
          </cell>
          <cell r="AI931">
            <v>47.1</v>
          </cell>
          <cell r="AJ931">
            <v>28.899699999999999</v>
          </cell>
        </row>
        <row r="932">
          <cell r="B932" t="str">
            <v>C838OnmyNOEC</v>
          </cell>
          <cell r="C932" t="str">
            <v>De Schamphelaere and Janssen 2004</v>
          </cell>
          <cell r="D932">
            <v>2004</v>
          </cell>
          <cell r="E932" t="str">
            <v>Oncorhynchus mykiss</v>
          </cell>
          <cell r="F932" t="str">
            <v xml:space="preserve">Oncorhynchus </v>
          </cell>
          <cell r="G932" t="str">
            <v>mykiss</v>
          </cell>
          <cell r="H932"/>
          <cell r="I932" t="str">
            <v>fish</v>
          </cell>
          <cell r="J932" t="str">
            <v>juveniles</v>
          </cell>
          <cell r="K932" t="str">
            <v>survival</v>
          </cell>
          <cell r="L932" t="str">
            <v>NOEC</v>
          </cell>
          <cell r="M932" t="str">
            <v>ZnCl2</v>
          </cell>
          <cell r="N932" t="str">
            <v>Measured - twice per week</v>
          </cell>
          <cell r="O932" t="str">
            <v>flow through</v>
          </cell>
          <cell r="P932" t="str">
            <v>Chronic</v>
          </cell>
          <cell r="Q932" t="str">
            <v>30-d</v>
          </cell>
          <cell r="R932" t="str">
            <v>ramped 4% to 6% body weight commercial fish food</v>
          </cell>
          <cell r="S932" t="str">
            <v>S-Carbon-filtered, dionized</v>
          </cell>
          <cell r="T932"/>
          <cell r="U932">
            <v>15</v>
          </cell>
          <cell r="V932">
            <v>7.58</v>
          </cell>
          <cell r="W932" t="str">
            <v/>
          </cell>
          <cell r="X932" t="str">
            <v/>
          </cell>
          <cell r="Y932">
            <v>169</v>
          </cell>
          <cell r="Z932" t="str">
            <v/>
          </cell>
          <cell r="AA932">
            <v>0.3</v>
          </cell>
          <cell r="AB932">
            <v>10</v>
          </cell>
          <cell r="AC932">
            <v>38.200000000000003</v>
          </cell>
          <cell r="AD932">
            <v>1.7</v>
          </cell>
          <cell r="AE932">
            <v>17</v>
          </cell>
          <cell r="AF932">
            <v>1.9</v>
          </cell>
          <cell r="AG932">
            <v>11.7</v>
          </cell>
          <cell r="AH932">
            <v>69.2</v>
          </cell>
          <cell r="AI932">
            <v>52.4</v>
          </cell>
          <cell r="AJ932">
            <v>102.386</v>
          </cell>
        </row>
        <row r="933">
          <cell r="B933" t="str">
            <v>C839OnmyNOEC</v>
          </cell>
          <cell r="C933" t="str">
            <v>De Schamphelaere and Janssen 2004</v>
          </cell>
          <cell r="D933">
            <v>2004</v>
          </cell>
          <cell r="E933" t="str">
            <v>Oncorhynchus mykiss</v>
          </cell>
          <cell r="F933" t="str">
            <v xml:space="preserve">Oncorhynchus </v>
          </cell>
          <cell r="G933" t="str">
            <v>mykiss</v>
          </cell>
          <cell r="H933"/>
          <cell r="I933" t="str">
            <v>fish</v>
          </cell>
          <cell r="J933" t="str">
            <v>juveniles</v>
          </cell>
          <cell r="K933" t="str">
            <v>survival</v>
          </cell>
          <cell r="L933" t="str">
            <v>NOEC</v>
          </cell>
          <cell r="M933" t="str">
            <v>ZnCl2</v>
          </cell>
          <cell r="N933" t="str">
            <v>Measured - twice per week</v>
          </cell>
          <cell r="O933" t="str">
            <v>flow through</v>
          </cell>
          <cell r="P933" t="str">
            <v>Chronic</v>
          </cell>
          <cell r="Q933" t="str">
            <v>30-d</v>
          </cell>
          <cell r="R933" t="str">
            <v>ramped 4% to 6% body weight commercial fish food</v>
          </cell>
          <cell r="S933" t="str">
            <v>S-Carbon-filtered, dionized</v>
          </cell>
          <cell r="T933"/>
          <cell r="U933">
            <v>15</v>
          </cell>
          <cell r="V933">
            <v>7.68</v>
          </cell>
          <cell r="W933" t="str">
            <v/>
          </cell>
          <cell r="X933" t="str">
            <v/>
          </cell>
          <cell r="Y933">
            <v>786</v>
          </cell>
          <cell r="Z933" t="str">
            <v/>
          </cell>
          <cell r="AA933">
            <v>0.3</v>
          </cell>
          <cell r="AB933">
            <v>10</v>
          </cell>
          <cell r="AC933">
            <v>156</v>
          </cell>
          <cell r="AD933">
            <v>1.7</v>
          </cell>
          <cell r="AE933">
            <v>17.100000000000001</v>
          </cell>
          <cell r="AF933">
            <v>2</v>
          </cell>
          <cell r="AG933">
            <v>11.1</v>
          </cell>
          <cell r="AH933">
            <v>270.10000000000002</v>
          </cell>
          <cell r="AI933">
            <v>44.1</v>
          </cell>
          <cell r="AJ933">
            <v>396.5326</v>
          </cell>
        </row>
        <row r="934">
          <cell r="B934" t="str">
            <v>C840OnmyNOEC</v>
          </cell>
          <cell r="C934" t="str">
            <v>De Schamphelaere and Janssen 2004</v>
          </cell>
          <cell r="D934">
            <v>2004</v>
          </cell>
          <cell r="E934" t="str">
            <v>Oncorhynchus mykiss</v>
          </cell>
          <cell r="F934" t="str">
            <v xml:space="preserve">Oncorhynchus </v>
          </cell>
          <cell r="G934" t="str">
            <v>mykiss</v>
          </cell>
          <cell r="H934"/>
          <cell r="I934" t="str">
            <v>fish</v>
          </cell>
          <cell r="J934" t="str">
            <v>juveniles</v>
          </cell>
          <cell r="K934" t="str">
            <v>survival</v>
          </cell>
          <cell r="L934" t="str">
            <v>NOEC</v>
          </cell>
          <cell r="M934" t="str">
            <v>ZnCl2</v>
          </cell>
          <cell r="N934" t="str">
            <v>Measured - twice per week</v>
          </cell>
          <cell r="O934" t="str">
            <v>flow through</v>
          </cell>
          <cell r="P934" t="str">
            <v>Chronic</v>
          </cell>
          <cell r="Q934" t="str">
            <v>30-d</v>
          </cell>
          <cell r="R934" t="str">
            <v>ramped 4% to 6% body weight commercial fish food</v>
          </cell>
          <cell r="S934" t="str">
            <v>S-Carbon-filtered, dionized</v>
          </cell>
          <cell r="T934"/>
          <cell r="U934">
            <v>15</v>
          </cell>
          <cell r="V934">
            <v>7.65</v>
          </cell>
          <cell r="W934" t="str">
            <v/>
          </cell>
          <cell r="X934" t="str">
            <v/>
          </cell>
          <cell r="Y934">
            <v>48</v>
          </cell>
          <cell r="Z934" t="str">
            <v/>
          </cell>
          <cell r="AA934">
            <v>0.3</v>
          </cell>
          <cell r="AB934">
            <v>10</v>
          </cell>
          <cell r="AC934">
            <v>8.6</v>
          </cell>
          <cell r="AD934">
            <v>1.9</v>
          </cell>
          <cell r="AE934">
            <v>18.100000000000001</v>
          </cell>
          <cell r="AF934">
            <v>1.9</v>
          </cell>
          <cell r="AG934">
            <v>11.6</v>
          </cell>
          <cell r="AH934">
            <v>20.2</v>
          </cell>
          <cell r="AI934">
            <v>43.3</v>
          </cell>
          <cell r="AJ934">
            <v>29.298400000000001</v>
          </cell>
        </row>
        <row r="935">
          <cell r="B935" t="str">
            <v>C841OnmyNOEC</v>
          </cell>
          <cell r="C935" t="str">
            <v>De Schamphelaere and Janssen 2004</v>
          </cell>
          <cell r="D935">
            <v>2004</v>
          </cell>
          <cell r="E935" t="str">
            <v>Oncorhynchus mykiss</v>
          </cell>
          <cell r="F935" t="str">
            <v xml:space="preserve">Oncorhynchus </v>
          </cell>
          <cell r="G935" t="str">
            <v>mykiss</v>
          </cell>
          <cell r="H935"/>
          <cell r="I935" t="str">
            <v>fish</v>
          </cell>
          <cell r="J935" t="str">
            <v>juveniles</v>
          </cell>
          <cell r="K935" t="str">
            <v>survival</v>
          </cell>
          <cell r="L935" t="str">
            <v>NOEC</v>
          </cell>
          <cell r="M935" t="str">
            <v>ZnCl2</v>
          </cell>
          <cell r="N935" t="str">
            <v>Measured - twice per week</v>
          </cell>
          <cell r="O935" t="str">
            <v>flow through</v>
          </cell>
          <cell r="P935" t="str">
            <v>Chronic</v>
          </cell>
          <cell r="Q935" t="str">
            <v>30-d</v>
          </cell>
          <cell r="R935" t="str">
            <v>ramped 4% to 6% body weight commercial fish food</v>
          </cell>
          <cell r="S935" t="str">
            <v>S-Carbon-filtered, dionized</v>
          </cell>
          <cell r="T935"/>
          <cell r="U935">
            <v>15</v>
          </cell>
          <cell r="V935">
            <v>7.73</v>
          </cell>
          <cell r="W935" t="str">
            <v/>
          </cell>
          <cell r="X935" t="str">
            <v/>
          </cell>
          <cell r="Y935">
            <v>45.4</v>
          </cell>
          <cell r="Z935" t="str">
            <v/>
          </cell>
          <cell r="AA935">
            <v>0.3</v>
          </cell>
          <cell r="AB935">
            <v>10</v>
          </cell>
          <cell r="AC935">
            <v>9</v>
          </cell>
          <cell r="AD935">
            <v>5.5</v>
          </cell>
          <cell r="AE935">
            <v>16.8</v>
          </cell>
          <cell r="AF935">
            <v>1.8</v>
          </cell>
          <cell r="AG935">
            <v>12</v>
          </cell>
          <cell r="AH935">
            <v>33.1</v>
          </cell>
          <cell r="AI935">
            <v>51</v>
          </cell>
          <cell r="AJ935">
            <v>45.122</v>
          </cell>
        </row>
        <row r="936">
          <cell r="B936" t="str">
            <v>C842OnmyNOEC</v>
          </cell>
          <cell r="C936" t="str">
            <v>De Schamphelaere and Janssen 2004</v>
          </cell>
          <cell r="D936">
            <v>2004</v>
          </cell>
          <cell r="E936" t="str">
            <v>Oncorhynchus mykiss</v>
          </cell>
          <cell r="F936" t="str">
            <v xml:space="preserve">Oncorhynchus </v>
          </cell>
          <cell r="G936" t="str">
            <v>mykiss</v>
          </cell>
          <cell r="H936"/>
          <cell r="I936" t="str">
            <v>fish</v>
          </cell>
          <cell r="J936" t="str">
            <v>juveniles</v>
          </cell>
          <cell r="K936" t="str">
            <v>survival</v>
          </cell>
          <cell r="L936" t="str">
            <v>NOEC</v>
          </cell>
          <cell r="M936" t="str">
            <v>ZnCl2</v>
          </cell>
          <cell r="N936" t="str">
            <v>Measured - twice per week</v>
          </cell>
          <cell r="O936" t="str">
            <v>flow through</v>
          </cell>
          <cell r="P936" t="str">
            <v>Chronic</v>
          </cell>
          <cell r="Q936" t="str">
            <v>30-d</v>
          </cell>
          <cell r="R936" t="str">
            <v>ramped 4% to 6% body weight commercial fish food</v>
          </cell>
          <cell r="S936" t="str">
            <v>S-Carbon-filtered, dionized</v>
          </cell>
          <cell r="T936"/>
          <cell r="U936">
            <v>15</v>
          </cell>
          <cell r="V936">
            <v>7.74</v>
          </cell>
          <cell r="W936" t="str">
            <v/>
          </cell>
          <cell r="X936" t="str">
            <v/>
          </cell>
          <cell r="Y936">
            <v>151</v>
          </cell>
          <cell r="Z936" t="str">
            <v/>
          </cell>
          <cell r="AA936">
            <v>0.3</v>
          </cell>
          <cell r="AB936">
            <v>10</v>
          </cell>
          <cell r="AC936">
            <v>9.6999999999999993</v>
          </cell>
          <cell r="AD936">
            <v>28</v>
          </cell>
          <cell r="AE936">
            <v>21.1</v>
          </cell>
          <cell r="AF936">
            <v>1.9</v>
          </cell>
          <cell r="AG936">
            <v>12.3</v>
          </cell>
          <cell r="AH936">
            <v>103</v>
          </cell>
          <cell r="AI936">
            <v>44.9</v>
          </cell>
          <cell r="AJ936">
            <v>139.5249</v>
          </cell>
        </row>
        <row r="937">
          <cell r="B937" t="str">
            <v>C843OnmyNOEC</v>
          </cell>
          <cell r="C937" t="str">
            <v>De Schamphelaere and Janssen 2004</v>
          </cell>
          <cell r="D937">
            <v>2004</v>
          </cell>
          <cell r="E937" t="str">
            <v>Oncorhynchus mykiss</v>
          </cell>
          <cell r="F937" t="str">
            <v xml:space="preserve">Oncorhynchus </v>
          </cell>
          <cell r="G937" t="str">
            <v>mykiss</v>
          </cell>
          <cell r="H937"/>
          <cell r="I937" t="str">
            <v>fish</v>
          </cell>
          <cell r="J937" t="str">
            <v>juveniles</v>
          </cell>
          <cell r="K937" t="str">
            <v>survival</v>
          </cell>
          <cell r="L937" t="str">
            <v>NOEC</v>
          </cell>
          <cell r="M937" t="str">
            <v>ZnCl2</v>
          </cell>
          <cell r="N937" t="str">
            <v>Measured - twice per week</v>
          </cell>
          <cell r="O937" t="str">
            <v>flow through</v>
          </cell>
          <cell r="P937" t="str">
            <v>Chronic</v>
          </cell>
          <cell r="Q937" t="str">
            <v>30-d</v>
          </cell>
          <cell r="R937" t="str">
            <v>ramped 4% to 6% body weight commercial fish food</v>
          </cell>
          <cell r="S937" t="str">
            <v>S-Carbon-filtered, dionized</v>
          </cell>
          <cell r="T937"/>
          <cell r="U937">
            <v>15</v>
          </cell>
          <cell r="V937">
            <v>7.79</v>
          </cell>
          <cell r="W937" t="str">
            <v/>
          </cell>
          <cell r="X937" t="str">
            <v/>
          </cell>
          <cell r="Y937">
            <v>159</v>
          </cell>
          <cell r="Z937" t="str">
            <v/>
          </cell>
          <cell r="AA937">
            <v>0.3</v>
          </cell>
          <cell r="AB937">
            <v>10</v>
          </cell>
          <cell r="AC937">
            <v>9.1999999999999993</v>
          </cell>
          <cell r="AD937">
            <v>50.1</v>
          </cell>
          <cell r="AE937">
            <v>17.8</v>
          </cell>
          <cell r="AF937">
            <v>2</v>
          </cell>
          <cell r="AG937">
            <v>11.9</v>
          </cell>
          <cell r="AH937">
            <v>187.8</v>
          </cell>
          <cell r="AI937">
            <v>45.8</v>
          </cell>
          <cell r="AJ937">
            <v>229.2842</v>
          </cell>
        </row>
        <row r="938">
          <cell r="B938" t="str">
            <v>C844OnmyNOEC</v>
          </cell>
          <cell r="C938" t="str">
            <v>De Schamphelaere and Janssen 2004</v>
          </cell>
          <cell r="D938">
            <v>2004</v>
          </cell>
          <cell r="E938" t="str">
            <v>Oncorhynchus mykiss</v>
          </cell>
          <cell r="F938" t="str">
            <v xml:space="preserve">Oncorhynchus </v>
          </cell>
          <cell r="G938" t="str">
            <v>mykiss</v>
          </cell>
          <cell r="H938"/>
          <cell r="I938" t="str">
            <v>fish</v>
          </cell>
          <cell r="J938" t="str">
            <v>juveniles</v>
          </cell>
          <cell r="K938" t="str">
            <v>survival</v>
          </cell>
          <cell r="L938" t="str">
            <v>NOEC</v>
          </cell>
          <cell r="M938" t="str">
            <v>ZnCl2</v>
          </cell>
          <cell r="N938" t="str">
            <v>Measured - twice per week</v>
          </cell>
          <cell r="O938" t="str">
            <v>flow through</v>
          </cell>
          <cell r="P938" t="str">
            <v>Chronic</v>
          </cell>
          <cell r="Q938" t="str">
            <v>30-d</v>
          </cell>
          <cell r="R938" t="str">
            <v>ramped 4% to 6% body weight commercial fish food</v>
          </cell>
          <cell r="S938" t="str">
            <v>S-Carbon-filtered, dionized</v>
          </cell>
          <cell r="T938"/>
          <cell r="U938">
            <v>15</v>
          </cell>
          <cell r="V938">
            <v>7.65</v>
          </cell>
          <cell r="W938" t="str">
            <v/>
          </cell>
          <cell r="X938" t="str">
            <v/>
          </cell>
          <cell r="Y938">
            <v>165</v>
          </cell>
          <cell r="Z938" t="str">
            <v/>
          </cell>
          <cell r="AA938">
            <v>0.3</v>
          </cell>
          <cell r="AB938">
            <v>10</v>
          </cell>
          <cell r="AC938">
            <v>8.4</v>
          </cell>
          <cell r="AD938">
            <v>75.900000000000006</v>
          </cell>
          <cell r="AE938">
            <v>16.399999999999999</v>
          </cell>
          <cell r="AF938">
            <v>2</v>
          </cell>
          <cell r="AG938">
            <v>11.8</v>
          </cell>
          <cell r="AH938">
            <v>264.2</v>
          </cell>
          <cell r="AI938">
            <v>39.9</v>
          </cell>
          <cell r="AJ938">
            <v>333.53100000000001</v>
          </cell>
        </row>
        <row r="939">
          <cell r="B939" t="str">
            <v>C845OnmyNOEC</v>
          </cell>
          <cell r="C939" t="str">
            <v>De Schamphelaere and Janssen 2004</v>
          </cell>
          <cell r="D939">
            <v>2004</v>
          </cell>
          <cell r="E939" t="str">
            <v>Oncorhynchus mykiss</v>
          </cell>
          <cell r="F939" t="str">
            <v xml:space="preserve">Oncorhynchus </v>
          </cell>
          <cell r="G939" t="str">
            <v>mykiss</v>
          </cell>
          <cell r="H939"/>
          <cell r="I939" t="str">
            <v>fish</v>
          </cell>
          <cell r="J939" t="str">
            <v>juveniles</v>
          </cell>
          <cell r="K939" t="str">
            <v>survival</v>
          </cell>
          <cell r="L939" t="str">
            <v>NOEC</v>
          </cell>
          <cell r="M939" t="str">
            <v>ZnCl2</v>
          </cell>
          <cell r="N939" t="str">
            <v>Measured - twice per week</v>
          </cell>
          <cell r="O939" t="str">
            <v>flow through</v>
          </cell>
          <cell r="P939" t="str">
            <v>Chronic</v>
          </cell>
          <cell r="Q939" t="str">
            <v>30-d</v>
          </cell>
          <cell r="R939" t="str">
            <v>ramped 4% to 6% body weight commercial fish food</v>
          </cell>
          <cell r="S939" t="str">
            <v>S-Carbon-filtered, dionized</v>
          </cell>
          <cell r="T939"/>
          <cell r="U939">
            <v>15</v>
          </cell>
          <cell r="V939">
            <v>5.68</v>
          </cell>
          <cell r="W939" t="str">
            <v/>
          </cell>
          <cell r="X939" t="str">
            <v/>
          </cell>
          <cell r="Y939">
            <v>401</v>
          </cell>
          <cell r="Z939" t="str">
            <v/>
          </cell>
          <cell r="AA939">
            <v>0.3</v>
          </cell>
          <cell r="AB939">
            <v>10</v>
          </cell>
          <cell r="AC939">
            <v>8.6999999999999993</v>
          </cell>
          <cell r="AD939">
            <v>1.8</v>
          </cell>
          <cell r="AE939">
            <v>103.7</v>
          </cell>
          <cell r="AF939">
            <v>1.6</v>
          </cell>
          <cell r="AG939">
            <v>11.4</v>
          </cell>
          <cell r="AH939">
            <v>229.4</v>
          </cell>
          <cell r="AI939">
            <v>2.2999999999999998</v>
          </cell>
          <cell r="AJ939">
            <v>29.136299999999999</v>
          </cell>
        </row>
        <row r="940">
          <cell r="B940" t="str">
            <v>C846OnmyNOEC</v>
          </cell>
          <cell r="C940" t="str">
            <v>De Schamphelaere and Janssen 2004</v>
          </cell>
          <cell r="D940">
            <v>2004</v>
          </cell>
          <cell r="E940" t="str">
            <v>Oncorhynchus mykiss</v>
          </cell>
          <cell r="F940" t="str">
            <v xml:space="preserve">Oncorhynchus </v>
          </cell>
          <cell r="G940" t="str">
            <v>mykiss</v>
          </cell>
          <cell r="H940"/>
          <cell r="I940" t="str">
            <v>fish</v>
          </cell>
          <cell r="J940" t="str">
            <v>juveniles</v>
          </cell>
          <cell r="K940" t="str">
            <v>survival</v>
          </cell>
          <cell r="L940" t="str">
            <v>NOEC</v>
          </cell>
          <cell r="M940" t="str">
            <v>ZnCl2</v>
          </cell>
          <cell r="N940" t="str">
            <v>Measured - twice per week</v>
          </cell>
          <cell r="O940" t="str">
            <v>flow through</v>
          </cell>
          <cell r="P940" t="str">
            <v>Chronic</v>
          </cell>
          <cell r="Q940" t="str">
            <v>30-d</v>
          </cell>
          <cell r="R940" t="str">
            <v>ramped 4% to 6% body weight commercial fish food</v>
          </cell>
          <cell r="S940" t="str">
            <v>S-Carbon-filtered, dionized</v>
          </cell>
          <cell r="T940"/>
          <cell r="U940">
            <v>15</v>
          </cell>
          <cell r="V940">
            <v>6.7</v>
          </cell>
          <cell r="W940" t="str">
            <v/>
          </cell>
          <cell r="X940" t="str">
            <v/>
          </cell>
          <cell r="Y940">
            <v>256</v>
          </cell>
          <cell r="Z940" t="str">
            <v/>
          </cell>
          <cell r="AA940">
            <v>0.3</v>
          </cell>
          <cell r="AB940">
            <v>10</v>
          </cell>
          <cell r="AC940">
            <v>8.9</v>
          </cell>
          <cell r="AD940">
            <v>1.6</v>
          </cell>
          <cell r="AE940">
            <v>104</v>
          </cell>
          <cell r="AF940">
            <v>1.9</v>
          </cell>
          <cell r="AG940">
            <v>11.4</v>
          </cell>
          <cell r="AH940">
            <v>217.6</v>
          </cell>
          <cell r="AI940">
            <v>20.7</v>
          </cell>
          <cell r="AJ940">
            <v>28.812100000000001</v>
          </cell>
        </row>
        <row r="941">
          <cell r="B941" t="str">
            <v>C847OnmyNOEC</v>
          </cell>
          <cell r="C941" t="str">
            <v>De Schamphelaere and Janssen 2004</v>
          </cell>
          <cell r="D941">
            <v>2004</v>
          </cell>
          <cell r="E941" t="str">
            <v>Oncorhynchus mykiss</v>
          </cell>
          <cell r="F941" t="str">
            <v xml:space="preserve">Oncorhynchus </v>
          </cell>
          <cell r="G941" t="str">
            <v>mykiss</v>
          </cell>
          <cell r="H941"/>
          <cell r="I941" t="str">
            <v>fish</v>
          </cell>
          <cell r="J941" t="str">
            <v>juveniles</v>
          </cell>
          <cell r="K941" t="str">
            <v>survival</v>
          </cell>
          <cell r="L941" t="str">
            <v>NOEC</v>
          </cell>
          <cell r="M941" t="str">
            <v>ZnCl2</v>
          </cell>
          <cell r="N941" t="str">
            <v>Measured - twice per week</v>
          </cell>
          <cell r="O941" t="str">
            <v>flow through</v>
          </cell>
          <cell r="P941" t="str">
            <v>Chronic</v>
          </cell>
          <cell r="Q941" t="str">
            <v>30-d</v>
          </cell>
          <cell r="R941" t="str">
            <v>ramped 4% to 6% body weight commercial fish food</v>
          </cell>
          <cell r="S941" t="str">
            <v>S-Carbon-filtered, dionized</v>
          </cell>
          <cell r="T941"/>
          <cell r="U941">
            <v>15</v>
          </cell>
          <cell r="V941">
            <v>7.58</v>
          </cell>
          <cell r="W941" t="str">
            <v/>
          </cell>
          <cell r="X941" t="str">
            <v/>
          </cell>
          <cell r="Y941">
            <v>157</v>
          </cell>
          <cell r="Z941" t="str">
            <v/>
          </cell>
          <cell r="AA941">
            <v>0.3</v>
          </cell>
          <cell r="AB941">
            <v>10</v>
          </cell>
          <cell r="AC941">
            <v>8.9</v>
          </cell>
          <cell r="AD941">
            <v>1.5</v>
          </cell>
          <cell r="AE941">
            <v>111.7</v>
          </cell>
          <cell r="AF941">
            <v>1.9</v>
          </cell>
          <cell r="AG941">
            <v>11.7</v>
          </cell>
          <cell r="AH941">
            <v>193</v>
          </cell>
          <cell r="AI941">
            <v>38.1</v>
          </cell>
          <cell r="AJ941">
            <v>28.400300000000001</v>
          </cell>
        </row>
        <row r="942">
          <cell r="B942" t="str">
            <v>C848OnmyNOEC</v>
          </cell>
          <cell r="C942" t="str">
            <v>De Schamphelaere et al. 2005</v>
          </cell>
          <cell r="D942">
            <v>2005</v>
          </cell>
          <cell r="E942" t="str">
            <v>Oncorhynchus mykiss</v>
          </cell>
          <cell r="F942" t="str">
            <v xml:space="preserve">Oncorhynchus </v>
          </cell>
          <cell r="G942" t="str">
            <v>mykiss</v>
          </cell>
          <cell r="H942"/>
          <cell r="I942" t="str">
            <v>fish</v>
          </cell>
          <cell r="J942" t="str">
            <v>juveniles</v>
          </cell>
          <cell r="K942" t="str">
            <v>survival</v>
          </cell>
          <cell r="L942" t="str">
            <v>NOEC</v>
          </cell>
          <cell r="M942" t="str">
            <v>Not indicated</v>
          </cell>
          <cell r="N942"/>
          <cell r="O942" t="str">
            <v>flow through</v>
          </cell>
          <cell r="P942" t="str">
            <v>Chronic</v>
          </cell>
          <cell r="Q942" t="str">
            <v>30-d</v>
          </cell>
          <cell r="R942" t="str">
            <v>4% of fish wet weight/d (commercial fish food)</v>
          </cell>
          <cell r="S942" t="str">
            <v>N-Ankeveen</v>
          </cell>
          <cell r="T942"/>
          <cell r="U942">
            <v>15</v>
          </cell>
          <cell r="V942">
            <v>7.76</v>
          </cell>
          <cell r="W942" t="str">
            <v/>
          </cell>
          <cell r="X942" t="str">
            <v/>
          </cell>
          <cell r="Y942">
            <v>771</v>
          </cell>
          <cell r="Z942" t="str">
            <v/>
          </cell>
          <cell r="AA942">
            <v>22.9</v>
          </cell>
          <cell r="AB942">
            <v>10</v>
          </cell>
          <cell r="AC942">
            <v>32</v>
          </cell>
          <cell r="AD942">
            <v>5.77</v>
          </cell>
          <cell r="AE942">
            <v>34.200000000000003</v>
          </cell>
          <cell r="AF942">
            <v>0.74</v>
          </cell>
          <cell r="AG942">
            <v>56.3</v>
          </cell>
          <cell r="AH942">
            <v>93.4</v>
          </cell>
          <cell r="AI942">
            <v>49.1</v>
          </cell>
          <cell r="AJ942">
            <v>103.7884</v>
          </cell>
        </row>
        <row r="943">
          <cell r="B943" t="str">
            <v>C849OnmyNOEC</v>
          </cell>
          <cell r="C943" t="str">
            <v>De Schamphelaere et al. 2005</v>
          </cell>
          <cell r="D943">
            <v>2005</v>
          </cell>
          <cell r="E943" t="str">
            <v>Oncorhynchus mykiss</v>
          </cell>
          <cell r="F943" t="str">
            <v xml:space="preserve">Oncorhynchus </v>
          </cell>
          <cell r="G943" t="str">
            <v>mykiss</v>
          </cell>
          <cell r="H943"/>
          <cell r="I943" t="str">
            <v>fish</v>
          </cell>
          <cell r="J943" t="str">
            <v>juveniles</v>
          </cell>
          <cell r="K943" t="str">
            <v>survival</v>
          </cell>
          <cell r="L943" t="str">
            <v>NOEC</v>
          </cell>
          <cell r="M943" t="str">
            <v>Not indicated</v>
          </cell>
          <cell r="N943"/>
          <cell r="O943" t="str">
            <v>flow through</v>
          </cell>
          <cell r="P943" t="str">
            <v>Chronic</v>
          </cell>
          <cell r="Q943" t="str">
            <v>30-d</v>
          </cell>
          <cell r="R943" t="str">
            <v>4% of fish wet weight/d (commercial fish food)</v>
          </cell>
          <cell r="S943" t="str">
            <v>N-Markermeer</v>
          </cell>
          <cell r="T943"/>
          <cell r="U943">
            <v>15</v>
          </cell>
          <cell r="V943">
            <v>8.1300000000000008</v>
          </cell>
          <cell r="W943" t="str">
            <v/>
          </cell>
          <cell r="X943" t="str">
            <v/>
          </cell>
          <cell r="Y943">
            <v>696</v>
          </cell>
          <cell r="Z943" t="str">
            <v/>
          </cell>
          <cell r="AA943">
            <v>6.22</v>
          </cell>
          <cell r="AB943">
            <v>10</v>
          </cell>
          <cell r="AC943">
            <v>49</v>
          </cell>
          <cell r="AD943">
            <v>13.1</v>
          </cell>
          <cell r="AE943">
            <v>100</v>
          </cell>
          <cell r="AF943">
            <v>0.89</v>
          </cell>
          <cell r="AG943">
            <v>153</v>
          </cell>
          <cell r="AH943">
            <v>158</v>
          </cell>
          <cell r="AI943">
            <v>68.5</v>
          </cell>
          <cell r="AJ943">
            <v>176.2988</v>
          </cell>
        </row>
        <row r="944">
          <cell r="B944" t="str">
            <v>C850OnmyNOEC</v>
          </cell>
          <cell r="C944" t="str">
            <v>De Schamphelaere et al. 2005</v>
          </cell>
          <cell r="D944">
            <v>2005</v>
          </cell>
          <cell r="E944" t="str">
            <v>Oncorhynchus mykiss</v>
          </cell>
          <cell r="F944" t="str">
            <v xml:space="preserve">Oncorhynchus </v>
          </cell>
          <cell r="G944" t="str">
            <v>mykiss</v>
          </cell>
          <cell r="H944"/>
          <cell r="I944" t="str">
            <v>fish</v>
          </cell>
          <cell r="J944" t="str">
            <v>juveniles</v>
          </cell>
          <cell r="K944" t="str">
            <v>survival</v>
          </cell>
          <cell r="L944" t="str">
            <v>NOEC</v>
          </cell>
          <cell r="M944" t="str">
            <v>Not indicated</v>
          </cell>
          <cell r="N944"/>
          <cell r="O944" t="str">
            <v>flow through</v>
          </cell>
          <cell r="P944" t="str">
            <v>Chronic</v>
          </cell>
          <cell r="Q944" t="str">
            <v>30-d</v>
          </cell>
          <cell r="R944" t="str">
            <v>4% of fish wet weight/d (commercial fish food)</v>
          </cell>
          <cell r="S944" t="str">
            <v>N-Voyon</v>
          </cell>
          <cell r="T944"/>
          <cell r="U944">
            <v>15</v>
          </cell>
          <cell r="V944">
            <v>6.8</v>
          </cell>
          <cell r="W944" t="str">
            <v/>
          </cell>
          <cell r="X944" t="str">
            <v/>
          </cell>
          <cell r="Y944">
            <v>324</v>
          </cell>
          <cell r="Z944" t="str">
            <v/>
          </cell>
          <cell r="AA944">
            <v>3.92</v>
          </cell>
          <cell r="AB944">
            <v>10</v>
          </cell>
          <cell r="AC944">
            <v>9.5399999999999991</v>
          </cell>
          <cell r="AD944">
            <v>1.06</v>
          </cell>
          <cell r="AE944">
            <v>16.7</v>
          </cell>
          <cell r="AF944">
            <v>0.87</v>
          </cell>
          <cell r="AG944">
            <v>14.1</v>
          </cell>
          <cell r="AH944">
            <v>22.8</v>
          </cell>
          <cell r="AI944">
            <v>17.100000000000001</v>
          </cell>
          <cell r="AJ944">
            <v>28.251300000000001</v>
          </cell>
        </row>
        <row r="945">
          <cell r="B945" t="str">
            <v>C851OnmyNOEC</v>
          </cell>
          <cell r="C945" t="str">
            <v>De Schamphelaere et al. 2005</v>
          </cell>
          <cell r="D945">
            <v>2005</v>
          </cell>
          <cell r="E945" t="str">
            <v>Oncorhynchus mykiss</v>
          </cell>
          <cell r="F945" t="str">
            <v xml:space="preserve">Oncorhynchus </v>
          </cell>
          <cell r="G945" t="str">
            <v>mykiss</v>
          </cell>
          <cell r="H945"/>
          <cell r="I945" t="str">
            <v>fish</v>
          </cell>
          <cell r="J945" t="str">
            <v>juveniles</v>
          </cell>
          <cell r="K945" t="str">
            <v>survival</v>
          </cell>
          <cell r="L945" t="str">
            <v>NOEC</v>
          </cell>
          <cell r="M945" t="str">
            <v>Not indicated</v>
          </cell>
          <cell r="N945"/>
          <cell r="O945" t="str">
            <v>flow through</v>
          </cell>
          <cell r="P945" t="str">
            <v>Chronic</v>
          </cell>
          <cell r="Q945" t="str">
            <v>30-d</v>
          </cell>
          <cell r="R945" t="str">
            <v>4% of fish wet weight/d (commercial fish food)</v>
          </cell>
          <cell r="S945" t="str">
            <v>N-Bihain</v>
          </cell>
          <cell r="T945"/>
          <cell r="U945">
            <v>15</v>
          </cell>
          <cell r="V945">
            <v>6.15</v>
          </cell>
          <cell r="W945" t="str">
            <v/>
          </cell>
          <cell r="X945" t="str">
            <v/>
          </cell>
          <cell r="Y945">
            <v>370</v>
          </cell>
          <cell r="Z945" t="str">
            <v/>
          </cell>
          <cell r="AA945">
            <v>4.25</v>
          </cell>
          <cell r="AB945">
            <v>10</v>
          </cell>
          <cell r="AC945">
            <v>7.09</v>
          </cell>
          <cell r="AD945">
            <v>1.38</v>
          </cell>
          <cell r="AE945">
            <v>5.59</v>
          </cell>
          <cell r="AF945">
            <v>0.26</v>
          </cell>
          <cell r="AG945">
            <v>7.84</v>
          </cell>
          <cell r="AH945">
            <v>10.8</v>
          </cell>
          <cell r="AI945">
            <v>1.7</v>
          </cell>
          <cell r="AJ945">
            <v>23.4939</v>
          </cell>
        </row>
        <row r="946">
          <cell r="B946" t="str">
            <v>C852OnmyNOEC</v>
          </cell>
          <cell r="C946" t="str">
            <v>De Schamphelaere et al. 2005</v>
          </cell>
          <cell r="D946">
            <v>2005</v>
          </cell>
          <cell r="E946" t="str">
            <v>Oncorhynchus mykiss</v>
          </cell>
          <cell r="F946" t="str">
            <v xml:space="preserve">Oncorhynchus </v>
          </cell>
          <cell r="G946" t="str">
            <v>mykiss</v>
          </cell>
          <cell r="H946"/>
          <cell r="I946" t="str">
            <v>fish</v>
          </cell>
          <cell r="J946" t="str">
            <v>juveniles</v>
          </cell>
          <cell r="K946" t="str">
            <v>survival</v>
          </cell>
          <cell r="L946" t="str">
            <v>NOEC</v>
          </cell>
          <cell r="M946" t="str">
            <v>Not indicated</v>
          </cell>
          <cell r="N946"/>
          <cell r="O946" t="str">
            <v>flow through</v>
          </cell>
          <cell r="P946" t="str">
            <v>Chronic</v>
          </cell>
          <cell r="Q946" t="str">
            <v>30-d</v>
          </cell>
          <cell r="R946" t="str">
            <v>4% of fish wet weight/d (commercial fish food)</v>
          </cell>
          <cell r="S946" t="str">
            <v>N-Brisy</v>
          </cell>
          <cell r="T946"/>
          <cell r="U946">
            <v>15</v>
          </cell>
          <cell r="V946">
            <v>7.08</v>
          </cell>
          <cell r="W946" t="str">
            <v/>
          </cell>
          <cell r="X946" t="str">
            <v/>
          </cell>
          <cell r="Y946">
            <v>199</v>
          </cell>
          <cell r="Z946" t="str">
            <v/>
          </cell>
          <cell r="AA946">
            <v>2.84</v>
          </cell>
          <cell r="AB946">
            <v>10</v>
          </cell>
          <cell r="AC946">
            <v>8.0500000000000007</v>
          </cell>
          <cell r="AD946">
            <v>2.77</v>
          </cell>
          <cell r="AE946">
            <v>5.9</v>
          </cell>
          <cell r="AF946">
            <v>0.48</v>
          </cell>
          <cell r="AG946">
            <v>13.5</v>
          </cell>
          <cell r="AH946">
            <v>10.4</v>
          </cell>
          <cell r="AI946">
            <v>14.3</v>
          </cell>
          <cell r="AJ946">
            <v>31.7561</v>
          </cell>
        </row>
        <row r="947">
          <cell r="B947" t="str">
            <v>C2484OnmyEC10</v>
          </cell>
          <cell r="C947" t="str">
            <v>Mebane et al. 2008</v>
          </cell>
          <cell r="D947">
            <v>2008</v>
          </cell>
          <cell r="E947" t="str">
            <v>Oncorhynchus mykiss</v>
          </cell>
          <cell r="F947" t="str">
            <v xml:space="preserve">Oncorhynchus </v>
          </cell>
          <cell r="G947" t="str">
            <v>mykiss</v>
          </cell>
          <cell r="H947"/>
          <cell r="I947" t="str">
            <v>fish</v>
          </cell>
          <cell r="J947" t="str">
            <v>early life stage</v>
          </cell>
          <cell r="K947" t="str">
            <v>survival</v>
          </cell>
          <cell r="L947" t="str">
            <v>EC10</v>
          </cell>
          <cell r="M947" t="str">
            <v>ZnCl2</v>
          </cell>
          <cell r="N947" t="str">
            <v>Dissolved in new solutions and during course of exposure</v>
          </cell>
          <cell r="O947" t="str">
            <v>flow through</v>
          </cell>
          <cell r="P947" t="str">
            <v>Chronic</v>
          </cell>
          <cell r="Q947" t="str">
            <v>68-d</v>
          </cell>
          <cell r="R947"/>
          <cell r="S947" t="str">
            <v>N-Little North Fork of the South Fork Coeur d'Alene River</v>
          </cell>
          <cell r="T947" t="str">
            <v>MLR</v>
          </cell>
          <cell r="U947">
            <v>9.8000000000000007</v>
          </cell>
          <cell r="V947">
            <v>6.75</v>
          </cell>
          <cell r="W947" t="str">
            <v/>
          </cell>
          <cell r="X947" t="str">
            <v/>
          </cell>
          <cell r="Y947">
            <v>88</v>
          </cell>
          <cell r="Z947" t="str">
            <v/>
          </cell>
          <cell r="AA947">
            <v>0.75</v>
          </cell>
          <cell r="AB947">
            <v>10</v>
          </cell>
          <cell r="AC947">
            <v>4.7279999999999998</v>
          </cell>
          <cell r="AD947">
            <v>1.97</v>
          </cell>
          <cell r="AE947">
            <v>0.77392857142857152</v>
          </cell>
          <cell r="AF947">
            <v>0.46435714285714286</v>
          </cell>
          <cell r="AG947">
            <v>2.8142857142857141</v>
          </cell>
          <cell r="AH947">
            <v>1.407142857142857</v>
          </cell>
          <cell r="AI947">
            <v>19.600000000000001</v>
          </cell>
          <cell r="AJ947">
            <v>19.7</v>
          </cell>
        </row>
        <row r="948">
          <cell r="B948" t="str">
            <v>C853OnmyEC20</v>
          </cell>
          <cell r="C948" t="str">
            <v>Mebane et al. 2008</v>
          </cell>
          <cell r="D948">
            <v>2008</v>
          </cell>
          <cell r="E948" t="str">
            <v>Oncorhynchus mykiss</v>
          </cell>
          <cell r="F948" t="str">
            <v xml:space="preserve">Oncorhynchus </v>
          </cell>
          <cell r="G948" t="str">
            <v>mykiss</v>
          </cell>
          <cell r="H948"/>
          <cell r="I948" t="str">
            <v>fish</v>
          </cell>
          <cell r="J948" t="str">
            <v>early life stage</v>
          </cell>
          <cell r="K948" t="str">
            <v>survival</v>
          </cell>
          <cell r="L948" t="str">
            <v>EC20</v>
          </cell>
          <cell r="M948" t="str">
            <v>ZnCl2</v>
          </cell>
          <cell r="N948" t="str">
            <v>Dissolved in new solutions and during course of exposure</v>
          </cell>
          <cell r="O948" t="str">
            <v>flow through</v>
          </cell>
          <cell r="P948" t="str">
            <v>Chronic</v>
          </cell>
          <cell r="Q948" t="str">
            <v>68-d</v>
          </cell>
          <cell r="R948"/>
          <cell r="S948" t="str">
            <v>N-Little North Fork of the South Fork Coeur d'Alene River</v>
          </cell>
          <cell r="T948" t="str">
            <v>MLR</v>
          </cell>
          <cell r="U948">
            <v>9.8000000000000007</v>
          </cell>
          <cell r="V948">
            <v>6.75</v>
          </cell>
          <cell r="W948" t="str">
            <v/>
          </cell>
          <cell r="X948" t="str">
            <v/>
          </cell>
          <cell r="Y948">
            <v>147</v>
          </cell>
          <cell r="Z948" t="str">
            <v/>
          </cell>
          <cell r="AA948">
            <v>0.75</v>
          </cell>
          <cell r="AB948">
            <v>10</v>
          </cell>
          <cell r="AC948">
            <v>4.7279999999999998</v>
          </cell>
          <cell r="AD948">
            <v>1.97</v>
          </cell>
          <cell r="AE948">
            <v>0.77392857142857152</v>
          </cell>
          <cell r="AF948">
            <v>0.46435714285714286</v>
          </cell>
          <cell r="AG948">
            <v>2.8142857142857141</v>
          </cell>
          <cell r="AH948">
            <v>1.407142857142857</v>
          </cell>
          <cell r="AI948">
            <v>19.600000000000001</v>
          </cell>
          <cell r="AJ948">
            <v>19.7</v>
          </cell>
        </row>
        <row r="949">
          <cell r="B949" t="str">
            <v>C854OnmyNOEC</v>
          </cell>
          <cell r="C949" t="str">
            <v>Sappal et al. 2009</v>
          </cell>
          <cell r="D949">
            <v>2009</v>
          </cell>
          <cell r="E949" t="str">
            <v>Oncorhynchus mykiss</v>
          </cell>
          <cell r="F949" t="str">
            <v xml:space="preserve">Oncorhynchus </v>
          </cell>
          <cell r="G949" t="str">
            <v>mykiss</v>
          </cell>
          <cell r="H949"/>
          <cell r="I949" t="str">
            <v>fish</v>
          </cell>
          <cell r="J949" t="str">
            <v>juveniles</v>
          </cell>
          <cell r="K949" t="str">
            <v>growth</v>
          </cell>
          <cell r="L949" t="str">
            <v>NOEC</v>
          </cell>
          <cell r="M949" t="str">
            <v>Not indicated</v>
          </cell>
          <cell r="N949"/>
          <cell r="O949" t="str">
            <v>flow through</v>
          </cell>
          <cell r="P949" t="str">
            <v>Chronic</v>
          </cell>
          <cell r="Q949" t="str">
            <v>40-d</v>
          </cell>
          <cell r="R949" t="str">
            <v>In-house Trout chow</v>
          </cell>
          <cell r="S949" t="str">
            <v>W-Atlantic Veterinary College</v>
          </cell>
          <cell r="T949"/>
          <cell r="U949">
            <v>11.75</v>
          </cell>
          <cell r="V949">
            <v>7.75</v>
          </cell>
          <cell r="W949" t="str">
            <v/>
          </cell>
          <cell r="X949">
            <v>649.5</v>
          </cell>
          <cell r="Y949">
            <v>640.40700000000004</v>
          </cell>
          <cell r="Z949" t="str">
            <v/>
          </cell>
          <cell r="AA949">
            <v>1.5</v>
          </cell>
          <cell r="AB949">
            <v>10</v>
          </cell>
          <cell r="AC949">
            <v>58.8</v>
          </cell>
          <cell r="AD949">
            <v>27.6</v>
          </cell>
          <cell r="AE949">
            <v>47.1</v>
          </cell>
          <cell r="AF949" t="str">
            <v/>
          </cell>
          <cell r="AG949" t="str">
            <v/>
          </cell>
          <cell r="AH949">
            <v>137.30000000000001</v>
          </cell>
          <cell r="AI949" t="str">
            <v/>
          </cell>
          <cell r="AJ949">
            <v>260</v>
          </cell>
        </row>
        <row r="950">
          <cell r="B950" t="str">
            <v>C855OnmyEC20</v>
          </cell>
          <cell r="C950" t="str">
            <v>Sinley et al. 1974</v>
          </cell>
          <cell r="D950">
            <v>1974</v>
          </cell>
          <cell r="E950" t="str">
            <v>Oncorhynchus mykiss</v>
          </cell>
          <cell r="F950" t="str">
            <v xml:space="preserve">Oncorhynchus </v>
          </cell>
          <cell r="G950" t="str">
            <v>mykiss</v>
          </cell>
          <cell r="H950"/>
          <cell r="I950" t="str">
            <v>fish</v>
          </cell>
          <cell r="J950" t="str">
            <v>fry</v>
          </cell>
          <cell r="K950" t="str">
            <v>survival</v>
          </cell>
          <cell r="L950" t="str">
            <v>EC20</v>
          </cell>
          <cell r="M950"/>
          <cell r="N950"/>
          <cell r="O950" t="str">
            <v>flow through</v>
          </cell>
          <cell r="P950" t="str">
            <v>Chronic</v>
          </cell>
          <cell r="Q950" t="str">
            <v>25-d</v>
          </cell>
          <cell r="R950"/>
          <cell r="S950" t="str">
            <v>WIP</v>
          </cell>
          <cell r="T950"/>
          <cell r="U950">
            <v>12.7</v>
          </cell>
          <cell r="V950">
            <v>6.8</v>
          </cell>
          <cell r="W950" t="str">
            <v/>
          </cell>
          <cell r="X950">
            <v>100</v>
          </cell>
          <cell r="Y950">
            <v>98.6</v>
          </cell>
          <cell r="Z950" t="str">
            <v/>
          </cell>
          <cell r="AA950" t="str">
            <v/>
          </cell>
          <cell r="AB950" t="str">
            <v/>
          </cell>
          <cell r="AC950" t="str">
            <v/>
          </cell>
          <cell r="AD950" t="str">
            <v/>
          </cell>
          <cell r="AE950" t="str">
            <v/>
          </cell>
          <cell r="AF950" t="str">
            <v/>
          </cell>
          <cell r="AG950" t="str">
            <v/>
          </cell>
          <cell r="AH950" t="str">
            <v/>
          </cell>
          <cell r="AI950">
            <v>25</v>
          </cell>
          <cell r="AJ950">
            <v>26</v>
          </cell>
        </row>
        <row r="951">
          <cell r="B951" t="str">
            <v>C856OnmyNOEC</v>
          </cell>
          <cell r="C951" t="str">
            <v>Sinley et al. 1974</v>
          </cell>
          <cell r="D951">
            <v>1974</v>
          </cell>
          <cell r="E951" t="str">
            <v>Oncorhynchus mykiss</v>
          </cell>
          <cell r="F951" t="str">
            <v xml:space="preserve">Oncorhynchus </v>
          </cell>
          <cell r="G951" t="str">
            <v>mykiss</v>
          </cell>
          <cell r="H951"/>
          <cell r="I951" t="str">
            <v>fish</v>
          </cell>
          <cell r="J951" t="str">
            <v>fry</v>
          </cell>
          <cell r="K951" t="str">
            <v>survival</v>
          </cell>
          <cell r="L951" t="str">
            <v>NOEC</v>
          </cell>
          <cell r="M951" t="str">
            <v>Not indicated</v>
          </cell>
          <cell r="N951"/>
          <cell r="O951" t="str">
            <v>flow through</v>
          </cell>
          <cell r="P951" t="str">
            <v>Chronic</v>
          </cell>
          <cell r="Q951" t="str">
            <v>25-d</v>
          </cell>
          <cell r="R951"/>
          <cell r="S951" t="str">
            <v>T-Colorado</v>
          </cell>
          <cell r="T951"/>
          <cell r="U951">
            <v>12.7</v>
          </cell>
          <cell r="V951">
            <v>6.8</v>
          </cell>
          <cell r="W951" t="str">
            <v/>
          </cell>
          <cell r="X951">
            <v>140</v>
          </cell>
          <cell r="Y951">
            <v>138.04</v>
          </cell>
          <cell r="Z951" t="str">
            <v/>
          </cell>
          <cell r="AA951">
            <v>1</v>
          </cell>
          <cell r="AB951">
            <v>10</v>
          </cell>
          <cell r="AC951">
            <v>6.9</v>
          </cell>
          <cell r="AD951">
            <v>2.1</v>
          </cell>
          <cell r="AE951">
            <v>3</v>
          </cell>
          <cell r="AF951">
            <v>0.1</v>
          </cell>
          <cell r="AG951">
            <v>30</v>
          </cell>
          <cell r="AH951">
            <v>0.1</v>
          </cell>
          <cell r="AI951">
            <v>25</v>
          </cell>
          <cell r="AJ951">
            <v>25.877099999999999</v>
          </cell>
        </row>
        <row r="952">
          <cell r="B952" t="str">
            <v>C857OnmyNOEC</v>
          </cell>
          <cell r="C952" t="str">
            <v>Sinley et al. 1974</v>
          </cell>
          <cell r="D952">
            <v>1974</v>
          </cell>
          <cell r="E952" t="str">
            <v>Oncorhynchus mykiss</v>
          </cell>
          <cell r="F952" t="str">
            <v xml:space="preserve">Oncorhynchus </v>
          </cell>
          <cell r="G952" t="str">
            <v>mykiss</v>
          </cell>
          <cell r="H952"/>
          <cell r="I952" t="str">
            <v>fish</v>
          </cell>
          <cell r="J952" t="str">
            <v>fry</v>
          </cell>
          <cell r="K952" t="str">
            <v>survival</v>
          </cell>
          <cell r="L952" t="str">
            <v>NOEC</v>
          </cell>
          <cell r="M952" t="str">
            <v>Not indicated</v>
          </cell>
          <cell r="N952"/>
          <cell r="O952" t="str">
            <v>flow through</v>
          </cell>
          <cell r="P952" t="str">
            <v>Chronic</v>
          </cell>
          <cell r="Q952" t="str">
            <v>25-d</v>
          </cell>
          <cell r="R952"/>
          <cell r="S952" t="str">
            <v>T-Colorado</v>
          </cell>
          <cell r="T952"/>
          <cell r="U952">
            <v>12.7</v>
          </cell>
          <cell r="V952">
            <v>6.8</v>
          </cell>
          <cell r="W952" t="str">
            <v/>
          </cell>
          <cell r="X952">
            <v>36</v>
          </cell>
          <cell r="Y952">
            <v>35.496000000000002</v>
          </cell>
          <cell r="Z952" t="str">
            <v/>
          </cell>
          <cell r="AA952">
            <v>1</v>
          </cell>
          <cell r="AB952">
            <v>10</v>
          </cell>
          <cell r="AC952">
            <v>6.9</v>
          </cell>
          <cell r="AD952">
            <v>2.1</v>
          </cell>
          <cell r="AE952">
            <v>3</v>
          </cell>
          <cell r="AF952">
            <v>0.1</v>
          </cell>
          <cell r="AG952">
            <v>30</v>
          </cell>
          <cell r="AH952">
            <v>0.1</v>
          </cell>
          <cell r="AI952">
            <v>25</v>
          </cell>
          <cell r="AJ952">
            <v>25.877099999999999</v>
          </cell>
        </row>
        <row r="953">
          <cell r="B953" t="str">
            <v>C858OnmyNOEC</v>
          </cell>
          <cell r="C953" t="str">
            <v>Sinley et al. 1974</v>
          </cell>
          <cell r="D953">
            <v>1974</v>
          </cell>
          <cell r="E953" t="str">
            <v>Oncorhynchus mykiss</v>
          </cell>
          <cell r="F953" t="str">
            <v xml:space="preserve">Oncorhynchus </v>
          </cell>
          <cell r="G953" t="str">
            <v>mykiss</v>
          </cell>
          <cell r="H953"/>
          <cell r="I953" t="str">
            <v>fish</v>
          </cell>
          <cell r="J953" t="str">
            <v>fry</v>
          </cell>
          <cell r="K953" t="str">
            <v>survival</v>
          </cell>
          <cell r="L953" t="str">
            <v>NOEC</v>
          </cell>
          <cell r="M953" t="str">
            <v>Not indicated</v>
          </cell>
          <cell r="N953"/>
          <cell r="O953" t="str">
            <v>flow through</v>
          </cell>
          <cell r="P953" t="str">
            <v>Chronic</v>
          </cell>
          <cell r="Q953" t="str">
            <v>25-d</v>
          </cell>
          <cell r="R953"/>
          <cell r="S953" t="str">
            <v>T-Colorado</v>
          </cell>
          <cell r="T953"/>
          <cell r="U953">
            <v>12.7</v>
          </cell>
          <cell r="V953">
            <v>6.8</v>
          </cell>
          <cell r="W953" t="str">
            <v/>
          </cell>
          <cell r="X953">
            <v>130</v>
          </cell>
          <cell r="Y953">
            <v>128.18</v>
          </cell>
          <cell r="Z953" t="str">
            <v/>
          </cell>
          <cell r="AA953">
            <v>1</v>
          </cell>
          <cell r="AB953">
            <v>10</v>
          </cell>
          <cell r="AC953">
            <v>6.9</v>
          </cell>
          <cell r="AD953">
            <v>2.1</v>
          </cell>
          <cell r="AE953">
            <v>3</v>
          </cell>
          <cell r="AF953">
            <v>0.1</v>
          </cell>
          <cell r="AG953">
            <v>30</v>
          </cell>
          <cell r="AH953">
            <v>0.1</v>
          </cell>
          <cell r="AI953">
            <v>25</v>
          </cell>
          <cell r="AJ953">
            <v>25.877099999999999</v>
          </cell>
        </row>
        <row r="954">
          <cell r="B954" t="str">
            <v>C859OnmyNOEC</v>
          </cell>
          <cell r="C954" t="str">
            <v>Sinley et al. 1974</v>
          </cell>
          <cell r="D954">
            <v>1974</v>
          </cell>
          <cell r="E954" t="str">
            <v>Oncorhynchus mykiss</v>
          </cell>
          <cell r="F954" t="str">
            <v xml:space="preserve">Oncorhynchus </v>
          </cell>
          <cell r="G954" t="str">
            <v>mykiss</v>
          </cell>
          <cell r="H954"/>
          <cell r="I954" t="str">
            <v>fish</v>
          </cell>
          <cell r="J954" t="str">
            <v>fry</v>
          </cell>
          <cell r="K954" t="str">
            <v>survival</v>
          </cell>
          <cell r="L954" t="str">
            <v>NOEC</v>
          </cell>
          <cell r="M954" t="str">
            <v>Not indicated</v>
          </cell>
          <cell r="N954"/>
          <cell r="O954" t="str">
            <v>flow through</v>
          </cell>
          <cell r="P954" t="str">
            <v>Chronic</v>
          </cell>
          <cell r="Q954" t="str">
            <v>25-d</v>
          </cell>
          <cell r="R954"/>
          <cell r="S954" t="str">
            <v>T-Colorado</v>
          </cell>
          <cell r="T954"/>
          <cell r="U954">
            <v>12.7</v>
          </cell>
          <cell r="V954">
            <v>6.8</v>
          </cell>
          <cell r="W954" t="str">
            <v/>
          </cell>
          <cell r="X954">
            <v>25</v>
          </cell>
          <cell r="Y954">
            <v>24.65</v>
          </cell>
          <cell r="Z954" t="str">
            <v/>
          </cell>
          <cell r="AA954">
            <v>1</v>
          </cell>
          <cell r="AB954">
            <v>10</v>
          </cell>
          <cell r="AC954">
            <v>6.9</v>
          </cell>
          <cell r="AD954">
            <v>2.1</v>
          </cell>
          <cell r="AE954">
            <v>3</v>
          </cell>
          <cell r="AF954">
            <v>0.1</v>
          </cell>
          <cell r="AG954">
            <v>30</v>
          </cell>
          <cell r="AH954">
            <v>0.1</v>
          </cell>
          <cell r="AI954">
            <v>25</v>
          </cell>
          <cell r="AJ954">
            <v>25.877099999999999</v>
          </cell>
        </row>
        <row r="955">
          <cell r="B955" t="str">
            <v>C860OnmyMATC</v>
          </cell>
          <cell r="C955" t="str">
            <v>Sinley et al. 1974</v>
          </cell>
          <cell r="D955">
            <v>1974</v>
          </cell>
          <cell r="E955" t="str">
            <v>Oncorhynchus mykiss</v>
          </cell>
          <cell r="F955" t="str">
            <v xml:space="preserve">Oncorhynchus </v>
          </cell>
          <cell r="G955" t="str">
            <v>mykiss</v>
          </cell>
          <cell r="H955"/>
          <cell r="I955" t="str">
            <v>fish</v>
          </cell>
          <cell r="J955" t="str">
            <v>fry</v>
          </cell>
          <cell r="K955" t="str">
            <v>survival</v>
          </cell>
          <cell r="L955" t="str">
            <v>MATC</v>
          </cell>
          <cell r="M955"/>
          <cell r="N955"/>
          <cell r="O955" t="str">
            <v>flow through</v>
          </cell>
          <cell r="P955" t="str">
            <v>Chronic</v>
          </cell>
          <cell r="Q955" t="str">
            <v>25-d</v>
          </cell>
          <cell r="R955"/>
          <cell r="S955" t="str">
            <v>WIP</v>
          </cell>
          <cell r="T955"/>
          <cell r="U955">
            <v>12.7</v>
          </cell>
          <cell r="V955">
            <v>6.8</v>
          </cell>
          <cell r="W955" t="str">
            <v/>
          </cell>
          <cell r="X955">
            <v>276.7</v>
          </cell>
          <cell r="Y955">
            <v>272.82619999999997</v>
          </cell>
          <cell r="Z955" t="str">
            <v/>
          </cell>
          <cell r="AA955" t="str">
            <v/>
          </cell>
          <cell r="AB955" t="str">
            <v/>
          </cell>
          <cell r="AC955" t="str">
            <v/>
          </cell>
          <cell r="AD955" t="str">
            <v/>
          </cell>
          <cell r="AE955" t="str">
            <v/>
          </cell>
          <cell r="AF955" t="str">
            <v/>
          </cell>
          <cell r="AG955" t="str">
            <v/>
          </cell>
          <cell r="AH955" t="str">
            <v/>
          </cell>
          <cell r="AI955">
            <v>25</v>
          </cell>
          <cell r="AJ955">
            <v>26</v>
          </cell>
        </row>
        <row r="956">
          <cell r="B956" t="str">
            <v>C861OnneNOEC</v>
          </cell>
          <cell r="C956" t="str">
            <v>Chapman 1978a</v>
          </cell>
          <cell r="D956" t="str">
            <v>1978a</v>
          </cell>
          <cell r="E956" t="str">
            <v>Oncorhynchus nerka</v>
          </cell>
          <cell r="F956" t="str">
            <v xml:space="preserve">Oncorhynchus </v>
          </cell>
          <cell r="G956" t="str">
            <v>nerka</v>
          </cell>
          <cell r="H956"/>
          <cell r="I956" t="str">
            <v>fish</v>
          </cell>
          <cell r="J956" t="str">
            <v>partial life cycle</v>
          </cell>
          <cell r="K956" t="str">
            <v>survival</v>
          </cell>
          <cell r="L956" t="str">
            <v>NOEC</v>
          </cell>
          <cell r="M956" t="str">
            <v>ZnCl2</v>
          </cell>
          <cell r="N956" t="str">
            <v>Measured total Zn</v>
          </cell>
          <cell r="O956" t="str">
            <v>flow through</v>
          </cell>
          <cell r="P956" t="str">
            <v>Chronic</v>
          </cell>
          <cell r="Q956" t="str">
            <v>21-mo</v>
          </cell>
          <cell r="R956" t="str">
            <v>Oregon Moist pellet diet</v>
          </cell>
          <cell r="S956" t="str">
            <v>W-Aerated WFTS well water (Oregon)</v>
          </cell>
          <cell r="T956"/>
          <cell r="U956">
            <v>14.5</v>
          </cell>
          <cell r="V956">
            <v>7.2</v>
          </cell>
          <cell r="W956" t="str">
            <v>&gt;</v>
          </cell>
          <cell r="X956">
            <v>242</v>
          </cell>
          <cell r="Y956">
            <v>238.61199999999999</v>
          </cell>
          <cell r="Z956" t="str">
            <v/>
          </cell>
          <cell r="AA956">
            <v>1.3</v>
          </cell>
          <cell r="AB956">
            <v>10</v>
          </cell>
          <cell r="AC956">
            <v>6.8</v>
          </cell>
          <cell r="AD956">
            <v>1.8</v>
          </cell>
          <cell r="AE956">
            <v>5</v>
          </cell>
          <cell r="AF956">
            <v>0.6</v>
          </cell>
          <cell r="AG956">
            <v>4.2</v>
          </cell>
          <cell r="AH956">
            <v>6</v>
          </cell>
          <cell r="AI956">
            <v>28</v>
          </cell>
          <cell r="AJ956">
            <v>34.299999999999997</v>
          </cell>
        </row>
        <row r="957">
          <cell r="B957" t="str">
            <v>C862OntsEC20</v>
          </cell>
          <cell r="C957" t="str">
            <v>Chapman 1975</v>
          </cell>
          <cell r="D957">
            <v>1975</v>
          </cell>
          <cell r="E957" t="str">
            <v>Oncorhynchus tshawytscha</v>
          </cell>
          <cell r="F957" t="str">
            <v xml:space="preserve">Oncorhynchus </v>
          </cell>
          <cell r="G957" t="str">
            <v>tshawytscha</v>
          </cell>
          <cell r="H957"/>
          <cell r="I957" t="str">
            <v>fish</v>
          </cell>
          <cell r="J957" t="str">
            <v>early life stage</v>
          </cell>
          <cell r="K957" t="str">
            <v>survival</v>
          </cell>
          <cell r="L957" t="str">
            <v>EC20</v>
          </cell>
          <cell r="M957" t="str">
            <v>ZnCl2</v>
          </cell>
          <cell r="N957"/>
          <cell r="O957" t="str">
            <v>flow through</v>
          </cell>
          <cell r="P957" t="str">
            <v>Chronic</v>
          </cell>
          <cell r="Q957" t="str">
            <v>4-mo</v>
          </cell>
          <cell r="R957" t="str">
            <v>Oregon Moist pellet diet</v>
          </cell>
          <cell r="S957" t="str">
            <v>W-WFTS Well water; Corvallis, OR</v>
          </cell>
          <cell r="T957"/>
          <cell r="U957">
            <v>10</v>
          </cell>
          <cell r="V957">
            <v>7.3</v>
          </cell>
          <cell r="W957" t="str">
            <v>&gt;</v>
          </cell>
          <cell r="X957">
            <v>510</v>
          </cell>
          <cell r="Y957">
            <v>502.86</v>
          </cell>
          <cell r="Z957" t="str">
            <v/>
          </cell>
          <cell r="AA957">
            <v>1.26</v>
          </cell>
          <cell r="AB957">
            <v>10</v>
          </cell>
          <cell r="AC957">
            <v>6.8</v>
          </cell>
          <cell r="AD957">
            <v>1.8</v>
          </cell>
          <cell r="AE957">
            <v>5</v>
          </cell>
          <cell r="AF957">
            <v>0.6</v>
          </cell>
          <cell r="AG957">
            <v>4.2</v>
          </cell>
          <cell r="AH957">
            <v>6</v>
          </cell>
          <cell r="AI957">
            <v>25</v>
          </cell>
          <cell r="AJ957">
            <v>25</v>
          </cell>
        </row>
        <row r="958">
          <cell r="B958" t="str">
            <v>C863OntsMATC</v>
          </cell>
          <cell r="C958" t="str">
            <v>Chapman 1975</v>
          </cell>
          <cell r="D958">
            <v>1975</v>
          </cell>
          <cell r="E958" t="str">
            <v>Oncorhynchus tshawytscha</v>
          </cell>
          <cell r="F958" t="str">
            <v xml:space="preserve">Oncorhynchus </v>
          </cell>
          <cell r="G958" t="str">
            <v>tshawytscha</v>
          </cell>
          <cell r="H958"/>
          <cell r="I958" t="str">
            <v>fish</v>
          </cell>
          <cell r="J958" t="str">
            <v>early life stage</v>
          </cell>
          <cell r="K958" t="str">
            <v>survival</v>
          </cell>
          <cell r="L958" t="str">
            <v>MATC</v>
          </cell>
          <cell r="M958" t="str">
            <v>ZnCl2</v>
          </cell>
          <cell r="N958"/>
          <cell r="O958" t="str">
            <v>flow through</v>
          </cell>
          <cell r="P958" t="str">
            <v>Chronic</v>
          </cell>
          <cell r="Q958" t="str">
            <v>4-mo</v>
          </cell>
          <cell r="R958" t="str">
            <v>Oregon Moist pellet diet</v>
          </cell>
          <cell r="S958" t="str">
            <v>W-WFTS Well water; Corvallis, OR</v>
          </cell>
          <cell r="T958"/>
          <cell r="U958">
            <v>10</v>
          </cell>
          <cell r="V958">
            <v>7.3</v>
          </cell>
          <cell r="W958" t="str">
            <v/>
          </cell>
          <cell r="X958">
            <v>371</v>
          </cell>
          <cell r="Y958">
            <v>365.80599999999998</v>
          </cell>
          <cell r="Z958" t="str">
            <v/>
          </cell>
          <cell r="AA958">
            <v>1.26</v>
          </cell>
          <cell r="AB958">
            <v>10</v>
          </cell>
          <cell r="AC958">
            <v>6.8</v>
          </cell>
          <cell r="AD958">
            <v>1.8</v>
          </cell>
          <cell r="AE958">
            <v>5</v>
          </cell>
          <cell r="AF958">
            <v>0.6</v>
          </cell>
          <cell r="AG958">
            <v>4.2</v>
          </cell>
          <cell r="AH958">
            <v>6</v>
          </cell>
          <cell r="AI958">
            <v>25</v>
          </cell>
          <cell r="AJ958">
            <v>25</v>
          </cell>
        </row>
        <row r="959">
          <cell r="B959" t="str">
            <v>C864PhphNOEC</v>
          </cell>
          <cell r="C959" t="str">
            <v>Bengtsson 1974</v>
          </cell>
          <cell r="D959">
            <v>1974</v>
          </cell>
          <cell r="E959" t="str">
            <v>Phoxinus phoxinus</v>
          </cell>
          <cell r="F959" t="str">
            <v xml:space="preserve">Phoxinus </v>
          </cell>
          <cell r="G959" t="str">
            <v>phoxinus</v>
          </cell>
          <cell r="H959"/>
          <cell r="I959" t="str">
            <v>fish</v>
          </cell>
          <cell r="J959" t="str">
            <v>yearling</v>
          </cell>
          <cell r="K959" t="str">
            <v>growth</v>
          </cell>
          <cell r="L959" t="str">
            <v>NOEC</v>
          </cell>
          <cell r="M959" t="str">
            <v>Zn(NO3)2</v>
          </cell>
          <cell r="N959" t="str">
            <v>Measured using dithizone method</v>
          </cell>
          <cell r="O959" t="str">
            <v>flow through</v>
          </cell>
          <cell r="P959" t="str">
            <v>Chronic</v>
          </cell>
          <cell r="Q959" t="str">
            <v>5-mo</v>
          </cell>
          <cell r="R959" t="str">
            <v>Live Tubifex worms and salmon-parr food</v>
          </cell>
          <cell r="S959" t="str">
            <v>T-Umea Sweden dechlorinated tap water</v>
          </cell>
          <cell r="T959"/>
          <cell r="U959">
            <v>15</v>
          </cell>
          <cell r="V959">
            <v>7.5</v>
          </cell>
          <cell r="W959" t="str">
            <v/>
          </cell>
          <cell r="X959">
            <v>50</v>
          </cell>
          <cell r="Y959">
            <v>49.3</v>
          </cell>
          <cell r="Z959" t="str">
            <v/>
          </cell>
          <cell r="AA959">
            <v>1</v>
          </cell>
          <cell r="AB959">
            <v>10</v>
          </cell>
          <cell r="AC959">
            <v>21.5</v>
          </cell>
          <cell r="AD959">
            <v>4</v>
          </cell>
          <cell r="AE959">
            <v>12.2</v>
          </cell>
          <cell r="AF959">
            <v>2.2000000000000002</v>
          </cell>
          <cell r="AG959">
            <v>19.7</v>
          </cell>
          <cell r="AH959">
            <v>17.8</v>
          </cell>
          <cell r="AI959">
            <v>64</v>
          </cell>
          <cell r="AJ959">
            <v>70.157499999999999</v>
          </cell>
        </row>
        <row r="960">
          <cell r="B960" t="str">
            <v>C865PiprEC20</v>
          </cell>
          <cell r="C960" t="str">
            <v>Benoit and Holcombe 1978</v>
          </cell>
          <cell r="D960">
            <v>1978</v>
          </cell>
          <cell r="E960" t="str">
            <v>Pimephales promelas</v>
          </cell>
          <cell r="F960" t="str">
            <v xml:space="preserve">Pimephales </v>
          </cell>
          <cell r="G960" t="str">
            <v>promelas</v>
          </cell>
          <cell r="H960"/>
          <cell r="I960" t="str">
            <v>fish</v>
          </cell>
          <cell r="J960" t="str">
            <v>embryo</v>
          </cell>
          <cell r="K960" t="str">
            <v>reproduction</v>
          </cell>
          <cell r="L960" t="str">
            <v>EC20</v>
          </cell>
          <cell r="M960" t="str">
            <v>ZnSO4</v>
          </cell>
          <cell r="N960" t="str">
            <v>Measured - daily samples composited for 2 week periods</v>
          </cell>
          <cell r="O960" t="str">
            <v>flow through</v>
          </cell>
          <cell r="P960" t="str">
            <v>Chronic</v>
          </cell>
          <cell r="Q960" t="str">
            <v>8-mo</v>
          </cell>
          <cell r="R960" t="str">
            <v>Ramped diet - fed daily</v>
          </cell>
          <cell r="S960" t="str">
            <v>N-Lake Superior</v>
          </cell>
          <cell r="T960"/>
          <cell r="U960">
            <v>25</v>
          </cell>
          <cell r="V960">
            <v>7.5</v>
          </cell>
          <cell r="W960" t="str">
            <v/>
          </cell>
          <cell r="X960">
            <v>68</v>
          </cell>
          <cell r="Y960">
            <v>67.048000000000002</v>
          </cell>
          <cell r="Z960" t="str">
            <v/>
          </cell>
          <cell r="AA960">
            <v>2.65</v>
          </cell>
          <cell r="AB960">
            <v>10</v>
          </cell>
          <cell r="AC960">
            <v>13.7</v>
          </cell>
          <cell r="AD960">
            <v>2.85</v>
          </cell>
          <cell r="AE960">
            <v>1.45</v>
          </cell>
          <cell r="AF960">
            <v>0.51</v>
          </cell>
          <cell r="AG960">
            <v>3.87</v>
          </cell>
          <cell r="AH960">
            <v>1.43</v>
          </cell>
          <cell r="AI960">
            <v>41</v>
          </cell>
          <cell r="AJ960">
            <v>46</v>
          </cell>
        </row>
        <row r="961">
          <cell r="B961" t="str">
            <v>C866PiprNOEC</v>
          </cell>
          <cell r="C961" t="str">
            <v>Benoit and Holcombe 1978</v>
          </cell>
          <cell r="D961">
            <v>1978</v>
          </cell>
          <cell r="E961" t="str">
            <v>Pimephales promelas</v>
          </cell>
          <cell r="F961" t="str">
            <v xml:space="preserve">Pimephales </v>
          </cell>
          <cell r="G961" t="str">
            <v>promelas</v>
          </cell>
          <cell r="H961"/>
          <cell r="I961" t="str">
            <v>fish</v>
          </cell>
          <cell r="J961" t="str">
            <v>embryo</v>
          </cell>
          <cell r="K961" t="str">
            <v>reproduction</v>
          </cell>
          <cell r="L961" t="str">
            <v>NOEC</v>
          </cell>
          <cell r="M961" t="str">
            <v>ZnSO4</v>
          </cell>
          <cell r="N961" t="str">
            <v>Measured - daily samples composited for 2 week periods</v>
          </cell>
          <cell r="O961" t="str">
            <v>flow through</v>
          </cell>
          <cell r="P961" t="str">
            <v>Chronic</v>
          </cell>
          <cell r="Q961" t="str">
            <v>8-mo</v>
          </cell>
          <cell r="R961" t="str">
            <v>Ramped diet - fed daily</v>
          </cell>
          <cell r="S961" t="str">
            <v>N-Lake Superior</v>
          </cell>
          <cell r="T961"/>
          <cell r="U961">
            <v>15</v>
          </cell>
          <cell r="V961">
            <v>7.5</v>
          </cell>
          <cell r="W961" t="str">
            <v/>
          </cell>
          <cell r="X961">
            <v>78</v>
          </cell>
          <cell r="Y961">
            <v>76.908000000000001</v>
          </cell>
          <cell r="Z961" t="str">
            <v/>
          </cell>
          <cell r="AA961">
            <v>2.65</v>
          </cell>
          <cell r="AB961">
            <v>10</v>
          </cell>
          <cell r="AC961">
            <v>13.7</v>
          </cell>
          <cell r="AD961">
            <v>2.85</v>
          </cell>
          <cell r="AE961">
            <v>1.45</v>
          </cell>
          <cell r="AF961">
            <v>0.51</v>
          </cell>
          <cell r="AG961">
            <v>3.87</v>
          </cell>
          <cell r="AH961">
            <v>1.43</v>
          </cell>
          <cell r="AI961">
            <v>41</v>
          </cell>
          <cell r="AJ961">
            <v>46</v>
          </cell>
        </row>
        <row r="962">
          <cell r="B962" t="str">
            <v>C867PiprMATC</v>
          </cell>
          <cell r="C962" t="str">
            <v>Benoit and Holcombe 1978</v>
          </cell>
          <cell r="D962">
            <v>1978</v>
          </cell>
          <cell r="E962" t="str">
            <v>Pimephales promelas</v>
          </cell>
          <cell r="F962" t="str">
            <v xml:space="preserve">Pimephales </v>
          </cell>
          <cell r="G962" t="str">
            <v>promelas</v>
          </cell>
          <cell r="H962"/>
          <cell r="I962" t="str">
            <v>fish</v>
          </cell>
          <cell r="J962" t="str">
            <v>embryo</v>
          </cell>
          <cell r="K962" t="str">
            <v>reproduction</v>
          </cell>
          <cell r="L962" t="str">
            <v>MATC</v>
          </cell>
          <cell r="M962" t="str">
            <v>ZnSO4</v>
          </cell>
          <cell r="N962" t="str">
            <v>Measured - daily samples composited for 2 week periods</v>
          </cell>
          <cell r="O962" t="str">
            <v>flow through</v>
          </cell>
          <cell r="P962" t="str">
            <v>Chronic</v>
          </cell>
          <cell r="Q962" t="str">
            <v>8-mo</v>
          </cell>
          <cell r="R962" t="str">
            <v>Ramped diet - fed daily</v>
          </cell>
          <cell r="S962" t="str">
            <v>N-Lake Superior</v>
          </cell>
          <cell r="T962"/>
          <cell r="U962">
            <v>25</v>
          </cell>
          <cell r="V962">
            <v>7.5</v>
          </cell>
          <cell r="W962" t="str">
            <v/>
          </cell>
          <cell r="X962">
            <v>106.3</v>
          </cell>
          <cell r="Y962">
            <v>104.81179999999999</v>
          </cell>
          <cell r="Z962" t="str">
            <v/>
          </cell>
          <cell r="AA962">
            <v>2.65</v>
          </cell>
          <cell r="AB962">
            <v>10</v>
          </cell>
          <cell r="AC962">
            <v>13.7</v>
          </cell>
          <cell r="AD962">
            <v>2.85</v>
          </cell>
          <cell r="AE962">
            <v>1.45</v>
          </cell>
          <cell r="AF962">
            <v>0.51</v>
          </cell>
          <cell r="AG962">
            <v>3.87</v>
          </cell>
          <cell r="AH962">
            <v>1.43</v>
          </cell>
          <cell r="AI962">
            <v>41</v>
          </cell>
          <cell r="AJ962">
            <v>46</v>
          </cell>
        </row>
        <row r="963">
          <cell r="B963" t="str">
            <v>A868PiprLC50</v>
          </cell>
          <cell r="C963" t="str">
            <v>Dawson et al. 1988</v>
          </cell>
          <cell r="D963">
            <v>1988</v>
          </cell>
          <cell r="E963" t="str">
            <v>Pimephales promelas</v>
          </cell>
          <cell r="F963" t="str">
            <v xml:space="preserve">Pimephales </v>
          </cell>
          <cell r="G963" t="str">
            <v>promelas</v>
          </cell>
          <cell r="H963"/>
          <cell r="I963" t="str">
            <v>fish</v>
          </cell>
          <cell r="J963" t="str">
            <v>embryo/larvae</v>
          </cell>
          <cell r="K963" t="str">
            <v>mortality</v>
          </cell>
          <cell r="L963" t="str">
            <v>LC50</v>
          </cell>
          <cell r="M963" t="str">
            <v>ZnSO4</v>
          </cell>
          <cell r="N963" t="str">
            <v>Nominal - stock solution analytically verified</v>
          </cell>
          <cell r="O963" t="str">
            <v>renewal</v>
          </cell>
          <cell r="P963" t="str">
            <v>Acute</v>
          </cell>
          <cell r="Q963" t="str">
            <v>6-d</v>
          </cell>
          <cell r="R963" t="str">
            <v>None</v>
          </cell>
          <cell r="S963" t="str">
            <v>S-modified FETAX solution</v>
          </cell>
          <cell r="T963"/>
          <cell r="U963">
            <v>23</v>
          </cell>
          <cell r="V963">
            <v>7</v>
          </cell>
          <cell r="W963" t="str">
            <v/>
          </cell>
          <cell r="X963">
            <v>3600</v>
          </cell>
          <cell r="Y963">
            <v>3520.7999999999997</v>
          </cell>
          <cell r="Z963" t="str">
            <v/>
          </cell>
          <cell r="AA963">
            <v>0.5</v>
          </cell>
          <cell r="AB963">
            <v>10</v>
          </cell>
          <cell r="AC963">
            <v>18.288914395906982</v>
          </cell>
          <cell r="AD963">
            <v>14.287202334765755</v>
          </cell>
          <cell r="AE963">
            <v>173.23418232443018</v>
          </cell>
          <cell r="AF963">
            <v>14.842875447877642</v>
          </cell>
          <cell r="AG963">
            <v>88.368269159606143</v>
          </cell>
          <cell r="AH963">
            <v>251.42710432619435</v>
          </cell>
          <cell r="AI963">
            <v>68</v>
          </cell>
          <cell r="AJ963">
            <v>100</v>
          </cell>
        </row>
        <row r="964">
          <cell r="B964" t="str">
            <v>C869PiprNOEC</v>
          </cell>
          <cell r="C964" t="str">
            <v>Norberg and Mount 1985</v>
          </cell>
          <cell r="D964">
            <v>1985</v>
          </cell>
          <cell r="E964" t="str">
            <v>Pimephales promelas</v>
          </cell>
          <cell r="F964" t="str">
            <v xml:space="preserve">Pimephales </v>
          </cell>
          <cell r="G964" t="str">
            <v>promelas</v>
          </cell>
          <cell r="H964"/>
          <cell r="I964" t="str">
            <v>fish</v>
          </cell>
          <cell r="J964" t="str">
            <v>larvae</v>
          </cell>
          <cell r="K964" t="str">
            <v>survival</v>
          </cell>
          <cell r="L964" t="str">
            <v>NOEC</v>
          </cell>
          <cell r="M964" t="str">
            <v>Not indicated</v>
          </cell>
          <cell r="N964" t="str">
            <v>Measurements not described</v>
          </cell>
          <cell r="O964" t="str">
            <v>renewal</v>
          </cell>
          <cell r="P964" t="str">
            <v>Chronic</v>
          </cell>
          <cell r="Q964" t="str">
            <v>7-d</v>
          </cell>
          <cell r="R964" t="str">
            <v>Brine shrimp - three times per day</v>
          </cell>
          <cell r="S964" t="str">
            <v>N-Lake Superior</v>
          </cell>
          <cell r="T964"/>
          <cell r="U964">
            <v>25</v>
          </cell>
          <cell r="V964">
            <v>7.5</v>
          </cell>
          <cell r="W964" t="str">
            <v/>
          </cell>
          <cell r="X964">
            <v>84.6</v>
          </cell>
          <cell r="Y964">
            <v>83.415599999999998</v>
          </cell>
          <cell r="Z964" t="str">
            <v/>
          </cell>
          <cell r="AA964">
            <v>2.65</v>
          </cell>
          <cell r="AB964">
            <v>10</v>
          </cell>
          <cell r="AC964">
            <v>13.87</v>
          </cell>
          <cell r="AD964">
            <v>2.9</v>
          </cell>
          <cell r="AE964">
            <v>1.5</v>
          </cell>
          <cell r="AF964">
            <v>0.5</v>
          </cell>
          <cell r="AG964">
            <v>3.9</v>
          </cell>
          <cell r="AH964">
            <v>1.4</v>
          </cell>
          <cell r="AI964">
            <v>43.5</v>
          </cell>
          <cell r="AJ964">
            <v>46.5</v>
          </cell>
        </row>
        <row r="965">
          <cell r="B965" t="str">
            <v>C870PiprMATC</v>
          </cell>
          <cell r="C965" t="str">
            <v>Norberg-King 1989</v>
          </cell>
          <cell r="D965">
            <v>1989</v>
          </cell>
          <cell r="E965" t="str">
            <v>Pimephales promelas</v>
          </cell>
          <cell r="F965" t="str">
            <v xml:space="preserve">Pimephales </v>
          </cell>
          <cell r="G965" t="str">
            <v>promelas</v>
          </cell>
          <cell r="H965"/>
          <cell r="I965" t="str">
            <v>fish</v>
          </cell>
          <cell r="J965" t="str">
            <v>&lt;24-hr</v>
          </cell>
          <cell r="K965" t="str">
            <v>survival</v>
          </cell>
          <cell r="L965" t="str">
            <v>MATC</v>
          </cell>
          <cell r="M965" t="str">
            <v>ZnSO4</v>
          </cell>
          <cell r="N965" t="str">
            <v>Measured-at least twice weekly</v>
          </cell>
          <cell r="O965" t="str">
            <v>flow through</v>
          </cell>
          <cell r="P965" t="str">
            <v>Chronic</v>
          </cell>
          <cell r="Q965" t="str">
            <v>32-d</v>
          </cell>
          <cell r="R965" t="str">
            <v>Three times per day - ad libitum (assume brine shrimp)</v>
          </cell>
          <cell r="S965" t="str">
            <v>N-Lake Superior; sand and carbon filtered and UV sterilized</v>
          </cell>
          <cell r="T965"/>
          <cell r="U965">
            <v>25</v>
          </cell>
          <cell r="V965">
            <v>7.5</v>
          </cell>
          <cell r="W965" t="str">
            <v/>
          </cell>
          <cell r="X965">
            <v>188</v>
          </cell>
          <cell r="Y965">
            <v>185.36799999999999</v>
          </cell>
          <cell r="Z965" t="str">
            <v/>
          </cell>
          <cell r="AA965">
            <v>2.65</v>
          </cell>
          <cell r="AB965">
            <v>10</v>
          </cell>
          <cell r="AC965">
            <v>13.87</v>
          </cell>
          <cell r="AD965">
            <v>2.9</v>
          </cell>
          <cell r="AE965">
            <v>1.5</v>
          </cell>
          <cell r="AF965">
            <v>0.5</v>
          </cell>
          <cell r="AG965">
            <v>3.9</v>
          </cell>
          <cell r="AH965">
            <v>1.4</v>
          </cell>
          <cell r="AI965">
            <v>43.5</v>
          </cell>
          <cell r="AJ965">
            <v>46.5</v>
          </cell>
        </row>
        <row r="966">
          <cell r="B966" t="str">
            <v>C871PiprNOEC</v>
          </cell>
          <cell r="C966" t="str">
            <v>Norberg-King 1989</v>
          </cell>
          <cell r="D966">
            <v>1989</v>
          </cell>
          <cell r="E966" t="str">
            <v>Pimephales promelas</v>
          </cell>
          <cell r="F966" t="str">
            <v xml:space="preserve">Pimephales </v>
          </cell>
          <cell r="G966" t="str">
            <v>promelas</v>
          </cell>
          <cell r="H966"/>
          <cell r="I966" t="str">
            <v>fish</v>
          </cell>
          <cell r="J966" t="str">
            <v>&lt;24-hr</v>
          </cell>
          <cell r="K966" t="str">
            <v>survival</v>
          </cell>
          <cell r="L966" t="str">
            <v>NOEC</v>
          </cell>
          <cell r="M966" t="str">
            <v>ZnSO4</v>
          </cell>
          <cell r="N966" t="str">
            <v>Measured-at least twice weekly</v>
          </cell>
          <cell r="O966" t="str">
            <v>flow through</v>
          </cell>
          <cell r="P966" t="str">
            <v>Chronic</v>
          </cell>
          <cell r="Q966" t="str">
            <v>32-d</v>
          </cell>
          <cell r="R966" t="str">
            <v>Three times per day - ad libitum (assume brine shrimp)</v>
          </cell>
          <cell r="S966" t="str">
            <v>N-Lake Superior; sand and carbon filtered and UV sterilized</v>
          </cell>
          <cell r="T966"/>
          <cell r="U966">
            <v>25</v>
          </cell>
          <cell r="V966">
            <v>7.5</v>
          </cell>
          <cell r="W966" t="str">
            <v/>
          </cell>
          <cell r="X966">
            <v>129</v>
          </cell>
          <cell r="Y966">
            <v>127.194</v>
          </cell>
          <cell r="Z966" t="str">
            <v/>
          </cell>
          <cell r="AA966">
            <v>2.65</v>
          </cell>
          <cell r="AB966">
            <v>10</v>
          </cell>
          <cell r="AC966">
            <v>13.87</v>
          </cell>
          <cell r="AD966">
            <v>2.9</v>
          </cell>
          <cell r="AE966">
            <v>1.5</v>
          </cell>
          <cell r="AF966">
            <v>0.5</v>
          </cell>
          <cell r="AG966">
            <v>3.9</v>
          </cell>
          <cell r="AH966">
            <v>1.4</v>
          </cell>
          <cell r="AI966">
            <v>43.5</v>
          </cell>
          <cell r="AJ966">
            <v>46.5</v>
          </cell>
        </row>
        <row r="967">
          <cell r="B967" t="str">
            <v>C872PiprNOEC</v>
          </cell>
          <cell r="C967" t="str">
            <v>Norberg-King 1989</v>
          </cell>
          <cell r="D967">
            <v>1989</v>
          </cell>
          <cell r="E967" t="str">
            <v>Pimephales promelas</v>
          </cell>
          <cell r="F967" t="str">
            <v xml:space="preserve">Pimephales </v>
          </cell>
          <cell r="G967" t="str">
            <v>promelas</v>
          </cell>
          <cell r="H967"/>
          <cell r="I967" t="str">
            <v>fish</v>
          </cell>
          <cell r="J967" t="str">
            <v>&lt;24-hr</v>
          </cell>
          <cell r="K967" t="str">
            <v>growth</v>
          </cell>
          <cell r="L967" t="str">
            <v>NOEC</v>
          </cell>
          <cell r="M967" t="str">
            <v>ZnSO4</v>
          </cell>
          <cell r="N967" t="str">
            <v>Measured-at least twice weekly</v>
          </cell>
          <cell r="O967" t="str">
            <v>renewal</v>
          </cell>
          <cell r="P967" t="str">
            <v>Chronic</v>
          </cell>
          <cell r="Q967" t="str">
            <v>5-d</v>
          </cell>
          <cell r="R967" t="str">
            <v>Three times per day - brine shrimp nauplii</v>
          </cell>
          <cell r="S967" t="str">
            <v>N-Lake Superior; sand and carbon filtered and UV sterilized</v>
          </cell>
          <cell r="T967"/>
          <cell r="U967">
            <v>25</v>
          </cell>
          <cell r="V967">
            <v>7.5</v>
          </cell>
          <cell r="W967" t="str">
            <v/>
          </cell>
          <cell r="X967">
            <v>128</v>
          </cell>
          <cell r="Y967">
            <v>126.208</v>
          </cell>
          <cell r="Z967" t="str">
            <v/>
          </cell>
          <cell r="AA967">
            <v>2.65</v>
          </cell>
          <cell r="AB967">
            <v>10</v>
          </cell>
          <cell r="AC967">
            <v>13.87</v>
          </cell>
          <cell r="AD967">
            <v>2.9</v>
          </cell>
          <cell r="AE967">
            <v>1.5</v>
          </cell>
          <cell r="AF967">
            <v>0.5</v>
          </cell>
          <cell r="AG967">
            <v>3.9</v>
          </cell>
          <cell r="AH967">
            <v>1.4</v>
          </cell>
          <cell r="AI967">
            <v>43.5</v>
          </cell>
          <cell r="AJ967">
            <v>46.5</v>
          </cell>
        </row>
        <row r="968">
          <cell r="B968" t="str">
            <v>C873PiprNOEC</v>
          </cell>
          <cell r="C968" t="str">
            <v>Norberg-King 1989</v>
          </cell>
          <cell r="D968">
            <v>1989</v>
          </cell>
          <cell r="E968" t="str">
            <v>Pimephales promelas</v>
          </cell>
          <cell r="F968" t="str">
            <v xml:space="preserve">Pimephales </v>
          </cell>
          <cell r="G968" t="str">
            <v>promelas</v>
          </cell>
          <cell r="H968"/>
          <cell r="I968" t="str">
            <v>fish</v>
          </cell>
          <cell r="J968" t="str">
            <v>&lt;24-hr</v>
          </cell>
          <cell r="K968" t="str">
            <v>survival</v>
          </cell>
          <cell r="L968" t="str">
            <v>NOEC</v>
          </cell>
          <cell r="M968" t="str">
            <v>ZnSO4</v>
          </cell>
          <cell r="N968" t="str">
            <v>Measured-at least twice weekly</v>
          </cell>
          <cell r="O968" t="str">
            <v>renewal</v>
          </cell>
          <cell r="P968" t="str">
            <v>Chronic</v>
          </cell>
          <cell r="Q968" t="str">
            <v>5-d</v>
          </cell>
          <cell r="R968" t="str">
            <v>Three times per day - brine shrimp nauplii</v>
          </cell>
          <cell r="S968" t="str">
            <v>N-Lake Superior; sand and carbon filtered and UV sterilized</v>
          </cell>
          <cell r="T968"/>
          <cell r="U968">
            <v>25</v>
          </cell>
          <cell r="V968">
            <v>7.5</v>
          </cell>
          <cell r="W968" t="str">
            <v/>
          </cell>
          <cell r="X968">
            <v>117</v>
          </cell>
          <cell r="Y968">
            <v>115.36199999999999</v>
          </cell>
          <cell r="Z968" t="str">
            <v/>
          </cell>
          <cell r="AA968">
            <v>2.65</v>
          </cell>
          <cell r="AB968">
            <v>10</v>
          </cell>
          <cell r="AC968">
            <v>13.87</v>
          </cell>
          <cell r="AD968">
            <v>2.9</v>
          </cell>
          <cell r="AE968">
            <v>1.5</v>
          </cell>
          <cell r="AF968">
            <v>0.5</v>
          </cell>
          <cell r="AG968">
            <v>3.9</v>
          </cell>
          <cell r="AH968">
            <v>1.4</v>
          </cell>
          <cell r="AI968">
            <v>43.5</v>
          </cell>
          <cell r="AJ968">
            <v>46.5</v>
          </cell>
        </row>
        <row r="969">
          <cell r="B969" t="str">
            <v>C874PiprNOEC</v>
          </cell>
          <cell r="C969" t="str">
            <v>Norberg-King 1989</v>
          </cell>
          <cell r="D969">
            <v>1989</v>
          </cell>
          <cell r="E969" t="str">
            <v>Pimephales promelas</v>
          </cell>
          <cell r="F969" t="str">
            <v xml:space="preserve">Pimephales </v>
          </cell>
          <cell r="G969" t="str">
            <v>promelas</v>
          </cell>
          <cell r="H969"/>
          <cell r="I969" t="str">
            <v>fish</v>
          </cell>
          <cell r="J969" t="str">
            <v>&lt;24-hr</v>
          </cell>
          <cell r="K969" t="str">
            <v>growth</v>
          </cell>
          <cell r="L969" t="str">
            <v>NOEC</v>
          </cell>
          <cell r="M969" t="str">
            <v>ZnSO4</v>
          </cell>
          <cell r="N969" t="str">
            <v>Measured-at least three times</v>
          </cell>
          <cell r="O969" t="str">
            <v>flow through</v>
          </cell>
          <cell r="P969" t="str">
            <v>Chronic</v>
          </cell>
          <cell r="Q969" t="str">
            <v>7-d</v>
          </cell>
          <cell r="R969" t="str">
            <v>Three times per day - brine shrimp nauplii</v>
          </cell>
          <cell r="S969" t="str">
            <v>N-Lake Superior; sand and carbon filtered and UV sterilized</v>
          </cell>
          <cell r="T969"/>
          <cell r="U969">
            <v>25</v>
          </cell>
          <cell r="V969">
            <v>7.5</v>
          </cell>
          <cell r="W969" t="str">
            <v/>
          </cell>
          <cell r="X969">
            <v>129</v>
          </cell>
          <cell r="Y969">
            <v>127.194</v>
          </cell>
          <cell r="Z969" t="str">
            <v/>
          </cell>
          <cell r="AA969">
            <v>2.65</v>
          </cell>
          <cell r="AB969">
            <v>10</v>
          </cell>
          <cell r="AC969">
            <v>13.87</v>
          </cell>
          <cell r="AD969">
            <v>2.9</v>
          </cell>
          <cell r="AE969">
            <v>1.5</v>
          </cell>
          <cell r="AF969">
            <v>0.5</v>
          </cell>
          <cell r="AG969">
            <v>3.9</v>
          </cell>
          <cell r="AH969">
            <v>1.4</v>
          </cell>
          <cell r="AI969">
            <v>43.5</v>
          </cell>
          <cell r="AJ969">
            <v>46.5</v>
          </cell>
        </row>
        <row r="970">
          <cell r="B970" t="str">
            <v>C875PiprNOEC</v>
          </cell>
          <cell r="C970" t="str">
            <v>Norberg-King 1989</v>
          </cell>
          <cell r="D970">
            <v>1989</v>
          </cell>
          <cell r="E970" t="str">
            <v>Pimephales promelas</v>
          </cell>
          <cell r="F970" t="str">
            <v xml:space="preserve">Pimephales </v>
          </cell>
          <cell r="G970" t="str">
            <v>promelas</v>
          </cell>
          <cell r="H970"/>
          <cell r="I970" t="str">
            <v>fish</v>
          </cell>
          <cell r="J970" t="str">
            <v>&lt;24-hr</v>
          </cell>
          <cell r="K970" t="str">
            <v>growth</v>
          </cell>
          <cell r="L970" t="str">
            <v>NOEC</v>
          </cell>
          <cell r="M970" t="str">
            <v>ZnSO4</v>
          </cell>
          <cell r="N970" t="str">
            <v>Measured-at least three times</v>
          </cell>
          <cell r="O970" t="str">
            <v>flow through</v>
          </cell>
          <cell r="P970" t="str">
            <v>Chronic</v>
          </cell>
          <cell r="Q970" t="str">
            <v>7-d</v>
          </cell>
          <cell r="R970" t="str">
            <v>Three times per day - brine shrimp nauplii</v>
          </cell>
          <cell r="S970" t="str">
            <v>N-Lake Superior; sand and carbon filtered and UV sterilized</v>
          </cell>
          <cell r="T970"/>
          <cell r="U970">
            <v>25</v>
          </cell>
          <cell r="V970">
            <v>7.5</v>
          </cell>
          <cell r="W970" t="str">
            <v/>
          </cell>
          <cell r="X970">
            <v>277</v>
          </cell>
          <cell r="Y970">
            <v>273.12200000000001</v>
          </cell>
          <cell r="Z970" t="str">
            <v/>
          </cell>
          <cell r="AA970">
            <v>2.65</v>
          </cell>
          <cell r="AB970">
            <v>10</v>
          </cell>
          <cell r="AC970">
            <v>13.87</v>
          </cell>
          <cell r="AD970">
            <v>2.9</v>
          </cell>
          <cell r="AE970">
            <v>1.5</v>
          </cell>
          <cell r="AF970">
            <v>0.5</v>
          </cell>
          <cell r="AG970">
            <v>3.9</v>
          </cell>
          <cell r="AH970">
            <v>1.4</v>
          </cell>
          <cell r="AI970">
            <v>43.5</v>
          </cell>
          <cell r="AJ970">
            <v>46.5</v>
          </cell>
        </row>
        <row r="971">
          <cell r="B971" t="str">
            <v>C876PiprNOEC</v>
          </cell>
          <cell r="C971" t="str">
            <v>Norberg-King 1989</v>
          </cell>
          <cell r="D971">
            <v>1989</v>
          </cell>
          <cell r="E971" t="str">
            <v>Pimephales promelas</v>
          </cell>
          <cell r="F971" t="str">
            <v xml:space="preserve">Pimephales </v>
          </cell>
          <cell r="G971" t="str">
            <v>promelas</v>
          </cell>
          <cell r="H971"/>
          <cell r="I971" t="str">
            <v>fish</v>
          </cell>
          <cell r="J971" t="str">
            <v>&lt;24-hr</v>
          </cell>
          <cell r="K971" t="str">
            <v>growth</v>
          </cell>
          <cell r="L971" t="str">
            <v>NOEC</v>
          </cell>
          <cell r="M971" t="str">
            <v>ZnSO4</v>
          </cell>
          <cell r="N971" t="str">
            <v>Measured-at least three times</v>
          </cell>
          <cell r="O971" t="str">
            <v>flow through</v>
          </cell>
          <cell r="P971" t="str">
            <v>Chronic</v>
          </cell>
          <cell r="Q971" t="str">
            <v>7-d</v>
          </cell>
          <cell r="R971" t="str">
            <v>Three times per day - brine shrimp nauplii</v>
          </cell>
          <cell r="S971" t="str">
            <v>N-Lake Superior; sand and carbon filtered and UV sterilized</v>
          </cell>
          <cell r="T971"/>
          <cell r="U971">
            <v>25</v>
          </cell>
          <cell r="V971">
            <v>7.5</v>
          </cell>
          <cell r="W971" t="str">
            <v/>
          </cell>
          <cell r="X971">
            <v>291</v>
          </cell>
          <cell r="Y971">
            <v>286.92599999999999</v>
          </cell>
          <cell r="Z971" t="str">
            <v/>
          </cell>
          <cell r="AA971">
            <v>2.65</v>
          </cell>
          <cell r="AB971">
            <v>10</v>
          </cell>
          <cell r="AC971">
            <v>13.87</v>
          </cell>
          <cell r="AD971">
            <v>2.9</v>
          </cell>
          <cell r="AE971">
            <v>1.5</v>
          </cell>
          <cell r="AF971">
            <v>0.5</v>
          </cell>
          <cell r="AG971">
            <v>3.9</v>
          </cell>
          <cell r="AH971">
            <v>1.4</v>
          </cell>
          <cell r="AI971">
            <v>43.5</v>
          </cell>
          <cell r="AJ971">
            <v>46.5</v>
          </cell>
        </row>
        <row r="972">
          <cell r="B972" t="str">
            <v>C877PiprNOEC</v>
          </cell>
          <cell r="C972" t="str">
            <v>Norberg-King 1989</v>
          </cell>
          <cell r="D972">
            <v>1989</v>
          </cell>
          <cell r="E972" t="str">
            <v>Pimephales promelas</v>
          </cell>
          <cell r="F972" t="str">
            <v xml:space="preserve">Pimephales </v>
          </cell>
          <cell r="G972" t="str">
            <v>promelas</v>
          </cell>
          <cell r="H972"/>
          <cell r="I972" t="str">
            <v>fish</v>
          </cell>
          <cell r="J972" t="str">
            <v>&lt;24-hr</v>
          </cell>
          <cell r="K972" t="str">
            <v>growth</v>
          </cell>
          <cell r="L972" t="str">
            <v>NOEC</v>
          </cell>
          <cell r="M972" t="str">
            <v>ZnSO4</v>
          </cell>
          <cell r="N972" t="str">
            <v>Measured-at least three times</v>
          </cell>
          <cell r="O972" t="str">
            <v>renewal</v>
          </cell>
          <cell r="P972" t="str">
            <v>Chronic</v>
          </cell>
          <cell r="Q972" t="str">
            <v>7-d</v>
          </cell>
          <cell r="R972" t="str">
            <v>Three times per day - brine shrimp nauplii</v>
          </cell>
          <cell r="S972" t="str">
            <v>N-Lake Superior; sand and carbon filtered and UV sterilized</v>
          </cell>
          <cell r="T972"/>
          <cell r="U972">
            <v>25</v>
          </cell>
          <cell r="V972">
            <v>7.5</v>
          </cell>
          <cell r="W972" t="str">
            <v/>
          </cell>
          <cell r="X972">
            <v>128</v>
          </cell>
          <cell r="Y972">
            <v>126.208</v>
          </cell>
          <cell r="Z972" t="str">
            <v/>
          </cell>
          <cell r="AA972">
            <v>2.65</v>
          </cell>
          <cell r="AB972">
            <v>10</v>
          </cell>
          <cell r="AC972">
            <v>13.87</v>
          </cell>
          <cell r="AD972">
            <v>2.9</v>
          </cell>
          <cell r="AE972">
            <v>1.5</v>
          </cell>
          <cell r="AF972">
            <v>0.5</v>
          </cell>
          <cell r="AG972">
            <v>3.9</v>
          </cell>
          <cell r="AH972">
            <v>1.4</v>
          </cell>
          <cell r="AI972">
            <v>43.5</v>
          </cell>
          <cell r="AJ972">
            <v>46.5</v>
          </cell>
        </row>
        <row r="973">
          <cell r="B973" t="str">
            <v>C878PoreEC20</v>
          </cell>
          <cell r="C973" t="str">
            <v>Pierson 1981</v>
          </cell>
          <cell r="D973">
            <v>1981</v>
          </cell>
          <cell r="E973" t="str">
            <v>Poecilia reticulata</v>
          </cell>
          <cell r="F973" t="str">
            <v xml:space="preserve">Poecilia </v>
          </cell>
          <cell r="G973" t="str">
            <v>reticulata</v>
          </cell>
          <cell r="H973"/>
          <cell r="I973" t="str">
            <v>fish</v>
          </cell>
          <cell r="J973" t="str">
            <v>life cycle</v>
          </cell>
          <cell r="K973" t="str">
            <v>growth</v>
          </cell>
          <cell r="L973" t="str">
            <v>EC20</v>
          </cell>
          <cell r="M973" t="str">
            <v>ZnSO4</v>
          </cell>
          <cell r="N973"/>
          <cell r="O973" t="str">
            <v>flow through</v>
          </cell>
          <cell r="P973" t="str">
            <v>Chronic</v>
          </cell>
          <cell r="Q973" t="str">
            <v>134-d</v>
          </cell>
          <cell r="R973" t="str">
            <v>definitely fed</v>
          </cell>
          <cell r="S973" t="str">
            <v>N-Lake Washington Water</v>
          </cell>
          <cell r="T973"/>
          <cell r="U973">
            <v>25.1</v>
          </cell>
          <cell r="V973">
            <v>7.16</v>
          </cell>
          <cell r="W973" t="str">
            <v/>
          </cell>
          <cell r="X973">
            <v>125</v>
          </cell>
          <cell r="Y973">
            <v>123.25</v>
          </cell>
          <cell r="Z973" t="str">
            <v/>
          </cell>
          <cell r="AA973">
            <v>3.1</v>
          </cell>
          <cell r="AB973">
            <v>10</v>
          </cell>
          <cell r="AC973">
            <v>7</v>
          </cell>
          <cell r="AD973">
            <v>3.1</v>
          </cell>
          <cell r="AE973">
            <v>4.3</v>
          </cell>
          <cell r="AF973">
            <v>1</v>
          </cell>
          <cell r="AG973">
            <v>2.1341463414634148</v>
          </cell>
          <cell r="AH973">
            <v>1.4</v>
          </cell>
          <cell r="AI973">
            <v>33.5</v>
          </cell>
          <cell r="AJ973">
            <v>42.4</v>
          </cell>
        </row>
        <row r="974">
          <cell r="B974" t="str">
            <v>C879PoreLOEC</v>
          </cell>
          <cell r="C974" t="str">
            <v>Pierson 1981</v>
          </cell>
          <cell r="D974">
            <v>1981</v>
          </cell>
          <cell r="E974" t="str">
            <v>Poecilia reticulata</v>
          </cell>
          <cell r="F974" t="str">
            <v xml:space="preserve">Poecilia </v>
          </cell>
          <cell r="G974" t="str">
            <v>reticulata</v>
          </cell>
          <cell r="H974"/>
          <cell r="I974" t="str">
            <v>fish</v>
          </cell>
          <cell r="J974" t="str">
            <v>life cycle</v>
          </cell>
          <cell r="K974" t="str">
            <v>growth</v>
          </cell>
          <cell r="L974" t="str">
            <v>LOEC</v>
          </cell>
          <cell r="M974"/>
          <cell r="N974"/>
          <cell r="O974" t="str">
            <v>flow through</v>
          </cell>
          <cell r="P974" t="str">
            <v>Chronic</v>
          </cell>
          <cell r="Q974" t="str">
            <v>134-d</v>
          </cell>
          <cell r="R974"/>
          <cell r="S974" t="str">
            <v>WIP</v>
          </cell>
          <cell r="T974"/>
          <cell r="U974" t="str">
            <v/>
          </cell>
          <cell r="V974" t="str">
            <v/>
          </cell>
          <cell r="W974" t="str">
            <v>&gt;</v>
          </cell>
          <cell r="X974" t="str">
            <v/>
          </cell>
          <cell r="Y974">
            <v>173</v>
          </cell>
          <cell r="Z974" t="str">
            <v/>
          </cell>
          <cell r="AA974" t="str">
            <v/>
          </cell>
          <cell r="AB974" t="str">
            <v/>
          </cell>
          <cell r="AC974" t="str">
            <v/>
          </cell>
          <cell r="AD974" t="str">
            <v/>
          </cell>
          <cell r="AE974" t="str">
            <v/>
          </cell>
          <cell r="AF974" t="str">
            <v/>
          </cell>
          <cell r="AG974" t="str">
            <v/>
          </cell>
          <cell r="AH974" t="str">
            <v/>
          </cell>
          <cell r="AI974" t="str">
            <v/>
          </cell>
          <cell r="AJ974">
            <v>30</v>
          </cell>
        </row>
        <row r="975">
          <cell r="B975" t="str">
            <v>C880PojeNOEC</v>
          </cell>
          <cell r="C975" t="str">
            <v>Dorgelo et al. 1995</v>
          </cell>
          <cell r="D975">
            <v>1995</v>
          </cell>
          <cell r="E975" t="str">
            <v>Potamopyrgus jenkinsi</v>
          </cell>
          <cell r="F975" t="str">
            <v xml:space="preserve">Potamopyrgus </v>
          </cell>
          <cell r="G975" t="str">
            <v>jenkinsi</v>
          </cell>
          <cell r="H975"/>
          <cell r="I975" t="str">
            <v>invertebrate</v>
          </cell>
          <cell r="J975" t="str">
            <v>1.7 cm</v>
          </cell>
          <cell r="K975" t="str">
            <v>growth</v>
          </cell>
          <cell r="L975" t="str">
            <v>NOEC</v>
          </cell>
          <cell r="M975" t="str">
            <v>ZnCl2</v>
          </cell>
          <cell r="N975" t="str">
            <v>Total Zn before and after water renewals</v>
          </cell>
          <cell r="O975" t="str">
            <v>renewal</v>
          </cell>
          <cell r="P975" t="str">
            <v>Chronic</v>
          </cell>
          <cell r="Q975" t="str">
            <v>16-wk</v>
          </cell>
          <cell r="R975"/>
          <cell r="S975" t="str">
            <v>N-Filtered Lake Maarsseveen water</v>
          </cell>
          <cell r="T975"/>
          <cell r="U975">
            <v>15</v>
          </cell>
          <cell r="V975">
            <v>8</v>
          </cell>
          <cell r="W975" t="str">
            <v/>
          </cell>
          <cell r="X975">
            <v>72</v>
          </cell>
          <cell r="Y975">
            <v>70.992000000000004</v>
          </cell>
          <cell r="Z975" t="str">
            <v/>
          </cell>
          <cell r="AA975">
            <v>4.3</v>
          </cell>
          <cell r="AB975">
            <v>10</v>
          </cell>
          <cell r="AC975">
            <v>63.6</v>
          </cell>
          <cell r="AD975">
            <v>17.329700272479563</v>
          </cell>
          <cell r="AE975">
            <v>18.8</v>
          </cell>
          <cell r="AF975">
            <v>9.9530516431924898</v>
          </cell>
          <cell r="AG975">
            <v>30.576923076923077</v>
          </cell>
          <cell r="AH975">
            <v>41</v>
          </cell>
          <cell r="AI975">
            <v>75.900000000000006</v>
          </cell>
          <cell r="AJ975">
            <v>230.17290572207085</v>
          </cell>
        </row>
        <row r="976">
          <cell r="B976" t="str">
            <v>C881PojeLOEC</v>
          </cell>
          <cell r="C976" t="str">
            <v>Dorgelo et al. 1995</v>
          </cell>
          <cell r="D976">
            <v>1995</v>
          </cell>
          <cell r="E976" t="str">
            <v>Potamopyrgus jenkinsi</v>
          </cell>
          <cell r="F976" t="str">
            <v xml:space="preserve">Potamopyrgus </v>
          </cell>
          <cell r="G976" t="str">
            <v>jenkinsi</v>
          </cell>
          <cell r="H976"/>
          <cell r="I976" t="str">
            <v>invertebrate</v>
          </cell>
          <cell r="J976" t="str">
            <v>1.7 cm</v>
          </cell>
          <cell r="K976" t="str">
            <v>growth</v>
          </cell>
          <cell r="L976" t="str">
            <v>LOEC</v>
          </cell>
          <cell r="M976" t="str">
            <v>ZnCl2</v>
          </cell>
          <cell r="N976" t="str">
            <v>Total Zn before and after water renewals</v>
          </cell>
          <cell r="O976" t="str">
            <v>renewal</v>
          </cell>
          <cell r="P976" t="str">
            <v>Chronic</v>
          </cell>
          <cell r="Q976" t="str">
            <v>16-wk</v>
          </cell>
          <cell r="R976"/>
          <cell r="S976" t="str">
            <v>N-Filtered Lake Maarsseveen water</v>
          </cell>
          <cell r="T976"/>
          <cell r="U976">
            <v>15</v>
          </cell>
          <cell r="V976">
            <v>8</v>
          </cell>
          <cell r="W976" t="str">
            <v/>
          </cell>
          <cell r="X976">
            <v>115</v>
          </cell>
          <cell r="Y976">
            <v>113.39</v>
          </cell>
          <cell r="Z976" t="str">
            <v/>
          </cell>
          <cell r="AA976">
            <v>4.3</v>
          </cell>
          <cell r="AB976">
            <v>10</v>
          </cell>
          <cell r="AC976">
            <v>63.6</v>
          </cell>
          <cell r="AD976">
            <v>17.329700272479563</v>
          </cell>
          <cell r="AE976">
            <v>18.8</v>
          </cell>
          <cell r="AF976">
            <v>9.9530516431924898</v>
          </cell>
          <cell r="AG976">
            <v>30.576923076923077</v>
          </cell>
          <cell r="AH976">
            <v>41</v>
          </cell>
          <cell r="AI976">
            <v>75.900000000000006</v>
          </cell>
          <cell r="AJ976">
            <v>230.17290572207085</v>
          </cell>
        </row>
        <row r="977">
          <cell r="B977" t="str">
            <v>C882RasuLOEC</v>
          </cell>
          <cell r="C977" t="str">
            <v>De Schamphelaere et al. 2003</v>
          </cell>
          <cell r="D977">
            <v>2003</v>
          </cell>
          <cell r="E977" t="str">
            <v>Raphidocelis subcapitata</v>
          </cell>
          <cell r="F977" t="str">
            <v xml:space="preserve">Raphidocelis </v>
          </cell>
          <cell r="G977" t="str">
            <v>subcapitata</v>
          </cell>
          <cell r="H977"/>
          <cell r="I977" t="str">
            <v>algae</v>
          </cell>
          <cell r="J977" t="str">
            <v>NR</v>
          </cell>
          <cell r="K977" t="str">
            <v>growth</v>
          </cell>
          <cell r="L977" t="str">
            <v>LOEC</v>
          </cell>
          <cell r="M977" t="str">
            <v>ZnCl2</v>
          </cell>
          <cell r="N977" t="str">
            <v>Measured - start and end</v>
          </cell>
          <cell r="O977" t="str">
            <v>static</v>
          </cell>
          <cell r="P977" t="str">
            <v>Chronic</v>
          </cell>
          <cell r="Q977" t="str">
            <v>72-hr</v>
          </cell>
          <cell r="R977" t="str">
            <v>None</v>
          </cell>
          <cell r="S977" t="str">
            <v>S-chemistry provided</v>
          </cell>
          <cell r="T977"/>
          <cell r="U977">
            <v>23</v>
          </cell>
          <cell r="V977">
            <v>7.5</v>
          </cell>
          <cell r="W977" t="str">
            <v/>
          </cell>
          <cell r="X977" t="str">
            <v/>
          </cell>
          <cell r="Y977">
            <v>13.1</v>
          </cell>
          <cell r="Z977" t="str">
            <v/>
          </cell>
          <cell r="AA977">
            <v>0.3</v>
          </cell>
          <cell r="AB977">
            <v>10</v>
          </cell>
          <cell r="AC977">
            <v>10</v>
          </cell>
          <cell r="AD977">
            <v>3</v>
          </cell>
          <cell r="AE977">
            <v>62</v>
          </cell>
          <cell r="AF977">
            <v>0.47</v>
          </cell>
          <cell r="AG977">
            <v>5.9</v>
          </cell>
          <cell r="AH977">
            <v>32</v>
          </cell>
          <cell r="AI977">
            <v>28</v>
          </cell>
          <cell r="AJ977">
            <v>37.200000000000003</v>
          </cell>
        </row>
        <row r="978">
          <cell r="B978" t="str">
            <v>C883RasuLOEC</v>
          </cell>
          <cell r="C978" t="str">
            <v>De Schamphelaere et al. 2003</v>
          </cell>
          <cell r="D978">
            <v>2003</v>
          </cell>
          <cell r="E978" t="str">
            <v>Raphidocelis subcapitata</v>
          </cell>
          <cell r="F978" t="str">
            <v xml:space="preserve">Raphidocelis </v>
          </cell>
          <cell r="G978" t="str">
            <v>subcapitata</v>
          </cell>
          <cell r="H978"/>
          <cell r="I978" t="str">
            <v>algae</v>
          </cell>
          <cell r="J978" t="str">
            <v>NR</v>
          </cell>
          <cell r="K978" t="str">
            <v>growth</v>
          </cell>
          <cell r="L978" t="str">
            <v>LOEC</v>
          </cell>
          <cell r="M978" t="str">
            <v>ZnCl2</v>
          </cell>
          <cell r="N978" t="str">
            <v>Measured - start and end</v>
          </cell>
          <cell r="O978" t="str">
            <v>static</v>
          </cell>
          <cell r="P978" t="str">
            <v>Chronic</v>
          </cell>
          <cell r="Q978" t="str">
            <v>72-hr</v>
          </cell>
          <cell r="R978" t="str">
            <v>None</v>
          </cell>
          <cell r="S978" t="str">
            <v>S-chemistry provided</v>
          </cell>
          <cell r="T978"/>
          <cell r="U978">
            <v>23</v>
          </cell>
          <cell r="V978">
            <v>7.5</v>
          </cell>
          <cell r="W978" t="str">
            <v/>
          </cell>
          <cell r="X978" t="str">
            <v/>
          </cell>
          <cell r="Y978">
            <v>11.5</v>
          </cell>
          <cell r="Z978" t="str">
            <v/>
          </cell>
          <cell r="AA978">
            <v>0.3</v>
          </cell>
          <cell r="AB978">
            <v>10</v>
          </cell>
          <cell r="AC978">
            <v>20</v>
          </cell>
          <cell r="AD978">
            <v>3</v>
          </cell>
          <cell r="AE978">
            <v>62</v>
          </cell>
          <cell r="AF978">
            <v>0.47</v>
          </cell>
          <cell r="AG978">
            <v>5.9</v>
          </cell>
          <cell r="AH978">
            <v>32</v>
          </cell>
          <cell r="AI978">
            <v>28</v>
          </cell>
          <cell r="AJ978">
            <v>62.2</v>
          </cell>
        </row>
        <row r="979">
          <cell r="B979" t="str">
            <v>C884RasuLOEC</v>
          </cell>
          <cell r="C979" t="str">
            <v>De Schamphelaere et al. 2003</v>
          </cell>
          <cell r="D979">
            <v>2003</v>
          </cell>
          <cell r="E979" t="str">
            <v>Raphidocelis subcapitata</v>
          </cell>
          <cell r="F979" t="str">
            <v xml:space="preserve">Raphidocelis </v>
          </cell>
          <cell r="G979" t="str">
            <v>subcapitata</v>
          </cell>
          <cell r="H979"/>
          <cell r="I979" t="str">
            <v>algae</v>
          </cell>
          <cell r="J979" t="str">
            <v>NR</v>
          </cell>
          <cell r="K979" t="str">
            <v>growth</v>
          </cell>
          <cell r="L979" t="str">
            <v>LOEC</v>
          </cell>
          <cell r="M979" t="str">
            <v>ZnCl2</v>
          </cell>
          <cell r="N979" t="str">
            <v>Measured - start and end</v>
          </cell>
          <cell r="O979" t="str">
            <v>static</v>
          </cell>
          <cell r="P979" t="str">
            <v>Chronic</v>
          </cell>
          <cell r="Q979" t="str">
            <v>72-hr</v>
          </cell>
          <cell r="R979" t="str">
            <v>None</v>
          </cell>
          <cell r="S979" t="str">
            <v>S-chemistry provided</v>
          </cell>
          <cell r="T979"/>
          <cell r="U979">
            <v>23</v>
          </cell>
          <cell r="V979">
            <v>7.5</v>
          </cell>
          <cell r="W979" t="str">
            <v/>
          </cell>
          <cell r="X979" t="str">
            <v/>
          </cell>
          <cell r="Y979">
            <v>11.9</v>
          </cell>
          <cell r="Z979" t="str">
            <v/>
          </cell>
          <cell r="AA979">
            <v>0.3</v>
          </cell>
          <cell r="AB979">
            <v>10</v>
          </cell>
          <cell r="AC979">
            <v>40</v>
          </cell>
          <cell r="AD979">
            <v>3</v>
          </cell>
          <cell r="AE979">
            <v>62</v>
          </cell>
          <cell r="AF979">
            <v>0.47</v>
          </cell>
          <cell r="AG979">
            <v>5.9</v>
          </cell>
          <cell r="AH979">
            <v>85</v>
          </cell>
          <cell r="AI979">
            <v>28</v>
          </cell>
          <cell r="AJ979">
            <v>112.23399999999999</v>
          </cell>
        </row>
        <row r="980">
          <cell r="B980" t="str">
            <v>C885RasuLOEC</v>
          </cell>
          <cell r="C980" t="str">
            <v>De Schamphelaere et al. 2003</v>
          </cell>
          <cell r="D980">
            <v>2003</v>
          </cell>
          <cell r="E980" t="str">
            <v>Raphidocelis subcapitata</v>
          </cell>
          <cell r="F980" t="str">
            <v xml:space="preserve">Raphidocelis </v>
          </cell>
          <cell r="G980" t="str">
            <v>subcapitata</v>
          </cell>
          <cell r="H980"/>
          <cell r="I980" t="str">
            <v>algae</v>
          </cell>
          <cell r="J980" t="str">
            <v>NR</v>
          </cell>
          <cell r="K980" t="str">
            <v>growth</v>
          </cell>
          <cell r="L980" t="str">
            <v>LOEC</v>
          </cell>
          <cell r="M980" t="str">
            <v>ZnCl2</v>
          </cell>
          <cell r="N980" t="str">
            <v>Measured - start and end</v>
          </cell>
          <cell r="O980" t="str">
            <v>static</v>
          </cell>
          <cell r="P980" t="str">
            <v>Chronic</v>
          </cell>
          <cell r="Q980" t="str">
            <v>72-hr</v>
          </cell>
          <cell r="R980" t="str">
            <v>None</v>
          </cell>
          <cell r="S980" t="str">
            <v>S-chemistry provided</v>
          </cell>
          <cell r="T980"/>
          <cell r="U980">
            <v>23</v>
          </cell>
          <cell r="V980">
            <v>7.5</v>
          </cell>
          <cell r="W980" t="str">
            <v/>
          </cell>
          <cell r="X980" t="str">
            <v/>
          </cell>
          <cell r="Y980">
            <v>10.5</v>
          </cell>
          <cell r="Z980" t="str">
            <v/>
          </cell>
          <cell r="AA980">
            <v>0.3</v>
          </cell>
          <cell r="AB980">
            <v>10</v>
          </cell>
          <cell r="AC980">
            <v>60</v>
          </cell>
          <cell r="AD980">
            <v>3</v>
          </cell>
          <cell r="AE980">
            <v>62</v>
          </cell>
          <cell r="AF980">
            <v>0.47</v>
          </cell>
          <cell r="AG980">
            <v>5.9</v>
          </cell>
          <cell r="AH980">
            <v>120</v>
          </cell>
          <cell r="AI980">
            <v>28</v>
          </cell>
          <cell r="AJ980">
            <v>162.17400000000001</v>
          </cell>
        </row>
        <row r="981">
          <cell r="B981" t="str">
            <v>C886RasuLOEC</v>
          </cell>
          <cell r="C981" t="str">
            <v>De Schamphelaere et al. 2003</v>
          </cell>
          <cell r="D981">
            <v>2003</v>
          </cell>
          <cell r="E981" t="str">
            <v>Raphidocelis subcapitata</v>
          </cell>
          <cell r="F981" t="str">
            <v xml:space="preserve">Raphidocelis </v>
          </cell>
          <cell r="G981" t="str">
            <v>subcapitata</v>
          </cell>
          <cell r="H981"/>
          <cell r="I981" t="str">
            <v>algae</v>
          </cell>
          <cell r="J981" t="str">
            <v>NR</v>
          </cell>
          <cell r="K981" t="str">
            <v>growth</v>
          </cell>
          <cell r="L981" t="str">
            <v>LOEC</v>
          </cell>
          <cell r="M981" t="str">
            <v>ZnCl2</v>
          </cell>
          <cell r="N981" t="str">
            <v>Measured - start and end</v>
          </cell>
          <cell r="O981" t="str">
            <v>static</v>
          </cell>
          <cell r="P981" t="str">
            <v>Chronic</v>
          </cell>
          <cell r="Q981" t="str">
            <v>72-hr</v>
          </cell>
          <cell r="R981" t="str">
            <v>None</v>
          </cell>
          <cell r="S981" t="str">
            <v>S-chemistry provided</v>
          </cell>
          <cell r="T981"/>
          <cell r="U981">
            <v>23</v>
          </cell>
          <cell r="V981">
            <v>7.5</v>
          </cell>
          <cell r="W981" t="str">
            <v/>
          </cell>
          <cell r="X981" t="str">
            <v/>
          </cell>
          <cell r="Y981">
            <v>11</v>
          </cell>
          <cell r="Z981" t="str">
            <v/>
          </cell>
          <cell r="AA981">
            <v>0.3</v>
          </cell>
          <cell r="AB981">
            <v>10</v>
          </cell>
          <cell r="AC981">
            <v>80</v>
          </cell>
          <cell r="AD981">
            <v>3</v>
          </cell>
          <cell r="AE981">
            <v>62</v>
          </cell>
          <cell r="AF981">
            <v>0.47</v>
          </cell>
          <cell r="AG981">
            <v>5.9</v>
          </cell>
          <cell r="AH981">
            <v>156</v>
          </cell>
          <cell r="AI981">
            <v>28</v>
          </cell>
          <cell r="AJ981">
            <v>212.114</v>
          </cell>
        </row>
        <row r="982">
          <cell r="B982" t="str">
            <v>C887RasuLOEC</v>
          </cell>
          <cell r="C982" t="str">
            <v>De Schamphelaere et al. 2003</v>
          </cell>
          <cell r="D982">
            <v>2003</v>
          </cell>
          <cell r="E982" t="str">
            <v>Raphidocelis subcapitata</v>
          </cell>
          <cell r="F982" t="str">
            <v xml:space="preserve">Raphidocelis </v>
          </cell>
          <cell r="G982" t="str">
            <v>subcapitata</v>
          </cell>
          <cell r="H982"/>
          <cell r="I982" t="str">
            <v>algae</v>
          </cell>
          <cell r="J982" t="str">
            <v>NR</v>
          </cell>
          <cell r="K982" t="str">
            <v>growth</v>
          </cell>
          <cell r="L982" t="str">
            <v>LOEC</v>
          </cell>
          <cell r="M982" t="str">
            <v>ZnCl2</v>
          </cell>
          <cell r="N982" t="str">
            <v>Measured - start and end</v>
          </cell>
          <cell r="O982" t="str">
            <v>static</v>
          </cell>
          <cell r="P982" t="str">
            <v>Chronic</v>
          </cell>
          <cell r="Q982" t="str">
            <v>72-hr</v>
          </cell>
          <cell r="R982" t="str">
            <v>None</v>
          </cell>
          <cell r="S982" t="str">
            <v>S-chemistry provided</v>
          </cell>
          <cell r="T982"/>
          <cell r="U982">
            <v>23</v>
          </cell>
          <cell r="V982">
            <v>7.5</v>
          </cell>
          <cell r="W982" t="str">
            <v/>
          </cell>
          <cell r="X982" t="str">
            <v/>
          </cell>
          <cell r="Y982">
            <v>9.9</v>
          </cell>
          <cell r="Z982" t="str">
            <v/>
          </cell>
          <cell r="AA982">
            <v>0.3</v>
          </cell>
          <cell r="AB982">
            <v>10</v>
          </cell>
          <cell r="AC982">
            <v>5</v>
          </cell>
          <cell r="AD982">
            <v>6.1</v>
          </cell>
          <cell r="AE982">
            <v>62</v>
          </cell>
          <cell r="AF982">
            <v>0.47</v>
          </cell>
          <cell r="AG982">
            <v>5.9</v>
          </cell>
          <cell r="AH982">
            <v>32</v>
          </cell>
          <cell r="AI982">
            <v>28</v>
          </cell>
          <cell r="AJ982">
            <v>37.200000000000003</v>
          </cell>
        </row>
        <row r="983">
          <cell r="B983" t="str">
            <v>C888RasuLOEC</v>
          </cell>
          <cell r="C983" t="str">
            <v>De Schamphelaere et al. 2003</v>
          </cell>
          <cell r="D983">
            <v>2003</v>
          </cell>
          <cell r="E983" t="str">
            <v>Raphidocelis subcapitata</v>
          </cell>
          <cell r="F983" t="str">
            <v xml:space="preserve">Raphidocelis </v>
          </cell>
          <cell r="G983" t="str">
            <v>subcapitata</v>
          </cell>
          <cell r="H983"/>
          <cell r="I983" t="str">
            <v>algae</v>
          </cell>
          <cell r="J983" t="str">
            <v>NR</v>
          </cell>
          <cell r="K983" t="str">
            <v>growth</v>
          </cell>
          <cell r="L983" t="str">
            <v>LOEC</v>
          </cell>
          <cell r="M983" t="str">
            <v>ZnCl2</v>
          </cell>
          <cell r="N983" t="str">
            <v>Measured - start and end</v>
          </cell>
          <cell r="O983" t="str">
            <v>static</v>
          </cell>
          <cell r="P983" t="str">
            <v>Chronic</v>
          </cell>
          <cell r="Q983" t="str">
            <v>72-hr</v>
          </cell>
          <cell r="R983" t="str">
            <v>None</v>
          </cell>
          <cell r="S983" t="str">
            <v>S-chemistry provided</v>
          </cell>
          <cell r="T983"/>
          <cell r="U983">
            <v>23</v>
          </cell>
          <cell r="V983">
            <v>7.5</v>
          </cell>
          <cell r="W983" t="str">
            <v/>
          </cell>
          <cell r="X983" t="str">
            <v/>
          </cell>
          <cell r="Y983">
            <v>11.9</v>
          </cell>
          <cell r="Z983" t="str">
            <v/>
          </cell>
          <cell r="AA983">
            <v>0.3</v>
          </cell>
          <cell r="AB983">
            <v>10</v>
          </cell>
          <cell r="AC983">
            <v>5</v>
          </cell>
          <cell r="AD983">
            <v>12</v>
          </cell>
          <cell r="AE983">
            <v>62</v>
          </cell>
          <cell r="AF983">
            <v>0.47</v>
          </cell>
          <cell r="AG983">
            <v>5.9</v>
          </cell>
          <cell r="AH983">
            <v>49</v>
          </cell>
          <cell r="AI983">
            <v>28</v>
          </cell>
          <cell r="AJ983">
            <v>61.901000000000003</v>
          </cell>
        </row>
        <row r="984">
          <cell r="B984" t="str">
            <v>C889RasuLOEC</v>
          </cell>
          <cell r="C984" t="str">
            <v>De Schamphelaere et al. 2003</v>
          </cell>
          <cell r="D984">
            <v>2003</v>
          </cell>
          <cell r="E984" t="str">
            <v>Raphidocelis subcapitata</v>
          </cell>
          <cell r="F984" t="str">
            <v xml:space="preserve">Raphidocelis </v>
          </cell>
          <cell r="G984" t="str">
            <v>subcapitata</v>
          </cell>
          <cell r="H984"/>
          <cell r="I984" t="str">
            <v>algae</v>
          </cell>
          <cell r="J984" t="str">
            <v>NR</v>
          </cell>
          <cell r="K984" t="str">
            <v>growth</v>
          </cell>
          <cell r="L984" t="str">
            <v>LOEC</v>
          </cell>
          <cell r="M984" t="str">
            <v>ZnCl2</v>
          </cell>
          <cell r="N984" t="str">
            <v>Measured - start and end</v>
          </cell>
          <cell r="O984" t="str">
            <v>static</v>
          </cell>
          <cell r="P984" t="str">
            <v>Chronic</v>
          </cell>
          <cell r="Q984" t="str">
            <v>72-hr</v>
          </cell>
          <cell r="R984" t="str">
            <v>None</v>
          </cell>
          <cell r="S984" t="str">
            <v>S-chemistry provided</v>
          </cell>
          <cell r="T984"/>
          <cell r="U984">
            <v>23</v>
          </cell>
          <cell r="V984">
            <v>7.5</v>
          </cell>
          <cell r="W984" t="str">
            <v/>
          </cell>
          <cell r="X984" t="str">
            <v/>
          </cell>
          <cell r="Y984">
            <v>10.9</v>
          </cell>
          <cell r="Z984" t="str">
            <v/>
          </cell>
          <cell r="AA984">
            <v>0.3</v>
          </cell>
          <cell r="AB984">
            <v>10</v>
          </cell>
          <cell r="AC984">
            <v>5</v>
          </cell>
          <cell r="AD984">
            <v>24</v>
          </cell>
          <cell r="AE984">
            <v>62</v>
          </cell>
          <cell r="AF984">
            <v>0.47</v>
          </cell>
          <cell r="AG984">
            <v>5.9</v>
          </cell>
          <cell r="AH984">
            <v>85</v>
          </cell>
          <cell r="AI984">
            <v>28</v>
          </cell>
          <cell r="AJ984">
            <v>111.31699999999999</v>
          </cell>
        </row>
        <row r="985">
          <cell r="B985" t="str">
            <v>C890RasuLOEC</v>
          </cell>
          <cell r="C985" t="str">
            <v>De Schamphelaere et al. 2003</v>
          </cell>
          <cell r="D985">
            <v>2003</v>
          </cell>
          <cell r="E985" t="str">
            <v>Raphidocelis subcapitata</v>
          </cell>
          <cell r="F985" t="str">
            <v xml:space="preserve">Raphidocelis </v>
          </cell>
          <cell r="G985" t="str">
            <v>subcapitata</v>
          </cell>
          <cell r="H985"/>
          <cell r="I985" t="str">
            <v>algae</v>
          </cell>
          <cell r="J985" t="str">
            <v>NR</v>
          </cell>
          <cell r="K985" t="str">
            <v>growth</v>
          </cell>
          <cell r="L985" t="str">
            <v>LOEC</v>
          </cell>
          <cell r="M985" t="str">
            <v>ZnCl2</v>
          </cell>
          <cell r="N985" t="str">
            <v>Measured - start and end</v>
          </cell>
          <cell r="O985" t="str">
            <v>static</v>
          </cell>
          <cell r="P985" t="str">
            <v>Chronic</v>
          </cell>
          <cell r="Q985" t="str">
            <v>72-hr</v>
          </cell>
          <cell r="R985" t="str">
            <v>None</v>
          </cell>
          <cell r="S985" t="str">
            <v>S-chemistry provided</v>
          </cell>
          <cell r="T985"/>
          <cell r="U985">
            <v>23</v>
          </cell>
          <cell r="V985">
            <v>7.5</v>
          </cell>
          <cell r="W985" t="str">
            <v/>
          </cell>
          <cell r="X985" t="str">
            <v/>
          </cell>
          <cell r="Y985">
            <v>9.9</v>
          </cell>
          <cell r="Z985" t="str">
            <v/>
          </cell>
          <cell r="AA985">
            <v>0.3</v>
          </cell>
          <cell r="AB985">
            <v>10</v>
          </cell>
          <cell r="AC985">
            <v>5</v>
          </cell>
          <cell r="AD985">
            <v>36</v>
          </cell>
          <cell r="AE985">
            <v>62</v>
          </cell>
          <cell r="AF985">
            <v>0.47</v>
          </cell>
          <cell r="AG985">
            <v>5.9</v>
          </cell>
          <cell r="AH985">
            <v>120</v>
          </cell>
          <cell r="AI985">
            <v>28</v>
          </cell>
          <cell r="AJ985">
            <v>160.733</v>
          </cell>
        </row>
        <row r="986">
          <cell r="B986" t="str">
            <v>C891RasuLOEC</v>
          </cell>
          <cell r="C986" t="str">
            <v>De Schamphelaere et al. 2003</v>
          </cell>
          <cell r="D986">
            <v>2003</v>
          </cell>
          <cell r="E986" t="str">
            <v>Raphidocelis subcapitata</v>
          </cell>
          <cell r="F986" t="str">
            <v xml:space="preserve">Raphidocelis </v>
          </cell>
          <cell r="G986" t="str">
            <v>subcapitata</v>
          </cell>
          <cell r="H986"/>
          <cell r="I986" t="str">
            <v>algae</v>
          </cell>
          <cell r="J986" t="str">
            <v>NR</v>
          </cell>
          <cell r="K986" t="str">
            <v>growth</v>
          </cell>
          <cell r="L986" t="str">
            <v>LOEC</v>
          </cell>
          <cell r="M986" t="str">
            <v>ZnCl2</v>
          </cell>
          <cell r="N986" t="str">
            <v>Measured - start and end</v>
          </cell>
          <cell r="O986" t="str">
            <v>static</v>
          </cell>
          <cell r="P986" t="str">
            <v>Chronic</v>
          </cell>
          <cell r="Q986" t="str">
            <v>72-hr</v>
          </cell>
          <cell r="R986" t="str">
            <v>None</v>
          </cell>
          <cell r="S986" t="str">
            <v>S-chemistry provided</v>
          </cell>
          <cell r="T986"/>
          <cell r="U986">
            <v>23</v>
          </cell>
          <cell r="V986">
            <v>7.5</v>
          </cell>
          <cell r="W986" t="str">
            <v/>
          </cell>
          <cell r="X986" t="str">
            <v/>
          </cell>
          <cell r="Y986">
            <v>13</v>
          </cell>
          <cell r="Z986" t="str">
            <v/>
          </cell>
          <cell r="AA986">
            <v>0.3</v>
          </cell>
          <cell r="AB986">
            <v>10</v>
          </cell>
          <cell r="AC986">
            <v>5</v>
          </cell>
          <cell r="AD986">
            <v>49</v>
          </cell>
          <cell r="AE986">
            <v>62</v>
          </cell>
          <cell r="AF986">
            <v>0.47</v>
          </cell>
          <cell r="AG986">
            <v>5.9</v>
          </cell>
          <cell r="AH986">
            <v>156</v>
          </cell>
          <cell r="AI986">
            <v>28</v>
          </cell>
          <cell r="AJ986">
            <v>214.267</v>
          </cell>
        </row>
        <row r="987">
          <cell r="B987" t="str">
            <v>C892RasuLOEC</v>
          </cell>
          <cell r="C987" t="str">
            <v>De Schamphelaere et al. 2003</v>
          </cell>
          <cell r="D987">
            <v>2003</v>
          </cell>
          <cell r="E987" t="str">
            <v>Raphidocelis subcapitata</v>
          </cell>
          <cell r="F987" t="str">
            <v xml:space="preserve">Raphidocelis </v>
          </cell>
          <cell r="G987" t="str">
            <v>subcapitata</v>
          </cell>
          <cell r="H987"/>
          <cell r="I987" t="str">
            <v>algae</v>
          </cell>
          <cell r="J987" t="str">
            <v>NR</v>
          </cell>
          <cell r="K987" t="str">
            <v>growth</v>
          </cell>
          <cell r="L987" t="str">
            <v>LOEC</v>
          </cell>
          <cell r="M987" t="str">
            <v>ZnCl2</v>
          </cell>
          <cell r="N987" t="str">
            <v>Measured - start and end</v>
          </cell>
          <cell r="O987" t="str">
            <v>static</v>
          </cell>
          <cell r="P987" t="str">
            <v>Chronic</v>
          </cell>
          <cell r="Q987" t="str">
            <v>72-hr</v>
          </cell>
          <cell r="R987" t="str">
            <v>None</v>
          </cell>
          <cell r="S987" t="str">
            <v>S-chemistry provided</v>
          </cell>
          <cell r="T987"/>
          <cell r="U987">
            <v>23</v>
          </cell>
          <cell r="V987">
            <v>7.5</v>
          </cell>
          <cell r="W987" t="str">
            <v/>
          </cell>
          <cell r="X987" t="str">
            <v/>
          </cell>
          <cell r="Y987">
            <v>11.6</v>
          </cell>
          <cell r="Z987" t="str">
            <v/>
          </cell>
          <cell r="AA987">
            <v>0.3</v>
          </cell>
          <cell r="AB987">
            <v>10</v>
          </cell>
          <cell r="AC987">
            <v>5</v>
          </cell>
          <cell r="AD987">
            <v>61</v>
          </cell>
          <cell r="AE987">
            <v>62</v>
          </cell>
          <cell r="AF987">
            <v>0.47</v>
          </cell>
          <cell r="AG987">
            <v>5.9</v>
          </cell>
          <cell r="AH987">
            <v>191</v>
          </cell>
          <cell r="AI987">
            <v>28</v>
          </cell>
          <cell r="AJ987">
            <v>263.68299999999999</v>
          </cell>
        </row>
        <row r="988">
          <cell r="B988" t="str">
            <v>C893RasuLOEC</v>
          </cell>
          <cell r="C988" t="str">
            <v>De Schamphelaere et al. 2003</v>
          </cell>
          <cell r="D988">
            <v>2003</v>
          </cell>
          <cell r="E988" t="str">
            <v>Raphidocelis subcapitata</v>
          </cell>
          <cell r="F988" t="str">
            <v xml:space="preserve">Raphidocelis </v>
          </cell>
          <cell r="G988" t="str">
            <v>subcapitata</v>
          </cell>
          <cell r="H988"/>
          <cell r="I988" t="str">
            <v>algae</v>
          </cell>
          <cell r="J988" t="str">
            <v>NR</v>
          </cell>
          <cell r="K988" t="str">
            <v>growth</v>
          </cell>
          <cell r="L988" t="str">
            <v>LOEC</v>
          </cell>
          <cell r="M988" t="str">
            <v>ZnCl2</v>
          </cell>
          <cell r="N988" t="str">
            <v>Measured - start and end</v>
          </cell>
          <cell r="O988" t="str">
            <v>static</v>
          </cell>
          <cell r="P988" t="str">
            <v>Chronic</v>
          </cell>
          <cell r="Q988" t="str">
            <v>72-hr</v>
          </cell>
          <cell r="R988" t="str">
            <v>None</v>
          </cell>
          <cell r="S988" t="str">
            <v>S-chemistry provided</v>
          </cell>
          <cell r="T988"/>
          <cell r="U988">
            <v>23</v>
          </cell>
          <cell r="V988">
            <v>7.5</v>
          </cell>
          <cell r="W988" t="str">
            <v/>
          </cell>
          <cell r="X988" t="str">
            <v/>
          </cell>
          <cell r="Y988">
            <v>6.7</v>
          </cell>
          <cell r="Z988" t="str">
            <v/>
          </cell>
          <cell r="AA988">
            <v>0.3</v>
          </cell>
          <cell r="AB988">
            <v>10</v>
          </cell>
          <cell r="AC988">
            <v>5</v>
          </cell>
          <cell r="AD988">
            <v>3</v>
          </cell>
          <cell r="AE988">
            <v>62</v>
          </cell>
          <cell r="AF988">
            <v>0.47</v>
          </cell>
          <cell r="AG988">
            <v>5.9</v>
          </cell>
          <cell r="AH988">
            <v>40</v>
          </cell>
          <cell r="AI988">
            <v>28</v>
          </cell>
          <cell r="AJ988">
            <v>24.838999999999999</v>
          </cell>
        </row>
        <row r="989">
          <cell r="B989" t="str">
            <v>C894RasuLOEC</v>
          </cell>
          <cell r="C989" t="str">
            <v>De Schamphelaere et al. 2003</v>
          </cell>
          <cell r="D989">
            <v>2003</v>
          </cell>
          <cell r="E989" t="str">
            <v>Raphidocelis subcapitata</v>
          </cell>
          <cell r="F989" t="str">
            <v xml:space="preserve">Raphidocelis </v>
          </cell>
          <cell r="G989" t="str">
            <v>subcapitata</v>
          </cell>
          <cell r="H989"/>
          <cell r="I989" t="str">
            <v>algae</v>
          </cell>
          <cell r="J989" t="str">
            <v>NR</v>
          </cell>
          <cell r="K989" t="str">
            <v>growth</v>
          </cell>
          <cell r="L989" t="str">
            <v>LOEC</v>
          </cell>
          <cell r="M989" t="str">
            <v>ZnCl2</v>
          </cell>
          <cell r="N989" t="str">
            <v>Measured - start and end</v>
          </cell>
          <cell r="O989" t="str">
            <v>static</v>
          </cell>
          <cell r="P989" t="str">
            <v>Chronic</v>
          </cell>
          <cell r="Q989" t="str">
            <v>72-hr</v>
          </cell>
          <cell r="R989" t="str">
            <v>None</v>
          </cell>
          <cell r="S989" t="str">
            <v>S-chemistry provided</v>
          </cell>
          <cell r="T989"/>
          <cell r="U989">
            <v>23</v>
          </cell>
          <cell r="V989">
            <v>7.5</v>
          </cell>
          <cell r="W989" t="str">
            <v/>
          </cell>
          <cell r="X989" t="str">
            <v/>
          </cell>
          <cell r="Y989">
            <v>6.8</v>
          </cell>
          <cell r="Z989" t="str">
            <v/>
          </cell>
          <cell r="AA989">
            <v>0.3</v>
          </cell>
          <cell r="AB989">
            <v>10</v>
          </cell>
          <cell r="AC989">
            <v>5</v>
          </cell>
          <cell r="AD989">
            <v>3</v>
          </cell>
          <cell r="AE989">
            <v>74</v>
          </cell>
          <cell r="AF989">
            <v>0.47</v>
          </cell>
          <cell r="AG989">
            <v>5.9</v>
          </cell>
          <cell r="AH989">
            <v>58</v>
          </cell>
          <cell r="AI989">
            <v>28</v>
          </cell>
          <cell r="AJ989">
            <v>24.838999999999999</v>
          </cell>
        </row>
        <row r="990">
          <cell r="B990" t="str">
            <v>C895RasuLOEC</v>
          </cell>
          <cell r="C990" t="str">
            <v>De Schamphelaere et al. 2003</v>
          </cell>
          <cell r="D990">
            <v>2003</v>
          </cell>
          <cell r="E990" t="str">
            <v>Raphidocelis subcapitata</v>
          </cell>
          <cell r="F990" t="str">
            <v xml:space="preserve">Raphidocelis </v>
          </cell>
          <cell r="G990" t="str">
            <v>subcapitata</v>
          </cell>
          <cell r="H990"/>
          <cell r="I990" t="str">
            <v>algae</v>
          </cell>
          <cell r="J990" t="str">
            <v>NR</v>
          </cell>
          <cell r="K990" t="str">
            <v>growth</v>
          </cell>
          <cell r="L990" t="str">
            <v>LOEC</v>
          </cell>
          <cell r="M990" t="str">
            <v>ZnCl2</v>
          </cell>
          <cell r="N990" t="str">
            <v>Measured - start and end</v>
          </cell>
          <cell r="O990" t="str">
            <v>static</v>
          </cell>
          <cell r="P990" t="str">
            <v>Chronic</v>
          </cell>
          <cell r="Q990" t="str">
            <v>72-hr</v>
          </cell>
          <cell r="R990" t="str">
            <v>None</v>
          </cell>
          <cell r="S990" t="str">
            <v>S-chemistry provided</v>
          </cell>
          <cell r="T990"/>
          <cell r="U990">
            <v>23</v>
          </cell>
          <cell r="V990">
            <v>7.5</v>
          </cell>
          <cell r="W990" t="str">
            <v/>
          </cell>
          <cell r="X990" t="str">
            <v/>
          </cell>
          <cell r="Y990">
            <v>6.8</v>
          </cell>
          <cell r="Z990" t="str">
            <v/>
          </cell>
          <cell r="AA990">
            <v>0.3</v>
          </cell>
          <cell r="AB990">
            <v>10</v>
          </cell>
          <cell r="AC990">
            <v>5</v>
          </cell>
          <cell r="AD990">
            <v>3</v>
          </cell>
          <cell r="AE990">
            <v>85</v>
          </cell>
          <cell r="AF990">
            <v>0.47</v>
          </cell>
          <cell r="AG990">
            <v>5.9</v>
          </cell>
          <cell r="AH990">
            <v>76</v>
          </cell>
          <cell r="AI990">
            <v>28</v>
          </cell>
          <cell r="AJ990">
            <v>24.838999999999999</v>
          </cell>
        </row>
        <row r="991">
          <cell r="B991" t="str">
            <v>C896RasuLOEC</v>
          </cell>
          <cell r="C991" t="str">
            <v>De Schamphelaere et al. 2003</v>
          </cell>
          <cell r="D991">
            <v>2003</v>
          </cell>
          <cell r="E991" t="str">
            <v>Raphidocelis subcapitata</v>
          </cell>
          <cell r="F991" t="str">
            <v xml:space="preserve">Raphidocelis </v>
          </cell>
          <cell r="G991" t="str">
            <v>subcapitata</v>
          </cell>
          <cell r="H991"/>
          <cell r="I991" t="str">
            <v>algae</v>
          </cell>
          <cell r="J991" t="str">
            <v>NR</v>
          </cell>
          <cell r="K991" t="str">
            <v>growth</v>
          </cell>
          <cell r="L991" t="str">
            <v>LOEC</v>
          </cell>
          <cell r="M991" t="str">
            <v>ZnCl2</v>
          </cell>
          <cell r="N991" t="str">
            <v>Measured - start and end</v>
          </cell>
          <cell r="O991" t="str">
            <v>static</v>
          </cell>
          <cell r="P991" t="str">
            <v>Chronic</v>
          </cell>
          <cell r="Q991" t="str">
            <v>72-hr</v>
          </cell>
          <cell r="R991" t="str">
            <v>None</v>
          </cell>
          <cell r="S991" t="str">
            <v>S-chemistry provided</v>
          </cell>
          <cell r="T991"/>
          <cell r="U991">
            <v>23</v>
          </cell>
          <cell r="V991">
            <v>7.5</v>
          </cell>
          <cell r="W991" t="str">
            <v/>
          </cell>
          <cell r="X991" t="str">
            <v/>
          </cell>
          <cell r="Y991">
            <v>11.1</v>
          </cell>
          <cell r="Z991" t="str">
            <v/>
          </cell>
          <cell r="AA991">
            <v>0.3</v>
          </cell>
          <cell r="AB991">
            <v>10</v>
          </cell>
          <cell r="AC991">
            <v>5</v>
          </cell>
          <cell r="AD991">
            <v>3</v>
          </cell>
          <cell r="AE991">
            <v>108</v>
          </cell>
          <cell r="AF991">
            <v>0.47</v>
          </cell>
          <cell r="AG991">
            <v>5.9</v>
          </cell>
          <cell r="AH991">
            <v>111</v>
          </cell>
          <cell r="AI991">
            <v>28</v>
          </cell>
          <cell r="AJ991">
            <v>24.838999999999999</v>
          </cell>
        </row>
        <row r="992">
          <cell r="B992" t="str">
            <v>C897RasuLOEC</v>
          </cell>
          <cell r="C992" t="str">
            <v>De Schamphelaere et al. 2003</v>
          </cell>
          <cell r="D992">
            <v>2003</v>
          </cell>
          <cell r="E992" t="str">
            <v>Raphidocelis subcapitata</v>
          </cell>
          <cell r="F992" t="str">
            <v xml:space="preserve">Raphidocelis </v>
          </cell>
          <cell r="G992" t="str">
            <v>subcapitata</v>
          </cell>
          <cell r="H992"/>
          <cell r="I992" t="str">
            <v>algae</v>
          </cell>
          <cell r="J992" t="str">
            <v>NR</v>
          </cell>
          <cell r="K992" t="str">
            <v>growth</v>
          </cell>
          <cell r="L992" t="str">
            <v>LOEC</v>
          </cell>
          <cell r="M992" t="str">
            <v>ZnCl2</v>
          </cell>
          <cell r="N992" t="str">
            <v>Measured - start and end</v>
          </cell>
          <cell r="O992" t="str">
            <v>static</v>
          </cell>
          <cell r="P992" t="str">
            <v>Chronic</v>
          </cell>
          <cell r="Q992" t="str">
            <v>72-hr</v>
          </cell>
          <cell r="R992" t="str">
            <v>None</v>
          </cell>
          <cell r="S992" t="str">
            <v>S-chemistry provided</v>
          </cell>
          <cell r="T992"/>
          <cell r="U992">
            <v>23</v>
          </cell>
          <cell r="V992">
            <v>7.5</v>
          </cell>
          <cell r="W992" t="str">
            <v/>
          </cell>
          <cell r="X992" t="str">
            <v/>
          </cell>
          <cell r="Y992">
            <v>7.4</v>
          </cell>
          <cell r="Z992" t="str">
            <v/>
          </cell>
          <cell r="AA992">
            <v>0.3</v>
          </cell>
          <cell r="AB992">
            <v>10</v>
          </cell>
          <cell r="AC992">
            <v>5</v>
          </cell>
          <cell r="AD992">
            <v>3</v>
          </cell>
          <cell r="AE992">
            <v>166</v>
          </cell>
          <cell r="AF992">
            <v>0.47</v>
          </cell>
          <cell r="AG992">
            <v>5.9</v>
          </cell>
          <cell r="AH992">
            <v>200</v>
          </cell>
          <cell r="AI992">
            <v>28</v>
          </cell>
          <cell r="AJ992">
            <v>24.838999999999999</v>
          </cell>
        </row>
        <row r="993">
          <cell r="B993" t="str">
            <v>C898RasuLOEC</v>
          </cell>
          <cell r="C993" t="str">
            <v>De Schamphelaere et al. 2003</v>
          </cell>
          <cell r="D993">
            <v>2003</v>
          </cell>
          <cell r="E993" t="str">
            <v>Raphidocelis subcapitata</v>
          </cell>
          <cell r="F993" t="str">
            <v xml:space="preserve">Raphidocelis </v>
          </cell>
          <cell r="G993" t="str">
            <v>subcapitata</v>
          </cell>
          <cell r="H993"/>
          <cell r="I993" t="str">
            <v>algae</v>
          </cell>
          <cell r="J993" t="str">
            <v>NR</v>
          </cell>
          <cell r="K993" t="str">
            <v>growth</v>
          </cell>
          <cell r="L993" t="str">
            <v>LOEC</v>
          </cell>
          <cell r="M993" t="str">
            <v>ZnCl2</v>
          </cell>
          <cell r="N993" t="str">
            <v>Measured - start and end</v>
          </cell>
          <cell r="O993" t="str">
            <v>static</v>
          </cell>
          <cell r="P993" t="str">
            <v>Chronic</v>
          </cell>
          <cell r="Q993" t="str">
            <v>72-hr</v>
          </cell>
          <cell r="R993" t="str">
            <v>None</v>
          </cell>
          <cell r="S993" t="str">
            <v>S-chemistry provided</v>
          </cell>
          <cell r="T993"/>
          <cell r="U993">
            <v>23</v>
          </cell>
          <cell r="V993">
            <v>5.6</v>
          </cell>
          <cell r="W993" t="str">
            <v/>
          </cell>
          <cell r="X993" t="str">
            <v/>
          </cell>
          <cell r="Y993">
            <v>240.8</v>
          </cell>
          <cell r="Z993" t="str">
            <v/>
          </cell>
          <cell r="AA993">
            <v>0.3</v>
          </cell>
          <cell r="AB993">
            <v>10</v>
          </cell>
          <cell r="AC993">
            <v>5</v>
          </cell>
          <cell r="AD993">
            <v>3</v>
          </cell>
          <cell r="AE993">
            <v>104</v>
          </cell>
          <cell r="AF993">
            <v>0.47</v>
          </cell>
          <cell r="AG993">
            <v>5.9</v>
          </cell>
          <cell r="AH993">
            <v>156</v>
          </cell>
          <cell r="AI993">
            <v>0.13</v>
          </cell>
          <cell r="AJ993">
            <v>24.838999999999999</v>
          </cell>
        </row>
        <row r="994">
          <cell r="B994" t="str">
            <v>C899RasuLOEC</v>
          </cell>
          <cell r="C994" t="str">
            <v>De Schamphelaere et al. 2003</v>
          </cell>
          <cell r="D994">
            <v>2003</v>
          </cell>
          <cell r="E994" t="str">
            <v>Raphidocelis subcapitata</v>
          </cell>
          <cell r="F994" t="str">
            <v xml:space="preserve">Raphidocelis </v>
          </cell>
          <cell r="G994" t="str">
            <v>subcapitata</v>
          </cell>
          <cell r="H994"/>
          <cell r="I994" t="str">
            <v>algae</v>
          </cell>
          <cell r="J994" t="str">
            <v>NR</v>
          </cell>
          <cell r="K994" t="str">
            <v>growth</v>
          </cell>
          <cell r="L994" t="str">
            <v>LOEC</v>
          </cell>
          <cell r="M994" t="str">
            <v>ZnCl2</v>
          </cell>
          <cell r="N994" t="str">
            <v>Measured - start and end</v>
          </cell>
          <cell r="O994" t="str">
            <v>static</v>
          </cell>
          <cell r="P994" t="str">
            <v>Chronic</v>
          </cell>
          <cell r="Q994" t="str">
            <v>72-hr</v>
          </cell>
          <cell r="R994" t="str">
            <v>None</v>
          </cell>
          <cell r="S994" t="str">
            <v>S-chemistry provided</v>
          </cell>
          <cell r="T994"/>
          <cell r="U994">
            <v>23</v>
          </cell>
          <cell r="V994">
            <v>6.2</v>
          </cell>
          <cell r="W994" t="str">
            <v>&gt;</v>
          </cell>
          <cell r="X994" t="str">
            <v/>
          </cell>
          <cell r="Y994">
            <v>128.19999999999999</v>
          </cell>
          <cell r="Z994" t="str">
            <v/>
          </cell>
          <cell r="AA994">
            <v>0.3</v>
          </cell>
          <cell r="AB994">
            <v>10</v>
          </cell>
          <cell r="AC994">
            <v>5</v>
          </cell>
          <cell r="AD994">
            <v>3</v>
          </cell>
          <cell r="AE994">
            <v>104</v>
          </cell>
          <cell r="AF994">
            <v>0.47</v>
          </cell>
          <cell r="AG994">
            <v>5.9</v>
          </cell>
          <cell r="AH994">
            <v>149</v>
          </cell>
          <cell r="AI994">
            <v>1.1000000000000001</v>
          </cell>
          <cell r="AJ994">
            <v>24.838999999999999</v>
          </cell>
        </row>
        <row r="995">
          <cell r="B995" t="str">
            <v>C900RasuLOEC</v>
          </cell>
          <cell r="C995" t="str">
            <v>De Schamphelaere et al. 2003</v>
          </cell>
          <cell r="D995">
            <v>2003</v>
          </cell>
          <cell r="E995" t="str">
            <v>Raphidocelis subcapitata</v>
          </cell>
          <cell r="F995" t="str">
            <v xml:space="preserve">Raphidocelis </v>
          </cell>
          <cell r="G995" t="str">
            <v>subcapitata</v>
          </cell>
          <cell r="H995"/>
          <cell r="I995" t="str">
            <v>algae</v>
          </cell>
          <cell r="J995" t="str">
            <v>NR</v>
          </cell>
          <cell r="K995" t="str">
            <v>growth</v>
          </cell>
          <cell r="L995" t="str">
            <v>LOEC</v>
          </cell>
          <cell r="M995" t="str">
            <v>ZnCl2</v>
          </cell>
          <cell r="N995" t="str">
            <v>Measured - start and end</v>
          </cell>
          <cell r="O995" t="str">
            <v>static</v>
          </cell>
          <cell r="P995" t="str">
            <v>Chronic</v>
          </cell>
          <cell r="Q995" t="str">
            <v>72-hr</v>
          </cell>
          <cell r="R995" t="str">
            <v>None</v>
          </cell>
          <cell r="S995" t="str">
            <v>S-chemistry provided</v>
          </cell>
          <cell r="T995"/>
          <cell r="U995">
            <v>23</v>
          </cell>
          <cell r="V995">
            <v>6.8</v>
          </cell>
          <cell r="W995" t="str">
            <v/>
          </cell>
          <cell r="X995" t="str">
            <v/>
          </cell>
          <cell r="Y995">
            <v>118.2</v>
          </cell>
          <cell r="Z995" t="str">
            <v/>
          </cell>
          <cell r="AA995">
            <v>0.3</v>
          </cell>
          <cell r="AB995">
            <v>10</v>
          </cell>
          <cell r="AC995">
            <v>5</v>
          </cell>
          <cell r="AD995">
            <v>3</v>
          </cell>
          <cell r="AE995">
            <v>104</v>
          </cell>
          <cell r="AF995">
            <v>0.47</v>
          </cell>
          <cell r="AG995">
            <v>5.9</v>
          </cell>
          <cell r="AH995">
            <v>121</v>
          </cell>
          <cell r="AI995">
            <v>5.9</v>
          </cell>
          <cell r="AJ995">
            <v>24.838999999999999</v>
          </cell>
        </row>
        <row r="996">
          <cell r="B996" t="str">
            <v>C901RasuLOEC</v>
          </cell>
          <cell r="C996" t="str">
            <v>De Schamphelaere et al. 2003</v>
          </cell>
          <cell r="D996">
            <v>2003</v>
          </cell>
          <cell r="E996" t="str">
            <v>Raphidocelis subcapitata</v>
          </cell>
          <cell r="F996" t="str">
            <v xml:space="preserve">Raphidocelis </v>
          </cell>
          <cell r="G996" t="str">
            <v>subcapitata</v>
          </cell>
          <cell r="H996"/>
          <cell r="I996" t="str">
            <v>algae</v>
          </cell>
          <cell r="J996" t="str">
            <v>NR</v>
          </cell>
          <cell r="K996" t="str">
            <v>growth</v>
          </cell>
          <cell r="L996" t="str">
            <v>LOEC</v>
          </cell>
          <cell r="M996" t="str">
            <v>ZnCl2</v>
          </cell>
          <cell r="N996" t="str">
            <v>Measured - start and end</v>
          </cell>
          <cell r="O996" t="str">
            <v>static</v>
          </cell>
          <cell r="P996" t="str">
            <v>Chronic</v>
          </cell>
          <cell r="Q996" t="str">
            <v>72-hr</v>
          </cell>
          <cell r="R996" t="str">
            <v>None</v>
          </cell>
          <cell r="S996" t="str">
            <v>S-chemistry provided</v>
          </cell>
          <cell r="T996"/>
          <cell r="U996">
            <v>23</v>
          </cell>
          <cell r="V996">
            <v>7.1</v>
          </cell>
          <cell r="W996" t="str">
            <v/>
          </cell>
          <cell r="X996" t="str">
            <v/>
          </cell>
          <cell r="Y996">
            <v>52.8</v>
          </cell>
          <cell r="Z996" t="str">
            <v/>
          </cell>
          <cell r="AA996">
            <v>0.3</v>
          </cell>
          <cell r="AB996">
            <v>10</v>
          </cell>
          <cell r="AC996">
            <v>5</v>
          </cell>
          <cell r="AD996">
            <v>3</v>
          </cell>
          <cell r="AE996">
            <v>104</v>
          </cell>
          <cell r="AF996">
            <v>0.47</v>
          </cell>
          <cell r="AG996">
            <v>5.9</v>
          </cell>
          <cell r="AH996">
            <v>105</v>
          </cell>
          <cell r="AI996">
            <v>12</v>
          </cell>
          <cell r="AJ996">
            <v>24.838999999999999</v>
          </cell>
        </row>
        <row r="997">
          <cell r="B997" t="str">
            <v>C902RasuLOEC</v>
          </cell>
          <cell r="C997" t="str">
            <v>De Schamphelaere et al. 2003</v>
          </cell>
          <cell r="D997">
            <v>2003</v>
          </cell>
          <cell r="E997" t="str">
            <v>Raphidocelis subcapitata</v>
          </cell>
          <cell r="F997" t="str">
            <v xml:space="preserve">Raphidocelis </v>
          </cell>
          <cell r="G997" t="str">
            <v>subcapitata</v>
          </cell>
          <cell r="H997"/>
          <cell r="I997" t="str">
            <v>algae</v>
          </cell>
          <cell r="J997" t="str">
            <v>NR</v>
          </cell>
          <cell r="K997" t="str">
            <v>growth</v>
          </cell>
          <cell r="L997" t="str">
            <v>LOEC</v>
          </cell>
          <cell r="M997" t="str">
            <v>ZnCl2</v>
          </cell>
          <cell r="N997" t="str">
            <v>Measured - start and end</v>
          </cell>
          <cell r="O997" t="str">
            <v>static</v>
          </cell>
          <cell r="P997" t="str">
            <v>Chronic</v>
          </cell>
          <cell r="Q997" t="str">
            <v>72-hr</v>
          </cell>
          <cell r="R997" t="str">
            <v>None</v>
          </cell>
          <cell r="S997" t="str">
            <v>S-chemistry provided</v>
          </cell>
          <cell r="T997"/>
          <cell r="U997">
            <v>23</v>
          </cell>
          <cell r="V997">
            <v>7.4</v>
          </cell>
          <cell r="W997" t="str">
            <v/>
          </cell>
          <cell r="X997" t="str">
            <v/>
          </cell>
          <cell r="Y997">
            <v>9.9</v>
          </cell>
          <cell r="Z997" t="str">
            <v/>
          </cell>
          <cell r="AA997">
            <v>0.3</v>
          </cell>
          <cell r="AB997">
            <v>10</v>
          </cell>
          <cell r="AC997">
            <v>5</v>
          </cell>
          <cell r="AD997">
            <v>3</v>
          </cell>
          <cell r="AE997">
            <v>104</v>
          </cell>
          <cell r="AF997">
            <v>0.47</v>
          </cell>
          <cell r="AG997">
            <v>5.9</v>
          </cell>
          <cell r="AH997">
            <v>67</v>
          </cell>
          <cell r="AI997">
            <v>23</v>
          </cell>
          <cell r="AJ997">
            <v>24.838999999999999</v>
          </cell>
        </row>
        <row r="998">
          <cell r="B998" t="str">
            <v>C903RasuLOEC</v>
          </cell>
          <cell r="C998" t="str">
            <v>De Schamphelaere et al. 2003</v>
          </cell>
          <cell r="D998">
            <v>2003</v>
          </cell>
          <cell r="E998" t="str">
            <v>Raphidocelis subcapitata</v>
          </cell>
          <cell r="F998" t="str">
            <v xml:space="preserve">Raphidocelis </v>
          </cell>
          <cell r="G998" t="str">
            <v>subcapitata</v>
          </cell>
          <cell r="H998"/>
          <cell r="I998" t="str">
            <v>algae</v>
          </cell>
          <cell r="J998" t="str">
            <v>NR</v>
          </cell>
          <cell r="K998" t="str">
            <v>growth</v>
          </cell>
          <cell r="L998" t="str">
            <v>LOEC</v>
          </cell>
          <cell r="M998" t="str">
            <v>ZnCl2</v>
          </cell>
          <cell r="N998" t="str">
            <v>Measured - start and end</v>
          </cell>
          <cell r="O998" t="str">
            <v>static</v>
          </cell>
          <cell r="P998" t="str">
            <v>Chronic</v>
          </cell>
          <cell r="Q998" t="str">
            <v>72-hr</v>
          </cell>
          <cell r="R998" t="str">
            <v>None</v>
          </cell>
          <cell r="S998" t="str">
            <v>S-chemistry provided</v>
          </cell>
          <cell r="T998"/>
          <cell r="U998">
            <v>23</v>
          </cell>
          <cell r="V998">
            <v>7.7</v>
          </cell>
          <cell r="W998" t="str">
            <v/>
          </cell>
          <cell r="X998" t="str">
            <v/>
          </cell>
          <cell r="Y998">
            <v>15.8</v>
          </cell>
          <cell r="Z998" t="str">
            <v/>
          </cell>
          <cell r="AA998">
            <v>0.3</v>
          </cell>
          <cell r="AB998">
            <v>10</v>
          </cell>
          <cell r="AC998">
            <v>5</v>
          </cell>
          <cell r="AD998">
            <v>3</v>
          </cell>
          <cell r="AE998">
            <v>104</v>
          </cell>
          <cell r="AF998">
            <v>0.47</v>
          </cell>
          <cell r="AG998">
            <v>5.9</v>
          </cell>
          <cell r="AH998">
            <v>57</v>
          </cell>
          <cell r="AI998">
            <v>41</v>
          </cell>
          <cell r="AJ998">
            <v>24.838999999999999</v>
          </cell>
        </row>
        <row r="999">
          <cell r="B999" t="str">
            <v>C904RasuLOEC</v>
          </cell>
          <cell r="C999" t="str">
            <v>De Schamphelaere et al. 2003</v>
          </cell>
          <cell r="D999">
            <v>2003</v>
          </cell>
          <cell r="E999" t="str">
            <v>Raphidocelis subcapitata</v>
          </cell>
          <cell r="F999" t="str">
            <v xml:space="preserve">Raphidocelis </v>
          </cell>
          <cell r="G999" t="str">
            <v>subcapitata</v>
          </cell>
          <cell r="H999"/>
          <cell r="I999" t="str">
            <v>algae</v>
          </cell>
          <cell r="J999" t="str">
            <v>NR</v>
          </cell>
          <cell r="K999" t="str">
            <v>growth</v>
          </cell>
          <cell r="L999" t="str">
            <v>LOEC</v>
          </cell>
          <cell r="M999" t="str">
            <v>ZnCl2</v>
          </cell>
          <cell r="N999" t="str">
            <v>Measured - start and end</v>
          </cell>
          <cell r="O999" t="str">
            <v>static</v>
          </cell>
          <cell r="P999" t="str">
            <v>Chronic</v>
          </cell>
          <cell r="Q999" t="str">
            <v>72-hr</v>
          </cell>
          <cell r="R999" t="str">
            <v>None</v>
          </cell>
          <cell r="S999" t="str">
            <v>S-chemistry provided</v>
          </cell>
          <cell r="T999"/>
          <cell r="U999">
            <v>23</v>
          </cell>
          <cell r="V999">
            <v>7.8</v>
          </cell>
          <cell r="W999" t="str">
            <v/>
          </cell>
          <cell r="X999" t="str">
            <v/>
          </cell>
          <cell r="Y999">
            <v>14.9</v>
          </cell>
          <cell r="Z999" t="str">
            <v/>
          </cell>
          <cell r="AA999">
            <v>0.3</v>
          </cell>
          <cell r="AB999">
            <v>10</v>
          </cell>
          <cell r="AC999">
            <v>5</v>
          </cell>
          <cell r="AD999">
            <v>3</v>
          </cell>
          <cell r="AE999">
            <v>104</v>
          </cell>
          <cell r="AF999">
            <v>0.47</v>
          </cell>
          <cell r="AG999">
            <v>5.9</v>
          </cell>
          <cell r="AH999">
            <v>53</v>
          </cell>
          <cell r="AI999">
            <v>51</v>
          </cell>
          <cell r="AJ999">
            <v>24.838999999999999</v>
          </cell>
        </row>
        <row r="1000">
          <cell r="B1000" t="str">
            <v>C905RasuNOEC</v>
          </cell>
          <cell r="C1000" t="str">
            <v>De Schamphelaere et al. 2005</v>
          </cell>
          <cell r="D1000">
            <v>2005</v>
          </cell>
          <cell r="E1000" t="str">
            <v>Raphidocelis subcapitata</v>
          </cell>
          <cell r="F1000" t="str">
            <v xml:space="preserve">Raphidocelis </v>
          </cell>
          <cell r="G1000" t="str">
            <v>subcapitata</v>
          </cell>
          <cell r="H1000"/>
          <cell r="I1000" t="str">
            <v>algae</v>
          </cell>
          <cell r="J1000" t="str">
            <v>NR</v>
          </cell>
          <cell r="K1000" t="str">
            <v>growth</v>
          </cell>
          <cell r="L1000" t="str">
            <v>NOEC</v>
          </cell>
          <cell r="M1000" t="str">
            <v>ZnCl2</v>
          </cell>
          <cell r="N1000" t="str">
            <v>Measured - start and end</v>
          </cell>
          <cell r="O1000" t="str">
            <v>static</v>
          </cell>
          <cell r="P1000" t="str">
            <v>Chronic</v>
          </cell>
          <cell r="Q1000" t="str">
            <v>72-hr</v>
          </cell>
          <cell r="R1000" t="str">
            <v>None</v>
          </cell>
          <cell r="S1000" t="str">
            <v>N-Bihain RO</v>
          </cell>
          <cell r="T1000"/>
          <cell r="U1000">
            <v>23</v>
          </cell>
          <cell r="V1000">
            <v>5.7</v>
          </cell>
          <cell r="W1000" t="str">
            <v/>
          </cell>
          <cell r="X1000" t="str">
            <v/>
          </cell>
          <cell r="Y1000">
            <v>358</v>
          </cell>
          <cell r="Z1000" t="str">
            <v/>
          </cell>
          <cell r="AA1000">
            <v>6.27</v>
          </cell>
          <cell r="AB1000">
            <v>10</v>
          </cell>
          <cell r="AC1000">
            <v>3.74</v>
          </cell>
          <cell r="AD1000">
            <v>1.71</v>
          </cell>
          <cell r="AE1000">
            <v>7.5</v>
          </cell>
          <cell r="AF1000">
            <v>0.51</v>
          </cell>
          <cell r="AG1000">
            <v>7.55</v>
          </cell>
          <cell r="AH1000">
            <v>10.199999999999999</v>
          </cell>
          <cell r="AI1000">
            <v>2.2400000000000002</v>
          </cell>
          <cell r="AJ1000">
            <v>16.2395</v>
          </cell>
        </row>
        <row r="1001">
          <cell r="B1001" t="str">
            <v>C906RasuNOEC</v>
          </cell>
          <cell r="C1001" t="str">
            <v>De Schamphelaere et al. 2005</v>
          </cell>
          <cell r="D1001">
            <v>2005</v>
          </cell>
          <cell r="E1001" t="str">
            <v>Raphidocelis subcapitata</v>
          </cell>
          <cell r="F1001" t="str">
            <v xml:space="preserve">Raphidocelis </v>
          </cell>
          <cell r="G1001" t="str">
            <v>subcapitata</v>
          </cell>
          <cell r="H1001"/>
          <cell r="I1001" t="str">
            <v>algae</v>
          </cell>
          <cell r="J1001" t="str">
            <v>NR</v>
          </cell>
          <cell r="K1001" t="str">
            <v>growth</v>
          </cell>
          <cell r="L1001" t="str">
            <v>NOEC</v>
          </cell>
          <cell r="M1001" t="str">
            <v>ZnCl2</v>
          </cell>
          <cell r="N1001" t="str">
            <v>Measured - start and end</v>
          </cell>
          <cell r="O1001" t="str">
            <v>static</v>
          </cell>
          <cell r="P1001" t="str">
            <v>Chronic</v>
          </cell>
          <cell r="Q1001" t="str">
            <v>72-hr</v>
          </cell>
          <cell r="R1001" t="str">
            <v>None</v>
          </cell>
          <cell r="S1001" t="str">
            <v>N-Bihain</v>
          </cell>
          <cell r="T1001"/>
          <cell r="U1001">
            <v>23</v>
          </cell>
          <cell r="V1001">
            <v>5.7</v>
          </cell>
          <cell r="W1001" t="str">
            <v/>
          </cell>
          <cell r="X1001" t="str">
            <v/>
          </cell>
          <cell r="Y1001">
            <v>228</v>
          </cell>
          <cell r="Z1001" t="str">
            <v/>
          </cell>
          <cell r="AA1001">
            <v>6.28</v>
          </cell>
          <cell r="AB1001">
            <v>10</v>
          </cell>
          <cell r="AC1001">
            <v>3.45</v>
          </cell>
          <cell r="AD1001">
            <v>1.36</v>
          </cell>
          <cell r="AE1001">
            <v>3.84</v>
          </cell>
          <cell r="AF1001">
            <v>0.62</v>
          </cell>
          <cell r="AG1001">
            <v>4.8600000000000003</v>
          </cell>
          <cell r="AH1001">
            <v>8.7100000000000009</v>
          </cell>
          <cell r="AI1001">
            <v>2.62</v>
          </cell>
          <cell r="AJ1001">
            <v>14.5047</v>
          </cell>
        </row>
        <row r="1002">
          <cell r="B1002" t="str">
            <v>C907RasuNOEC</v>
          </cell>
          <cell r="C1002" t="str">
            <v>De Schamphelaere et al. 2005</v>
          </cell>
          <cell r="D1002">
            <v>2005</v>
          </cell>
          <cell r="E1002" t="str">
            <v>Raphidocelis subcapitata</v>
          </cell>
          <cell r="F1002" t="str">
            <v xml:space="preserve">Raphidocelis </v>
          </cell>
          <cell r="G1002" t="str">
            <v>subcapitata</v>
          </cell>
          <cell r="H1002"/>
          <cell r="I1002" t="str">
            <v>algae</v>
          </cell>
          <cell r="J1002" t="str">
            <v>NR</v>
          </cell>
          <cell r="K1002" t="str">
            <v>growth</v>
          </cell>
          <cell r="L1002" t="str">
            <v>NOEC</v>
          </cell>
          <cell r="M1002" t="str">
            <v>ZnCl2</v>
          </cell>
          <cell r="N1002" t="str">
            <v>Measured - start and end</v>
          </cell>
          <cell r="O1002" t="str">
            <v>static</v>
          </cell>
          <cell r="P1002" t="str">
            <v>Chronic</v>
          </cell>
          <cell r="Q1002" t="str">
            <v>72-hr</v>
          </cell>
          <cell r="R1002" t="str">
            <v>None</v>
          </cell>
          <cell r="S1002" t="str">
            <v>N-Ossenkolk RO</v>
          </cell>
          <cell r="T1002"/>
          <cell r="U1002">
            <v>23</v>
          </cell>
          <cell r="V1002">
            <v>5.75</v>
          </cell>
          <cell r="W1002" t="str">
            <v/>
          </cell>
          <cell r="X1002" t="str">
            <v/>
          </cell>
          <cell r="Y1002">
            <v>186</v>
          </cell>
          <cell r="Z1002" t="str">
            <v/>
          </cell>
          <cell r="AA1002">
            <v>6.7</v>
          </cell>
          <cell r="AB1002">
            <v>10</v>
          </cell>
          <cell r="AC1002">
            <v>1.51</v>
          </cell>
          <cell r="AD1002">
            <v>0.79</v>
          </cell>
          <cell r="AE1002">
            <v>4.42</v>
          </cell>
          <cell r="AF1002">
            <v>0.59</v>
          </cell>
          <cell r="AG1002">
            <v>17.5</v>
          </cell>
          <cell r="AH1002">
            <v>33.700000000000003</v>
          </cell>
          <cell r="AI1002">
            <v>2.48</v>
          </cell>
          <cell r="AJ1002">
            <v>7.0399000000000003</v>
          </cell>
        </row>
        <row r="1003">
          <cell r="B1003" t="str">
            <v>C908RasuNOEC</v>
          </cell>
          <cell r="C1003" t="str">
            <v>De Schamphelaere et al. 2003</v>
          </cell>
          <cell r="D1003">
            <v>2003</v>
          </cell>
          <cell r="E1003" t="str">
            <v>Raphidocelis subcapitata</v>
          </cell>
          <cell r="F1003" t="str">
            <v xml:space="preserve">Raphidocelis </v>
          </cell>
          <cell r="G1003" t="str">
            <v>subcapitata</v>
          </cell>
          <cell r="H1003"/>
          <cell r="I1003" t="str">
            <v>algae</v>
          </cell>
          <cell r="J1003" t="str">
            <v>NR</v>
          </cell>
          <cell r="K1003" t="str">
            <v>growth</v>
          </cell>
          <cell r="L1003" t="str">
            <v>NOEC</v>
          </cell>
          <cell r="M1003" t="str">
            <v>ZnCl2</v>
          </cell>
          <cell r="N1003" t="str">
            <v>Measured - start and end</v>
          </cell>
          <cell r="O1003" t="str">
            <v>static</v>
          </cell>
          <cell r="P1003" t="str">
            <v>Chronic</v>
          </cell>
          <cell r="Q1003" t="str">
            <v>72-hr</v>
          </cell>
          <cell r="R1003" t="str">
            <v>None</v>
          </cell>
          <cell r="S1003" t="str">
            <v>N-Brisy RO</v>
          </cell>
          <cell r="T1003"/>
          <cell r="U1003">
            <v>23</v>
          </cell>
          <cell r="V1003">
            <v>6.23</v>
          </cell>
          <cell r="W1003" t="str">
            <v/>
          </cell>
          <cell r="X1003" t="str">
            <v/>
          </cell>
          <cell r="Y1003">
            <v>58</v>
          </cell>
          <cell r="Z1003" t="str">
            <v/>
          </cell>
          <cell r="AA1003">
            <v>2.91</v>
          </cell>
          <cell r="AB1003">
            <v>10</v>
          </cell>
          <cell r="AC1003">
            <v>7.15</v>
          </cell>
          <cell r="AD1003">
            <v>2.56</v>
          </cell>
          <cell r="AE1003">
            <v>5.6</v>
          </cell>
          <cell r="AF1003">
            <v>0.39</v>
          </cell>
          <cell r="AG1003">
            <v>11.4</v>
          </cell>
          <cell r="AH1003">
            <v>10.1</v>
          </cell>
          <cell r="AI1003">
            <v>6.88</v>
          </cell>
          <cell r="AJ1003">
            <v>28.4</v>
          </cell>
        </row>
        <row r="1004">
          <cell r="B1004" t="str">
            <v>C909RasuNOEC</v>
          </cell>
          <cell r="C1004" t="str">
            <v>De Schamphelaere et al. 2005</v>
          </cell>
          <cell r="D1004">
            <v>2005</v>
          </cell>
          <cell r="E1004" t="str">
            <v>Raphidocelis subcapitata</v>
          </cell>
          <cell r="F1004" t="str">
            <v xml:space="preserve">Raphidocelis </v>
          </cell>
          <cell r="G1004" t="str">
            <v>subcapitata</v>
          </cell>
          <cell r="H1004"/>
          <cell r="I1004" t="str">
            <v>algae</v>
          </cell>
          <cell r="J1004" t="str">
            <v>NR</v>
          </cell>
          <cell r="K1004" t="str">
            <v>growth</v>
          </cell>
          <cell r="L1004" t="str">
            <v>NOEC</v>
          </cell>
          <cell r="M1004" t="str">
            <v>ZnCl2</v>
          </cell>
          <cell r="N1004" t="str">
            <v>Measured - start and end</v>
          </cell>
          <cell r="O1004" t="str">
            <v>static</v>
          </cell>
          <cell r="P1004" t="str">
            <v>Chronic</v>
          </cell>
          <cell r="Q1004" t="str">
            <v>72-hr</v>
          </cell>
          <cell r="R1004" t="str">
            <v>None</v>
          </cell>
          <cell r="S1004" t="str">
            <v>N-Brisy</v>
          </cell>
          <cell r="T1004"/>
          <cell r="U1004">
            <v>23</v>
          </cell>
          <cell r="V1004">
            <v>6.26</v>
          </cell>
          <cell r="W1004" t="str">
            <v/>
          </cell>
          <cell r="X1004" t="str">
            <v/>
          </cell>
          <cell r="Y1004">
            <v>91</v>
          </cell>
          <cell r="Z1004" t="str">
            <v/>
          </cell>
          <cell r="AA1004">
            <v>2.48</v>
          </cell>
          <cell r="AB1004">
            <v>10</v>
          </cell>
          <cell r="AC1004">
            <v>6.82</v>
          </cell>
          <cell r="AD1004">
            <v>2.42</v>
          </cell>
          <cell r="AE1004">
            <v>4.2</v>
          </cell>
          <cell r="AF1004">
            <v>0.86</v>
          </cell>
          <cell r="AG1004">
            <v>7.62</v>
          </cell>
          <cell r="AH1004">
            <v>7.91</v>
          </cell>
          <cell r="AI1004">
            <v>5.23</v>
          </cell>
          <cell r="AJ1004">
            <v>26.8628</v>
          </cell>
        </row>
        <row r="1005">
          <cell r="B1005" t="str">
            <v>C910RasuNOEC</v>
          </cell>
          <cell r="C1005" t="str">
            <v>De Schamphelaere et al. 2005</v>
          </cell>
          <cell r="D1005">
            <v>2005</v>
          </cell>
          <cell r="E1005" t="str">
            <v>Raphidocelis subcapitata</v>
          </cell>
          <cell r="F1005" t="str">
            <v xml:space="preserve">Raphidocelis </v>
          </cell>
          <cell r="G1005" t="str">
            <v>subcapitata</v>
          </cell>
          <cell r="H1005"/>
          <cell r="I1005" t="str">
            <v>algae</v>
          </cell>
          <cell r="J1005" t="str">
            <v>NR</v>
          </cell>
          <cell r="K1005" t="str">
            <v>growth</v>
          </cell>
          <cell r="L1005" t="str">
            <v>NOEC</v>
          </cell>
          <cell r="M1005" t="str">
            <v>ZnCl2</v>
          </cell>
          <cell r="N1005" t="str">
            <v>Measured - start and end</v>
          </cell>
          <cell r="O1005" t="str">
            <v>static</v>
          </cell>
          <cell r="P1005" t="str">
            <v>Chronic</v>
          </cell>
          <cell r="Q1005" t="str">
            <v>72-hr</v>
          </cell>
          <cell r="R1005" t="str">
            <v>None</v>
          </cell>
          <cell r="S1005" t="str">
            <v>N-Voyon RO</v>
          </cell>
          <cell r="T1005"/>
          <cell r="U1005">
            <v>23</v>
          </cell>
          <cell r="V1005">
            <v>6.43</v>
          </cell>
          <cell r="W1005" t="str">
            <v/>
          </cell>
          <cell r="X1005" t="str">
            <v/>
          </cell>
          <cell r="Y1005">
            <v>72.900000000000006</v>
          </cell>
          <cell r="Z1005" t="str">
            <v/>
          </cell>
          <cell r="AA1005">
            <v>3.65</v>
          </cell>
          <cell r="AB1005">
            <v>10</v>
          </cell>
          <cell r="AC1005">
            <v>8.7200000000000006</v>
          </cell>
          <cell r="AD1005">
            <v>1.38</v>
          </cell>
          <cell r="AE1005">
            <v>18.399999999999999</v>
          </cell>
          <cell r="AF1005">
            <v>0.82</v>
          </cell>
          <cell r="AG1005">
            <v>14.5</v>
          </cell>
          <cell r="AH1005">
            <v>21.8</v>
          </cell>
          <cell r="AI1005">
            <v>13.9</v>
          </cell>
          <cell r="AJ1005">
            <v>27.489100000000001</v>
          </cell>
        </row>
        <row r="1006">
          <cell r="B1006" t="str">
            <v>C911RasuNOEC</v>
          </cell>
          <cell r="C1006" t="str">
            <v>De Schamphelaere et al. 2005</v>
          </cell>
          <cell r="D1006">
            <v>2005</v>
          </cell>
          <cell r="E1006" t="str">
            <v>Raphidocelis subcapitata</v>
          </cell>
          <cell r="F1006" t="str">
            <v xml:space="preserve">Raphidocelis </v>
          </cell>
          <cell r="G1006" t="str">
            <v>subcapitata</v>
          </cell>
          <cell r="H1006"/>
          <cell r="I1006" t="str">
            <v>algae</v>
          </cell>
          <cell r="J1006" t="str">
            <v>NR</v>
          </cell>
          <cell r="K1006" t="str">
            <v>growth</v>
          </cell>
          <cell r="L1006" t="str">
            <v>NOEC</v>
          </cell>
          <cell r="M1006" t="str">
            <v>ZnCl2</v>
          </cell>
          <cell r="N1006" t="str">
            <v>Measured - start and end</v>
          </cell>
          <cell r="O1006" t="str">
            <v>static</v>
          </cell>
          <cell r="P1006" t="str">
            <v>Chronic</v>
          </cell>
          <cell r="Q1006" t="str">
            <v>72-hr</v>
          </cell>
          <cell r="R1006" t="str">
            <v>None</v>
          </cell>
          <cell r="S1006" t="str">
            <v>N-Markermeer RO</v>
          </cell>
          <cell r="T1006"/>
          <cell r="U1006">
            <v>23</v>
          </cell>
          <cell r="V1006">
            <v>8.01</v>
          </cell>
          <cell r="W1006" t="str">
            <v>&lt;</v>
          </cell>
          <cell r="X1006" t="str">
            <v/>
          </cell>
          <cell r="Y1006">
            <v>52.6</v>
          </cell>
          <cell r="Z1006" t="str">
            <v/>
          </cell>
          <cell r="AA1006">
            <v>5.89</v>
          </cell>
          <cell r="AB1006">
            <v>10</v>
          </cell>
          <cell r="AC1006">
            <v>65.400000000000006</v>
          </cell>
          <cell r="AD1006">
            <v>18.399999999999999</v>
          </cell>
          <cell r="AE1006">
            <v>116</v>
          </cell>
          <cell r="AF1006">
            <v>1.03</v>
          </cell>
          <cell r="AG1006">
            <v>145</v>
          </cell>
          <cell r="AH1006">
            <v>187</v>
          </cell>
          <cell r="AI1006">
            <v>94.1</v>
          </cell>
          <cell r="AJ1006">
            <v>239.07499999999999</v>
          </cell>
        </row>
        <row r="1007">
          <cell r="B1007" t="str">
            <v>C912RasuNOEC</v>
          </cell>
          <cell r="C1007" t="str">
            <v>De Schamphelaere et al. 2005</v>
          </cell>
          <cell r="D1007">
            <v>2005</v>
          </cell>
          <cell r="E1007" t="str">
            <v>Raphidocelis subcapitata</v>
          </cell>
          <cell r="F1007" t="str">
            <v xml:space="preserve">Raphidocelis </v>
          </cell>
          <cell r="G1007" t="str">
            <v>subcapitata</v>
          </cell>
          <cell r="H1007"/>
          <cell r="I1007" t="str">
            <v>algae</v>
          </cell>
          <cell r="J1007" t="str">
            <v>NR</v>
          </cell>
          <cell r="K1007" t="str">
            <v>growth</v>
          </cell>
          <cell r="L1007" t="str">
            <v>NOEC</v>
          </cell>
          <cell r="M1007" t="str">
            <v>ZnCl2</v>
          </cell>
          <cell r="N1007" t="str">
            <v>Measured - start and end</v>
          </cell>
          <cell r="O1007" t="str">
            <v>static</v>
          </cell>
          <cell r="P1007" t="str">
            <v>Chronic</v>
          </cell>
          <cell r="Q1007" t="str">
            <v>72-hr</v>
          </cell>
          <cell r="R1007" t="str">
            <v>None</v>
          </cell>
          <cell r="S1007" t="str">
            <v>N-Ankeveen RO</v>
          </cell>
          <cell r="T1007"/>
          <cell r="U1007">
            <v>23</v>
          </cell>
          <cell r="V1007">
            <v>7.42</v>
          </cell>
          <cell r="W1007" t="str">
            <v/>
          </cell>
          <cell r="X1007" t="str">
            <v/>
          </cell>
          <cell r="Y1007">
            <v>105</v>
          </cell>
          <cell r="Z1007" t="str">
            <v/>
          </cell>
          <cell r="AA1007">
            <v>22.3</v>
          </cell>
          <cell r="AB1007">
            <v>10</v>
          </cell>
          <cell r="AC1007">
            <v>43.4</v>
          </cell>
          <cell r="AD1007">
            <v>8.74</v>
          </cell>
          <cell r="AE1007">
            <v>86.4</v>
          </cell>
          <cell r="AF1007">
            <v>0.66</v>
          </cell>
          <cell r="AG1007">
            <v>51.1</v>
          </cell>
          <cell r="AH1007">
            <v>86.3</v>
          </cell>
          <cell r="AI1007">
            <v>98.7</v>
          </cell>
          <cell r="AJ1007">
            <v>144.19640000000001</v>
          </cell>
        </row>
        <row r="1008">
          <cell r="B1008" t="str">
            <v>C913DaloLOEC</v>
          </cell>
          <cell r="C1008" t="str">
            <v>Muyssen et al. 2003</v>
          </cell>
          <cell r="D1008">
            <v>2003</v>
          </cell>
          <cell r="E1008" t="str">
            <v>Daphnia longispina</v>
          </cell>
          <cell r="F1008" t="str">
            <v xml:space="preserve">Daphnia </v>
          </cell>
          <cell r="G1008" t="str">
            <v>longispina</v>
          </cell>
          <cell r="H1008"/>
          <cell r="I1008" t="str">
            <v>Cladocera</v>
          </cell>
          <cell r="J1008" t="str">
            <v>neonates</v>
          </cell>
          <cell r="K1008" t="str">
            <v>reproduction</v>
          </cell>
          <cell r="L1008" t="str">
            <v>LOEC</v>
          </cell>
          <cell r="M1008" t="str">
            <v>ZnCl2</v>
          </cell>
          <cell r="N1008" t="str">
            <v>Measured - frequency not specified</v>
          </cell>
          <cell r="O1008" t="str">
            <v>renewal</v>
          </cell>
          <cell r="P1008" t="str">
            <v>Chronic</v>
          </cell>
          <cell r="Q1008" t="str">
            <v>21-d</v>
          </cell>
          <cell r="R1008" t="str">
            <v>ramped algal mix, daily</v>
          </cell>
          <cell r="S1008" t="str">
            <v>N-Maridalsvann</v>
          </cell>
          <cell r="T1008"/>
          <cell r="U1008">
            <v>20</v>
          </cell>
          <cell r="V1008">
            <v>6.7</v>
          </cell>
          <cell r="W1008" t="str">
            <v/>
          </cell>
          <cell r="X1008" t="str">
            <v/>
          </cell>
          <cell r="Y1008">
            <v>93</v>
          </cell>
          <cell r="Z1008">
            <v>3.9</v>
          </cell>
          <cell r="AA1008">
            <v>3.7049999999999996</v>
          </cell>
          <cell r="AB1008">
            <v>10</v>
          </cell>
          <cell r="AC1008">
            <v>2.5299999999999998</v>
          </cell>
          <cell r="AD1008">
            <v>0.3705</v>
          </cell>
          <cell r="AE1008">
            <v>1.53</v>
          </cell>
          <cell r="AF1008">
            <v>0.35</v>
          </cell>
          <cell r="AG1008">
            <v>2.8849999999999998</v>
          </cell>
          <cell r="AH1008">
            <v>1.7350000000000001</v>
          </cell>
          <cell r="AI1008">
            <v>10.7</v>
          </cell>
          <cell r="AJ1008">
            <v>7.8431290000000002</v>
          </cell>
        </row>
        <row r="1009">
          <cell r="B1009" t="str">
            <v>C914DaloLOEC</v>
          </cell>
          <cell r="C1009" t="str">
            <v>Muyssen et al. 2003</v>
          </cell>
          <cell r="D1009">
            <v>2003</v>
          </cell>
          <cell r="E1009" t="str">
            <v>Daphnia longispina</v>
          </cell>
          <cell r="F1009" t="str">
            <v xml:space="preserve">Daphnia </v>
          </cell>
          <cell r="G1009" t="str">
            <v>longispina</v>
          </cell>
          <cell r="H1009"/>
          <cell r="I1009" t="str">
            <v>Cladocera</v>
          </cell>
          <cell r="J1009" t="str">
            <v>neonates</v>
          </cell>
          <cell r="K1009" t="str">
            <v>reproduction</v>
          </cell>
          <cell r="L1009" t="str">
            <v>LOEC</v>
          </cell>
          <cell r="M1009" t="str">
            <v>ZnCl2</v>
          </cell>
          <cell r="N1009" t="str">
            <v>Measured - frequency not specified</v>
          </cell>
          <cell r="O1009" t="str">
            <v>renewal</v>
          </cell>
          <cell r="P1009" t="str">
            <v>Chronic</v>
          </cell>
          <cell r="Q1009" t="str">
            <v>21-d</v>
          </cell>
          <cell r="R1009" t="str">
            <v>ramped algal mix, daily</v>
          </cell>
          <cell r="S1009" t="str">
            <v>N-Sandungen</v>
          </cell>
          <cell r="T1009"/>
          <cell r="U1009">
            <v>20</v>
          </cell>
          <cell r="V1009">
            <v>6.4</v>
          </cell>
          <cell r="W1009" t="str">
            <v/>
          </cell>
          <cell r="X1009" t="str">
            <v/>
          </cell>
          <cell r="Y1009">
            <v>94</v>
          </cell>
          <cell r="Z1009">
            <v>4.0999999999999996</v>
          </cell>
          <cell r="AA1009">
            <v>3.8949999999999996</v>
          </cell>
          <cell r="AB1009">
            <v>10</v>
          </cell>
          <cell r="AC1009">
            <v>1.92</v>
          </cell>
          <cell r="AD1009">
            <v>0.317</v>
          </cell>
          <cell r="AE1009">
            <v>1.05</v>
          </cell>
          <cell r="AF1009">
            <v>0.29499999999999998</v>
          </cell>
          <cell r="AG1009">
            <v>2.3849999999999998</v>
          </cell>
          <cell r="AH1009">
            <v>0.96499999999999997</v>
          </cell>
          <cell r="AI1009">
            <v>9.4</v>
          </cell>
          <cell r="AJ1009">
            <v>6.0996459999999999</v>
          </cell>
        </row>
        <row r="1010">
          <cell r="B1010" t="str">
            <v>C915DaloLOEC</v>
          </cell>
          <cell r="C1010" t="str">
            <v>Muyssen et al. 2003</v>
          </cell>
          <cell r="D1010">
            <v>2003</v>
          </cell>
          <cell r="E1010" t="str">
            <v>Daphnia longispina</v>
          </cell>
          <cell r="F1010" t="str">
            <v xml:space="preserve">Daphnia </v>
          </cell>
          <cell r="G1010" t="str">
            <v>longispina</v>
          </cell>
          <cell r="H1010"/>
          <cell r="I1010" t="str">
            <v>Cladocera</v>
          </cell>
          <cell r="J1010" t="str">
            <v>neonates</v>
          </cell>
          <cell r="K1010" t="str">
            <v>reproduction</v>
          </cell>
          <cell r="L1010" t="str">
            <v>LOEC</v>
          </cell>
          <cell r="M1010" t="str">
            <v>ZnCl2</v>
          </cell>
          <cell r="N1010" t="str">
            <v>Measured - frequency not specified</v>
          </cell>
          <cell r="O1010" t="str">
            <v>renewal</v>
          </cell>
          <cell r="P1010" t="str">
            <v>Chronic</v>
          </cell>
          <cell r="Q1010" t="str">
            <v>21-d</v>
          </cell>
          <cell r="R1010" t="str">
            <v>ramped algal mix, daily</v>
          </cell>
          <cell r="S1010" t="str">
            <v>N-Maridalsvann; hardness adjusted to 100 mg/L</v>
          </cell>
          <cell r="T1010"/>
          <cell r="U1010">
            <v>20</v>
          </cell>
          <cell r="V1010">
            <v>6.7</v>
          </cell>
          <cell r="W1010" t="str">
            <v/>
          </cell>
          <cell r="X1010" t="str">
            <v/>
          </cell>
          <cell r="Y1010">
            <v>203</v>
          </cell>
          <cell r="Z1010">
            <v>3.9</v>
          </cell>
          <cell r="AA1010">
            <v>3.7049999999999996</v>
          </cell>
          <cell r="AB1010">
            <v>10</v>
          </cell>
          <cell r="AC1010">
            <v>32</v>
          </cell>
          <cell r="AD1010">
            <v>4.8899999999999997</v>
          </cell>
          <cell r="AE1010">
            <v>1.53</v>
          </cell>
          <cell r="AF1010">
            <v>0.35</v>
          </cell>
          <cell r="AG1010">
            <v>20.54</v>
          </cell>
          <cell r="AH1010">
            <v>53.97</v>
          </cell>
          <cell r="AI1010">
            <v>5.35</v>
          </cell>
          <cell r="AJ1010">
            <v>100.04102</v>
          </cell>
        </row>
        <row r="1011">
          <cell r="B1011" t="str">
            <v>C916DaloLOEC</v>
          </cell>
          <cell r="C1011" t="str">
            <v>Muyssen et al. 2003</v>
          </cell>
          <cell r="D1011">
            <v>2003</v>
          </cell>
          <cell r="E1011" t="str">
            <v>Daphnia longispina</v>
          </cell>
          <cell r="F1011" t="str">
            <v xml:space="preserve">Daphnia </v>
          </cell>
          <cell r="G1011" t="str">
            <v>longispina</v>
          </cell>
          <cell r="H1011"/>
          <cell r="I1011" t="str">
            <v>Cladocera</v>
          </cell>
          <cell r="J1011" t="str">
            <v>neonates</v>
          </cell>
          <cell r="K1011" t="str">
            <v>reproduction</v>
          </cell>
          <cell r="L1011" t="str">
            <v>LOEC</v>
          </cell>
          <cell r="M1011" t="str">
            <v>ZnCl2</v>
          </cell>
          <cell r="N1011" t="str">
            <v>Measured - frequency not specified</v>
          </cell>
          <cell r="O1011" t="str">
            <v>renewal</v>
          </cell>
          <cell r="P1011" t="str">
            <v>Chronic</v>
          </cell>
          <cell r="Q1011" t="str">
            <v>21-d</v>
          </cell>
          <cell r="R1011" t="str">
            <v>ramped algal mix, daily</v>
          </cell>
          <cell r="S1011" t="str">
            <v>N-Sandungen; hardness adjusted to 100 mg/L</v>
          </cell>
          <cell r="T1011"/>
          <cell r="U1011">
            <v>20</v>
          </cell>
          <cell r="V1011">
            <v>6.4</v>
          </cell>
          <cell r="W1011" t="str">
            <v/>
          </cell>
          <cell r="X1011" t="str">
            <v/>
          </cell>
          <cell r="Y1011">
            <v>412</v>
          </cell>
          <cell r="Z1011">
            <v>4.0999999999999996</v>
          </cell>
          <cell r="AA1011">
            <v>3.8949999999999996</v>
          </cell>
          <cell r="AB1011">
            <v>10</v>
          </cell>
          <cell r="AC1011">
            <v>32</v>
          </cell>
          <cell r="AD1011">
            <v>4.8899999999999997</v>
          </cell>
          <cell r="AE1011">
            <v>1.02</v>
          </cell>
          <cell r="AF1011">
            <v>0.28000000000000003</v>
          </cell>
          <cell r="AG1011">
            <v>20.399999999999999</v>
          </cell>
          <cell r="AH1011">
            <v>54.25</v>
          </cell>
          <cell r="AI1011">
            <v>4.6500000000000004</v>
          </cell>
          <cell r="AJ1011">
            <v>100.04102</v>
          </cell>
        </row>
        <row r="1012">
          <cell r="B1012" t="str">
            <v>C917RasuNOEC</v>
          </cell>
          <cell r="C1012" t="str">
            <v>Muyssen et al. 2003</v>
          </cell>
          <cell r="D1012">
            <v>2003</v>
          </cell>
          <cell r="E1012" t="str">
            <v>Raphidocelis subcapitata</v>
          </cell>
          <cell r="F1012" t="str">
            <v xml:space="preserve">Raphidocelis </v>
          </cell>
          <cell r="G1012" t="str">
            <v>subcapitata</v>
          </cell>
          <cell r="H1012"/>
          <cell r="I1012" t="str">
            <v>algae</v>
          </cell>
          <cell r="J1012" t="str">
            <v>NR</v>
          </cell>
          <cell r="K1012" t="str">
            <v>growth</v>
          </cell>
          <cell r="L1012" t="str">
            <v>NOEC</v>
          </cell>
          <cell r="M1012" t="str">
            <v>ZnCl2</v>
          </cell>
          <cell r="N1012" t="str">
            <v>Measured - frequency not specified</v>
          </cell>
          <cell r="O1012" t="str">
            <v>static</v>
          </cell>
          <cell r="P1012" t="str">
            <v>Chronic</v>
          </cell>
          <cell r="Q1012" t="str">
            <v>72-hr</v>
          </cell>
          <cell r="R1012"/>
          <cell r="S1012" t="str">
            <v>N-Maridalsvann</v>
          </cell>
          <cell r="T1012"/>
          <cell r="U1012">
            <v>22</v>
          </cell>
          <cell r="V1012">
            <v>6.7</v>
          </cell>
          <cell r="W1012" t="str">
            <v/>
          </cell>
          <cell r="X1012" t="str">
            <v/>
          </cell>
          <cell r="Y1012">
            <v>50</v>
          </cell>
          <cell r="Z1012">
            <v>3.9</v>
          </cell>
          <cell r="AA1012">
            <v>3.7049999999999996</v>
          </cell>
          <cell r="AB1012">
            <v>10</v>
          </cell>
          <cell r="AC1012">
            <v>2.5299999999999998</v>
          </cell>
          <cell r="AD1012">
            <v>0.3705</v>
          </cell>
          <cell r="AE1012">
            <v>1.53</v>
          </cell>
          <cell r="AF1012">
            <v>0.35</v>
          </cell>
          <cell r="AG1012">
            <v>2.8849999999999998</v>
          </cell>
          <cell r="AH1012">
            <v>1.7350000000000001</v>
          </cell>
          <cell r="AI1012">
            <v>10.7</v>
          </cell>
          <cell r="AJ1012">
            <v>7.8431290000000002</v>
          </cell>
        </row>
        <row r="1013">
          <cell r="B1013" t="str">
            <v>C918RasuNOEC</v>
          </cell>
          <cell r="C1013" t="str">
            <v>Muyssen et al. 2003</v>
          </cell>
          <cell r="D1013">
            <v>2003</v>
          </cell>
          <cell r="E1013" t="str">
            <v>Raphidocelis subcapitata</v>
          </cell>
          <cell r="F1013" t="str">
            <v xml:space="preserve">Raphidocelis </v>
          </cell>
          <cell r="G1013" t="str">
            <v>subcapitata</v>
          </cell>
          <cell r="H1013"/>
          <cell r="I1013" t="str">
            <v>algae</v>
          </cell>
          <cell r="J1013" t="str">
            <v>NR</v>
          </cell>
          <cell r="K1013" t="str">
            <v>growth</v>
          </cell>
          <cell r="L1013" t="str">
            <v>NOEC</v>
          </cell>
          <cell r="M1013" t="str">
            <v>ZnCl2</v>
          </cell>
          <cell r="N1013" t="str">
            <v>Measured - frequency not specified</v>
          </cell>
          <cell r="O1013" t="str">
            <v>static</v>
          </cell>
          <cell r="P1013" t="str">
            <v>Chronic</v>
          </cell>
          <cell r="Q1013" t="str">
            <v>72-hr</v>
          </cell>
          <cell r="R1013"/>
          <cell r="S1013" t="str">
            <v>N-Sandungen</v>
          </cell>
          <cell r="T1013"/>
          <cell r="U1013">
            <v>22</v>
          </cell>
          <cell r="V1013">
            <v>6.4</v>
          </cell>
          <cell r="W1013" t="str">
            <v/>
          </cell>
          <cell r="X1013" t="str">
            <v/>
          </cell>
          <cell r="Y1013">
            <v>86</v>
          </cell>
          <cell r="Z1013">
            <v>4.0999999999999996</v>
          </cell>
          <cell r="AA1013">
            <v>3.8949999999999996</v>
          </cell>
          <cell r="AB1013">
            <v>10</v>
          </cell>
          <cell r="AC1013">
            <v>1.92</v>
          </cell>
          <cell r="AD1013">
            <v>0.317</v>
          </cell>
          <cell r="AE1013">
            <v>1.05</v>
          </cell>
          <cell r="AF1013">
            <v>0.29499999999999998</v>
          </cell>
          <cell r="AG1013">
            <v>2.3849999999999998</v>
          </cell>
          <cell r="AH1013">
            <v>0.96499999999999997</v>
          </cell>
          <cell r="AI1013">
            <v>9.4</v>
          </cell>
          <cell r="AJ1013">
            <v>6.0996459999999999</v>
          </cell>
        </row>
        <row r="1014">
          <cell r="B1014" t="str">
            <v>C919RasuNOEC</v>
          </cell>
          <cell r="C1014" t="str">
            <v>Muyssen et al. 2003</v>
          </cell>
          <cell r="D1014">
            <v>2003</v>
          </cell>
          <cell r="E1014" t="str">
            <v>Raphidocelis subcapitata</v>
          </cell>
          <cell r="F1014" t="str">
            <v xml:space="preserve">Raphidocelis </v>
          </cell>
          <cell r="G1014" t="str">
            <v>subcapitata</v>
          </cell>
          <cell r="H1014"/>
          <cell r="I1014" t="str">
            <v>algae</v>
          </cell>
          <cell r="J1014" t="str">
            <v>NR</v>
          </cell>
          <cell r="K1014" t="str">
            <v>growth</v>
          </cell>
          <cell r="L1014" t="str">
            <v>NOEC</v>
          </cell>
          <cell r="M1014" t="str">
            <v>ZnCl2</v>
          </cell>
          <cell r="N1014" t="str">
            <v>Measured - frequency not specified</v>
          </cell>
          <cell r="O1014" t="str">
            <v>static</v>
          </cell>
          <cell r="P1014" t="str">
            <v>Chronic</v>
          </cell>
          <cell r="Q1014" t="str">
            <v>72-hr</v>
          </cell>
          <cell r="R1014"/>
          <cell r="S1014" t="str">
            <v>N-Maridalsvann; hardness adjusted to 100 mg/L</v>
          </cell>
          <cell r="T1014"/>
          <cell r="U1014">
            <v>22</v>
          </cell>
          <cell r="V1014">
            <v>6.7</v>
          </cell>
          <cell r="W1014" t="str">
            <v/>
          </cell>
          <cell r="X1014" t="str">
            <v/>
          </cell>
          <cell r="Y1014">
            <v>81</v>
          </cell>
          <cell r="Z1014">
            <v>3.9</v>
          </cell>
          <cell r="AA1014">
            <v>3.7049999999999996</v>
          </cell>
          <cell r="AB1014">
            <v>10</v>
          </cell>
          <cell r="AC1014">
            <v>32</v>
          </cell>
          <cell r="AD1014">
            <v>4.8899999999999997</v>
          </cell>
          <cell r="AE1014">
            <v>1.53</v>
          </cell>
          <cell r="AF1014">
            <v>0.35</v>
          </cell>
          <cell r="AG1014">
            <v>20.54</v>
          </cell>
          <cell r="AH1014">
            <v>53.97</v>
          </cell>
          <cell r="AI1014">
            <v>5.35</v>
          </cell>
          <cell r="AJ1014">
            <v>100.04102</v>
          </cell>
        </row>
        <row r="1015">
          <cell r="B1015" t="str">
            <v>C920RasuNOEC</v>
          </cell>
          <cell r="C1015" t="str">
            <v>Muyssen et al. 2003</v>
          </cell>
          <cell r="D1015">
            <v>2003</v>
          </cell>
          <cell r="E1015" t="str">
            <v>Raphidocelis subcapitata</v>
          </cell>
          <cell r="F1015" t="str">
            <v xml:space="preserve">Raphidocelis </v>
          </cell>
          <cell r="G1015" t="str">
            <v>subcapitata</v>
          </cell>
          <cell r="H1015"/>
          <cell r="I1015" t="str">
            <v>algae</v>
          </cell>
          <cell r="J1015" t="str">
            <v>NR</v>
          </cell>
          <cell r="K1015" t="str">
            <v>growth</v>
          </cell>
          <cell r="L1015" t="str">
            <v>NOEC</v>
          </cell>
          <cell r="M1015" t="str">
            <v>ZnCl2</v>
          </cell>
          <cell r="N1015" t="str">
            <v>Measured - frequency not specified</v>
          </cell>
          <cell r="O1015" t="str">
            <v>static</v>
          </cell>
          <cell r="P1015" t="str">
            <v>Chronic</v>
          </cell>
          <cell r="Q1015" t="str">
            <v>72-hr</v>
          </cell>
          <cell r="R1015"/>
          <cell r="S1015" t="str">
            <v>N-Sandungen; hardness adjusted to 100 mg/L</v>
          </cell>
          <cell r="T1015"/>
          <cell r="U1015">
            <v>22</v>
          </cell>
          <cell r="V1015">
            <v>6.4</v>
          </cell>
          <cell r="W1015" t="str">
            <v/>
          </cell>
          <cell r="X1015" t="str">
            <v/>
          </cell>
          <cell r="Y1015">
            <v>93</v>
          </cell>
          <cell r="Z1015">
            <v>4.0999999999999996</v>
          </cell>
          <cell r="AA1015">
            <v>3.8949999999999996</v>
          </cell>
          <cell r="AB1015">
            <v>10</v>
          </cell>
          <cell r="AC1015">
            <v>32</v>
          </cell>
          <cell r="AD1015">
            <v>4.8899999999999997</v>
          </cell>
          <cell r="AE1015">
            <v>1.02</v>
          </cell>
          <cell r="AF1015">
            <v>0.28000000000000003</v>
          </cell>
          <cell r="AG1015">
            <v>20.399999999999999</v>
          </cell>
          <cell r="AH1015">
            <v>54.25</v>
          </cell>
          <cell r="AI1015">
            <v>4.6500000000000004</v>
          </cell>
          <cell r="AJ1015">
            <v>100.04102</v>
          </cell>
        </row>
        <row r="1016">
          <cell r="B1016" t="str">
            <v>C2485RasuMATC</v>
          </cell>
          <cell r="C1016" t="str">
            <v>Muyssen et al. 2003</v>
          </cell>
          <cell r="D1016">
            <v>2003</v>
          </cell>
          <cell r="E1016" t="str">
            <v>Raphidocelis subcapitata</v>
          </cell>
          <cell r="F1016" t="str">
            <v xml:space="preserve">Raphidocelis </v>
          </cell>
          <cell r="G1016" t="str">
            <v>subcapitata</v>
          </cell>
          <cell r="H1016"/>
          <cell r="I1016" t="str">
            <v>algae</v>
          </cell>
          <cell r="J1016" t="str">
            <v>NR</v>
          </cell>
          <cell r="K1016" t="str">
            <v>growth</v>
          </cell>
          <cell r="L1016" t="str">
            <v>MATC</v>
          </cell>
          <cell r="M1016" t="str">
            <v>ZnCl2</v>
          </cell>
          <cell r="N1016" t="str">
            <v>Measured - frequency not specified</v>
          </cell>
          <cell r="O1016" t="str">
            <v>static</v>
          </cell>
          <cell r="P1016" t="str">
            <v>Chronic</v>
          </cell>
          <cell r="Q1016" t="str">
            <v>72-hr</v>
          </cell>
          <cell r="R1016"/>
          <cell r="S1016" t="str">
            <v>N-Maridalsvann</v>
          </cell>
          <cell r="T1016"/>
          <cell r="U1016">
            <v>22</v>
          </cell>
          <cell r="V1016">
            <v>6.7</v>
          </cell>
          <cell r="W1016" t="str">
            <v/>
          </cell>
          <cell r="X1016" t="str">
            <v/>
          </cell>
          <cell r="Y1016">
            <v>70.356236397351438</v>
          </cell>
          <cell r="Z1016">
            <v>3.9</v>
          </cell>
          <cell r="AA1016">
            <v>3.7049999999999996</v>
          </cell>
          <cell r="AB1016">
            <v>10</v>
          </cell>
          <cell r="AC1016">
            <v>2.5299999999999998</v>
          </cell>
          <cell r="AD1016">
            <v>0.3705</v>
          </cell>
          <cell r="AE1016">
            <v>1.53</v>
          </cell>
          <cell r="AF1016">
            <v>0.35</v>
          </cell>
          <cell r="AG1016">
            <v>2.8849999999999998</v>
          </cell>
          <cell r="AH1016">
            <v>1.7350000000000001</v>
          </cell>
          <cell r="AI1016">
            <v>10.7</v>
          </cell>
          <cell r="AJ1016">
            <v>7.8431290000000002</v>
          </cell>
        </row>
        <row r="1017">
          <cell r="B1017" t="str">
            <v>C2486RasuMATC</v>
          </cell>
          <cell r="C1017" t="str">
            <v>Muyssen et al. 2003</v>
          </cell>
          <cell r="D1017">
            <v>2003</v>
          </cell>
          <cell r="E1017" t="str">
            <v>Raphidocelis subcapitata</v>
          </cell>
          <cell r="F1017" t="str">
            <v xml:space="preserve">Raphidocelis </v>
          </cell>
          <cell r="G1017" t="str">
            <v>subcapitata</v>
          </cell>
          <cell r="H1017"/>
          <cell r="I1017" t="str">
            <v>algae</v>
          </cell>
          <cell r="J1017" t="str">
            <v>NR</v>
          </cell>
          <cell r="K1017" t="str">
            <v>growth</v>
          </cell>
          <cell r="L1017" t="str">
            <v>MATC</v>
          </cell>
          <cell r="M1017" t="str">
            <v>ZnCl2</v>
          </cell>
          <cell r="N1017" t="str">
            <v>Measured - frequency not specified</v>
          </cell>
          <cell r="O1017" t="str">
            <v>static</v>
          </cell>
          <cell r="P1017" t="str">
            <v>Chronic</v>
          </cell>
          <cell r="Q1017" t="str">
            <v>72-hr</v>
          </cell>
          <cell r="R1017"/>
          <cell r="S1017" t="str">
            <v>N-Sandungen</v>
          </cell>
          <cell r="T1017"/>
          <cell r="U1017">
            <v>22</v>
          </cell>
          <cell r="V1017">
            <v>6.4</v>
          </cell>
          <cell r="W1017" t="str">
            <v/>
          </cell>
          <cell r="X1017" t="str">
            <v/>
          </cell>
          <cell r="Y1017">
            <v>118.76026271442818</v>
          </cell>
          <cell r="Z1017">
            <v>4.0999999999999996</v>
          </cell>
          <cell r="AA1017">
            <v>3.8949999999999996</v>
          </cell>
          <cell r="AB1017">
            <v>10</v>
          </cell>
          <cell r="AC1017">
            <v>1.92</v>
          </cell>
          <cell r="AD1017">
            <v>0.317</v>
          </cell>
          <cell r="AE1017">
            <v>1.05</v>
          </cell>
          <cell r="AF1017">
            <v>0.29499999999999998</v>
          </cell>
          <cell r="AG1017">
            <v>2.3849999999999998</v>
          </cell>
          <cell r="AH1017">
            <v>0.96499999999999997</v>
          </cell>
          <cell r="AI1017">
            <v>9.4</v>
          </cell>
          <cell r="AJ1017">
            <v>6.0996459999999999</v>
          </cell>
        </row>
        <row r="1018">
          <cell r="B1018" t="str">
            <v>C2487RasuMATC</v>
          </cell>
          <cell r="C1018" t="str">
            <v>Muyssen et al. 2003</v>
          </cell>
          <cell r="D1018">
            <v>2003</v>
          </cell>
          <cell r="E1018" t="str">
            <v>Raphidocelis subcapitata</v>
          </cell>
          <cell r="F1018" t="str">
            <v xml:space="preserve">Raphidocelis </v>
          </cell>
          <cell r="G1018" t="str">
            <v>subcapitata</v>
          </cell>
          <cell r="H1018"/>
          <cell r="I1018" t="str">
            <v>algae</v>
          </cell>
          <cell r="J1018" t="str">
            <v>NR</v>
          </cell>
          <cell r="K1018" t="str">
            <v>growth</v>
          </cell>
          <cell r="L1018" t="str">
            <v>MATC</v>
          </cell>
          <cell r="M1018" t="str">
            <v>ZnCl2</v>
          </cell>
          <cell r="N1018" t="str">
            <v>Measured - frequency not specified</v>
          </cell>
          <cell r="O1018" t="str">
            <v>static</v>
          </cell>
          <cell r="P1018" t="str">
            <v>Chronic</v>
          </cell>
          <cell r="Q1018" t="str">
            <v>72-hr</v>
          </cell>
          <cell r="R1018"/>
          <cell r="S1018" t="str">
            <v>N-Maridalsvann; hardness adjusted to 100 mg/L</v>
          </cell>
          <cell r="T1018"/>
          <cell r="U1018">
            <v>22</v>
          </cell>
          <cell r="V1018">
            <v>6.7</v>
          </cell>
          <cell r="W1018" t="str">
            <v/>
          </cell>
          <cell r="X1018" t="str">
            <v/>
          </cell>
          <cell r="Y1018">
            <v>113.84199576606166</v>
          </cell>
          <cell r="Z1018">
            <v>3.9</v>
          </cell>
          <cell r="AA1018">
            <v>3.7049999999999996</v>
          </cell>
          <cell r="AB1018">
            <v>10</v>
          </cell>
          <cell r="AC1018">
            <v>32</v>
          </cell>
          <cell r="AD1018">
            <v>4.8899999999999997</v>
          </cell>
          <cell r="AE1018">
            <v>1.53</v>
          </cell>
          <cell r="AF1018">
            <v>0.35</v>
          </cell>
          <cell r="AG1018">
            <v>20.54</v>
          </cell>
          <cell r="AH1018">
            <v>53.97</v>
          </cell>
          <cell r="AI1018">
            <v>5.35</v>
          </cell>
          <cell r="AJ1018">
            <v>100.04102</v>
          </cell>
        </row>
        <row r="1019">
          <cell r="B1019" t="str">
            <v>C2488RasuMATC</v>
          </cell>
          <cell r="C1019" t="str">
            <v>Muyssen et al. 2003</v>
          </cell>
          <cell r="D1019">
            <v>2003</v>
          </cell>
          <cell r="E1019" t="str">
            <v>Raphidocelis subcapitata</v>
          </cell>
          <cell r="F1019" t="str">
            <v xml:space="preserve">Raphidocelis </v>
          </cell>
          <cell r="G1019" t="str">
            <v>subcapitata</v>
          </cell>
          <cell r="H1019"/>
          <cell r="I1019" t="str">
            <v>algae</v>
          </cell>
          <cell r="J1019" t="str">
            <v>NR</v>
          </cell>
          <cell r="K1019" t="str">
            <v>growth</v>
          </cell>
          <cell r="L1019" t="str">
            <v>MATC</v>
          </cell>
          <cell r="M1019" t="str">
            <v>ZnCl2</v>
          </cell>
          <cell r="N1019" t="str">
            <v>Measured - frequency not specified</v>
          </cell>
          <cell r="O1019" t="str">
            <v>static</v>
          </cell>
          <cell r="P1019" t="str">
            <v>Chronic</v>
          </cell>
          <cell r="Q1019" t="str">
            <v>72-hr</v>
          </cell>
          <cell r="R1019"/>
          <cell r="S1019" t="str">
            <v>N-Sandungen; hardness adjusted to 100 mg/L</v>
          </cell>
          <cell r="T1019"/>
          <cell r="U1019">
            <v>22</v>
          </cell>
          <cell r="V1019">
            <v>6.4</v>
          </cell>
          <cell r="W1019" t="str">
            <v/>
          </cell>
          <cell r="X1019" t="str">
            <v/>
          </cell>
          <cell r="Y1019">
            <v>122.36421045387414</v>
          </cell>
          <cell r="Z1019">
            <v>4.0999999999999996</v>
          </cell>
          <cell r="AA1019">
            <v>3.8949999999999996</v>
          </cell>
          <cell r="AB1019">
            <v>10</v>
          </cell>
          <cell r="AC1019">
            <v>32</v>
          </cell>
          <cell r="AD1019">
            <v>4.8899999999999997</v>
          </cell>
          <cell r="AE1019">
            <v>1.02</v>
          </cell>
          <cell r="AF1019">
            <v>0.28000000000000003</v>
          </cell>
          <cell r="AG1019">
            <v>20.399999999999999</v>
          </cell>
          <cell r="AH1019">
            <v>54.25</v>
          </cell>
          <cell r="AI1019">
            <v>4.6500000000000004</v>
          </cell>
          <cell r="AJ1019">
            <v>100.04102</v>
          </cell>
        </row>
        <row r="1020">
          <cell r="B1020" t="str">
            <v>C921RasuLOEC</v>
          </cell>
          <cell r="C1020" t="str">
            <v>Muyssen et al. 2003</v>
          </cell>
          <cell r="D1020">
            <v>2003</v>
          </cell>
          <cell r="E1020" t="str">
            <v>Raphidocelis subcapitata</v>
          </cell>
          <cell r="F1020" t="str">
            <v xml:space="preserve">Raphidocelis </v>
          </cell>
          <cell r="G1020" t="str">
            <v>subcapitata</v>
          </cell>
          <cell r="H1020"/>
          <cell r="I1020" t="str">
            <v>algae</v>
          </cell>
          <cell r="J1020" t="str">
            <v>NR</v>
          </cell>
          <cell r="K1020" t="str">
            <v>growth</v>
          </cell>
          <cell r="L1020" t="str">
            <v>LOEC</v>
          </cell>
          <cell r="M1020" t="str">
            <v>ZnCl2</v>
          </cell>
          <cell r="N1020" t="str">
            <v>Measured - frequency not specified</v>
          </cell>
          <cell r="O1020" t="str">
            <v>static</v>
          </cell>
          <cell r="P1020" t="str">
            <v>Chronic</v>
          </cell>
          <cell r="Q1020" t="str">
            <v>72-hr</v>
          </cell>
          <cell r="R1020"/>
          <cell r="S1020" t="str">
            <v>N-Maridalsvann</v>
          </cell>
          <cell r="T1020"/>
          <cell r="U1020">
            <v>22</v>
          </cell>
          <cell r="V1020">
            <v>6.7</v>
          </cell>
          <cell r="W1020" t="str">
            <v/>
          </cell>
          <cell r="X1020" t="str">
            <v/>
          </cell>
          <cell r="Y1020">
            <v>99</v>
          </cell>
          <cell r="Z1020">
            <v>3.9</v>
          </cell>
          <cell r="AA1020">
            <v>3.7049999999999996</v>
          </cell>
          <cell r="AB1020">
            <v>10</v>
          </cell>
          <cell r="AC1020">
            <v>2.5299999999999998</v>
          </cell>
          <cell r="AD1020">
            <v>0.3705</v>
          </cell>
          <cell r="AE1020">
            <v>1.53</v>
          </cell>
          <cell r="AF1020">
            <v>0.35</v>
          </cell>
          <cell r="AG1020">
            <v>2.8849999999999998</v>
          </cell>
          <cell r="AH1020">
            <v>1.7350000000000001</v>
          </cell>
          <cell r="AI1020">
            <v>10.7</v>
          </cell>
          <cell r="AJ1020">
            <v>7.8431290000000002</v>
          </cell>
        </row>
        <row r="1021">
          <cell r="B1021" t="str">
            <v>C922RasuLOEC</v>
          </cell>
          <cell r="C1021" t="str">
            <v>Muyssen et al. 2003</v>
          </cell>
          <cell r="D1021">
            <v>2003</v>
          </cell>
          <cell r="E1021" t="str">
            <v>Raphidocelis subcapitata</v>
          </cell>
          <cell r="F1021" t="str">
            <v xml:space="preserve">Raphidocelis </v>
          </cell>
          <cell r="G1021" t="str">
            <v>subcapitata</v>
          </cell>
          <cell r="H1021"/>
          <cell r="I1021" t="str">
            <v>algae</v>
          </cell>
          <cell r="J1021" t="str">
            <v>NR</v>
          </cell>
          <cell r="K1021" t="str">
            <v>growth</v>
          </cell>
          <cell r="L1021" t="str">
            <v>LOEC</v>
          </cell>
          <cell r="M1021" t="str">
            <v>ZnCl2</v>
          </cell>
          <cell r="N1021" t="str">
            <v>Measured - frequency not specified</v>
          </cell>
          <cell r="O1021" t="str">
            <v>static</v>
          </cell>
          <cell r="P1021" t="str">
            <v>Chronic</v>
          </cell>
          <cell r="Q1021" t="str">
            <v>72-hr</v>
          </cell>
          <cell r="R1021"/>
          <cell r="S1021" t="str">
            <v>N-Sandungen</v>
          </cell>
          <cell r="T1021"/>
          <cell r="U1021">
            <v>22</v>
          </cell>
          <cell r="V1021">
            <v>6.4</v>
          </cell>
          <cell r="W1021" t="str">
            <v/>
          </cell>
          <cell r="X1021" t="str">
            <v/>
          </cell>
          <cell r="Y1021">
            <v>164</v>
          </cell>
          <cell r="Z1021">
            <v>4.0999999999999996</v>
          </cell>
          <cell r="AA1021">
            <v>3.8949999999999996</v>
          </cell>
          <cell r="AB1021">
            <v>10</v>
          </cell>
          <cell r="AC1021">
            <v>1.92</v>
          </cell>
          <cell r="AD1021">
            <v>0.317</v>
          </cell>
          <cell r="AE1021">
            <v>1.05</v>
          </cell>
          <cell r="AF1021">
            <v>0.29499999999999998</v>
          </cell>
          <cell r="AG1021">
            <v>2.3849999999999998</v>
          </cell>
          <cell r="AH1021">
            <v>0.96499999999999997</v>
          </cell>
          <cell r="AI1021">
            <v>9.4</v>
          </cell>
          <cell r="AJ1021">
            <v>6.0996459999999999</v>
          </cell>
        </row>
        <row r="1022">
          <cell r="B1022" t="str">
            <v>C923RasuLOEC</v>
          </cell>
          <cell r="C1022" t="str">
            <v>Muyssen et al. 2003</v>
          </cell>
          <cell r="D1022">
            <v>2003</v>
          </cell>
          <cell r="E1022" t="str">
            <v>Raphidocelis subcapitata</v>
          </cell>
          <cell r="F1022" t="str">
            <v xml:space="preserve">Raphidocelis </v>
          </cell>
          <cell r="G1022" t="str">
            <v>subcapitata</v>
          </cell>
          <cell r="H1022"/>
          <cell r="I1022" t="str">
            <v>algae</v>
          </cell>
          <cell r="J1022" t="str">
            <v>NR</v>
          </cell>
          <cell r="K1022" t="str">
            <v>growth</v>
          </cell>
          <cell r="L1022" t="str">
            <v>LOEC</v>
          </cell>
          <cell r="M1022" t="str">
            <v>ZnCl2</v>
          </cell>
          <cell r="N1022" t="str">
            <v>Measured - frequency not specified</v>
          </cell>
          <cell r="O1022" t="str">
            <v>static</v>
          </cell>
          <cell r="P1022" t="str">
            <v>Chronic</v>
          </cell>
          <cell r="Q1022" t="str">
            <v>72-hr</v>
          </cell>
          <cell r="R1022"/>
          <cell r="S1022" t="str">
            <v>N-Maridalsvann; hardness adjusted to 100 mg/L</v>
          </cell>
          <cell r="T1022"/>
          <cell r="U1022">
            <v>22</v>
          </cell>
          <cell r="V1022">
            <v>6.7</v>
          </cell>
          <cell r="W1022" t="str">
            <v/>
          </cell>
          <cell r="X1022" t="str">
            <v/>
          </cell>
          <cell r="Y1022">
            <v>160</v>
          </cell>
          <cell r="Z1022">
            <v>3.9</v>
          </cell>
          <cell r="AA1022">
            <v>3.7049999999999996</v>
          </cell>
          <cell r="AB1022">
            <v>10</v>
          </cell>
          <cell r="AC1022">
            <v>32</v>
          </cell>
          <cell r="AD1022">
            <v>4.8899999999999997</v>
          </cell>
          <cell r="AE1022">
            <v>1.53</v>
          </cell>
          <cell r="AF1022">
            <v>0.35</v>
          </cell>
          <cell r="AG1022">
            <v>20.54</v>
          </cell>
          <cell r="AH1022">
            <v>53.97</v>
          </cell>
          <cell r="AI1022">
            <v>5.35</v>
          </cell>
          <cell r="AJ1022">
            <v>100.04102</v>
          </cell>
        </row>
        <row r="1023">
          <cell r="B1023" t="str">
            <v>C924RasuLOEC</v>
          </cell>
          <cell r="C1023" t="str">
            <v>Muyssen et al. 2003</v>
          </cell>
          <cell r="D1023">
            <v>2003</v>
          </cell>
          <cell r="E1023" t="str">
            <v>Raphidocelis subcapitata</v>
          </cell>
          <cell r="F1023" t="str">
            <v xml:space="preserve">Raphidocelis </v>
          </cell>
          <cell r="G1023" t="str">
            <v>subcapitata</v>
          </cell>
          <cell r="H1023"/>
          <cell r="I1023" t="str">
            <v>algae</v>
          </cell>
          <cell r="J1023" t="str">
            <v>NR</v>
          </cell>
          <cell r="K1023" t="str">
            <v>growth</v>
          </cell>
          <cell r="L1023" t="str">
            <v>LOEC</v>
          </cell>
          <cell r="M1023" t="str">
            <v>ZnCl2</v>
          </cell>
          <cell r="N1023" t="str">
            <v>Measured - frequency not specified</v>
          </cell>
          <cell r="O1023" t="str">
            <v>static</v>
          </cell>
          <cell r="P1023" t="str">
            <v>Chronic</v>
          </cell>
          <cell r="Q1023" t="str">
            <v>72-hr</v>
          </cell>
          <cell r="R1023"/>
          <cell r="S1023" t="str">
            <v>N-Sandungen; hardness adjusted to 100 mg/L</v>
          </cell>
          <cell r="T1023"/>
          <cell r="U1023">
            <v>22</v>
          </cell>
          <cell r="V1023">
            <v>6.4</v>
          </cell>
          <cell r="W1023" t="str">
            <v/>
          </cell>
          <cell r="X1023" t="str">
            <v/>
          </cell>
          <cell r="Y1023">
            <v>161</v>
          </cell>
          <cell r="Z1023">
            <v>4.0999999999999996</v>
          </cell>
          <cell r="AA1023">
            <v>3.8949999999999996</v>
          </cell>
          <cell r="AB1023">
            <v>10</v>
          </cell>
          <cell r="AC1023">
            <v>32</v>
          </cell>
          <cell r="AD1023">
            <v>4.8899999999999997</v>
          </cell>
          <cell r="AE1023">
            <v>1.02</v>
          </cell>
          <cell r="AF1023">
            <v>0.28000000000000003</v>
          </cell>
          <cell r="AG1023">
            <v>20.399999999999999</v>
          </cell>
          <cell r="AH1023">
            <v>54.25</v>
          </cell>
          <cell r="AI1023">
            <v>4.6500000000000004</v>
          </cell>
          <cell r="AJ1023">
            <v>100.04102</v>
          </cell>
        </row>
        <row r="1024">
          <cell r="B1024" t="str">
            <v>C925RasuNOEC</v>
          </cell>
          <cell r="C1024" t="str">
            <v>Van Ginneken 1994</v>
          </cell>
          <cell r="D1024">
            <v>1994</v>
          </cell>
          <cell r="E1024" t="str">
            <v>Raphidocelis subcapitata</v>
          </cell>
          <cell r="F1024" t="str">
            <v xml:space="preserve">Raphidocelis </v>
          </cell>
          <cell r="G1024" t="str">
            <v>subcapitata</v>
          </cell>
          <cell r="H1024"/>
          <cell r="I1024" t="str">
            <v>algae</v>
          </cell>
          <cell r="J1024" t="str">
            <v>NR</v>
          </cell>
          <cell r="K1024" t="str">
            <v>growth</v>
          </cell>
          <cell r="L1024" t="str">
            <v>NOEC</v>
          </cell>
          <cell r="M1024"/>
          <cell r="N1024"/>
          <cell r="O1024" t="str">
            <v>static</v>
          </cell>
          <cell r="P1024" t="str">
            <v>Chronic</v>
          </cell>
          <cell r="Q1024" t="str">
            <v>72-hr</v>
          </cell>
          <cell r="R1024"/>
          <cell r="S1024" t="str">
            <v>WIP</v>
          </cell>
          <cell r="T1024"/>
          <cell r="U1024">
            <v>25</v>
          </cell>
          <cell r="V1024">
            <v>7.5</v>
          </cell>
          <cell r="W1024" t="str">
            <v/>
          </cell>
          <cell r="X1024">
            <v>24</v>
          </cell>
          <cell r="Y1024">
            <v>23.664000000000001</v>
          </cell>
          <cell r="Z1024" t="str">
            <v/>
          </cell>
          <cell r="AA1024">
            <v>0.3</v>
          </cell>
          <cell r="AB1024">
            <v>10</v>
          </cell>
          <cell r="AC1024">
            <v>4.9000000000000004</v>
          </cell>
          <cell r="AD1024">
            <v>2.9</v>
          </cell>
          <cell r="AE1024">
            <v>13.7</v>
          </cell>
          <cell r="AF1024">
            <v>0.5</v>
          </cell>
          <cell r="AG1024">
            <v>5.9</v>
          </cell>
          <cell r="AH1024">
            <v>23</v>
          </cell>
          <cell r="AI1024">
            <v>28</v>
          </cell>
          <cell r="AJ1024">
            <v>24</v>
          </cell>
        </row>
        <row r="1025">
          <cell r="B1025" t="str">
            <v>C926RasuNOEC</v>
          </cell>
          <cell r="C1025" t="str">
            <v>Van Woensel 1993</v>
          </cell>
          <cell r="D1025">
            <v>1993</v>
          </cell>
          <cell r="E1025" t="str">
            <v>Raphidocelis subcapitata</v>
          </cell>
          <cell r="F1025" t="str">
            <v xml:space="preserve">Raphidocelis </v>
          </cell>
          <cell r="G1025" t="str">
            <v>subcapitata</v>
          </cell>
          <cell r="H1025"/>
          <cell r="I1025" t="str">
            <v>algae</v>
          </cell>
          <cell r="J1025" t="str">
            <v>NR</v>
          </cell>
          <cell r="K1025" t="str">
            <v>growth</v>
          </cell>
          <cell r="L1025" t="str">
            <v>NOEC</v>
          </cell>
          <cell r="M1025"/>
          <cell r="N1025"/>
          <cell r="O1025" t="str">
            <v>static</v>
          </cell>
          <cell r="P1025" t="str">
            <v>Chronic</v>
          </cell>
          <cell r="Q1025" t="str">
            <v>72-hr</v>
          </cell>
          <cell r="R1025"/>
          <cell r="S1025" t="str">
            <v>WIP</v>
          </cell>
          <cell r="T1025"/>
          <cell r="U1025">
            <v>25</v>
          </cell>
          <cell r="V1025">
            <v>7.4</v>
          </cell>
          <cell r="W1025" t="str">
            <v/>
          </cell>
          <cell r="X1025">
            <v>50</v>
          </cell>
          <cell r="Y1025">
            <v>49.3</v>
          </cell>
          <cell r="Z1025" t="str">
            <v/>
          </cell>
          <cell r="AA1025">
            <v>0.3</v>
          </cell>
          <cell r="AB1025">
            <v>10</v>
          </cell>
          <cell r="AC1025">
            <v>4.9000000000000004</v>
          </cell>
          <cell r="AD1025">
            <v>2.9</v>
          </cell>
          <cell r="AE1025">
            <v>13.7</v>
          </cell>
          <cell r="AF1025">
            <v>0.5</v>
          </cell>
          <cell r="AG1025">
            <v>5.9</v>
          </cell>
          <cell r="AH1025">
            <v>23</v>
          </cell>
          <cell r="AI1025">
            <v>27</v>
          </cell>
          <cell r="AJ1025">
            <v>24</v>
          </cell>
        </row>
        <row r="1026">
          <cell r="B1026" t="str">
            <v>C927RhhaMATC</v>
          </cell>
          <cell r="C1026" t="str">
            <v>Brinkman and Johnston 2008</v>
          </cell>
          <cell r="D1026">
            <v>2008</v>
          </cell>
          <cell r="E1026" t="str">
            <v>Rhithrogena hageni</v>
          </cell>
          <cell r="F1026" t="str">
            <v xml:space="preserve">Rhithrogena </v>
          </cell>
          <cell r="G1026" t="str">
            <v>hageni</v>
          </cell>
          <cell r="H1026"/>
          <cell r="I1026" t="str">
            <v>invertebrate</v>
          </cell>
          <cell r="J1026" t="str">
            <v>nymphs</v>
          </cell>
          <cell r="K1026" t="str">
            <v>molting rate</v>
          </cell>
          <cell r="L1026" t="str">
            <v>MATC</v>
          </cell>
          <cell r="M1026" t="str">
            <v>ZnSO4</v>
          </cell>
          <cell r="N1026" t="str">
            <v>Dissolved Zn daily for first 96-hr</v>
          </cell>
          <cell r="O1026" t="str">
            <v>flow through</v>
          </cell>
          <cell r="P1026" t="str">
            <v>Chronic</v>
          </cell>
          <cell r="Q1026" t="str">
            <v>10-d</v>
          </cell>
          <cell r="R1026" t="str">
            <v>None</v>
          </cell>
          <cell r="S1026" t="str">
            <v>WA-Fort Collins well water+RO water</v>
          </cell>
          <cell r="T1026"/>
          <cell r="U1026">
            <v>11.9</v>
          </cell>
          <cell r="V1026">
            <v>7.77</v>
          </cell>
          <cell r="W1026" t="str">
            <v/>
          </cell>
          <cell r="X1026" t="str">
            <v/>
          </cell>
          <cell r="Y1026">
            <v>7587.09430546372</v>
          </cell>
          <cell r="Z1026" t="str">
            <v/>
          </cell>
          <cell r="AA1026">
            <v>1.7</v>
          </cell>
          <cell r="AB1026">
            <v>10</v>
          </cell>
          <cell r="AC1026">
            <v>15.583336027228352</v>
          </cell>
          <cell r="AD1026">
            <v>1.3327853181182143</v>
          </cell>
          <cell r="AE1026">
            <v>3.4857462166168682</v>
          </cell>
          <cell r="AF1026">
            <v>0.61513168528532969</v>
          </cell>
          <cell r="AG1026">
            <v>9.7395850170177205</v>
          </cell>
          <cell r="AH1026">
            <v>3.2807023215217583</v>
          </cell>
          <cell r="AI1026">
            <v>39.9</v>
          </cell>
          <cell r="AJ1026">
            <v>44.4</v>
          </cell>
        </row>
        <row r="1027">
          <cell r="B1027" t="str">
            <v>C928SatrEC20</v>
          </cell>
          <cell r="C1027" t="str">
            <v>Davies and Brinkman 1999</v>
          </cell>
          <cell r="D1027">
            <v>1999</v>
          </cell>
          <cell r="E1027" t="str">
            <v>Salmo trutta</v>
          </cell>
          <cell r="F1027" t="str">
            <v xml:space="preserve">Salmo </v>
          </cell>
          <cell r="G1027" t="str">
            <v>trutta</v>
          </cell>
          <cell r="H1027"/>
          <cell r="I1027" t="str">
            <v>fish</v>
          </cell>
          <cell r="J1027" t="str">
            <v>early life stage</v>
          </cell>
          <cell r="K1027" t="str">
            <v>growth</v>
          </cell>
          <cell r="L1027" t="str">
            <v>EC20</v>
          </cell>
          <cell r="M1027" t="str">
            <v>ZnSO4</v>
          </cell>
          <cell r="N1027" t="str">
            <v>Measured - daily composite (first 96 hr); Measured weekly after 96 hr; filtration not specified</v>
          </cell>
          <cell r="O1027" t="str">
            <v>flow through</v>
          </cell>
          <cell r="P1027" t="str">
            <v>Chronic</v>
          </cell>
          <cell r="Q1027" t="str">
            <v>68-d</v>
          </cell>
          <cell r="R1027" t="str">
            <v>Silver Cup trout food</v>
          </cell>
          <cell r="S1027" t="str">
            <v>T-Dechlorinated Fort Collins</v>
          </cell>
          <cell r="T1027"/>
          <cell r="U1027">
            <v>12</v>
          </cell>
          <cell r="V1027">
            <v>7.52</v>
          </cell>
          <cell r="W1027" t="str">
            <v/>
          </cell>
          <cell r="X1027">
            <v>503</v>
          </cell>
          <cell r="Y1027">
            <v>495.95799999999997</v>
          </cell>
          <cell r="Z1027" t="str">
            <v/>
          </cell>
          <cell r="AA1027">
            <v>1.9</v>
          </cell>
          <cell r="AB1027">
            <v>10</v>
          </cell>
          <cell r="AC1027">
            <v>19.1343157894737</v>
          </cell>
          <cell r="AD1027">
            <v>1.59452631578947</v>
          </cell>
          <cell r="AE1027">
            <v>2.9612631578947402</v>
          </cell>
          <cell r="AF1027">
            <v>0.79726315789473701</v>
          </cell>
          <cell r="AG1027">
            <v>13.325684210526299</v>
          </cell>
          <cell r="AH1027">
            <v>3.0751578947368401</v>
          </cell>
          <cell r="AI1027">
            <v>35.299999999999997</v>
          </cell>
          <cell r="AJ1027">
            <v>54.1</v>
          </cell>
        </row>
        <row r="1028">
          <cell r="B1028" t="str">
            <v>C929SatrEC20</v>
          </cell>
          <cell r="C1028" t="str">
            <v>Davies and Brinkman 1999</v>
          </cell>
          <cell r="D1028">
            <v>1999</v>
          </cell>
          <cell r="E1028" t="str">
            <v>Salmo trutta</v>
          </cell>
          <cell r="F1028" t="str">
            <v xml:space="preserve">Salmo </v>
          </cell>
          <cell r="G1028" t="str">
            <v>trutta</v>
          </cell>
          <cell r="H1028"/>
          <cell r="I1028" t="str">
            <v>fish</v>
          </cell>
          <cell r="J1028" t="str">
            <v>fry</v>
          </cell>
          <cell r="K1028" t="str">
            <v>survival</v>
          </cell>
          <cell r="L1028" t="str">
            <v>EC20</v>
          </cell>
          <cell r="M1028" t="str">
            <v>ZnSO4</v>
          </cell>
          <cell r="N1028" t="str">
            <v>Measured - daily composite (first 96 hr); Measured weekly after 96 hr; filtration not specified</v>
          </cell>
          <cell r="O1028" t="str">
            <v>flow through</v>
          </cell>
          <cell r="P1028" t="str">
            <v>Chronic</v>
          </cell>
          <cell r="Q1028" t="str">
            <v>30-d</v>
          </cell>
          <cell r="R1028" t="str">
            <v>Silver Cup trout food</v>
          </cell>
          <cell r="S1028" t="str">
            <v>T-Dechlorinated Fort Collins</v>
          </cell>
          <cell r="T1028"/>
          <cell r="U1028">
            <v>13.5</v>
          </cell>
          <cell r="V1028">
            <v>7.54</v>
          </cell>
          <cell r="W1028" t="str">
            <v/>
          </cell>
          <cell r="X1028">
            <v>483</v>
          </cell>
          <cell r="Y1028">
            <v>476.238</v>
          </cell>
          <cell r="Z1028" t="str">
            <v/>
          </cell>
          <cell r="AA1028">
            <v>1.9</v>
          </cell>
          <cell r="AB1028">
            <v>10</v>
          </cell>
          <cell r="AC1028">
            <v>19.2404210526316</v>
          </cell>
          <cell r="AD1028">
            <v>1.60336842105263</v>
          </cell>
          <cell r="AE1028">
            <v>2.9776842105263199</v>
          </cell>
          <cell r="AF1028">
            <v>0.801684210526316</v>
          </cell>
          <cell r="AG1028">
            <v>13.399578947368401</v>
          </cell>
          <cell r="AH1028">
            <v>3.0922105263157902</v>
          </cell>
          <cell r="AI1028">
            <v>37.4</v>
          </cell>
          <cell r="AJ1028">
            <v>54.4</v>
          </cell>
        </row>
        <row r="1029">
          <cell r="B1029" t="str">
            <v>C930SatrEC20</v>
          </cell>
          <cell r="C1029" t="str">
            <v>Davies and Brinkman 1999</v>
          </cell>
          <cell r="D1029">
            <v>1999</v>
          </cell>
          <cell r="E1029" t="str">
            <v>Salmo trutta</v>
          </cell>
          <cell r="F1029" t="str">
            <v xml:space="preserve">Salmo </v>
          </cell>
          <cell r="G1029" t="str">
            <v>trutta</v>
          </cell>
          <cell r="H1029"/>
          <cell r="I1029" t="str">
            <v>fish</v>
          </cell>
          <cell r="J1029" t="str">
            <v>fry</v>
          </cell>
          <cell r="K1029" t="str">
            <v>survival</v>
          </cell>
          <cell r="L1029" t="str">
            <v>EC20</v>
          </cell>
          <cell r="M1029" t="str">
            <v>ZnSO4</v>
          </cell>
          <cell r="N1029" t="str">
            <v>Measured - daily composite (first 96 hr); Measured weekly after 96 hr; filtration not specified</v>
          </cell>
          <cell r="O1029" t="str">
            <v>flow through</v>
          </cell>
          <cell r="P1029" t="str">
            <v>Chronic</v>
          </cell>
          <cell r="Q1029" t="str">
            <v>30-d</v>
          </cell>
          <cell r="R1029" t="str">
            <v>Silver Cup trout food</v>
          </cell>
          <cell r="S1029" t="str">
            <v>T-Dechlorinated Fort Collins</v>
          </cell>
          <cell r="T1029"/>
          <cell r="U1029">
            <v>13.6</v>
          </cell>
          <cell r="V1029">
            <v>7.69</v>
          </cell>
          <cell r="W1029" t="str">
            <v/>
          </cell>
          <cell r="X1029">
            <v>1578</v>
          </cell>
          <cell r="Y1029">
            <v>1555.9079999999999</v>
          </cell>
          <cell r="Z1029" t="str">
            <v/>
          </cell>
          <cell r="AA1029">
            <v>1.9</v>
          </cell>
          <cell r="AB1029">
            <v>10</v>
          </cell>
          <cell r="AC1029">
            <v>80.099999999999994</v>
          </cell>
          <cell r="AD1029">
            <v>1.60336842105263</v>
          </cell>
          <cell r="AE1029">
            <v>2.9776842105263199</v>
          </cell>
          <cell r="AF1029">
            <v>0.801684210526316</v>
          </cell>
          <cell r="AG1029">
            <v>13.399578947368401</v>
          </cell>
          <cell r="AH1029">
            <v>115.2</v>
          </cell>
          <cell r="AI1029">
            <v>37.5</v>
          </cell>
          <cell r="AJ1029">
            <v>206.7</v>
          </cell>
        </row>
        <row r="1030">
          <cell r="B1030" t="str">
            <v>C931SatrEC20</v>
          </cell>
          <cell r="C1030" t="str">
            <v>Davies and Brinkman 1999</v>
          </cell>
          <cell r="D1030">
            <v>1999</v>
          </cell>
          <cell r="E1030" t="str">
            <v>Salmo trutta</v>
          </cell>
          <cell r="F1030" t="str">
            <v xml:space="preserve">Salmo </v>
          </cell>
          <cell r="G1030" t="str">
            <v>trutta</v>
          </cell>
          <cell r="H1030"/>
          <cell r="I1030" t="str">
            <v>fish</v>
          </cell>
          <cell r="J1030" t="str">
            <v>fry</v>
          </cell>
          <cell r="K1030" t="str">
            <v>survival</v>
          </cell>
          <cell r="L1030" t="str">
            <v>EC20</v>
          </cell>
          <cell r="M1030" t="str">
            <v>ZnSO4</v>
          </cell>
          <cell r="N1030" t="str">
            <v>Measured - daily composite (first 96 hr); Measured weekly after 96 hr; filtration not specified</v>
          </cell>
          <cell r="O1030" t="str">
            <v>flow through</v>
          </cell>
          <cell r="P1030" t="str">
            <v>Chronic</v>
          </cell>
          <cell r="Q1030" t="str">
            <v>30-d</v>
          </cell>
          <cell r="R1030" t="str">
            <v>Silver Cup trout food</v>
          </cell>
          <cell r="S1030" t="str">
            <v>T-Dechlorinated Fort Collins</v>
          </cell>
          <cell r="T1030"/>
          <cell r="U1030">
            <v>13.6</v>
          </cell>
          <cell r="V1030">
            <v>8.41</v>
          </cell>
          <cell r="W1030" t="str">
            <v/>
          </cell>
          <cell r="X1030">
            <v>425</v>
          </cell>
          <cell r="Y1030">
            <v>419.05</v>
          </cell>
          <cell r="Z1030" t="str">
            <v/>
          </cell>
          <cell r="AA1030">
            <v>1.9</v>
          </cell>
          <cell r="AB1030">
            <v>10</v>
          </cell>
          <cell r="AC1030">
            <v>19.098947368421101</v>
          </cell>
          <cell r="AD1030">
            <v>1.5915789473684201</v>
          </cell>
          <cell r="AE1030">
            <v>47.15</v>
          </cell>
          <cell r="AF1030">
            <v>0.79578947368421005</v>
          </cell>
          <cell r="AG1030">
            <v>13.3010526315789</v>
          </cell>
          <cell r="AH1030">
            <v>3.0694736842105299</v>
          </cell>
          <cell r="AI1030">
            <v>139.6</v>
          </cell>
          <cell r="AJ1030">
            <v>54</v>
          </cell>
        </row>
        <row r="1031">
          <cell r="B1031" t="str">
            <v>C932SatrEC20</v>
          </cell>
          <cell r="C1031" t="str">
            <v>Davies and Brinkman 1999</v>
          </cell>
          <cell r="D1031">
            <v>1999</v>
          </cell>
          <cell r="E1031" t="str">
            <v>Salmo trutta</v>
          </cell>
          <cell r="F1031" t="str">
            <v xml:space="preserve">Salmo </v>
          </cell>
          <cell r="G1031" t="str">
            <v>trutta</v>
          </cell>
          <cell r="H1031"/>
          <cell r="I1031" t="str">
            <v>fish</v>
          </cell>
          <cell r="J1031" t="str">
            <v>fry</v>
          </cell>
          <cell r="K1031" t="str">
            <v>survival</v>
          </cell>
          <cell r="L1031" t="str">
            <v>EC20</v>
          </cell>
          <cell r="M1031" t="str">
            <v>ZnSO4</v>
          </cell>
          <cell r="N1031" t="str">
            <v>Measured - daily composite (first 96 hr); Measured weekly after 96 hr; filtration not specified</v>
          </cell>
          <cell r="O1031" t="str">
            <v>flow through</v>
          </cell>
          <cell r="P1031" t="str">
            <v>Chronic</v>
          </cell>
          <cell r="Q1031" t="str">
            <v>30-d</v>
          </cell>
          <cell r="R1031" t="str">
            <v>Silver Cup trout food</v>
          </cell>
          <cell r="S1031" t="str">
            <v>T-Dechlorinated Fort Collins</v>
          </cell>
          <cell r="T1031"/>
          <cell r="U1031">
            <v>14.5</v>
          </cell>
          <cell r="V1031">
            <v>7.92</v>
          </cell>
          <cell r="W1031" t="str">
            <v/>
          </cell>
          <cell r="X1031">
            <v>2821</v>
          </cell>
          <cell r="Y1031">
            <v>2781.5059999999999</v>
          </cell>
          <cell r="Z1031" t="str">
            <v/>
          </cell>
          <cell r="AA1031">
            <v>1.75</v>
          </cell>
          <cell r="AB1031">
            <v>10</v>
          </cell>
          <cell r="AC1031">
            <v>70</v>
          </cell>
          <cell r="AD1031">
            <v>7.85</v>
          </cell>
          <cell r="AE1031">
            <v>15.6</v>
          </cell>
          <cell r="AF1031">
            <v>2.5499999999999998</v>
          </cell>
          <cell r="AG1031">
            <v>69.3</v>
          </cell>
          <cell r="AH1031">
            <v>21.8</v>
          </cell>
          <cell r="AI1031">
            <v>141.4</v>
          </cell>
          <cell r="AJ1031">
            <v>207.2</v>
          </cell>
        </row>
        <row r="1032">
          <cell r="B1032" t="str">
            <v>C933SatrIC20</v>
          </cell>
          <cell r="C1032" t="str">
            <v>Davies et al. 2002</v>
          </cell>
          <cell r="D1032">
            <v>2002</v>
          </cell>
          <cell r="E1032" t="str">
            <v>Salmo trutta</v>
          </cell>
          <cell r="F1032" t="str">
            <v xml:space="preserve">Salmo </v>
          </cell>
          <cell r="G1032" t="str">
            <v>trutta</v>
          </cell>
          <cell r="H1032"/>
          <cell r="I1032" t="str">
            <v>fish</v>
          </cell>
          <cell r="J1032" t="str">
            <v>early life stage</v>
          </cell>
          <cell r="K1032" t="str">
            <v>growth</v>
          </cell>
          <cell r="L1032" t="str">
            <v>IC20</v>
          </cell>
          <cell r="M1032" t="str">
            <v>ZnSO4</v>
          </cell>
          <cell r="N1032" t="str">
            <v>Dissolved Zn weekly</v>
          </cell>
          <cell r="O1032" t="str">
            <v>flow through</v>
          </cell>
          <cell r="P1032" t="str">
            <v>Chronic</v>
          </cell>
          <cell r="Q1032" t="str">
            <v>58-d</v>
          </cell>
          <cell r="R1032" t="str">
            <v>Silver Cup trout food+brine shrimp nauplii</v>
          </cell>
          <cell r="S1032" t="str">
            <v>T-Fort Collins Dechlorinated</v>
          </cell>
          <cell r="T1032"/>
          <cell r="U1032">
            <v>11.7</v>
          </cell>
          <cell r="V1032">
            <v>7.59</v>
          </cell>
          <cell r="W1032" t="str">
            <v/>
          </cell>
          <cell r="X1032" t="str">
            <v/>
          </cell>
          <cell r="Y1032">
            <v>541</v>
          </cell>
          <cell r="Z1032" t="str">
            <v/>
          </cell>
          <cell r="AA1032">
            <v>1.7</v>
          </cell>
          <cell r="AB1032">
            <v>10</v>
          </cell>
          <cell r="AC1032">
            <v>16.741556948171002</v>
          </cell>
          <cell r="AD1032">
            <v>1.4318436863567305</v>
          </cell>
          <cell r="AE1032">
            <v>3.7448219489329873</v>
          </cell>
          <cell r="AF1032">
            <v>0.66085093216464486</v>
          </cell>
          <cell r="AG1032">
            <v>10.463473092606877</v>
          </cell>
          <cell r="AH1032">
            <v>3.524538304878106</v>
          </cell>
          <cell r="AI1032">
            <v>33.6</v>
          </cell>
          <cell r="AJ1032">
            <v>47.7</v>
          </cell>
        </row>
        <row r="1033">
          <cell r="B1033" t="str">
            <v>C934SatrEC20</v>
          </cell>
          <cell r="C1033" t="str">
            <v>Davies et al. 2003</v>
          </cell>
          <cell r="D1033">
            <v>2003</v>
          </cell>
          <cell r="E1033" t="str">
            <v>Salmo trutta</v>
          </cell>
          <cell r="F1033" t="str">
            <v xml:space="preserve">Salmo </v>
          </cell>
          <cell r="G1033" t="str">
            <v>trutta</v>
          </cell>
          <cell r="H1033"/>
          <cell r="I1033" t="str">
            <v>fish</v>
          </cell>
          <cell r="J1033" t="str">
            <v>early life stage</v>
          </cell>
          <cell r="K1033" t="str">
            <v>biomass</v>
          </cell>
          <cell r="L1033" t="str">
            <v>EC20</v>
          </cell>
          <cell r="M1033" t="str">
            <v>ZnSO4</v>
          </cell>
          <cell r="N1033" t="str">
            <v>Dissolved Zn measured weekly</v>
          </cell>
          <cell r="O1033" t="str">
            <v>NR</v>
          </cell>
          <cell r="P1033" t="str">
            <v>Chronic</v>
          </cell>
          <cell r="Q1033" t="str">
            <v>65-d</v>
          </cell>
          <cell r="R1033" t="str">
            <v>trout food plus brine shrimp naupalii</v>
          </cell>
          <cell r="S1033" t="str">
            <v>T-Dechlorinated Fort Collins tap water+RO water</v>
          </cell>
          <cell r="T1033"/>
          <cell r="U1033">
            <v>12.2</v>
          </cell>
          <cell r="V1033">
            <v>7.45</v>
          </cell>
          <cell r="W1033" t="str">
            <v/>
          </cell>
          <cell r="X1033" t="str">
            <v/>
          </cell>
          <cell r="Y1033">
            <v>192</v>
          </cell>
          <cell r="Z1033" t="str">
            <v/>
          </cell>
          <cell r="AA1033">
            <v>1.7</v>
          </cell>
          <cell r="AB1033">
            <v>10</v>
          </cell>
          <cell r="AC1033">
            <v>9.4061577822008982</v>
          </cell>
          <cell r="AD1033">
            <v>0.80447402084612951</v>
          </cell>
          <cell r="AE1033">
            <v>2.1040089775975694</v>
          </cell>
          <cell r="AF1033">
            <v>0.37129570192898281</v>
          </cell>
          <cell r="AG1033">
            <v>5.8788486138755616</v>
          </cell>
          <cell r="AH1033">
            <v>1.9802437436212419</v>
          </cell>
          <cell r="AI1033">
            <v>19.100000000000001</v>
          </cell>
          <cell r="AJ1033">
            <v>26.8</v>
          </cell>
        </row>
        <row r="1034">
          <cell r="B1034" t="str">
            <v>C935SatrEC20</v>
          </cell>
          <cell r="C1034" t="str">
            <v>Davies et al. 2003</v>
          </cell>
          <cell r="D1034">
            <v>2003</v>
          </cell>
          <cell r="E1034" t="str">
            <v>Salmo trutta</v>
          </cell>
          <cell r="F1034" t="str">
            <v xml:space="preserve">Salmo </v>
          </cell>
          <cell r="G1034" t="str">
            <v>trutta</v>
          </cell>
          <cell r="H1034"/>
          <cell r="I1034" t="str">
            <v>fish</v>
          </cell>
          <cell r="J1034" t="str">
            <v>fry</v>
          </cell>
          <cell r="K1034" t="str">
            <v>survival</v>
          </cell>
          <cell r="L1034" t="str">
            <v>EC20</v>
          </cell>
          <cell r="M1034" t="str">
            <v>ZnSO4</v>
          </cell>
          <cell r="N1034" t="str">
            <v>Dissolved Zn measured weekly</v>
          </cell>
          <cell r="O1034" t="str">
            <v>NR</v>
          </cell>
          <cell r="P1034" t="str">
            <v>Chronic</v>
          </cell>
          <cell r="Q1034" t="str">
            <v>30-d</v>
          </cell>
          <cell r="R1034" t="str">
            <v>trout food (Silver Cup)</v>
          </cell>
          <cell r="S1034" t="str">
            <v>T-Dechlorinated Fort Collins tap water+RO water</v>
          </cell>
          <cell r="T1034"/>
          <cell r="U1034">
            <v>11.8</v>
          </cell>
          <cell r="V1034">
            <v>7.49</v>
          </cell>
          <cell r="W1034" t="str">
            <v/>
          </cell>
          <cell r="X1034" t="str">
            <v/>
          </cell>
          <cell r="Y1034">
            <v>276</v>
          </cell>
          <cell r="Z1034" t="str">
            <v/>
          </cell>
          <cell r="AA1034">
            <v>1.7</v>
          </cell>
          <cell r="AB1034">
            <v>10</v>
          </cell>
          <cell r="AC1034">
            <v>9.5816458005255409</v>
          </cell>
          <cell r="AD1034">
            <v>0.81948286451863184</v>
          </cell>
          <cell r="AE1034">
            <v>2.1432628764333446</v>
          </cell>
          <cell r="AF1034">
            <v>0.37822286054706084</v>
          </cell>
          <cell r="AG1034">
            <v>5.9885286253284633</v>
          </cell>
          <cell r="AH1034">
            <v>2.0171885895843245</v>
          </cell>
          <cell r="AI1034">
            <v>20.6</v>
          </cell>
          <cell r="AJ1034">
            <v>27.3</v>
          </cell>
        </row>
        <row r="1035">
          <cell r="B1035" t="str">
            <v>C936SatrEC20</v>
          </cell>
          <cell r="C1035" t="str">
            <v>Davies et al. 2003</v>
          </cell>
          <cell r="D1035">
            <v>2003</v>
          </cell>
          <cell r="E1035" t="str">
            <v>Salmo trutta</v>
          </cell>
          <cell r="F1035" t="str">
            <v xml:space="preserve">Salmo </v>
          </cell>
          <cell r="G1035" t="str">
            <v>trutta</v>
          </cell>
          <cell r="H1035"/>
          <cell r="I1035" t="str">
            <v>fish</v>
          </cell>
          <cell r="J1035" t="str">
            <v>fry</v>
          </cell>
          <cell r="K1035" t="str">
            <v>survival</v>
          </cell>
          <cell r="L1035" t="str">
            <v>EC20</v>
          </cell>
          <cell r="M1035" t="str">
            <v>ZnSO4</v>
          </cell>
          <cell r="N1035" t="str">
            <v>Dissolved Zn measured weekly</v>
          </cell>
          <cell r="O1035" t="str">
            <v>NR</v>
          </cell>
          <cell r="P1035" t="str">
            <v>Chronic</v>
          </cell>
          <cell r="Q1035" t="str">
            <v>30-d</v>
          </cell>
          <cell r="R1035" t="str">
            <v>trout food (Silver Cup)</v>
          </cell>
          <cell r="S1035" t="str">
            <v>WA-Well water amended with dechlorinated Fort Collins tap water</v>
          </cell>
          <cell r="T1035"/>
          <cell r="U1035">
            <v>12.3</v>
          </cell>
          <cell r="V1035">
            <v>7.57</v>
          </cell>
          <cell r="W1035" t="str">
            <v/>
          </cell>
          <cell r="X1035" t="str">
            <v/>
          </cell>
          <cell r="Y1035">
            <v>774</v>
          </cell>
          <cell r="Z1035" t="str">
            <v/>
          </cell>
          <cell r="AA1035">
            <v>1.75</v>
          </cell>
          <cell r="AB1035">
            <v>10</v>
          </cell>
          <cell r="AC1035">
            <v>45.977860801056622</v>
          </cell>
          <cell r="AD1035">
            <v>3.9323170421956322</v>
          </cell>
          <cell r="AE1035">
            <v>10.284521494973191</v>
          </cell>
          <cell r="AF1035">
            <v>1.8149155579364458</v>
          </cell>
          <cell r="AG1035">
            <v>28.73616300066039</v>
          </cell>
          <cell r="AH1035">
            <v>9.6795496423277108</v>
          </cell>
          <cell r="AI1035">
            <v>90.8</v>
          </cell>
          <cell r="AJ1035">
            <v>131</v>
          </cell>
        </row>
        <row r="1036">
          <cell r="B1036" t="str">
            <v>C937SatrMATC</v>
          </cell>
          <cell r="C1036" t="str">
            <v>Davies et al. 2003</v>
          </cell>
          <cell r="D1036">
            <v>2003</v>
          </cell>
          <cell r="E1036" t="str">
            <v>Salmo trutta</v>
          </cell>
          <cell r="F1036" t="str">
            <v xml:space="preserve">Salmo </v>
          </cell>
          <cell r="G1036" t="str">
            <v>trutta</v>
          </cell>
          <cell r="H1036"/>
          <cell r="I1036" t="str">
            <v>fish</v>
          </cell>
          <cell r="J1036" t="str">
            <v>early life stage</v>
          </cell>
          <cell r="K1036" t="str">
            <v>survival</v>
          </cell>
          <cell r="L1036" t="str">
            <v>MATC</v>
          </cell>
          <cell r="M1036" t="str">
            <v>ZnSO4</v>
          </cell>
          <cell r="N1036" t="str">
            <v>Dissolved Zn measured weekly</v>
          </cell>
          <cell r="O1036" t="str">
            <v>NR</v>
          </cell>
          <cell r="P1036" t="str">
            <v>Chronic</v>
          </cell>
          <cell r="Q1036" t="str">
            <v>65-d</v>
          </cell>
          <cell r="R1036" t="str">
            <v>trout food plus brine shrimp naupalii</v>
          </cell>
          <cell r="S1036" t="str">
            <v>WA-Well water amended with dechlorinated Fort Collins tap water</v>
          </cell>
          <cell r="T1036"/>
          <cell r="U1036">
            <v>12.4</v>
          </cell>
          <cell r="V1036">
            <v>7.53</v>
          </cell>
          <cell r="W1036" t="str">
            <v/>
          </cell>
          <cell r="X1036" t="str">
            <v/>
          </cell>
          <cell r="Y1036">
            <v>720</v>
          </cell>
          <cell r="Z1036" t="str">
            <v/>
          </cell>
          <cell r="AA1036">
            <v>1.75</v>
          </cell>
          <cell r="AB1036">
            <v>10</v>
          </cell>
          <cell r="AC1036">
            <v>53.69933360734094</v>
          </cell>
          <cell r="AD1036">
            <v>4.5927061637857385</v>
          </cell>
          <cell r="AE1036">
            <v>12.011693043747314</v>
          </cell>
          <cell r="AF1036">
            <v>2.1197105371318794</v>
          </cell>
          <cell r="AG1036">
            <v>33.562083504588088</v>
          </cell>
          <cell r="AH1036">
            <v>11.305122864703357</v>
          </cell>
          <cell r="AI1036">
            <v>104.6</v>
          </cell>
          <cell r="AJ1036">
            <v>153</v>
          </cell>
        </row>
        <row r="1037">
          <cell r="B1037" t="str">
            <v>C938SatrNOEC</v>
          </cell>
          <cell r="C1037" t="str">
            <v>Källqvist et al. 2003</v>
          </cell>
          <cell r="D1037">
            <v>2003</v>
          </cell>
          <cell r="E1037" t="str">
            <v>Salmo trutta</v>
          </cell>
          <cell r="F1037" t="str">
            <v xml:space="preserve">Salmo </v>
          </cell>
          <cell r="G1037" t="str">
            <v>trutta</v>
          </cell>
          <cell r="H1037"/>
          <cell r="I1037" t="str">
            <v>fish</v>
          </cell>
          <cell r="J1037" t="str">
            <v>early life stage</v>
          </cell>
          <cell r="K1037" t="str">
            <v>hatchability</v>
          </cell>
          <cell r="L1037" t="str">
            <v>NOEC</v>
          </cell>
          <cell r="M1037" t="str">
            <v>ZnSO4</v>
          </cell>
          <cell r="N1037" t="str">
            <v>Measured approximately weekly</v>
          </cell>
          <cell r="O1037" t="str">
            <v>flow through</v>
          </cell>
          <cell r="P1037" t="str">
            <v>Chronic</v>
          </cell>
          <cell r="Q1037" t="str">
            <v>116-118-d</v>
          </cell>
          <cell r="R1037"/>
          <cell r="S1037" t="str">
            <v>NA-Maridalsvann+Ca</v>
          </cell>
          <cell r="T1037"/>
          <cell r="U1037">
            <v>5.7</v>
          </cell>
          <cell r="V1037">
            <v>6.7</v>
          </cell>
          <cell r="W1037" t="str">
            <v/>
          </cell>
          <cell r="X1037">
            <v>57</v>
          </cell>
          <cell r="Y1037">
            <v>56.201999999999998</v>
          </cell>
          <cell r="Z1037">
            <v>3.75</v>
          </cell>
          <cell r="AA1037">
            <v>3.7049999999999996</v>
          </cell>
          <cell r="AB1037">
            <v>10</v>
          </cell>
          <cell r="AC1037">
            <v>39.86</v>
          </cell>
          <cell r="AD1037">
            <v>0.44924999999999998</v>
          </cell>
          <cell r="AE1037">
            <v>1.5249999999999999</v>
          </cell>
          <cell r="AF1037">
            <v>0.33250000000000002</v>
          </cell>
          <cell r="AG1037">
            <v>2.9775</v>
          </cell>
          <cell r="AH1037">
            <v>67.342500000000001</v>
          </cell>
          <cell r="AI1037">
            <v>5.4</v>
          </cell>
          <cell r="AJ1037">
            <v>100.0822</v>
          </cell>
        </row>
        <row r="1038">
          <cell r="B1038" t="str">
            <v>C939SatrNOEC</v>
          </cell>
          <cell r="C1038" t="str">
            <v>Källqvist et al. 2003</v>
          </cell>
          <cell r="D1038">
            <v>2003</v>
          </cell>
          <cell r="E1038" t="str">
            <v>Salmo trutta</v>
          </cell>
          <cell r="F1038" t="str">
            <v xml:space="preserve">Salmo </v>
          </cell>
          <cell r="G1038" t="str">
            <v>trutta</v>
          </cell>
          <cell r="H1038"/>
          <cell r="I1038" t="str">
            <v>fish</v>
          </cell>
          <cell r="J1038" t="str">
            <v>early life stage</v>
          </cell>
          <cell r="K1038" t="str">
            <v>hatchability</v>
          </cell>
          <cell r="L1038" t="str">
            <v>NOEC</v>
          </cell>
          <cell r="M1038" t="str">
            <v>ZnSO4</v>
          </cell>
          <cell r="N1038" t="str">
            <v>Measured approximately weekly</v>
          </cell>
          <cell r="O1038" t="str">
            <v>flow through</v>
          </cell>
          <cell r="P1038" t="str">
            <v>Chronic</v>
          </cell>
          <cell r="Q1038" t="str">
            <v>116-118-d</v>
          </cell>
          <cell r="R1038"/>
          <cell r="S1038" t="str">
            <v>NA-Sandungen+Ca</v>
          </cell>
          <cell r="T1038"/>
          <cell r="U1038">
            <v>5.7</v>
          </cell>
          <cell r="V1038">
            <v>6.4</v>
          </cell>
          <cell r="W1038" t="str">
            <v/>
          </cell>
          <cell r="X1038">
            <v>250</v>
          </cell>
          <cell r="Y1038">
            <v>246.5</v>
          </cell>
          <cell r="Z1038">
            <v>4.05</v>
          </cell>
          <cell r="AA1038">
            <v>3.8949999999999996</v>
          </cell>
          <cell r="AB1038">
            <v>10</v>
          </cell>
          <cell r="AC1038">
            <v>39.267499999999998</v>
          </cell>
          <cell r="AD1038">
            <v>0.35099999999999998</v>
          </cell>
          <cell r="AE1038">
            <v>1.07</v>
          </cell>
          <cell r="AF1038">
            <v>0.27750000000000002</v>
          </cell>
          <cell r="AG1038">
            <v>2.5099999999999998</v>
          </cell>
          <cell r="AH1038">
            <v>66.592500000000001</v>
          </cell>
          <cell r="AI1038">
            <v>4.7</v>
          </cell>
          <cell r="AJ1038">
            <v>99.8</v>
          </cell>
        </row>
        <row r="1039">
          <cell r="B1039" t="str">
            <v>C940SatrNOEC</v>
          </cell>
          <cell r="C1039" t="str">
            <v>Källqvist et al. 2004</v>
          </cell>
          <cell r="D1039">
            <v>2004</v>
          </cell>
          <cell r="E1039" t="str">
            <v>Salmo trutta</v>
          </cell>
          <cell r="F1039" t="str">
            <v xml:space="preserve">Salmo </v>
          </cell>
          <cell r="G1039" t="str">
            <v>trutta</v>
          </cell>
          <cell r="H1039"/>
          <cell r="I1039" t="str">
            <v>fish</v>
          </cell>
          <cell r="J1039" t="str">
            <v>early life stage</v>
          </cell>
          <cell r="K1039" t="str">
            <v>time to hatch</v>
          </cell>
          <cell r="L1039" t="str">
            <v>NOEC</v>
          </cell>
          <cell r="M1039" t="str">
            <v>ZnSO4</v>
          </cell>
          <cell r="N1039" t="str">
            <v>Measured - frequency not specified</v>
          </cell>
          <cell r="O1039" t="str">
            <v>flow through</v>
          </cell>
          <cell r="P1039" t="str">
            <v>Chronic</v>
          </cell>
          <cell r="Q1039" t="str">
            <v>116-119-d</v>
          </cell>
          <cell r="R1039" t="str">
            <v>Not clearly described; possibly no feeding</v>
          </cell>
          <cell r="S1039" t="str">
            <v>N-Lake Store Sandungen</v>
          </cell>
          <cell r="T1039"/>
          <cell r="U1039">
            <v>6</v>
          </cell>
          <cell r="V1039">
            <v>6.59</v>
          </cell>
          <cell r="W1039" t="str">
            <v/>
          </cell>
          <cell r="X1039">
            <v>56</v>
          </cell>
          <cell r="Y1039">
            <v>55.216000000000001</v>
          </cell>
          <cell r="Z1039">
            <v>4.05</v>
          </cell>
          <cell r="AA1039">
            <v>3.8474999999999997</v>
          </cell>
          <cell r="AB1039">
            <v>10</v>
          </cell>
          <cell r="AC1039">
            <v>2.08</v>
          </cell>
          <cell r="AD1039">
            <v>0.39</v>
          </cell>
          <cell r="AE1039">
            <v>1.1000000000000001</v>
          </cell>
          <cell r="AF1039">
            <v>0.26</v>
          </cell>
          <cell r="AG1039">
            <v>2.71</v>
          </cell>
          <cell r="AH1039">
            <v>1.07</v>
          </cell>
          <cell r="AI1039">
            <v>3.02</v>
          </cell>
          <cell r="AJ1039">
            <v>6.7</v>
          </cell>
        </row>
        <row r="1040">
          <cell r="B1040" t="str">
            <v>C941SatrNOEC</v>
          </cell>
          <cell r="C1040" t="str">
            <v>Källqvist et al. 2004</v>
          </cell>
          <cell r="D1040">
            <v>2004</v>
          </cell>
          <cell r="E1040" t="str">
            <v>Salmo trutta</v>
          </cell>
          <cell r="F1040" t="str">
            <v xml:space="preserve">Salmo </v>
          </cell>
          <cell r="G1040" t="str">
            <v>trutta</v>
          </cell>
          <cell r="H1040"/>
          <cell r="I1040" t="str">
            <v>fish</v>
          </cell>
          <cell r="J1040" t="str">
            <v>early life stage</v>
          </cell>
          <cell r="K1040" t="str">
            <v>time to hatch</v>
          </cell>
          <cell r="L1040" t="str">
            <v>NOEC</v>
          </cell>
          <cell r="M1040" t="str">
            <v>ZnSO4</v>
          </cell>
          <cell r="N1040" t="str">
            <v>Measured - frequency not specified</v>
          </cell>
          <cell r="O1040" t="str">
            <v>flow through</v>
          </cell>
          <cell r="P1040" t="str">
            <v>Chronic</v>
          </cell>
          <cell r="Q1040" t="str">
            <v>116-119-d</v>
          </cell>
          <cell r="R1040" t="str">
            <v>Not clearly described; possibly no feeding</v>
          </cell>
          <cell r="S1040" t="str">
            <v>N-Lake Maridalsvann</v>
          </cell>
          <cell r="T1040"/>
          <cell r="U1040">
            <v>6</v>
          </cell>
          <cell r="V1040">
            <v>6.57</v>
          </cell>
          <cell r="W1040" t="str">
            <v/>
          </cell>
          <cell r="X1040">
            <v>61</v>
          </cell>
          <cell r="Y1040">
            <v>60.146000000000001</v>
          </cell>
          <cell r="Z1040">
            <v>3.75</v>
          </cell>
          <cell r="AA1040">
            <v>3.5625</v>
          </cell>
          <cell r="AB1040">
            <v>10</v>
          </cell>
          <cell r="AC1040">
            <v>2.61</v>
          </cell>
          <cell r="AD1040">
            <v>0.49</v>
          </cell>
          <cell r="AE1040">
            <v>1.6</v>
          </cell>
          <cell r="AF1040">
            <v>0.33</v>
          </cell>
          <cell r="AG1040">
            <v>3.15</v>
          </cell>
          <cell r="AH1040">
            <v>1.97</v>
          </cell>
          <cell r="AI1040">
            <v>3.42</v>
          </cell>
          <cell r="AJ1040">
            <v>8.6</v>
          </cell>
        </row>
        <row r="1041">
          <cell r="B1041" t="str">
            <v>C942SatrNOEC</v>
          </cell>
          <cell r="C1041" t="str">
            <v>Källqvist et al. 2004</v>
          </cell>
          <cell r="D1041">
            <v>2004</v>
          </cell>
          <cell r="E1041" t="str">
            <v>Salmo trutta</v>
          </cell>
          <cell r="F1041" t="str">
            <v xml:space="preserve">Salmo </v>
          </cell>
          <cell r="G1041" t="str">
            <v>trutta</v>
          </cell>
          <cell r="H1041"/>
          <cell r="I1041" t="str">
            <v>fish</v>
          </cell>
          <cell r="J1041" t="str">
            <v>early life stage</v>
          </cell>
          <cell r="K1041" t="str">
            <v>time to hatch</v>
          </cell>
          <cell r="L1041" t="str">
            <v>NOEC</v>
          </cell>
          <cell r="M1041" t="str">
            <v>ZnSO4</v>
          </cell>
          <cell r="N1041" t="str">
            <v>Measured - frequency not specified</v>
          </cell>
          <cell r="O1041" t="str">
            <v>flow through</v>
          </cell>
          <cell r="P1041" t="str">
            <v>Chronic</v>
          </cell>
          <cell r="Q1041" t="str">
            <v>116-119-d</v>
          </cell>
          <cell r="R1041" t="str">
            <v>Not clearly described; possibly no feeding</v>
          </cell>
          <cell r="S1041" t="str">
            <v>N-Lake Store Sandungen+Ca to 100 mg/L Hardness</v>
          </cell>
          <cell r="T1041"/>
          <cell r="U1041">
            <v>6</v>
          </cell>
          <cell r="V1041">
            <v>6.59</v>
          </cell>
          <cell r="W1041" t="str">
            <v/>
          </cell>
          <cell r="X1041">
            <v>250</v>
          </cell>
          <cell r="Y1041">
            <v>246.5</v>
          </cell>
          <cell r="Z1041">
            <v>4.05</v>
          </cell>
          <cell r="AA1041">
            <v>3.8474999999999997</v>
          </cell>
          <cell r="AB1041">
            <v>10</v>
          </cell>
          <cell r="AC1041">
            <v>42.713202457064803</v>
          </cell>
          <cell r="AD1041">
            <v>0.39</v>
          </cell>
          <cell r="AE1041">
            <v>1.1000000000000001</v>
          </cell>
          <cell r="AF1041">
            <v>0.26</v>
          </cell>
          <cell r="AG1041">
            <v>2.71</v>
          </cell>
          <cell r="AH1041">
            <v>1.07</v>
          </cell>
          <cell r="AI1041">
            <v>3.02</v>
          </cell>
          <cell r="AJ1041">
            <v>100</v>
          </cell>
        </row>
        <row r="1042">
          <cell r="B1042" t="str">
            <v>C943SatrNOEC</v>
          </cell>
          <cell r="C1042" t="str">
            <v>Källqvist et al. 2004</v>
          </cell>
          <cell r="D1042">
            <v>2004</v>
          </cell>
          <cell r="E1042" t="str">
            <v>Salmo trutta</v>
          </cell>
          <cell r="F1042" t="str">
            <v xml:space="preserve">Salmo </v>
          </cell>
          <cell r="G1042" t="str">
            <v>trutta</v>
          </cell>
          <cell r="H1042"/>
          <cell r="I1042" t="str">
            <v>fish</v>
          </cell>
          <cell r="J1042" t="str">
            <v>early life stage</v>
          </cell>
          <cell r="K1042" t="str">
            <v>time to hatch</v>
          </cell>
          <cell r="L1042" t="str">
            <v>NOEC</v>
          </cell>
          <cell r="M1042" t="str">
            <v>ZnSO4</v>
          </cell>
          <cell r="N1042" t="str">
            <v>Measured - frequency not specified</v>
          </cell>
          <cell r="O1042" t="str">
            <v>flow through</v>
          </cell>
          <cell r="P1042" t="str">
            <v>Chronic</v>
          </cell>
          <cell r="Q1042" t="str">
            <v>116-119-d</v>
          </cell>
          <cell r="R1042" t="str">
            <v>Not clearly described; possibly no feeding</v>
          </cell>
          <cell r="S1042" t="str">
            <v>N-Lake Maridalsvann+Ca to 100 mg/L Hardness</v>
          </cell>
          <cell r="T1042"/>
          <cell r="U1042">
            <v>6</v>
          </cell>
          <cell r="V1042">
            <v>6.57</v>
          </cell>
          <cell r="W1042" t="str">
            <v/>
          </cell>
          <cell r="X1042">
            <v>57</v>
          </cell>
          <cell r="Y1042">
            <v>56.201999999999998</v>
          </cell>
          <cell r="Z1042">
            <v>3.75</v>
          </cell>
          <cell r="AA1042">
            <v>3.5625</v>
          </cell>
          <cell r="AB1042">
            <v>10</v>
          </cell>
          <cell r="AC1042">
            <v>43.293202457064801</v>
          </cell>
          <cell r="AD1042">
            <v>0.49</v>
          </cell>
          <cell r="AE1042">
            <v>1.6</v>
          </cell>
          <cell r="AF1042">
            <v>0.33</v>
          </cell>
          <cell r="AG1042">
            <v>3.15</v>
          </cell>
          <cell r="AH1042">
            <v>1.97</v>
          </cell>
          <cell r="AI1042">
            <v>3.42</v>
          </cell>
          <cell r="AJ1042">
            <v>100</v>
          </cell>
        </row>
        <row r="1043">
          <cell r="B1043" t="str">
            <v>C944SafoIC20</v>
          </cell>
          <cell r="C1043" t="str">
            <v>Davies et al. 2002</v>
          </cell>
          <cell r="D1043">
            <v>2002</v>
          </cell>
          <cell r="E1043" t="str">
            <v>Salvelinus fontinalis</v>
          </cell>
          <cell r="F1043" t="str">
            <v xml:space="preserve">Salvelinus </v>
          </cell>
          <cell r="G1043" t="str">
            <v>fontinalis</v>
          </cell>
          <cell r="H1043"/>
          <cell r="I1043" t="str">
            <v>fish</v>
          </cell>
          <cell r="J1043" t="str">
            <v>early life stage</v>
          </cell>
          <cell r="K1043" t="str">
            <v>growth</v>
          </cell>
          <cell r="L1043" t="str">
            <v>IC20</v>
          </cell>
          <cell r="M1043" t="str">
            <v>ZnSO4</v>
          </cell>
          <cell r="N1043" t="str">
            <v>Dissolved Zn weekly</v>
          </cell>
          <cell r="O1043" t="str">
            <v>flow through</v>
          </cell>
          <cell r="P1043" t="str">
            <v>Chronic</v>
          </cell>
          <cell r="Q1043" t="str">
            <v>71-d</v>
          </cell>
          <cell r="R1043" t="str">
            <v>Silver Cup trout food+brine shrimp nauplii</v>
          </cell>
          <cell r="S1043" t="str">
            <v>T-Fort Collins Dechlorinated</v>
          </cell>
          <cell r="T1043"/>
          <cell r="U1043">
            <v>12.1</v>
          </cell>
          <cell r="V1043">
            <v>7.6</v>
          </cell>
          <cell r="W1043" t="str">
            <v/>
          </cell>
          <cell r="X1043" t="str">
            <v/>
          </cell>
          <cell r="Y1043">
            <v>946</v>
          </cell>
          <cell r="Z1043" t="str">
            <v/>
          </cell>
          <cell r="AA1043">
            <v>1.7</v>
          </cell>
          <cell r="AB1043">
            <v>10</v>
          </cell>
          <cell r="AC1043">
            <v>16.881947362830715</v>
          </cell>
          <cell r="AD1043">
            <v>1.4438507612947322</v>
          </cell>
          <cell r="AE1043">
            <v>3.7762250680016072</v>
          </cell>
          <cell r="AF1043">
            <v>0.66639265905910716</v>
          </cell>
          <cell r="AG1043">
            <v>10.551217101769197</v>
          </cell>
          <cell r="AH1043">
            <v>3.5540941816485714</v>
          </cell>
          <cell r="AI1043">
            <v>34.700000000000003</v>
          </cell>
          <cell r="AJ1043">
            <v>48.1</v>
          </cell>
        </row>
        <row r="1044">
          <cell r="B1044" t="str">
            <v>C945SafoEC20</v>
          </cell>
          <cell r="C1044" t="str">
            <v>Holcombe et al. 1979</v>
          </cell>
          <cell r="D1044">
            <v>1979</v>
          </cell>
          <cell r="E1044" t="str">
            <v>Salvelinus fontinalis</v>
          </cell>
          <cell r="F1044" t="str">
            <v xml:space="preserve">Salvelinus </v>
          </cell>
          <cell r="G1044" t="str">
            <v>fontinalis</v>
          </cell>
          <cell r="H1044"/>
          <cell r="I1044" t="str">
            <v>fish</v>
          </cell>
          <cell r="J1044" t="str">
            <v>life cycle</v>
          </cell>
          <cell r="K1044" t="str">
            <v>survival</v>
          </cell>
          <cell r="L1044" t="str">
            <v>EC20</v>
          </cell>
          <cell r="M1044" t="str">
            <v>ZnSO4</v>
          </cell>
          <cell r="N1044" t="str">
            <v>Total Zn in 2 week composite samples</v>
          </cell>
          <cell r="O1044" t="str">
            <v>flow through</v>
          </cell>
          <cell r="P1044" t="str">
            <v>Chronic</v>
          </cell>
          <cell r="Q1044" t="str">
            <v>3-generations</v>
          </cell>
          <cell r="R1044"/>
          <cell r="S1044" t="str">
            <v>N-Lake Superior water</v>
          </cell>
          <cell r="T1044"/>
          <cell r="U1044">
            <v>9</v>
          </cell>
          <cell r="V1044">
            <v>7.55</v>
          </cell>
          <cell r="W1044" t="str">
            <v/>
          </cell>
          <cell r="X1044">
            <v>1239</v>
          </cell>
          <cell r="Y1044">
            <v>1221.654</v>
          </cell>
          <cell r="Z1044" t="str">
            <v/>
          </cell>
          <cell r="AA1044">
            <v>2.65</v>
          </cell>
          <cell r="AB1044">
            <v>10</v>
          </cell>
          <cell r="AC1044">
            <v>13.422608695652199</v>
          </cell>
          <cell r="AD1044">
            <v>2.96086956521739</v>
          </cell>
          <cell r="AE1044">
            <v>1.28304347826087</v>
          </cell>
          <cell r="AF1044">
            <v>0.56256521739130405</v>
          </cell>
          <cell r="AG1044">
            <v>3.35565217391304</v>
          </cell>
          <cell r="AH1044">
            <v>1.18434782608696</v>
          </cell>
          <cell r="AI1044">
            <v>41.8</v>
          </cell>
          <cell r="AJ1044">
            <v>45.4</v>
          </cell>
        </row>
        <row r="1045">
          <cell r="B1045" t="str">
            <v>C946SafoNOEC</v>
          </cell>
          <cell r="C1045" t="str">
            <v>Holcombe et al. 1979</v>
          </cell>
          <cell r="D1045">
            <v>1979</v>
          </cell>
          <cell r="E1045" t="str">
            <v>Salvelinus fontinalis</v>
          </cell>
          <cell r="F1045" t="str">
            <v xml:space="preserve">Salvelinus </v>
          </cell>
          <cell r="G1045" t="str">
            <v>fontinalis</v>
          </cell>
          <cell r="H1045"/>
          <cell r="I1045" t="str">
            <v>fish</v>
          </cell>
          <cell r="J1045" t="str">
            <v>life cycle</v>
          </cell>
          <cell r="K1045" t="str">
            <v>survival</v>
          </cell>
          <cell r="L1045" t="str">
            <v>NOEC</v>
          </cell>
          <cell r="M1045" t="str">
            <v>ZnSO4</v>
          </cell>
          <cell r="N1045" t="str">
            <v>Total Zn in 2 week composite samples</v>
          </cell>
          <cell r="O1045" t="str">
            <v>flow through</v>
          </cell>
          <cell r="P1045" t="str">
            <v>Chronic</v>
          </cell>
          <cell r="Q1045" t="str">
            <v>3-generations</v>
          </cell>
          <cell r="R1045"/>
          <cell r="S1045" t="str">
            <v>N-Lake Superior water</v>
          </cell>
          <cell r="T1045"/>
          <cell r="U1045">
            <v>10</v>
          </cell>
          <cell r="V1045">
            <v>7.55</v>
          </cell>
          <cell r="W1045" t="str">
            <v/>
          </cell>
          <cell r="X1045">
            <v>534</v>
          </cell>
          <cell r="Y1045">
            <v>526.524</v>
          </cell>
          <cell r="Z1045" t="str">
            <v/>
          </cell>
          <cell r="AA1045">
            <v>2.65</v>
          </cell>
          <cell r="AB1045">
            <v>10</v>
          </cell>
          <cell r="AC1045">
            <v>13.3</v>
          </cell>
          <cell r="AD1045">
            <v>3</v>
          </cell>
          <cell r="AE1045">
            <v>1.1000000000000001</v>
          </cell>
          <cell r="AF1045">
            <v>0.5</v>
          </cell>
          <cell r="AG1045">
            <v>3.4</v>
          </cell>
          <cell r="AH1045">
            <v>1.2</v>
          </cell>
          <cell r="AI1045">
            <v>41.8</v>
          </cell>
          <cell r="AJ1045">
            <v>45.4</v>
          </cell>
        </row>
        <row r="1046">
          <cell r="B1046" t="str">
            <v>C947SafoLOEC</v>
          </cell>
          <cell r="C1046" t="str">
            <v>Holcombe et al. 1979</v>
          </cell>
          <cell r="D1046">
            <v>1979</v>
          </cell>
          <cell r="E1046" t="str">
            <v>Salvelinus fontinalis</v>
          </cell>
          <cell r="F1046" t="str">
            <v xml:space="preserve">Salvelinus </v>
          </cell>
          <cell r="G1046" t="str">
            <v>fontinalis</v>
          </cell>
          <cell r="H1046"/>
          <cell r="I1046" t="str">
            <v>fish</v>
          </cell>
          <cell r="J1046" t="str">
            <v>life cycle</v>
          </cell>
          <cell r="K1046" t="str">
            <v>survival</v>
          </cell>
          <cell r="L1046" t="str">
            <v>LOEC</v>
          </cell>
          <cell r="M1046" t="str">
            <v>ZnSO4</v>
          </cell>
          <cell r="N1046" t="str">
            <v>Total Zn in 2 week composite samples</v>
          </cell>
          <cell r="O1046" t="str">
            <v>flow through</v>
          </cell>
          <cell r="P1046" t="str">
            <v>Chronic</v>
          </cell>
          <cell r="Q1046" t="str">
            <v>3-generations</v>
          </cell>
          <cell r="R1046"/>
          <cell r="S1046" t="str">
            <v>N-Lake Superior water</v>
          </cell>
          <cell r="T1046"/>
          <cell r="U1046">
            <v>10</v>
          </cell>
          <cell r="V1046">
            <v>7.55</v>
          </cell>
          <cell r="W1046" t="str">
            <v/>
          </cell>
          <cell r="X1046">
            <v>1360</v>
          </cell>
          <cell r="Y1046">
            <v>1340.96</v>
          </cell>
          <cell r="Z1046" t="str">
            <v/>
          </cell>
          <cell r="AA1046">
            <v>2.65</v>
          </cell>
          <cell r="AB1046">
            <v>10</v>
          </cell>
          <cell r="AC1046">
            <v>13.3</v>
          </cell>
          <cell r="AD1046">
            <v>3</v>
          </cell>
          <cell r="AE1046">
            <v>1.1000000000000001</v>
          </cell>
          <cell r="AF1046">
            <v>0.5</v>
          </cell>
          <cell r="AG1046">
            <v>3.4</v>
          </cell>
          <cell r="AH1046">
            <v>1.2</v>
          </cell>
          <cell r="AI1046">
            <v>41.8</v>
          </cell>
          <cell r="AJ1046">
            <v>45.4</v>
          </cell>
        </row>
        <row r="1047">
          <cell r="B1047" t="str">
            <v>C948SafoMATC</v>
          </cell>
          <cell r="C1047" t="str">
            <v>Holcombe et al. 1979</v>
          </cell>
          <cell r="D1047">
            <v>1979</v>
          </cell>
          <cell r="E1047" t="str">
            <v>Salvelinus fontinalis</v>
          </cell>
          <cell r="F1047" t="str">
            <v xml:space="preserve">Salvelinus </v>
          </cell>
          <cell r="G1047" t="str">
            <v>fontinalis</v>
          </cell>
          <cell r="H1047"/>
          <cell r="I1047" t="str">
            <v>fish</v>
          </cell>
          <cell r="J1047" t="str">
            <v>life cycle</v>
          </cell>
          <cell r="K1047" t="str">
            <v>survival</v>
          </cell>
          <cell r="L1047" t="str">
            <v>MATC</v>
          </cell>
          <cell r="M1047" t="str">
            <v>ZnSO4</v>
          </cell>
          <cell r="N1047" t="str">
            <v>Total Zn in 2 week composite samples</v>
          </cell>
          <cell r="O1047" t="str">
            <v>flow through</v>
          </cell>
          <cell r="P1047" t="str">
            <v>Chronic</v>
          </cell>
          <cell r="Q1047" t="str">
            <v>3-generations</v>
          </cell>
          <cell r="R1047"/>
          <cell r="S1047" t="str">
            <v>N-Lake Superior water</v>
          </cell>
          <cell r="T1047"/>
          <cell r="U1047">
            <v>9</v>
          </cell>
          <cell r="V1047">
            <v>7.55</v>
          </cell>
          <cell r="W1047" t="str">
            <v/>
          </cell>
          <cell r="X1047">
            <v>852.19716028628022</v>
          </cell>
          <cell r="Y1047">
            <v>840.26640004227227</v>
          </cell>
          <cell r="Z1047" t="str">
            <v/>
          </cell>
          <cell r="AA1047">
            <v>2.65</v>
          </cell>
          <cell r="AB1047">
            <v>10</v>
          </cell>
          <cell r="AC1047">
            <v>13.422608695652199</v>
          </cell>
          <cell r="AD1047">
            <v>2.96086956521739</v>
          </cell>
          <cell r="AE1047">
            <v>1.28304347826087</v>
          </cell>
          <cell r="AF1047">
            <v>0.56256521739130405</v>
          </cell>
          <cell r="AG1047">
            <v>3.35565217391304</v>
          </cell>
          <cell r="AH1047">
            <v>1.18434782608696</v>
          </cell>
          <cell r="AI1047">
            <v>41.8</v>
          </cell>
          <cell r="AJ1047">
            <v>45.4</v>
          </cell>
        </row>
        <row r="1048">
          <cell r="B1048" t="str">
            <v>C949SplaNOEC</v>
          </cell>
          <cell r="C1048" t="str">
            <v>Richelle-Maurer and Van de Vyver 2001</v>
          </cell>
          <cell r="D1048">
            <v>2001</v>
          </cell>
          <cell r="E1048" t="str">
            <v>Spongilla lacustris</v>
          </cell>
          <cell r="F1048" t="str">
            <v xml:space="preserve">Spongilla </v>
          </cell>
          <cell r="G1048" t="str">
            <v>lacustris</v>
          </cell>
          <cell r="H1048"/>
          <cell r="I1048" t="str">
            <v>sponge</v>
          </cell>
          <cell r="J1048" t="str">
            <v>cells to sponges</v>
          </cell>
          <cell r="K1048" t="str">
            <v>development</v>
          </cell>
          <cell r="L1048" t="str">
            <v>NOEC</v>
          </cell>
          <cell r="M1048"/>
          <cell r="N1048"/>
          <cell r="O1048" t="str">
            <v>static</v>
          </cell>
          <cell r="P1048" t="str">
            <v>Chronic</v>
          </cell>
          <cell r="Q1048" t="str">
            <v>7-d</v>
          </cell>
          <cell r="R1048"/>
          <cell r="S1048" t="str">
            <v>WIP</v>
          </cell>
          <cell r="T1048"/>
          <cell r="U1048" t="str">
            <v/>
          </cell>
          <cell r="V1048" t="str">
            <v/>
          </cell>
          <cell r="W1048" t="str">
            <v/>
          </cell>
          <cell r="X1048">
            <v>65</v>
          </cell>
          <cell r="Y1048">
            <v>64.09</v>
          </cell>
          <cell r="Z1048" t="str">
            <v/>
          </cell>
          <cell r="AA1048" t="str">
            <v/>
          </cell>
          <cell r="AB1048" t="str">
            <v/>
          </cell>
          <cell r="AC1048" t="str">
            <v/>
          </cell>
          <cell r="AD1048" t="str">
            <v/>
          </cell>
          <cell r="AE1048" t="str">
            <v/>
          </cell>
          <cell r="AF1048" t="str">
            <v/>
          </cell>
          <cell r="AG1048" t="str">
            <v/>
          </cell>
          <cell r="AH1048" t="str">
            <v/>
          </cell>
          <cell r="AI1048" t="str">
            <v/>
          </cell>
          <cell r="AJ1048">
            <v>250</v>
          </cell>
        </row>
        <row r="1049">
          <cell r="B1049" t="str">
            <v>C950SppoNOEC</v>
          </cell>
          <cell r="C1049" t="str">
            <v>Van der Werff and Pruyt 1982</v>
          </cell>
          <cell r="D1049">
            <v>1982</v>
          </cell>
          <cell r="E1049" t="str">
            <v>Spirodela polyrhiza</v>
          </cell>
          <cell r="F1049" t="str">
            <v xml:space="preserve">Spirodela </v>
          </cell>
          <cell r="G1049" t="str">
            <v>polyrhiza</v>
          </cell>
          <cell r="H1049"/>
          <cell r="I1049" t="str">
            <v>plant</v>
          </cell>
          <cell r="J1049" t="str">
            <v>NR</v>
          </cell>
          <cell r="K1049" t="str">
            <v>growth</v>
          </cell>
          <cell r="L1049" t="str">
            <v>NOEC</v>
          </cell>
          <cell r="M1049"/>
          <cell r="N1049"/>
          <cell r="O1049" t="str">
            <v>renewal</v>
          </cell>
          <cell r="P1049" t="str">
            <v>Chronic</v>
          </cell>
          <cell r="Q1049" t="str">
            <v>70-d</v>
          </cell>
          <cell r="R1049"/>
          <cell r="S1049" t="str">
            <v>WIP</v>
          </cell>
          <cell r="T1049"/>
          <cell r="U1049" t="str">
            <v/>
          </cell>
          <cell r="V1049" t="str">
            <v/>
          </cell>
          <cell r="W1049" t="str">
            <v/>
          </cell>
          <cell r="X1049">
            <v>650</v>
          </cell>
          <cell r="Y1049">
            <v>640.9</v>
          </cell>
          <cell r="Z1049" t="str">
            <v/>
          </cell>
          <cell r="AA1049" t="str">
            <v/>
          </cell>
          <cell r="AB1049" t="str">
            <v/>
          </cell>
          <cell r="AC1049" t="str">
            <v/>
          </cell>
          <cell r="AD1049" t="str">
            <v/>
          </cell>
          <cell r="AE1049" t="str">
            <v/>
          </cell>
          <cell r="AF1049" t="str">
            <v/>
          </cell>
          <cell r="AG1049" t="str">
            <v/>
          </cell>
          <cell r="AH1049" t="str">
            <v/>
          </cell>
          <cell r="AI1049" t="str">
            <v/>
          </cell>
          <cell r="AJ1049" t="str">
            <v/>
          </cell>
        </row>
        <row r="1050">
          <cell r="B1050" t="str">
            <v>C951XelaLOEC</v>
          </cell>
          <cell r="C1050" t="str">
            <v>Fort et al. 1996</v>
          </cell>
          <cell r="D1050">
            <v>1996</v>
          </cell>
          <cell r="E1050" t="str">
            <v>Xenopus laevis</v>
          </cell>
          <cell r="F1050" t="str">
            <v xml:space="preserve">Xenopus </v>
          </cell>
          <cell r="G1050" t="str">
            <v>laevis</v>
          </cell>
          <cell r="H1050"/>
          <cell r="I1050" t="str">
            <v>Amphibian</v>
          </cell>
          <cell r="J1050" t="str">
            <v>larvae</v>
          </cell>
          <cell r="K1050" t="str">
            <v>growth</v>
          </cell>
          <cell r="L1050" t="str">
            <v>LOEC</v>
          </cell>
          <cell r="M1050"/>
          <cell r="N1050"/>
          <cell r="O1050" t="str">
            <v>renewal</v>
          </cell>
          <cell r="P1050" t="str">
            <v>Chronic</v>
          </cell>
          <cell r="Q1050" t="str">
            <v>7-d</v>
          </cell>
          <cell r="R1050"/>
          <cell r="S1050" t="str">
            <v>WIP</v>
          </cell>
          <cell r="T1050"/>
          <cell r="U1050" t="str">
            <v/>
          </cell>
          <cell r="V1050" t="str">
            <v/>
          </cell>
          <cell r="W1050" t="str">
            <v/>
          </cell>
          <cell r="X1050">
            <v>750</v>
          </cell>
          <cell r="Y1050">
            <v>739.5</v>
          </cell>
          <cell r="Z1050" t="str">
            <v/>
          </cell>
          <cell r="AA1050" t="str">
            <v/>
          </cell>
          <cell r="AB1050" t="str">
            <v/>
          </cell>
          <cell r="AC1050" t="str">
            <v/>
          </cell>
          <cell r="AD1050" t="str">
            <v/>
          </cell>
          <cell r="AE1050" t="str">
            <v/>
          </cell>
          <cell r="AF1050" t="str">
            <v/>
          </cell>
          <cell r="AG1050" t="str">
            <v/>
          </cell>
          <cell r="AH1050" t="str">
            <v/>
          </cell>
          <cell r="AI1050" t="str">
            <v/>
          </cell>
          <cell r="AJ1050">
            <v>106</v>
          </cell>
        </row>
        <row r="1051">
          <cell r="B1051" t="str">
            <v>C952OrniLOEC</v>
          </cell>
          <cell r="C1051" t="str">
            <v>Abdel-Tawwab et al. 2012</v>
          </cell>
          <cell r="D1051">
            <v>2012</v>
          </cell>
          <cell r="E1051" t="str">
            <v>Oreochromis niloticus</v>
          </cell>
          <cell r="F1051" t="str">
            <v xml:space="preserve">Oreochromis </v>
          </cell>
          <cell r="G1051" t="str">
            <v>niloticus</v>
          </cell>
          <cell r="H1051"/>
          <cell r="I1051" t="str">
            <v>fish</v>
          </cell>
          <cell r="J1051" t="str">
            <v>7.2-7.8 g</v>
          </cell>
          <cell r="K1051" t="str">
            <v>growth</v>
          </cell>
          <cell r="L1051" t="str">
            <v>LOEC</v>
          </cell>
          <cell r="M1051" t="str">
            <v>ZnSO4</v>
          </cell>
          <cell r="N1051" t="str">
            <v>Measured - filtered with 0.8 um filter</v>
          </cell>
          <cell r="O1051" t="str">
            <v>renewal</v>
          </cell>
          <cell r="P1051" t="str">
            <v>Chronic</v>
          </cell>
          <cell r="Q1051" t="str">
            <v>6-wk</v>
          </cell>
          <cell r="R1051" t="str">
            <v>Daily to satiation</v>
          </cell>
          <cell r="S1051" t="str">
            <v>T-aerated Benha, Egypt</v>
          </cell>
          <cell r="T1051"/>
          <cell r="U1051">
            <v>24.4</v>
          </cell>
          <cell r="V1051">
            <v>7.5</v>
          </cell>
          <cell r="W1051" t="str">
            <v>&gt;</v>
          </cell>
          <cell r="X1051" t="str">
            <v/>
          </cell>
          <cell r="Y1051">
            <v>3300</v>
          </cell>
          <cell r="Z1051" t="str">
            <v/>
          </cell>
          <cell r="AA1051" t="str">
            <v/>
          </cell>
          <cell r="AB1051" t="str">
            <v/>
          </cell>
          <cell r="AC1051" t="str">
            <v/>
          </cell>
          <cell r="AD1051" t="str">
            <v/>
          </cell>
          <cell r="AE1051" t="str">
            <v/>
          </cell>
          <cell r="AF1051" t="str">
            <v/>
          </cell>
          <cell r="AG1051" t="str">
            <v/>
          </cell>
          <cell r="AH1051" t="str">
            <v/>
          </cell>
          <cell r="AI1051">
            <v>189</v>
          </cell>
          <cell r="AJ1051">
            <v>226.9</v>
          </cell>
        </row>
        <row r="1052">
          <cell r="B1052" t="str">
            <v>C953OrniLOEC</v>
          </cell>
          <cell r="C1052" t="str">
            <v>Abdel-Tawwab et al. 2012</v>
          </cell>
          <cell r="D1052">
            <v>2012</v>
          </cell>
          <cell r="E1052" t="str">
            <v>Oreochromis niloticus</v>
          </cell>
          <cell r="F1052" t="str">
            <v xml:space="preserve">Oreochromis </v>
          </cell>
          <cell r="G1052" t="str">
            <v>niloticus</v>
          </cell>
          <cell r="H1052"/>
          <cell r="I1052" t="str">
            <v>fish</v>
          </cell>
          <cell r="J1052" t="str">
            <v>7.2-7.8 g</v>
          </cell>
          <cell r="K1052" t="str">
            <v>growth</v>
          </cell>
          <cell r="L1052" t="str">
            <v>LOEC</v>
          </cell>
          <cell r="M1052" t="str">
            <v>ZnSO4</v>
          </cell>
          <cell r="N1052" t="str">
            <v>Measured - filtered with 0.8 um filter</v>
          </cell>
          <cell r="O1052" t="str">
            <v>renewal</v>
          </cell>
          <cell r="P1052" t="str">
            <v>Chronic</v>
          </cell>
          <cell r="Q1052" t="str">
            <v>6-wk</v>
          </cell>
          <cell r="R1052" t="str">
            <v>Daily to satiation</v>
          </cell>
          <cell r="S1052" t="str">
            <v>T-aerated Benha, Egypt</v>
          </cell>
          <cell r="T1052"/>
          <cell r="U1052">
            <v>24.5</v>
          </cell>
          <cell r="V1052">
            <v>7.6</v>
          </cell>
          <cell r="W1052" t="str">
            <v>&gt;</v>
          </cell>
          <cell r="X1052" t="str">
            <v/>
          </cell>
          <cell r="Y1052">
            <v>3400</v>
          </cell>
          <cell r="Z1052" t="str">
            <v/>
          </cell>
          <cell r="AA1052" t="str">
            <v/>
          </cell>
          <cell r="AB1052" t="str">
            <v/>
          </cell>
          <cell r="AC1052" t="str">
            <v/>
          </cell>
          <cell r="AD1052" t="str">
            <v/>
          </cell>
          <cell r="AE1052" t="str">
            <v/>
          </cell>
          <cell r="AF1052" t="str">
            <v/>
          </cell>
          <cell r="AG1052" t="str">
            <v/>
          </cell>
          <cell r="AH1052" t="str">
            <v/>
          </cell>
          <cell r="AI1052">
            <v>196.4</v>
          </cell>
          <cell r="AJ1052">
            <v>235.4</v>
          </cell>
        </row>
        <row r="1053">
          <cell r="B1053" t="str">
            <v>A954DareEC50</v>
          </cell>
          <cell r="C1053" t="str">
            <v>Alsop and Wood 2011</v>
          </cell>
          <cell r="D1053">
            <v>2011</v>
          </cell>
          <cell r="E1053" t="str">
            <v>Danio rerio</v>
          </cell>
          <cell r="F1053" t="str">
            <v xml:space="preserve">Danio </v>
          </cell>
          <cell r="G1053" t="str">
            <v>rerio</v>
          </cell>
          <cell r="H1053"/>
          <cell r="I1053" t="str">
            <v>fish</v>
          </cell>
          <cell r="J1053" t="str">
            <v>larvae</v>
          </cell>
          <cell r="K1053" t="str">
            <v>mortality</v>
          </cell>
          <cell r="L1053" t="str">
            <v>EC50</v>
          </cell>
          <cell r="M1053" t="str">
            <v>ZnSO4</v>
          </cell>
          <cell r="N1053" t="str">
            <v>Total and dissolved Zn determined</v>
          </cell>
          <cell r="O1053" t="str">
            <v>renewal</v>
          </cell>
          <cell r="P1053" t="str">
            <v>Acute</v>
          </cell>
          <cell r="Q1053" t="str">
            <v>96-hr</v>
          </cell>
          <cell r="R1053" t="str">
            <v>Not indicated</v>
          </cell>
          <cell r="S1053" t="str">
            <v>N-Lake Ontario</v>
          </cell>
          <cell r="T1053"/>
          <cell r="U1053">
            <v>26.5</v>
          </cell>
          <cell r="V1053">
            <v>7.8</v>
          </cell>
          <cell r="W1053" t="str">
            <v>&gt;</v>
          </cell>
          <cell r="X1053" t="str">
            <v/>
          </cell>
          <cell r="Y1053">
            <v>2280</v>
          </cell>
          <cell r="Z1053" t="str">
            <v/>
          </cell>
          <cell r="AA1053">
            <v>3.5</v>
          </cell>
          <cell r="AB1053">
            <v>10</v>
          </cell>
          <cell r="AC1053">
            <v>54.1</v>
          </cell>
          <cell r="AD1053">
            <v>8.1999999999999993</v>
          </cell>
          <cell r="AE1053">
            <v>16</v>
          </cell>
          <cell r="AF1053">
            <v>1.5</v>
          </cell>
          <cell r="AG1053">
            <v>83.565591359134601</v>
          </cell>
          <cell r="AH1053">
            <v>64.0034164968651</v>
          </cell>
          <cell r="AI1053">
            <v>28.208450914473001</v>
          </cell>
          <cell r="AJ1053">
            <v>168.8553</v>
          </cell>
        </row>
        <row r="1054">
          <cell r="B1054" t="str">
            <v>A955DareEC50</v>
          </cell>
          <cell r="C1054" t="str">
            <v>Alsop and Wood 2011</v>
          </cell>
          <cell r="D1054">
            <v>2011</v>
          </cell>
          <cell r="E1054" t="str">
            <v>Danio rerio</v>
          </cell>
          <cell r="F1054" t="str">
            <v xml:space="preserve">Danio </v>
          </cell>
          <cell r="G1054" t="str">
            <v>rerio</v>
          </cell>
          <cell r="H1054"/>
          <cell r="I1054" t="str">
            <v>fish</v>
          </cell>
          <cell r="J1054" t="str">
            <v>larvae</v>
          </cell>
          <cell r="K1054" t="str">
            <v>mortality</v>
          </cell>
          <cell r="L1054" t="str">
            <v>EC50</v>
          </cell>
          <cell r="M1054" t="str">
            <v>ZnSO4</v>
          </cell>
          <cell r="N1054" t="str">
            <v>Total and dissolved Zn determined</v>
          </cell>
          <cell r="O1054" t="str">
            <v>renewal</v>
          </cell>
          <cell r="P1054" t="str">
            <v>Acute</v>
          </cell>
          <cell r="Q1054" t="str">
            <v>96-hr</v>
          </cell>
          <cell r="R1054" t="str">
            <v>Not indicated</v>
          </cell>
          <cell r="S1054" t="str">
            <v>S-Reconstituted soft water</v>
          </cell>
          <cell r="T1054"/>
          <cell r="U1054">
            <v>26.5</v>
          </cell>
          <cell r="V1054">
            <v>7.34</v>
          </cell>
          <cell r="W1054" t="str">
            <v/>
          </cell>
          <cell r="X1054" t="str">
            <v/>
          </cell>
          <cell r="Y1054">
            <v>2535</v>
          </cell>
          <cell r="Z1054" t="str">
            <v/>
          </cell>
          <cell r="AA1054">
            <v>0.9</v>
          </cell>
          <cell r="AB1054">
            <v>10</v>
          </cell>
          <cell r="AC1054">
            <v>2.4</v>
          </cell>
          <cell r="AD1054">
            <v>0.41</v>
          </cell>
          <cell r="AE1054">
            <v>1.6</v>
          </cell>
          <cell r="AF1054">
            <v>0.12</v>
          </cell>
          <cell r="AG1054">
            <v>1.4669574506982199</v>
          </cell>
          <cell r="AH1054">
            <v>3.4296454352545698E-2</v>
          </cell>
          <cell r="AI1054">
            <v>9.7413598594855308</v>
          </cell>
          <cell r="AJ1054">
            <v>7.6811800000000003</v>
          </cell>
        </row>
        <row r="1055">
          <cell r="B1055" t="str">
            <v>A956FuheEC50</v>
          </cell>
          <cell r="C1055" t="str">
            <v>Bielmyer et al. 2012</v>
          </cell>
          <cell r="D1055">
            <v>2012</v>
          </cell>
          <cell r="E1055" t="str">
            <v>Fundulus heteroclitus</v>
          </cell>
          <cell r="F1055" t="str">
            <v xml:space="preserve">Fundulus </v>
          </cell>
          <cell r="G1055" t="str">
            <v>heteroclitus</v>
          </cell>
          <cell r="H1055"/>
          <cell r="I1055" t="str">
            <v>fish</v>
          </cell>
          <cell r="J1055" t="str">
            <v>larvae</v>
          </cell>
          <cell r="K1055" t="str">
            <v>mortality</v>
          </cell>
          <cell r="L1055" t="str">
            <v>EC50</v>
          </cell>
          <cell r="M1055" t="str">
            <v>ZnCl2</v>
          </cell>
          <cell r="N1055" t="str">
            <v>Measured - (AAS); filtered 0, 48, and 96 h</v>
          </cell>
          <cell r="O1055" t="str">
            <v>renewal</v>
          </cell>
          <cell r="P1055" t="str">
            <v>Acute</v>
          </cell>
          <cell r="Q1055" t="str">
            <v>96-hr</v>
          </cell>
          <cell r="R1055" t="str">
            <v>At 48-hr prior to renewal</v>
          </cell>
          <cell r="S1055" t="str">
            <v>S-Reconstituted water (Moderately hard water)</v>
          </cell>
          <cell r="T1055"/>
          <cell r="U1055">
            <v>24</v>
          </cell>
          <cell r="V1055">
            <v>7.04</v>
          </cell>
          <cell r="W1055" t="str">
            <v/>
          </cell>
          <cell r="X1055" t="str">
            <v/>
          </cell>
          <cell r="Y1055">
            <v>230</v>
          </cell>
          <cell r="Z1055" t="str">
            <v/>
          </cell>
          <cell r="AA1055">
            <v>0.5</v>
          </cell>
          <cell r="AB1055">
            <v>10</v>
          </cell>
          <cell r="AC1055">
            <v>14.1</v>
          </cell>
          <cell r="AD1055">
            <v>12.233526276571721</v>
          </cell>
          <cell r="AE1055">
            <v>26.52146608725446</v>
          </cell>
          <cell r="AF1055">
            <v>2.1178087085533157</v>
          </cell>
          <cell r="AG1055">
            <v>81.034482758620697</v>
          </cell>
          <cell r="AH1055">
            <v>2.99</v>
          </cell>
          <cell r="AI1055">
            <v>18.2</v>
          </cell>
          <cell r="AJ1055">
            <v>81.099999999999994</v>
          </cell>
        </row>
        <row r="1056">
          <cell r="B1056" t="str">
            <v>A957FuheEC50</v>
          </cell>
          <cell r="C1056" t="str">
            <v>Bielmyer et al. 2012</v>
          </cell>
          <cell r="D1056">
            <v>2012</v>
          </cell>
          <cell r="E1056" t="str">
            <v>Fundulus heteroclitus</v>
          </cell>
          <cell r="F1056" t="str">
            <v xml:space="preserve">Fundulus </v>
          </cell>
          <cell r="G1056" t="str">
            <v>heteroclitus</v>
          </cell>
          <cell r="H1056"/>
          <cell r="I1056" t="str">
            <v>fish</v>
          </cell>
          <cell r="J1056" t="str">
            <v>larvae</v>
          </cell>
          <cell r="K1056" t="str">
            <v>mortality</v>
          </cell>
          <cell r="L1056" t="str">
            <v>EC50</v>
          </cell>
          <cell r="M1056" t="str">
            <v>ZnCl2</v>
          </cell>
          <cell r="N1056" t="str">
            <v>Measured - (AAS); filtered 0, 48, and 96 h</v>
          </cell>
          <cell r="O1056" t="str">
            <v>renewal</v>
          </cell>
          <cell r="P1056" t="str">
            <v>Acute</v>
          </cell>
          <cell r="Q1056" t="str">
            <v>96-hr</v>
          </cell>
          <cell r="R1056" t="str">
            <v>At 48-hr prior to renewal</v>
          </cell>
          <cell r="S1056" t="str">
            <v>S-Reconstituted water (Moderately hard water supplemented with CaSO4)</v>
          </cell>
          <cell r="T1056"/>
          <cell r="U1056">
            <v>23</v>
          </cell>
          <cell r="V1056">
            <v>7.04</v>
          </cell>
          <cell r="W1056" t="str">
            <v/>
          </cell>
          <cell r="X1056" t="str">
            <v/>
          </cell>
          <cell r="Y1056">
            <v>2380</v>
          </cell>
          <cell r="Z1056" t="str">
            <v/>
          </cell>
          <cell r="AA1056">
            <v>0.5</v>
          </cell>
          <cell r="AB1056">
            <v>10</v>
          </cell>
          <cell r="AC1056">
            <v>186</v>
          </cell>
          <cell r="AD1056">
            <v>12.233526276571721</v>
          </cell>
          <cell r="AE1056">
            <v>26.52146608725446</v>
          </cell>
          <cell r="AF1056">
            <v>2.1178087085533157</v>
          </cell>
          <cell r="AG1056">
            <v>493.59448275862076</v>
          </cell>
          <cell r="AH1056">
            <v>2.99</v>
          </cell>
          <cell r="AI1056">
            <v>18.2</v>
          </cell>
          <cell r="AJ1056">
            <v>514.81966120692232</v>
          </cell>
        </row>
        <row r="1057">
          <cell r="B1057" t="str">
            <v>A958FuheEC50</v>
          </cell>
          <cell r="C1057" t="str">
            <v>Bielmyer et al. 2012</v>
          </cell>
          <cell r="D1057">
            <v>2012</v>
          </cell>
          <cell r="E1057" t="str">
            <v>Fundulus heteroclitus</v>
          </cell>
          <cell r="F1057" t="str">
            <v xml:space="preserve">Fundulus </v>
          </cell>
          <cell r="G1057" t="str">
            <v>heteroclitus</v>
          </cell>
          <cell r="H1057"/>
          <cell r="I1057" t="str">
            <v>fish</v>
          </cell>
          <cell r="J1057" t="str">
            <v>larvae</v>
          </cell>
          <cell r="K1057" t="str">
            <v>mortality</v>
          </cell>
          <cell r="L1057" t="str">
            <v>EC50</v>
          </cell>
          <cell r="M1057" t="str">
            <v>ZnCl2</v>
          </cell>
          <cell r="N1057" t="str">
            <v>Measured - (AAS); filtered 0, 48, and 96 h</v>
          </cell>
          <cell r="O1057" t="str">
            <v>renewal</v>
          </cell>
          <cell r="P1057" t="str">
            <v>Acute</v>
          </cell>
          <cell r="Q1057" t="str">
            <v>96-hr</v>
          </cell>
          <cell r="R1057" t="str">
            <v>At 48-hr prior to renewal</v>
          </cell>
          <cell r="S1057" t="str">
            <v>S-Reconstituted water (Moderately hard water supplemented with CaSO4)</v>
          </cell>
          <cell r="T1057"/>
          <cell r="U1057">
            <v>25.5</v>
          </cell>
          <cell r="V1057">
            <v>7.04</v>
          </cell>
          <cell r="W1057" t="str">
            <v/>
          </cell>
          <cell r="X1057" t="str">
            <v/>
          </cell>
          <cell r="Y1057">
            <v>2570</v>
          </cell>
          <cell r="Z1057" t="str">
            <v/>
          </cell>
          <cell r="AA1057">
            <v>0.5</v>
          </cell>
          <cell r="AB1057">
            <v>10</v>
          </cell>
          <cell r="AC1057">
            <v>313</v>
          </cell>
          <cell r="AD1057">
            <v>12.233526276571721</v>
          </cell>
          <cell r="AE1057">
            <v>26.52146608725446</v>
          </cell>
          <cell r="AF1057">
            <v>2.1178087085533157</v>
          </cell>
          <cell r="AG1057">
            <v>798.3944827586206</v>
          </cell>
          <cell r="AH1057">
            <v>2.99</v>
          </cell>
          <cell r="AI1057">
            <v>18.2</v>
          </cell>
          <cell r="AJ1057">
            <v>831.93866120692223</v>
          </cell>
        </row>
        <row r="1058">
          <cell r="B1058" t="str">
            <v>A959KrmaEC50</v>
          </cell>
          <cell r="C1058" t="str">
            <v>Bielmyer et al. 2012</v>
          </cell>
          <cell r="D1058">
            <v>2012</v>
          </cell>
          <cell r="E1058" t="str">
            <v>Kryptolebias marmoratus</v>
          </cell>
          <cell r="F1058" t="str">
            <v xml:space="preserve">Kryptolebias </v>
          </cell>
          <cell r="G1058" t="str">
            <v>marmoratus</v>
          </cell>
          <cell r="H1058"/>
          <cell r="I1058" t="str">
            <v>fish</v>
          </cell>
          <cell r="J1058" t="str">
            <v>larvae</v>
          </cell>
          <cell r="K1058" t="str">
            <v>mortality</v>
          </cell>
          <cell r="L1058" t="str">
            <v>EC50</v>
          </cell>
          <cell r="M1058" t="str">
            <v>ZnCl2</v>
          </cell>
          <cell r="N1058" t="str">
            <v>Measured - (AAS); filtered 0, 48, and 96 h</v>
          </cell>
          <cell r="O1058" t="str">
            <v>renewal</v>
          </cell>
          <cell r="P1058" t="str">
            <v>Acute</v>
          </cell>
          <cell r="Q1058" t="str">
            <v>96-hr</v>
          </cell>
          <cell r="R1058" t="str">
            <v>At 48-hr prior to renewal</v>
          </cell>
          <cell r="S1058" t="str">
            <v>S-Reconstituted water (Moderately hard water)</v>
          </cell>
          <cell r="T1058"/>
          <cell r="U1058">
            <v>23.1</v>
          </cell>
          <cell r="V1058">
            <v>7.04</v>
          </cell>
          <cell r="W1058" t="str">
            <v/>
          </cell>
          <cell r="X1058" t="str">
            <v/>
          </cell>
          <cell r="Y1058">
            <v>130</v>
          </cell>
          <cell r="Z1058" t="str">
            <v/>
          </cell>
          <cell r="AA1058">
            <v>0.5</v>
          </cell>
          <cell r="AB1058">
            <v>10</v>
          </cell>
          <cell r="AC1058">
            <v>13</v>
          </cell>
          <cell r="AD1058">
            <v>11.279137701803716</v>
          </cell>
          <cell r="AE1058">
            <v>24.452415541440281</v>
          </cell>
          <cell r="AF1058">
            <v>1.9525895894463194</v>
          </cell>
          <cell r="AG1058">
            <v>74.71264367816093</v>
          </cell>
          <cell r="AH1058">
            <v>2.99</v>
          </cell>
          <cell r="AI1058">
            <v>18.2</v>
          </cell>
          <cell r="AJ1058">
            <v>81.099999999999994</v>
          </cell>
        </row>
        <row r="1059">
          <cell r="B1059" t="str">
            <v>A960KrmaEC50</v>
          </cell>
          <cell r="C1059" t="str">
            <v>Bielmyer et al. 2012</v>
          </cell>
          <cell r="D1059">
            <v>2012</v>
          </cell>
          <cell r="E1059" t="str">
            <v>Kryptolebias marmoratus</v>
          </cell>
          <cell r="F1059" t="str">
            <v xml:space="preserve">Kryptolebias </v>
          </cell>
          <cell r="G1059" t="str">
            <v>marmoratus</v>
          </cell>
          <cell r="H1059"/>
          <cell r="I1059" t="str">
            <v>fish</v>
          </cell>
          <cell r="J1059" t="str">
            <v>larvae</v>
          </cell>
          <cell r="K1059" t="str">
            <v>mortality</v>
          </cell>
          <cell r="L1059" t="str">
            <v>EC50</v>
          </cell>
          <cell r="M1059" t="str">
            <v>ZnCl2</v>
          </cell>
          <cell r="N1059" t="str">
            <v>Measured - (AAS); filtered 0, 48, and 96 h</v>
          </cell>
          <cell r="O1059" t="str">
            <v>renewal</v>
          </cell>
          <cell r="P1059" t="str">
            <v>Acute</v>
          </cell>
          <cell r="Q1059" t="str">
            <v>96-hr</v>
          </cell>
          <cell r="R1059" t="str">
            <v>At 48-hr prior to renewal</v>
          </cell>
          <cell r="S1059" t="str">
            <v>S-Reconstituted water (Moderately hard water supplemented with CaSO4)</v>
          </cell>
          <cell r="T1059"/>
          <cell r="U1059">
            <v>24.4</v>
          </cell>
          <cell r="V1059">
            <v>7.04</v>
          </cell>
          <cell r="W1059" t="str">
            <v/>
          </cell>
          <cell r="X1059" t="str">
            <v/>
          </cell>
          <cell r="Y1059">
            <v>4670</v>
          </cell>
          <cell r="Z1059" t="str">
            <v/>
          </cell>
          <cell r="AA1059">
            <v>0.5</v>
          </cell>
          <cell r="AB1059">
            <v>10</v>
          </cell>
          <cell r="AC1059">
            <v>268</v>
          </cell>
          <cell r="AD1059">
            <v>11.279137701803716</v>
          </cell>
          <cell r="AE1059">
            <v>24.452415541440281</v>
          </cell>
          <cell r="AF1059">
            <v>1.9525895894463194</v>
          </cell>
          <cell r="AG1059">
            <v>686.71264367816093</v>
          </cell>
          <cell r="AH1059">
            <v>2.99</v>
          </cell>
          <cell r="AI1059">
            <v>18.2</v>
          </cell>
          <cell r="AJ1059">
            <v>715.64348905602765</v>
          </cell>
        </row>
        <row r="1060">
          <cell r="B1060" t="str">
            <v>A961KrmaEC50</v>
          </cell>
          <cell r="C1060" t="str">
            <v>Bielmyer et al. 2012</v>
          </cell>
          <cell r="D1060">
            <v>2012</v>
          </cell>
          <cell r="E1060" t="str">
            <v>Kryptolebias marmoratus</v>
          </cell>
          <cell r="F1060" t="str">
            <v xml:space="preserve">Kryptolebias </v>
          </cell>
          <cell r="G1060" t="str">
            <v>marmoratus</v>
          </cell>
          <cell r="H1060"/>
          <cell r="I1060" t="str">
            <v>fish</v>
          </cell>
          <cell r="J1060" t="str">
            <v>larvae</v>
          </cell>
          <cell r="K1060" t="str">
            <v>mortality</v>
          </cell>
          <cell r="L1060" t="str">
            <v>EC50</v>
          </cell>
          <cell r="M1060" t="str">
            <v>ZnCl2</v>
          </cell>
          <cell r="N1060" t="str">
            <v>Measured - (AAS); filtered 0, 48, and 96 h</v>
          </cell>
          <cell r="O1060" t="str">
            <v>renewal</v>
          </cell>
          <cell r="P1060" t="str">
            <v>Acute</v>
          </cell>
          <cell r="Q1060" t="str">
            <v>96-hr</v>
          </cell>
          <cell r="R1060" t="str">
            <v>At 48-hr prior to renewal</v>
          </cell>
          <cell r="S1060" t="str">
            <v>S-Reconstituted water (Moderately hard water supplemented with CaSO4)</v>
          </cell>
          <cell r="T1060"/>
          <cell r="U1060">
            <v>24.6</v>
          </cell>
          <cell r="V1060">
            <v>7.04</v>
          </cell>
          <cell r="W1060" t="str">
            <v/>
          </cell>
          <cell r="X1060" t="str">
            <v/>
          </cell>
          <cell r="Y1060">
            <v>24300</v>
          </cell>
          <cell r="Z1060" t="str">
            <v/>
          </cell>
          <cell r="AA1060">
            <v>0.5</v>
          </cell>
          <cell r="AB1060">
            <v>10</v>
          </cell>
          <cell r="AC1060">
            <v>357</v>
          </cell>
          <cell r="AD1060">
            <v>11.279137701803716</v>
          </cell>
          <cell r="AE1060">
            <v>24.452415541440281</v>
          </cell>
          <cell r="AF1060">
            <v>1.9525895894463194</v>
          </cell>
          <cell r="AG1060">
            <v>900.31264367816095</v>
          </cell>
          <cell r="AH1060">
            <v>2.99</v>
          </cell>
          <cell r="AI1060">
            <v>18.2</v>
          </cell>
          <cell r="AJ1060">
            <v>937.87648905602771</v>
          </cell>
        </row>
        <row r="1061">
          <cell r="B1061" t="str">
            <v>A962OnclEC50</v>
          </cell>
          <cell r="C1061" t="str">
            <v>Brinkman and Johnston 2012</v>
          </cell>
          <cell r="D1061">
            <v>2012</v>
          </cell>
          <cell r="E1061" t="str">
            <v>Oncorhynchus clarkii</v>
          </cell>
          <cell r="F1061" t="str">
            <v xml:space="preserve">Oncorhynchus </v>
          </cell>
          <cell r="G1061" t="str">
            <v>clarkii</v>
          </cell>
          <cell r="H1061" t="str">
            <v>pleuriticus</v>
          </cell>
          <cell r="I1061" t="str">
            <v>fish</v>
          </cell>
          <cell r="J1061" t="str">
            <v>fry</v>
          </cell>
          <cell r="K1061" t="str">
            <v>mortality</v>
          </cell>
          <cell r="L1061" t="str">
            <v>EC50</v>
          </cell>
          <cell r="M1061" t="str">
            <v>ZnSO4</v>
          </cell>
          <cell r="N1061" t="str">
            <v>Measured - 0, 48, and 96 hr</v>
          </cell>
          <cell r="O1061" t="str">
            <v>flow through</v>
          </cell>
          <cell r="P1061" t="str">
            <v>Acute</v>
          </cell>
          <cell r="Q1061" t="str">
            <v>96-hr</v>
          </cell>
          <cell r="R1061" t="str">
            <v>None</v>
          </cell>
          <cell r="S1061" t="str">
            <v>T-dechlorinated Ft. Collins tap water</v>
          </cell>
          <cell r="T1061"/>
          <cell r="U1061">
            <v>11.9</v>
          </cell>
          <cell r="V1061">
            <v>7.42</v>
          </cell>
          <cell r="W1061" t="str">
            <v/>
          </cell>
          <cell r="X1061" t="str">
            <v/>
          </cell>
          <cell r="Y1061">
            <v>185</v>
          </cell>
          <cell r="Z1061" t="str">
            <v/>
          </cell>
          <cell r="AA1061">
            <v>1.7</v>
          </cell>
          <cell r="AB1061">
            <v>10</v>
          </cell>
          <cell r="AC1061">
            <v>16.899999999999999</v>
          </cell>
          <cell r="AD1061">
            <v>1.2</v>
          </cell>
          <cell r="AE1061">
            <v>2</v>
          </cell>
          <cell r="AF1061">
            <v>0.6</v>
          </cell>
          <cell r="AG1061">
            <v>12.3</v>
          </cell>
          <cell r="AH1061">
            <v>2.4</v>
          </cell>
          <cell r="AI1061">
            <v>35.700000000000003</v>
          </cell>
          <cell r="AJ1061">
            <v>46.9</v>
          </cell>
        </row>
        <row r="1062">
          <cell r="B1062" t="str">
            <v>A963OnclEC50</v>
          </cell>
          <cell r="C1062" t="str">
            <v>Brinkman and Johnston 2012</v>
          </cell>
          <cell r="D1062">
            <v>2012</v>
          </cell>
          <cell r="E1062" t="str">
            <v>Oncorhynchus clarkii</v>
          </cell>
          <cell r="F1062" t="str">
            <v xml:space="preserve">Oncorhynchus </v>
          </cell>
          <cell r="G1062" t="str">
            <v>clarkii</v>
          </cell>
          <cell r="H1062" t="str">
            <v>pleuriticus</v>
          </cell>
          <cell r="I1062" t="str">
            <v>fish</v>
          </cell>
          <cell r="J1062" t="str">
            <v>fry</v>
          </cell>
          <cell r="K1062" t="str">
            <v>mortality</v>
          </cell>
          <cell r="L1062" t="str">
            <v>EC50</v>
          </cell>
          <cell r="M1062" t="str">
            <v>ZnSO4</v>
          </cell>
          <cell r="N1062" t="str">
            <v>Measured - 0, 48, and 96 hr</v>
          </cell>
          <cell r="O1062" t="str">
            <v>flow through</v>
          </cell>
          <cell r="P1062" t="str">
            <v>Acute</v>
          </cell>
          <cell r="Q1062" t="str">
            <v>96-hr</v>
          </cell>
          <cell r="R1062" t="str">
            <v>None</v>
          </cell>
          <cell r="S1062" t="str">
            <v>T+W-dechlorinated Ft. Collins tap water plus onsite well water</v>
          </cell>
          <cell r="T1062"/>
          <cell r="U1062">
            <v>11.7</v>
          </cell>
          <cell r="V1062">
            <v>7.57</v>
          </cell>
          <cell r="W1062" t="str">
            <v/>
          </cell>
          <cell r="X1062" t="str">
            <v/>
          </cell>
          <cell r="Y1062">
            <v>1420</v>
          </cell>
          <cell r="Z1062" t="str">
            <v/>
          </cell>
          <cell r="AA1062">
            <v>1.7</v>
          </cell>
          <cell r="AB1062">
            <v>10</v>
          </cell>
          <cell r="AC1062">
            <v>41.8</v>
          </cell>
          <cell r="AD1062">
            <v>10.4</v>
          </cell>
          <cell r="AE1062">
            <v>9.5</v>
          </cell>
          <cell r="AF1062">
            <v>0.7</v>
          </cell>
          <cell r="AG1062">
            <v>43.6</v>
          </cell>
          <cell r="AH1062">
            <v>11.2</v>
          </cell>
          <cell r="AI1062">
            <v>106</v>
          </cell>
          <cell r="AJ1062">
            <v>147.4</v>
          </cell>
        </row>
        <row r="1063">
          <cell r="B1063" t="str">
            <v>A964OnclEC50</v>
          </cell>
          <cell r="C1063" t="str">
            <v>Brinkman and Johnston 2012</v>
          </cell>
          <cell r="D1063">
            <v>2012</v>
          </cell>
          <cell r="E1063" t="str">
            <v>Oncorhynchus clarkii</v>
          </cell>
          <cell r="F1063" t="str">
            <v xml:space="preserve">Oncorhynchus </v>
          </cell>
          <cell r="G1063" t="str">
            <v>clarkii</v>
          </cell>
          <cell r="H1063" t="str">
            <v>stomias</v>
          </cell>
          <cell r="I1063" t="str">
            <v>fish</v>
          </cell>
          <cell r="J1063" t="str">
            <v>fry</v>
          </cell>
          <cell r="K1063" t="str">
            <v>mortality</v>
          </cell>
          <cell r="L1063" t="str">
            <v>EC50</v>
          </cell>
          <cell r="M1063" t="str">
            <v>ZnSO4</v>
          </cell>
          <cell r="N1063" t="str">
            <v>Measured - 0, 48, and 96 hr</v>
          </cell>
          <cell r="O1063" t="str">
            <v>flow through</v>
          </cell>
          <cell r="P1063" t="str">
            <v>Acute</v>
          </cell>
          <cell r="Q1063" t="str">
            <v>96-hr</v>
          </cell>
          <cell r="R1063" t="str">
            <v>None</v>
          </cell>
          <cell r="S1063" t="str">
            <v>T-dechlorinated Ft. Collins tap water</v>
          </cell>
          <cell r="T1063"/>
          <cell r="U1063">
            <v>12</v>
          </cell>
          <cell r="V1063">
            <v>7.49</v>
          </cell>
          <cell r="W1063" t="str">
            <v/>
          </cell>
          <cell r="X1063" t="str">
            <v/>
          </cell>
          <cell r="Y1063">
            <v>314</v>
          </cell>
          <cell r="Z1063" t="str">
            <v/>
          </cell>
          <cell r="AA1063">
            <v>1.7</v>
          </cell>
          <cell r="AB1063">
            <v>10</v>
          </cell>
          <cell r="AC1063">
            <v>17.5</v>
          </cell>
          <cell r="AD1063">
            <v>1.2</v>
          </cell>
          <cell r="AE1063">
            <v>2.2000000000000002</v>
          </cell>
          <cell r="AF1063">
            <v>0.6</v>
          </cell>
          <cell r="AG1063">
            <v>12</v>
          </cell>
          <cell r="AH1063">
            <v>2.5</v>
          </cell>
          <cell r="AI1063">
            <v>35.700000000000003</v>
          </cell>
          <cell r="AJ1063">
            <v>48.6</v>
          </cell>
        </row>
        <row r="1064">
          <cell r="B1064" t="str">
            <v>A965OnclEC50</v>
          </cell>
          <cell r="C1064" t="str">
            <v>Brinkman and Johnston 2012</v>
          </cell>
          <cell r="D1064">
            <v>2012</v>
          </cell>
          <cell r="E1064" t="str">
            <v>Oncorhynchus clarkii</v>
          </cell>
          <cell r="F1064" t="str">
            <v xml:space="preserve">Oncorhynchus </v>
          </cell>
          <cell r="G1064" t="str">
            <v>clarkii</v>
          </cell>
          <cell r="H1064" t="str">
            <v>stomias</v>
          </cell>
          <cell r="I1064" t="str">
            <v>fish</v>
          </cell>
          <cell r="J1064" t="str">
            <v>fry</v>
          </cell>
          <cell r="K1064" t="str">
            <v>mortality</v>
          </cell>
          <cell r="L1064" t="str">
            <v>EC50</v>
          </cell>
          <cell r="M1064" t="str">
            <v>ZnSO4</v>
          </cell>
          <cell r="N1064" t="str">
            <v>Measured - 0, 48, and 96 hr</v>
          </cell>
          <cell r="O1064" t="str">
            <v>flow through</v>
          </cell>
          <cell r="P1064" t="str">
            <v>Acute</v>
          </cell>
          <cell r="Q1064" t="str">
            <v>96-hr</v>
          </cell>
          <cell r="R1064" t="str">
            <v>None</v>
          </cell>
          <cell r="S1064" t="str">
            <v>T+W-dechlorinated Ft. Collins tap water plus onsite well water</v>
          </cell>
          <cell r="T1064"/>
          <cell r="U1064">
            <v>11.6</v>
          </cell>
          <cell r="V1064">
            <v>7.62</v>
          </cell>
          <cell r="W1064" t="str">
            <v/>
          </cell>
          <cell r="X1064" t="str">
            <v/>
          </cell>
          <cell r="Y1064">
            <v>1500</v>
          </cell>
          <cell r="Z1064" t="str">
            <v/>
          </cell>
          <cell r="AA1064">
            <v>1.7</v>
          </cell>
          <cell r="AB1064">
            <v>10</v>
          </cell>
          <cell r="AC1064">
            <v>40.5</v>
          </cell>
          <cell r="AD1064">
            <v>10.199999999999999</v>
          </cell>
          <cell r="AE1064">
            <v>9.6</v>
          </cell>
          <cell r="AF1064">
            <v>0.7</v>
          </cell>
          <cell r="AG1064">
            <v>42.4</v>
          </cell>
          <cell r="AH1064">
            <v>10.8</v>
          </cell>
          <cell r="AI1064">
            <v>105.2</v>
          </cell>
          <cell r="AJ1064">
            <v>143.30000000000001</v>
          </cell>
        </row>
        <row r="1065">
          <cell r="B1065" t="str">
            <v>A966OnclEC50</v>
          </cell>
          <cell r="C1065" t="str">
            <v>Brinkman and Johnston 2012</v>
          </cell>
          <cell r="D1065">
            <v>2012</v>
          </cell>
          <cell r="E1065" t="str">
            <v>Oncorhynchus clarkii</v>
          </cell>
          <cell r="F1065" t="str">
            <v xml:space="preserve">Oncorhynchus </v>
          </cell>
          <cell r="G1065" t="str">
            <v>clarkii</v>
          </cell>
          <cell r="H1065" t="str">
            <v>virginalis</v>
          </cell>
          <cell r="I1065" t="str">
            <v>fish</v>
          </cell>
          <cell r="J1065" t="str">
            <v>fry</v>
          </cell>
          <cell r="K1065" t="str">
            <v>mortality</v>
          </cell>
          <cell r="L1065" t="str">
            <v>EC50</v>
          </cell>
          <cell r="M1065" t="str">
            <v>ZnSO4</v>
          </cell>
          <cell r="N1065" t="str">
            <v>Measured - 0, 48, and 96 hr</v>
          </cell>
          <cell r="O1065" t="str">
            <v>flow through</v>
          </cell>
          <cell r="P1065" t="str">
            <v>Acute</v>
          </cell>
          <cell r="Q1065" t="str">
            <v>96-hr</v>
          </cell>
          <cell r="R1065" t="str">
            <v>None</v>
          </cell>
          <cell r="S1065" t="str">
            <v>T-dechlorinated Ft. Collins tap water</v>
          </cell>
          <cell r="T1065"/>
          <cell r="U1065">
            <v>12.7</v>
          </cell>
          <cell r="V1065">
            <v>7.66</v>
          </cell>
          <cell r="W1065" t="str">
            <v/>
          </cell>
          <cell r="X1065" t="str">
            <v/>
          </cell>
          <cell r="Y1065">
            <v>184</v>
          </cell>
          <cell r="Z1065" t="str">
            <v/>
          </cell>
          <cell r="AA1065">
            <v>1.7</v>
          </cell>
          <cell r="AB1065">
            <v>10</v>
          </cell>
          <cell r="AC1065">
            <v>16.7</v>
          </cell>
          <cell r="AD1065">
            <v>1.3</v>
          </cell>
          <cell r="AE1065">
            <v>2.4</v>
          </cell>
          <cell r="AF1065">
            <v>0.6</v>
          </cell>
          <cell r="AG1065">
            <v>12.1</v>
          </cell>
          <cell r="AH1065">
            <v>2.8</v>
          </cell>
          <cell r="AI1065">
            <v>36</v>
          </cell>
          <cell r="AJ1065">
            <v>46.8</v>
          </cell>
        </row>
        <row r="1066">
          <cell r="B1066" t="str">
            <v>A967OnclEC50</v>
          </cell>
          <cell r="C1066" t="str">
            <v>Brinkman and Johnston 2012</v>
          </cell>
          <cell r="D1066">
            <v>2012</v>
          </cell>
          <cell r="E1066" t="str">
            <v>Oncorhynchus clarkii</v>
          </cell>
          <cell r="F1066" t="str">
            <v xml:space="preserve">Oncorhynchus </v>
          </cell>
          <cell r="G1066" t="str">
            <v>clarkii</v>
          </cell>
          <cell r="H1066" t="str">
            <v>virginalis</v>
          </cell>
          <cell r="I1066" t="str">
            <v>fish</v>
          </cell>
          <cell r="J1066" t="str">
            <v>fry</v>
          </cell>
          <cell r="K1066" t="str">
            <v>mortality</v>
          </cell>
          <cell r="L1066" t="str">
            <v>EC50</v>
          </cell>
          <cell r="M1066" t="str">
            <v>ZnSO4</v>
          </cell>
          <cell r="N1066" t="str">
            <v>Measured - 0, 48, and 96 hr</v>
          </cell>
          <cell r="O1066" t="str">
            <v>flow through</v>
          </cell>
          <cell r="P1066" t="str">
            <v>Acute</v>
          </cell>
          <cell r="Q1066" t="str">
            <v>96-hr</v>
          </cell>
          <cell r="R1066" t="str">
            <v>None</v>
          </cell>
          <cell r="S1066" t="str">
            <v>T-dechlorinated Ft. Collins tap water</v>
          </cell>
          <cell r="T1066"/>
          <cell r="U1066">
            <v>12.3</v>
          </cell>
          <cell r="V1066">
            <v>6.85</v>
          </cell>
          <cell r="W1066" t="str">
            <v/>
          </cell>
          <cell r="X1066" t="str">
            <v/>
          </cell>
          <cell r="Y1066">
            <v>142</v>
          </cell>
          <cell r="Z1066" t="str">
            <v/>
          </cell>
          <cell r="AA1066">
            <v>1.7</v>
          </cell>
          <cell r="AB1066">
            <v>10</v>
          </cell>
          <cell r="AC1066">
            <v>14.6</v>
          </cell>
          <cell r="AD1066">
            <v>1.2</v>
          </cell>
          <cell r="AE1066">
            <v>3</v>
          </cell>
          <cell r="AF1066">
            <v>0.5</v>
          </cell>
          <cell r="AG1066">
            <v>11.7</v>
          </cell>
          <cell r="AH1066">
            <v>4.5</v>
          </cell>
          <cell r="AI1066">
            <v>31.4</v>
          </cell>
          <cell r="AJ1066">
            <v>41.7</v>
          </cell>
        </row>
        <row r="1067">
          <cell r="B1067" t="str">
            <v>A968OnclEC50</v>
          </cell>
          <cell r="C1067" t="str">
            <v>Brinkman and Johnston 2012</v>
          </cell>
          <cell r="D1067">
            <v>2012</v>
          </cell>
          <cell r="E1067" t="str">
            <v>Oncorhynchus clarkii</v>
          </cell>
          <cell r="F1067" t="str">
            <v xml:space="preserve">Oncorhynchus </v>
          </cell>
          <cell r="G1067" t="str">
            <v>clarkii</v>
          </cell>
          <cell r="H1067" t="str">
            <v>virginalis</v>
          </cell>
          <cell r="I1067" t="str">
            <v>fish</v>
          </cell>
          <cell r="J1067" t="str">
            <v>fry</v>
          </cell>
          <cell r="K1067" t="str">
            <v>mortality</v>
          </cell>
          <cell r="L1067" t="str">
            <v>EC50</v>
          </cell>
          <cell r="M1067" t="str">
            <v>ZnSO4</v>
          </cell>
          <cell r="N1067" t="str">
            <v>Measured - 0, 48, and 96 hr</v>
          </cell>
          <cell r="O1067" t="str">
            <v>flow through</v>
          </cell>
          <cell r="P1067" t="str">
            <v>Acute</v>
          </cell>
          <cell r="Q1067" t="str">
            <v>96-hr</v>
          </cell>
          <cell r="R1067" t="str">
            <v>None</v>
          </cell>
          <cell r="S1067" t="str">
            <v>T+W-dechlorinated Ft. Collins tap water plus onsite well water</v>
          </cell>
          <cell r="T1067"/>
          <cell r="U1067">
            <v>11.9</v>
          </cell>
          <cell r="V1067">
            <v>7.74</v>
          </cell>
          <cell r="W1067" t="str">
            <v/>
          </cell>
          <cell r="X1067" t="str">
            <v/>
          </cell>
          <cell r="Y1067">
            <v>1036</v>
          </cell>
          <cell r="Z1067" t="str">
            <v/>
          </cell>
          <cell r="AA1067">
            <v>1.7</v>
          </cell>
          <cell r="AB1067">
            <v>10</v>
          </cell>
          <cell r="AC1067">
            <v>40.1</v>
          </cell>
          <cell r="AD1067">
            <v>10.3</v>
          </cell>
          <cell r="AE1067">
            <v>9.8000000000000007</v>
          </cell>
          <cell r="AF1067">
            <v>0.7</v>
          </cell>
          <cell r="AG1067">
            <v>43.5</v>
          </cell>
          <cell r="AH1067">
            <v>10.9</v>
          </cell>
          <cell r="AI1067">
            <v>103.8</v>
          </cell>
          <cell r="AJ1067">
            <v>142.4</v>
          </cell>
        </row>
        <row r="1068">
          <cell r="B1068" t="str">
            <v>A969PrwiEC50</v>
          </cell>
          <cell r="C1068" t="str">
            <v>Brinkman and Johnston 2012</v>
          </cell>
          <cell r="D1068">
            <v>2012</v>
          </cell>
          <cell r="E1068" t="str">
            <v>Prosopium williamsoni</v>
          </cell>
          <cell r="F1068" t="str">
            <v xml:space="preserve">Prosopium </v>
          </cell>
          <cell r="G1068" t="str">
            <v>williamsoni</v>
          </cell>
          <cell r="H1068"/>
          <cell r="I1068" t="str">
            <v>fish</v>
          </cell>
          <cell r="J1068" t="str">
            <v>fry</v>
          </cell>
          <cell r="K1068" t="str">
            <v>mortality</v>
          </cell>
          <cell r="L1068" t="str">
            <v>EC50</v>
          </cell>
          <cell r="M1068" t="str">
            <v>ZnSO4</v>
          </cell>
          <cell r="N1068" t="str">
            <v>Measured - 0, 48, and 96 hr</v>
          </cell>
          <cell r="O1068" t="str">
            <v>flow through</v>
          </cell>
          <cell r="P1068" t="str">
            <v>Acute</v>
          </cell>
          <cell r="Q1068" t="str">
            <v>96-hr</v>
          </cell>
          <cell r="R1068" t="str">
            <v>None</v>
          </cell>
          <cell r="S1068" t="str">
            <v>T-dechlorinated Ft. Collins tap water</v>
          </cell>
          <cell r="T1068"/>
          <cell r="U1068">
            <v>10.199999999999999</v>
          </cell>
          <cell r="V1068">
            <v>7.41</v>
          </cell>
          <cell r="W1068" t="str">
            <v/>
          </cell>
          <cell r="X1068" t="str">
            <v/>
          </cell>
          <cell r="Y1068">
            <v>428</v>
          </cell>
          <cell r="Z1068" t="str">
            <v/>
          </cell>
          <cell r="AA1068">
            <v>1.7</v>
          </cell>
          <cell r="AB1068">
            <v>10</v>
          </cell>
          <cell r="AC1068">
            <v>14.4</v>
          </cell>
          <cell r="AD1068">
            <v>1.2</v>
          </cell>
          <cell r="AE1068">
            <v>3.2</v>
          </cell>
          <cell r="AF1068">
            <v>0.6</v>
          </cell>
          <cell r="AG1068">
            <v>9</v>
          </cell>
          <cell r="AH1068">
            <v>3</v>
          </cell>
          <cell r="AI1068">
            <v>26.8</v>
          </cell>
          <cell r="AJ1068">
            <v>41.1</v>
          </cell>
        </row>
        <row r="1069">
          <cell r="B1069" t="str">
            <v>A970PrwiEC50</v>
          </cell>
          <cell r="C1069" t="str">
            <v>Brinkman and Johnston 2012</v>
          </cell>
          <cell r="D1069">
            <v>2012</v>
          </cell>
          <cell r="E1069" t="str">
            <v>Prosopium williamsoni</v>
          </cell>
          <cell r="F1069" t="str">
            <v xml:space="preserve">Prosopium </v>
          </cell>
          <cell r="G1069" t="str">
            <v>williamsoni</v>
          </cell>
          <cell r="H1069"/>
          <cell r="I1069" t="str">
            <v>fish</v>
          </cell>
          <cell r="J1069" t="str">
            <v>fry</v>
          </cell>
          <cell r="K1069" t="str">
            <v>mortality</v>
          </cell>
          <cell r="L1069" t="str">
            <v>EC50</v>
          </cell>
          <cell r="M1069" t="str">
            <v>ZnSO4</v>
          </cell>
          <cell r="N1069" t="str">
            <v>Measured - 0, 48, and 96 hr</v>
          </cell>
          <cell r="O1069" t="str">
            <v>flow through</v>
          </cell>
          <cell r="P1069" t="str">
            <v>Acute</v>
          </cell>
          <cell r="Q1069" t="str">
            <v>96-hr</v>
          </cell>
          <cell r="R1069" t="str">
            <v>None</v>
          </cell>
          <cell r="S1069" t="str">
            <v>T-dechlorinated Ft. Collins tap water</v>
          </cell>
          <cell r="T1069"/>
          <cell r="U1069">
            <v>9</v>
          </cell>
          <cell r="V1069">
            <v>6.81</v>
          </cell>
          <cell r="W1069" t="str">
            <v/>
          </cell>
          <cell r="X1069" t="str">
            <v/>
          </cell>
          <cell r="Y1069">
            <v>471</v>
          </cell>
          <cell r="Z1069" t="str">
            <v/>
          </cell>
          <cell r="AA1069">
            <v>1.7</v>
          </cell>
          <cell r="AB1069">
            <v>10</v>
          </cell>
          <cell r="AC1069">
            <v>16.2</v>
          </cell>
          <cell r="AD1069">
            <v>1.8</v>
          </cell>
          <cell r="AE1069">
            <v>3.6</v>
          </cell>
          <cell r="AF1069">
            <v>1</v>
          </cell>
          <cell r="AG1069">
            <v>10.5</v>
          </cell>
          <cell r="AH1069">
            <v>3.1</v>
          </cell>
          <cell r="AI1069">
            <v>35.9</v>
          </cell>
          <cell r="AJ1069">
            <v>47.863799999999998</v>
          </cell>
        </row>
        <row r="1070">
          <cell r="B1070" t="str">
            <v>A971PrwiEC50</v>
          </cell>
          <cell r="C1070" t="str">
            <v>Brinkman and Johnston 2012</v>
          </cell>
          <cell r="D1070">
            <v>2012</v>
          </cell>
          <cell r="E1070" t="str">
            <v>Prosopium williamsoni</v>
          </cell>
          <cell r="F1070" t="str">
            <v xml:space="preserve">Prosopium </v>
          </cell>
          <cell r="G1070" t="str">
            <v>williamsoni</v>
          </cell>
          <cell r="H1070"/>
          <cell r="I1070" t="str">
            <v>fish</v>
          </cell>
          <cell r="J1070" t="str">
            <v>fry</v>
          </cell>
          <cell r="K1070" t="str">
            <v>mortality</v>
          </cell>
          <cell r="L1070" t="str">
            <v>EC50</v>
          </cell>
          <cell r="M1070" t="str">
            <v>ZnSO4</v>
          </cell>
          <cell r="N1070" t="str">
            <v>Measured - 0, 48, and 96 hr</v>
          </cell>
          <cell r="O1070" t="str">
            <v>flow through</v>
          </cell>
          <cell r="P1070" t="str">
            <v>Acute</v>
          </cell>
          <cell r="Q1070" t="str">
            <v>96-hr</v>
          </cell>
          <cell r="R1070" t="str">
            <v>None</v>
          </cell>
          <cell r="S1070" t="str">
            <v>T-dechlorinated Ft. Collins tap water</v>
          </cell>
          <cell r="T1070"/>
          <cell r="U1070">
            <v>13.7</v>
          </cell>
          <cell r="V1070">
            <v>7.33</v>
          </cell>
          <cell r="W1070" t="str">
            <v/>
          </cell>
          <cell r="X1070" t="str">
            <v/>
          </cell>
          <cell r="Y1070">
            <v>357</v>
          </cell>
          <cell r="Z1070" t="str">
            <v/>
          </cell>
          <cell r="AA1070">
            <v>1.7</v>
          </cell>
          <cell r="AB1070">
            <v>10</v>
          </cell>
          <cell r="AC1070">
            <v>15.2</v>
          </cell>
          <cell r="AD1070">
            <v>1.3</v>
          </cell>
          <cell r="AE1070">
            <v>3.4</v>
          </cell>
          <cell r="AF1070">
            <v>0.6</v>
          </cell>
          <cell r="AG1070">
            <v>9.5</v>
          </cell>
          <cell r="AH1070">
            <v>3.2</v>
          </cell>
          <cell r="AI1070">
            <v>35.799999999999997</v>
          </cell>
          <cell r="AJ1070">
            <v>43.3078</v>
          </cell>
        </row>
        <row r="1071">
          <cell r="B1071" t="str">
            <v>A972CobaEC50</v>
          </cell>
          <cell r="C1071" t="str">
            <v>Brinkman and Johnston 2012</v>
          </cell>
          <cell r="D1071">
            <v>2012</v>
          </cell>
          <cell r="E1071" t="str">
            <v>Cottus bairdi</v>
          </cell>
          <cell r="F1071" t="str">
            <v xml:space="preserve">Cottus </v>
          </cell>
          <cell r="G1071" t="str">
            <v>bairdi</v>
          </cell>
          <cell r="H1071" t="str">
            <v>R</v>
          </cell>
          <cell r="I1071" t="str">
            <v>fish</v>
          </cell>
          <cell r="J1071" t="str">
            <v>fry</v>
          </cell>
          <cell r="K1071" t="str">
            <v>mortality</v>
          </cell>
          <cell r="L1071" t="str">
            <v>EC50</v>
          </cell>
          <cell r="M1071" t="str">
            <v>ZnSO4</v>
          </cell>
          <cell r="N1071" t="str">
            <v>Measured - 0, 48, and 96 hr</v>
          </cell>
          <cell r="O1071" t="str">
            <v>flow through</v>
          </cell>
          <cell r="P1071" t="str">
            <v>Acute</v>
          </cell>
          <cell r="Q1071" t="str">
            <v>96-hr</v>
          </cell>
          <cell r="R1071" t="str">
            <v>None</v>
          </cell>
          <cell r="S1071" t="str">
            <v>T+W-dechlorinated Ft. Collins tap water plus onsite well water</v>
          </cell>
          <cell r="T1071"/>
          <cell r="U1071">
            <v>12.2</v>
          </cell>
          <cell r="V1071">
            <v>7.5</v>
          </cell>
          <cell r="W1071" t="str">
            <v/>
          </cell>
          <cell r="X1071" t="str">
            <v/>
          </cell>
          <cell r="Y1071">
            <v>331</v>
          </cell>
          <cell r="Z1071" t="str">
            <v/>
          </cell>
          <cell r="AA1071">
            <v>1.7</v>
          </cell>
          <cell r="AB1071">
            <v>10</v>
          </cell>
          <cell r="AC1071">
            <v>19.2</v>
          </cell>
          <cell r="AD1071">
            <v>6.1</v>
          </cell>
          <cell r="AE1071">
            <v>6.2</v>
          </cell>
          <cell r="AF1071">
            <v>0.6</v>
          </cell>
          <cell r="AG1071">
            <v>29.4</v>
          </cell>
          <cell r="AH1071">
            <v>7.6</v>
          </cell>
          <cell r="AI1071">
            <v>73.8</v>
          </cell>
          <cell r="AJ1071">
            <v>73.062200000000004</v>
          </cell>
        </row>
        <row r="1072">
          <cell r="B1072" t="str">
            <v>A973RhcaEC50</v>
          </cell>
          <cell r="C1072" t="str">
            <v>Brinkman and Johnston 2012</v>
          </cell>
          <cell r="D1072">
            <v>2012</v>
          </cell>
          <cell r="E1072" t="str">
            <v>Rhinichthys cataractae</v>
          </cell>
          <cell r="F1072" t="str">
            <v xml:space="preserve">Rhinichthys </v>
          </cell>
          <cell r="G1072" t="str">
            <v>cataractae</v>
          </cell>
          <cell r="H1072"/>
          <cell r="I1072" t="str">
            <v>fish</v>
          </cell>
          <cell r="J1072" t="str">
            <v>fry</v>
          </cell>
          <cell r="K1072" t="str">
            <v>mortality</v>
          </cell>
          <cell r="L1072" t="str">
            <v>EC50</v>
          </cell>
          <cell r="M1072" t="str">
            <v>ZnSO4</v>
          </cell>
          <cell r="N1072" t="str">
            <v>Measured dissolved (0.45 um) Zn- 0, 48, and 96 hr</v>
          </cell>
          <cell r="O1072" t="str">
            <v>flow through</v>
          </cell>
          <cell r="P1072" t="str">
            <v>Acute</v>
          </cell>
          <cell r="Q1072" t="str">
            <v>96-hr</v>
          </cell>
          <cell r="R1072" t="str">
            <v>None</v>
          </cell>
          <cell r="S1072" t="str">
            <v>T-dechlorinated Ft. Collins tap water</v>
          </cell>
          <cell r="T1072"/>
          <cell r="U1072">
            <v>11</v>
          </cell>
          <cell r="V1072">
            <v>7.48</v>
          </cell>
          <cell r="W1072" t="str">
            <v/>
          </cell>
          <cell r="X1072" t="str">
            <v/>
          </cell>
          <cell r="Y1072">
            <v>1900</v>
          </cell>
          <cell r="Z1072" t="str">
            <v/>
          </cell>
          <cell r="AA1072">
            <v>1.7</v>
          </cell>
          <cell r="AB1072">
            <v>10</v>
          </cell>
          <cell r="AC1072" t="str">
            <v/>
          </cell>
          <cell r="AD1072" t="str">
            <v/>
          </cell>
          <cell r="AE1072" t="str">
            <v/>
          </cell>
          <cell r="AF1072" t="str">
            <v/>
          </cell>
          <cell r="AG1072" t="str">
            <v/>
          </cell>
          <cell r="AH1072" t="str">
            <v/>
          </cell>
          <cell r="AI1072" t="str">
            <v/>
          </cell>
          <cell r="AJ1072" t="str">
            <v/>
          </cell>
        </row>
        <row r="1073">
          <cell r="B1073" t="str">
            <v>A974PlgrEC50</v>
          </cell>
          <cell r="C1073" t="str">
            <v>Brinkman and Johnston 2012</v>
          </cell>
          <cell r="D1073">
            <v>2012</v>
          </cell>
          <cell r="E1073" t="str">
            <v>Platygobio gracilis</v>
          </cell>
          <cell r="F1073" t="str">
            <v xml:space="preserve">Platygobio </v>
          </cell>
          <cell r="G1073" t="str">
            <v>gracilis</v>
          </cell>
          <cell r="H1073"/>
          <cell r="I1073" t="str">
            <v>fish</v>
          </cell>
          <cell r="J1073" t="str">
            <v>juveniles</v>
          </cell>
          <cell r="K1073" t="str">
            <v>mortality</v>
          </cell>
          <cell r="L1073" t="str">
            <v>EC50</v>
          </cell>
          <cell r="M1073" t="str">
            <v>ZnSO4</v>
          </cell>
          <cell r="N1073" t="str">
            <v>Measured - 0, 48, and 96 hr</v>
          </cell>
          <cell r="O1073" t="str">
            <v>flow through</v>
          </cell>
          <cell r="P1073" t="str">
            <v>Acute</v>
          </cell>
          <cell r="Q1073" t="str">
            <v>96-hr</v>
          </cell>
          <cell r="R1073" t="str">
            <v>None</v>
          </cell>
          <cell r="S1073" t="str">
            <v>T-dechlorinated Ft. Collins tap water</v>
          </cell>
          <cell r="T1073"/>
          <cell r="U1073">
            <v>15.1</v>
          </cell>
          <cell r="V1073">
            <v>7.05</v>
          </cell>
          <cell r="W1073" t="str">
            <v/>
          </cell>
          <cell r="X1073" t="str">
            <v/>
          </cell>
          <cell r="Y1073">
            <v>2590</v>
          </cell>
          <cell r="Z1073" t="str">
            <v/>
          </cell>
          <cell r="AA1073">
            <v>1.7</v>
          </cell>
          <cell r="AB1073">
            <v>10</v>
          </cell>
          <cell r="AC1073">
            <v>17.7</v>
          </cell>
          <cell r="AD1073">
            <v>2</v>
          </cell>
          <cell r="AE1073">
            <v>3.5</v>
          </cell>
          <cell r="AF1073">
            <v>0.6</v>
          </cell>
          <cell r="AG1073">
            <v>11.9</v>
          </cell>
          <cell r="AH1073">
            <v>5.3</v>
          </cell>
          <cell r="AI1073">
            <v>37.200000000000003</v>
          </cell>
          <cell r="AJ1073">
            <v>52.432899999999997</v>
          </cell>
        </row>
        <row r="1074">
          <cell r="B1074" t="str">
            <v>A975BuboEC50</v>
          </cell>
          <cell r="C1074" t="str">
            <v>Brinkman and Johnston 2012</v>
          </cell>
          <cell r="D1074">
            <v>2012</v>
          </cell>
          <cell r="E1074" t="str">
            <v>Bufo boreas</v>
          </cell>
          <cell r="F1074" t="str">
            <v xml:space="preserve">Bufo </v>
          </cell>
          <cell r="G1074" t="str">
            <v>boreas</v>
          </cell>
          <cell r="H1074"/>
          <cell r="I1074" t="str">
            <v>Amphibian</v>
          </cell>
          <cell r="J1074" t="str">
            <v>tadpole</v>
          </cell>
          <cell r="K1074" t="str">
            <v>mortality</v>
          </cell>
          <cell r="L1074" t="str">
            <v>EC50</v>
          </cell>
          <cell r="M1074" t="str">
            <v>ZnSO4</v>
          </cell>
          <cell r="N1074" t="str">
            <v>Measured - 0, 48, and 96 hr</v>
          </cell>
          <cell r="O1074" t="str">
            <v>flow through</v>
          </cell>
          <cell r="P1074" t="str">
            <v>Acute</v>
          </cell>
          <cell r="Q1074" t="str">
            <v>96-hr</v>
          </cell>
          <cell r="R1074" t="str">
            <v>None</v>
          </cell>
          <cell r="S1074" t="str">
            <v>T-dechlorinated Ft. Collins tap water</v>
          </cell>
          <cell r="T1074"/>
          <cell r="U1074">
            <v>19.399999999999999</v>
          </cell>
          <cell r="V1074">
            <v>7.22</v>
          </cell>
          <cell r="W1074" t="str">
            <v/>
          </cell>
          <cell r="X1074" t="str">
            <v/>
          </cell>
          <cell r="Y1074">
            <v>844</v>
          </cell>
          <cell r="Z1074" t="str">
            <v/>
          </cell>
          <cell r="AA1074">
            <v>1.7</v>
          </cell>
          <cell r="AB1074">
            <v>10</v>
          </cell>
          <cell r="AC1074">
            <v>19.970802919708028</v>
          </cell>
          <cell r="AD1074">
            <v>1.6642335766423355</v>
          </cell>
          <cell r="AE1074">
            <v>4.437956204379562</v>
          </cell>
          <cell r="AF1074">
            <v>0.83211678832116776</v>
          </cell>
          <cell r="AG1074">
            <v>12.481751824817517</v>
          </cell>
          <cell r="AH1074">
            <v>4.1605839416058394</v>
          </cell>
          <cell r="AI1074">
            <v>35.9</v>
          </cell>
          <cell r="AJ1074">
            <v>57</v>
          </cell>
        </row>
        <row r="1075">
          <cell r="B1075" t="str">
            <v>A976BatrEC50</v>
          </cell>
          <cell r="C1075" t="str">
            <v>Brinkman and Johnston 2012</v>
          </cell>
          <cell r="D1075">
            <v>2012</v>
          </cell>
          <cell r="E1075" t="str">
            <v>Baetis tricaudatus</v>
          </cell>
          <cell r="F1075" t="str">
            <v xml:space="preserve">Baetis </v>
          </cell>
          <cell r="G1075" t="str">
            <v>tricaudatus</v>
          </cell>
          <cell r="H1075"/>
          <cell r="I1075" t="str">
            <v>invertebrate</v>
          </cell>
          <cell r="J1075" t="str">
            <v>nymphs</v>
          </cell>
          <cell r="K1075" t="str">
            <v>mortality</v>
          </cell>
          <cell r="L1075" t="str">
            <v>EC50</v>
          </cell>
          <cell r="M1075" t="str">
            <v>ZnSO4</v>
          </cell>
          <cell r="N1075" t="str">
            <v>Measured - 0, 48, and 96 hr</v>
          </cell>
          <cell r="O1075" t="str">
            <v>flow through</v>
          </cell>
          <cell r="P1075" t="str">
            <v>Acute</v>
          </cell>
          <cell r="Q1075" t="str">
            <v>96-hr</v>
          </cell>
          <cell r="R1075" t="str">
            <v>None</v>
          </cell>
          <cell r="S1075" t="str">
            <v>T-dechlorinated Ft. Collins tap water</v>
          </cell>
          <cell r="T1075"/>
          <cell r="U1075">
            <v>11.3</v>
          </cell>
          <cell r="V1075">
            <v>7.6</v>
          </cell>
          <cell r="W1075" t="str">
            <v/>
          </cell>
          <cell r="X1075" t="str">
            <v/>
          </cell>
          <cell r="Y1075">
            <v>10100</v>
          </cell>
          <cell r="Z1075" t="str">
            <v/>
          </cell>
          <cell r="AA1075">
            <v>1.7</v>
          </cell>
          <cell r="AB1075">
            <v>10</v>
          </cell>
          <cell r="AC1075">
            <v>14.6977266787906</v>
          </cell>
          <cell r="AD1075">
            <v>1.3536919551497999</v>
          </cell>
          <cell r="AE1075">
            <v>2.8693558022999599</v>
          </cell>
          <cell r="AF1075">
            <v>0.59988513322217796</v>
          </cell>
          <cell r="AG1075">
            <v>10.173333727400999</v>
          </cell>
          <cell r="AH1075">
            <v>3.4080150506327</v>
          </cell>
          <cell r="AI1075">
            <v>29.4</v>
          </cell>
          <cell r="AJ1075">
            <v>42.3</v>
          </cell>
        </row>
        <row r="1076">
          <cell r="B1076" t="str">
            <v>A977DrdoEC50</v>
          </cell>
          <cell r="C1076" t="str">
            <v>Brinkman and Johnston 2012</v>
          </cell>
          <cell r="D1076">
            <v>2012</v>
          </cell>
          <cell r="E1076" t="str">
            <v>Drunella doddsii</v>
          </cell>
          <cell r="F1076" t="str">
            <v xml:space="preserve">Drunella </v>
          </cell>
          <cell r="G1076" t="str">
            <v>doddsii</v>
          </cell>
          <cell r="H1076"/>
          <cell r="I1076" t="str">
            <v>invertebrate</v>
          </cell>
          <cell r="J1076" t="str">
            <v>nymphs</v>
          </cell>
          <cell r="K1076" t="str">
            <v>mortality</v>
          </cell>
          <cell r="L1076" t="str">
            <v>EC50</v>
          </cell>
          <cell r="M1076" t="str">
            <v>ZnSO4</v>
          </cell>
          <cell r="N1076" t="str">
            <v>Measured - 0, 48, and 96 hr</v>
          </cell>
          <cell r="O1076" t="str">
            <v>flow through</v>
          </cell>
          <cell r="P1076" t="str">
            <v>Acute</v>
          </cell>
          <cell r="Q1076" t="str">
            <v>96-hr</v>
          </cell>
          <cell r="R1076" t="str">
            <v>None</v>
          </cell>
          <cell r="S1076" t="str">
            <v>T-dechlorinated Ft. Collins tap water</v>
          </cell>
          <cell r="T1076"/>
          <cell r="U1076">
            <v>12.6</v>
          </cell>
          <cell r="V1076">
            <v>7.64</v>
          </cell>
          <cell r="W1076" t="str">
            <v>&gt;</v>
          </cell>
          <cell r="X1076" t="str">
            <v/>
          </cell>
          <cell r="Y1076">
            <v>64000</v>
          </cell>
          <cell r="Z1076" t="str">
            <v/>
          </cell>
          <cell r="AA1076">
            <v>1.7</v>
          </cell>
          <cell r="AB1076">
            <v>10</v>
          </cell>
          <cell r="AC1076">
            <v>16.558679960653741</v>
          </cell>
          <cell r="AD1076">
            <v>1.3798899967211449</v>
          </cell>
          <cell r="AE1076">
            <v>3.6797066579230533</v>
          </cell>
          <cell r="AF1076">
            <v>0.68994499836057244</v>
          </cell>
          <cell r="AG1076">
            <v>10.349174975408587</v>
          </cell>
          <cell r="AH1076">
            <v>3.4497249918028623</v>
          </cell>
          <cell r="AI1076">
            <v>39.700000000000003</v>
          </cell>
          <cell r="AJ1076">
            <v>49.8</v>
          </cell>
        </row>
        <row r="1077">
          <cell r="B1077" t="str">
            <v>A978ChfaEC50</v>
          </cell>
          <cell r="C1077" t="str">
            <v>Brinkman and Johnston 2012</v>
          </cell>
          <cell r="D1077">
            <v>2012</v>
          </cell>
          <cell r="E1077" t="str">
            <v>Chloroperlidae family</v>
          </cell>
          <cell r="F1077" t="str">
            <v xml:space="preserve">Chloroperlidae </v>
          </cell>
          <cell r="G1077" t="str">
            <v>family</v>
          </cell>
          <cell r="H1077"/>
          <cell r="I1077" t="str">
            <v>invertebrate</v>
          </cell>
          <cell r="J1077" t="str">
            <v>larvae</v>
          </cell>
          <cell r="K1077" t="str">
            <v>mortality</v>
          </cell>
          <cell r="L1077" t="str">
            <v>EC50</v>
          </cell>
          <cell r="M1077" t="str">
            <v>ZnSO4</v>
          </cell>
          <cell r="N1077" t="str">
            <v>Measured - 0, 48, and 96 hr</v>
          </cell>
          <cell r="O1077" t="str">
            <v>flow through</v>
          </cell>
          <cell r="P1077" t="str">
            <v>Acute</v>
          </cell>
          <cell r="Q1077" t="str">
            <v>96-hr</v>
          </cell>
          <cell r="R1077" t="str">
            <v>None</v>
          </cell>
          <cell r="S1077" t="str">
            <v>T-dechlorinated Ft. Collins tap water</v>
          </cell>
          <cell r="T1077"/>
          <cell r="U1077">
            <v>12.6</v>
          </cell>
          <cell r="V1077">
            <v>7.63</v>
          </cell>
          <cell r="W1077" t="str">
            <v>&gt;</v>
          </cell>
          <cell r="X1077" t="str">
            <v/>
          </cell>
          <cell r="Y1077">
            <v>68800</v>
          </cell>
          <cell r="Z1077" t="str">
            <v/>
          </cell>
          <cell r="AA1077">
            <v>1.7</v>
          </cell>
          <cell r="AB1077">
            <v>10</v>
          </cell>
          <cell r="AC1077">
            <v>10.071418599494676</v>
          </cell>
          <cell r="AD1077">
            <v>0.83928488329122297</v>
          </cell>
          <cell r="AE1077">
            <v>2.2380930221099282</v>
          </cell>
          <cell r="AF1077">
            <v>0.41964244164561149</v>
          </cell>
          <cell r="AG1077">
            <v>6.2946366246841725</v>
          </cell>
          <cell r="AH1077">
            <v>2.0982122082280577</v>
          </cell>
          <cell r="AI1077">
            <v>39.4</v>
          </cell>
          <cell r="AJ1077">
            <v>51.1</v>
          </cell>
        </row>
        <row r="1078">
          <cell r="B1078" t="str">
            <v>A979EpspEC50</v>
          </cell>
          <cell r="C1078" t="str">
            <v>Brinkman and Johnston 2012</v>
          </cell>
          <cell r="D1078">
            <v>2012</v>
          </cell>
          <cell r="E1078" t="str">
            <v>Ephemerella sp.</v>
          </cell>
          <cell r="F1078" t="str">
            <v xml:space="preserve">Ephemerella </v>
          </cell>
          <cell r="G1078" t="str">
            <v>sp.</v>
          </cell>
          <cell r="H1078"/>
          <cell r="I1078" t="str">
            <v>invertebrate</v>
          </cell>
          <cell r="J1078" t="str">
            <v>larvae</v>
          </cell>
          <cell r="K1078" t="str">
            <v>mortality</v>
          </cell>
          <cell r="L1078" t="str">
            <v>EC50</v>
          </cell>
          <cell r="M1078" t="str">
            <v>ZnSO4</v>
          </cell>
          <cell r="N1078" t="str">
            <v>Measured - 0, 48, and 96 hr</v>
          </cell>
          <cell r="O1078" t="str">
            <v>flow through</v>
          </cell>
          <cell r="P1078" t="str">
            <v>Acute</v>
          </cell>
          <cell r="Q1078" t="str">
            <v>96-hr</v>
          </cell>
          <cell r="R1078" t="str">
            <v>None</v>
          </cell>
          <cell r="S1078" t="str">
            <v>T-dechlorinated Ft. Collins tap water</v>
          </cell>
          <cell r="T1078"/>
          <cell r="U1078">
            <v>12.6</v>
          </cell>
          <cell r="V1078">
            <v>7.63</v>
          </cell>
          <cell r="W1078" t="str">
            <v>&gt;</v>
          </cell>
          <cell r="X1078" t="str">
            <v/>
          </cell>
          <cell r="Y1078">
            <v>68800</v>
          </cell>
          <cell r="Z1078" t="str">
            <v/>
          </cell>
          <cell r="AA1078">
            <v>1.7</v>
          </cell>
          <cell r="AB1078">
            <v>10</v>
          </cell>
          <cell r="AC1078">
            <v>14.033936707677814</v>
          </cell>
          <cell r="AD1078">
            <v>1.1694947256398178</v>
          </cell>
          <cell r="AE1078">
            <v>3.1186526017061809</v>
          </cell>
          <cell r="AF1078">
            <v>0.58474736281990891</v>
          </cell>
          <cell r="AG1078">
            <v>8.7712104422986332</v>
          </cell>
          <cell r="AH1078">
            <v>2.9237368140995446</v>
          </cell>
          <cell r="AI1078">
            <v>39.4</v>
          </cell>
          <cell r="AJ1078">
            <v>51.1</v>
          </cell>
        </row>
        <row r="1079">
          <cell r="B1079" t="str">
            <v>A980CispEC50</v>
          </cell>
          <cell r="C1079" t="str">
            <v>Brinkman and Johnston 2012</v>
          </cell>
          <cell r="D1079">
            <v>2012</v>
          </cell>
          <cell r="E1079" t="str">
            <v>Cinygmula sp.</v>
          </cell>
          <cell r="F1079" t="str">
            <v xml:space="preserve">Cinygmula </v>
          </cell>
          <cell r="G1079" t="str">
            <v>sp.</v>
          </cell>
          <cell r="H1079"/>
          <cell r="I1079" t="str">
            <v>invertebrate</v>
          </cell>
          <cell r="J1079" t="str">
            <v>larvae</v>
          </cell>
          <cell r="K1079" t="str">
            <v>mortality</v>
          </cell>
          <cell r="L1079" t="str">
            <v>EC50</v>
          </cell>
          <cell r="M1079" t="str">
            <v>ZnSO4</v>
          </cell>
          <cell r="N1079" t="str">
            <v>Measured - 0, 48, and 96 hr</v>
          </cell>
          <cell r="O1079" t="str">
            <v>flow through</v>
          </cell>
          <cell r="P1079" t="str">
            <v>Acute</v>
          </cell>
          <cell r="Q1079" t="str">
            <v>96-hr</v>
          </cell>
          <cell r="R1079" t="str">
            <v>None</v>
          </cell>
          <cell r="S1079" t="str">
            <v>T-dechlorinated Ft. Collins tap water</v>
          </cell>
          <cell r="T1079"/>
          <cell r="U1079">
            <v>12.6</v>
          </cell>
          <cell r="V1079">
            <v>7.63</v>
          </cell>
          <cell r="W1079" t="str">
            <v/>
          </cell>
          <cell r="X1079" t="str">
            <v/>
          </cell>
          <cell r="Y1079">
            <v>68800</v>
          </cell>
          <cell r="Z1079" t="str">
            <v/>
          </cell>
          <cell r="AA1079">
            <v>1.7</v>
          </cell>
          <cell r="AB1079">
            <v>10</v>
          </cell>
          <cell r="AC1079">
            <v>14.033936707677814</v>
          </cell>
          <cell r="AD1079">
            <v>1.1694947256398178</v>
          </cell>
          <cell r="AE1079">
            <v>3.1186526017061809</v>
          </cell>
          <cell r="AF1079">
            <v>0.58474736281990891</v>
          </cell>
          <cell r="AG1079">
            <v>8.7712104422986332</v>
          </cell>
          <cell r="AH1079">
            <v>2.9237368140995446</v>
          </cell>
          <cell r="AI1079">
            <v>39.4</v>
          </cell>
          <cell r="AJ1079">
            <v>51.1</v>
          </cell>
        </row>
        <row r="1080">
          <cell r="B1080" t="str">
            <v>A981LespEC50</v>
          </cell>
          <cell r="C1080" t="str">
            <v>Brinkman and Johnston 2012</v>
          </cell>
          <cell r="D1080">
            <v>2012</v>
          </cell>
          <cell r="E1080" t="str">
            <v>Lepidostoma sp.</v>
          </cell>
          <cell r="F1080" t="str">
            <v xml:space="preserve">Lepidostoma </v>
          </cell>
          <cell r="G1080" t="str">
            <v>sp.</v>
          </cell>
          <cell r="H1080"/>
          <cell r="I1080" t="str">
            <v>invertebrate</v>
          </cell>
          <cell r="J1080" t="str">
            <v>larvae</v>
          </cell>
          <cell r="K1080" t="str">
            <v>mortality</v>
          </cell>
          <cell r="L1080" t="str">
            <v>EC50</v>
          </cell>
          <cell r="M1080" t="str">
            <v>ZnSO4</v>
          </cell>
          <cell r="N1080" t="str">
            <v>Measured - 0, 48, and 96 hr</v>
          </cell>
          <cell r="O1080" t="str">
            <v>renewal</v>
          </cell>
          <cell r="P1080" t="str">
            <v>Acute</v>
          </cell>
          <cell r="Q1080" t="str">
            <v>96-hr</v>
          </cell>
          <cell r="R1080" t="str">
            <v>None</v>
          </cell>
          <cell r="S1080" t="str">
            <v>T-dechlorinated Ft. Collins tap water</v>
          </cell>
          <cell r="T1080"/>
          <cell r="U1080">
            <v>12.6</v>
          </cell>
          <cell r="V1080">
            <v>7.49</v>
          </cell>
          <cell r="W1080" t="str">
            <v>&gt;</v>
          </cell>
          <cell r="X1080" t="str">
            <v/>
          </cell>
          <cell r="Y1080">
            <v>48500</v>
          </cell>
          <cell r="Z1080" t="str">
            <v/>
          </cell>
          <cell r="AA1080">
            <v>1.7</v>
          </cell>
          <cell r="AB1080">
            <v>10</v>
          </cell>
          <cell r="AC1080">
            <v>12.631578947368421</v>
          </cell>
          <cell r="AD1080">
            <v>1.0526315789473684</v>
          </cell>
          <cell r="AE1080">
            <v>2.807017543859649</v>
          </cell>
          <cell r="AF1080">
            <v>0.52631578947368418</v>
          </cell>
          <cell r="AG1080">
            <v>7.8947368421052628</v>
          </cell>
          <cell r="AH1080">
            <v>2.6315789473684208</v>
          </cell>
          <cell r="AI1080">
            <v>36.6</v>
          </cell>
          <cell r="AJ1080">
            <v>50</v>
          </cell>
        </row>
        <row r="1081">
          <cell r="B1081" t="str">
            <v>A982DareLOEC</v>
          </cell>
          <cell r="C1081" t="str">
            <v>Brun et al. 2014</v>
          </cell>
          <cell r="D1081">
            <v>2014</v>
          </cell>
          <cell r="E1081" t="str">
            <v>Danio rerio</v>
          </cell>
          <cell r="F1081" t="str">
            <v xml:space="preserve">Danio </v>
          </cell>
          <cell r="G1081" t="str">
            <v>rerio</v>
          </cell>
          <cell r="H1081"/>
          <cell r="I1081" t="str">
            <v>fish</v>
          </cell>
          <cell r="J1081" t="str">
            <v>embryo</v>
          </cell>
          <cell r="K1081" t="str">
            <v>hatching</v>
          </cell>
          <cell r="L1081" t="str">
            <v>LOEC</v>
          </cell>
          <cell r="M1081"/>
          <cell r="N1081"/>
          <cell r="O1081" t="str">
            <v>renewal</v>
          </cell>
          <cell r="P1081" t="str">
            <v>Acute</v>
          </cell>
          <cell r="Q1081" t="str">
            <v>96-hpf</v>
          </cell>
          <cell r="R1081"/>
          <cell r="S1081" t="str">
            <v>WIP</v>
          </cell>
          <cell r="T1081"/>
          <cell r="U1081">
            <v>25</v>
          </cell>
          <cell r="V1081">
            <v>7</v>
          </cell>
          <cell r="W1081" t="str">
            <v>&gt;</v>
          </cell>
          <cell r="X1081" t="str">
            <v/>
          </cell>
          <cell r="Y1081">
            <v>95</v>
          </cell>
          <cell r="Z1081" t="str">
            <v/>
          </cell>
          <cell r="AA1081" t="str">
            <v/>
          </cell>
          <cell r="AB1081" t="str">
            <v/>
          </cell>
          <cell r="AC1081" t="str">
            <v/>
          </cell>
          <cell r="AD1081" t="str">
            <v/>
          </cell>
          <cell r="AE1081" t="str">
            <v/>
          </cell>
          <cell r="AF1081" t="str">
            <v/>
          </cell>
          <cell r="AG1081" t="str">
            <v/>
          </cell>
          <cell r="AH1081" t="str">
            <v/>
          </cell>
          <cell r="AI1081" t="str">
            <v/>
          </cell>
          <cell r="AJ1081" t="str">
            <v/>
          </cell>
        </row>
        <row r="1082">
          <cell r="B1082" t="str">
            <v>C983DamaMATC</v>
          </cell>
          <cell r="C1082" t="str">
            <v>Evens et al. 2012</v>
          </cell>
          <cell r="D1082">
            <v>2012</v>
          </cell>
          <cell r="E1082" t="str">
            <v>Daphnia magna</v>
          </cell>
          <cell r="F1082" t="str">
            <v xml:space="preserve">Daphnia </v>
          </cell>
          <cell r="G1082" t="str">
            <v>magna</v>
          </cell>
          <cell r="H1082"/>
          <cell r="I1082" t="str">
            <v>Cladocera</v>
          </cell>
          <cell r="J1082" t="str">
            <v>neonates (&lt;24 h old)</v>
          </cell>
          <cell r="K1082" t="str">
            <v>reproduction</v>
          </cell>
          <cell r="L1082" t="str">
            <v>MATC</v>
          </cell>
          <cell r="M1082"/>
          <cell r="N1082"/>
          <cell r="O1082" t="str">
            <v>renewal</v>
          </cell>
          <cell r="P1082" t="str">
            <v>Chronic</v>
          </cell>
          <cell r="Q1082" t="str">
            <v>16-d</v>
          </cell>
          <cell r="R1082"/>
          <cell r="S1082" t="str">
            <v>WIP</v>
          </cell>
          <cell r="T1082"/>
          <cell r="U1082">
            <v>20</v>
          </cell>
          <cell r="V1082">
            <v>7.6</v>
          </cell>
          <cell r="W1082" t="str">
            <v/>
          </cell>
          <cell r="X1082" t="str">
            <v/>
          </cell>
          <cell r="Y1082">
            <v>169</v>
          </cell>
          <cell r="Z1082" t="str">
            <v/>
          </cell>
          <cell r="AA1082">
            <v>4</v>
          </cell>
          <cell r="AB1082">
            <v>10</v>
          </cell>
          <cell r="AC1082">
            <v>80.2</v>
          </cell>
          <cell r="AD1082">
            <v>12.2</v>
          </cell>
          <cell r="AE1082">
            <v>17.2</v>
          </cell>
          <cell r="AF1082">
            <v>3</v>
          </cell>
          <cell r="AG1082">
            <v>48</v>
          </cell>
          <cell r="AH1082">
            <v>2.8</v>
          </cell>
          <cell r="AI1082" t="str">
            <v/>
          </cell>
          <cell r="AJ1082">
            <v>250.499</v>
          </cell>
        </row>
        <row r="1083">
          <cell r="B1083" t="str">
            <v>C984LapuMATC</v>
          </cell>
          <cell r="C1083" t="str">
            <v>Lahive et al. 2012</v>
          </cell>
          <cell r="D1083">
            <v>2012</v>
          </cell>
          <cell r="E1083" t="str">
            <v>Landoltia punctata</v>
          </cell>
          <cell r="F1083" t="str">
            <v xml:space="preserve">Landoltia </v>
          </cell>
          <cell r="G1083" t="str">
            <v>punctata</v>
          </cell>
          <cell r="H1083"/>
          <cell r="I1083" t="str">
            <v>plant</v>
          </cell>
          <cell r="J1083" t="str">
            <v>young and mature fronds</v>
          </cell>
          <cell r="K1083" t="str">
            <v>chlorophyll a</v>
          </cell>
          <cell r="L1083" t="str">
            <v>MATC</v>
          </cell>
          <cell r="M1083"/>
          <cell r="N1083"/>
          <cell r="O1083" t="str">
            <v>static</v>
          </cell>
          <cell r="P1083" t="str">
            <v>Chronic</v>
          </cell>
          <cell r="Q1083" t="str">
            <v>7-d</v>
          </cell>
          <cell r="R1083"/>
          <cell r="S1083" t="str">
            <v>WIP</v>
          </cell>
          <cell r="T1083"/>
          <cell r="U1083">
            <v>20</v>
          </cell>
          <cell r="V1083" t="str">
            <v/>
          </cell>
          <cell r="W1083" t="str">
            <v/>
          </cell>
          <cell r="X1083">
            <v>17320.508075688798</v>
          </cell>
          <cell r="Y1083">
            <v>17078.020962629154</v>
          </cell>
          <cell r="Z1083" t="str">
            <v/>
          </cell>
          <cell r="AA1083" t="str">
            <v/>
          </cell>
          <cell r="AB1083" t="str">
            <v/>
          </cell>
          <cell r="AC1083" t="str">
            <v/>
          </cell>
          <cell r="AD1083" t="str">
            <v/>
          </cell>
          <cell r="AE1083" t="str">
            <v/>
          </cell>
          <cell r="AF1083" t="str">
            <v/>
          </cell>
          <cell r="AG1083" t="str">
            <v/>
          </cell>
          <cell r="AH1083" t="str">
            <v/>
          </cell>
          <cell r="AI1083" t="str">
            <v/>
          </cell>
          <cell r="AJ1083" t="str">
            <v/>
          </cell>
        </row>
        <row r="1084">
          <cell r="B1084" t="str">
            <v>C985LemiMATC</v>
          </cell>
          <cell r="C1084" t="str">
            <v>Lahive et al. 2012</v>
          </cell>
          <cell r="D1084">
            <v>2012</v>
          </cell>
          <cell r="E1084" t="str">
            <v>Lemna minor</v>
          </cell>
          <cell r="F1084" t="str">
            <v xml:space="preserve">Lemna </v>
          </cell>
          <cell r="G1084" t="str">
            <v>minor</v>
          </cell>
          <cell r="H1084"/>
          <cell r="I1084" t="str">
            <v>plant</v>
          </cell>
          <cell r="J1084" t="str">
            <v>young and mature fronds</v>
          </cell>
          <cell r="K1084" t="str">
            <v>chlorophyll a</v>
          </cell>
          <cell r="L1084" t="str">
            <v>MATC</v>
          </cell>
          <cell r="M1084"/>
          <cell r="N1084"/>
          <cell r="O1084" t="str">
            <v>static</v>
          </cell>
          <cell r="P1084" t="str">
            <v>Chronic</v>
          </cell>
          <cell r="Q1084" t="str">
            <v>7-d</v>
          </cell>
          <cell r="R1084"/>
          <cell r="S1084" t="str">
            <v>WIP</v>
          </cell>
          <cell r="T1084"/>
          <cell r="U1084">
            <v>20</v>
          </cell>
          <cell r="V1084" t="str">
            <v/>
          </cell>
          <cell r="W1084" t="str">
            <v/>
          </cell>
          <cell r="X1084">
            <v>5477.2255750516597</v>
          </cell>
          <cell r="Y1084">
            <v>5400.5444170009359</v>
          </cell>
          <cell r="Z1084" t="str">
            <v/>
          </cell>
          <cell r="AA1084" t="str">
            <v/>
          </cell>
          <cell r="AB1084" t="str">
            <v/>
          </cell>
          <cell r="AC1084" t="str">
            <v/>
          </cell>
          <cell r="AD1084" t="str">
            <v/>
          </cell>
          <cell r="AE1084" t="str">
            <v/>
          </cell>
          <cell r="AF1084" t="str">
            <v/>
          </cell>
          <cell r="AG1084" t="str">
            <v/>
          </cell>
          <cell r="AH1084" t="str">
            <v/>
          </cell>
          <cell r="AI1084" t="str">
            <v/>
          </cell>
          <cell r="AJ1084" t="str">
            <v/>
          </cell>
        </row>
        <row r="1085">
          <cell r="B1085" t="str">
            <v>C986LegiMATC</v>
          </cell>
          <cell r="C1085" t="str">
            <v>Lahive et al. 2012</v>
          </cell>
          <cell r="D1085">
            <v>2012</v>
          </cell>
          <cell r="E1085" t="str">
            <v>Lemna gibba</v>
          </cell>
          <cell r="F1085" t="str">
            <v xml:space="preserve">Lemna </v>
          </cell>
          <cell r="G1085" t="str">
            <v>gibba</v>
          </cell>
          <cell r="H1085"/>
          <cell r="I1085" t="str">
            <v>plant</v>
          </cell>
          <cell r="J1085" t="str">
            <v>young and mature fronds</v>
          </cell>
          <cell r="K1085" t="str">
            <v>chlorophyll a</v>
          </cell>
          <cell r="L1085" t="str">
            <v>MATC</v>
          </cell>
          <cell r="M1085"/>
          <cell r="N1085"/>
          <cell r="O1085" t="str">
            <v>static</v>
          </cell>
          <cell r="P1085" t="str">
            <v>Chronic</v>
          </cell>
          <cell r="Q1085" t="str">
            <v>7-d</v>
          </cell>
          <cell r="R1085"/>
          <cell r="S1085" t="str">
            <v>WIP</v>
          </cell>
          <cell r="T1085"/>
          <cell r="U1085">
            <v>20</v>
          </cell>
          <cell r="V1085" t="str">
            <v/>
          </cell>
          <cell r="W1085" t="str">
            <v/>
          </cell>
          <cell r="X1085">
            <v>5477.2255750516597</v>
          </cell>
          <cell r="Y1085">
            <v>5400.5444170009359</v>
          </cell>
          <cell r="Z1085" t="str">
            <v/>
          </cell>
          <cell r="AA1085" t="str">
            <v/>
          </cell>
          <cell r="AB1085" t="str">
            <v/>
          </cell>
          <cell r="AC1085" t="str">
            <v/>
          </cell>
          <cell r="AD1085" t="str">
            <v/>
          </cell>
          <cell r="AE1085" t="str">
            <v/>
          </cell>
          <cell r="AF1085" t="str">
            <v/>
          </cell>
          <cell r="AG1085" t="str">
            <v/>
          </cell>
          <cell r="AH1085" t="str">
            <v/>
          </cell>
          <cell r="AI1085" t="str">
            <v/>
          </cell>
          <cell r="AJ1085" t="str">
            <v/>
          </cell>
        </row>
        <row r="1086">
          <cell r="B1086" t="str">
            <v>C987ChpyEC50</v>
          </cell>
          <cell r="C1086" t="str">
            <v>Li et al. 2012</v>
          </cell>
          <cell r="D1086">
            <v>2012</v>
          </cell>
          <cell r="E1086" t="str">
            <v>Chlorella pyrenoidosa</v>
          </cell>
          <cell r="F1086" t="str">
            <v xml:space="preserve">Chlorella </v>
          </cell>
          <cell r="G1086" t="str">
            <v>pyrenoidosa</v>
          </cell>
          <cell r="H1086"/>
          <cell r="I1086" t="str">
            <v>algae</v>
          </cell>
          <cell r="J1086"/>
          <cell r="K1086" t="str">
            <v>growth</v>
          </cell>
          <cell r="L1086" t="str">
            <v>EC50</v>
          </cell>
          <cell r="M1086"/>
          <cell r="N1086"/>
          <cell r="O1086" t="str">
            <v>static</v>
          </cell>
          <cell r="P1086" t="str">
            <v>Chronic</v>
          </cell>
          <cell r="Q1086" t="str">
            <v>96-hr</v>
          </cell>
          <cell r="R1086"/>
          <cell r="S1086" t="str">
            <v>WIP</v>
          </cell>
          <cell r="T1086"/>
          <cell r="U1086">
            <v>25</v>
          </cell>
          <cell r="V1086" t="str">
            <v/>
          </cell>
          <cell r="W1086" t="str">
            <v/>
          </cell>
          <cell r="X1086">
            <v>47520</v>
          </cell>
          <cell r="Y1086">
            <v>46854.720000000001</v>
          </cell>
          <cell r="Z1086" t="str">
            <v/>
          </cell>
          <cell r="AA1086" t="str">
            <v/>
          </cell>
          <cell r="AB1086" t="str">
            <v/>
          </cell>
          <cell r="AC1086">
            <v>9.0282032798702492</v>
          </cell>
          <cell r="AD1086">
            <v>5.2669012475162296</v>
          </cell>
          <cell r="AE1086">
            <v>9.8343685300207007</v>
          </cell>
          <cell r="AF1086">
            <v>134.229411779477</v>
          </cell>
          <cell r="AG1086">
            <v>20.8</v>
          </cell>
          <cell r="AH1086">
            <v>15.165631469979299</v>
          </cell>
          <cell r="AI1086" t="str">
            <v/>
          </cell>
          <cell r="AJ1086">
            <v>44.232522927107802</v>
          </cell>
        </row>
        <row r="1087">
          <cell r="B1087" t="str">
            <v>C988ScobEC50</v>
          </cell>
          <cell r="C1087" t="str">
            <v>Li et al. 2012</v>
          </cell>
          <cell r="D1087">
            <v>2012</v>
          </cell>
          <cell r="E1087" t="str">
            <v>Scenedesmus obliquus</v>
          </cell>
          <cell r="F1087" t="str">
            <v xml:space="preserve">Scenedesmus </v>
          </cell>
          <cell r="G1087" t="str">
            <v>obliquus</v>
          </cell>
          <cell r="H1087"/>
          <cell r="I1087" t="str">
            <v>algae</v>
          </cell>
          <cell r="J1087"/>
          <cell r="K1087" t="str">
            <v>growth</v>
          </cell>
          <cell r="L1087" t="str">
            <v>EC50</v>
          </cell>
          <cell r="M1087"/>
          <cell r="N1087"/>
          <cell r="O1087" t="str">
            <v>static</v>
          </cell>
          <cell r="P1087" t="str">
            <v>Chronic</v>
          </cell>
          <cell r="Q1087" t="str">
            <v>96-hr</v>
          </cell>
          <cell r="R1087"/>
          <cell r="S1087" t="str">
            <v>WIP</v>
          </cell>
          <cell r="T1087"/>
          <cell r="U1087">
            <v>25</v>
          </cell>
          <cell r="V1087" t="str">
            <v/>
          </cell>
          <cell r="W1087" t="str">
            <v/>
          </cell>
          <cell r="X1087">
            <v>14020</v>
          </cell>
          <cell r="Y1087">
            <v>13823.72</v>
          </cell>
          <cell r="Z1087" t="str">
            <v/>
          </cell>
          <cell r="AA1087" t="str">
            <v/>
          </cell>
          <cell r="AB1087" t="str">
            <v/>
          </cell>
          <cell r="AC1087">
            <v>9.0282032798702492</v>
          </cell>
          <cell r="AD1087">
            <v>5.2669012475162296</v>
          </cell>
          <cell r="AE1087">
            <v>9.8343685300207007</v>
          </cell>
          <cell r="AF1087">
            <v>134.229411779477</v>
          </cell>
          <cell r="AG1087">
            <v>20.8</v>
          </cell>
          <cell r="AH1087">
            <v>15.165631469979299</v>
          </cell>
          <cell r="AI1087" t="str">
            <v/>
          </cell>
          <cell r="AJ1087">
            <v>44.232522927107802</v>
          </cell>
        </row>
        <row r="1088">
          <cell r="B1088" t="str">
            <v>C989ChreEC50</v>
          </cell>
          <cell r="C1088" t="str">
            <v>Li et al. 2012</v>
          </cell>
          <cell r="D1088">
            <v>2012</v>
          </cell>
          <cell r="E1088" t="str">
            <v>Chlamydomonas reinhardtii</v>
          </cell>
          <cell r="F1088" t="str">
            <v xml:space="preserve">Chlamydomonas </v>
          </cell>
          <cell r="G1088" t="str">
            <v>reinhardtii</v>
          </cell>
          <cell r="H1088"/>
          <cell r="I1088" t="str">
            <v>algae</v>
          </cell>
          <cell r="J1088"/>
          <cell r="K1088" t="str">
            <v>growth</v>
          </cell>
          <cell r="L1088" t="str">
            <v>EC50</v>
          </cell>
          <cell r="M1088"/>
          <cell r="N1088"/>
          <cell r="O1088" t="str">
            <v>static</v>
          </cell>
          <cell r="P1088" t="str">
            <v>Chronic</v>
          </cell>
          <cell r="Q1088" t="str">
            <v>96-hr</v>
          </cell>
          <cell r="R1088"/>
          <cell r="S1088" t="str">
            <v>WIP</v>
          </cell>
          <cell r="T1088"/>
          <cell r="U1088">
            <v>25</v>
          </cell>
          <cell r="V1088" t="str">
            <v/>
          </cell>
          <cell r="W1088" t="str">
            <v/>
          </cell>
          <cell r="X1088">
            <v>41300</v>
          </cell>
          <cell r="Y1088">
            <v>40721.800000000003</v>
          </cell>
          <cell r="Z1088" t="str">
            <v/>
          </cell>
          <cell r="AA1088" t="str">
            <v/>
          </cell>
          <cell r="AB1088" t="str">
            <v/>
          </cell>
          <cell r="AC1088">
            <v>9.0282032798702492</v>
          </cell>
          <cell r="AD1088">
            <v>5.2669012475162296</v>
          </cell>
          <cell r="AE1088">
            <v>9.8343685300207007</v>
          </cell>
          <cell r="AF1088">
            <v>134.229411779477</v>
          </cell>
          <cell r="AG1088">
            <v>20.8</v>
          </cell>
          <cell r="AH1088">
            <v>15.165631469979299</v>
          </cell>
          <cell r="AI1088" t="str">
            <v/>
          </cell>
          <cell r="AJ1088">
            <v>44.232522927107802</v>
          </cell>
        </row>
        <row r="1089">
          <cell r="B1089" t="str">
            <v>A990GahoEC50</v>
          </cell>
          <cell r="C1089" t="str">
            <v>Pourkhabbaz et al. 2011</v>
          </cell>
          <cell r="D1089">
            <v>2011</v>
          </cell>
          <cell r="E1089" t="str">
            <v>Gambusia holbrooki</v>
          </cell>
          <cell r="F1089" t="str">
            <v xml:space="preserve">Gambusia </v>
          </cell>
          <cell r="G1089" t="str">
            <v>holbrooki</v>
          </cell>
          <cell r="H1089"/>
          <cell r="I1089" t="str">
            <v>fish</v>
          </cell>
          <cell r="J1089" t="str">
            <v>0.39 g</v>
          </cell>
          <cell r="K1089" t="str">
            <v>mortality</v>
          </cell>
          <cell r="L1089" t="str">
            <v>EC50</v>
          </cell>
          <cell r="M1089" t="str">
            <v>ZnSO4</v>
          </cell>
          <cell r="N1089" t="str">
            <v>Not indicated</v>
          </cell>
          <cell r="O1089" t="str">
            <v>static</v>
          </cell>
          <cell r="P1089" t="str">
            <v>Acute</v>
          </cell>
          <cell r="Q1089" t="str">
            <v>96-hr</v>
          </cell>
          <cell r="R1089" t="str">
            <v>None</v>
          </cell>
          <cell r="S1089" t="str">
            <v>S-Reconstituted very hard water</v>
          </cell>
          <cell r="T1089"/>
          <cell r="U1089">
            <v>13.6</v>
          </cell>
          <cell r="V1089">
            <v>7.75</v>
          </cell>
          <cell r="W1089" t="str">
            <v/>
          </cell>
          <cell r="X1089">
            <v>121600</v>
          </cell>
          <cell r="Y1089">
            <v>118924.8</v>
          </cell>
          <cell r="Z1089" t="str">
            <v/>
          </cell>
          <cell r="AA1089">
            <v>1.6</v>
          </cell>
          <cell r="AB1089">
            <v>10</v>
          </cell>
          <cell r="AC1089">
            <v>66.012815378454206</v>
          </cell>
          <cell r="AD1089">
            <v>45</v>
          </cell>
          <cell r="AE1089">
            <v>19.8</v>
          </cell>
          <cell r="AF1089">
            <v>1.6</v>
          </cell>
          <cell r="AG1089">
            <v>379.38399642789778</v>
          </cell>
          <cell r="AH1089">
            <v>1.4</v>
          </cell>
          <cell r="AI1089">
            <v>42.4</v>
          </cell>
          <cell r="AJ1089">
            <v>350</v>
          </cell>
        </row>
        <row r="1090">
          <cell r="B1090" t="str">
            <v>A991GahoEC50</v>
          </cell>
          <cell r="C1090" t="str">
            <v>Pourkhabbaz et al. 2011</v>
          </cell>
          <cell r="D1090">
            <v>2011</v>
          </cell>
          <cell r="E1090" t="str">
            <v>Gambusia holbrooki</v>
          </cell>
          <cell r="F1090" t="str">
            <v xml:space="preserve">Gambusia </v>
          </cell>
          <cell r="G1090" t="str">
            <v>holbrooki</v>
          </cell>
          <cell r="H1090"/>
          <cell r="I1090" t="str">
            <v>fish</v>
          </cell>
          <cell r="J1090" t="str">
            <v>0.39 g</v>
          </cell>
          <cell r="K1090" t="str">
            <v>mortality</v>
          </cell>
          <cell r="L1090" t="str">
            <v>EC50</v>
          </cell>
          <cell r="M1090" t="str">
            <v>ZnSO4</v>
          </cell>
          <cell r="N1090" t="str">
            <v>Not indicated</v>
          </cell>
          <cell r="O1090" t="str">
            <v>static</v>
          </cell>
          <cell r="P1090" t="str">
            <v>Acute</v>
          </cell>
          <cell r="Q1090" t="str">
            <v>96-hr</v>
          </cell>
          <cell r="R1090" t="str">
            <v>None</v>
          </cell>
          <cell r="S1090" t="str">
            <v>S-Reconstituted hard water</v>
          </cell>
          <cell r="T1090"/>
          <cell r="U1090">
            <v>13.6</v>
          </cell>
          <cell r="V1090">
            <v>7.75</v>
          </cell>
          <cell r="W1090" t="str">
            <v/>
          </cell>
          <cell r="X1090">
            <v>48100</v>
          </cell>
          <cell r="Y1090">
            <v>47041.799999999996</v>
          </cell>
          <cell r="Z1090" t="str">
            <v/>
          </cell>
          <cell r="AA1090">
            <v>1.6</v>
          </cell>
          <cell r="AB1090">
            <v>10</v>
          </cell>
          <cell r="AC1090">
            <v>10.510532639167</v>
          </cell>
          <cell r="AD1090">
            <v>24</v>
          </cell>
          <cell r="AE1090">
            <v>19.769839358060192</v>
          </cell>
          <cell r="AF1090">
            <v>1.5786735854440948</v>
          </cell>
          <cell r="AG1090">
            <v>60.405359995212649</v>
          </cell>
          <cell r="AH1090">
            <v>1.413028182451574</v>
          </cell>
          <cell r="AI1090">
            <v>42.4</v>
          </cell>
          <cell r="AJ1090">
            <v>125</v>
          </cell>
        </row>
        <row r="1091">
          <cell r="B1091" t="str">
            <v>A992GahoEC50</v>
          </cell>
          <cell r="C1091" t="str">
            <v>Pourkhabbaz et al. 2011</v>
          </cell>
          <cell r="D1091">
            <v>2011</v>
          </cell>
          <cell r="E1091" t="str">
            <v>Gambusia holbrooki</v>
          </cell>
          <cell r="F1091" t="str">
            <v xml:space="preserve">Gambusia </v>
          </cell>
          <cell r="G1091" t="str">
            <v>holbrooki</v>
          </cell>
          <cell r="H1091"/>
          <cell r="I1091" t="str">
            <v>fish</v>
          </cell>
          <cell r="J1091" t="str">
            <v>0.39 g</v>
          </cell>
          <cell r="K1091" t="str">
            <v>mortality</v>
          </cell>
          <cell r="L1091" t="str">
            <v>EC50</v>
          </cell>
          <cell r="M1091" t="str">
            <v>ZnSO4</v>
          </cell>
          <cell r="N1091" t="str">
            <v>Not indicated</v>
          </cell>
          <cell r="O1091" t="str">
            <v>static</v>
          </cell>
          <cell r="P1091" t="str">
            <v>Acute</v>
          </cell>
          <cell r="Q1091" t="str">
            <v>96-hr</v>
          </cell>
          <cell r="R1091" t="str">
            <v>None</v>
          </cell>
          <cell r="S1091" t="str">
            <v>S-Reconstituted soft water</v>
          </cell>
          <cell r="T1091"/>
          <cell r="U1091">
            <v>13.6</v>
          </cell>
          <cell r="V1091">
            <v>7.75</v>
          </cell>
          <cell r="W1091" t="str">
            <v/>
          </cell>
          <cell r="X1091">
            <v>460</v>
          </cell>
          <cell r="Y1091">
            <v>449.88</v>
          </cell>
          <cell r="Z1091" t="str">
            <v/>
          </cell>
          <cell r="AA1091">
            <v>1.6</v>
          </cell>
          <cell r="AB1091">
            <v>10</v>
          </cell>
          <cell r="AC1091">
            <v>6.5514297156587897</v>
          </cell>
          <cell r="AD1091">
            <v>2.1</v>
          </cell>
          <cell r="AE1091">
            <v>19.8</v>
          </cell>
          <cell r="AF1091">
            <v>1.6</v>
          </cell>
          <cell r="AG1091">
            <v>37.651894917579256</v>
          </cell>
          <cell r="AH1091">
            <v>1.4</v>
          </cell>
          <cell r="AI1091">
            <v>42.4</v>
          </cell>
          <cell r="AJ1091">
            <v>25</v>
          </cell>
        </row>
        <row r="1092">
          <cell r="B1092" t="str">
            <v>C993ChreEC50</v>
          </cell>
          <cell r="C1092" t="str">
            <v>Wang et al. 2012a</v>
          </cell>
          <cell r="D1092" t="str">
            <v>2012a</v>
          </cell>
          <cell r="E1092" t="str">
            <v>Chlamydomonas reinhardtii</v>
          </cell>
          <cell r="F1092" t="str">
            <v xml:space="preserve">Chlamydomonas </v>
          </cell>
          <cell r="G1092" t="str">
            <v>reinhardtii</v>
          </cell>
          <cell r="H1092"/>
          <cell r="I1092" t="str">
            <v>algae</v>
          </cell>
          <cell r="J1092"/>
          <cell r="K1092" t="str">
            <v>growth</v>
          </cell>
          <cell r="L1092" t="str">
            <v>EC50</v>
          </cell>
          <cell r="M1092"/>
          <cell r="N1092"/>
          <cell r="O1092" t="str">
            <v>static</v>
          </cell>
          <cell r="P1092" t="str">
            <v>Chronic</v>
          </cell>
          <cell r="Q1092" t="str">
            <v>48-hr</v>
          </cell>
          <cell r="R1092"/>
          <cell r="S1092" t="str">
            <v>WIP</v>
          </cell>
          <cell r="T1092"/>
          <cell r="U1092">
            <v>25</v>
          </cell>
          <cell r="V1092">
            <v>7.5</v>
          </cell>
          <cell r="W1092" t="str">
            <v/>
          </cell>
          <cell r="X1092" t="str">
            <v/>
          </cell>
          <cell r="Y1092">
            <v>1150.864</v>
          </cell>
          <cell r="Z1092" t="str">
            <v/>
          </cell>
          <cell r="AA1092" t="str">
            <v/>
          </cell>
          <cell r="AB1092" t="str">
            <v/>
          </cell>
          <cell r="AC1092" t="str">
            <v/>
          </cell>
          <cell r="AD1092" t="str">
            <v/>
          </cell>
          <cell r="AE1092" t="str">
            <v/>
          </cell>
          <cell r="AF1092" t="str">
            <v/>
          </cell>
          <cell r="AG1092" t="str">
            <v/>
          </cell>
          <cell r="AH1092" t="str">
            <v/>
          </cell>
          <cell r="AI1092" t="str">
            <v/>
          </cell>
          <cell r="AJ1092" t="str">
            <v/>
          </cell>
        </row>
        <row r="1093">
          <cell r="B1093" t="str">
            <v>A994ActrEC50</v>
          </cell>
          <cell r="C1093" t="str">
            <v>Calfee et al. 2014</v>
          </cell>
          <cell r="D1093">
            <v>2014</v>
          </cell>
          <cell r="E1093" t="str">
            <v>Acipenser transmontanus</v>
          </cell>
          <cell r="F1093" t="str">
            <v xml:space="preserve">Acipenser </v>
          </cell>
          <cell r="G1093" t="str">
            <v>transmontanus</v>
          </cell>
          <cell r="H1093"/>
          <cell r="I1093" t="str">
            <v>fish</v>
          </cell>
          <cell r="J1093" t="str">
            <v>2 dph</v>
          </cell>
          <cell r="K1093" t="str">
            <v>mortality+immobilization</v>
          </cell>
          <cell r="L1093" t="str">
            <v>EC50</v>
          </cell>
          <cell r="M1093" t="str">
            <v>ZnCl2</v>
          </cell>
          <cell r="N1093" t="str">
            <v>Measured - beginning and end</v>
          </cell>
          <cell r="O1093" t="str">
            <v>flow through</v>
          </cell>
          <cell r="P1093" t="str">
            <v>Acute</v>
          </cell>
          <cell r="Q1093" t="str">
            <v>96-hr</v>
          </cell>
          <cell r="R1093" t="str">
            <v>None</v>
          </cell>
          <cell r="S1093" t="str">
            <v>W-Columbia well water diluted with deionized water</v>
          </cell>
          <cell r="T1093"/>
          <cell r="U1093">
            <v>15</v>
          </cell>
          <cell r="V1093">
            <v>8.1999999999999993</v>
          </cell>
          <cell r="W1093" t="str">
            <v/>
          </cell>
          <cell r="X1093" t="str">
            <v/>
          </cell>
          <cell r="Y1093">
            <v>146.69999999999999</v>
          </cell>
          <cell r="Z1093" t="str">
            <v/>
          </cell>
          <cell r="AA1093">
            <v>0.4</v>
          </cell>
          <cell r="AB1093">
            <v>10</v>
          </cell>
          <cell r="AC1093">
            <v>26</v>
          </cell>
          <cell r="AD1093">
            <v>8.8000000000000007</v>
          </cell>
          <cell r="AE1093">
            <v>9.6</v>
          </cell>
          <cell r="AF1093">
            <v>1.05</v>
          </cell>
          <cell r="AG1093">
            <v>16.8</v>
          </cell>
          <cell r="AH1093">
            <v>11.4</v>
          </cell>
          <cell r="AI1093">
            <v>94</v>
          </cell>
          <cell r="AJ1093">
            <v>104</v>
          </cell>
        </row>
        <row r="1094">
          <cell r="B1094" t="str">
            <v>A995ActrEC50</v>
          </cell>
          <cell r="C1094" t="str">
            <v>Calfee et al. 2014</v>
          </cell>
          <cell r="D1094">
            <v>2014</v>
          </cell>
          <cell r="E1094" t="str">
            <v>Acipenser transmontanus</v>
          </cell>
          <cell r="F1094" t="str">
            <v xml:space="preserve">Acipenser </v>
          </cell>
          <cell r="G1094" t="str">
            <v>transmontanus</v>
          </cell>
          <cell r="H1094"/>
          <cell r="I1094" t="str">
            <v>fish</v>
          </cell>
          <cell r="J1094" t="str">
            <v>16 dph</v>
          </cell>
          <cell r="K1094" t="str">
            <v>immobilization</v>
          </cell>
          <cell r="L1094" t="str">
            <v>EC50</v>
          </cell>
          <cell r="M1094" t="str">
            <v>ZnCl2</v>
          </cell>
          <cell r="N1094" t="str">
            <v>Measured - beginning and end</v>
          </cell>
          <cell r="O1094" t="str">
            <v>flow through</v>
          </cell>
          <cell r="P1094" t="str">
            <v>Acute</v>
          </cell>
          <cell r="Q1094" t="str">
            <v>96-hr</v>
          </cell>
          <cell r="R1094" t="str">
            <v>None</v>
          </cell>
          <cell r="S1094" t="str">
            <v>W-Columbia well water diluted with deionized water</v>
          </cell>
          <cell r="T1094"/>
          <cell r="U1094">
            <v>15</v>
          </cell>
          <cell r="V1094">
            <v>8.1999999999999993</v>
          </cell>
          <cell r="W1094" t="str">
            <v>&gt;</v>
          </cell>
          <cell r="X1094" t="str">
            <v/>
          </cell>
          <cell r="Y1094">
            <v>1575</v>
          </cell>
          <cell r="Z1094" t="str">
            <v/>
          </cell>
          <cell r="AA1094">
            <v>0.4</v>
          </cell>
          <cell r="AB1094">
            <v>10</v>
          </cell>
          <cell r="AC1094">
            <v>26</v>
          </cell>
          <cell r="AD1094">
            <v>8.6999999999999993</v>
          </cell>
          <cell r="AE1094">
            <v>9.6</v>
          </cell>
          <cell r="AF1094">
            <v>0.93</v>
          </cell>
          <cell r="AG1094">
            <v>17</v>
          </cell>
          <cell r="AH1094">
            <v>11.6</v>
          </cell>
          <cell r="AI1094">
            <v>92</v>
          </cell>
          <cell r="AJ1094">
            <v>104</v>
          </cell>
        </row>
        <row r="1095">
          <cell r="B1095" t="str">
            <v>A996ActrEC50</v>
          </cell>
          <cell r="C1095" t="str">
            <v>Calfee et al. 2014</v>
          </cell>
          <cell r="D1095">
            <v>2014</v>
          </cell>
          <cell r="E1095" t="str">
            <v>Acipenser transmontanus</v>
          </cell>
          <cell r="F1095" t="str">
            <v xml:space="preserve">Acipenser </v>
          </cell>
          <cell r="G1095" t="str">
            <v>transmontanus</v>
          </cell>
          <cell r="H1095"/>
          <cell r="I1095" t="str">
            <v>fish</v>
          </cell>
          <cell r="J1095" t="str">
            <v>30 dph</v>
          </cell>
          <cell r="K1095" t="str">
            <v>immobilization</v>
          </cell>
          <cell r="L1095" t="str">
            <v>EC50</v>
          </cell>
          <cell r="M1095" t="str">
            <v>ZnCl2</v>
          </cell>
          <cell r="N1095" t="str">
            <v>Measured - beginning and end</v>
          </cell>
          <cell r="O1095" t="str">
            <v>flow through</v>
          </cell>
          <cell r="P1095" t="str">
            <v>Acute</v>
          </cell>
          <cell r="Q1095" t="str">
            <v>96-hr</v>
          </cell>
          <cell r="R1095" t="str">
            <v>None</v>
          </cell>
          <cell r="S1095" t="str">
            <v>W-Columbia well water diluted with deionized water</v>
          </cell>
          <cell r="T1095"/>
          <cell r="U1095">
            <v>15</v>
          </cell>
          <cell r="V1095">
            <v>8</v>
          </cell>
          <cell r="W1095" t="str">
            <v/>
          </cell>
          <cell r="X1095" t="str">
            <v/>
          </cell>
          <cell r="Y1095">
            <v>3109</v>
          </cell>
          <cell r="Z1095" t="str">
            <v/>
          </cell>
          <cell r="AA1095">
            <v>0.4</v>
          </cell>
          <cell r="AB1095">
            <v>10</v>
          </cell>
          <cell r="AC1095">
            <v>26</v>
          </cell>
          <cell r="AD1095">
            <v>8.6</v>
          </cell>
          <cell r="AE1095">
            <v>9.3000000000000007</v>
          </cell>
          <cell r="AF1095">
            <v>0.89</v>
          </cell>
          <cell r="AG1095">
            <v>18.2</v>
          </cell>
          <cell r="AH1095">
            <v>10.6</v>
          </cell>
          <cell r="AI1095">
            <v>91</v>
          </cell>
          <cell r="AJ1095">
            <v>105</v>
          </cell>
        </row>
        <row r="1096">
          <cell r="B1096" t="str">
            <v>A997ActrEC50</v>
          </cell>
          <cell r="C1096" t="str">
            <v>Calfee et al. 2014</v>
          </cell>
          <cell r="D1096">
            <v>2014</v>
          </cell>
          <cell r="E1096" t="str">
            <v>Acipenser transmontanus</v>
          </cell>
          <cell r="F1096" t="str">
            <v xml:space="preserve">Acipenser </v>
          </cell>
          <cell r="G1096" t="str">
            <v>transmontanus</v>
          </cell>
          <cell r="H1096"/>
          <cell r="I1096" t="str">
            <v>fish</v>
          </cell>
          <cell r="J1096" t="str">
            <v>44 dph</v>
          </cell>
          <cell r="K1096" t="str">
            <v>immobilization</v>
          </cell>
          <cell r="L1096" t="str">
            <v>EC50</v>
          </cell>
          <cell r="M1096" t="str">
            <v>ZnCl2</v>
          </cell>
          <cell r="N1096" t="str">
            <v>Measured - beginning and end</v>
          </cell>
          <cell r="O1096" t="str">
            <v>flow through</v>
          </cell>
          <cell r="P1096" t="str">
            <v>Acute</v>
          </cell>
          <cell r="Q1096" t="str">
            <v>96-hr</v>
          </cell>
          <cell r="R1096" t="str">
            <v>None</v>
          </cell>
          <cell r="S1096" t="str">
            <v>W-Columbia well water diluted with deionized water</v>
          </cell>
          <cell r="T1096"/>
          <cell r="U1096">
            <v>15</v>
          </cell>
          <cell r="V1096">
            <v>8.1</v>
          </cell>
          <cell r="W1096" t="str">
            <v>&gt;</v>
          </cell>
          <cell r="X1096" t="str">
            <v/>
          </cell>
          <cell r="Y1096">
            <v>2610</v>
          </cell>
          <cell r="Z1096" t="str">
            <v/>
          </cell>
          <cell r="AA1096">
            <v>0.4</v>
          </cell>
          <cell r="AB1096">
            <v>10</v>
          </cell>
          <cell r="AC1096">
            <v>27</v>
          </cell>
          <cell r="AD1096">
            <v>9.6999999999999993</v>
          </cell>
          <cell r="AE1096">
            <v>8.3000000000000007</v>
          </cell>
          <cell r="AF1096">
            <v>0.75</v>
          </cell>
          <cell r="AG1096">
            <v>18.899999999999999</v>
          </cell>
          <cell r="AH1096">
            <v>11.1</v>
          </cell>
          <cell r="AI1096">
            <v>95</v>
          </cell>
          <cell r="AJ1096">
            <v>106</v>
          </cell>
        </row>
        <row r="1097">
          <cell r="B1097" t="str">
            <v>A998ActrEC50</v>
          </cell>
          <cell r="C1097" t="str">
            <v>Calfee et al. 2014</v>
          </cell>
          <cell r="D1097">
            <v>2014</v>
          </cell>
          <cell r="E1097" t="str">
            <v>Acipenser transmontanus</v>
          </cell>
          <cell r="F1097" t="str">
            <v xml:space="preserve">Acipenser </v>
          </cell>
          <cell r="G1097" t="str">
            <v>transmontanus</v>
          </cell>
          <cell r="H1097"/>
          <cell r="I1097" t="str">
            <v>fish</v>
          </cell>
          <cell r="J1097" t="str">
            <v>61 dph</v>
          </cell>
          <cell r="K1097" t="str">
            <v>immobilization</v>
          </cell>
          <cell r="L1097" t="str">
            <v>EC50</v>
          </cell>
          <cell r="M1097" t="str">
            <v>ZnCl2</v>
          </cell>
          <cell r="N1097" t="str">
            <v>Measured - beginning and end</v>
          </cell>
          <cell r="O1097" t="str">
            <v>flow through</v>
          </cell>
          <cell r="P1097" t="str">
            <v>Acute</v>
          </cell>
          <cell r="Q1097" t="str">
            <v>96-hr</v>
          </cell>
          <cell r="R1097" t="str">
            <v>None</v>
          </cell>
          <cell r="S1097" t="str">
            <v>W-Columbia well water diluted with deionized water</v>
          </cell>
          <cell r="T1097"/>
          <cell r="U1097">
            <v>15</v>
          </cell>
          <cell r="V1097">
            <v>8</v>
          </cell>
          <cell r="W1097" t="str">
            <v>&lt;</v>
          </cell>
          <cell r="X1097" t="str">
            <v/>
          </cell>
          <cell r="Y1097">
            <v>253</v>
          </cell>
          <cell r="Z1097" t="str">
            <v/>
          </cell>
          <cell r="AA1097">
            <v>0.4</v>
          </cell>
          <cell r="AB1097">
            <v>10</v>
          </cell>
          <cell r="AC1097">
            <v>27</v>
          </cell>
          <cell r="AD1097">
            <v>9.6</v>
          </cell>
          <cell r="AE1097">
            <v>8.3000000000000007</v>
          </cell>
          <cell r="AF1097">
            <v>0.7</v>
          </cell>
          <cell r="AG1097">
            <v>18.399999999999999</v>
          </cell>
          <cell r="AH1097">
            <v>10.9</v>
          </cell>
          <cell r="AI1097">
            <v>97</v>
          </cell>
          <cell r="AJ1097">
            <v>104.5</v>
          </cell>
        </row>
        <row r="1098">
          <cell r="B1098" t="str">
            <v>A999ActrEC50</v>
          </cell>
          <cell r="C1098" t="str">
            <v>Calfee et al. 2014</v>
          </cell>
          <cell r="D1098">
            <v>2014</v>
          </cell>
          <cell r="E1098" t="str">
            <v>Acipenser transmontanus</v>
          </cell>
          <cell r="F1098" t="str">
            <v xml:space="preserve">Acipenser </v>
          </cell>
          <cell r="G1098" t="str">
            <v>transmontanus</v>
          </cell>
          <cell r="H1098"/>
          <cell r="I1098" t="str">
            <v>fish</v>
          </cell>
          <cell r="J1098" t="str">
            <v>72 dph</v>
          </cell>
          <cell r="K1098" t="str">
            <v>immobilization</v>
          </cell>
          <cell r="L1098" t="str">
            <v>EC50</v>
          </cell>
          <cell r="M1098" t="str">
            <v>ZnCl2</v>
          </cell>
          <cell r="N1098" t="str">
            <v>Measured - beginning and end</v>
          </cell>
          <cell r="O1098" t="str">
            <v>flow through</v>
          </cell>
          <cell r="P1098" t="str">
            <v>Acute</v>
          </cell>
          <cell r="Q1098" t="str">
            <v>96-hr</v>
          </cell>
          <cell r="R1098" t="str">
            <v>None</v>
          </cell>
          <cell r="S1098" t="str">
            <v>W-Columbia well water diluted with deionized water</v>
          </cell>
          <cell r="T1098"/>
          <cell r="U1098">
            <v>15</v>
          </cell>
          <cell r="V1098">
            <v>8</v>
          </cell>
          <cell r="W1098" t="str">
            <v>&lt;</v>
          </cell>
          <cell r="X1098" t="str">
            <v/>
          </cell>
          <cell r="Y1098">
            <v>391</v>
          </cell>
          <cell r="Z1098" t="str">
            <v/>
          </cell>
          <cell r="AA1098">
            <v>0.4</v>
          </cell>
          <cell r="AB1098">
            <v>10</v>
          </cell>
          <cell r="AC1098">
            <v>27</v>
          </cell>
          <cell r="AD1098">
            <v>9.5</v>
          </cell>
          <cell r="AE1098">
            <v>8.1999999999999993</v>
          </cell>
          <cell r="AF1098">
            <v>0.75</v>
          </cell>
          <cell r="AG1098">
            <v>17.7</v>
          </cell>
          <cell r="AH1098">
            <v>11.1</v>
          </cell>
          <cell r="AI1098">
            <v>94</v>
          </cell>
          <cell r="AJ1098">
            <v>106.75</v>
          </cell>
        </row>
        <row r="1099">
          <cell r="B1099" t="str">
            <v>A1000ActrEC50</v>
          </cell>
          <cell r="C1099" t="str">
            <v>Calfee et al. 2014</v>
          </cell>
          <cell r="D1099">
            <v>2014</v>
          </cell>
          <cell r="E1099" t="str">
            <v>Acipenser transmontanus</v>
          </cell>
          <cell r="F1099" t="str">
            <v xml:space="preserve">Acipenser </v>
          </cell>
          <cell r="G1099" t="str">
            <v>transmontanus</v>
          </cell>
          <cell r="H1099"/>
          <cell r="I1099" t="str">
            <v>fish</v>
          </cell>
          <cell r="J1099" t="str">
            <v>89 dph</v>
          </cell>
          <cell r="K1099" t="str">
            <v>immobilization</v>
          </cell>
          <cell r="L1099" t="str">
            <v>EC50</v>
          </cell>
          <cell r="M1099" t="str">
            <v>ZnCl2</v>
          </cell>
          <cell r="N1099" t="str">
            <v>Measured - beginning and end</v>
          </cell>
          <cell r="O1099" t="str">
            <v>flow through</v>
          </cell>
          <cell r="P1099" t="str">
            <v>Acute</v>
          </cell>
          <cell r="Q1099" t="str">
            <v>96-hr</v>
          </cell>
          <cell r="R1099" t="str">
            <v>None</v>
          </cell>
          <cell r="S1099" t="str">
            <v>W-Columbia well water diluted with deionized water</v>
          </cell>
          <cell r="T1099"/>
          <cell r="U1099">
            <v>15</v>
          </cell>
          <cell r="V1099">
            <v>8</v>
          </cell>
          <cell r="W1099" t="str">
            <v>&lt;</v>
          </cell>
          <cell r="X1099" t="str">
            <v/>
          </cell>
          <cell r="Y1099">
            <v>586</v>
          </cell>
          <cell r="Z1099" t="str">
            <v/>
          </cell>
          <cell r="AA1099">
            <v>0.4</v>
          </cell>
          <cell r="AB1099">
            <v>10</v>
          </cell>
          <cell r="AC1099">
            <v>28</v>
          </cell>
          <cell r="AD1099">
            <v>9.4</v>
          </cell>
          <cell r="AE1099">
            <v>6</v>
          </cell>
          <cell r="AF1099">
            <v>0.6</v>
          </cell>
          <cell r="AG1099">
            <v>20.5</v>
          </cell>
          <cell r="AH1099">
            <v>10.3</v>
          </cell>
          <cell r="AI1099">
            <v>93</v>
          </cell>
          <cell r="AJ1099">
            <v>103.71428571428601</v>
          </cell>
        </row>
        <row r="1100">
          <cell r="B1100" t="str">
            <v>A1001OnmyEC50</v>
          </cell>
          <cell r="C1100" t="str">
            <v>Calfee et al. 2014</v>
          </cell>
          <cell r="D1100">
            <v>2014</v>
          </cell>
          <cell r="E1100" t="str">
            <v>Oncorhynchus mykiss</v>
          </cell>
          <cell r="F1100" t="str">
            <v xml:space="preserve">Oncorhynchus </v>
          </cell>
          <cell r="G1100" t="str">
            <v>mykiss</v>
          </cell>
          <cell r="H1100"/>
          <cell r="I1100" t="str">
            <v>fish</v>
          </cell>
          <cell r="J1100" t="str">
            <v>1 dph</v>
          </cell>
          <cell r="K1100" t="str">
            <v>immobilization</v>
          </cell>
          <cell r="L1100" t="str">
            <v>EC50</v>
          </cell>
          <cell r="M1100" t="str">
            <v>ZnCl2</v>
          </cell>
          <cell r="N1100" t="str">
            <v>Measured - beginning and end</v>
          </cell>
          <cell r="O1100" t="str">
            <v>flow through</v>
          </cell>
          <cell r="P1100" t="str">
            <v>Acute</v>
          </cell>
          <cell r="Q1100" t="str">
            <v>96-hr</v>
          </cell>
          <cell r="R1100" t="str">
            <v>None</v>
          </cell>
          <cell r="S1100" t="str">
            <v>W-Columbia well water diluted with deionized water</v>
          </cell>
          <cell r="T1100"/>
          <cell r="U1100">
            <v>12</v>
          </cell>
          <cell r="V1100">
            <v>8.1</v>
          </cell>
          <cell r="W1100" t="str">
            <v>&gt;</v>
          </cell>
          <cell r="X1100" t="str">
            <v/>
          </cell>
          <cell r="Y1100">
            <v>571</v>
          </cell>
          <cell r="Z1100" t="str">
            <v/>
          </cell>
          <cell r="AA1100">
            <v>0.4</v>
          </cell>
          <cell r="AB1100">
            <v>10</v>
          </cell>
          <cell r="AC1100">
            <v>26.7</v>
          </cell>
          <cell r="AD1100">
            <v>8.39</v>
          </cell>
          <cell r="AE1100">
            <v>6.8</v>
          </cell>
          <cell r="AF1100">
            <v>0.8</v>
          </cell>
          <cell r="AG1100">
            <v>19.100000000000001</v>
          </cell>
          <cell r="AH1100">
            <v>8.1</v>
          </cell>
          <cell r="AI1100">
            <v>91</v>
          </cell>
          <cell r="AJ1100">
            <v>106.666666666667</v>
          </cell>
        </row>
        <row r="1101">
          <cell r="B1101" t="str">
            <v>A1002OnmyEC50</v>
          </cell>
          <cell r="C1101" t="str">
            <v>Calfee et al. 2014</v>
          </cell>
          <cell r="D1101">
            <v>2014</v>
          </cell>
          <cell r="E1101" t="str">
            <v>Oncorhynchus mykiss</v>
          </cell>
          <cell r="F1101" t="str">
            <v xml:space="preserve">Oncorhynchus </v>
          </cell>
          <cell r="G1101" t="str">
            <v>mykiss</v>
          </cell>
          <cell r="H1101"/>
          <cell r="I1101" t="str">
            <v>fish</v>
          </cell>
          <cell r="J1101" t="str">
            <v>18 dph</v>
          </cell>
          <cell r="K1101" t="str">
            <v>immobilization</v>
          </cell>
          <cell r="L1101" t="str">
            <v>EC50</v>
          </cell>
          <cell r="M1101" t="str">
            <v>ZnCl2</v>
          </cell>
          <cell r="N1101" t="str">
            <v>Measured - beginning and end</v>
          </cell>
          <cell r="O1101" t="str">
            <v>flow through</v>
          </cell>
          <cell r="P1101" t="str">
            <v>Acute</v>
          </cell>
          <cell r="Q1101" t="str">
            <v>96-hr</v>
          </cell>
          <cell r="R1101" t="str">
            <v>None</v>
          </cell>
          <cell r="S1101" t="str">
            <v>W-Columbia well water diluted with deionized water</v>
          </cell>
          <cell r="T1101"/>
          <cell r="U1101">
            <v>12</v>
          </cell>
          <cell r="V1101">
            <v>8</v>
          </cell>
          <cell r="W1101" t="str">
            <v/>
          </cell>
          <cell r="X1101" t="str">
            <v/>
          </cell>
          <cell r="Y1101">
            <v>253.2</v>
          </cell>
          <cell r="Z1101" t="str">
            <v/>
          </cell>
          <cell r="AA1101">
            <v>0.4</v>
          </cell>
          <cell r="AB1101">
            <v>10</v>
          </cell>
          <cell r="AC1101">
            <v>25.85</v>
          </cell>
          <cell r="AD1101">
            <v>8.875</v>
          </cell>
          <cell r="AE1101">
            <v>9.5500000000000007</v>
          </cell>
          <cell r="AF1101">
            <v>0.96499999999999997</v>
          </cell>
          <cell r="AG1101">
            <v>17.899999999999999</v>
          </cell>
          <cell r="AH1101">
            <v>11.3</v>
          </cell>
          <cell r="AI1101">
            <v>91</v>
          </cell>
          <cell r="AJ1101">
            <v>106.4</v>
          </cell>
        </row>
        <row r="1102">
          <cell r="B1102" t="str">
            <v>A1003OnmyEC50</v>
          </cell>
          <cell r="C1102" t="str">
            <v>Calfee et al. 2014</v>
          </cell>
          <cell r="D1102">
            <v>2014</v>
          </cell>
          <cell r="E1102" t="str">
            <v>Oncorhynchus mykiss</v>
          </cell>
          <cell r="F1102" t="str">
            <v xml:space="preserve">Oncorhynchus </v>
          </cell>
          <cell r="G1102" t="str">
            <v>mykiss</v>
          </cell>
          <cell r="H1102"/>
          <cell r="I1102" t="str">
            <v>fish</v>
          </cell>
          <cell r="J1102" t="str">
            <v>32 dph</v>
          </cell>
          <cell r="K1102" t="str">
            <v>immobilization</v>
          </cell>
          <cell r="L1102" t="str">
            <v>EC50</v>
          </cell>
          <cell r="M1102" t="str">
            <v>ZnCl2</v>
          </cell>
          <cell r="N1102" t="str">
            <v>Measured - beginning and end</v>
          </cell>
          <cell r="O1102" t="str">
            <v>flow through</v>
          </cell>
          <cell r="P1102" t="str">
            <v>Acute</v>
          </cell>
          <cell r="Q1102" t="str">
            <v>96-hr</v>
          </cell>
          <cell r="R1102" t="str">
            <v>None</v>
          </cell>
          <cell r="S1102" t="str">
            <v>W-Columbia well water diluted with deionized water</v>
          </cell>
          <cell r="T1102"/>
          <cell r="U1102">
            <v>12</v>
          </cell>
          <cell r="V1102">
            <v>8</v>
          </cell>
          <cell r="W1102" t="str">
            <v/>
          </cell>
          <cell r="X1102" t="str">
            <v/>
          </cell>
          <cell r="Y1102">
            <v>448.9</v>
          </cell>
          <cell r="Z1102" t="str">
            <v/>
          </cell>
          <cell r="AA1102">
            <v>0.4</v>
          </cell>
          <cell r="AB1102">
            <v>10</v>
          </cell>
          <cell r="AC1102">
            <v>26.5</v>
          </cell>
          <cell r="AD1102">
            <v>8.9450000000000003</v>
          </cell>
          <cell r="AE1102">
            <v>9.5</v>
          </cell>
          <cell r="AF1102">
            <v>0.97</v>
          </cell>
          <cell r="AG1102">
            <v>18.600000000000001</v>
          </cell>
          <cell r="AH1102">
            <v>11.1</v>
          </cell>
          <cell r="AI1102">
            <v>96</v>
          </cell>
          <cell r="AJ1102">
            <v>106.666666666667</v>
          </cell>
        </row>
        <row r="1103">
          <cell r="B1103" t="str">
            <v>A1004OnmyEC50</v>
          </cell>
          <cell r="C1103" t="str">
            <v>Calfee et al. 2014</v>
          </cell>
          <cell r="D1103">
            <v>2014</v>
          </cell>
          <cell r="E1103" t="str">
            <v>Oncorhynchus mykiss</v>
          </cell>
          <cell r="F1103" t="str">
            <v xml:space="preserve">Oncorhynchus </v>
          </cell>
          <cell r="G1103" t="str">
            <v>mykiss</v>
          </cell>
          <cell r="H1103"/>
          <cell r="I1103" t="str">
            <v>fish</v>
          </cell>
          <cell r="J1103" t="str">
            <v>46 dph</v>
          </cell>
          <cell r="K1103" t="str">
            <v>immobilization</v>
          </cell>
          <cell r="L1103" t="str">
            <v>EC50</v>
          </cell>
          <cell r="M1103" t="str">
            <v>ZnCl2</v>
          </cell>
          <cell r="N1103" t="str">
            <v>Measured - beginning and end</v>
          </cell>
          <cell r="O1103" t="str">
            <v>flow through</v>
          </cell>
          <cell r="P1103" t="str">
            <v>Acute</v>
          </cell>
          <cell r="Q1103" t="str">
            <v>96-hr</v>
          </cell>
          <cell r="R1103" t="str">
            <v>None</v>
          </cell>
          <cell r="S1103" t="str">
            <v>W-Columbia well water diluted with deionized water</v>
          </cell>
          <cell r="T1103"/>
          <cell r="U1103">
            <v>12</v>
          </cell>
          <cell r="V1103">
            <v>8.1999999999999993</v>
          </cell>
          <cell r="W1103" t="str">
            <v/>
          </cell>
          <cell r="X1103" t="str">
            <v/>
          </cell>
          <cell r="Y1103">
            <v>267.2</v>
          </cell>
          <cell r="Z1103" t="str">
            <v/>
          </cell>
          <cell r="AA1103">
            <v>0.4</v>
          </cell>
          <cell r="AB1103">
            <v>10</v>
          </cell>
          <cell r="AC1103">
            <v>26.15</v>
          </cell>
          <cell r="AD1103">
            <v>9.0549999999999997</v>
          </cell>
          <cell r="AE1103">
            <v>9.25</v>
          </cell>
          <cell r="AF1103">
            <v>0.99</v>
          </cell>
          <cell r="AG1103">
            <v>19.3</v>
          </cell>
          <cell r="AH1103">
            <v>11.35</v>
          </cell>
          <cell r="AI1103">
            <v>97</v>
          </cell>
          <cell r="AJ1103">
            <v>104.4</v>
          </cell>
        </row>
        <row r="1104">
          <cell r="B1104" t="str">
            <v>A1005OnmyEC50</v>
          </cell>
          <cell r="C1104" t="str">
            <v>Calfee et al. 2014</v>
          </cell>
          <cell r="D1104">
            <v>2014</v>
          </cell>
          <cell r="E1104" t="str">
            <v>Oncorhynchus mykiss</v>
          </cell>
          <cell r="F1104" t="str">
            <v xml:space="preserve">Oncorhynchus </v>
          </cell>
          <cell r="G1104" t="str">
            <v>mykiss</v>
          </cell>
          <cell r="H1104"/>
          <cell r="I1104" t="str">
            <v>fish</v>
          </cell>
          <cell r="J1104" t="str">
            <v>60 dph</v>
          </cell>
          <cell r="K1104" t="str">
            <v>immobilization</v>
          </cell>
          <cell r="L1104" t="str">
            <v>EC50</v>
          </cell>
          <cell r="M1104" t="str">
            <v>ZnCl2</v>
          </cell>
          <cell r="N1104" t="str">
            <v>Measured - beginning and end</v>
          </cell>
          <cell r="O1104" t="str">
            <v>flow through</v>
          </cell>
          <cell r="P1104" t="str">
            <v>Acute</v>
          </cell>
          <cell r="Q1104" t="str">
            <v>96-hr</v>
          </cell>
          <cell r="R1104" t="str">
            <v>None</v>
          </cell>
          <cell r="S1104" t="str">
            <v>W-Columbia well water diluted with deionized water</v>
          </cell>
          <cell r="T1104"/>
          <cell r="U1104">
            <v>12</v>
          </cell>
          <cell r="V1104">
            <v>8</v>
          </cell>
          <cell r="W1104" t="str">
            <v/>
          </cell>
          <cell r="X1104" t="str">
            <v/>
          </cell>
          <cell r="Y1104">
            <v>223.8</v>
          </cell>
          <cell r="Z1104" t="str">
            <v/>
          </cell>
          <cell r="AA1104">
            <v>0.4</v>
          </cell>
          <cell r="AB1104">
            <v>10</v>
          </cell>
          <cell r="AC1104">
            <v>25.9</v>
          </cell>
          <cell r="AD1104">
            <v>8.89</v>
          </cell>
          <cell r="AE1104">
            <v>9.1999999999999993</v>
          </cell>
          <cell r="AF1104">
            <v>1.05</v>
          </cell>
          <cell r="AG1104">
            <v>17.5</v>
          </cell>
          <cell r="AH1104">
            <v>9.9499999999999993</v>
          </cell>
          <cell r="AI1104">
            <v>99</v>
          </cell>
          <cell r="AJ1104">
            <v>106</v>
          </cell>
        </row>
        <row r="1105">
          <cell r="B1105" t="str">
            <v>A1006OnmyEC50</v>
          </cell>
          <cell r="C1105" t="str">
            <v>Calfee et al. 2014</v>
          </cell>
          <cell r="D1105">
            <v>2014</v>
          </cell>
          <cell r="E1105" t="str">
            <v>Oncorhynchus mykiss</v>
          </cell>
          <cell r="F1105" t="str">
            <v xml:space="preserve">Oncorhynchus </v>
          </cell>
          <cell r="G1105" t="str">
            <v>mykiss</v>
          </cell>
          <cell r="H1105"/>
          <cell r="I1105" t="str">
            <v>fish</v>
          </cell>
          <cell r="J1105" t="str">
            <v>74 dph</v>
          </cell>
          <cell r="K1105" t="str">
            <v>immobilization</v>
          </cell>
          <cell r="L1105" t="str">
            <v>EC50</v>
          </cell>
          <cell r="M1105" t="str">
            <v>ZnCl2</v>
          </cell>
          <cell r="N1105" t="str">
            <v>Measured - beginning and end</v>
          </cell>
          <cell r="O1105" t="str">
            <v>flow through</v>
          </cell>
          <cell r="P1105" t="str">
            <v>Acute</v>
          </cell>
          <cell r="Q1105" t="str">
            <v>96-hr</v>
          </cell>
          <cell r="R1105" t="str">
            <v>None</v>
          </cell>
          <cell r="S1105" t="str">
            <v>W-Columbia well water diluted with deionized water</v>
          </cell>
          <cell r="T1105"/>
          <cell r="U1105">
            <v>12</v>
          </cell>
          <cell r="V1105">
            <v>8.1</v>
          </cell>
          <cell r="W1105" t="str">
            <v/>
          </cell>
          <cell r="X1105" t="str">
            <v/>
          </cell>
          <cell r="Y1105">
            <v>345.9</v>
          </cell>
          <cell r="Z1105" t="str">
            <v/>
          </cell>
          <cell r="AA1105">
            <v>0.4</v>
          </cell>
          <cell r="AB1105">
            <v>10</v>
          </cell>
          <cell r="AC1105">
            <v>26.1</v>
          </cell>
          <cell r="AD1105">
            <v>8.8699999999999992</v>
          </cell>
          <cell r="AE1105">
            <v>9.6</v>
          </cell>
          <cell r="AF1105">
            <v>0.82499999999999996</v>
          </cell>
          <cell r="AG1105">
            <v>17.600000000000001</v>
          </cell>
          <cell r="AH1105">
            <v>9.9</v>
          </cell>
          <cell r="AI1105">
            <v>94</v>
          </cell>
          <cell r="AJ1105">
            <v>98.3333333333333</v>
          </cell>
        </row>
        <row r="1106">
          <cell r="B1106" t="str">
            <v>A1007OnmyEC50</v>
          </cell>
          <cell r="C1106" t="str">
            <v>Calfee et al. 2014</v>
          </cell>
          <cell r="D1106">
            <v>2014</v>
          </cell>
          <cell r="E1106" t="str">
            <v>Oncorhynchus mykiss</v>
          </cell>
          <cell r="F1106" t="str">
            <v xml:space="preserve">Oncorhynchus </v>
          </cell>
          <cell r="G1106" t="str">
            <v>mykiss</v>
          </cell>
          <cell r="H1106"/>
          <cell r="I1106" t="str">
            <v>fish</v>
          </cell>
          <cell r="J1106" t="str">
            <v>95 dph</v>
          </cell>
          <cell r="K1106" t="str">
            <v>immobilization</v>
          </cell>
          <cell r="L1106" t="str">
            <v>EC50</v>
          </cell>
          <cell r="M1106" t="str">
            <v>ZnCl2</v>
          </cell>
          <cell r="N1106" t="str">
            <v>Measured - beginning and end</v>
          </cell>
          <cell r="O1106" t="str">
            <v>flow through</v>
          </cell>
          <cell r="P1106" t="str">
            <v>Acute</v>
          </cell>
          <cell r="Q1106" t="str">
            <v>96-hr</v>
          </cell>
          <cell r="R1106" t="str">
            <v>None</v>
          </cell>
          <cell r="S1106" t="str">
            <v>W-Columbia well water diluted with deionized water</v>
          </cell>
          <cell r="T1106"/>
          <cell r="U1106">
            <v>12</v>
          </cell>
          <cell r="V1106">
            <v>7.9</v>
          </cell>
          <cell r="W1106" t="str">
            <v/>
          </cell>
          <cell r="X1106" t="str">
            <v/>
          </cell>
          <cell r="Y1106">
            <v>227.9</v>
          </cell>
          <cell r="Z1106" t="str">
            <v/>
          </cell>
          <cell r="AA1106">
            <v>0.4</v>
          </cell>
          <cell r="AB1106">
            <v>10</v>
          </cell>
          <cell r="AC1106">
            <v>25.65</v>
          </cell>
          <cell r="AD1106">
            <v>8.7750000000000004</v>
          </cell>
          <cell r="AE1106">
            <v>8.9499999999999993</v>
          </cell>
          <cell r="AF1106">
            <v>0.92500000000000004</v>
          </cell>
          <cell r="AG1106">
            <v>17.899999999999999</v>
          </cell>
          <cell r="AH1106">
            <v>9.75</v>
          </cell>
          <cell r="AI1106">
            <v>95</v>
          </cell>
          <cell r="AJ1106">
            <v>104.666666666667</v>
          </cell>
        </row>
        <row r="1107">
          <cell r="B1107" t="str">
            <v>A1008PupaLC50</v>
          </cell>
          <cell r="C1107" t="str">
            <v>Ciji and Nandan 2014</v>
          </cell>
          <cell r="D1107">
            <v>2014</v>
          </cell>
          <cell r="E1107" t="str">
            <v>Puntius parrah</v>
          </cell>
          <cell r="F1107" t="str">
            <v xml:space="preserve">Puntius </v>
          </cell>
          <cell r="G1107" t="str">
            <v>parrah</v>
          </cell>
          <cell r="H1107"/>
          <cell r="I1107" t="str">
            <v>fish</v>
          </cell>
          <cell r="J1107" t="str">
            <v>fingerling</v>
          </cell>
          <cell r="K1107" t="str">
            <v>mortality</v>
          </cell>
          <cell r="L1107" t="str">
            <v>LC50</v>
          </cell>
          <cell r="M1107"/>
          <cell r="N1107"/>
          <cell r="O1107" t="str">
            <v>renewal</v>
          </cell>
          <cell r="P1107" t="str">
            <v>Acute</v>
          </cell>
          <cell r="Q1107" t="str">
            <v>96-hr</v>
          </cell>
          <cell r="R1107"/>
          <cell r="S1107" t="str">
            <v>WIP</v>
          </cell>
          <cell r="T1107"/>
          <cell r="U1107" t="str">
            <v/>
          </cell>
          <cell r="V1107" t="str">
            <v/>
          </cell>
          <cell r="W1107" t="str">
            <v/>
          </cell>
          <cell r="X1107">
            <v>8460</v>
          </cell>
          <cell r="Y1107">
            <v>8273.8799999999992</v>
          </cell>
          <cell r="Z1107" t="str">
            <v/>
          </cell>
          <cell r="AA1107" t="str">
            <v/>
          </cell>
          <cell r="AB1107" t="str">
            <v/>
          </cell>
          <cell r="AC1107" t="str">
            <v/>
          </cell>
          <cell r="AD1107" t="str">
            <v/>
          </cell>
          <cell r="AE1107" t="str">
            <v/>
          </cell>
          <cell r="AF1107" t="str">
            <v/>
          </cell>
          <cell r="AG1107" t="str">
            <v/>
          </cell>
          <cell r="AH1107" t="str">
            <v/>
          </cell>
          <cell r="AI1107" t="str">
            <v/>
          </cell>
          <cell r="AJ1107" t="str">
            <v/>
          </cell>
        </row>
        <row r="1108">
          <cell r="B1108" t="str">
            <v>A1009EcmeEC50</v>
          </cell>
          <cell r="C1108" t="str">
            <v>Clearwater et al. 2013</v>
          </cell>
          <cell r="D1108">
            <v>2013</v>
          </cell>
          <cell r="E1108" t="str">
            <v>Echyridella menziesii</v>
          </cell>
          <cell r="F1108" t="str">
            <v xml:space="preserve">Echyridella </v>
          </cell>
          <cell r="G1108" t="str">
            <v>menziesii</v>
          </cell>
          <cell r="H1108"/>
          <cell r="I1108" t="str">
            <v>invertebrate</v>
          </cell>
          <cell r="J1108" t="str">
            <v>glochidia</v>
          </cell>
          <cell r="K1108" t="str">
            <v>viability</v>
          </cell>
          <cell r="L1108" t="str">
            <v>EC50</v>
          </cell>
          <cell r="M1108"/>
          <cell r="N1108"/>
          <cell r="O1108" t="str">
            <v>static</v>
          </cell>
          <cell r="P1108" t="str">
            <v>Acute</v>
          </cell>
          <cell r="Q1108" t="str">
            <v>48-hr</v>
          </cell>
          <cell r="R1108"/>
          <cell r="S1108" t="str">
            <v>WIP</v>
          </cell>
          <cell r="T1108"/>
          <cell r="U1108">
            <v>20.5</v>
          </cell>
          <cell r="V1108">
            <v>7.82</v>
          </cell>
          <cell r="W1108" t="str">
            <v/>
          </cell>
          <cell r="X1108" t="str">
            <v/>
          </cell>
          <cell r="Y1108">
            <v>229</v>
          </cell>
          <cell r="Z1108" t="str">
            <v/>
          </cell>
          <cell r="AA1108">
            <v>2.4500000000000002</v>
          </cell>
          <cell r="AB1108">
            <v>10</v>
          </cell>
          <cell r="AC1108">
            <v>6.2</v>
          </cell>
          <cell r="AD1108">
            <v>8.1</v>
          </cell>
          <cell r="AE1108">
            <v>9.6</v>
          </cell>
          <cell r="AF1108">
            <v>0.6</v>
          </cell>
          <cell r="AG1108">
            <v>47.3</v>
          </cell>
          <cell r="AH1108">
            <v>0.5</v>
          </cell>
          <cell r="AI1108">
            <v>30</v>
          </cell>
          <cell r="AJ1108">
            <v>30</v>
          </cell>
        </row>
        <row r="1109">
          <cell r="B1109" t="str">
            <v>A1010EcmeEC50</v>
          </cell>
          <cell r="C1109" t="str">
            <v>Clearwater et al. 2013</v>
          </cell>
          <cell r="D1109">
            <v>2013</v>
          </cell>
          <cell r="E1109" t="str">
            <v>Echyridella menziesii</v>
          </cell>
          <cell r="F1109" t="str">
            <v xml:space="preserve">Echyridella </v>
          </cell>
          <cell r="G1109" t="str">
            <v>menziesii</v>
          </cell>
          <cell r="H1109"/>
          <cell r="I1109" t="str">
            <v>invertebrate</v>
          </cell>
          <cell r="J1109" t="str">
            <v>glochidia</v>
          </cell>
          <cell r="K1109" t="str">
            <v>viability</v>
          </cell>
          <cell r="L1109" t="str">
            <v>EC50</v>
          </cell>
          <cell r="M1109"/>
          <cell r="N1109"/>
          <cell r="O1109" t="str">
            <v>static</v>
          </cell>
          <cell r="P1109" t="str">
            <v>Acute</v>
          </cell>
          <cell r="Q1109" t="str">
            <v>48-hr</v>
          </cell>
          <cell r="R1109"/>
          <cell r="S1109" t="str">
            <v>WIP</v>
          </cell>
          <cell r="T1109"/>
          <cell r="U1109">
            <v>20.5</v>
          </cell>
          <cell r="V1109">
            <v>7.82</v>
          </cell>
          <cell r="W1109" t="str">
            <v/>
          </cell>
          <cell r="X1109" t="str">
            <v/>
          </cell>
          <cell r="Y1109">
            <v>337</v>
          </cell>
          <cell r="Z1109" t="str">
            <v/>
          </cell>
          <cell r="AA1109">
            <v>2.4500000000000002</v>
          </cell>
          <cell r="AB1109">
            <v>10</v>
          </cell>
          <cell r="AC1109">
            <v>6.2</v>
          </cell>
          <cell r="AD1109">
            <v>8.1</v>
          </cell>
          <cell r="AE1109">
            <v>9.6</v>
          </cell>
          <cell r="AF1109">
            <v>0.6</v>
          </cell>
          <cell r="AG1109">
            <v>47.3</v>
          </cell>
          <cell r="AH1109">
            <v>0.5</v>
          </cell>
          <cell r="AI1109">
            <v>30</v>
          </cell>
          <cell r="AJ1109">
            <v>30</v>
          </cell>
        </row>
        <row r="1110">
          <cell r="B1110" t="str">
            <v>A1011EcmeEC50</v>
          </cell>
          <cell r="C1110" t="str">
            <v>Clearwater et al. 2013</v>
          </cell>
          <cell r="D1110">
            <v>2013</v>
          </cell>
          <cell r="E1110" t="str">
            <v>Echyridella menziesii</v>
          </cell>
          <cell r="F1110" t="str">
            <v xml:space="preserve">Echyridella </v>
          </cell>
          <cell r="G1110" t="str">
            <v>menziesii</v>
          </cell>
          <cell r="H1110"/>
          <cell r="I1110" t="str">
            <v>invertebrate</v>
          </cell>
          <cell r="J1110" t="str">
            <v>glochidia</v>
          </cell>
          <cell r="K1110" t="str">
            <v>viability</v>
          </cell>
          <cell r="L1110" t="str">
            <v>EC50</v>
          </cell>
          <cell r="M1110"/>
          <cell r="N1110"/>
          <cell r="O1110" t="str">
            <v>static</v>
          </cell>
          <cell r="P1110" t="str">
            <v>Acute</v>
          </cell>
          <cell r="Q1110" t="str">
            <v>48-hr</v>
          </cell>
          <cell r="R1110"/>
          <cell r="S1110" t="str">
            <v>WIP</v>
          </cell>
          <cell r="T1110"/>
          <cell r="U1110">
            <v>20.5</v>
          </cell>
          <cell r="V1110">
            <v>7.82</v>
          </cell>
          <cell r="W1110" t="str">
            <v/>
          </cell>
          <cell r="X1110" t="str">
            <v/>
          </cell>
          <cell r="Y1110">
            <v>128</v>
          </cell>
          <cell r="Z1110" t="str">
            <v/>
          </cell>
          <cell r="AA1110">
            <v>2.4500000000000002</v>
          </cell>
          <cell r="AB1110">
            <v>10</v>
          </cell>
          <cell r="AC1110">
            <v>6.2</v>
          </cell>
          <cell r="AD1110">
            <v>8.1</v>
          </cell>
          <cell r="AE1110">
            <v>9.6</v>
          </cell>
          <cell r="AF1110">
            <v>0.6</v>
          </cell>
          <cell r="AG1110">
            <v>47.3</v>
          </cell>
          <cell r="AH1110">
            <v>0.5</v>
          </cell>
          <cell r="AI1110">
            <v>30</v>
          </cell>
          <cell r="AJ1110">
            <v>30</v>
          </cell>
        </row>
        <row r="1111">
          <cell r="B1111" t="str">
            <v>C1012ChreIC50</v>
          </cell>
          <cell r="C1111" t="str">
            <v>Mikulic and Beardall 2014</v>
          </cell>
          <cell r="D1111">
            <v>2014</v>
          </cell>
          <cell r="E1111" t="str">
            <v>Chlamydomonas reinhardtii</v>
          </cell>
          <cell r="F1111" t="str">
            <v xml:space="preserve">Chlamydomonas </v>
          </cell>
          <cell r="G1111" t="str">
            <v>reinhardtii</v>
          </cell>
          <cell r="H1111"/>
          <cell r="I1111" t="str">
            <v>algae</v>
          </cell>
          <cell r="J1111"/>
          <cell r="K1111" t="str">
            <v>growth</v>
          </cell>
          <cell r="L1111" t="str">
            <v>IC50</v>
          </cell>
          <cell r="M1111"/>
          <cell r="N1111"/>
          <cell r="O1111" t="str">
            <v>static</v>
          </cell>
          <cell r="P1111" t="str">
            <v>Chronic</v>
          </cell>
          <cell r="Q1111" t="str">
            <v>Until stationary phase</v>
          </cell>
          <cell r="R1111"/>
          <cell r="S1111" t="str">
            <v>WIP</v>
          </cell>
          <cell r="T1111"/>
          <cell r="U1111">
            <v>18</v>
          </cell>
          <cell r="V1111">
            <v>7.5</v>
          </cell>
          <cell r="W1111" t="str">
            <v/>
          </cell>
          <cell r="X1111" t="str">
            <v/>
          </cell>
          <cell r="Y1111">
            <v>38</v>
          </cell>
          <cell r="Z1111" t="str">
            <v/>
          </cell>
          <cell r="AA1111" t="str">
            <v/>
          </cell>
          <cell r="AB1111" t="str">
            <v/>
          </cell>
          <cell r="AC1111" t="str">
            <v/>
          </cell>
          <cell r="AD1111" t="str">
            <v/>
          </cell>
          <cell r="AE1111" t="str">
            <v/>
          </cell>
          <cell r="AF1111" t="str">
            <v/>
          </cell>
          <cell r="AG1111" t="str">
            <v/>
          </cell>
          <cell r="AH1111" t="str">
            <v/>
          </cell>
          <cell r="AI1111" t="str">
            <v/>
          </cell>
          <cell r="AJ1111" t="str">
            <v/>
          </cell>
        </row>
        <row r="1112">
          <cell r="B1112" t="str">
            <v>C1013CycaIC50</v>
          </cell>
          <cell r="C1112" t="str">
            <v>Mikulic and Beardall 2014</v>
          </cell>
          <cell r="D1112">
            <v>2014</v>
          </cell>
          <cell r="E1112" t="str">
            <v>Cyanidium caldarium</v>
          </cell>
          <cell r="F1112" t="str">
            <v xml:space="preserve">Cyanidium </v>
          </cell>
          <cell r="G1112" t="str">
            <v>caldarium</v>
          </cell>
          <cell r="H1112"/>
          <cell r="I1112" t="str">
            <v>algae</v>
          </cell>
          <cell r="J1112"/>
          <cell r="K1112" t="str">
            <v>growth</v>
          </cell>
          <cell r="L1112" t="str">
            <v>IC50</v>
          </cell>
          <cell r="M1112"/>
          <cell r="N1112"/>
          <cell r="O1112" t="str">
            <v>static</v>
          </cell>
          <cell r="P1112" t="str">
            <v>Chronic</v>
          </cell>
          <cell r="Q1112" t="str">
            <v>Until stationary phase</v>
          </cell>
          <cell r="R1112"/>
          <cell r="S1112" t="str">
            <v>WIP</v>
          </cell>
          <cell r="T1112"/>
          <cell r="U1112">
            <v>37</v>
          </cell>
          <cell r="V1112">
            <v>2.5</v>
          </cell>
          <cell r="W1112" t="str">
            <v/>
          </cell>
          <cell r="X1112" t="str">
            <v/>
          </cell>
          <cell r="Y1112">
            <v>4870</v>
          </cell>
          <cell r="Z1112" t="str">
            <v/>
          </cell>
          <cell r="AA1112" t="str">
            <v/>
          </cell>
          <cell r="AB1112" t="str">
            <v/>
          </cell>
          <cell r="AC1112" t="str">
            <v/>
          </cell>
          <cell r="AD1112" t="str">
            <v/>
          </cell>
          <cell r="AE1112" t="str">
            <v/>
          </cell>
          <cell r="AF1112" t="str">
            <v/>
          </cell>
          <cell r="AG1112" t="str">
            <v/>
          </cell>
          <cell r="AH1112" t="str">
            <v/>
          </cell>
          <cell r="AI1112" t="str">
            <v/>
          </cell>
          <cell r="AJ1112" t="str">
            <v/>
          </cell>
        </row>
        <row r="1113">
          <cell r="B1113" t="str">
            <v>A1014DaloLC50</v>
          </cell>
          <cell r="C1113" t="str">
            <v>Saro et al. 2012; Lopes et al. 2005</v>
          </cell>
          <cell r="D1113">
            <v>2005</v>
          </cell>
          <cell r="E1113" t="str">
            <v>Daphnia longispina</v>
          </cell>
          <cell r="F1113" t="str">
            <v xml:space="preserve">Daphnia </v>
          </cell>
          <cell r="G1113" t="str">
            <v>longispina</v>
          </cell>
          <cell r="H1113"/>
          <cell r="I1113" t="str">
            <v>Cladocera</v>
          </cell>
          <cell r="J1113" t="str">
            <v>4-d</v>
          </cell>
          <cell r="K1113" t="str">
            <v>mortality</v>
          </cell>
          <cell r="L1113" t="str">
            <v>LC50</v>
          </cell>
          <cell r="M1113"/>
          <cell r="N1113"/>
          <cell r="O1113" t="str">
            <v>renewal</v>
          </cell>
          <cell r="P1113" t="str">
            <v>Acute</v>
          </cell>
          <cell r="Q1113" t="str">
            <v>48-hr</v>
          </cell>
          <cell r="R1113"/>
          <cell r="S1113" t="str">
            <v>WIP</v>
          </cell>
          <cell r="T1113"/>
          <cell r="U1113">
            <v>25</v>
          </cell>
          <cell r="V1113" t="str">
            <v/>
          </cell>
          <cell r="W1113" t="str">
            <v/>
          </cell>
          <cell r="X1113" t="str">
            <v/>
          </cell>
          <cell r="Y1113">
            <v>800</v>
          </cell>
          <cell r="Z1113" t="str">
            <v/>
          </cell>
          <cell r="AA1113" t="str">
            <v/>
          </cell>
          <cell r="AB1113" t="str">
            <v/>
          </cell>
          <cell r="AC1113" t="str">
            <v/>
          </cell>
          <cell r="AD1113" t="str">
            <v/>
          </cell>
          <cell r="AE1113" t="str">
            <v/>
          </cell>
          <cell r="AF1113" t="str">
            <v/>
          </cell>
          <cell r="AG1113" t="str">
            <v/>
          </cell>
          <cell r="AH1113" t="str">
            <v/>
          </cell>
          <cell r="AI1113" t="str">
            <v/>
          </cell>
          <cell r="AJ1113" t="str">
            <v/>
          </cell>
        </row>
        <row r="1114">
          <cell r="B1114" t="str">
            <v>A1015DaloLC50</v>
          </cell>
          <cell r="C1114" t="str">
            <v>Saro et al. 2012; Lopes et al. 2005</v>
          </cell>
          <cell r="D1114">
            <v>2005</v>
          </cell>
          <cell r="E1114" t="str">
            <v>Daphnia longispina</v>
          </cell>
          <cell r="F1114" t="str">
            <v xml:space="preserve">Daphnia </v>
          </cell>
          <cell r="G1114" t="str">
            <v>longispina</v>
          </cell>
          <cell r="H1114"/>
          <cell r="I1114" t="str">
            <v>Cladocera</v>
          </cell>
          <cell r="J1114" t="str">
            <v>4-d</v>
          </cell>
          <cell r="K1114" t="str">
            <v>mortality</v>
          </cell>
          <cell r="L1114" t="str">
            <v>LC50</v>
          </cell>
          <cell r="M1114"/>
          <cell r="N1114"/>
          <cell r="O1114" t="str">
            <v>renewal</v>
          </cell>
          <cell r="P1114" t="str">
            <v>Acute</v>
          </cell>
          <cell r="Q1114" t="str">
            <v>48-hr</v>
          </cell>
          <cell r="R1114"/>
          <cell r="S1114" t="str">
            <v>WIP</v>
          </cell>
          <cell r="T1114"/>
          <cell r="U1114">
            <v>25</v>
          </cell>
          <cell r="V1114" t="str">
            <v/>
          </cell>
          <cell r="W1114" t="str">
            <v/>
          </cell>
          <cell r="X1114" t="str">
            <v/>
          </cell>
          <cell r="Y1114">
            <v>1800</v>
          </cell>
          <cell r="Z1114" t="str">
            <v/>
          </cell>
          <cell r="AA1114" t="str">
            <v/>
          </cell>
          <cell r="AB1114" t="str">
            <v/>
          </cell>
          <cell r="AC1114" t="str">
            <v/>
          </cell>
          <cell r="AD1114" t="str">
            <v/>
          </cell>
          <cell r="AE1114" t="str">
            <v/>
          </cell>
          <cell r="AF1114" t="str">
            <v/>
          </cell>
          <cell r="AG1114" t="str">
            <v/>
          </cell>
          <cell r="AH1114" t="str">
            <v/>
          </cell>
          <cell r="AI1114" t="str">
            <v/>
          </cell>
          <cell r="AJ1114" t="str">
            <v/>
          </cell>
        </row>
        <row r="1115">
          <cell r="B1115" t="str">
            <v>A1016DaloLC50</v>
          </cell>
          <cell r="C1115" t="str">
            <v>Saro et al. 2012; Lopes et al. 2005</v>
          </cell>
          <cell r="D1115">
            <v>2005</v>
          </cell>
          <cell r="E1115" t="str">
            <v>Daphnia longispina</v>
          </cell>
          <cell r="F1115" t="str">
            <v xml:space="preserve">Daphnia </v>
          </cell>
          <cell r="G1115" t="str">
            <v>longispina</v>
          </cell>
          <cell r="H1115"/>
          <cell r="I1115" t="str">
            <v>Cladocera</v>
          </cell>
          <cell r="J1115" t="str">
            <v>4-d</v>
          </cell>
          <cell r="K1115" t="str">
            <v>mortality</v>
          </cell>
          <cell r="L1115" t="str">
            <v>LC50</v>
          </cell>
          <cell r="M1115"/>
          <cell r="N1115"/>
          <cell r="O1115" t="str">
            <v>renewal</v>
          </cell>
          <cell r="P1115" t="str">
            <v>Acute</v>
          </cell>
          <cell r="Q1115" t="str">
            <v>48-hr</v>
          </cell>
          <cell r="R1115"/>
          <cell r="S1115" t="str">
            <v>WIP</v>
          </cell>
          <cell r="T1115"/>
          <cell r="U1115">
            <v>25</v>
          </cell>
          <cell r="V1115" t="str">
            <v/>
          </cell>
          <cell r="W1115" t="str">
            <v/>
          </cell>
          <cell r="X1115" t="str">
            <v/>
          </cell>
          <cell r="Y1115">
            <v>800</v>
          </cell>
          <cell r="Z1115" t="str">
            <v/>
          </cell>
          <cell r="AA1115" t="str">
            <v/>
          </cell>
          <cell r="AB1115" t="str">
            <v/>
          </cell>
          <cell r="AC1115" t="str">
            <v/>
          </cell>
          <cell r="AD1115" t="str">
            <v/>
          </cell>
          <cell r="AE1115" t="str">
            <v/>
          </cell>
          <cell r="AF1115" t="str">
            <v/>
          </cell>
          <cell r="AG1115" t="str">
            <v/>
          </cell>
          <cell r="AH1115" t="str">
            <v/>
          </cell>
          <cell r="AI1115" t="str">
            <v/>
          </cell>
          <cell r="AJ1115" t="str">
            <v/>
          </cell>
        </row>
        <row r="1116">
          <cell r="B1116" t="str">
            <v>A1017DaloLC50</v>
          </cell>
          <cell r="C1116" t="str">
            <v>Saro et al. 2012; Lopes et al. 2005</v>
          </cell>
          <cell r="D1116">
            <v>2005</v>
          </cell>
          <cell r="E1116" t="str">
            <v>Daphnia longispina</v>
          </cell>
          <cell r="F1116" t="str">
            <v xml:space="preserve">Daphnia </v>
          </cell>
          <cell r="G1116" t="str">
            <v>longispina</v>
          </cell>
          <cell r="H1116"/>
          <cell r="I1116" t="str">
            <v>Cladocera</v>
          </cell>
          <cell r="J1116" t="str">
            <v>4-d</v>
          </cell>
          <cell r="K1116" t="str">
            <v>mortality</v>
          </cell>
          <cell r="L1116" t="str">
            <v>LC50</v>
          </cell>
          <cell r="M1116"/>
          <cell r="N1116"/>
          <cell r="O1116" t="str">
            <v>renewal</v>
          </cell>
          <cell r="P1116" t="str">
            <v>Acute</v>
          </cell>
          <cell r="Q1116" t="str">
            <v>48-hr</v>
          </cell>
          <cell r="R1116"/>
          <cell r="S1116" t="str">
            <v>WIP</v>
          </cell>
          <cell r="T1116"/>
          <cell r="U1116">
            <v>25</v>
          </cell>
          <cell r="V1116" t="str">
            <v/>
          </cell>
          <cell r="W1116" t="str">
            <v/>
          </cell>
          <cell r="X1116" t="str">
            <v/>
          </cell>
          <cell r="Y1116">
            <v>700</v>
          </cell>
          <cell r="Z1116" t="str">
            <v/>
          </cell>
          <cell r="AA1116" t="str">
            <v/>
          </cell>
          <cell r="AB1116" t="str">
            <v/>
          </cell>
          <cell r="AC1116" t="str">
            <v/>
          </cell>
          <cell r="AD1116" t="str">
            <v/>
          </cell>
          <cell r="AE1116" t="str">
            <v/>
          </cell>
          <cell r="AF1116" t="str">
            <v/>
          </cell>
          <cell r="AG1116" t="str">
            <v/>
          </cell>
          <cell r="AH1116" t="str">
            <v/>
          </cell>
          <cell r="AI1116" t="str">
            <v/>
          </cell>
          <cell r="AJ1116" t="str">
            <v/>
          </cell>
        </row>
        <row r="1117">
          <cell r="B1117" t="str">
            <v>A1018DaloLC50</v>
          </cell>
          <cell r="C1117" t="str">
            <v>Saro et al. 2012; Lopes et al. 2005</v>
          </cell>
          <cell r="D1117">
            <v>2005</v>
          </cell>
          <cell r="E1117" t="str">
            <v>Daphnia longispina</v>
          </cell>
          <cell r="F1117" t="str">
            <v xml:space="preserve">Daphnia </v>
          </cell>
          <cell r="G1117" t="str">
            <v>longispina</v>
          </cell>
          <cell r="H1117"/>
          <cell r="I1117" t="str">
            <v>Cladocera</v>
          </cell>
          <cell r="J1117" t="str">
            <v>4-d</v>
          </cell>
          <cell r="K1117" t="str">
            <v>mortality</v>
          </cell>
          <cell r="L1117" t="str">
            <v>LC50</v>
          </cell>
          <cell r="M1117"/>
          <cell r="N1117"/>
          <cell r="O1117" t="str">
            <v>renewal</v>
          </cell>
          <cell r="P1117" t="str">
            <v>Acute</v>
          </cell>
          <cell r="Q1117" t="str">
            <v>48-hr</v>
          </cell>
          <cell r="R1117"/>
          <cell r="S1117" t="str">
            <v>WIP</v>
          </cell>
          <cell r="T1117"/>
          <cell r="U1117">
            <v>25</v>
          </cell>
          <cell r="V1117" t="str">
            <v/>
          </cell>
          <cell r="W1117" t="str">
            <v/>
          </cell>
          <cell r="X1117" t="str">
            <v/>
          </cell>
          <cell r="Y1117">
            <v>2500</v>
          </cell>
          <cell r="Z1117" t="str">
            <v/>
          </cell>
          <cell r="AA1117" t="str">
            <v/>
          </cell>
          <cell r="AB1117" t="str">
            <v/>
          </cell>
          <cell r="AC1117" t="str">
            <v/>
          </cell>
          <cell r="AD1117" t="str">
            <v/>
          </cell>
          <cell r="AE1117" t="str">
            <v/>
          </cell>
          <cell r="AF1117" t="str">
            <v/>
          </cell>
          <cell r="AG1117" t="str">
            <v/>
          </cell>
          <cell r="AH1117" t="str">
            <v/>
          </cell>
          <cell r="AI1117" t="str">
            <v/>
          </cell>
          <cell r="AJ1117" t="str">
            <v/>
          </cell>
        </row>
        <row r="1118">
          <cell r="B1118" t="str">
            <v>A1019DaloLC50</v>
          </cell>
          <cell r="C1118" t="str">
            <v>Saro et al. 2012; Lopes et al. 2005</v>
          </cell>
          <cell r="D1118">
            <v>2005</v>
          </cell>
          <cell r="E1118" t="str">
            <v>Daphnia longispina</v>
          </cell>
          <cell r="F1118" t="str">
            <v xml:space="preserve">Daphnia </v>
          </cell>
          <cell r="G1118" t="str">
            <v>longispina</v>
          </cell>
          <cell r="H1118"/>
          <cell r="I1118" t="str">
            <v>Cladocera</v>
          </cell>
          <cell r="J1118" t="str">
            <v>4-d</v>
          </cell>
          <cell r="K1118" t="str">
            <v>mortality</v>
          </cell>
          <cell r="L1118" t="str">
            <v>LC50</v>
          </cell>
          <cell r="M1118"/>
          <cell r="N1118"/>
          <cell r="O1118" t="str">
            <v>renewal</v>
          </cell>
          <cell r="P1118" t="str">
            <v>Acute</v>
          </cell>
          <cell r="Q1118" t="str">
            <v>48-hr</v>
          </cell>
          <cell r="R1118"/>
          <cell r="S1118" t="str">
            <v>WIP</v>
          </cell>
          <cell r="T1118"/>
          <cell r="U1118">
            <v>25</v>
          </cell>
          <cell r="V1118" t="str">
            <v/>
          </cell>
          <cell r="W1118" t="str">
            <v/>
          </cell>
          <cell r="X1118" t="str">
            <v/>
          </cell>
          <cell r="Y1118">
            <v>1500</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row>
        <row r="1119">
          <cell r="B1119" t="str">
            <v>A1020DaloLC50</v>
          </cell>
          <cell r="C1119" t="str">
            <v>Saro et al. 2012; Lopes et al. 2005</v>
          </cell>
          <cell r="D1119">
            <v>2005</v>
          </cell>
          <cell r="E1119" t="str">
            <v>Daphnia longispina</v>
          </cell>
          <cell r="F1119" t="str">
            <v xml:space="preserve">Daphnia </v>
          </cell>
          <cell r="G1119" t="str">
            <v>longispina</v>
          </cell>
          <cell r="H1119"/>
          <cell r="I1119" t="str">
            <v>Cladocera</v>
          </cell>
          <cell r="J1119" t="str">
            <v>4-d</v>
          </cell>
          <cell r="K1119" t="str">
            <v>mortality</v>
          </cell>
          <cell r="L1119" t="str">
            <v>LC50</v>
          </cell>
          <cell r="M1119"/>
          <cell r="N1119"/>
          <cell r="O1119" t="str">
            <v>renewal</v>
          </cell>
          <cell r="P1119" t="str">
            <v>Acute</v>
          </cell>
          <cell r="Q1119" t="str">
            <v>48-hr</v>
          </cell>
          <cell r="R1119"/>
          <cell r="S1119" t="str">
            <v>WIP</v>
          </cell>
          <cell r="T1119"/>
          <cell r="U1119">
            <v>25</v>
          </cell>
          <cell r="V1119" t="str">
            <v/>
          </cell>
          <cell r="W1119" t="str">
            <v/>
          </cell>
          <cell r="X1119" t="str">
            <v/>
          </cell>
          <cell r="Y1119">
            <v>2300</v>
          </cell>
          <cell r="Z1119" t="str">
            <v/>
          </cell>
          <cell r="AA1119" t="str">
            <v/>
          </cell>
          <cell r="AB1119" t="str">
            <v/>
          </cell>
          <cell r="AC1119" t="str">
            <v/>
          </cell>
          <cell r="AD1119" t="str">
            <v/>
          </cell>
          <cell r="AE1119" t="str">
            <v/>
          </cell>
          <cell r="AF1119" t="str">
            <v/>
          </cell>
          <cell r="AG1119" t="str">
            <v/>
          </cell>
          <cell r="AH1119" t="str">
            <v/>
          </cell>
          <cell r="AI1119" t="str">
            <v/>
          </cell>
          <cell r="AJ1119" t="str">
            <v/>
          </cell>
        </row>
        <row r="1120">
          <cell r="B1120" t="str">
            <v>A1021DaloLC50</v>
          </cell>
          <cell r="C1120" t="str">
            <v>Saro et al. 2012; Lopes et al. 2005</v>
          </cell>
          <cell r="D1120">
            <v>2005</v>
          </cell>
          <cell r="E1120" t="str">
            <v>Daphnia longispina</v>
          </cell>
          <cell r="F1120" t="str">
            <v xml:space="preserve">Daphnia </v>
          </cell>
          <cell r="G1120" t="str">
            <v>longispina</v>
          </cell>
          <cell r="H1120"/>
          <cell r="I1120" t="str">
            <v>Cladocera</v>
          </cell>
          <cell r="J1120" t="str">
            <v>4-d</v>
          </cell>
          <cell r="K1120" t="str">
            <v>mortality</v>
          </cell>
          <cell r="L1120" t="str">
            <v>LC50</v>
          </cell>
          <cell r="M1120"/>
          <cell r="N1120"/>
          <cell r="O1120" t="str">
            <v>renewal</v>
          </cell>
          <cell r="P1120" t="str">
            <v>Acute</v>
          </cell>
          <cell r="Q1120" t="str">
            <v>48-hr</v>
          </cell>
          <cell r="R1120"/>
          <cell r="S1120" t="str">
            <v>WIP</v>
          </cell>
          <cell r="T1120"/>
          <cell r="U1120">
            <v>25</v>
          </cell>
          <cell r="V1120" t="str">
            <v/>
          </cell>
          <cell r="W1120" t="str">
            <v/>
          </cell>
          <cell r="X1120" t="str">
            <v/>
          </cell>
          <cell r="Y1120">
            <v>1700</v>
          </cell>
          <cell r="Z1120" t="str">
            <v/>
          </cell>
          <cell r="AA1120" t="str">
            <v/>
          </cell>
          <cell r="AB1120" t="str">
            <v/>
          </cell>
          <cell r="AC1120" t="str">
            <v/>
          </cell>
          <cell r="AD1120" t="str">
            <v/>
          </cell>
          <cell r="AE1120" t="str">
            <v/>
          </cell>
          <cell r="AF1120" t="str">
            <v/>
          </cell>
          <cell r="AG1120" t="str">
            <v/>
          </cell>
          <cell r="AH1120" t="str">
            <v/>
          </cell>
          <cell r="AI1120" t="str">
            <v/>
          </cell>
          <cell r="AJ1120" t="str">
            <v/>
          </cell>
        </row>
        <row r="1121">
          <cell r="B1121" t="str">
            <v>A1022DaloLC50</v>
          </cell>
          <cell r="C1121" t="str">
            <v>Saro et al. 2012; Lopes et al. 2005</v>
          </cell>
          <cell r="D1121">
            <v>2005</v>
          </cell>
          <cell r="E1121" t="str">
            <v>Daphnia longispina</v>
          </cell>
          <cell r="F1121" t="str">
            <v xml:space="preserve">Daphnia </v>
          </cell>
          <cell r="G1121" t="str">
            <v>longispina</v>
          </cell>
          <cell r="H1121"/>
          <cell r="I1121" t="str">
            <v>Cladocera</v>
          </cell>
          <cell r="J1121" t="str">
            <v>4-d</v>
          </cell>
          <cell r="K1121" t="str">
            <v>mortality</v>
          </cell>
          <cell r="L1121" t="str">
            <v>LC50</v>
          </cell>
          <cell r="M1121"/>
          <cell r="N1121"/>
          <cell r="O1121" t="str">
            <v>renewal</v>
          </cell>
          <cell r="P1121" t="str">
            <v>Acute</v>
          </cell>
          <cell r="Q1121" t="str">
            <v>48-hr</v>
          </cell>
          <cell r="R1121"/>
          <cell r="S1121" t="str">
            <v>WIP</v>
          </cell>
          <cell r="T1121"/>
          <cell r="U1121">
            <v>25</v>
          </cell>
          <cell r="V1121" t="str">
            <v/>
          </cell>
          <cell r="W1121" t="str">
            <v/>
          </cell>
          <cell r="X1121" t="str">
            <v/>
          </cell>
          <cell r="Y1121">
            <v>1400</v>
          </cell>
          <cell r="Z1121" t="str">
            <v/>
          </cell>
          <cell r="AA1121" t="str">
            <v/>
          </cell>
          <cell r="AB1121" t="str">
            <v/>
          </cell>
          <cell r="AC1121" t="str">
            <v/>
          </cell>
          <cell r="AD1121" t="str">
            <v/>
          </cell>
          <cell r="AE1121" t="str">
            <v/>
          </cell>
          <cell r="AF1121" t="str">
            <v/>
          </cell>
          <cell r="AG1121" t="str">
            <v/>
          </cell>
          <cell r="AH1121" t="str">
            <v/>
          </cell>
          <cell r="AI1121" t="str">
            <v/>
          </cell>
          <cell r="AJ1121" t="str">
            <v/>
          </cell>
        </row>
        <row r="1122">
          <cell r="B1122" t="str">
            <v>A1023DaloLC50</v>
          </cell>
          <cell r="C1122" t="str">
            <v>Saro et al. 2012; Lopes et al. 2005</v>
          </cell>
          <cell r="D1122">
            <v>2005</v>
          </cell>
          <cell r="E1122" t="str">
            <v>Daphnia longispina</v>
          </cell>
          <cell r="F1122" t="str">
            <v xml:space="preserve">Daphnia </v>
          </cell>
          <cell r="G1122" t="str">
            <v>longispina</v>
          </cell>
          <cell r="H1122"/>
          <cell r="I1122" t="str">
            <v>Cladocera</v>
          </cell>
          <cell r="J1122" t="str">
            <v>4-d</v>
          </cell>
          <cell r="K1122" t="str">
            <v>mortality</v>
          </cell>
          <cell r="L1122" t="str">
            <v>LC50</v>
          </cell>
          <cell r="M1122"/>
          <cell r="N1122"/>
          <cell r="O1122" t="str">
            <v>renewal</v>
          </cell>
          <cell r="P1122" t="str">
            <v>Acute</v>
          </cell>
          <cell r="Q1122" t="str">
            <v>48-hr</v>
          </cell>
          <cell r="R1122"/>
          <cell r="S1122" t="str">
            <v>WIP</v>
          </cell>
          <cell r="T1122"/>
          <cell r="U1122">
            <v>25</v>
          </cell>
          <cell r="V1122" t="str">
            <v/>
          </cell>
          <cell r="W1122" t="str">
            <v/>
          </cell>
          <cell r="X1122" t="str">
            <v/>
          </cell>
          <cell r="Y1122">
            <v>1200</v>
          </cell>
          <cell r="Z1122" t="str">
            <v/>
          </cell>
          <cell r="AA1122" t="str">
            <v/>
          </cell>
          <cell r="AB1122" t="str">
            <v/>
          </cell>
          <cell r="AC1122" t="str">
            <v/>
          </cell>
          <cell r="AD1122" t="str">
            <v/>
          </cell>
          <cell r="AE1122" t="str">
            <v/>
          </cell>
          <cell r="AF1122" t="str">
            <v/>
          </cell>
          <cell r="AG1122" t="str">
            <v/>
          </cell>
          <cell r="AH1122" t="str">
            <v/>
          </cell>
          <cell r="AI1122" t="str">
            <v/>
          </cell>
          <cell r="AJ1122" t="str">
            <v/>
          </cell>
        </row>
        <row r="1123">
          <cell r="B1123" t="str">
            <v>A1024DaloLC50</v>
          </cell>
          <cell r="C1123" t="str">
            <v>Saro et al. 2012; Lopes et al. 2005</v>
          </cell>
          <cell r="D1123">
            <v>2005</v>
          </cell>
          <cell r="E1123" t="str">
            <v>Daphnia longispina</v>
          </cell>
          <cell r="F1123" t="str">
            <v xml:space="preserve">Daphnia </v>
          </cell>
          <cell r="G1123" t="str">
            <v>longispina</v>
          </cell>
          <cell r="H1123"/>
          <cell r="I1123" t="str">
            <v>Cladocera</v>
          </cell>
          <cell r="J1123" t="str">
            <v>4-d</v>
          </cell>
          <cell r="K1123" t="str">
            <v>mortality</v>
          </cell>
          <cell r="L1123" t="str">
            <v>LC50</v>
          </cell>
          <cell r="M1123"/>
          <cell r="N1123"/>
          <cell r="O1123" t="str">
            <v>renewal</v>
          </cell>
          <cell r="P1123" t="str">
            <v>Acute</v>
          </cell>
          <cell r="Q1123" t="str">
            <v>48-hr</v>
          </cell>
          <cell r="R1123"/>
          <cell r="S1123" t="str">
            <v>WIP</v>
          </cell>
          <cell r="T1123"/>
          <cell r="U1123">
            <v>25</v>
          </cell>
          <cell r="V1123" t="str">
            <v/>
          </cell>
          <cell r="W1123" t="str">
            <v/>
          </cell>
          <cell r="X1123" t="str">
            <v/>
          </cell>
          <cell r="Y1123">
            <v>2400</v>
          </cell>
          <cell r="Z1123" t="str">
            <v/>
          </cell>
          <cell r="AA1123" t="str">
            <v/>
          </cell>
          <cell r="AB1123" t="str">
            <v/>
          </cell>
          <cell r="AC1123" t="str">
            <v/>
          </cell>
          <cell r="AD1123" t="str">
            <v/>
          </cell>
          <cell r="AE1123" t="str">
            <v/>
          </cell>
          <cell r="AF1123" t="str">
            <v/>
          </cell>
          <cell r="AG1123" t="str">
            <v/>
          </cell>
          <cell r="AH1123" t="str">
            <v/>
          </cell>
          <cell r="AI1123" t="str">
            <v/>
          </cell>
          <cell r="AJ1123" t="str">
            <v/>
          </cell>
        </row>
        <row r="1124">
          <cell r="B1124" t="str">
            <v>A1025DaloLC50</v>
          </cell>
          <cell r="C1124" t="str">
            <v>Saro et al. 2012; Lopes et al. 2005</v>
          </cell>
          <cell r="D1124">
            <v>2005</v>
          </cell>
          <cell r="E1124" t="str">
            <v>Daphnia longispina</v>
          </cell>
          <cell r="F1124" t="str">
            <v xml:space="preserve">Daphnia </v>
          </cell>
          <cell r="G1124" t="str">
            <v>longispina</v>
          </cell>
          <cell r="H1124"/>
          <cell r="I1124" t="str">
            <v>Cladocera</v>
          </cell>
          <cell r="J1124" t="str">
            <v>4-d</v>
          </cell>
          <cell r="K1124" t="str">
            <v>mortality</v>
          </cell>
          <cell r="L1124" t="str">
            <v>LC50</v>
          </cell>
          <cell r="M1124"/>
          <cell r="N1124"/>
          <cell r="O1124" t="str">
            <v>renewal</v>
          </cell>
          <cell r="P1124" t="str">
            <v>Acute</v>
          </cell>
          <cell r="Q1124" t="str">
            <v>48-hr</v>
          </cell>
          <cell r="R1124"/>
          <cell r="S1124" t="str">
            <v>WIP</v>
          </cell>
          <cell r="T1124"/>
          <cell r="U1124">
            <v>25</v>
          </cell>
          <cell r="V1124" t="str">
            <v/>
          </cell>
          <cell r="W1124" t="str">
            <v/>
          </cell>
          <cell r="X1124" t="str">
            <v/>
          </cell>
          <cell r="Y1124">
            <v>2800</v>
          </cell>
          <cell r="Z1124" t="str">
            <v/>
          </cell>
          <cell r="AA1124" t="str">
            <v/>
          </cell>
          <cell r="AB1124" t="str">
            <v/>
          </cell>
          <cell r="AC1124" t="str">
            <v/>
          </cell>
          <cell r="AD1124" t="str">
            <v/>
          </cell>
          <cell r="AE1124" t="str">
            <v/>
          </cell>
          <cell r="AF1124" t="str">
            <v/>
          </cell>
          <cell r="AG1124" t="str">
            <v/>
          </cell>
          <cell r="AH1124" t="str">
            <v/>
          </cell>
          <cell r="AI1124" t="str">
            <v/>
          </cell>
          <cell r="AJ1124" t="str">
            <v/>
          </cell>
        </row>
        <row r="1125">
          <cell r="B1125" t="str">
            <v>A1026HeinLC50</v>
          </cell>
          <cell r="C1125" t="str">
            <v>Sevilla et al. 2014</v>
          </cell>
          <cell r="D1125">
            <v>2014</v>
          </cell>
          <cell r="E1125" t="str">
            <v>Heterocypris incongruens</v>
          </cell>
          <cell r="F1125" t="str">
            <v xml:space="preserve">Heterocypris </v>
          </cell>
          <cell r="G1125" t="str">
            <v>incongruens</v>
          </cell>
          <cell r="H1125"/>
          <cell r="I1125" t="str">
            <v>invertebrate</v>
          </cell>
          <cell r="J1125" t="str">
            <v>neonates</v>
          </cell>
          <cell r="K1125" t="str">
            <v>mortality</v>
          </cell>
          <cell r="L1125" t="str">
            <v>LC50</v>
          </cell>
          <cell r="M1125"/>
          <cell r="N1125"/>
          <cell r="O1125" t="str">
            <v>static</v>
          </cell>
          <cell r="P1125" t="str">
            <v>Acute</v>
          </cell>
          <cell r="Q1125" t="str">
            <v>6-d</v>
          </cell>
          <cell r="R1125"/>
          <cell r="S1125" t="str">
            <v>WIP</v>
          </cell>
          <cell r="T1125"/>
          <cell r="U1125">
            <v>25</v>
          </cell>
          <cell r="V1125">
            <v>7.6</v>
          </cell>
          <cell r="W1125" t="str">
            <v/>
          </cell>
          <cell r="X1125">
            <v>656</v>
          </cell>
          <cell r="Y1125">
            <v>641.56799999999998</v>
          </cell>
          <cell r="Z1125" t="str">
            <v/>
          </cell>
          <cell r="AA1125" t="str">
            <v/>
          </cell>
          <cell r="AB1125" t="str">
            <v/>
          </cell>
          <cell r="AC1125" t="str">
            <v/>
          </cell>
          <cell r="AD1125" t="str">
            <v/>
          </cell>
          <cell r="AE1125" t="str">
            <v/>
          </cell>
          <cell r="AF1125" t="str">
            <v/>
          </cell>
          <cell r="AG1125" t="str">
            <v/>
          </cell>
          <cell r="AH1125" t="str">
            <v/>
          </cell>
          <cell r="AI1125" t="str">
            <v/>
          </cell>
          <cell r="AJ1125">
            <v>90</v>
          </cell>
        </row>
        <row r="1126">
          <cell r="B1126" t="str">
            <v>A1027ActrLC50</v>
          </cell>
          <cell r="C1126" t="str">
            <v>Vardy et al. 2014</v>
          </cell>
          <cell r="D1126">
            <v>2014</v>
          </cell>
          <cell r="E1126" t="str">
            <v>Acipenser transmontanus</v>
          </cell>
          <cell r="F1126" t="str">
            <v xml:space="preserve">Acipenser </v>
          </cell>
          <cell r="G1126" t="str">
            <v>transmontanus</v>
          </cell>
          <cell r="H1126"/>
          <cell r="I1126" t="str">
            <v>fish</v>
          </cell>
          <cell r="J1126" t="str">
            <v>8 dph</v>
          </cell>
          <cell r="K1126" t="str">
            <v>mortality</v>
          </cell>
          <cell r="L1126" t="str">
            <v>LC50</v>
          </cell>
          <cell r="M1126" t="str">
            <v>ZnCl2</v>
          </cell>
          <cell r="N1126" t="str">
            <v>Dissolved Zn measured in stock solutions and in dilution water</v>
          </cell>
          <cell r="O1126" t="str">
            <v>renewal</v>
          </cell>
          <cell r="P1126" t="str">
            <v>Acute</v>
          </cell>
          <cell r="Q1126" t="str">
            <v>96-hr</v>
          </cell>
          <cell r="R1126" t="str">
            <v>None</v>
          </cell>
          <cell r="S1126" t="str">
            <v>WA-RO water adjusted to target water hardness of 60 mg/L as CaCO3 with lab water</v>
          </cell>
          <cell r="T1126"/>
          <cell r="U1126">
            <v>16</v>
          </cell>
          <cell r="V1126">
            <v>7.5</v>
          </cell>
          <cell r="W1126" t="str">
            <v/>
          </cell>
          <cell r="X1126" t="str">
            <v/>
          </cell>
          <cell r="Y1126">
            <v>150</v>
          </cell>
          <cell r="Z1126" t="str">
            <v/>
          </cell>
          <cell r="AA1126">
            <v>2.8</v>
          </cell>
          <cell r="AB1126">
            <v>10</v>
          </cell>
          <cell r="AC1126">
            <v>15.3618974</v>
          </cell>
          <cell r="AD1126">
            <v>9.0815632500000003</v>
          </cell>
          <cell r="AE1126">
            <v>10.517925</v>
          </cell>
          <cell r="AF1126">
            <v>1.0196758400000001</v>
          </cell>
          <cell r="AG1126">
            <v>50</v>
          </cell>
          <cell r="AH1126">
            <v>6.3389964000000001</v>
          </cell>
          <cell r="AI1126">
            <v>50</v>
          </cell>
          <cell r="AJ1126">
            <v>76</v>
          </cell>
        </row>
        <row r="1127">
          <cell r="B1127" t="str">
            <v>A1028ActrLC50</v>
          </cell>
          <cell r="C1127" t="str">
            <v>Vardy et al. 2014</v>
          </cell>
          <cell r="D1127">
            <v>2014</v>
          </cell>
          <cell r="E1127" t="str">
            <v>Acipenser transmontanus</v>
          </cell>
          <cell r="F1127" t="str">
            <v xml:space="preserve">Acipenser </v>
          </cell>
          <cell r="G1127" t="str">
            <v>transmontanus</v>
          </cell>
          <cell r="H1127"/>
          <cell r="I1127" t="str">
            <v>fish</v>
          </cell>
          <cell r="J1127" t="str">
            <v>8 dph</v>
          </cell>
          <cell r="K1127" t="str">
            <v>mortality</v>
          </cell>
          <cell r="L1127" t="str">
            <v>LC50</v>
          </cell>
          <cell r="M1127" t="str">
            <v>ZnCl2</v>
          </cell>
          <cell r="N1127" t="str">
            <v>Dissolved Zn measured in stock solutions and in dilution water</v>
          </cell>
          <cell r="O1127" t="str">
            <v>renewal</v>
          </cell>
          <cell r="P1127" t="str">
            <v>Acute</v>
          </cell>
          <cell r="Q1127" t="str">
            <v>96-hr</v>
          </cell>
          <cell r="R1127" t="str">
            <v>None</v>
          </cell>
          <cell r="S1127" t="str">
            <v>N-Columbia River Water</v>
          </cell>
          <cell r="T1127"/>
          <cell r="U1127">
            <v>16</v>
          </cell>
          <cell r="V1127">
            <v>7.65</v>
          </cell>
          <cell r="W1127" t="str">
            <v/>
          </cell>
          <cell r="X1127" t="str">
            <v/>
          </cell>
          <cell r="Y1127">
            <v>625</v>
          </cell>
          <cell r="Z1127" t="str">
            <v/>
          </cell>
          <cell r="AA1127">
            <v>2.2000000000000002</v>
          </cell>
          <cell r="AB1127">
            <v>10</v>
          </cell>
          <cell r="AC1127">
            <v>19.998922</v>
          </cell>
          <cell r="AD1127">
            <v>4.9995384999999999</v>
          </cell>
          <cell r="AE1127">
            <v>2.4990130000000002</v>
          </cell>
          <cell r="AF1127">
            <v>0.69985419999999998</v>
          </cell>
          <cell r="AG1127">
            <v>10</v>
          </cell>
          <cell r="AH1127">
            <v>1.0001291299999999</v>
          </cell>
          <cell r="AI1127">
            <v>55.3</v>
          </cell>
          <cell r="AJ1127">
            <v>72</v>
          </cell>
        </row>
        <row r="1128">
          <cell r="B1128" t="str">
            <v>A1029TacoLC50</v>
          </cell>
          <cell r="C1128" t="str">
            <v>Vedamanikam et al. 2013</v>
          </cell>
          <cell r="D1128">
            <v>2013</v>
          </cell>
          <cell r="E1128" t="str">
            <v>Tanypus complanatus</v>
          </cell>
          <cell r="F1128" t="str">
            <v xml:space="preserve">Tanypus </v>
          </cell>
          <cell r="G1128" t="str">
            <v>complanatus</v>
          </cell>
          <cell r="H1128"/>
          <cell r="I1128" t="str">
            <v>invertebrate</v>
          </cell>
          <cell r="J1128" t="str">
            <v>larvae</v>
          </cell>
          <cell r="K1128" t="str">
            <v>mortality</v>
          </cell>
          <cell r="L1128" t="str">
            <v>LC50</v>
          </cell>
          <cell r="M1128" t="str">
            <v>ZnCl2</v>
          </cell>
          <cell r="N1128" t="str">
            <v>Environmental parameters were monitored'</v>
          </cell>
          <cell r="O1128" t="str">
            <v>static</v>
          </cell>
          <cell r="P1128" t="str">
            <v>Acute</v>
          </cell>
          <cell r="Q1128" t="str">
            <v>96-hr</v>
          </cell>
          <cell r="R1128"/>
          <cell r="S1128" t="str">
            <v>T-Dechlorinated tap water</v>
          </cell>
          <cell r="T1128"/>
          <cell r="U1128" t="str">
            <v/>
          </cell>
          <cell r="V1128" t="str">
            <v/>
          </cell>
          <cell r="W1128" t="str">
            <v/>
          </cell>
          <cell r="X1128">
            <v>13890</v>
          </cell>
          <cell r="Y1128">
            <v>13584.42</v>
          </cell>
          <cell r="Z1128" t="str">
            <v/>
          </cell>
          <cell r="AA1128" t="str">
            <v/>
          </cell>
          <cell r="AB1128" t="str">
            <v/>
          </cell>
          <cell r="AC1128" t="str">
            <v/>
          </cell>
          <cell r="AD1128" t="str">
            <v/>
          </cell>
          <cell r="AE1128" t="str">
            <v/>
          </cell>
          <cell r="AF1128" t="str">
            <v/>
          </cell>
          <cell r="AG1128" t="str">
            <v/>
          </cell>
          <cell r="AH1128" t="str">
            <v/>
          </cell>
          <cell r="AI1128" t="str">
            <v/>
          </cell>
          <cell r="AJ1128" t="str">
            <v/>
          </cell>
        </row>
        <row r="1129">
          <cell r="B1129" t="str">
            <v>A1030LapaLC50</v>
          </cell>
          <cell r="C1129" t="str">
            <v>Vedamanikam et al. 2013</v>
          </cell>
          <cell r="D1129">
            <v>2013</v>
          </cell>
          <cell r="E1129" t="str">
            <v>Larsia pallidissima</v>
          </cell>
          <cell r="F1129" t="str">
            <v xml:space="preserve">Larsia </v>
          </cell>
          <cell r="G1129" t="str">
            <v>pallidissima</v>
          </cell>
          <cell r="H1129"/>
          <cell r="I1129" t="str">
            <v>invertebrate</v>
          </cell>
          <cell r="J1129" t="str">
            <v>larvae</v>
          </cell>
          <cell r="K1129" t="str">
            <v>mortality</v>
          </cell>
          <cell r="L1129" t="str">
            <v>LC50</v>
          </cell>
          <cell r="M1129" t="str">
            <v>ZnCl2</v>
          </cell>
          <cell r="N1129" t="str">
            <v>Environmental parameters were monitored'</v>
          </cell>
          <cell r="O1129" t="str">
            <v>static</v>
          </cell>
          <cell r="P1129" t="str">
            <v>Acute</v>
          </cell>
          <cell r="Q1129" t="str">
            <v>96-hr</v>
          </cell>
          <cell r="R1129"/>
          <cell r="S1129" t="str">
            <v>T-Dechlorinated tap water</v>
          </cell>
          <cell r="T1129"/>
          <cell r="U1129" t="str">
            <v/>
          </cell>
          <cell r="V1129" t="str">
            <v/>
          </cell>
          <cell r="W1129" t="str">
            <v/>
          </cell>
          <cell r="X1129">
            <v>14650</v>
          </cell>
          <cell r="Y1129">
            <v>14327.699999999999</v>
          </cell>
          <cell r="Z1129" t="str">
            <v/>
          </cell>
          <cell r="AA1129" t="str">
            <v/>
          </cell>
          <cell r="AB1129" t="str">
            <v/>
          </cell>
          <cell r="AC1129" t="str">
            <v/>
          </cell>
          <cell r="AD1129" t="str">
            <v/>
          </cell>
          <cell r="AE1129" t="str">
            <v/>
          </cell>
          <cell r="AF1129" t="str">
            <v/>
          </cell>
          <cell r="AG1129" t="str">
            <v/>
          </cell>
          <cell r="AH1129" t="str">
            <v/>
          </cell>
          <cell r="AI1129" t="str">
            <v/>
          </cell>
          <cell r="AJ1129" t="str">
            <v/>
          </cell>
        </row>
        <row r="1130">
          <cell r="B1130" t="str">
            <v>A1031PamiLC50</v>
          </cell>
          <cell r="C1130" t="str">
            <v>Vedamanikam et al. 2013</v>
          </cell>
          <cell r="D1130">
            <v>2013</v>
          </cell>
          <cell r="E1130" t="str">
            <v>Paramerina minima</v>
          </cell>
          <cell r="F1130" t="str">
            <v xml:space="preserve">Paramerina </v>
          </cell>
          <cell r="G1130" t="str">
            <v>minima</v>
          </cell>
          <cell r="H1130"/>
          <cell r="I1130" t="str">
            <v>invertebrate</v>
          </cell>
          <cell r="J1130" t="str">
            <v>larvae</v>
          </cell>
          <cell r="K1130" t="str">
            <v>mortality</v>
          </cell>
          <cell r="L1130" t="str">
            <v>LC50</v>
          </cell>
          <cell r="M1130" t="str">
            <v>ZnCl2</v>
          </cell>
          <cell r="N1130" t="str">
            <v>Environmental parameters were monitored'</v>
          </cell>
          <cell r="O1130" t="str">
            <v>static</v>
          </cell>
          <cell r="P1130" t="str">
            <v>Acute</v>
          </cell>
          <cell r="Q1130" t="str">
            <v>96-hr</v>
          </cell>
          <cell r="R1130"/>
          <cell r="S1130" t="str">
            <v>T-Dechlorinated tap water</v>
          </cell>
          <cell r="T1130"/>
          <cell r="U1130" t="str">
            <v/>
          </cell>
          <cell r="V1130" t="str">
            <v/>
          </cell>
          <cell r="W1130" t="str">
            <v/>
          </cell>
          <cell r="X1130">
            <v>14840</v>
          </cell>
          <cell r="Y1130">
            <v>14513.52</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row>
        <row r="1131">
          <cell r="B1131" t="str">
            <v>A1032GymaLC50</v>
          </cell>
          <cell r="C1131" t="str">
            <v>Vedamanikam et al. 2013</v>
          </cell>
          <cell r="D1131">
            <v>2013</v>
          </cell>
          <cell r="E1131" t="str">
            <v>Gymnometriocnemus mahensis</v>
          </cell>
          <cell r="F1131" t="str">
            <v xml:space="preserve">Gymnometriocnemus </v>
          </cell>
          <cell r="G1131" t="str">
            <v>mahensis</v>
          </cell>
          <cell r="H1131"/>
          <cell r="I1131" t="str">
            <v>invertebrate</v>
          </cell>
          <cell r="J1131" t="str">
            <v>larvae</v>
          </cell>
          <cell r="K1131" t="str">
            <v>mortality</v>
          </cell>
          <cell r="L1131" t="str">
            <v>LC50</v>
          </cell>
          <cell r="M1131" t="str">
            <v>ZnCl2</v>
          </cell>
          <cell r="N1131" t="str">
            <v>Environmental parameters were monitored'</v>
          </cell>
          <cell r="O1131" t="str">
            <v>static</v>
          </cell>
          <cell r="P1131" t="str">
            <v>Acute</v>
          </cell>
          <cell r="Q1131" t="str">
            <v>96-hr</v>
          </cell>
          <cell r="R1131"/>
          <cell r="S1131" t="str">
            <v>T-Dechlorinated tap water</v>
          </cell>
          <cell r="T1131"/>
          <cell r="U1131" t="str">
            <v/>
          </cell>
          <cell r="V1131" t="str">
            <v/>
          </cell>
          <cell r="W1131" t="str">
            <v/>
          </cell>
          <cell r="X1131">
            <v>13010</v>
          </cell>
          <cell r="Y1131">
            <v>12723.779999999999</v>
          </cell>
          <cell r="Z1131" t="str">
            <v/>
          </cell>
          <cell r="AA1131" t="str">
            <v/>
          </cell>
          <cell r="AB1131" t="str">
            <v/>
          </cell>
          <cell r="AC1131" t="str">
            <v/>
          </cell>
          <cell r="AD1131" t="str">
            <v/>
          </cell>
          <cell r="AE1131" t="str">
            <v/>
          </cell>
          <cell r="AF1131" t="str">
            <v/>
          </cell>
          <cell r="AG1131" t="str">
            <v/>
          </cell>
          <cell r="AH1131" t="str">
            <v/>
          </cell>
          <cell r="AI1131" t="str">
            <v/>
          </cell>
          <cell r="AJ1131" t="str">
            <v/>
          </cell>
        </row>
        <row r="1132">
          <cell r="B1132" t="str">
            <v>A1033ClgeLC50</v>
          </cell>
          <cell r="C1132" t="str">
            <v>Vedamanikam et al. 2013</v>
          </cell>
          <cell r="D1132">
            <v>2013</v>
          </cell>
          <cell r="E1132" t="str">
            <v>Clunio gerlachi</v>
          </cell>
          <cell r="F1132" t="str">
            <v xml:space="preserve">Clunio </v>
          </cell>
          <cell r="G1132" t="str">
            <v>gerlachi</v>
          </cell>
          <cell r="H1132"/>
          <cell r="I1132" t="str">
            <v>invertebrate</v>
          </cell>
          <cell r="J1132" t="str">
            <v>larvae</v>
          </cell>
          <cell r="K1132" t="str">
            <v>mortality</v>
          </cell>
          <cell r="L1132" t="str">
            <v>LC50</v>
          </cell>
          <cell r="M1132" t="str">
            <v>ZnCl2</v>
          </cell>
          <cell r="N1132" t="str">
            <v>Environmental parameters were monitored'</v>
          </cell>
          <cell r="O1132" t="str">
            <v>static</v>
          </cell>
          <cell r="P1132" t="str">
            <v>Acute</v>
          </cell>
          <cell r="Q1132" t="str">
            <v>96-hr</v>
          </cell>
          <cell r="R1132"/>
          <cell r="S1132" t="str">
            <v>T-Dechlorinated tap water</v>
          </cell>
          <cell r="T1132"/>
          <cell r="U1132" t="str">
            <v/>
          </cell>
          <cell r="V1132" t="str">
            <v/>
          </cell>
          <cell r="W1132" t="str">
            <v/>
          </cell>
          <cell r="X1132">
            <v>13160</v>
          </cell>
          <cell r="Y1132">
            <v>12870.48</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row>
        <row r="1133">
          <cell r="B1133" t="str">
            <v>A1034CeduEC50</v>
          </cell>
          <cell r="C1133" t="str">
            <v>Vera et al. 2014</v>
          </cell>
          <cell r="D1133">
            <v>2014</v>
          </cell>
          <cell r="E1133" t="str">
            <v>Ceriodaphnia dubia</v>
          </cell>
          <cell r="F1133" t="str">
            <v xml:space="preserve">Ceriodaphnia </v>
          </cell>
          <cell r="G1133" t="str">
            <v>dubia</v>
          </cell>
          <cell r="H1133"/>
          <cell r="I1133" t="str">
            <v>Cladocera</v>
          </cell>
          <cell r="J1133" t="str">
            <v>neonates</v>
          </cell>
          <cell r="K1133" t="str">
            <v>immobilization</v>
          </cell>
          <cell r="L1133" t="str">
            <v>EC50</v>
          </cell>
          <cell r="M1133" t="str">
            <v>Not indicated</v>
          </cell>
          <cell r="N1133" t="str">
            <v>Measured - beginning and end</v>
          </cell>
          <cell r="O1133" t="str">
            <v>static</v>
          </cell>
          <cell r="P1133" t="str">
            <v>Acute</v>
          </cell>
          <cell r="Q1133" t="str">
            <v>48-hr</v>
          </cell>
          <cell r="R1133" t="str">
            <v>half dose of food at test initiation</v>
          </cell>
          <cell r="S1133" t="str">
            <v>S-USEPA soft water with MOPS</v>
          </cell>
          <cell r="T1133" t="str">
            <v>MLR</v>
          </cell>
          <cell r="U1133">
            <v>25</v>
          </cell>
          <cell r="V1133">
            <v>7.1</v>
          </cell>
          <cell r="W1133" t="str">
            <v/>
          </cell>
          <cell r="X1133" t="str">
            <v/>
          </cell>
          <cell r="Y1133">
            <v>318</v>
          </cell>
          <cell r="Z1133" t="str">
            <v/>
          </cell>
          <cell r="AA1133">
            <v>0.5</v>
          </cell>
          <cell r="AB1133">
            <v>10</v>
          </cell>
          <cell r="AC1133">
            <v>7.24</v>
          </cell>
          <cell r="AD1133">
            <v>6.3</v>
          </cell>
          <cell r="AE1133">
            <v>13.7</v>
          </cell>
          <cell r="AF1133">
            <v>1.0900000000000001</v>
          </cell>
          <cell r="AG1133">
            <v>42.6</v>
          </cell>
          <cell r="AH1133">
            <v>1</v>
          </cell>
          <cell r="AI1133">
            <v>30</v>
          </cell>
          <cell r="AJ1133">
            <v>44</v>
          </cell>
        </row>
        <row r="1134">
          <cell r="B1134" t="str">
            <v>A1035CeduEC50</v>
          </cell>
          <cell r="C1134" t="str">
            <v>Vera et al. 2014</v>
          </cell>
          <cell r="D1134">
            <v>2014</v>
          </cell>
          <cell r="E1134" t="str">
            <v>Ceriodaphnia dubia</v>
          </cell>
          <cell r="F1134" t="str">
            <v xml:space="preserve">Ceriodaphnia </v>
          </cell>
          <cell r="G1134" t="str">
            <v>dubia</v>
          </cell>
          <cell r="H1134"/>
          <cell r="I1134" t="str">
            <v>Cladocera</v>
          </cell>
          <cell r="J1134" t="str">
            <v>neonates</v>
          </cell>
          <cell r="K1134" t="str">
            <v>immobilization</v>
          </cell>
          <cell r="L1134" t="str">
            <v>EC50</v>
          </cell>
          <cell r="M1134" t="str">
            <v>Not indicated</v>
          </cell>
          <cell r="N1134" t="str">
            <v>Measured - beginning and end</v>
          </cell>
          <cell r="O1134" t="str">
            <v>static</v>
          </cell>
          <cell r="P1134" t="str">
            <v>Acute</v>
          </cell>
          <cell r="Q1134" t="str">
            <v>48-hr</v>
          </cell>
          <cell r="R1134" t="str">
            <v>half dose of food at test initiation</v>
          </cell>
          <cell r="S1134" t="str">
            <v>S-USEPA soft water with MOPS</v>
          </cell>
          <cell r="T1134" t="str">
            <v>MLR</v>
          </cell>
          <cell r="U1134">
            <v>25</v>
          </cell>
          <cell r="V1134">
            <v>7.35</v>
          </cell>
          <cell r="W1134" t="str">
            <v/>
          </cell>
          <cell r="X1134" t="str">
            <v/>
          </cell>
          <cell r="Y1134">
            <v>230</v>
          </cell>
          <cell r="Z1134" t="str">
            <v/>
          </cell>
          <cell r="AA1134">
            <v>0.5</v>
          </cell>
          <cell r="AB1134">
            <v>10</v>
          </cell>
          <cell r="AC1134">
            <v>7.24</v>
          </cell>
          <cell r="AD1134">
            <v>6.3</v>
          </cell>
          <cell r="AE1134">
            <v>57.1</v>
          </cell>
          <cell r="AF1134">
            <v>1.0900000000000001</v>
          </cell>
          <cell r="AG1134">
            <v>42.6</v>
          </cell>
          <cell r="AH1134">
            <v>1</v>
          </cell>
          <cell r="AI1134">
            <v>125</v>
          </cell>
          <cell r="AJ1134">
            <v>44</v>
          </cell>
        </row>
        <row r="1135">
          <cell r="B1135" t="str">
            <v>A1036CeduEC50</v>
          </cell>
          <cell r="C1135" t="str">
            <v>Vera et al. 2014</v>
          </cell>
          <cell r="D1135">
            <v>2014</v>
          </cell>
          <cell r="E1135" t="str">
            <v>Ceriodaphnia dubia</v>
          </cell>
          <cell r="F1135" t="str">
            <v xml:space="preserve">Ceriodaphnia </v>
          </cell>
          <cell r="G1135" t="str">
            <v>dubia</v>
          </cell>
          <cell r="H1135"/>
          <cell r="I1135" t="str">
            <v>Cladocera</v>
          </cell>
          <cell r="J1135" t="str">
            <v>neonates</v>
          </cell>
          <cell r="K1135" t="str">
            <v>immobilization</v>
          </cell>
          <cell r="L1135" t="str">
            <v>EC50</v>
          </cell>
          <cell r="M1135" t="str">
            <v>Not indicated</v>
          </cell>
          <cell r="N1135" t="str">
            <v>Measured - beginning and end</v>
          </cell>
          <cell r="O1135" t="str">
            <v>static</v>
          </cell>
          <cell r="P1135" t="str">
            <v>Acute</v>
          </cell>
          <cell r="Q1135" t="str">
            <v>48-hr</v>
          </cell>
          <cell r="R1135" t="str">
            <v>half dose of food at test initiation</v>
          </cell>
          <cell r="S1135" t="str">
            <v>S-USEPA soft water with MOPS</v>
          </cell>
          <cell r="T1135" t="str">
            <v>MLR</v>
          </cell>
          <cell r="U1135">
            <v>25</v>
          </cell>
          <cell r="V1135">
            <v>7.6</v>
          </cell>
          <cell r="W1135" t="str">
            <v/>
          </cell>
          <cell r="X1135" t="str">
            <v/>
          </cell>
          <cell r="Y1135">
            <v>157</v>
          </cell>
          <cell r="Z1135" t="str">
            <v/>
          </cell>
          <cell r="AA1135">
            <v>0.5</v>
          </cell>
          <cell r="AB1135">
            <v>10</v>
          </cell>
          <cell r="AC1135">
            <v>7.24</v>
          </cell>
          <cell r="AD1135">
            <v>6.3</v>
          </cell>
          <cell r="AE1135">
            <v>114</v>
          </cell>
          <cell r="AF1135">
            <v>1.0900000000000001</v>
          </cell>
          <cell r="AG1135">
            <v>42.6</v>
          </cell>
          <cell r="AH1135">
            <v>1</v>
          </cell>
          <cell r="AI1135">
            <v>250</v>
          </cell>
          <cell r="AJ1135">
            <v>44</v>
          </cell>
        </row>
        <row r="1136">
          <cell r="B1136" t="str">
            <v>A1037CeduEC50</v>
          </cell>
          <cell r="C1136" t="str">
            <v>Vera et al. 2014</v>
          </cell>
          <cell r="D1136">
            <v>2014</v>
          </cell>
          <cell r="E1136" t="str">
            <v>Ceriodaphnia dubia</v>
          </cell>
          <cell r="F1136" t="str">
            <v xml:space="preserve">Ceriodaphnia </v>
          </cell>
          <cell r="G1136" t="str">
            <v>dubia</v>
          </cell>
          <cell r="H1136"/>
          <cell r="I1136" t="str">
            <v>Cladocera</v>
          </cell>
          <cell r="J1136" t="str">
            <v>neonates</v>
          </cell>
          <cell r="K1136" t="str">
            <v>immobilization</v>
          </cell>
          <cell r="L1136" t="str">
            <v>EC50</v>
          </cell>
          <cell r="M1136" t="str">
            <v>Not indicated</v>
          </cell>
          <cell r="N1136" t="str">
            <v>Measured - beginning and end</v>
          </cell>
          <cell r="O1136" t="str">
            <v>static</v>
          </cell>
          <cell r="P1136" t="str">
            <v>Acute</v>
          </cell>
          <cell r="Q1136" t="str">
            <v>48-hr</v>
          </cell>
          <cell r="R1136" t="str">
            <v>half dose of food at test initiation</v>
          </cell>
          <cell r="S1136" t="str">
            <v>S-USEPA soft water with MOPS</v>
          </cell>
          <cell r="T1136" t="str">
            <v>MLR</v>
          </cell>
          <cell r="U1136">
            <v>25</v>
          </cell>
          <cell r="V1136">
            <v>7.85</v>
          </cell>
          <cell r="W1136" t="str">
            <v/>
          </cell>
          <cell r="X1136" t="str">
            <v/>
          </cell>
          <cell r="Y1136">
            <v>157</v>
          </cell>
          <cell r="Z1136" t="str">
            <v/>
          </cell>
          <cell r="AA1136">
            <v>0.5</v>
          </cell>
          <cell r="AB1136">
            <v>10</v>
          </cell>
          <cell r="AC1136">
            <v>7.24</v>
          </cell>
          <cell r="AD1136">
            <v>6.3</v>
          </cell>
          <cell r="AE1136">
            <v>228</v>
          </cell>
          <cell r="AF1136">
            <v>1.0900000000000001</v>
          </cell>
          <cell r="AG1136">
            <v>42.6</v>
          </cell>
          <cell r="AH1136">
            <v>1</v>
          </cell>
          <cell r="AI1136">
            <v>500</v>
          </cell>
          <cell r="AJ1136">
            <v>44</v>
          </cell>
        </row>
        <row r="1137">
          <cell r="B1137" t="str">
            <v>A1038CeduEC50</v>
          </cell>
          <cell r="C1137" t="str">
            <v>Vera et al. 2014</v>
          </cell>
          <cell r="D1137">
            <v>2014</v>
          </cell>
          <cell r="E1137" t="str">
            <v>Ceriodaphnia dubia</v>
          </cell>
          <cell r="F1137" t="str">
            <v xml:space="preserve">Ceriodaphnia </v>
          </cell>
          <cell r="G1137" t="str">
            <v>dubia</v>
          </cell>
          <cell r="H1137"/>
          <cell r="I1137" t="str">
            <v>Cladocera</v>
          </cell>
          <cell r="J1137" t="str">
            <v>neonates</v>
          </cell>
          <cell r="K1137" t="str">
            <v>immobilization</v>
          </cell>
          <cell r="L1137" t="str">
            <v>EC50</v>
          </cell>
          <cell r="M1137"/>
          <cell r="N1137"/>
          <cell r="O1137" t="str">
            <v>static</v>
          </cell>
          <cell r="P1137" t="str">
            <v>Acute</v>
          </cell>
          <cell r="Q1137" t="str">
            <v>48-hr</v>
          </cell>
          <cell r="R1137"/>
          <cell r="S1137" t="str">
            <v>WIP</v>
          </cell>
          <cell r="T1137"/>
          <cell r="U1137">
            <v>25</v>
          </cell>
          <cell r="V1137" t="str">
            <v/>
          </cell>
          <cell r="W1137" t="str">
            <v/>
          </cell>
          <cell r="X1137" t="str">
            <v/>
          </cell>
          <cell r="Y1137">
            <v>157</v>
          </cell>
          <cell r="Z1137" t="str">
            <v/>
          </cell>
          <cell r="AA1137" t="str">
            <v/>
          </cell>
          <cell r="AB1137" t="str">
            <v/>
          </cell>
          <cell r="AC1137" t="str">
            <v/>
          </cell>
          <cell r="AD1137" t="str">
            <v/>
          </cell>
          <cell r="AE1137" t="str">
            <v/>
          </cell>
          <cell r="AF1137" t="str">
            <v/>
          </cell>
          <cell r="AG1137" t="str">
            <v/>
          </cell>
          <cell r="AH1137" t="str">
            <v/>
          </cell>
          <cell r="AI1137" t="str">
            <v/>
          </cell>
          <cell r="AJ1137">
            <v>44</v>
          </cell>
        </row>
        <row r="1138">
          <cell r="B1138" t="str">
            <v>A1039CeduEC50</v>
          </cell>
          <cell r="C1138" t="str">
            <v>Vera et al. 2014</v>
          </cell>
          <cell r="D1138">
            <v>2014</v>
          </cell>
          <cell r="E1138" t="str">
            <v>Ceriodaphnia dubia</v>
          </cell>
          <cell r="F1138" t="str">
            <v xml:space="preserve">Ceriodaphnia </v>
          </cell>
          <cell r="G1138" t="str">
            <v>dubia</v>
          </cell>
          <cell r="H1138"/>
          <cell r="I1138" t="str">
            <v>Cladocera</v>
          </cell>
          <cell r="J1138" t="str">
            <v>neonates</v>
          </cell>
          <cell r="K1138" t="str">
            <v>immobilization</v>
          </cell>
          <cell r="L1138" t="str">
            <v>EC50</v>
          </cell>
          <cell r="M1138" t="str">
            <v>Not indicated</v>
          </cell>
          <cell r="N1138" t="str">
            <v>Measured - beginning and end</v>
          </cell>
          <cell r="O1138" t="str">
            <v>static</v>
          </cell>
          <cell r="P1138" t="str">
            <v>Acute</v>
          </cell>
          <cell r="Q1138" t="str">
            <v>48-hr</v>
          </cell>
          <cell r="R1138" t="str">
            <v>half dose of food at test initiation</v>
          </cell>
          <cell r="S1138" t="str">
            <v>S-USEPA soft water no NaHCO3; PIPBS buffer added</v>
          </cell>
          <cell r="T1138" t="str">
            <v>MLR</v>
          </cell>
          <cell r="U1138">
            <v>25</v>
          </cell>
          <cell r="V1138">
            <v>8</v>
          </cell>
          <cell r="W1138" t="str">
            <v/>
          </cell>
          <cell r="X1138" t="str">
            <v/>
          </cell>
          <cell r="Y1138">
            <v>73</v>
          </cell>
          <cell r="Z1138" t="str">
            <v/>
          </cell>
          <cell r="AA1138">
            <v>0.5</v>
          </cell>
          <cell r="AB1138">
            <v>10</v>
          </cell>
          <cell r="AC1138">
            <v>7.24</v>
          </cell>
          <cell r="AD1138">
            <v>6.3</v>
          </cell>
          <cell r="AE1138">
            <v>13.7</v>
          </cell>
          <cell r="AF1138">
            <v>1.0900000000000001</v>
          </cell>
          <cell r="AG1138">
            <v>42.6</v>
          </cell>
          <cell r="AH1138">
            <v>1</v>
          </cell>
          <cell r="AI1138">
            <v>0.5</v>
          </cell>
          <cell r="AJ1138">
            <v>44</v>
          </cell>
        </row>
        <row r="1139">
          <cell r="B1139" t="str">
            <v>A1040CeduEC50</v>
          </cell>
          <cell r="C1139" t="str">
            <v>Vera et al. 2014</v>
          </cell>
          <cell r="D1139">
            <v>2014</v>
          </cell>
          <cell r="E1139" t="str">
            <v>Ceriodaphnia dubia</v>
          </cell>
          <cell r="F1139" t="str">
            <v xml:space="preserve">Ceriodaphnia </v>
          </cell>
          <cell r="G1139" t="str">
            <v>dubia</v>
          </cell>
          <cell r="H1139"/>
          <cell r="I1139" t="str">
            <v>Cladocera</v>
          </cell>
          <cell r="J1139" t="str">
            <v>neonates</v>
          </cell>
          <cell r="K1139" t="str">
            <v>immobilization</v>
          </cell>
          <cell r="L1139" t="str">
            <v>EC50</v>
          </cell>
          <cell r="M1139" t="str">
            <v>Not indicated</v>
          </cell>
          <cell r="N1139" t="str">
            <v>Measured - beginning and end</v>
          </cell>
          <cell r="O1139" t="str">
            <v>static</v>
          </cell>
          <cell r="P1139" t="str">
            <v>Acute</v>
          </cell>
          <cell r="Q1139" t="str">
            <v>48-hr</v>
          </cell>
          <cell r="R1139" t="str">
            <v>half dose of food at test initiation</v>
          </cell>
          <cell r="S1139" t="str">
            <v>S-USEPA soft water no NaHCO3; PIPBS buffer added</v>
          </cell>
          <cell r="T1139" t="str">
            <v>MLR</v>
          </cell>
          <cell r="U1139">
            <v>25</v>
          </cell>
          <cell r="V1139">
            <v>8.5</v>
          </cell>
          <cell r="W1139" t="str">
            <v/>
          </cell>
          <cell r="X1139" t="str">
            <v/>
          </cell>
          <cell r="Y1139">
            <v>34</v>
          </cell>
          <cell r="Z1139" t="str">
            <v/>
          </cell>
          <cell r="AA1139">
            <v>0.5</v>
          </cell>
          <cell r="AB1139">
            <v>10</v>
          </cell>
          <cell r="AC1139">
            <v>7.24</v>
          </cell>
          <cell r="AD1139">
            <v>6.3</v>
          </cell>
          <cell r="AE1139">
            <v>13.7</v>
          </cell>
          <cell r="AF1139">
            <v>1.0900000000000001</v>
          </cell>
          <cell r="AG1139">
            <v>42.6</v>
          </cell>
          <cell r="AH1139">
            <v>1</v>
          </cell>
          <cell r="AI1139">
            <v>0.5</v>
          </cell>
          <cell r="AJ1139">
            <v>44</v>
          </cell>
        </row>
        <row r="1140">
          <cell r="B1140" t="str">
            <v>C1041ActrEC20</v>
          </cell>
          <cell r="C1140" t="str">
            <v>Wang et al. 2014</v>
          </cell>
          <cell r="D1140">
            <v>2014</v>
          </cell>
          <cell r="E1140" t="str">
            <v>Acipenser transmontanus</v>
          </cell>
          <cell r="F1140" t="str">
            <v xml:space="preserve">Acipenser </v>
          </cell>
          <cell r="G1140" t="str">
            <v>transmontanus</v>
          </cell>
          <cell r="H1140"/>
          <cell r="I1140" t="str">
            <v>fish</v>
          </cell>
          <cell r="J1140" t="str">
            <v>2 dph</v>
          </cell>
          <cell r="K1140" t="str">
            <v>growth (weight)</v>
          </cell>
          <cell r="L1140" t="str">
            <v>EC20</v>
          </cell>
          <cell r="M1140" t="str">
            <v>ZnCl2</v>
          </cell>
          <cell r="N1140" t="str">
            <v>Measured - weekly composite samples</v>
          </cell>
          <cell r="O1140" t="str">
            <v>flow through</v>
          </cell>
          <cell r="P1140" t="str">
            <v>Chronic</v>
          </cell>
          <cell r="Q1140" t="str">
            <v>53-d</v>
          </cell>
          <cell r="R1140" t="str">
            <v>Ramped diet - brine shrimp nauplii, then oligochaetes</v>
          </cell>
          <cell r="S1140" t="str">
            <v>W-Columbia well water diluted with deionized water</v>
          </cell>
          <cell r="T1140"/>
          <cell r="U1140">
            <v>15</v>
          </cell>
          <cell r="V1140">
            <v>8</v>
          </cell>
          <cell r="W1140" t="str">
            <v/>
          </cell>
          <cell r="X1140" t="str">
            <v/>
          </cell>
          <cell r="Y1140">
            <v>99</v>
          </cell>
          <cell r="Z1140" t="str">
            <v/>
          </cell>
          <cell r="AA1140">
            <v>0.4</v>
          </cell>
          <cell r="AB1140">
            <v>10</v>
          </cell>
          <cell r="AC1140">
            <v>26.5</v>
          </cell>
          <cell r="AD1140">
            <v>8.9499999999999993</v>
          </cell>
          <cell r="AE1140">
            <v>9.25</v>
          </cell>
          <cell r="AF1140">
            <v>0.9</v>
          </cell>
          <cell r="AG1140">
            <v>18</v>
          </cell>
          <cell r="AH1140">
            <v>11</v>
          </cell>
          <cell r="AI1140">
            <v>90</v>
          </cell>
          <cell r="AJ1140">
            <v>100</v>
          </cell>
        </row>
        <row r="1141">
          <cell r="B1141" t="str">
            <v>C1042ActrEC20</v>
          </cell>
          <cell r="C1141" t="str">
            <v>Wang et al. 2014</v>
          </cell>
          <cell r="D1141">
            <v>2014</v>
          </cell>
          <cell r="E1141" t="str">
            <v>Acipenser transmontanus</v>
          </cell>
          <cell r="F1141" t="str">
            <v xml:space="preserve">Acipenser </v>
          </cell>
          <cell r="G1141" t="str">
            <v>transmontanus</v>
          </cell>
          <cell r="H1141"/>
          <cell r="I1141" t="str">
            <v>fish</v>
          </cell>
          <cell r="J1141" t="str">
            <v>2 dph</v>
          </cell>
          <cell r="K1141" t="str">
            <v>growth (length)</v>
          </cell>
          <cell r="L1141" t="str">
            <v>EC20</v>
          </cell>
          <cell r="M1141" t="str">
            <v>ZnCl2</v>
          </cell>
          <cell r="N1141" t="str">
            <v>Measured - weekly composite samples</v>
          </cell>
          <cell r="O1141" t="str">
            <v>flow through</v>
          </cell>
          <cell r="P1141" t="str">
            <v>Chronic</v>
          </cell>
          <cell r="Q1141" t="str">
            <v>28-d</v>
          </cell>
          <cell r="R1141" t="str">
            <v>Ramped diet - brine shrimp nauplii, then oligochaetes</v>
          </cell>
          <cell r="S1141" t="str">
            <v>W-Columbia well water diluted with deionized water</v>
          </cell>
          <cell r="T1141"/>
          <cell r="U1141">
            <v>15</v>
          </cell>
          <cell r="V1141">
            <v>8</v>
          </cell>
          <cell r="W1141" t="str">
            <v/>
          </cell>
          <cell r="X1141" t="str">
            <v/>
          </cell>
          <cell r="Y1141">
            <v>332</v>
          </cell>
          <cell r="Z1141" t="str">
            <v/>
          </cell>
          <cell r="AA1141">
            <v>0.4</v>
          </cell>
          <cell r="AB1141">
            <v>10</v>
          </cell>
          <cell r="AC1141">
            <v>26.5</v>
          </cell>
          <cell r="AD1141">
            <v>8.9499999999999993</v>
          </cell>
          <cell r="AE1141">
            <v>9.25</v>
          </cell>
          <cell r="AF1141">
            <v>0.9</v>
          </cell>
          <cell r="AG1141">
            <v>18</v>
          </cell>
          <cell r="AH1141">
            <v>11</v>
          </cell>
          <cell r="AI1141">
            <v>90</v>
          </cell>
          <cell r="AJ1141">
            <v>100</v>
          </cell>
        </row>
        <row r="1142">
          <cell r="B1142" t="str">
            <v>C1043ActrEC20</v>
          </cell>
          <cell r="C1142" t="str">
            <v>Wang et al. 2014</v>
          </cell>
          <cell r="D1142">
            <v>2014</v>
          </cell>
          <cell r="E1142" t="str">
            <v>Acipenser transmontanus</v>
          </cell>
          <cell r="F1142" t="str">
            <v xml:space="preserve">Acipenser </v>
          </cell>
          <cell r="G1142" t="str">
            <v>transmontanus</v>
          </cell>
          <cell r="H1142"/>
          <cell r="I1142" t="str">
            <v>fish</v>
          </cell>
          <cell r="J1142" t="str">
            <v>2 dph</v>
          </cell>
          <cell r="K1142" t="str">
            <v>survival</v>
          </cell>
          <cell r="L1142" t="str">
            <v>EC20</v>
          </cell>
          <cell r="M1142" t="str">
            <v>ZnCl2</v>
          </cell>
          <cell r="N1142" t="str">
            <v>Measured - weekly composite samples</v>
          </cell>
          <cell r="O1142" t="str">
            <v>flow through</v>
          </cell>
          <cell r="P1142" t="str">
            <v>Chronic</v>
          </cell>
          <cell r="Q1142" t="str">
            <v>14-d</v>
          </cell>
          <cell r="R1142" t="str">
            <v>Ramped diet - brine shrimp nauplii, then oligochaetes</v>
          </cell>
          <cell r="S1142" t="str">
            <v>W-Columbia well water diluted with deionized water</v>
          </cell>
          <cell r="T1142"/>
          <cell r="U1142">
            <v>15</v>
          </cell>
          <cell r="V1142">
            <v>8</v>
          </cell>
          <cell r="W1142" t="str">
            <v>&gt;</v>
          </cell>
          <cell r="X1142" t="str">
            <v/>
          </cell>
          <cell r="Y1142">
            <v>369</v>
          </cell>
          <cell r="Z1142" t="str">
            <v/>
          </cell>
          <cell r="AA1142">
            <v>0.4</v>
          </cell>
          <cell r="AB1142">
            <v>10</v>
          </cell>
          <cell r="AC1142">
            <v>26.5</v>
          </cell>
          <cell r="AD1142">
            <v>8.9499999999999993</v>
          </cell>
          <cell r="AE1142">
            <v>9.25</v>
          </cell>
          <cell r="AF1142">
            <v>0.9</v>
          </cell>
          <cell r="AG1142">
            <v>18</v>
          </cell>
          <cell r="AH1142">
            <v>11</v>
          </cell>
          <cell r="AI1142">
            <v>90</v>
          </cell>
          <cell r="AJ1142">
            <v>100</v>
          </cell>
        </row>
        <row r="1143">
          <cell r="B1143" t="str">
            <v>C1044ActrEC20</v>
          </cell>
          <cell r="C1143" t="str">
            <v>Wang et al. 2014</v>
          </cell>
          <cell r="D1143">
            <v>2014</v>
          </cell>
          <cell r="E1143" t="str">
            <v>Acipenser transmontanus</v>
          </cell>
          <cell r="F1143" t="str">
            <v xml:space="preserve">Acipenser </v>
          </cell>
          <cell r="G1143" t="str">
            <v>transmontanus</v>
          </cell>
          <cell r="H1143"/>
          <cell r="I1143" t="str">
            <v>fish</v>
          </cell>
          <cell r="J1143" t="str">
            <v>27 dph</v>
          </cell>
          <cell r="K1143" t="str">
            <v>biomass</v>
          </cell>
          <cell r="L1143" t="str">
            <v>EC20</v>
          </cell>
          <cell r="M1143" t="str">
            <v>ZnCl2</v>
          </cell>
          <cell r="N1143" t="str">
            <v>Measured - weekly composite samples</v>
          </cell>
          <cell r="O1143" t="str">
            <v>flow through</v>
          </cell>
          <cell r="P1143" t="str">
            <v>Chronic</v>
          </cell>
          <cell r="Q1143" t="str">
            <v>28-d</v>
          </cell>
          <cell r="R1143" t="str">
            <v>Ramped diet - brine shrimp nauplii, then oligochaetes</v>
          </cell>
          <cell r="S1143" t="str">
            <v>W-Columbia well water diluted with deionized water</v>
          </cell>
          <cell r="T1143"/>
          <cell r="U1143">
            <v>15</v>
          </cell>
          <cell r="V1143">
            <v>8</v>
          </cell>
          <cell r="W1143" t="str">
            <v/>
          </cell>
          <cell r="X1143" t="str">
            <v/>
          </cell>
          <cell r="Y1143">
            <v>203</v>
          </cell>
          <cell r="Z1143" t="str">
            <v/>
          </cell>
          <cell r="AA1143">
            <v>0.4</v>
          </cell>
          <cell r="AB1143">
            <v>10</v>
          </cell>
          <cell r="AC1143">
            <v>26.5</v>
          </cell>
          <cell r="AD1143">
            <v>8.9499999999999993</v>
          </cell>
          <cell r="AE1143">
            <v>9.25</v>
          </cell>
          <cell r="AF1143">
            <v>0.9</v>
          </cell>
          <cell r="AG1143">
            <v>18</v>
          </cell>
          <cell r="AH1143">
            <v>11</v>
          </cell>
          <cell r="AI1143">
            <v>90</v>
          </cell>
          <cell r="AJ1143">
            <v>100</v>
          </cell>
        </row>
        <row r="1144">
          <cell r="B1144" t="str">
            <v>C1045ActrEC20</v>
          </cell>
          <cell r="C1144" t="str">
            <v>Wang et al. 2014</v>
          </cell>
          <cell r="D1144">
            <v>2014</v>
          </cell>
          <cell r="E1144" t="str">
            <v>Acipenser transmontanus</v>
          </cell>
          <cell r="F1144" t="str">
            <v xml:space="preserve">Acipenser </v>
          </cell>
          <cell r="G1144" t="str">
            <v>transmontanus</v>
          </cell>
          <cell r="H1144"/>
          <cell r="I1144" t="str">
            <v>fish</v>
          </cell>
          <cell r="J1144" t="str">
            <v>27 dph</v>
          </cell>
          <cell r="K1144" t="str">
            <v>growth (weight)</v>
          </cell>
          <cell r="L1144" t="str">
            <v>EC20</v>
          </cell>
          <cell r="M1144" t="str">
            <v>ZnCl2</v>
          </cell>
          <cell r="N1144" t="str">
            <v>Measured - weekly composite samples</v>
          </cell>
          <cell r="O1144" t="str">
            <v>flow through</v>
          </cell>
          <cell r="P1144" t="str">
            <v>Chronic</v>
          </cell>
          <cell r="Q1144" t="str">
            <v>28-d</v>
          </cell>
          <cell r="R1144" t="str">
            <v>Ramped diet - brine shrimp nauplii, then oligochaetes</v>
          </cell>
          <cell r="S1144" t="str">
            <v>W-Columbia well water diluted with deionized water</v>
          </cell>
          <cell r="T1144"/>
          <cell r="U1144">
            <v>15</v>
          </cell>
          <cell r="V1144">
            <v>8</v>
          </cell>
          <cell r="W1144" t="str">
            <v/>
          </cell>
          <cell r="X1144" t="str">
            <v/>
          </cell>
          <cell r="Y1144">
            <v>239</v>
          </cell>
          <cell r="Z1144" t="str">
            <v/>
          </cell>
          <cell r="AA1144">
            <v>0.4</v>
          </cell>
          <cell r="AB1144">
            <v>10</v>
          </cell>
          <cell r="AC1144">
            <v>26.5</v>
          </cell>
          <cell r="AD1144">
            <v>8.9499999999999993</v>
          </cell>
          <cell r="AE1144">
            <v>9.25</v>
          </cell>
          <cell r="AF1144">
            <v>0.9</v>
          </cell>
          <cell r="AG1144">
            <v>18</v>
          </cell>
          <cell r="AH1144">
            <v>11</v>
          </cell>
          <cell r="AI1144">
            <v>90</v>
          </cell>
          <cell r="AJ1144">
            <v>100</v>
          </cell>
        </row>
        <row r="1145">
          <cell r="B1145" t="str">
            <v>C1046ActrEC20</v>
          </cell>
          <cell r="C1145" t="str">
            <v>Wang et al. 2014</v>
          </cell>
          <cell r="D1145">
            <v>2014</v>
          </cell>
          <cell r="E1145" t="str">
            <v>Acipenser transmontanus</v>
          </cell>
          <cell r="F1145" t="str">
            <v xml:space="preserve">Acipenser </v>
          </cell>
          <cell r="G1145" t="str">
            <v>transmontanus</v>
          </cell>
          <cell r="H1145"/>
          <cell r="I1145" t="str">
            <v>fish</v>
          </cell>
          <cell r="J1145" t="str">
            <v>27 dph</v>
          </cell>
          <cell r="K1145" t="str">
            <v>growth (length)</v>
          </cell>
          <cell r="L1145" t="str">
            <v>EC20</v>
          </cell>
          <cell r="M1145" t="str">
            <v>ZnCl2</v>
          </cell>
          <cell r="N1145" t="str">
            <v>Measured - weekly composite samples</v>
          </cell>
          <cell r="O1145" t="str">
            <v>flow through</v>
          </cell>
          <cell r="P1145" t="str">
            <v>Chronic</v>
          </cell>
          <cell r="Q1145" t="str">
            <v>28-d</v>
          </cell>
          <cell r="R1145" t="str">
            <v>Ramped diet - brine shrimp nauplii, then oligochaetes</v>
          </cell>
          <cell r="S1145" t="str">
            <v>W-Columbia well water diluted with deionized water</v>
          </cell>
          <cell r="T1145"/>
          <cell r="U1145">
            <v>15</v>
          </cell>
          <cell r="V1145">
            <v>8</v>
          </cell>
          <cell r="W1145" t="str">
            <v/>
          </cell>
          <cell r="X1145" t="str">
            <v/>
          </cell>
          <cell r="Y1145">
            <v>356</v>
          </cell>
          <cell r="Z1145" t="str">
            <v/>
          </cell>
          <cell r="AA1145">
            <v>0.4</v>
          </cell>
          <cell r="AB1145">
            <v>10</v>
          </cell>
          <cell r="AC1145">
            <v>26.5</v>
          </cell>
          <cell r="AD1145">
            <v>8.9499999999999993</v>
          </cell>
          <cell r="AE1145">
            <v>9.25</v>
          </cell>
          <cell r="AF1145">
            <v>0.9</v>
          </cell>
          <cell r="AG1145">
            <v>18</v>
          </cell>
          <cell r="AH1145">
            <v>11</v>
          </cell>
          <cell r="AI1145">
            <v>90</v>
          </cell>
          <cell r="AJ1145">
            <v>100</v>
          </cell>
        </row>
        <row r="1146">
          <cell r="B1146" t="str">
            <v>C1047ActrEC20</v>
          </cell>
          <cell r="C1146" t="str">
            <v>Wang et al. 2014</v>
          </cell>
          <cell r="D1146">
            <v>2014</v>
          </cell>
          <cell r="E1146" t="str">
            <v>Acipenser transmontanus</v>
          </cell>
          <cell r="F1146" t="str">
            <v xml:space="preserve">Acipenser </v>
          </cell>
          <cell r="G1146" t="str">
            <v>transmontanus</v>
          </cell>
          <cell r="H1146"/>
          <cell r="I1146" t="str">
            <v>fish</v>
          </cell>
          <cell r="J1146" t="str">
            <v>27 dph</v>
          </cell>
          <cell r="K1146" t="str">
            <v>survival</v>
          </cell>
          <cell r="L1146" t="str">
            <v>EC20</v>
          </cell>
          <cell r="M1146" t="str">
            <v>ZnCl2</v>
          </cell>
          <cell r="N1146" t="str">
            <v>Measured - weekly composite samples</v>
          </cell>
          <cell r="O1146" t="str">
            <v>flow through</v>
          </cell>
          <cell r="P1146" t="str">
            <v>Chronic</v>
          </cell>
          <cell r="Q1146" t="str">
            <v>28-d</v>
          </cell>
          <cell r="R1146" t="str">
            <v>Ramped diet - brine shrimp nauplii, then oligochaetes</v>
          </cell>
          <cell r="S1146" t="str">
            <v>W-Columbia well water diluted with deionized water</v>
          </cell>
          <cell r="T1146"/>
          <cell r="U1146">
            <v>15</v>
          </cell>
          <cell r="V1146">
            <v>8</v>
          </cell>
          <cell r="W1146" t="str">
            <v/>
          </cell>
          <cell r="X1146" t="str">
            <v/>
          </cell>
          <cell r="Y1146">
            <v>248</v>
          </cell>
          <cell r="Z1146" t="str">
            <v/>
          </cell>
          <cell r="AA1146">
            <v>0.4</v>
          </cell>
          <cell r="AB1146">
            <v>10</v>
          </cell>
          <cell r="AC1146">
            <v>26.5</v>
          </cell>
          <cell r="AD1146">
            <v>8.9499999999999993</v>
          </cell>
          <cell r="AE1146">
            <v>9.25</v>
          </cell>
          <cell r="AF1146">
            <v>0.9</v>
          </cell>
          <cell r="AG1146">
            <v>18</v>
          </cell>
          <cell r="AH1146">
            <v>11</v>
          </cell>
          <cell r="AI1146">
            <v>90</v>
          </cell>
          <cell r="AJ1146">
            <v>100</v>
          </cell>
        </row>
        <row r="1147">
          <cell r="B1147" t="str">
            <v>C1048OnmyEC20</v>
          </cell>
          <cell r="C1147" t="str">
            <v>Wang et al. 2014</v>
          </cell>
          <cell r="D1147">
            <v>2014</v>
          </cell>
          <cell r="E1147" t="str">
            <v>Oncorhynchus mykiss</v>
          </cell>
          <cell r="F1147" t="str">
            <v xml:space="preserve">Oncorhynchus </v>
          </cell>
          <cell r="G1147" t="str">
            <v>mykiss</v>
          </cell>
          <cell r="H1147"/>
          <cell r="I1147" t="str">
            <v>fish</v>
          </cell>
          <cell r="J1147" t="str">
            <v>1 dph</v>
          </cell>
          <cell r="K1147" t="str">
            <v>survival</v>
          </cell>
          <cell r="L1147" t="str">
            <v>EC20</v>
          </cell>
          <cell r="M1147" t="str">
            <v>ZnCl2</v>
          </cell>
          <cell r="N1147" t="str">
            <v>Measured - weekly composite samples</v>
          </cell>
          <cell r="O1147" t="str">
            <v>flow through</v>
          </cell>
          <cell r="P1147" t="str">
            <v>Chronic</v>
          </cell>
          <cell r="Q1147" t="str">
            <v>21-d</v>
          </cell>
          <cell r="R1147" t="str">
            <v>Ramped diet - brine shrimp nauplii, then oligochaetes</v>
          </cell>
          <cell r="S1147" t="str">
            <v>W-Columbia well water diluted with deionized water</v>
          </cell>
          <cell r="T1147"/>
          <cell r="U1147">
            <v>12</v>
          </cell>
          <cell r="V1147">
            <v>8</v>
          </cell>
          <cell r="W1147" t="str">
            <v>&gt;</v>
          </cell>
          <cell r="X1147" t="str">
            <v/>
          </cell>
          <cell r="Y1147">
            <v>753</v>
          </cell>
          <cell r="Z1147" t="str">
            <v/>
          </cell>
          <cell r="AA1147">
            <v>0.4</v>
          </cell>
          <cell r="AB1147">
            <v>10</v>
          </cell>
          <cell r="AC1147">
            <v>26.5</v>
          </cell>
          <cell r="AD1147">
            <v>8.9499999999999993</v>
          </cell>
          <cell r="AE1147">
            <v>9.25</v>
          </cell>
          <cell r="AF1147">
            <v>0.9</v>
          </cell>
          <cell r="AG1147">
            <v>18</v>
          </cell>
          <cell r="AH1147">
            <v>11</v>
          </cell>
          <cell r="AI1147">
            <v>90</v>
          </cell>
          <cell r="AJ1147">
            <v>100</v>
          </cell>
        </row>
        <row r="1148">
          <cell r="B1148" t="str">
            <v>C1049OnmyEC20</v>
          </cell>
          <cell r="C1148" t="str">
            <v>Wang et al. 2014</v>
          </cell>
          <cell r="D1148">
            <v>2014</v>
          </cell>
          <cell r="E1148" t="str">
            <v>Oncorhynchus mykiss</v>
          </cell>
          <cell r="F1148" t="str">
            <v xml:space="preserve">Oncorhynchus </v>
          </cell>
          <cell r="G1148" t="str">
            <v>mykiss</v>
          </cell>
          <cell r="H1148"/>
          <cell r="I1148" t="str">
            <v>fish</v>
          </cell>
          <cell r="J1148" t="str">
            <v>1 dph</v>
          </cell>
          <cell r="K1148" t="str">
            <v>survival</v>
          </cell>
          <cell r="L1148" t="str">
            <v>EC20</v>
          </cell>
          <cell r="M1148" t="str">
            <v>ZnCl2</v>
          </cell>
          <cell r="N1148" t="str">
            <v>Measured - weekly composite samples</v>
          </cell>
          <cell r="O1148" t="str">
            <v>flow through</v>
          </cell>
          <cell r="P1148" t="str">
            <v>Chronic</v>
          </cell>
          <cell r="Q1148" t="str">
            <v>52-d</v>
          </cell>
          <cell r="R1148" t="str">
            <v>Ramped diet - brine shrimp nauplii, then oligochaetes</v>
          </cell>
          <cell r="S1148" t="str">
            <v>W-Columbia well water diluted with deionized water</v>
          </cell>
          <cell r="T1148"/>
          <cell r="U1148">
            <v>12</v>
          </cell>
          <cell r="V1148">
            <v>8</v>
          </cell>
          <cell r="W1148" t="str">
            <v>&gt;</v>
          </cell>
          <cell r="X1148" t="str">
            <v/>
          </cell>
          <cell r="Y1148">
            <v>755</v>
          </cell>
          <cell r="Z1148" t="str">
            <v/>
          </cell>
          <cell r="AA1148">
            <v>0.4</v>
          </cell>
          <cell r="AB1148">
            <v>10</v>
          </cell>
          <cell r="AC1148">
            <v>26.5</v>
          </cell>
          <cell r="AD1148">
            <v>8.9499999999999993</v>
          </cell>
          <cell r="AE1148">
            <v>9.25</v>
          </cell>
          <cell r="AF1148">
            <v>0.9</v>
          </cell>
          <cell r="AG1148">
            <v>18</v>
          </cell>
          <cell r="AH1148">
            <v>11</v>
          </cell>
          <cell r="AI1148">
            <v>90</v>
          </cell>
          <cell r="AJ1148">
            <v>100</v>
          </cell>
        </row>
        <row r="1149">
          <cell r="B1149" t="str">
            <v>C1050OnmyEC20</v>
          </cell>
          <cell r="C1149" t="str">
            <v>Wang et al. 2014</v>
          </cell>
          <cell r="D1149">
            <v>2014</v>
          </cell>
          <cell r="E1149" t="str">
            <v>Oncorhynchus mykiss</v>
          </cell>
          <cell r="F1149" t="str">
            <v xml:space="preserve">Oncorhynchus </v>
          </cell>
          <cell r="G1149" t="str">
            <v>mykiss</v>
          </cell>
          <cell r="H1149"/>
          <cell r="I1149" t="str">
            <v>fish</v>
          </cell>
          <cell r="J1149" t="str">
            <v>1 dph</v>
          </cell>
          <cell r="K1149" t="str">
            <v>growth (length)</v>
          </cell>
          <cell r="L1149" t="str">
            <v>EC20</v>
          </cell>
          <cell r="M1149" t="str">
            <v>ZnCl2</v>
          </cell>
          <cell r="N1149" t="str">
            <v>Measured - weekly composite samples</v>
          </cell>
          <cell r="O1149" t="str">
            <v>flow through</v>
          </cell>
          <cell r="P1149" t="str">
            <v>Chronic</v>
          </cell>
          <cell r="Q1149" t="str">
            <v>21-d</v>
          </cell>
          <cell r="R1149" t="str">
            <v>Ramped diet - brine shrimp nauplii, then oligochaetes</v>
          </cell>
          <cell r="S1149" t="str">
            <v>W-Columbia well water diluted with deionized water</v>
          </cell>
          <cell r="T1149"/>
          <cell r="U1149">
            <v>12</v>
          </cell>
          <cell r="V1149">
            <v>8</v>
          </cell>
          <cell r="W1149" t="str">
            <v>&gt;</v>
          </cell>
          <cell r="X1149" t="str">
            <v/>
          </cell>
          <cell r="Y1149">
            <v>753</v>
          </cell>
          <cell r="Z1149" t="str">
            <v/>
          </cell>
          <cell r="AA1149">
            <v>0.4</v>
          </cell>
          <cell r="AB1149">
            <v>10</v>
          </cell>
          <cell r="AC1149">
            <v>26.5</v>
          </cell>
          <cell r="AD1149">
            <v>8.9499999999999993</v>
          </cell>
          <cell r="AE1149">
            <v>9.25</v>
          </cell>
          <cell r="AF1149">
            <v>0.9</v>
          </cell>
          <cell r="AG1149">
            <v>18</v>
          </cell>
          <cell r="AH1149">
            <v>11</v>
          </cell>
          <cell r="AI1149">
            <v>90</v>
          </cell>
          <cell r="AJ1149">
            <v>100</v>
          </cell>
        </row>
        <row r="1150">
          <cell r="B1150" t="str">
            <v>C1051OnmyEC20</v>
          </cell>
          <cell r="C1150" t="str">
            <v>Wang et al. 2014</v>
          </cell>
          <cell r="D1150">
            <v>2014</v>
          </cell>
          <cell r="E1150" t="str">
            <v>Oncorhynchus mykiss</v>
          </cell>
          <cell r="F1150" t="str">
            <v xml:space="preserve">Oncorhynchus </v>
          </cell>
          <cell r="G1150" t="str">
            <v>mykiss</v>
          </cell>
          <cell r="H1150"/>
          <cell r="I1150" t="str">
            <v>fish</v>
          </cell>
          <cell r="J1150" t="str">
            <v>1 dph</v>
          </cell>
          <cell r="K1150" t="str">
            <v>growth (length)</v>
          </cell>
          <cell r="L1150" t="str">
            <v>EC20</v>
          </cell>
          <cell r="M1150" t="str">
            <v>ZnCl2</v>
          </cell>
          <cell r="N1150" t="str">
            <v>Measured - weekly composite samples</v>
          </cell>
          <cell r="O1150" t="str">
            <v>flow through</v>
          </cell>
          <cell r="P1150" t="str">
            <v>Chronic</v>
          </cell>
          <cell r="Q1150" t="str">
            <v>52-d</v>
          </cell>
          <cell r="R1150" t="str">
            <v>Ramped diet - brine shrimp nauplii, then oligochaetes</v>
          </cell>
          <cell r="S1150" t="str">
            <v>W-Columbia well water diluted with deionized water</v>
          </cell>
          <cell r="T1150"/>
          <cell r="U1150">
            <v>12</v>
          </cell>
          <cell r="V1150">
            <v>8</v>
          </cell>
          <cell r="W1150" t="str">
            <v>&gt;</v>
          </cell>
          <cell r="X1150" t="str">
            <v/>
          </cell>
          <cell r="Y1150">
            <v>755</v>
          </cell>
          <cell r="Z1150" t="str">
            <v/>
          </cell>
          <cell r="AA1150">
            <v>0.4</v>
          </cell>
          <cell r="AB1150">
            <v>10</v>
          </cell>
          <cell r="AC1150">
            <v>26.5</v>
          </cell>
          <cell r="AD1150">
            <v>8.9499999999999993</v>
          </cell>
          <cell r="AE1150">
            <v>9.25</v>
          </cell>
          <cell r="AF1150">
            <v>0.9</v>
          </cell>
          <cell r="AG1150">
            <v>18</v>
          </cell>
          <cell r="AH1150">
            <v>11</v>
          </cell>
          <cell r="AI1150">
            <v>90</v>
          </cell>
          <cell r="AJ1150">
            <v>100</v>
          </cell>
        </row>
        <row r="1151">
          <cell r="B1151" t="str">
            <v>C1052OnmyEC20</v>
          </cell>
          <cell r="C1151" t="str">
            <v>Wang et al. 2014</v>
          </cell>
          <cell r="D1151">
            <v>2014</v>
          </cell>
          <cell r="E1151" t="str">
            <v>Oncorhynchus mykiss</v>
          </cell>
          <cell r="F1151" t="str">
            <v xml:space="preserve">Oncorhynchus </v>
          </cell>
          <cell r="G1151" t="str">
            <v>mykiss</v>
          </cell>
          <cell r="H1151"/>
          <cell r="I1151" t="str">
            <v>fish</v>
          </cell>
          <cell r="J1151" t="str">
            <v>1 dph</v>
          </cell>
          <cell r="K1151" t="str">
            <v>growth (weight)</v>
          </cell>
          <cell r="L1151" t="str">
            <v>EC20</v>
          </cell>
          <cell r="M1151" t="str">
            <v>ZnCl2</v>
          </cell>
          <cell r="N1151" t="str">
            <v>Measured - weekly composite samples</v>
          </cell>
          <cell r="O1151" t="str">
            <v>flow through</v>
          </cell>
          <cell r="P1151" t="str">
            <v>Chronic</v>
          </cell>
          <cell r="Q1151" t="str">
            <v>21-d</v>
          </cell>
          <cell r="R1151" t="str">
            <v>Ramped diet - brine shrimp nauplii, then oligochaetes</v>
          </cell>
          <cell r="S1151" t="str">
            <v>W-Columbia well water diluted with deionized water</v>
          </cell>
          <cell r="T1151"/>
          <cell r="U1151">
            <v>12</v>
          </cell>
          <cell r="V1151">
            <v>8</v>
          </cell>
          <cell r="W1151" t="str">
            <v>&gt;</v>
          </cell>
          <cell r="X1151" t="str">
            <v/>
          </cell>
          <cell r="Y1151">
            <v>753</v>
          </cell>
          <cell r="Z1151" t="str">
            <v/>
          </cell>
          <cell r="AA1151">
            <v>0.4</v>
          </cell>
          <cell r="AB1151">
            <v>10</v>
          </cell>
          <cell r="AC1151">
            <v>26.5</v>
          </cell>
          <cell r="AD1151">
            <v>8.9499999999999993</v>
          </cell>
          <cell r="AE1151">
            <v>9.25</v>
          </cell>
          <cell r="AF1151">
            <v>0.9</v>
          </cell>
          <cell r="AG1151">
            <v>18</v>
          </cell>
          <cell r="AH1151">
            <v>11</v>
          </cell>
          <cell r="AI1151">
            <v>90</v>
          </cell>
          <cell r="AJ1151">
            <v>100</v>
          </cell>
        </row>
        <row r="1152">
          <cell r="B1152" t="str">
            <v>C1053OnmyEC20</v>
          </cell>
          <cell r="C1152" t="str">
            <v>Wang et al. 2014</v>
          </cell>
          <cell r="D1152">
            <v>2014</v>
          </cell>
          <cell r="E1152" t="str">
            <v>Oncorhynchus mykiss</v>
          </cell>
          <cell r="F1152" t="str">
            <v xml:space="preserve">Oncorhynchus </v>
          </cell>
          <cell r="G1152" t="str">
            <v>mykiss</v>
          </cell>
          <cell r="H1152"/>
          <cell r="I1152" t="str">
            <v>fish</v>
          </cell>
          <cell r="J1152" t="str">
            <v>1 dph</v>
          </cell>
          <cell r="K1152" t="str">
            <v>growth (weight)</v>
          </cell>
          <cell r="L1152" t="str">
            <v>EC20</v>
          </cell>
          <cell r="M1152" t="str">
            <v>ZnCl2</v>
          </cell>
          <cell r="N1152" t="str">
            <v>Measured - weekly composite samples</v>
          </cell>
          <cell r="O1152" t="str">
            <v>flow through</v>
          </cell>
          <cell r="P1152" t="str">
            <v>Chronic</v>
          </cell>
          <cell r="Q1152" t="str">
            <v>52-d</v>
          </cell>
          <cell r="R1152" t="str">
            <v>Ramped diet - brine shrimp nauplii, then oligochaetes</v>
          </cell>
          <cell r="S1152" t="str">
            <v>W-Columbia well water diluted with deionized water</v>
          </cell>
          <cell r="T1152"/>
          <cell r="U1152">
            <v>12</v>
          </cell>
          <cell r="V1152">
            <v>8</v>
          </cell>
          <cell r="W1152" t="str">
            <v>&gt;</v>
          </cell>
          <cell r="X1152" t="str">
            <v/>
          </cell>
          <cell r="Y1152">
            <v>755</v>
          </cell>
          <cell r="Z1152" t="str">
            <v/>
          </cell>
          <cell r="AA1152">
            <v>0.4</v>
          </cell>
          <cell r="AB1152">
            <v>10</v>
          </cell>
          <cell r="AC1152">
            <v>26.5</v>
          </cell>
          <cell r="AD1152">
            <v>8.9499999999999993</v>
          </cell>
          <cell r="AE1152">
            <v>9.25</v>
          </cell>
          <cell r="AF1152">
            <v>0.9</v>
          </cell>
          <cell r="AG1152">
            <v>18</v>
          </cell>
          <cell r="AH1152">
            <v>11</v>
          </cell>
          <cell r="AI1152">
            <v>90</v>
          </cell>
          <cell r="AJ1152">
            <v>100</v>
          </cell>
        </row>
        <row r="1153">
          <cell r="B1153" t="str">
            <v>C1054OnmyEC20</v>
          </cell>
          <cell r="C1153" t="str">
            <v>Wang et al. 2014</v>
          </cell>
          <cell r="D1153">
            <v>2014</v>
          </cell>
          <cell r="E1153" t="str">
            <v>Oncorhynchus mykiss</v>
          </cell>
          <cell r="F1153" t="str">
            <v xml:space="preserve">Oncorhynchus </v>
          </cell>
          <cell r="G1153" t="str">
            <v>mykiss</v>
          </cell>
          <cell r="H1153"/>
          <cell r="I1153" t="str">
            <v>fish</v>
          </cell>
          <cell r="J1153" t="str">
            <v>1 dph</v>
          </cell>
          <cell r="K1153" t="str">
            <v>biomass</v>
          </cell>
          <cell r="L1153" t="str">
            <v>EC20</v>
          </cell>
          <cell r="M1153" t="str">
            <v>ZnCl2</v>
          </cell>
          <cell r="N1153" t="str">
            <v>Measured - weekly composite samples</v>
          </cell>
          <cell r="O1153" t="str">
            <v>flow through</v>
          </cell>
          <cell r="P1153" t="str">
            <v>Chronic</v>
          </cell>
          <cell r="Q1153" t="str">
            <v>21-d</v>
          </cell>
          <cell r="R1153" t="str">
            <v>Ramped diet - brine shrimp nauplii, then oligochaetes</v>
          </cell>
          <cell r="S1153" t="str">
            <v>W-Columbia well water diluted with deionized water</v>
          </cell>
          <cell r="T1153"/>
          <cell r="U1153">
            <v>12</v>
          </cell>
          <cell r="V1153">
            <v>8</v>
          </cell>
          <cell r="W1153" t="str">
            <v>&gt;</v>
          </cell>
          <cell r="X1153" t="str">
            <v/>
          </cell>
          <cell r="Y1153">
            <v>753</v>
          </cell>
          <cell r="Z1153" t="str">
            <v/>
          </cell>
          <cell r="AA1153">
            <v>0.4</v>
          </cell>
          <cell r="AB1153">
            <v>10</v>
          </cell>
          <cell r="AC1153">
            <v>26.5</v>
          </cell>
          <cell r="AD1153">
            <v>8.9499999999999993</v>
          </cell>
          <cell r="AE1153">
            <v>9.25</v>
          </cell>
          <cell r="AF1153">
            <v>0.9</v>
          </cell>
          <cell r="AG1153">
            <v>18</v>
          </cell>
          <cell r="AH1153">
            <v>11</v>
          </cell>
          <cell r="AI1153">
            <v>90</v>
          </cell>
          <cell r="AJ1153">
            <v>100</v>
          </cell>
        </row>
        <row r="1154">
          <cell r="B1154" t="str">
            <v>C1055OnmyEC20</v>
          </cell>
          <cell r="C1154" t="str">
            <v>Wang et al. 2014</v>
          </cell>
          <cell r="D1154">
            <v>2014</v>
          </cell>
          <cell r="E1154" t="str">
            <v>Oncorhynchus mykiss</v>
          </cell>
          <cell r="F1154" t="str">
            <v xml:space="preserve">Oncorhynchus </v>
          </cell>
          <cell r="G1154" t="str">
            <v>mykiss</v>
          </cell>
          <cell r="H1154"/>
          <cell r="I1154" t="str">
            <v>fish</v>
          </cell>
          <cell r="J1154" t="str">
            <v>1 dph</v>
          </cell>
          <cell r="K1154" t="str">
            <v>biomass</v>
          </cell>
          <cell r="L1154" t="str">
            <v>EC20</v>
          </cell>
          <cell r="M1154" t="str">
            <v>ZnCl2</v>
          </cell>
          <cell r="N1154" t="str">
            <v>Measured - weekly composite samples</v>
          </cell>
          <cell r="O1154" t="str">
            <v>flow through</v>
          </cell>
          <cell r="P1154" t="str">
            <v>Chronic</v>
          </cell>
          <cell r="Q1154" t="str">
            <v>52-d</v>
          </cell>
          <cell r="R1154" t="str">
            <v>Ramped diet - brine shrimp nauplii, then oligochaetes</v>
          </cell>
          <cell r="S1154" t="str">
            <v>W-Columbia well water diluted with deionized water</v>
          </cell>
          <cell r="T1154"/>
          <cell r="U1154">
            <v>12</v>
          </cell>
          <cell r="V1154">
            <v>8</v>
          </cell>
          <cell r="W1154" t="str">
            <v>&gt;</v>
          </cell>
          <cell r="X1154" t="str">
            <v/>
          </cell>
          <cell r="Y1154">
            <v>755</v>
          </cell>
          <cell r="Z1154" t="str">
            <v/>
          </cell>
          <cell r="AA1154">
            <v>0.4</v>
          </cell>
          <cell r="AB1154">
            <v>10</v>
          </cell>
          <cell r="AC1154">
            <v>26.5</v>
          </cell>
          <cell r="AD1154">
            <v>8.9499999999999993</v>
          </cell>
          <cell r="AE1154">
            <v>9.25</v>
          </cell>
          <cell r="AF1154">
            <v>0.9</v>
          </cell>
          <cell r="AG1154">
            <v>18</v>
          </cell>
          <cell r="AH1154">
            <v>11</v>
          </cell>
          <cell r="AI1154">
            <v>90</v>
          </cell>
          <cell r="AJ1154">
            <v>100</v>
          </cell>
        </row>
        <row r="1155">
          <cell r="B1155" t="str">
            <v>C1056OnmyEC20</v>
          </cell>
          <cell r="C1155" t="str">
            <v>Wang et al. 2014</v>
          </cell>
          <cell r="D1155">
            <v>2014</v>
          </cell>
          <cell r="E1155" t="str">
            <v>Oncorhynchus mykiss</v>
          </cell>
          <cell r="F1155" t="str">
            <v xml:space="preserve">Oncorhynchus </v>
          </cell>
          <cell r="G1155" t="str">
            <v>mykiss</v>
          </cell>
          <cell r="H1155"/>
          <cell r="I1155" t="str">
            <v>fish</v>
          </cell>
          <cell r="J1155" t="str">
            <v>26 dph</v>
          </cell>
          <cell r="K1155" t="str">
            <v>survival</v>
          </cell>
          <cell r="L1155" t="str">
            <v>EC20</v>
          </cell>
          <cell r="M1155" t="str">
            <v>ZnCl2</v>
          </cell>
          <cell r="N1155" t="str">
            <v>Measured - weekly composite samples</v>
          </cell>
          <cell r="O1155" t="str">
            <v>flow through</v>
          </cell>
          <cell r="P1155" t="str">
            <v>Chronic</v>
          </cell>
          <cell r="Q1155" t="str">
            <v>28-d</v>
          </cell>
          <cell r="R1155" t="str">
            <v>Ramped diet - brine shrimp nauplii, then oligochaetes</v>
          </cell>
          <cell r="S1155" t="str">
            <v>W-Columbia well water diluted with deionized water</v>
          </cell>
          <cell r="T1155" t="str">
            <v>MLR</v>
          </cell>
          <cell r="U1155">
            <v>12</v>
          </cell>
          <cell r="V1155">
            <v>8</v>
          </cell>
          <cell r="W1155" t="str">
            <v/>
          </cell>
          <cell r="X1155" t="str">
            <v/>
          </cell>
          <cell r="Y1155">
            <v>169</v>
          </cell>
          <cell r="Z1155" t="str">
            <v/>
          </cell>
          <cell r="AA1155">
            <v>0.4</v>
          </cell>
          <cell r="AB1155">
            <v>10</v>
          </cell>
          <cell r="AC1155">
            <v>26.5</v>
          </cell>
          <cell r="AD1155">
            <v>8.9499999999999993</v>
          </cell>
          <cell r="AE1155">
            <v>9.25</v>
          </cell>
          <cell r="AF1155">
            <v>0.9</v>
          </cell>
          <cell r="AG1155">
            <v>18</v>
          </cell>
          <cell r="AH1155">
            <v>11</v>
          </cell>
          <cell r="AI1155">
            <v>90</v>
          </cell>
          <cell r="AJ1155">
            <v>100</v>
          </cell>
        </row>
        <row r="1156">
          <cell r="B1156" t="str">
            <v>C1057OnmyEC20</v>
          </cell>
          <cell r="C1156" t="str">
            <v>Wang et al. 2014</v>
          </cell>
          <cell r="D1156">
            <v>2014</v>
          </cell>
          <cell r="E1156" t="str">
            <v>Oncorhynchus mykiss</v>
          </cell>
          <cell r="F1156" t="str">
            <v xml:space="preserve">Oncorhynchus </v>
          </cell>
          <cell r="G1156" t="str">
            <v>mykiss</v>
          </cell>
          <cell r="H1156"/>
          <cell r="I1156" t="str">
            <v>fish</v>
          </cell>
          <cell r="J1156" t="str">
            <v>26 dph</v>
          </cell>
          <cell r="K1156" t="str">
            <v>growth (length)</v>
          </cell>
          <cell r="L1156" t="str">
            <v>EC20</v>
          </cell>
          <cell r="M1156" t="str">
            <v>ZnCl2</v>
          </cell>
          <cell r="N1156" t="str">
            <v>Measured - weekly composite samples</v>
          </cell>
          <cell r="O1156" t="str">
            <v>flow through</v>
          </cell>
          <cell r="P1156" t="str">
            <v>Chronic</v>
          </cell>
          <cell r="Q1156" t="str">
            <v>28-d</v>
          </cell>
          <cell r="R1156" t="str">
            <v>Ramped diet - brine shrimp nauplii, then oligochaetes</v>
          </cell>
          <cell r="S1156" t="str">
            <v>W-Columbia well water diluted with deionized water</v>
          </cell>
          <cell r="T1156"/>
          <cell r="U1156">
            <v>12</v>
          </cell>
          <cell r="V1156">
            <v>8</v>
          </cell>
          <cell r="W1156" t="str">
            <v>&gt;</v>
          </cell>
          <cell r="X1156" t="str">
            <v/>
          </cell>
          <cell r="Y1156">
            <v>755</v>
          </cell>
          <cell r="Z1156" t="str">
            <v/>
          </cell>
          <cell r="AA1156">
            <v>0.4</v>
          </cell>
          <cell r="AB1156">
            <v>10</v>
          </cell>
          <cell r="AC1156">
            <v>26.5</v>
          </cell>
          <cell r="AD1156">
            <v>8.9499999999999993</v>
          </cell>
          <cell r="AE1156">
            <v>9.25</v>
          </cell>
          <cell r="AF1156">
            <v>0.9</v>
          </cell>
          <cell r="AG1156">
            <v>18</v>
          </cell>
          <cell r="AH1156">
            <v>11</v>
          </cell>
          <cell r="AI1156">
            <v>90</v>
          </cell>
          <cell r="AJ1156">
            <v>100</v>
          </cell>
        </row>
        <row r="1157">
          <cell r="B1157" t="str">
            <v>C1058OnmyEC20</v>
          </cell>
          <cell r="C1157" t="str">
            <v>Wang et al. 2014</v>
          </cell>
          <cell r="D1157">
            <v>2014</v>
          </cell>
          <cell r="E1157" t="str">
            <v>Oncorhynchus mykiss</v>
          </cell>
          <cell r="F1157" t="str">
            <v xml:space="preserve">Oncorhynchus </v>
          </cell>
          <cell r="G1157" t="str">
            <v>mykiss</v>
          </cell>
          <cell r="H1157"/>
          <cell r="I1157" t="str">
            <v>fish</v>
          </cell>
          <cell r="J1157" t="str">
            <v>26 dph</v>
          </cell>
          <cell r="K1157" t="str">
            <v>growth (weight)</v>
          </cell>
          <cell r="L1157" t="str">
            <v>EC20</v>
          </cell>
          <cell r="M1157" t="str">
            <v>ZnCl2</v>
          </cell>
          <cell r="N1157" t="str">
            <v>Measured - weekly composite samples</v>
          </cell>
          <cell r="O1157" t="str">
            <v>flow through</v>
          </cell>
          <cell r="P1157" t="str">
            <v>Chronic</v>
          </cell>
          <cell r="Q1157" t="str">
            <v>28-d</v>
          </cell>
          <cell r="R1157" t="str">
            <v>Ramped diet - brine shrimp nauplii, then oligochaetes</v>
          </cell>
          <cell r="S1157" t="str">
            <v>W-Columbia well water diluted with deionized water</v>
          </cell>
          <cell r="T1157"/>
          <cell r="U1157">
            <v>12</v>
          </cell>
          <cell r="V1157">
            <v>8</v>
          </cell>
          <cell r="W1157" t="str">
            <v>&gt;</v>
          </cell>
          <cell r="X1157" t="str">
            <v/>
          </cell>
          <cell r="Y1157">
            <v>755</v>
          </cell>
          <cell r="Z1157" t="str">
            <v/>
          </cell>
          <cell r="AA1157">
            <v>0.4</v>
          </cell>
          <cell r="AB1157">
            <v>10</v>
          </cell>
          <cell r="AC1157">
            <v>26.5</v>
          </cell>
          <cell r="AD1157">
            <v>8.9499999999999993</v>
          </cell>
          <cell r="AE1157">
            <v>9.25</v>
          </cell>
          <cell r="AF1157">
            <v>0.9</v>
          </cell>
          <cell r="AG1157">
            <v>18</v>
          </cell>
          <cell r="AH1157">
            <v>11</v>
          </cell>
          <cell r="AI1157">
            <v>90</v>
          </cell>
          <cell r="AJ1157">
            <v>100</v>
          </cell>
        </row>
        <row r="1158">
          <cell r="B1158" t="str">
            <v>C1059OnmyEC20</v>
          </cell>
          <cell r="C1158" t="str">
            <v>Wang et al. 2014</v>
          </cell>
          <cell r="D1158">
            <v>2014</v>
          </cell>
          <cell r="E1158" t="str">
            <v>Oncorhynchus mykiss</v>
          </cell>
          <cell r="F1158" t="str">
            <v xml:space="preserve">Oncorhynchus </v>
          </cell>
          <cell r="G1158" t="str">
            <v>mykiss</v>
          </cell>
          <cell r="H1158"/>
          <cell r="I1158" t="str">
            <v>fish</v>
          </cell>
          <cell r="J1158" t="str">
            <v>26 dph</v>
          </cell>
          <cell r="K1158" t="str">
            <v>biomass</v>
          </cell>
          <cell r="L1158" t="str">
            <v>EC20</v>
          </cell>
          <cell r="M1158" t="str">
            <v>ZnCl2</v>
          </cell>
          <cell r="N1158" t="str">
            <v>Measured - weekly composite samples</v>
          </cell>
          <cell r="O1158" t="str">
            <v>flow through</v>
          </cell>
          <cell r="P1158" t="str">
            <v>Chronic</v>
          </cell>
          <cell r="Q1158" t="str">
            <v>28-d</v>
          </cell>
          <cell r="R1158" t="str">
            <v>Ramped diet - brine shrimp nauplii, then oligochaetes</v>
          </cell>
          <cell r="S1158" t="str">
            <v>W-Columbia well water diluted with deionized water</v>
          </cell>
          <cell r="T1158"/>
          <cell r="U1158">
            <v>12</v>
          </cell>
          <cell r="V1158">
            <v>8</v>
          </cell>
          <cell r="W1158" t="str">
            <v/>
          </cell>
          <cell r="X1158" t="str">
            <v/>
          </cell>
          <cell r="Y1158">
            <v>201</v>
          </cell>
          <cell r="Z1158" t="str">
            <v/>
          </cell>
          <cell r="AA1158">
            <v>0.4</v>
          </cell>
          <cell r="AB1158">
            <v>10</v>
          </cell>
          <cell r="AC1158">
            <v>26.5</v>
          </cell>
          <cell r="AD1158">
            <v>8.9499999999999993</v>
          </cell>
          <cell r="AE1158">
            <v>9.25</v>
          </cell>
          <cell r="AF1158">
            <v>0.9</v>
          </cell>
          <cell r="AG1158">
            <v>18</v>
          </cell>
          <cell r="AH1158">
            <v>11</v>
          </cell>
          <cell r="AI1158">
            <v>90</v>
          </cell>
          <cell r="AJ1158">
            <v>100</v>
          </cell>
        </row>
        <row r="1159">
          <cell r="B1159" t="str">
            <v>A1060ActrEC50</v>
          </cell>
          <cell r="C1159" t="str">
            <v>Wang et al. 2014</v>
          </cell>
          <cell r="D1159">
            <v>2014</v>
          </cell>
          <cell r="E1159" t="str">
            <v>Acipenser transmontanus</v>
          </cell>
          <cell r="F1159" t="str">
            <v xml:space="preserve">Acipenser </v>
          </cell>
          <cell r="G1159" t="str">
            <v>transmontanus</v>
          </cell>
          <cell r="H1159"/>
          <cell r="I1159" t="str">
            <v>fish</v>
          </cell>
          <cell r="J1159" t="str">
            <v>2 dph</v>
          </cell>
          <cell r="K1159" t="str">
            <v>mortality+immobilization</v>
          </cell>
          <cell r="L1159" t="str">
            <v>EC50</v>
          </cell>
          <cell r="M1159" t="str">
            <v>ZnCl2</v>
          </cell>
          <cell r="N1159" t="str">
            <v>Measured - weekly composite samples</v>
          </cell>
          <cell r="O1159" t="str">
            <v>flow through</v>
          </cell>
          <cell r="P1159" t="str">
            <v>Acute</v>
          </cell>
          <cell r="Q1159" t="str">
            <v>96-hr</v>
          </cell>
          <cell r="R1159" t="str">
            <v>No food until day 9 (after acute observations)</v>
          </cell>
          <cell r="S1159" t="str">
            <v>W-Columbia well water diluted with deionized water</v>
          </cell>
          <cell r="T1159"/>
          <cell r="U1159">
            <v>15</v>
          </cell>
          <cell r="V1159">
            <v>8</v>
          </cell>
          <cell r="W1159" t="str">
            <v>&gt;</v>
          </cell>
          <cell r="X1159" t="str">
            <v/>
          </cell>
          <cell r="Y1159">
            <v>369</v>
          </cell>
          <cell r="Z1159" t="str">
            <v/>
          </cell>
          <cell r="AA1159">
            <v>0.4</v>
          </cell>
          <cell r="AB1159">
            <v>10</v>
          </cell>
          <cell r="AC1159">
            <v>26.5</v>
          </cell>
          <cell r="AD1159">
            <v>8.9499999999999993</v>
          </cell>
          <cell r="AE1159">
            <v>9.25</v>
          </cell>
          <cell r="AF1159">
            <v>0.9</v>
          </cell>
          <cell r="AG1159">
            <v>18</v>
          </cell>
          <cell r="AH1159">
            <v>11</v>
          </cell>
          <cell r="AI1159">
            <v>90</v>
          </cell>
          <cell r="AJ1159">
            <v>100</v>
          </cell>
        </row>
        <row r="1160">
          <cell r="B1160" t="str">
            <v>A1061ActrEC50</v>
          </cell>
          <cell r="C1160" t="str">
            <v>Wang et al. 2014</v>
          </cell>
          <cell r="D1160">
            <v>2014</v>
          </cell>
          <cell r="E1160" t="str">
            <v>Acipenser transmontanus</v>
          </cell>
          <cell r="F1160" t="str">
            <v xml:space="preserve">Acipenser </v>
          </cell>
          <cell r="G1160" t="str">
            <v>transmontanus</v>
          </cell>
          <cell r="H1160"/>
          <cell r="I1160" t="str">
            <v>fish</v>
          </cell>
          <cell r="J1160" t="str">
            <v>2 dph</v>
          </cell>
          <cell r="K1160" t="str">
            <v>mortality+immobilization</v>
          </cell>
          <cell r="L1160" t="str">
            <v>EC50</v>
          </cell>
          <cell r="M1160" t="str">
            <v>ZnCl2</v>
          </cell>
          <cell r="N1160" t="str">
            <v>Measured - weekly composite samples</v>
          </cell>
          <cell r="O1160" t="str">
            <v>flow through</v>
          </cell>
          <cell r="P1160" t="str">
            <v>Acute</v>
          </cell>
          <cell r="Q1160" t="str">
            <v>96-hr</v>
          </cell>
          <cell r="R1160" t="str">
            <v>No food until day 9 (after acute observations)</v>
          </cell>
          <cell r="S1160" t="str">
            <v>W-Columbia well water diluted with deionized water</v>
          </cell>
          <cell r="T1160"/>
          <cell r="U1160">
            <v>15</v>
          </cell>
          <cell r="V1160">
            <v>8</v>
          </cell>
          <cell r="W1160" t="str">
            <v>&gt;</v>
          </cell>
          <cell r="X1160" t="str">
            <v/>
          </cell>
          <cell r="Y1160">
            <v>369</v>
          </cell>
          <cell r="Z1160" t="str">
            <v/>
          </cell>
          <cell r="AA1160">
            <v>0.4</v>
          </cell>
          <cell r="AB1160">
            <v>10</v>
          </cell>
          <cell r="AC1160">
            <v>26.5</v>
          </cell>
          <cell r="AD1160">
            <v>8.9499999999999993</v>
          </cell>
          <cell r="AE1160">
            <v>9.25</v>
          </cell>
          <cell r="AF1160">
            <v>0.9</v>
          </cell>
          <cell r="AG1160">
            <v>18</v>
          </cell>
          <cell r="AH1160">
            <v>11</v>
          </cell>
          <cell r="AI1160">
            <v>90</v>
          </cell>
          <cell r="AJ1160">
            <v>100</v>
          </cell>
        </row>
        <row r="1161">
          <cell r="B1161" t="str">
            <v>A1062ActrEC50</v>
          </cell>
          <cell r="C1161" t="str">
            <v>Wang et al. 2014</v>
          </cell>
          <cell r="D1161">
            <v>2014</v>
          </cell>
          <cell r="E1161" t="str">
            <v>Acipenser transmontanus</v>
          </cell>
          <cell r="F1161" t="str">
            <v xml:space="preserve">Acipenser </v>
          </cell>
          <cell r="G1161" t="str">
            <v>transmontanus</v>
          </cell>
          <cell r="H1161"/>
          <cell r="I1161" t="str">
            <v>fish</v>
          </cell>
          <cell r="J1161" t="str">
            <v>27 dph</v>
          </cell>
          <cell r="K1161" t="str">
            <v>mortality+immobilization</v>
          </cell>
          <cell r="L1161" t="str">
            <v>EC50</v>
          </cell>
          <cell r="M1161" t="str">
            <v>ZnCl2</v>
          </cell>
          <cell r="N1161" t="str">
            <v>Measured - weekly composite samples</v>
          </cell>
          <cell r="O1161" t="str">
            <v>flow through</v>
          </cell>
          <cell r="P1161" t="str">
            <v>Acute</v>
          </cell>
          <cell r="Q1161" t="str">
            <v>96-hr</v>
          </cell>
          <cell r="R1161" t="str">
            <v>No food until day 9 (after acute observations)</v>
          </cell>
          <cell r="S1161" t="str">
            <v>W-Columbia well water diluted with deionized water</v>
          </cell>
          <cell r="T1161"/>
          <cell r="U1161">
            <v>15</v>
          </cell>
          <cell r="V1161">
            <v>8</v>
          </cell>
          <cell r="W1161" t="str">
            <v>&gt;</v>
          </cell>
          <cell r="X1161" t="str">
            <v/>
          </cell>
          <cell r="Y1161">
            <v>395</v>
          </cell>
          <cell r="Z1161" t="str">
            <v/>
          </cell>
          <cell r="AA1161">
            <v>0.4</v>
          </cell>
          <cell r="AB1161">
            <v>10</v>
          </cell>
          <cell r="AC1161">
            <v>26.5</v>
          </cell>
          <cell r="AD1161">
            <v>8.9499999999999993</v>
          </cell>
          <cell r="AE1161">
            <v>9.25</v>
          </cell>
          <cell r="AF1161">
            <v>0.9</v>
          </cell>
          <cell r="AG1161">
            <v>18</v>
          </cell>
          <cell r="AH1161">
            <v>11</v>
          </cell>
          <cell r="AI1161">
            <v>90</v>
          </cell>
          <cell r="AJ1161">
            <v>100</v>
          </cell>
        </row>
        <row r="1162">
          <cell r="B1162" t="str">
            <v>A1063OnmyEC50</v>
          </cell>
          <cell r="C1162" t="str">
            <v>Wang et al. 2014</v>
          </cell>
          <cell r="D1162">
            <v>2014</v>
          </cell>
          <cell r="E1162" t="str">
            <v>Oncorhynchus mykiss</v>
          </cell>
          <cell r="F1162" t="str">
            <v xml:space="preserve">Oncorhynchus </v>
          </cell>
          <cell r="G1162" t="str">
            <v>mykiss</v>
          </cell>
          <cell r="H1162"/>
          <cell r="I1162" t="str">
            <v>fish</v>
          </cell>
          <cell r="J1162" t="str">
            <v>1 dph</v>
          </cell>
          <cell r="K1162" t="str">
            <v>mortality</v>
          </cell>
          <cell r="L1162" t="str">
            <v>EC50</v>
          </cell>
          <cell r="M1162" t="str">
            <v>ZnCl2</v>
          </cell>
          <cell r="N1162" t="str">
            <v>Measured - weekly composite samples</v>
          </cell>
          <cell r="O1162" t="str">
            <v>flow through</v>
          </cell>
          <cell r="P1162" t="str">
            <v>Acute</v>
          </cell>
          <cell r="Q1162" t="str">
            <v>96-hr</v>
          </cell>
          <cell r="R1162" t="str">
            <v>Ramped diet - brine shrimp nauplii, then oligochaetes</v>
          </cell>
          <cell r="S1162" t="str">
            <v>W-Columbia well water diluted with deionized water</v>
          </cell>
          <cell r="T1162"/>
          <cell r="U1162">
            <v>12</v>
          </cell>
          <cell r="V1162">
            <v>8</v>
          </cell>
          <cell r="W1162" t="str">
            <v>&gt;</v>
          </cell>
          <cell r="X1162" t="str">
            <v/>
          </cell>
          <cell r="Y1162">
            <v>748</v>
          </cell>
          <cell r="Z1162" t="str">
            <v/>
          </cell>
          <cell r="AA1162">
            <v>0.4</v>
          </cell>
          <cell r="AB1162">
            <v>10</v>
          </cell>
          <cell r="AC1162">
            <v>26.5</v>
          </cell>
          <cell r="AD1162">
            <v>8.9499999999999993</v>
          </cell>
          <cell r="AE1162">
            <v>9.25</v>
          </cell>
          <cell r="AF1162">
            <v>0.9</v>
          </cell>
          <cell r="AG1162">
            <v>18</v>
          </cell>
          <cell r="AH1162">
            <v>11</v>
          </cell>
          <cell r="AI1162">
            <v>90</v>
          </cell>
          <cell r="AJ1162">
            <v>100</v>
          </cell>
        </row>
        <row r="1163">
          <cell r="B1163" t="str">
            <v>A1064OnmyEC50</v>
          </cell>
          <cell r="C1163" t="str">
            <v>Wang et al. 2014</v>
          </cell>
          <cell r="D1163">
            <v>2014</v>
          </cell>
          <cell r="E1163" t="str">
            <v>Oncorhynchus mykiss</v>
          </cell>
          <cell r="F1163" t="str">
            <v xml:space="preserve">Oncorhynchus </v>
          </cell>
          <cell r="G1163" t="str">
            <v>mykiss</v>
          </cell>
          <cell r="H1163"/>
          <cell r="I1163" t="str">
            <v>fish</v>
          </cell>
          <cell r="J1163" t="str">
            <v>1 dph</v>
          </cell>
          <cell r="K1163" t="str">
            <v>mortality</v>
          </cell>
          <cell r="L1163" t="str">
            <v>EC50</v>
          </cell>
          <cell r="M1163" t="str">
            <v>ZnCl2</v>
          </cell>
          <cell r="N1163" t="str">
            <v>Measured - weekly composite samples</v>
          </cell>
          <cell r="O1163" t="str">
            <v>flow through</v>
          </cell>
          <cell r="P1163" t="str">
            <v>Acute</v>
          </cell>
          <cell r="Q1163" t="str">
            <v>96-hr</v>
          </cell>
          <cell r="R1163" t="str">
            <v>Ramped diet - brine shrimp nauplii, then oligochaetes</v>
          </cell>
          <cell r="S1163" t="str">
            <v>W-Columbia well water diluted with deionized water</v>
          </cell>
          <cell r="T1163"/>
          <cell r="U1163">
            <v>12</v>
          </cell>
          <cell r="V1163">
            <v>8</v>
          </cell>
          <cell r="W1163" t="str">
            <v>&gt;</v>
          </cell>
          <cell r="X1163" t="str">
            <v/>
          </cell>
          <cell r="Y1163">
            <v>748</v>
          </cell>
          <cell r="Z1163" t="str">
            <v/>
          </cell>
          <cell r="AA1163">
            <v>0.4</v>
          </cell>
          <cell r="AB1163">
            <v>10</v>
          </cell>
          <cell r="AC1163">
            <v>26.5</v>
          </cell>
          <cell r="AD1163">
            <v>8.9499999999999993</v>
          </cell>
          <cell r="AE1163">
            <v>9.25</v>
          </cell>
          <cell r="AF1163">
            <v>0.9</v>
          </cell>
          <cell r="AG1163">
            <v>18</v>
          </cell>
          <cell r="AH1163">
            <v>11</v>
          </cell>
          <cell r="AI1163">
            <v>90</v>
          </cell>
          <cell r="AJ1163">
            <v>100</v>
          </cell>
        </row>
        <row r="1164">
          <cell r="B1164" t="str">
            <v>A1065OnmyEC50</v>
          </cell>
          <cell r="C1164" t="str">
            <v>Wang et al. 2014</v>
          </cell>
          <cell r="D1164">
            <v>2014</v>
          </cell>
          <cell r="E1164" t="str">
            <v>Oncorhynchus mykiss</v>
          </cell>
          <cell r="F1164" t="str">
            <v xml:space="preserve">Oncorhynchus </v>
          </cell>
          <cell r="G1164" t="str">
            <v>mykiss</v>
          </cell>
          <cell r="H1164"/>
          <cell r="I1164" t="str">
            <v>fish</v>
          </cell>
          <cell r="J1164" t="str">
            <v>26 dph</v>
          </cell>
          <cell r="K1164" t="str">
            <v>mortality</v>
          </cell>
          <cell r="L1164" t="str">
            <v>EC50</v>
          </cell>
          <cell r="M1164" t="str">
            <v>ZnCl2</v>
          </cell>
          <cell r="N1164" t="str">
            <v>Measured - weekly composite samples</v>
          </cell>
          <cell r="O1164" t="str">
            <v>flow through</v>
          </cell>
          <cell r="P1164" t="str">
            <v>Acute</v>
          </cell>
          <cell r="Q1164" t="str">
            <v>96-hr</v>
          </cell>
          <cell r="R1164" t="str">
            <v>Ramped diet - brine shrimp nauplii, then oligochaetes</v>
          </cell>
          <cell r="S1164" t="str">
            <v>W-Columbia well water diluted with deionized water</v>
          </cell>
          <cell r="T1164" t="str">
            <v>MLR</v>
          </cell>
          <cell r="U1164">
            <v>12</v>
          </cell>
          <cell r="V1164">
            <v>8</v>
          </cell>
          <cell r="W1164" t="str">
            <v/>
          </cell>
          <cell r="X1164" t="str">
            <v/>
          </cell>
          <cell r="Y1164">
            <v>267</v>
          </cell>
          <cell r="Z1164" t="str">
            <v/>
          </cell>
          <cell r="AA1164">
            <v>0.4</v>
          </cell>
          <cell r="AB1164">
            <v>10</v>
          </cell>
          <cell r="AC1164">
            <v>26.5</v>
          </cell>
          <cell r="AD1164">
            <v>8.9499999999999993</v>
          </cell>
          <cell r="AE1164">
            <v>9.25</v>
          </cell>
          <cell r="AF1164">
            <v>0.9</v>
          </cell>
          <cell r="AG1164">
            <v>18</v>
          </cell>
          <cell r="AH1164">
            <v>11</v>
          </cell>
          <cell r="AI1164">
            <v>90</v>
          </cell>
          <cell r="AJ1164">
            <v>100</v>
          </cell>
        </row>
        <row r="1165">
          <cell r="B1165" t="str">
            <v>C1066CetrEC20</v>
          </cell>
          <cell r="C1165" t="str">
            <v>Wesner et al. 2014</v>
          </cell>
          <cell r="D1165">
            <v>2014</v>
          </cell>
          <cell r="E1165" t="str">
            <v>Centroptilum triangulifer</v>
          </cell>
          <cell r="F1165" t="str">
            <v xml:space="preserve">Centroptilum </v>
          </cell>
          <cell r="G1165" t="str">
            <v>triangulifer</v>
          </cell>
          <cell r="H1165"/>
          <cell r="I1165" t="str">
            <v>invertebrate</v>
          </cell>
          <cell r="J1165" t="str">
            <v>20 d</v>
          </cell>
          <cell r="K1165" t="str">
            <v>development</v>
          </cell>
          <cell r="L1165" t="str">
            <v>EC20</v>
          </cell>
          <cell r="M1165" t="str">
            <v>ZnSO4</v>
          </cell>
          <cell r="N1165" t="str">
            <v>Dissolved Zn measured throughout duration of exposures</v>
          </cell>
          <cell r="O1165" t="str">
            <v>renewal</v>
          </cell>
          <cell r="P1165" t="str">
            <v>Chronic</v>
          </cell>
          <cell r="Q1165" t="str">
            <v>16-d</v>
          </cell>
          <cell r="R1165" t="str">
            <v>slurry of diatoms</v>
          </cell>
          <cell r="S1165" t="str">
            <v>S-Moderately hard water from RO water</v>
          </cell>
          <cell r="T1165"/>
          <cell r="U1165">
            <v>24.8</v>
          </cell>
          <cell r="V1165">
            <v>8.6</v>
          </cell>
          <cell r="W1165" t="str">
            <v/>
          </cell>
          <cell r="X1165" t="str">
            <v/>
          </cell>
          <cell r="Y1165">
            <v>134</v>
          </cell>
          <cell r="Z1165" t="str">
            <v/>
          </cell>
          <cell r="AA1165">
            <v>0.5</v>
          </cell>
          <cell r="AB1165">
            <v>10</v>
          </cell>
          <cell r="AC1165">
            <v>11.104001742801948</v>
          </cell>
          <cell r="AD1165">
            <v>9.6341203613947393</v>
          </cell>
          <cell r="AE1165">
            <v>20.886128060605412</v>
          </cell>
          <cell r="AF1165">
            <v>1.6678121695529902</v>
          </cell>
          <cell r="AG1165">
            <v>63.816101970126141</v>
          </cell>
          <cell r="AH1165">
            <v>1.4928137268801689</v>
          </cell>
          <cell r="AI1165">
            <v>47.943520000000007</v>
          </cell>
          <cell r="AJ1165">
            <v>67.400000000000006</v>
          </cell>
        </row>
        <row r="1166">
          <cell r="B1166" t="str">
            <v>A1067SppoNOEC</v>
          </cell>
          <cell r="C1166" t="str">
            <v>Hu et al. 2013</v>
          </cell>
          <cell r="D1166">
            <v>2013</v>
          </cell>
          <cell r="E1166" t="str">
            <v>Spirodela polyrhiza</v>
          </cell>
          <cell r="F1166" t="str">
            <v xml:space="preserve">Spirodela </v>
          </cell>
          <cell r="G1166" t="str">
            <v>polyrhiza</v>
          </cell>
          <cell r="H1166"/>
          <cell r="I1166" t="str">
            <v>plant</v>
          </cell>
          <cell r="J1166"/>
          <cell r="K1166" t="str">
            <v>growth</v>
          </cell>
          <cell r="L1166" t="str">
            <v>NOEC</v>
          </cell>
          <cell r="M1166"/>
          <cell r="N1166"/>
          <cell r="O1166" t="str">
            <v>static</v>
          </cell>
          <cell r="P1166" t="str">
            <v>Acute</v>
          </cell>
          <cell r="Q1166" t="str">
            <v>96-hr</v>
          </cell>
          <cell r="R1166"/>
          <cell r="S1166" t="str">
            <v>WIP</v>
          </cell>
          <cell r="T1166"/>
          <cell r="U1166">
            <v>24</v>
          </cell>
          <cell r="V1166">
            <v>6.5</v>
          </cell>
          <cell r="W1166" t="str">
            <v>&gt;</v>
          </cell>
          <cell r="X1166">
            <v>3500</v>
          </cell>
          <cell r="Y1166">
            <v>3423</v>
          </cell>
          <cell r="Z1166" t="str">
            <v/>
          </cell>
          <cell r="AA1166" t="str">
            <v/>
          </cell>
          <cell r="AB1166" t="str">
            <v/>
          </cell>
          <cell r="AC1166" t="str">
            <v/>
          </cell>
          <cell r="AD1166" t="str">
            <v/>
          </cell>
          <cell r="AE1166" t="str">
            <v/>
          </cell>
          <cell r="AF1166" t="str">
            <v/>
          </cell>
          <cell r="AG1166" t="str">
            <v/>
          </cell>
          <cell r="AH1166" t="str">
            <v/>
          </cell>
          <cell r="AI1166" t="str">
            <v/>
          </cell>
          <cell r="AJ1166" t="str">
            <v/>
          </cell>
        </row>
        <row r="1167">
          <cell r="B1167" t="str">
            <v>C1068ChacMATC</v>
          </cell>
          <cell r="C1167" t="str">
            <v>Sooksawat et al. 2013</v>
          </cell>
          <cell r="D1167">
            <v>2013</v>
          </cell>
          <cell r="E1167" t="str">
            <v>Chara aculeolata</v>
          </cell>
          <cell r="F1167" t="str">
            <v xml:space="preserve">Chara </v>
          </cell>
          <cell r="G1167" t="str">
            <v>aculeolata</v>
          </cell>
          <cell r="H1167"/>
          <cell r="I1167" t="str">
            <v>algae</v>
          </cell>
          <cell r="J1167"/>
          <cell r="K1167" t="str">
            <v>growth</v>
          </cell>
          <cell r="L1167" t="str">
            <v>MATC</v>
          </cell>
          <cell r="M1167"/>
          <cell r="N1167"/>
          <cell r="O1167" t="str">
            <v>renewal</v>
          </cell>
          <cell r="P1167" t="str">
            <v>Chronic</v>
          </cell>
          <cell r="Q1167" t="str">
            <v>6-d</v>
          </cell>
          <cell r="R1167"/>
          <cell r="S1167" t="str">
            <v>WIP</v>
          </cell>
          <cell r="T1167"/>
          <cell r="U1167">
            <v>25</v>
          </cell>
          <cell r="V1167">
            <v>5.5</v>
          </cell>
          <cell r="W1167" t="str">
            <v/>
          </cell>
          <cell r="X1167">
            <v>7071</v>
          </cell>
          <cell r="Y1167">
            <v>6972.0060000000003</v>
          </cell>
          <cell r="Z1167" t="str">
            <v/>
          </cell>
          <cell r="AA1167" t="str">
            <v/>
          </cell>
          <cell r="AB1167" t="str">
            <v/>
          </cell>
          <cell r="AC1167" t="str">
            <v/>
          </cell>
          <cell r="AD1167" t="str">
            <v/>
          </cell>
          <cell r="AE1167" t="str">
            <v/>
          </cell>
          <cell r="AF1167" t="str">
            <v/>
          </cell>
          <cell r="AG1167" t="str">
            <v/>
          </cell>
          <cell r="AH1167" t="str">
            <v/>
          </cell>
          <cell r="AI1167" t="str">
            <v/>
          </cell>
          <cell r="AJ1167" t="str">
            <v/>
          </cell>
        </row>
        <row r="1168">
          <cell r="B1168" t="str">
            <v>C1069NiopNOEC</v>
          </cell>
          <cell r="C1168" t="str">
            <v>Sooksawat et al. 2013</v>
          </cell>
          <cell r="D1168">
            <v>2013</v>
          </cell>
          <cell r="E1168" t="str">
            <v>Nitella opaca</v>
          </cell>
          <cell r="F1168" t="str">
            <v xml:space="preserve">Nitella </v>
          </cell>
          <cell r="G1168" t="str">
            <v>opaca</v>
          </cell>
          <cell r="H1168"/>
          <cell r="I1168" t="str">
            <v>algae</v>
          </cell>
          <cell r="J1168"/>
          <cell r="K1168" t="str">
            <v>growth</v>
          </cell>
          <cell r="L1168" t="str">
            <v>NOEC</v>
          </cell>
          <cell r="M1168"/>
          <cell r="N1168"/>
          <cell r="O1168" t="str">
            <v>renewal</v>
          </cell>
          <cell r="P1168" t="str">
            <v>Chronic</v>
          </cell>
          <cell r="Q1168" t="str">
            <v>6-d</v>
          </cell>
          <cell r="R1168"/>
          <cell r="S1168" t="str">
            <v>WIP</v>
          </cell>
          <cell r="T1168"/>
          <cell r="U1168">
            <v>25</v>
          </cell>
          <cell r="V1168">
            <v>5.5</v>
          </cell>
          <cell r="W1168" t="str">
            <v>&gt;</v>
          </cell>
          <cell r="X1168">
            <v>10000</v>
          </cell>
          <cell r="Y1168">
            <v>9860</v>
          </cell>
          <cell r="Z1168" t="str">
            <v/>
          </cell>
          <cell r="AA1168" t="str">
            <v/>
          </cell>
          <cell r="AB1168" t="str">
            <v/>
          </cell>
          <cell r="AC1168" t="str">
            <v/>
          </cell>
          <cell r="AD1168" t="str">
            <v/>
          </cell>
          <cell r="AE1168" t="str">
            <v/>
          </cell>
          <cell r="AF1168" t="str">
            <v/>
          </cell>
          <cell r="AG1168" t="str">
            <v/>
          </cell>
          <cell r="AH1168" t="str">
            <v/>
          </cell>
          <cell r="AI1168" t="str">
            <v/>
          </cell>
          <cell r="AJ1168" t="str">
            <v/>
          </cell>
        </row>
        <row r="1169">
          <cell r="B1169" t="str">
            <v>A1070PefuNOEC</v>
          </cell>
          <cell r="C1169" t="str">
            <v>Zheng et al. 2013</v>
          </cell>
          <cell r="D1169">
            <v>2013</v>
          </cell>
          <cell r="E1169" t="str">
            <v>Pelteobagrus fulvidraco</v>
          </cell>
          <cell r="F1169" t="str">
            <v xml:space="preserve">Pelteobagrus </v>
          </cell>
          <cell r="G1169" t="str">
            <v>fulvidraco</v>
          </cell>
          <cell r="H1169"/>
          <cell r="I1169" t="str">
            <v>fish</v>
          </cell>
          <cell r="J1169" t="str">
            <v>34.27 g</v>
          </cell>
          <cell r="K1169" t="str">
            <v>survival</v>
          </cell>
          <cell r="L1169" t="str">
            <v>NOEC</v>
          </cell>
          <cell r="M1169"/>
          <cell r="N1169"/>
          <cell r="O1169" t="str">
            <v>static</v>
          </cell>
          <cell r="P1169" t="str">
            <v>Acute</v>
          </cell>
          <cell r="Q1169" t="str">
            <v>96-hr</v>
          </cell>
          <cell r="R1169"/>
          <cell r="S1169" t="str">
            <v>WIP</v>
          </cell>
          <cell r="T1169"/>
          <cell r="U1169">
            <v>23.9</v>
          </cell>
          <cell r="V1169">
            <v>7.56</v>
          </cell>
          <cell r="W1169" t="str">
            <v>&gt;</v>
          </cell>
          <cell r="X1169">
            <v>4710</v>
          </cell>
          <cell r="Y1169">
            <v>4606.38</v>
          </cell>
          <cell r="Z1169" t="str">
            <v/>
          </cell>
          <cell r="AA1169" t="str">
            <v/>
          </cell>
          <cell r="AB1169" t="str">
            <v/>
          </cell>
          <cell r="AC1169" t="str">
            <v/>
          </cell>
          <cell r="AD1169" t="str">
            <v/>
          </cell>
          <cell r="AE1169" t="str">
            <v/>
          </cell>
          <cell r="AF1169" t="str">
            <v/>
          </cell>
          <cell r="AG1169" t="str">
            <v/>
          </cell>
          <cell r="AH1169" t="str">
            <v/>
          </cell>
          <cell r="AI1169" t="str">
            <v/>
          </cell>
          <cell r="AJ1169">
            <v>60.5</v>
          </cell>
        </row>
        <row r="1170">
          <cell r="B1170" t="str">
            <v>C1071PefuMATC</v>
          </cell>
          <cell r="C1170" t="str">
            <v>Zheng et al. 2013</v>
          </cell>
          <cell r="D1170">
            <v>2013</v>
          </cell>
          <cell r="E1170" t="str">
            <v>Pelteobagrus fulvidraco</v>
          </cell>
          <cell r="F1170" t="str">
            <v xml:space="preserve">Pelteobagrus </v>
          </cell>
          <cell r="G1170" t="str">
            <v>fulvidraco</v>
          </cell>
          <cell r="H1170"/>
          <cell r="I1170" t="str">
            <v>fish</v>
          </cell>
          <cell r="J1170" t="str">
            <v>Females with weight 20.15 g</v>
          </cell>
          <cell r="K1170" t="str">
            <v>survival</v>
          </cell>
          <cell r="L1170" t="str">
            <v>MATC</v>
          </cell>
          <cell r="M1170" t="str">
            <v>ZnSO4</v>
          </cell>
          <cell r="N1170" t="str">
            <v>Measured - (AAS)</v>
          </cell>
          <cell r="O1170" t="str">
            <v>static renewal</v>
          </cell>
          <cell r="P1170" t="str">
            <v>Chronic</v>
          </cell>
          <cell r="Q1170" t="str">
            <v>56-d</v>
          </cell>
          <cell r="R1170" t="str">
            <v>commercial diet; twice daily</v>
          </cell>
          <cell r="S1170" t="str">
            <v>T-Assume dechlorinated tap water</v>
          </cell>
          <cell r="T1170"/>
          <cell r="U1170">
            <v>23.9</v>
          </cell>
          <cell r="V1170">
            <v>7.56</v>
          </cell>
          <cell r="W1170" t="str">
            <v/>
          </cell>
          <cell r="X1170">
            <v>553</v>
          </cell>
          <cell r="Y1170">
            <v>545.25800000000004</v>
          </cell>
          <cell r="Z1170" t="str">
            <v/>
          </cell>
          <cell r="AA1170">
            <v>1.5</v>
          </cell>
          <cell r="AB1170">
            <v>10</v>
          </cell>
          <cell r="AC1170">
            <v>16.122637339781086</v>
          </cell>
          <cell r="AD1170">
            <v>4.9154382133478922</v>
          </cell>
          <cell r="AE1170">
            <v>8.5758709254154724</v>
          </cell>
          <cell r="AF1170">
            <v>1.3150601419071033</v>
          </cell>
          <cell r="AG1170">
            <v>7.7512679518178293</v>
          </cell>
          <cell r="AH1170">
            <v>5.0332908778037853</v>
          </cell>
          <cell r="AI1170" t="str">
            <v/>
          </cell>
          <cell r="AJ1170">
            <v>60.5</v>
          </cell>
        </row>
        <row r="1171">
          <cell r="B1171" t="str">
            <v>A1072LequLC50</v>
          </cell>
          <cell r="C1171" t="str">
            <v>Guzmán et al. 2010</v>
          </cell>
          <cell r="D1171">
            <v>2010</v>
          </cell>
          <cell r="E1171" t="str">
            <v>Lecane quadridentata</v>
          </cell>
          <cell r="F1171" t="str">
            <v xml:space="preserve">Lecane </v>
          </cell>
          <cell r="G1171" t="str">
            <v>quadridentata</v>
          </cell>
          <cell r="H1171"/>
          <cell r="I1171" t="str">
            <v>invertebrate</v>
          </cell>
          <cell r="J1171" t="str">
            <v>neonates</v>
          </cell>
          <cell r="K1171" t="str">
            <v>survival</v>
          </cell>
          <cell r="L1171" t="str">
            <v>LC50</v>
          </cell>
          <cell r="M1171" t="str">
            <v>Zn(NO3)2</v>
          </cell>
          <cell r="N1171" t="str">
            <v>Measured (start of test)</v>
          </cell>
          <cell r="O1171" t="str">
            <v>static</v>
          </cell>
          <cell r="P1171" t="str">
            <v>Acute</v>
          </cell>
          <cell r="Q1171" t="str">
            <v>48-hr</v>
          </cell>
          <cell r="R1171"/>
          <cell r="S1171" t="str">
            <v>S-Reconstituted water (medium hard EPA medium)</v>
          </cell>
          <cell r="T1171"/>
          <cell r="U1171">
            <v>25</v>
          </cell>
          <cell r="V1171">
            <v>7.6</v>
          </cell>
          <cell r="W1171" t="str">
            <v/>
          </cell>
          <cell r="X1171">
            <v>123</v>
          </cell>
          <cell r="Y1171">
            <v>120.294</v>
          </cell>
          <cell r="Z1171" t="str">
            <v/>
          </cell>
          <cell r="AA1171">
            <v>0.3</v>
          </cell>
          <cell r="AB1171">
            <v>10</v>
          </cell>
          <cell r="AC1171">
            <v>14.8</v>
          </cell>
          <cell r="AD1171">
            <v>12.9</v>
          </cell>
          <cell r="AE1171">
            <v>27.9</v>
          </cell>
          <cell r="AF1171">
            <v>2.2000000000000002</v>
          </cell>
          <cell r="AG1171">
            <v>87.1</v>
          </cell>
          <cell r="AH1171">
            <v>2</v>
          </cell>
          <cell r="AI1171">
            <v>60</v>
          </cell>
          <cell r="AJ1171">
            <v>90</v>
          </cell>
        </row>
        <row r="1172">
          <cell r="B1172" t="str">
            <v>C1073ScobMATC</v>
          </cell>
          <cell r="C1172" t="str">
            <v>Monteiro et al. 2011</v>
          </cell>
          <cell r="D1172">
            <v>2011</v>
          </cell>
          <cell r="E1172" t="str">
            <v>Scenedesmus obliquus</v>
          </cell>
          <cell r="F1172" t="str">
            <v xml:space="preserve">Scenedesmus </v>
          </cell>
          <cell r="G1172" t="str">
            <v>obliquus</v>
          </cell>
          <cell r="H1172"/>
          <cell r="I1172" t="str">
            <v>algae</v>
          </cell>
          <cell r="J1172"/>
          <cell r="K1172" t="str">
            <v>growth</v>
          </cell>
          <cell r="L1172" t="str">
            <v>MATC</v>
          </cell>
          <cell r="M1172"/>
          <cell r="N1172"/>
          <cell r="O1172" t="str">
            <v>static</v>
          </cell>
          <cell r="P1172" t="str">
            <v>Chronic</v>
          </cell>
          <cell r="Q1172" t="str">
            <v>7-d</v>
          </cell>
          <cell r="R1172"/>
          <cell r="S1172" t="str">
            <v>WIP</v>
          </cell>
          <cell r="T1172"/>
          <cell r="U1172">
            <v>25</v>
          </cell>
          <cell r="V1172" t="str">
            <v/>
          </cell>
          <cell r="W1172" t="str">
            <v/>
          </cell>
          <cell r="X1172">
            <v>15811</v>
          </cell>
          <cell r="Y1172">
            <v>15589.646000000001</v>
          </cell>
          <cell r="Z1172" t="str">
            <v/>
          </cell>
          <cell r="AA1172" t="str">
            <v/>
          </cell>
          <cell r="AB1172" t="str">
            <v/>
          </cell>
          <cell r="AC1172" t="str">
            <v/>
          </cell>
          <cell r="AD1172" t="str">
            <v/>
          </cell>
          <cell r="AE1172" t="str">
            <v/>
          </cell>
          <cell r="AF1172" t="str">
            <v/>
          </cell>
          <cell r="AG1172" t="str">
            <v/>
          </cell>
          <cell r="AH1172" t="str">
            <v/>
          </cell>
          <cell r="AI1172" t="str">
            <v/>
          </cell>
          <cell r="AJ1172" t="str">
            <v/>
          </cell>
        </row>
        <row r="1173">
          <cell r="B1173" t="str">
            <v>C1074RasuEC50</v>
          </cell>
          <cell r="C1173" t="str">
            <v>De Schamphelaere et al. 2003</v>
          </cell>
          <cell r="D1173">
            <v>2003</v>
          </cell>
          <cell r="E1173" t="str">
            <v>Raphidocelis subcapitata</v>
          </cell>
          <cell r="F1173" t="str">
            <v xml:space="preserve">Raphidocelis </v>
          </cell>
          <cell r="G1173" t="str">
            <v>subcapitata</v>
          </cell>
          <cell r="H1173"/>
          <cell r="I1173" t="str">
            <v>algae</v>
          </cell>
          <cell r="J1173" t="str">
            <v>NR</v>
          </cell>
          <cell r="K1173" t="str">
            <v>growth</v>
          </cell>
          <cell r="L1173" t="str">
            <v>EC50</v>
          </cell>
          <cell r="M1173" t="str">
            <v>ZnCl2</v>
          </cell>
          <cell r="N1173" t="str">
            <v>Measured - start and end</v>
          </cell>
          <cell r="O1173" t="str">
            <v>static</v>
          </cell>
          <cell r="P1173" t="str">
            <v>Chronic</v>
          </cell>
          <cell r="Q1173" t="str">
            <v>72-hr</v>
          </cell>
          <cell r="R1173" t="str">
            <v>None</v>
          </cell>
          <cell r="S1173" t="str">
            <v>S-chemistry provided</v>
          </cell>
          <cell r="T1173" t="str">
            <v>MLR</v>
          </cell>
          <cell r="U1173">
            <v>23</v>
          </cell>
          <cell r="V1173">
            <v>7.5</v>
          </cell>
          <cell r="W1173" t="str">
            <v/>
          </cell>
          <cell r="X1173" t="str">
            <v/>
          </cell>
          <cell r="Y1173">
            <v>40</v>
          </cell>
          <cell r="Z1173" t="str">
            <v/>
          </cell>
          <cell r="AA1173">
            <v>0.3</v>
          </cell>
          <cell r="AB1173">
            <v>10</v>
          </cell>
          <cell r="AC1173">
            <v>10</v>
          </cell>
          <cell r="AD1173">
            <v>3</v>
          </cell>
          <cell r="AE1173">
            <v>62</v>
          </cell>
          <cell r="AF1173">
            <v>0.47</v>
          </cell>
          <cell r="AG1173">
            <v>5.9</v>
          </cell>
          <cell r="AH1173">
            <v>32</v>
          </cell>
          <cell r="AI1173">
            <v>28</v>
          </cell>
          <cell r="AJ1173">
            <v>37.200000000000003</v>
          </cell>
        </row>
        <row r="1174">
          <cell r="B1174" t="str">
            <v>C1075RasuEC50</v>
          </cell>
          <cell r="C1174" t="str">
            <v>De Schamphelaere et al. 2003</v>
          </cell>
          <cell r="D1174">
            <v>2003</v>
          </cell>
          <cell r="E1174" t="str">
            <v>Raphidocelis subcapitata</v>
          </cell>
          <cell r="F1174" t="str">
            <v xml:space="preserve">Raphidocelis </v>
          </cell>
          <cell r="G1174" t="str">
            <v>subcapitata</v>
          </cell>
          <cell r="H1174"/>
          <cell r="I1174" t="str">
            <v>algae</v>
          </cell>
          <cell r="J1174" t="str">
            <v>NR</v>
          </cell>
          <cell r="K1174" t="str">
            <v>growth</v>
          </cell>
          <cell r="L1174" t="str">
            <v>EC50</v>
          </cell>
          <cell r="M1174" t="str">
            <v>ZnCl2</v>
          </cell>
          <cell r="N1174" t="str">
            <v>Measured - start and end</v>
          </cell>
          <cell r="O1174" t="str">
            <v>static</v>
          </cell>
          <cell r="P1174" t="str">
            <v>Chronic</v>
          </cell>
          <cell r="Q1174" t="str">
            <v>72-hr</v>
          </cell>
          <cell r="R1174" t="str">
            <v>None</v>
          </cell>
          <cell r="S1174" t="str">
            <v>S-chemistry provided</v>
          </cell>
          <cell r="T1174" t="str">
            <v>MLR</v>
          </cell>
          <cell r="U1174">
            <v>23</v>
          </cell>
          <cell r="V1174">
            <v>7.5</v>
          </cell>
          <cell r="W1174" t="str">
            <v/>
          </cell>
          <cell r="X1174" t="str">
            <v/>
          </cell>
          <cell r="Y1174">
            <v>35.6</v>
          </cell>
          <cell r="Z1174" t="str">
            <v/>
          </cell>
          <cell r="AA1174">
            <v>0.3</v>
          </cell>
          <cell r="AB1174">
            <v>10</v>
          </cell>
          <cell r="AC1174">
            <v>20</v>
          </cell>
          <cell r="AD1174">
            <v>3</v>
          </cell>
          <cell r="AE1174">
            <v>62</v>
          </cell>
          <cell r="AF1174">
            <v>0.47</v>
          </cell>
          <cell r="AG1174">
            <v>5.9</v>
          </cell>
          <cell r="AH1174">
            <v>32</v>
          </cell>
          <cell r="AI1174">
            <v>28</v>
          </cell>
          <cell r="AJ1174">
            <v>62.2</v>
          </cell>
        </row>
        <row r="1175">
          <cell r="B1175" t="str">
            <v>C1076RasuEC50</v>
          </cell>
          <cell r="C1175" t="str">
            <v>De Schamphelaere et al. 2003</v>
          </cell>
          <cell r="D1175">
            <v>2003</v>
          </cell>
          <cell r="E1175" t="str">
            <v>Raphidocelis subcapitata</v>
          </cell>
          <cell r="F1175" t="str">
            <v xml:space="preserve">Raphidocelis </v>
          </cell>
          <cell r="G1175" t="str">
            <v>subcapitata</v>
          </cell>
          <cell r="H1175"/>
          <cell r="I1175" t="str">
            <v>algae</v>
          </cell>
          <cell r="J1175" t="str">
            <v>NR</v>
          </cell>
          <cell r="K1175" t="str">
            <v>growth</v>
          </cell>
          <cell r="L1175" t="str">
            <v>EC50</v>
          </cell>
          <cell r="M1175" t="str">
            <v>ZnCl2</v>
          </cell>
          <cell r="N1175" t="str">
            <v>Measured - start and end</v>
          </cell>
          <cell r="O1175" t="str">
            <v>static</v>
          </cell>
          <cell r="P1175" t="str">
            <v>Chronic</v>
          </cell>
          <cell r="Q1175" t="str">
            <v>72-hr</v>
          </cell>
          <cell r="R1175" t="str">
            <v>None</v>
          </cell>
          <cell r="S1175" t="str">
            <v>S-chemistry provided</v>
          </cell>
          <cell r="T1175" t="str">
            <v>MLR</v>
          </cell>
          <cell r="U1175">
            <v>23</v>
          </cell>
          <cell r="V1175">
            <v>7.5</v>
          </cell>
          <cell r="W1175" t="str">
            <v/>
          </cell>
          <cell r="X1175" t="str">
            <v/>
          </cell>
          <cell r="Y1175">
            <v>49.4</v>
          </cell>
          <cell r="Z1175" t="str">
            <v/>
          </cell>
          <cell r="AA1175">
            <v>0.3</v>
          </cell>
          <cell r="AB1175">
            <v>10</v>
          </cell>
          <cell r="AC1175">
            <v>40</v>
          </cell>
          <cell r="AD1175">
            <v>3</v>
          </cell>
          <cell r="AE1175">
            <v>62</v>
          </cell>
          <cell r="AF1175">
            <v>0.47</v>
          </cell>
          <cell r="AG1175">
            <v>5.9</v>
          </cell>
          <cell r="AH1175">
            <v>85</v>
          </cell>
          <cell r="AI1175">
            <v>28</v>
          </cell>
          <cell r="AJ1175">
            <v>112.23399999999999</v>
          </cell>
        </row>
        <row r="1176">
          <cell r="B1176" t="str">
            <v>C1077RasuEC50</v>
          </cell>
          <cell r="C1176" t="str">
            <v>De Schamphelaere et al. 2003</v>
          </cell>
          <cell r="D1176">
            <v>2003</v>
          </cell>
          <cell r="E1176" t="str">
            <v>Raphidocelis subcapitata</v>
          </cell>
          <cell r="F1176" t="str">
            <v xml:space="preserve">Raphidocelis </v>
          </cell>
          <cell r="G1176" t="str">
            <v>subcapitata</v>
          </cell>
          <cell r="H1176"/>
          <cell r="I1176" t="str">
            <v>algae</v>
          </cell>
          <cell r="J1176" t="str">
            <v>NR</v>
          </cell>
          <cell r="K1176" t="str">
            <v>growth</v>
          </cell>
          <cell r="L1176" t="str">
            <v>EC50</v>
          </cell>
          <cell r="M1176" t="str">
            <v>ZnCl2</v>
          </cell>
          <cell r="N1176" t="str">
            <v>Measured - start and end</v>
          </cell>
          <cell r="O1176" t="str">
            <v>static</v>
          </cell>
          <cell r="P1176" t="str">
            <v>Chronic</v>
          </cell>
          <cell r="Q1176" t="str">
            <v>72-hr</v>
          </cell>
          <cell r="R1176" t="str">
            <v>None</v>
          </cell>
          <cell r="S1176" t="str">
            <v>S-chemistry provided</v>
          </cell>
          <cell r="T1176" t="str">
            <v>MLR</v>
          </cell>
          <cell r="U1176">
            <v>23</v>
          </cell>
          <cell r="V1176">
            <v>7.5</v>
          </cell>
          <cell r="W1176" t="str">
            <v/>
          </cell>
          <cell r="X1176" t="str">
            <v/>
          </cell>
          <cell r="Y1176">
            <v>38.799999999999997</v>
          </cell>
          <cell r="Z1176" t="str">
            <v/>
          </cell>
          <cell r="AA1176">
            <v>0.3</v>
          </cell>
          <cell r="AB1176">
            <v>10</v>
          </cell>
          <cell r="AC1176">
            <v>60</v>
          </cell>
          <cell r="AD1176">
            <v>3</v>
          </cell>
          <cell r="AE1176">
            <v>62</v>
          </cell>
          <cell r="AF1176">
            <v>0.47</v>
          </cell>
          <cell r="AG1176">
            <v>5.9</v>
          </cell>
          <cell r="AH1176">
            <v>120</v>
          </cell>
          <cell r="AI1176">
            <v>28</v>
          </cell>
          <cell r="AJ1176">
            <v>162.17400000000001</v>
          </cell>
        </row>
        <row r="1177">
          <cell r="B1177" t="str">
            <v>C1078RasuEC50</v>
          </cell>
          <cell r="C1177" t="str">
            <v>De Schamphelaere et al. 2003</v>
          </cell>
          <cell r="D1177">
            <v>2003</v>
          </cell>
          <cell r="E1177" t="str">
            <v>Raphidocelis subcapitata</v>
          </cell>
          <cell r="F1177" t="str">
            <v xml:space="preserve">Raphidocelis </v>
          </cell>
          <cell r="G1177" t="str">
            <v>subcapitata</v>
          </cell>
          <cell r="H1177"/>
          <cell r="I1177" t="str">
            <v>algae</v>
          </cell>
          <cell r="J1177" t="str">
            <v>NR</v>
          </cell>
          <cell r="K1177" t="str">
            <v>growth</v>
          </cell>
          <cell r="L1177" t="str">
            <v>EC50</v>
          </cell>
          <cell r="M1177" t="str">
            <v>ZnCl2</v>
          </cell>
          <cell r="N1177" t="str">
            <v>Measured - start and end</v>
          </cell>
          <cell r="O1177" t="str">
            <v>static</v>
          </cell>
          <cell r="P1177" t="str">
            <v>Chronic</v>
          </cell>
          <cell r="Q1177" t="str">
            <v>72-hr</v>
          </cell>
          <cell r="R1177" t="str">
            <v>None</v>
          </cell>
          <cell r="S1177" t="str">
            <v>S-chemistry provided</v>
          </cell>
          <cell r="T1177" t="str">
            <v>MLR</v>
          </cell>
          <cell r="U1177">
            <v>23</v>
          </cell>
          <cell r="V1177">
            <v>7.5</v>
          </cell>
          <cell r="W1177" t="str">
            <v/>
          </cell>
          <cell r="X1177" t="str">
            <v/>
          </cell>
          <cell r="Y1177">
            <v>43.2</v>
          </cell>
          <cell r="Z1177" t="str">
            <v/>
          </cell>
          <cell r="AA1177">
            <v>0.3</v>
          </cell>
          <cell r="AB1177">
            <v>10</v>
          </cell>
          <cell r="AC1177">
            <v>80</v>
          </cell>
          <cell r="AD1177">
            <v>3</v>
          </cell>
          <cell r="AE1177">
            <v>62</v>
          </cell>
          <cell r="AF1177">
            <v>0.47</v>
          </cell>
          <cell r="AG1177">
            <v>5.9</v>
          </cell>
          <cell r="AH1177">
            <v>156</v>
          </cell>
          <cell r="AI1177">
            <v>28</v>
          </cell>
          <cell r="AJ1177">
            <v>212.114</v>
          </cell>
        </row>
        <row r="1178">
          <cell r="B1178" t="str">
            <v>C1079RasuEC50</v>
          </cell>
          <cell r="C1178" t="str">
            <v>De Schamphelaere et al. 2003</v>
          </cell>
          <cell r="D1178">
            <v>2003</v>
          </cell>
          <cell r="E1178" t="str">
            <v>Raphidocelis subcapitata</v>
          </cell>
          <cell r="F1178" t="str">
            <v xml:space="preserve">Raphidocelis </v>
          </cell>
          <cell r="G1178" t="str">
            <v>subcapitata</v>
          </cell>
          <cell r="H1178"/>
          <cell r="I1178" t="str">
            <v>algae</v>
          </cell>
          <cell r="J1178" t="str">
            <v>NR</v>
          </cell>
          <cell r="K1178" t="str">
            <v>growth</v>
          </cell>
          <cell r="L1178" t="str">
            <v>EC50</v>
          </cell>
          <cell r="M1178" t="str">
            <v>ZnCl2</v>
          </cell>
          <cell r="N1178" t="str">
            <v>Measured - start and end</v>
          </cell>
          <cell r="O1178" t="str">
            <v>static</v>
          </cell>
          <cell r="P1178" t="str">
            <v>Chronic</v>
          </cell>
          <cell r="Q1178" t="str">
            <v>72-hr</v>
          </cell>
          <cell r="R1178" t="str">
            <v>None</v>
          </cell>
          <cell r="S1178" t="str">
            <v>S-chemistry provided</v>
          </cell>
          <cell r="T1178" t="str">
            <v>MLR</v>
          </cell>
          <cell r="U1178">
            <v>23</v>
          </cell>
          <cell r="V1178">
            <v>7.5</v>
          </cell>
          <cell r="W1178" t="str">
            <v/>
          </cell>
          <cell r="X1178" t="str">
            <v/>
          </cell>
          <cell r="Y1178">
            <v>44</v>
          </cell>
          <cell r="Z1178" t="str">
            <v/>
          </cell>
          <cell r="AA1178">
            <v>0.3</v>
          </cell>
          <cell r="AB1178">
            <v>10</v>
          </cell>
          <cell r="AC1178">
            <v>5</v>
          </cell>
          <cell r="AD1178">
            <v>6.1</v>
          </cell>
          <cell r="AE1178">
            <v>62</v>
          </cell>
          <cell r="AF1178">
            <v>0.47</v>
          </cell>
          <cell r="AG1178">
            <v>5.9</v>
          </cell>
          <cell r="AH1178">
            <v>32</v>
          </cell>
          <cell r="AI1178">
            <v>28</v>
          </cell>
          <cell r="AJ1178">
            <v>37.200000000000003</v>
          </cell>
        </row>
        <row r="1179">
          <cell r="B1179" t="str">
            <v>C1080RasuEC50</v>
          </cell>
          <cell r="C1179" t="str">
            <v>De Schamphelaere et al. 2003</v>
          </cell>
          <cell r="D1179">
            <v>2003</v>
          </cell>
          <cell r="E1179" t="str">
            <v>Raphidocelis subcapitata</v>
          </cell>
          <cell r="F1179" t="str">
            <v xml:space="preserve">Raphidocelis </v>
          </cell>
          <cell r="G1179" t="str">
            <v>subcapitata</v>
          </cell>
          <cell r="H1179"/>
          <cell r="I1179" t="str">
            <v>algae</v>
          </cell>
          <cell r="J1179" t="str">
            <v>NR</v>
          </cell>
          <cell r="K1179" t="str">
            <v>growth</v>
          </cell>
          <cell r="L1179" t="str">
            <v>EC50</v>
          </cell>
          <cell r="M1179" t="str">
            <v>ZnCl2</v>
          </cell>
          <cell r="N1179" t="str">
            <v>Measured - start and end</v>
          </cell>
          <cell r="O1179" t="str">
            <v>static</v>
          </cell>
          <cell r="P1179" t="str">
            <v>Chronic</v>
          </cell>
          <cell r="Q1179" t="str">
            <v>72-hr</v>
          </cell>
          <cell r="R1179" t="str">
            <v>None</v>
          </cell>
          <cell r="S1179" t="str">
            <v>S-chemistry provided</v>
          </cell>
          <cell r="T1179" t="str">
            <v>MLR</v>
          </cell>
          <cell r="U1179">
            <v>23</v>
          </cell>
          <cell r="V1179">
            <v>7.5</v>
          </cell>
          <cell r="W1179" t="str">
            <v/>
          </cell>
          <cell r="X1179" t="str">
            <v/>
          </cell>
          <cell r="Y1179">
            <v>47.8</v>
          </cell>
          <cell r="Z1179" t="str">
            <v/>
          </cell>
          <cell r="AA1179">
            <v>0.3</v>
          </cell>
          <cell r="AB1179">
            <v>10</v>
          </cell>
          <cell r="AC1179">
            <v>5</v>
          </cell>
          <cell r="AD1179">
            <v>12</v>
          </cell>
          <cell r="AE1179">
            <v>62</v>
          </cell>
          <cell r="AF1179">
            <v>0.47</v>
          </cell>
          <cell r="AG1179">
            <v>5.9</v>
          </cell>
          <cell r="AH1179">
            <v>49</v>
          </cell>
          <cell r="AI1179">
            <v>28</v>
          </cell>
          <cell r="AJ1179">
            <v>61.901000000000003</v>
          </cell>
        </row>
        <row r="1180">
          <cell r="B1180" t="str">
            <v>C1081RasuEC50</v>
          </cell>
          <cell r="C1180" t="str">
            <v>De Schamphelaere et al. 2003</v>
          </cell>
          <cell r="D1180">
            <v>2003</v>
          </cell>
          <cell r="E1180" t="str">
            <v>Raphidocelis subcapitata</v>
          </cell>
          <cell r="F1180" t="str">
            <v xml:space="preserve">Raphidocelis </v>
          </cell>
          <cell r="G1180" t="str">
            <v>subcapitata</v>
          </cell>
          <cell r="H1180"/>
          <cell r="I1180" t="str">
            <v>algae</v>
          </cell>
          <cell r="J1180" t="str">
            <v>NR</v>
          </cell>
          <cell r="K1180" t="str">
            <v>growth</v>
          </cell>
          <cell r="L1180" t="str">
            <v>EC50</v>
          </cell>
          <cell r="M1180" t="str">
            <v>ZnCl2</v>
          </cell>
          <cell r="N1180" t="str">
            <v>Measured - start and end</v>
          </cell>
          <cell r="O1180" t="str">
            <v>static</v>
          </cell>
          <cell r="P1180" t="str">
            <v>Chronic</v>
          </cell>
          <cell r="Q1180" t="str">
            <v>72-hr</v>
          </cell>
          <cell r="R1180" t="str">
            <v>None</v>
          </cell>
          <cell r="S1180" t="str">
            <v>S-chemistry provided</v>
          </cell>
          <cell r="T1180" t="str">
            <v>MLR</v>
          </cell>
          <cell r="U1180">
            <v>23</v>
          </cell>
          <cell r="V1180">
            <v>7.5</v>
          </cell>
          <cell r="W1180" t="str">
            <v/>
          </cell>
          <cell r="X1180" t="str">
            <v/>
          </cell>
          <cell r="Y1180">
            <v>46.6</v>
          </cell>
          <cell r="Z1180" t="str">
            <v/>
          </cell>
          <cell r="AA1180">
            <v>0.3</v>
          </cell>
          <cell r="AB1180">
            <v>10</v>
          </cell>
          <cell r="AC1180">
            <v>5</v>
          </cell>
          <cell r="AD1180">
            <v>24</v>
          </cell>
          <cell r="AE1180">
            <v>62</v>
          </cell>
          <cell r="AF1180">
            <v>0.47</v>
          </cell>
          <cell r="AG1180">
            <v>5.9</v>
          </cell>
          <cell r="AH1180">
            <v>85</v>
          </cell>
          <cell r="AI1180">
            <v>28</v>
          </cell>
          <cell r="AJ1180">
            <v>111.31699999999999</v>
          </cell>
        </row>
        <row r="1181">
          <cell r="B1181" t="str">
            <v>C1082RasuEC50</v>
          </cell>
          <cell r="C1181" t="str">
            <v>De Schamphelaere et al. 2003</v>
          </cell>
          <cell r="D1181">
            <v>2003</v>
          </cell>
          <cell r="E1181" t="str">
            <v>Raphidocelis subcapitata</v>
          </cell>
          <cell r="F1181" t="str">
            <v xml:space="preserve">Raphidocelis </v>
          </cell>
          <cell r="G1181" t="str">
            <v>subcapitata</v>
          </cell>
          <cell r="H1181"/>
          <cell r="I1181" t="str">
            <v>algae</v>
          </cell>
          <cell r="J1181" t="str">
            <v>NR</v>
          </cell>
          <cell r="K1181" t="str">
            <v>growth</v>
          </cell>
          <cell r="L1181" t="str">
            <v>EC50</v>
          </cell>
          <cell r="M1181" t="str">
            <v>ZnCl2</v>
          </cell>
          <cell r="N1181" t="str">
            <v>Measured - start and end</v>
          </cell>
          <cell r="O1181" t="str">
            <v>static</v>
          </cell>
          <cell r="P1181" t="str">
            <v>Chronic</v>
          </cell>
          <cell r="Q1181" t="str">
            <v>72-hr</v>
          </cell>
          <cell r="R1181" t="str">
            <v>None</v>
          </cell>
          <cell r="S1181" t="str">
            <v>S-chemistry provided</v>
          </cell>
          <cell r="T1181" t="str">
            <v>MLR</v>
          </cell>
          <cell r="U1181">
            <v>23</v>
          </cell>
          <cell r="V1181">
            <v>7.5</v>
          </cell>
          <cell r="W1181" t="str">
            <v/>
          </cell>
          <cell r="X1181" t="str">
            <v/>
          </cell>
          <cell r="Y1181">
            <v>58.9</v>
          </cell>
          <cell r="Z1181" t="str">
            <v/>
          </cell>
          <cell r="AA1181">
            <v>0.3</v>
          </cell>
          <cell r="AB1181">
            <v>10</v>
          </cell>
          <cell r="AC1181">
            <v>5</v>
          </cell>
          <cell r="AD1181">
            <v>36</v>
          </cell>
          <cell r="AE1181">
            <v>62</v>
          </cell>
          <cell r="AF1181">
            <v>0.47</v>
          </cell>
          <cell r="AG1181">
            <v>5.9</v>
          </cell>
          <cell r="AH1181">
            <v>120</v>
          </cell>
          <cell r="AI1181">
            <v>28</v>
          </cell>
          <cell r="AJ1181">
            <v>160.733</v>
          </cell>
        </row>
        <row r="1182">
          <cell r="B1182" t="str">
            <v>C1083RasuEC50</v>
          </cell>
          <cell r="C1182" t="str">
            <v>De Schamphelaere et al. 2003</v>
          </cell>
          <cell r="D1182">
            <v>2003</v>
          </cell>
          <cell r="E1182" t="str">
            <v>Raphidocelis subcapitata</v>
          </cell>
          <cell r="F1182" t="str">
            <v xml:space="preserve">Raphidocelis </v>
          </cell>
          <cell r="G1182" t="str">
            <v>subcapitata</v>
          </cell>
          <cell r="H1182"/>
          <cell r="I1182" t="str">
            <v>algae</v>
          </cell>
          <cell r="J1182" t="str">
            <v>NR</v>
          </cell>
          <cell r="K1182" t="str">
            <v>growth</v>
          </cell>
          <cell r="L1182" t="str">
            <v>EC50</v>
          </cell>
          <cell r="M1182" t="str">
            <v>ZnCl2</v>
          </cell>
          <cell r="N1182" t="str">
            <v>Measured - start and end</v>
          </cell>
          <cell r="O1182" t="str">
            <v>static</v>
          </cell>
          <cell r="P1182" t="str">
            <v>Chronic</v>
          </cell>
          <cell r="Q1182" t="str">
            <v>72-hr</v>
          </cell>
          <cell r="R1182" t="str">
            <v>None</v>
          </cell>
          <cell r="S1182" t="str">
            <v>S-chemistry provided</v>
          </cell>
          <cell r="T1182" t="str">
            <v>MLR</v>
          </cell>
          <cell r="U1182">
            <v>23</v>
          </cell>
          <cell r="V1182">
            <v>7.5</v>
          </cell>
          <cell r="W1182" t="str">
            <v/>
          </cell>
          <cell r="X1182" t="str">
            <v/>
          </cell>
          <cell r="Y1182">
            <v>61</v>
          </cell>
          <cell r="Z1182" t="str">
            <v/>
          </cell>
          <cell r="AA1182">
            <v>0.3</v>
          </cell>
          <cell r="AB1182">
            <v>10</v>
          </cell>
          <cell r="AC1182">
            <v>5</v>
          </cell>
          <cell r="AD1182">
            <v>49</v>
          </cell>
          <cell r="AE1182">
            <v>62</v>
          </cell>
          <cell r="AF1182">
            <v>0.47</v>
          </cell>
          <cell r="AG1182">
            <v>5.9</v>
          </cell>
          <cell r="AH1182">
            <v>156</v>
          </cell>
          <cell r="AI1182">
            <v>28</v>
          </cell>
          <cell r="AJ1182">
            <v>214.267</v>
          </cell>
        </row>
        <row r="1183">
          <cell r="B1183" t="str">
            <v>C1084RasuEC50</v>
          </cell>
          <cell r="C1183" t="str">
            <v>De Schamphelaere et al. 2003</v>
          </cell>
          <cell r="D1183">
            <v>2003</v>
          </cell>
          <cell r="E1183" t="str">
            <v>Raphidocelis subcapitata</v>
          </cell>
          <cell r="F1183" t="str">
            <v xml:space="preserve">Raphidocelis </v>
          </cell>
          <cell r="G1183" t="str">
            <v>subcapitata</v>
          </cell>
          <cell r="H1183"/>
          <cell r="I1183" t="str">
            <v>algae</v>
          </cell>
          <cell r="J1183" t="str">
            <v>NR</v>
          </cell>
          <cell r="K1183" t="str">
            <v>growth</v>
          </cell>
          <cell r="L1183" t="str">
            <v>EC50</v>
          </cell>
          <cell r="M1183" t="str">
            <v>ZnCl2</v>
          </cell>
          <cell r="N1183" t="str">
            <v>Measured - start and end</v>
          </cell>
          <cell r="O1183" t="str">
            <v>static</v>
          </cell>
          <cell r="P1183" t="str">
            <v>Chronic</v>
          </cell>
          <cell r="Q1183" t="str">
            <v>72-hr</v>
          </cell>
          <cell r="R1183" t="str">
            <v>None</v>
          </cell>
          <cell r="S1183" t="str">
            <v>S-chemistry provided</v>
          </cell>
          <cell r="T1183" t="str">
            <v>MLR</v>
          </cell>
          <cell r="U1183">
            <v>23</v>
          </cell>
          <cell r="V1183">
            <v>7.5</v>
          </cell>
          <cell r="W1183" t="str">
            <v/>
          </cell>
          <cell r="X1183" t="str">
            <v/>
          </cell>
          <cell r="Y1183">
            <v>83.3</v>
          </cell>
          <cell r="Z1183" t="str">
            <v/>
          </cell>
          <cell r="AA1183">
            <v>0.3</v>
          </cell>
          <cell r="AB1183">
            <v>10</v>
          </cell>
          <cell r="AC1183">
            <v>5</v>
          </cell>
          <cell r="AD1183">
            <v>61</v>
          </cell>
          <cell r="AE1183">
            <v>62</v>
          </cell>
          <cell r="AF1183">
            <v>0.47</v>
          </cell>
          <cell r="AG1183">
            <v>5.9</v>
          </cell>
          <cell r="AH1183">
            <v>191</v>
          </cell>
          <cell r="AI1183">
            <v>28</v>
          </cell>
          <cell r="AJ1183">
            <v>263.68299999999999</v>
          </cell>
        </row>
        <row r="1184">
          <cell r="B1184" t="str">
            <v>C1085RasuEC50</v>
          </cell>
          <cell r="C1184" t="str">
            <v>De Schamphelaere et al. 2003</v>
          </cell>
          <cell r="D1184">
            <v>2003</v>
          </cell>
          <cell r="E1184" t="str">
            <v>Raphidocelis subcapitata</v>
          </cell>
          <cell r="F1184" t="str">
            <v xml:space="preserve">Raphidocelis </v>
          </cell>
          <cell r="G1184" t="str">
            <v>subcapitata</v>
          </cell>
          <cell r="H1184"/>
          <cell r="I1184" t="str">
            <v>algae</v>
          </cell>
          <cell r="J1184" t="str">
            <v>NR</v>
          </cell>
          <cell r="K1184" t="str">
            <v>growth</v>
          </cell>
          <cell r="L1184" t="str">
            <v>EC50</v>
          </cell>
          <cell r="M1184" t="str">
            <v>ZnCl2</v>
          </cell>
          <cell r="N1184" t="str">
            <v>Measured - start and end</v>
          </cell>
          <cell r="O1184" t="str">
            <v>static</v>
          </cell>
          <cell r="P1184" t="str">
            <v>Chronic</v>
          </cell>
          <cell r="Q1184" t="str">
            <v>72-hr</v>
          </cell>
          <cell r="R1184" t="str">
            <v>None</v>
          </cell>
          <cell r="S1184" t="str">
            <v>S-chemistry provided</v>
          </cell>
          <cell r="T1184" t="str">
            <v>MLR</v>
          </cell>
          <cell r="U1184">
            <v>23</v>
          </cell>
          <cell r="V1184">
            <v>7.5</v>
          </cell>
          <cell r="W1184" t="str">
            <v/>
          </cell>
          <cell r="X1184" t="str">
            <v/>
          </cell>
          <cell r="Y1184">
            <v>25.8</v>
          </cell>
          <cell r="Z1184" t="str">
            <v/>
          </cell>
          <cell r="AA1184">
            <v>0.3</v>
          </cell>
          <cell r="AB1184">
            <v>10</v>
          </cell>
          <cell r="AC1184">
            <v>5</v>
          </cell>
          <cell r="AD1184">
            <v>3</v>
          </cell>
          <cell r="AE1184">
            <v>62</v>
          </cell>
          <cell r="AF1184">
            <v>0.47</v>
          </cell>
          <cell r="AG1184">
            <v>5.9</v>
          </cell>
          <cell r="AH1184">
            <v>40</v>
          </cell>
          <cell r="AI1184">
            <v>28</v>
          </cell>
          <cell r="AJ1184">
            <v>24.838999999999999</v>
          </cell>
        </row>
        <row r="1185">
          <cell r="B1185" t="str">
            <v>C1086RasuEC50</v>
          </cell>
          <cell r="C1185" t="str">
            <v>De Schamphelaere et al. 2003</v>
          </cell>
          <cell r="D1185">
            <v>2003</v>
          </cell>
          <cell r="E1185" t="str">
            <v>Raphidocelis subcapitata</v>
          </cell>
          <cell r="F1185" t="str">
            <v xml:space="preserve">Raphidocelis </v>
          </cell>
          <cell r="G1185" t="str">
            <v>subcapitata</v>
          </cell>
          <cell r="H1185"/>
          <cell r="I1185" t="str">
            <v>algae</v>
          </cell>
          <cell r="J1185" t="str">
            <v>NR</v>
          </cell>
          <cell r="K1185" t="str">
            <v>growth</v>
          </cell>
          <cell r="L1185" t="str">
            <v>EC50</v>
          </cell>
          <cell r="M1185" t="str">
            <v>ZnCl2</v>
          </cell>
          <cell r="N1185" t="str">
            <v>Measured - start and end</v>
          </cell>
          <cell r="O1185" t="str">
            <v>static</v>
          </cell>
          <cell r="P1185" t="str">
            <v>Chronic</v>
          </cell>
          <cell r="Q1185" t="str">
            <v>72-hr</v>
          </cell>
          <cell r="R1185" t="str">
            <v>None</v>
          </cell>
          <cell r="S1185" t="str">
            <v>S-chemistry provided</v>
          </cell>
          <cell r="T1185" t="str">
            <v>MLR</v>
          </cell>
          <cell r="U1185">
            <v>23</v>
          </cell>
          <cell r="V1185">
            <v>7.5</v>
          </cell>
          <cell r="W1185" t="str">
            <v/>
          </cell>
          <cell r="X1185" t="str">
            <v/>
          </cell>
          <cell r="Y1185">
            <v>25.8</v>
          </cell>
          <cell r="Z1185" t="str">
            <v/>
          </cell>
          <cell r="AA1185">
            <v>0.3</v>
          </cell>
          <cell r="AB1185">
            <v>10</v>
          </cell>
          <cell r="AC1185">
            <v>5</v>
          </cell>
          <cell r="AD1185">
            <v>3</v>
          </cell>
          <cell r="AE1185">
            <v>74</v>
          </cell>
          <cell r="AF1185">
            <v>0.47</v>
          </cell>
          <cell r="AG1185">
            <v>5.9</v>
          </cell>
          <cell r="AH1185">
            <v>58</v>
          </cell>
          <cell r="AI1185">
            <v>28</v>
          </cell>
          <cell r="AJ1185">
            <v>24.838999999999999</v>
          </cell>
        </row>
        <row r="1186">
          <cell r="B1186" t="str">
            <v>C1087RasuEC50</v>
          </cell>
          <cell r="C1186" t="str">
            <v>De Schamphelaere et al. 2003</v>
          </cell>
          <cell r="D1186">
            <v>2003</v>
          </cell>
          <cell r="E1186" t="str">
            <v>Raphidocelis subcapitata</v>
          </cell>
          <cell r="F1186" t="str">
            <v xml:space="preserve">Raphidocelis </v>
          </cell>
          <cell r="G1186" t="str">
            <v>subcapitata</v>
          </cell>
          <cell r="H1186"/>
          <cell r="I1186" t="str">
            <v>algae</v>
          </cell>
          <cell r="J1186" t="str">
            <v>NR</v>
          </cell>
          <cell r="K1186" t="str">
            <v>growth</v>
          </cell>
          <cell r="L1186" t="str">
            <v>EC50</v>
          </cell>
          <cell r="M1186" t="str">
            <v>ZnCl2</v>
          </cell>
          <cell r="N1186" t="str">
            <v>Measured - start and end</v>
          </cell>
          <cell r="O1186" t="str">
            <v>static</v>
          </cell>
          <cell r="P1186" t="str">
            <v>Chronic</v>
          </cell>
          <cell r="Q1186" t="str">
            <v>72-hr</v>
          </cell>
          <cell r="R1186" t="str">
            <v>None</v>
          </cell>
          <cell r="S1186" t="str">
            <v>S-chemistry provided</v>
          </cell>
          <cell r="T1186" t="str">
            <v>MLR</v>
          </cell>
          <cell r="U1186">
            <v>23</v>
          </cell>
          <cell r="V1186">
            <v>7.5</v>
          </cell>
          <cell r="W1186" t="str">
            <v/>
          </cell>
          <cell r="X1186" t="str">
            <v/>
          </cell>
          <cell r="Y1186">
            <v>27.3</v>
          </cell>
          <cell r="Z1186" t="str">
            <v/>
          </cell>
          <cell r="AA1186">
            <v>0.3</v>
          </cell>
          <cell r="AB1186">
            <v>10</v>
          </cell>
          <cell r="AC1186">
            <v>5</v>
          </cell>
          <cell r="AD1186">
            <v>3</v>
          </cell>
          <cell r="AE1186">
            <v>85</v>
          </cell>
          <cell r="AF1186">
            <v>0.47</v>
          </cell>
          <cell r="AG1186">
            <v>5.9</v>
          </cell>
          <cell r="AH1186">
            <v>76</v>
          </cell>
          <cell r="AI1186">
            <v>28</v>
          </cell>
          <cell r="AJ1186">
            <v>24.838999999999999</v>
          </cell>
        </row>
        <row r="1187">
          <cell r="B1187" t="str">
            <v>C1088RasuEC50</v>
          </cell>
          <cell r="C1187" t="str">
            <v>De Schamphelaere et al. 2003</v>
          </cell>
          <cell r="D1187">
            <v>2003</v>
          </cell>
          <cell r="E1187" t="str">
            <v>Raphidocelis subcapitata</v>
          </cell>
          <cell r="F1187" t="str">
            <v xml:space="preserve">Raphidocelis </v>
          </cell>
          <cell r="G1187" t="str">
            <v>subcapitata</v>
          </cell>
          <cell r="H1187"/>
          <cell r="I1187" t="str">
            <v>algae</v>
          </cell>
          <cell r="J1187" t="str">
            <v>NR</v>
          </cell>
          <cell r="K1187" t="str">
            <v>growth</v>
          </cell>
          <cell r="L1187" t="str">
            <v>EC50</v>
          </cell>
          <cell r="M1187" t="str">
            <v>ZnCl2</v>
          </cell>
          <cell r="N1187" t="str">
            <v>Measured - start and end</v>
          </cell>
          <cell r="O1187" t="str">
            <v>static</v>
          </cell>
          <cell r="P1187" t="str">
            <v>Chronic</v>
          </cell>
          <cell r="Q1187" t="str">
            <v>72-hr</v>
          </cell>
          <cell r="R1187" t="str">
            <v>None</v>
          </cell>
          <cell r="S1187" t="str">
            <v>S-chemistry provided</v>
          </cell>
          <cell r="T1187" t="str">
            <v>MLR</v>
          </cell>
          <cell r="U1187">
            <v>23</v>
          </cell>
          <cell r="V1187">
            <v>7.5</v>
          </cell>
          <cell r="W1187" t="str">
            <v/>
          </cell>
          <cell r="X1187" t="str">
            <v/>
          </cell>
          <cell r="Y1187">
            <v>32.4</v>
          </cell>
          <cell r="Z1187" t="str">
            <v/>
          </cell>
          <cell r="AA1187">
            <v>0.3</v>
          </cell>
          <cell r="AB1187">
            <v>10</v>
          </cell>
          <cell r="AC1187">
            <v>5</v>
          </cell>
          <cell r="AD1187">
            <v>3</v>
          </cell>
          <cell r="AE1187">
            <v>108</v>
          </cell>
          <cell r="AF1187">
            <v>0.47</v>
          </cell>
          <cell r="AG1187">
            <v>5.9</v>
          </cell>
          <cell r="AH1187">
            <v>111</v>
          </cell>
          <cell r="AI1187">
            <v>28</v>
          </cell>
          <cell r="AJ1187">
            <v>24.838999999999999</v>
          </cell>
        </row>
        <row r="1188">
          <cell r="B1188" t="str">
            <v>C1089RasuEC50</v>
          </cell>
          <cell r="C1188" t="str">
            <v>De Schamphelaere et al. 2003</v>
          </cell>
          <cell r="D1188">
            <v>2003</v>
          </cell>
          <cell r="E1188" t="str">
            <v>Raphidocelis subcapitata</v>
          </cell>
          <cell r="F1188" t="str">
            <v xml:space="preserve">Raphidocelis </v>
          </cell>
          <cell r="G1188" t="str">
            <v>subcapitata</v>
          </cell>
          <cell r="H1188"/>
          <cell r="I1188" t="str">
            <v>algae</v>
          </cell>
          <cell r="J1188" t="str">
            <v>NR</v>
          </cell>
          <cell r="K1188" t="str">
            <v>growth</v>
          </cell>
          <cell r="L1188" t="str">
            <v>EC50</v>
          </cell>
          <cell r="M1188" t="str">
            <v>ZnCl2</v>
          </cell>
          <cell r="N1188" t="str">
            <v>Measured - start and end</v>
          </cell>
          <cell r="O1188" t="str">
            <v>static</v>
          </cell>
          <cell r="P1188" t="str">
            <v>Chronic</v>
          </cell>
          <cell r="Q1188" t="str">
            <v>72-hr</v>
          </cell>
          <cell r="R1188" t="str">
            <v>None</v>
          </cell>
          <cell r="S1188" t="str">
            <v>S-chemistry provided</v>
          </cell>
          <cell r="T1188" t="str">
            <v>MLR</v>
          </cell>
          <cell r="U1188">
            <v>23</v>
          </cell>
          <cell r="V1188">
            <v>7.5</v>
          </cell>
          <cell r="W1188" t="str">
            <v/>
          </cell>
          <cell r="X1188" t="str">
            <v/>
          </cell>
          <cell r="Y1188">
            <v>34.9</v>
          </cell>
          <cell r="Z1188" t="str">
            <v/>
          </cell>
          <cell r="AA1188">
            <v>0.3</v>
          </cell>
          <cell r="AB1188">
            <v>10</v>
          </cell>
          <cell r="AC1188">
            <v>5</v>
          </cell>
          <cell r="AD1188">
            <v>3</v>
          </cell>
          <cell r="AE1188">
            <v>166</v>
          </cell>
          <cell r="AF1188">
            <v>0.47</v>
          </cell>
          <cell r="AG1188">
            <v>5.9</v>
          </cell>
          <cell r="AH1188">
            <v>200</v>
          </cell>
          <cell r="AI1188">
            <v>28</v>
          </cell>
          <cell r="AJ1188">
            <v>24.838999999999999</v>
          </cell>
        </row>
        <row r="1189">
          <cell r="B1189" t="str">
            <v>C1090RasuEC50</v>
          </cell>
          <cell r="C1189" t="str">
            <v>De Schamphelaere et al. 2003</v>
          </cell>
          <cell r="D1189">
            <v>2003</v>
          </cell>
          <cell r="E1189" t="str">
            <v>Raphidocelis subcapitata</v>
          </cell>
          <cell r="F1189" t="str">
            <v xml:space="preserve">Raphidocelis </v>
          </cell>
          <cell r="G1189" t="str">
            <v>subcapitata</v>
          </cell>
          <cell r="H1189"/>
          <cell r="I1189" t="str">
            <v>algae</v>
          </cell>
          <cell r="J1189" t="str">
            <v>NR</v>
          </cell>
          <cell r="K1189" t="str">
            <v>growth</v>
          </cell>
          <cell r="L1189" t="str">
            <v>EC50</v>
          </cell>
          <cell r="M1189" t="str">
            <v>ZnCl2</v>
          </cell>
          <cell r="N1189" t="str">
            <v>Measured - start and end</v>
          </cell>
          <cell r="O1189" t="str">
            <v>static</v>
          </cell>
          <cell r="P1189" t="str">
            <v>Chronic</v>
          </cell>
          <cell r="Q1189" t="str">
            <v>72-hr</v>
          </cell>
          <cell r="R1189" t="str">
            <v>None</v>
          </cell>
          <cell r="S1189" t="str">
            <v>S-chemistry provided</v>
          </cell>
          <cell r="T1189" t="str">
            <v>MLR</v>
          </cell>
          <cell r="U1189">
            <v>23</v>
          </cell>
          <cell r="V1189">
            <v>5.6</v>
          </cell>
          <cell r="W1189" t="str">
            <v/>
          </cell>
          <cell r="X1189" t="str">
            <v/>
          </cell>
          <cell r="Y1189">
            <v>573</v>
          </cell>
          <cell r="Z1189" t="str">
            <v/>
          </cell>
          <cell r="AA1189">
            <v>0.3</v>
          </cell>
          <cell r="AB1189">
            <v>10</v>
          </cell>
          <cell r="AC1189">
            <v>5</v>
          </cell>
          <cell r="AD1189">
            <v>3</v>
          </cell>
          <cell r="AE1189">
            <v>104</v>
          </cell>
          <cell r="AF1189">
            <v>0.47</v>
          </cell>
          <cell r="AG1189">
            <v>5.9</v>
          </cell>
          <cell r="AH1189">
            <v>156</v>
          </cell>
          <cell r="AI1189">
            <v>0.1</v>
          </cell>
          <cell r="AJ1189">
            <v>24.838999999999999</v>
          </cell>
        </row>
        <row r="1190">
          <cell r="B1190" t="str">
            <v>C1091RasuEC50</v>
          </cell>
          <cell r="C1190" t="str">
            <v>De Schamphelaere et al. 2003</v>
          </cell>
          <cell r="D1190">
            <v>2003</v>
          </cell>
          <cell r="E1190" t="str">
            <v>Raphidocelis subcapitata</v>
          </cell>
          <cell r="F1190" t="str">
            <v xml:space="preserve">Raphidocelis </v>
          </cell>
          <cell r="G1190" t="str">
            <v>subcapitata</v>
          </cell>
          <cell r="H1190"/>
          <cell r="I1190" t="str">
            <v>algae</v>
          </cell>
          <cell r="J1190" t="str">
            <v>NR</v>
          </cell>
          <cell r="K1190" t="str">
            <v>growth</v>
          </cell>
          <cell r="L1190" t="str">
            <v>EC50</v>
          </cell>
          <cell r="M1190" t="str">
            <v>ZnCl2</v>
          </cell>
          <cell r="N1190" t="str">
            <v>Measured - start and end</v>
          </cell>
          <cell r="O1190" t="str">
            <v>static</v>
          </cell>
          <cell r="P1190" t="str">
            <v>Chronic</v>
          </cell>
          <cell r="Q1190" t="str">
            <v>72-hr</v>
          </cell>
          <cell r="R1190" t="str">
            <v>None</v>
          </cell>
          <cell r="S1190" t="str">
            <v>S-chemistry provided</v>
          </cell>
          <cell r="T1190" t="str">
            <v>MLR</v>
          </cell>
          <cell r="U1190">
            <v>23</v>
          </cell>
          <cell r="V1190">
            <v>6.2</v>
          </cell>
          <cell r="W1190" t="str">
            <v/>
          </cell>
          <cell r="X1190" t="str">
            <v/>
          </cell>
          <cell r="Y1190">
            <v>247</v>
          </cell>
          <cell r="Z1190" t="str">
            <v/>
          </cell>
          <cell r="AA1190">
            <v>0.3</v>
          </cell>
          <cell r="AB1190">
            <v>10</v>
          </cell>
          <cell r="AC1190">
            <v>5</v>
          </cell>
          <cell r="AD1190">
            <v>3</v>
          </cell>
          <cell r="AE1190">
            <v>104</v>
          </cell>
          <cell r="AF1190">
            <v>0.47</v>
          </cell>
          <cell r="AG1190">
            <v>5.9</v>
          </cell>
          <cell r="AH1190">
            <v>149</v>
          </cell>
          <cell r="AI1190">
            <v>1.1000000000000001</v>
          </cell>
          <cell r="AJ1190">
            <v>24.838999999999999</v>
          </cell>
        </row>
        <row r="1191">
          <cell r="B1191" t="str">
            <v>C1092RasuEC50</v>
          </cell>
          <cell r="C1191" t="str">
            <v>De Schamphelaere et al. 2003</v>
          </cell>
          <cell r="D1191">
            <v>2003</v>
          </cell>
          <cell r="E1191" t="str">
            <v>Raphidocelis subcapitata</v>
          </cell>
          <cell r="F1191" t="str">
            <v xml:space="preserve">Raphidocelis </v>
          </cell>
          <cell r="G1191" t="str">
            <v>subcapitata</v>
          </cell>
          <cell r="H1191"/>
          <cell r="I1191" t="str">
            <v>algae</v>
          </cell>
          <cell r="J1191" t="str">
            <v>NR</v>
          </cell>
          <cell r="K1191" t="str">
            <v>growth</v>
          </cell>
          <cell r="L1191" t="str">
            <v>EC50</v>
          </cell>
          <cell r="M1191" t="str">
            <v>ZnCl2</v>
          </cell>
          <cell r="N1191" t="str">
            <v>Measured - start and end</v>
          </cell>
          <cell r="O1191" t="str">
            <v>static</v>
          </cell>
          <cell r="P1191" t="str">
            <v>Chronic</v>
          </cell>
          <cell r="Q1191" t="str">
            <v>72-hr</v>
          </cell>
          <cell r="R1191" t="str">
            <v>None</v>
          </cell>
          <cell r="S1191" t="str">
            <v>S-chemistry provided</v>
          </cell>
          <cell r="T1191" t="str">
            <v>MLR</v>
          </cell>
          <cell r="U1191">
            <v>23</v>
          </cell>
          <cell r="V1191">
            <v>6.8</v>
          </cell>
          <cell r="W1191" t="str">
            <v/>
          </cell>
          <cell r="X1191" t="str">
            <v/>
          </cell>
          <cell r="Y1191">
            <v>185</v>
          </cell>
          <cell r="Z1191" t="str">
            <v/>
          </cell>
          <cell r="AA1191">
            <v>0.3</v>
          </cell>
          <cell r="AB1191">
            <v>10</v>
          </cell>
          <cell r="AC1191">
            <v>5</v>
          </cell>
          <cell r="AD1191">
            <v>3</v>
          </cell>
          <cell r="AE1191">
            <v>104</v>
          </cell>
          <cell r="AF1191">
            <v>0.47</v>
          </cell>
          <cell r="AG1191">
            <v>5.9</v>
          </cell>
          <cell r="AH1191">
            <v>121</v>
          </cell>
          <cell r="AI1191">
            <v>5.9</v>
          </cell>
          <cell r="AJ1191">
            <v>24.838999999999999</v>
          </cell>
        </row>
        <row r="1192">
          <cell r="B1192" t="str">
            <v>C1093RasuEC50</v>
          </cell>
          <cell r="C1192" t="str">
            <v>De Schamphelaere et al. 2003</v>
          </cell>
          <cell r="D1192">
            <v>2003</v>
          </cell>
          <cell r="E1192" t="str">
            <v>Raphidocelis subcapitata</v>
          </cell>
          <cell r="F1192" t="str">
            <v xml:space="preserve">Raphidocelis </v>
          </cell>
          <cell r="G1192" t="str">
            <v>subcapitata</v>
          </cell>
          <cell r="H1192"/>
          <cell r="I1192" t="str">
            <v>algae</v>
          </cell>
          <cell r="J1192" t="str">
            <v>NR</v>
          </cell>
          <cell r="K1192" t="str">
            <v>growth</v>
          </cell>
          <cell r="L1192" t="str">
            <v>EC50</v>
          </cell>
          <cell r="M1192" t="str">
            <v>ZnCl2</v>
          </cell>
          <cell r="N1192" t="str">
            <v>Measured - start and end</v>
          </cell>
          <cell r="O1192" t="str">
            <v>static</v>
          </cell>
          <cell r="P1192" t="str">
            <v>Chronic</v>
          </cell>
          <cell r="Q1192" t="str">
            <v>72-hr</v>
          </cell>
          <cell r="R1192" t="str">
            <v>None</v>
          </cell>
          <cell r="S1192" t="str">
            <v>S-chemistry provided</v>
          </cell>
          <cell r="T1192" t="str">
            <v>MLR</v>
          </cell>
          <cell r="U1192">
            <v>23</v>
          </cell>
          <cell r="V1192">
            <v>7.1</v>
          </cell>
          <cell r="W1192" t="str">
            <v/>
          </cell>
          <cell r="X1192" t="str">
            <v/>
          </cell>
          <cell r="Y1192">
            <v>93.1</v>
          </cell>
          <cell r="Z1192" t="str">
            <v/>
          </cell>
          <cell r="AA1192">
            <v>0.3</v>
          </cell>
          <cell r="AB1192">
            <v>10</v>
          </cell>
          <cell r="AC1192">
            <v>5</v>
          </cell>
          <cell r="AD1192">
            <v>3</v>
          </cell>
          <cell r="AE1192">
            <v>104</v>
          </cell>
          <cell r="AF1192">
            <v>0.47</v>
          </cell>
          <cell r="AG1192">
            <v>5.9</v>
          </cell>
          <cell r="AH1192">
            <v>105</v>
          </cell>
          <cell r="AI1192">
            <v>12</v>
          </cell>
          <cell r="AJ1192">
            <v>24.838999999999999</v>
          </cell>
        </row>
        <row r="1193">
          <cell r="B1193" t="str">
            <v>C1094RasuEC50</v>
          </cell>
          <cell r="C1193" t="str">
            <v>De Schamphelaere et al. 2003</v>
          </cell>
          <cell r="D1193">
            <v>2003</v>
          </cell>
          <cell r="E1193" t="str">
            <v>Raphidocelis subcapitata</v>
          </cell>
          <cell r="F1193" t="str">
            <v xml:space="preserve">Raphidocelis </v>
          </cell>
          <cell r="G1193" t="str">
            <v>subcapitata</v>
          </cell>
          <cell r="H1193"/>
          <cell r="I1193" t="str">
            <v>algae</v>
          </cell>
          <cell r="J1193" t="str">
            <v>NR</v>
          </cell>
          <cell r="K1193" t="str">
            <v>growth</v>
          </cell>
          <cell r="L1193" t="str">
            <v>EC50</v>
          </cell>
          <cell r="M1193" t="str">
            <v>ZnCl2</v>
          </cell>
          <cell r="N1193" t="str">
            <v>Measured - start and end</v>
          </cell>
          <cell r="O1193" t="str">
            <v>static</v>
          </cell>
          <cell r="P1193" t="str">
            <v>Chronic</v>
          </cell>
          <cell r="Q1193" t="str">
            <v>72-hr</v>
          </cell>
          <cell r="R1193" t="str">
            <v>None</v>
          </cell>
          <cell r="S1193" t="str">
            <v>S-chemistry provided</v>
          </cell>
          <cell r="T1193" t="str">
            <v>MLR</v>
          </cell>
          <cell r="U1193">
            <v>23</v>
          </cell>
          <cell r="V1193">
            <v>7.4</v>
          </cell>
          <cell r="W1193" t="str">
            <v/>
          </cell>
          <cell r="X1193" t="str">
            <v/>
          </cell>
          <cell r="Y1193">
            <v>65.2</v>
          </cell>
          <cell r="Z1193" t="str">
            <v/>
          </cell>
          <cell r="AA1193">
            <v>0.3</v>
          </cell>
          <cell r="AB1193">
            <v>10</v>
          </cell>
          <cell r="AC1193">
            <v>5</v>
          </cell>
          <cell r="AD1193">
            <v>3</v>
          </cell>
          <cell r="AE1193">
            <v>104</v>
          </cell>
          <cell r="AF1193">
            <v>0.47</v>
          </cell>
          <cell r="AG1193">
            <v>5.9</v>
          </cell>
          <cell r="AH1193">
            <v>67</v>
          </cell>
          <cell r="AI1193">
            <v>23</v>
          </cell>
          <cell r="AJ1193">
            <v>24.838999999999999</v>
          </cell>
        </row>
        <row r="1194">
          <cell r="B1194" t="str">
            <v>C1095RasuEC50</v>
          </cell>
          <cell r="C1194" t="str">
            <v>De Schamphelaere et al. 2003</v>
          </cell>
          <cell r="D1194">
            <v>2003</v>
          </cell>
          <cell r="E1194" t="str">
            <v>Raphidocelis subcapitata</v>
          </cell>
          <cell r="F1194" t="str">
            <v xml:space="preserve">Raphidocelis </v>
          </cell>
          <cell r="G1194" t="str">
            <v>subcapitata</v>
          </cell>
          <cell r="H1194"/>
          <cell r="I1194" t="str">
            <v>algae</v>
          </cell>
          <cell r="J1194" t="str">
            <v>NR</v>
          </cell>
          <cell r="K1194" t="str">
            <v>growth</v>
          </cell>
          <cell r="L1194" t="str">
            <v>EC50</v>
          </cell>
          <cell r="M1194" t="str">
            <v>ZnCl2</v>
          </cell>
          <cell r="N1194" t="str">
            <v>Measured - start and end</v>
          </cell>
          <cell r="O1194" t="str">
            <v>static</v>
          </cell>
          <cell r="P1194" t="str">
            <v>Chronic</v>
          </cell>
          <cell r="Q1194" t="str">
            <v>72-hr</v>
          </cell>
          <cell r="R1194" t="str">
            <v>None</v>
          </cell>
          <cell r="S1194" t="str">
            <v>S-chemistry provided</v>
          </cell>
          <cell r="T1194" t="str">
            <v>MLR</v>
          </cell>
          <cell r="U1194">
            <v>23</v>
          </cell>
          <cell r="V1194">
            <v>7.7</v>
          </cell>
          <cell r="W1194" t="str">
            <v/>
          </cell>
          <cell r="X1194" t="str">
            <v/>
          </cell>
          <cell r="Y1194">
            <v>67.900000000000006</v>
          </cell>
          <cell r="Z1194" t="str">
            <v/>
          </cell>
          <cell r="AA1194">
            <v>0.3</v>
          </cell>
          <cell r="AB1194">
            <v>10</v>
          </cell>
          <cell r="AC1194">
            <v>5</v>
          </cell>
          <cell r="AD1194">
            <v>3</v>
          </cell>
          <cell r="AE1194">
            <v>104</v>
          </cell>
          <cell r="AF1194">
            <v>0.47</v>
          </cell>
          <cell r="AG1194">
            <v>5.9</v>
          </cell>
          <cell r="AH1194">
            <v>57</v>
          </cell>
          <cell r="AI1194">
            <v>41</v>
          </cell>
          <cell r="AJ1194">
            <v>24.838999999999999</v>
          </cell>
        </row>
        <row r="1195">
          <cell r="B1195" t="str">
            <v>C1096RasuEC50</v>
          </cell>
          <cell r="C1195" t="str">
            <v>De Schamphelaere et al. 2003</v>
          </cell>
          <cell r="D1195">
            <v>2003</v>
          </cell>
          <cell r="E1195" t="str">
            <v>Raphidocelis subcapitata</v>
          </cell>
          <cell r="F1195" t="str">
            <v xml:space="preserve">Raphidocelis </v>
          </cell>
          <cell r="G1195" t="str">
            <v>subcapitata</v>
          </cell>
          <cell r="H1195"/>
          <cell r="I1195" t="str">
            <v>algae</v>
          </cell>
          <cell r="J1195" t="str">
            <v>NR</v>
          </cell>
          <cell r="K1195" t="str">
            <v>growth</v>
          </cell>
          <cell r="L1195" t="str">
            <v>EC50</v>
          </cell>
          <cell r="M1195" t="str">
            <v>ZnCl2</v>
          </cell>
          <cell r="N1195" t="str">
            <v>Measured - start and end</v>
          </cell>
          <cell r="O1195" t="str">
            <v>static</v>
          </cell>
          <cell r="P1195" t="str">
            <v>Chronic</v>
          </cell>
          <cell r="Q1195" t="str">
            <v>72-hr</v>
          </cell>
          <cell r="R1195" t="str">
            <v>None</v>
          </cell>
          <cell r="S1195" t="str">
            <v>S-chemistry provided</v>
          </cell>
          <cell r="T1195" t="str">
            <v>MLR</v>
          </cell>
          <cell r="U1195">
            <v>23</v>
          </cell>
          <cell r="V1195">
            <v>7.8</v>
          </cell>
          <cell r="W1195" t="str">
            <v/>
          </cell>
          <cell r="X1195" t="str">
            <v/>
          </cell>
          <cell r="Y1195">
            <v>40.6</v>
          </cell>
          <cell r="Z1195" t="str">
            <v/>
          </cell>
          <cell r="AA1195">
            <v>0.3</v>
          </cell>
          <cell r="AB1195">
            <v>10</v>
          </cell>
          <cell r="AC1195">
            <v>5</v>
          </cell>
          <cell r="AD1195">
            <v>3</v>
          </cell>
          <cell r="AE1195">
            <v>104</v>
          </cell>
          <cell r="AF1195">
            <v>0.47</v>
          </cell>
          <cell r="AG1195">
            <v>5.9</v>
          </cell>
          <cell r="AH1195">
            <v>53</v>
          </cell>
          <cell r="AI1195">
            <v>51</v>
          </cell>
          <cell r="AJ1195">
            <v>24.838999999999999</v>
          </cell>
        </row>
        <row r="1196">
          <cell r="B1196" t="str">
            <v>C1097RasuEC50</v>
          </cell>
          <cell r="C1196" t="str">
            <v>De Schamphelaere et al. 2005</v>
          </cell>
          <cell r="D1196">
            <v>2005</v>
          </cell>
          <cell r="E1196" t="str">
            <v>Raphidocelis subcapitata</v>
          </cell>
          <cell r="F1196" t="str">
            <v xml:space="preserve">Raphidocelis </v>
          </cell>
          <cell r="G1196" t="str">
            <v>subcapitata</v>
          </cell>
          <cell r="H1196"/>
          <cell r="I1196" t="str">
            <v>algae</v>
          </cell>
          <cell r="J1196" t="str">
            <v>NR</v>
          </cell>
          <cell r="K1196" t="str">
            <v>growth</v>
          </cell>
          <cell r="L1196" t="str">
            <v>EC50</v>
          </cell>
          <cell r="M1196" t="str">
            <v>ZnCl2</v>
          </cell>
          <cell r="N1196" t="str">
            <v>Measured - start and end</v>
          </cell>
          <cell r="O1196" t="str">
            <v>static</v>
          </cell>
          <cell r="P1196" t="str">
            <v>Chronic</v>
          </cell>
          <cell r="Q1196" t="str">
            <v>72-hr</v>
          </cell>
          <cell r="R1196" t="str">
            <v>None</v>
          </cell>
          <cell r="S1196" t="str">
            <v>N-Bihain RO</v>
          </cell>
          <cell r="T1196" t="str">
            <v>MLR</v>
          </cell>
          <cell r="U1196">
            <v>23</v>
          </cell>
          <cell r="V1196">
            <v>5.7</v>
          </cell>
          <cell r="W1196" t="str">
            <v/>
          </cell>
          <cell r="X1196" t="str">
            <v/>
          </cell>
          <cell r="Y1196">
            <v>1480</v>
          </cell>
          <cell r="Z1196" t="str">
            <v/>
          </cell>
          <cell r="AA1196">
            <v>6.27</v>
          </cell>
          <cell r="AB1196">
            <v>10</v>
          </cell>
          <cell r="AC1196">
            <v>3.74</v>
          </cell>
          <cell r="AD1196">
            <v>1.71</v>
          </cell>
          <cell r="AE1196">
            <v>7.5</v>
          </cell>
          <cell r="AF1196">
            <v>0.51</v>
          </cell>
          <cell r="AG1196">
            <v>7.55</v>
          </cell>
          <cell r="AH1196">
            <v>10.199999999999999</v>
          </cell>
          <cell r="AI1196">
            <v>2.2400000000000002</v>
          </cell>
          <cell r="AJ1196">
            <v>16.2395</v>
          </cell>
        </row>
        <row r="1197">
          <cell r="B1197" t="str">
            <v>C1098RasuEC50</v>
          </cell>
          <cell r="C1197" t="str">
            <v>De Schamphelaere et al. 2005</v>
          </cell>
          <cell r="D1197">
            <v>2005</v>
          </cell>
          <cell r="E1197" t="str">
            <v>Raphidocelis subcapitata</v>
          </cell>
          <cell r="F1197" t="str">
            <v xml:space="preserve">Raphidocelis </v>
          </cell>
          <cell r="G1197" t="str">
            <v>subcapitata</v>
          </cell>
          <cell r="H1197"/>
          <cell r="I1197" t="str">
            <v>algae</v>
          </cell>
          <cell r="J1197" t="str">
            <v>NR</v>
          </cell>
          <cell r="K1197" t="str">
            <v>growth</v>
          </cell>
          <cell r="L1197" t="str">
            <v>EC50</v>
          </cell>
          <cell r="M1197" t="str">
            <v>ZnCl2</v>
          </cell>
          <cell r="N1197" t="str">
            <v>Measured - start and end</v>
          </cell>
          <cell r="O1197" t="str">
            <v>static</v>
          </cell>
          <cell r="P1197" t="str">
            <v>Chronic</v>
          </cell>
          <cell r="Q1197" t="str">
            <v>72-hr</v>
          </cell>
          <cell r="R1197" t="str">
            <v>None</v>
          </cell>
          <cell r="S1197" t="str">
            <v>N-Bihain</v>
          </cell>
          <cell r="T1197" t="str">
            <v>MLR</v>
          </cell>
          <cell r="U1197">
            <v>23</v>
          </cell>
          <cell r="V1197">
            <v>5.7</v>
          </cell>
          <cell r="W1197" t="str">
            <v/>
          </cell>
          <cell r="X1197" t="str">
            <v/>
          </cell>
          <cell r="Y1197">
            <v>2050</v>
          </cell>
          <cell r="Z1197" t="str">
            <v/>
          </cell>
          <cell r="AA1197">
            <v>6.28</v>
          </cell>
          <cell r="AB1197">
            <v>10</v>
          </cell>
          <cell r="AC1197">
            <v>3.45</v>
          </cell>
          <cell r="AD1197">
            <v>1.36</v>
          </cell>
          <cell r="AE1197">
            <v>3.84</v>
          </cell>
          <cell r="AF1197">
            <v>0.62</v>
          </cell>
          <cell r="AG1197">
            <v>4.8600000000000003</v>
          </cell>
          <cell r="AH1197">
            <v>8.7100000000000009</v>
          </cell>
          <cell r="AI1197">
            <v>2.62</v>
          </cell>
          <cell r="AJ1197">
            <v>14.5047</v>
          </cell>
        </row>
        <row r="1198">
          <cell r="B1198" t="str">
            <v>C1099RasuEC50</v>
          </cell>
          <cell r="C1198" t="str">
            <v>De Schamphelaere et al. 2005</v>
          </cell>
          <cell r="D1198">
            <v>2005</v>
          </cell>
          <cell r="E1198" t="str">
            <v>Raphidocelis subcapitata</v>
          </cell>
          <cell r="F1198" t="str">
            <v xml:space="preserve">Raphidocelis </v>
          </cell>
          <cell r="G1198" t="str">
            <v>subcapitata</v>
          </cell>
          <cell r="H1198"/>
          <cell r="I1198" t="str">
            <v>algae</v>
          </cell>
          <cell r="J1198" t="str">
            <v>NR</v>
          </cell>
          <cell r="K1198" t="str">
            <v>growth</v>
          </cell>
          <cell r="L1198" t="str">
            <v>EC50</v>
          </cell>
          <cell r="M1198" t="str">
            <v>ZnCl2</v>
          </cell>
          <cell r="N1198" t="str">
            <v>Measured - start and end</v>
          </cell>
          <cell r="O1198" t="str">
            <v>static</v>
          </cell>
          <cell r="P1198" t="str">
            <v>Chronic</v>
          </cell>
          <cell r="Q1198" t="str">
            <v>72-hr</v>
          </cell>
          <cell r="R1198" t="str">
            <v>None</v>
          </cell>
          <cell r="S1198" t="str">
            <v>N-Ossenkolk</v>
          </cell>
          <cell r="T1198" t="str">
            <v>MLR</v>
          </cell>
          <cell r="U1198">
            <v>23</v>
          </cell>
          <cell r="V1198">
            <v>5.75</v>
          </cell>
          <cell r="W1198" t="str">
            <v/>
          </cell>
          <cell r="X1198" t="str">
            <v/>
          </cell>
          <cell r="Y1198">
            <v>713</v>
          </cell>
          <cell r="Z1198" t="str">
            <v/>
          </cell>
          <cell r="AA1198">
            <v>6.7</v>
          </cell>
          <cell r="AB1198">
            <v>10</v>
          </cell>
          <cell r="AC1198">
            <v>1.51</v>
          </cell>
          <cell r="AD1198">
            <v>0.79</v>
          </cell>
          <cell r="AE1198">
            <v>4.42</v>
          </cell>
          <cell r="AF1198">
            <v>0.59</v>
          </cell>
          <cell r="AG1198">
            <v>17.5</v>
          </cell>
          <cell r="AH1198">
            <v>33.700000000000003</v>
          </cell>
          <cell r="AI1198">
            <v>2.48</v>
          </cell>
          <cell r="AJ1198">
            <v>7.0399000000000003</v>
          </cell>
        </row>
        <row r="1199">
          <cell r="B1199" t="str">
            <v>C1100RasuEC50</v>
          </cell>
          <cell r="C1199" t="str">
            <v>De Schamphelaere et al. 2003</v>
          </cell>
          <cell r="D1199">
            <v>2003</v>
          </cell>
          <cell r="E1199" t="str">
            <v>Raphidocelis subcapitata</v>
          </cell>
          <cell r="F1199" t="str">
            <v xml:space="preserve">Raphidocelis </v>
          </cell>
          <cell r="G1199" t="str">
            <v>subcapitata</v>
          </cell>
          <cell r="H1199"/>
          <cell r="I1199" t="str">
            <v>algae</v>
          </cell>
          <cell r="J1199" t="str">
            <v>NR</v>
          </cell>
          <cell r="K1199" t="str">
            <v>growth</v>
          </cell>
          <cell r="L1199" t="str">
            <v>EC50</v>
          </cell>
          <cell r="M1199" t="str">
            <v>ZnCl2</v>
          </cell>
          <cell r="N1199" t="str">
            <v>Measured - start and end</v>
          </cell>
          <cell r="O1199" t="str">
            <v>static</v>
          </cell>
          <cell r="P1199" t="str">
            <v>Chronic</v>
          </cell>
          <cell r="Q1199" t="str">
            <v>72-hr</v>
          </cell>
          <cell r="R1199" t="str">
            <v>None</v>
          </cell>
          <cell r="S1199" t="str">
            <v>N-Brisy RO</v>
          </cell>
          <cell r="T1199" t="str">
            <v>MLR</v>
          </cell>
          <cell r="U1199">
            <v>23</v>
          </cell>
          <cell r="V1199">
            <v>6.23</v>
          </cell>
          <cell r="W1199" t="str">
            <v/>
          </cell>
          <cell r="X1199" t="str">
            <v/>
          </cell>
          <cell r="Y1199">
            <v>291</v>
          </cell>
          <cell r="Z1199" t="str">
            <v/>
          </cell>
          <cell r="AA1199">
            <v>2.91</v>
          </cell>
          <cell r="AB1199">
            <v>10</v>
          </cell>
          <cell r="AC1199">
            <v>7.15</v>
          </cell>
          <cell r="AD1199">
            <v>2.56</v>
          </cell>
          <cell r="AE1199">
            <v>5.6</v>
          </cell>
          <cell r="AF1199">
            <v>0.39</v>
          </cell>
          <cell r="AG1199">
            <v>11.4</v>
          </cell>
          <cell r="AH1199">
            <v>10.1</v>
          </cell>
          <cell r="AI1199">
            <v>6.88</v>
          </cell>
          <cell r="AJ1199">
            <v>28.4</v>
          </cell>
        </row>
        <row r="1200">
          <cell r="B1200" t="str">
            <v>C1101RasuEC50</v>
          </cell>
          <cell r="C1200" t="str">
            <v>De Schamphelaere et al. 2005</v>
          </cell>
          <cell r="D1200">
            <v>2005</v>
          </cell>
          <cell r="E1200" t="str">
            <v>Raphidocelis subcapitata</v>
          </cell>
          <cell r="F1200" t="str">
            <v xml:space="preserve">Raphidocelis </v>
          </cell>
          <cell r="G1200" t="str">
            <v>subcapitata</v>
          </cell>
          <cell r="H1200"/>
          <cell r="I1200" t="str">
            <v>algae</v>
          </cell>
          <cell r="J1200" t="str">
            <v>NR</v>
          </cell>
          <cell r="K1200" t="str">
            <v>growth</v>
          </cell>
          <cell r="L1200" t="str">
            <v>EC50</v>
          </cell>
          <cell r="M1200" t="str">
            <v>ZnCl2</v>
          </cell>
          <cell r="N1200" t="str">
            <v>Measured - start and end</v>
          </cell>
          <cell r="O1200" t="str">
            <v>static</v>
          </cell>
          <cell r="P1200" t="str">
            <v>Chronic</v>
          </cell>
          <cell r="Q1200" t="str">
            <v>72-hr</v>
          </cell>
          <cell r="R1200" t="str">
            <v>None</v>
          </cell>
          <cell r="S1200" t="str">
            <v>N-Brisy</v>
          </cell>
          <cell r="T1200" t="str">
            <v>MLR</v>
          </cell>
          <cell r="U1200">
            <v>23</v>
          </cell>
          <cell r="V1200">
            <v>6.26</v>
          </cell>
          <cell r="W1200" t="str">
            <v/>
          </cell>
          <cell r="X1200" t="str">
            <v/>
          </cell>
          <cell r="Y1200">
            <v>347</v>
          </cell>
          <cell r="Z1200" t="str">
            <v/>
          </cell>
          <cell r="AA1200">
            <v>2.48</v>
          </cell>
          <cell r="AB1200">
            <v>10</v>
          </cell>
          <cell r="AC1200">
            <v>6.82</v>
          </cell>
          <cell r="AD1200">
            <v>2.42</v>
          </cell>
          <cell r="AE1200">
            <v>4.2</v>
          </cell>
          <cell r="AF1200">
            <v>0.86</v>
          </cell>
          <cell r="AG1200">
            <v>7.62</v>
          </cell>
          <cell r="AH1200">
            <v>7.91</v>
          </cell>
          <cell r="AI1200">
            <v>5.23</v>
          </cell>
          <cell r="AJ1200">
            <v>26.8628</v>
          </cell>
        </row>
        <row r="1201">
          <cell r="B1201" t="str">
            <v>C1102RasuEC50</v>
          </cell>
          <cell r="C1201" t="str">
            <v>De Schamphelaere et al. 2005</v>
          </cell>
          <cell r="D1201">
            <v>2005</v>
          </cell>
          <cell r="E1201" t="str">
            <v>Raphidocelis subcapitata</v>
          </cell>
          <cell r="F1201" t="str">
            <v xml:space="preserve">Raphidocelis </v>
          </cell>
          <cell r="G1201" t="str">
            <v>subcapitata</v>
          </cell>
          <cell r="H1201"/>
          <cell r="I1201" t="str">
            <v>algae</v>
          </cell>
          <cell r="J1201" t="str">
            <v>NR</v>
          </cell>
          <cell r="K1201" t="str">
            <v>growth</v>
          </cell>
          <cell r="L1201" t="str">
            <v>EC50</v>
          </cell>
          <cell r="M1201" t="str">
            <v>ZnCl2</v>
          </cell>
          <cell r="N1201" t="str">
            <v>Measured - start and end</v>
          </cell>
          <cell r="O1201" t="str">
            <v>static</v>
          </cell>
          <cell r="P1201" t="str">
            <v>Chronic</v>
          </cell>
          <cell r="Q1201" t="str">
            <v>72-hr</v>
          </cell>
          <cell r="R1201" t="str">
            <v>None</v>
          </cell>
          <cell r="S1201" t="str">
            <v>N-Voyon</v>
          </cell>
          <cell r="T1201" t="str">
            <v>MLR</v>
          </cell>
          <cell r="U1201">
            <v>23</v>
          </cell>
          <cell r="V1201">
            <v>6.43</v>
          </cell>
          <cell r="W1201" t="str">
            <v/>
          </cell>
          <cell r="X1201" t="str">
            <v/>
          </cell>
          <cell r="Y1201">
            <v>246</v>
          </cell>
          <cell r="Z1201" t="str">
            <v/>
          </cell>
          <cell r="AA1201">
            <v>3.65</v>
          </cell>
          <cell r="AB1201">
            <v>10</v>
          </cell>
          <cell r="AC1201">
            <v>8.7200000000000006</v>
          </cell>
          <cell r="AD1201">
            <v>1.38</v>
          </cell>
          <cell r="AE1201">
            <v>18.399999999999999</v>
          </cell>
          <cell r="AF1201">
            <v>0.82</v>
          </cell>
          <cell r="AG1201">
            <v>14.5</v>
          </cell>
          <cell r="AH1201">
            <v>21.8</v>
          </cell>
          <cell r="AI1201">
            <v>13.9</v>
          </cell>
          <cell r="AJ1201">
            <v>27.489100000000001</v>
          </cell>
        </row>
        <row r="1202">
          <cell r="B1202" t="str">
            <v>C1103RasuEC50</v>
          </cell>
          <cell r="C1202" t="str">
            <v>De Schamphelaere et al. 2005</v>
          </cell>
          <cell r="D1202">
            <v>2005</v>
          </cell>
          <cell r="E1202" t="str">
            <v>Raphidocelis subcapitata</v>
          </cell>
          <cell r="F1202" t="str">
            <v xml:space="preserve">Raphidocelis </v>
          </cell>
          <cell r="G1202" t="str">
            <v>subcapitata</v>
          </cell>
          <cell r="H1202"/>
          <cell r="I1202" t="str">
            <v>algae</v>
          </cell>
          <cell r="J1202" t="str">
            <v>NR</v>
          </cell>
          <cell r="K1202" t="str">
            <v>growth</v>
          </cell>
          <cell r="L1202" t="str">
            <v>EC50</v>
          </cell>
          <cell r="M1202" t="str">
            <v>ZnCl2</v>
          </cell>
          <cell r="N1202" t="str">
            <v>Measured - start and end</v>
          </cell>
          <cell r="O1202" t="str">
            <v>static</v>
          </cell>
          <cell r="P1202" t="str">
            <v>Chronic</v>
          </cell>
          <cell r="Q1202" t="str">
            <v>72-hr</v>
          </cell>
          <cell r="R1202" t="str">
            <v>None</v>
          </cell>
          <cell r="S1202" t="str">
            <v>N-Markermeer</v>
          </cell>
          <cell r="T1202" t="str">
            <v>MLR</v>
          </cell>
          <cell r="U1202">
            <v>23</v>
          </cell>
          <cell r="V1202">
            <v>8.01</v>
          </cell>
          <cell r="W1202" t="str">
            <v/>
          </cell>
          <cell r="X1202" t="str">
            <v/>
          </cell>
          <cell r="Y1202">
            <v>106</v>
          </cell>
          <cell r="Z1202" t="str">
            <v/>
          </cell>
          <cell r="AA1202">
            <v>5.89</v>
          </cell>
          <cell r="AB1202">
            <v>10</v>
          </cell>
          <cell r="AC1202">
            <v>65.400000000000006</v>
          </cell>
          <cell r="AD1202">
            <v>18.399999999999999</v>
          </cell>
          <cell r="AE1202">
            <v>116</v>
          </cell>
          <cell r="AF1202">
            <v>1.03</v>
          </cell>
          <cell r="AG1202">
            <v>145</v>
          </cell>
          <cell r="AH1202">
            <v>187</v>
          </cell>
          <cell r="AI1202">
            <v>94.1</v>
          </cell>
          <cell r="AJ1202">
            <v>239.07499999999999</v>
          </cell>
        </row>
        <row r="1203">
          <cell r="B1203" t="str">
            <v>C1104RasuEC50</v>
          </cell>
          <cell r="C1203" t="str">
            <v>De Schamphelaere et al. 2005</v>
          </cell>
          <cell r="D1203">
            <v>2005</v>
          </cell>
          <cell r="E1203" t="str">
            <v>Raphidocelis subcapitata</v>
          </cell>
          <cell r="F1203" t="str">
            <v xml:space="preserve">Raphidocelis </v>
          </cell>
          <cell r="G1203" t="str">
            <v>subcapitata</v>
          </cell>
          <cell r="H1203"/>
          <cell r="I1203" t="str">
            <v>algae</v>
          </cell>
          <cell r="J1203" t="str">
            <v>NR</v>
          </cell>
          <cell r="K1203" t="str">
            <v>growth</v>
          </cell>
          <cell r="L1203" t="str">
            <v>EC50</v>
          </cell>
          <cell r="M1203" t="str">
            <v>ZnCl2</v>
          </cell>
          <cell r="N1203" t="str">
            <v>Measured - start and end</v>
          </cell>
          <cell r="O1203" t="str">
            <v>static</v>
          </cell>
          <cell r="P1203" t="str">
            <v>Chronic</v>
          </cell>
          <cell r="Q1203" t="str">
            <v>72-hr</v>
          </cell>
          <cell r="R1203" t="str">
            <v>None</v>
          </cell>
          <cell r="S1203" t="str">
            <v>N-Ankeveen RO</v>
          </cell>
          <cell r="T1203" t="str">
            <v>MLR</v>
          </cell>
          <cell r="U1203">
            <v>23</v>
          </cell>
          <cell r="V1203">
            <v>7.42</v>
          </cell>
          <cell r="W1203" t="str">
            <v/>
          </cell>
          <cell r="X1203" t="str">
            <v/>
          </cell>
          <cell r="Y1203">
            <v>861</v>
          </cell>
          <cell r="Z1203" t="str">
            <v/>
          </cell>
          <cell r="AA1203">
            <v>22.3</v>
          </cell>
          <cell r="AB1203">
            <v>10</v>
          </cell>
          <cell r="AC1203">
            <v>43.4</v>
          </cell>
          <cell r="AD1203">
            <v>8.74</v>
          </cell>
          <cell r="AE1203">
            <v>86.4</v>
          </cell>
          <cell r="AF1203">
            <v>0.66</v>
          </cell>
          <cell r="AG1203">
            <v>51.1</v>
          </cell>
          <cell r="AH1203">
            <v>86.3</v>
          </cell>
          <cell r="AI1203">
            <v>98.7</v>
          </cell>
          <cell r="AJ1203">
            <v>144.19640000000001</v>
          </cell>
        </row>
        <row r="1204">
          <cell r="B1204" t="str">
            <v>C1105RasuEC50</v>
          </cell>
          <cell r="C1204" t="str">
            <v>Van Ginneken 1994</v>
          </cell>
          <cell r="D1204">
            <v>1994</v>
          </cell>
          <cell r="E1204" t="str">
            <v>Raphidocelis subcapitata</v>
          </cell>
          <cell r="F1204" t="str">
            <v xml:space="preserve">Raphidocelis </v>
          </cell>
          <cell r="G1204" t="str">
            <v>subcapitata</v>
          </cell>
          <cell r="H1204"/>
          <cell r="I1204" t="str">
            <v>algae</v>
          </cell>
          <cell r="J1204" t="str">
            <v>NR</v>
          </cell>
          <cell r="K1204" t="str">
            <v>growth</v>
          </cell>
          <cell r="L1204" t="str">
            <v>EC50</v>
          </cell>
          <cell r="M1204" t="str">
            <v>ZnO</v>
          </cell>
          <cell r="N1204" t="str">
            <v>Dissolved in new and old solutions reported as ZnO</v>
          </cell>
          <cell r="O1204" t="str">
            <v>static</v>
          </cell>
          <cell r="P1204" t="str">
            <v>Chronic</v>
          </cell>
          <cell r="Q1204" t="str">
            <v>72-hr</v>
          </cell>
          <cell r="R1204"/>
          <cell r="S1204" t="str">
            <v>S-OECD Growth medium without K2EDTA*6H20</v>
          </cell>
          <cell r="T1204" t="str">
            <v>MLR</v>
          </cell>
          <cell r="U1204">
            <v>25</v>
          </cell>
          <cell r="V1204">
            <v>7.5</v>
          </cell>
          <cell r="W1204" t="str">
            <v/>
          </cell>
          <cell r="X1204" t="str">
            <v/>
          </cell>
          <cell r="Y1204">
            <v>132.97999999999999</v>
          </cell>
          <cell r="Z1204" t="str">
            <v/>
          </cell>
          <cell r="AA1204">
            <v>0.3</v>
          </cell>
          <cell r="AB1204">
            <v>10</v>
          </cell>
          <cell r="AC1204">
            <v>4.9000000000000004</v>
          </cell>
          <cell r="AD1204">
            <v>2.9</v>
          </cell>
          <cell r="AE1204">
            <v>13.7</v>
          </cell>
          <cell r="AF1204">
            <v>0.5</v>
          </cell>
          <cell r="AG1204">
            <v>5.9</v>
          </cell>
          <cell r="AH1204">
            <v>23</v>
          </cell>
          <cell r="AI1204">
            <v>28</v>
          </cell>
          <cell r="AJ1204">
            <v>24</v>
          </cell>
        </row>
        <row r="1205">
          <cell r="B1205" t="str">
            <v>C1106RasuEC50</v>
          </cell>
          <cell r="C1205" t="str">
            <v>Van Woensel 1993</v>
          </cell>
          <cell r="D1205">
            <v>1993</v>
          </cell>
          <cell r="E1205" t="str">
            <v>Raphidocelis subcapitata</v>
          </cell>
          <cell r="F1205" t="str">
            <v xml:space="preserve">Raphidocelis </v>
          </cell>
          <cell r="G1205" t="str">
            <v>subcapitata</v>
          </cell>
          <cell r="H1205"/>
          <cell r="I1205" t="str">
            <v>algae</v>
          </cell>
          <cell r="J1205" t="str">
            <v>NR</v>
          </cell>
          <cell r="K1205" t="str">
            <v>growth</v>
          </cell>
          <cell r="L1205" t="str">
            <v>EC50</v>
          </cell>
          <cell r="M1205" t="str">
            <v>Zn Powder</v>
          </cell>
          <cell r="N1205" t="str">
            <v>Dissolved in new and old solutions reported as Zn</v>
          </cell>
          <cell r="O1205" t="str">
            <v>static</v>
          </cell>
          <cell r="P1205" t="str">
            <v>Chronic</v>
          </cell>
          <cell r="Q1205" t="str">
            <v>72-hr</v>
          </cell>
          <cell r="R1205"/>
          <cell r="S1205" t="str">
            <v>S-OECD Growth medium without K2EDTA*6H20</v>
          </cell>
          <cell r="T1205" t="str">
            <v>MLR</v>
          </cell>
          <cell r="U1205">
            <v>25</v>
          </cell>
          <cell r="V1205">
            <v>7.4</v>
          </cell>
          <cell r="W1205" t="str">
            <v/>
          </cell>
          <cell r="X1205" t="str">
            <v/>
          </cell>
          <cell r="Y1205">
            <v>151</v>
          </cell>
          <cell r="Z1205" t="str">
            <v/>
          </cell>
          <cell r="AA1205">
            <v>0.3</v>
          </cell>
          <cell r="AB1205">
            <v>10</v>
          </cell>
          <cell r="AC1205">
            <v>4.9000000000000004</v>
          </cell>
          <cell r="AD1205">
            <v>2.9</v>
          </cell>
          <cell r="AE1205">
            <v>13.7</v>
          </cell>
          <cell r="AF1205">
            <v>0.5</v>
          </cell>
          <cell r="AG1205">
            <v>5.9</v>
          </cell>
          <cell r="AH1205">
            <v>23</v>
          </cell>
          <cell r="AI1205">
            <v>27</v>
          </cell>
          <cell r="AJ1205">
            <v>24</v>
          </cell>
        </row>
        <row r="1206">
          <cell r="B1206" t="str">
            <v>C1107ChspEC50</v>
          </cell>
          <cell r="C1206" t="str">
            <v>Wilde et al. 2006</v>
          </cell>
          <cell r="D1206">
            <v>2006</v>
          </cell>
          <cell r="E1206" t="str">
            <v>Chlorella sp.</v>
          </cell>
          <cell r="F1206" t="str">
            <v xml:space="preserve">Chlorella </v>
          </cell>
          <cell r="G1206" t="str">
            <v>sp.</v>
          </cell>
          <cell r="H1206"/>
          <cell r="I1206" t="str">
            <v>algae</v>
          </cell>
          <cell r="J1206" t="str">
            <v>NR</v>
          </cell>
          <cell r="K1206" t="str">
            <v>growth</v>
          </cell>
          <cell r="L1206" t="str">
            <v>EC50</v>
          </cell>
          <cell r="M1206" t="str">
            <v>ZnSO4</v>
          </cell>
          <cell r="N1206" t="str">
            <v>Measured - beginning and end</v>
          </cell>
          <cell r="O1206" t="str">
            <v>static</v>
          </cell>
          <cell r="P1206" t="str">
            <v>Chronic</v>
          </cell>
          <cell r="Q1206" t="str">
            <v>48-hr</v>
          </cell>
          <cell r="R1206"/>
          <cell r="S1206" t="str">
            <v>S-recipe provided</v>
          </cell>
          <cell r="T1206"/>
          <cell r="U1206">
            <v>27</v>
          </cell>
          <cell r="V1206">
            <v>5.5</v>
          </cell>
          <cell r="W1206" t="str">
            <v/>
          </cell>
          <cell r="X1206" t="str">
            <v/>
          </cell>
          <cell r="Y1206">
            <v>2700</v>
          </cell>
          <cell r="Z1206" t="str">
            <v/>
          </cell>
          <cell r="AA1206">
            <v>0.5</v>
          </cell>
          <cell r="AB1206">
            <v>10</v>
          </cell>
          <cell r="AC1206">
            <v>7</v>
          </cell>
          <cell r="AD1206">
            <v>6.3</v>
          </cell>
          <cell r="AE1206">
            <v>14</v>
          </cell>
          <cell r="AF1206">
            <v>1.1000000000000001</v>
          </cell>
          <cell r="AG1206">
            <v>53</v>
          </cell>
          <cell r="AH1206">
            <v>4.5</v>
          </cell>
          <cell r="AI1206">
            <v>2.6</v>
          </cell>
          <cell r="AJ1206">
            <v>43.422400000000003</v>
          </cell>
        </row>
        <row r="1207">
          <cell r="B1207" t="str">
            <v>C1108ChspEC50</v>
          </cell>
          <cell r="C1207" t="str">
            <v>Wilde et al. 2006</v>
          </cell>
          <cell r="D1207">
            <v>2006</v>
          </cell>
          <cell r="E1207" t="str">
            <v>Chlorella sp.</v>
          </cell>
          <cell r="F1207" t="str">
            <v xml:space="preserve">Chlorella </v>
          </cell>
          <cell r="G1207" t="str">
            <v>sp.</v>
          </cell>
          <cell r="H1207"/>
          <cell r="I1207" t="str">
            <v>algae</v>
          </cell>
          <cell r="J1207" t="str">
            <v>NR</v>
          </cell>
          <cell r="K1207" t="str">
            <v>growth</v>
          </cell>
          <cell r="L1207" t="str">
            <v>EC50</v>
          </cell>
          <cell r="M1207" t="str">
            <v>ZnSO4</v>
          </cell>
          <cell r="N1207" t="str">
            <v>Measured - beginning and end</v>
          </cell>
          <cell r="O1207" t="str">
            <v>static</v>
          </cell>
          <cell r="P1207" t="str">
            <v>Chronic</v>
          </cell>
          <cell r="Q1207" t="str">
            <v>48-hr</v>
          </cell>
          <cell r="R1207"/>
          <cell r="S1207" t="str">
            <v>S-recipe provided</v>
          </cell>
          <cell r="T1207"/>
          <cell r="U1207">
            <v>27</v>
          </cell>
          <cell r="V1207">
            <v>6</v>
          </cell>
          <cell r="W1207" t="str">
            <v/>
          </cell>
          <cell r="X1207" t="str">
            <v/>
          </cell>
          <cell r="Y1207">
            <v>1680</v>
          </cell>
          <cell r="Z1207" t="str">
            <v/>
          </cell>
          <cell r="AA1207">
            <v>0.5</v>
          </cell>
          <cell r="AB1207">
            <v>10</v>
          </cell>
          <cell r="AC1207">
            <v>7</v>
          </cell>
          <cell r="AD1207">
            <v>6.3</v>
          </cell>
          <cell r="AE1207">
            <v>14</v>
          </cell>
          <cell r="AF1207">
            <v>1.1000000000000001</v>
          </cell>
          <cell r="AG1207">
            <v>53</v>
          </cell>
          <cell r="AH1207">
            <v>4.5</v>
          </cell>
          <cell r="AI1207">
            <v>6.6</v>
          </cell>
          <cell r="AJ1207">
            <v>43.422400000000003</v>
          </cell>
        </row>
        <row r="1208">
          <cell r="B1208" t="str">
            <v>C1109ChspEC50</v>
          </cell>
          <cell r="C1208" t="str">
            <v>Wilde et al. 2006</v>
          </cell>
          <cell r="D1208">
            <v>2006</v>
          </cell>
          <cell r="E1208" t="str">
            <v>Chlorella sp.</v>
          </cell>
          <cell r="F1208" t="str">
            <v xml:space="preserve">Chlorella </v>
          </cell>
          <cell r="G1208" t="str">
            <v>sp.</v>
          </cell>
          <cell r="H1208"/>
          <cell r="I1208" t="str">
            <v>algae</v>
          </cell>
          <cell r="J1208" t="str">
            <v>NR</v>
          </cell>
          <cell r="K1208" t="str">
            <v>growth</v>
          </cell>
          <cell r="L1208" t="str">
            <v>EC50</v>
          </cell>
          <cell r="M1208" t="str">
            <v>ZnSO4</v>
          </cell>
          <cell r="N1208" t="str">
            <v>Measured - beginning and end</v>
          </cell>
          <cell r="O1208" t="str">
            <v>static</v>
          </cell>
          <cell r="P1208" t="str">
            <v>Chronic</v>
          </cell>
          <cell r="Q1208" t="str">
            <v>48-hr</v>
          </cell>
          <cell r="R1208"/>
          <cell r="S1208" t="str">
            <v>S-recipe provided</v>
          </cell>
          <cell r="T1208"/>
          <cell r="U1208">
            <v>27</v>
          </cell>
          <cell r="V1208">
            <v>6.5</v>
          </cell>
          <cell r="W1208" t="str">
            <v/>
          </cell>
          <cell r="X1208" t="str">
            <v/>
          </cell>
          <cell r="Y1208">
            <v>970</v>
          </cell>
          <cell r="Z1208" t="str">
            <v/>
          </cell>
          <cell r="AA1208">
            <v>0.5</v>
          </cell>
          <cell r="AB1208">
            <v>10</v>
          </cell>
          <cell r="AC1208">
            <v>7</v>
          </cell>
          <cell r="AD1208">
            <v>6.3</v>
          </cell>
          <cell r="AE1208">
            <v>14</v>
          </cell>
          <cell r="AF1208">
            <v>1.1000000000000001</v>
          </cell>
          <cell r="AG1208">
            <v>53</v>
          </cell>
          <cell r="AH1208">
            <v>4.5</v>
          </cell>
          <cell r="AI1208">
            <v>12.5</v>
          </cell>
          <cell r="AJ1208">
            <v>43.422400000000003</v>
          </cell>
        </row>
        <row r="1209">
          <cell r="B1209" t="str">
            <v>C1110ChspEC50</v>
          </cell>
          <cell r="C1209" t="str">
            <v>Wilde et al. 2006</v>
          </cell>
          <cell r="D1209">
            <v>2006</v>
          </cell>
          <cell r="E1209" t="str">
            <v>Chlorella sp.</v>
          </cell>
          <cell r="F1209" t="str">
            <v xml:space="preserve">Chlorella </v>
          </cell>
          <cell r="G1209" t="str">
            <v>sp.</v>
          </cell>
          <cell r="H1209"/>
          <cell r="I1209" t="str">
            <v>algae</v>
          </cell>
          <cell r="J1209" t="str">
            <v>NR</v>
          </cell>
          <cell r="K1209" t="str">
            <v>growth</v>
          </cell>
          <cell r="L1209" t="str">
            <v>EC50</v>
          </cell>
          <cell r="M1209" t="str">
            <v>ZnSO4</v>
          </cell>
          <cell r="N1209" t="str">
            <v>Measured - beginning and end</v>
          </cell>
          <cell r="O1209" t="str">
            <v>static</v>
          </cell>
          <cell r="P1209" t="str">
            <v>Chronic</v>
          </cell>
          <cell r="Q1209" t="str">
            <v>48-hr</v>
          </cell>
          <cell r="R1209"/>
          <cell r="S1209" t="str">
            <v>S-recipe provided</v>
          </cell>
          <cell r="T1209"/>
          <cell r="U1209">
            <v>27</v>
          </cell>
          <cell r="V1209">
            <v>7</v>
          </cell>
          <cell r="W1209" t="str">
            <v/>
          </cell>
          <cell r="X1209" t="str">
            <v/>
          </cell>
          <cell r="Y1209">
            <v>630</v>
          </cell>
          <cell r="Z1209" t="str">
            <v/>
          </cell>
          <cell r="AA1209">
            <v>0.5</v>
          </cell>
          <cell r="AB1209">
            <v>10</v>
          </cell>
          <cell r="AC1209">
            <v>7</v>
          </cell>
          <cell r="AD1209">
            <v>6.3</v>
          </cell>
          <cell r="AE1209">
            <v>14</v>
          </cell>
          <cell r="AF1209">
            <v>1.1000000000000001</v>
          </cell>
          <cell r="AG1209">
            <v>53</v>
          </cell>
          <cell r="AH1209">
            <v>4.5</v>
          </cell>
          <cell r="AI1209">
            <v>17.399999999999999</v>
          </cell>
          <cell r="AJ1209">
            <v>43.422400000000003</v>
          </cell>
        </row>
        <row r="1210">
          <cell r="B1210" t="str">
            <v>C1111ChspEC50</v>
          </cell>
          <cell r="C1210" t="str">
            <v>Wilde et al. 2006</v>
          </cell>
          <cell r="D1210">
            <v>2006</v>
          </cell>
          <cell r="E1210" t="str">
            <v>Chlorella sp.</v>
          </cell>
          <cell r="F1210" t="str">
            <v xml:space="preserve">Chlorella </v>
          </cell>
          <cell r="G1210" t="str">
            <v>sp.</v>
          </cell>
          <cell r="H1210"/>
          <cell r="I1210" t="str">
            <v>algae</v>
          </cell>
          <cell r="J1210" t="str">
            <v>NR</v>
          </cell>
          <cell r="K1210" t="str">
            <v>growth</v>
          </cell>
          <cell r="L1210" t="str">
            <v>EC50</v>
          </cell>
          <cell r="M1210" t="str">
            <v>ZnSO4</v>
          </cell>
          <cell r="N1210" t="str">
            <v>Measured - beginning and end</v>
          </cell>
          <cell r="O1210" t="str">
            <v>static</v>
          </cell>
          <cell r="P1210" t="str">
            <v>Chronic</v>
          </cell>
          <cell r="Q1210" t="str">
            <v>48-hr</v>
          </cell>
          <cell r="R1210"/>
          <cell r="S1210" t="str">
            <v>S-recipe provided</v>
          </cell>
          <cell r="T1210"/>
          <cell r="U1210">
            <v>27</v>
          </cell>
          <cell r="V1210">
            <v>7.5</v>
          </cell>
          <cell r="W1210" t="str">
            <v/>
          </cell>
          <cell r="X1210" t="str">
            <v/>
          </cell>
          <cell r="Y1210">
            <v>160</v>
          </cell>
          <cell r="Z1210" t="str">
            <v/>
          </cell>
          <cell r="AA1210">
            <v>0.5</v>
          </cell>
          <cell r="AB1210">
            <v>10</v>
          </cell>
          <cell r="AC1210">
            <v>7</v>
          </cell>
          <cell r="AD1210">
            <v>6.3</v>
          </cell>
          <cell r="AE1210">
            <v>14</v>
          </cell>
          <cell r="AF1210">
            <v>1.1000000000000001</v>
          </cell>
          <cell r="AG1210">
            <v>53</v>
          </cell>
          <cell r="AH1210">
            <v>4.5</v>
          </cell>
          <cell r="AI1210">
            <v>19.899999999999999</v>
          </cell>
          <cell r="AJ1210">
            <v>43.422400000000003</v>
          </cell>
        </row>
        <row r="1211">
          <cell r="B1211" t="str">
            <v>C1112ChspEC50</v>
          </cell>
          <cell r="C1211" t="str">
            <v>Wilde et al. 2006</v>
          </cell>
          <cell r="D1211">
            <v>2006</v>
          </cell>
          <cell r="E1211" t="str">
            <v>Chlorella sp.</v>
          </cell>
          <cell r="F1211" t="str">
            <v xml:space="preserve">Chlorella </v>
          </cell>
          <cell r="G1211" t="str">
            <v>sp.</v>
          </cell>
          <cell r="H1211"/>
          <cell r="I1211" t="str">
            <v>algae</v>
          </cell>
          <cell r="J1211" t="str">
            <v>NR</v>
          </cell>
          <cell r="K1211" t="str">
            <v>growth</v>
          </cell>
          <cell r="L1211" t="str">
            <v>EC50</v>
          </cell>
          <cell r="M1211" t="str">
            <v>ZnSO4</v>
          </cell>
          <cell r="N1211" t="str">
            <v>Measured - beginning and end</v>
          </cell>
          <cell r="O1211" t="str">
            <v>static</v>
          </cell>
          <cell r="P1211" t="str">
            <v>Chronic</v>
          </cell>
          <cell r="Q1211" t="str">
            <v>48-hr</v>
          </cell>
          <cell r="R1211"/>
          <cell r="S1211" t="str">
            <v>S-recipe provided</v>
          </cell>
          <cell r="T1211"/>
          <cell r="U1211">
            <v>27</v>
          </cell>
          <cell r="V1211">
            <v>8</v>
          </cell>
          <cell r="W1211" t="str">
            <v/>
          </cell>
          <cell r="X1211" t="str">
            <v/>
          </cell>
          <cell r="Y1211">
            <v>52</v>
          </cell>
          <cell r="Z1211" t="str">
            <v/>
          </cell>
          <cell r="AA1211">
            <v>0.5</v>
          </cell>
          <cell r="AB1211">
            <v>10</v>
          </cell>
          <cell r="AC1211">
            <v>7</v>
          </cell>
          <cell r="AD1211">
            <v>6.3</v>
          </cell>
          <cell r="AE1211">
            <v>14</v>
          </cell>
          <cell r="AF1211">
            <v>1.1000000000000001</v>
          </cell>
          <cell r="AG1211">
            <v>53</v>
          </cell>
          <cell r="AH1211">
            <v>4.5</v>
          </cell>
          <cell r="AI1211">
            <v>20.9</v>
          </cell>
          <cell r="AJ1211">
            <v>43.422400000000003</v>
          </cell>
        </row>
        <row r="1212">
          <cell r="B1212" t="str">
            <v>C1113DamaEC50</v>
          </cell>
          <cell r="C1212" t="str">
            <v>Biesinger and Christensen 1972</v>
          </cell>
          <cell r="D1212">
            <v>1972</v>
          </cell>
          <cell r="E1212" t="str">
            <v>Daphnia magna</v>
          </cell>
          <cell r="F1212" t="str">
            <v xml:space="preserve">Daphnia </v>
          </cell>
          <cell r="G1212" t="str">
            <v>magna</v>
          </cell>
          <cell r="H1212"/>
          <cell r="I1212" t="str">
            <v>Cladocera</v>
          </cell>
          <cell r="J1212" t="str">
            <v>life cycle</v>
          </cell>
          <cell r="K1212" t="str">
            <v>reproduction</v>
          </cell>
          <cell r="L1212" t="str">
            <v>EC50</v>
          </cell>
          <cell r="M1212" t="str">
            <v>Not indicated</v>
          </cell>
          <cell r="N1212"/>
          <cell r="O1212" t="str">
            <v>renewal</v>
          </cell>
          <cell r="P1212" t="str">
            <v>Chronic</v>
          </cell>
          <cell r="Q1212" t="str">
            <v>21-d</v>
          </cell>
          <cell r="R1212"/>
          <cell r="S1212" t="str">
            <v>N-Lake Superior</v>
          </cell>
          <cell r="T1212" t="str">
            <v>MLR</v>
          </cell>
          <cell r="U1212">
            <v>18</v>
          </cell>
          <cell r="V1212">
            <v>7.7</v>
          </cell>
          <cell r="W1212" t="str">
            <v/>
          </cell>
          <cell r="X1212">
            <v>102</v>
          </cell>
          <cell r="Y1212">
            <v>100.572</v>
          </cell>
          <cell r="Z1212" t="str">
            <v/>
          </cell>
          <cell r="AA1212">
            <v>1</v>
          </cell>
          <cell r="AB1212">
            <v>10</v>
          </cell>
          <cell r="AC1212">
            <v>13.695</v>
          </cell>
          <cell r="AD1212">
            <v>3.1230000000000002</v>
          </cell>
          <cell r="AE1212">
            <v>1.1299999999999999</v>
          </cell>
          <cell r="AF1212">
            <v>0.53400000000000003</v>
          </cell>
          <cell r="AG1212">
            <v>3.4</v>
          </cell>
          <cell r="AH1212">
            <v>1.2170000000000001</v>
          </cell>
          <cell r="AI1212">
            <v>42.3</v>
          </cell>
          <cell r="AJ1212">
            <v>47.056928999999997</v>
          </cell>
        </row>
        <row r="1213">
          <cell r="B1213" t="str">
            <v>C1114DamaEC50</v>
          </cell>
          <cell r="C1213" t="str">
            <v>Munzinger and Monicelli 1991</v>
          </cell>
          <cell r="D1213">
            <v>1991</v>
          </cell>
          <cell r="E1213" t="str">
            <v>Daphnia magna</v>
          </cell>
          <cell r="F1213" t="str">
            <v xml:space="preserve">Daphnia </v>
          </cell>
          <cell r="G1213" t="str">
            <v>magna</v>
          </cell>
          <cell r="H1213"/>
          <cell r="I1213" t="str">
            <v>Cladocera</v>
          </cell>
          <cell r="J1213" t="str">
            <v>life cycle</v>
          </cell>
          <cell r="K1213" t="str">
            <v>reproduction</v>
          </cell>
          <cell r="L1213" t="str">
            <v>EC50</v>
          </cell>
          <cell r="M1213" t="str">
            <v>Not indicated</v>
          </cell>
          <cell r="N1213"/>
          <cell r="O1213" t="str">
            <v>renewal</v>
          </cell>
          <cell r="P1213" t="str">
            <v>Chronic</v>
          </cell>
          <cell r="Q1213" t="str">
            <v>21-d</v>
          </cell>
          <cell r="R1213"/>
          <cell r="S1213" t="str">
            <v>N-Lake Magiore</v>
          </cell>
          <cell r="T1213"/>
          <cell r="U1213">
            <v>21</v>
          </cell>
          <cell r="V1213">
            <v>7.7</v>
          </cell>
          <cell r="W1213" t="str">
            <v/>
          </cell>
          <cell r="X1213">
            <v>147.51900000000001</v>
          </cell>
          <cell r="Y1213">
            <v>145.453734</v>
          </cell>
          <cell r="Z1213" t="str">
            <v/>
          </cell>
          <cell r="AA1213">
            <v>1</v>
          </cell>
          <cell r="AB1213">
            <v>10</v>
          </cell>
          <cell r="AC1213">
            <v>20</v>
          </cell>
          <cell r="AD1213">
            <v>3.7</v>
          </cell>
          <cell r="AE1213">
            <v>11.8</v>
          </cell>
          <cell r="AF1213">
            <v>2.1</v>
          </cell>
          <cell r="AG1213">
            <v>18.7</v>
          </cell>
          <cell r="AH1213">
            <v>17</v>
          </cell>
          <cell r="AI1213">
            <v>19</v>
          </cell>
          <cell r="AJ1213">
            <v>65.176599999999993</v>
          </cell>
        </row>
        <row r="1214">
          <cell r="B1214" t="str">
            <v>C1115DamaEC50</v>
          </cell>
          <cell r="C1214" t="str">
            <v>Munzinger and Monicelli 1991</v>
          </cell>
          <cell r="D1214">
            <v>1991</v>
          </cell>
          <cell r="E1214" t="str">
            <v>Daphnia magna</v>
          </cell>
          <cell r="F1214" t="str">
            <v xml:space="preserve">Daphnia </v>
          </cell>
          <cell r="G1214" t="str">
            <v>magna</v>
          </cell>
          <cell r="H1214"/>
          <cell r="I1214" t="str">
            <v>Cladocera</v>
          </cell>
          <cell r="J1214" t="str">
            <v>life cycle</v>
          </cell>
          <cell r="K1214" t="str">
            <v>reproduction</v>
          </cell>
          <cell r="L1214" t="str">
            <v>EC50</v>
          </cell>
          <cell r="M1214" t="str">
            <v>Not indicated</v>
          </cell>
          <cell r="N1214"/>
          <cell r="O1214" t="str">
            <v>renewal</v>
          </cell>
          <cell r="P1214" t="str">
            <v>Chronic</v>
          </cell>
          <cell r="Q1214" t="str">
            <v>21-d</v>
          </cell>
          <cell r="R1214"/>
          <cell r="S1214" t="str">
            <v>N-Lake Magiore</v>
          </cell>
          <cell r="T1214"/>
          <cell r="U1214">
            <v>21</v>
          </cell>
          <cell r="V1214">
            <v>7.7</v>
          </cell>
          <cell r="W1214" t="str">
            <v/>
          </cell>
          <cell r="X1214">
            <v>146.96199999999999</v>
          </cell>
          <cell r="Y1214">
            <v>144.90453199999999</v>
          </cell>
          <cell r="Z1214" t="str">
            <v/>
          </cell>
          <cell r="AA1214">
            <v>1</v>
          </cell>
          <cell r="AB1214">
            <v>10</v>
          </cell>
          <cell r="AC1214">
            <v>20</v>
          </cell>
          <cell r="AD1214">
            <v>3.7</v>
          </cell>
          <cell r="AE1214">
            <v>11.8</v>
          </cell>
          <cell r="AF1214">
            <v>2.1</v>
          </cell>
          <cell r="AG1214">
            <v>18.7</v>
          </cell>
          <cell r="AH1214">
            <v>17</v>
          </cell>
          <cell r="AI1214">
            <v>19</v>
          </cell>
          <cell r="AJ1214">
            <v>64.900000000000006</v>
          </cell>
        </row>
        <row r="1215">
          <cell r="B1215" t="str">
            <v>C1116DamaEC50</v>
          </cell>
          <cell r="C1215" t="str">
            <v>Munzinger and Monicelli 1991</v>
          </cell>
          <cell r="D1215">
            <v>1991</v>
          </cell>
          <cell r="E1215" t="str">
            <v>Daphnia magna</v>
          </cell>
          <cell r="F1215" t="str">
            <v xml:space="preserve">Daphnia </v>
          </cell>
          <cell r="G1215" t="str">
            <v>magna</v>
          </cell>
          <cell r="H1215"/>
          <cell r="I1215" t="str">
            <v>Cladocera</v>
          </cell>
          <cell r="J1215" t="str">
            <v>life cycle</v>
          </cell>
          <cell r="K1215" t="str">
            <v>reproduction</v>
          </cell>
          <cell r="L1215" t="str">
            <v>EC50</v>
          </cell>
          <cell r="M1215" t="str">
            <v>Not indicated</v>
          </cell>
          <cell r="N1215"/>
          <cell r="O1215" t="str">
            <v>renewal</v>
          </cell>
          <cell r="P1215" t="str">
            <v>Chronic</v>
          </cell>
          <cell r="Q1215" t="str">
            <v>21-d</v>
          </cell>
          <cell r="R1215"/>
          <cell r="S1215" t="str">
            <v>N-Lake Magiore</v>
          </cell>
          <cell r="T1215"/>
          <cell r="U1215">
            <v>21</v>
          </cell>
          <cell r="V1215">
            <v>7.7</v>
          </cell>
          <cell r="W1215" t="str">
            <v/>
          </cell>
          <cell r="X1215">
            <v>157.732</v>
          </cell>
          <cell r="Y1215">
            <v>155.523752</v>
          </cell>
          <cell r="Z1215" t="str">
            <v/>
          </cell>
          <cell r="AA1215">
            <v>1</v>
          </cell>
          <cell r="AB1215">
            <v>10</v>
          </cell>
          <cell r="AC1215">
            <v>20</v>
          </cell>
          <cell r="AD1215">
            <v>3.7</v>
          </cell>
          <cell r="AE1215">
            <v>11.8</v>
          </cell>
          <cell r="AF1215">
            <v>2.1</v>
          </cell>
          <cell r="AG1215">
            <v>18.7</v>
          </cell>
          <cell r="AH1215">
            <v>17</v>
          </cell>
          <cell r="AI1215">
            <v>19</v>
          </cell>
          <cell r="AJ1215">
            <v>64.900000000000006</v>
          </cell>
        </row>
        <row r="1216">
          <cell r="B1216" t="str">
            <v>C1117DamaEC50</v>
          </cell>
          <cell r="C1216" t="str">
            <v>De Schamphelaere et al. 2005</v>
          </cell>
          <cell r="D1216">
            <v>2005</v>
          </cell>
          <cell r="E1216" t="str">
            <v>Daphnia magna</v>
          </cell>
          <cell r="F1216" t="str">
            <v xml:space="preserve">Daphnia </v>
          </cell>
          <cell r="G1216" t="str">
            <v>magna</v>
          </cell>
          <cell r="H1216"/>
          <cell r="I1216" t="str">
            <v>Cladocera</v>
          </cell>
          <cell r="J1216" t="str">
            <v>life cycle</v>
          </cell>
          <cell r="K1216" t="str">
            <v>reproduction</v>
          </cell>
          <cell r="L1216" t="str">
            <v>EC50</v>
          </cell>
          <cell r="M1216" t="str">
            <v>Not indicated</v>
          </cell>
          <cell r="N1216"/>
          <cell r="O1216" t="str">
            <v>renewal</v>
          </cell>
          <cell r="P1216" t="str">
            <v>Chronic</v>
          </cell>
          <cell r="Q1216" t="str">
            <v>21-d</v>
          </cell>
          <cell r="R1216" t="str">
            <v>algae ramped &gt;= 8e6 cells/d</v>
          </cell>
          <cell r="S1216" t="str">
            <v>S-recipe provided</v>
          </cell>
          <cell r="T1216" t="str">
            <v>MLR</v>
          </cell>
          <cell r="U1216">
            <v>20</v>
          </cell>
          <cell r="V1216">
            <v>7.2</v>
          </cell>
          <cell r="W1216" t="str">
            <v/>
          </cell>
          <cell r="X1216" t="str">
            <v/>
          </cell>
          <cell r="Y1216">
            <v>299</v>
          </cell>
          <cell r="Z1216" t="str">
            <v/>
          </cell>
          <cell r="AA1216">
            <v>0.3</v>
          </cell>
          <cell r="AB1216">
            <v>10</v>
          </cell>
          <cell r="AC1216">
            <v>80.2</v>
          </cell>
          <cell r="AD1216">
            <v>12.2</v>
          </cell>
          <cell r="AE1216">
            <v>17.7</v>
          </cell>
          <cell r="AF1216">
            <v>3</v>
          </cell>
          <cell r="AG1216">
            <v>48</v>
          </cell>
          <cell r="AH1216">
            <v>73.8</v>
          </cell>
          <cell r="AI1216">
            <v>33.200000000000003</v>
          </cell>
          <cell r="AJ1216">
            <v>250.499</v>
          </cell>
        </row>
        <row r="1217">
          <cell r="B1217" t="str">
            <v>C1118DamaEC50</v>
          </cell>
          <cell r="C1217" t="str">
            <v>De Schamphelaere et al. 2005</v>
          </cell>
          <cell r="D1217">
            <v>2005</v>
          </cell>
          <cell r="E1217" t="str">
            <v>Daphnia magna</v>
          </cell>
          <cell r="F1217" t="str">
            <v xml:space="preserve">Daphnia </v>
          </cell>
          <cell r="G1217" t="str">
            <v>magna</v>
          </cell>
          <cell r="H1217"/>
          <cell r="I1217" t="str">
            <v>Cladocera</v>
          </cell>
          <cell r="J1217" t="str">
            <v>life cycle</v>
          </cell>
          <cell r="K1217" t="str">
            <v>reproduction</v>
          </cell>
          <cell r="L1217" t="str">
            <v>EC50</v>
          </cell>
          <cell r="M1217" t="str">
            <v>Not indicated</v>
          </cell>
          <cell r="N1217"/>
          <cell r="O1217" t="str">
            <v>renewal</v>
          </cell>
          <cell r="P1217" t="str">
            <v>Chronic</v>
          </cell>
          <cell r="Q1217" t="str">
            <v>21-d</v>
          </cell>
          <cell r="R1217" t="str">
            <v>algae ramped &gt;= 8e6 cells/d</v>
          </cell>
          <cell r="S1217" t="str">
            <v>N-Ankeveen</v>
          </cell>
          <cell r="T1217" t="str">
            <v>MLR</v>
          </cell>
          <cell r="U1217">
            <v>20</v>
          </cell>
          <cell r="V1217">
            <v>6.8</v>
          </cell>
          <cell r="W1217" t="str">
            <v/>
          </cell>
          <cell r="X1217" t="str">
            <v/>
          </cell>
          <cell r="Y1217">
            <v>536</v>
          </cell>
          <cell r="Z1217" t="str">
            <v/>
          </cell>
          <cell r="AA1217">
            <v>17.3</v>
          </cell>
          <cell r="AB1217">
            <v>10</v>
          </cell>
          <cell r="AC1217">
            <v>38.299999999999997</v>
          </cell>
          <cell r="AD1217">
            <v>6.5</v>
          </cell>
          <cell r="AE1217">
            <v>17.399999999999999</v>
          </cell>
          <cell r="AF1217">
            <v>6.1</v>
          </cell>
          <cell r="AG1217">
            <v>127</v>
          </cell>
          <cell r="AH1217">
            <v>50</v>
          </cell>
          <cell r="AI1217">
            <v>12.3</v>
          </cell>
          <cell r="AJ1217">
            <v>122.4021</v>
          </cell>
        </row>
        <row r="1218">
          <cell r="B1218" t="str">
            <v>C1119DamaEC50</v>
          </cell>
          <cell r="C1218" t="str">
            <v>De Schamphelaere et al. 2005</v>
          </cell>
          <cell r="D1218">
            <v>2005</v>
          </cell>
          <cell r="E1218" t="str">
            <v>Daphnia magna</v>
          </cell>
          <cell r="F1218" t="str">
            <v xml:space="preserve">Daphnia </v>
          </cell>
          <cell r="G1218" t="str">
            <v>magna</v>
          </cell>
          <cell r="H1218"/>
          <cell r="I1218" t="str">
            <v>Cladocera</v>
          </cell>
          <cell r="J1218" t="str">
            <v>life cycle</v>
          </cell>
          <cell r="K1218" t="str">
            <v>reproduction</v>
          </cell>
          <cell r="L1218" t="str">
            <v>EC50</v>
          </cell>
          <cell r="M1218" t="str">
            <v>Not indicated</v>
          </cell>
          <cell r="N1218"/>
          <cell r="O1218" t="str">
            <v>renewal</v>
          </cell>
          <cell r="P1218" t="str">
            <v>Chronic</v>
          </cell>
          <cell r="Q1218" t="str">
            <v>21-d</v>
          </cell>
          <cell r="R1218" t="str">
            <v>algae ramped &gt;= 8e6 cells/d</v>
          </cell>
          <cell r="S1218" t="str">
            <v>N-Brisy</v>
          </cell>
          <cell r="T1218" t="str">
            <v>MLR</v>
          </cell>
          <cell r="U1218">
            <v>20</v>
          </cell>
          <cell r="V1218">
            <v>7.3</v>
          </cell>
          <cell r="W1218" t="str">
            <v/>
          </cell>
          <cell r="X1218" t="str">
            <v/>
          </cell>
          <cell r="Y1218">
            <v>112</v>
          </cell>
          <cell r="Z1218" t="str">
            <v/>
          </cell>
          <cell r="AA1218">
            <v>2.5299999999999998</v>
          </cell>
          <cell r="AB1218">
            <v>10</v>
          </cell>
          <cell r="AC1218">
            <v>5</v>
          </cell>
          <cell r="AD1218">
            <v>3.4</v>
          </cell>
          <cell r="AE1218">
            <v>8.8000000000000007</v>
          </cell>
          <cell r="AF1218">
            <v>2.1</v>
          </cell>
          <cell r="AG1218">
            <v>9.5</v>
          </cell>
          <cell r="AH1218">
            <v>23</v>
          </cell>
          <cell r="AI1218">
            <v>13.6</v>
          </cell>
          <cell r="AJ1218">
            <v>26.4862</v>
          </cell>
        </row>
        <row r="1219">
          <cell r="B1219" t="str">
            <v>C1120DamaEC50</v>
          </cell>
          <cell r="C1219" t="str">
            <v>De Schamphelaere et al. 2005</v>
          </cell>
          <cell r="D1219">
            <v>2005</v>
          </cell>
          <cell r="E1219" t="str">
            <v>Daphnia magna</v>
          </cell>
          <cell r="F1219" t="str">
            <v xml:space="preserve">Daphnia </v>
          </cell>
          <cell r="G1219" t="str">
            <v>magna</v>
          </cell>
          <cell r="H1219"/>
          <cell r="I1219" t="str">
            <v>Cladocera</v>
          </cell>
          <cell r="J1219" t="str">
            <v>life cycle</v>
          </cell>
          <cell r="K1219" t="str">
            <v>reproduction</v>
          </cell>
          <cell r="L1219" t="str">
            <v>EC50</v>
          </cell>
          <cell r="M1219" t="str">
            <v>Not indicated</v>
          </cell>
          <cell r="N1219"/>
          <cell r="O1219" t="str">
            <v>renewal</v>
          </cell>
          <cell r="P1219" t="str">
            <v>Chronic</v>
          </cell>
          <cell r="Q1219" t="str">
            <v>21-d</v>
          </cell>
          <cell r="R1219" t="str">
            <v>algae ramped &gt;= 8e6 cells/d</v>
          </cell>
          <cell r="S1219" t="str">
            <v>N-Markermeer</v>
          </cell>
          <cell r="T1219" t="str">
            <v>MLR</v>
          </cell>
          <cell r="U1219">
            <v>20</v>
          </cell>
          <cell r="V1219">
            <v>8</v>
          </cell>
          <cell r="W1219" t="str">
            <v/>
          </cell>
          <cell r="X1219" t="str">
            <v/>
          </cell>
          <cell r="Y1219">
            <v>313</v>
          </cell>
          <cell r="Z1219" t="str">
            <v/>
          </cell>
          <cell r="AA1219">
            <v>7.49</v>
          </cell>
          <cell r="AB1219">
            <v>10</v>
          </cell>
          <cell r="AC1219">
            <v>52.7</v>
          </cell>
          <cell r="AD1219">
            <v>14</v>
          </cell>
          <cell r="AE1219">
            <v>87.3</v>
          </cell>
          <cell r="AF1219">
            <v>8.6999999999999993</v>
          </cell>
          <cell r="AG1219">
            <v>109</v>
          </cell>
          <cell r="AH1219">
            <v>318</v>
          </cell>
          <cell r="AI1219">
            <v>127</v>
          </cell>
          <cell r="AJ1219">
            <v>189.2439</v>
          </cell>
        </row>
        <row r="1220">
          <cell r="B1220" t="str">
            <v>C1121DamaEC50</v>
          </cell>
          <cell r="C1220" t="str">
            <v>De Schamphelaere et al. 2005</v>
          </cell>
          <cell r="D1220">
            <v>2005</v>
          </cell>
          <cell r="E1220" t="str">
            <v>Daphnia magna</v>
          </cell>
          <cell r="F1220" t="str">
            <v xml:space="preserve">Daphnia </v>
          </cell>
          <cell r="G1220" t="str">
            <v>magna</v>
          </cell>
          <cell r="H1220"/>
          <cell r="I1220" t="str">
            <v>Cladocera</v>
          </cell>
          <cell r="J1220" t="str">
            <v>life cycle</v>
          </cell>
          <cell r="K1220" t="str">
            <v>reproduction</v>
          </cell>
          <cell r="L1220" t="str">
            <v>EC50</v>
          </cell>
          <cell r="M1220" t="str">
            <v>Not indicated</v>
          </cell>
          <cell r="N1220"/>
          <cell r="O1220" t="str">
            <v>renewal</v>
          </cell>
          <cell r="P1220" t="str">
            <v>Chronic</v>
          </cell>
          <cell r="Q1220" t="str">
            <v>21-d</v>
          </cell>
          <cell r="R1220" t="str">
            <v>algae ramped &gt;= 8e6 cells/d</v>
          </cell>
          <cell r="S1220" t="str">
            <v>N-Regge</v>
          </cell>
          <cell r="T1220" t="str">
            <v>MLR</v>
          </cell>
          <cell r="U1220">
            <v>20</v>
          </cell>
          <cell r="V1220">
            <v>8</v>
          </cell>
          <cell r="W1220" t="str">
            <v/>
          </cell>
          <cell r="X1220" t="str">
            <v/>
          </cell>
          <cell r="Y1220">
            <v>473</v>
          </cell>
          <cell r="Z1220" t="str">
            <v/>
          </cell>
          <cell r="AA1220">
            <v>9.8699999999999992</v>
          </cell>
          <cell r="AB1220">
            <v>10</v>
          </cell>
          <cell r="AC1220">
            <v>60.1</v>
          </cell>
          <cell r="AD1220">
            <v>8</v>
          </cell>
          <cell r="AE1220">
            <v>52.9</v>
          </cell>
          <cell r="AF1220">
            <v>10.4</v>
          </cell>
          <cell r="AG1220">
            <v>63</v>
          </cell>
          <cell r="AH1220">
            <v>144</v>
          </cell>
          <cell r="AI1220">
            <v>165</v>
          </cell>
          <cell r="AJ1220">
            <v>183.0137</v>
          </cell>
        </row>
        <row r="1221">
          <cell r="B1221" t="str">
            <v>C1122CeduEC50</v>
          </cell>
          <cell r="C1221" t="str">
            <v>Belanger and Cherry 1990</v>
          </cell>
          <cell r="D1221">
            <v>1990</v>
          </cell>
          <cell r="E1221" t="str">
            <v>Ceriodaphnia dubia</v>
          </cell>
          <cell r="F1221" t="str">
            <v xml:space="preserve">Ceriodaphnia </v>
          </cell>
          <cell r="G1221" t="str">
            <v>dubia</v>
          </cell>
          <cell r="H1221"/>
          <cell r="I1221" t="str">
            <v>Cladocera</v>
          </cell>
          <cell r="J1221" t="str">
            <v>life cycle</v>
          </cell>
          <cell r="K1221" t="str">
            <v>reproduction</v>
          </cell>
          <cell r="L1221" t="str">
            <v>EC50</v>
          </cell>
          <cell r="M1221" t="str">
            <v>ZnCl2</v>
          </cell>
          <cell r="N1221"/>
          <cell r="O1221" t="str">
            <v>renewal</v>
          </cell>
          <cell r="P1221" t="str">
            <v>Chronic</v>
          </cell>
          <cell r="Q1221" t="str">
            <v>7-d</v>
          </cell>
          <cell r="R1221"/>
          <cell r="S1221" t="str">
            <v>NA-New River</v>
          </cell>
          <cell r="T1221"/>
          <cell r="U1221">
            <v>25</v>
          </cell>
          <cell r="V1221">
            <v>6</v>
          </cell>
          <cell r="W1221" t="str">
            <v/>
          </cell>
          <cell r="X1221">
            <v>186.88300000000001</v>
          </cell>
          <cell r="Y1221">
            <v>184.266638</v>
          </cell>
          <cell r="Z1221" t="str">
            <v/>
          </cell>
          <cell r="AA1221">
            <v>2</v>
          </cell>
          <cell r="AB1221">
            <v>10</v>
          </cell>
          <cell r="AC1221">
            <v>24.072700000000001</v>
          </cell>
          <cell r="AD1221">
            <v>9.1256000000000004</v>
          </cell>
          <cell r="AE1221">
            <v>5.44</v>
          </cell>
          <cell r="AF1221">
            <v>1.6</v>
          </cell>
          <cell r="AG1221">
            <v>20.8</v>
          </cell>
          <cell r="AH1221">
            <v>6.4</v>
          </cell>
          <cell r="AI1221">
            <v>74.2</v>
          </cell>
          <cell r="AJ1221">
            <v>97.6</v>
          </cell>
        </row>
        <row r="1222">
          <cell r="B1222" t="str">
            <v>C1123CeduEC50</v>
          </cell>
          <cell r="C1222" t="str">
            <v>Belanger and Cherry 1990</v>
          </cell>
          <cell r="D1222">
            <v>1990</v>
          </cell>
          <cell r="E1222" t="str">
            <v>Ceriodaphnia dubia</v>
          </cell>
          <cell r="F1222" t="str">
            <v xml:space="preserve">Ceriodaphnia </v>
          </cell>
          <cell r="G1222" t="str">
            <v>dubia</v>
          </cell>
          <cell r="H1222"/>
          <cell r="I1222" t="str">
            <v>Cladocera</v>
          </cell>
          <cell r="J1222" t="str">
            <v>life cycle</v>
          </cell>
          <cell r="K1222" t="str">
            <v>reproduction</v>
          </cell>
          <cell r="L1222" t="str">
            <v>EC50</v>
          </cell>
          <cell r="M1222" t="str">
            <v>ZnCl2</v>
          </cell>
          <cell r="N1222"/>
          <cell r="O1222" t="str">
            <v>renewal</v>
          </cell>
          <cell r="P1222" t="str">
            <v>Chronic</v>
          </cell>
          <cell r="Q1222" t="str">
            <v>7-d</v>
          </cell>
          <cell r="R1222"/>
          <cell r="S1222" t="str">
            <v>NA-Clinch River</v>
          </cell>
          <cell r="T1222"/>
          <cell r="U1222">
            <v>25</v>
          </cell>
          <cell r="V1222">
            <v>6</v>
          </cell>
          <cell r="W1222" t="str">
            <v/>
          </cell>
          <cell r="X1222">
            <v>113.41500000000001</v>
          </cell>
          <cell r="Y1222">
            <v>111.82719</v>
          </cell>
          <cell r="Z1222" t="str">
            <v/>
          </cell>
          <cell r="AA1222">
            <v>2.2999999999999998</v>
          </cell>
          <cell r="AB1222">
            <v>10</v>
          </cell>
          <cell r="AC1222">
            <v>50.9467</v>
          </cell>
          <cell r="AD1222">
            <v>13.343170000000001</v>
          </cell>
          <cell r="AE1222">
            <v>14.56</v>
          </cell>
          <cell r="AF1222">
            <v>2.4</v>
          </cell>
          <cell r="AG1222">
            <v>23.053000000000001</v>
          </cell>
          <cell r="AH1222">
            <v>11.163</v>
          </cell>
          <cell r="AI1222">
            <v>144.30000000000001</v>
          </cell>
          <cell r="AJ1222">
            <v>182</v>
          </cell>
        </row>
        <row r="1223">
          <cell r="B1223" t="str">
            <v>C1124CeduEC50</v>
          </cell>
          <cell r="C1223" t="str">
            <v>Belanger and Cherry 1990</v>
          </cell>
          <cell r="D1223">
            <v>1990</v>
          </cell>
          <cell r="E1223" t="str">
            <v>Ceriodaphnia dubia</v>
          </cell>
          <cell r="F1223" t="str">
            <v xml:space="preserve">Ceriodaphnia </v>
          </cell>
          <cell r="G1223" t="str">
            <v>dubia</v>
          </cell>
          <cell r="H1223"/>
          <cell r="I1223" t="str">
            <v>Cladocera</v>
          </cell>
          <cell r="J1223" t="str">
            <v>life cycle</v>
          </cell>
          <cell r="K1223" t="str">
            <v>reproduction</v>
          </cell>
          <cell r="L1223" t="str">
            <v>EC50</v>
          </cell>
          <cell r="M1223" t="str">
            <v>ZnCl2</v>
          </cell>
          <cell r="N1223"/>
          <cell r="O1223" t="str">
            <v>renewal</v>
          </cell>
          <cell r="P1223" t="str">
            <v>Chronic</v>
          </cell>
          <cell r="Q1223" t="str">
            <v>7-d</v>
          </cell>
          <cell r="R1223"/>
          <cell r="S1223" t="str">
            <v>NA-Clinch River</v>
          </cell>
          <cell r="T1223"/>
          <cell r="U1223">
            <v>25</v>
          </cell>
          <cell r="V1223">
            <v>8</v>
          </cell>
          <cell r="W1223" t="str">
            <v/>
          </cell>
          <cell r="X1223">
            <v>115.724</v>
          </cell>
          <cell r="Y1223">
            <v>114.103864</v>
          </cell>
          <cell r="Z1223" t="str">
            <v/>
          </cell>
          <cell r="AA1223">
            <v>2.2999999999999998</v>
          </cell>
          <cell r="AB1223">
            <v>10</v>
          </cell>
          <cell r="AC1223">
            <v>50.9467</v>
          </cell>
          <cell r="AD1223">
            <v>13.343170000000001</v>
          </cell>
          <cell r="AE1223">
            <v>14.56</v>
          </cell>
          <cell r="AF1223">
            <v>2.4</v>
          </cell>
          <cell r="AG1223">
            <v>23.053000000000001</v>
          </cell>
          <cell r="AH1223">
            <v>11.163</v>
          </cell>
          <cell r="AI1223">
            <v>144.30000000000001</v>
          </cell>
          <cell r="AJ1223">
            <v>182</v>
          </cell>
        </row>
        <row r="1224">
          <cell r="B1224" t="str">
            <v>C1125DrpoLOEC</v>
          </cell>
          <cell r="C1224" t="str">
            <v>Kraak et al. 1994</v>
          </cell>
          <cell r="D1224">
            <v>1994</v>
          </cell>
          <cell r="E1224" t="str">
            <v>Dreissena polymorpha</v>
          </cell>
          <cell r="F1224" t="str">
            <v xml:space="preserve">Dreissena </v>
          </cell>
          <cell r="G1224" t="str">
            <v>polymorpha</v>
          </cell>
          <cell r="H1224"/>
          <cell r="I1224" t="str">
            <v>invertebrate</v>
          </cell>
          <cell r="J1224" t="str">
            <v>1.6-2.2 cm</v>
          </cell>
          <cell r="K1224" t="str">
            <v>survival</v>
          </cell>
          <cell r="L1224" t="str">
            <v>LOEC</v>
          </cell>
          <cell r="M1224" t="str">
            <v>ZnCl2</v>
          </cell>
          <cell r="N1224"/>
          <cell r="O1224" t="str">
            <v>renewal</v>
          </cell>
          <cell r="P1224" t="str">
            <v>Chronic</v>
          </cell>
          <cell r="Q1224" t="str">
            <v>10-wk</v>
          </cell>
          <cell r="R1224" t="str">
            <v>algae</v>
          </cell>
          <cell r="S1224" t="str">
            <v>N-Filtered Lake Markermeer</v>
          </cell>
          <cell r="T1224"/>
          <cell r="U1224">
            <v>15</v>
          </cell>
          <cell r="V1224">
            <v>7.9</v>
          </cell>
          <cell r="W1224" t="str">
            <v/>
          </cell>
          <cell r="X1224">
            <v>1266</v>
          </cell>
          <cell r="Y1224">
            <v>1248.2760000000001</v>
          </cell>
          <cell r="Z1224" t="str">
            <v/>
          </cell>
          <cell r="AA1224">
            <v>7.1</v>
          </cell>
          <cell r="AB1224">
            <v>10</v>
          </cell>
          <cell r="AC1224">
            <v>75</v>
          </cell>
          <cell r="AD1224">
            <v>20</v>
          </cell>
          <cell r="AE1224">
            <v>87.3</v>
          </cell>
          <cell r="AF1224">
            <v>8.6999999999999993</v>
          </cell>
          <cell r="AG1224">
            <v>109</v>
          </cell>
          <cell r="AH1224">
            <v>318</v>
          </cell>
          <cell r="AI1224">
            <v>127</v>
          </cell>
          <cell r="AJ1224">
            <v>269.63499999999999</v>
          </cell>
        </row>
        <row r="1225">
          <cell r="B1225" t="str">
            <v>C1126PojeEC50</v>
          </cell>
          <cell r="C1225" t="str">
            <v>Dorgelo et al. 1995</v>
          </cell>
          <cell r="D1225">
            <v>1995</v>
          </cell>
          <cell r="E1225" t="str">
            <v>Potamopyrgus jenkinsi</v>
          </cell>
          <cell r="F1225" t="str">
            <v xml:space="preserve">Potamopyrgus </v>
          </cell>
          <cell r="G1225" t="str">
            <v>jenkinsi</v>
          </cell>
          <cell r="H1225"/>
          <cell r="I1225" t="str">
            <v>invertebrate</v>
          </cell>
          <cell r="J1225" t="str">
            <v>1.7 cm</v>
          </cell>
          <cell r="K1225" t="str">
            <v>growth</v>
          </cell>
          <cell r="L1225" t="str">
            <v>EC50</v>
          </cell>
          <cell r="M1225" t="str">
            <v>ZnCl2</v>
          </cell>
          <cell r="N1225" t="str">
            <v>Total Zn before and after water renewals</v>
          </cell>
          <cell r="O1225" t="str">
            <v>renewal</v>
          </cell>
          <cell r="P1225" t="str">
            <v>Chronic</v>
          </cell>
          <cell r="Q1225" t="str">
            <v>16-wk</v>
          </cell>
          <cell r="R1225"/>
          <cell r="S1225" t="str">
            <v>N-Filtered Lake Maarsseveen water</v>
          </cell>
          <cell r="T1225"/>
          <cell r="U1225">
            <v>15</v>
          </cell>
          <cell r="V1225">
            <v>8</v>
          </cell>
          <cell r="W1225" t="str">
            <v/>
          </cell>
          <cell r="X1225">
            <v>103</v>
          </cell>
          <cell r="Y1225">
            <v>101.55799999999999</v>
          </cell>
          <cell r="Z1225" t="str">
            <v/>
          </cell>
          <cell r="AA1225">
            <v>4.3</v>
          </cell>
          <cell r="AB1225">
            <v>10</v>
          </cell>
          <cell r="AC1225">
            <v>63.6</v>
          </cell>
          <cell r="AD1225">
            <v>17.329700272479563</v>
          </cell>
          <cell r="AE1225">
            <v>18.8</v>
          </cell>
          <cell r="AF1225">
            <v>9.9530516431924898</v>
          </cell>
          <cell r="AG1225">
            <v>30.576923076923077</v>
          </cell>
          <cell r="AH1225">
            <v>41</v>
          </cell>
          <cell r="AI1225">
            <v>75.900000000000006</v>
          </cell>
          <cell r="AJ1225">
            <v>230.17290572207085</v>
          </cell>
        </row>
        <row r="1226">
          <cell r="B1226" t="str">
            <v>A1127DaloEC50</v>
          </cell>
          <cell r="C1226" t="str">
            <v>Muyssen et al. 2003</v>
          </cell>
          <cell r="D1226">
            <v>2003</v>
          </cell>
          <cell r="E1226" t="str">
            <v>Daphnia longispina</v>
          </cell>
          <cell r="F1226" t="str">
            <v xml:space="preserve">Daphnia </v>
          </cell>
          <cell r="G1226" t="str">
            <v>longispina</v>
          </cell>
          <cell r="H1226"/>
          <cell r="I1226" t="str">
            <v>Cladocera</v>
          </cell>
          <cell r="J1226" t="str">
            <v>neonates</v>
          </cell>
          <cell r="K1226" t="str">
            <v>mortality</v>
          </cell>
          <cell r="L1226" t="str">
            <v>EC50</v>
          </cell>
          <cell r="M1226" t="str">
            <v>ZnCl2</v>
          </cell>
          <cell r="N1226" t="str">
            <v>Measured - frequency not specified</v>
          </cell>
          <cell r="O1226" t="str">
            <v>renewal</v>
          </cell>
          <cell r="P1226" t="str">
            <v>Acute</v>
          </cell>
          <cell r="Q1226" t="str">
            <v>48-hr</v>
          </cell>
          <cell r="R1226" t="str">
            <v>Not indicated</v>
          </cell>
          <cell r="S1226" t="str">
            <v>N-Sandungen</v>
          </cell>
          <cell r="T1226"/>
          <cell r="U1226">
            <v>20</v>
          </cell>
          <cell r="V1226">
            <v>6.4</v>
          </cell>
          <cell r="W1226" t="str">
            <v/>
          </cell>
          <cell r="X1226" t="str">
            <v/>
          </cell>
          <cell r="Y1226">
            <v>42</v>
          </cell>
          <cell r="Z1226">
            <v>4.0999999999999996</v>
          </cell>
          <cell r="AA1226">
            <v>3.8949999999999996</v>
          </cell>
          <cell r="AB1226">
            <v>10</v>
          </cell>
          <cell r="AC1226">
            <v>1.92</v>
          </cell>
          <cell r="AD1226">
            <v>0.317</v>
          </cell>
          <cell r="AE1226">
            <v>1.05</v>
          </cell>
          <cell r="AF1226">
            <v>0.29499999999999998</v>
          </cell>
          <cell r="AG1226">
            <v>2.3849999999999998</v>
          </cell>
          <cell r="AH1226">
            <v>0.96499999999999997</v>
          </cell>
          <cell r="AI1226">
            <v>9.4</v>
          </cell>
          <cell r="AJ1226">
            <v>6.0996459999999999</v>
          </cell>
        </row>
        <row r="1227">
          <cell r="B1227" t="str">
            <v>A1128DaloEC50</v>
          </cell>
          <cell r="C1227" t="str">
            <v>Muyssen et al. 2003</v>
          </cell>
          <cell r="D1227">
            <v>2003</v>
          </cell>
          <cell r="E1227" t="str">
            <v>Daphnia longispina</v>
          </cell>
          <cell r="F1227" t="str">
            <v xml:space="preserve">Daphnia </v>
          </cell>
          <cell r="G1227" t="str">
            <v>longispina</v>
          </cell>
          <cell r="H1227"/>
          <cell r="I1227" t="str">
            <v>Cladocera</v>
          </cell>
          <cell r="J1227" t="str">
            <v>neonates</v>
          </cell>
          <cell r="K1227" t="str">
            <v>mortality</v>
          </cell>
          <cell r="L1227" t="str">
            <v>EC50</v>
          </cell>
          <cell r="M1227" t="str">
            <v>ZnCl2</v>
          </cell>
          <cell r="N1227" t="str">
            <v>Measured - frequency not specified</v>
          </cell>
          <cell r="O1227" t="str">
            <v>renewal</v>
          </cell>
          <cell r="P1227" t="str">
            <v>Acute</v>
          </cell>
          <cell r="Q1227" t="str">
            <v>48-hr</v>
          </cell>
          <cell r="R1227" t="str">
            <v>Not indicated</v>
          </cell>
          <cell r="S1227" t="str">
            <v>N-Maridalsvann</v>
          </cell>
          <cell r="T1227"/>
          <cell r="U1227">
            <v>20</v>
          </cell>
          <cell r="V1227">
            <v>6.7</v>
          </cell>
          <cell r="W1227" t="str">
            <v/>
          </cell>
          <cell r="X1227" t="str">
            <v/>
          </cell>
          <cell r="Y1227">
            <v>54</v>
          </cell>
          <cell r="Z1227">
            <v>3.9</v>
          </cell>
          <cell r="AA1227">
            <v>3.7050000000000001</v>
          </cell>
          <cell r="AB1227">
            <v>10</v>
          </cell>
          <cell r="AC1227">
            <v>2.5299999999999998</v>
          </cell>
          <cell r="AD1227">
            <v>0.3705</v>
          </cell>
          <cell r="AE1227">
            <v>1.53</v>
          </cell>
          <cell r="AF1227">
            <v>0.35</v>
          </cell>
          <cell r="AG1227">
            <v>2.8849999999999998</v>
          </cell>
          <cell r="AH1227">
            <v>1.7350000000000001</v>
          </cell>
          <cell r="AI1227">
            <v>10.7</v>
          </cell>
          <cell r="AJ1227">
            <v>7.8431290000000002</v>
          </cell>
        </row>
        <row r="1228">
          <cell r="B1228" t="str">
            <v>A1129DaloEC50</v>
          </cell>
          <cell r="C1228" t="str">
            <v>Muyssen et al. 2003</v>
          </cell>
          <cell r="D1228">
            <v>2003</v>
          </cell>
          <cell r="E1228" t="str">
            <v>Daphnia longispina</v>
          </cell>
          <cell r="F1228" t="str">
            <v xml:space="preserve">Daphnia </v>
          </cell>
          <cell r="G1228" t="str">
            <v>longispina</v>
          </cell>
          <cell r="H1228"/>
          <cell r="I1228" t="str">
            <v>Cladocera</v>
          </cell>
          <cell r="J1228" t="str">
            <v>neonates</v>
          </cell>
          <cell r="K1228" t="str">
            <v>mortality</v>
          </cell>
          <cell r="L1228" t="str">
            <v>EC50</v>
          </cell>
          <cell r="M1228" t="str">
            <v>ZnCl2</v>
          </cell>
          <cell r="N1228" t="str">
            <v>Measured - frequency not specified</v>
          </cell>
          <cell r="O1228" t="str">
            <v>renewal</v>
          </cell>
          <cell r="P1228" t="str">
            <v>Acute</v>
          </cell>
          <cell r="Q1228" t="str">
            <v>48-hr</v>
          </cell>
          <cell r="R1228" t="str">
            <v>Not indicated</v>
          </cell>
          <cell r="S1228" t="str">
            <v>N-Sandungen</v>
          </cell>
          <cell r="T1228"/>
          <cell r="U1228">
            <v>20</v>
          </cell>
          <cell r="V1228">
            <v>6.4</v>
          </cell>
          <cell r="W1228" t="str">
            <v/>
          </cell>
          <cell r="X1228" t="str">
            <v/>
          </cell>
          <cell r="Y1228">
            <v>58</v>
          </cell>
          <cell r="Z1228">
            <v>4.0999999999999996</v>
          </cell>
          <cell r="AA1228">
            <v>3.8949999999999996</v>
          </cell>
          <cell r="AB1228">
            <v>10</v>
          </cell>
          <cell r="AC1228">
            <v>1.92</v>
          </cell>
          <cell r="AD1228">
            <v>0.317</v>
          </cell>
          <cell r="AE1228">
            <v>1.05</v>
          </cell>
          <cell r="AF1228">
            <v>0.29499999999999998</v>
          </cell>
          <cell r="AG1228">
            <v>2.3849999999999998</v>
          </cell>
          <cell r="AH1228">
            <v>0.96499999999999997</v>
          </cell>
          <cell r="AI1228">
            <v>9.4</v>
          </cell>
          <cell r="AJ1228">
            <v>6.0996459999999999</v>
          </cell>
        </row>
        <row r="1229">
          <cell r="B1229" t="str">
            <v>A1130DaloEC50</v>
          </cell>
          <cell r="C1229" t="str">
            <v>Muyssen et al. 2003</v>
          </cell>
          <cell r="D1229">
            <v>2003</v>
          </cell>
          <cell r="E1229" t="str">
            <v>Daphnia longispina</v>
          </cell>
          <cell r="F1229" t="str">
            <v xml:space="preserve">Daphnia </v>
          </cell>
          <cell r="G1229" t="str">
            <v>longispina</v>
          </cell>
          <cell r="H1229"/>
          <cell r="I1229" t="str">
            <v>Cladocera</v>
          </cell>
          <cell r="J1229" t="str">
            <v>neonates</v>
          </cell>
          <cell r="K1229" t="str">
            <v>mortality</v>
          </cell>
          <cell r="L1229" t="str">
            <v>EC50</v>
          </cell>
          <cell r="M1229" t="str">
            <v>ZnCl2</v>
          </cell>
          <cell r="N1229" t="str">
            <v>Measured - frequency not specified</v>
          </cell>
          <cell r="O1229" t="str">
            <v>renewal</v>
          </cell>
          <cell r="P1229" t="str">
            <v>Acute</v>
          </cell>
          <cell r="Q1229" t="str">
            <v>48-hr</v>
          </cell>
          <cell r="R1229" t="str">
            <v>Not indicated</v>
          </cell>
          <cell r="S1229" t="str">
            <v>N-Maridalsvann</v>
          </cell>
          <cell r="T1229"/>
          <cell r="U1229">
            <v>20</v>
          </cell>
          <cell r="V1229">
            <v>6.7</v>
          </cell>
          <cell r="W1229" t="str">
            <v/>
          </cell>
          <cell r="X1229" t="str">
            <v/>
          </cell>
          <cell r="Y1229">
            <v>56</v>
          </cell>
          <cell r="Z1229">
            <v>3.9</v>
          </cell>
          <cell r="AA1229">
            <v>3.7050000000000001</v>
          </cell>
          <cell r="AB1229">
            <v>10</v>
          </cell>
          <cell r="AC1229">
            <v>1.92</v>
          </cell>
          <cell r="AD1229">
            <v>0.317</v>
          </cell>
          <cell r="AE1229">
            <v>1.05</v>
          </cell>
          <cell r="AF1229">
            <v>0.29499999999999998</v>
          </cell>
          <cell r="AG1229">
            <v>2.3849999999999998</v>
          </cell>
          <cell r="AH1229">
            <v>0.96499999999999997</v>
          </cell>
          <cell r="AI1229">
            <v>9.4</v>
          </cell>
          <cell r="AJ1229">
            <v>6.0996459999999999</v>
          </cell>
        </row>
        <row r="1230">
          <cell r="B1230" t="str">
            <v>A1131DaloEC50</v>
          </cell>
          <cell r="C1230" t="str">
            <v>Muyssen et al. 2003</v>
          </cell>
          <cell r="D1230">
            <v>2003</v>
          </cell>
          <cell r="E1230" t="str">
            <v>Daphnia longispina</v>
          </cell>
          <cell r="F1230" t="str">
            <v xml:space="preserve">Daphnia </v>
          </cell>
          <cell r="G1230" t="str">
            <v>longispina</v>
          </cell>
          <cell r="H1230"/>
          <cell r="I1230" t="str">
            <v>Cladocera</v>
          </cell>
          <cell r="J1230" t="str">
            <v>neonates</v>
          </cell>
          <cell r="K1230" t="str">
            <v>mortality</v>
          </cell>
          <cell r="L1230" t="str">
            <v>EC50</v>
          </cell>
          <cell r="M1230" t="str">
            <v>ZnCl2</v>
          </cell>
          <cell r="N1230" t="str">
            <v>Measured - frequency not specified</v>
          </cell>
          <cell r="O1230" t="str">
            <v>renewal</v>
          </cell>
          <cell r="P1230" t="str">
            <v>Acute</v>
          </cell>
          <cell r="Q1230" t="str">
            <v>48-hr</v>
          </cell>
          <cell r="R1230" t="str">
            <v>Not indicated</v>
          </cell>
          <cell r="S1230" t="str">
            <v>N-Sandungen</v>
          </cell>
          <cell r="T1230"/>
          <cell r="U1230">
            <v>20</v>
          </cell>
          <cell r="V1230">
            <v>6.4</v>
          </cell>
          <cell r="W1230" t="str">
            <v/>
          </cell>
          <cell r="X1230" t="str">
            <v/>
          </cell>
          <cell r="Y1230">
            <v>59</v>
          </cell>
          <cell r="Z1230">
            <v>4.0999999999999996</v>
          </cell>
          <cell r="AA1230">
            <v>3.8949999999999996</v>
          </cell>
          <cell r="AB1230">
            <v>10</v>
          </cell>
          <cell r="AC1230">
            <v>32</v>
          </cell>
          <cell r="AD1230">
            <v>4.8899999999999997</v>
          </cell>
          <cell r="AE1230">
            <v>1.02</v>
          </cell>
          <cell r="AF1230">
            <v>0.28000000000000003</v>
          </cell>
          <cell r="AG1230">
            <v>20.399999999999999</v>
          </cell>
          <cell r="AH1230">
            <v>54.25</v>
          </cell>
          <cell r="AI1230">
            <v>4.6500000000000004</v>
          </cell>
          <cell r="AJ1230">
            <v>100.04102</v>
          </cell>
        </row>
        <row r="1231">
          <cell r="B1231" t="str">
            <v>C1132DaloEC50</v>
          </cell>
          <cell r="C1231" t="str">
            <v>Muyssen et al. 2003</v>
          </cell>
          <cell r="D1231">
            <v>2003</v>
          </cell>
          <cell r="E1231" t="str">
            <v>Daphnia longispina</v>
          </cell>
          <cell r="F1231" t="str">
            <v xml:space="preserve">Daphnia </v>
          </cell>
          <cell r="G1231" t="str">
            <v>longispina</v>
          </cell>
          <cell r="H1231"/>
          <cell r="I1231" t="str">
            <v>Cladocera</v>
          </cell>
          <cell r="J1231" t="str">
            <v>neonates</v>
          </cell>
          <cell r="K1231" t="str">
            <v>reproduction</v>
          </cell>
          <cell r="L1231" t="str">
            <v>EC50</v>
          </cell>
          <cell r="M1231" t="str">
            <v>ZnCl2</v>
          </cell>
          <cell r="N1231" t="str">
            <v>Measured - frequency not specified</v>
          </cell>
          <cell r="O1231" t="str">
            <v>renewal</v>
          </cell>
          <cell r="P1231" t="str">
            <v>Chronic</v>
          </cell>
          <cell r="Q1231" t="str">
            <v>21-d</v>
          </cell>
          <cell r="R1231" t="str">
            <v>ramped algal mix, daily</v>
          </cell>
          <cell r="S1231" t="str">
            <v>N-Maridalsvann</v>
          </cell>
          <cell r="T1231"/>
          <cell r="U1231">
            <v>20</v>
          </cell>
          <cell r="V1231">
            <v>6.7</v>
          </cell>
          <cell r="W1231" t="str">
            <v/>
          </cell>
          <cell r="X1231" t="str">
            <v/>
          </cell>
          <cell r="Y1231">
            <v>51</v>
          </cell>
          <cell r="Z1231">
            <v>3.9</v>
          </cell>
          <cell r="AA1231">
            <v>3.7049999999999996</v>
          </cell>
          <cell r="AB1231">
            <v>10</v>
          </cell>
          <cell r="AC1231">
            <v>2.5299999999999998</v>
          </cell>
          <cell r="AD1231">
            <v>0.3705</v>
          </cell>
          <cell r="AE1231">
            <v>1.53</v>
          </cell>
          <cell r="AF1231">
            <v>0.35</v>
          </cell>
          <cell r="AG1231">
            <v>2.8849999999999998</v>
          </cell>
          <cell r="AH1231">
            <v>1.7350000000000001</v>
          </cell>
          <cell r="AI1231">
            <v>10.7</v>
          </cell>
          <cell r="AJ1231">
            <v>7.8431290000000002</v>
          </cell>
        </row>
        <row r="1232">
          <cell r="B1232" t="str">
            <v>C1133DaloEC50</v>
          </cell>
          <cell r="C1232" t="str">
            <v>Muyssen et al. 2003</v>
          </cell>
          <cell r="D1232">
            <v>2003</v>
          </cell>
          <cell r="E1232" t="str">
            <v>Daphnia longispina</v>
          </cell>
          <cell r="F1232" t="str">
            <v xml:space="preserve">Daphnia </v>
          </cell>
          <cell r="G1232" t="str">
            <v>longispina</v>
          </cell>
          <cell r="H1232"/>
          <cell r="I1232" t="str">
            <v>Cladocera</v>
          </cell>
          <cell r="J1232" t="str">
            <v>neonates</v>
          </cell>
          <cell r="K1232" t="str">
            <v>reproduction</v>
          </cell>
          <cell r="L1232" t="str">
            <v>EC50</v>
          </cell>
          <cell r="M1232" t="str">
            <v>ZnCl2</v>
          </cell>
          <cell r="N1232" t="str">
            <v>Measured - frequency not specified</v>
          </cell>
          <cell r="O1232" t="str">
            <v>renewal</v>
          </cell>
          <cell r="P1232" t="str">
            <v>Chronic</v>
          </cell>
          <cell r="Q1232" t="str">
            <v>21-d</v>
          </cell>
          <cell r="R1232" t="str">
            <v>ramped algal mix, daily</v>
          </cell>
          <cell r="S1232" t="str">
            <v>N-Sandungen</v>
          </cell>
          <cell r="T1232"/>
          <cell r="U1232">
            <v>20</v>
          </cell>
          <cell r="V1232">
            <v>6.4</v>
          </cell>
          <cell r="W1232" t="str">
            <v/>
          </cell>
          <cell r="X1232" t="str">
            <v/>
          </cell>
          <cell r="Y1232">
            <v>75</v>
          </cell>
          <cell r="Z1232">
            <v>4.0999999999999996</v>
          </cell>
          <cell r="AA1232">
            <v>3.8949999999999996</v>
          </cell>
          <cell r="AB1232">
            <v>10</v>
          </cell>
          <cell r="AC1232">
            <v>1.92</v>
          </cell>
          <cell r="AD1232">
            <v>0.317</v>
          </cell>
          <cell r="AE1232">
            <v>1.05</v>
          </cell>
          <cell r="AF1232">
            <v>0.29499999999999998</v>
          </cell>
          <cell r="AG1232">
            <v>2.3849999999999998</v>
          </cell>
          <cell r="AH1232">
            <v>0.96499999999999997</v>
          </cell>
          <cell r="AI1232">
            <v>9.4</v>
          </cell>
          <cell r="AJ1232">
            <v>6.0996459999999999</v>
          </cell>
        </row>
        <row r="1233">
          <cell r="B1233" t="str">
            <v>C1134DaloEC50</v>
          </cell>
          <cell r="C1233" t="str">
            <v>Muyssen et al. 2003</v>
          </cell>
          <cell r="D1233">
            <v>2003</v>
          </cell>
          <cell r="E1233" t="str">
            <v>Daphnia longispina</v>
          </cell>
          <cell r="F1233" t="str">
            <v xml:space="preserve">Daphnia </v>
          </cell>
          <cell r="G1233" t="str">
            <v>longispina</v>
          </cell>
          <cell r="H1233"/>
          <cell r="I1233" t="str">
            <v>Cladocera</v>
          </cell>
          <cell r="J1233" t="str">
            <v>neonates</v>
          </cell>
          <cell r="K1233" t="str">
            <v>reproduction</v>
          </cell>
          <cell r="L1233" t="str">
            <v>EC50</v>
          </cell>
          <cell r="M1233" t="str">
            <v>ZnCl2</v>
          </cell>
          <cell r="N1233" t="str">
            <v>Measured - frequency not specified</v>
          </cell>
          <cell r="O1233" t="str">
            <v>renewal</v>
          </cell>
          <cell r="P1233" t="str">
            <v>Chronic</v>
          </cell>
          <cell r="Q1233" t="str">
            <v>21-d</v>
          </cell>
          <cell r="R1233" t="str">
            <v>ramped algal mix, daily</v>
          </cell>
          <cell r="S1233" t="str">
            <v>N-Maridalsvann; hardness adjusted to 100 mg/L</v>
          </cell>
          <cell r="T1233"/>
          <cell r="U1233">
            <v>20</v>
          </cell>
          <cell r="V1233">
            <v>6.7</v>
          </cell>
          <cell r="W1233" t="str">
            <v/>
          </cell>
          <cell r="X1233" t="str">
            <v/>
          </cell>
          <cell r="Y1233">
            <v>96.578699999999998</v>
          </cell>
          <cell r="Z1233">
            <v>3.9</v>
          </cell>
          <cell r="AA1233">
            <v>3.7049999999999996</v>
          </cell>
          <cell r="AB1233">
            <v>10</v>
          </cell>
          <cell r="AC1233">
            <v>32</v>
          </cell>
          <cell r="AD1233">
            <v>4.8899999999999997</v>
          </cell>
          <cell r="AE1233">
            <v>1.53</v>
          </cell>
          <cell r="AF1233">
            <v>0.35</v>
          </cell>
          <cell r="AG1233">
            <v>20.54</v>
          </cell>
          <cell r="AH1233">
            <v>53.97</v>
          </cell>
          <cell r="AI1233">
            <v>5.35</v>
          </cell>
          <cell r="AJ1233">
            <v>100.04102</v>
          </cell>
        </row>
        <row r="1234">
          <cell r="B1234" t="str">
            <v>C1135DaloEC50</v>
          </cell>
          <cell r="C1234" t="str">
            <v>Muyssen et al. 2003</v>
          </cell>
          <cell r="D1234">
            <v>2003</v>
          </cell>
          <cell r="E1234" t="str">
            <v>Daphnia longispina</v>
          </cell>
          <cell r="F1234" t="str">
            <v xml:space="preserve">Daphnia </v>
          </cell>
          <cell r="G1234" t="str">
            <v>longispina</v>
          </cell>
          <cell r="H1234"/>
          <cell r="I1234" t="str">
            <v>Cladocera</v>
          </cell>
          <cell r="J1234" t="str">
            <v>neonates</v>
          </cell>
          <cell r="K1234" t="str">
            <v>reproduction</v>
          </cell>
          <cell r="L1234" t="str">
            <v>EC50</v>
          </cell>
          <cell r="M1234" t="str">
            <v>ZnCl2</v>
          </cell>
          <cell r="N1234" t="str">
            <v>Measured - frequency not specified</v>
          </cell>
          <cell r="O1234" t="str">
            <v>renewal</v>
          </cell>
          <cell r="P1234" t="str">
            <v>Chronic</v>
          </cell>
          <cell r="Q1234" t="str">
            <v>21-d</v>
          </cell>
          <cell r="R1234" t="str">
            <v>ramped algal mix, daily</v>
          </cell>
          <cell r="S1234" t="str">
            <v>N-Sandungen; hardness adjusted to 100 mg/L</v>
          </cell>
          <cell r="T1234"/>
          <cell r="U1234">
            <v>20</v>
          </cell>
          <cell r="V1234">
            <v>6.4</v>
          </cell>
          <cell r="W1234" t="str">
            <v/>
          </cell>
          <cell r="X1234" t="str">
            <v/>
          </cell>
          <cell r="Y1234">
            <v>301.66699999999997</v>
          </cell>
          <cell r="Z1234">
            <v>4.0999999999999996</v>
          </cell>
          <cell r="AA1234">
            <v>3.8949999999999996</v>
          </cell>
          <cell r="AB1234">
            <v>10</v>
          </cell>
          <cell r="AC1234">
            <v>32</v>
          </cell>
          <cell r="AD1234">
            <v>4.8899999999999997</v>
          </cell>
          <cell r="AE1234">
            <v>1.02</v>
          </cell>
          <cell r="AF1234">
            <v>0.28000000000000003</v>
          </cell>
          <cell r="AG1234">
            <v>20.399999999999999</v>
          </cell>
          <cell r="AH1234">
            <v>54.25</v>
          </cell>
          <cell r="AI1234">
            <v>4.6500000000000004</v>
          </cell>
          <cell r="AJ1234">
            <v>100.04102</v>
          </cell>
        </row>
        <row r="1235">
          <cell r="B1235" t="str">
            <v>C1136HyazEC50</v>
          </cell>
          <cell r="C1235" t="str">
            <v>Borgmann et al. 1993</v>
          </cell>
          <cell r="D1235">
            <v>1993</v>
          </cell>
          <cell r="E1235" t="str">
            <v>Hyalella azteca</v>
          </cell>
          <cell r="F1235" t="str">
            <v xml:space="preserve">Hyalella </v>
          </cell>
          <cell r="G1235" t="str">
            <v>azteca</v>
          </cell>
          <cell r="H1235"/>
          <cell r="I1235" t="str">
            <v>invertebrate</v>
          </cell>
          <cell r="J1235" t="str">
            <v>life cycle</v>
          </cell>
          <cell r="K1235" t="str">
            <v>survival</v>
          </cell>
          <cell r="L1235" t="str">
            <v>EC50</v>
          </cell>
          <cell r="M1235" t="str">
            <v>Not indicated</v>
          </cell>
          <cell r="N1235"/>
          <cell r="O1235" t="str">
            <v>renewal</v>
          </cell>
          <cell r="P1235" t="str">
            <v>Chronic</v>
          </cell>
          <cell r="Q1235" t="str">
            <v>10-wk</v>
          </cell>
          <cell r="R1235"/>
          <cell r="S1235" t="str">
            <v>T-Burlington</v>
          </cell>
          <cell r="T1235"/>
          <cell r="U1235">
            <v>25</v>
          </cell>
          <cell r="V1235">
            <v>8.3000000000000007</v>
          </cell>
          <cell r="W1235" t="str">
            <v/>
          </cell>
          <cell r="X1235">
            <v>121</v>
          </cell>
          <cell r="Y1235">
            <v>119.306</v>
          </cell>
          <cell r="Z1235" t="str">
            <v/>
          </cell>
          <cell r="AA1235">
            <v>0.9</v>
          </cell>
          <cell r="AB1235">
            <v>10</v>
          </cell>
          <cell r="AC1235">
            <v>36.700000000000003</v>
          </cell>
          <cell r="AD1235">
            <v>9.3000000000000007</v>
          </cell>
          <cell r="AE1235">
            <v>14</v>
          </cell>
          <cell r="AF1235">
            <v>1.6</v>
          </cell>
          <cell r="AG1235">
            <v>33</v>
          </cell>
          <cell r="AH1235">
            <v>27</v>
          </cell>
          <cell r="AI1235">
            <v>90</v>
          </cell>
          <cell r="AJ1235">
            <v>129.93729999999999</v>
          </cell>
        </row>
        <row r="1236">
          <cell r="B1236" t="str">
            <v>C1137EpviEC50</v>
          </cell>
          <cell r="C1236" t="str">
            <v>Van Der Geest 2001</v>
          </cell>
          <cell r="D1236">
            <v>2001</v>
          </cell>
          <cell r="E1236" t="str">
            <v>Ephoron virgo</v>
          </cell>
          <cell r="F1236" t="str">
            <v xml:space="preserve">Ephoron </v>
          </cell>
          <cell r="G1236" t="str">
            <v>virgo</v>
          </cell>
          <cell r="H1236"/>
          <cell r="I1236" t="str">
            <v>invertebrate</v>
          </cell>
          <cell r="J1236" t="str">
            <v>larvae</v>
          </cell>
          <cell r="K1236" t="str">
            <v>survival</v>
          </cell>
          <cell r="L1236" t="str">
            <v>EC50</v>
          </cell>
          <cell r="M1236" t="str">
            <v>Not indicated</v>
          </cell>
          <cell r="N1236"/>
          <cell r="O1236" t="str">
            <v>static</v>
          </cell>
          <cell r="P1236" t="str">
            <v>Chronic</v>
          </cell>
          <cell r="Q1236" t="str">
            <v>10-d</v>
          </cell>
          <cell r="R1236"/>
          <cell r="S1236" t="str">
            <v>N-Rhine</v>
          </cell>
          <cell r="T1236"/>
          <cell r="U1236">
            <v>20</v>
          </cell>
          <cell r="V1236">
            <v>7.8</v>
          </cell>
          <cell r="W1236" t="str">
            <v/>
          </cell>
          <cell r="X1236" t="str">
            <v/>
          </cell>
          <cell r="Y1236">
            <v>1804</v>
          </cell>
          <cell r="Z1236" t="str">
            <v/>
          </cell>
          <cell r="AA1236">
            <v>2.7</v>
          </cell>
          <cell r="AB1236">
            <v>10</v>
          </cell>
          <cell r="AC1236">
            <v>81.5</v>
          </cell>
          <cell r="AD1236">
            <v>11</v>
          </cell>
          <cell r="AE1236">
            <v>92</v>
          </cell>
          <cell r="AF1236">
            <v>6.5</v>
          </cell>
          <cell r="AG1236">
            <v>64</v>
          </cell>
          <cell r="AH1236">
            <v>167</v>
          </cell>
          <cell r="AI1236">
            <v>186</v>
          </cell>
          <cell r="AJ1236">
            <v>248.80350000000001</v>
          </cell>
        </row>
        <row r="1237">
          <cell r="B1237" t="str">
            <v>C1138OnmyEC50</v>
          </cell>
          <cell r="C1237" t="str">
            <v>De Schamphelaere and Janssen 2004</v>
          </cell>
          <cell r="D1237">
            <v>2004</v>
          </cell>
          <cell r="E1237" t="str">
            <v>Oncorhynchus mykiss</v>
          </cell>
          <cell r="F1237" t="str">
            <v xml:space="preserve">Oncorhynchus </v>
          </cell>
          <cell r="G1237" t="str">
            <v>mykiss</v>
          </cell>
          <cell r="H1237"/>
          <cell r="I1237" t="str">
            <v>fish</v>
          </cell>
          <cell r="J1237" t="str">
            <v>juveniles</v>
          </cell>
          <cell r="K1237" t="str">
            <v>survival</v>
          </cell>
          <cell r="L1237" t="str">
            <v>EC50</v>
          </cell>
          <cell r="M1237" t="str">
            <v>ZnCl2</v>
          </cell>
          <cell r="N1237" t="str">
            <v>Measured - twice per week</v>
          </cell>
          <cell r="O1237" t="str">
            <v>flow through</v>
          </cell>
          <cell r="P1237" t="str">
            <v>Chronic</v>
          </cell>
          <cell r="Q1237" t="str">
            <v>30-d</v>
          </cell>
          <cell r="R1237" t="str">
            <v>ramped 4% to 6% body weight commercial fish food</v>
          </cell>
          <cell r="S1237" t="str">
            <v>S-Carbon-filtered, dionized</v>
          </cell>
          <cell r="T1237" t="str">
            <v>MLR</v>
          </cell>
          <cell r="U1237">
            <v>15</v>
          </cell>
          <cell r="V1237">
            <v>7.45</v>
          </cell>
          <cell r="W1237" t="str">
            <v/>
          </cell>
          <cell r="X1237" t="str">
            <v/>
          </cell>
          <cell r="Y1237">
            <v>177</v>
          </cell>
          <cell r="Z1237" t="str">
            <v/>
          </cell>
          <cell r="AA1237">
            <v>0.3</v>
          </cell>
          <cell r="AB1237">
            <v>10</v>
          </cell>
          <cell r="AC1237">
            <v>8.9</v>
          </cell>
          <cell r="AD1237">
            <v>1.8</v>
          </cell>
          <cell r="AE1237">
            <v>17.8</v>
          </cell>
          <cell r="AF1237">
            <v>2.2000000000000002</v>
          </cell>
          <cell r="AG1237">
            <v>11.8</v>
          </cell>
          <cell r="AH1237">
            <v>18.2</v>
          </cell>
          <cell r="AI1237">
            <v>45.2</v>
          </cell>
          <cell r="AJ1237">
            <v>29.6357</v>
          </cell>
        </row>
        <row r="1238">
          <cell r="B1238" t="str">
            <v>C1139OnmyEC50</v>
          </cell>
          <cell r="C1238" t="str">
            <v>De Schamphelaere and Janssen 2004</v>
          </cell>
          <cell r="D1238">
            <v>2004</v>
          </cell>
          <cell r="E1238" t="str">
            <v>Oncorhynchus mykiss</v>
          </cell>
          <cell r="F1238" t="str">
            <v xml:space="preserve">Oncorhynchus </v>
          </cell>
          <cell r="G1238" t="str">
            <v>mykiss</v>
          </cell>
          <cell r="H1238"/>
          <cell r="I1238" t="str">
            <v>fish</v>
          </cell>
          <cell r="J1238" t="str">
            <v>juveniles</v>
          </cell>
          <cell r="K1238" t="str">
            <v>survival</v>
          </cell>
          <cell r="L1238" t="str">
            <v>EC50</v>
          </cell>
          <cell r="M1238" t="str">
            <v>ZnCl2</v>
          </cell>
          <cell r="N1238" t="str">
            <v>Measured - twice per week</v>
          </cell>
          <cell r="O1238" t="str">
            <v>flow through</v>
          </cell>
          <cell r="P1238" t="str">
            <v>Chronic</v>
          </cell>
          <cell r="Q1238" t="str">
            <v>30-d</v>
          </cell>
          <cell r="R1238" t="str">
            <v>ramped 4% to 6% body weight commercial fish food</v>
          </cell>
          <cell r="S1238" t="str">
            <v>S-Carbon-filtered, dionized</v>
          </cell>
          <cell r="T1238" t="str">
            <v>MLR</v>
          </cell>
          <cell r="U1238">
            <v>15</v>
          </cell>
          <cell r="V1238">
            <v>7.39</v>
          </cell>
          <cell r="W1238" t="str">
            <v/>
          </cell>
          <cell r="X1238" t="str">
            <v/>
          </cell>
          <cell r="Y1238">
            <v>583</v>
          </cell>
          <cell r="Z1238" t="str">
            <v/>
          </cell>
          <cell r="AA1238">
            <v>0.3</v>
          </cell>
          <cell r="AB1238">
            <v>10</v>
          </cell>
          <cell r="AC1238">
            <v>7.9</v>
          </cell>
          <cell r="AD1238">
            <v>75.8</v>
          </cell>
          <cell r="AE1238">
            <v>18.899999999999999</v>
          </cell>
          <cell r="AF1238">
            <v>2</v>
          </cell>
          <cell r="AG1238">
            <v>11.5</v>
          </cell>
          <cell r="AH1238">
            <v>230</v>
          </cell>
          <cell r="AI1238">
            <v>42</v>
          </cell>
          <cell r="AJ1238">
            <v>331.8707</v>
          </cell>
        </row>
        <row r="1239">
          <cell r="B1239" t="str">
            <v>C1140OnmyEC50</v>
          </cell>
          <cell r="C1239" t="str">
            <v>De Schamphelaere and Janssen 2004</v>
          </cell>
          <cell r="D1239">
            <v>2004</v>
          </cell>
          <cell r="E1239" t="str">
            <v>Oncorhynchus mykiss</v>
          </cell>
          <cell r="F1239" t="str">
            <v xml:space="preserve">Oncorhynchus </v>
          </cell>
          <cell r="G1239" t="str">
            <v>mykiss</v>
          </cell>
          <cell r="H1239"/>
          <cell r="I1239" t="str">
            <v>fish</v>
          </cell>
          <cell r="J1239" t="str">
            <v>juveniles</v>
          </cell>
          <cell r="K1239" t="str">
            <v>survival</v>
          </cell>
          <cell r="L1239" t="str">
            <v>EC50</v>
          </cell>
          <cell r="M1239" t="str">
            <v>ZnCl2</v>
          </cell>
          <cell r="N1239" t="str">
            <v>Measured - twice per week</v>
          </cell>
          <cell r="O1239" t="str">
            <v>flow through</v>
          </cell>
          <cell r="P1239" t="str">
            <v>Chronic</v>
          </cell>
          <cell r="Q1239" t="str">
            <v>30-d</v>
          </cell>
          <cell r="R1239" t="str">
            <v>ramped 4% to 6% body weight commercial fish food</v>
          </cell>
          <cell r="S1239" t="str">
            <v>S-Carbon-filtered, dionized</v>
          </cell>
          <cell r="T1239" t="str">
            <v>MLR</v>
          </cell>
          <cell r="U1239">
            <v>15</v>
          </cell>
          <cell r="V1239">
            <v>7.49</v>
          </cell>
          <cell r="W1239" t="str">
            <v/>
          </cell>
          <cell r="X1239" t="str">
            <v/>
          </cell>
          <cell r="Y1239">
            <v>282</v>
          </cell>
          <cell r="Z1239" t="str">
            <v/>
          </cell>
          <cell r="AA1239">
            <v>0.3</v>
          </cell>
          <cell r="AB1239">
            <v>10</v>
          </cell>
          <cell r="AC1239">
            <v>9.1</v>
          </cell>
          <cell r="AD1239">
            <v>1.7</v>
          </cell>
          <cell r="AE1239">
            <v>107.1</v>
          </cell>
          <cell r="AF1239">
            <v>2</v>
          </cell>
          <cell r="AG1239">
            <v>11.7</v>
          </cell>
          <cell r="AH1239">
            <v>178.2</v>
          </cell>
          <cell r="AI1239">
            <v>43.2</v>
          </cell>
          <cell r="AJ1239">
            <v>29.723299999999998</v>
          </cell>
        </row>
        <row r="1240">
          <cell r="B1240" t="str">
            <v>C1141OnmyEC50</v>
          </cell>
          <cell r="C1240" t="str">
            <v>De Schamphelaere and Janssen 2004</v>
          </cell>
          <cell r="D1240">
            <v>2004</v>
          </cell>
          <cell r="E1240" t="str">
            <v>Oncorhynchus mykiss</v>
          </cell>
          <cell r="F1240" t="str">
            <v xml:space="preserve">Oncorhynchus </v>
          </cell>
          <cell r="G1240" t="str">
            <v>mykiss</v>
          </cell>
          <cell r="H1240"/>
          <cell r="I1240" t="str">
            <v>fish</v>
          </cell>
          <cell r="J1240" t="str">
            <v>juveniles</v>
          </cell>
          <cell r="K1240" t="str">
            <v>survival</v>
          </cell>
          <cell r="L1240" t="str">
            <v>EC50</v>
          </cell>
          <cell r="M1240" t="str">
            <v>ZnCl2</v>
          </cell>
          <cell r="N1240" t="str">
            <v>Measured - twice per week</v>
          </cell>
          <cell r="O1240" t="str">
            <v>flow through</v>
          </cell>
          <cell r="P1240" t="str">
            <v>Chronic</v>
          </cell>
          <cell r="Q1240" t="str">
            <v>30-d</v>
          </cell>
          <cell r="R1240" t="str">
            <v>ramped 4% to 6% body weight commercial fish food</v>
          </cell>
          <cell r="S1240" t="str">
            <v>S-Carbon-filtered, dionized</v>
          </cell>
          <cell r="T1240" t="str">
            <v>MLR</v>
          </cell>
          <cell r="U1240">
            <v>15</v>
          </cell>
          <cell r="V1240">
            <v>7.87</v>
          </cell>
          <cell r="W1240" t="str">
            <v/>
          </cell>
          <cell r="X1240" t="str">
            <v/>
          </cell>
          <cell r="Y1240">
            <v>1240</v>
          </cell>
          <cell r="Z1240" t="str">
            <v/>
          </cell>
          <cell r="AA1240">
            <v>0.3</v>
          </cell>
          <cell r="AB1240">
            <v>10</v>
          </cell>
          <cell r="AC1240">
            <v>73.900000000000006</v>
          </cell>
          <cell r="AD1240">
            <v>1.4</v>
          </cell>
          <cell r="AE1240">
            <v>15.7</v>
          </cell>
          <cell r="AF1240">
            <v>1.5</v>
          </cell>
          <cell r="AG1240">
            <v>12.3</v>
          </cell>
          <cell r="AH1240">
            <v>144.6</v>
          </cell>
          <cell r="AI1240">
            <v>66.599999999999994</v>
          </cell>
          <cell r="AJ1240">
            <v>190.29349999999999</v>
          </cell>
        </row>
        <row r="1241">
          <cell r="B1241" t="str">
            <v>C1142OnmyEC50</v>
          </cell>
          <cell r="C1241" t="str">
            <v>De Schamphelaere and Janssen 2004</v>
          </cell>
          <cell r="D1241">
            <v>2004</v>
          </cell>
          <cell r="E1241" t="str">
            <v>Oncorhynchus mykiss</v>
          </cell>
          <cell r="F1241" t="str">
            <v xml:space="preserve">Oncorhynchus </v>
          </cell>
          <cell r="G1241" t="str">
            <v>mykiss</v>
          </cell>
          <cell r="H1241"/>
          <cell r="I1241" t="str">
            <v>fish</v>
          </cell>
          <cell r="J1241" t="str">
            <v>juveniles</v>
          </cell>
          <cell r="K1241" t="str">
            <v>survival</v>
          </cell>
          <cell r="L1241" t="str">
            <v>EC50</v>
          </cell>
          <cell r="M1241" t="str">
            <v>ZnCl2</v>
          </cell>
          <cell r="N1241" t="str">
            <v>Measured - twice per week</v>
          </cell>
          <cell r="O1241" t="str">
            <v>flow through</v>
          </cell>
          <cell r="P1241" t="str">
            <v>Chronic</v>
          </cell>
          <cell r="Q1241" t="str">
            <v>30-d</v>
          </cell>
          <cell r="R1241" t="str">
            <v>ramped 4% to 6% body weight commercial fish food</v>
          </cell>
          <cell r="S1241" t="str">
            <v>S-Carbon-filtered, dionized</v>
          </cell>
          <cell r="T1241" t="str">
            <v>MLR</v>
          </cell>
          <cell r="U1241">
            <v>15</v>
          </cell>
          <cell r="V1241">
            <v>7.61</v>
          </cell>
          <cell r="W1241" t="str">
            <v/>
          </cell>
          <cell r="X1241" t="str">
            <v/>
          </cell>
          <cell r="Y1241">
            <v>159</v>
          </cell>
          <cell r="Z1241" t="str">
            <v/>
          </cell>
          <cell r="AA1241">
            <v>0.3</v>
          </cell>
          <cell r="AB1241">
            <v>10</v>
          </cell>
          <cell r="AC1241">
            <v>9.1</v>
          </cell>
          <cell r="AD1241">
            <v>1.5</v>
          </cell>
          <cell r="AE1241">
            <v>18.3</v>
          </cell>
          <cell r="AF1241">
            <v>2.1</v>
          </cell>
          <cell r="AG1241">
            <v>11.1</v>
          </cell>
          <cell r="AH1241">
            <v>16.2</v>
          </cell>
          <cell r="AI1241">
            <v>47.1</v>
          </cell>
          <cell r="AJ1241">
            <v>28.899699999999999</v>
          </cell>
        </row>
        <row r="1242">
          <cell r="B1242" t="str">
            <v>C1143OnmyEC50</v>
          </cell>
          <cell r="C1242" t="str">
            <v>De Schamphelaere and Janssen 2004</v>
          </cell>
          <cell r="D1242">
            <v>2004</v>
          </cell>
          <cell r="E1242" t="str">
            <v>Oncorhynchus mykiss</v>
          </cell>
          <cell r="F1242" t="str">
            <v xml:space="preserve">Oncorhynchus </v>
          </cell>
          <cell r="G1242" t="str">
            <v>mykiss</v>
          </cell>
          <cell r="H1242"/>
          <cell r="I1242" t="str">
            <v>fish</v>
          </cell>
          <cell r="J1242" t="str">
            <v>juveniles</v>
          </cell>
          <cell r="K1242" t="str">
            <v>survival</v>
          </cell>
          <cell r="L1242" t="str">
            <v>EC50</v>
          </cell>
          <cell r="M1242" t="str">
            <v>ZnCl2</v>
          </cell>
          <cell r="N1242" t="str">
            <v>Measured - twice per week</v>
          </cell>
          <cell r="O1242" t="str">
            <v>flow through</v>
          </cell>
          <cell r="P1242" t="str">
            <v>Chronic</v>
          </cell>
          <cell r="Q1242" t="str">
            <v>30-d</v>
          </cell>
          <cell r="R1242" t="str">
            <v>ramped 4% to 6% body weight commercial fish food</v>
          </cell>
          <cell r="S1242" t="str">
            <v>S-Carbon-filtered, dionized</v>
          </cell>
          <cell r="T1242" t="str">
            <v>MLR</v>
          </cell>
          <cell r="U1242">
            <v>15</v>
          </cell>
          <cell r="V1242">
            <v>7.58</v>
          </cell>
          <cell r="W1242" t="str">
            <v/>
          </cell>
          <cell r="X1242" t="str">
            <v/>
          </cell>
          <cell r="Y1242">
            <v>759</v>
          </cell>
          <cell r="Z1242" t="str">
            <v/>
          </cell>
          <cell r="AA1242">
            <v>0.3</v>
          </cell>
          <cell r="AB1242">
            <v>10</v>
          </cell>
          <cell r="AC1242">
            <v>38.200000000000003</v>
          </cell>
          <cell r="AD1242">
            <v>1.7</v>
          </cell>
          <cell r="AE1242">
            <v>17</v>
          </cell>
          <cell r="AF1242">
            <v>1.9</v>
          </cell>
          <cell r="AG1242">
            <v>11.7</v>
          </cell>
          <cell r="AH1242">
            <v>69.2</v>
          </cell>
          <cell r="AI1242">
            <v>52.4</v>
          </cell>
          <cell r="AJ1242">
            <v>102.386</v>
          </cell>
        </row>
        <row r="1243">
          <cell r="B1243" t="str">
            <v>C1144OnmyEC50</v>
          </cell>
          <cell r="C1243" t="str">
            <v>De Schamphelaere and Janssen 2004</v>
          </cell>
          <cell r="D1243">
            <v>2004</v>
          </cell>
          <cell r="E1243" t="str">
            <v>Oncorhynchus mykiss</v>
          </cell>
          <cell r="F1243" t="str">
            <v xml:space="preserve">Oncorhynchus </v>
          </cell>
          <cell r="G1243" t="str">
            <v>mykiss</v>
          </cell>
          <cell r="H1243"/>
          <cell r="I1243" t="str">
            <v>fish</v>
          </cell>
          <cell r="J1243" t="str">
            <v>juveniles</v>
          </cell>
          <cell r="K1243" t="str">
            <v>survival</v>
          </cell>
          <cell r="L1243" t="str">
            <v>EC50</v>
          </cell>
          <cell r="M1243" t="str">
            <v>ZnCl2</v>
          </cell>
          <cell r="N1243" t="str">
            <v>Measured - twice per week</v>
          </cell>
          <cell r="O1243" t="str">
            <v>flow through</v>
          </cell>
          <cell r="P1243" t="str">
            <v>Chronic</v>
          </cell>
          <cell r="Q1243" t="str">
            <v>30-d</v>
          </cell>
          <cell r="R1243" t="str">
            <v>ramped 4% to 6% body weight commercial fish food</v>
          </cell>
          <cell r="S1243" t="str">
            <v>S-Carbon-filtered, dionized</v>
          </cell>
          <cell r="T1243" t="str">
            <v>MLR</v>
          </cell>
          <cell r="U1243">
            <v>15</v>
          </cell>
          <cell r="V1243">
            <v>7.68</v>
          </cell>
          <cell r="W1243" t="str">
            <v/>
          </cell>
          <cell r="X1243" t="str">
            <v/>
          </cell>
          <cell r="Y1243">
            <v>1860</v>
          </cell>
          <cell r="Z1243" t="str">
            <v/>
          </cell>
          <cell r="AA1243">
            <v>0.3</v>
          </cell>
          <cell r="AB1243">
            <v>10</v>
          </cell>
          <cell r="AC1243">
            <v>156</v>
          </cell>
          <cell r="AD1243">
            <v>1.7</v>
          </cell>
          <cell r="AE1243">
            <v>17.100000000000001</v>
          </cell>
          <cell r="AF1243">
            <v>2</v>
          </cell>
          <cell r="AG1243">
            <v>11.1</v>
          </cell>
          <cell r="AH1243">
            <v>270.10000000000002</v>
          </cell>
          <cell r="AI1243">
            <v>44.1</v>
          </cell>
          <cell r="AJ1243">
            <v>396.5326</v>
          </cell>
        </row>
        <row r="1244">
          <cell r="B1244" t="str">
            <v>C1145OnmyEC50</v>
          </cell>
          <cell r="C1244" t="str">
            <v>De Schamphelaere and Janssen 2004</v>
          </cell>
          <cell r="D1244">
            <v>2004</v>
          </cell>
          <cell r="E1244" t="str">
            <v>Oncorhynchus mykiss</v>
          </cell>
          <cell r="F1244" t="str">
            <v xml:space="preserve">Oncorhynchus </v>
          </cell>
          <cell r="G1244" t="str">
            <v>mykiss</v>
          </cell>
          <cell r="H1244"/>
          <cell r="I1244" t="str">
            <v>fish</v>
          </cell>
          <cell r="J1244" t="str">
            <v>juveniles</v>
          </cell>
          <cell r="K1244" t="str">
            <v>survival</v>
          </cell>
          <cell r="L1244" t="str">
            <v>EC50</v>
          </cell>
          <cell r="M1244" t="str">
            <v>ZnCl2</v>
          </cell>
          <cell r="N1244" t="str">
            <v>Measured - twice per week</v>
          </cell>
          <cell r="O1244" t="str">
            <v>flow through</v>
          </cell>
          <cell r="P1244" t="str">
            <v>Chronic</v>
          </cell>
          <cell r="Q1244" t="str">
            <v>30-d</v>
          </cell>
          <cell r="R1244" t="str">
            <v>ramped 4% to 6% body weight commercial fish food</v>
          </cell>
          <cell r="S1244" t="str">
            <v>S-Carbon-filtered, dionized</v>
          </cell>
          <cell r="T1244" t="str">
            <v>MLR</v>
          </cell>
          <cell r="U1244">
            <v>15</v>
          </cell>
          <cell r="V1244">
            <v>7.65</v>
          </cell>
          <cell r="W1244" t="str">
            <v/>
          </cell>
          <cell r="X1244" t="str">
            <v/>
          </cell>
          <cell r="Y1244">
            <v>108</v>
          </cell>
          <cell r="Z1244" t="str">
            <v/>
          </cell>
          <cell r="AA1244">
            <v>0.3</v>
          </cell>
          <cell r="AB1244">
            <v>10</v>
          </cell>
          <cell r="AC1244">
            <v>8.6</v>
          </cell>
          <cell r="AD1244">
            <v>1.9</v>
          </cell>
          <cell r="AE1244">
            <v>18.100000000000001</v>
          </cell>
          <cell r="AF1244">
            <v>1.9</v>
          </cell>
          <cell r="AG1244">
            <v>11.6</v>
          </cell>
          <cell r="AH1244">
            <v>20.2</v>
          </cell>
          <cell r="AI1244">
            <v>43.3</v>
          </cell>
          <cell r="AJ1244">
            <v>29.298400000000001</v>
          </cell>
        </row>
        <row r="1245">
          <cell r="B1245" t="str">
            <v>C1146OnmyEC50</v>
          </cell>
          <cell r="C1245" t="str">
            <v>De Schamphelaere and Janssen 2004</v>
          </cell>
          <cell r="D1245">
            <v>2004</v>
          </cell>
          <cell r="E1245" t="str">
            <v>Oncorhynchus mykiss</v>
          </cell>
          <cell r="F1245" t="str">
            <v xml:space="preserve">Oncorhynchus </v>
          </cell>
          <cell r="G1245" t="str">
            <v>mykiss</v>
          </cell>
          <cell r="H1245"/>
          <cell r="I1245" t="str">
            <v>fish</v>
          </cell>
          <cell r="J1245" t="str">
            <v>juveniles</v>
          </cell>
          <cell r="K1245" t="str">
            <v>survival</v>
          </cell>
          <cell r="L1245" t="str">
            <v>EC50</v>
          </cell>
          <cell r="M1245" t="str">
            <v>ZnCl2</v>
          </cell>
          <cell r="N1245" t="str">
            <v>Measured - twice per week</v>
          </cell>
          <cell r="O1245" t="str">
            <v>flow through</v>
          </cell>
          <cell r="P1245" t="str">
            <v>Chronic</v>
          </cell>
          <cell r="Q1245" t="str">
            <v>30-d</v>
          </cell>
          <cell r="R1245" t="str">
            <v>ramped 4% to 6% body weight commercial fish food</v>
          </cell>
          <cell r="S1245" t="str">
            <v>S-Carbon-filtered, dionized</v>
          </cell>
          <cell r="T1245" t="str">
            <v>MLR</v>
          </cell>
          <cell r="U1245">
            <v>15</v>
          </cell>
          <cell r="V1245">
            <v>7.73</v>
          </cell>
          <cell r="W1245" t="str">
            <v/>
          </cell>
          <cell r="X1245" t="str">
            <v/>
          </cell>
          <cell r="Y1245">
            <v>151</v>
          </cell>
          <cell r="Z1245" t="str">
            <v/>
          </cell>
          <cell r="AA1245">
            <v>0.3</v>
          </cell>
          <cell r="AB1245">
            <v>10</v>
          </cell>
          <cell r="AC1245">
            <v>9</v>
          </cell>
          <cell r="AD1245">
            <v>5.5</v>
          </cell>
          <cell r="AE1245">
            <v>16.8</v>
          </cell>
          <cell r="AF1245">
            <v>1.8</v>
          </cell>
          <cell r="AG1245">
            <v>12</v>
          </cell>
          <cell r="AH1245">
            <v>33.1</v>
          </cell>
          <cell r="AI1245">
            <v>51</v>
          </cell>
          <cell r="AJ1245">
            <v>45.122</v>
          </cell>
        </row>
        <row r="1246">
          <cell r="B1246" t="str">
            <v>C1147OnmyEC50</v>
          </cell>
          <cell r="C1246" t="str">
            <v>De Schamphelaere and Janssen 2004</v>
          </cell>
          <cell r="D1246">
            <v>2004</v>
          </cell>
          <cell r="E1246" t="str">
            <v>Oncorhynchus mykiss</v>
          </cell>
          <cell r="F1246" t="str">
            <v xml:space="preserve">Oncorhynchus </v>
          </cell>
          <cell r="G1246" t="str">
            <v>mykiss</v>
          </cell>
          <cell r="H1246"/>
          <cell r="I1246" t="str">
            <v>fish</v>
          </cell>
          <cell r="J1246" t="str">
            <v>juveniles</v>
          </cell>
          <cell r="K1246" t="str">
            <v>survival</v>
          </cell>
          <cell r="L1246" t="str">
            <v>EC50</v>
          </cell>
          <cell r="M1246" t="str">
            <v>ZnCl2</v>
          </cell>
          <cell r="N1246" t="str">
            <v>Measured - twice per week</v>
          </cell>
          <cell r="O1246" t="str">
            <v>flow through</v>
          </cell>
          <cell r="P1246" t="str">
            <v>Chronic</v>
          </cell>
          <cell r="Q1246" t="str">
            <v>30-d</v>
          </cell>
          <cell r="R1246" t="str">
            <v>ramped 4% to 6% body weight commercial fish food</v>
          </cell>
          <cell r="S1246" t="str">
            <v>S-Carbon-filtered, dionized</v>
          </cell>
          <cell r="T1246" t="str">
            <v>MLR</v>
          </cell>
          <cell r="U1246">
            <v>15</v>
          </cell>
          <cell r="V1246">
            <v>7.74</v>
          </cell>
          <cell r="W1246" t="str">
            <v/>
          </cell>
          <cell r="X1246" t="str">
            <v/>
          </cell>
          <cell r="Y1246">
            <v>212</v>
          </cell>
          <cell r="Z1246" t="str">
            <v/>
          </cell>
          <cell r="AA1246">
            <v>0.3</v>
          </cell>
          <cell r="AB1246">
            <v>10</v>
          </cell>
          <cell r="AC1246">
            <v>9.6999999999999993</v>
          </cell>
          <cell r="AD1246">
            <v>28</v>
          </cell>
          <cell r="AE1246">
            <v>21.1</v>
          </cell>
          <cell r="AF1246">
            <v>1.9</v>
          </cell>
          <cell r="AG1246">
            <v>12.3</v>
          </cell>
          <cell r="AH1246">
            <v>103</v>
          </cell>
          <cell r="AI1246">
            <v>44.9</v>
          </cell>
          <cell r="AJ1246">
            <v>139.5249</v>
          </cell>
        </row>
        <row r="1247">
          <cell r="B1247" t="str">
            <v>C1148OnmyEC50</v>
          </cell>
          <cell r="C1247" t="str">
            <v>De Schamphelaere and Janssen 2004</v>
          </cell>
          <cell r="D1247">
            <v>2004</v>
          </cell>
          <cell r="E1247" t="str">
            <v>Oncorhynchus mykiss</v>
          </cell>
          <cell r="F1247" t="str">
            <v xml:space="preserve">Oncorhynchus </v>
          </cell>
          <cell r="G1247" t="str">
            <v>mykiss</v>
          </cell>
          <cell r="H1247"/>
          <cell r="I1247" t="str">
            <v>fish</v>
          </cell>
          <cell r="J1247" t="str">
            <v>juveniles</v>
          </cell>
          <cell r="K1247" t="str">
            <v>survival</v>
          </cell>
          <cell r="L1247" t="str">
            <v>EC50</v>
          </cell>
          <cell r="M1247" t="str">
            <v>ZnCl2</v>
          </cell>
          <cell r="N1247" t="str">
            <v>Measured - twice per week</v>
          </cell>
          <cell r="O1247" t="str">
            <v>flow through</v>
          </cell>
          <cell r="P1247" t="str">
            <v>Chronic</v>
          </cell>
          <cell r="Q1247" t="str">
            <v>30-d</v>
          </cell>
          <cell r="R1247" t="str">
            <v>ramped 4% to 6% body weight commercial fish food</v>
          </cell>
          <cell r="S1247" t="str">
            <v>S-Carbon-filtered, dionized</v>
          </cell>
          <cell r="T1247" t="str">
            <v>MLR</v>
          </cell>
          <cell r="U1247">
            <v>15</v>
          </cell>
          <cell r="V1247">
            <v>7.79</v>
          </cell>
          <cell r="W1247" t="str">
            <v/>
          </cell>
          <cell r="X1247" t="str">
            <v/>
          </cell>
          <cell r="Y1247">
            <v>224</v>
          </cell>
          <cell r="Z1247" t="str">
            <v/>
          </cell>
          <cell r="AA1247">
            <v>0.3</v>
          </cell>
          <cell r="AB1247">
            <v>10</v>
          </cell>
          <cell r="AC1247">
            <v>9.1999999999999993</v>
          </cell>
          <cell r="AD1247">
            <v>50.1</v>
          </cell>
          <cell r="AE1247">
            <v>17.8</v>
          </cell>
          <cell r="AF1247">
            <v>2</v>
          </cell>
          <cell r="AG1247">
            <v>11.9</v>
          </cell>
          <cell r="AH1247">
            <v>187.8</v>
          </cell>
          <cell r="AI1247">
            <v>45.8</v>
          </cell>
          <cell r="AJ1247">
            <v>229.2842</v>
          </cell>
        </row>
        <row r="1248">
          <cell r="B1248" t="str">
            <v>C1149OnmyEC50</v>
          </cell>
          <cell r="C1248" t="str">
            <v>De Schamphelaere and Janssen 2004</v>
          </cell>
          <cell r="D1248">
            <v>2004</v>
          </cell>
          <cell r="E1248" t="str">
            <v>Oncorhynchus mykiss</v>
          </cell>
          <cell r="F1248" t="str">
            <v xml:space="preserve">Oncorhynchus </v>
          </cell>
          <cell r="G1248" t="str">
            <v>mykiss</v>
          </cell>
          <cell r="H1248"/>
          <cell r="I1248" t="str">
            <v>fish</v>
          </cell>
          <cell r="J1248" t="str">
            <v>juveniles</v>
          </cell>
          <cell r="K1248" t="str">
            <v>survival</v>
          </cell>
          <cell r="L1248" t="str">
            <v>EC50</v>
          </cell>
          <cell r="M1248" t="str">
            <v>ZnCl2</v>
          </cell>
          <cell r="N1248" t="str">
            <v>Measured - twice per week</v>
          </cell>
          <cell r="O1248" t="str">
            <v>flow through</v>
          </cell>
          <cell r="P1248" t="str">
            <v>Chronic</v>
          </cell>
          <cell r="Q1248" t="str">
            <v>30-d</v>
          </cell>
          <cell r="R1248" t="str">
            <v>ramped 4% to 6% body weight commercial fish food</v>
          </cell>
          <cell r="S1248" t="str">
            <v>S-Carbon-filtered, dionized</v>
          </cell>
          <cell r="T1248" t="str">
            <v>MLR</v>
          </cell>
          <cell r="U1248">
            <v>15</v>
          </cell>
          <cell r="V1248">
            <v>7.65</v>
          </cell>
          <cell r="W1248" t="str">
            <v/>
          </cell>
          <cell r="X1248" t="str">
            <v/>
          </cell>
          <cell r="Y1248">
            <v>339</v>
          </cell>
          <cell r="Z1248" t="str">
            <v/>
          </cell>
          <cell r="AA1248">
            <v>0.3</v>
          </cell>
          <cell r="AB1248">
            <v>10</v>
          </cell>
          <cell r="AC1248">
            <v>8.4</v>
          </cell>
          <cell r="AD1248">
            <v>75.900000000000006</v>
          </cell>
          <cell r="AE1248">
            <v>16.399999999999999</v>
          </cell>
          <cell r="AF1248">
            <v>2</v>
          </cell>
          <cell r="AG1248">
            <v>11.8</v>
          </cell>
          <cell r="AH1248">
            <v>264.2</v>
          </cell>
          <cell r="AI1248">
            <v>39.9</v>
          </cell>
          <cell r="AJ1248">
            <v>333.53100000000001</v>
          </cell>
        </row>
        <row r="1249">
          <cell r="B1249" t="str">
            <v>C1150OnmyEC50</v>
          </cell>
          <cell r="C1249" t="str">
            <v>De Schamphelaere and Janssen 2004</v>
          </cell>
          <cell r="D1249">
            <v>2004</v>
          </cell>
          <cell r="E1249" t="str">
            <v>Oncorhynchus mykiss</v>
          </cell>
          <cell r="F1249" t="str">
            <v xml:space="preserve">Oncorhynchus </v>
          </cell>
          <cell r="G1249" t="str">
            <v>mykiss</v>
          </cell>
          <cell r="H1249"/>
          <cell r="I1249" t="str">
            <v>fish</v>
          </cell>
          <cell r="J1249" t="str">
            <v>juveniles</v>
          </cell>
          <cell r="K1249" t="str">
            <v>survival</v>
          </cell>
          <cell r="L1249" t="str">
            <v>EC50</v>
          </cell>
          <cell r="M1249" t="str">
            <v>ZnCl2</v>
          </cell>
          <cell r="N1249" t="str">
            <v>Measured - twice per week</v>
          </cell>
          <cell r="O1249" t="str">
            <v>flow through</v>
          </cell>
          <cell r="P1249" t="str">
            <v>Chronic</v>
          </cell>
          <cell r="Q1249" t="str">
            <v>30-d</v>
          </cell>
          <cell r="R1249" t="str">
            <v>ramped 4% to 6% body weight commercial fish food</v>
          </cell>
          <cell r="S1249" t="str">
            <v>S-Carbon-filtered, dionized</v>
          </cell>
          <cell r="T1249" t="str">
            <v>MLR</v>
          </cell>
          <cell r="U1249">
            <v>15</v>
          </cell>
          <cell r="V1249">
            <v>6.7</v>
          </cell>
          <cell r="W1249" t="str">
            <v/>
          </cell>
          <cell r="X1249" t="str">
            <v/>
          </cell>
          <cell r="Y1249">
            <v>368</v>
          </cell>
          <cell r="Z1249" t="str">
            <v/>
          </cell>
          <cell r="AA1249">
            <v>0.3</v>
          </cell>
          <cell r="AB1249">
            <v>10</v>
          </cell>
          <cell r="AC1249">
            <v>8.9</v>
          </cell>
          <cell r="AD1249">
            <v>1.6</v>
          </cell>
          <cell r="AE1249">
            <v>104</v>
          </cell>
          <cell r="AF1249">
            <v>1.9</v>
          </cell>
          <cell r="AG1249">
            <v>11.4</v>
          </cell>
          <cell r="AH1249">
            <v>217.6</v>
          </cell>
          <cell r="AI1249">
            <v>20.7</v>
          </cell>
          <cell r="AJ1249">
            <v>28.812100000000001</v>
          </cell>
        </row>
        <row r="1250">
          <cell r="B1250" t="str">
            <v>C1151OnmyEC50</v>
          </cell>
          <cell r="C1250" t="str">
            <v>De Schamphelaere and Janssen 2004</v>
          </cell>
          <cell r="D1250">
            <v>2004</v>
          </cell>
          <cell r="E1250" t="str">
            <v>Oncorhynchus mykiss</v>
          </cell>
          <cell r="F1250" t="str">
            <v xml:space="preserve">Oncorhynchus </v>
          </cell>
          <cell r="G1250" t="str">
            <v>mykiss</v>
          </cell>
          <cell r="H1250"/>
          <cell r="I1250" t="str">
            <v>fish</v>
          </cell>
          <cell r="J1250" t="str">
            <v>juveniles</v>
          </cell>
          <cell r="K1250" t="str">
            <v>survival</v>
          </cell>
          <cell r="L1250" t="str">
            <v>EC50</v>
          </cell>
          <cell r="M1250" t="str">
            <v>ZnCl2</v>
          </cell>
          <cell r="N1250" t="str">
            <v>Measured - twice per week</v>
          </cell>
          <cell r="O1250" t="str">
            <v>flow through</v>
          </cell>
          <cell r="P1250" t="str">
            <v>Chronic</v>
          </cell>
          <cell r="Q1250" t="str">
            <v>30-d</v>
          </cell>
          <cell r="R1250" t="str">
            <v>ramped 4% to 6% body weight commercial fish food</v>
          </cell>
          <cell r="S1250" t="str">
            <v>S-Carbon-filtered, dionized</v>
          </cell>
          <cell r="T1250" t="str">
            <v>MLR</v>
          </cell>
          <cell r="U1250">
            <v>15</v>
          </cell>
          <cell r="V1250">
            <v>7.58</v>
          </cell>
          <cell r="W1250" t="str">
            <v/>
          </cell>
          <cell r="X1250" t="str">
            <v/>
          </cell>
          <cell r="Y1250">
            <v>361</v>
          </cell>
          <cell r="Z1250" t="str">
            <v/>
          </cell>
          <cell r="AA1250">
            <v>0.3</v>
          </cell>
          <cell r="AB1250">
            <v>10</v>
          </cell>
          <cell r="AC1250">
            <v>8.9</v>
          </cell>
          <cell r="AD1250">
            <v>1.5</v>
          </cell>
          <cell r="AE1250">
            <v>111.7</v>
          </cell>
          <cell r="AF1250">
            <v>1.9</v>
          </cell>
          <cell r="AG1250">
            <v>11.7</v>
          </cell>
          <cell r="AH1250">
            <v>193</v>
          </cell>
          <cell r="AI1250">
            <v>38.1</v>
          </cell>
          <cell r="AJ1250">
            <v>28.400300000000001</v>
          </cell>
        </row>
        <row r="1251">
          <cell r="B1251" t="str">
            <v>C1152OnmyEC50</v>
          </cell>
          <cell r="C1251" t="str">
            <v>De Schamphelaere et al. 2005</v>
          </cell>
          <cell r="D1251">
            <v>2005</v>
          </cell>
          <cell r="E1251" t="str">
            <v>Oncorhynchus mykiss</v>
          </cell>
          <cell r="F1251" t="str">
            <v xml:space="preserve">Oncorhynchus </v>
          </cell>
          <cell r="G1251" t="str">
            <v>mykiss</v>
          </cell>
          <cell r="H1251"/>
          <cell r="I1251" t="str">
            <v>fish</v>
          </cell>
          <cell r="J1251" t="str">
            <v>juveniles</v>
          </cell>
          <cell r="K1251" t="str">
            <v>survival</v>
          </cell>
          <cell r="L1251" t="str">
            <v>EC50</v>
          </cell>
          <cell r="M1251" t="str">
            <v>Not indicated</v>
          </cell>
          <cell r="N1251"/>
          <cell r="O1251" t="str">
            <v>flow through</v>
          </cell>
          <cell r="P1251" t="str">
            <v>Chronic</v>
          </cell>
          <cell r="Q1251" t="str">
            <v>30-d</v>
          </cell>
          <cell r="R1251" t="str">
            <v>4% of fish wet weight/d (commercial fish food)</v>
          </cell>
          <cell r="S1251" t="str">
            <v>N-Ankeveen</v>
          </cell>
          <cell r="T1251" t="str">
            <v>MLR</v>
          </cell>
          <cell r="U1251">
            <v>15</v>
          </cell>
          <cell r="V1251">
            <v>7.76</v>
          </cell>
          <cell r="W1251" t="str">
            <v/>
          </cell>
          <cell r="X1251" t="str">
            <v/>
          </cell>
          <cell r="Y1251">
            <v>1970</v>
          </cell>
          <cell r="Z1251" t="str">
            <v/>
          </cell>
          <cell r="AA1251">
            <v>22.9</v>
          </cell>
          <cell r="AB1251">
            <v>10</v>
          </cell>
          <cell r="AC1251">
            <v>32</v>
          </cell>
          <cell r="AD1251">
            <v>5.77</v>
          </cell>
          <cell r="AE1251">
            <v>34.200000000000003</v>
          </cell>
          <cell r="AF1251">
            <v>0.74</v>
          </cell>
          <cell r="AG1251">
            <v>56.3</v>
          </cell>
          <cell r="AH1251">
            <v>93.4</v>
          </cell>
          <cell r="AI1251">
            <v>49.1</v>
          </cell>
          <cell r="AJ1251">
            <v>103.7884</v>
          </cell>
        </row>
        <row r="1252">
          <cell r="B1252" t="str">
            <v>C1153OnmyEC50</v>
          </cell>
          <cell r="C1252" t="str">
            <v>De Schamphelaere et al. 2005</v>
          </cell>
          <cell r="D1252">
            <v>2005</v>
          </cell>
          <cell r="E1252" t="str">
            <v>Oncorhynchus mykiss</v>
          </cell>
          <cell r="F1252" t="str">
            <v xml:space="preserve">Oncorhynchus </v>
          </cell>
          <cell r="G1252" t="str">
            <v>mykiss</v>
          </cell>
          <cell r="H1252"/>
          <cell r="I1252" t="str">
            <v>fish</v>
          </cell>
          <cell r="J1252" t="str">
            <v>juveniles</v>
          </cell>
          <cell r="K1252" t="str">
            <v>survival</v>
          </cell>
          <cell r="L1252" t="str">
            <v>EC50</v>
          </cell>
          <cell r="M1252" t="str">
            <v>Not indicated</v>
          </cell>
          <cell r="N1252"/>
          <cell r="O1252" t="str">
            <v>flow through</v>
          </cell>
          <cell r="P1252" t="str">
            <v>Chronic</v>
          </cell>
          <cell r="Q1252" t="str">
            <v>30-d</v>
          </cell>
          <cell r="R1252" t="str">
            <v>4% of fish wet weight/d (commercial fish food)</v>
          </cell>
          <cell r="S1252" t="str">
            <v>N-Voyon</v>
          </cell>
          <cell r="T1252" t="str">
            <v>MLR</v>
          </cell>
          <cell r="U1252">
            <v>15</v>
          </cell>
          <cell r="V1252">
            <v>6.8</v>
          </cell>
          <cell r="W1252" t="str">
            <v/>
          </cell>
          <cell r="X1252" t="str">
            <v/>
          </cell>
          <cell r="Y1252">
            <v>406</v>
          </cell>
          <cell r="Z1252" t="str">
            <v/>
          </cell>
          <cell r="AA1252">
            <v>3.92</v>
          </cell>
          <cell r="AB1252">
            <v>10</v>
          </cell>
          <cell r="AC1252">
            <v>9.5399999999999991</v>
          </cell>
          <cell r="AD1252">
            <v>1.06</v>
          </cell>
          <cell r="AE1252">
            <v>16.7</v>
          </cell>
          <cell r="AF1252">
            <v>0.87</v>
          </cell>
          <cell r="AG1252">
            <v>14.1</v>
          </cell>
          <cell r="AH1252">
            <v>22.8</v>
          </cell>
          <cell r="AI1252">
            <v>17.100000000000001</v>
          </cell>
          <cell r="AJ1252">
            <v>28.251300000000001</v>
          </cell>
        </row>
        <row r="1253">
          <cell r="B1253" t="str">
            <v>C1154OnmyEC50</v>
          </cell>
          <cell r="C1253" t="str">
            <v>De Schamphelaere et al. 2005</v>
          </cell>
          <cell r="D1253">
            <v>2005</v>
          </cell>
          <cell r="E1253" t="str">
            <v>Oncorhynchus mykiss</v>
          </cell>
          <cell r="F1253" t="str">
            <v xml:space="preserve">Oncorhynchus </v>
          </cell>
          <cell r="G1253" t="str">
            <v>mykiss</v>
          </cell>
          <cell r="H1253"/>
          <cell r="I1253" t="str">
            <v>fish</v>
          </cell>
          <cell r="J1253" t="str">
            <v>juveniles</v>
          </cell>
          <cell r="K1253" t="str">
            <v>survival</v>
          </cell>
          <cell r="L1253" t="str">
            <v>EC50</v>
          </cell>
          <cell r="M1253" t="str">
            <v>Not indicated</v>
          </cell>
          <cell r="N1253"/>
          <cell r="O1253" t="str">
            <v>flow through</v>
          </cell>
          <cell r="P1253" t="str">
            <v>Chronic</v>
          </cell>
          <cell r="Q1253" t="str">
            <v>30-d</v>
          </cell>
          <cell r="R1253" t="str">
            <v>4% of fish wet weight/d (commercial fish food)</v>
          </cell>
          <cell r="S1253" t="str">
            <v>N-Bihain</v>
          </cell>
          <cell r="T1253" t="str">
            <v>MLR</v>
          </cell>
          <cell r="U1253">
            <v>15</v>
          </cell>
          <cell r="V1253">
            <v>6.15</v>
          </cell>
          <cell r="W1253" t="str">
            <v/>
          </cell>
          <cell r="X1253" t="str">
            <v/>
          </cell>
          <cell r="Y1253">
            <v>582</v>
          </cell>
          <cell r="Z1253" t="str">
            <v/>
          </cell>
          <cell r="AA1253">
            <v>4.25</v>
          </cell>
          <cell r="AB1253">
            <v>10</v>
          </cell>
          <cell r="AC1253">
            <v>7.09</v>
          </cell>
          <cell r="AD1253">
            <v>1.38</v>
          </cell>
          <cell r="AE1253">
            <v>5.59</v>
          </cell>
          <cell r="AF1253">
            <v>0.26</v>
          </cell>
          <cell r="AG1253">
            <v>7.84</v>
          </cell>
          <cell r="AH1253">
            <v>10.8</v>
          </cell>
          <cell r="AI1253">
            <v>1.7</v>
          </cell>
          <cell r="AJ1253">
            <v>23.4939</v>
          </cell>
        </row>
        <row r="1254">
          <cell r="B1254" t="str">
            <v>C1155OnmyEC50</v>
          </cell>
          <cell r="C1254" t="str">
            <v>De Schamphelaere et al. 2005</v>
          </cell>
          <cell r="D1254">
            <v>2005</v>
          </cell>
          <cell r="E1254" t="str">
            <v>Oncorhynchus mykiss</v>
          </cell>
          <cell r="F1254" t="str">
            <v xml:space="preserve">Oncorhynchus </v>
          </cell>
          <cell r="G1254" t="str">
            <v>mykiss</v>
          </cell>
          <cell r="H1254"/>
          <cell r="I1254" t="str">
            <v>fish</v>
          </cell>
          <cell r="J1254" t="str">
            <v>juveniles</v>
          </cell>
          <cell r="K1254" t="str">
            <v>survival</v>
          </cell>
          <cell r="L1254" t="str">
            <v>EC50</v>
          </cell>
          <cell r="M1254" t="str">
            <v>Not indicated</v>
          </cell>
          <cell r="N1254"/>
          <cell r="O1254" t="str">
            <v>flow through</v>
          </cell>
          <cell r="P1254" t="str">
            <v>Chronic</v>
          </cell>
          <cell r="Q1254" t="str">
            <v>30-d</v>
          </cell>
          <cell r="R1254" t="str">
            <v>4% of fish wet weight/d (commercial fish food)</v>
          </cell>
          <cell r="S1254" t="str">
            <v>N-Brisy</v>
          </cell>
          <cell r="T1254" t="str">
            <v>MLR</v>
          </cell>
          <cell r="U1254">
            <v>15</v>
          </cell>
          <cell r="V1254">
            <v>7.08</v>
          </cell>
          <cell r="W1254" t="str">
            <v/>
          </cell>
          <cell r="X1254" t="str">
            <v/>
          </cell>
          <cell r="Y1254">
            <v>337</v>
          </cell>
          <cell r="Z1254" t="str">
            <v/>
          </cell>
          <cell r="AA1254">
            <v>2.84</v>
          </cell>
          <cell r="AB1254">
            <v>10</v>
          </cell>
          <cell r="AC1254">
            <v>8.0500000000000007</v>
          </cell>
          <cell r="AD1254">
            <v>2.77</v>
          </cell>
          <cell r="AE1254">
            <v>5.9</v>
          </cell>
          <cell r="AF1254">
            <v>0.48</v>
          </cell>
          <cell r="AG1254">
            <v>13.5</v>
          </cell>
          <cell r="AH1254">
            <v>10.4</v>
          </cell>
          <cell r="AI1254">
            <v>14.3</v>
          </cell>
          <cell r="AJ1254">
            <v>31.7561</v>
          </cell>
        </row>
        <row r="1255">
          <cell r="B1255" t="str">
            <v>C1156LystEC10</v>
          </cell>
          <cell r="C1255" t="str">
            <v>De Schamphelaere and Janssen 2010</v>
          </cell>
          <cell r="D1255">
            <v>2010</v>
          </cell>
          <cell r="E1255" t="str">
            <v>Lymnaea stagnalis</v>
          </cell>
          <cell r="F1255" t="str">
            <v xml:space="preserve">Lymnaea </v>
          </cell>
          <cell r="G1255" t="str">
            <v>stagnalis</v>
          </cell>
          <cell r="H1255"/>
          <cell r="I1255" t="str">
            <v>invertebrate</v>
          </cell>
          <cell r="J1255" t="str">
            <v>juveniles</v>
          </cell>
          <cell r="K1255" t="str">
            <v>growth</v>
          </cell>
          <cell r="L1255" t="str">
            <v>EC10</v>
          </cell>
          <cell r="M1255" t="str">
            <v>ZnCl2</v>
          </cell>
          <cell r="N1255" t="str">
            <v>Measured - new and old</v>
          </cell>
          <cell r="O1255" t="str">
            <v>renewal</v>
          </cell>
          <cell r="P1255" t="str">
            <v>Chronic</v>
          </cell>
          <cell r="Q1255" t="str">
            <v>28-d</v>
          </cell>
          <cell r="R1255" t="str">
            <v>Lettuce ad libitum at initiation and renewal</v>
          </cell>
          <cell r="S1255" t="str">
            <v>N-Ankeveen</v>
          </cell>
          <cell r="T1255" t="str">
            <v>MLR</v>
          </cell>
          <cell r="U1255">
            <v>20</v>
          </cell>
          <cell r="V1255">
            <v>7.81</v>
          </cell>
          <cell r="W1255" t="str">
            <v/>
          </cell>
          <cell r="X1255" t="str">
            <v/>
          </cell>
          <cell r="Y1255">
            <v>1629</v>
          </cell>
          <cell r="Z1255" t="str">
            <v/>
          </cell>
          <cell r="AA1255">
            <v>12.7</v>
          </cell>
          <cell r="AB1255">
            <v>10</v>
          </cell>
          <cell r="AC1255">
            <v>79.400000000000006</v>
          </cell>
          <cell r="AD1255">
            <v>14</v>
          </cell>
          <cell r="AE1255">
            <v>64.8</v>
          </cell>
          <cell r="AF1255">
            <v>10.3</v>
          </cell>
          <cell r="AG1255">
            <v>78.7</v>
          </cell>
          <cell r="AH1255">
            <v>90.8</v>
          </cell>
          <cell r="AI1255">
            <v>29.5</v>
          </cell>
          <cell r="AJ1255">
            <v>255.91380000000001</v>
          </cell>
        </row>
        <row r="1256">
          <cell r="B1256" t="str">
            <v>C1157LystEC10</v>
          </cell>
          <cell r="C1256" t="str">
            <v>De Schamphelaere and Janssen 2010</v>
          </cell>
          <cell r="D1256">
            <v>2010</v>
          </cell>
          <cell r="E1256" t="str">
            <v>Lymnaea stagnalis</v>
          </cell>
          <cell r="F1256" t="str">
            <v xml:space="preserve">Lymnaea </v>
          </cell>
          <cell r="G1256" t="str">
            <v>stagnalis</v>
          </cell>
          <cell r="H1256"/>
          <cell r="I1256" t="str">
            <v>invertebrate</v>
          </cell>
          <cell r="J1256" t="str">
            <v>juveniles</v>
          </cell>
          <cell r="K1256" t="str">
            <v>growth</v>
          </cell>
          <cell r="L1256" t="str">
            <v>EC10</v>
          </cell>
          <cell r="M1256" t="str">
            <v>ZnCl2</v>
          </cell>
          <cell r="N1256" t="str">
            <v>Measured - new and old</v>
          </cell>
          <cell r="O1256" t="str">
            <v>renewal</v>
          </cell>
          <cell r="P1256" t="str">
            <v>Chronic</v>
          </cell>
          <cell r="Q1256" t="str">
            <v>28-d</v>
          </cell>
          <cell r="R1256" t="str">
            <v>Lettuce ad libitum at initiation and renewal</v>
          </cell>
          <cell r="S1256" t="str">
            <v>N-Markermeer</v>
          </cell>
          <cell r="T1256" t="str">
            <v>MLR</v>
          </cell>
          <cell r="U1256">
            <v>20</v>
          </cell>
          <cell r="V1256">
            <v>7.9</v>
          </cell>
          <cell r="W1256" t="str">
            <v/>
          </cell>
          <cell r="X1256" t="str">
            <v/>
          </cell>
          <cell r="Y1256">
            <v>910</v>
          </cell>
          <cell r="Z1256" t="str">
            <v/>
          </cell>
          <cell r="AA1256">
            <v>7.82</v>
          </cell>
          <cell r="AB1256">
            <v>10</v>
          </cell>
          <cell r="AC1256">
            <v>64.400000000000006</v>
          </cell>
          <cell r="AD1256">
            <v>15.7</v>
          </cell>
          <cell r="AE1256">
            <v>75.599999999999994</v>
          </cell>
          <cell r="AF1256">
            <v>13.6</v>
          </cell>
          <cell r="AG1256">
            <v>57.2</v>
          </cell>
          <cell r="AH1256">
            <v>93.8</v>
          </cell>
          <cell r="AI1256">
            <v>26.22</v>
          </cell>
          <cell r="AJ1256">
            <v>225.45939999999999</v>
          </cell>
        </row>
        <row r="1257">
          <cell r="B1257" t="str">
            <v>C1158LystEC10</v>
          </cell>
          <cell r="C1257" t="str">
            <v>De Schamphelaere and Janssen 2010</v>
          </cell>
          <cell r="D1257">
            <v>2010</v>
          </cell>
          <cell r="E1257" t="str">
            <v>Lymnaea stagnalis</v>
          </cell>
          <cell r="F1257" t="str">
            <v xml:space="preserve">Lymnaea </v>
          </cell>
          <cell r="G1257" t="str">
            <v>stagnalis</v>
          </cell>
          <cell r="H1257"/>
          <cell r="I1257" t="str">
            <v>invertebrate</v>
          </cell>
          <cell r="J1257" t="str">
            <v>juveniles</v>
          </cell>
          <cell r="K1257" t="str">
            <v>growth</v>
          </cell>
          <cell r="L1257" t="str">
            <v>EC10</v>
          </cell>
          <cell r="M1257" t="str">
            <v>ZnCl2</v>
          </cell>
          <cell r="N1257" t="str">
            <v>Measured - new and old</v>
          </cell>
          <cell r="O1257" t="str">
            <v>renewal</v>
          </cell>
          <cell r="P1257" t="str">
            <v>Chronic</v>
          </cell>
          <cell r="Q1257" t="str">
            <v>28-d</v>
          </cell>
          <cell r="R1257" t="str">
            <v>Lettuce ad libitum at initiation and renewal</v>
          </cell>
          <cell r="S1257" t="str">
            <v>N-Voyon</v>
          </cell>
          <cell r="T1257" t="str">
            <v>MLR</v>
          </cell>
          <cell r="U1257">
            <v>20</v>
          </cell>
          <cell r="V1257">
            <v>7.41</v>
          </cell>
          <cell r="W1257" t="str">
            <v/>
          </cell>
          <cell r="X1257" t="str">
            <v/>
          </cell>
          <cell r="Y1257">
            <v>200</v>
          </cell>
          <cell r="Z1257" t="str">
            <v/>
          </cell>
          <cell r="AA1257">
            <v>2.85</v>
          </cell>
          <cell r="AB1257">
            <v>10</v>
          </cell>
          <cell r="AC1257">
            <v>8.8000000000000007</v>
          </cell>
          <cell r="AD1257">
            <v>3.8</v>
          </cell>
          <cell r="AE1257">
            <v>7.1</v>
          </cell>
          <cell r="AF1257">
            <v>0.9</v>
          </cell>
          <cell r="AG1257">
            <v>17.2</v>
          </cell>
          <cell r="AH1257">
            <v>9.5</v>
          </cell>
          <cell r="AI1257">
            <v>5.57</v>
          </cell>
          <cell r="AJ1257">
            <v>37.622</v>
          </cell>
        </row>
        <row r="1258">
          <cell r="B1258" t="str">
            <v>C1159LystEC10</v>
          </cell>
          <cell r="C1258" t="str">
            <v>De Schamphelaere and Janssen 2010</v>
          </cell>
          <cell r="D1258">
            <v>2010</v>
          </cell>
          <cell r="E1258" t="str">
            <v>Lymnaea stagnalis</v>
          </cell>
          <cell r="F1258" t="str">
            <v xml:space="preserve">Lymnaea </v>
          </cell>
          <cell r="G1258" t="str">
            <v>stagnalis</v>
          </cell>
          <cell r="H1258"/>
          <cell r="I1258" t="str">
            <v>invertebrate</v>
          </cell>
          <cell r="J1258" t="str">
            <v>juveniles</v>
          </cell>
          <cell r="K1258" t="str">
            <v>growth</v>
          </cell>
          <cell r="L1258" t="str">
            <v>EC10</v>
          </cell>
          <cell r="M1258" t="str">
            <v>ZnCl2</v>
          </cell>
          <cell r="N1258" t="str">
            <v>Measured - new and old</v>
          </cell>
          <cell r="O1258" t="str">
            <v>renewal</v>
          </cell>
          <cell r="P1258" t="str">
            <v>Chronic</v>
          </cell>
          <cell r="Q1258" t="str">
            <v>28-d</v>
          </cell>
          <cell r="R1258" t="str">
            <v>Lettuce ad libitum at initiation and renewal</v>
          </cell>
          <cell r="S1258" t="str">
            <v>N-Brisy</v>
          </cell>
          <cell r="T1258" t="str">
            <v>MLR</v>
          </cell>
          <cell r="U1258">
            <v>20</v>
          </cell>
          <cell r="V1258">
            <v>6.77</v>
          </cell>
          <cell r="W1258" t="str">
            <v/>
          </cell>
          <cell r="X1258" t="str">
            <v/>
          </cell>
          <cell r="Y1258">
            <v>244</v>
          </cell>
          <cell r="Z1258" t="str">
            <v/>
          </cell>
          <cell r="AA1258">
            <v>1.5</v>
          </cell>
          <cell r="AB1258">
            <v>10</v>
          </cell>
          <cell r="AC1258">
            <v>9.8000000000000007</v>
          </cell>
          <cell r="AD1258">
            <v>4</v>
          </cell>
          <cell r="AE1258">
            <v>8</v>
          </cell>
          <cell r="AF1258">
            <v>2.6</v>
          </cell>
          <cell r="AG1258">
            <v>20.100000000000001</v>
          </cell>
          <cell r="AH1258">
            <v>14.6</v>
          </cell>
          <cell r="AI1258">
            <v>2.81</v>
          </cell>
          <cell r="AJ1258">
            <v>40.942599999999999</v>
          </cell>
        </row>
        <row r="1259">
          <cell r="B1259" t="str">
            <v>C1160LystEC10</v>
          </cell>
          <cell r="C1259" t="str">
            <v>De Schamphelaere and Janssen 2010</v>
          </cell>
          <cell r="D1259">
            <v>2010</v>
          </cell>
          <cell r="E1259" t="str">
            <v>Lymnaea stagnalis</v>
          </cell>
          <cell r="F1259" t="str">
            <v xml:space="preserve">Lymnaea </v>
          </cell>
          <cell r="G1259" t="str">
            <v>stagnalis</v>
          </cell>
          <cell r="H1259"/>
          <cell r="I1259" t="str">
            <v>invertebrate</v>
          </cell>
          <cell r="J1259" t="str">
            <v>juveniles</v>
          </cell>
          <cell r="K1259" t="str">
            <v>growth</v>
          </cell>
          <cell r="L1259" t="str">
            <v>EC10</v>
          </cell>
          <cell r="M1259" t="str">
            <v>ZnCl2</v>
          </cell>
          <cell r="N1259" t="str">
            <v>Measured - new and old</v>
          </cell>
          <cell r="O1259" t="str">
            <v>renewal</v>
          </cell>
          <cell r="P1259" t="str">
            <v>Chronic</v>
          </cell>
          <cell r="Q1259" t="str">
            <v>28-d</v>
          </cell>
          <cell r="R1259" t="str">
            <v>Lettuce ad libitum at initiation and renewal</v>
          </cell>
          <cell r="S1259" t="str">
            <v>N-Brisy - high pH</v>
          </cell>
          <cell r="T1259" t="str">
            <v>MLR</v>
          </cell>
          <cell r="U1259">
            <v>20</v>
          </cell>
          <cell r="V1259">
            <v>8.2799999999999994</v>
          </cell>
          <cell r="W1259" t="str">
            <v/>
          </cell>
          <cell r="X1259" t="str">
            <v/>
          </cell>
          <cell r="Y1259">
            <v>330</v>
          </cell>
          <cell r="Z1259" t="str">
            <v/>
          </cell>
          <cell r="AA1259">
            <v>1.71</v>
          </cell>
          <cell r="AB1259">
            <v>10</v>
          </cell>
          <cell r="AC1259">
            <v>9.6999999999999993</v>
          </cell>
          <cell r="AD1259">
            <v>3.9</v>
          </cell>
          <cell r="AE1259">
            <v>75.400000000000006</v>
          </cell>
          <cell r="AF1259">
            <v>3.8</v>
          </cell>
          <cell r="AG1259">
            <v>20.100000000000001</v>
          </cell>
          <cell r="AH1259">
            <v>14.6</v>
          </cell>
          <cell r="AI1259">
            <v>36.380000000000003</v>
          </cell>
          <cell r="AJ1259">
            <v>40.281100000000002</v>
          </cell>
        </row>
        <row r="1260">
          <cell r="B1260" t="str">
            <v>C1161LystEC10</v>
          </cell>
          <cell r="C1260" t="str">
            <v>De Schamphelaere and Janssen 2010</v>
          </cell>
          <cell r="D1260">
            <v>2010</v>
          </cell>
          <cell r="E1260" t="str">
            <v>Lymnaea stagnalis</v>
          </cell>
          <cell r="F1260" t="str">
            <v xml:space="preserve">Lymnaea </v>
          </cell>
          <cell r="G1260" t="str">
            <v>stagnalis</v>
          </cell>
          <cell r="H1260"/>
          <cell r="I1260" t="str">
            <v>invertebrate</v>
          </cell>
          <cell r="J1260" t="str">
            <v>juveniles</v>
          </cell>
          <cell r="K1260" t="str">
            <v>growth</v>
          </cell>
          <cell r="L1260" t="str">
            <v>EC10</v>
          </cell>
          <cell r="M1260" t="str">
            <v>ZnCl2</v>
          </cell>
          <cell r="N1260" t="str">
            <v>Measured - new and old</v>
          </cell>
          <cell r="O1260" t="str">
            <v>renewal</v>
          </cell>
          <cell r="P1260" t="str">
            <v>Chronic</v>
          </cell>
          <cell r="Q1260" t="str">
            <v>28-d</v>
          </cell>
          <cell r="R1260" t="str">
            <v>Lettuce ad libitum at initiation and renewal</v>
          </cell>
          <cell r="S1260" t="str">
            <v>N-Brisy - high pH and Ca</v>
          </cell>
          <cell r="T1260" t="str">
            <v>MLR</v>
          </cell>
          <cell r="U1260">
            <v>20</v>
          </cell>
          <cell r="V1260">
            <v>8.25</v>
          </cell>
          <cell r="W1260" t="str">
            <v/>
          </cell>
          <cell r="X1260" t="str">
            <v/>
          </cell>
          <cell r="Y1260">
            <v>710</v>
          </cell>
          <cell r="Z1260" t="str">
            <v/>
          </cell>
          <cell r="AA1260">
            <v>1.53</v>
          </cell>
          <cell r="AB1260">
            <v>10</v>
          </cell>
          <cell r="AC1260">
            <v>112</v>
          </cell>
          <cell r="AD1260">
            <v>3.8</v>
          </cell>
          <cell r="AE1260">
            <v>76</v>
          </cell>
          <cell r="AF1260">
            <v>4</v>
          </cell>
          <cell r="AG1260">
            <v>20.100000000000001</v>
          </cell>
          <cell r="AH1260">
            <v>192.1</v>
          </cell>
          <cell r="AI1260">
            <v>34.79</v>
          </cell>
          <cell r="AJ1260">
            <v>295.31240000000003</v>
          </cell>
        </row>
        <row r="1261">
          <cell r="B1261" t="str">
            <v>C1162LystEC50</v>
          </cell>
          <cell r="C1261" t="str">
            <v>De Schamphelaere and Janssen 2010</v>
          </cell>
          <cell r="D1261">
            <v>2010</v>
          </cell>
          <cell r="E1261" t="str">
            <v>Lymnaea stagnalis</v>
          </cell>
          <cell r="F1261" t="str">
            <v xml:space="preserve">Lymnaea </v>
          </cell>
          <cell r="G1261" t="str">
            <v>stagnalis</v>
          </cell>
          <cell r="H1261"/>
          <cell r="I1261" t="str">
            <v>invertebrate</v>
          </cell>
          <cell r="J1261" t="str">
            <v>juveniles</v>
          </cell>
          <cell r="K1261" t="str">
            <v>growth</v>
          </cell>
          <cell r="L1261" t="str">
            <v>EC50</v>
          </cell>
          <cell r="M1261" t="str">
            <v>ZnCl2</v>
          </cell>
          <cell r="N1261" t="str">
            <v>Measured - new and old</v>
          </cell>
          <cell r="O1261" t="str">
            <v>renewal</v>
          </cell>
          <cell r="P1261" t="str">
            <v>Chronic</v>
          </cell>
          <cell r="Q1261" t="str">
            <v>28-d</v>
          </cell>
          <cell r="R1261" t="str">
            <v>Lettuce ad libitum at initiation and renewal</v>
          </cell>
          <cell r="S1261" t="str">
            <v>N-Ankeveen</v>
          </cell>
          <cell r="T1261" t="str">
            <v>MLR</v>
          </cell>
          <cell r="U1261">
            <v>20</v>
          </cell>
          <cell r="V1261">
            <v>7.81</v>
          </cell>
          <cell r="W1261" t="str">
            <v/>
          </cell>
          <cell r="X1261" t="str">
            <v/>
          </cell>
          <cell r="Y1261">
            <v>2026</v>
          </cell>
          <cell r="Z1261" t="str">
            <v/>
          </cell>
          <cell r="AA1261">
            <v>12.7</v>
          </cell>
          <cell r="AB1261">
            <v>10</v>
          </cell>
          <cell r="AC1261">
            <v>79.400000000000006</v>
          </cell>
          <cell r="AD1261">
            <v>14</v>
          </cell>
          <cell r="AE1261">
            <v>64.8</v>
          </cell>
          <cell r="AF1261">
            <v>10.3</v>
          </cell>
          <cell r="AG1261">
            <v>78.7</v>
          </cell>
          <cell r="AH1261">
            <v>90.8</v>
          </cell>
          <cell r="AI1261">
            <v>29.5</v>
          </cell>
          <cell r="AJ1261">
            <v>255.91380000000001</v>
          </cell>
        </row>
        <row r="1262">
          <cell r="B1262" t="str">
            <v>C1163LystEC50</v>
          </cell>
          <cell r="C1262" t="str">
            <v>De Schamphelaere and Janssen 2010</v>
          </cell>
          <cell r="D1262">
            <v>2010</v>
          </cell>
          <cell r="E1262" t="str">
            <v>Lymnaea stagnalis</v>
          </cell>
          <cell r="F1262" t="str">
            <v xml:space="preserve">Lymnaea </v>
          </cell>
          <cell r="G1262" t="str">
            <v>stagnalis</v>
          </cell>
          <cell r="H1262"/>
          <cell r="I1262" t="str">
            <v>invertebrate</v>
          </cell>
          <cell r="J1262" t="str">
            <v>juveniles</v>
          </cell>
          <cell r="K1262" t="str">
            <v>growth</v>
          </cell>
          <cell r="L1262" t="str">
            <v>EC50</v>
          </cell>
          <cell r="M1262" t="str">
            <v>ZnCl2</v>
          </cell>
          <cell r="N1262" t="str">
            <v>Measured - new and old</v>
          </cell>
          <cell r="O1262" t="str">
            <v>renewal</v>
          </cell>
          <cell r="P1262" t="str">
            <v>Chronic</v>
          </cell>
          <cell r="Q1262" t="str">
            <v>28-d</v>
          </cell>
          <cell r="R1262" t="str">
            <v>Lettuce ad libitum at initiation and renewal</v>
          </cell>
          <cell r="S1262" t="str">
            <v>N-Markermeer</v>
          </cell>
          <cell r="T1262" t="str">
            <v>MLR</v>
          </cell>
          <cell r="U1262">
            <v>20</v>
          </cell>
          <cell r="V1262">
            <v>7.9</v>
          </cell>
          <cell r="W1262" t="str">
            <v/>
          </cell>
          <cell r="X1262" t="str">
            <v/>
          </cell>
          <cell r="Y1262">
            <v>1284</v>
          </cell>
          <cell r="Z1262" t="str">
            <v/>
          </cell>
          <cell r="AA1262">
            <v>7.82</v>
          </cell>
          <cell r="AB1262">
            <v>10</v>
          </cell>
          <cell r="AC1262">
            <v>64.400000000000006</v>
          </cell>
          <cell r="AD1262">
            <v>15.7</v>
          </cell>
          <cell r="AE1262">
            <v>75.599999999999994</v>
          </cell>
          <cell r="AF1262">
            <v>13.6</v>
          </cell>
          <cell r="AG1262">
            <v>57.2</v>
          </cell>
          <cell r="AH1262">
            <v>93.8</v>
          </cell>
          <cell r="AI1262">
            <v>26.22</v>
          </cell>
          <cell r="AJ1262">
            <v>225.45939999999999</v>
          </cell>
        </row>
        <row r="1263">
          <cell r="B1263" t="str">
            <v>C1164LystEC50</v>
          </cell>
          <cell r="C1263" t="str">
            <v>De Schamphelaere and Janssen 2010</v>
          </cell>
          <cell r="D1263">
            <v>2010</v>
          </cell>
          <cell r="E1263" t="str">
            <v>Lymnaea stagnalis</v>
          </cell>
          <cell r="F1263" t="str">
            <v xml:space="preserve">Lymnaea </v>
          </cell>
          <cell r="G1263" t="str">
            <v>stagnalis</v>
          </cell>
          <cell r="H1263"/>
          <cell r="I1263" t="str">
            <v>invertebrate</v>
          </cell>
          <cell r="J1263" t="str">
            <v>juveniles</v>
          </cell>
          <cell r="K1263" t="str">
            <v>growth</v>
          </cell>
          <cell r="L1263" t="str">
            <v>EC50</v>
          </cell>
          <cell r="M1263" t="str">
            <v>ZnCl2</v>
          </cell>
          <cell r="N1263" t="str">
            <v>Measured - new and old</v>
          </cell>
          <cell r="O1263" t="str">
            <v>renewal</v>
          </cell>
          <cell r="P1263" t="str">
            <v>Chronic</v>
          </cell>
          <cell r="Q1263" t="str">
            <v>28-d</v>
          </cell>
          <cell r="R1263" t="str">
            <v>Lettuce ad libitum at initiation and renewal</v>
          </cell>
          <cell r="S1263" t="str">
            <v>N-Voyon</v>
          </cell>
          <cell r="T1263" t="str">
            <v>MLR</v>
          </cell>
          <cell r="U1263">
            <v>20</v>
          </cell>
          <cell r="V1263">
            <v>7.41</v>
          </cell>
          <cell r="W1263" t="str">
            <v/>
          </cell>
          <cell r="X1263" t="str">
            <v/>
          </cell>
          <cell r="Y1263">
            <v>382</v>
          </cell>
          <cell r="Z1263" t="str">
            <v/>
          </cell>
          <cell r="AA1263">
            <v>2.85</v>
          </cell>
          <cell r="AB1263">
            <v>10</v>
          </cell>
          <cell r="AC1263">
            <v>8.8000000000000007</v>
          </cell>
          <cell r="AD1263">
            <v>3.8</v>
          </cell>
          <cell r="AE1263">
            <v>7.1</v>
          </cell>
          <cell r="AF1263">
            <v>0.9</v>
          </cell>
          <cell r="AG1263">
            <v>17.2</v>
          </cell>
          <cell r="AH1263">
            <v>9.5</v>
          </cell>
          <cell r="AI1263">
            <v>5.57</v>
          </cell>
          <cell r="AJ1263">
            <v>37.622</v>
          </cell>
        </row>
        <row r="1264">
          <cell r="B1264" t="str">
            <v>C1165LystEC50</v>
          </cell>
          <cell r="C1264" t="str">
            <v>De Schamphelaere and Janssen 2010</v>
          </cell>
          <cell r="D1264">
            <v>2010</v>
          </cell>
          <cell r="E1264" t="str">
            <v>Lymnaea stagnalis</v>
          </cell>
          <cell r="F1264" t="str">
            <v xml:space="preserve">Lymnaea </v>
          </cell>
          <cell r="G1264" t="str">
            <v>stagnalis</v>
          </cell>
          <cell r="H1264"/>
          <cell r="I1264" t="str">
            <v>invertebrate</v>
          </cell>
          <cell r="J1264" t="str">
            <v>juveniles</v>
          </cell>
          <cell r="K1264" t="str">
            <v>growth</v>
          </cell>
          <cell r="L1264" t="str">
            <v>EC50</v>
          </cell>
          <cell r="M1264" t="str">
            <v>ZnCl2</v>
          </cell>
          <cell r="N1264" t="str">
            <v>Measured - new and old</v>
          </cell>
          <cell r="O1264" t="str">
            <v>renewal</v>
          </cell>
          <cell r="P1264" t="str">
            <v>Chronic</v>
          </cell>
          <cell r="Q1264" t="str">
            <v>28-d</v>
          </cell>
          <cell r="R1264" t="str">
            <v>Lettuce ad libitum at initiation and renewal</v>
          </cell>
          <cell r="S1264" t="str">
            <v>N-Brisy</v>
          </cell>
          <cell r="T1264" t="str">
            <v>MLR</v>
          </cell>
          <cell r="U1264">
            <v>20</v>
          </cell>
          <cell r="V1264">
            <v>6.77</v>
          </cell>
          <cell r="W1264" t="str">
            <v/>
          </cell>
          <cell r="X1264" t="str">
            <v/>
          </cell>
          <cell r="Y1264">
            <v>407</v>
          </cell>
          <cell r="Z1264" t="str">
            <v/>
          </cell>
          <cell r="AA1264">
            <v>1.5</v>
          </cell>
          <cell r="AB1264">
            <v>10</v>
          </cell>
          <cell r="AC1264">
            <v>9.8000000000000007</v>
          </cell>
          <cell r="AD1264">
            <v>4</v>
          </cell>
          <cell r="AE1264">
            <v>8</v>
          </cell>
          <cell r="AF1264">
            <v>2.6</v>
          </cell>
          <cell r="AG1264">
            <v>20.100000000000001</v>
          </cell>
          <cell r="AH1264">
            <v>14.6</v>
          </cell>
          <cell r="AI1264">
            <v>2.81</v>
          </cell>
          <cell r="AJ1264">
            <v>40.942599999999999</v>
          </cell>
        </row>
        <row r="1265">
          <cell r="B1265" t="str">
            <v>C1166LystEC50</v>
          </cell>
          <cell r="C1265" t="str">
            <v>De Schamphelaere and Janssen 2010</v>
          </cell>
          <cell r="D1265">
            <v>2010</v>
          </cell>
          <cell r="E1265" t="str">
            <v>Lymnaea stagnalis</v>
          </cell>
          <cell r="F1265" t="str">
            <v xml:space="preserve">Lymnaea </v>
          </cell>
          <cell r="G1265" t="str">
            <v>stagnalis</v>
          </cell>
          <cell r="H1265"/>
          <cell r="I1265" t="str">
            <v>invertebrate</v>
          </cell>
          <cell r="J1265" t="str">
            <v>juveniles</v>
          </cell>
          <cell r="K1265" t="str">
            <v>growth</v>
          </cell>
          <cell r="L1265" t="str">
            <v>EC50</v>
          </cell>
          <cell r="M1265" t="str">
            <v>ZnCl2</v>
          </cell>
          <cell r="N1265" t="str">
            <v>Measured - new and old</v>
          </cell>
          <cell r="O1265" t="str">
            <v>renewal</v>
          </cell>
          <cell r="P1265" t="str">
            <v>Chronic</v>
          </cell>
          <cell r="Q1265" t="str">
            <v>28-d</v>
          </cell>
          <cell r="R1265" t="str">
            <v>Lettuce ad libitum at initiation and renewal</v>
          </cell>
          <cell r="S1265" t="str">
            <v>N-Brisy - high pH</v>
          </cell>
          <cell r="T1265" t="str">
            <v>MLR</v>
          </cell>
          <cell r="U1265">
            <v>20</v>
          </cell>
          <cell r="V1265">
            <v>8.2799999999999994</v>
          </cell>
          <cell r="W1265" t="str">
            <v/>
          </cell>
          <cell r="X1265" t="str">
            <v/>
          </cell>
          <cell r="Y1265">
            <v>568</v>
          </cell>
          <cell r="Z1265" t="str">
            <v/>
          </cell>
          <cell r="AA1265">
            <v>1.71</v>
          </cell>
          <cell r="AB1265">
            <v>10</v>
          </cell>
          <cell r="AC1265">
            <v>9.6999999999999993</v>
          </cell>
          <cell r="AD1265">
            <v>3.9</v>
          </cell>
          <cell r="AE1265">
            <v>75.400000000000006</v>
          </cell>
          <cell r="AF1265">
            <v>3.8</v>
          </cell>
          <cell r="AG1265">
            <v>20.100000000000001</v>
          </cell>
          <cell r="AH1265">
            <v>14.6</v>
          </cell>
          <cell r="AI1265">
            <v>36.380000000000003</v>
          </cell>
          <cell r="AJ1265">
            <v>40.281100000000002</v>
          </cell>
        </row>
        <row r="1266">
          <cell r="B1266" t="str">
            <v>C1167LystEC50</v>
          </cell>
          <cell r="C1266" t="str">
            <v>De Schamphelaere and Janssen 2010</v>
          </cell>
          <cell r="D1266">
            <v>2010</v>
          </cell>
          <cell r="E1266" t="str">
            <v>Lymnaea stagnalis</v>
          </cell>
          <cell r="F1266" t="str">
            <v xml:space="preserve">Lymnaea </v>
          </cell>
          <cell r="G1266" t="str">
            <v>stagnalis</v>
          </cell>
          <cell r="H1266"/>
          <cell r="I1266" t="str">
            <v>invertebrate</v>
          </cell>
          <cell r="J1266" t="str">
            <v>juveniles</v>
          </cell>
          <cell r="K1266" t="str">
            <v>growth</v>
          </cell>
          <cell r="L1266" t="str">
            <v>EC50</v>
          </cell>
          <cell r="M1266" t="str">
            <v>ZnCl2</v>
          </cell>
          <cell r="N1266" t="str">
            <v>Measured - new and old</v>
          </cell>
          <cell r="O1266" t="str">
            <v>renewal</v>
          </cell>
          <cell r="P1266" t="str">
            <v>Chronic</v>
          </cell>
          <cell r="Q1266" t="str">
            <v>28-d</v>
          </cell>
          <cell r="R1266" t="str">
            <v>Lettuce ad libitum at initiation and renewal</v>
          </cell>
          <cell r="S1266" t="str">
            <v>N-Brisy - high pH and Ca</v>
          </cell>
          <cell r="T1266" t="str">
            <v>MLR</v>
          </cell>
          <cell r="U1266">
            <v>20</v>
          </cell>
          <cell r="V1266">
            <v>8.25</v>
          </cell>
          <cell r="W1266" t="str">
            <v/>
          </cell>
          <cell r="X1266" t="str">
            <v/>
          </cell>
          <cell r="Y1266">
            <v>1118</v>
          </cell>
          <cell r="Z1266" t="str">
            <v/>
          </cell>
          <cell r="AA1266">
            <v>1.53</v>
          </cell>
          <cell r="AB1266">
            <v>10</v>
          </cell>
          <cell r="AC1266">
            <v>112</v>
          </cell>
          <cell r="AD1266">
            <v>3.8</v>
          </cell>
          <cell r="AE1266">
            <v>76</v>
          </cell>
          <cell r="AF1266">
            <v>4</v>
          </cell>
          <cell r="AG1266">
            <v>20.100000000000001</v>
          </cell>
          <cell r="AH1266">
            <v>192.1</v>
          </cell>
          <cell r="AI1266">
            <v>34.79</v>
          </cell>
          <cell r="AJ1266">
            <v>295.31240000000003</v>
          </cell>
        </row>
        <row r="1267">
          <cell r="B1267" t="str">
            <v>C1168BrcaEC10</v>
          </cell>
          <cell r="C1267" t="str">
            <v>De Schamphelaere and Janssen 2010</v>
          </cell>
          <cell r="D1267">
            <v>2010</v>
          </cell>
          <cell r="E1267" t="str">
            <v>Brachionus calyciflorus</v>
          </cell>
          <cell r="F1267" t="str">
            <v xml:space="preserve">Brachionus </v>
          </cell>
          <cell r="G1267" t="str">
            <v>calyciflorus</v>
          </cell>
          <cell r="H1267"/>
          <cell r="I1267" t="str">
            <v>invertebrate</v>
          </cell>
          <cell r="J1267" t="str">
            <v>life cycle</v>
          </cell>
          <cell r="K1267" t="str">
            <v>reproduction</v>
          </cell>
          <cell r="L1267" t="str">
            <v>EC10</v>
          </cell>
          <cell r="M1267" t="str">
            <v>ZnCl2</v>
          </cell>
          <cell r="N1267" t="str">
            <v>Measured - new and old</v>
          </cell>
          <cell r="O1267" t="str">
            <v>static</v>
          </cell>
          <cell r="P1267" t="str">
            <v>Chronic</v>
          </cell>
          <cell r="Q1267" t="str">
            <v>2-d</v>
          </cell>
          <cell r="R1267" t="str">
            <v>Algae - test initiation</v>
          </cell>
          <cell r="S1267" t="str">
            <v>N-Ankeveen</v>
          </cell>
          <cell r="T1267"/>
          <cell r="U1267">
            <v>25</v>
          </cell>
          <cell r="V1267">
            <v>7.77</v>
          </cell>
          <cell r="W1267" t="str">
            <v/>
          </cell>
          <cell r="X1267" t="str">
            <v/>
          </cell>
          <cell r="Y1267">
            <v>550</v>
          </cell>
          <cell r="Z1267" t="str">
            <v/>
          </cell>
          <cell r="AA1267">
            <v>8.94</v>
          </cell>
          <cell r="AB1267">
            <v>10</v>
          </cell>
          <cell r="AC1267">
            <v>79.2</v>
          </cell>
          <cell r="AD1267">
            <v>13.9</v>
          </cell>
          <cell r="AE1267">
            <v>64.400000000000006</v>
          </cell>
          <cell r="AF1267">
            <v>10.4</v>
          </cell>
          <cell r="AG1267">
            <v>78.7</v>
          </cell>
          <cell r="AH1267">
            <v>90.8</v>
          </cell>
          <cell r="AI1267">
            <v>36.9</v>
          </cell>
          <cell r="AJ1267">
            <v>255.0026</v>
          </cell>
        </row>
        <row r="1268">
          <cell r="B1268" t="str">
            <v>C1169BrcaEC10</v>
          </cell>
          <cell r="C1268" t="str">
            <v>De Schamphelaere and Janssen 2010</v>
          </cell>
          <cell r="D1268">
            <v>2010</v>
          </cell>
          <cell r="E1268" t="str">
            <v>Brachionus calyciflorus</v>
          </cell>
          <cell r="F1268" t="str">
            <v xml:space="preserve">Brachionus </v>
          </cell>
          <cell r="G1268" t="str">
            <v>calyciflorus</v>
          </cell>
          <cell r="H1268"/>
          <cell r="I1268" t="str">
            <v>invertebrate</v>
          </cell>
          <cell r="J1268" t="str">
            <v>life cycle</v>
          </cell>
          <cell r="K1268" t="str">
            <v>reproduction</v>
          </cell>
          <cell r="L1268" t="str">
            <v>EC10</v>
          </cell>
          <cell r="M1268" t="str">
            <v>ZnCl2</v>
          </cell>
          <cell r="N1268" t="str">
            <v>Measured - new and old</v>
          </cell>
          <cell r="O1268" t="str">
            <v>static</v>
          </cell>
          <cell r="P1268" t="str">
            <v>Chronic</v>
          </cell>
          <cell r="Q1268" t="str">
            <v>2-d</v>
          </cell>
          <cell r="R1268" t="str">
            <v>Algae - test initiation</v>
          </cell>
          <cell r="S1268" t="str">
            <v>N-Voyon</v>
          </cell>
          <cell r="T1268"/>
          <cell r="U1268">
            <v>25</v>
          </cell>
          <cell r="V1268">
            <v>7.4</v>
          </cell>
          <cell r="W1268" t="str">
            <v/>
          </cell>
          <cell r="X1268" t="str">
            <v/>
          </cell>
          <cell r="Y1268">
            <v>197</v>
          </cell>
          <cell r="Z1268" t="str">
            <v/>
          </cell>
          <cell r="AA1268">
            <v>2.83</v>
          </cell>
          <cell r="AB1268">
            <v>10</v>
          </cell>
          <cell r="AC1268">
            <v>11.4</v>
          </cell>
          <cell r="AD1268">
            <v>4.2</v>
          </cell>
          <cell r="AE1268">
            <v>11.1</v>
          </cell>
          <cell r="AF1268">
            <v>1.65</v>
          </cell>
          <cell r="AG1268">
            <v>17.2</v>
          </cell>
          <cell r="AH1268">
            <v>9.5</v>
          </cell>
          <cell r="AI1268">
            <v>6.8</v>
          </cell>
          <cell r="AJ1268">
            <v>45.761400000000002</v>
          </cell>
        </row>
        <row r="1269">
          <cell r="B1269" t="str">
            <v>C1170BrcaEC10</v>
          </cell>
          <cell r="C1269" t="str">
            <v>De Schamphelaere and Janssen 2010</v>
          </cell>
          <cell r="D1269">
            <v>2010</v>
          </cell>
          <cell r="E1269" t="str">
            <v>Brachionus calyciflorus</v>
          </cell>
          <cell r="F1269" t="str">
            <v xml:space="preserve">Brachionus </v>
          </cell>
          <cell r="G1269" t="str">
            <v>calyciflorus</v>
          </cell>
          <cell r="H1269"/>
          <cell r="I1269" t="str">
            <v>invertebrate</v>
          </cell>
          <cell r="J1269" t="str">
            <v>life cycle</v>
          </cell>
          <cell r="K1269" t="str">
            <v>reproduction</v>
          </cell>
          <cell r="L1269" t="str">
            <v>EC10</v>
          </cell>
          <cell r="M1269" t="str">
            <v>ZnCl2</v>
          </cell>
          <cell r="N1269" t="str">
            <v>Measured - new and old</v>
          </cell>
          <cell r="O1269" t="str">
            <v>static</v>
          </cell>
          <cell r="P1269" t="str">
            <v>Chronic</v>
          </cell>
          <cell r="Q1269" t="str">
            <v>2-d</v>
          </cell>
          <cell r="R1269" t="str">
            <v>Algae - test initiation</v>
          </cell>
          <cell r="S1269" t="str">
            <v>N-Brisy</v>
          </cell>
          <cell r="T1269"/>
          <cell r="U1269">
            <v>25</v>
          </cell>
          <cell r="V1269">
            <v>6.89</v>
          </cell>
          <cell r="W1269" t="str">
            <v/>
          </cell>
          <cell r="X1269" t="str">
            <v/>
          </cell>
          <cell r="Y1269">
            <v>142</v>
          </cell>
          <cell r="Z1269" t="str">
            <v/>
          </cell>
          <cell r="AA1269">
            <v>1.18</v>
          </cell>
          <cell r="AB1269">
            <v>10</v>
          </cell>
          <cell r="AC1269">
            <v>10.9</v>
          </cell>
          <cell r="AD1269">
            <v>4.8</v>
          </cell>
          <cell r="AE1269">
            <v>14.1</v>
          </cell>
          <cell r="AF1269">
            <v>3.24</v>
          </cell>
          <cell r="AG1269">
            <v>20.100000000000001</v>
          </cell>
          <cell r="AH1269">
            <v>14.6</v>
          </cell>
          <cell r="AI1269">
            <v>3.6</v>
          </cell>
          <cell r="AJ1269">
            <v>46.983699999999999</v>
          </cell>
        </row>
        <row r="1270">
          <cell r="B1270" t="str">
            <v>C1171BrcaEC10</v>
          </cell>
          <cell r="C1270" t="str">
            <v>De Schamphelaere and Janssen 2010</v>
          </cell>
          <cell r="D1270">
            <v>2010</v>
          </cell>
          <cell r="E1270" t="str">
            <v>Brachionus calyciflorus</v>
          </cell>
          <cell r="F1270" t="str">
            <v xml:space="preserve">Brachionus </v>
          </cell>
          <cell r="G1270" t="str">
            <v>calyciflorus</v>
          </cell>
          <cell r="H1270"/>
          <cell r="I1270" t="str">
            <v>invertebrate</v>
          </cell>
          <cell r="J1270" t="str">
            <v>life cycle</v>
          </cell>
          <cell r="K1270" t="str">
            <v>reproduction</v>
          </cell>
          <cell r="L1270" t="str">
            <v>EC10</v>
          </cell>
          <cell r="M1270" t="str">
            <v>ZnCl2</v>
          </cell>
          <cell r="N1270" t="str">
            <v>Measured - new and old</v>
          </cell>
          <cell r="O1270" t="str">
            <v>static</v>
          </cell>
          <cell r="P1270" t="str">
            <v>Chronic</v>
          </cell>
          <cell r="Q1270" t="str">
            <v>2-d</v>
          </cell>
          <cell r="R1270" t="str">
            <v>Algae - test initiation</v>
          </cell>
          <cell r="S1270" t="str">
            <v>N-Brisy - high pH</v>
          </cell>
          <cell r="T1270"/>
          <cell r="U1270">
            <v>25</v>
          </cell>
          <cell r="V1270">
            <v>8.09</v>
          </cell>
          <cell r="W1270" t="str">
            <v/>
          </cell>
          <cell r="X1270" t="str">
            <v/>
          </cell>
          <cell r="Y1270">
            <v>66</v>
          </cell>
          <cell r="Z1270" t="str">
            <v/>
          </cell>
          <cell r="AA1270">
            <v>1.73</v>
          </cell>
          <cell r="AB1270">
            <v>10</v>
          </cell>
          <cell r="AC1270">
            <v>10.199999999999999</v>
          </cell>
          <cell r="AD1270">
            <v>3.9</v>
          </cell>
          <cell r="AE1270">
            <v>83.9</v>
          </cell>
          <cell r="AF1270">
            <v>4.78</v>
          </cell>
          <cell r="AG1270">
            <v>20.100000000000001</v>
          </cell>
          <cell r="AH1270">
            <v>14.6</v>
          </cell>
          <cell r="AI1270">
            <v>54.7</v>
          </cell>
          <cell r="AJ1270">
            <v>41.529600000000002</v>
          </cell>
        </row>
        <row r="1271">
          <cell r="B1271" t="str">
            <v>C1172BrcaEC10</v>
          </cell>
          <cell r="C1271" t="str">
            <v>De Schamphelaere and Janssen 2010</v>
          </cell>
          <cell r="D1271">
            <v>2010</v>
          </cell>
          <cell r="E1271" t="str">
            <v>Brachionus calyciflorus</v>
          </cell>
          <cell r="F1271" t="str">
            <v xml:space="preserve">Brachionus </v>
          </cell>
          <cell r="G1271" t="str">
            <v>calyciflorus</v>
          </cell>
          <cell r="H1271"/>
          <cell r="I1271" t="str">
            <v>invertebrate</v>
          </cell>
          <cell r="J1271" t="str">
            <v>life cycle</v>
          </cell>
          <cell r="K1271" t="str">
            <v>reproduction</v>
          </cell>
          <cell r="L1271" t="str">
            <v>EC10</v>
          </cell>
          <cell r="M1271" t="str">
            <v>ZnCl2</v>
          </cell>
          <cell r="N1271" t="str">
            <v>Measured - new and old</v>
          </cell>
          <cell r="O1271" t="str">
            <v>static</v>
          </cell>
          <cell r="P1271" t="str">
            <v>Chronic</v>
          </cell>
          <cell r="Q1271" t="str">
            <v>2-d</v>
          </cell>
          <cell r="R1271" t="str">
            <v>Algae - test initiation</v>
          </cell>
          <cell r="S1271" t="str">
            <v>N-Brisy - high pH and Ca</v>
          </cell>
          <cell r="T1271"/>
          <cell r="U1271">
            <v>25</v>
          </cell>
          <cell r="V1271">
            <v>8.16</v>
          </cell>
          <cell r="W1271" t="str">
            <v/>
          </cell>
          <cell r="X1271" t="str">
            <v/>
          </cell>
          <cell r="Y1271">
            <v>453</v>
          </cell>
          <cell r="Z1271" t="str">
            <v/>
          </cell>
          <cell r="AA1271">
            <v>1.49</v>
          </cell>
          <cell r="AB1271">
            <v>10</v>
          </cell>
          <cell r="AC1271">
            <v>118</v>
          </cell>
          <cell r="AD1271">
            <v>3.9</v>
          </cell>
          <cell r="AE1271">
            <v>87</v>
          </cell>
          <cell r="AF1271">
            <v>4.72</v>
          </cell>
          <cell r="AG1271">
            <v>20.100000000000001</v>
          </cell>
          <cell r="AH1271">
            <v>192.1</v>
          </cell>
          <cell r="AI1271">
            <v>60.4</v>
          </cell>
          <cell r="AJ1271">
            <v>310.70620000000002</v>
          </cell>
        </row>
        <row r="1272">
          <cell r="B1272" t="str">
            <v>C1173BrcaEC50</v>
          </cell>
          <cell r="C1272" t="str">
            <v>De Schamphelaere and Janssen 2010</v>
          </cell>
          <cell r="D1272">
            <v>2010</v>
          </cell>
          <cell r="E1272" t="str">
            <v>Brachionus calyciflorus</v>
          </cell>
          <cell r="F1272" t="str">
            <v xml:space="preserve">Brachionus </v>
          </cell>
          <cell r="G1272" t="str">
            <v>calyciflorus</v>
          </cell>
          <cell r="H1272"/>
          <cell r="I1272" t="str">
            <v>invertebrate</v>
          </cell>
          <cell r="J1272" t="str">
            <v>life cycle</v>
          </cell>
          <cell r="K1272" t="str">
            <v>reproduction</v>
          </cell>
          <cell r="L1272" t="str">
            <v>EC50</v>
          </cell>
          <cell r="M1272" t="str">
            <v>ZnCl2</v>
          </cell>
          <cell r="N1272" t="str">
            <v>Measured - new and old</v>
          </cell>
          <cell r="O1272" t="str">
            <v>static</v>
          </cell>
          <cell r="P1272" t="str">
            <v>Chronic</v>
          </cell>
          <cell r="Q1272" t="str">
            <v>2-d</v>
          </cell>
          <cell r="R1272" t="str">
            <v>Algae - test initiation</v>
          </cell>
          <cell r="S1272" t="str">
            <v>N-Ankeveen</v>
          </cell>
          <cell r="T1272"/>
          <cell r="U1272">
            <v>25</v>
          </cell>
          <cell r="V1272">
            <v>7.77</v>
          </cell>
          <cell r="W1272" t="str">
            <v/>
          </cell>
          <cell r="X1272" t="str">
            <v/>
          </cell>
          <cell r="Y1272">
            <v>1104</v>
          </cell>
          <cell r="Z1272" t="str">
            <v/>
          </cell>
          <cell r="AA1272">
            <v>8.94</v>
          </cell>
          <cell r="AB1272">
            <v>10</v>
          </cell>
          <cell r="AC1272">
            <v>79.2</v>
          </cell>
          <cell r="AD1272">
            <v>13.9</v>
          </cell>
          <cell r="AE1272">
            <v>64.400000000000006</v>
          </cell>
          <cell r="AF1272">
            <v>10.4</v>
          </cell>
          <cell r="AG1272">
            <v>78.7</v>
          </cell>
          <cell r="AH1272">
            <v>90.8</v>
          </cell>
          <cell r="AI1272">
            <v>36.9</v>
          </cell>
          <cell r="AJ1272">
            <v>255.0026</v>
          </cell>
        </row>
        <row r="1273">
          <cell r="B1273" t="str">
            <v>C1174BrcaEC50</v>
          </cell>
          <cell r="C1273" t="str">
            <v>De Schamphelaere and Janssen 2010</v>
          </cell>
          <cell r="D1273">
            <v>2010</v>
          </cell>
          <cell r="E1273" t="str">
            <v>Brachionus calyciflorus</v>
          </cell>
          <cell r="F1273" t="str">
            <v xml:space="preserve">Brachionus </v>
          </cell>
          <cell r="G1273" t="str">
            <v>calyciflorus</v>
          </cell>
          <cell r="H1273"/>
          <cell r="I1273" t="str">
            <v>invertebrate</v>
          </cell>
          <cell r="J1273" t="str">
            <v>life cycle</v>
          </cell>
          <cell r="K1273" t="str">
            <v>reproduction</v>
          </cell>
          <cell r="L1273" t="str">
            <v>EC50</v>
          </cell>
          <cell r="M1273" t="str">
            <v>ZnCl2</v>
          </cell>
          <cell r="N1273" t="str">
            <v>Measured - new and old</v>
          </cell>
          <cell r="O1273" t="str">
            <v>static</v>
          </cell>
          <cell r="P1273" t="str">
            <v>Chronic</v>
          </cell>
          <cell r="Q1273" t="str">
            <v>2-d</v>
          </cell>
          <cell r="R1273" t="str">
            <v>Algae - test initiation</v>
          </cell>
          <cell r="S1273" t="str">
            <v>N-Markermeer</v>
          </cell>
          <cell r="T1273"/>
          <cell r="U1273">
            <v>25</v>
          </cell>
          <cell r="V1273">
            <v>7.86</v>
          </cell>
          <cell r="W1273" t="str">
            <v>&gt;</v>
          </cell>
          <cell r="X1273" t="str">
            <v/>
          </cell>
          <cell r="Y1273">
            <v>882</v>
          </cell>
          <cell r="Z1273" t="str">
            <v/>
          </cell>
          <cell r="AA1273">
            <v>6.28</v>
          </cell>
          <cell r="AB1273">
            <v>10</v>
          </cell>
          <cell r="AC1273">
            <v>65.7</v>
          </cell>
          <cell r="AD1273">
            <v>15.7</v>
          </cell>
          <cell r="AE1273">
            <v>75.8</v>
          </cell>
          <cell r="AF1273">
            <v>10.199999999999999</v>
          </cell>
          <cell r="AG1273">
            <v>120</v>
          </cell>
          <cell r="AH1273">
            <v>76</v>
          </cell>
          <cell r="AI1273">
            <v>121</v>
          </cell>
          <cell r="AJ1273">
            <v>229</v>
          </cell>
        </row>
        <row r="1274">
          <cell r="B1274" t="str">
            <v>C1175BrcaEC50</v>
          </cell>
          <cell r="C1274" t="str">
            <v>De Schamphelaere and Janssen 2010</v>
          </cell>
          <cell r="D1274">
            <v>2010</v>
          </cell>
          <cell r="E1274" t="str">
            <v>Brachionus calyciflorus</v>
          </cell>
          <cell r="F1274" t="str">
            <v xml:space="preserve">Brachionus </v>
          </cell>
          <cell r="G1274" t="str">
            <v>calyciflorus</v>
          </cell>
          <cell r="H1274"/>
          <cell r="I1274" t="str">
            <v>invertebrate</v>
          </cell>
          <cell r="J1274" t="str">
            <v>life cycle</v>
          </cell>
          <cell r="K1274" t="str">
            <v>reproduction</v>
          </cell>
          <cell r="L1274" t="str">
            <v>EC50</v>
          </cell>
          <cell r="M1274" t="str">
            <v>ZnCl2</v>
          </cell>
          <cell r="N1274" t="str">
            <v>Measured - new and old</v>
          </cell>
          <cell r="O1274" t="str">
            <v>static</v>
          </cell>
          <cell r="P1274" t="str">
            <v>Chronic</v>
          </cell>
          <cell r="Q1274" t="str">
            <v>2-d</v>
          </cell>
          <cell r="R1274" t="str">
            <v>Algae - test initiation</v>
          </cell>
          <cell r="S1274" t="str">
            <v>N-Voyon</v>
          </cell>
          <cell r="T1274"/>
          <cell r="U1274">
            <v>25</v>
          </cell>
          <cell r="V1274">
            <v>7.4</v>
          </cell>
          <cell r="W1274" t="str">
            <v/>
          </cell>
          <cell r="X1274" t="str">
            <v/>
          </cell>
          <cell r="Y1274">
            <v>244</v>
          </cell>
          <cell r="Z1274" t="str">
            <v/>
          </cell>
          <cell r="AA1274">
            <v>2.83</v>
          </cell>
          <cell r="AB1274">
            <v>10</v>
          </cell>
          <cell r="AC1274">
            <v>11.4</v>
          </cell>
          <cell r="AD1274">
            <v>4.2</v>
          </cell>
          <cell r="AE1274">
            <v>11.1</v>
          </cell>
          <cell r="AF1274">
            <v>1.65</v>
          </cell>
          <cell r="AG1274">
            <v>17.2</v>
          </cell>
          <cell r="AH1274">
            <v>9.5</v>
          </cell>
          <cell r="AI1274">
            <v>6.8</v>
          </cell>
          <cell r="AJ1274">
            <v>45.761400000000002</v>
          </cell>
        </row>
        <row r="1275">
          <cell r="B1275" t="str">
            <v>C1176BrcaEC50</v>
          </cell>
          <cell r="C1275" t="str">
            <v>De Schamphelaere and Janssen 2010</v>
          </cell>
          <cell r="D1275">
            <v>2010</v>
          </cell>
          <cell r="E1275" t="str">
            <v>Brachionus calyciflorus</v>
          </cell>
          <cell r="F1275" t="str">
            <v xml:space="preserve">Brachionus </v>
          </cell>
          <cell r="G1275" t="str">
            <v>calyciflorus</v>
          </cell>
          <cell r="H1275"/>
          <cell r="I1275" t="str">
            <v>invertebrate</v>
          </cell>
          <cell r="J1275" t="str">
            <v>life cycle</v>
          </cell>
          <cell r="K1275" t="str">
            <v>reproduction</v>
          </cell>
          <cell r="L1275" t="str">
            <v>EC50</v>
          </cell>
          <cell r="M1275" t="str">
            <v>ZnCl2</v>
          </cell>
          <cell r="N1275" t="str">
            <v>Measured - new and old</v>
          </cell>
          <cell r="O1275" t="str">
            <v>static</v>
          </cell>
          <cell r="P1275" t="str">
            <v>Chronic</v>
          </cell>
          <cell r="Q1275" t="str">
            <v>2-d</v>
          </cell>
          <cell r="R1275" t="str">
            <v>Algae - test initiation</v>
          </cell>
          <cell r="S1275" t="str">
            <v>N-Brisy</v>
          </cell>
          <cell r="T1275"/>
          <cell r="U1275">
            <v>25</v>
          </cell>
          <cell r="V1275">
            <v>6.89</v>
          </cell>
          <cell r="W1275" t="str">
            <v/>
          </cell>
          <cell r="X1275" t="str">
            <v/>
          </cell>
          <cell r="Y1275">
            <v>195</v>
          </cell>
          <cell r="Z1275" t="str">
            <v/>
          </cell>
          <cell r="AA1275">
            <v>1.18</v>
          </cell>
          <cell r="AB1275">
            <v>10</v>
          </cell>
          <cell r="AC1275">
            <v>10.9</v>
          </cell>
          <cell r="AD1275">
            <v>4.8</v>
          </cell>
          <cell r="AE1275">
            <v>14.1</v>
          </cell>
          <cell r="AF1275">
            <v>3.24</v>
          </cell>
          <cell r="AG1275">
            <v>20.100000000000001</v>
          </cell>
          <cell r="AH1275">
            <v>14.6</v>
          </cell>
          <cell r="AI1275">
            <v>3.6</v>
          </cell>
          <cell r="AJ1275">
            <v>46.983699999999999</v>
          </cell>
        </row>
        <row r="1276">
          <cell r="B1276" t="str">
            <v>C1177BrcaEC50</v>
          </cell>
          <cell r="C1276" t="str">
            <v>De Schamphelaere and Janssen 2010</v>
          </cell>
          <cell r="D1276">
            <v>2010</v>
          </cell>
          <cell r="E1276" t="str">
            <v>Brachionus calyciflorus</v>
          </cell>
          <cell r="F1276" t="str">
            <v xml:space="preserve">Brachionus </v>
          </cell>
          <cell r="G1276" t="str">
            <v>calyciflorus</v>
          </cell>
          <cell r="H1276"/>
          <cell r="I1276" t="str">
            <v>invertebrate</v>
          </cell>
          <cell r="J1276" t="str">
            <v>life cycle</v>
          </cell>
          <cell r="K1276" t="str">
            <v>reproduction</v>
          </cell>
          <cell r="L1276" t="str">
            <v>EC50</v>
          </cell>
          <cell r="M1276" t="str">
            <v>ZnCl2</v>
          </cell>
          <cell r="N1276" t="str">
            <v>Measured - new and old</v>
          </cell>
          <cell r="O1276" t="str">
            <v>static</v>
          </cell>
          <cell r="P1276" t="str">
            <v>Chronic</v>
          </cell>
          <cell r="Q1276" t="str">
            <v>2-d</v>
          </cell>
          <cell r="R1276" t="str">
            <v>Algae - test initiation</v>
          </cell>
          <cell r="S1276" t="str">
            <v>N-Brisy - high pH</v>
          </cell>
          <cell r="T1276"/>
          <cell r="U1276">
            <v>25</v>
          </cell>
          <cell r="V1276">
            <v>8.09</v>
          </cell>
          <cell r="W1276" t="str">
            <v/>
          </cell>
          <cell r="X1276" t="str">
            <v/>
          </cell>
          <cell r="Y1276">
            <v>275</v>
          </cell>
          <cell r="Z1276" t="str">
            <v/>
          </cell>
          <cell r="AA1276">
            <v>1.73</v>
          </cell>
          <cell r="AB1276">
            <v>10</v>
          </cell>
          <cell r="AC1276">
            <v>10.199999999999999</v>
          </cell>
          <cell r="AD1276">
            <v>3.9</v>
          </cell>
          <cell r="AE1276">
            <v>83.9</v>
          </cell>
          <cell r="AF1276">
            <v>4.78</v>
          </cell>
          <cell r="AG1276">
            <v>20.100000000000001</v>
          </cell>
          <cell r="AH1276">
            <v>14.6</v>
          </cell>
          <cell r="AI1276">
            <v>54.7</v>
          </cell>
          <cell r="AJ1276">
            <v>41.529600000000002</v>
          </cell>
        </row>
        <row r="1277">
          <cell r="B1277" t="str">
            <v>C1178BrcaEC50</v>
          </cell>
          <cell r="C1277" t="str">
            <v>De Schamphelaere and Janssen 2010</v>
          </cell>
          <cell r="D1277">
            <v>2010</v>
          </cell>
          <cell r="E1277" t="str">
            <v>Brachionus calyciflorus</v>
          </cell>
          <cell r="F1277" t="str">
            <v xml:space="preserve">Brachionus </v>
          </cell>
          <cell r="G1277" t="str">
            <v>calyciflorus</v>
          </cell>
          <cell r="H1277"/>
          <cell r="I1277" t="str">
            <v>invertebrate</v>
          </cell>
          <cell r="J1277" t="str">
            <v>life cycle</v>
          </cell>
          <cell r="K1277" t="str">
            <v>reproduction</v>
          </cell>
          <cell r="L1277" t="str">
            <v>EC50</v>
          </cell>
          <cell r="M1277" t="str">
            <v>ZnCl2</v>
          </cell>
          <cell r="N1277" t="str">
            <v>Measured - new and old</v>
          </cell>
          <cell r="O1277" t="str">
            <v>static</v>
          </cell>
          <cell r="P1277" t="str">
            <v>Chronic</v>
          </cell>
          <cell r="Q1277" t="str">
            <v>2-d</v>
          </cell>
          <cell r="R1277" t="str">
            <v>Algae - test initiation</v>
          </cell>
          <cell r="S1277" t="str">
            <v>N-Brisy - high pH and Ca</v>
          </cell>
          <cell r="T1277"/>
          <cell r="U1277">
            <v>25</v>
          </cell>
          <cell r="V1277">
            <v>8.16</v>
          </cell>
          <cell r="W1277" t="str">
            <v/>
          </cell>
          <cell r="X1277" t="str">
            <v/>
          </cell>
          <cell r="Y1277">
            <v>721</v>
          </cell>
          <cell r="Z1277" t="str">
            <v/>
          </cell>
          <cell r="AA1277">
            <v>1.49</v>
          </cell>
          <cell r="AB1277">
            <v>10</v>
          </cell>
          <cell r="AC1277">
            <v>118</v>
          </cell>
          <cell r="AD1277">
            <v>3.9</v>
          </cell>
          <cell r="AE1277">
            <v>87</v>
          </cell>
          <cell r="AF1277">
            <v>4.72</v>
          </cell>
          <cell r="AG1277">
            <v>20.100000000000001</v>
          </cell>
          <cell r="AH1277">
            <v>192.1</v>
          </cell>
          <cell r="AI1277">
            <v>60.4</v>
          </cell>
          <cell r="AJ1277">
            <v>310.70620000000002</v>
          </cell>
        </row>
        <row r="1278">
          <cell r="B1278" t="str">
            <v>C1179LasiNOEC</v>
          </cell>
          <cell r="C1278" t="str">
            <v>Wang et al. 2010</v>
          </cell>
          <cell r="D1278">
            <v>2010</v>
          </cell>
          <cell r="E1278" t="str">
            <v>Lampsilis siliquoidea</v>
          </cell>
          <cell r="F1278" t="str">
            <v xml:space="preserve">Lampsilis </v>
          </cell>
          <cell r="G1278" t="str">
            <v>siliquoidea</v>
          </cell>
          <cell r="H1278"/>
          <cell r="I1278" t="str">
            <v>invertebrate</v>
          </cell>
          <cell r="J1278" t="str">
            <v>juveniles</v>
          </cell>
          <cell r="K1278" t="str">
            <v>survival</v>
          </cell>
          <cell r="L1278" t="str">
            <v>NOEC</v>
          </cell>
          <cell r="M1278" t="str">
            <v>Not indicated</v>
          </cell>
          <cell r="N1278"/>
          <cell r="O1278" t="str">
            <v>flow through</v>
          </cell>
          <cell r="P1278" t="str">
            <v>Chronic</v>
          </cell>
          <cell r="Q1278" t="str">
            <v>28-d</v>
          </cell>
          <cell r="R1278"/>
          <cell r="S1278" t="str">
            <v>W-Columbia</v>
          </cell>
          <cell r="T1278"/>
          <cell r="U1278">
            <v>20</v>
          </cell>
          <cell r="V1278">
            <v>8</v>
          </cell>
          <cell r="W1278" t="str">
            <v/>
          </cell>
          <cell r="X1278" t="str">
            <v/>
          </cell>
          <cell r="Y1278">
            <v>87</v>
          </cell>
          <cell r="Z1278" t="str">
            <v/>
          </cell>
          <cell r="AA1278">
            <v>0.5</v>
          </cell>
          <cell r="AB1278">
            <v>10</v>
          </cell>
          <cell r="AC1278">
            <v>7.9840716774514702</v>
          </cell>
          <cell r="AD1278">
            <v>6.9197911722828698</v>
          </cell>
          <cell r="AE1278">
            <v>15.0204081632653</v>
          </cell>
          <cell r="AF1278">
            <v>1.19800842589047</v>
          </cell>
          <cell r="AG1278">
            <v>46.499820574855001</v>
          </cell>
          <cell r="AH1278">
            <v>1.0877058598238201</v>
          </cell>
          <cell r="AI1278">
            <v>47</v>
          </cell>
          <cell r="AJ1278">
            <v>48</v>
          </cell>
        </row>
        <row r="1279">
          <cell r="B1279" t="str">
            <v>C1180LasiNOEC</v>
          </cell>
          <cell r="C1279" t="str">
            <v>Wang et al. 2010</v>
          </cell>
          <cell r="D1279">
            <v>2010</v>
          </cell>
          <cell r="E1279" t="str">
            <v>Lampsilis siliquoidea</v>
          </cell>
          <cell r="F1279" t="str">
            <v xml:space="preserve">Lampsilis </v>
          </cell>
          <cell r="G1279" t="str">
            <v>siliquoidea</v>
          </cell>
          <cell r="H1279"/>
          <cell r="I1279" t="str">
            <v>invertebrate</v>
          </cell>
          <cell r="J1279" t="str">
            <v>juveniles</v>
          </cell>
          <cell r="K1279" t="str">
            <v>survival</v>
          </cell>
          <cell r="L1279" t="str">
            <v>NOEC</v>
          </cell>
          <cell r="M1279" t="str">
            <v>Not indicated</v>
          </cell>
          <cell r="N1279"/>
          <cell r="O1279" t="str">
            <v>flow through</v>
          </cell>
          <cell r="P1279" t="str">
            <v>Chronic</v>
          </cell>
          <cell r="Q1279" t="str">
            <v>28-d</v>
          </cell>
          <cell r="R1279"/>
          <cell r="S1279" t="str">
            <v>W-Columbia</v>
          </cell>
          <cell r="T1279"/>
          <cell r="U1279">
            <v>20</v>
          </cell>
          <cell r="V1279">
            <v>7.8</v>
          </cell>
          <cell r="W1279" t="str">
            <v/>
          </cell>
          <cell r="X1279" t="str">
            <v/>
          </cell>
          <cell r="Y1279">
            <v>97</v>
          </cell>
          <cell r="Z1279" t="str">
            <v/>
          </cell>
          <cell r="AA1279">
            <v>0.5</v>
          </cell>
          <cell r="AB1279">
            <v>10</v>
          </cell>
          <cell r="AC1279">
            <v>8.1504065040650495</v>
          </cell>
          <cell r="AD1279">
            <v>7.0639534883720998</v>
          </cell>
          <cell r="AE1279">
            <v>15.3333333333333</v>
          </cell>
          <cell r="AF1279">
            <v>1.22296693476319</v>
          </cell>
          <cell r="AG1279">
            <v>47.468566836831101</v>
          </cell>
          <cell r="AH1279">
            <v>1.11036639857015</v>
          </cell>
          <cell r="AI1279">
            <v>41</v>
          </cell>
          <cell r="AJ1279">
            <v>49</v>
          </cell>
        </row>
        <row r="1280">
          <cell r="B1280" t="str">
            <v>C1181LasiEC50</v>
          </cell>
          <cell r="C1280" t="str">
            <v>Wang et al. 2010</v>
          </cell>
          <cell r="D1280">
            <v>2010</v>
          </cell>
          <cell r="E1280" t="str">
            <v>Lampsilis siliquoidea</v>
          </cell>
          <cell r="F1280" t="str">
            <v xml:space="preserve">Lampsilis </v>
          </cell>
          <cell r="G1280" t="str">
            <v>siliquoidea</v>
          </cell>
          <cell r="H1280"/>
          <cell r="I1280" t="str">
            <v>invertebrate</v>
          </cell>
          <cell r="J1280" t="str">
            <v>juveniles</v>
          </cell>
          <cell r="K1280" t="str">
            <v>survival</v>
          </cell>
          <cell r="L1280" t="str">
            <v>EC50</v>
          </cell>
          <cell r="M1280" t="str">
            <v>Not indicated</v>
          </cell>
          <cell r="N1280"/>
          <cell r="O1280" t="str">
            <v>flow through</v>
          </cell>
          <cell r="P1280" t="str">
            <v>Chronic</v>
          </cell>
          <cell r="Q1280" t="str">
            <v>28-d</v>
          </cell>
          <cell r="R1280"/>
          <cell r="S1280" t="str">
            <v>W-Columbia</v>
          </cell>
          <cell r="T1280"/>
          <cell r="U1280">
            <v>20</v>
          </cell>
          <cell r="V1280">
            <v>8</v>
          </cell>
          <cell r="W1280" t="str">
            <v/>
          </cell>
          <cell r="X1280" t="str">
            <v/>
          </cell>
          <cell r="Y1280">
            <v>333</v>
          </cell>
          <cell r="Z1280" t="str">
            <v/>
          </cell>
          <cell r="AA1280">
            <v>0.5</v>
          </cell>
          <cell r="AB1280">
            <v>10</v>
          </cell>
          <cell r="AC1280">
            <v>7.9840716774514702</v>
          </cell>
          <cell r="AD1280">
            <v>6.9197911722828698</v>
          </cell>
          <cell r="AE1280">
            <v>15.0204081632653</v>
          </cell>
          <cell r="AF1280">
            <v>1.19800842589047</v>
          </cell>
          <cell r="AG1280">
            <v>46.499820574855001</v>
          </cell>
          <cell r="AH1280">
            <v>1.0877058598238201</v>
          </cell>
          <cell r="AI1280">
            <v>47</v>
          </cell>
          <cell r="AJ1280">
            <v>48</v>
          </cell>
        </row>
        <row r="1281">
          <cell r="B1281" t="str">
            <v>C1182LasiEC50</v>
          </cell>
          <cell r="C1281" t="str">
            <v>Wang et al. 2010</v>
          </cell>
          <cell r="D1281">
            <v>2010</v>
          </cell>
          <cell r="E1281" t="str">
            <v>Lampsilis siliquoidea</v>
          </cell>
          <cell r="F1281" t="str">
            <v xml:space="preserve">Lampsilis </v>
          </cell>
          <cell r="G1281" t="str">
            <v>siliquoidea</v>
          </cell>
          <cell r="H1281"/>
          <cell r="I1281" t="str">
            <v>invertebrate</v>
          </cell>
          <cell r="J1281" t="str">
            <v>juveniles</v>
          </cell>
          <cell r="K1281" t="str">
            <v>survival</v>
          </cell>
          <cell r="L1281" t="str">
            <v>EC50</v>
          </cell>
          <cell r="M1281" t="str">
            <v>Not indicated</v>
          </cell>
          <cell r="N1281"/>
          <cell r="O1281" t="str">
            <v>flow through</v>
          </cell>
          <cell r="P1281" t="str">
            <v>Chronic</v>
          </cell>
          <cell r="Q1281" t="str">
            <v>28-d</v>
          </cell>
          <cell r="R1281"/>
          <cell r="S1281" t="str">
            <v>W-Columbia</v>
          </cell>
          <cell r="T1281"/>
          <cell r="U1281">
            <v>20</v>
          </cell>
          <cell r="V1281">
            <v>7.8</v>
          </cell>
          <cell r="W1281" t="str">
            <v/>
          </cell>
          <cell r="X1281" t="str">
            <v/>
          </cell>
          <cell r="Y1281">
            <v>328</v>
          </cell>
          <cell r="Z1281" t="str">
            <v/>
          </cell>
          <cell r="AA1281">
            <v>0.5</v>
          </cell>
          <cell r="AB1281">
            <v>10</v>
          </cell>
          <cell r="AC1281">
            <v>8.1504065040650495</v>
          </cell>
          <cell r="AD1281">
            <v>7.0639534883720998</v>
          </cell>
          <cell r="AE1281">
            <v>15.3333333333333</v>
          </cell>
          <cell r="AF1281">
            <v>1.22296693476319</v>
          </cell>
          <cell r="AG1281">
            <v>47.468566836831101</v>
          </cell>
          <cell r="AH1281">
            <v>1.11036639857015</v>
          </cell>
          <cell r="AI1281">
            <v>41</v>
          </cell>
          <cell r="AJ1281">
            <v>49</v>
          </cell>
        </row>
        <row r="1282">
          <cell r="B1282" t="str">
            <v>C1183LasiNOEC</v>
          </cell>
          <cell r="C1282" t="str">
            <v>Wang et al. 2010</v>
          </cell>
          <cell r="D1282">
            <v>2010</v>
          </cell>
          <cell r="E1282" t="str">
            <v>Lampsilis siliquoidea</v>
          </cell>
          <cell r="F1282" t="str">
            <v xml:space="preserve">Lampsilis </v>
          </cell>
          <cell r="G1282" t="str">
            <v>siliquoidea</v>
          </cell>
          <cell r="H1282"/>
          <cell r="I1282" t="str">
            <v>invertebrate</v>
          </cell>
          <cell r="J1282" t="str">
            <v>juveniles</v>
          </cell>
          <cell r="K1282" t="str">
            <v>growth</v>
          </cell>
          <cell r="L1282" t="str">
            <v>NOEC</v>
          </cell>
          <cell r="M1282" t="str">
            <v>Not indicated</v>
          </cell>
          <cell r="N1282"/>
          <cell r="O1282" t="str">
            <v>flow through</v>
          </cell>
          <cell r="P1282" t="str">
            <v>Chronic</v>
          </cell>
          <cell r="Q1282" t="str">
            <v>28-d</v>
          </cell>
          <cell r="R1282"/>
          <cell r="S1282" t="str">
            <v>W-Columbia</v>
          </cell>
          <cell r="T1282"/>
          <cell r="U1282">
            <v>20</v>
          </cell>
          <cell r="V1282">
            <v>8</v>
          </cell>
          <cell r="W1282" t="str">
            <v/>
          </cell>
          <cell r="X1282" t="str">
            <v/>
          </cell>
          <cell r="Y1282">
            <v>45</v>
          </cell>
          <cell r="Z1282" t="str">
            <v/>
          </cell>
          <cell r="AA1282">
            <v>0.5</v>
          </cell>
          <cell r="AB1282">
            <v>10</v>
          </cell>
          <cell r="AC1282">
            <v>7.9840716774514702</v>
          </cell>
          <cell r="AD1282">
            <v>6.9197911722828698</v>
          </cell>
          <cell r="AE1282">
            <v>15.0204081632653</v>
          </cell>
          <cell r="AF1282">
            <v>1.19800842589047</v>
          </cell>
          <cell r="AG1282">
            <v>46.499820574855001</v>
          </cell>
          <cell r="AH1282">
            <v>1.0877058598238201</v>
          </cell>
          <cell r="AI1282">
            <v>47</v>
          </cell>
          <cell r="AJ1282">
            <v>48</v>
          </cell>
        </row>
        <row r="1283">
          <cell r="B1283" t="str">
            <v>C1184LasiEC50</v>
          </cell>
          <cell r="C1283" t="str">
            <v>Wang et al. 2010</v>
          </cell>
          <cell r="D1283">
            <v>2010</v>
          </cell>
          <cell r="E1283" t="str">
            <v>Lampsilis siliquoidea</v>
          </cell>
          <cell r="F1283" t="str">
            <v xml:space="preserve">Lampsilis </v>
          </cell>
          <cell r="G1283" t="str">
            <v>siliquoidea</v>
          </cell>
          <cell r="H1283"/>
          <cell r="I1283" t="str">
            <v>invertebrate</v>
          </cell>
          <cell r="J1283" t="str">
            <v>juveniles</v>
          </cell>
          <cell r="K1283" t="str">
            <v>growth</v>
          </cell>
          <cell r="L1283" t="str">
            <v>EC50</v>
          </cell>
          <cell r="M1283" t="str">
            <v>Not indicated</v>
          </cell>
          <cell r="N1283"/>
          <cell r="O1283" t="str">
            <v>flow through</v>
          </cell>
          <cell r="P1283" t="str">
            <v>Chronic</v>
          </cell>
          <cell r="Q1283" t="str">
            <v>28-d</v>
          </cell>
          <cell r="R1283"/>
          <cell r="S1283" t="str">
            <v>W-Columbia</v>
          </cell>
          <cell r="T1283"/>
          <cell r="U1283">
            <v>20</v>
          </cell>
          <cell r="V1283">
            <v>8</v>
          </cell>
          <cell r="W1283" t="str">
            <v/>
          </cell>
          <cell r="X1283" t="str">
            <v/>
          </cell>
          <cell r="Y1283">
            <v>807</v>
          </cell>
          <cell r="Z1283" t="str">
            <v/>
          </cell>
          <cell r="AA1283">
            <v>0.5</v>
          </cell>
          <cell r="AB1283">
            <v>10</v>
          </cell>
          <cell r="AC1283">
            <v>7.9840716774514702</v>
          </cell>
          <cell r="AD1283">
            <v>6.9197911722828698</v>
          </cell>
          <cell r="AE1283">
            <v>15.0204081632653</v>
          </cell>
          <cell r="AF1283">
            <v>1.19800842589047</v>
          </cell>
          <cell r="AG1283">
            <v>46.499820574855001</v>
          </cell>
          <cell r="AH1283">
            <v>1.0877058598238201</v>
          </cell>
          <cell r="AI1283">
            <v>47</v>
          </cell>
          <cell r="AJ1283">
            <v>48</v>
          </cell>
        </row>
        <row r="1284">
          <cell r="B1284" t="str">
            <v>C1185LasiNOEC</v>
          </cell>
          <cell r="C1284" t="str">
            <v>Wang et al. 2010</v>
          </cell>
          <cell r="D1284">
            <v>2010</v>
          </cell>
          <cell r="E1284" t="str">
            <v>Lampsilis siliquoidea</v>
          </cell>
          <cell r="F1284" t="str">
            <v xml:space="preserve">Lampsilis </v>
          </cell>
          <cell r="G1284" t="str">
            <v>siliquoidea</v>
          </cell>
          <cell r="H1284"/>
          <cell r="I1284" t="str">
            <v>invertebrate</v>
          </cell>
          <cell r="J1284" t="str">
            <v>juveniles</v>
          </cell>
          <cell r="K1284" t="str">
            <v>growth</v>
          </cell>
          <cell r="L1284" t="str">
            <v>NOEC</v>
          </cell>
          <cell r="M1284" t="str">
            <v>Not indicated</v>
          </cell>
          <cell r="N1284"/>
          <cell r="O1284" t="str">
            <v>flow through</v>
          </cell>
          <cell r="P1284" t="str">
            <v>Chronic</v>
          </cell>
          <cell r="Q1284" t="str">
            <v>28-d</v>
          </cell>
          <cell r="R1284"/>
          <cell r="S1284" t="str">
            <v>W-Columbia</v>
          </cell>
          <cell r="T1284"/>
          <cell r="U1284">
            <v>20</v>
          </cell>
          <cell r="V1284">
            <v>7.8</v>
          </cell>
          <cell r="W1284" t="str">
            <v/>
          </cell>
          <cell r="X1284" t="str">
            <v/>
          </cell>
          <cell r="Y1284">
            <v>48</v>
          </cell>
          <cell r="Z1284" t="str">
            <v/>
          </cell>
          <cell r="AA1284">
            <v>0.5</v>
          </cell>
          <cell r="AB1284">
            <v>10</v>
          </cell>
          <cell r="AC1284">
            <v>8.1504065040650495</v>
          </cell>
          <cell r="AD1284">
            <v>7.0639534883720998</v>
          </cell>
          <cell r="AE1284">
            <v>15.3333333333333</v>
          </cell>
          <cell r="AF1284">
            <v>1.22296693476319</v>
          </cell>
          <cell r="AG1284">
            <v>47.468566836831101</v>
          </cell>
          <cell r="AH1284">
            <v>1.11036639857015</v>
          </cell>
          <cell r="AI1284">
            <v>41</v>
          </cell>
          <cell r="AJ1284">
            <v>49</v>
          </cell>
        </row>
        <row r="1285">
          <cell r="B1285" t="str">
            <v>C1186JoflEC50</v>
          </cell>
          <cell r="C1285" t="str">
            <v>Spehar 1976a</v>
          </cell>
          <cell r="D1285" t="str">
            <v>1976a</v>
          </cell>
          <cell r="E1285" t="str">
            <v>Jordanella floridae</v>
          </cell>
          <cell r="F1285" t="str">
            <v xml:space="preserve">Jordanella </v>
          </cell>
          <cell r="G1285" t="str">
            <v>floridae</v>
          </cell>
          <cell r="H1285"/>
          <cell r="I1285" t="str">
            <v>fish</v>
          </cell>
          <cell r="J1285" t="str">
            <v>life cycle</v>
          </cell>
          <cell r="K1285" t="str">
            <v>growth</v>
          </cell>
          <cell r="L1285" t="str">
            <v>EC50</v>
          </cell>
          <cell r="M1285" t="str">
            <v>Not indicated</v>
          </cell>
          <cell r="N1285"/>
          <cell r="O1285" t="str">
            <v>flow through</v>
          </cell>
          <cell r="P1285" t="str">
            <v>Chronic</v>
          </cell>
          <cell r="Q1285" t="str">
            <v>100-d</v>
          </cell>
          <cell r="R1285"/>
          <cell r="S1285" t="str">
            <v>N-Lake Superior</v>
          </cell>
          <cell r="T1285"/>
          <cell r="U1285">
            <v>25</v>
          </cell>
          <cell r="V1285">
            <v>7.5</v>
          </cell>
          <cell r="W1285" t="str">
            <v/>
          </cell>
          <cell r="X1285">
            <v>102</v>
          </cell>
          <cell r="Y1285">
            <v>100.572</v>
          </cell>
          <cell r="Z1285" t="str">
            <v/>
          </cell>
          <cell r="AA1285">
            <v>1</v>
          </cell>
          <cell r="AB1285">
            <v>10</v>
          </cell>
          <cell r="AC1285">
            <v>12.9</v>
          </cell>
          <cell r="AD1285">
            <v>2.9</v>
          </cell>
          <cell r="AE1285">
            <v>1.1000000000000001</v>
          </cell>
          <cell r="AF1285">
            <v>0.5</v>
          </cell>
          <cell r="AG1285">
            <v>3.4</v>
          </cell>
          <cell r="AH1285">
            <v>1.2</v>
          </cell>
          <cell r="AI1285">
            <v>42.3</v>
          </cell>
          <cell r="AJ1285">
            <v>44.153500000000001</v>
          </cell>
        </row>
        <row r="1286">
          <cell r="B1286" t="str">
            <v>C1187PhphEC50</v>
          </cell>
          <cell r="C1286" t="str">
            <v>Bengtsson 1974</v>
          </cell>
          <cell r="D1286">
            <v>1974</v>
          </cell>
          <cell r="E1286" t="str">
            <v>Phoxinus phoxinus</v>
          </cell>
          <cell r="F1286" t="str">
            <v xml:space="preserve">Phoxinus </v>
          </cell>
          <cell r="G1286" t="str">
            <v>phoxinus</v>
          </cell>
          <cell r="H1286"/>
          <cell r="I1286" t="str">
            <v>fish</v>
          </cell>
          <cell r="J1286" t="str">
            <v>yearling</v>
          </cell>
          <cell r="K1286" t="str">
            <v>growth</v>
          </cell>
          <cell r="L1286" t="str">
            <v>EC50</v>
          </cell>
          <cell r="M1286" t="str">
            <v>Zn(NO3)2</v>
          </cell>
          <cell r="N1286" t="str">
            <v>Measured using dithizone method</v>
          </cell>
          <cell r="O1286" t="str">
            <v>flow through</v>
          </cell>
          <cell r="P1286" t="str">
            <v>Chronic</v>
          </cell>
          <cell r="Q1286" t="str">
            <v>5-mo</v>
          </cell>
          <cell r="R1286" t="str">
            <v>Live Tubifex worms and salmon-parr food</v>
          </cell>
          <cell r="S1286" t="str">
            <v>T-Umea Sweden dechlorinated tap water</v>
          </cell>
          <cell r="T1286"/>
          <cell r="U1286">
            <v>15</v>
          </cell>
          <cell r="V1286">
            <v>7.5</v>
          </cell>
          <cell r="W1286" t="str">
            <v/>
          </cell>
          <cell r="X1286">
            <v>343.65699999999998</v>
          </cell>
          <cell r="Y1286">
            <v>338.84580199999999</v>
          </cell>
          <cell r="Z1286" t="str">
            <v/>
          </cell>
          <cell r="AA1286">
            <v>1</v>
          </cell>
          <cell r="AB1286">
            <v>10</v>
          </cell>
          <cell r="AC1286">
            <v>21.5</v>
          </cell>
          <cell r="AD1286">
            <v>4</v>
          </cell>
          <cell r="AE1286">
            <v>12.2</v>
          </cell>
          <cell r="AF1286">
            <v>2.2000000000000002</v>
          </cell>
          <cell r="AG1286">
            <v>19.7</v>
          </cell>
          <cell r="AH1286">
            <v>17.8</v>
          </cell>
          <cell r="AI1286">
            <v>64</v>
          </cell>
          <cell r="AJ1286">
            <v>70.157499999999999</v>
          </cell>
        </row>
        <row r="1287">
          <cell r="B1287" t="str">
            <v>C1188PiprEC50</v>
          </cell>
          <cell r="C1287" t="str">
            <v>Benoit and Holcombe 1978</v>
          </cell>
          <cell r="D1287">
            <v>1978</v>
          </cell>
          <cell r="E1287" t="str">
            <v>Pimephales promelas</v>
          </cell>
          <cell r="F1287" t="str">
            <v xml:space="preserve">Pimephales </v>
          </cell>
          <cell r="G1287" t="str">
            <v>promelas</v>
          </cell>
          <cell r="H1287"/>
          <cell r="I1287" t="str">
            <v>fish</v>
          </cell>
          <cell r="J1287" t="str">
            <v>embryo</v>
          </cell>
          <cell r="K1287" t="str">
            <v>reproduction</v>
          </cell>
          <cell r="L1287" t="str">
            <v>EC50</v>
          </cell>
          <cell r="M1287" t="str">
            <v>ZnSO4</v>
          </cell>
          <cell r="N1287" t="str">
            <v>Measured - daily samples composited for 2 week periods</v>
          </cell>
          <cell r="O1287" t="str">
            <v>flow through</v>
          </cell>
          <cell r="P1287" t="str">
            <v>Chronic</v>
          </cell>
          <cell r="Q1287" t="str">
            <v>8-mo</v>
          </cell>
          <cell r="R1287" t="str">
            <v>Ramped diet - fed daily</v>
          </cell>
          <cell r="S1287" t="str">
            <v>N-Lake Superior</v>
          </cell>
          <cell r="T1287"/>
          <cell r="U1287">
            <v>15</v>
          </cell>
          <cell r="V1287">
            <v>7.5</v>
          </cell>
          <cell r="W1287" t="str">
            <v/>
          </cell>
          <cell r="X1287">
            <v>112.6</v>
          </cell>
          <cell r="Y1287">
            <v>111.02359999999999</v>
          </cell>
          <cell r="Z1287" t="str">
            <v/>
          </cell>
          <cell r="AA1287">
            <v>2.65</v>
          </cell>
          <cell r="AB1287">
            <v>10</v>
          </cell>
          <cell r="AC1287">
            <v>13.7</v>
          </cell>
          <cell r="AD1287">
            <v>2.85</v>
          </cell>
          <cell r="AE1287">
            <v>1.45</v>
          </cell>
          <cell r="AF1287">
            <v>0.51</v>
          </cell>
          <cell r="AG1287">
            <v>3.87</v>
          </cell>
          <cell r="AH1287">
            <v>1.43</v>
          </cell>
          <cell r="AI1287">
            <v>41</v>
          </cell>
          <cell r="AJ1287">
            <v>46</v>
          </cell>
        </row>
        <row r="1288">
          <cell r="B1288" t="str">
            <v>C1189OnmyEC50</v>
          </cell>
          <cell r="C1288" t="str">
            <v>Sinley et al. 1974</v>
          </cell>
          <cell r="D1288">
            <v>1974</v>
          </cell>
          <cell r="E1288" t="str">
            <v>Oncorhynchus mykiss</v>
          </cell>
          <cell r="F1288" t="str">
            <v xml:space="preserve">Oncorhynchus </v>
          </cell>
          <cell r="G1288" t="str">
            <v>mykiss</v>
          </cell>
          <cell r="H1288"/>
          <cell r="I1288" t="str">
            <v>fish</v>
          </cell>
          <cell r="J1288" t="str">
            <v>fry</v>
          </cell>
          <cell r="K1288" t="str">
            <v>survival</v>
          </cell>
          <cell r="L1288" t="str">
            <v>EC50</v>
          </cell>
          <cell r="M1288" t="str">
            <v>Not indicated</v>
          </cell>
          <cell r="N1288"/>
          <cell r="O1288" t="str">
            <v>flow through</v>
          </cell>
          <cell r="P1288" t="str">
            <v>Chronic</v>
          </cell>
          <cell r="Q1288" t="str">
            <v>25-d</v>
          </cell>
          <cell r="R1288"/>
          <cell r="S1288" t="str">
            <v>T-Colorado</v>
          </cell>
          <cell r="T1288"/>
          <cell r="U1288">
            <v>12.7</v>
          </cell>
          <cell r="V1288">
            <v>6.8</v>
          </cell>
          <cell r="W1288" t="str">
            <v/>
          </cell>
          <cell r="X1288">
            <v>1178.7909999999999</v>
          </cell>
          <cell r="Y1288">
            <v>1162.287926</v>
          </cell>
          <cell r="Z1288" t="str">
            <v/>
          </cell>
          <cell r="AA1288">
            <v>1</v>
          </cell>
          <cell r="AB1288">
            <v>10</v>
          </cell>
          <cell r="AC1288">
            <v>6.9</v>
          </cell>
          <cell r="AD1288">
            <v>2.1</v>
          </cell>
          <cell r="AE1288">
            <v>3</v>
          </cell>
          <cell r="AF1288">
            <v>0.1</v>
          </cell>
          <cell r="AG1288">
            <v>30</v>
          </cell>
          <cell r="AH1288">
            <v>0.1</v>
          </cell>
          <cell r="AI1288">
            <v>25</v>
          </cell>
          <cell r="AJ1288">
            <v>25.877099999999999</v>
          </cell>
        </row>
        <row r="1289">
          <cell r="B1289" t="str">
            <v>C1190SafoEC50</v>
          </cell>
          <cell r="C1289" t="str">
            <v>Holcombe et al. 1979</v>
          </cell>
          <cell r="D1289">
            <v>1979</v>
          </cell>
          <cell r="E1289" t="str">
            <v>Salvelinus fontinalis</v>
          </cell>
          <cell r="F1289" t="str">
            <v xml:space="preserve">Salvelinus </v>
          </cell>
          <cell r="G1289" t="str">
            <v>fontinalis</v>
          </cell>
          <cell r="H1289"/>
          <cell r="I1289" t="str">
            <v>fish</v>
          </cell>
          <cell r="J1289" t="str">
            <v>life cycle</v>
          </cell>
          <cell r="K1289" t="str">
            <v>survival</v>
          </cell>
          <cell r="L1289" t="str">
            <v>EC50</v>
          </cell>
          <cell r="M1289" t="str">
            <v>ZnSO4</v>
          </cell>
          <cell r="N1289" t="str">
            <v>Total Zn in 2 week composite samples</v>
          </cell>
          <cell r="O1289" t="str">
            <v>flow through</v>
          </cell>
          <cell r="P1289" t="str">
            <v>Chronic</v>
          </cell>
          <cell r="Q1289" t="str">
            <v>3-generations</v>
          </cell>
          <cell r="R1289"/>
          <cell r="S1289" t="str">
            <v>N-Lake Superior water</v>
          </cell>
          <cell r="T1289"/>
          <cell r="U1289">
            <v>10</v>
          </cell>
          <cell r="V1289">
            <v>7.55</v>
          </cell>
          <cell r="W1289" t="str">
            <v/>
          </cell>
          <cell r="X1289">
            <v>2000</v>
          </cell>
          <cell r="Y1289">
            <v>1972</v>
          </cell>
          <cell r="Z1289" t="str">
            <v/>
          </cell>
          <cell r="AA1289">
            <v>2.65</v>
          </cell>
          <cell r="AB1289">
            <v>10</v>
          </cell>
          <cell r="AC1289">
            <v>13.422608695652199</v>
          </cell>
          <cell r="AD1289">
            <v>2.96086956521739</v>
          </cell>
          <cell r="AE1289">
            <v>1.28304347826087</v>
          </cell>
          <cell r="AF1289">
            <v>0.56256521739130405</v>
          </cell>
          <cell r="AG1289">
            <v>3.35565217391304</v>
          </cell>
          <cell r="AH1289">
            <v>1.18434782608696</v>
          </cell>
          <cell r="AI1289">
            <v>41.8</v>
          </cell>
          <cell r="AJ1289">
            <v>45.4</v>
          </cell>
        </row>
        <row r="1290">
          <cell r="B1290" t="str">
            <v>C1191CobaEC50</v>
          </cell>
          <cell r="C1290" t="str">
            <v>Woodling et al. 2002</v>
          </cell>
          <cell r="D1290">
            <v>2002</v>
          </cell>
          <cell r="E1290" t="str">
            <v>Cottus bairdi</v>
          </cell>
          <cell r="F1290" t="str">
            <v xml:space="preserve">Cottus </v>
          </cell>
          <cell r="G1290" t="str">
            <v>bairdi</v>
          </cell>
          <cell r="H1290"/>
          <cell r="I1290" t="str">
            <v>fish</v>
          </cell>
          <cell r="J1290" t="str">
            <v>early life stage</v>
          </cell>
          <cell r="K1290" t="str">
            <v>survival</v>
          </cell>
          <cell r="L1290" t="str">
            <v>EC50</v>
          </cell>
          <cell r="M1290" t="str">
            <v>ZnSO4</v>
          </cell>
          <cell r="N1290"/>
          <cell r="O1290" t="str">
            <v>flow through</v>
          </cell>
          <cell r="P1290" t="str">
            <v>Chronic</v>
          </cell>
          <cell r="Q1290" t="str">
            <v>30-d</v>
          </cell>
          <cell r="R1290"/>
          <cell r="S1290" t="str">
            <v>T-Fort Collins Dechlorinated</v>
          </cell>
          <cell r="T1290"/>
          <cell r="U1290">
            <v>11.8</v>
          </cell>
          <cell r="V1290">
            <v>7.56</v>
          </cell>
          <cell r="W1290" t="str">
            <v/>
          </cell>
          <cell r="X1290" t="str">
            <v/>
          </cell>
          <cell r="Y1290">
            <v>32</v>
          </cell>
          <cell r="Z1290" t="str">
            <v/>
          </cell>
          <cell r="AA1290">
            <v>1.9</v>
          </cell>
          <cell r="AB1290">
            <v>10</v>
          </cell>
          <cell r="AC1290">
            <v>15.712474895397518</v>
          </cell>
          <cell r="AD1290">
            <v>1.7458305439330521</v>
          </cell>
          <cell r="AE1290">
            <v>3.4916610878661043</v>
          </cell>
          <cell r="AF1290">
            <v>0.96990585774058558</v>
          </cell>
          <cell r="AG1290">
            <v>10.18401150627613</v>
          </cell>
          <cell r="AH1290">
            <v>3.0067081589958113</v>
          </cell>
          <cell r="AI1290">
            <v>35.9</v>
          </cell>
          <cell r="AJ1290">
            <v>46.3</v>
          </cell>
        </row>
        <row r="1291">
          <cell r="B1291" t="str">
            <v>C1192CobaEC50</v>
          </cell>
          <cell r="C1291" t="str">
            <v>Brinkman and Woodling 2005</v>
          </cell>
          <cell r="D1291">
            <v>2005</v>
          </cell>
          <cell r="E1291" t="str">
            <v>Cottus bairdi</v>
          </cell>
          <cell r="F1291" t="str">
            <v xml:space="preserve">Cottus </v>
          </cell>
          <cell r="G1291" t="str">
            <v>bairdi</v>
          </cell>
          <cell r="H1291"/>
          <cell r="I1291" t="str">
            <v>fish</v>
          </cell>
          <cell r="J1291" t="str">
            <v>early life stage</v>
          </cell>
          <cell r="K1291" t="str">
            <v>survival</v>
          </cell>
          <cell r="L1291" t="str">
            <v>EC50</v>
          </cell>
          <cell r="M1291" t="str">
            <v>ZnSO4</v>
          </cell>
          <cell r="N1291"/>
          <cell r="O1291" t="str">
            <v>flow through</v>
          </cell>
          <cell r="P1291" t="str">
            <v>Chronic</v>
          </cell>
          <cell r="Q1291" t="str">
            <v>30-d</v>
          </cell>
          <cell r="R1291"/>
          <cell r="S1291" t="str">
            <v>T-Fort Collins Dechlorinated+Well Water</v>
          </cell>
          <cell r="T1291"/>
          <cell r="U1291">
            <v>12.4</v>
          </cell>
          <cell r="V1291">
            <v>7.5</v>
          </cell>
          <cell r="W1291" t="str">
            <v/>
          </cell>
          <cell r="X1291" t="str">
            <v/>
          </cell>
          <cell r="Y1291">
            <v>266</v>
          </cell>
          <cell r="Z1291" t="str">
            <v/>
          </cell>
          <cell r="AA1291">
            <v>1.9</v>
          </cell>
          <cell r="AB1291">
            <v>10</v>
          </cell>
          <cell r="AC1291">
            <v>43.512465373961199</v>
          </cell>
          <cell r="AD1291">
            <v>10.984764542936301</v>
          </cell>
          <cell r="AE1291">
            <v>10.2737765466297</v>
          </cell>
          <cell r="AF1291">
            <v>0.74653739612188397</v>
          </cell>
          <cell r="AG1291">
            <v>49.591412742382303</v>
          </cell>
          <cell r="AH1291">
            <v>11.6957525392429</v>
          </cell>
          <cell r="AI1291">
            <v>110</v>
          </cell>
          <cell r="AJ1291">
            <v>154</v>
          </cell>
        </row>
        <row r="1292">
          <cell r="B1292" t="str">
            <v>C1193HyazEC10</v>
          </cell>
          <cell r="C1292" t="str">
            <v>Borgmann et al. 1993</v>
          </cell>
          <cell r="D1292">
            <v>1993</v>
          </cell>
          <cell r="E1292" t="str">
            <v>Hyalella azteca</v>
          </cell>
          <cell r="F1292" t="str">
            <v xml:space="preserve">Hyalella </v>
          </cell>
          <cell r="G1292" t="str">
            <v>azteca</v>
          </cell>
          <cell r="H1292"/>
          <cell r="I1292" t="str">
            <v>invertebrate</v>
          </cell>
          <cell r="J1292" t="str">
            <v>life cycle</v>
          </cell>
          <cell r="K1292" t="str">
            <v>reproduction</v>
          </cell>
          <cell r="L1292" t="str">
            <v>EC10</v>
          </cell>
          <cell r="M1292" t="str">
            <v>Not indicated</v>
          </cell>
          <cell r="N1292"/>
          <cell r="O1292" t="str">
            <v>renewal</v>
          </cell>
          <cell r="P1292" t="str">
            <v>Chronic</v>
          </cell>
          <cell r="Q1292" t="str">
            <v>10-wk</v>
          </cell>
          <cell r="R1292"/>
          <cell r="S1292" t="str">
            <v>T-Burlington</v>
          </cell>
          <cell r="T1292"/>
          <cell r="U1292">
            <v>25</v>
          </cell>
          <cell r="V1292">
            <v>8.3000000000000007</v>
          </cell>
          <cell r="W1292" t="str">
            <v/>
          </cell>
          <cell r="X1292">
            <v>87.9</v>
          </cell>
          <cell r="Y1292">
            <v>86.66940000000001</v>
          </cell>
          <cell r="Z1292" t="str">
            <v/>
          </cell>
          <cell r="AA1292">
            <v>0.9</v>
          </cell>
          <cell r="AB1292">
            <v>10</v>
          </cell>
          <cell r="AC1292">
            <v>36.700000000000003</v>
          </cell>
          <cell r="AD1292">
            <v>9.3000000000000007</v>
          </cell>
          <cell r="AE1292">
            <v>14</v>
          </cell>
          <cell r="AF1292">
            <v>1.6</v>
          </cell>
          <cell r="AG1292">
            <v>33</v>
          </cell>
          <cell r="AH1292">
            <v>27</v>
          </cell>
          <cell r="AI1292">
            <v>90</v>
          </cell>
          <cell r="AJ1292">
            <v>129.93729999999999</v>
          </cell>
        </row>
        <row r="1293">
          <cell r="B1293" t="str">
            <v>C1194HyazEC20</v>
          </cell>
          <cell r="C1293" t="str">
            <v>Borgmann et al. 1993</v>
          </cell>
          <cell r="D1293">
            <v>1993</v>
          </cell>
          <cell r="E1293" t="str">
            <v>Hyalella azteca</v>
          </cell>
          <cell r="F1293" t="str">
            <v xml:space="preserve">Hyalella </v>
          </cell>
          <cell r="G1293" t="str">
            <v>azteca</v>
          </cell>
          <cell r="H1293"/>
          <cell r="I1293" t="str">
            <v>invertebrate</v>
          </cell>
          <cell r="J1293" t="str">
            <v>life cycle</v>
          </cell>
          <cell r="K1293" t="str">
            <v>reproduction</v>
          </cell>
          <cell r="L1293" t="str">
            <v>EC20</v>
          </cell>
          <cell r="M1293" t="str">
            <v>Not indicated</v>
          </cell>
          <cell r="N1293"/>
          <cell r="O1293" t="str">
            <v>renewal</v>
          </cell>
          <cell r="P1293" t="str">
            <v>Chronic</v>
          </cell>
          <cell r="Q1293" t="str">
            <v>10-wk</v>
          </cell>
          <cell r="R1293"/>
          <cell r="S1293" t="str">
            <v>T-Burlington</v>
          </cell>
          <cell r="T1293"/>
          <cell r="U1293">
            <v>25</v>
          </cell>
          <cell r="V1293">
            <v>8.3000000000000007</v>
          </cell>
          <cell r="W1293" t="str">
            <v/>
          </cell>
          <cell r="X1293">
            <v>94.3</v>
          </cell>
          <cell r="Y1293">
            <v>92.979799999999997</v>
          </cell>
          <cell r="Z1293" t="str">
            <v/>
          </cell>
          <cell r="AA1293">
            <v>0.9</v>
          </cell>
          <cell r="AB1293">
            <v>10</v>
          </cell>
          <cell r="AC1293">
            <v>36.700000000000003</v>
          </cell>
          <cell r="AD1293">
            <v>9.3000000000000007</v>
          </cell>
          <cell r="AE1293">
            <v>14</v>
          </cell>
          <cell r="AF1293">
            <v>1.6</v>
          </cell>
          <cell r="AG1293">
            <v>33</v>
          </cell>
          <cell r="AH1293">
            <v>27</v>
          </cell>
          <cell r="AI1293">
            <v>90</v>
          </cell>
          <cell r="AJ1293">
            <v>129.93729999999999</v>
          </cell>
        </row>
        <row r="1294">
          <cell r="B1294" t="str">
            <v>C1195HyazEC50</v>
          </cell>
          <cell r="C1294" t="str">
            <v>Borgmann et al. 1993</v>
          </cell>
          <cell r="D1294">
            <v>1993</v>
          </cell>
          <cell r="E1294" t="str">
            <v>Hyalella azteca</v>
          </cell>
          <cell r="F1294" t="str">
            <v xml:space="preserve">Hyalella </v>
          </cell>
          <cell r="G1294" t="str">
            <v>azteca</v>
          </cell>
          <cell r="H1294"/>
          <cell r="I1294" t="str">
            <v>invertebrate</v>
          </cell>
          <cell r="J1294" t="str">
            <v>life cycle</v>
          </cell>
          <cell r="K1294" t="str">
            <v>reproduction</v>
          </cell>
          <cell r="L1294" t="str">
            <v>EC50</v>
          </cell>
          <cell r="M1294" t="str">
            <v>Not indicated</v>
          </cell>
          <cell r="N1294"/>
          <cell r="O1294" t="str">
            <v>renewal</v>
          </cell>
          <cell r="P1294" t="str">
            <v>Chronic</v>
          </cell>
          <cell r="Q1294" t="str">
            <v>10-wk</v>
          </cell>
          <cell r="R1294"/>
          <cell r="S1294" t="str">
            <v>T-Burlington</v>
          </cell>
          <cell r="T1294"/>
          <cell r="U1294">
            <v>25</v>
          </cell>
          <cell r="V1294">
            <v>8.3000000000000007</v>
          </cell>
          <cell r="W1294" t="str">
            <v/>
          </cell>
          <cell r="X1294">
            <v>106</v>
          </cell>
          <cell r="Y1294">
            <v>104.51600000000001</v>
          </cell>
          <cell r="Z1294" t="str">
            <v/>
          </cell>
          <cell r="AA1294">
            <v>0.9</v>
          </cell>
          <cell r="AB1294">
            <v>10</v>
          </cell>
          <cell r="AC1294">
            <v>36.700000000000003</v>
          </cell>
          <cell r="AD1294">
            <v>9.3000000000000007</v>
          </cell>
          <cell r="AE1294">
            <v>14</v>
          </cell>
          <cell r="AF1294">
            <v>1.6</v>
          </cell>
          <cell r="AG1294">
            <v>33</v>
          </cell>
          <cell r="AH1294">
            <v>27</v>
          </cell>
          <cell r="AI1294">
            <v>90</v>
          </cell>
          <cell r="AJ1294">
            <v>129.93729999999999</v>
          </cell>
        </row>
        <row r="1295">
          <cell r="B1295" t="str">
            <v>C1196HyazNOEC</v>
          </cell>
          <cell r="C1295" t="str">
            <v>Borgmann et al. 1993</v>
          </cell>
          <cell r="D1295">
            <v>1993</v>
          </cell>
          <cell r="E1295" t="str">
            <v>Hyalella azteca</v>
          </cell>
          <cell r="F1295" t="str">
            <v xml:space="preserve">Hyalella </v>
          </cell>
          <cell r="G1295" t="str">
            <v>azteca</v>
          </cell>
          <cell r="H1295"/>
          <cell r="I1295" t="str">
            <v>invertebrate</v>
          </cell>
          <cell r="J1295" t="str">
            <v>life cycle</v>
          </cell>
          <cell r="K1295" t="str">
            <v>reproduction</v>
          </cell>
          <cell r="L1295" t="str">
            <v>NOEC</v>
          </cell>
          <cell r="M1295" t="str">
            <v>Not indicated</v>
          </cell>
          <cell r="N1295"/>
          <cell r="O1295" t="str">
            <v>renewal</v>
          </cell>
          <cell r="P1295" t="str">
            <v>Chronic</v>
          </cell>
          <cell r="Q1295" t="str">
            <v>10-wk</v>
          </cell>
          <cell r="R1295"/>
          <cell r="S1295" t="str">
            <v>T-Burlington</v>
          </cell>
          <cell r="T1295"/>
          <cell r="U1295">
            <v>25</v>
          </cell>
          <cell r="V1295">
            <v>8.3000000000000007</v>
          </cell>
          <cell r="W1295" t="str">
            <v/>
          </cell>
          <cell r="X1295">
            <v>42.3</v>
          </cell>
          <cell r="Y1295">
            <v>41.707799999999999</v>
          </cell>
          <cell r="Z1295" t="str">
            <v/>
          </cell>
          <cell r="AA1295">
            <v>0.9</v>
          </cell>
          <cell r="AB1295">
            <v>10</v>
          </cell>
          <cell r="AC1295">
            <v>36.700000000000003</v>
          </cell>
          <cell r="AD1295">
            <v>9.3000000000000007</v>
          </cell>
          <cell r="AE1295">
            <v>14</v>
          </cell>
          <cell r="AF1295">
            <v>1.6</v>
          </cell>
          <cell r="AG1295">
            <v>33</v>
          </cell>
          <cell r="AH1295">
            <v>27</v>
          </cell>
          <cell r="AI1295">
            <v>90</v>
          </cell>
          <cell r="AJ1295">
            <v>129.93729999999999</v>
          </cell>
        </row>
        <row r="1296">
          <cell r="B1296" t="str">
            <v>C1197HyazEC10</v>
          </cell>
          <cell r="C1296" t="str">
            <v>Borgmann et al. 1993</v>
          </cell>
          <cell r="D1296">
            <v>1993</v>
          </cell>
          <cell r="E1296" t="str">
            <v>Hyalella azteca</v>
          </cell>
          <cell r="F1296" t="str">
            <v xml:space="preserve">Hyalella </v>
          </cell>
          <cell r="G1296" t="str">
            <v>azteca</v>
          </cell>
          <cell r="H1296"/>
          <cell r="I1296" t="str">
            <v>invertebrate</v>
          </cell>
          <cell r="J1296" t="str">
            <v>life cycle</v>
          </cell>
          <cell r="K1296" t="str">
            <v>survival</v>
          </cell>
          <cell r="L1296" t="str">
            <v>EC10</v>
          </cell>
          <cell r="M1296" t="str">
            <v>Not indicated</v>
          </cell>
          <cell r="N1296"/>
          <cell r="O1296" t="str">
            <v>renewal</v>
          </cell>
          <cell r="P1296" t="str">
            <v>Chronic</v>
          </cell>
          <cell r="Q1296" t="str">
            <v>10-wk</v>
          </cell>
          <cell r="R1296"/>
          <cell r="S1296" t="str">
            <v>T-Burlington</v>
          </cell>
          <cell r="T1296"/>
          <cell r="U1296">
            <v>25</v>
          </cell>
          <cell r="V1296">
            <v>8.3000000000000007</v>
          </cell>
          <cell r="W1296" t="str">
            <v/>
          </cell>
          <cell r="X1296">
            <v>74.5</v>
          </cell>
          <cell r="Y1296">
            <v>73.456999999999994</v>
          </cell>
          <cell r="Z1296" t="str">
            <v/>
          </cell>
          <cell r="AA1296">
            <v>0.9</v>
          </cell>
          <cell r="AB1296">
            <v>10</v>
          </cell>
          <cell r="AC1296">
            <v>36.700000000000003</v>
          </cell>
          <cell r="AD1296">
            <v>9.3000000000000007</v>
          </cell>
          <cell r="AE1296">
            <v>14</v>
          </cell>
          <cell r="AF1296">
            <v>1.6</v>
          </cell>
          <cell r="AG1296">
            <v>33</v>
          </cell>
          <cell r="AH1296">
            <v>27</v>
          </cell>
          <cell r="AI1296">
            <v>90</v>
          </cell>
          <cell r="AJ1296">
            <v>129.93729999999999</v>
          </cell>
        </row>
        <row r="1297">
          <cell r="B1297" t="str">
            <v>C1198HyazEC20</v>
          </cell>
          <cell r="C1297" t="str">
            <v>Borgmann et al. 1993</v>
          </cell>
          <cell r="D1297">
            <v>1993</v>
          </cell>
          <cell r="E1297" t="str">
            <v>Hyalella azteca</v>
          </cell>
          <cell r="F1297" t="str">
            <v xml:space="preserve">Hyalella </v>
          </cell>
          <cell r="G1297" t="str">
            <v>azteca</v>
          </cell>
          <cell r="H1297"/>
          <cell r="I1297" t="str">
            <v>invertebrate</v>
          </cell>
          <cell r="J1297" t="str">
            <v>life cycle</v>
          </cell>
          <cell r="K1297" t="str">
            <v>survival</v>
          </cell>
          <cell r="L1297" t="str">
            <v>EC20</v>
          </cell>
          <cell r="M1297" t="str">
            <v>Not indicated</v>
          </cell>
          <cell r="N1297"/>
          <cell r="O1297" t="str">
            <v>renewal</v>
          </cell>
          <cell r="P1297" t="str">
            <v>Chronic</v>
          </cell>
          <cell r="Q1297" t="str">
            <v>10-wk</v>
          </cell>
          <cell r="R1297"/>
          <cell r="S1297" t="str">
            <v>T-Burlington</v>
          </cell>
          <cell r="T1297"/>
          <cell r="U1297">
            <v>25</v>
          </cell>
          <cell r="V1297">
            <v>8.3000000000000007</v>
          </cell>
          <cell r="W1297" t="str">
            <v/>
          </cell>
          <cell r="X1297">
            <v>89.1</v>
          </cell>
          <cell r="Y1297">
            <v>87.852599999999995</v>
          </cell>
          <cell r="Z1297" t="str">
            <v/>
          </cell>
          <cell r="AA1297">
            <v>0.9</v>
          </cell>
          <cell r="AB1297">
            <v>10</v>
          </cell>
          <cell r="AC1297">
            <v>36.700000000000003</v>
          </cell>
          <cell r="AD1297">
            <v>9.3000000000000007</v>
          </cell>
          <cell r="AE1297">
            <v>14</v>
          </cell>
          <cell r="AF1297">
            <v>1.6</v>
          </cell>
          <cell r="AG1297">
            <v>33</v>
          </cell>
          <cell r="AH1297">
            <v>27</v>
          </cell>
          <cell r="AI1297">
            <v>90</v>
          </cell>
          <cell r="AJ1297">
            <v>129.93729999999999</v>
          </cell>
        </row>
        <row r="1298">
          <cell r="B1298" t="str">
            <v>C1199LasiEC20</v>
          </cell>
          <cell r="C1298" t="str">
            <v>Wang et al. 2010</v>
          </cell>
          <cell r="D1298">
            <v>2010</v>
          </cell>
          <cell r="E1298" t="str">
            <v>Lampsilis siliquoidea</v>
          </cell>
          <cell r="F1298" t="str">
            <v xml:space="preserve">Lampsilis </v>
          </cell>
          <cell r="G1298" t="str">
            <v>siliquoidea</v>
          </cell>
          <cell r="H1298"/>
          <cell r="I1298" t="str">
            <v>invertebrate</v>
          </cell>
          <cell r="J1298" t="str">
            <v>juveniles</v>
          </cell>
          <cell r="K1298" t="str">
            <v>biomass</v>
          </cell>
          <cell r="L1298" t="str">
            <v>EC20</v>
          </cell>
          <cell r="M1298" t="str">
            <v>Not indicated</v>
          </cell>
          <cell r="N1298"/>
          <cell r="O1298" t="str">
            <v>flow through</v>
          </cell>
          <cell r="P1298" t="str">
            <v>Chronic</v>
          </cell>
          <cell r="Q1298" t="str">
            <v>28-d</v>
          </cell>
          <cell r="R1298"/>
          <cell r="S1298" t="str">
            <v>W-Columbia</v>
          </cell>
          <cell r="T1298"/>
          <cell r="U1298">
            <v>20</v>
          </cell>
          <cell r="V1298">
            <v>8</v>
          </cell>
          <cell r="W1298" t="str">
            <v/>
          </cell>
          <cell r="X1298" t="str">
            <v/>
          </cell>
          <cell r="Y1298">
            <v>50</v>
          </cell>
          <cell r="Z1298" t="str">
            <v/>
          </cell>
          <cell r="AA1298">
            <v>0.5</v>
          </cell>
          <cell r="AB1298">
            <v>10</v>
          </cell>
          <cell r="AC1298">
            <v>7.9840716774514702</v>
          </cell>
          <cell r="AD1298">
            <v>6.9197911722828698</v>
          </cell>
          <cell r="AE1298">
            <v>15.0204081632653</v>
          </cell>
          <cell r="AF1298">
            <v>1.19800842589047</v>
          </cell>
          <cell r="AG1298">
            <v>46.499820574855001</v>
          </cell>
          <cell r="AH1298">
            <v>1.0877058598238201</v>
          </cell>
          <cell r="AI1298">
            <v>47</v>
          </cell>
          <cell r="AJ1298">
            <v>48</v>
          </cell>
        </row>
        <row r="1299">
          <cell r="B1299" t="str">
            <v>C1200LasiEC20</v>
          </cell>
          <cell r="C1299" t="str">
            <v>Wang et al. 2010</v>
          </cell>
          <cell r="D1299">
            <v>2010</v>
          </cell>
          <cell r="E1299" t="str">
            <v>Lampsilis siliquoidea</v>
          </cell>
          <cell r="F1299" t="str">
            <v xml:space="preserve">Lampsilis </v>
          </cell>
          <cell r="G1299" t="str">
            <v>siliquoidea</v>
          </cell>
          <cell r="H1299"/>
          <cell r="I1299" t="str">
            <v>invertebrate</v>
          </cell>
          <cell r="J1299" t="str">
            <v>juveniles</v>
          </cell>
          <cell r="K1299" t="str">
            <v>biomass</v>
          </cell>
          <cell r="L1299" t="str">
            <v>EC20</v>
          </cell>
          <cell r="M1299" t="str">
            <v>Not indicated</v>
          </cell>
          <cell r="N1299"/>
          <cell r="O1299" t="str">
            <v>flow through</v>
          </cell>
          <cell r="P1299" t="str">
            <v>Chronic</v>
          </cell>
          <cell r="Q1299" t="str">
            <v>28-d</v>
          </cell>
          <cell r="R1299"/>
          <cell r="S1299" t="str">
            <v>W-Columbia</v>
          </cell>
          <cell r="T1299"/>
          <cell r="U1299">
            <v>20</v>
          </cell>
          <cell r="V1299">
            <v>7.8</v>
          </cell>
          <cell r="W1299" t="str">
            <v/>
          </cell>
          <cell r="X1299" t="str">
            <v/>
          </cell>
          <cell r="Y1299">
            <v>73</v>
          </cell>
          <cell r="Z1299" t="str">
            <v/>
          </cell>
          <cell r="AA1299">
            <v>0.5</v>
          </cell>
          <cell r="AB1299">
            <v>10</v>
          </cell>
          <cell r="AC1299">
            <v>8.1504065040650495</v>
          </cell>
          <cell r="AD1299">
            <v>7.0639534883720998</v>
          </cell>
          <cell r="AE1299">
            <v>15.3333333333333</v>
          </cell>
          <cell r="AF1299">
            <v>1.22296693476319</v>
          </cell>
          <cell r="AG1299">
            <v>47.468566836831101</v>
          </cell>
          <cell r="AH1299">
            <v>1.11036639857015</v>
          </cell>
          <cell r="AI1299">
            <v>41</v>
          </cell>
          <cell r="AJ1299">
            <v>49</v>
          </cell>
        </row>
        <row r="1300">
          <cell r="B1300" t="str">
            <v>C1201CobaEC50</v>
          </cell>
          <cell r="C1300" t="str">
            <v>Besser et al. 2007</v>
          </cell>
          <cell r="D1300">
            <v>2007</v>
          </cell>
          <cell r="E1300" t="str">
            <v>Cottus bairdi</v>
          </cell>
          <cell r="F1300" t="str">
            <v xml:space="preserve">Cottus </v>
          </cell>
          <cell r="G1300" t="str">
            <v>bairdi</v>
          </cell>
          <cell r="H1300"/>
          <cell r="I1300" t="str">
            <v>fish</v>
          </cell>
          <cell r="J1300" t="str">
            <v>early life stage</v>
          </cell>
          <cell r="K1300" t="str">
            <v>survival</v>
          </cell>
          <cell r="L1300" t="str">
            <v>EC50</v>
          </cell>
          <cell r="M1300" t="str">
            <v>ZnSO4</v>
          </cell>
          <cell r="N1300"/>
          <cell r="O1300" t="str">
            <v>flow through</v>
          </cell>
          <cell r="P1300" t="str">
            <v>Chronic</v>
          </cell>
          <cell r="Q1300" t="str">
            <v>28-d</v>
          </cell>
          <cell r="R1300" t="str">
            <v>Fed</v>
          </cell>
          <cell r="S1300" t="str">
            <v>W-Columbia; diluted</v>
          </cell>
          <cell r="T1300"/>
          <cell r="U1300">
            <v>19</v>
          </cell>
          <cell r="V1300">
            <v>8.2100000000000009</v>
          </cell>
          <cell r="W1300" t="str">
            <v/>
          </cell>
          <cell r="X1300" t="str">
            <v/>
          </cell>
          <cell r="Y1300">
            <v>75</v>
          </cell>
          <cell r="Z1300" t="str">
            <v/>
          </cell>
          <cell r="AA1300">
            <v>0.5</v>
          </cell>
          <cell r="AB1300">
            <v>10</v>
          </cell>
          <cell r="AC1300">
            <v>25</v>
          </cell>
          <cell r="AD1300">
            <v>8</v>
          </cell>
          <cell r="AE1300">
            <v>8.3000000000000007</v>
          </cell>
          <cell r="AF1300">
            <v>1</v>
          </cell>
          <cell r="AG1300">
            <v>18</v>
          </cell>
          <cell r="AH1300">
            <v>9</v>
          </cell>
          <cell r="AI1300">
            <v>91</v>
          </cell>
          <cell r="AJ1300">
            <v>102</v>
          </cell>
        </row>
        <row r="1301">
          <cell r="B1301" t="str">
            <v>C1202CobaEC50</v>
          </cell>
          <cell r="C1301" t="str">
            <v>Besser et al. 2007</v>
          </cell>
          <cell r="D1301">
            <v>2007</v>
          </cell>
          <cell r="E1301" t="str">
            <v>Cottus bairdi</v>
          </cell>
          <cell r="F1301" t="str">
            <v xml:space="preserve">Cottus </v>
          </cell>
          <cell r="G1301" t="str">
            <v>bairdi</v>
          </cell>
          <cell r="H1301"/>
          <cell r="I1301" t="str">
            <v>fish</v>
          </cell>
          <cell r="J1301" t="str">
            <v>early life stage</v>
          </cell>
          <cell r="K1301" t="str">
            <v>growth</v>
          </cell>
          <cell r="L1301" t="str">
            <v>EC50</v>
          </cell>
          <cell r="M1301" t="str">
            <v>ZnSO4</v>
          </cell>
          <cell r="N1301"/>
          <cell r="O1301" t="str">
            <v>flow through</v>
          </cell>
          <cell r="P1301" t="str">
            <v>Chronic</v>
          </cell>
          <cell r="Q1301" t="str">
            <v>28-d</v>
          </cell>
          <cell r="R1301" t="str">
            <v>Fed</v>
          </cell>
          <cell r="S1301" t="str">
            <v>W-Columbia; diluted</v>
          </cell>
          <cell r="T1301"/>
          <cell r="U1301">
            <v>19</v>
          </cell>
          <cell r="V1301">
            <v>8.2100000000000009</v>
          </cell>
          <cell r="W1301" t="str">
            <v/>
          </cell>
          <cell r="X1301" t="str">
            <v/>
          </cell>
          <cell r="Y1301">
            <v>75</v>
          </cell>
          <cell r="Z1301" t="str">
            <v/>
          </cell>
          <cell r="AA1301">
            <v>0.5</v>
          </cell>
          <cell r="AB1301">
            <v>10</v>
          </cell>
          <cell r="AC1301">
            <v>25</v>
          </cell>
          <cell r="AD1301">
            <v>8</v>
          </cell>
          <cell r="AE1301">
            <v>8.3000000000000007</v>
          </cell>
          <cell r="AF1301">
            <v>1</v>
          </cell>
          <cell r="AG1301">
            <v>18</v>
          </cell>
          <cell r="AH1301">
            <v>9</v>
          </cell>
          <cell r="AI1301">
            <v>91</v>
          </cell>
          <cell r="AJ1301">
            <v>102</v>
          </cell>
        </row>
        <row r="1302">
          <cell r="B1302" t="str">
            <v>C1203CobaEC20</v>
          </cell>
          <cell r="C1302" t="str">
            <v>Besser et al. 2007</v>
          </cell>
          <cell r="D1302">
            <v>2007</v>
          </cell>
          <cell r="E1302" t="str">
            <v>Cottus bairdi</v>
          </cell>
          <cell r="F1302" t="str">
            <v xml:space="preserve">Cottus </v>
          </cell>
          <cell r="G1302" t="str">
            <v>bairdi</v>
          </cell>
          <cell r="H1302"/>
          <cell r="I1302" t="str">
            <v>fish</v>
          </cell>
          <cell r="J1302" t="str">
            <v>early life stage</v>
          </cell>
          <cell r="K1302" t="str">
            <v>growth</v>
          </cell>
          <cell r="L1302" t="str">
            <v>EC20</v>
          </cell>
          <cell r="M1302" t="str">
            <v>ZnSO4</v>
          </cell>
          <cell r="N1302"/>
          <cell r="O1302" t="str">
            <v>flow through</v>
          </cell>
          <cell r="P1302" t="str">
            <v>Chronic</v>
          </cell>
          <cell r="Q1302" t="str">
            <v>28-d</v>
          </cell>
          <cell r="R1302" t="str">
            <v>Fed</v>
          </cell>
          <cell r="S1302" t="str">
            <v>W-Columbia; diluted</v>
          </cell>
          <cell r="T1302"/>
          <cell r="U1302">
            <v>19</v>
          </cell>
          <cell r="V1302">
            <v>8.2100000000000009</v>
          </cell>
          <cell r="W1302" t="str">
            <v/>
          </cell>
          <cell r="X1302" t="str">
            <v/>
          </cell>
          <cell r="Y1302">
            <v>60</v>
          </cell>
          <cell r="Z1302" t="str">
            <v/>
          </cell>
          <cell r="AA1302">
            <v>0.5</v>
          </cell>
          <cell r="AB1302">
            <v>10</v>
          </cell>
          <cell r="AC1302">
            <v>25</v>
          </cell>
          <cell r="AD1302">
            <v>8</v>
          </cell>
          <cell r="AE1302">
            <v>8.3000000000000007</v>
          </cell>
          <cell r="AF1302">
            <v>1</v>
          </cell>
          <cell r="AG1302">
            <v>18</v>
          </cell>
          <cell r="AH1302">
            <v>9</v>
          </cell>
          <cell r="AI1302">
            <v>91</v>
          </cell>
          <cell r="AJ1302">
            <v>102</v>
          </cell>
        </row>
        <row r="1303">
          <cell r="B1303" t="str">
            <v>C1204OnmyEC20</v>
          </cell>
          <cell r="C1303" t="str">
            <v>Wang et al. 2014</v>
          </cell>
          <cell r="D1303">
            <v>2014</v>
          </cell>
          <cell r="E1303" t="str">
            <v>Oncorhynchus mykiss</v>
          </cell>
          <cell r="F1303" t="str">
            <v xml:space="preserve">Oncorhynchus </v>
          </cell>
          <cell r="G1303" t="str">
            <v>mykiss</v>
          </cell>
          <cell r="H1303"/>
          <cell r="I1303" t="str">
            <v>fish</v>
          </cell>
          <cell r="J1303" t="str">
            <v>1 dph</v>
          </cell>
          <cell r="K1303" t="str">
            <v>biomass</v>
          </cell>
          <cell r="L1303" t="str">
            <v>EC20</v>
          </cell>
          <cell r="M1303" t="str">
            <v>Not indicated</v>
          </cell>
          <cell r="N1303"/>
          <cell r="O1303" t="str">
            <v>flow through</v>
          </cell>
          <cell r="P1303" t="str">
            <v>Chronic</v>
          </cell>
          <cell r="Q1303" t="str">
            <v>21-d</v>
          </cell>
          <cell r="R1303"/>
          <cell r="S1303" t="str">
            <v>W-Columbia; diluted</v>
          </cell>
          <cell r="T1303"/>
          <cell r="U1303">
            <v>12</v>
          </cell>
          <cell r="V1303">
            <v>8</v>
          </cell>
          <cell r="W1303" t="str">
            <v/>
          </cell>
          <cell r="X1303" t="str">
            <v/>
          </cell>
          <cell r="Y1303">
            <v>753</v>
          </cell>
          <cell r="Z1303" t="str">
            <v/>
          </cell>
          <cell r="AA1303">
            <v>0.4</v>
          </cell>
          <cell r="AB1303">
            <v>10</v>
          </cell>
          <cell r="AC1303">
            <v>26.5</v>
          </cell>
          <cell r="AD1303">
            <v>8.9499999999999993</v>
          </cell>
          <cell r="AE1303">
            <v>9.25</v>
          </cell>
          <cell r="AF1303">
            <v>0.9</v>
          </cell>
          <cell r="AG1303">
            <v>18</v>
          </cell>
          <cell r="AH1303">
            <v>11</v>
          </cell>
          <cell r="AI1303">
            <v>90</v>
          </cell>
          <cell r="AJ1303">
            <v>100</v>
          </cell>
        </row>
        <row r="1304">
          <cell r="B1304" t="str">
            <v>C1205OnmyEC20</v>
          </cell>
          <cell r="C1304" t="str">
            <v>Wang et al. 2014</v>
          </cell>
          <cell r="D1304">
            <v>2014</v>
          </cell>
          <cell r="E1304" t="str">
            <v>Oncorhynchus mykiss</v>
          </cell>
          <cell r="F1304" t="str">
            <v xml:space="preserve">Oncorhynchus </v>
          </cell>
          <cell r="G1304" t="str">
            <v>mykiss</v>
          </cell>
          <cell r="H1304"/>
          <cell r="I1304" t="str">
            <v>fish</v>
          </cell>
          <cell r="J1304" t="str">
            <v>1 dph</v>
          </cell>
          <cell r="K1304" t="str">
            <v>biomass</v>
          </cell>
          <cell r="L1304" t="str">
            <v>EC20</v>
          </cell>
          <cell r="M1304" t="str">
            <v>Not indicated</v>
          </cell>
          <cell r="N1304"/>
          <cell r="O1304" t="str">
            <v>flow through</v>
          </cell>
          <cell r="P1304" t="str">
            <v>Chronic</v>
          </cell>
          <cell r="Q1304" t="str">
            <v>52-d</v>
          </cell>
          <cell r="R1304"/>
          <cell r="S1304" t="str">
            <v>W-Columbia; diluted</v>
          </cell>
          <cell r="T1304"/>
          <cell r="U1304">
            <v>12</v>
          </cell>
          <cell r="V1304">
            <v>8</v>
          </cell>
          <cell r="W1304" t="str">
            <v/>
          </cell>
          <cell r="X1304" t="str">
            <v/>
          </cell>
          <cell r="Y1304">
            <v>755</v>
          </cell>
          <cell r="Z1304" t="str">
            <v/>
          </cell>
          <cell r="AA1304">
            <v>0.4</v>
          </cell>
          <cell r="AB1304">
            <v>10</v>
          </cell>
          <cell r="AC1304">
            <v>26.5</v>
          </cell>
          <cell r="AD1304">
            <v>8.9499999999999993</v>
          </cell>
          <cell r="AE1304">
            <v>9.25</v>
          </cell>
          <cell r="AF1304">
            <v>0.9</v>
          </cell>
          <cell r="AG1304">
            <v>18</v>
          </cell>
          <cell r="AH1304">
            <v>11</v>
          </cell>
          <cell r="AI1304">
            <v>90</v>
          </cell>
          <cell r="AJ1304">
            <v>100</v>
          </cell>
        </row>
        <row r="1305">
          <cell r="B1305" t="str">
            <v>C1206OnmyEC20</v>
          </cell>
          <cell r="C1305" t="str">
            <v>Wang et al. 2014</v>
          </cell>
          <cell r="D1305">
            <v>2014</v>
          </cell>
          <cell r="E1305" t="str">
            <v>Oncorhynchus mykiss</v>
          </cell>
          <cell r="F1305" t="str">
            <v xml:space="preserve">Oncorhynchus </v>
          </cell>
          <cell r="G1305" t="str">
            <v>mykiss</v>
          </cell>
          <cell r="H1305"/>
          <cell r="I1305" t="str">
            <v>fish</v>
          </cell>
          <cell r="J1305" t="str">
            <v>26 dph</v>
          </cell>
          <cell r="K1305" t="str">
            <v>survival</v>
          </cell>
          <cell r="L1305" t="str">
            <v>EC20</v>
          </cell>
          <cell r="M1305" t="str">
            <v>Not indicated</v>
          </cell>
          <cell r="N1305"/>
          <cell r="O1305" t="str">
            <v>flow through</v>
          </cell>
          <cell r="P1305" t="str">
            <v>Chronic</v>
          </cell>
          <cell r="Q1305" t="str">
            <v>28-d</v>
          </cell>
          <cell r="R1305"/>
          <cell r="S1305" t="str">
            <v>W-Columbia; diluted</v>
          </cell>
          <cell r="T1305"/>
          <cell r="U1305">
            <v>12</v>
          </cell>
          <cell r="V1305">
            <v>8</v>
          </cell>
          <cell r="W1305" t="str">
            <v/>
          </cell>
          <cell r="X1305" t="str">
            <v/>
          </cell>
          <cell r="Y1305">
            <v>169</v>
          </cell>
          <cell r="Z1305" t="str">
            <v/>
          </cell>
          <cell r="AA1305">
            <v>0.4</v>
          </cell>
          <cell r="AB1305">
            <v>10</v>
          </cell>
          <cell r="AC1305">
            <v>26.5</v>
          </cell>
          <cell r="AD1305">
            <v>8.9499999999999993</v>
          </cell>
          <cell r="AE1305">
            <v>9.25</v>
          </cell>
          <cell r="AF1305">
            <v>0.9</v>
          </cell>
          <cell r="AG1305">
            <v>18</v>
          </cell>
          <cell r="AH1305">
            <v>11</v>
          </cell>
          <cell r="AI1305">
            <v>90</v>
          </cell>
          <cell r="AJ1305">
            <v>100</v>
          </cell>
        </row>
        <row r="1306">
          <cell r="B1306" t="str">
            <v>C2489OnmyEC10</v>
          </cell>
          <cell r="C1306" t="str">
            <v>Brinkman and Hansen 2004</v>
          </cell>
          <cell r="D1306">
            <v>2004</v>
          </cell>
          <cell r="E1306" t="str">
            <v>Oncorhynchus mykiss</v>
          </cell>
          <cell r="F1306" t="str">
            <v xml:space="preserve">Oncorhynchus </v>
          </cell>
          <cell r="G1306" t="str">
            <v>mykiss</v>
          </cell>
          <cell r="H1306"/>
          <cell r="I1306" t="str">
            <v>fish</v>
          </cell>
          <cell r="J1306" t="str">
            <v>fry</v>
          </cell>
          <cell r="K1306" t="str">
            <v>biomass</v>
          </cell>
          <cell r="L1306" t="str">
            <v>EC10</v>
          </cell>
          <cell r="M1306" t="str">
            <v>ZnSO4</v>
          </cell>
          <cell r="N1306" t="str">
            <v>Measured - weekly</v>
          </cell>
          <cell r="O1306" t="str">
            <v>flow through</v>
          </cell>
          <cell r="P1306" t="str">
            <v>Chronic</v>
          </cell>
          <cell r="Q1306" t="str">
            <v>30-d</v>
          </cell>
          <cell r="R1306" t="str">
            <v>trout food - 4 times per day for 3% body weight</v>
          </cell>
          <cell r="S1306" t="str">
            <v>T+RO-dechlorinated Fort Collins water mixed with RO water</v>
          </cell>
          <cell r="T1306" t="str">
            <v>MLR</v>
          </cell>
          <cell r="U1306">
            <v>12.2</v>
          </cell>
          <cell r="V1306">
            <v>7.35</v>
          </cell>
          <cell r="W1306" t="str">
            <v/>
          </cell>
          <cell r="X1306" t="str">
            <v/>
          </cell>
          <cell r="Y1306">
            <v>94.3</v>
          </cell>
          <cell r="Z1306" t="str">
            <v/>
          </cell>
          <cell r="AA1306">
            <v>1.7</v>
          </cell>
          <cell r="AB1306">
            <v>10</v>
          </cell>
          <cell r="AC1306">
            <v>11.963326226012793</v>
          </cell>
          <cell r="AD1306">
            <v>0.84946695095948832</v>
          </cell>
          <cell r="AE1306">
            <v>1.4157782515991473</v>
          </cell>
          <cell r="AF1306">
            <v>0.42473347547974416</v>
          </cell>
          <cell r="AG1306">
            <v>8.7070362473347558</v>
          </cell>
          <cell r="AH1306">
            <v>1.6989339019189766</v>
          </cell>
          <cell r="AI1306">
            <v>19.5</v>
          </cell>
          <cell r="AJ1306">
            <v>33.200000000000003</v>
          </cell>
        </row>
        <row r="1307">
          <cell r="B1307" t="str">
            <v>C1207OnmyEC20</v>
          </cell>
          <cell r="C1307" t="str">
            <v>Brinkman and Hansen 2004</v>
          </cell>
          <cell r="D1307">
            <v>2004</v>
          </cell>
          <cell r="E1307" t="str">
            <v>Oncorhynchus mykiss</v>
          </cell>
          <cell r="F1307" t="str">
            <v xml:space="preserve">Oncorhynchus </v>
          </cell>
          <cell r="G1307" t="str">
            <v>mykiss</v>
          </cell>
          <cell r="H1307"/>
          <cell r="I1307" t="str">
            <v>fish</v>
          </cell>
          <cell r="J1307" t="str">
            <v>fry</v>
          </cell>
          <cell r="K1307" t="str">
            <v>biomass</v>
          </cell>
          <cell r="L1307" t="str">
            <v>EC20</v>
          </cell>
          <cell r="M1307" t="str">
            <v>ZnSO4</v>
          </cell>
          <cell r="N1307" t="str">
            <v>Measured - weekly</v>
          </cell>
          <cell r="O1307" t="str">
            <v>flow through</v>
          </cell>
          <cell r="P1307" t="str">
            <v>Chronic</v>
          </cell>
          <cell r="Q1307" t="str">
            <v>30-d</v>
          </cell>
          <cell r="R1307" t="str">
            <v>trout food - 4 times per day for 3% body weight</v>
          </cell>
          <cell r="S1307" t="str">
            <v>T+RO-dechlorinated Fort Collins water mixed with RO water</v>
          </cell>
          <cell r="T1307" t="str">
            <v>MLR</v>
          </cell>
          <cell r="U1307">
            <v>12.2</v>
          </cell>
          <cell r="V1307">
            <v>7.35</v>
          </cell>
          <cell r="W1307" t="str">
            <v/>
          </cell>
          <cell r="X1307" t="str">
            <v/>
          </cell>
          <cell r="Y1307">
            <v>113.3</v>
          </cell>
          <cell r="Z1307" t="str">
            <v/>
          </cell>
          <cell r="AA1307">
            <v>1.7</v>
          </cell>
          <cell r="AB1307">
            <v>10</v>
          </cell>
          <cell r="AC1307">
            <v>11.963326226012793</v>
          </cell>
          <cell r="AD1307">
            <v>0.84946695095948832</v>
          </cell>
          <cell r="AE1307">
            <v>1.4157782515991473</v>
          </cell>
          <cell r="AF1307">
            <v>0.42473347547974416</v>
          </cell>
          <cell r="AG1307">
            <v>8.7070362473347558</v>
          </cell>
          <cell r="AH1307">
            <v>1.6989339019189766</v>
          </cell>
          <cell r="AI1307">
            <v>19.5</v>
          </cell>
          <cell r="AJ1307">
            <v>33.200000000000003</v>
          </cell>
        </row>
        <row r="1308">
          <cell r="B1308" t="str">
            <v>C1208OnmyEC50</v>
          </cell>
          <cell r="C1308" t="str">
            <v>Brinkman and Hansen 2004</v>
          </cell>
          <cell r="D1308">
            <v>2004</v>
          </cell>
          <cell r="E1308" t="str">
            <v>Oncorhynchus mykiss</v>
          </cell>
          <cell r="F1308" t="str">
            <v xml:space="preserve">Oncorhynchus </v>
          </cell>
          <cell r="G1308" t="str">
            <v>mykiss</v>
          </cell>
          <cell r="H1308"/>
          <cell r="I1308" t="str">
            <v>fish</v>
          </cell>
          <cell r="J1308" t="str">
            <v>fry</v>
          </cell>
          <cell r="K1308" t="str">
            <v>biomass</v>
          </cell>
          <cell r="L1308" t="str">
            <v>EC50</v>
          </cell>
          <cell r="M1308" t="str">
            <v>ZnSO4</v>
          </cell>
          <cell r="N1308" t="str">
            <v>Measured - weekly</v>
          </cell>
          <cell r="O1308" t="str">
            <v>flow through</v>
          </cell>
          <cell r="P1308" t="str">
            <v>Chronic</v>
          </cell>
          <cell r="Q1308" t="str">
            <v>30-d</v>
          </cell>
          <cell r="R1308" t="str">
            <v>trout food - 4 times per day for 3% body weight</v>
          </cell>
          <cell r="S1308" t="str">
            <v>T+RO-dechlorinated Fort Collins water mixed with RO water</v>
          </cell>
          <cell r="T1308" t="str">
            <v>MLR</v>
          </cell>
          <cell r="U1308">
            <v>12.2</v>
          </cell>
          <cell r="V1308">
            <v>7.35</v>
          </cell>
          <cell r="W1308" t="str">
            <v/>
          </cell>
          <cell r="X1308" t="str">
            <v/>
          </cell>
          <cell r="Y1308">
            <v>163.1</v>
          </cell>
          <cell r="Z1308" t="str">
            <v/>
          </cell>
          <cell r="AA1308">
            <v>1.7</v>
          </cell>
          <cell r="AB1308">
            <v>10</v>
          </cell>
          <cell r="AC1308">
            <v>11.963326226012793</v>
          </cell>
          <cell r="AD1308">
            <v>0.84946695095948832</v>
          </cell>
          <cell r="AE1308">
            <v>1.4157782515991473</v>
          </cell>
          <cell r="AF1308">
            <v>0.42473347547974416</v>
          </cell>
          <cell r="AG1308">
            <v>8.7070362473347558</v>
          </cell>
          <cell r="AH1308">
            <v>1.6989339019189766</v>
          </cell>
          <cell r="AI1308">
            <v>19.5</v>
          </cell>
          <cell r="AJ1308">
            <v>33.200000000000003</v>
          </cell>
        </row>
        <row r="1309">
          <cell r="B1309" t="str">
            <v>C1209OnmyMATC</v>
          </cell>
          <cell r="C1309" t="str">
            <v>Brinkman and Hansen 2004</v>
          </cell>
          <cell r="D1309">
            <v>2004</v>
          </cell>
          <cell r="E1309" t="str">
            <v>Oncorhynchus mykiss</v>
          </cell>
          <cell r="F1309" t="str">
            <v xml:space="preserve">Oncorhynchus </v>
          </cell>
          <cell r="G1309" t="str">
            <v>mykiss</v>
          </cell>
          <cell r="H1309"/>
          <cell r="I1309" t="str">
            <v>fish</v>
          </cell>
          <cell r="J1309" t="str">
            <v>fry</v>
          </cell>
          <cell r="K1309" t="str">
            <v>biomass</v>
          </cell>
          <cell r="L1309" t="str">
            <v>MATC</v>
          </cell>
          <cell r="M1309" t="str">
            <v>ZnSO4</v>
          </cell>
          <cell r="N1309" t="str">
            <v>Measured - weekly</v>
          </cell>
          <cell r="O1309" t="str">
            <v>flow through</v>
          </cell>
          <cell r="P1309" t="str">
            <v>Chronic</v>
          </cell>
          <cell r="Q1309" t="str">
            <v>30-d</v>
          </cell>
          <cell r="R1309" t="str">
            <v>trout food - 4 times per day for 3% body weight</v>
          </cell>
          <cell r="S1309" t="str">
            <v>T+RO-dechlorinated Fort Collins water mixed with RO water</v>
          </cell>
          <cell r="T1309"/>
          <cell r="U1309">
            <v>12.2</v>
          </cell>
          <cell r="V1309">
            <v>7.35</v>
          </cell>
          <cell r="W1309" t="str">
            <v/>
          </cell>
          <cell r="X1309" t="str">
            <v/>
          </cell>
          <cell r="Y1309">
            <v>125</v>
          </cell>
          <cell r="Z1309" t="str">
            <v/>
          </cell>
          <cell r="AA1309">
            <v>1.7</v>
          </cell>
          <cell r="AB1309">
            <v>10</v>
          </cell>
          <cell r="AC1309">
            <v>11.963326226012793</v>
          </cell>
          <cell r="AD1309">
            <v>0.84946695095948832</v>
          </cell>
          <cell r="AE1309">
            <v>1.4157782515991473</v>
          </cell>
          <cell r="AF1309">
            <v>0.42473347547974416</v>
          </cell>
          <cell r="AG1309">
            <v>8.7070362473347558</v>
          </cell>
          <cell r="AH1309">
            <v>1.6989339019189766</v>
          </cell>
          <cell r="AI1309">
            <v>19.5</v>
          </cell>
          <cell r="AJ1309">
            <v>33.200000000000003</v>
          </cell>
        </row>
        <row r="1310">
          <cell r="B1310" t="str">
            <v>C1210OnmyNOEC</v>
          </cell>
          <cell r="C1310" t="str">
            <v>Brinkman and Hansen 2004</v>
          </cell>
          <cell r="D1310">
            <v>2004</v>
          </cell>
          <cell r="E1310" t="str">
            <v>Oncorhynchus mykiss</v>
          </cell>
          <cell r="F1310" t="str">
            <v xml:space="preserve">Oncorhynchus </v>
          </cell>
          <cell r="G1310" t="str">
            <v>mykiss</v>
          </cell>
          <cell r="H1310"/>
          <cell r="I1310" t="str">
            <v>fish</v>
          </cell>
          <cell r="J1310" t="str">
            <v>fry</v>
          </cell>
          <cell r="K1310" t="str">
            <v>biomass</v>
          </cell>
          <cell r="L1310" t="str">
            <v>NOEC</v>
          </cell>
          <cell r="M1310" t="str">
            <v>ZnSO4</v>
          </cell>
          <cell r="N1310" t="str">
            <v>Measured - weekly</v>
          </cell>
          <cell r="O1310" t="str">
            <v>flow through</v>
          </cell>
          <cell r="P1310" t="str">
            <v>Chronic</v>
          </cell>
          <cell r="Q1310" t="str">
            <v>30-d</v>
          </cell>
          <cell r="R1310" t="str">
            <v>trout food - 4 times per day for 3% body weight</v>
          </cell>
          <cell r="S1310" t="str">
            <v>T+RO-dechlorinated Fort Collins water mixed with RO water</v>
          </cell>
          <cell r="T1310"/>
          <cell r="U1310">
            <v>12.2</v>
          </cell>
          <cell r="V1310">
            <v>7.35</v>
          </cell>
          <cell r="W1310" t="str">
            <v/>
          </cell>
          <cell r="X1310" t="str">
            <v/>
          </cell>
          <cell r="Y1310">
            <v>104</v>
          </cell>
          <cell r="Z1310" t="str">
            <v/>
          </cell>
          <cell r="AA1310">
            <v>1.7</v>
          </cell>
          <cell r="AB1310">
            <v>10</v>
          </cell>
          <cell r="AC1310">
            <v>11.963326226012793</v>
          </cell>
          <cell r="AD1310">
            <v>0.84946695095948832</v>
          </cell>
          <cell r="AE1310">
            <v>1.4157782515991473</v>
          </cell>
          <cell r="AF1310">
            <v>0.42473347547974416</v>
          </cell>
          <cell r="AG1310">
            <v>8.7070362473347558</v>
          </cell>
          <cell r="AH1310">
            <v>1.6989339019189766</v>
          </cell>
          <cell r="AI1310">
            <v>19.5</v>
          </cell>
          <cell r="AJ1310">
            <v>33.200000000000003</v>
          </cell>
        </row>
        <row r="1311">
          <cell r="B1311" t="str">
            <v>C1211OnmyLOEC</v>
          </cell>
          <cell r="C1311" t="str">
            <v>Brinkman and Hansen 2004</v>
          </cell>
          <cell r="D1311">
            <v>2004</v>
          </cell>
          <cell r="E1311" t="str">
            <v>Oncorhynchus mykiss</v>
          </cell>
          <cell r="F1311" t="str">
            <v xml:space="preserve">Oncorhynchus </v>
          </cell>
          <cell r="G1311" t="str">
            <v>mykiss</v>
          </cell>
          <cell r="H1311"/>
          <cell r="I1311" t="str">
            <v>fish</v>
          </cell>
          <cell r="J1311" t="str">
            <v>fry</v>
          </cell>
          <cell r="K1311" t="str">
            <v>biomass</v>
          </cell>
          <cell r="L1311" t="str">
            <v>LOEC</v>
          </cell>
          <cell r="M1311" t="str">
            <v>ZnSO4</v>
          </cell>
          <cell r="N1311" t="str">
            <v>Measured - weekly</v>
          </cell>
          <cell r="O1311" t="str">
            <v>flow through</v>
          </cell>
          <cell r="P1311" t="str">
            <v>Chronic</v>
          </cell>
          <cell r="Q1311" t="str">
            <v>30-d</v>
          </cell>
          <cell r="R1311" t="str">
            <v>trout food - 4 times per day for 3% body weight</v>
          </cell>
          <cell r="S1311" t="str">
            <v>T+RO-dechlorinated Fort Collins water mixed with RO water</v>
          </cell>
          <cell r="T1311"/>
          <cell r="U1311">
            <v>12.2</v>
          </cell>
          <cell r="V1311">
            <v>7.35</v>
          </cell>
          <cell r="W1311" t="str">
            <v/>
          </cell>
          <cell r="X1311" t="str">
            <v/>
          </cell>
          <cell r="Y1311">
            <v>204</v>
          </cell>
          <cell r="Z1311" t="str">
            <v/>
          </cell>
          <cell r="AA1311">
            <v>1.7</v>
          </cell>
          <cell r="AB1311">
            <v>10</v>
          </cell>
          <cell r="AC1311">
            <v>11.963326226012793</v>
          </cell>
          <cell r="AD1311">
            <v>0.84946695095948832</v>
          </cell>
          <cell r="AE1311">
            <v>1.4157782515991473</v>
          </cell>
          <cell r="AF1311">
            <v>0.42473347547974416</v>
          </cell>
          <cell r="AG1311">
            <v>8.7070362473347558</v>
          </cell>
          <cell r="AH1311">
            <v>1.6989339019189766</v>
          </cell>
          <cell r="AI1311">
            <v>19.5</v>
          </cell>
          <cell r="AJ1311">
            <v>33.200000000000003</v>
          </cell>
        </row>
        <row r="1312">
          <cell r="B1312" t="str">
            <v>C1212PiprLC50</v>
          </cell>
          <cell r="C1312" t="str">
            <v>Norberg-King 1989</v>
          </cell>
          <cell r="D1312">
            <v>1989</v>
          </cell>
          <cell r="E1312" t="str">
            <v>Pimephales promelas</v>
          </cell>
          <cell r="F1312" t="str">
            <v xml:space="preserve">Pimephales </v>
          </cell>
          <cell r="G1312" t="str">
            <v>promelas</v>
          </cell>
          <cell r="H1312"/>
          <cell r="I1312" t="str">
            <v>fish</v>
          </cell>
          <cell r="J1312" t="str">
            <v>&lt;24-hr</v>
          </cell>
          <cell r="K1312" t="str">
            <v>survival</v>
          </cell>
          <cell r="L1312" t="str">
            <v>LC50</v>
          </cell>
          <cell r="M1312" t="str">
            <v>ZnSO4</v>
          </cell>
          <cell r="N1312" t="str">
            <v>Measured-at least three times</v>
          </cell>
          <cell r="O1312" t="str">
            <v>flow through</v>
          </cell>
          <cell r="P1312" t="str">
            <v>Chronic</v>
          </cell>
          <cell r="Q1312" t="str">
            <v>7-d</v>
          </cell>
          <cell r="R1312" t="str">
            <v>Three times per day - brine shrimp nauplii</v>
          </cell>
          <cell r="S1312" t="str">
            <v>N-Lake Superior; sand and carbon filtered and UV sterilized</v>
          </cell>
          <cell r="T1312"/>
          <cell r="U1312">
            <v>25</v>
          </cell>
          <cell r="V1312">
            <v>7.5</v>
          </cell>
          <cell r="W1312" t="str">
            <v/>
          </cell>
          <cell r="X1312">
            <v>298</v>
          </cell>
          <cell r="Y1312">
            <v>293.82799999999997</v>
          </cell>
          <cell r="Z1312" t="str">
            <v/>
          </cell>
          <cell r="AA1312">
            <v>2.65</v>
          </cell>
          <cell r="AB1312">
            <v>10</v>
          </cell>
          <cell r="AC1312">
            <v>13.87</v>
          </cell>
          <cell r="AD1312">
            <v>2.9</v>
          </cell>
          <cell r="AE1312">
            <v>1.5</v>
          </cell>
          <cell r="AF1312">
            <v>0.5</v>
          </cell>
          <cell r="AG1312">
            <v>3.9</v>
          </cell>
          <cell r="AH1312">
            <v>1.4</v>
          </cell>
          <cell r="AI1312">
            <v>43.5</v>
          </cell>
          <cell r="AJ1312">
            <v>46.5</v>
          </cell>
        </row>
        <row r="1313">
          <cell r="B1313" t="str">
            <v>C1213PiprLC50</v>
          </cell>
          <cell r="C1313" t="str">
            <v>Norberg-King 1989</v>
          </cell>
          <cell r="D1313">
            <v>1989</v>
          </cell>
          <cell r="E1313" t="str">
            <v>Pimephales promelas</v>
          </cell>
          <cell r="F1313" t="str">
            <v xml:space="preserve">Pimephales </v>
          </cell>
          <cell r="G1313" t="str">
            <v>promelas</v>
          </cell>
          <cell r="H1313"/>
          <cell r="I1313" t="str">
            <v>fish</v>
          </cell>
          <cell r="J1313" t="str">
            <v>&lt;24-hr</v>
          </cell>
          <cell r="K1313" t="str">
            <v>survival</v>
          </cell>
          <cell r="L1313" t="str">
            <v>LC50</v>
          </cell>
          <cell r="M1313" t="str">
            <v>ZnSO4</v>
          </cell>
          <cell r="N1313" t="str">
            <v>Measured-at least three times</v>
          </cell>
          <cell r="O1313" t="str">
            <v>flow through</v>
          </cell>
          <cell r="P1313" t="str">
            <v>Chronic</v>
          </cell>
          <cell r="Q1313" t="str">
            <v>7-d</v>
          </cell>
          <cell r="R1313" t="str">
            <v>Three times per day - brine shrimp nauplii</v>
          </cell>
          <cell r="S1313" t="str">
            <v>N-Lake Superior; sand and carbon filtered and UV sterilized</v>
          </cell>
          <cell r="T1313"/>
          <cell r="U1313">
            <v>25</v>
          </cell>
          <cell r="V1313">
            <v>7.5</v>
          </cell>
          <cell r="W1313" t="str">
            <v/>
          </cell>
          <cell r="X1313">
            <v>313</v>
          </cell>
          <cell r="Y1313">
            <v>308.61799999999999</v>
          </cell>
          <cell r="Z1313" t="str">
            <v/>
          </cell>
          <cell r="AA1313">
            <v>2.65</v>
          </cell>
          <cell r="AB1313">
            <v>10</v>
          </cell>
          <cell r="AC1313">
            <v>13.87</v>
          </cell>
          <cell r="AD1313">
            <v>2.9</v>
          </cell>
          <cell r="AE1313">
            <v>1.5</v>
          </cell>
          <cell r="AF1313">
            <v>0.5</v>
          </cell>
          <cell r="AG1313">
            <v>3.9</v>
          </cell>
          <cell r="AH1313">
            <v>1.4</v>
          </cell>
          <cell r="AI1313">
            <v>43.5</v>
          </cell>
          <cell r="AJ1313">
            <v>46.5</v>
          </cell>
        </row>
        <row r="1314">
          <cell r="B1314" t="str">
            <v>C1214PiprLC50</v>
          </cell>
          <cell r="C1314" t="str">
            <v>Norberg-King 1989</v>
          </cell>
          <cell r="D1314">
            <v>1989</v>
          </cell>
          <cell r="E1314" t="str">
            <v>Pimephales promelas</v>
          </cell>
          <cell r="F1314" t="str">
            <v xml:space="preserve">Pimephales </v>
          </cell>
          <cell r="G1314" t="str">
            <v>promelas</v>
          </cell>
          <cell r="H1314"/>
          <cell r="I1314" t="str">
            <v>fish</v>
          </cell>
          <cell r="J1314" t="str">
            <v>&lt;24-hr</v>
          </cell>
          <cell r="K1314" t="str">
            <v>survival</v>
          </cell>
          <cell r="L1314" t="str">
            <v>LC50</v>
          </cell>
          <cell r="M1314" t="str">
            <v>ZnSO4</v>
          </cell>
          <cell r="N1314" t="str">
            <v>Measured-at least three times</v>
          </cell>
          <cell r="O1314" t="str">
            <v>flow through</v>
          </cell>
          <cell r="P1314" t="str">
            <v>Chronic</v>
          </cell>
          <cell r="Q1314" t="str">
            <v>7-d</v>
          </cell>
          <cell r="R1314" t="str">
            <v>Three times per day - brine shrimp nauplii</v>
          </cell>
          <cell r="S1314" t="str">
            <v>N-Lake Superior; sand and carbon filtered and UV sterilized</v>
          </cell>
          <cell r="T1314"/>
          <cell r="U1314">
            <v>25</v>
          </cell>
          <cell r="V1314">
            <v>7.5</v>
          </cell>
          <cell r="W1314" t="str">
            <v/>
          </cell>
          <cell r="X1314">
            <v>243</v>
          </cell>
          <cell r="Y1314">
            <v>239.59799999999998</v>
          </cell>
          <cell r="Z1314" t="str">
            <v/>
          </cell>
          <cell r="AA1314">
            <v>2.65</v>
          </cell>
          <cell r="AB1314">
            <v>10</v>
          </cell>
          <cell r="AC1314">
            <v>13.87</v>
          </cell>
          <cell r="AD1314">
            <v>2.9</v>
          </cell>
          <cell r="AE1314">
            <v>1.5</v>
          </cell>
          <cell r="AF1314">
            <v>0.5</v>
          </cell>
          <cell r="AG1314">
            <v>3.9</v>
          </cell>
          <cell r="AH1314">
            <v>1.4</v>
          </cell>
          <cell r="AI1314">
            <v>43.5</v>
          </cell>
          <cell r="AJ1314">
            <v>46.5</v>
          </cell>
        </row>
        <row r="1315">
          <cell r="B1315" t="str">
            <v>C1215PiprLOEC</v>
          </cell>
          <cell r="C1315" t="str">
            <v>Norberg-King 1989</v>
          </cell>
          <cell r="D1315">
            <v>1989</v>
          </cell>
          <cell r="E1315" t="str">
            <v>Pimephales promelas</v>
          </cell>
          <cell r="F1315" t="str">
            <v xml:space="preserve">Pimephales </v>
          </cell>
          <cell r="G1315" t="str">
            <v>promelas</v>
          </cell>
          <cell r="H1315"/>
          <cell r="I1315" t="str">
            <v>fish</v>
          </cell>
          <cell r="J1315" t="str">
            <v>&lt;24-hr</v>
          </cell>
          <cell r="K1315" t="str">
            <v>growth</v>
          </cell>
          <cell r="L1315" t="str">
            <v>LOEC</v>
          </cell>
          <cell r="M1315" t="str">
            <v>ZnSO4</v>
          </cell>
          <cell r="N1315" t="str">
            <v>Measured-at least three times</v>
          </cell>
          <cell r="O1315" t="str">
            <v>flow through</v>
          </cell>
          <cell r="P1315" t="str">
            <v>Chronic</v>
          </cell>
          <cell r="Q1315" t="str">
            <v>7-d</v>
          </cell>
          <cell r="R1315" t="str">
            <v>Three times per day - brine shrimp nauplii</v>
          </cell>
          <cell r="S1315" t="str">
            <v>N-Lake Superior; sand and carbon filtered and UV sterilized</v>
          </cell>
          <cell r="T1315"/>
          <cell r="U1315">
            <v>25</v>
          </cell>
          <cell r="V1315">
            <v>7.5</v>
          </cell>
          <cell r="W1315" t="str">
            <v/>
          </cell>
          <cell r="X1315">
            <v>270</v>
          </cell>
          <cell r="Y1315">
            <v>266.21999999999997</v>
          </cell>
          <cell r="Z1315" t="str">
            <v/>
          </cell>
          <cell r="AA1315">
            <v>2.65</v>
          </cell>
          <cell r="AB1315">
            <v>10</v>
          </cell>
          <cell r="AC1315">
            <v>13.87</v>
          </cell>
          <cell r="AD1315">
            <v>2.9</v>
          </cell>
          <cell r="AE1315">
            <v>1.5</v>
          </cell>
          <cell r="AF1315">
            <v>0.5</v>
          </cell>
          <cell r="AG1315">
            <v>3.9</v>
          </cell>
          <cell r="AH1315">
            <v>1.4</v>
          </cell>
          <cell r="AI1315">
            <v>43.5</v>
          </cell>
          <cell r="AJ1315">
            <v>46.5</v>
          </cell>
        </row>
        <row r="1316">
          <cell r="B1316" t="str">
            <v>C1216PiprLOEC</v>
          </cell>
          <cell r="C1316" t="str">
            <v>Norberg-King 1989</v>
          </cell>
          <cell r="D1316">
            <v>1989</v>
          </cell>
          <cell r="E1316" t="str">
            <v>Pimephales promelas</v>
          </cell>
          <cell r="F1316" t="str">
            <v xml:space="preserve">Pimephales </v>
          </cell>
          <cell r="G1316" t="str">
            <v>promelas</v>
          </cell>
          <cell r="H1316"/>
          <cell r="I1316" t="str">
            <v>fish</v>
          </cell>
          <cell r="J1316" t="str">
            <v>&lt;24-hr</v>
          </cell>
          <cell r="K1316" t="str">
            <v>growth</v>
          </cell>
          <cell r="L1316" t="str">
            <v>LOEC</v>
          </cell>
          <cell r="M1316" t="str">
            <v>ZnSO4</v>
          </cell>
          <cell r="N1316" t="str">
            <v>Measured-at least three times</v>
          </cell>
          <cell r="O1316" t="str">
            <v>flow through</v>
          </cell>
          <cell r="P1316" t="str">
            <v>Chronic</v>
          </cell>
          <cell r="Q1316" t="str">
            <v>7-d</v>
          </cell>
          <cell r="R1316" t="str">
            <v>Three times per day - brine shrimp nauplii</v>
          </cell>
          <cell r="S1316" t="str">
            <v>N-Lake Superior; sand and carbon filtered and UV sterilized</v>
          </cell>
          <cell r="T1316"/>
          <cell r="U1316">
            <v>25</v>
          </cell>
          <cell r="V1316">
            <v>7.5</v>
          </cell>
          <cell r="W1316" t="str">
            <v/>
          </cell>
          <cell r="X1316">
            <v>615</v>
          </cell>
          <cell r="Y1316">
            <v>606.39</v>
          </cell>
          <cell r="Z1316" t="str">
            <v/>
          </cell>
          <cell r="AA1316">
            <v>2.65</v>
          </cell>
          <cell r="AB1316">
            <v>10</v>
          </cell>
          <cell r="AC1316">
            <v>13.87</v>
          </cell>
          <cell r="AD1316">
            <v>2.9</v>
          </cell>
          <cell r="AE1316">
            <v>1.5</v>
          </cell>
          <cell r="AF1316">
            <v>0.5</v>
          </cell>
          <cell r="AG1316">
            <v>3.9</v>
          </cell>
          <cell r="AH1316">
            <v>1.4</v>
          </cell>
          <cell r="AI1316">
            <v>43.5</v>
          </cell>
          <cell r="AJ1316">
            <v>46.5</v>
          </cell>
        </row>
        <row r="1317">
          <cell r="B1317" t="str">
            <v>C1217PiprLOEC</v>
          </cell>
          <cell r="C1317" t="str">
            <v>Norberg-King 1989</v>
          </cell>
          <cell r="D1317">
            <v>1989</v>
          </cell>
          <cell r="E1317" t="str">
            <v>Pimephales promelas</v>
          </cell>
          <cell r="F1317" t="str">
            <v xml:space="preserve">Pimephales </v>
          </cell>
          <cell r="G1317" t="str">
            <v>promelas</v>
          </cell>
          <cell r="H1317"/>
          <cell r="I1317" t="str">
            <v>fish</v>
          </cell>
          <cell r="J1317" t="str">
            <v>&lt;24-hr</v>
          </cell>
          <cell r="K1317" t="str">
            <v>growth</v>
          </cell>
          <cell r="L1317" t="str">
            <v>LOEC</v>
          </cell>
          <cell r="M1317" t="str">
            <v>ZnSO4</v>
          </cell>
          <cell r="N1317" t="str">
            <v>Measured-at least three times</v>
          </cell>
          <cell r="O1317" t="str">
            <v>flow through</v>
          </cell>
          <cell r="P1317" t="str">
            <v>Chronic</v>
          </cell>
          <cell r="Q1317" t="str">
            <v>7-d</v>
          </cell>
          <cell r="R1317" t="str">
            <v>Three times per day - brine shrimp nauplii</v>
          </cell>
          <cell r="S1317" t="str">
            <v>N-Lake Superior; sand and carbon filtered and UV sterilized</v>
          </cell>
          <cell r="T1317"/>
          <cell r="U1317">
            <v>25</v>
          </cell>
          <cell r="V1317">
            <v>7.5</v>
          </cell>
          <cell r="W1317" t="str">
            <v/>
          </cell>
          <cell r="X1317">
            <v>565</v>
          </cell>
          <cell r="Y1317">
            <v>557.09</v>
          </cell>
          <cell r="Z1317" t="str">
            <v/>
          </cell>
          <cell r="AA1317">
            <v>2.65</v>
          </cell>
          <cell r="AB1317">
            <v>10</v>
          </cell>
          <cell r="AC1317">
            <v>13.87</v>
          </cell>
          <cell r="AD1317">
            <v>2.9</v>
          </cell>
          <cell r="AE1317">
            <v>1.5</v>
          </cell>
          <cell r="AF1317">
            <v>0.5</v>
          </cell>
          <cell r="AG1317">
            <v>3.9</v>
          </cell>
          <cell r="AH1317">
            <v>1.4</v>
          </cell>
          <cell r="AI1317">
            <v>43.5</v>
          </cell>
          <cell r="AJ1317">
            <v>46.5</v>
          </cell>
        </row>
        <row r="1318">
          <cell r="B1318" t="str">
            <v>A1218CeduEC50</v>
          </cell>
          <cell r="C1318" t="str">
            <v>Ivey et al. 2017</v>
          </cell>
          <cell r="D1318">
            <v>2017</v>
          </cell>
          <cell r="E1318" t="str">
            <v>Ceriodaphnia dubia</v>
          </cell>
          <cell r="F1318" t="str">
            <v xml:space="preserve">Ceriodaphnia </v>
          </cell>
          <cell r="G1318" t="str">
            <v>dubia</v>
          </cell>
          <cell r="H1318"/>
          <cell r="I1318" t="str">
            <v>Cladocera</v>
          </cell>
          <cell r="J1318" t="str">
            <v>&lt;24 hr</v>
          </cell>
          <cell r="K1318" t="str">
            <v>mortality</v>
          </cell>
          <cell r="L1318" t="str">
            <v>EC50</v>
          </cell>
          <cell r="M1318" t="str">
            <v>ZnCl2</v>
          </cell>
          <cell r="N1318" t="str">
            <v>Filtered through 0.45 um; sampled at initiation</v>
          </cell>
          <cell r="O1318" t="str">
            <v>static</v>
          </cell>
          <cell r="P1318" t="str">
            <v xml:space="preserve">Acute </v>
          </cell>
          <cell r="Q1318" t="str">
            <v>48-hr</v>
          </cell>
          <cell r="R1318" t="str">
            <v>None</v>
          </cell>
          <cell r="S1318" t="str">
            <v>WA-CERC Well water + DI</v>
          </cell>
          <cell r="T1318"/>
          <cell r="U1318">
            <v>23</v>
          </cell>
          <cell r="V1318">
            <v>8.2799999999999994</v>
          </cell>
          <cell r="W1318" t="str">
            <v>&lt;</v>
          </cell>
          <cell r="X1318" t="str">
            <v/>
          </cell>
          <cell r="Y1318">
            <v>83</v>
          </cell>
          <cell r="Z1318" t="str">
            <v/>
          </cell>
          <cell r="AA1318">
            <v>0.5</v>
          </cell>
          <cell r="AB1318">
            <v>10</v>
          </cell>
          <cell r="AC1318">
            <v>28.5488</v>
          </cell>
          <cell r="AD1318">
            <v>9.8832160000000009</v>
          </cell>
          <cell r="AE1318">
            <v>9.8832160000000009</v>
          </cell>
          <cell r="AF1318">
            <v>0.98828800000000006</v>
          </cell>
          <cell r="AG1318">
            <v>19.790399999999998</v>
          </cell>
          <cell r="AH1318">
            <v>10.886176000000001</v>
          </cell>
          <cell r="AI1318">
            <v>98</v>
          </cell>
          <cell r="AJ1318">
            <v>112</v>
          </cell>
        </row>
        <row r="1319">
          <cell r="B1319" t="str">
            <v>A1219CeduEC50</v>
          </cell>
          <cell r="C1319" t="str">
            <v>Belanger and Cherry 1990</v>
          </cell>
          <cell r="D1319">
            <v>1990</v>
          </cell>
          <cell r="E1319" t="str">
            <v>Ceriodaphnia dubia</v>
          </cell>
          <cell r="F1319" t="str">
            <v xml:space="preserve">Ceriodaphnia </v>
          </cell>
          <cell r="G1319" t="str">
            <v>dubia</v>
          </cell>
          <cell r="H1319"/>
          <cell r="I1319" t="str">
            <v>Cladocera</v>
          </cell>
          <cell r="J1319" t="str">
            <v>&lt;24 hr</v>
          </cell>
          <cell r="K1319" t="str">
            <v>mortality</v>
          </cell>
          <cell r="L1319" t="str">
            <v>EC50</v>
          </cell>
          <cell r="M1319" t="str">
            <v>ZnCl2</v>
          </cell>
          <cell r="N1319" t="str">
            <v>Measured - every 24 hours</v>
          </cell>
          <cell r="O1319" t="str">
            <v>renewal</v>
          </cell>
          <cell r="P1319" t="str">
            <v>Acute</v>
          </cell>
          <cell r="Q1319" t="str">
            <v>48-hr</v>
          </cell>
          <cell r="R1319" t="str">
            <v>None</v>
          </cell>
          <cell r="S1319" t="str">
            <v>NA-Amy Bayou</v>
          </cell>
          <cell r="T1319"/>
          <cell r="U1319">
            <v>25</v>
          </cell>
          <cell r="V1319">
            <v>8</v>
          </cell>
          <cell r="W1319" t="str">
            <v/>
          </cell>
          <cell r="X1319">
            <v>120</v>
          </cell>
          <cell r="Y1319">
            <v>117.36</v>
          </cell>
          <cell r="Z1319" t="str">
            <v/>
          </cell>
          <cell r="AA1319">
            <v>5</v>
          </cell>
          <cell r="AB1319">
            <v>10</v>
          </cell>
          <cell r="AC1319">
            <v>21.5</v>
          </cell>
          <cell r="AD1319">
            <v>6.7</v>
          </cell>
          <cell r="AE1319">
            <v>12.427745664739884</v>
          </cell>
          <cell r="AF1319">
            <v>2.0093457943925235</v>
          </cell>
          <cell r="AG1319">
            <v>24.712643678160919</v>
          </cell>
          <cell r="AH1319">
            <v>14.5368492224476</v>
          </cell>
          <cell r="AI1319">
            <v>121.9</v>
          </cell>
          <cell r="AJ1319">
            <v>113.6</v>
          </cell>
        </row>
        <row r="1320">
          <cell r="B1320" t="str">
            <v>A1220CeduEC50</v>
          </cell>
          <cell r="C1320" t="str">
            <v>Belanger and Cherry 1990</v>
          </cell>
          <cell r="D1320">
            <v>1990</v>
          </cell>
          <cell r="E1320" t="str">
            <v>Ceriodaphnia dubia</v>
          </cell>
          <cell r="F1320" t="str">
            <v xml:space="preserve">Ceriodaphnia </v>
          </cell>
          <cell r="G1320" t="str">
            <v>dubia</v>
          </cell>
          <cell r="H1320"/>
          <cell r="I1320" t="str">
            <v>Cladocera</v>
          </cell>
          <cell r="J1320" t="str">
            <v>&lt;24 hr</v>
          </cell>
          <cell r="K1320" t="str">
            <v>mortality</v>
          </cell>
          <cell r="L1320" t="str">
            <v>EC50</v>
          </cell>
          <cell r="M1320" t="str">
            <v>ZnCl2</v>
          </cell>
          <cell r="N1320" t="str">
            <v>Measured - every 24 hours</v>
          </cell>
          <cell r="O1320" t="str">
            <v>renewal</v>
          </cell>
          <cell r="P1320" t="str">
            <v>Acute</v>
          </cell>
          <cell r="Q1320" t="str">
            <v>48-hr</v>
          </cell>
          <cell r="R1320" t="str">
            <v>None</v>
          </cell>
          <cell r="S1320" t="str">
            <v>NA-New River</v>
          </cell>
          <cell r="T1320"/>
          <cell r="U1320">
            <v>25</v>
          </cell>
          <cell r="V1320">
            <v>6</v>
          </cell>
          <cell r="W1320" t="str">
            <v/>
          </cell>
          <cell r="X1320">
            <v>70</v>
          </cell>
          <cell r="Y1320">
            <v>68.459999999999994</v>
          </cell>
          <cell r="Z1320" t="str">
            <v/>
          </cell>
          <cell r="AA1320">
            <v>2</v>
          </cell>
          <cell r="AB1320">
            <v>10</v>
          </cell>
          <cell r="AC1320">
            <v>24.072700000000001</v>
          </cell>
          <cell r="AD1320">
            <v>9.1256000000000004</v>
          </cell>
          <cell r="AE1320">
            <v>5.44</v>
          </cell>
          <cell r="AF1320">
            <v>1.6</v>
          </cell>
          <cell r="AG1320">
            <v>20.8</v>
          </cell>
          <cell r="AH1320">
            <v>6.4</v>
          </cell>
          <cell r="AI1320">
            <v>74.2</v>
          </cell>
          <cell r="AJ1320">
            <v>97.6</v>
          </cell>
        </row>
        <row r="1321">
          <cell r="B1321" t="str">
            <v>A1221CeduEC50</v>
          </cell>
          <cell r="C1321" t="str">
            <v>Belanger and Cherry 1990</v>
          </cell>
          <cell r="D1321">
            <v>1990</v>
          </cell>
          <cell r="E1321" t="str">
            <v>Ceriodaphnia dubia</v>
          </cell>
          <cell r="F1321" t="str">
            <v xml:space="preserve">Ceriodaphnia </v>
          </cell>
          <cell r="G1321" t="str">
            <v>dubia</v>
          </cell>
          <cell r="H1321"/>
          <cell r="I1321" t="str">
            <v>Cladocera</v>
          </cell>
          <cell r="J1321" t="str">
            <v>&lt;24 hr</v>
          </cell>
          <cell r="K1321" t="str">
            <v>mortality</v>
          </cell>
          <cell r="L1321" t="str">
            <v>EC50</v>
          </cell>
          <cell r="M1321" t="str">
            <v>ZnCl2</v>
          </cell>
          <cell r="N1321" t="str">
            <v>Measured - every 24 hours</v>
          </cell>
          <cell r="O1321" t="str">
            <v>renewal</v>
          </cell>
          <cell r="P1321" t="str">
            <v>Acute</v>
          </cell>
          <cell r="Q1321" t="str">
            <v>48-hr</v>
          </cell>
          <cell r="R1321" t="str">
            <v>None</v>
          </cell>
          <cell r="S1321" t="str">
            <v>NA-Amy Bayou</v>
          </cell>
          <cell r="T1321"/>
          <cell r="U1321">
            <v>25</v>
          </cell>
          <cell r="V1321">
            <v>6</v>
          </cell>
          <cell r="W1321" t="str">
            <v/>
          </cell>
          <cell r="X1321">
            <v>65</v>
          </cell>
          <cell r="Y1321">
            <v>63.57</v>
          </cell>
          <cell r="Z1321" t="str">
            <v/>
          </cell>
          <cell r="AA1321">
            <v>5</v>
          </cell>
          <cell r="AB1321">
            <v>10</v>
          </cell>
          <cell r="AC1321">
            <v>21.5</v>
          </cell>
          <cell r="AD1321">
            <v>6.7</v>
          </cell>
          <cell r="AE1321">
            <v>12.427745664739884</v>
          </cell>
          <cell r="AF1321">
            <v>2.0093457943925235</v>
          </cell>
          <cell r="AG1321">
            <v>24.712643678160919</v>
          </cell>
          <cell r="AH1321">
            <v>14.5368492224476</v>
          </cell>
          <cell r="AI1321">
            <v>121.9</v>
          </cell>
          <cell r="AJ1321">
            <v>113.6</v>
          </cell>
        </row>
        <row r="1322">
          <cell r="B1322" t="str">
            <v>A1222CeduEC50</v>
          </cell>
          <cell r="C1322" t="str">
            <v>Belanger and Cherry 1990</v>
          </cell>
          <cell r="D1322">
            <v>1990</v>
          </cell>
          <cell r="E1322" t="str">
            <v>Ceriodaphnia dubia</v>
          </cell>
          <cell r="F1322" t="str">
            <v xml:space="preserve">Ceriodaphnia </v>
          </cell>
          <cell r="G1322" t="str">
            <v>dubia</v>
          </cell>
          <cell r="H1322"/>
          <cell r="I1322" t="str">
            <v>Cladocera</v>
          </cell>
          <cell r="J1322" t="str">
            <v>&lt;24 hr</v>
          </cell>
          <cell r="K1322" t="str">
            <v>mortality</v>
          </cell>
          <cell r="L1322" t="str">
            <v>EC50</v>
          </cell>
          <cell r="M1322" t="str">
            <v>ZnCl2</v>
          </cell>
          <cell r="N1322" t="str">
            <v>Measured - every 24 hours</v>
          </cell>
          <cell r="O1322" t="str">
            <v>renewal</v>
          </cell>
          <cell r="P1322" t="str">
            <v>Acute</v>
          </cell>
          <cell r="Q1322" t="str">
            <v>48-hr</v>
          </cell>
          <cell r="R1322" t="str">
            <v>None</v>
          </cell>
          <cell r="S1322" t="str">
            <v>NA-Clinch River</v>
          </cell>
          <cell r="T1322"/>
          <cell r="U1322">
            <v>25</v>
          </cell>
          <cell r="V1322">
            <v>6</v>
          </cell>
          <cell r="W1322" t="str">
            <v/>
          </cell>
          <cell r="X1322">
            <v>105</v>
          </cell>
          <cell r="Y1322">
            <v>102.69</v>
          </cell>
          <cell r="Z1322" t="str">
            <v/>
          </cell>
          <cell r="AA1322">
            <v>2.2999999999999998</v>
          </cell>
          <cell r="AB1322">
            <v>10</v>
          </cell>
          <cell r="AC1322">
            <v>50.9467</v>
          </cell>
          <cell r="AD1322">
            <v>13.343170000000001</v>
          </cell>
          <cell r="AE1322">
            <v>14.56</v>
          </cell>
          <cell r="AF1322">
            <v>2.4</v>
          </cell>
          <cell r="AG1322">
            <v>23.053000000000001</v>
          </cell>
          <cell r="AH1322">
            <v>11.163</v>
          </cell>
          <cell r="AI1322">
            <v>144.30000000000001</v>
          </cell>
          <cell r="AJ1322">
            <v>182</v>
          </cell>
        </row>
        <row r="1323">
          <cell r="B1323" t="str">
            <v>A1223CeduEC50</v>
          </cell>
          <cell r="C1323" t="str">
            <v>Belanger and Cherry 1990</v>
          </cell>
          <cell r="D1323">
            <v>1990</v>
          </cell>
          <cell r="E1323" t="str">
            <v>Ceriodaphnia dubia</v>
          </cell>
          <cell r="F1323" t="str">
            <v xml:space="preserve">Ceriodaphnia </v>
          </cell>
          <cell r="G1323" t="str">
            <v>dubia</v>
          </cell>
          <cell r="H1323"/>
          <cell r="I1323" t="str">
            <v>Cladocera</v>
          </cell>
          <cell r="J1323" t="str">
            <v>&lt;24 hr</v>
          </cell>
          <cell r="K1323" t="str">
            <v>mortality</v>
          </cell>
          <cell r="L1323" t="str">
            <v>EC50</v>
          </cell>
          <cell r="M1323" t="str">
            <v>ZnCl2</v>
          </cell>
          <cell r="N1323" t="str">
            <v>Measured - every 24 hours</v>
          </cell>
          <cell r="O1323" t="str">
            <v>renewal</v>
          </cell>
          <cell r="P1323" t="str">
            <v>Acute</v>
          </cell>
          <cell r="Q1323" t="str">
            <v>48-hr</v>
          </cell>
          <cell r="R1323" t="str">
            <v>None</v>
          </cell>
          <cell r="S1323" t="str">
            <v>NA-New River</v>
          </cell>
          <cell r="T1323"/>
          <cell r="U1323">
            <v>25</v>
          </cell>
          <cell r="V1323">
            <v>9</v>
          </cell>
          <cell r="W1323" t="str">
            <v/>
          </cell>
          <cell r="X1323">
            <v>109</v>
          </cell>
          <cell r="Y1323">
            <v>106.602</v>
          </cell>
          <cell r="Z1323" t="str">
            <v/>
          </cell>
          <cell r="AA1323">
            <v>2</v>
          </cell>
          <cell r="AB1323">
            <v>10</v>
          </cell>
          <cell r="AC1323">
            <v>24.072700000000001</v>
          </cell>
          <cell r="AD1323">
            <v>9.1256000000000004</v>
          </cell>
          <cell r="AE1323">
            <v>5.44</v>
          </cell>
          <cell r="AF1323">
            <v>1.6</v>
          </cell>
          <cell r="AG1323">
            <v>20.8</v>
          </cell>
          <cell r="AH1323">
            <v>6.4</v>
          </cell>
          <cell r="AI1323">
            <v>74.2</v>
          </cell>
          <cell r="AJ1323">
            <v>97.6</v>
          </cell>
        </row>
        <row r="1324">
          <cell r="B1324" t="str">
            <v>A1224CeduEC50</v>
          </cell>
          <cell r="C1324" t="str">
            <v>Belanger and Cherry 1990</v>
          </cell>
          <cell r="D1324">
            <v>1990</v>
          </cell>
          <cell r="E1324" t="str">
            <v>Ceriodaphnia dubia</v>
          </cell>
          <cell r="F1324" t="str">
            <v xml:space="preserve">Ceriodaphnia </v>
          </cell>
          <cell r="G1324" t="str">
            <v>dubia</v>
          </cell>
          <cell r="H1324"/>
          <cell r="I1324" t="str">
            <v>Cladocera</v>
          </cell>
          <cell r="J1324" t="str">
            <v>&lt;24 hr</v>
          </cell>
          <cell r="K1324" t="str">
            <v>mortality</v>
          </cell>
          <cell r="L1324" t="str">
            <v>EC50</v>
          </cell>
          <cell r="M1324" t="str">
            <v>ZnCl2</v>
          </cell>
          <cell r="N1324" t="str">
            <v>Measured - every 24 hours</v>
          </cell>
          <cell r="O1324" t="str">
            <v>renewal</v>
          </cell>
          <cell r="P1324" t="str">
            <v>Acute</v>
          </cell>
          <cell r="Q1324" t="str">
            <v>48-hr</v>
          </cell>
          <cell r="R1324" t="str">
            <v>None</v>
          </cell>
          <cell r="S1324" t="str">
            <v>NA-Amy Bayou</v>
          </cell>
          <cell r="T1324"/>
          <cell r="U1324">
            <v>25</v>
          </cell>
          <cell r="V1324">
            <v>9</v>
          </cell>
          <cell r="W1324" t="str">
            <v/>
          </cell>
          <cell r="X1324">
            <v>131</v>
          </cell>
          <cell r="Y1324">
            <v>128.11799999999999</v>
          </cell>
          <cell r="Z1324" t="str">
            <v/>
          </cell>
          <cell r="AA1324">
            <v>5</v>
          </cell>
          <cell r="AB1324">
            <v>10</v>
          </cell>
          <cell r="AC1324">
            <v>21.5</v>
          </cell>
          <cell r="AD1324">
            <v>6.7</v>
          </cell>
          <cell r="AE1324">
            <v>12.427745664739884</v>
          </cell>
          <cell r="AF1324">
            <v>2.0093457943925235</v>
          </cell>
          <cell r="AG1324">
            <v>24.712643678160919</v>
          </cell>
          <cell r="AH1324">
            <v>14.5368492224476</v>
          </cell>
          <cell r="AI1324">
            <v>121.9</v>
          </cell>
          <cell r="AJ1324">
            <v>113.6</v>
          </cell>
        </row>
        <row r="1325">
          <cell r="B1325" t="str">
            <v>A1225CeduEC50</v>
          </cell>
          <cell r="C1325" t="str">
            <v>Belanger and Cherry 1990</v>
          </cell>
          <cell r="D1325">
            <v>1990</v>
          </cell>
          <cell r="E1325" t="str">
            <v>Ceriodaphnia dubia</v>
          </cell>
          <cell r="F1325" t="str">
            <v xml:space="preserve">Ceriodaphnia </v>
          </cell>
          <cell r="G1325" t="str">
            <v>dubia</v>
          </cell>
          <cell r="H1325"/>
          <cell r="I1325" t="str">
            <v>Cladocera</v>
          </cell>
          <cell r="J1325" t="str">
            <v>&lt;24 hr</v>
          </cell>
          <cell r="K1325" t="str">
            <v>mortality</v>
          </cell>
          <cell r="L1325" t="str">
            <v>EC50</v>
          </cell>
          <cell r="M1325" t="str">
            <v>ZnCl2</v>
          </cell>
          <cell r="N1325" t="str">
            <v>Measured - every 24 hours</v>
          </cell>
          <cell r="O1325" t="str">
            <v>renewal</v>
          </cell>
          <cell r="P1325" t="str">
            <v>Acute</v>
          </cell>
          <cell r="Q1325" t="str">
            <v>48-hr</v>
          </cell>
          <cell r="R1325" t="str">
            <v>None</v>
          </cell>
          <cell r="S1325" t="str">
            <v>NA-Clinch River</v>
          </cell>
          <cell r="T1325"/>
          <cell r="U1325">
            <v>25</v>
          </cell>
          <cell r="V1325">
            <v>9</v>
          </cell>
          <cell r="W1325" t="str">
            <v/>
          </cell>
          <cell r="X1325">
            <v>153</v>
          </cell>
          <cell r="Y1325">
            <v>149.63399999999999</v>
          </cell>
          <cell r="Z1325" t="str">
            <v/>
          </cell>
          <cell r="AA1325">
            <v>2.2999999999999998</v>
          </cell>
          <cell r="AB1325">
            <v>10</v>
          </cell>
          <cell r="AC1325">
            <v>50.9467</v>
          </cell>
          <cell r="AD1325">
            <v>13.343170000000001</v>
          </cell>
          <cell r="AE1325">
            <v>14.56</v>
          </cell>
          <cell r="AF1325">
            <v>2.4</v>
          </cell>
          <cell r="AG1325">
            <v>23.053000000000001</v>
          </cell>
          <cell r="AH1325">
            <v>11.163</v>
          </cell>
          <cell r="AI1325">
            <v>144.30000000000001</v>
          </cell>
          <cell r="AJ1325">
            <v>182</v>
          </cell>
        </row>
        <row r="1326">
          <cell r="B1326" t="str">
            <v>C1226CeduEC50</v>
          </cell>
          <cell r="C1326" t="str">
            <v>Belanger and Cherry 1990</v>
          </cell>
          <cell r="D1326">
            <v>1990</v>
          </cell>
          <cell r="E1326" t="str">
            <v>Ceriodaphnia dubia</v>
          </cell>
          <cell r="F1326" t="str">
            <v xml:space="preserve">Ceriodaphnia </v>
          </cell>
          <cell r="G1326" t="str">
            <v>dubia</v>
          </cell>
          <cell r="H1326"/>
          <cell r="I1326" t="str">
            <v>Cladocera</v>
          </cell>
          <cell r="J1326" t="str">
            <v>life cycle</v>
          </cell>
          <cell r="K1326" t="str">
            <v>reproduction</v>
          </cell>
          <cell r="L1326" t="str">
            <v>EC50</v>
          </cell>
          <cell r="M1326" t="str">
            <v>ZnCl2</v>
          </cell>
          <cell r="N1326"/>
          <cell r="O1326" t="str">
            <v>renewal</v>
          </cell>
          <cell r="P1326" t="str">
            <v>Chronic</v>
          </cell>
          <cell r="Q1326" t="str">
            <v>7-d</v>
          </cell>
          <cell r="R1326"/>
          <cell r="S1326" t="str">
            <v>NA-Amy Bayou</v>
          </cell>
          <cell r="T1326"/>
          <cell r="U1326">
            <v>25</v>
          </cell>
          <cell r="V1326">
            <v>6</v>
          </cell>
          <cell r="W1326" t="str">
            <v/>
          </cell>
          <cell r="X1326">
            <v>51</v>
          </cell>
          <cell r="Y1326">
            <v>50.286000000000001</v>
          </cell>
          <cell r="Z1326" t="str">
            <v/>
          </cell>
          <cell r="AA1326">
            <v>5</v>
          </cell>
          <cell r="AB1326">
            <v>10</v>
          </cell>
          <cell r="AC1326">
            <v>21.5</v>
          </cell>
          <cell r="AD1326">
            <v>6.7</v>
          </cell>
          <cell r="AE1326">
            <v>12.427745664739884</v>
          </cell>
          <cell r="AF1326">
            <v>2.0093457943925235</v>
          </cell>
          <cell r="AG1326">
            <v>24.712643678160919</v>
          </cell>
          <cell r="AH1326">
            <v>14.5368492224476</v>
          </cell>
          <cell r="AI1326">
            <v>121.9</v>
          </cell>
          <cell r="AJ1326">
            <v>113.6</v>
          </cell>
        </row>
        <row r="1327">
          <cell r="B1327" t="str">
            <v>C1227CeduEC50</v>
          </cell>
          <cell r="C1327" t="str">
            <v>Belanger and Cherry 1990</v>
          </cell>
          <cell r="D1327">
            <v>1990</v>
          </cell>
          <cell r="E1327" t="str">
            <v>Ceriodaphnia dubia</v>
          </cell>
          <cell r="F1327" t="str">
            <v xml:space="preserve">Ceriodaphnia </v>
          </cell>
          <cell r="G1327" t="str">
            <v>dubia</v>
          </cell>
          <cell r="H1327"/>
          <cell r="I1327" t="str">
            <v>Cladocera</v>
          </cell>
          <cell r="J1327" t="str">
            <v>life cycle</v>
          </cell>
          <cell r="K1327" t="str">
            <v>reproduction</v>
          </cell>
          <cell r="L1327" t="str">
            <v>EC50</v>
          </cell>
          <cell r="M1327" t="str">
            <v>ZnCl2</v>
          </cell>
          <cell r="N1327"/>
          <cell r="O1327" t="str">
            <v>renewal</v>
          </cell>
          <cell r="P1327" t="str">
            <v>Chronic</v>
          </cell>
          <cell r="Q1327" t="str">
            <v>7-d</v>
          </cell>
          <cell r="R1327"/>
          <cell r="S1327" t="str">
            <v>NA-Amy Bayou</v>
          </cell>
          <cell r="T1327"/>
          <cell r="U1327">
            <v>25</v>
          </cell>
          <cell r="V1327">
            <v>8</v>
          </cell>
          <cell r="W1327" t="str">
            <v/>
          </cell>
          <cell r="X1327">
            <v>51</v>
          </cell>
          <cell r="Y1327">
            <v>50.286000000000001</v>
          </cell>
          <cell r="Z1327" t="str">
            <v/>
          </cell>
          <cell r="AA1327">
            <v>5</v>
          </cell>
          <cell r="AB1327">
            <v>10</v>
          </cell>
          <cell r="AC1327">
            <v>21.5</v>
          </cell>
          <cell r="AD1327">
            <v>6.7</v>
          </cell>
          <cell r="AE1327">
            <v>12.427745664739884</v>
          </cell>
          <cell r="AF1327">
            <v>2.0093457943925235</v>
          </cell>
          <cell r="AG1327">
            <v>24.712643678160919</v>
          </cell>
          <cell r="AH1327">
            <v>14.5368492224476</v>
          </cell>
          <cell r="AI1327">
            <v>121.9</v>
          </cell>
          <cell r="AJ1327">
            <v>113.6</v>
          </cell>
        </row>
        <row r="1328">
          <cell r="B1328" t="str">
            <v>C1228CeduEC20</v>
          </cell>
          <cell r="C1328" t="str">
            <v>Belanger and Cherry 1990</v>
          </cell>
          <cell r="D1328">
            <v>1990</v>
          </cell>
          <cell r="E1328" t="str">
            <v>Ceriodaphnia dubia</v>
          </cell>
          <cell r="F1328" t="str">
            <v xml:space="preserve">Ceriodaphnia </v>
          </cell>
          <cell r="G1328" t="str">
            <v>dubia</v>
          </cell>
          <cell r="H1328"/>
          <cell r="I1328" t="str">
            <v>Cladocera</v>
          </cell>
          <cell r="J1328" t="str">
            <v>life cycle</v>
          </cell>
          <cell r="K1328" t="str">
            <v>reproduction</v>
          </cell>
          <cell r="L1328" t="str">
            <v>EC20</v>
          </cell>
          <cell r="M1328" t="str">
            <v>ZnCl2</v>
          </cell>
          <cell r="N1328"/>
          <cell r="O1328" t="str">
            <v>renewal</v>
          </cell>
          <cell r="P1328" t="str">
            <v>Chronic</v>
          </cell>
          <cell r="Q1328" t="str">
            <v>7-d</v>
          </cell>
          <cell r="R1328"/>
          <cell r="S1328" t="str">
            <v>NA-Amy Bayou</v>
          </cell>
          <cell r="T1328"/>
          <cell r="U1328">
            <v>25</v>
          </cell>
          <cell r="V1328">
            <v>9</v>
          </cell>
          <cell r="W1328" t="str">
            <v/>
          </cell>
          <cell r="X1328">
            <v>30</v>
          </cell>
          <cell r="Y1328">
            <v>29.58</v>
          </cell>
          <cell r="Z1328" t="str">
            <v/>
          </cell>
          <cell r="AA1328">
            <v>5</v>
          </cell>
          <cell r="AB1328">
            <v>10</v>
          </cell>
          <cell r="AC1328">
            <v>21.5</v>
          </cell>
          <cell r="AD1328">
            <v>6.7</v>
          </cell>
          <cell r="AE1328">
            <v>12.427745664739884</v>
          </cell>
          <cell r="AF1328">
            <v>2.0093457943925235</v>
          </cell>
          <cell r="AG1328">
            <v>24.712643678160919</v>
          </cell>
          <cell r="AH1328">
            <v>14.5368492224476</v>
          </cell>
          <cell r="AI1328">
            <v>121.9</v>
          </cell>
          <cell r="AJ1328">
            <v>113.6</v>
          </cell>
        </row>
        <row r="1329">
          <cell r="B1329" t="str">
            <v>C1229CeduEC50</v>
          </cell>
          <cell r="C1329" t="str">
            <v>Belanger and Cherry 1990</v>
          </cell>
          <cell r="D1329">
            <v>1990</v>
          </cell>
          <cell r="E1329" t="str">
            <v>Ceriodaphnia dubia</v>
          </cell>
          <cell r="F1329" t="str">
            <v xml:space="preserve">Ceriodaphnia </v>
          </cell>
          <cell r="G1329" t="str">
            <v>dubia</v>
          </cell>
          <cell r="H1329"/>
          <cell r="I1329" t="str">
            <v>Cladocera</v>
          </cell>
          <cell r="J1329" t="str">
            <v>life cycle</v>
          </cell>
          <cell r="K1329" t="str">
            <v>reproduction</v>
          </cell>
          <cell r="L1329" t="str">
            <v>EC50</v>
          </cell>
          <cell r="M1329" t="str">
            <v>ZnCl2</v>
          </cell>
          <cell r="N1329"/>
          <cell r="O1329" t="str">
            <v>renewal</v>
          </cell>
          <cell r="P1329" t="str">
            <v>Chronic</v>
          </cell>
          <cell r="Q1329" t="str">
            <v>7-d</v>
          </cell>
          <cell r="R1329"/>
          <cell r="S1329" t="str">
            <v>NA-Amy Bayou</v>
          </cell>
          <cell r="T1329"/>
          <cell r="U1329">
            <v>25</v>
          </cell>
          <cell r="V1329">
            <v>9</v>
          </cell>
          <cell r="W1329" t="str">
            <v/>
          </cell>
          <cell r="X1329">
            <v>48</v>
          </cell>
          <cell r="Y1329">
            <v>47.328000000000003</v>
          </cell>
          <cell r="Z1329" t="str">
            <v/>
          </cell>
          <cell r="AA1329">
            <v>5</v>
          </cell>
          <cell r="AB1329">
            <v>10</v>
          </cell>
          <cell r="AC1329">
            <v>21.5</v>
          </cell>
          <cell r="AD1329">
            <v>6.7</v>
          </cell>
          <cell r="AE1329">
            <v>12.427745664739884</v>
          </cell>
          <cell r="AF1329">
            <v>2.0093457943925235</v>
          </cell>
          <cell r="AG1329">
            <v>24.712643678160919</v>
          </cell>
          <cell r="AH1329">
            <v>14.5368492224476</v>
          </cell>
          <cell r="AI1329">
            <v>121.9</v>
          </cell>
          <cell r="AJ1329">
            <v>113.6</v>
          </cell>
        </row>
        <row r="1330">
          <cell r="B1330" t="str">
            <v>C1230CeduEC20</v>
          </cell>
          <cell r="C1330" t="str">
            <v>Belanger and Cherry 1990</v>
          </cell>
          <cell r="D1330">
            <v>1990</v>
          </cell>
          <cell r="E1330" t="str">
            <v>Ceriodaphnia dubia</v>
          </cell>
          <cell r="F1330" t="str">
            <v xml:space="preserve">Ceriodaphnia </v>
          </cell>
          <cell r="G1330" t="str">
            <v>dubia</v>
          </cell>
          <cell r="H1330"/>
          <cell r="I1330" t="str">
            <v>Cladocera</v>
          </cell>
          <cell r="J1330" t="str">
            <v>life cycle</v>
          </cell>
          <cell r="K1330" t="str">
            <v>reproduction</v>
          </cell>
          <cell r="L1330" t="str">
            <v>EC20</v>
          </cell>
          <cell r="M1330" t="str">
            <v>ZnCl2</v>
          </cell>
          <cell r="N1330"/>
          <cell r="O1330" t="str">
            <v>renewal</v>
          </cell>
          <cell r="P1330" t="str">
            <v>Chronic</v>
          </cell>
          <cell r="Q1330" t="str">
            <v>7-d</v>
          </cell>
          <cell r="R1330"/>
          <cell r="S1330" t="str">
            <v>NA-Clinch River</v>
          </cell>
          <cell r="T1330"/>
          <cell r="U1330">
            <v>25</v>
          </cell>
          <cell r="V1330">
            <v>6</v>
          </cell>
          <cell r="W1330" t="str">
            <v/>
          </cell>
          <cell r="X1330">
            <v>49</v>
          </cell>
          <cell r="Y1330">
            <v>48.314</v>
          </cell>
          <cell r="Z1330" t="str">
            <v/>
          </cell>
          <cell r="AA1330">
            <v>2.2999999999999998</v>
          </cell>
          <cell r="AB1330">
            <v>10</v>
          </cell>
          <cell r="AC1330">
            <v>50.9467</v>
          </cell>
          <cell r="AD1330">
            <v>13.343170000000001</v>
          </cell>
          <cell r="AE1330">
            <v>14.56</v>
          </cell>
          <cell r="AF1330">
            <v>2.4</v>
          </cell>
          <cell r="AG1330">
            <v>23.053000000000001</v>
          </cell>
          <cell r="AH1330">
            <v>11.163</v>
          </cell>
          <cell r="AI1330">
            <v>144.30000000000001</v>
          </cell>
          <cell r="AJ1330">
            <v>182</v>
          </cell>
        </row>
        <row r="1331">
          <cell r="B1331" t="str">
            <v>C1231CeduEC20</v>
          </cell>
          <cell r="C1331" t="str">
            <v>Belanger and Cherry 1990</v>
          </cell>
          <cell r="D1331">
            <v>1990</v>
          </cell>
          <cell r="E1331" t="str">
            <v>Ceriodaphnia dubia</v>
          </cell>
          <cell r="F1331" t="str">
            <v xml:space="preserve">Ceriodaphnia </v>
          </cell>
          <cell r="G1331" t="str">
            <v>dubia</v>
          </cell>
          <cell r="H1331"/>
          <cell r="I1331" t="str">
            <v>Cladocera</v>
          </cell>
          <cell r="J1331" t="str">
            <v>life cycle</v>
          </cell>
          <cell r="K1331" t="str">
            <v>reproduction</v>
          </cell>
          <cell r="L1331" t="str">
            <v>EC20</v>
          </cell>
          <cell r="M1331" t="str">
            <v>ZnCl2</v>
          </cell>
          <cell r="N1331"/>
          <cell r="O1331" t="str">
            <v>renewal</v>
          </cell>
          <cell r="P1331" t="str">
            <v>Chronic</v>
          </cell>
          <cell r="Q1331" t="str">
            <v>7-d</v>
          </cell>
          <cell r="R1331"/>
          <cell r="S1331" t="str">
            <v>NA-Clinch River</v>
          </cell>
          <cell r="T1331"/>
          <cell r="U1331">
            <v>25</v>
          </cell>
          <cell r="V1331">
            <v>8</v>
          </cell>
          <cell r="W1331" t="str">
            <v/>
          </cell>
          <cell r="X1331">
            <v>81</v>
          </cell>
          <cell r="Y1331">
            <v>79.866</v>
          </cell>
          <cell r="Z1331" t="str">
            <v/>
          </cell>
          <cell r="AA1331">
            <v>2.2999999999999998</v>
          </cell>
          <cell r="AB1331">
            <v>10</v>
          </cell>
          <cell r="AC1331">
            <v>50.9467</v>
          </cell>
          <cell r="AD1331">
            <v>13.343170000000001</v>
          </cell>
          <cell r="AE1331">
            <v>14.56</v>
          </cell>
          <cell r="AF1331">
            <v>2.4</v>
          </cell>
          <cell r="AG1331">
            <v>23.053000000000001</v>
          </cell>
          <cell r="AH1331">
            <v>11.163</v>
          </cell>
          <cell r="AI1331">
            <v>144.30000000000001</v>
          </cell>
          <cell r="AJ1331">
            <v>182</v>
          </cell>
        </row>
        <row r="1332">
          <cell r="B1332" t="str">
            <v>C1232CeduEC20</v>
          </cell>
          <cell r="C1332" t="str">
            <v>Belanger and Cherry 1990</v>
          </cell>
          <cell r="D1332">
            <v>1990</v>
          </cell>
          <cell r="E1332" t="str">
            <v>Ceriodaphnia dubia</v>
          </cell>
          <cell r="F1332" t="str">
            <v xml:space="preserve">Ceriodaphnia </v>
          </cell>
          <cell r="G1332" t="str">
            <v>dubia</v>
          </cell>
          <cell r="H1332"/>
          <cell r="I1332" t="str">
            <v>Cladocera</v>
          </cell>
          <cell r="J1332" t="str">
            <v>life cycle</v>
          </cell>
          <cell r="K1332" t="str">
            <v>reproduction</v>
          </cell>
          <cell r="L1332" t="str">
            <v>EC20</v>
          </cell>
          <cell r="M1332" t="str">
            <v>ZnCl2</v>
          </cell>
          <cell r="N1332"/>
          <cell r="O1332" t="str">
            <v>renewal</v>
          </cell>
          <cell r="P1332" t="str">
            <v>Chronic</v>
          </cell>
          <cell r="Q1332" t="str">
            <v>7-d</v>
          </cell>
          <cell r="R1332"/>
          <cell r="S1332" t="str">
            <v>NA-Clinch River</v>
          </cell>
          <cell r="T1332"/>
          <cell r="U1332">
            <v>25</v>
          </cell>
          <cell r="V1332">
            <v>9</v>
          </cell>
          <cell r="W1332" t="str">
            <v/>
          </cell>
          <cell r="X1332">
            <v>35</v>
          </cell>
          <cell r="Y1332">
            <v>34.51</v>
          </cell>
          <cell r="Z1332" t="str">
            <v/>
          </cell>
          <cell r="AA1332">
            <v>2.2999999999999998</v>
          </cell>
          <cell r="AB1332">
            <v>10</v>
          </cell>
          <cell r="AC1332">
            <v>50.9467</v>
          </cell>
          <cell r="AD1332">
            <v>13.343170000000001</v>
          </cell>
          <cell r="AE1332">
            <v>14.56</v>
          </cell>
          <cell r="AF1332">
            <v>2.4</v>
          </cell>
          <cell r="AG1332">
            <v>23.053000000000001</v>
          </cell>
          <cell r="AH1332">
            <v>11.163</v>
          </cell>
          <cell r="AI1332">
            <v>144.30000000000001</v>
          </cell>
          <cell r="AJ1332">
            <v>182</v>
          </cell>
        </row>
        <row r="1333">
          <cell r="B1333" t="str">
            <v>C1233CeduEC50</v>
          </cell>
          <cell r="C1333" t="str">
            <v>Belanger and Cherry 1990</v>
          </cell>
          <cell r="D1333">
            <v>1990</v>
          </cell>
          <cell r="E1333" t="str">
            <v>Ceriodaphnia dubia</v>
          </cell>
          <cell r="F1333" t="str">
            <v xml:space="preserve">Ceriodaphnia </v>
          </cell>
          <cell r="G1333" t="str">
            <v>dubia</v>
          </cell>
          <cell r="H1333"/>
          <cell r="I1333" t="str">
            <v>Cladocera</v>
          </cell>
          <cell r="J1333" t="str">
            <v>life cycle</v>
          </cell>
          <cell r="K1333" t="str">
            <v>reproduction</v>
          </cell>
          <cell r="L1333" t="str">
            <v>EC50</v>
          </cell>
          <cell r="M1333" t="str">
            <v>ZnCl2</v>
          </cell>
          <cell r="N1333"/>
          <cell r="O1333" t="str">
            <v>renewal</v>
          </cell>
          <cell r="P1333" t="str">
            <v>Chronic</v>
          </cell>
          <cell r="Q1333" t="str">
            <v>7-d</v>
          </cell>
          <cell r="R1333"/>
          <cell r="S1333" t="str">
            <v>NA-Clinch River</v>
          </cell>
          <cell r="T1333"/>
          <cell r="U1333">
            <v>25</v>
          </cell>
          <cell r="V1333">
            <v>9</v>
          </cell>
          <cell r="W1333" t="str">
            <v/>
          </cell>
          <cell r="X1333">
            <v>100</v>
          </cell>
          <cell r="Y1333">
            <v>98.6</v>
          </cell>
          <cell r="Z1333" t="str">
            <v/>
          </cell>
          <cell r="AA1333">
            <v>2.2999999999999998</v>
          </cell>
          <cell r="AB1333">
            <v>10</v>
          </cell>
          <cell r="AC1333">
            <v>50.9467</v>
          </cell>
          <cell r="AD1333">
            <v>13.343170000000001</v>
          </cell>
          <cell r="AE1333">
            <v>14.56</v>
          </cell>
          <cell r="AF1333">
            <v>2.4</v>
          </cell>
          <cell r="AG1333">
            <v>23.053000000000001</v>
          </cell>
          <cell r="AH1333">
            <v>11.163</v>
          </cell>
          <cell r="AI1333">
            <v>144.30000000000001</v>
          </cell>
          <cell r="AJ1333">
            <v>182</v>
          </cell>
        </row>
        <row r="1334">
          <cell r="B1334" t="str">
            <v>C1234CeduEC50</v>
          </cell>
          <cell r="C1334" t="str">
            <v>Belanger and Cherry 1990</v>
          </cell>
          <cell r="D1334">
            <v>1990</v>
          </cell>
          <cell r="E1334" t="str">
            <v>Ceriodaphnia dubia</v>
          </cell>
          <cell r="F1334" t="str">
            <v xml:space="preserve">Ceriodaphnia </v>
          </cell>
          <cell r="G1334" t="str">
            <v>dubia</v>
          </cell>
          <cell r="H1334"/>
          <cell r="I1334" t="str">
            <v>Cladocera</v>
          </cell>
          <cell r="J1334" t="str">
            <v>life cycle</v>
          </cell>
          <cell r="K1334" t="str">
            <v>reproduction</v>
          </cell>
          <cell r="L1334" t="str">
            <v>EC50</v>
          </cell>
          <cell r="M1334" t="str">
            <v>ZnCl2</v>
          </cell>
          <cell r="N1334"/>
          <cell r="O1334" t="str">
            <v>renewal</v>
          </cell>
          <cell r="P1334" t="str">
            <v>Chronic</v>
          </cell>
          <cell r="Q1334" t="str">
            <v>7-d</v>
          </cell>
          <cell r="R1334"/>
          <cell r="S1334" t="str">
            <v>NA-New River</v>
          </cell>
          <cell r="T1334"/>
          <cell r="U1334">
            <v>25</v>
          </cell>
          <cell r="V1334">
            <v>8</v>
          </cell>
          <cell r="W1334" t="str">
            <v/>
          </cell>
          <cell r="X1334">
            <v>110</v>
          </cell>
          <cell r="Y1334">
            <v>108.46</v>
          </cell>
          <cell r="Z1334" t="str">
            <v/>
          </cell>
          <cell r="AA1334">
            <v>2</v>
          </cell>
          <cell r="AB1334">
            <v>10</v>
          </cell>
          <cell r="AC1334">
            <v>24.072700000000001</v>
          </cell>
          <cell r="AD1334">
            <v>9.1256000000000004</v>
          </cell>
          <cell r="AE1334">
            <v>5.44</v>
          </cell>
          <cell r="AF1334">
            <v>1.6</v>
          </cell>
          <cell r="AG1334">
            <v>20.8</v>
          </cell>
          <cell r="AH1334">
            <v>6.4</v>
          </cell>
          <cell r="AI1334">
            <v>74.2</v>
          </cell>
          <cell r="AJ1334">
            <v>97.6</v>
          </cell>
        </row>
        <row r="1335">
          <cell r="B1335" t="str">
            <v>C1235CeduEC50</v>
          </cell>
          <cell r="C1335" t="str">
            <v>Belanger and Cherry 1990</v>
          </cell>
          <cell r="D1335">
            <v>1990</v>
          </cell>
          <cell r="E1335" t="str">
            <v>Ceriodaphnia dubia</v>
          </cell>
          <cell r="F1335" t="str">
            <v xml:space="preserve">Ceriodaphnia </v>
          </cell>
          <cell r="G1335" t="str">
            <v>dubia</v>
          </cell>
          <cell r="H1335"/>
          <cell r="I1335" t="str">
            <v>Cladocera</v>
          </cell>
          <cell r="J1335" t="str">
            <v>life cycle</v>
          </cell>
          <cell r="K1335" t="str">
            <v>reproduction</v>
          </cell>
          <cell r="L1335" t="str">
            <v>EC50</v>
          </cell>
          <cell r="M1335" t="str">
            <v>ZnCl2</v>
          </cell>
          <cell r="N1335"/>
          <cell r="O1335" t="str">
            <v>renewal</v>
          </cell>
          <cell r="P1335" t="str">
            <v>Chronic</v>
          </cell>
          <cell r="Q1335" t="str">
            <v>7-d</v>
          </cell>
          <cell r="R1335"/>
          <cell r="S1335" t="str">
            <v>NA-New River</v>
          </cell>
          <cell r="T1335"/>
          <cell r="U1335">
            <v>25</v>
          </cell>
          <cell r="V1335">
            <v>9</v>
          </cell>
          <cell r="W1335" t="str">
            <v/>
          </cell>
          <cell r="X1335">
            <v>111</v>
          </cell>
          <cell r="Y1335">
            <v>109.446</v>
          </cell>
          <cell r="Z1335" t="str">
            <v/>
          </cell>
          <cell r="AA1335">
            <v>2</v>
          </cell>
          <cell r="AB1335">
            <v>10</v>
          </cell>
          <cell r="AC1335">
            <v>24.072700000000001</v>
          </cell>
          <cell r="AD1335">
            <v>9.1256000000000004</v>
          </cell>
          <cell r="AE1335">
            <v>5.44</v>
          </cell>
          <cell r="AF1335">
            <v>1.6</v>
          </cell>
          <cell r="AG1335">
            <v>20.8</v>
          </cell>
          <cell r="AH1335">
            <v>6.4</v>
          </cell>
          <cell r="AI1335">
            <v>74.2</v>
          </cell>
          <cell r="AJ1335">
            <v>97.6</v>
          </cell>
        </row>
        <row r="1336">
          <cell r="B1336" t="str">
            <v>C1236CeduEC50</v>
          </cell>
          <cell r="C1336" t="str">
            <v>Cooper et al. 2009</v>
          </cell>
          <cell r="D1336">
            <v>2009</v>
          </cell>
          <cell r="E1336" t="str">
            <v>Ceriodaphnia dubia</v>
          </cell>
          <cell r="F1336" t="str">
            <v xml:space="preserve">Ceriodaphnia </v>
          </cell>
          <cell r="G1336" t="str">
            <v>dubia</v>
          </cell>
          <cell r="H1336"/>
          <cell r="I1336" t="str">
            <v>Cladocera</v>
          </cell>
          <cell r="J1336" t="str">
            <v>life cycle</v>
          </cell>
          <cell r="K1336" t="str">
            <v>reproduction</v>
          </cell>
          <cell r="L1336" t="str">
            <v>EC50</v>
          </cell>
          <cell r="M1336" t="str">
            <v>ZnSO4</v>
          </cell>
          <cell r="N1336"/>
          <cell r="O1336" t="str">
            <v>renewal</v>
          </cell>
          <cell r="P1336" t="str">
            <v>Chronic</v>
          </cell>
          <cell r="Q1336" t="str">
            <v>7-d</v>
          </cell>
          <cell r="R1336"/>
          <cell r="S1336" t="str">
            <v>S-Moderately Hard</v>
          </cell>
          <cell r="T1336" t="str">
            <v>MLR</v>
          </cell>
          <cell r="U1336">
            <v>25.3</v>
          </cell>
          <cell r="V1336">
            <v>7.5</v>
          </cell>
          <cell r="W1336" t="str">
            <v/>
          </cell>
          <cell r="X1336" t="str">
            <v/>
          </cell>
          <cell r="Y1336">
            <v>21.8</v>
          </cell>
          <cell r="Z1336" t="str">
            <v/>
          </cell>
          <cell r="AA1336">
            <v>0.5</v>
          </cell>
          <cell r="AB1336">
            <v>10</v>
          </cell>
          <cell r="AC1336">
            <v>14</v>
          </cell>
          <cell r="AD1336">
            <v>12.1</v>
          </cell>
          <cell r="AE1336">
            <v>26.3</v>
          </cell>
          <cell r="AF1336">
            <v>2.1</v>
          </cell>
          <cell r="AG1336">
            <v>47.9</v>
          </cell>
          <cell r="AH1336">
            <v>1.9</v>
          </cell>
          <cell r="AI1336">
            <v>69.7</v>
          </cell>
          <cell r="AJ1336">
            <v>82.4</v>
          </cell>
        </row>
        <row r="1337">
          <cell r="B1337" t="str">
            <v>C2490CeduEC20</v>
          </cell>
          <cell r="C1337" t="str">
            <v>Cooper et al. 2009</v>
          </cell>
          <cell r="D1337">
            <v>2009</v>
          </cell>
          <cell r="E1337" t="str">
            <v>Ceriodaphnia dubia</v>
          </cell>
          <cell r="F1337" t="str">
            <v xml:space="preserve">Ceriodaphnia </v>
          </cell>
          <cell r="G1337" t="str">
            <v>dubia</v>
          </cell>
          <cell r="H1337"/>
          <cell r="I1337" t="str">
            <v>Cladocera</v>
          </cell>
          <cell r="J1337" t="str">
            <v>life cycle</v>
          </cell>
          <cell r="K1337" t="str">
            <v>reproduction</v>
          </cell>
          <cell r="L1337" t="str">
            <v>EC20</v>
          </cell>
          <cell r="M1337" t="str">
            <v>ZnSO4</v>
          </cell>
          <cell r="N1337"/>
          <cell r="O1337" t="str">
            <v>renewal</v>
          </cell>
          <cell r="P1337" t="str">
            <v>Chronic</v>
          </cell>
          <cell r="Q1337" t="str">
            <v>7-d</v>
          </cell>
          <cell r="R1337"/>
          <cell r="S1337" t="str">
            <v>S-Moderately Hard</v>
          </cell>
          <cell r="T1337"/>
          <cell r="U1337">
            <v>25.3</v>
          </cell>
          <cell r="V1337">
            <v>7.5</v>
          </cell>
          <cell r="W1337" t="str">
            <v/>
          </cell>
          <cell r="X1337" t="str">
            <v/>
          </cell>
          <cell r="Y1337">
            <v>21.8</v>
          </cell>
          <cell r="Z1337" t="str">
            <v/>
          </cell>
          <cell r="AA1337">
            <v>0.5</v>
          </cell>
          <cell r="AB1337">
            <v>10</v>
          </cell>
          <cell r="AC1337">
            <v>14</v>
          </cell>
          <cell r="AD1337">
            <v>12.1</v>
          </cell>
          <cell r="AE1337">
            <v>26.3</v>
          </cell>
          <cell r="AF1337">
            <v>2.1</v>
          </cell>
          <cell r="AG1337">
            <v>47.9</v>
          </cell>
          <cell r="AH1337">
            <v>1.9</v>
          </cell>
          <cell r="AI1337">
            <v>69.7</v>
          </cell>
          <cell r="AJ1337">
            <v>82.4</v>
          </cell>
        </row>
        <row r="1338">
          <cell r="B1338" t="str">
            <v>C1237CeduNOEC</v>
          </cell>
          <cell r="C1338" t="str">
            <v>Cooper et al. 2009</v>
          </cell>
          <cell r="D1338">
            <v>2009</v>
          </cell>
          <cell r="E1338" t="str">
            <v>Ceriodaphnia dubia</v>
          </cell>
          <cell r="F1338" t="str">
            <v xml:space="preserve">Ceriodaphnia </v>
          </cell>
          <cell r="G1338" t="str">
            <v>dubia</v>
          </cell>
          <cell r="H1338"/>
          <cell r="I1338" t="str">
            <v>Cladocera</v>
          </cell>
          <cell r="J1338" t="str">
            <v>life cycle</v>
          </cell>
          <cell r="K1338" t="str">
            <v>reproduction</v>
          </cell>
          <cell r="L1338" t="str">
            <v>NOEC</v>
          </cell>
          <cell r="M1338" t="str">
            <v>ZnSO4</v>
          </cell>
          <cell r="N1338"/>
          <cell r="O1338" t="str">
            <v>renewal</v>
          </cell>
          <cell r="P1338" t="str">
            <v>Chronic</v>
          </cell>
          <cell r="Q1338" t="str">
            <v>7-d</v>
          </cell>
          <cell r="R1338"/>
          <cell r="S1338" t="str">
            <v>S-Moderately Hard</v>
          </cell>
          <cell r="T1338"/>
          <cell r="U1338">
            <v>25.3</v>
          </cell>
          <cell r="V1338">
            <v>7.5</v>
          </cell>
          <cell r="W1338" t="str">
            <v/>
          </cell>
          <cell r="X1338" t="str">
            <v/>
          </cell>
          <cell r="Y1338">
            <v>13</v>
          </cell>
          <cell r="Z1338" t="str">
            <v/>
          </cell>
          <cell r="AA1338">
            <v>0.5</v>
          </cell>
          <cell r="AB1338">
            <v>10</v>
          </cell>
          <cell r="AC1338">
            <v>14</v>
          </cell>
          <cell r="AD1338">
            <v>12.1</v>
          </cell>
          <cell r="AE1338">
            <v>26.3</v>
          </cell>
          <cell r="AF1338">
            <v>2.1</v>
          </cell>
          <cell r="AG1338">
            <v>47.9</v>
          </cell>
          <cell r="AH1338">
            <v>1.9</v>
          </cell>
          <cell r="AI1338">
            <v>69.7</v>
          </cell>
          <cell r="AJ1338">
            <v>82.4</v>
          </cell>
        </row>
        <row r="1339">
          <cell r="B1339" t="str">
            <v>C1238CeduNOEC</v>
          </cell>
          <cell r="C1339" t="str">
            <v>Cooper et al. 2009</v>
          </cell>
          <cell r="D1339">
            <v>2009</v>
          </cell>
          <cell r="E1339" t="str">
            <v>Ceriodaphnia dubia</v>
          </cell>
          <cell r="F1339" t="str">
            <v xml:space="preserve">Ceriodaphnia </v>
          </cell>
          <cell r="G1339" t="str">
            <v>dubia</v>
          </cell>
          <cell r="H1339"/>
          <cell r="I1339" t="str">
            <v>Cladocera</v>
          </cell>
          <cell r="J1339" t="str">
            <v>life cycle</v>
          </cell>
          <cell r="K1339" t="str">
            <v>survival</v>
          </cell>
          <cell r="L1339" t="str">
            <v>NOEC</v>
          </cell>
          <cell r="M1339" t="str">
            <v>ZnSO4</v>
          </cell>
          <cell r="N1339"/>
          <cell r="O1339" t="str">
            <v>renewal</v>
          </cell>
          <cell r="P1339" t="str">
            <v>Chronic</v>
          </cell>
          <cell r="Q1339" t="str">
            <v>7-d</v>
          </cell>
          <cell r="R1339"/>
          <cell r="S1339" t="str">
            <v>S-Moderately Hard</v>
          </cell>
          <cell r="T1339"/>
          <cell r="U1339">
            <v>25.3</v>
          </cell>
          <cell r="V1339">
            <v>7.5</v>
          </cell>
          <cell r="W1339" t="str">
            <v/>
          </cell>
          <cell r="X1339" t="str">
            <v/>
          </cell>
          <cell r="Y1339">
            <v>101.1</v>
          </cell>
          <cell r="Z1339" t="str">
            <v/>
          </cell>
          <cell r="AA1339">
            <v>0.5</v>
          </cell>
          <cell r="AB1339">
            <v>10</v>
          </cell>
          <cell r="AC1339">
            <v>14</v>
          </cell>
          <cell r="AD1339">
            <v>12.1</v>
          </cell>
          <cell r="AE1339">
            <v>26.3</v>
          </cell>
          <cell r="AF1339">
            <v>2.1</v>
          </cell>
          <cell r="AG1339">
            <v>47.9</v>
          </cell>
          <cell r="AH1339">
            <v>1.9</v>
          </cell>
          <cell r="AI1339">
            <v>69.7</v>
          </cell>
          <cell r="AJ1339">
            <v>82.4</v>
          </cell>
        </row>
        <row r="1340">
          <cell r="B1340" t="str">
            <v>C1239CeduLOEC</v>
          </cell>
          <cell r="C1340" t="str">
            <v>Cooper et al. 2009</v>
          </cell>
          <cell r="D1340">
            <v>2009</v>
          </cell>
          <cell r="E1340" t="str">
            <v>Ceriodaphnia dubia</v>
          </cell>
          <cell r="F1340" t="str">
            <v xml:space="preserve">Ceriodaphnia </v>
          </cell>
          <cell r="G1340" t="str">
            <v>dubia</v>
          </cell>
          <cell r="H1340"/>
          <cell r="I1340" t="str">
            <v>Cladocera</v>
          </cell>
          <cell r="J1340" t="str">
            <v>life cycle</v>
          </cell>
          <cell r="K1340" t="str">
            <v>reproduction</v>
          </cell>
          <cell r="L1340" t="str">
            <v>LOEC</v>
          </cell>
          <cell r="M1340" t="str">
            <v>ZnSO4</v>
          </cell>
          <cell r="N1340"/>
          <cell r="O1340" t="str">
            <v>renewal</v>
          </cell>
          <cell r="P1340" t="str">
            <v>Chronic</v>
          </cell>
          <cell r="Q1340" t="str">
            <v>7-d</v>
          </cell>
          <cell r="R1340"/>
          <cell r="S1340" t="str">
            <v>S-Moderately Hard</v>
          </cell>
          <cell r="T1340"/>
          <cell r="U1340">
            <v>25.3</v>
          </cell>
          <cell r="V1340">
            <v>7.5</v>
          </cell>
          <cell r="W1340" t="str">
            <v/>
          </cell>
          <cell r="X1340" t="str">
            <v/>
          </cell>
          <cell r="Y1340">
            <v>25.1</v>
          </cell>
          <cell r="Z1340" t="str">
            <v/>
          </cell>
          <cell r="AA1340">
            <v>0.5</v>
          </cell>
          <cell r="AB1340">
            <v>10</v>
          </cell>
          <cell r="AC1340">
            <v>14</v>
          </cell>
          <cell r="AD1340">
            <v>12.1</v>
          </cell>
          <cell r="AE1340">
            <v>26.3</v>
          </cell>
          <cell r="AF1340">
            <v>2.1</v>
          </cell>
          <cell r="AG1340">
            <v>47.9</v>
          </cell>
          <cell r="AH1340">
            <v>1.9</v>
          </cell>
          <cell r="AI1340">
            <v>69.7</v>
          </cell>
          <cell r="AJ1340">
            <v>82.4</v>
          </cell>
        </row>
        <row r="1341">
          <cell r="B1341" t="str">
            <v>C1240CeduLOEC</v>
          </cell>
          <cell r="C1341" t="str">
            <v>Cooper et al. 2009</v>
          </cell>
          <cell r="D1341">
            <v>2009</v>
          </cell>
          <cell r="E1341" t="str">
            <v>Ceriodaphnia dubia</v>
          </cell>
          <cell r="F1341" t="str">
            <v xml:space="preserve">Ceriodaphnia </v>
          </cell>
          <cell r="G1341" t="str">
            <v>dubia</v>
          </cell>
          <cell r="H1341"/>
          <cell r="I1341" t="str">
            <v>Cladocera</v>
          </cell>
          <cell r="J1341" t="str">
            <v>life cycle</v>
          </cell>
          <cell r="K1341" t="str">
            <v>survival</v>
          </cell>
          <cell r="L1341" t="str">
            <v>LOEC</v>
          </cell>
          <cell r="M1341" t="str">
            <v>ZnSO4</v>
          </cell>
          <cell r="N1341"/>
          <cell r="O1341" t="str">
            <v>renewal</v>
          </cell>
          <cell r="P1341" t="str">
            <v>Chronic</v>
          </cell>
          <cell r="Q1341" t="str">
            <v>7-d</v>
          </cell>
          <cell r="R1341"/>
          <cell r="S1341" t="str">
            <v>S-Moderately Hard</v>
          </cell>
          <cell r="T1341"/>
          <cell r="U1341">
            <v>25.3</v>
          </cell>
          <cell r="V1341">
            <v>7.5</v>
          </cell>
          <cell r="W1341" t="str">
            <v/>
          </cell>
          <cell r="X1341" t="str">
            <v/>
          </cell>
          <cell r="Y1341">
            <v>216.4</v>
          </cell>
          <cell r="Z1341" t="str">
            <v/>
          </cell>
          <cell r="AA1341">
            <v>0.5</v>
          </cell>
          <cell r="AB1341">
            <v>10</v>
          </cell>
          <cell r="AC1341">
            <v>14</v>
          </cell>
          <cell r="AD1341">
            <v>12.1</v>
          </cell>
          <cell r="AE1341">
            <v>26.3</v>
          </cell>
          <cell r="AF1341">
            <v>2.1</v>
          </cell>
          <cell r="AG1341">
            <v>47.9</v>
          </cell>
          <cell r="AH1341">
            <v>1.9</v>
          </cell>
          <cell r="AI1341">
            <v>69.7</v>
          </cell>
          <cell r="AJ1341">
            <v>82.4</v>
          </cell>
        </row>
        <row r="1342">
          <cell r="B1342" t="str">
            <v>C1241CeduEC20</v>
          </cell>
          <cell r="C1342" t="str">
            <v>Cooper et al. 2009</v>
          </cell>
          <cell r="D1342">
            <v>2009</v>
          </cell>
          <cell r="E1342" t="str">
            <v>Ceriodaphnia dubia</v>
          </cell>
          <cell r="F1342" t="str">
            <v xml:space="preserve">Ceriodaphnia </v>
          </cell>
          <cell r="G1342" t="str">
            <v>dubia</v>
          </cell>
          <cell r="H1342"/>
          <cell r="I1342" t="str">
            <v>Cladocera</v>
          </cell>
          <cell r="J1342" t="str">
            <v>life cycle</v>
          </cell>
          <cell r="K1342" t="str">
            <v>survival</v>
          </cell>
          <cell r="L1342" t="str">
            <v>EC20</v>
          </cell>
          <cell r="M1342" t="str">
            <v>ZnSO4</v>
          </cell>
          <cell r="N1342"/>
          <cell r="O1342" t="str">
            <v>renewal</v>
          </cell>
          <cell r="P1342" t="str">
            <v>Chronic</v>
          </cell>
          <cell r="Q1342" t="str">
            <v>7-d</v>
          </cell>
          <cell r="R1342"/>
          <cell r="S1342" t="str">
            <v>S-Moderately Hard</v>
          </cell>
          <cell r="T1342"/>
          <cell r="U1342">
            <v>25.3</v>
          </cell>
          <cell r="V1342">
            <v>7.5</v>
          </cell>
          <cell r="W1342" t="str">
            <v/>
          </cell>
          <cell r="X1342" t="str">
            <v/>
          </cell>
          <cell r="Y1342">
            <v>89</v>
          </cell>
          <cell r="Z1342" t="str">
            <v/>
          </cell>
          <cell r="AA1342">
            <v>0.5</v>
          </cell>
          <cell r="AB1342">
            <v>10</v>
          </cell>
          <cell r="AC1342">
            <v>14</v>
          </cell>
          <cell r="AD1342">
            <v>12.1</v>
          </cell>
          <cell r="AE1342">
            <v>26.3</v>
          </cell>
          <cell r="AF1342">
            <v>2.1</v>
          </cell>
          <cell r="AG1342">
            <v>47.9</v>
          </cell>
          <cell r="AH1342">
            <v>1.9</v>
          </cell>
          <cell r="AI1342">
            <v>69.7</v>
          </cell>
          <cell r="AJ1342">
            <v>82.4</v>
          </cell>
        </row>
        <row r="1343">
          <cell r="B1343" t="str">
            <v>C1242CeduEC50</v>
          </cell>
          <cell r="C1343" t="str">
            <v>Cooper et al. 2009</v>
          </cell>
          <cell r="D1343">
            <v>2009</v>
          </cell>
          <cell r="E1343" t="str">
            <v>Ceriodaphnia dubia</v>
          </cell>
          <cell r="F1343" t="str">
            <v xml:space="preserve">Ceriodaphnia </v>
          </cell>
          <cell r="G1343" t="str">
            <v>dubia</v>
          </cell>
          <cell r="H1343"/>
          <cell r="I1343" t="str">
            <v>Cladocera</v>
          </cell>
          <cell r="J1343" t="str">
            <v>life cycle</v>
          </cell>
          <cell r="K1343" t="str">
            <v>survival</v>
          </cell>
          <cell r="L1343" t="str">
            <v>EC50</v>
          </cell>
          <cell r="M1343" t="str">
            <v>ZnSO4</v>
          </cell>
          <cell r="N1343"/>
          <cell r="O1343" t="str">
            <v>renewal</v>
          </cell>
          <cell r="P1343" t="str">
            <v>Chronic</v>
          </cell>
          <cell r="Q1343" t="str">
            <v>7-d</v>
          </cell>
          <cell r="R1343"/>
          <cell r="S1343" t="str">
            <v>S-Moderately Hard</v>
          </cell>
          <cell r="T1343"/>
          <cell r="U1343">
            <v>25.3</v>
          </cell>
          <cell r="V1343">
            <v>7.5</v>
          </cell>
          <cell r="W1343" t="str">
            <v/>
          </cell>
          <cell r="X1343" t="str">
            <v/>
          </cell>
          <cell r="Y1343">
            <v>130</v>
          </cell>
          <cell r="Z1343" t="str">
            <v/>
          </cell>
          <cell r="AA1343">
            <v>0.5</v>
          </cell>
          <cell r="AB1343">
            <v>10</v>
          </cell>
          <cell r="AC1343">
            <v>14</v>
          </cell>
          <cell r="AD1343">
            <v>12.1</v>
          </cell>
          <cell r="AE1343">
            <v>26.3</v>
          </cell>
          <cell r="AF1343">
            <v>2.1</v>
          </cell>
          <cell r="AG1343">
            <v>47.9</v>
          </cell>
          <cell r="AH1343">
            <v>1.9</v>
          </cell>
          <cell r="AI1343">
            <v>69.7</v>
          </cell>
          <cell r="AJ1343">
            <v>82.4</v>
          </cell>
        </row>
        <row r="1344">
          <cell r="B1344" t="str">
            <v>A1243CeduEC50</v>
          </cell>
          <cell r="C1344" t="str">
            <v>Hyne et al. 2005</v>
          </cell>
          <cell r="D1344">
            <v>2005</v>
          </cell>
          <cell r="E1344" t="str">
            <v>Ceriodaphnia dubia</v>
          </cell>
          <cell r="F1344" t="str">
            <v xml:space="preserve">Ceriodaphnia </v>
          </cell>
          <cell r="G1344" t="str">
            <v>dubia</v>
          </cell>
          <cell r="H1344"/>
          <cell r="I1344" t="str">
            <v>Cladocera</v>
          </cell>
          <cell r="J1344" t="str">
            <v>&lt;24 hr</v>
          </cell>
          <cell r="K1344" t="str">
            <v>mortality</v>
          </cell>
          <cell r="L1344" t="str">
            <v>EC50</v>
          </cell>
          <cell r="M1344" t="str">
            <v>ZnSO4</v>
          </cell>
          <cell r="N1344" t="str">
            <v>Measured - every 24 hours</v>
          </cell>
          <cell r="O1344" t="str">
            <v>static</v>
          </cell>
          <cell r="P1344" t="str">
            <v>Acute</v>
          </cell>
          <cell r="Q1344" t="str">
            <v>48-hr</v>
          </cell>
          <cell r="R1344" t="str">
            <v>None</v>
          </cell>
          <cell r="S1344" t="str">
            <v>S-Soft</v>
          </cell>
          <cell r="T1344" t="str">
            <v>MLR</v>
          </cell>
          <cell r="U1344">
            <v>25</v>
          </cell>
          <cell r="V1344">
            <v>5.5</v>
          </cell>
          <cell r="W1344" t="str">
            <v/>
          </cell>
          <cell r="X1344" t="str">
            <v/>
          </cell>
          <cell r="Y1344">
            <v>382</v>
          </cell>
          <cell r="Z1344" t="str">
            <v/>
          </cell>
          <cell r="AA1344">
            <v>0.1</v>
          </cell>
          <cell r="AB1344">
            <v>10</v>
          </cell>
          <cell r="AC1344">
            <v>7.2603758074470299</v>
          </cell>
          <cell r="AD1344">
            <v>6.3</v>
          </cell>
          <cell r="AE1344">
            <v>13</v>
          </cell>
          <cell r="AF1344">
            <v>1.05</v>
          </cell>
          <cell r="AG1344">
            <v>40.700000000000003</v>
          </cell>
          <cell r="AH1344">
            <v>0.95099999999999996</v>
          </cell>
          <cell r="AI1344">
            <v>30</v>
          </cell>
          <cell r="AJ1344">
            <v>44</v>
          </cell>
        </row>
        <row r="1345">
          <cell r="B1345" t="str">
            <v>A1244ChovEC50</v>
          </cell>
          <cell r="C1345" t="str">
            <v>Muyssen et al. 2005</v>
          </cell>
          <cell r="D1345">
            <v>2005</v>
          </cell>
          <cell r="E1345" t="str">
            <v>Chydorus ovalis</v>
          </cell>
          <cell r="F1345" t="str">
            <v xml:space="preserve">Chydorus </v>
          </cell>
          <cell r="G1345" t="str">
            <v>ovalis</v>
          </cell>
          <cell r="H1345"/>
          <cell r="I1345" t="str">
            <v>invertebrate</v>
          </cell>
          <cell r="J1345" t="str">
            <v>&lt;48 hr</v>
          </cell>
          <cell r="K1345" t="str">
            <v>mortality</v>
          </cell>
          <cell r="L1345" t="str">
            <v>EC50</v>
          </cell>
          <cell r="M1345" t="str">
            <v>ZnCl2</v>
          </cell>
          <cell r="N1345"/>
          <cell r="O1345" t="str">
            <v>static</v>
          </cell>
          <cell r="P1345" t="str">
            <v>Acute</v>
          </cell>
          <cell r="Q1345" t="str">
            <v>48-hr</v>
          </cell>
          <cell r="R1345"/>
          <cell r="S1345" t="str">
            <v>S-ISO_1996</v>
          </cell>
          <cell r="T1345"/>
          <cell r="U1345">
            <v>20</v>
          </cell>
          <cell r="V1345">
            <v>7.8</v>
          </cell>
          <cell r="W1345" t="str">
            <v/>
          </cell>
          <cell r="X1345" t="str">
            <v/>
          </cell>
          <cell r="Y1345">
            <v>1627</v>
          </cell>
          <cell r="Z1345" t="str">
            <v/>
          </cell>
          <cell r="AA1345">
            <v>0.3</v>
          </cell>
          <cell r="AB1345">
            <v>10</v>
          </cell>
          <cell r="AC1345">
            <v>80.16</v>
          </cell>
          <cell r="AD1345">
            <v>12.16</v>
          </cell>
          <cell r="AE1345">
            <v>17.239999999999998</v>
          </cell>
          <cell r="AF1345">
            <v>2.93</v>
          </cell>
          <cell r="AG1345">
            <v>48</v>
          </cell>
          <cell r="AH1345">
            <v>144.46</v>
          </cell>
          <cell r="AI1345">
            <v>45.75</v>
          </cell>
          <cell r="AJ1345">
            <v>250</v>
          </cell>
        </row>
        <row r="1346">
          <cell r="B1346" t="str">
            <v>A1245DaloEC50</v>
          </cell>
          <cell r="C1346" t="str">
            <v>Muyssen et al. 2005</v>
          </cell>
          <cell r="D1346">
            <v>2005</v>
          </cell>
          <cell r="E1346" t="str">
            <v>Daphnia longispina</v>
          </cell>
          <cell r="F1346" t="str">
            <v xml:space="preserve">Daphnia </v>
          </cell>
          <cell r="G1346" t="str">
            <v>longispina</v>
          </cell>
          <cell r="H1346"/>
          <cell r="I1346" t="str">
            <v>Cladocera</v>
          </cell>
          <cell r="J1346" t="str">
            <v>&lt;48 hr</v>
          </cell>
          <cell r="K1346" t="str">
            <v>mortality</v>
          </cell>
          <cell r="L1346" t="str">
            <v>EC50</v>
          </cell>
          <cell r="M1346" t="str">
            <v>ZnCl2</v>
          </cell>
          <cell r="N1346"/>
          <cell r="O1346" t="str">
            <v>static</v>
          </cell>
          <cell r="P1346" t="str">
            <v>Acute</v>
          </cell>
          <cell r="Q1346" t="str">
            <v>48-hr</v>
          </cell>
          <cell r="R1346"/>
          <cell r="S1346" t="str">
            <v>S-ISO_1996</v>
          </cell>
          <cell r="T1346"/>
          <cell r="U1346">
            <v>20</v>
          </cell>
          <cell r="V1346">
            <v>7.8</v>
          </cell>
          <cell r="W1346" t="str">
            <v/>
          </cell>
          <cell r="X1346" t="str">
            <v/>
          </cell>
          <cell r="Y1346">
            <v>1718</v>
          </cell>
          <cell r="Z1346" t="str">
            <v/>
          </cell>
          <cell r="AA1346">
            <v>0.3</v>
          </cell>
          <cell r="AB1346">
            <v>10</v>
          </cell>
          <cell r="AC1346">
            <v>80.16</v>
          </cell>
          <cell r="AD1346">
            <v>12.16</v>
          </cell>
          <cell r="AE1346">
            <v>17.239999999999998</v>
          </cell>
          <cell r="AF1346">
            <v>2.93</v>
          </cell>
          <cell r="AG1346">
            <v>48</v>
          </cell>
          <cell r="AH1346">
            <v>144.46</v>
          </cell>
          <cell r="AI1346">
            <v>45.75</v>
          </cell>
          <cell r="AJ1346">
            <v>250</v>
          </cell>
        </row>
        <row r="1347">
          <cell r="B1347" t="str">
            <v>A1246DaloEC50</v>
          </cell>
          <cell r="C1347" t="str">
            <v>Muyssen et al. 2005</v>
          </cell>
          <cell r="D1347">
            <v>2005</v>
          </cell>
          <cell r="E1347" t="str">
            <v>Daphnia longispina</v>
          </cell>
          <cell r="F1347" t="str">
            <v xml:space="preserve">Daphnia </v>
          </cell>
          <cell r="G1347" t="str">
            <v>longispina</v>
          </cell>
          <cell r="H1347"/>
          <cell r="I1347" t="str">
            <v>Cladocera</v>
          </cell>
          <cell r="J1347" t="str">
            <v>&lt;48 hr</v>
          </cell>
          <cell r="K1347" t="str">
            <v>mortality</v>
          </cell>
          <cell r="L1347" t="str">
            <v>EC50</v>
          </cell>
          <cell r="M1347" t="str">
            <v>ZnCl2</v>
          </cell>
          <cell r="N1347"/>
          <cell r="O1347" t="str">
            <v>static</v>
          </cell>
          <cell r="P1347" t="str">
            <v>Acute</v>
          </cell>
          <cell r="Q1347" t="str">
            <v>48-hr</v>
          </cell>
          <cell r="R1347"/>
          <cell r="S1347" t="str">
            <v>S-ISO_1996</v>
          </cell>
          <cell r="T1347"/>
          <cell r="U1347">
            <v>20</v>
          </cell>
          <cell r="V1347">
            <v>7.8</v>
          </cell>
          <cell r="W1347" t="str">
            <v/>
          </cell>
          <cell r="X1347" t="str">
            <v/>
          </cell>
          <cell r="Y1347">
            <v>375</v>
          </cell>
          <cell r="Z1347" t="str">
            <v/>
          </cell>
          <cell r="AA1347">
            <v>0.3</v>
          </cell>
          <cell r="AB1347">
            <v>10</v>
          </cell>
          <cell r="AC1347">
            <v>80.16</v>
          </cell>
          <cell r="AD1347">
            <v>12.16</v>
          </cell>
          <cell r="AE1347">
            <v>17.239999999999998</v>
          </cell>
          <cell r="AF1347">
            <v>2.93</v>
          </cell>
          <cell r="AG1347">
            <v>48</v>
          </cell>
          <cell r="AH1347">
            <v>144.46</v>
          </cell>
          <cell r="AI1347">
            <v>45.75</v>
          </cell>
          <cell r="AJ1347">
            <v>250</v>
          </cell>
        </row>
        <row r="1348">
          <cell r="B1348" t="str">
            <v>A1247AcelEC50</v>
          </cell>
          <cell r="C1348" t="str">
            <v>Muyssen et al. 2005</v>
          </cell>
          <cell r="D1348">
            <v>2005</v>
          </cell>
          <cell r="E1348" t="str">
            <v>Acroperus elongatus</v>
          </cell>
          <cell r="F1348" t="str">
            <v xml:space="preserve">Acroperus </v>
          </cell>
          <cell r="G1348" t="str">
            <v>elongatus</v>
          </cell>
          <cell r="H1348"/>
          <cell r="I1348" t="str">
            <v>invertebrate</v>
          </cell>
          <cell r="J1348" t="str">
            <v>&lt;48 hr</v>
          </cell>
          <cell r="K1348" t="str">
            <v>mortality</v>
          </cell>
          <cell r="L1348" t="str">
            <v>EC50</v>
          </cell>
          <cell r="M1348" t="str">
            <v>ZnCl2</v>
          </cell>
          <cell r="N1348"/>
          <cell r="O1348" t="str">
            <v>static</v>
          </cell>
          <cell r="P1348" t="str">
            <v>Acute</v>
          </cell>
          <cell r="Q1348" t="str">
            <v>48-hr</v>
          </cell>
          <cell r="R1348"/>
          <cell r="S1348" t="str">
            <v>S-ISO_1996</v>
          </cell>
          <cell r="T1348"/>
          <cell r="U1348">
            <v>20</v>
          </cell>
          <cell r="V1348">
            <v>7.8</v>
          </cell>
          <cell r="W1348" t="str">
            <v/>
          </cell>
          <cell r="X1348" t="str">
            <v/>
          </cell>
          <cell r="Y1348">
            <v>1614</v>
          </cell>
          <cell r="Z1348" t="str">
            <v/>
          </cell>
          <cell r="AA1348">
            <v>0.3</v>
          </cell>
          <cell r="AB1348">
            <v>10</v>
          </cell>
          <cell r="AC1348">
            <v>80.16</v>
          </cell>
          <cell r="AD1348">
            <v>12.16</v>
          </cell>
          <cell r="AE1348">
            <v>17.239999999999998</v>
          </cell>
          <cell r="AF1348">
            <v>2.93</v>
          </cell>
          <cell r="AG1348">
            <v>48</v>
          </cell>
          <cell r="AH1348">
            <v>144.46</v>
          </cell>
          <cell r="AI1348">
            <v>45.75</v>
          </cell>
          <cell r="AJ1348">
            <v>250</v>
          </cell>
        </row>
        <row r="1349">
          <cell r="B1349" t="str">
            <v>C1248CobaEC20</v>
          </cell>
          <cell r="C1349" t="str">
            <v>Besser et al. 2007</v>
          </cell>
          <cell r="D1349">
            <v>2007</v>
          </cell>
          <cell r="E1349" t="str">
            <v>Cottus bairdi</v>
          </cell>
          <cell r="F1349" t="str">
            <v xml:space="preserve">Cottus </v>
          </cell>
          <cell r="G1349" t="str">
            <v>bairdi</v>
          </cell>
          <cell r="H1349"/>
          <cell r="I1349" t="str">
            <v>fish</v>
          </cell>
          <cell r="J1349" t="str">
            <v>early life stage</v>
          </cell>
          <cell r="K1349" t="str">
            <v>survival</v>
          </cell>
          <cell r="L1349" t="str">
            <v>EC20</v>
          </cell>
          <cell r="M1349" t="str">
            <v>ZnSO4</v>
          </cell>
          <cell r="N1349"/>
          <cell r="O1349" t="str">
            <v>flow through</v>
          </cell>
          <cell r="P1349" t="str">
            <v>Chronic</v>
          </cell>
          <cell r="Q1349" t="str">
            <v>21-d</v>
          </cell>
          <cell r="R1349" t="str">
            <v>Fed</v>
          </cell>
          <cell r="S1349" t="str">
            <v>W-Columbia; diluted</v>
          </cell>
          <cell r="T1349"/>
          <cell r="U1349">
            <v>18.100000000000001</v>
          </cell>
          <cell r="V1349">
            <v>8.23</v>
          </cell>
          <cell r="W1349" t="str">
            <v/>
          </cell>
          <cell r="X1349" t="str">
            <v/>
          </cell>
          <cell r="Y1349">
            <v>60</v>
          </cell>
          <cell r="Z1349" t="str">
            <v/>
          </cell>
          <cell r="AA1349">
            <v>0.5</v>
          </cell>
          <cell r="AB1349">
            <v>10</v>
          </cell>
          <cell r="AC1349">
            <v>25</v>
          </cell>
          <cell r="AD1349">
            <v>8</v>
          </cell>
          <cell r="AE1349">
            <v>8.3000000000000007</v>
          </cell>
          <cell r="AF1349">
            <v>1</v>
          </cell>
          <cell r="AG1349">
            <v>18</v>
          </cell>
          <cell r="AH1349">
            <v>9</v>
          </cell>
          <cell r="AI1349">
            <v>95</v>
          </cell>
          <cell r="AJ1349">
            <v>104</v>
          </cell>
        </row>
        <row r="1350">
          <cell r="B1350" t="str">
            <v>C1249CobaEC50</v>
          </cell>
          <cell r="C1350" t="str">
            <v>Besser et al. 2007</v>
          </cell>
          <cell r="D1350">
            <v>2007</v>
          </cell>
          <cell r="E1350" t="str">
            <v>Cottus bairdi</v>
          </cell>
          <cell r="F1350" t="str">
            <v xml:space="preserve">Cottus </v>
          </cell>
          <cell r="G1350" t="str">
            <v>bairdi</v>
          </cell>
          <cell r="H1350"/>
          <cell r="I1350" t="str">
            <v>fish</v>
          </cell>
          <cell r="J1350" t="str">
            <v>early life stage</v>
          </cell>
          <cell r="K1350" t="str">
            <v>survival</v>
          </cell>
          <cell r="L1350" t="str">
            <v>EC50</v>
          </cell>
          <cell r="M1350" t="str">
            <v>ZnSO4</v>
          </cell>
          <cell r="N1350"/>
          <cell r="O1350" t="str">
            <v>flow through</v>
          </cell>
          <cell r="P1350" t="str">
            <v>Chronic</v>
          </cell>
          <cell r="Q1350" t="str">
            <v>21-d</v>
          </cell>
          <cell r="R1350" t="str">
            <v>Fed</v>
          </cell>
          <cell r="S1350" t="str">
            <v>W-Columbia; diluted</v>
          </cell>
          <cell r="T1350"/>
          <cell r="U1350">
            <v>18.100000000000001</v>
          </cell>
          <cell r="V1350">
            <v>8.23</v>
          </cell>
          <cell r="W1350" t="str">
            <v/>
          </cell>
          <cell r="X1350" t="str">
            <v/>
          </cell>
          <cell r="Y1350">
            <v>75</v>
          </cell>
          <cell r="Z1350" t="str">
            <v/>
          </cell>
          <cell r="AA1350">
            <v>0.5</v>
          </cell>
          <cell r="AB1350">
            <v>10</v>
          </cell>
          <cell r="AC1350">
            <v>25</v>
          </cell>
          <cell r="AD1350">
            <v>8</v>
          </cell>
          <cell r="AE1350">
            <v>8.3000000000000007</v>
          </cell>
          <cell r="AF1350">
            <v>1</v>
          </cell>
          <cell r="AG1350">
            <v>18</v>
          </cell>
          <cell r="AH1350">
            <v>9</v>
          </cell>
          <cell r="AI1350">
            <v>95</v>
          </cell>
          <cell r="AJ1350">
            <v>104</v>
          </cell>
        </row>
        <row r="1351">
          <cell r="B1351" t="str">
            <v>C1250OnmyEC20</v>
          </cell>
          <cell r="C1351" t="str">
            <v>Besser et al. 2007</v>
          </cell>
          <cell r="D1351">
            <v>2007</v>
          </cell>
          <cell r="E1351" t="str">
            <v>Oncorhynchus mykiss</v>
          </cell>
          <cell r="F1351" t="str">
            <v xml:space="preserve">Oncorhynchus </v>
          </cell>
          <cell r="G1351" t="str">
            <v>mykiss</v>
          </cell>
          <cell r="H1351"/>
          <cell r="I1351" t="str">
            <v>fish</v>
          </cell>
          <cell r="J1351" t="str">
            <v>early life stage</v>
          </cell>
          <cell r="K1351" t="str">
            <v>survival</v>
          </cell>
          <cell r="L1351" t="str">
            <v>EC20</v>
          </cell>
          <cell r="M1351" t="str">
            <v>ZnSO4</v>
          </cell>
          <cell r="N1351"/>
          <cell r="O1351" t="str">
            <v>flow through</v>
          </cell>
          <cell r="P1351" t="str">
            <v>Chronic</v>
          </cell>
          <cell r="Q1351" t="str">
            <v>28-d</v>
          </cell>
          <cell r="R1351"/>
          <cell r="S1351" t="str">
            <v>W-Columbia; diluted</v>
          </cell>
          <cell r="T1351" t="str">
            <v>MLR</v>
          </cell>
          <cell r="U1351">
            <v>18.100000000000001</v>
          </cell>
          <cell r="V1351">
            <v>8.23</v>
          </cell>
          <cell r="W1351" t="str">
            <v/>
          </cell>
          <cell r="X1351" t="str">
            <v/>
          </cell>
          <cell r="Y1351">
            <v>219</v>
          </cell>
          <cell r="Z1351" t="str">
            <v/>
          </cell>
          <cell r="AA1351">
            <v>0.5</v>
          </cell>
          <cell r="AB1351">
            <v>10</v>
          </cell>
          <cell r="AC1351">
            <v>25</v>
          </cell>
          <cell r="AD1351">
            <v>8</v>
          </cell>
          <cell r="AE1351">
            <v>8.3000000000000007</v>
          </cell>
          <cell r="AF1351">
            <v>1</v>
          </cell>
          <cell r="AG1351">
            <v>18</v>
          </cell>
          <cell r="AH1351">
            <v>9</v>
          </cell>
          <cell r="AI1351">
            <v>95</v>
          </cell>
          <cell r="AJ1351">
            <v>104</v>
          </cell>
        </row>
        <row r="1352">
          <cell r="B1352" t="str">
            <v>C1251OnmyEC50</v>
          </cell>
          <cell r="C1352" t="str">
            <v>Besser et al. 2007</v>
          </cell>
          <cell r="D1352">
            <v>2007</v>
          </cell>
          <cell r="E1352" t="str">
            <v>Oncorhynchus mykiss</v>
          </cell>
          <cell r="F1352" t="str">
            <v xml:space="preserve">Oncorhynchus </v>
          </cell>
          <cell r="G1352" t="str">
            <v>mykiss</v>
          </cell>
          <cell r="H1352"/>
          <cell r="I1352" t="str">
            <v>fish</v>
          </cell>
          <cell r="J1352" t="str">
            <v>early life stage</v>
          </cell>
          <cell r="K1352" t="str">
            <v>survival</v>
          </cell>
          <cell r="L1352" t="str">
            <v>EC50</v>
          </cell>
          <cell r="M1352" t="str">
            <v>ZnSO4</v>
          </cell>
          <cell r="N1352"/>
          <cell r="O1352" t="str">
            <v>flow through</v>
          </cell>
          <cell r="P1352" t="str">
            <v>Chronic</v>
          </cell>
          <cell r="Q1352" t="str">
            <v>28-d</v>
          </cell>
          <cell r="R1352"/>
          <cell r="S1352" t="str">
            <v>W-Columbia; diluted</v>
          </cell>
          <cell r="T1352" t="str">
            <v>MLR</v>
          </cell>
          <cell r="U1352">
            <v>18.100000000000001</v>
          </cell>
          <cell r="V1352">
            <v>8.23</v>
          </cell>
          <cell r="W1352" t="str">
            <v/>
          </cell>
          <cell r="X1352" t="str">
            <v/>
          </cell>
          <cell r="Y1352">
            <v>504</v>
          </cell>
          <cell r="Z1352" t="str">
            <v/>
          </cell>
          <cell r="AA1352">
            <v>0.5</v>
          </cell>
          <cell r="AB1352">
            <v>10</v>
          </cell>
          <cell r="AC1352">
            <v>25</v>
          </cell>
          <cell r="AD1352">
            <v>8</v>
          </cell>
          <cell r="AE1352">
            <v>8.3000000000000007</v>
          </cell>
          <cell r="AF1352">
            <v>1</v>
          </cell>
          <cell r="AG1352">
            <v>18</v>
          </cell>
          <cell r="AH1352">
            <v>9</v>
          </cell>
          <cell r="AI1352">
            <v>95</v>
          </cell>
          <cell r="AJ1352">
            <v>104</v>
          </cell>
        </row>
        <row r="1353">
          <cell r="B1353" t="str">
            <v>C1252CobaLOEC</v>
          </cell>
          <cell r="C1353" t="str">
            <v>Brinkman and Woodling 2005</v>
          </cell>
          <cell r="D1353">
            <v>2005</v>
          </cell>
          <cell r="E1353" t="str">
            <v>Cottus bairdi</v>
          </cell>
          <cell r="F1353" t="str">
            <v xml:space="preserve">Cottus </v>
          </cell>
          <cell r="G1353" t="str">
            <v>bairdi</v>
          </cell>
          <cell r="H1353"/>
          <cell r="I1353" t="str">
            <v>fish</v>
          </cell>
          <cell r="J1353" t="str">
            <v>early life stage</v>
          </cell>
          <cell r="K1353" t="str">
            <v>survival</v>
          </cell>
          <cell r="L1353" t="str">
            <v>LOEC</v>
          </cell>
          <cell r="M1353" t="str">
            <v>ZnSO4</v>
          </cell>
          <cell r="N1353"/>
          <cell r="O1353" t="str">
            <v>flow through</v>
          </cell>
          <cell r="P1353" t="str">
            <v>Chronic</v>
          </cell>
          <cell r="Q1353" t="str">
            <v>30-d</v>
          </cell>
          <cell r="R1353"/>
          <cell r="S1353" t="str">
            <v>T-Fort Collins Dechlorinated+Well Water</v>
          </cell>
          <cell r="T1353"/>
          <cell r="U1353">
            <v>12.4</v>
          </cell>
          <cell r="V1353">
            <v>7.5</v>
          </cell>
          <cell r="W1353" t="str">
            <v/>
          </cell>
          <cell r="X1353" t="str">
            <v/>
          </cell>
          <cell r="Y1353">
            <v>379</v>
          </cell>
          <cell r="Z1353" t="str">
            <v/>
          </cell>
          <cell r="AA1353">
            <v>1.9</v>
          </cell>
          <cell r="AB1353">
            <v>10</v>
          </cell>
          <cell r="AC1353">
            <v>43.512465373961199</v>
          </cell>
          <cell r="AD1353">
            <v>10.984764542936301</v>
          </cell>
          <cell r="AE1353">
            <v>10.2737765466297</v>
          </cell>
          <cell r="AF1353">
            <v>0.74653739612188397</v>
          </cell>
          <cell r="AG1353">
            <v>49.591412742382303</v>
          </cell>
          <cell r="AH1353">
            <v>11.6957525392429</v>
          </cell>
          <cell r="AI1353">
            <v>110</v>
          </cell>
          <cell r="AJ1353">
            <v>154</v>
          </cell>
        </row>
        <row r="1354">
          <cell r="B1354" t="str">
            <v>C1253CobaEC10</v>
          </cell>
          <cell r="C1354" t="str">
            <v>Brinkman and Woodling 2005</v>
          </cell>
          <cell r="D1354">
            <v>2005</v>
          </cell>
          <cell r="E1354" t="str">
            <v>Cottus bairdi</v>
          </cell>
          <cell r="F1354" t="str">
            <v xml:space="preserve">Cottus </v>
          </cell>
          <cell r="G1354" t="str">
            <v>bairdi</v>
          </cell>
          <cell r="H1354"/>
          <cell r="I1354" t="str">
            <v>fish</v>
          </cell>
          <cell r="J1354" t="str">
            <v>early life stage</v>
          </cell>
          <cell r="K1354" t="str">
            <v>survival</v>
          </cell>
          <cell r="L1354" t="str">
            <v>EC10</v>
          </cell>
          <cell r="M1354" t="str">
            <v>ZnSO4</v>
          </cell>
          <cell r="N1354"/>
          <cell r="O1354" t="str">
            <v>flow through</v>
          </cell>
          <cell r="P1354" t="str">
            <v>Chronic</v>
          </cell>
          <cell r="Q1354" t="str">
            <v>30-d</v>
          </cell>
          <cell r="R1354"/>
          <cell r="S1354" t="str">
            <v>T-Fort Collins Dechlorinated+Well Water</v>
          </cell>
          <cell r="T1354"/>
          <cell r="U1354">
            <v>12.4</v>
          </cell>
          <cell r="V1354">
            <v>7.5</v>
          </cell>
          <cell r="W1354" t="str">
            <v/>
          </cell>
          <cell r="X1354" t="str">
            <v/>
          </cell>
          <cell r="Y1354">
            <v>155.69999999999999</v>
          </cell>
          <cell r="Z1354" t="str">
            <v/>
          </cell>
          <cell r="AA1354">
            <v>1.9</v>
          </cell>
          <cell r="AB1354">
            <v>10</v>
          </cell>
          <cell r="AC1354">
            <v>43.512465373961199</v>
          </cell>
          <cell r="AD1354">
            <v>10.984764542936301</v>
          </cell>
          <cell r="AE1354">
            <v>10.2737765466297</v>
          </cell>
          <cell r="AF1354">
            <v>0.74653739612188397</v>
          </cell>
          <cell r="AG1354">
            <v>49.591412742382303</v>
          </cell>
          <cell r="AH1354">
            <v>11.6957525392429</v>
          </cell>
          <cell r="AI1354">
            <v>110</v>
          </cell>
          <cell r="AJ1354">
            <v>154</v>
          </cell>
        </row>
        <row r="1355">
          <cell r="B1355" t="str">
            <v>A1254CobaEC50</v>
          </cell>
          <cell r="C1355" t="str">
            <v>Brinkman and Woodling 2005</v>
          </cell>
          <cell r="D1355">
            <v>2005</v>
          </cell>
          <cell r="E1355" t="str">
            <v>Cottus bairdi</v>
          </cell>
          <cell r="F1355" t="str">
            <v xml:space="preserve">Cottus </v>
          </cell>
          <cell r="G1355" t="str">
            <v>bairdi</v>
          </cell>
          <cell r="H1355"/>
          <cell r="I1355" t="str">
            <v>fish</v>
          </cell>
          <cell r="J1355" t="str">
            <v>early life stage</v>
          </cell>
          <cell r="K1355" t="str">
            <v>survival</v>
          </cell>
          <cell r="L1355" t="str">
            <v>EC50</v>
          </cell>
          <cell r="M1355" t="str">
            <v>ZnSO4</v>
          </cell>
          <cell r="N1355"/>
          <cell r="O1355" t="str">
            <v>flow through</v>
          </cell>
          <cell r="P1355" t="str">
            <v>Acute</v>
          </cell>
          <cell r="Q1355" t="str">
            <v>5-d</v>
          </cell>
          <cell r="R1355"/>
          <cell r="S1355" t="str">
            <v>T-Fort Collins Dechlorinated+Well Water</v>
          </cell>
          <cell r="T1355"/>
          <cell r="U1355">
            <v>12.4</v>
          </cell>
          <cell r="V1355">
            <v>7.5</v>
          </cell>
          <cell r="W1355" t="str">
            <v/>
          </cell>
          <cell r="X1355" t="str">
            <v/>
          </cell>
          <cell r="Y1355">
            <v>302</v>
          </cell>
          <cell r="Z1355" t="str">
            <v/>
          </cell>
          <cell r="AA1355">
            <v>1.9</v>
          </cell>
          <cell r="AB1355">
            <v>10</v>
          </cell>
          <cell r="AC1355">
            <v>43.512465373961199</v>
          </cell>
          <cell r="AD1355">
            <v>10.984764542936301</v>
          </cell>
          <cell r="AE1355">
            <v>10.2737765466297</v>
          </cell>
          <cell r="AF1355">
            <v>0.74653739612188397</v>
          </cell>
          <cell r="AG1355">
            <v>49.591412742382303</v>
          </cell>
          <cell r="AH1355">
            <v>11.6957525392429</v>
          </cell>
          <cell r="AI1355">
            <v>110</v>
          </cell>
          <cell r="AJ1355">
            <v>154</v>
          </cell>
        </row>
        <row r="1356">
          <cell r="B1356" t="str">
            <v>A1255CobaEC50</v>
          </cell>
          <cell r="C1356" t="str">
            <v>Brinkman and Woodling 2005</v>
          </cell>
          <cell r="D1356">
            <v>2005</v>
          </cell>
          <cell r="E1356" t="str">
            <v>Cottus bairdi</v>
          </cell>
          <cell r="F1356" t="str">
            <v xml:space="preserve">Cottus </v>
          </cell>
          <cell r="G1356" t="str">
            <v>bairdi</v>
          </cell>
          <cell r="H1356"/>
          <cell r="I1356" t="str">
            <v>fish</v>
          </cell>
          <cell r="J1356" t="str">
            <v>early life stage</v>
          </cell>
          <cell r="K1356" t="str">
            <v>survival</v>
          </cell>
          <cell r="L1356" t="str">
            <v>EC50</v>
          </cell>
          <cell r="M1356" t="str">
            <v>ZnSO4</v>
          </cell>
          <cell r="N1356"/>
          <cell r="O1356" t="str">
            <v>flow through</v>
          </cell>
          <cell r="P1356" t="str">
            <v>Acute</v>
          </cell>
          <cell r="Q1356" t="str">
            <v>6-d</v>
          </cell>
          <cell r="R1356"/>
          <cell r="S1356" t="str">
            <v>T-Fort Collins Dechlorinated+Well Water</v>
          </cell>
          <cell r="T1356"/>
          <cell r="U1356">
            <v>12.4</v>
          </cell>
          <cell r="V1356">
            <v>7.5</v>
          </cell>
          <cell r="W1356" t="str">
            <v/>
          </cell>
          <cell r="X1356" t="str">
            <v/>
          </cell>
          <cell r="Y1356">
            <v>283</v>
          </cell>
          <cell r="Z1356" t="str">
            <v/>
          </cell>
          <cell r="AA1356">
            <v>1.9</v>
          </cell>
          <cell r="AB1356">
            <v>10</v>
          </cell>
          <cell r="AC1356">
            <v>43.512465373961199</v>
          </cell>
          <cell r="AD1356">
            <v>10.984764542936301</v>
          </cell>
          <cell r="AE1356">
            <v>10.2737765466297</v>
          </cell>
          <cell r="AF1356">
            <v>0.74653739612188397</v>
          </cell>
          <cell r="AG1356">
            <v>49.591412742382303</v>
          </cell>
          <cell r="AH1356">
            <v>11.6957525392429</v>
          </cell>
          <cell r="AI1356">
            <v>110</v>
          </cell>
          <cell r="AJ1356">
            <v>154</v>
          </cell>
        </row>
        <row r="1357">
          <cell r="B1357" t="str">
            <v>A1256CobaEC50</v>
          </cell>
          <cell r="C1357" t="str">
            <v>Brinkman and Woodling 2005</v>
          </cell>
          <cell r="D1357">
            <v>2005</v>
          </cell>
          <cell r="E1357" t="str">
            <v>Cottus bairdi</v>
          </cell>
          <cell r="F1357" t="str">
            <v xml:space="preserve">Cottus </v>
          </cell>
          <cell r="G1357" t="str">
            <v>bairdi</v>
          </cell>
          <cell r="H1357"/>
          <cell r="I1357" t="str">
            <v>fish</v>
          </cell>
          <cell r="J1357" t="str">
            <v>early life stage</v>
          </cell>
          <cell r="K1357" t="str">
            <v>survival</v>
          </cell>
          <cell r="L1357" t="str">
            <v>EC50</v>
          </cell>
          <cell r="M1357" t="str">
            <v>ZnSO4</v>
          </cell>
          <cell r="N1357"/>
          <cell r="O1357" t="str">
            <v>flow through</v>
          </cell>
          <cell r="P1357" t="str">
            <v>Acute</v>
          </cell>
          <cell r="Q1357" t="str">
            <v>7-d</v>
          </cell>
          <cell r="R1357"/>
          <cell r="S1357" t="str">
            <v>T-Fort Collins Dechlorinated+Well Water</v>
          </cell>
          <cell r="T1357"/>
          <cell r="U1357">
            <v>12.4</v>
          </cell>
          <cell r="V1357">
            <v>7.5</v>
          </cell>
          <cell r="W1357" t="str">
            <v/>
          </cell>
          <cell r="X1357" t="str">
            <v/>
          </cell>
          <cell r="Y1357">
            <v>278</v>
          </cell>
          <cell r="Z1357" t="str">
            <v/>
          </cell>
          <cell r="AA1357">
            <v>1.9</v>
          </cell>
          <cell r="AB1357">
            <v>10</v>
          </cell>
          <cell r="AC1357">
            <v>43.512465373961199</v>
          </cell>
          <cell r="AD1357">
            <v>10.984764542936301</v>
          </cell>
          <cell r="AE1357">
            <v>10.2737765466297</v>
          </cell>
          <cell r="AF1357">
            <v>0.74653739612188397</v>
          </cell>
          <cell r="AG1357">
            <v>49.591412742382303</v>
          </cell>
          <cell r="AH1357">
            <v>11.6957525392429</v>
          </cell>
          <cell r="AI1357">
            <v>110</v>
          </cell>
          <cell r="AJ1357">
            <v>154</v>
          </cell>
        </row>
        <row r="1358">
          <cell r="B1358" t="str">
            <v>A1257CobaEC50</v>
          </cell>
          <cell r="C1358" t="str">
            <v>Brinkman and Woodling 2005</v>
          </cell>
          <cell r="D1358">
            <v>2005</v>
          </cell>
          <cell r="E1358" t="str">
            <v>Cottus bairdi</v>
          </cell>
          <cell r="F1358" t="str">
            <v xml:space="preserve">Cottus </v>
          </cell>
          <cell r="G1358" t="str">
            <v>bairdi</v>
          </cell>
          <cell r="H1358"/>
          <cell r="I1358" t="str">
            <v>fish</v>
          </cell>
          <cell r="J1358" t="str">
            <v>early life stage</v>
          </cell>
          <cell r="K1358" t="str">
            <v>survival</v>
          </cell>
          <cell r="L1358" t="str">
            <v>EC50</v>
          </cell>
          <cell r="M1358" t="str">
            <v>ZnSO4</v>
          </cell>
          <cell r="N1358"/>
          <cell r="O1358" t="str">
            <v>flow through</v>
          </cell>
          <cell r="P1358" t="str">
            <v>Acute</v>
          </cell>
          <cell r="Q1358" t="str">
            <v>8-d</v>
          </cell>
          <cell r="R1358"/>
          <cell r="S1358" t="str">
            <v>T-Fort Collins Dechlorinated+Well Water</v>
          </cell>
          <cell r="T1358"/>
          <cell r="U1358">
            <v>12.4</v>
          </cell>
          <cell r="V1358">
            <v>7.5</v>
          </cell>
          <cell r="W1358" t="str">
            <v/>
          </cell>
          <cell r="X1358" t="str">
            <v/>
          </cell>
          <cell r="Y1358">
            <v>279</v>
          </cell>
          <cell r="Z1358" t="str">
            <v/>
          </cell>
          <cell r="AA1358">
            <v>1.9</v>
          </cell>
          <cell r="AB1358">
            <v>10</v>
          </cell>
          <cell r="AC1358">
            <v>43.512465373961199</v>
          </cell>
          <cell r="AD1358">
            <v>10.984764542936301</v>
          </cell>
          <cell r="AE1358">
            <v>10.2737765466297</v>
          </cell>
          <cell r="AF1358">
            <v>0.74653739612188397</v>
          </cell>
          <cell r="AG1358">
            <v>49.591412742382303</v>
          </cell>
          <cell r="AH1358">
            <v>11.6957525392429</v>
          </cell>
          <cell r="AI1358">
            <v>110</v>
          </cell>
          <cell r="AJ1358">
            <v>154</v>
          </cell>
        </row>
        <row r="1359">
          <cell r="B1359" t="str">
            <v>A1258CobaEC50</v>
          </cell>
          <cell r="C1359" t="str">
            <v>Brinkman and Woodling 2005</v>
          </cell>
          <cell r="D1359">
            <v>2005</v>
          </cell>
          <cell r="E1359" t="str">
            <v>Cottus bairdi</v>
          </cell>
          <cell r="F1359" t="str">
            <v xml:space="preserve">Cottus </v>
          </cell>
          <cell r="G1359" t="str">
            <v>bairdi</v>
          </cell>
          <cell r="H1359"/>
          <cell r="I1359" t="str">
            <v>fish</v>
          </cell>
          <cell r="J1359" t="str">
            <v>early life stage</v>
          </cell>
          <cell r="K1359" t="str">
            <v>survival</v>
          </cell>
          <cell r="L1359" t="str">
            <v>EC50</v>
          </cell>
          <cell r="M1359" t="str">
            <v>ZnSO4</v>
          </cell>
          <cell r="N1359"/>
          <cell r="O1359" t="str">
            <v>flow through</v>
          </cell>
          <cell r="P1359" t="str">
            <v>Acute</v>
          </cell>
          <cell r="Q1359" t="str">
            <v>9-d</v>
          </cell>
          <cell r="R1359"/>
          <cell r="S1359" t="str">
            <v>T-Fort Collins Dechlorinated+Well Water</v>
          </cell>
          <cell r="T1359"/>
          <cell r="U1359">
            <v>12.4</v>
          </cell>
          <cell r="V1359">
            <v>7.5</v>
          </cell>
          <cell r="W1359" t="str">
            <v/>
          </cell>
          <cell r="X1359" t="str">
            <v/>
          </cell>
          <cell r="Y1359">
            <v>273</v>
          </cell>
          <cell r="Z1359" t="str">
            <v/>
          </cell>
          <cell r="AA1359">
            <v>1.9</v>
          </cell>
          <cell r="AB1359">
            <v>10</v>
          </cell>
          <cell r="AC1359">
            <v>43.512465373961199</v>
          </cell>
          <cell r="AD1359">
            <v>10.984764542936301</v>
          </cell>
          <cell r="AE1359">
            <v>10.2737765466297</v>
          </cell>
          <cell r="AF1359">
            <v>0.74653739612188397</v>
          </cell>
          <cell r="AG1359">
            <v>49.591412742382303</v>
          </cell>
          <cell r="AH1359">
            <v>11.6957525392429</v>
          </cell>
          <cell r="AI1359">
            <v>110</v>
          </cell>
          <cell r="AJ1359">
            <v>154</v>
          </cell>
        </row>
        <row r="1360">
          <cell r="B1360" t="str">
            <v>C1259CobaEC50</v>
          </cell>
          <cell r="C1360" t="str">
            <v>Brinkman and Woodling 2005</v>
          </cell>
          <cell r="D1360">
            <v>2005</v>
          </cell>
          <cell r="E1360" t="str">
            <v>Cottus bairdi</v>
          </cell>
          <cell r="F1360" t="str">
            <v xml:space="preserve">Cottus </v>
          </cell>
          <cell r="G1360" t="str">
            <v>bairdi</v>
          </cell>
          <cell r="H1360"/>
          <cell r="I1360" t="str">
            <v>fish</v>
          </cell>
          <cell r="J1360" t="str">
            <v>early life stage</v>
          </cell>
          <cell r="K1360" t="str">
            <v>survival</v>
          </cell>
          <cell r="L1360" t="str">
            <v>EC50</v>
          </cell>
          <cell r="M1360" t="str">
            <v>ZnSO4</v>
          </cell>
          <cell r="N1360"/>
          <cell r="O1360" t="str">
            <v>flow through</v>
          </cell>
          <cell r="P1360" t="str">
            <v>Chronic</v>
          </cell>
          <cell r="Q1360" t="str">
            <v>13-d</v>
          </cell>
          <cell r="R1360"/>
          <cell r="S1360" t="str">
            <v>T-Fort Collins Dechlorinated+Well Water</v>
          </cell>
          <cell r="T1360"/>
          <cell r="U1360">
            <v>12.4</v>
          </cell>
          <cell r="V1360">
            <v>7.5</v>
          </cell>
          <cell r="W1360" t="str">
            <v/>
          </cell>
          <cell r="X1360" t="str">
            <v/>
          </cell>
          <cell r="Y1360">
            <v>266</v>
          </cell>
          <cell r="Z1360" t="str">
            <v/>
          </cell>
          <cell r="AA1360">
            <v>1.9</v>
          </cell>
          <cell r="AB1360">
            <v>10</v>
          </cell>
          <cell r="AC1360">
            <v>43.512465373961199</v>
          </cell>
          <cell r="AD1360">
            <v>10.984764542936301</v>
          </cell>
          <cell r="AE1360">
            <v>10.2737765466297</v>
          </cell>
          <cell r="AF1360">
            <v>0.74653739612188397</v>
          </cell>
          <cell r="AG1360">
            <v>49.591412742382303</v>
          </cell>
          <cell r="AH1360">
            <v>11.6957525392429</v>
          </cell>
          <cell r="AI1360">
            <v>110</v>
          </cell>
          <cell r="AJ1360">
            <v>154</v>
          </cell>
        </row>
        <row r="1361">
          <cell r="B1361" t="str">
            <v>C1260CobaEC50</v>
          </cell>
          <cell r="C1361" t="str">
            <v>Brinkman and Woodling 2005</v>
          </cell>
          <cell r="D1361">
            <v>2005</v>
          </cell>
          <cell r="E1361" t="str">
            <v>Cottus bairdi</v>
          </cell>
          <cell r="F1361" t="str">
            <v xml:space="preserve">Cottus </v>
          </cell>
          <cell r="G1361" t="str">
            <v>bairdi</v>
          </cell>
          <cell r="H1361"/>
          <cell r="I1361" t="str">
            <v>fish</v>
          </cell>
          <cell r="J1361" t="str">
            <v>early life stage</v>
          </cell>
          <cell r="K1361" t="str">
            <v>survival</v>
          </cell>
          <cell r="L1361" t="str">
            <v>EC50</v>
          </cell>
          <cell r="M1361" t="str">
            <v>ZnSO4</v>
          </cell>
          <cell r="N1361"/>
          <cell r="O1361" t="str">
            <v>flow through</v>
          </cell>
          <cell r="P1361" t="str">
            <v>Chronic</v>
          </cell>
          <cell r="Q1361" t="str">
            <v>15-d</v>
          </cell>
          <cell r="R1361"/>
          <cell r="S1361" t="str">
            <v>T-Fort Collins Dechlorinated+Well Water</v>
          </cell>
          <cell r="T1361"/>
          <cell r="U1361">
            <v>12.4</v>
          </cell>
          <cell r="V1361">
            <v>7.5</v>
          </cell>
          <cell r="W1361" t="str">
            <v/>
          </cell>
          <cell r="X1361" t="str">
            <v/>
          </cell>
          <cell r="Y1361">
            <v>266</v>
          </cell>
          <cell r="Z1361" t="str">
            <v/>
          </cell>
          <cell r="AA1361">
            <v>1.9</v>
          </cell>
          <cell r="AB1361">
            <v>10</v>
          </cell>
          <cell r="AC1361">
            <v>43.512465373961199</v>
          </cell>
          <cell r="AD1361">
            <v>10.984764542936301</v>
          </cell>
          <cell r="AE1361">
            <v>10.2737765466297</v>
          </cell>
          <cell r="AF1361">
            <v>0.74653739612188397</v>
          </cell>
          <cell r="AG1361">
            <v>49.591412742382303</v>
          </cell>
          <cell r="AH1361">
            <v>11.6957525392429</v>
          </cell>
          <cell r="AI1361">
            <v>110</v>
          </cell>
          <cell r="AJ1361">
            <v>154</v>
          </cell>
        </row>
        <row r="1362">
          <cell r="B1362" t="str">
            <v>A1261CobaEC50</v>
          </cell>
          <cell r="C1362" t="str">
            <v>Woodling et al. 2002</v>
          </cell>
          <cell r="D1362">
            <v>2002</v>
          </cell>
          <cell r="E1362" t="str">
            <v>Cottus bairdi</v>
          </cell>
          <cell r="F1362" t="str">
            <v xml:space="preserve">Cottus </v>
          </cell>
          <cell r="G1362" t="str">
            <v>bairdi</v>
          </cell>
          <cell r="H1362"/>
          <cell r="I1362" t="str">
            <v>fish</v>
          </cell>
          <cell r="J1362" t="str">
            <v>juveniles</v>
          </cell>
          <cell r="K1362" t="str">
            <v>mortality</v>
          </cell>
          <cell r="L1362" t="str">
            <v>EC50</v>
          </cell>
          <cell r="M1362" t="str">
            <v>ZnSO4</v>
          </cell>
          <cell r="N1362"/>
          <cell r="O1362" t="str">
            <v>flow through</v>
          </cell>
          <cell r="P1362" t="str">
            <v>Acute</v>
          </cell>
          <cell r="Q1362" t="str">
            <v>5-d</v>
          </cell>
          <cell r="R1362"/>
          <cell r="S1362" t="str">
            <v>T-Fort Collins Dechlorinated</v>
          </cell>
          <cell r="T1362"/>
          <cell r="U1362">
            <v>12.2</v>
          </cell>
          <cell r="V1362">
            <v>7.38</v>
          </cell>
          <cell r="W1362" t="str">
            <v/>
          </cell>
          <cell r="X1362" t="str">
            <v/>
          </cell>
          <cell r="Y1362">
            <v>92</v>
          </cell>
          <cell r="Z1362" t="str">
            <v/>
          </cell>
          <cell r="AA1362">
            <v>1.9</v>
          </cell>
          <cell r="AB1362">
            <v>10</v>
          </cell>
          <cell r="AC1362">
            <v>16.471129707113001</v>
          </cell>
          <cell r="AD1362">
            <v>1.8301255230125499</v>
          </cell>
          <cell r="AE1362">
            <v>3.6602510460250999</v>
          </cell>
          <cell r="AF1362">
            <v>1.01673640167364</v>
          </cell>
          <cell r="AG1362">
            <v>10.6757322175732</v>
          </cell>
          <cell r="AH1362">
            <v>3.1518828451882799</v>
          </cell>
          <cell r="AI1362">
            <v>36</v>
          </cell>
          <cell r="AJ1362">
            <v>48.6</v>
          </cell>
        </row>
        <row r="1363">
          <cell r="B1363" t="str">
            <v>A1262CobaEC50</v>
          </cell>
          <cell r="C1363" t="str">
            <v>Woodling et al. 2002</v>
          </cell>
          <cell r="D1363">
            <v>2002</v>
          </cell>
          <cell r="E1363" t="str">
            <v>Cottus bairdi</v>
          </cell>
          <cell r="F1363" t="str">
            <v xml:space="preserve">Cottus </v>
          </cell>
          <cell r="G1363" t="str">
            <v>bairdi</v>
          </cell>
          <cell r="H1363"/>
          <cell r="I1363" t="str">
            <v>fish</v>
          </cell>
          <cell r="J1363" t="str">
            <v>juveniles</v>
          </cell>
          <cell r="K1363" t="str">
            <v>mortality</v>
          </cell>
          <cell r="L1363" t="str">
            <v>EC50</v>
          </cell>
          <cell r="M1363" t="str">
            <v>ZnSO4</v>
          </cell>
          <cell r="N1363"/>
          <cell r="O1363" t="str">
            <v>flow through</v>
          </cell>
          <cell r="P1363" t="str">
            <v>Acute</v>
          </cell>
          <cell r="Q1363" t="str">
            <v>6-d</v>
          </cell>
          <cell r="R1363"/>
          <cell r="S1363" t="str">
            <v>T-Fort Collins Dechlorinated</v>
          </cell>
          <cell r="T1363"/>
          <cell r="U1363">
            <v>12.2</v>
          </cell>
          <cell r="V1363">
            <v>7.38</v>
          </cell>
          <cell r="W1363" t="str">
            <v/>
          </cell>
          <cell r="X1363" t="str">
            <v/>
          </cell>
          <cell r="Y1363">
            <v>62</v>
          </cell>
          <cell r="Z1363" t="str">
            <v/>
          </cell>
          <cell r="AA1363">
            <v>1.9</v>
          </cell>
          <cell r="AB1363">
            <v>10</v>
          </cell>
          <cell r="AC1363">
            <v>16.471129707113001</v>
          </cell>
          <cell r="AD1363">
            <v>1.8301255230125499</v>
          </cell>
          <cell r="AE1363">
            <v>3.6602510460250999</v>
          </cell>
          <cell r="AF1363">
            <v>1.01673640167364</v>
          </cell>
          <cell r="AG1363">
            <v>10.6757322175732</v>
          </cell>
          <cell r="AH1363">
            <v>3.1518828451882799</v>
          </cell>
          <cell r="AI1363">
            <v>36</v>
          </cell>
          <cell r="AJ1363">
            <v>48.6</v>
          </cell>
        </row>
        <row r="1364">
          <cell r="B1364" t="str">
            <v>A1263CobaEC50</v>
          </cell>
          <cell r="C1364" t="str">
            <v>Woodling et al. 2002</v>
          </cell>
          <cell r="D1364">
            <v>2002</v>
          </cell>
          <cell r="E1364" t="str">
            <v>Cottus bairdi</v>
          </cell>
          <cell r="F1364" t="str">
            <v xml:space="preserve">Cottus </v>
          </cell>
          <cell r="G1364" t="str">
            <v>bairdi</v>
          </cell>
          <cell r="H1364"/>
          <cell r="I1364" t="str">
            <v>fish</v>
          </cell>
          <cell r="J1364" t="str">
            <v>juveniles</v>
          </cell>
          <cell r="K1364" t="str">
            <v>mortality</v>
          </cell>
          <cell r="L1364" t="str">
            <v>EC50</v>
          </cell>
          <cell r="M1364" t="str">
            <v>ZnSO4</v>
          </cell>
          <cell r="N1364"/>
          <cell r="O1364" t="str">
            <v>flow through</v>
          </cell>
          <cell r="P1364" t="str">
            <v>Acute</v>
          </cell>
          <cell r="Q1364" t="str">
            <v>7-d</v>
          </cell>
          <cell r="R1364"/>
          <cell r="S1364" t="str">
            <v>T-Fort Collins Dechlorinated</v>
          </cell>
          <cell r="T1364"/>
          <cell r="U1364">
            <v>12.2</v>
          </cell>
          <cell r="V1364">
            <v>7.38</v>
          </cell>
          <cell r="W1364" t="str">
            <v/>
          </cell>
          <cell r="X1364" t="str">
            <v/>
          </cell>
          <cell r="Y1364">
            <v>45</v>
          </cell>
          <cell r="Z1364" t="str">
            <v/>
          </cell>
          <cell r="AA1364">
            <v>1.9</v>
          </cell>
          <cell r="AB1364">
            <v>10</v>
          </cell>
          <cell r="AC1364">
            <v>16.471129707113001</v>
          </cell>
          <cell r="AD1364">
            <v>1.8301255230125499</v>
          </cell>
          <cell r="AE1364">
            <v>3.6602510460250999</v>
          </cell>
          <cell r="AF1364">
            <v>1.01673640167364</v>
          </cell>
          <cell r="AG1364">
            <v>10.6757322175732</v>
          </cell>
          <cell r="AH1364">
            <v>3.1518828451882799</v>
          </cell>
          <cell r="AI1364">
            <v>36</v>
          </cell>
          <cell r="AJ1364">
            <v>48.6</v>
          </cell>
        </row>
        <row r="1365">
          <cell r="B1365" t="str">
            <v>A1264CobaEC50</v>
          </cell>
          <cell r="C1365" t="str">
            <v>Woodling et al. 2002</v>
          </cell>
          <cell r="D1365">
            <v>2002</v>
          </cell>
          <cell r="E1365" t="str">
            <v>Cottus bairdi</v>
          </cell>
          <cell r="F1365" t="str">
            <v xml:space="preserve">Cottus </v>
          </cell>
          <cell r="G1365" t="str">
            <v>bairdi</v>
          </cell>
          <cell r="H1365"/>
          <cell r="I1365" t="str">
            <v>fish</v>
          </cell>
          <cell r="J1365" t="str">
            <v>juveniles</v>
          </cell>
          <cell r="K1365" t="str">
            <v>mortality</v>
          </cell>
          <cell r="L1365" t="str">
            <v>EC50</v>
          </cell>
          <cell r="M1365" t="str">
            <v>ZnSO4</v>
          </cell>
          <cell r="N1365"/>
          <cell r="O1365" t="str">
            <v>flow through</v>
          </cell>
          <cell r="P1365" t="str">
            <v>Acute</v>
          </cell>
          <cell r="Q1365" t="str">
            <v>8-d</v>
          </cell>
          <cell r="R1365"/>
          <cell r="S1365" t="str">
            <v>T-Fort Collins Dechlorinated</v>
          </cell>
          <cell r="T1365"/>
          <cell r="U1365">
            <v>12.2</v>
          </cell>
          <cell r="V1365">
            <v>7.38</v>
          </cell>
          <cell r="W1365" t="str">
            <v/>
          </cell>
          <cell r="X1365" t="str">
            <v/>
          </cell>
          <cell r="Y1365">
            <v>41</v>
          </cell>
          <cell r="Z1365" t="str">
            <v/>
          </cell>
          <cell r="AA1365">
            <v>1.9</v>
          </cell>
          <cell r="AB1365">
            <v>10</v>
          </cell>
          <cell r="AC1365">
            <v>16.471129707113001</v>
          </cell>
          <cell r="AD1365">
            <v>1.8301255230125499</v>
          </cell>
          <cell r="AE1365">
            <v>3.6602510460250999</v>
          </cell>
          <cell r="AF1365">
            <v>1.01673640167364</v>
          </cell>
          <cell r="AG1365">
            <v>10.6757322175732</v>
          </cell>
          <cell r="AH1365">
            <v>3.1518828451882799</v>
          </cell>
          <cell r="AI1365">
            <v>36</v>
          </cell>
          <cell r="AJ1365">
            <v>48.6</v>
          </cell>
        </row>
        <row r="1366">
          <cell r="B1366" t="str">
            <v>A1265CobaEC50</v>
          </cell>
          <cell r="C1366" t="str">
            <v>Woodling et al. 2002</v>
          </cell>
          <cell r="D1366">
            <v>2002</v>
          </cell>
          <cell r="E1366" t="str">
            <v>Cottus bairdi</v>
          </cell>
          <cell r="F1366" t="str">
            <v xml:space="preserve">Cottus </v>
          </cell>
          <cell r="G1366" t="str">
            <v>bairdi</v>
          </cell>
          <cell r="H1366"/>
          <cell r="I1366" t="str">
            <v>fish</v>
          </cell>
          <cell r="J1366" t="str">
            <v>juveniles</v>
          </cell>
          <cell r="K1366" t="str">
            <v>mortality</v>
          </cell>
          <cell r="L1366" t="str">
            <v>EC50</v>
          </cell>
          <cell r="M1366" t="str">
            <v>ZnSO4</v>
          </cell>
          <cell r="N1366"/>
          <cell r="O1366" t="str">
            <v>flow through</v>
          </cell>
          <cell r="P1366" t="str">
            <v>Acute</v>
          </cell>
          <cell r="Q1366" t="str">
            <v>9-d</v>
          </cell>
          <cell r="R1366"/>
          <cell r="S1366" t="str">
            <v>T-Fort Collins Dechlorinated</v>
          </cell>
          <cell r="T1366"/>
          <cell r="U1366">
            <v>12.2</v>
          </cell>
          <cell r="V1366">
            <v>7.38</v>
          </cell>
          <cell r="W1366" t="str">
            <v/>
          </cell>
          <cell r="X1366" t="str">
            <v/>
          </cell>
          <cell r="Y1366">
            <v>38</v>
          </cell>
          <cell r="Z1366" t="str">
            <v/>
          </cell>
          <cell r="AA1366">
            <v>1.9</v>
          </cell>
          <cell r="AB1366">
            <v>10</v>
          </cell>
          <cell r="AC1366">
            <v>16.471129707113001</v>
          </cell>
          <cell r="AD1366">
            <v>1.8301255230125499</v>
          </cell>
          <cell r="AE1366">
            <v>3.6602510460250999</v>
          </cell>
          <cell r="AF1366">
            <v>1.01673640167364</v>
          </cell>
          <cell r="AG1366">
            <v>10.6757322175732</v>
          </cell>
          <cell r="AH1366">
            <v>3.1518828451882799</v>
          </cell>
          <cell r="AI1366">
            <v>36</v>
          </cell>
          <cell r="AJ1366">
            <v>48.6</v>
          </cell>
        </row>
        <row r="1367">
          <cell r="B1367" t="str">
            <v>A1266CobaEC50</v>
          </cell>
          <cell r="C1367" t="str">
            <v>Woodling et al. 2002</v>
          </cell>
          <cell r="D1367">
            <v>2002</v>
          </cell>
          <cell r="E1367" t="str">
            <v>Cottus bairdi</v>
          </cell>
          <cell r="F1367" t="str">
            <v xml:space="preserve">Cottus </v>
          </cell>
          <cell r="G1367" t="str">
            <v>bairdi</v>
          </cell>
          <cell r="H1367"/>
          <cell r="I1367" t="str">
            <v>fish</v>
          </cell>
          <cell r="J1367" t="str">
            <v>juveniles</v>
          </cell>
          <cell r="K1367" t="str">
            <v>mortality</v>
          </cell>
          <cell r="L1367" t="str">
            <v>EC50</v>
          </cell>
          <cell r="M1367" t="str">
            <v>ZnSO4</v>
          </cell>
          <cell r="N1367"/>
          <cell r="O1367" t="str">
            <v>flow through</v>
          </cell>
          <cell r="P1367" t="str">
            <v>Acute</v>
          </cell>
          <cell r="Q1367" t="str">
            <v>13-d</v>
          </cell>
          <cell r="R1367"/>
          <cell r="S1367" t="str">
            <v>T-Fort Collins Dechlorinated</v>
          </cell>
          <cell r="T1367"/>
          <cell r="U1367">
            <v>12.2</v>
          </cell>
          <cell r="V1367">
            <v>7.38</v>
          </cell>
          <cell r="W1367" t="str">
            <v/>
          </cell>
          <cell r="X1367" t="str">
            <v/>
          </cell>
          <cell r="Y1367">
            <v>38</v>
          </cell>
          <cell r="Z1367" t="str">
            <v/>
          </cell>
          <cell r="AA1367">
            <v>1.7</v>
          </cell>
          <cell r="AB1367">
            <v>10</v>
          </cell>
          <cell r="AC1367">
            <v>16.471129707113001</v>
          </cell>
          <cell r="AD1367">
            <v>1.8301255230125499</v>
          </cell>
          <cell r="AE1367">
            <v>3.6602510460250999</v>
          </cell>
          <cell r="AF1367">
            <v>1.01673640167364</v>
          </cell>
          <cell r="AG1367">
            <v>10.6757322175732</v>
          </cell>
          <cell r="AH1367">
            <v>3.1518828451882799</v>
          </cell>
          <cell r="AI1367">
            <v>36</v>
          </cell>
          <cell r="AJ1367">
            <v>48.6</v>
          </cell>
        </row>
        <row r="1368">
          <cell r="B1368" t="str">
            <v>C1267CobaEC50</v>
          </cell>
          <cell r="C1368" t="str">
            <v>Woodling et al. 2002</v>
          </cell>
          <cell r="D1368">
            <v>2002</v>
          </cell>
          <cell r="E1368" t="str">
            <v>Cottus bairdi</v>
          </cell>
          <cell r="F1368" t="str">
            <v xml:space="preserve">Cottus </v>
          </cell>
          <cell r="G1368" t="str">
            <v>bairdi</v>
          </cell>
          <cell r="H1368"/>
          <cell r="I1368" t="str">
            <v>fish</v>
          </cell>
          <cell r="J1368" t="str">
            <v>early life stage</v>
          </cell>
          <cell r="K1368" t="str">
            <v>survival</v>
          </cell>
          <cell r="L1368" t="str">
            <v>EC50</v>
          </cell>
          <cell r="M1368" t="str">
            <v>ZnSO4</v>
          </cell>
          <cell r="N1368"/>
          <cell r="O1368" t="str">
            <v>flow through</v>
          </cell>
          <cell r="P1368" t="str">
            <v>Chronic</v>
          </cell>
          <cell r="Q1368" t="str">
            <v>5-d</v>
          </cell>
          <cell r="R1368"/>
          <cell r="S1368" t="str">
            <v>T-Fort Collins Dechlorinated</v>
          </cell>
          <cell r="T1368"/>
          <cell r="U1368">
            <v>11.8</v>
          </cell>
          <cell r="V1368">
            <v>7.56</v>
          </cell>
          <cell r="W1368" t="str">
            <v/>
          </cell>
          <cell r="X1368" t="str">
            <v/>
          </cell>
          <cell r="Y1368">
            <v>94</v>
          </cell>
          <cell r="Z1368" t="str">
            <v/>
          </cell>
          <cell r="AA1368">
            <v>1.7</v>
          </cell>
          <cell r="AB1368">
            <v>10</v>
          </cell>
          <cell r="AC1368">
            <v>15.712474895397518</v>
          </cell>
          <cell r="AD1368">
            <v>1.7458305439330521</v>
          </cell>
          <cell r="AE1368">
            <v>3.4916610878661043</v>
          </cell>
          <cell r="AF1368">
            <v>0.96990585774058558</v>
          </cell>
          <cell r="AG1368">
            <v>10.18401150627613</v>
          </cell>
          <cell r="AH1368">
            <v>3.0067081589958113</v>
          </cell>
          <cell r="AI1368">
            <v>35.9</v>
          </cell>
          <cell r="AJ1368">
            <v>46.3</v>
          </cell>
        </row>
        <row r="1369">
          <cell r="B1369" t="str">
            <v>C1268CobaEC50</v>
          </cell>
          <cell r="C1369" t="str">
            <v>Woodling et al. 2002</v>
          </cell>
          <cell r="D1369">
            <v>2002</v>
          </cell>
          <cell r="E1369" t="str">
            <v>Cottus bairdi</v>
          </cell>
          <cell r="F1369" t="str">
            <v xml:space="preserve">Cottus </v>
          </cell>
          <cell r="G1369" t="str">
            <v>bairdi</v>
          </cell>
          <cell r="H1369"/>
          <cell r="I1369" t="str">
            <v>fish</v>
          </cell>
          <cell r="J1369" t="str">
            <v>early life stage</v>
          </cell>
          <cell r="K1369" t="str">
            <v>survival</v>
          </cell>
          <cell r="L1369" t="str">
            <v>EC50</v>
          </cell>
          <cell r="M1369" t="str">
            <v>ZnSO4</v>
          </cell>
          <cell r="N1369"/>
          <cell r="O1369" t="str">
            <v>flow through</v>
          </cell>
          <cell r="P1369" t="str">
            <v>Chronic</v>
          </cell>
          <cell r="Q1369" t="str">
            <v>6-d</v>
          </cell>
          <cell r="R1369"/>
          <cell r="S1369" t="str">
            <v>T-Fort Collins Dechlorinated</v>
          </cell>
          <cell r="T1369"/>
          <cell r="U1369">
            <v>11.8</v>
          </cell>
          <cell r="V1369">
            <v>7.56</v>
          </cell>
          <cell r="W1369" t="str">
            <v/>
          </cell>
          <cell r="X1369" t="str">
            <v/>
          </cell>
          <cell r="Y1369">
            <v>57</v>
          </cell>
          <cell r="Z1369" t="str">
            <v/>
          </cell>
          <cell r="AA1369">
            <v>1.7</v>
          </cell>
          <cell r="AB1369">
            <v>10</v>
          </cell>
          <cell r="AC1369">
            <v>15.712474895397518</v>
          </cell>
          <cell r="AD1369">
            <v>1.7458305439330521</v>
          </cell>
          <cell r="AE1369">
            <v>3.4916610878661043</v>
          </cell>
          <cell r="AF1369">
            <v>0.96990585774058558</v>
          </cell>
          <cell r="AG1369">
            <v>10.18401150627613</v>
          </cell>
          <cell r="AH1369">
            <v>3.0067081589958113</v>
          </cell>
          <cell r="AI1369">
            <v>35.9</v>
          </cell>
          <cell r="AJ1369">
            <v>46.3</v>
          </cell>
        </row>
        <row r="1370">
          <cell r="B1370" t="str">
            <v>C1269CobaEC50</v>
          </cell>
          <cell r="C1370" t="str">
            <v>Woodling et al. 2002</v>
          </cell>
          <cell r="D1370">
            <v>2002</v>
          </cell>
          <cell r="E1370" t="str">
            <v>Cottus bairdi</v>
          </cell>
          <cell r="F1370" t="str">
            <v xml:space="preserve">Cottus </v>
          </cell>
          <cell r="G1370" t="str">
            <v>bairdi</v>
          </cell>
          <cell r="H1370"/>
          <cell r="I1370" t="str">
            <v>fish</v>
          </cell>
          <cell r="J1370" t="str">
            <v>early life stage</v>
          </cell>
          <cell r="K1370" t="str">
            <v>survival</v>
          </cell>
          <cell r="L1370" t="str">
            <v>EC50</v>
          </cell>
          <cell r="M1370" t="str">
            <v>ZnSO4</v>
          </cell>
          <cell r="N1370"/>
          <cell r="O1370" t="str">
            <v>flow through</v>
          </cell>
          <cell r="P1370" t="str">
            <v>Chronic</v>
          </cell>
          <cell r="Q1370" t="str">
            <v>7-d</v>
          </cell>
          <cell r="R1370"/>
          <cell r="S1370" t="str">
            <v>T-Fort Collins Dechlorinated</v>
          </cell>
          <cell r="T1370"/>
          <cell r="U1370">
            <v>11.8</v>
          </cell>
          <cell r="V1370">
            <v>7.56</v>
          </cell>
          <cell r="W1370" t="str">
            <v/>
          </cell>
          <cell r="X1370" t="str">
            <v/>
          </cell>
          <cell r="Y1370">
            <v>48</v>
          </cell>
          <cell r="Z1370" t="str">
            <v/>
          </cell>
          <cell r="AA1370">
            <v>1.7</v>
          </cell>
          <cell r="AB1370">
            <v>10</v>
          </cell>
          <cell r="AC1370">
            <v>15.712474895397518</v>
          </cell>
          <cell r="AD1370">
            <v>1.7458305439330521</v>
          </cell>
          <cell r="AE1370">
            <v>3.4916610878661043</v>
          </cell>
          <cell r="AF1370">
            <v>0.96990585774058558</v>
          </cell>
          <cell r="AG1370">
            <v>10.18401150627613</v>
          </cell>
          <cell r="AH1370">
            <v>3.0067081589958113</v>
          </cell>
          <cell r="AI1370">
            <v>35.9</v>
          </cell>
          <cell r="AJ1370">
            <v>46.3</v>
          </cell>
        </row>
        <row r="1371">
          <cell r="B1371" t="str">
            <v>C1270CobaEC50</v>
          </cell>
          <cell r="C1371" t="str">
            <v>Woodling et al. 2002</v>
          </cell>
          <cell r="D1371">
            <v>2002</v>
          </cell>
          <cell r="E1371" t="str">
            <v>Cottus bairdi</v>
          </cell>
          <cell r="F1371" t="str">
            <v xml:space="preserve">Cottus </v>
          </cell>
          <cell r="G1371" t="str">
            <v>bairdi</v>
          </cell>
          <cell r="H1371"/>
          <cell r="I1371" t="str">
            <v>fish</v>
          </cell>
          <cell r="J1371" t="str">
            <v>early life stage</v>
          </cell>
          <cell r="K1371" t="str">
            <v>survival</v>
          </cell>
          <cell r="L1371" t="str">
            <v>EC50</v>
          </cell>
          <cell r="M1371" t="str">
            <v>ZnSO4</v>
          </cell>
          <cell r="N1371"/>
          <cell r="O1371" t="str">
            <v>flow through</v>
          </cell>
          <cell r="P1371" t="str">
            <v>Chronic</v>
          </cell>
          <cell r="Q1371" t="str">
            <v>8-d</v>
          </cell>
          <cell r="R1371"/>
          <cell r="S1371" t="str">
            <v>T-Fort Collins Dechlorinated</v>
          </cell>
          <cell r="T1371"/>
          <cell r="U1371">
            <v>11.8</v>
          </cell>
          <cell r="V1371">
            <v>7.56</v>
          </cell>
          <cell r="W1371" t="str">
            <v/>
          </cell>
          <cell r="X1371" t="str">
            <v/>
          </cell>
          <cell r="Y1371">
            <v>42</v>
          </cell>
          <cell r="Z1371" t="str">
            <v/>
          </cell>
          <cell r="AA1371">
            <v>1.7</v>
          </cell>
          <cell r="AB1371">
            <v>10</v>
          </cell>
          <cell r="AC1371">
            <v>15.712474895397518</v>
          </cell>
          <cell r="AD1371">
            <v>1.7458305439330521</v>
          </cell>
          <cell r="AE1371">
            <v>3.4916610878661043</v>
          </cell>
          <cell r="AF1371">
            <v>0.96990585774058558</v>
          </cell>
          <cell r="AG1371">
            <v>10.18401150627613</v>
          </cell>
          <cell r="AH1371">
            <v>3.0067081589958113</v>
          </cell>
          <cell r="AI1371">
            <v>35.9</v>
          </cell>
          <cell r="AJ1371">
            <v>46.3</v>
          </cell>
        </row>
        <row r="1372">
          <cell r="B1372" t="str">
            <v>C1271CobaEC50</v>
          </cell>
          <cell r="C1372" t="str">
            <v>Woodling et al. 2002</v>
          </cell>
          <cell r="D1372">
            <v>2002</v>
          </cell>
          <cell r="E1372" t="str">
            <v>Cottus bairdi</v>
          </cell>
          <cell r="F1372" t="str">
            <v xml:space="preserve">Cottus </v>
          </cell>
          <cell r="G1372" t="str">
            <v>bairdi</v>
          </cell>
          <cell r="H1372"/>
          <cell r="I1372" t="str">
            <v>fish</v>
          </cell>
          <cell r="J1372" t="str">
            <v>early life stage</v>
          </cell>
          <cell r="K1372" t="str">
            <v>survival</v>
          </cell>
          <cell r="L1372" t="str">
            <v>EC50</v>
          </cell>
          <cell r="M1372" t="str">
            <v>ZnSO4</v>
          </cell>
          <cell r="N1372"/>
          <cell r="O1372" t="str">
            <v>flow through</v>
          </cell>
          <cell r="P1372" t="str">
            <v>Chronic</v>
          </cell>
          <cell r="Q1372" t="str">
            <v>9-d</v>
          </cell>
          <cell r="R1372"/>
          <cell r="S1372" t="str">
            <v>T-Fort Collins Dechlorinated</v>
          </cell>
          <cell r="T1372"/>
          <cell r="U1372">
            <v>11.8</v>
          </cell>
          <cell r="V1372">
            <v>7.56</v>
          </cell>
          <cell r="W1372" t="str">
            <v/>
          </cell>
          <cell r="X1372" t="str">
            <v/>
          </cell>
          <cell r="Y1372">
            <v>38</v>
          </cell>
          <cell r="Z1372" t="str">
            <v/>
          </cell>
          <cell r="AA1372">
            <v>1.7</v>
          </cell>
          <cell r="AB1372">
            <v>10</v>
          </cell>
          <cell r="AC1372">
            <v>15.712474895397518</v>
          </cell>
          <cell r="AD1372">
            <v>1.7458305439330521</v>
          </cell>
          <cell r="AE1372">
            <v>3.4916610878661043</v>
          </cell>
          <cell r="AF1372">
            <v>0.96990585774058558</v>
          </cell>
          <cell r="AG1372">
            <v>10.18401150627613</v>
          </cell>
          <cell r="AH1372">
            <v>3.0067081589958113</v>
          </cell>
          <cell r="AI1372">
            <v>35.9</v>
          </cell>
          <cell r="AJ1372">
            <v>46.3</v>
          </cell>
        </row>
        <row r="1373">
          <cell r="B1373" t="str">
            <v>C1272CobaEC50</v>
          </cell>
          <cell r="C1373" t="str">
            <v>Woodling et al. 2002</v>
          </cell>
          <cell r="D1373">
            <v>2002</v>
          </cell>
          <cell r="E1373" t="str">
            <v>Cottus bairdi</v>
          </cell>
          <cell r="F1373" t="str">
            <v xml:space="preserve">Cottus </v>
          </cell>
          <cell r="G1373" t="str">
            <v>bairdi</v>
          </cell>
          <cell r="H1373"/>
          <cell r="I1373" t="str">
            <v>fish</v>
          </cell>
          <cell r="J1373" t="str">
            <v>early life stage</v>
          </cell>
          <cell r="K1373" t="str">
            <v>survival</v>
          </cell>
          <cell r="L1373" t="str">
            <v>EC50</v>
          </cell>
          <cell r="M1373" t="str">
            <v>ZnSO4</v>
          </cell>
          <cell r="N1373"/>
          <cell r="O1373" t="str">
            <v>flow through</v>
          </cell>
          <cell r="P1373" t="str">
            <v>Chronic</v>
          </cell>
          <cell r="Q1373" t="str">
            <v>13-d</v>
          </cell>
          <cell r="R1373"/>
          <cell r="S1373" t="str">
            <v>T-Fort Collins Dechlorinated</v>
          </cell>
          <cell r="T1373"/>
          <cell r="U1373">
            <v>11.8</v>
          </cell>
          <cell r="V1373">
            <v>7.56</v>
          </cell>
          <cell r="W1373" t="str">
            <v/>
          </cell>
          <cell r="X1373" t="str">
            <v/>
          </cell>
          <cell r="Y1373">
            <v>33</v>
          </cell>
          <cell r="Z1373" t="str">
            <v/>
          </cell>
          <cell r="AA1373">
            <v>1.7</v>
          </cell>
          <cell r="AB1373">
            <v>10</v>
          </cell>
          <cell r="AC1373">
            <v>15.712474895397518</v>
          </cell>
          <cell r="AD1373">
            <v>1.7458305439330521</v>
          </cell>
          <cell r="AE1373">
            <v>3.4916610878661043</v>
          </cell>
          <cell r="AF1373">
            <v>0.96990585774058558</v>
          </cell>
          <cell r="AG1373">
            <v>10.18401150627613</v>
          </cell>
          <cell r="AH1373">
            <v>3.0067081589958113</v>
          </cell>
          <cell r="AI1373">
            <v>35.9</v>
          </cell>
          <cell r="AJ1373">
            <v>46.3</v>
          </cell>
        </row>
        <row r="1374">
          <cell r="B1374" t="str">
            <v>C1273CobaEC50</v>
          </cell>
          <cell r="C1374" t="str">
            <v>Woodling et al. 2002</v>
          </cell>
          <cell r="D1374">
            <v>2002</v>
          </cell>
          <cell r="E1374" t="str">
            <v>Cottus bairdi</v>
          </cell>
          <cell r="F1374" t="str">
            <v xml:space="preserve">Cottus </v>
          </cell>
          <cell r="G1374" t="str">
            <v>bairdi</v>
          </cell>
          <cell r="H1374"/>
          <cell r="I1374" t="str">
            <v>fish</v>
          </cell>
          <cell r="J1374" t="str">
            <v>early life stage</v>
          </cell>
          <cell r="K1374" t="str">
            <v>survival</v>
          </cell>
          <cell r="L1374" t="str">
            <v>EC50</v>
          </cell>
          <cell r="M1374" t="str">
            <v>ZnSO4</v>
          </cell>
          <cell r="N1374"/>
          <cell r="O1374" t="str">
            <v>flow through</v>
          </cell>
          <cell r="P1374" t="str">
            <v>Chronic</v>
          </cell>
          <cell r="Q1374" t="str">
            <v>21-d</v>
          </cell>
          <cell r="R1374"/>
          <cell r="S1374" t="str">
            <v>T-Fort Collins Dechlorinated</v>
          </cell>
          <cell r="T1374"/>
          <cell r="U1374">
            <v>11.8</v>
          </cell>
          <cell r="V1374">
            <v>7.56</v>
          </cell>
          <cell r="W1374" t="str">
            <v/>
          </cell>
          <cell r="X1374" t="str">
            <v/>
          </cell>
          <cell r="Y1374">
            <v>32</v>
          </cell>
          <cell r="Z1374" t="str">
            <v/>
          </cell>
          <cell r="AA1374">
            <v>1.7</v>
          </cell>
          <cell r="AB1374">
            <v>10</v>
          </cell>
          <cell r="AC1374">
            <v>15.712474895397518</v>
          </cell>
          <cell r="AD1374">
            <v>1.7458305439330521</v>
          </cell>
          <cell r="AE1374">
            <v>3.4916610878661043</v>
          </cell>
          <cell r="AF1374">
            <v>0.96990585774058558</v>
          </cell>
          <cell r="AG1374">
            <v>10.18401150627613</v>
          </cell>
          <cell r="AH1374">
            <v>3.0067081589958113</v>
          </cell>
          <cell r="AI1374">
            <v>35.9</v>
          </cell>
          <cell r="AJ1374">
            <v>46.3</v>
          </cell>
        </row>
        <row r="1375">
          <cell r="B1375" t="str">
            <v>A1274CrpsEC50</v>
          </cell>
          <cell r="C1375" t="str">
            <v>Martin and Holdich 1986</v>
          </cell>
          <cell r="D1375">
            <v>1986</v>
          </cell>
          <cell r="E1375" t="str">
            <v>Crangonyx pseudogracilis</v>
          </cell>
          <cell r="F1375" t="str">
            <v xml:space="preserve">Crangonyx </v>
          </cell>
          <cell r="G1375" t="str">
            <v>pseudogracilis</v>
          </cell>
          <cell r="H1375"/>
          <cell r="I1375" t="str">
            <v>invertebrate</v>
          </cell>
          <cell r="J1375" t="str">
            <v>4 mm</v>
          </cell>
          <cell r="K1375" t="str">
            <v>immobilization</v>
          </cell>
          <cell r="L1375" t="str">
            <v>EC50</v>
          </cell>
          <cell r="M1375" t="str">
            <v>ZnSO4</v>
          </cell>
          <cell r="N1375"/>
          <cell r="O1375" t="str">
            <v>static</v>
          </cell>
          <cell r="P1375" t="str">
            <v>Acute</v>
          </cell>
          <cell r="Q1375" t="str">
            <v>48-hr</v>
          </cell>
          <cell r="R1375"/>
          <cell r="S1375" t="str">
            <v>T-</v>
          </cell>
          <cell r="T1375"/>
          <cell r="U1375">
            <v>13</v>
          </cell>
          <cell r="V1375">
            <v>6.75</v>
          </cell>
          <cell r="W1375" t="str">
            <v/>
          </cell>
          <cell r="X1375">
            <v>121000</v>
          </cell>
          <cell r="Y1375">
            <v>118338</v>
          </cell>
          <cell r="Z1375" t="str">
            <v/>
          </cell>
          <cell r="AA1375">
            <v>1.6</v>
          </cell>
          <cell r="AB1375">
            <v>10</v>
          </cell>
          <cell r="AC1375" t="str">
            <v/>
          </cell>
          <cell r="AD1375" t="str">
            <v/>
          </cell>
          <cell r="AE1375" t="str">
            <v/>
          </cell>
          <cell r="AF1375" t="str">
            <v/>
          </cell>
          <cell r="AG1375" t="str">
            <v/>
          </cell>
          <cell r="AH1375" t="str">
            <v/>
          </cell>
          <cell r="AI1375">
            <v>50</v>
          </cell>
          <cell r="AJ1375">
            <v>50</v>
          </cell>
        </row>
        <row r="1376">
          <cell r="B1376" t="str">
            <v>A1275AsaqEC50</v>
          </cell>
          <cell r="C1376" t="str">
            <v>Martin and Holdich 1986</v>
          </cell>
          <cell r="D1376">
            <v>1986</v>
          </cell>
          <cell r="E1376" t="str">
            <v>Asellus aquaticus</v>
          </cell>
          <cell r="F1376" t="str">
            <v xml:space="preserve">Asellus </v>
          </cell>
          <cell r="G1376" t="str">
            <v>aquaticus</v>
          </cell>
          <cell r="H1376"/>
          <cell r="I1376" t="str">
            <v>invertebrate</v>
          </cell>
          <cell r="J1376" t="str">
            <v>adult</v>
          </cell>
          <cell r="K1376" t="str">
            <v>mortality</v>
          </cell>
          <cell r="L1376" t="str">
            <v>EC50</v>
          </cell>
          <cell r="M1376" t="str">
            <v>ZnSO4</v>
          </cell>
          <cell r="N1376" t="str">
            <v>Nominal - measurements not mentioned</v>
          </cell>
          <cell r="O1376" t="str">
            <v>static renewal</v>
          </cell>
          <cell r="P1376" t="str">
            <v>Acute</v>
          </cell>
          <cell r="Q1376" t="str">
            <v>96-hr</v>
          </cell>
          <cell r="R1376" t="str">
            <v>None</v>
          </cell>
          <cell r="S1376" t="str">
            <v>T-Nottingham (UK) tap water mixed with deionized water</v>
          </cell>
          <cell r="T1376"/>
          <cell r="U1376">
            <v>13</v>
          </cell>
          <cell r="V1376">
            <v>6.75</v>
          </cell>
          <cell r="W1376" t="str">
            <v/>
          </cell>
          <cell r="X1376">
            <v>18200</v>
          </cell>
          <cell r="Y1376">
            <v>17799.599999999999</v>
          </cell>
          <cell r="Z1376" t="str">
            <v/>
          </cell>
          <cell r="AA1376">
            <v>1.6</v>
          </cell>
          <cell r="AB1376">
            <v>10</v>
          </cell>
          <cell r="AC1376" t="str">
            <v/>
          </cell>
          <cell r="AD1376" t="str">
            <v/>
          </cell>
          <cell r="AE1376" t="str">
            <v/>
          </cell>
          <cell r="AF1376" t="str">
            <v/>
          </cell>
          <cell r="AG1376" t="str">
            <v/>
          </cell>
          <cell r="AH1376" t="str">
            <v/>
          </cell>
          <cell r="AI1376">
            <v>50</v>
          </cell>
          <cell r="AJ1376">
            <v>50</v>
          </cell>
        </row>
        <row r="1377">
          <cell r="B1377" t="str">
            <v>A1276AsaqEC50</v>
          </cell>
          <cell r="C1377" t="str">
            <v>Martin and Holdich 1986</v>
          </cell>
          <cell r="D1377">
            <v>1986</v>
          </cell>
          <cell r="E1377" t="str">
            <v>Asellus aquaticus</v>
          </cell>
          <cell r="F1377" t="str">
            <v xml:space="preserve">Asellus </v>
          </cell>
          <cell r="G1377" t="str">
            <v>aquaticus</v>
          </cell>
          <cell r="H1377"/>
          <cell r="I1377" t="str">
            <v>invertebrate</v>
          </cell>
          <cell r="J1377" t="str">
            <v>adult</v>
          </cell>
          <cell r="K1377" t="str">
            <v>mortality</v>
          </cell>
          <cell r="L1377" t="str">
            <v>EC50</v>
          </cell>
          <cell r="M1377" t="str">
            <v>ZnSO4</v>
          </cell>
          <cell r="N1377" t="str">
            <v>Nominal - measurements not mentioned</v>
          </cell>
          <cell r="O1377" t="str">
            <v>static renewal</v>
          </cell>
          <cell r="P1377" t="str">
            <v>Acute</v>
          </cell>
          <cell r="Q1377" t="str">
            <v>48-hr</v>
          </cell>
          <cell r="R1377" t="str">
            <v>None</v>
          </cell>
          <cell r="S1377" t="str">
            <v>T-Nottingham (UK) tap water mixed with deionized water</v>
          </cell>
          <cell r="T1377"/>
          <cell r="U1377">
            <v>13</v>
          </cell>
          <cell r="V1377">
            <v>6.75</v>
          </cell>
          <cell r="W1377" t="str">
            <v/>
          </cell>
          <cell r="X1377">
            <v>52300</v>
          </cell>
          <cell r="Y1377">
            <v>51149.4</v>
          </cell>
          <cell r="Z1377" t="str">
            <v/>
          </cell>
          <cell r="AA1377">
            <v>1.6</v>
          </cell>
          <cell r="AB1377">
            <v>10</v>
          </cell>
          <cell r="AC1377" t="str">
            <v/>
          </cell>
          <cell r="AD1377" t="str">
            <v/>
          </cell>
          <cell r="AE1377" t="str">
            <v/>
          </cell>
          <cell r="AF1377" t="str">
            <v/>
          </cell>
          <cell r="AG1377" t="str">
            <v/>
          </cell>
          <cell r="AH1377" t="str">
            <v/>
          </cell>
          <cell r="AI1377">
            <v>50</v>
          </cell>
          <cell r="AJ1377">
            <v>50</v>
          </cell>
        </row>
        <row r="1378">
          <cell r="B1378" t="str">
            <v>A1277AnroEC50</v>
          </cell>
          <cell r="C1378" t="str">
            <v>Rehwoldt et al. 1971</v>
          </cell>
          <cell r="D1378">
            <v>1971</v>
          </cell>
          <cell r="E1378" t="str">
            <v>Anguilla rostrata</v>
          </cell>
          <cell r="F1378" t="str">
            <v xml:space="preserve">Anguilla </v>
          </cell>
          <cell r="G1378" t="str">
            <v>rostrata</v>
          </cell>
          <cell r="H1378"/>
          <cell r="I1378" t="str">
            <v>fish</v>
          </cell>
          <cell r="J1378" t="str">
            <v>&lt;20 cm</v>
          </cell>
          <cell r="K1378" t="str">
            <v>mortality</v>
          </cell>
          <cell r="L1378" t="str">
            <v>EC50</v>
          </cell>
          <cell r="M1378" t="str">
            <v>Zn(NO3)2</v>
          </cell>
          <cell r="N1378" t="str">
            <v>Not indicated</v>
          </cell>
          <cell r="O1378" t="str">
            <v>static</v>
          </cell>
          <cell r="P1378" t="str">
            <v>Acute</v>
          </cell>
          <cell r="Q1378" t="str">
            <v>96-hr</v>
          </cell>
          <cell r="R1378"/>
          <cell r="S1378" t="str">
            <v>N-Hudson River</v>
          </cell>
          <cell r="T1378"/>
          <cell r="U1378">
            <v>17</v>
          </cell>
          <cell r="V1378">
            <v>7.8</v>
          </cell>
          <cell r="W1378" t="str">
            <v/>
          </cell>
          <cell r="X1378">
            <v>14600</v>
          </cell>
          <cell r="Y1378">
            <v>14278.8</v>
          </cell>
          <cell r="Z1378" t="str">
            <v/>
          </cell>
          <cell r="AA1378">
            <v>1.7</v>
          </cell>
          <cell r="AB1378">
            <v>10</v>
          </cell>
          <cell r="AC1378">
            <v>14.123963289395002</v>
          </cell>
          <cell r="AD1378">
            <v>4.3060863687179891</v>
          </cell>
          <cell r="AE1378">
            <v>7.5127464305292566</v>
          </cell>
          <cell r="AF1378">
            <v>1.152036157373165</v>
          </cell>
          <cell r="AG1378">
            <v>6.7903669660552888</v>
          </cell>
          <cell r="AH1378">
            <v>4.4093291987372005</v>
          </cell>
          <cell r="AI1378">
            <v>47.6</v>
          </cell>
          <cell r="AJ1378">
            <v>53</v>
          </cell>
        </row>
        <row r="1379">
          <cell r="B1379" t="str">
            <v>A1278CycaEC50</v>
          </cell>
          <cell r="C1379" t="str">
            <v>Rehwoldt et al. 1971</v>
          </cell>
          <cell r="D1379">
            <v>1971</v>
          </cell>
          <cell r="E1379" t="str">
            <v>Cyprinus carpio</v>
          </cell>
          <cell r="F1379" t="str">
            <v xml:space="preserve">Cyprinus </v>
          </cell>
          <cell r="G1379" t="str">
            <v>carpio</v>
          </cell>
          <cell r="H1379"/>
          <cell r="I1379" t="str">
            <v>fish</v>
          </cell>
          <cell r="J1379" t="str">
            <v>&lt;20 cm</v>
          </cell>
          <cell r="K1379" t="str">
            <v>mortality</v>
          </cell>
          <cell r="L1379" t="str">
            <v>EC50</v>
          </cell>
          <cell r="M1379" t="str">
            <v>Zn(NO3)2</v>
          </cell>
          <cell r="N1379" t="str">
            <v>Not indicated</v>
          </cell>
          <cell r="O1379" t="str">
            <v>static</v>
          </cell>
          <cell r="P1379" t="str">
            <v>Acute</v>
          </cell>
          <cell r="Q1379" t="str">
            <v>48-hr</v>
          </cell>
          <cell r="R1379"/>
          <cell r="S1379" t="str">
            <v>N-Hudson River</v>
          </cell>
          <cell r="T1379"/>
          <cell r="U1379">
            <v>17</v>
          </cell>
          <cell r="V1379">
            <v>7.8</v>
          </cell>
          <cell r="W1379" t="str">
            <v/>
          </cell>
          <cell r="X1379">
            <v>9300</v>
          </cell>
          <cell r="Y1379">
            <v>9095.4</v>
          </cell>
          <cell r="Z1379" t="str">
            <v/>
          </cell>
          <cell r="AA1379">
            <v>1.7</v>
          </cell>
          <cell r="AB1379">
            <v>10</v>
          </cell>
          <cell r="AC1379">
            <v>14.123963289395002</v>
          </cell>
          <cell r="AD1379">
            <v>4.3060863687179891</v>
          </cell>
          <cell r="AE1379">
            <v>7.5127464305292566</v>
          </cell>
          <cell r="AF1379">
            <v>1.152036157373165</v>
          </cell>
          <cell r="AG1379">
            <v>6.7903669660552888</v>
          </cell>
          <cell r="AH1379">
            <v>4.4093291987372005</v>
          </cell>
          <cell r="AI1379">
            <v>47.6</v>
          </cell>
          <cell r="AJ1379">
            <v>53</v>
          </cell>
        </row>
        <row r="1380">
          <cell r="B1380" t="str">
            <v>A1279FudiEC50</v>
          </cell>
          <cell r="C1380" t="str">
            <v>Rehwoldt et al. 1971</v>
          </cell>
          <cell r="D1380">
            <v>1971</v>
          </cell>
          <cell r="E1380" t="str">
            <v>Fundulus diaphanus</v>
          </cell>
          <cell r="F1380" t="str">
            <v xml:space="preserve">Fundulus </v>
          </cell>
          <cell r="G1380" t="str">
            <v>diaphanus</v>
          </cell>
          <cell r="H1380"/>
          <cell r="I1380" t="str">
            <v>fish</v>
          </cell>
          <cell r="J1380" t="str">
            <v>&lt;20 cm</v>
          </cell>
          <cell r="K1380" t="str">
            <v>mortality</v>
          </cell>
          <cell r="L1380" t="str">
            <v>EC50</v>
          </cell>
          <cell r="M1380" t="str">
            <v>Zn(NO3)2</v>
          </cell>
          <cell r="N1380" t="str">
            <v>Not indicated</v>
          </cell>
          <cell r="O1380" t="str">
            <v>static</v>
          </cell>
          <cell r="P1380" t="str">
            <v>Acute</v>
          </cell>
          <cell r="Q1380" t="str">
            <v>48-hr</v>
          </cell>
          <cell r="R1380"/>
          <cell r="S1380" t="str">
            <v>N-Hudson River</v>
          </cell>
          <cell r="T1380"/>
          <cell r="U1380">
            <v>17</v>
          </cell>
          <cell r="V1380">
            <v>7.8</v>
          </cell>
          <cell r="W1380" t="str">
            <v/>
          </cell>
          <cell r="X1380">
            <v>20700</v>
          </cell>
          <cell r="Y1380">
            <v>20244.599999999999</v>
          </cell>
          <cell r="Z1380" t="str">
            <v/>
          </cell>
          <cell r="AA1380">
            <v>1.7</v>
          </cell>
          <cell r="AB1380">
            <v>10</v>
          </cell>
          <cell r="AC1380">
            <v>14.123963289395002</v>
          </cell>
          <cell r="AD1380">
            <v>4.3060863687179891</v>
          </cell>
          <cell r="AE1380">
            <v>7.5127464305292566</v>
          </cell>
          <cell r="AF1380">
            <v>1.152036157373165</v>
          </cell>
          <cell r="AG1380">
            <v>6.7903669660552888</v>
          </cell>
          <cell r="AH1380">
            <v>4.4093291987372005</v>
          </cell>
          <cell r="AI1380">
            <v>47.6</v>
          </cell>
          <cell r="AJ1380">
            <v>53</v>
          </cell>
        </row>
        <row r="1381">
          <cell r="B1381" t="str">
            <v>A1280LegiEC50</v>
          </cell>
          <cell r="C1381" t="str">
            <v>Rehwoldt et al. 1971</v>
          </cell>
          <cell r="D1381">
            <v>1971</v>
          </cell>
          <cell r="E1381" t="str">
            <v>Lepomis gibbosus</v>
          </cell>
          <cell r="F1381" t="str">
            <v xml:space="preserve">Lepomis </v>
          </cell>
          <cell r="G1381" t="str">
            <v>gibbosus</v>
          </cell>
          <cell r="H1381"/>
          <cell r="I1381" t="str">
            <v>fish</v>
          </cell>
          <cell r="J1381" t="str">
            <v>&lt;20 cm</v>
          </cell>
          <cell r="K1381" t="str">
            <v>mortality</v>
          </cell>
          <cell r="L1381" t="str">
            <v>EC50</v>
          </cell>
          <cell r="M1381" t="str">
            <v>Zn(NO3)2</v>
          </cell>
          <cell r="N1381" t="str">
            <v>Not indicated</v>
          </cell>
          <cell r="O1381" t="str">
            <v>static</v>
          </cell>
          <cell r="P1381" t="str">
            <v>Acute</v>
          </cell>
          <cell r="Q1381" t="str">
            <v>48-hr</v>
          </cell>
          <cell r="R1381"/>
          <cell r="S1381" t="str">
            <v>N-Hudson River</v>
          </cell>
          <cell r="T1381"/>
          <cell r="U1381">
            <v>17</v>
          </cell>
          <cell r="V1381">
            <v>7.8</v>
          </cell>
          <cell r="W1381" t="str">
            <v/>
          </cell>
          <cell r="X1381">
            <v>21800</v>
          </cell>
          <cell r="Y1381">
            <v>21320.399999999998</v>
          </cell>
          <cell r="Z1381" t="str">
            <v/>
          </cell>
          <cell r="AA1381">
            <v>1.7</v>
          </cell>
          <cell r="AB1381">
            <v>10</v>
          </cell>
          <cell r="AC1381">
            <v>14.123963289395002</v>
          </cell>
          <cell r="AD1381">
            <v>4.3060863687179891</v>
          </cell>
          <cell r="AE1381">
            <v>7.5127464305292566</v>
          </cell>
          <cell r="AF1381">
            <v>1.152036157373165</v>
          </cell>
          <cell r="AG1381">
            <v>6.7903669660552888</v>
          </cell>
          <cell r="AH1381">
            <v>4.4093291987372005</v>
          </cell>
          <cell r="AI1381">
            <v>47.6</v>
          </cell>
          <cell r="AJ1381">
            <v>53</v>
          </cell>
        </row>
        <row r="1382">
          <cell r="B1382" t="str">
            <v>A1281MoamEC50</v>
          </cell>
          <cell r="C1382" t="str">
            <v>Rehwoldt et al. 1971</v>
          </cell>
          <cell r="D1382">
            <v>1971</v>
          </cell>
          <cell r="E1382" t="str">
            <v>Morone americana</v>
          </cell>
          <cell r="F1382" t="str">
            <v xml:space="preserve">Morone </v>
          </cell>
          <cell r="G1382" t="str">
            <v>americana</v>
          </cell>
          <cell r="H1382"/>
          <cell r="I1382" t="str">
            <v>fish</v>
          </cell>
          <cell r="J1382" t="str">
            <v>&lt;20 cm</v>
          </cell>
          <cell r="K1382" t="str">
            <v>mortality</v>
          </cell>
          <cell r="L1382" t="str">
            <v>EC50</v>
          </cell>
          <cell r="M1382" t="str">
            <v>Zn(NO3)2</v>
          </cell>
          <cell r="N1382" t="str">
            <v>Not indicated</v>
          </cell>
          <cell r="O1382" t="str">
            <v>static</v>
          </cell>
          <cell r="P1382" t="str">
            <v>Acute</v>
          </cell>
          <cell r="Q1382" t="str">
            <v>48-hr</v>
          </cell>
          <cell r="R1382"/>
          <cell r="S1382" t="str">
            <v>N-Hudson River</v>
          </cell>
          <cell r="T1382"/>
          <cell r="U1382">
            <v>17</v>
          </cell>
          <cell r="V1382">
            <v>7.8</v>
          </cell>
          <cell r="W1382" t="str">
            <v/>
          </cell>
          <cell r="X1382">
            <v>10200</v>
          </cell>
          <cell r="Y1382">
            <v>9975.6</v>
          </cell>
          <cell r="Z1382" t="str">
            <v/>
          </cell>
          <cell r="AA1382">
            <v>1.7</v>
          </cell>
          <cell r="AB1382">
            <v>10</v>
          </cell>
          <cell r="AC1382">
            <v>14.123963289395002</v>
          </cell>
          <cell r="AD1382">
            <v>4.3060863687179891</v>
          </cell>
          <cell r="AE1382">
            <v>7.5127464305292566</v>
          </cell>
          <cell r="AF1382">
            <v>1.152036157373165</v>
          </cell>
          <cell r="AG1382">
            <v>6.7903669660552888</v>
          </cell>
          <cell r="AH1382">
            <v>4.4093291987372005</v>
          </cell>
          <cell r="AI1382">
            <v>47.6</v>
          </cell>
          <cell r="AJ1382">
            <v>53</v>
          </cell>
        </row>
        <row r="1383">
          <cell r="B1383" t="str">
            <v>A1282MosaEC50</v>
          </cell>
          <cell r="C1383" t="str">
            <v>Rehwoldt et al. 1971</v>
          </cell>
          <cell r="D1383">
            <v>1971</v>
          </cell>
          <cell r="E1383" t="str">
            <v>Morone saxatilis</v>
          </cell>
          <cell r="F1383" t="str">
            <v xml:space="preserve">Morone </v>
          </cell>
          <cell r="G1383" t="str">
            <v>saxatilis</v>
          </cell>
          <cell r="H1383"/>
          <cell r="I1383" t="str">
            <v>fish</v>
          </cell>
          <cell r="J1383" t="str">
            <v>fingerling</v>
          </cell>
          <cell r="K1383" t="str">
            <v>mortality</v>
          </cell>
          <cell r="L1383" t="str">
            <v>EC50</v>
          </cell>
          <cell r="M1383" t="str">
            <v>Zn(NO3)2</v>
          </cell>
          <cell r="N1383" t="str">
            <v>Not indicated</v>
          </cell>
          <cell r="O1383" t="str">
            <v>static</v>
          </cell>
          <cell r="P1383" t="str">
            <v>Acute</v>
          </cell>
          <cell r="Q1383" t="str">
            <v>48-hr</v>
          </cell>
          <cell r="R1383"/>
          <cell r="S1383" t="str">
            <v>N-Hudson River</v>
          </cell>
          <cell r="T1383"/>
          <cell r="U1383">
            <v>17</v>
          </cell>
          <cell r="V1383">
            <v>7.8</v>
          </cell>
          <cell r="W1383" t="str">
            <v/>
          </cell>
          <cell r="X1383">
            <v>10000</v>
          </cell>
          <cell r="Y1383">
            <v>9780</v>
          </cell>
          <cell r="Z1383" t="str">
            <v/>
          </cell>
          <cell r="AA1383">
            <v>1.7</v>
          </cell>
          <cell r="AB1383">
            <v>10</v>
          </cell>
          <cell r="AC1383">
            <v>14.123963289395002</v>
          </cell>
          <cell r="AD1383">
            <v>4.3060863687179891</v>
          </cell>
          <cell r="AE1383">
            <v>7.5127464305292566</v>
          </cell>
          <cell r="AF1383">
            <v>1.152036157373165</v>
          </cell>
          <cell r="AG1383">
            <v>6.7903669660552888</v>
          </cell>
          <cell r="AH1383">
            <v>4.4093291987372005</v>
          </cell>
          <cell r="AI1383">
            <v>47.6</v>
          </cell>
          <cell r="AJ1383">
            <v>53</v>
          </cell>
        </row>
        <row r="1384">
          <cell r="B1384" t="str">
            <v>A1283AnroEC50</v>
          </cell>
          <cell r="C1384" t="str">
            <v>Rehwoldt et al. 1971</v>
          </cell>
          <cell r="D1384">
            <v>1971</v>
          </cell>
          <cell r="E1384" t="str">
            <v>Anguilla rostrata</v>
          </cell>
          <cell r="F1384" t="str">
            <v xml:space="preserve">Anguilla </v>
          </cell>
          <cell r="G1384" t="str">
            <v>rostrata</v>
          </cell>
          <cell r="H1384"/>
          <cell r="I1384" t="str">
            <v>fish</v>
          </cell>
          <cell r="J1384" t="str">
            <v>&lt;20 cm</v>
          </cell>
          <cell r="K1384" t="str">
            <v>mortality</v>
          </cell>
          <cell r="L1384" t="str">
            <v>EC50</v>
          </cell>
          <cell r="M1384" t="str">
            <v>Zn(NO3)2</v>
          </cell>
          <cell r="N1384" t="str">
            <v>Not indicated</v>
          </cell>
          <cell r="O1384" t="str">
            <v>static</v>
          </cell>
          <cell r="P1384" t="str">
            <v>Acute</v>
          </cell>
          <cell r="Q1384" t="str">
            <v>48-hr</v>
          </cell>
          <cell r="R1384"/>
          <cell r="S1384" t="str">
            <v>N-Hudson River</v>
          </cell>
          <cell r="T1384"/>
          <cell r="U1384">
            <v>17</v>
          </cell>
          <cell r="V1384">
            <v>7.8</v>
          </cell>
          <cell r="W1384" t="str">
            <v/>
          </cell>
          <cell r="X1384">
            <v>20000</v>
          </cell>
          <cell r="Y1384">
            <v>19560</v>
          </cell>
          <cell r="Z1384" t="str">
            <v/>
          </cell>
          <cell r="AA1384">
            <v>1.7</v>
          </cell>
          <cell r="AB1384">
            <v>10</v>
          </cell>
          <cell r="AC1384">
            <v>14.123963289395002</v>
          </cell>
          <cell r="AD1384">
            <v>4.3060863687179891</v>
          </cell>
          <cell r="AE1384">
            <v>7.5127464305292566</v>
          </cell>
          <cell r="AF1384">
            <v>1.152036157373165</v>
          </cell>
          <cell r="AG1384">
            <v>6.7903669660552888</v>
          </cell>
          <cell r="AH1384">
            <v>4.4093291987372005</v>
          </cell>
          <cell r="AI1384">
            <v>47.6</v>
          </cell>
          <cell r="AJ1384">
            <v>53</v>
          </cell>
        </row>
        <row r="1385">
          <cell r="B1385" t="str">
            <v>A1284CycaEC50</v>
          </cell>
          <cell r="C1385" t="str">
            <v>Rehwoldt et al. 1971</v>
          </cell>
          <cell r="D1385">
            <v>1971</v>
          </cell>
          <cell r="E1385" t="str">
            <v>Cyprinus carpio</v>
          </cell>
          <cell r="F1385" t="str">
            <v xml:space="preserve">Cyprinus </v>
          </cell>
          <cell r="G1385" t="str">
            <v>carpio</v>
          </cell>
          <cell r="H1385"/>
          <cell r="I1385" t="str">
            <v>fish</v>
          </cell>
          <cell r="J1385" t="str">
            <v>&lt;20 cm</v>
          </cell>
          <cell r="K1385" t="str">
            <v>mortality</v>
          </cell>
          <cell r="L1385" t="str">
            <v>EC50</v>
          </cell>
          <cell r="M1385" t="str">
            <v>Zn(NO3)2</v>
          </cell>
          <cell r="N1385" t="str">
            <v>Not indicated</v>
          </cell>
          <cell r="O1385" t="str">
            <v>static</v>
          </cell>
          <cell r="P1385" t="str">
            <v>Acute</v>
          </cell>
          <cell r="Q1385" t="str">
            <v>24-hr</v>
          </cell>
          <cell r="R1385"/>
          <cell r="S1385" t="str">
            <v>N-Hudson River</v>
          </cell>
          <cell r="T1385"/>
          <cell r="U1385">
            <v>17</v>
          </cell>
          <cell r="V1385">
            <v>7.8</v>
          </cell>
          <cell r="W1385" t="str">
            <v/>
          </cell>
          <cell r="X1385">
            <v>14300</v>
          </cell>
          <cell r="Y1385">
            <v>13985.4</v>
          </cell>
          <cell r="Z1385" t="str">
            <v/>
          </cell>
          <cell r="AA1385">
            <v>1.7</v>
          </cell>
          <cell r="AB1385">
            <v>10</v>
          </cell>
          <cell r="AC1385">
            <v>14.123963289395002</v>
          </cell>
          <cell r="AD1385">
            <v>4.3060863687179891</v>
          </cell>
          <cell r="AE1385">
            <v>7.5127464305292566</v>
          </cell>
          <cell r="AF1385">
            <v>1.152036157373165</v>
          </cell>
          <cell r="AG1385">
            <v>6.7903669660552888</v>
          </cell>
          <cell r="AH1385">
            <v>4.4093291987372005</v>
          </cell>
          <cell r="AI1385">
            <v>47.6</v>
          </cell>
          <cell r="AJ1385">
            <v>53</v>
          </cell>
        </row>
        <row r="1386">
          <cell r="B1386" t="str">
            <v>A1285FudiEC50</v>
          </cell>
          <cell r="C1386" t="str">
            <v>Rehwoldt et al. 1971</v>
          </cell>
          <cell r="D1386">
            <v>1971</v>
          </cell>
          <cell r="E1386" t="str">
            <v>Fundulus diaphanus</v>
          </cell>
          <cell r="F1386" t="str">
            <v xml:space="preserve">Fundulus </v>
          </cell>
          <cell r="G1386" t="str">
            <v>diaphanus</v>
          </cell>
          <cell r="H1386"/>
          <cell r="I1386" t="str">
            <v>fish</v>
          </cell>
          <cell r="J1386" t="str">
            <v>&lt;20 cm</v>
          </cell>
          <cell r="K1386" t="str">
            <v>mortality</v>
          </cell>
          <cell r="L1386" t="str">
            <v>EC50</v>
          </cell>
          <cell r="M1386" t="str">
            <v>Zn(NO3)2</v>
          </cell>
          <cell r="N1386" t="str">
            <v>Not indicated</v>
          </cell>
          <cell r="O1386" t="str">
            <v>static</v>
          </cell>
          <cell r="P1386" t="str">
            <v>Acute</v>
          </cell>
          <cell r="Q1386" t="str">
            <v>24-hr</v>
          </cell>
          <cell r="R1386"/>
          <cell r="S1386" t="str">
            <v>N-Hudson River</v>
          </cell>
          <cell r="T1386"/>
          <cell r="U1386">
            <v>17</v>
          </cell>
          <cell r="V1386">
            <v>7.8</v>
          </cell>
          <cell r="W1386" t="str">
            <v/>
          </cell>
          <cell r="X1386">
            <v>22600</v>
          </cell>
          <cell r="Y1386">
            <v>22102.799999999999</v>
          </cell>
          <cell r="Z1386" t="str">
            <v/>
          </cell>
          <cell r="AA1386">
            <v>1.7</v>
          </cell>
          <cell r="AB1386">
            <v>10</v>
          </cell>
          <cell r="AC1386">
            <v>14.123963289395002</v>
          </cell>
          <cell r="AD1386">
            <v>4.3060863687179891</v>
          </cell>
          <cell r="AE1386">
            <v>7.5127464305292566</v>
          </cell>
          <cell r="AF1386">
            <v>1.152036157373165</v>
          </cell>
          <cell r="AG1386">
            <v>6.7903669660552888</v>
          </cell>
          <cell r="AH1386">
            <v>4.4093291987372005</v>
          </cell>
          <cell r="AI1386">
            <v>47.6</v>
          </cell>
          <cell r="AJ1386">
            <v>53</v>
          </cell>
        </row>
        <row r="1387">
          <cell r="B1387" t="str">
            <v>A1286LegiEC50</v>
          </cell>
          <cell r="C1387" t="str">
            <v>Rehwoldt et al. 1971</v>
          </cell>
          <cell r="D1387">
            <v>1971</v>
          </cell>
          <cell r="E1387" t="str">
            <v>Lepomis gibbosus</v>
          </cell>
          <cell r="F1387" t="str">
            <v xml:space="preserve">Lepomis </v>
          </cell>
          <cell r="G1387" t="str">
            <v>gibbosus</v>
          </cell>
          <cell r="H1387"/>
          <cell r="I1387" t="str">
            <v>fish</v>
          </cell>
          <cell r="J1387" t="str">
            <v>&lt;20 cm</v>
          </cell>
          <cell r="K1387" t="str">
            <v>mortality</v>
          </cell>
          <cell r="L1387" t="str">
            <v>EC50</v>
          </cell>
          <cell r="M1387" t="str">
            <v>Zn(NO3)2</v>
          </cell>
          <cell r="N1387" t="str">
            <v>Not indicated</v>
          </cell>
          <cell r="O1387" t="str">
            <v>static</v>
          </cell>
          <cell r="P1387" t="str">
            <v>Acute</v>
          </cell>
          <cell r="Q1387" t="str">
            <v>24-hr</v>
          </cell>
          <cell r="R1387"/>
          <cell r="S1387" t="str">
            <v>N-Hudson River</v>
          </cell>
          <cell r="T1387"/>
          <cell r="U1387">
            <v>17</v>
          </cell>
          <cell r="V1387">
            <v>7.8</v>
          </cell>
          <cell r="W1387" t="str">
            <v/>
          </cell>
          <cell r="X1387">
            <v>25200</v>
          </cell>
          <cell r="Y1387">
            <v>24645.599999999999</v>
          </cell>
          <cell r="Z1387" t="str">
            <v/>
          </cell>
          <cell r="AA1387">
            <v>1.7</v>
          </cell>
          <cell r="AB1387">
            <v>10</v>
          </cell>
          <cell r="AC1387">
            <v>14.123963289395002</v>
          </cell>
          <cell r="AD1387">
            <v>4.3060863687179891</v>
          </cell>
          <cell r="AE1387">
            <v>7.5127464305292566</v>
          </cell>
          <cell r="AF1387">
            <v>1.152036157373165</v>
          </cell>
          <cell r="AG1387">
            <v>6.7903669660552888</v>
          </cell>
          <cell r="AH1387">
            <v>4.4093291987372005</v>
          </cell>
          <cell r="AI1387">
            <v>47.6</v>
          </cell>
          <cell r="AJ1387">
            <v>53</v>
          </cell>
        </row>
        <row r="1388">
          <cell r="B1388" t="str">
            <v>A1287MoamEC50</v>
          </cell>
          <cell r="C1388" t="str">
            <v>Rehwoldt et al. 1971</v>
          </cell>
          <cell r="D1388">
            <v>1971</v>
          </cell>
          <cell r="E1388" t="str">
            <v>Morone americana</v>
          </cell>
          <cell r="F1388" t="str">
            <v xml:space="preserve">Morone </v>
          </cell>
          <cell r="G1388" t="str">
            <v>americana</v>
          </cell>
          <cell r="H1388"/>
          <cell r="I1388" t="str">
            <v>fish</v>
          </cell>
          <cell r="J1388" t="str">
            <v>&lt;20 cm</v>
          </cell>
          <cell r="K1388" t="str">
            <v>mortality</v>
          </cell>
          <cell r="L1388" t="str">
            <v>EC50</v>
          </cell>
          <cell r="M1388" t="str">
            <v>Zn(NO3)2</v>
          </cell>
          <cell r="N1388" t="str">
            <v>Not indicated</v>
          </cell>
          <cell r="O1388" t="str">
            <v>static</v>
          </cell>
          <cell r="P1388" t="str">
            <v>Acute</v>
          </cell>
          <cell r="Q1388" t="str">
            <v>24-hr</v>
          </cell>
          <cell r="R1388"/>
          <cell r="S1388" t="str">
            <v>N-Hudson River</v>
          </cell>
          <cell r="T1388"/>
          <cell r="U1388">
            <v>17</v>
          </cell>
          <cell r="V1388">
            <v>7.8</v>
          </cell>
          <cell r="W1388" t="str">
            <v/>
          </cell>
          <cell r="X1388">
            <v>13600</v>
          </cell>
          <cell r="Y1388">
            <v>13300.8</v>
          </cell>
          <cell r="Z1388" t="str">
            <v/>
          </cell>
          <cell r="AA1388">
            <v>1.7</v>
          </cell>
          <cell r="AB1388">
            <v>10</v>
          </cell>
          <cell r="AC1388">
            <v>14.123963289395002</v>
          </cell>
          <cell r="AD1388">
            <v>4.3060863687179891</v>
          </cell>
          <cell r="AE1388">
            <v>7.5127464305292566</v>
          </cell>
          <cell r="AF1388">
            <v>1.152036157373165</v>
          </cell>
          <cell r="AG1388">
            <v>6.7903669660552888</v>
          </cell>
          <cell r="AH1388">
            <v>4.4093291987372005</v>
          </cell>
          <cell r="AI1388">
            <v>47.6</v>
          </cell>
          <cell r="AJ1388">
            <v>53</v>
          </cell>
        </row>
        <row r="1389">
          <cell r="B1389" t="str">
            <v>A1288MosaEC50</v>
          </cell>
          <cell r="C1389" t="str">
            <v>Rehwoldt et al. 1971</v>
          </cell>
          <cell r="D1389">
            <v>1971</v>
          </cell>
          <cell r="E1389" t="str">
            <v>Morone saxatilis</v>
          </cell>
          <cell r="F1389" t="str">
            <v xml:space="preserve">Morone </v>
          </cell>
          <cell r="G1389" t="str">
            <v>saxatilis</v>
          </cell>
          <cell r="H1389"/>
          <cell r="I1389" t="str">
            <v>fish</v>
          </cell>
          <cell r="J1389" t="str">
            <v>fingerling</v>
          </cell>
          <cell r="K1389" t="str">
            <v>mortality</v>
          </cell>
          <cell r="L1389" t="str">
            <v>EC50</v>
          </cell>
          <cell r="M1389" t="str">
            <v>Zn(NO3)2</v>
          </cell>
          <cell r="N1389" t="str">
            <v>Not indicated</v>
          </cell>
          <cell r="O1389" t="str">
            <v>static</v>
          </cell>
          <cell r="P1389" t="str">
            <v>Acute</v>
          </cell>
          <cell r="Q1389" t="str">
            <v>24-hr</v>
          </cell>
          <cell r="R1389"/>
          <cell r="S1389" t="str">
            <v>N-Hudson River</v>
          </cell>
          <cell r="T1389"/>
          <cell r="U1389">
            <v>17</v>
          </cell>
          <cell r="V1389">
            <v>7.8</v>
          </cell>
          <cell r="W1389" t="str">
            <v/>
          </cell>
          <cell r="X1389">
            <v>11200</v>
          </cell>
          <cell r="Y1389">
            <v>10953.6</v>
          </cell>
          <cell r="Z1389" t="str">
            <v/>
          </cell>
          <cell r="AA1389">
            <v>1.7</v>
          </cell>
          <cell r="AB1389">
            <v>10</v>
          </cell>
          <cell r="AC1389">
            <v>14.123963289395002</v>
          </cell>
          <cell r="AD1389">
            <v>4.3060863687179891</v>
          </cell>
          <cell r="AE1389">
            <v>7.5127464305292566</v>
          </cell>
          <cell r="AF1389">
            <v>1.152036157373165</v>
          </cell>
          <cell r="AG1389">
            <v>6.7903669660552888</v>
          </cell>
          <cell r="AH1389">
            <v>4.4093291987372005</v>
          </cell>
          <cell r="AI1389">
            <v>47.6</v>
          </cell>
          <cell r="AJ1389">
            <v>53</v>
          </cell>
        </row>
        <row r="1390">
          <cell r="B1390" t="str">
            <v>A1289AnroEC50</v>
          </cell>
          <cell r="C1390" t="str">
            <v>Rehwoldt et al. 1971</v>
          </cell>
          <cell r="D1390">
            <v>1971</v>
          </cell>
          <cell r="E1390" t="str">
            <v>Anguilla rostrata</v>
          </cell>
          <cell r="F1390" t="str">
            <v xml:space="preserve">Anguilla </v>
          </cell>
          <cell r="G1390" t="str">
            <v>rostrata</v>
          </cell>
          <cell r="H1390"/>
          <cell r="I1390" t="str">
            <v>fish</v>
          </cell>
          <cell r="J1390" t="str">
            <v>&lt;20 cm</v>
          </cell>
          <cell r="K1390" t="str">
            <v>mortality</v>
          </cell>
          <cell r="L1390" t="str">
            <v>EC50</v>
          </cell>
          <cell r="M1390" t="str">
            <v>Zn(NO3)2</v>
          </cell>
          <cell r="N1390" t="str">
            <v>Not indicated</v>
          </cell>
          <cell r="O1390" t="str">
            <v>static</v>
          </cell>
          <cell r="P1390" t="str">
            <v>Acute</v>
          </cell>
          <cell r="Q1390" t="str">
            <v>24-hr</v>
          </cell>
          <cell r="R1390"/>
          <cell r="S1390" t="str">
            <v>N-Hudson River</v>
          </cell>
          <cell r="T1390"/>
          <cell r="U1390">
            <v>17</v>
          </cell>
          <cell r="V1390">
            <v>7.8</v>
          </cell>
          <cell r="W1390" t="str">
            <v/>
          </cell>
          <cell r="X1390">
            <v>21600</v>
          </cell>
          <cell r="Y1390">
            <v>21124.799999999999</v>
          </cell>
          <cell r="Z1390" t="str">
            <v/>
          </cell>
          <cell r="AA1390">
            <v>1.7</v>
          </cell>
          <cell r="AB1390">
            <v>10</v>
          </cell>
          <cell r="AC1390">
            <v>14.123963289395002</v>
          </cell>
          <cell r="AD1390">
            <v>4.3060863687179891</v>
          </cell>
          <cell r="AE1390">
            <v>7.5127464305292566</v>
          </cell>
          <cell r="AF1390">
            <v>1.152036157373165</v>
          </cell>
          <cell r="AG1390">
            <v>6.7903669660552888</v>
          </cell>
          <cell r="AH1390">
            <v>4.4093291987372005</v>
          </cell>
          <cell r="AI1390">
            <v>47.6</v>
          </cell>
          <cell r="AJ1390">
            <v>53</v>
          </cell>
        </row>
        <row r="1391">
          <cell r="B1391" t="str">
            <v>A1290DamaEC50</v>
          </cell>
          <cell r="C1391" t="str">
            <v>Attar and Maly 1982</v>
          </cell>
          <cell r="D1391">
            <v>1982</v>
          </cell>
          <cell r="E1391" t="str">
            <v>Daphnia magna</v>
          </cell>
          <cell r="F1391" t="str">
            <v xml:space="preserve">Daphnia </v>
          </cell>
          <cell r="G1391" t="str">
            <v>magna</v>
          </cell>
          <cell r="H1391"/>
          <cell r="I1391" t="str">
            <v>Cladocera</v>
          </cell>
          <cell r="J1391" t="str">
            <v>&lt;24 hr</v>
          </cell>
          <cell r="K1391" t="str">
            <v>mortality</v>
          </cell>
          <cell r="L1391" t="str">
            <v>EC50</v>
          </cell>
          <cell r="M1391" t="str">
            <v>ZnCl2</v>
          </cell>
          <cell r="N1391"/>
          <cell r="O1391" t="str">
            <v>flow through</v>
          </cell>
          <cell r="P1391" t="str">
            <v>Acute</v>
          </cell>
          <cell r="Q1391" t="str">
            <v>60-hr</v>
          </cell>
          <cell r="R1391"/>
          <cell r="S1391" t="str">
            <v>T-dechlorinated Montreal Water</v>
          </cell>
          <cell r="T1391"/>
          <cell r="U1391">
            <v>20</v>
          </cell>
          <cell r="V1391">
            <v>6.95</v>
          </cell>
          <cell r="W1391" t="str">
            <v/>
          </cell>
          <cell r="X1391">
            <v>420.25</v>
          </cell>
          <cell r="Y1391">
            <v>411.00450000000001</v>
          </cell>
          <cell r="Z1391" t="str">
            <v/>
          </cell>
          <cell r="AA1391">
            <v>1.6</v>
          </cell>
          <cell r="AB1391">
            <v>10</v>
          </cell>
          <cell r="AC1391">
            <v>40</v>
          </cell>
          <cell r="AD1391">
            <v>7.3</v>
          </cell>
          <cell r="AE1391" t="str">
            <v/>
          </cell>
          <cell r="AF1391" t="str">
            <v/>
          </cell>
          <cell r="AG1391" t="str">
            <v/>
          </cell>
          <cell r="AH1391" t="str">
            <v/>
          </cell>
          <cell r="AI1391">
            <v>80</v>
          </cell>
          <cell r="AJ1391">
            <v>130</v>
          </cell>
        </row>
        <row r="1392">
          <cell r="B1392" t="str">
            <v>A1291DamaEC50</v>
          </cell>
          <cell r="C1392" t="str">
            <v>Attar and Maly 1982</v>
          </cell>
          <cell r="D1392">
            <v>1982</v>
          </cell>
          <cell r="E1392" t="str">
            <v>Daphnia magna</v>
          </cell>
          <cell r="F1392" t="str">
            <v xml:space="preserve">Daphnia </v>
          </cell>
          <cell r="G1392" t="str">
            <v>magna</v>
          </cell>
          <cell r="H1392"/>
          <cell r="I1392" t="str">
            <v>Cladocera</v>
          </cell>
          <cell r="J1392" t="str">
            <v>&lt;24 hr</v>
          </cell>
          <cell r="K1392" t="str">
            <v>mortality</v>
          </cell>
          <cell r="L1392" t="str">
            <v>EC50</v>
          </cell>
          <cell r="M1392" t="str">
            <v>ZnCl2</v>
          </cell>
          <cell r="N1392"/>
          <cell r="O1392" t="str">
            <v>flow through</v>
          </cell>
          <cell r="P1392" t="str">
            <v>Acute</v>
          </cell>
          <cell r="Q1392" t="str">
            <v>72-hr</v>
          </cell>
          <cell r="R1392"/>
          <cell r="S1392" t="str">
            <v>T-dechlorinated Montreal Water</v>
          </cell>
          <cell r="T1392"/>
          <cell r="U1392">
            <v>20</v>
          </cell>
          <cell r="V1392">
            <v>6.95</v>
          </cell>
          <cell r="W1392" t="str">
            <v/>
          </cell>
          <cell r="X1392">
            <v>136.1</v>
          </cell>
          <cell r="Y1392">
            <v>133.10579999999999</v>
          </cell>
          <cell r="Z1392" t="str">
            <v/>
          </cell>
          <cell r="AA1392">
            <v>1.6</v>
          </cell>
          <cell r="AB1392">
            <v>10</v>
          </cell>
          <cell r="AC1392">
            <v>40</v>
          </cell>
          <cell r="AD1392">
            <v>7.3</v>
          </cell>
          <cell r="AE1392" t="str">
            <v/>
          </cell>
          <cell r="AF1392" t="str">
            <v/>
          </cell>
          <cell r="AG1392" t="str">
            <v/>
          </cell>
          <cell r="AH1392" t="str">
            <v/>
          </cell>
          <cell r="AI1392">
            <v>80</v>
          </cell>
          <cell r="AJ1392">
            <v>130</v>
          </cell>
        </row>
        <row r="1393">
          <cell r="B1393" t="str">
            <v>A1292DamaEC50</v>
          </cell>
          <cell r="C1393" t="str">
            <v>Attar and Maly 1982</v>
          </cell>
          <cell r="D1393">
            <v>1982</v>
          </cell>
          <cell r="E1393" t="str">
            <v>Daphnia magna</v>
          </cell>
          <cell r="F1393" t="str">
            <v xml:space="preserve">Daphnia </v>
          </cell>
          <cell r="G1393" t="str">
            <v>magna</v>
          </cell>
          <cell r="H1393"/>
          <cell r="I1393" t="str">
            <v>Cladocera</v>
          </cell>
          <cell r="J1393" t="str">
            <v>&lt;24 hr</v>
          </cell>
          <cell r="K1393" t="str">
            <v>mortality</v>
          </cell>
          <cell r="L1393" t="str">
            <v>EC50</v>
          </cell>
          <cell r="M1393" t="str">
            <v>ZnCl2</v>
          </cell>
          <cell r="N1393"/>
          <cell r="O1393" t="str">
            <v>flow through</v>
          </cell>
          <cell r="P1393" t="str">
            <v>Acute</v>
          </cell>
          <cell r="Q1393" t="str">
            <v>96-hr</v>
          </cell>
          <cell r="R1393"/>
          <cell r="S1393" t="str">
            <v>T-dechlorinated Montreal Water</v>
          </cell>
          <cell r="T1393"/>
          <cell r="U1393">
            <v>20</v>
          </cell>
          <cell r="V1393">
            <v>6.95</v>
          </cell>
          <cell r="W1393" t="str">
            <v/>
          </cell>
          <cell r="X1393">
            <v>67.91</v>
          </cell>
          <cell r="Y1393">
            <v>66.41597999999999</v>
          </cell>
          <cell r="Z1393" t="str">
            <v/>
          </cell>
          <cell r="AA1393">
            <v>1.6</v>
          </cell>
          <cell r="AB1393">
            <v>10</v>
          </cell>
          <cell r="AC1393">
            <v>40</v>
          </cell>
          <cell r="AD1393">
            <v>7.3</v>
          </cell>
          <cell r="AE1393" t="str">
            <v/>
          </cell>
          <cell r="AF1393" t="str">
            <v/>
          </cell>
          <cell r="AG1393" t="str">
            <v/>
          </cell>
          <cell r="AH1393" t="str">
            <v/>
          </cell>
          <cell r="AI1393">
            <v>80</v>
          </cell>
          <cell r="AJ1393">
            <v>130</v>
          </cell>
        </row>
        <row r="1394">
          <cell r="B1394" t="str">
            <v>A1293DamaEC50</v>
          </cell>
          <cell r="C1394" t="str">
            <v>Attar and Maly 1982</v>
          </cell>
          <cell r="D1394">
            <v>1982</v>
          </cell>
          <cell r="E1394" t="str">
            <v>Daphnia magna</v>
          </cell>
          <cell r="F1394" t="str">
            <v xml:space="preserve">Daphnia </v>
          </cell>
          <cell r="G1394" t="str">
            <v>magna</v>
          </cell>
          <cell r="H1394"/>
          <cell r="I1394" t="str">
            <v>Cladocera</v>
          </cell>
          <cell r="J1394" t="str">
            <v>&lt;24 hr</v>
          </cell>
          <cell r="K1394" t="str">
            <v>mortality</v>
          </cell>
          <cell r="L1394" t="str">
            <v>EC50</v>
          </cell>
          <cell r="M1394" t="str">
            <v>ZnCl2</v>
          </cell>
          <cell r="N1394"/>
          <cell r="O1394" t="str">
            <v>flow through</v>
          </cell>
          <cell r="P1394" t="str">
            <v>Acute</v>
          </cell>
          <cell r="Q1394" t="str">
            <v>36-hr</v>
          </cell>
          <cell r="R1394"/>
          <cell r="S1394" t="str">
            <v>T-dechlorinated Montreal Water</v>
          </cell>
          <cell r="T1394"/>
          <cell r="U1394">
            <v>20</v>
          </cell>
          <cell r="V1394">
            <v>6.95</v>
          </cell>
          <cell r="W1394" t="str">
            <v/>
          </cell>
          <cell r="X1394">
            <v>861.06</v>
          </cell>
          <cell r="Y1394">
            <v>842.11667999999997</v>
          </cell>
          <cell r="Z1394" t="str">
            <v/>
          </cell>
          <cell r="AA1394">
            <v>1.6</v>
          </cell>
          <cell r="AB1394">
            <v>10</v>
          </cell>
          <cell r="AC1394">
            <v>40</v>
          </cell>
          <cell r="AD1394">
            <v>7.3</v>
          </cell>
          <cell r="AE1394" t="str">
            <v/>
          </cell>
          <cell r="AF1394" t="str">
            <v/>
          </cell>
          <cell r="AG1394" t="str">
            <v/>
          </cell>
          <cell r="AH1394" t="str">
            <v/>
          </cell>
          <cell r="AI1394">
            <v>80</v>
          </cell>
          <cell r="AJ1394">
            <v>130</v>
          </cell>
        </row>
        <row r="1395">
          <cell r="B1395" t="str">
            <v>A1294DapuEC50</v>
          </cell>
          <cell r="C1395" t="str">
            <v>Cairns et al. 1978</v>
          </cell>
          <cell r="D1395">
            <v>1978</v>
          </cell>
          <cell r="E1395" t="str">
            <v>Daphnia pulex</v>
          </cell>
          <cell r="F1395" t="str">
            <v xml:space="preserve">Daphnia </v>
          </cell>
          <cell r="G1395" t="str">
            <v>pulex</v>
          </cell>
          <cell r="H1395"/>
          <cell r="I1395" t="str">
            <v>Cladocera</v>
          </cell>
          <cell r="J1395" t="str">
            <v>Not indicated</v>
          </cell>
          <cell r="K1395" t="str">
            <v>mortality</v>
          </cell>
          <cell r="L1395" t="str">
            <v>EC50</v>
          </cell>
          <cell r="M1395" t="str">
            <v>ZnSO4</v>
          </cell>
          <cell r="N1395" t="str">
            <v>Total Zn 'usually were verified by analytical procedures'</v>
          </cell>
          <cell r="O1395" t="str">
            <v>static</v>
          </cell>
          <cell r="P1395" t="str">
            <v>Acute</v>
          </cell>
          <cell r="Q1395" t="str">
            <v>24-hr</v>
          </cell>
          <cell r="R1395"/>
          <cell r="S1395" t="str">
            <v>T-Blacksburg dechlorinated</v>
          </cell>
          <cell r="T1395"/>
          <cell r="U1395">
            <v>5</v>
          </cell>
          <cell r="V1395">
            <v>7.5</v>
          </cell>
          <cell r="W1395" t="str">
            <v/>
          </cell>
          <cell r="X1395">
            <v>2100</v>
          </cell>
          <cell r="Y1395">
            <v>2053.8000000000002</v>
          </cell>
          <cell r="Z1395" t="str">
            <v/>
          </cell>
          <cell r="AA1395">
            <v>1.5</v>
          </cell>
          <cell r="AB1395">
            <v>10</v>
          </cell>
          <cell r="AC1395">
            <v>11</v>
          </cell>
          <cell r="AD1395">
            <v>4.2</v>
          </cell>
          <cell r="AE1395">
            <v>9.5</v>
          </cell>
          <cell r="AF1395">
            <v>1.6</v>
          </cell>
          <cell r="AG1395">
            <v>46</v>
          </cell>
          <cell r="AH1395">
            <v>34</v>
          </cell>
          <cell r="AI1395">
            <v>42</v>
          </cell>
          <cell r="AJ1395">
            <v>45</v>
          </cell>
        </row>
        <row r="1396">
          <cell r="B1396" t="str">
            <v>A1295DapuEC50</v>
          </cell>
          <cell r="C1396" t="str">
            <v>Cairns et al. 1978</v>
          </cell>
          <cell r="D1396">
            <v>1978</v>
          </cell>
          <cell r="E1396" t="str">
            <v>Daphnia pulex</v>
          </cell>
          <cell r="F1396" t="str">
            <v xml:space="preserve">Daphnia </v>
          </cell>
          <cell r="G1396" t="str">
            <v>pulex</v>
          </cell>
          <cell r="H1396"/>
          <cell r="I1396" t="str">
            <v>Cladocera</v>
          </cell>
          <cell r="J1396" t="str">
            <v>Not indicated</v>
          </cell>
          <cell r="K1396" t="str">
            <v>mortality</v>
          </cell>
          <cell r="L1396" t="str">
            <v>EC50</v>
          </cell>
          <cell r="M1396" t="str">
            <v>ZnSO4</v>
          </cell>
          <cell r="N1396" t="str">
            <v>Total Zn 'usually were verified by analytical procedures'</v>
          </cell>
          <cell r="O1396" t="str">
            <v>static</v>
          </cell>
          <cell r="P1396" t="str">
            <v>Acute</v>
          </cell>
          <cell r="Q1396" t="str">
            <v>24-hr</v>
          </cell>
          <cell r="R1396"/>
          <cell r="S1396" t="str">
            <v>T-Blacksburg dechlorinated</v>
          </cell>
          <cell r="T1396"/>
          <cell r="U1396">
            <v>10</v>
          </cell>
          <cell r="V1396">
            <v>7.5</v>
          </cell>
          <cell r="W1396" t="str">
            <v/>
          </cell>
          <cell r="X1396">
            <v>1800</v>
          </cell>
          <cell r="Y1396">
            <v>1760.3999999999999</v>
          </cell>
          <cell r="Z1396" t="str">
            <v/>
          </cell>
          <cell r="AA1396">
            <v>1.5</v>
          </cell>
          <cell r="AB1396">
            <v>10</v>
          </cell>
          <cell r="AC1396">
            <v>11</v>
          </cell>
          <cell r="AD1396">
            <v>4.2</v>
          </cell>
          <cell r="AE1396">
            <v>9.5</v>
          </cell>
          <cell r="AF1396">
            <v>1.6</v>
          </cell>
          <cell r="AG1396">
            <v>46</v>
          </cell>
          <cell r="AH1396">
            <v>34</v>
          </cell>
          <cell r="AI1396">
            <v>42</v>
          </cell>
          <cell r="AJ1396">
            <v>45</v>
          </cell>
        </row>
        <row r="1397">
          <cell r="B1397" t="str">
            <v>A1296DapuEC50</v>
          </cell>
          <cell r="C1397" t="str">
            <v>Cairns et al. 1978</v>
          </cell>
          <cell r="D1397">
            <v>1978</v>
          </cell>
          <cell r="E1397" t="str">
            <v>Daphnia pulex</v>
          </cell>
          <cell r="F1397" t="str">
            <v xml:space="preserve">Daphnia </v>
          </cell>
          <cell r="G1397" t="str">
            <v>pulex</v>
          </cell>
          <cell r="H1397"/>
          <cell r="I1397" t="str">
            <v>Cladocera</v>
          </cell>
          <cell r="J1397" t="str">
            <v>Not indicated</v>
          </cell>
          <cell r="K1397" t="str">
            <v>mortality</v>
          </cell>
          <cell r="L1397" t="str">
            <v>EC50</v>
          </cell>
          <cell r="M1397" t="str">
            <v>ZnSO4</v>
          </cell>
          <cell r="N1397" t="str">
            <v>Total Zn 'usually were verified by analytical procedures'</v>
          </cell>
          <cell r="O1397" t="str">
            <v>static</v>
          </cell>
          <cell r="P1397" t="str">
            <v>Acute</v>
          </cell>
          <cell r="Q1397" t="str">
            <v>24-hr</v>
          </cell>
          <cell r="R1397"/>
          <cell r="S1397" t="str">
            <v>T-Blacksburg dechlorinated</v>
          </cell>
          <cell r="T1397"/>
          <cell r="U1397">
            <v>15</v>
          </cell>
          <cell r="V1397">
            <v>7.5</v>
          </cell>
          <cell r="W1397" t="str">
            <v/>
          </cell>
          <cell r="X1397">
            <v>1100</v>
          </cell>
          <cell r="Y1397">
            <v>1075.8</v>
          </cell>
          <cell r="Z1397" t="str">
            <v/>
          </cell>
          <cell r="AA1397">
            <v>1.5</v>
          </cell>
          <cell r="AB1397">
            <v>10</v>
          </cell>
          <cell r="AC1397">
            <v>11</v>
          </cell>
          <cell r="AD1397">
            <v>4.2</v>
          </cell>
          <cell r="AE1397">
            <v>9.5</v>
          </cell>
          <cell r="AF1397">
            <v>1.6</v>
          </cell>
          <cell r="AG1397">
            <v>46</v>
          </cell>
          <cell r="AH1397">
            <v>34</v>
          </cell>
          <cell r="AI1397">
            <v>42</v>
          </cell>
          <cell r="AJ1397">
            <v>45</v>
          </cell>
        </row>
        <row r="1398">
          <cell r="B1398" t="str">
            <v>A1297DapuEC50</v>
          </cell>
          <cell r="C1398" t="str">
            <v>Cairns et al. 1978</v>
          </cell>
          <cell r="D1398">
            <v>1978</v>
          </cell>
          <cell r="E1398" t="str">
            <v>Daphnia pulex</v>
          </cell>
          <cell r="F1398" t="str">
            <v xml:space="preserve">Daphnia </v>
          </cell>
          <cell r="G1398" t="str">
            <v>pulex</v>
          </cell>
          <cell r="H1398"/>
          <cell r="I1398" t="str">
            <v>Cladocera</v>
          </cell>
          <cell r="J1398" t="str">
            <v>Not indicated</v>
          </cell>
          <cell r="K1398" t="str">
            <v>mortality</v>
          </cell>
          <cell r="L1398" t="str">
            <v>EC50</v>
          </cell>
          <cell r="M1398" t="str">
            <v>ZnSO4</v>
          </cell>
          <cell r="N1398" t="str">
            <v>Total Zn 'usually were verified by analytical procedures'</v>
          </cell>
          <cell r="O1398" t="str">
            <v>static</v>
          </cell>
          <cell r="P1398" t="str">
            <v>Acute</v>
          </cell>
          <cell r="Q1398" t="str">
            <v>24-hr</v>
          </cell>
          <cell r="R1398"/>
          <cell r="S1398" t="str">
            <v>T-Blacksburg dechlorinated</v>
          </cell>
          <cell r="T1398"/>
          <cell r="U1398">
            <v>25</v>
          </cell>
          <cell r="V1398">
            <v>7.5</v>
          </cell>
          <cell r="W1398" t="str">
            <v/>
          </cell>
          <cell r="X1398">
            <v>460</v>
          </cell>
          <cell r="Y1398">
            <v>449.88</v>
          </cell>
          <cell r="Z1398" t="str">
            <v/>
          </cell>
          <cell r="AA1398">
            <v>1.5</v>
          </cell>
          <cell r="AB1398">
            <v>10</v>
          </cell>
          <cell r="AC1398">
            <v>11</v>
          </cell>
          <cell r="AD1398">
            <v>4.2</v>
          </cell>
          <cell r="AE1398">
            <v>9.5</v>
          </cell>
          <cell r="AF1398">
            <v>1.6</v>
          </cell>
          <cell r="AG1398">
            <v>46</v>
          </cell>
          <cell r="AH1398">
            <v>34</v>
          </cell>
          <cell r="AI1398">
            <v>42</v>
          </cell>
          <cell r="AJ1398">
            <v>45</v>
          </cell>
        </row>
        <row r="1399">
          <cell r="B1399" t="str">
            <v>A1298DamaEC50</v>
          </cell>
          <cell r="C1399" t="str">
            <v>Cairns et al. 1978</v>
          </cell>
          <cell r="D1399">
            <v>1978</v>
          </cell>
          <cell r="E1399" t="str">
            <v>Daphnia magna</v>
          </cell>
          <cell r="F1399" t="str">
            <v xml:space="preserve">Daphnia </v>
          </cell>
          <cell r="G1399" t="str">
            <v>magna</v>
          </cell>
          <cell r="H1399"/>
          <cell r="I1399" t="str">
            <v>Cladocera</v>
          </cell>
          <cell r="J1399" t="str">
            <v>Not indicated</v>
          </cell>
          <cell r="K1399" t="str">
            <v>mortality</v>
          </cell>
          <cell r="L1399" t="str">
            <v>EC50</v>
          </cell>
          <cell r="M1399" t="str">
            <v>ZnSO4</v>
          </cell>
          <cell r="N1399" t="str">
            <v>Total Zn 'usually were verified by analytical procedures'</v>
          </cell>
          <cell r="O1399" t="str">
            <v>static</v>
          </cell>
          <cell r="P1399" t="str">
            <v>Acute</v>
          </cell>
          <cell r="Q1399" t="str">
            <v>24-hr</v>
          </cell>
          <cell r="R1399"/>
          <cell r="S1399" t="str">
            <v>T-Blacksburg dechlorinated</v>
          </cell>
          <cell r="T1399"/>
          <cell r="U1399">
            <v>5</v>
          </cell>
          <cell r="V1399">
            <v>7.5</v>
          </cell>
          <cell r="W1399" t="str">
            <v/>
          </cell>
          <cell r="X1399">
            <v>2800</v>
          </cell>
          <cell r="Y1399">
            <v>2738.4</v>
          </cell>
          <cell r="Z1399" t="str">
            <v/>
          </cell>
          <cell r="AA1399">
            <v>1.5</v>
          </cell>
          <cell r="AB1399">
            <v>10</v>
          </cell>
          <cell r="AC1399">
            <v>11</v>
          </cell>
          <cell r="AD1399">
            <v>4.2</v>
          </cell>
          <cell r="AE1399">
            <v>9.5</v>
          </cell>
          <cell r="AF1399">
            <v>1.6</v>
          </cell>
          <cell r="AG1399">
            <v>46</v>
          </cell>
          <cell r="AH1399">
            <v>34</v>
          </cell>
          <cell r="AI1399">
            <v>42</v>
          </cell>
          <cell r="AJ1399">
            <v>45</v>
          </cell>
        </row>
        <row r="1400">
          <cell r="B1400" t="str">
            <v>A1299DamaEC50</v>
          </cell>
          <cell r="C1400" t="str">
            <v>Cairns et al. 1978</v>
          </cell>
          <cell r="D1400">
            <v>1978</v>
          </cell>
          <cell r="E1400" t="str">
            <v>Daphnia magna</v>
          </cell>
          <cell r="F1400" t="str">
            <v xml:space="preserve">Daphnia </v>
          </cell>
          <cell r="G1400" t="str">
            <v>magna</v>
          </cell>
          <cell r="H1400"/>
          <cell r="I1400" t="str">
            <v>Cladocera</v>
          </cell>
          <cell r="J1400" t="str">
            <v>Not indicated</v>
          </cell>
          <cell r="K1400" t="str">
            <v>mortality</v>
          </cell>
          <cell r="L1400" t="str">
            <v>EC50</v>
          </cell>
          <cell r="M1400" t="str">
            <v>ZnSO4</v>
          </cell>
          <cell r="N1400" t="str">
            <v>Total Zn 'usually were verified by analytical procedures'</v>
          </cell>
          <cell r="O1400" t="str">
            <v>static</v>
          </cell>
          <cell r="P1400" t="str">
            <v>Acute</v>
          </cell>
          <cell r="Q1400" t="str">
            <v>24-hr</v>
          </cell>
          <cell r="R1400"/>
          <cell r="S1400" t="str">
            <v>T-Blacksburg dechlorinated</v>
          </cell>
          <cell r="T1400"/>
          <cell r="U1400">
            <v>10</v>
          </cell>
          <cell r="V1400">
            <v>7.5</v>
          </cell>
          <cell r="W1400" t="str">
            <v/>
          </cell>
          <cell r="X1400">
            <v>2300</v>
          </cell>
          <cell r="Y1400">
            <v>2249.4</v>
          </cell>
          <cell r="Z1400" t="str">
            <v/>
          </cell>
          <cell r="AA1400">
            <v>1.5</v>
          </cell>
          <cell r="AB1400">
            <v>10</v>
          </cell>
          <cell r="AC1400">
            <v>11</v>
          </cell>
          <cell r="AD1400">
            <v>4.2</v>
          </cell>
          <cell r="AE1400">
            <v>9.5</v>
          </cell>
          <cell r="AF1400">
            <v>1.6</v>
          </cell>
          <cell r="AG1400">
            <v>46</v>
          </cell>
          <cell r="AH1400">
            <v>34</v>
          </cell>
          <cell r="AI1400">
            <v>42</v>
          </cell>
          <cell r="AJ1400">
            <v>45</v>
          </cell>
        </row>
        <row r="1401">
          <cell r="B1401" t="str">
            <v>A1300DamaEC50</v>
          </cell>
          <cell r="C1401" t="str">
            <v>Cairns et al. 1978</v>
          </cell>
          <cell r="D1401">
            <v>1978</v>
          </cell>
          <cell r="E1401" t="str">
            <v>Daphnia magna</v>
          </cell>
          <cell r="F1401" t="str">
            <v xml:space="preserve">Daphnia </v>
          </cell>
          <cell r="G1401" t="str">
            <v>magna</v>
          </cell>
          <cell r="H1401"/>
          <cell r="I1401" t="str">
            <v>Cladocera</v>
          </cell>
          <cell r="J1401" t="str">
            <v>Not indicated</v>
          </cell>
          <cell r="K1401" t="str">
            <v>mortality</v>
          </cell>
          <cell r="L1401" t="str">
            <v>EC50</v>
          </cell>
          <cell r="M1401" t="str">
            <v>ZnSO4</v>
          </cell>
          <cell r="N1401" t="str">
            <v>Total Zn 'usually were verified by analytical procedures'</v>
          </cell>
          <cell r="O1401" t="str">
            <v>static</v>
          </cell>
          <cell r="P1401" t="str">
            <v>Acute</v>
          </cell>
          <cell r="Q1401" t="str">
            <v>24-hr</v>
          </cell>
          <cell r="R1401"/>
          <cell r="S1401" t="str">
            <v>T-Blacksburg dechlorinated</v>
          </cell>
          <cell r="T1401"/>
          <cell r="U1401">
            <v>15</v>
          </cell>
          <cell r="V1401">
            <v>7.5</v>
          </cell>
          <cell r="W1401" t="str">
            <v/>
          </cell>
          <cell r="X1401">
            <v>1800</v>
          </cell>
          <cell r="Y1401">
            <v>1760.3999999999999</v>
          </cell>
          <cell r="Z1401" t="str">
            <v/>
          </cell>
          <cell r="AA1401">
            <v>1.5</v>
          </cell>
          <cell r="AB1401">
            <v>10</v>
          </cell>
          <cell r="AC1401">
            <v>11</v>
          </cell>
          <cell r="AD1401">
            <v>4.2</v>
          </cell>
          <cell r="AE1401">
            <v>9.5</v>
          </cell>
          <cell r="AF1401">
            <v>1.6</v>
          </cell>
          <cell r="AG1401">
            <v>46</v>
          </cell>
          <cell r="AH1401">
            <v>34</v>
          </cell>
          <cell r="AI1401">
            <v>42</v>
          </cell>
          <cell r="AJ1401">
            <v>45</v>
          </cell>
        </row>
        <row r="1402">
          <cell r="B1402" t="str">
            <v>A1301DamaEC50</v>
          </cell>
          <cell r="C1402" t="str">
            <v>Cairns et al. 1978</v>
          </cell>
          <cell r="D1402">
            <v>1978</v>
          </cell>
          <cell r="E1402" t="str">
            <v>Daphnia magna</v>
          </cell>
          <cell r="F1402" t="str">
            <v xml:space="preserve">Daphnia </v>
          </cell>
          <cell r="G1402" t="str">
            <v>magna</v>
          </cell>
          <cell r="H1402"/>
          <cell r="I1402" t="str">
            <v>Cladocera</v>
          </cell>
          <cell r="J1402" t="str">
            <v>Not indicated</v>
          </cell>
          <cell r="K1402" t="str">
            <v>mortality</v>
          </cell>
          <cell r="L1402" t="str">
            <v>EC50</v>
          </cell>
          <cell r="M1402" t="str">
            <v>ZnSO4</v>
          </cell>
          <cell r="N1402" t="str">
            <v>Total Zn 'usually were verified by analytical procedures'</v>
          </cell>
          <cell r="O1402" t="str">
            <v>static</v>
          </cell>
          <cell r="P1402" t="str">
            <v>Acute</v>
          </cell>
          <cell r="Q1402" t="str">
            <v>24-hr</v>
          </cell>
          <cell r="R1402"/>
          <cell r="S1402" t="str">
            <v>T-Blacksburg dechlorinated</v>
          </cell>
          <cell r="T1402"/>
          <cell r="U1402">
            <v>25</v>
          </cell>
          <cell r="V1402">
            <v>7.5</v>
          </cell>
          <cell r="W1402" t="str">
            <v/>
          </cell>
          <cell r="X1402">
            <v>790</v>
          </cell>
          <cell r="Y1402">
            <v>772.62</v>
          </cell>
          <cell r="Z1402" t="str">
            <v/>
          </cell>
          <cell r="AA1402">
            <v>1.5</v>
          </cell>
          <cell r="AB1402">
            <v>10</v>
          </cell>
          <cell r="AC1402">
            <v>11</v>
          </cell>
          <cell r="AD1402">
            <v>4.2</v>
          </cell>
          <cell r="AE1402">
            <v>9.5</v>
          </cell>
          <cell r="AF1402">
            <v>1.6</v>
          </cell>
          <cell r="AG1402">
            <v>46</v>
          </cell>
          <cell r="AH1402">
            <v>34</v>
          </cell>
          <cell r="AI1402">
            <v>42</v>
          </cell>
          <cell r="AJ1402">
            <v>45</v>
          </cell>
        </row>
        <row r="1403">
          <cell r="B1403" t="str">
            <v>A1302DapuEC50</v>
          </cell>
          <cell r="C1403" t="str">
            <v>Cairns et al. 1978</v>
          </cell>
          <cell r="D1403">
            <v>1978</v>
          </cell>
          <cell r="E1403" t="str">
            <v>Daphnia pulex</v>
          </cell>
          <cell r="F1403" t="str">
            <v xml:space="preserve">Daphnia </v>
          </cell>
          <cell r="G1403" t="str">
            <v>pulex</v>
          </cell>
          <cell r="H1403"/>
          <cell r="I1403" t="str">
            <v>Cladocera</v>
          </cell>
          <cell r="J1403" t="str">
            <v>Not indicated</v>
          </cell>
          <cell r="K1403" t="str">
            <v>mortality</v>
          </cell>
          <cell r="L1403" t="str">
            <v>EC50</v>
          </cell>
          <cell r="M1403" t="str">
            <v>ZnSO4</v>
          </cell>
          <cell r="N1403" t="str">
            <v>Total Zn 'usually were verified by analytical procedures'</v>
          </cell>
          <cell r="O1403" t="str">
            <v>static</v>
          </cell>
          <cell r="P1403" t="str">
            <v>Acute</v>
          </cell>
          <cell r="Q1403" t="str">
            <v>48-hr</v>
          </cell>
          <cell r="R1403"/>
          <cell r="S1403" t="str">
            <v>T-Blacksburg dechlorinated</v>
          </cell>
          <cell r="T1403"/>
          <cell r="U1403">
            <v>5</v>
          </cell>
          <cell r="V1403">
            <v>7.5</v>
          </cell>
          <cell r="W1403" t="str">
            <v/>
          </cell>
          <cell r="X1403">
            <v>1600</v>
          </cell>
          <cell r="Y1403">
            <v>1564.8</v>
          </cell>
          <cell r="Z1403" t="str">
            <v/>
          </cell>
          <cell r="AA1403">
            <v>1.5</v>
          </cell>
          <cell r="AB1403">
            <v>10</v>
          </cell>
          <cell r="AC1403">
            <v>11</v>
          </cell>
          <cell r="AD1403">
            <v>4.2</v>
          </cell>
          <cell r="AE1403">
            <v>9.5</v>
          </cell>
          <cell r="AF1403">
            <v>1.6</v>
          </cell>
          <cell r="AG1403">
            <v>46</v>
          </cell>
          <cell r="AH1403">
            <v>34</v>
          </cell>
          <cell r="AI1403">
            <v>42</v>
          </cell>
          <cell r="AJ1403">
            <v>45</v>
          </cell>
        </row>
        <row r="1404">
          <cell r="B1404" t="str">
            <v>A1303DapuEC50</v>
          </cell>
          <cell r="C1404" t="str">
            <v>Cairns et al. 1978</v>
          </cell>
          <cell r="D1404">
            <v>1978</v>
          </cell>
          <cell r="E1404" t="str">
            <v>Daphnia pulex</v>
          </cell>
          <cell r="F1404" t="str">
            <v xml:space="preserve">Daphnia </v>
          </cell>
          <cell r="G1404" t="str">
            <v>pulex</v>
          </cell>
          <cell r="H1404"/>
          <cell r="I1404" t="str">
            <v>Cladocera</v>
          </cell>
          <cell r="J1404" t="str">
            <v>Not indicated</v>
          </cell>
          <cell r="K1404" t="str">
            <v>mortality</v>
          </cell>
          <cell r="L1404" t="str">
            <v>EC50</v>
          </cell>
          <cell r="M1404" t="str">
            <v>ZnSO4</v>
          </cell>
          <cell r="N1404" t="str">
            <v>Total Zn 'usually were verified by analytical procedures'</v>
          </cell>
          <cell r="O1404" t="str">
            <v>static</v>
          </cell>
          <cell r="P1404" t="str">
            <v>Acute</v>
          </cell>
          <cell r="Q1404" t="str">
            <v>48-hr</v>
          </cell>
          <cell r="R1404"/>
          <cell r="S1404" t="str">
            <v>T-Blacksburg dechlorinated</v>
          </cell>
          <cell r="T1404"/>
          <cell r="U1404">
            <v>10</v>
          </cell>
          <cell r="V1404">
            <v>7.5</v>
          </cell>
          <cell r="W1404" t="str">
            <v/>
          </cell>
          <cell r="X1404">
            <v>1200</v>
          </cell>
          <cell r="Y1404">
            <v>1173.5999999999999</v>
          </cell>
          <cell r="Z1404" t="str">
            <v/>
          </cell>
          <cell r="AA1404">
            <v>1.5</v>
          </cell>
          <cell r="AB1404">
            <v>10</v>
          </cell>
          <cell r="AC1404">
            <v>11</v>
          </cell>
          <cell r="AD1404">
            <v>4.2</v>
          </cell>
          <cell r="AE1404">
            <v>9.5</v>
          </cell>
          <cell r="AF1404">
            <v>1.6</v>
          </cell>
          <cell r="AG1404">
            <v>46</v>
          </cell>
          <cell r="AH1404">
            <v>34</v>
          </cell>
          <cell r="AI1404">
            <v>42</v>
          </cell>
          <cell r="AJ1404">
            <v>45</v>
          </cell>
        </row>
        <row r="1405">
          <cell r="B1405" t="str">
            <v>A1304DapuEC50</v>
          </cell>
          <cell r="C1405" t="str">
            <v>Cairns et al. 1978</v>
          </cell>
          <cell r="D1405">
            <v>1978</v>
          </cell>
          <cell r="E1405" t="str">
            <v>Daphnia pulex</v>
          </cell>
          <cell r="F1405" t="str">
            <v xml:space="preserve">Daphnia </v>
          </cell>
          <cell r="G1405" t="str">
            <v>pulex</v>
          </cell>
          <cell r="H1405"/>
          <cell r="I1405" t="str">
            <v>Cladocera</v>
          </cell>
          <cell r="J1405" t="str">
            <v>Not indicated</v>
          </cell>
          <cell r="K1405" t="str">
            <v>mortality</v>
          </cell>
          <cell r="L1405" t="str">
            <v>EC50</v>
          </cell>
          <cell r="M1405" t="str">
            <v>ZnSO4</v>
          </cell>
          <cell r="N1405" t="str">
            <v>Total Zn 'usually were verified by analytical procedures'</v>
          </cell>
          <cell r="O1405" t="str">
            <v>static</v>
          </cell>
          <cell r="P1405" t="str">
            <v>Acute</v>
          </cell>
          <cell r="Q1405" t="str">
            <v>48-hr</v>
          </cell>
          <cell r="R1405"/>
          <cell r="S1405" t="str">
            <v>T-Blacksburg dechlorinated</v>
          </cell>
          <cell r="T1405"/>
          <cell r="U1405">
            <v>15</v>
          </cell>
          <cell r="V1405">
            <v>7.5</v>
          </cell>
          <cell r="W1405" t="str">
            <v/>
          </cell>
          <cell r="X1405">
            <v>940</v>
          </cell>
          <cell r="Y1405">
            <v>919.31999999999994</v>
          </cell>
          <cell r="Z1405" t="str">
            <v/>
          </cell>
          <cell r="AA1405">
            <v>1.5</v>
          </cell>
          <cell r="AB1405">
            <v>10</v>
          </cell>
          <cell r="AC1405">
            <v>11</v>
          </cell>
          <cell r="AD1405">
            <v>4.2</v>
          </cell>
          <cell r="AE1405">
            <v>9.5</v>
          </cell>
          <cell r="AF1405">
            <v>1.6</v>
          </cell>
          <cell r="AG1405">
            <v>46</v>
          </cell>
          <cell r="AH1405">
            <v>34</v>
          </cell>
          <cell r="AI1405">
            <v>42</v>
          </cell>
          <cell r="AJ1405">
            <v>45</v>
          </cell>
        </row>
        <row r="1406">
          <cell r="B1406" t="str">
            <v>A1305DapuEC50</v>
          </cell>
          <cell r="C1406" t="str">
            <v>Cairns et al. 1978</v>
          </cell>
          <cell r="D1406">
            <v>1978</v>
          </cell>
          <cell r="E1406" t="str">
            <v>Daphnia pulex</v>
          </cell>
          <cell r="F1406" t="str">
            <v xml:space="preserve">Daphnia </v>
          </cell>
          <cell r="G1406" t="str">
            <v>pulex</v>
          </cell>
          <cell r="H1406"/>
          <cell r="I1406" t="str">
            <v>Cladocera</v>
          </cell>
          <cell r="J1406" t="str">
            <v>Not indicated</v>
          </cell>
          <cell r="K1406" t="str">
            <v>mortality</v>
          </cell>
          <cell r="L1406" t="str">
            <v>EC50</v>
          </cell>
          <cell r="M1406" t="str">
            <v>ZnSO4</v>
          </cell>
          <cell r="N1406" t="str">
            <v>Total Zn 'usually were verified by analytical procedures'</v>
          </cell>
          <cell r="O1406" t="str">
            <v>static</v>
          </cell>
          <cell r="P1406" t="str">
            <v>Acute</v>
          </cell>
          <cell r="Q1406" t="str">
            <v>48-hr</v>
          </cell>
          <cell r="R1406"/>
          <cell r="S1406" t="str">
            <v>T-Blacksburg dechlorinated</v>
          </cell>
          <cell r="T1406"/>
          <cell r="U1406">
            <v>25</v>
          </cell>
          <cell r="V1406">
            <v>7.5</v>
          </cell>
          <cell r="W1406" t="str">
            <v/>
          </cell>
          <cell r="X1406">
            <v>280</v>
          </cell>
          <cell r="Y1406">
            <v>273.83999999999997</v>
          </cell>
          <cell r="Z1406" t="str">
            <v/>
          </cell>
          <cell r="AA1406">
            <v>1.5</v>
          </cell>
          <cell r="AB1406">
            <v>10</v>
          </cell>
          <cell r="AC1406">
            <v>11</v>
          </cell>
          <cell r="AD1406">
            <v>4.2</v>
          </cell>
          <cell r="AE1406">
            <v>9.5</v>
          </cell>
          <cell r="AF1406">
            <v>1.6</v>
          </cell>
          <cell r="AG1406">
            <v>46</v>
          </cell>
          <cell r="AH1406">
            <v>34</v>
          </cell>
          <cell r="AI1406">
            <v>42</v>
          </cell>
          <cell r="AJ1406">
            <v>45</v>
          </cell>
        </row>
        <row r="1407">
          <cell r="B1407" t="str">
            <v>A1306DamaEC50</v>
          </cell>
          <cell r="C1407" t="str">
            <v>Cairns et al. 1978</v>
          </cell>
          <cell r="D1407">
            <v>1978</v>
          </cell>
          <cell r="E1407" t="str">
            <v>Daphnia magna</v>
          </cell>
          <cell r="F1407" t="str">
            <v xml:space="preserve">Daphnia </v>
          </cell>
          <cell r="G1407" t="str">
            <v>magna</v>
          </cell>
          <cell r="H1407"/>
          <cell r="I1407" t="str">
            <v>Cladocera</v>
          </cell>
          <cell r="J1407" t="str">
            <v>Not indicated</v>
          </cell>
          <cell r="K1407" t="str">
            <v>mortality</v>
          </cell>
          <cell r="L1407" t="str">
            <v>EC50</v>
          </cell>
          <cell r="M1407" t="str">
            <v>ZnSO4</v>
          </cell>
          <cell r="N1407" t="str">
            <v>Total Zn 'usually were verified by analytical procedures'</v>
          </cell>
          <cell r="O1407" t="str">
            <v>static</v>
          </cell>
          <cell r="P1407" t="str">
            <v>Acute</v>
          </cell>
          <cell r="Q1407" t="str">
            <v>48-hr</v>
          </cell>
          <cell r="R1407"/>
          <cell r="S1407" t="str">
            <v>T-Blacksburg dechlorinated</v>
          </cell>
          <cell r="T1407"/>
          <cell r="U1407">
            <v>5</v>
          </cell>
          <cell r="V1407">
            <v>7.5</v>
          </cell>
          <cell r="W1407" t="str">
            <v/>
          </cell>
          <cell r="X1407">
            <v>2300</v>
          </cell>
          <cell r="Y1407">
            <v>2249.4</v>
          </cell>
          <cell r="Z1407" t="str">
            <v/>
          </cell>
          <cell r="AA1407">
            <v>1.5</v>
          </cell>
          <cell r="AB1407">
            <v>10</v>
          </cell>
          <cell r="AC1407">
            <v>11</v>
          </cell>
          <cell r="AD1407">
            <v>4.2</v>
          </cell>
          <cell r="AE1407">
            <v>9.5</v>
          </cell>
          <cell r="AF1407">
            <v>1.6</v>
          </cell>
          <cell r="AG1407">
            <v>46</v>
          </cell>
          <cell r="AH1407">
            <v>34</v>
          </cell>
          <cell r="AI1407">
            <v>42</v>
          </cell>
          <cell r="AJ1407">
            <v>45</v>
          </cell>
        </row>
        <row r="1408">
          <cell r="B1408" t="str">
            <v>A1307DamaEC50</v>
          </cell>
          <cell r="C1408" t="str">
            <v>Cairns et al. 1978</v>
          </cell>
          <cell r="D1408">
            <v>1978</v>
          </cell>
          <cell r="E1408" t="str">
            <v>Daphnia magna</v>
          </cell>
          <cell r="F1408" t="str">
            <v xml:space="preserve">Daphnia </v>
          </cell>
          <cell r="G1408" t="str">
            <v>magna</v>
          </cell>
          <cell r="H1408"/>
          <cell r="I1408" t="str">
            <v>Cladocera</v>
          </cell>
          <cell r="J1408" t="str">
            <v>Not indicated</v>
          </cell>
          <cell r="K1408" t="str">
            <v>mortality</v>
          </cell>
          <cell r="L1408" t="str">
            <v>EC50</v>
          </cell>
          <cell r="M1408" t="str">
            <v>ZnSO4</v>
          </cell>
          <cell r="N1408" t="str">
            <v>Total Zn 'usually were verified by analytical procedures'</v>
          </cell>
          <cell r="O1408" t="str">
            <v>static</v>
          </cell>
          <cell r="P1408" t="str">
            <v>Acute</v>
          </cell>
          <cell r="Q1408" t="str">
            <v>48-hr</v>
          </cell>
          <cell r="R1408"/>
          <cell r="S1408" t="str">
            <v>T-Blacksburg dechlorinated</v>
          </cell>
          <cell r="T1408"/>
          <cell r="U1408">
            <v>10</v>
          </cell>
          <cell r="V1408">
            <v>7.5</v>
          </cell>
          <cell r="W1408" t="str">
            <v/>
          </cell>
          <cell r="X1408">
            <v>1700</v>
          </cell>
          <cell r="Y1408">
            <v>1662.6</v>
          </cell>
          <cell r="Z1408" t="str">
            <v/>
          </cell>
          <cell r="AA1408">
            <v>1.5</v>
          </cell>
          <cell r="AB1408">
            <v>10</v>
          </cell>
          <cell r="AC1408">
            <v>11</v>
          </cell>
          <cell r="AD1408">
            <v>4.2</v>
          </cell>
          <cell r="AE1408">
            <v>9.5</v>
          </cell>
          <cell r="AF1408">
            <v>1.6</v>
          </cell>
          <cell r="AG1408">
            <v>46</v>
          </cell>
          <cell r="AH1408">
            <v>34</v>
          </cell>
          <cell r="AI1408">
            <v>42</v>
          </cell>
          <cell r="AJ1408">
            <v>45</v>
          </cell>
        </row>
        <row r="1409">
          <cell r="B1409" t="str">
            <v>A1308DamaEC50</v>
          </cell>
          <cell r="C1409" t="str">
            <v>Cairns et al. 1978</v>
          </cell>
          <cell r="D1409">
            <v>1978</v>
          </cell>
          <cell r="E1409" t="str">
            <v>Daphnia magna</v>
          </cell>
          <cell r="F1409" t="str">
            <v xml:space="preserve">Daphnia </v>
          </cell>
          <cell r="G1409" t="str">
            <v>magna</v>
          </cell>
          <cell r="H1409"/>
          <cell r="I1409" t="str">
            <v>Cladocera</v>
          </cell>
          <cell r="J1409" t="str">
            <v>Not indicated</v>
          </cell>
          <cell r="K1409" t="str">
            <v>mortality</v>
          </cell>
          <cell r="L1409" t="str">
            <v>EC50</v>
          </cell>
          <cell r="M1409" t="str">
            <v>ZnSO4</v>
          </cell>
          <cell r="N1409" t="str">
            <v>Total Zn 'usually were verified by analytical procedures'</v>
          </cell>
          <cell r="O1409" t="str">
            <v>static</v>
          </cell>
          <cell r="P1409" t="str">
            <v>Acute</v>
          </cell>
          <cell r="Q1409" t="str">
            <v>48-hr</v>
          </cell>
          <cell r="R1409"/>
          <cell r="S1409" t="str">
            <v>T-Blacksburg dechlorinated</v>
          </cell>
          <cell r="T1409"/>
          <cell r="U1409">
            <v>15</v>
          </cell>
          <cell r="V1409">
            <v>7.5</v>
          </cell>
          <cell r="W1409" t="str">
            <v/>
          </cell>
          <cell r="X1409">
            <v>1100</v>
          </cell>
          <cell r="Y1409">
            <v>1075.8</v>
          </cell>
          <cell r="Z1409" t="str">
            <v/>
          </cell>
          <cell r="AA1409">
            <v>1.5</v>
          </cell>
          <cell r="AB1409">
            <v>10</v>
          </cell>
          <cell r="AC1409">
            <v>11</v>
          </cell>
          <cell r="AD1409">
            <v>4.2</v>
          </cell>
          <cell r="AE1409">
            <v>9.5</v>
          </cell>
          <cell r="AF1409">
            <v>1.6</v>
          </cell>
          <cell r="AG1409">
            <v>46</v>
          </cell>
          <cell r="AH1409">
            <v>34</v>
          </cell>
          <cell r="AI1409">
            <v>42</v>
          </cell>
          <cell r="AJ1409">
            <v>45</v>
          </cell>
        </row>
        <row r="1410">
          <cell r="B1410" t="str">
            <v>A1309DamaEC50</v>
          </cell>
          <cell r="C1410" t="str">
            <v>Cairns et al. 1978</v>
          </cell>
          <cell r="D1410">
            <v>1978</v>
          </cell>
          <cell r="E1410" t="str">
            <v>Daphnia magna</v>
          </cell>
          <cell r="F1410" t="str">
            <v xml:space="preserve">Daphnia </v>
          </cell>
          <cell r="G1410" t="str">
            <v>magna</v>
          </cell>
          <cell r="H1410"/>
          <cell r="I1410" t="str">
            <v>Cladocera</v>
          </cell>
          <cell r="J1410" t="str">
            <v>Not indicated</v>
          </cell>
          <cell r="K1410" t="str">
            <v>mortality</v>
          </cell>
          <cell r="L1410" t="str">
            <v>EC50</v>
          </cell>
          <cell r="M1410" t="str">
            <v>ZnSO4</v>
          </cell>
          <cell r="N1410" t="str">
            <v>Total Zn 'usually were verified by analytical procedures'</v>
          </cell>
          <cell r="O1410" t="str">
            <v>static</v>
          </cell>
          <cell r="P1410" t="str">
            <v>Acute</v>
          </cell>
          <cell r="Q1410" t="str">
            <v>48-hr</v>
          </cell>
          <cell r="R1410"/>
          <cell r="S1410" t="str">
            <v>T-Blacksburg dechlorinated</v>
          </cell>
          <cell r="T1410"/>
          <cell r="U1410">
            <v>25</v>
          </cell>
          <cell r="V1410">
            <v>7.5</v>
          </cell>
          <cell r="W1410" t="str">
            <v/>
          </cell>
          <cell r="X1410">
            <v>560</v>
          </cell>
          <cell r="Y1410">
            <v>547.67999999999995</v>
          </cell>
          <cell r="Z1410" t="str">
            <v/>
          </cell>
          <cell r="AA1410">
            <v>1.5</v>
          </cell>
          <cell r="AB1410">
            <v>10</v>
          </cell>
          <cell r="AC1410">
            <v>11</v>
          </cell>
          <cell r="AD1410">
            <v>4.2</v>
          </cell>
          <cell r="AE1410">
            <v>9.5</v>
          </cell>
          <cell r="AF1410">
            <v>1.6</v>
          </cell>
          <cell r="AG1410">
            <v>46</v>
          </cell>
          <cell r="AH1410">
            <v>34</v>
          </cell>
          <cell r="AI1410">
            <v>42</v>
          </cell>
          <cell r="AJ1410">
            <v>45</v>
          </cell>
        </row>
        <row r="1411">
          <cell r="B1411" t="str">
            <v>A1310NispEC50</v>
          </cell>
          <cell r="C1411" t="str">
            <v>Cairns et al. 1978</v>
          </cell>
          <cell r="D1411">
            <v>1978</v>
          </cell>
          <cell r="E1411" t="str">
            <v>Nitrocris sp.</v>
          </cell>
          <cell r="F1411" t="str">
            <v xml:space="preserve">Nitrocris </v>
          </cell>
          <cell r="G1411" t="str">
            <v>sp.</v>
          </cell>
          <cell r="H1411"/>
          <cell r="I1411" t="str">
            <v>invertebrate</v>
          </cell>
          <cell r="J1411" t="str">
            <v>Not indicated</v>
          </cell>
          <cell r="K1411" t="str">
            <v>mortality</v>
          </cell>
          <cell r="L1411" t="str">
            <v>EC50</v>
          </cell>
          <cell r="M1411" t="str">
            <v>ZnSO4</v>
          </cell>
          <cell r="N1411" t="str">
            <v>Total Zn 'usually were verified by analytical procedures'</v>
          </cell>
          <cell r="O1411" t="str">
            <v>static</v>
          </cell>
          <cell r="P1411" t="str">
            <v>Acute</v>
          </cell>
          <cell r="Q1411" t="str">
            <v>24-hr</v>
          </cell>
          <cell r="R1411"/>
          <cell r="S1411" t="str">
            <v>T-Blacksburg dechlorinated</v>
          </cell>
          <cell r="T1411"/>
          <cell r="U1411">
            <v>5</v>
          </cell>
          <cell r="V1411">
            <v>7.5</v>
          </cell>
          <cell r="W1411" t="str">
            <v/>
          </cell>
          <cell r="X1411">
            <v>5710</v>
          </cell>
          <cell r="Y1411">
            <v>5584.38</v>
          </cell>
          <cell r="Z1411" t="str">
            <v/>
          </cell>
          <cell r="AA1411">
            <v>1.5</v>
          </cell>
          <cell r="AB1411">
            <v>10</v>
          </cell>
          <cell r="AC1411">
            <v>11</v>
          </cell>
          <cell r="AD1411">
            <v>4.2</v>
          </cell>
          <cell r="AE1411">
            <v>9.5</v>
          </cell>
          <cell r="AF1411">
            <v>1.6</v>
          </cell>
          <cell r="AG1411">
            <v>46</v>
          </cell>
          <cell r="AH1411">
            <v>34</v>
          </cell>
          <cell r="AI1411">
            <v>42</v>
          </cell>
          <cell r="AJ1411">
            <v>45</v>
          </cell>
        </row>
        <row r="1412">
          <cell r="B1412" t="str">
            <v>A1311NispEC50</v>
          </cell>
          <cell r="C1412" t="str">
            <v>Cairns et al. 1978</v>
          </cell>
          <cell r="D1412">
            <v>1978</v>
          </cell>
          <cell r="E1412" t="str">
            <v>Nitrocris sp.</v>
          </cell>
          <cell r="F1412" t="str">
            <v xml:space="preserve">Nitrocris </v>
          </cell>
          <cell r="G1412" t="str">
            <v>sp.</v>
          </cell>
          <cell r="H1412"/>
          <cell r="I1412" t="str">
            <v>invertebrate</v>
          </cell>
          <cell r="J1412" t="str">
            <v>Not indicated</v>
          </cell>
          <cell r="K1412" t="str">
            <v>mortality</v>
          </cell>
          <cell r="L1412" t="str">
            <v>EC50</v>
          </cell>
          <cell r="M1412" t="str">
            <v>ZnSO4</v>
          </cell>
          <cell r="N1412" t="str">
            <v>Total Zn 'usually were verified by analytical procedures'</v>
          </cell>
          <cell r="O1412" t="str">
            <v>static</v>
          </cell>
          <cell r="P1412" t="str">
            <v>Acute</v>
          </cell>
          <cell r="Q1412" t="str">
            <v>24-hr</v>
          </cell>
          <cell r="R1412"/>
          <cell r="S1412" t="str">
            <v>T-Blacksburg dechlorinated</v>
          </cell>
          <cell r="T1412"/>
          <cell r="U1412">
            <v>10</v>
          </cell>
          <cell r="V1412">
            <v>7.5</v>
          </cell>
          <cell r="W1412" t="str">
            <v/>
          </cell>
          <cell r="X1412">
            <v>5600</v>
          </cell>
          <cell r="Y1412">
            <v>5476.8</v>
          </cell>
          <cell r="Z1412" t="str">
            <v/>
          </cell>
          <cell r="AA1412">
            <v>1.5</v>
          </cell>
          <cell r="AB1412">
            <v>10</v>
          </cell>
          <cell r="AC1412">
            <v>11</v>
          </cell>
          <cell r="AD1412">
            <v>4.2</v>
          </cell>
          <cell r="AE1412">
            <v>9.5</v>
          </cell>
          <cell r="AF1412">
            <v>1.6</v>
          </cell>
          <cell r="AG1412">
            <v>46</v>
          </cell>
          <cell r="AH1412">
            <v>34</v>
          </cell>
          <cell r="AI1412">
            <v>42</v>
          </cell>
          <cell r="AJ1412">
            <v>45</v>
          </cell>
        </row>
        <row r="1413">
          <cell r="B1413" t="str">
            <v>A1312NispEC50</v>
          </cell>
          <cell r="C1413" t="str">
            <v>Cairns et al. 1978</v>
          </cell>
          <cell r="D1413">
            <v>1978</v>
          </cell>
          <cell r="E1413" t="str">
            <v>Nitrocris sp.</v>
          </cell>
          <cell r="F1413" t="str">
            <v xml:space="preserve">Nitrocris </v>
          </cell>
          <cell r="G1413" t="str">
            <v>sp.</v>
          </cell>
          <cell r="H1413"/>
          <cell r="I1413" t="str">
            <v>invertebrate</v>
          </cell>
          <cell r="J1413" t="str">
            <v>Not indicated</v>
          </cell>
          <cell r="K1413" t="str">
            <v>mortality</v>
          </cell>
          <cell r="L1413" t="str">
            <v>EC50</v>
          </cell>
          <cell r="M1413" t="str">
            <v>ZnSO4</v>
          </cell>
          <cell r="N1413" t="str">
            <v>Total Zn 'usually were verified by analytical procedures'</v>
          </cell>
          <cell r="O1413" t="str">
            <v>static</v>
          </cell>
          <cell r="P1413" t="str">
            <v>Acute</v>
          </cell>
          <cell r="Q1413" t="str">
            <v>24-hr</v>
          </cell>
          <cell r="R1413"/>
          <cell r="S1413" t="str">
            <v>T-Blacksburg dechlorinated</v>
          </cell>
          <cell r="T1413"/>
          <cell r="U1413">
            <v>15</v>
          </cell>
          <cell r="V1413">
            <v>7.5</v>
          </cell>
          <cell r="W1413" t="str">
            <v/>
          </cell>
          <cell r="X1413">
            <v>3800</v>
          </cell>
          <cell r="Y1413">
            <v>3716.4</v>
          </cell>
          <cell r="Z1413" t="str">
            <v/>
          </cell>
          <cell r="AA1413">
            <v>1.5</v>
          </cell>
          <cell r="AB1413">
            <v>10</v>
          </cell>
          <cell r="AC1413">
            <v>11</v>
          </cell>
          <cell r="AD1413">
            <v>4.2</v>
          </cell>
          <cell r="AE1413">
            <v>9.5</v>
          </cell>
          <cell r="AF1413">
            <v>1.6</v>
          </cell>
          <cell r="AG1413">
            <v>46</v>
          </cell>
          <cell r="AH1413">
            <v>34</v>
          </cell>
          <cell r="AI1413">
            <v>42</v>
          </cell>
          <cell r="AJ1413">
            <v>45</v>
          </cell>
        </row>
        <row r="1414">
          <cell r="B1414" t="str">
            <v>A1313NispEC50</v>
          </cell>
          <cell r="C1414" t="str">
            <v>Cairns et al. 1978</v>
          </cell>
          <cell r="D1414">
            <v>1978</v>
          </cell>
          <cell r="E1414" t="str">
            <v>Nitrocris sp.</v>
          </cell>
          <cell r="F1414" t="str">
            <v xml:space="preserve">Nitrocris </v>
          </cell>
          <cell r="G1414" t="str">
            <v>sp.</v>
          </cell>
          <cell r="H1414"/>
          <cell r="I1414" t="str">
            <v>invertebrate</v>
          </cell>
          <cell r="J1414" t="str">
            <v>Not indicated</v>
          </cell>
          <cell r="K1414" t="str">
            <v>mortality</v>
          </cell>
          <cell r="L1414" t="str">
            <v>EC50</v>
          </cell>
          <cell r="M1414" t="str">
            <v>ZnSO4</v>
          </cell>
          <cell r="N1414" t="str">
            <v>Total Zn 'usually were verified by analytical procedures'</v>
          </cell>
          <cell r="O1414" t="str">
            <v>static</v>
          </cell>
          <cell r="P1414" t="str">
            <v>Acute</v>
          </cell>
          <cell r="Q1414" t="str">
            <v>24-hr</v>
          </cell>
          <cell r="R1414"/>
          <cell r="S1414" t="str">
            <v>T-Blacksburg dechlorinated</v>
          </cell>
          <cell r="T1414"/>
          <cell r="U1414">
            <v>20</v>
          </cell>
          <cell r="V1414">
            <v>7.5</v>
          </cell>
          <cell r="W1414" t="str">
            <v/>
          </cell>
          <cell r="X1414">
            <v>2100</v>
          </cell>
          <cell r="Y1414">
            <v>2053.8000000000002</v>
          </cell>
          <cell r="Z1414" t="str">
            <v/>
          </cell>
          <cell r="AA1414">
            <v>1.5</v>
          </cell>
          <cell r="AB1414">
            <v>10</v>
          </cell>
          <cell r="AC1414">
            <v>11</v>
          </cell>
          <cell r="AD1414">
            <v>4.2</v>
          </cell>
          <cell r="AE1414">
            <v>9.5</v>
          </cell>
          <cell r="AF1414">
            <v>1.6</v>
          </cell>
          <cell r="AG1414">
            <v>46</v>
          </cell>
          <cell r="AH1414">
            <v>34</v>
          </cell>
          <cell r="AI1414">
            <v>42</v>
          </cell>
          <cell r="AJ1414">
            <v>45</v>
          </cell>
        </row>
        <row r="1415">
          <cell r="B1415" t="str">
            <v>A1314NispEC50</v>
          </cell>
          <cell r="C1415" t="str">
            <v>Cairns et al. 1978</v>
          </cell>
          <cell r="D1415">
            <v>1978</v>
          </cell>
          <cell r="E1415" t="str">
            <v>Nitrocris sp.</v>
          </cell>
          <cell r="F1415" t="str">
            <v xml:space="preserve">Nitrocris </v>
          </cell>
          <cell r="G1415" t="str">
            <v>sp.</v>
          </cell>
          <cell r="H1415"/>
          <cell r="I1415" t="str">
            <v>invertebrate</v>
          </cell>
          <cell r="J1415" t="str">
            <v>Not indicated</v>
          </cell>
          <cell r="K1415" t="str">
            <v>mortality</v>
          </cell>
          <cell r="L1415" t="str">
            <v>EC50</v>
          </cell>
          <cell r="M1415" t="str">
            <v>ZnSO4</v>
          </cell>
          <cell r="N1415" t="str">
            <v>Total Zn 'usually were verified by analytical procedures'</v>
          </cell>
          <cell r="O1415" t="str">
            <v>static</v>
          </cell>
          <cell r="P1415" t="str">
            <v>Acute</v>
          </cell>
          <cell r="Q1415" t="str">
            <v>24-hr</v>
          </cell>
          <cell r="R1415"/>
          <cell r="S1415" t="str">
            <v>T-Blacksburg dechlorinated</v>
          </cell>
          <cell r="T1415"/>
          <cell r="U1415">
            <v>25</v>
          </cell>
          <cell r="V1415">
            <v>7.5</v>
          </cell>
          <cell r="W1415" t="str">
            <v/>
          </cell>
          <cell r="X1415">
            <v>1800</v>
          </cell>
          <cell r="Y1415">
            <v>1760.3999999999999</v>
          </cell>
          <cell r="Z1415" t="str">
            <v/>
          </cell>
          <cell r="AA1415">
            <v>1.5</v>
          </cell>
          <cell r="AB1415">
            <v>10</v>
          </cell>
          <cell r="AC1415">
            <v>11</v>
          </cell>
          <cell r="AD1415">
            <v>4.2</v>
          </cell>
          <cell r="AE1415">
            <v>9.5</v>
          </cell>
          <cell r="AF1415">
            <v>1.6</v>
          </cell>
          <cell r="AG1415">
            <v>46</v>
          </cell>
          <cell r="AH1415">
            <v>34</v>
          </cell>
          <cell r="AI1415">
            <v>42</v>
          </cell>
          <cell r="AJ1415">
            <v>45</v>
          </cell>
        </row>
        <row r="1416">
          <cell r="B1416" t="str">
            <v>A1315PhacEC50</v>
          </cell>
          <cell r="C1416" t="str">
            <v>Cairns et al. 1978</v>
          </cell>
          <cell r="D1416">
            <v>1978</v>
          </cell>
          <cell r="E1416" t="str">
            <v>Philodina acuticornis</v>
          </cell>
          <cell r="F1416" t="str">
            <v xml:space="preserve">Philodina </v>
          </cell>
          <cell r="G1416" t="str">
            <v>acuticornis</v>
          </cell>
          <cell r="H1416"/>
          <cell r="I1416" t="str">
            <v>invertebrate</v>
          </cell>
          <cell r="J1416" t="str">
            <v>Not indicated</v>
          </cell>
          <cell r="K1416" t="str">
            <v>mortality</v>
          </cell>
          <cell r="L1416" t="str">
            <v>EC50</v>
          </cell>
          <cell r="M1416" t="str">
            <v>ZnSO4</v>
          </cell>
          <cell r="N1416" t="str">
            <v>Total Zn 'usually were verified by analytical procedures'</v>
          </cell>
          <cell r="O1416" t="str">
            <v>static</v>
          </cell>
          <cell r="P1416" t="str">
            <v>Acute</v>
          </cell>
          <cell r="Q1416" t="str">
            <v>24-hr</v>
          </cell>
          <cell r="R1416"/>
          <cell r="S1416" t="str">
            <v>S-recipe provided</v>
          </cell>
          <cell r="T1416"/>
          <cell r="U1416">
            <v>5</v>
          </cell>
          <cell r="V1416">
            <v>7.5</v>
          </cell>
          <cell r="W1416" t="str">
            <v/>
          </cell>
          <cell r="X1416">
            <v>1570</v>
          </cell>
          <cell r="Y1416">
            <v>1535.46</v>
          </cell>
          <cell r="Z1416" t="str">
            <v/>
          </cell>
          <cell r="AA1416">
            <v>1.5</v>
          </cell>
          <cell r="AB1416">
            <v>10</v>
          </cell>
          <cell r="AC1416">
            <v>11</v>
          </cell>
          <cell r="AD1416">
            <v>4.2</v>
          </cell>
          <cell r="AE1416">
            <v>9.5</v>
          </cell>
          <cell r="AF1416">
            <v>1.6</v>
          </cell>
          <cell r="AG1416">
            <v>46</v>
          </cell>
          <cell r="AH1416">
            <v>34</v>
          </cell>
          <cell r="AI1416">
            <v>42</v>
          </cell>
          <cell r="AJ1416">
            <v>59.6</v>
          </cell>
        </row>
        <row r="1417">
          <cell r="B1417" t="str">
            <v>A1316PhacEC50</v>
          </cell>
          <cell r="C1417" t="str">
            <v>Cairns et al. 1978</v>
          </cell>
          <cell r="D1417">
            <v>1978</v>
          </cell>
          <cell r="E1417" t="str">
            <v>Philodina acuticornis</v>
          </cell>
          <cell r="F1417" t="str">
            <v xml:space="preserve">Philodina </v>
          </cell>
          <cell r="G1417" t="str">
            <v>acuticornis</v>
          </cell>
          <cell r="H1417"/>
          <cell r="I1417" t="str">
            <v>invertebrate</v>
          </cell>
          <cell r="J1417" t="str">
            <v>Not indicated</v>
          </cell>
          <cell r="K1417" t="str">
            <v>mortality</v>
          </cell>
          <cell r="L1417" t="str">
            <v>EC50</v>
          </cell>
          <cell r="M1417" t="str">
            <v>ZnSO4</v>
          </cell>
          <cell r="N1417" t="str">
            <v>Total Zn 'usually were verified by analytical procedures'</v>
          </cell>
          <cell r="O1417" t="str">
            <v>static</v>
          </cell>
          <cell r="P1417" t="str">
            <v>Acute</v>
          </cell>
          <cell r="Q1417" t="str">
            <v>24-hr</v>
          </cell>
          <cell r="R1417"/>
          <cell r="S1417" t="str">
            <v>S-recipe provided</v>
          </cell>
          <cell r="T1417"/>
          <cell r="U1417">
            <v>10</v>
          </cell>
          <cell r="V1417">
            <v>7.5</v>
          </cell>
          <cell r="W1417" t="str">
            <v/>
          </cell>
          <cell r="X1417">
            <v>1400</v>
          </cell>
          <cell r="Y1417">
            <v>1369.2</v>
          </cell>
          <cell r="Z1417" t="str">
            <v/>
          </cell>
          <cell r="AA1417">
            <v>1.5</v>
          </cell>
          <cell r="AB1417">
            <v>10</v>
          </cell>
          <cell r="AC1417">
            <v>11</v>
          </cell>
          <cell r="AD1417">
            <v>4.2</v>
          </cell>
          <cell r="AE1417">
            <v>9.5</v>
          </cell>
          <cell r="AF1417">
            <v>1.6</v>
          </cell>
          <cell r="AG1417">
            <v>46</v>
          </cell>
          <cell r="AH1417">
            <v>34</v>
          </cell>
          <cell r="AI1417">
            <v>42</v>
          </cell>
          <cell r="AJ1417">
            <v>59.6</v>
          </cell>
        </row>
        <row r="1418">
          <cell r="B1418" t="str">
            <v>A1317PhacEC50</v>
          </cell>
          <cell r="C1418" t="str">
            <v>Cairns et al. 1978</v>
          </cell>
          <cell r="D1418">
            <v>1978</v>
          </cell>
          <cell r="E1418" t="str">
            <v>Philodina acuticornis</v>
          </cell>
          <cell r="F1418" t="str">
            <v xml:space="preserve">Philodina </v>
          </cell>
          <cell r="G1418" t="str">
            <v>acuticornis</v>
          </cell>
          <cell r="H1418"/>
          <cell r="I1418" t="str">
            <v>invertebrate</v>
          </cell>
          <cell r="J1418" t="str">
            <v>Not indicated</v>
          </cell>
          <cell r="K1418" t="str">
            <v>mortality</v>
          </cell>
          <cell r="L1418" t="str">
            <v>EC50</v>
          </cell>
          <cell r="M1418" t="str">
            <v>ZnSO4</v>
          </cell>
          <cell r="N1418" t="str">
            <v>Total Zn 'usually were verified by analytical procedures'</v>
          </cell>
          <cell r="O1418" t="str">
            <v>static</v>
          </cell>
          <cell r="P1418" t="str">
            <v>Acute</v>
          </cell>
          <cell r="Q1418" t="str">
            <v>24-hr</v>
          </cell>
          <cell r="R1418"/>
          <cell r="S1418" t="str">
            <v>S-recipe provided</v>
          </cell>
          <cell r="T1418"/>
          <cell r="U1418">
            <v>15</v>
          </cell>
          <cell r="V1418">
            <v>7.5</v>
          </cell>
          <cell r="W1418" t="str">
            <v/>
          </cell>
          <cell r="X1418">
            <v>830</v>
          </cell>
          <cell r="Y1418">
            <v>811.74</v>
          </cell>
          <cell r="Z1418" t="str">
            <v/>
          </cell>
          <cell r="AA1418">
            <v>1.5</v>
          </cell>
          <cell r="AB1418">
            <v>10</v>
          </cell>
          <cell r="AC1418">
            <v>11</v>
          </cell>
          <cell r="AD1418">
            <v>4.2</v>
          </cell>
          <cell r="AE1418">
            <v>9.5</v>
          </cell>
          <cell r="AF1418">
            <v>1.6</v>
          </cell>
          <cell r="AG1418">
            <v>46</v>
          </cell>
          <cell r="AH1418">
            <v>34</v>
          </cell>
          <cell r="AI1418">
            <v>42</v>
          </cell>
          <cell r="AJ1418">
            <v>59.6</v>
          </cell>
        </row>
        <row r="1419">
          <cell r="B1419" t="str">
            <v>A1318PhacEC50</v>
          </cell>
          <cell r="C1419" t="str">
            <v>Cairns et al. 1978</v>
          </cell>
          <cell r="D1419">
            <v>1978</v>
          </cell>
          <cell r="E1419" t="str">
            <v>Philodina acuticornis</v>
          </cell>
          <cell r="F1419" t="str">
            <v xml:space="preserve">Philodina </v>
          </cell>
          <cell r="G1419" t="str">
            <v>acuticornis</v>
          </cell>
          <cell r="H1419"/>
          <cell r="I1419" t="str">
            <v>invertebrate</v>
          </cell>
          <cell r="J1419" t="str">
            <v>Not indicated</v>
          </cell>
          <cell r="K1419" t="str">
            <v>mortality</v>
          </cell>
          <cell r="L1419" t="str">
            <v>EC50</v>
          </cell>
          <cell r="M1419" t="str">
            <v>ZnSO4</v>
          </cell>
          <cell r="N1419" t="str">
            <v>Total Zn 'usually were verified by analytical procedures'</v>
          </cell>
          <cell r="O1419" t="str">
            <v>static</v>
          </cell>
          <cell r="P1419" t="str">
            <v>Acute</v>
          </cell>
          <cell r="Q1419" t="str">
            <v>24-hr</v>
          </cell>
          <cell r="R1419"/>
          <cell r="S1419" t="str">
            <v>S-recipe provided</v>
          </cell>
          <cell r="T1419"/>
          <cell r="U1419">
            <v>20</v>
          </cell>
          <cell r="V1419">
            <v>7.5</v>
          </cell>
          <cell r="W1419" t="str">
            <v/>
          </cell>
          <cell r="X1419">
            <v>610</v>
          </cell>
          <cell r="Y1419">
            <v>596.58000000000004</v>
          </cell>
          <cell r="Z1419" t="str">
            <v/>
          </cell>
          <cell r="AA1419">
            <v>1.5</v>
          </cell>
          <cell r="AB1419">
            <v>10</v>
          </cell>
          <cell r="AC1419">
            <v>11</v>
          </cell>
          <cell r="AD1419">
            <v>4.2</v>
          </cell>
          <cell r="AE1419">
            <v>9.5</v>
          </cell>
          <cell r="AF1419">
            <v>1.6</v>
          </cell>
          <cell r="AG1419">
            <v>46</v>
          </cell>
          <cell r="AH1419">
            <v>34</v>
          </cell>
          <cell r="AI1419">
            <v>42</v>
          </cell>
          <cell r="AJ1419">
            <v>59.6</v>
          </cell>
        </row>
        <row r="1420">
          <cell r="B1420" t="str">
            <v>A1319PhacEC50</v>
          </cell>
          <cell r="C1420" t="str">
            <v>Cairns et al. 1978</v>
          </cell>
          <cell r="D1420">
            <v>1978</v>
          </cell>
          <cell r="E1420" t="str">
            <v>Philodina acuticornis</v>
          </cell>
          <cell r="F1420" t="str">
            <v xml:space="preserve">Philodina </v>
          </cell>
          <cell r="G1420" t="str">
            <v>acuticornis</v>
          </cell>
          <cell r="H1420"/>
          <cell r="I1420" t="str">
            <v>invertebrate</v>
          </cell>
          <cell r="J1420" t="str">
            <v>Not indicated</v>
          </cell>
          <cell r="K1420" t="str">
            <v>mortality</v>
          </cell>
          <cell r="L1420" t="str">
            <v>EC50</v>
          </cell>
          <cell r="M1420" t="str">
            <v>ZnSO4</v>
          </cell>
          <cell r="N1420" t="str">
            <v>Total Zn 'usually were verified by analytical procedures'</v>
          </cell>
          <cell r="O1420" t="str">
            <v>static</v>
          </cell>
          <cell r="P1420" t="str">
            <v>Acute</v>
          </cell>
          <cell r="Q1420" t="str">
            <v>24-hr</v>
          </cell>
          <cell r="R1420"/>
          <cell r="S1420" t="str">
            <v>S-recipe provided</v>
          </cell>
          <cell r="T1420"/>
          <cell r="U1420">
            <v>25</v>
          </cell>
          <cell r="V1420">
            <v>7.5</v>
          </cell>
          <cell r="W1420" t="str">
            <v/>
          </cell>
          <cell r="X1420">
            <v>540</v>
          </cell>
          <cell r="Y1420">
            <v>528.12</v>
          </cell>
          <cell r="Z1420" t="str">
            <v/>
          </cell>
          <cell r="AA1420">
            <v>1.5</v>
          </cell>
          <cell r="AB1420">
            <v>10</v>
          </cell>
          <cell r="AC1420">
            <v>11</v>
          </cell>
          <cell r="AD1420">
            <v>4.2</v>
          </cell>
          <cell r="AE1420">
            <v>9.5</v>
          </cell>
          <cell r="AF1420">
            <v>1.6</v>
          </cell>
          <cell r="AG1420">
            <v>46</v>
          </cell>
          <cell r="AH1420">
            <v>34</v>
          </cell>
          <cell r="AI1420">
            <v>42</v>
          </cell>
          <cell r="AJ1420">
            <v>59.6</v>
          </cell>
        </row>
        <row r="1421">
          <cell r="B1421" t="str">
            <v>A1320AeheEC50</v>
          </cell>
          <cell r="C1421" t="str">
            <v>Cairns et al. 1978</v>
          </cell>
          <cell r="D1421">
            <v>1978</v>
          </cell>
          <cell r="E1421" t="str">
            <v>Aeolosoma headleyi</v>
          </cell>
          <cell r="F1421" t="str">
            <v xml:space="preserve">Aeolosoma </v>
          </cell>
          <cell r="G1421" t="str">
            <v>headleyi</v>
          </cell>
          <cell r="H1421"/>
          <cell r="I1421" t="str">
            <v>invertebrate</v>
          </cell>
          <cell r="J1421" t="str">
            <v>Not indicated</v>
          </cell>
          <cell r="K1421" t="str">
            <v>mortality</v>
          </cell>
          <cell r="L1421" t="str">
            <v>EC50</v>
          </cell>
          <cell r="M1421" t="str">
            <v>ZnSO4</v>
          </cell>
          <cell r="N1421" t="str">
            <v>Total Zn 'usually were verified by analytical procedures'</v>
          </cell>
          <cell r="O1421" t="str">
            <v>static</v>
          </cell>
          <cell r="P1421" t="str">
            <v>Acute</v>
          </cell>
          <cell r="Q1421" t="str">
            <v>24-hr</v>
          </cell>
          <cell r="R1421"/>
          <cell r="S1421" t="str">
            <v>T-Blacksburg dechlorinated</v>
          </cell>
          <cell r="T1421"/>
          <cell r="U1421">
            <v>5</v>
          </cell>
          <cell r="V1421">
            <v>7.5</v>
          </cell>
          <cell r="W1421" t="str">
            <v/>
          </cell>
          <cell r="X1421">
            <v>19600</v>
          </cell>
          <cell r="Y1421">
            <v>19168.8</v>
          </cell>
          <cell r="Z1421" t="str">
            <v/>
          </cell>
          <cell r="AA1421">
            <v>1.5</v>
          </cell>
          <cell r="AB1421">
            <v>10</v>
          </cell>
          <cell r="AC1421">
            <v>11</v>
          </cell>
          <cell r="AD1421">
            <v>4.2</v>
          </cell>
          <cell r="AE1421">
            <v>9.5</v>
          </cell>
          <cell r="AF1421">
            <v>1.6</v>
          </cell>
          <cell r="AG1421">
            <v>46</v>
          </cell>
          <cell r="AH1421">
            <v>34</v>
          </cell>
          <cell r="AI1421">
            <v>42</v>
          </cell>
          <cell r="AJ1421">
            <v>45</v>
          </cell>
        </row>
        <row r="1422">
          <cell r="B1422" t="str">
            <v>A1321AeheEC50</v>
          </cell>
          <cell r="C1422" t="str">
            <v>Cairns et al. 1978</v>
          </cell>
          <cell r="D1422">
            <v>1978</v>
          </cell>
          <cell r="E1422" t="str">
            <v>Aeolosoma headleyi</v>
          </cell>
          <cell r="F1422" t="str">
            <v xml:space="preserve">Aeolosoma </v>
          </cell>
          <cell r="G1422" t="str">
            <v>headleyi</v>
          </cell>
          <cell r="H1422"/>
          <cell r="I1422" t="str">
            <v>invertebrate</v>
          </cell>
          <cell r="J1422" t="str">
            <v>Not indicated</v>
          </cell>
          <cell r="K1422" t="str">
            <v>mortality</v>
          </cell>
          <cell r="L1422" t="str">
            <v>EC50</v>
          </cell>
          <cell r="M1422" t="str">
            <v>ZnSO4</v>
          </cell>
          <cell r="N1422" t="str">
            <v>Total Zn 'usually were verified by analytical procedures'</v>
          </cell>
          <cell r="O1422" t="str">
            <v>static</v>
          </cell>
          <cell r="P1422" t="str">
            <v>Acute</v>
          </cell>
          <cell r="Q1422" t="str">
            <v>24-hr</v>
          </cell>
          <cell r="R1422"/>
          <cell r="S1422" t="str">
            <v>T-Blacksburg dechlorinated</v>
          </cell>
          <cell r="T1422"/>
          <cell r="U1422">
            <v>10</v>
          </cell>
          <cell r="V1422">
            <v>7.5</v>
          </cell>
          <cell r="W1422" t="str">
            <v/>
          </cell>
          <cell r="X1422">
            <v>18300</v>
          </cell>
          <cell r="Y1422">
            <v>17897.400000000001</v>
          </cell>
          <cell r="Z1422" t="str">
            <v/>
          </cell>
          <cell r="AA1422">
            <v>1.5</v>
          </cell>
          <cell r="AB1422">
            <v>10</v>
          </cell>
          <cell r="AC1422">
            <v>11</v>
          </cell>
          <cell r="AD1422">
            <v>4.2</v>
          </cell>
          <cell r="AE1422">
            <v>9.5</v>
          </cell>
          <cell r="AF1422">
            <v>1.6</v>
          </cell>
          <cell r="AG1422">
            <v>46</v>
          </cell>
          <cell r="AH1422">
            <v>34</v>
          </cell>
          <cell r="AI1422">
            <v>42</v>
          </cell>
          <cell r="AJ1422">
            <v>45</v>
          </cell>
        </row>
        <row r="1423">
          <cell r="B1423" t="str">
            <v>A1322AeheEC50</v>
          </cell>
          <cell r="C1423" t="str">
            <v>Cairns et al. 1978</v>
          </cell>
          <cell r="D1423">
            <v>1978</v>
          </cell>
          <cell r="E1423" t="str">
            <v>Aeolosoma headleyi</v>
          </cell>
          <cell r="F1423" t="str">
            <v xml:space="preserve">Aeolosoma </v>
          </cell>
          <cell r="G1423" t="str">
            <v>headleyi</v>
          </cell>
          <cell r="H1423"/>
          <cell r="I1423" t="str">
            <v>invertebrate</v>
          </cell>
          <cell r="J1423" t="str">
            <v>Not indicated</v>
          </cell>
          <cell r="K1423" t="str">
            <v>mortality</v>
          </cell>
          <cell r="L1423" t="str">
            <v>EC50</v>
          </cell>
          <cell r="M1423" t="str">
            <v>ZnSO4</v>
          </cell>
          <cell r="N1423" t="str">
            <v>Total Zn 'usually were verified by analytical procedures'</v>
          </cell>
          <cell r="O1423" t="str">
            <v>static</v>
          </cell>
          <cell r="P1423" t="str">
            <v>Acute</v>
          </cell>
          <cell r="Q1423" t="str">
            <v>24-hr</v>
          </cell>
          <cell r="R1423"/>
          <cell r="S1423" t="str">
            <v>T-Blacksburg dechlorinated</v>
          </cell>
          <cell r="T1423"/>
          <cell r="U1423">
            <v>15</v>
          </cell>
          <cell r="V1423">
            <v>7.5</v>
          </cell>
          <cell r="W1423" t="str">
            <v/>
          </cell>
          <cell r="X1423">
            <v>16000</v>
          </cell>
          <cell r="Y1423">
            <v>15648</v>
          </cell>
          <cell r="Z1423" t="str">
            <v/>
          </cell>
          <cell r="AA1423">
            <v>1.5</v>
          </cell>
          <cell r="AB1423">
            <v>10</v>
          </cell>
          <cell r="AC1423">
            <v>11</v>
          </cell>
          <cell r="AD1423">
            <v>4.2</v>
          </cell>
          <cell r="AE1423">
            <v>9.5</v>
          </cell>
          <cell r="AF1423">
            <v>1.6</v>
          </cell>
          <cell r="AG1423">
            <v>46</v>
          </cell>
          <cell r="AH1423">
            <v>34</v>
          </cell>
          <cell r="AI1423">
            <v>42</v>
          </cell>
          <cell r="AJ1423">
            <v>45</v>
          </cell>
        </row>
        <row r="1424">
          <cell r="B1424" t="str">
            <v>A1323AeheEC50</v>
          </cell>
          <cell r="C1424" t="str">
            <v>Cairns et al. 1978</v>
          </cell>
          <cell r="D1424">
            <v>1978</v>
          </cell>
          <cell r="E1424" t="str">
            <v>Aeolosoma headleyi</v>
          </cell>
          <cell r="F1424" t="str">
            <v xml:space="preserve">Aeolosoma </v>
          </cell>
          <cell r="G1424" t="str">
            <v>headleyi</v>
          </cell>
          <cell r="H1424"/>
          <cell r="I1424" t="str">
            <v>invertebrate</v>
          </cell>
          <cell r="J1424" t="str">
            <v>Not indicated</v>
          </cell>
          <cell r="K1424" t="str">
            <v>mortality</v>
          </cell>
          <cell r="L1424" t="str">
            <v>EC50</v>
          </cell>
          <cell r="M1424" t="str">
            <v>ZnSO4</v>
          </cell>
          <cell r="N1424" t="str">
            <v>Total Zn 'usually were verified by analytical procedures'</v>
          </cell>
          <cell r="O1424" t="str">
            <v>static</v>
          </cell>
          <cell r="P1424" t="str">
            <v>Acute</v>
          </cell>
          <cell r="Q1424" t="str">
            <v>24-hr</v>
          </cell>
          <cell r="R1424"/>
          <cell r="S1424" t="str">
            <v>T-Blacksburg dechlorinated</v>
          </cell>
          <cell r="T1424"/>
          <cell r="U1424">
            <v>20</v>
          </cell>
          <cell r="V1424">
            <v>7.5</v>
          </cell>
          <cell r="W1424" t="str">
            <v/>
          </cell>
          <cell r="X1424">
            <v>15600</v>
          </cell>
          <cell r="Y1424">
            <v>15256.8</v>
          </cell>
          <cell r="Z1424" t="str">
            <v/>
          </cell>
          <cell r="AA1424">
            <v>1.5</v>
          </cell>
          <cell r="AB1424">
            <v>10</v>
          </cell>
          <cell r="AC1424">
            <v>11</v>
          </cell>
          <cell r="AD1424">
            <v>4.2</v>
          </cell>
          <cell r="AE1424">
            <v>9.5</v>
          </cell>
          <cell r="AF1424">
            <v>1.6</v>
          </cell>
          <cell r="AG1424">
            <v>46</v>
          </cell>
          <cell r="AH1424">
            <v>34</v>
          </cell>
          <cell r="AI1424">
            <v>42</v>
          </cell>
          <cell r="AJ1424">
            <v>45</v>
          </cell>
        </row>
        <row r="1425">
          <cell r="B1425" t="str">
            <v>A1324AeheEC50</v>
          </cell>
          <cell r="C1425" t="str">
            <v>Cairns et al. 1978</v>
          </cell>
          <cell r="D1425">
            <v>1978</v>
          </cell>
          <cell r="E1425" t="str">
            <v>Aeolosoma headleyi</v>
          </cell>
          <cell r="F1425" t="str">
            <v xml:space="preserve">Aeolosoma </v>
          </cell>
          <cell r="G1425" t="str">
            <v>headleyi</v>
          </cell>
          <cell r="H1425"/>
          <cell r="I1425" t="str">
            <v>invertebrate</v>
          </cell>
          <cell r="J1425" t="str">
            <v>Not indicated</v>
          </cell>
          <cell r="K1425" t="str">
            <v>mortality</v>
          </cell>
          <cell r="L1425" t="str">
            <v>EC50</v>
          </cell>
          <cell r="M1425" t="str">
            <v>ZnSO4</v>
          </cell>
          <cell r="N1425" t="str">
            <v>Total Zn 'usually were verified by analytical procedures'</v>
          </cell>
          <cell r="O1425" t="str">
            <v>static</v>
          </cell>
          <cell r="P1425" t="str">
            <v>Acute</v>
          </cell>
          <cell r="Q1425" t="str">
            <v>24-hr</v>
          </cell>
          <cell r="R1425"/>
          <cell r="S1425" t="str">
            <v>T-Blacksburg dechlorinated</v>
          </cell>
          <cell r="T1425"/>
          <cell r="U1425">
            <v>25</v>
          </cell>
          <cell r="V1425">
            <v>7.5</v>
          </cell>
          <cell r="W1425" t="str">
            <v/>
          </cell>
          <cell r="X1425">
            <v>14200</v>
          </cell>
          <cell r="Y1425">
            <v>13887.6</v>
          </cell>
          <cell r="Z1425" t="str">
            <v/>
          </cell>
          <cell r="AA1425">
            <v>1.5</v>
          </cell>
          <cell r="AB1425">
            <v>10</v>
          </cell>
          <cell r="AC1425">
            <v>11</v>
          </cell>
          <cell r="AD1425">
            <v>4.2</v>
          </cell>
          <cell r="AE1425">
            <v>9.5</v>
          </cell>
          <cell r="AF1425">
            <v>1.6</v>
          </cell>
          <cell r="AG1425">
            <v>46</v>
          </cell>
          <cell r="AH1425">
            <v>34</v>
          </cell>
          <cell r="AI1425">
            <v>42</v>
          </cell>
          <cell r="AJ1425">
            <v>45</v>
          </cell>
        </row>
        <row r="1426">
          <cell r="B1426" t="str">
            <v>A1325NispEC50</v>
          </cell>
          <cell r="C1426" t="str">
            <v>Cairns et al. 1978</v>
          </cell>
          <cell r="D1426">
            <v>1978</v>
          </cell>
          <cell r="E1426" t="str">
            <v>Nitrocris sp.</v>
          </cell>
          <cell r="F1426" t="str">
            <v xml:space="preserve">Nitrocris </v>
          </cell>
          <cell r="G1426" t="str">
            <v>sp.</v>
          </cell>
          <cell r="H1426"/>
          <cell r="I1426" t="str">
            <v>invertebrate</v>
          </cell>
          <cell r="J1426" t="str">
            <v>Not indicated</v>
          </cell>
          <cell r="K1426" t="str">
            <v>mortality</v>
          </cell>
          <cell r="L1426" t="str">
            <v>EC50</v>
          </cell>
          <cell r="M1426" t="str">
            <v>ZnSO4</v>
          </cell>
          <cell r="N1426" t="str">
            <v>Total Zn 'usually were verified by analytical procedures'</v>
          </cell>
          <cell r="O1426" t="str">
            <v>static</v>
          </cell>
          <cell r="P1426" t="str">
            <v>Acute</v>
          </cell>
          <cell r="Q1426" t="str">
            <v>48-hr</v>
          </cell>
          <cell r="R1426"/>
          <cell r="S1426" t="str">
            <v>T-Blacksburg dechlorinated</v>
          </cell>
          <cell r="T1426"/>
          <cell r="U1426">
            <v>5</v>
          </cell>
          <cell r="V1426">
            <v>7.5</v>
          </cell>
          <cell r="W1426" t="str">
            <v/>
          </cell>
          <cell r="X1426">
            <v>4800</v>
          </cell>
          <cell r="Y1426">
            <v>4694.3999999999996</v>
          </cell>
          <cell r="Z1426" t="str">
            <v/>
          </cell>
          <cell r="AA1426">
            <v>1.5</v>
          </cell>
          <cell r="AB1426">
            <v>10</v>
          </cell>
          <cell r="AC1426">
            <v>11</v>
          </cell>
          <cell r="AD1426">
            <v>4.2</v>
          </cell>
          <cell r="AE1426">
            <v>9.5</v>
          </cell>
          <cell r="AF1426">
            <v>1.6</v>
          </cell>
          <cell r="AG1426">
            <v>46</v>
          </cell>
          <cell r="AH1426">
            <v>34</v>
          </cell>
          <cell r="AI1426">
            <v>42</v>
          </cell>
          <cell r="AJ1426">
            <v>45</v>
          </cell>
        </row>
        <row r="1427">
          <cell r="B1427" t="str">
            <v>A1326NispEC50</v>
          </cell>
          <cell r="C1427" t="str">
            <v>Cairns et al. 1978</v>
          </cell>
          <cell r="D1427">
            <v>1978</v>
          </cell>
          <cell r="E1427" t="str">
            <v>Nitrocris sp.</v>
          </cell>
          <cell r="F1427" t="str">
            <v xml:space="preserve">Nitrocris </v>
          </cell>
          <cell r="G1427" t="str">
            <v>sp.</v>
          </cell>
          <cell r="H1427"/>
          <cell r="I1427" t="str">
            <v>invertebrate</v>
          </cell>
          <cell r="J1427" t="str">
            <v>Not indicated</v>
          </cell>
          <cell r="K1427" t="str">
            <v>mortality</v>
          </cell>
          <cell r="L1427" t="str">
            <v>EC50</v>
          </cell>
          <cell r="M1427" t="str">
            <v>ZnSO4</v>
          </cell>
          <cell r="N1427" t="str">
            <v>Total Zn 'usually were verified by analytical procedures'</v>
          </cell>
          <cell r="O1427" t="str">
            <v>static</v>
          </cell>
          <cell r="P1427" t="str">
            <v>Acute</v>
          </cell>
          <cell r="Q1427" t="str">
            <v>48-hr</v>
          </cell>
          <cell r="R1427"/>
          <cell r="S1427" t="str">
            <v>T-Blacksburg dechlorinated</v>
          </cell>
          <cell r="T1427"/>
          <cell r="U1427">
            <v>10</v>
          </cell>
          <cell r="V1427">
            <v>7.5</v>
          </cell>
          <cell r="W1427" t="str">
            <v/>
          </cell>
          <cell r="X1427">
            <v>4600</v>
          </cell>
          <cell r="Y1427">
            <v>4498.8</v>
          </cell>
          <cell r="Z1427" t="str">
            <v/>
          </cell>
          <cell r="AA1427">
            <v>1.5</v>
          </cell>
          <cell r="AB1427">
            <v>10</v>
          </cell>
          <cell r="AC1427">
            <v>11</v>
          </cell>
          <cell r="AD1427">
            <v>4.2</v>
          </cell>
          <cell r="AE1427">
            <v>9.5</v>
          </cell>
          <cell r="AF1427">
            <v>1.6</v>
          </cell>
          <cell r="AG1427">
            <v>46</v>
          </cell>
          <cell r="AH1427">
            <v>34</v>
          </cell>
          <cell r="AI1427">
            <v>42</v>
          </cell>
          <cell r="AJ1427">
            <v>45</v>
          </cell>
        </row>
        <row r="1428">
          <cell r="B1428" t="str">
            <v>A1327NispEC50</v>
          </cell>
          <cell r="C1428" t="str">
            <v>Cairns et al. 1978</v>
          </cell>
          <cell r="D1428">
            <v>1978</v>
          </cell>
          <cell r="E1428" t="str">
            <v>Nitrocris sp.</v>
          </cell>
          <cell r="F1428" t="str">
            <v xml:space="preserve">Nitrocris </v>
          </cell>
          <cell r="G1428" t="str">
            <v>sp.</v>
          </cell>
          <cell r="H1428"/>
          <cell r="I1428" t="str">
            <v>invertebrate</v>
          </cell>
          <cell r="J1428" t="str">
            <v>Not indicated</v>
          </cell>
          <cell r="K1428" t="str">
            <v>mortality</v>
          </cell>
          <cell r="L1428" t="str">
            <v>EC50</v>
          </cell>
          <cell r="M1428" t="str">
            <v>ZnSO4</v>
          </cell>
          <cell r="N1428" t="str">
            <v>Total Zn 'usually were verified by analytical procedures'</v>
          </cell>
          <cell r="O1428" t="str">
            <v>static</v>
          </cell>
          <cell r="P1428" t="str">
            <v>Acute</v>
          </cell>
          <cell r="Q1428" t="str">
            <v>48-hr</v>
          </cell>
          <cell r="R1428"/>
          <cell r="S1428" t="str">
            <v>T-Blacksburg dechlorinated</v>
          </cell>
          <cell r="T1428"/>
          <cell r="U1428">
            <v>15</v>
          </cell>
          <cell r="V1428">
            <v>7.5</v>
          </cell>
          <cell r="W1428" t="str">
            <v/>
          </cell>
          <cell r="X1428">
            <v>2800</v>
          </cell>
          <cell r="Y1428">
            <v>2738.4</v>
          </cell>
          <cell r="Z1428" t="str">
            <v/>
          </cell>
          <cell r="AA1428">
            <v>1.5</v>
          </cell>
          <cell r="AB1428">
            <v>10</v>
          </cell>
          <cell r="AC1428">
            <v>11</v>
          </cell>
          <cell r="AD1428">
            <v>4.2</v>
          </cell>
          <cell r="AE1428">
            <v>9.5</v>
          </cell>
          <cell r="AF1428">
            <v>1.6</v>
          </cell>
          <cell r="AG1428">
            <v>46</v>
          </cell>
          <cell r="AH1428">
            <v>34</v>
          </cell>
          <cell r="AI1428">
            <v>42</v>
          </cell>
          <cell r="AJ1428">
            <v>45</v>
          </cell>
        </row>
        <row r="1429">
          <cell r="B1429" t="str">
            <v>A1328NispEC50</v>
          </cell>
          <cell r="C1429" t="str">
            <v>Cairns et al. 1978</v>
          </cell>
          <cell r="D1429">
            <v>1978</v>
          </cell>
          <cell r="E1429" t="str">
            <v>Nitrocris sp.</v>
          </cell>
          <cell r="F1429" t="str">
            <v xml:space="preserve">Nitrocris </v>
          </cell>
          <cell r="G1429" t="str">
            <v>sp.</v>
          </cell>
          <cell r="H1429"/>
          <cell r="I1429" t="str">
            <v>invertebrate</v>
          </cell>
          <cell r="J1429" t="str">
            <v>Not indicated</v>
          </cell>
          <cell r="K1429" t="str">
            <v>mortality</v>
          </cell>
          <cell r="L1429" t="str">
            <v>EC50</v>
          </cell>
          <cell r="M1429" t="str">
            <v>ZnSO4</v>
          </cell>
          <cell r="N1429" t="str">
            <v>Total Zn 'usually were verified by analytical procedures'</v>
          </cell>
          <cell r="O1429" t="str">
            <v>static</v>
          </cell>
          <cell r="P1429" t="str">
            <v>Acute</v>
          </cell>
          <cell r="Q1429" t="str">
            <v>48-hr</v>
          </cell>
          <cell r="R1429"/>
          <cell r="S1429" t="str">
            <v>T-Blacksburg dechlorinated</v>
          </cell>
          <cell r="T1429"/>
          <cell r="U1429">
            <v>20</v>
          </cell>
          <cell r="V1429">
            <v>7.5</v>
          </cell>
          <cell r="W1429" t="str">
            <v/>
          </cell>
          <cell r="X1429">
            <v>1900</v>
          </cell>
          <cell r="Y1429">
            <v>1858.2</v>
          </cell>
          <cell r="Z1429" t="str">
            <v/>
          </cell>
          <cell r="AA1429">
            <v>1.5</v>
          </cell>
          <cell r="AB1429">
            <v>10</v>
          </cell>
          <cell r="AC1429">
            <v>11</v>
          </cell>
          <cell r="AD1429">
            <v>4.2</v>
          </cell>
          <cell r="AE1429">
            <v>9.5</v>
          </cell>
          <cell r="AF1429">
            <v>1.6</v>
          </cell>
          <cell r="AG1429">
            <v>46</v>
          </cell>
          <cell r="AH1429">
            <v>34</v>
          </cell>
          <cell r="AI1429">
            <v>42</v>
          </cell>
          <cell r="AJ1429">
            <v>45</v>
          </cell>
        </row>
        <row r="1430">
          <cell r="B1430" t="str">
            <v>A1329NispEC50</v>
          </cell>
          <cell r="C1430" t="str">
            <v>Cairns et al. 1978</v>
          </cell>
          <cell r="D1430">
            <v>1978</v>
          </cell>
          <cell r="E1430" t="str">
            <v>Nitrocris sp.</v>
          </cell>
          <cell r="F1430" t="str">
            <v xml:space="preserve">Nitrocris </v>
          </cell>
          <cell r="G1430" t="str">
            <v>sp.</v>
          </cell>
          <cell r="H1430"/>
          <cell r="I1430" t="str">
            <v>invertebrate</v>
          </cell>
          <cell r="J1430" t="str">
            <v>Not indicated</v>
          </cell>
          <cell r="K1430" t="str">
            <v>mortality</v>
          </cell>
          <cell r="L1430" t="str">
            <v>EC50</v>
          </cell>
          <cell r="M1430" t="str">
            <v>ZnSO4</v>
          </cell>
          <cell r="N1430" t="str">
            <v>Total Zn 'usually were verified by analytical procedures'</v>
          </cell>
          <cell r="O1430" t="str">
            <v>static</v>
          </cell>
          <cell r="P1430" t="str">
            <v>Acute</v>
          </cell>
          <cell r="Q1430" t="str">
            <v>48-hr</v>
          </cell>
          <cell r="R1430"/>
          <cell r="S1430" t="str">
            <v>T-Blacksburg dechlorinated</v>
          </cell>
          <cell r="T1430"/>
          <cell r="U1430">
            <v>25</v>
          </cell>
          <cell r="V1430">
            <v>7.5</v>
          </cell>
          <cell r="W1430" t="str">
            <v/>
          </cell>
          <cell r="X1430">
            <v>1650</v>
          </cell>
          <cell r="Y1430">
            <v>1613.7</v>
          </cell>
          <cell r="Z1430" t="str">
            <v/>
          </cell>
          <cell r="AA1430">
            <v>1.5</v>
          </cell>
          <cell r="AB1430">
            <v>10</v>
          </cell>
          <cell r="AC1430">
            <v>11</v>
          </cell>
          <cell r="AD1430">
            <v>4.2</v>
          </cell>
          <cell r="AE1430">
            <v>9.5</v>
          </cell>
          <cell r="AF1430">
            <v>1.6</v>
          </cell>
          <cell r="AG1430">
            <v>46</v>
          </cell>
          <cell r="AH1430">
            <v>34</v>
          </cell>
          <cell r="AI1430">
            <v>42</v>
          </cell>
          <cell r="AJ1430">
            <v>45</v>
          </cell>
        </row>
        <row r="1431">
          <cell r="B1431" t="str">
            <v>A1330PhacEC50</v>
          </cell>
          <cell r="C1431" t="str">
            <v>Cairns et al. 1978</v>
          </cell>
          <cell r="D1431">
            <v>1978</v>
          </cell>
          <cell r="E1431" t="str">
            <v>Philodina acuticornis</v>
          </cell>
          <cell r="F1431" t="str">
            <v xml:space="preserve">Philodina </v>
          </cell>
          <cell r="G1431" t="str">
            <v>acuticornis</v>
          </cell>
          <cell r="H1431"/>
          <cell r="I1431" t="str">
            <v>invertebrate</v>
          </cell>
          <cell r="J1431" t="str">
            <v>Not indicated</v>
          </cell>
          <cell r="K1431" t="str">
            <v>mortality</v>
          </cell>
          <cell r="L1431" t="str">
            <v>EC50</v>
          </cell>
          <cell r="M1431" t="str">
            <v>ZnSO4</v>
          </cell>
          <cell r="N1431" t="str">
            <v>Total Zn 'usually were verified by analytical procedures'</v>
          </cell>
          <cell r="O1431" t="str">
            <v>static</v>
          </cell>
          <cell r="P1431" t="str">
            <v>Acute</v>
          </cell>
          <cell r="Q1431" t="str">
            <v>48-hr</v>
          </cell>
          <cell r="R1431"/>
          <cell r="S1431" t="str">
            <v>S-recipe provided</v>
          </cell>
          <cell r="T1431"/>
          <cell r="U1431">
            <v>5</v>
          </cell>
          <cell r="V1431">
            <v>7.5</v>
          </cell>
          <cell r="W1431" t="str">
            <v/>
          </cell>
          <cell r="X1431">
            <v>1550</v>
          </cell>
          <cell r="Y1431">
            <v>1515.8999999999999</v>
          </cell>
          <cell r="Z1431" t="str">
            <v/>
          </cell>
          <cell r="AA1431">
            <v>1.5</v>
          </cell>
          <cell r="AB1431">
            <v>10</v>
          </cell>
          <cell r="AC1431">
            <v>11</v>
          </cell>
          <cell r="AD1431">
            <v>4.2</v>
          </cell>
          <cell r="AE1431">
            <v>9.5</v>
          </cell>
          <cell r="AF1431">
            <v>1.6</v>
          </cell>
          <cell r="AG1431">
            <v>46</v>
          </cell>
          <cell r="AH1431">
            <v>34</v>
          </cell>
          <cell r="AI1431">
            <v>42</v>
          </cell>
          <cell r="AJ1431">
            <v>59.6</v>
          </cell>
        </row>
        <row r="1432">
          <cell r="B1432" t="str">
            <v>A1331PhacEC50</v>
          </cell>
          <cell r="C1432" t="str">
            <v>Cairns et al. 1978</v>
          </cell>
          <cell r="D1432">
            <v>1978</v>
          </cell>
          <cell r="E1432" t="str">
            <v>Philodina acuticornis</v>
          </cell>
          <cell r="F1432" t="str">
            <v xml:space="preserve">Philodina </v>
          </cell>
          <cell r="G1432" t="str">
            <v>acuticornis</v>
          </cell>
          <cell r="H1432"/>
          <cell r="I1432" t="str">
            <v>invertebrate</v>
          </cell>
          <cell r="J1432" t="str">
            <v>Not indicated</v>
          </cell>
          <cell r="K1432" t="str">
            <v>mortality</v>
          </cell>
          <cell r="L1432" t="str">
            <v>EC50</v>
          </cell>
          <cell r="M1432" t="str">
            <v>ZnSO4</v>
          </cell>
          <cell r="N1432" t="str">
            <v>Total Zn 'usually were verified by analytical procedures'</v>
          </cell>
          <cell r="O1432" t="str">
            <v>static</v>
          </cell>
          <cell r="P1432" t="str">
            <v>Acute</v>
          </cell>
          <cell r="Q1432" t="str">
            <v>48-hr</v>
          </cell>
          <cell r="R1432"/>
          <cell r="S1432" t="str">
            <v>S-recipe provided</v>
          </cell>
          <cell r="T1432"/>
          <cell r="U1432">
            <v>10</v>
          </cell>
          <cell r="V1432">
            <v>7.5</v>
          </cell>
          <cell r="W1432" t="str">
            <v/>
          </cell>
          <cell r="X1432">
            <v>1300</v>
          </cell>
          <cell r="Y1432">
            <v>1271.3999999999999</v>
          </cell>
          <cell r="Z1432" t="str">
            <v/>
          </cell>
          <cell r="AA1432">
            <v>1.5</v>
          </cell>
          <cell r="AB1432">
            <v>10</v>
          </cell>
          <cell r="AC1432">
            <v>11</v>
          </cell>
          <cell r="AD1432">
            <v>4.2</v>
          </cell>
          <cell r="AE1432">
            <v>9.5</v>
          </cell>
          <cell r="AF1432">
            <v>1.6</v>
          </cell>
          <cell r="AG1432">
            <v>46</v>
          </cell>
          <cell r="AH1432">
            <v>34</v>
          </cell>
          <cell r="AI1432">
            <v>42</v>
          </cell>
          <cell r="AJ1432">
            <v>59.6</v>
          </cell>
        </row>
        <row r="1433">
          <cell r="B1433" t="str">
            <v>A1332PhacEC50</v>
          </cell>
          <cell r="C1433" t="str">
            <v>Cairns et al. 1978</v>
          </cell>
          <cell r="D1433">
            <v>1978</v>
          </cell>
          <cell r="E1433" t="str">
            <v>Philodina acuticornis</v>
          </cell>
          <cell r="F1433" t="str">
            <v xml:space="preserve">Philodina </v>
          </cell>
          <cell r="G1433" t="str">
            <v>acuticornis</v>
          </cell>
          <cell r="H1433"/>
          <cell r="I1433" t="str">
            <v>invertebrate</v>
          </cell>
          <cell r="J1433" t="str">
            <v>Not indicated</v>
          </cell>
          <cell r="K1433" t="str">
            <v>mortality</v>
          </cell>
          <cell r="L1433" t="str">
            <v>EC50</v>
          </cell>
          <cell r="M1433" t="str">
            <v>ZnSO4</v>
          </cell>
          <cell r="N1433" t="str">
            <v>Total Zn 'usually were verified by analytical procedures'</v>
          </cell>
          <cell r="O1433" t="str">
            <v>static</v>
          </cell>
          <cell r="P1433" t="str">
            <v>Acute</v>
          </cell>
          <cell r="Q1433" t="str">
            <v>48-hr</v>
          </cell>
          <cell r="R1433"/>
          <cell r="S1433" t="str">
            <v>S-recipe provided</v>
          </cell>
          <cell r="T1433"/>
          <cell r="U1433">
            <v>15</v>
          </cell>
          <cell r="V1433">
            <v>7.5</v>
          </cell>
          <cell r="W1433" t="str">
            <v/>
          </cell>
          <cell r="X1433">
            <v>780</v>
          </cell>
          <cell r="Y1433">
            <v>762.84</v>
          </cell>
          <cell r="Z1433" t="str">
            <v/>
          </cell>
          <cell r="AA1433">
            <v>1.5</v>
          </cell>
          <cell r="AB1433">
            <v>10</v>
          </cell>
          <cell r="AC1433">
            <v>11</v>
          </cell>
          <cell r="AD1433">
            <v>4.2</v>
          </cell>
          <cell r="AE1433">
            <v>9.5</v>
          </cell>
          <cell r="AF1433">
            <v>1.6</v>
          </cell>
          <cell r="AG1433">
            <v>46</v>
          </cell>
          <cell r="AH1433">
            <v>34</v>
          </cell>
          <cell r="AI1433">
            <v>42</v>
          </cell>
          <cell r="AJ1433">
            <v>59.6</v>
          </cell>
        </row>
        <row r="1434">
          <cell r="B1434" t="str">
            <v>A1333PhacEC50</v>
          </cell>
          <cell r="C1434" t="str">
            <v>Cairns et al. 1978</v>
          </cell>
          <cell r="D1434">
            <v>1978</v>
          </cell>
          <cell r="E1434" t="str">
            <v>Philodina acuticornis</v>
          </cell>
          <cell r="F1434" t="str">
            <v xml:space="preserve">Philodina </v>
          </cell>
          <cell r="G1434" t="str">
            <v>acuticornis</v>
          </cell>
          <cell r="H1434"/>
          <cell r="I1434" t="str">
            <v>invertebrate</v>
          </cell>
          <cell r="J1434" t="str">
            <v>Not indicated</v>
          </cell>
          <cell r="K1434" t="str">
            <v>mortality</v>
          </cell>
          <cell r="L1434" t="str">
            <v>EC50</v>
          </cell>
          <cell r="M1434" t="str">
            <v>ZnSO4</v>
          </cell>
          <cell r="N1434" t="str">
            <v>Total Zn 'usually were verified by analytical procedures'</v>
          </cell>
          <cell r="O1434" t="str">
            <v>static</v>
          </cell>
          <cell r="P1434" t="str">
            <v>Acute</v>
          </cell>
          <cell r="Q1434" t="str">
            <v>48-hr</v>
          </cell>
          <cell r="R1434"/>
          <cell r="S1434" t="str">
            <v>S-recipe provided</v>
          </cell>
          <cell r="T1434"/>
          <cell r="U1434">
            <v>20</v>
          </cell>
          <cell r="V1434">
            <v>7.5</v>
          </cell>
          <cell r="W1434" t="str">
            <v/>
          </cell>
          <cell r="X1434">
            <v>600</v>
          </cell>
          <cell r="Y1434">
            <v>586.79999999999995</v>
          </cell>
          <cell r="Z1434" t="str">
            <v/>
          </cell>
          <cell r="AA1434">
            <v>1.5</v>
          </cell>
          <cell r="AB1434">
            <v>10</v>
          </cell>
          <cell r="AC1434">
            <v>11</v>
          </cell>
          <cell r="AD1434">
            <v>4.2</v>
          </cell>
          <cell r="AE1434">
            <v>9.5</v>
          </cell>
          <cell r="AF1434">
            <v>1.6</v>
          </cell>
          <cell r="AG1434">
            <v>46</v>
          </cell>
          <cell r="AH1434">
            <v>34</v>
          </cell>
          <cell r="AI1434">
            <v>42</v>
          </cell>
          <cell r="AJ1434">
            <v>59.6</v>
          </cell>
        </row>
        <row r="1435">
          <cell r="B1435" t="str">
            <v>A1334PhacEC50</v>
          </cell>
          <cell r="C1435" t="str">
            <v>Cairns et al. 1978</v>
          </cell>
          <cell r="D1435">
            <v>1978</v>
          </cell>
          <cell r="E1435" t="str">
            <v>Philodina acuticornis</v>
          </cell>
          <cell r="F1435" t="str">
            <v xml:space="preserve">Philodina </v>
          </cell>
          <cell r="G1435" t="str">
            <v>acuticornis</v>
          </cell>
          <cell r="H1435"/>
          <cell r="I1435" t="str">
            <v>invertebrate</v>
          </cell>
          <cell r="J1435" t="str">
            <v>Not indicated</v>
          </cell>
          <cell r="K1435" t="str">
            <v>mortality</v>
          </cell>
          <cell r="L1435" t="str">
            <v>EC50</v>
          </cell>
          <cell r="M1435" t="str">
            <v>ZnSO4</v>
          </cell>
          <cell r="N1435" t="str">
            <v>Total Zn 'usually were verified by analytical procedures'</v>
          </cell>
          <cell r="O1435" t="str">
            <v>static</v>
          </cell>
          <cell r="P1435" t="str">
            <v>Acute</v>
          </cell>
          <cell r="Q1435" t="str">
            <v>48-hr</v>
          </cell>
          <cell r="R1435"/>
          <cell r="S1435" t="str">
            <v>S-recipe provided</v>
          </cell>
          <cell r="T1435"/>
          <cell r="U1435">
            <v>25</v>
          </cell>
          <cell r="V1435">
            <v>7.5</v>
          </cell>
          <cell r="W1435" t="str">
            <v/>
          </cell>
          <cell r="X1435">
            <v>500</v>
          </cell>
          <cell r="Y1435">
            <v>489</v>
          </cell>
          <cell r="Z1435" t="str">
            <v/>
          </cell>
          <cell r="AA1435">
            <v>1.5</v>
          </cell>
          <cell r="AB1435">
            <v>10</v>
          </cell>
          <cell r="AC1435">
            <v>11</v>
          </cell>
          <cell r="AD1435">
            <v>4.2</v>
          </cell>
          <cell r="AE1435">
            <v>9.5</v>
          </cell>
          <cell r="AF1435">
            <v>1.6</v>
          </cell>
          <cell r="AG1435">
            <v>46</v>
          </cell>
          <cell r="AH1435">
            <v>34</v>
          </cell>
          <cell r="AI1435">
            <v>42</v>
          </cell>
          <cell r="AJ1435">
            <v>59.6</v>
          </cell>
        </row>
        <row r="1436">
          <cell r="B1436" t="str">
            <v>A1335AeheEC50</v>
          </cell>
          <cell r="C1436" t="str">
            <v>Cairns et al. 1978</v>
          </cell>
          <cell r="D1436">
            <v>1978</v>
          </cell>
          <cell r="E1436" t="str">
            <v>Aeolosoma headleyi</v>
          </cell>
          <cell r="F1436" t="str">
            <v xml:space="preserve">Aeolosoma </v>
          </cell>
          <cell r="G1436" t="str">
            <v>headleyi</v>
          </cell>
          <cell r="H1436"/>
          <cell r="I1436" t="str">
            <v>invertebrate</v>
          </cell>
          <cell r="J1436" t="str">
            <v>Not indicated</v>
          </cell>
          <cell r="K1436" t="str">
            <v>mortality</v>
          </cell>
          <cell r="L1436" t="str">
            <v>EC50</v>
          </cell>
          <cell r="M1436" t="str">
            <v>ZnSO4</v>
          </cell>
          <cell r="N1436" t="str">
            <v>Total Zn 'usually were verified by analytical procedures'</v>
          </cell>
          <cell r="O1436" t="str">
            <v>static</v>
          </cell>
          <cell r="P1436" t="str">
            <v>Acute</v>
          </cell>
          <cell r="Q1436" t="str">
            <v>48-hr</v>
          </cell>
          <cell r="R1436"/>
          <cell r="S1436" t="str">
            <v>T-Blacksburg dechlorinated</v>
          </cell>
          <cell r="T1436"/>
          <cell r="U1436">
            <v>5</v>
          </cell>
          <cell r="V1436">
            <v>7.5</v>
          </cell>
          <cell r="W1436" t="str">
            <v/>
          </cell>
          <cell r="X1436">
            <v>18100</v>
          </cell>
          <cell r="Y1436">
            <v>17701.8</v>
          </cell>
          <cell r="Z1436" t="str">
            <v/>
          </cell>
          <cell r="AA1436">
            <v>1.5</v>
          </cell>
          <cell r="AB1436">
            <v>10</v>
          </cell>
          <cell r="AC1436">
            <v>11</v>
          </cell>
          <cell r="AD1436">
            <v>4.2</v>
          </cell>
          <cell r="AE1436">
            <v>9.5</v>
          </cell>
          <cell r="AF1436">
            <v>1.6</v>
          </cell>
          <cell r="AG1436">
            <v>46</v>
          </cell>
          <cell r="AH1436">
            <v>34</v>
          </cell>
          <cell r="AI1436">
            <v>42</v>
          </cell>
          <cell r="AJ1436">
            <v>45</v>
          </cell>
        </row>
        <row r="1437">
          <cell r="B1437" t="str">
            <v>A1336AeheEC50</v>
          </cell>
          <cell r="C1437" t="str">
            <v>Cairns et al. 1978</v>
          </cell>
          <cell r="D1437">
            <v>1978</v>
          </cell>
          <cell r="E1437" t="str">
            <v>Aeolosoma headleyi</v>
          </cell>
          <cell r="F1437" t="str">
            <v xml:space="preserve">Aeolosoma </v>
          </cell>
          <cell r="G1437" t="str">
            <v>headleyi</v>
          </cell>
          <cell r="H1437"/>
          <cell r="I1437" t="str">
            <v>invertebrate</v>
          </cell>
          <cell r="J1437" t="str">
            <v>Not indicated</v>
          </cell>
          <cell r="K1437" t="str">
            <v>mortality</v>
          </cell>
          <cell r="L1437" t="str">
            <v>EC50</v>
          </cell>
          <cell r="M1437" t="str">
            <v>ZnSO4</v>
          </cell>
          <cell r="N1437" t="str">
            <v>Total Zn 'usually were verified by analytical procedures'</v>
          </cell>
          <cell r="O1437" t="str">
            <v>static</v>
          </cell>
          <cell r="P1437" t="str">
            <v>Acute</v>
          </cell>
          <cell r="Q1437" t="str">
            <v>48-hr</v>
          </cell>
          <cell r="R1437"/>
          <cell r="S1437" t="str">
            <v>T-Blacksburg dechlorinated</v>
          </cell>
          <cell r="T1437"/>
          <cell r="U1437">
            <v>10</v>
          </cell>
          <cell r="V1437">
            <v>7.5</v>
          </cell>
          <cell r="W1437" t="str">
            <v/>
          </cell>
          <cell r="X1437">
            <v>17600</v>
          </cell>
          <cell r="Y1437">
            <v>17212.8</v>
          </cell>
          <cell r="Z1437" t="str">
            <v/>
          </cell>
          <cell r="AA1437">
            <v>1.5</v>
          </cell>
          <cell r="AB1437">
            <v>10</v>
          </cell>
          <cell r="AC1437">
            <v>11</v>
          </cell>
          <cell r="AD1437">
            <v>4.2</v>
          </cell>
          <cell r="AE1437">
            <v>9.5</v>
          </cell>
          <cell r="AF1437">
            <v>1.6</v>
          </cell>
          <cell r="AG1437">
            <v>46</v>
          </cell>
          <cell r="AH1437">
            <v>34</v>
          </cell>
          <cell r="AI1437">
            <v>42</v>
          </cell>
          <cell r="AJ1437">
            <v>45</v>
          </cell>
        </row>
        <row r="1438">
          <cell r="B1438" t="str">
            <v>A1337AeheEC50</v>
          </cell>
          <cell r="C1438" t="str">
            <v>Cairns et al. 1978</v>
          </cell>
          <cell r="D1438">
            <v>1978</v>
          </cell>
          <cell r="E1438" t="str">
            <v>Aeolosoma headleyi</v>
          </cell>
          <cell r="F1438" t="str">
            <v xml:space="preserve">Aeolosoma </v>
          </cell>
          <cell r="G1438" t="str">
            <v>headleyi</v>
          </cell>
          <cell r="H1438"/>
          <cell r="I1438" t="str">
            <v>invertebrate</v>
          </cell>
          <cell r="J1438" t="str">
            <v>Not indicated</v>
          </cell>
          <cell r="K1438" t="str">
            <v>mortality</v>
          </cell>
          <cell r="L1438" t="str">
            <v>EC50</v>
          </cell>
          <cell r="M1438" t="str">
            <v>ZnSO4</v>
          </cell>
          <cell r="N1438" t="str">
            <v>Total Zn 'usually were verified by analytical procedures'</v>
          </cell>
          <cell r="O1438" t="str">
            <v>static</v>
          </cell>
          <cell r="P1438" t="str">
            <v>Acute</v>
          </cell>
          <cell r="Q1438" t="str">
            <v>48-hr</v>
          </cell>
          <cell r="R1438"/>
          <cell r="S1438" t="str">
            <v>T-Blacksburg dechlorinated</v>
          </cell>
          <cell r="T1438"/>
          <cell r="U1438">
            <v>15</v>
          </cell>
          <cell r="V1438">
            <v>7.5</v>
          </cell>
          <cell r="W1438" t="str">
            <v/>
          </cell>
          <cell r="X1438">
            <v>15600</v>
          </cell>
          <cell r="Y1438">
            <v>15256.8</v>
          </cell>
          <cell r="Z1438" t="str">
            <v/>
          </cell>
          <cell r="AA1438">
            <v>1.5</v>
          </cell>
          <cell r="AB1438">
            <v>10</v>
          </cell>
          <cell r="AC1438">
            <v>11</v>
          </cell>
          <cell r="AD1438">
            <v>4.2</v>
          </cell>
          <cell r="AE1438">
            <v>9.5</v>
          </cell>
          <cell r="AF1438">
            <v>1.6</v>
          </cell>
          <cell r="AG1438">
            <v>46</v>
          </cell>
          <cell r="AH1438">
            <v>34</v>
          </cell>
          <cell r="AI1438">
            <v>42</v>
          </cell>
          <cell r="AJ1438">
            <v>45</v>
          </cell>
        </row>
        <row r="1439">
          <cell r="B1439" t="str">
            <v>A1338AeheEC50</v>
          </cell>
          <cell r="C1439" t="str">
            <v>Cairns et al. 1978</v>
          </cell>
          <cell r="D1439">
            <v>1978</v>
          </cell>
          <cell r="E1439" t="str">
            <v>Aeolosoma headleyi</v>
          </cell>
          <cell r="F1439" t="str">
            <v xml:space="preserve">Aeolosoma </v>
          </cell>
          <cell r="G1439" t="str">
            <v>headleyi</v>
          </cell>
          <cell r="H1439"/>
          <cell r="I1439" t="str">
            <v>invertebrate</v>
          </cell>
          <cell r="J1439" t="str">
            <v>Not indicated</v>
          </cell>
          <cell r="K1439" t="str">
            <v>mortality</v>
          </cell>
          <cell r="L1439" t="str">
            <v>EC50</v>
          </cell>
          <cell r="M1439" t="str">
            <v>ZnSO4</v>
          </cell>
          <cell r="N1439" t="str">
            <v>Total Zn 'usually were verified by analytical procedures'</v>
          </cell>
          <cell r="O1439" t="str">
            <v>static</v>
          </cell>
          <cell r="P1439" t="str">
            <v>Acute</v>
          </cell>
          <cell r="Q1439" t="str">
            <v>48-hr</v>
          </cell>
          <cell r="R1439"/>
          <cell r="S1439" t="str">
            <v>T-Blacksburg dechlorinated</v>
          </cell>
          <cell r="T1439"/>
          <cell r="U1439">
            <v>20</v>
          </cell>
          <cell r="V1439">
            <v>7.5</v>
          </cell>
          <cell r="W1439" t="str">
            <v/>
          </cell>
          <cell r="X1439">
            <v>15000</v>
          </cell>
          <cell r="Y1439">
            <v>14670</v>
          </cell>
          <cell r="Z1439" t="str">
            <v/>
          </cell>
          <cell r="AA1439">
            <v>1.5</v>
          </cell>
          <cell r="AB1439">
            <v>10</v>
          </cell>
          <cell r="AC1439">
            <v>11</v>
          </cell>
          <cell r="AD1439">
            <v>4.2</v>
          </cell>
          <cell r="AE1439">
            <v>9.5</v>
          </cell>
          <cell r="AF1439">
            <v>1.6</v>
          </cell>
          <cell r="AG1439">
            <v>46</v>
          </cell>
          <cell r="AH1439">
            <v>34</v>
          </cell>
          <cell r="AI1439">
            <v>42</v>
          </cell>
          <cell r="AJ1439">
            <v>45</v>
          </cell>
        </row>
        <row r="1440">
          <cell r="B1440" t="str">
            <v>A1339AeheEC50</v>
          </cell>
          <cell r="C1440" t="str">
            <v>Cairns et al. 1978</v>
          </cell>
          <cell r="D1440">
            <v>1978</v>
          </cell>
          <cell r="E1440" t="str">
            <v>Aeolosoma headleyi</v>
          </cell>
          <cell r="F1440" t="str">
            <v xml:space="preserve">Aeolosoma </v>
          </cell>
          <cell r="G1440" t="str">
            <v>headleyi</v>
          </cell>
          <cell r="H1440"/>
          <cell r="I1440" t="str">
            <v>invertebrate</v>
          </cell>
          <cell r="J1440" t="str">
            <v>Not indicated</v>
          </cell>
          <cell r="K1440" t="str">
            <v>mortality</v>
          </cell>
          <cell r="L1440" t="str">
            <v>EC50</v>
          </cell>
          <cell r="M1440" t="str">
            <v>ZnSO4</v>
          </cell>
          <cell r="N1440" t="str">
            <v>Total Zn 'usually were verified by analytical procedures'</v>
          </cell>
          <cell r="O1440" t="str">
            <v>static</v>
          </cell>
          <cell r="P1440" t="str">
            <v>Acute</v>
          </cell>
          <cell r="Q1440" t="str">
            <v>48-hr</v>
          </cell>
          <cell r="R1440"/>
          <cell r="S1440" t="str">
            <v>T-Blacksburg dechlorinated</v>
          </cell>
          <cell r="T1440"/>
          <cell r="U1440">
            <v>25</v>
          </cell>
          <cell r="V1440">
            <v>7.5</v>
          </cell>
          <cell r="W1440" t="str">
            <v/>
          </cell>
          <cell r="X1440">
            <v>13500</v>
          </cell>
          <cell r="Y1440">
            <v>13203</v>
          </cell>
          <cell r="Z1440" t="str">
            <v/>
          </cell>
          <cell r="AA1440">
            <v>1.5</v>
          </cell>
          <cell r="AB1440">
            <v>10</v>
          </cell>
          <cell r="AC1440">
            <v>11</v>
          </cell>
          <cell r="AD1440">
            <v>4.2</v>
          </cell>
          <cell r="AE1440">
            <v>9.5</v>
          </cell>
          <cell r="AF1440">
            <v>1.6</v>
          </cell>
          <cell r="AG1440">
            <v>46</v>
          </cell>
          <cell r="AH1440">
            <v>34</v>
          </cell>
          <cell r="AI1440">
            <v>42</v>
          </cell>
          <cell r="AJ1440">
            <v>45</v>
          </cell>
        </row>
        <row r="1441">
          <cell r="B1441" t="str">
            <v>A1340CaauEC50</v>
          </cell>
          <cell r="C1441" t="str">
            <v>Cairns et al. 1978</v>
          </cell>
          <cell r="D1441">
            <v>1978</v>
          </cell>
          <cell r="E1441" t="str">
            <v>Carrassius auratis</v>
          </cell>
          <cell r="F1441" t="str">
            <v xml:space="preserve">Carrassius </v>
          </cell>
          <cell r="G1441" t="str">
            <v>auratis</v>
          </cell>
          <cell r="H1441"/>
          <cell r="I1441" t="str">
            <v>fish</v>
          </cell>
          <cell r="J1441" t="str">
            <v>&lt;6.6 cm</v>
          </cell>
          <cell r="K1441" t="str">
            <v>mortality</v>
          </cell>
          <cell r="L1441" t="str">
            <v>EC50</v>
          </cell>
          <cell r="M1441" t="str">
            <v>ZnSO4</v>
          </cell>
          <cell r="N1441" t="str">
            <v>Total Zn 'usually were verified by analytical procedures'</v>
          </cell>
          <cell r="O1441" t="str">
            <v>static</v>
          </cell>
          <cell r="P1441" t="str">
            <v>Acute</v>
          </cell>
          <cell r="Q1441" t="str">
            <v>24-hr</v>
          </cell>
          <cell r="R1441"/>
          <cell r="S1441" t="str">
            <v>T-Blacksburg dechlorinated</v>
          </cell>
          <cell r="T1441"/>
          <cell r="U1441">
            <v>5</v>
          </cell>
          <cell r="V1441">
            <v>7.1</v>
          </cell>
          <cell r="W1441" t="str">
            <v/>
          </cell>
          <cell r="X1441">
            <v>103000</v>
          </cell>
          <cell r="Y1441">
            <v>100734</v>
          </cell>
          <cell r="Z1441" t="str">
            <v/>
          </cell>
          <cell r="AA1441">
            <v>1.5</v>
          </cell>
          <cell r="AB1441">
            <v>10</v>
          </cell>
          <cell r="AC1441">
            <v>8.8000000000000007</v>
          </cell>
          <cell r="AD1441">
            <v>3.4</v>
          </cell>
          <cell r="AE1441">
            <v>7.6</v>
          </cell>
          <cell r="AF1441">
            <v>1.3</v>
          </cell>
          <cell r="AG1441">
            <v>37</v>
          </cell>
          <cell r="AH1441">
            <v>27</v>
          </cell>
          <cell r="AI1441">
            <v>34</v>
          </cell>
          <cell r="AJ1441">
            <v>36</v>
          </cell>
        </row>
        <row r="1442">
          <cell r="B1442" t="str">
            <v>A1341CaauEC50</v>
          </cell>
          <cell r="C1442" t="str">
            <v>Cairns et al. 1978</v>
          </cell>
          <cell r="D1442">
            <v>1978</v>
          </cell>
          <cell r="E1442" t="str">
            <v>Carrassius auratis</v>
          </cell>
          <cell r="F1442" t="str">
            <v xml:space="preserve">Carrassius </v>
          </cell>
          <cell r="G1442" t="str">
            <v>auratis</v>
          </cell>
          <cell r="H1442"/>
          <cell r="I1442" t="str">
            <v>fish</v>
          </cell>
          <cell r="J1442" t="str">
            <v>&lt;6.6 cm</v>
          </cell>
          <cell r="K1442" t="str">
            <v>mortality</v>
          </cell>
          <cell r="L1442" t="str">
            <v>EC50</v>
          </cell>
          <cell r="M1442" t="str">
            <v>ZnSO4</v>
          </cell>
          <cell r="N1442" t="str">
            <v>Total Zn 'usually were verified by analytical procedures'</v>
          </cell>
          <cell r="O1442" t="str">
            <v>static</v>
          </cell>
          <cell r="P1442" t="str">
            <v>Acute</v>
          </cell>
          <cell r="Q1442" t="str">
            <v>24-hr</v>
          </cell>
          <cell r="R1442"/>
          <cell r="S1442" t="str">
            <v>T-Blacksburg dechlorinated</v>
          </cell>
          <cell r="T1442"/>
          <cell r="U1442">
            <v>15</v>
          </cell>
          <cell r="V1442">
            <v>7.1</v>
          </cell>
          <cell r="W1442" t="str">
            <v/>
          </cell>
          <cell r="X1442">
            <v>40000</v>
          </cell>
          <cell r="Y1442">
            <v>39120</v>
          </cell>
          <cell r="Z1442" t="str">
            <v/>
          </cell>
          <cell r="AA1442">
            <v>1.5</v>
          </cell>
          <cell r="AB1442">
            <v>10</v>
          </cell>
          <cell r="AC1442">
            <v>8.8000000000000007</v>
          </cell>
          <cell r="AD1442">
            <v>3.4</v>
          </cell>
          <cell r="AE1442">
            <v>7.6</v>
          </cell>
          <cell r="AF1442">
            <v>1.3</v>
          </cell>
          <cell r="AG1442">
            <v>37</v>
          </cell>
          <cell r="AH1442">
            <v>27</v>
          </cell>
          <cell r="AI1442">
            <v>34</v>
          </cell>
          <cell r="AJ1442">
            <v>36</v>
          </cell>
        </row>
        <row r="1443">
          <cell r="B1443" t="str">
            <v>A1342CaauEC50</v>
          </cell>
          <cell r="C1443" t="str">
            <v>Cairns et al. 1978</v>
          </cell>
          <cell r="D1443">
            <v>1978</v>
          </cell>
          <cell r="E1443" t="str">
            <v>Carrassius auratis</v>
          </cell>
          <cell r="F1443" t="str">
            <v xml:space="preserve">Carrassius </v>
          </cell>
          <cell r="G1443" t="str">
            <v>auratis</v>
          </cell>
          <cell r="H1443"/>
          <cell r="I1443" t="str">
            <v>fish</v>
          </cell>
          <cell r="J1443" t="str">
            <v>&lt;6.6 cm</v>
          </cell>
          <cell r="K1443" t="str">
            <v>mortality</v>
          </cell>
          <cell r="L1443" t="str">
            <v>EC50</v>
          </cell>
          <cell r="M1443" t="str">
            <v>ZnSO4</v>
          </cell>
          <cell r="N1443" t="str">
            <v>Total Zn 'usually were verified by analytical procedures'</v>
          </cell>
          <cell r="O1443" t="str">
            <v>static</v>
          </cell>
          <cell r="P1443" t="str">
            <v>Acute</v>
          </cell>
          <cell r="Q1443" t="str">
            <v>24-hr</v>
          </cell>
          <cell r="R1443"/>
          <cell r="S1443" t="str">
            <v>T-Blacksburg dechlorinated</v>
          </cell>
          <cell r="T1443"/>
          <cell r="U1443">
            <v>30</v>
          </cell>
          <cell r="V1443">
            <v>7.1</v>
          </cell>
          <cell r="W1443" t="str">
            <v/>
          </cell>
          <cell r="X1443">
            <v>24000</v>
          </cell>
          <cell r="Y1443">
            <v>23472</v>
          </cell>
          <cell r="Z1443" t="str">
            <v/>
          </cell>
          <cell r="AA1443">
            <v>1.5</v>
          </cell>
          <cell r="AB1443">
            <v>10</v>
          </cell>
          <cell r="AC1443">
            <v>8.8000000000000007</v>
          </cell>
          <cell r="AD1443">
            <v>3.4</v>
          </cell>
          <cell r="AE1443">
            <v>7.6</v>
          </cell>
          <cell r="AF1443">
            <v>1.3</v>
          </cell>
          <cell r="AG1443">
            <v>37</v>
          </cell>
          <cell r="AH1443">
            <v>27</v>
          </cell>
          <cell r="AI1443">
            <v>34</v>
          </cell>
          <cell r="AJ1443">
            <v>36</v>
          </cell>
        </row>
        <row r="1444">
          <cell r="B1444" t="str">
            <v>A1343NocrEC50</v>
          </cell>
          <cell r="C1444" t="str">
            <v>Cairns et al. 1978</v>
          </cell>
          <cell r="D1444">
            <v>1978</v>
          </cell>
          <cell r="E1444" t="str">
            <v>Notemigonius crysoleucus</v>
          </cell>
          <cell r="F1444" t="str">
            <v xml:space="preserve">Notemigonius </v>
          </cell>
          <cell r="G1444" t="str">
            <v>crysoleucus</v>
          </cell>
          <cell r="H1444"/>
          <cell r="I1444" t="str">
            <v>fish</v>
          </cell>
          <cell r="J1444" t="str">
            <v>&lt;7.6 cm</v>
          </cell>
          <cell r="K1444" t="str">
            <v>mortality</v>
          </cell>
          <cell r="L1444" t="str">
            <v>EC50</v>
          </cell>
          <cell r="M1444" t="str">
            <v>ZnSO4</v>
          </cell>
          <cell r="N1444" t="str">
            <v>Total Zn 'usually were verified by analytical procedures'</v>
          </cell>
          <cell r="O1444" t="str">
            <v>static</v>
          </cell>
          <cell r="P1444" t="str">
            <v>Acute</v>
          </cell>
          <cell r="Q1444" t="str">
            <v>24-hr</v>
          </cell>
          <cell r="R1444"/>
          <cell r="S1444" t="str">
            <v>T-Blacksburg dechlorinated</v>
          </cell>
          <cell r="T1444"/>
          <cell r="U1444">
            <v>5</v>
          </cell>
          <cell r="V1444">
            <v>7.1</v>
          </cell>
          <cell r="W1444" t="str">
            <v/>
          </cell>
          <cell r="X1444">
            <v>11400</v>
          </cell>
          <cell r="Y1444">
            <v>11149.199999999999</v>
          </cell>
          <cell r="Z1444" t="str">
            <v/>
          </cell>
          <cell r="AA1444">
            <v>1.5</v>
          </cell>
          <cell r="AB1444">
            <v>10</v>
          </cell>
          <cell r="AC1444">
            <v>8.8000000000000007</v>
          </cell>
          <cell r="AD1444">
            <v>3.4</v>
          </cell>
          <cell r="AE1444">
            <v>7.6</v>
          </cell>
          <cell r="AF1444">
            <v>1.3</v>
          </cell>
          <cell r="AG1444">
            <v>37</v>
          </cell>
          <cell r="AH1444">
            <v>27</v>
          </cell>
          <cell r="AI1444">
            <v>34</v>
          </cell>
          <cell r="AJ1444">
            <v>36</v>
          </cell>
        </row>
        <row r="1445">
          <cell r="B1445" t="str">
            <v>A1344NocrEC50</v>
          </cell>
          <cell r="C1445" t="str">
            <v>Cairns et al. 1978</v>
          </cell>
          <cell r="D1445">
            <v>1978</v>
          </cell>
          <cell r="E1445" t="str">
            <v>Notemigonius crysoleucus</v>
          </cell>
          <cell r="F1445" t="str">
            <v xml:space="preserve">Notemigonius </v>
          </cell>
          <cell r="G1445" t="str">
            <v>crysoleucus</v>
          </cell>
          <cell r="H1445"/>
          <cell r="I1445" t="str">
            <v>fish</v>
          </cell>
          <cell r="J1445" t="str">
            <v>&lt;7.6 cm</v>
          </cell>
          <cell r="K1445" t="str">
            <v>mortality</v>
          </cell>
          <cell r="L1445" t="str">
            <v>EC50</v>
          </cell>
          <cell r="M1445" t="str">
            <v>ZnSO4</v>
          </cell>
          <cell r="N1445" t="str">
            <v>Total Zn 'usually were verified by analytical procedures'</v>
          </cell>
          <cell r="O1445" t="str">
            <v>static</v>
          </cell>
          <cell r="P1445" t="str">
            <v>Acute</v>
          </cell>
          <cell r="Q1445" t="str">
            <v>24-hr</v>
          </cell>
          <cell r="R1445"/>
          <cell r="S1445" t="str">
            <v>T-Blacksburg dechlorinated</v>
          </cell>
          <cell r="T1445"/>
          <cell r="U1445">
            <v>15</v>
          </cell>
          <cell r="V1445">
            <v>7.1</v>
          </cell>
          <cell r="W1445" t="str">
            <v/>
          </cell>
          <cell r="X1445">
            <v>7760</v>
          </cell>
          <cell r="Y1445">
            <v>7589.28</v>
          </cell>
          <cell r="Z1445" t="str">
            <v/>
          </cell>
          <cell r="AA1445">
            <v>1.5</v>
          </cell>
          <cell r="AB1445">
            <v>10</v>
          </cell>
          <cell r="AC1445">
            <v>8.8000000000000007</v>
          </cell>
          <cell r="AD1445">
            <v>3.4</v>
          </cell>
          <cell r="AE1445">
            <v>7.6</v>
          </cell>
          <cell r="AF1445">
            <v>1.3</v>
          </cell>
          <cell r="AG1445">
            <v>37</v>
          </cell>
          <cell r="AH1445">
            <v>27</v>
          </cell>
          <cell r="AI1445">
            <v>34</v>
          </cell>
          <cell r="AJ1445">
            <v>36</v>
          </cell>
        </row>
        <row r="1446">
          <cell r="B1446" t="str">
            <v>A1345NocrEC50</v>
          </cell>
          <cell r="C1446" t="str">
            <v>Cairns et al. 1978</v>
          </cell>
          <cell r="D1446">
            <v>1978</v>
          </cell>
          <cell r="E1446" t="str">
            <v>Notemigonius crysoleucus</v>
          </cell>
          <cell r="F1446" t="str">
            <v xml:space="preserve">Notemigonius </v>
          </cell>
          <cell r="G1446" t="str">
            <v>crysoleucus</v>
          </cell>
          <cell r="H1446"/>
          <cell r="I1446" t="str">
            <v>fish</v>
          </cell>
          <cell r="J1446" t="str">
            <v>&lt;7.6 cm</v>
          </cell>
          <cell r="K1446" t="str">
            <v>mortality</v>
          </cell>
          <cell r="L1446" t="str">
            <v>EC50</v>
          </cell>
          <cell r="M1446" t="str">
            <v>ZnSO4</v>
          </cell>
          <cell r="N1446" t="str">
            <v>Total Zn 'usually were verified by analytical procedures'</v>
          </cell>
          <cell r="O1446" t="str">
            <v>static</v>
          </cell>
          <cell r="P1446" t="str">
            <v>Acute</v>
          </cell>
          <cell r="Q1446" t="str">
            <v>24-hr</v>
          </cell>
          <cell r="R1446"/>
          <cell r="S1446" t="str">
            <v>T-Blacksburg dechlorinated</v>
          </cell>
          <cell r="T1446"/>
          <cell r="U1446">
            <v>30</v>
          </cell>
          <cell r="V1446">
            <v>7.1</v>
          </cell>
          <cell r="W1446" t="str">
            <v/>
          </cell>
          <cell r="X1446">
            <v>8330</v>
          </cell>
          <cell r="Y1446">
            <v>8146.74</v>
          </cell>
          <cell r="Z1446" t="str">
            <v/>
          </cell>
          <cell r="AA1446">
            <v>1.5</v>
          </cell>
          <cell r="AB1446">
            <v>10</v>
          </cell>
          <cell r="AC1446">
            <v>8.8000000000000007</v>
          </cell>
          <cell r="AD1446">
            <v>3.4</v>
          </cell>
          <cell r="AE1446">
            <v>7.6</v>
          </cell>
          <cell r="AF1446">
            <v>1.3</v>
          </cell>
          <cell r="AG1446">
            <v>37</v>
          </cell>
          <cell r="AH1446">
            <v>27</v>
          </cell>
          <cell r="AI1446">
            <v>34</v>
          </cell>
          <cell r="AJ1446">
            <v>36</v>
          </cell>
        </row>
        <row r="1447">
          <cell r="B1447" t="str">
            <v>A1346LemaEC50</v>
          </cell>
          <cell r="C1447" t="str">
            <v>Cairns et al. 1978</v>
          </cell>
          <cell r="D1447">
            <v>1978</v>
          </cell>
          <cell r="E1447" t="str">
            <v>Lepomis macrochirus</v>
          </cell>
          <cell r="F1447" t="str">
            <v xml:space="preserve">Lepomis </v>
          </cell>
          <cell r="G1447" t="str">
            <v>macrochirus</v>
          </cell>
          <cell r="H1447"/>
          <cell r="I1447" t="str">
            <v>fish</v>
          </cell>
          <cell r="J1447" t="str">
            <v>&lt;5.8 cm</v>
          </cell>
          <cell r="K1447" t="str">
            <v>mortality</v>
          </cell>
          <cell r="L1447" t="str">
            <v>EC50</v>
          </cell>
          <cell r="M1447" t="str">
            <v>ZnSO4</v>
          </cell>
          <cell r="N1447" t="str">
            <v>Total Zn 'usually were verified by analytical procedures'</v>
          </cell>
          <cell r="O1447" t="str">
            <v>static</v>
          </cell>
          <cell r="P1447" t="str">
            <v>Acute</v>
          </cell>
          <cell r="Q1447" t="str">
            <v>24-hr</v>
          </cell>
          <cell r="R1447"/>
          <cell r="S1447" t="str">
            <v>T-Blacksburg dechlorinated</v>
          </cell>
          <cell r="T1447"/>
          <cell r="U1447">
            <v>5</v>
          </cell>
          <cell r="V1447">
            <v>7.1</v>
          </cell>
          <cell r="W1447" t="str">
            <v/>
          </cell>
          <cell r="X1447">
            <v>23000</v>
          </cell>
          <cell r="Y1447">
            <v>22494</v>
          </cell>
          <cell r="Z1447" t="str">
            <v/>
          </cell>
          <cell r="AA1447">
            <v>1.5</v>
          </cell>
          <cell r="AB1447">
            <v>10</v>
          </cell>
          <cell r="AC1447">
            <v>8.8000000000000007</v>
          </cell>
          <cell r="AD1447">
            <v>3.4</v>
          </cell>
          <cell r="AE1447">
            <v>7.6</v>
          </cell>
          <cell r="AF1447">
            <v>1.3</v>
          </cell>
          <cell r="AG1447">
            <v>37</v>
          </cell>
          <cell r="AH1447">
            <v>27</v>
          </cell>
          <cell r="AI1447">
            <v>34</v>
          </cell>
          <cell r="AJ1447">
            <v>36</v>
          </cell>
        </row>
        <row r="1448">
          <cell r="B1448" t="str">
            <v>A1347LemaEC50</v>
          </cell>
          <cell r="C1448" t="str">
            <v>Cairns et al. 1978</v>
          </cell>
          <cell r="D1448">
            <v>1978</v>
          </cell>
          <cell r="E1448" t="str">
            <v>Lepomis macrochirus</v>
          </cell>
          <cell r="F1448" t="str">
            <v xml:space="preserve">Lepomis </v>
          </cell>
          <cell r="G1448" t="str">
            <v>macrochirus</v>
          </cell>
          <cell r="H1448"/>
          <cell r="I1448" t="str">
            <v>fish</v>
          </cell>
          <cell r="J1448" t="str">
            <v>&lt;5.8 cm</v>
          </cell>
          <cell r="K1448" t="str">
            <v>mortality</v>
          </cell>
          <cell r="L1448" t="str">
            <v>EC50</v>
          </cell>
          <cell r="M1448" t="str">
            <v>ZnSO4</v>
          </cell>
          <cell r="N1448" t="str">
            <v>Total Zn 'usually were verified by analytical procedures'</v>
          </cell>
          <cell r="O1448" t="str">
            <v>static</v>
          </cell>
          <cell r="P1448" t="str">
            <v>Acute</v>
          </cell>
          <cell r="Q1448" t="str">
            <v>24-hr</v>
          </cell>
          <cell r="R1448"/>
          <cell r="S1448" t="str">
            <v>T-Blacksburg dechlorinated</v>
          </cell>
          <cell r="T1448"/>
          <cell r="U1448">
            <v>15</v>
          </cell>
          <cell r="V1448">
            <v>7.1</v>
          </cell>
          <cell r="W1448" t="str">
            <v/>
          </cell>
          <cell r="X1448">
            <v>19100</v>
          </cell>
          <cell r="Y1448">
            <v>18679.8</v>
          </cell>
          <cell r="Z1448" t="str">
            <v/>
          </cell>
          <cell r="AA1448">
            <v>1.5</v>
          </cell>
          <cell r="AB1448">
            <v>10</v>
          </cell>
          <cell r="AC1448">
            <v>8.8000000000000007</v>
          </cell>
          <cell r="AD1448">
            <v>3.4</v>
          </cell>
          <cell r="AE1448">
            <v>7.6</v>
          </cell>
          <cell r="AF1448">
            <v>1.3</v>
          </cell>
          <cell r="AG1448">
            <v>37</v>
          </cell>
          <cell r="AH1448">
            <v>27</v>
          </cell>
          <cell r="AI1448">
            <v>34</v>
          </cell>
          <cell r="AJ1448">
            <v>36</v>
          </cell>
        </row>
        <row r="1449">
          <cell r="B1449" t="str">
            <v>A1348LemaEC50</v>
          </cell>
          <cell r="C1449" t="str">
            <v>Cairns et al. 1978</v>
          </cell>
          <cell r="D1449">
            <v>1978</v>
          </cell>
          <cell r="E1449" t="str">
            <v>Lepomis macrochirus</v>
          </cell>
          <cell r="F1449" t="str">
            <v xml:space="preserve">Lepomis </v>
          </cell>
          <cell r="G1449" t="str">
            <v>macrochirus</v>
          </cell>
          <cell r="H1449"/>
          <cell r="I1449" t="str">
            <v>fish</v>
          </cell>
          <cell r="J1449" t="str">
            <v>&lt;5.8 cm</v>
          </cell>
          <cell r="K1449" t="str">
            <v>mortality</v>
          </cell>
          <cell r="L1449" t="str">
            <v>EC50</v>
          </cell>
          <cell r="M1449" t="str">
            <v>ZnSO4</v>
          </cell>
          <cell r="N1449" t="str">
            <v>Total Zn 'usually were verified by analytical procedures'</v>
          </cell>
          <cell r="O1449" t="str">
            <v>static</v>
          </cell>
          <cell r="P1449" t="str">
            <v>Acute</v>
          </cell>
          <cell r="Q1449" t="str">
            <v>24-hr</v>
          </cell>
          <cell r="R1449"/>
          <cell r="S1449" t="str">
            <v>T-Blacksburg dechlorinated</v>
          </cell>
          <cell r="T1449"/>
          <cell r="U1449">
            <v>30</v>
          </cell>
          <cell r="V1449">
            <v>7.1</v>
          </cell>
          <cell r="W1449" t="str">
            <v/>
          </cell>
          <cell r="X1449">
            <v>8850</v>
          </cell>
          <cell r="Y1449">
            <v>8655.2999999999993</v>
          </cell>
          <cell r="Z1449" t="str">
            <v/>
          </cell>
          <cell r="AA1449">
            <v>1.5</v>
          </cell>
          <cell r="AB1449">
            <v>10</v>
          </cell>
          <cell r="AC1449">
            <v>8.8000000000000007</v>
          </cell>
          <cell r="AD1449">
            <v>3.4</v>
          </cell>
          <cell r="AE1449">
            <v>7.6</v>
          </cell>
          <cell r="AF1449">
            <v>1.3</v>
          </cell>
          <cell r="AG1449">
            <v>37</v>
          </cell>
          <cell r="AH1449">
            <v>27</v>
          </cell>
          <cell r="AI1449">
            <v>34</v>
          </cell>
          <cell r="AJ1449">
            <v>36</v>
          </cell>
        </row>
        <row r="1450">
          <cell r="B1450" t="str">
            <v>A1349OnmyEC50</v>
          </cell>
          <cell r="C1450" t="str">
            <v>Cairns et al. 1978</v>
          </cell>
          <cell r="D1450">
            <v>1978</v>
          </cell>
          <cell r="E1450" t="str">
            <v>Oncorhynchus mykiss</v>
          </cell>
          <cell r="F1450" t="str">
            <v xml:space="preserve">Oncorhynchus </v>
          </cell>
          <cell r="G1450" t="str">
            <v>mykiss</v>
          </cell>
          <cell r="H1450"/>
          <cell r="I1450" t="str">
            <v>fish</v>
          </cell>
          <cell r="J1450" t="str">
            <v>&lt;10.6 cm</v>
          </cell>
          <cell r="K1450" t="str">
            <v>mortality</v>
          </cell>
          <cell r="L1450" t="str">
            <v>EC50</v>
          </cell>
          <cell r="M1450" t="str">
            <v>ZnSO4</v>
          </cell>
          <cell r="N1450" t="str">
            <v>Total Zn 'usually were verified by analytical procedures'</v>
          </cell>
          <cell r="O1450" t="str">
            <v>static</v>
          </cell>
          <cell r="P1450" t="str">
            <v>Acute</v>
          </cell>
          <cell r="Q1450" t="str">
            <v>24-hr</v>
          </cell>
          <cell r="R1450"/>
          <cell r="S1450" t="str">
            <v>T-Blacksburg dechlorinated</v>
          </cell>
          <cell r="T1450"/>
          <cell r="U1450">
            <v>5</v>
          </cell>
          <cell r="V1450">
            <v>7.1</v>
          </cell>
          <cell r="W1450" t="str">
            <v/>
          </cell>
          <cell r="X1450">
            <v>2800</v>
          </cell>
          <cell r="Y1450">
            <v>2738.4</v>
          </cell>
          <cell r="Z1450" t="str">
            <v/>
          </cell>
          <cell r="AA1450">
            <v>1.5</v>
          </cell>
          <cell r="AB1450">
            <v>10</v>
          </cell>
          <cell r="AC1450">
            <v>8.8000000000000007</v>
          </cell>
          <cell r="AD1450">
            <v>3.4</v>
          </cell>
          <cell r="AE1450">
            <v>7.6</v>
          </cell>
          <cell r="AF1450">
            <v>1.3</v>
          </cell>
          <cell r="AG1450">
            <v>37</v>
          </cell>
          <cell r="AH1450">
            <v>27</v>
          </cell>
          <cell r="AI1450">
            <v>34</v>
          </cell>
          <cell r="AJ1450">
            <v>36</v>
          </cell>
        </row>
        <row r="1451">
          <cell r="B1451" t="str">
            <v>A1350OnmyEC50</v>
          </cell>
          <cell r="C1451" t="str">
            <v>Cairns et al. 1978</v>
          </cell>
          <cell r="D1451">
            <v>1978</v>
          </cell>
          <cell r="E1451" t="str">
            <v>Oncorhynchus mykiss</v>
          </cell>
          <cell r="F1451" t="str">
            <v xml:space="preserve">Oncorhynchus </v>
          </cell>
          <cell r="G1451" t="str">
            <v>mykiss</v>
          </cell>
          <cell r="H1451"/>
          <cell r="I1451" t="str">
            <v>fish</v>
          </cell>
          <cell r="J1451" t="str">
            <v>&lt;10.6 cm</v>
          </cell>
          <cell r="K1451" t="str">
            <v>mortality</v>
          </cell>
          <cell r="L1451" t="str">
            <v>EC50</v>
          </cell>
          <cell r="M1451" t="str">
            <v>ZnSO4</v>
          </cell>
          <cell r="N1451" t="str">
            <v>Total Zn 'usually were verified by analytical procedures'</v>
          </cell>
          <cell r="O1451" t="str">
            <v>static</v>
          </cell>
          <cell r="P1451" t="str">
            <v>Acute</v>
          </cell>
          <cell r="Q1451" t="str">
            <v>24-hr</v>
          </cell>
          <cell r="R1451"/>
          <cell r="S1451" t="str">
            <v>T-Blacksburg dechlorinated</v>
          </cell>
          <cell r="T1451"/>
          <cell r="U1451">
            <v>15</v>
          </cell>
          <cell r="V1451">
            <v>7.1</v>
          </cell>
          <cell r="W1451" t="str">
            <v/>
          </cell>
          <cell r="X1451">
            <v>1560</v>
          </cell>
          <cell r="Y1451">
            <v>1525.68</v>
          </cell>
          <cell r="Z1451" t="str">
            <v/>
          </cell>
          <cell r="AA1451">
            <v>1.5</v>
          </cell>
          <cell r="AB1451">
            <v>10</v>
          </cell>
          <cell r="AC1451">
            <v>8.8000000000000007</v>
          </cell>
          <cell r="AD1451">
            <v>3.4</v>
          </cell>
          <cell r="AE1451">
            <v>7.6</v>
          </cell>
          <cell r="AF1451">
            <v>1.3</v>
          </cell>
          <cell r="AG1451">
            <v>37</v>
          </cell>
          <cell r="AH1451">
            <v>27</v>
          </cell>
          <cell r="AI1451">
            <v>34</v>
          </cell>
          <cell r="AJ1451">
            <v>36</v>
          </cell>
        </row>
        <row r="1452">
          <cell r="B1452" t="str">
            <v>A1351OnmyEC50</v>
          </cell>
          <cell r="C1452" t="str">
            <v>Cairns et al. 1978</v>
          </cell>
          <cell r="D1452">
            <v>1978</v>
          </cell>
          <cell r="E1452" t="str">
            <v>Oncorhynchus mykiss</v>
          </cell>
          <cell r="F1452" t="str">
            <v xml:space="preserve">Oncorhynchus </v>
          </cell>
          <cell r="G1452" t="str">
            <v>mykiss</v>
          </cell>
          <cell r="H1452"/>
          <cell r="I1452" t="str">
            <v>fish</v>
          </cell>
          <cell r="J1452" t="str">
            <v>&lt;10.6 cm</v>
          </cell>
          <cell r="K1452" t="str">
            <v>mortality</v>
          </cell>
          <cell r="L1452" t="str">
            <v>EC50</v>
          </cell>
          <cell r="M1452" t="str">
            <v>ZnSO4</v>
          </cell>
          <cell r="N1452" t="str">
            <v>Total Zn 'usually were verified by analytical procedures'</v>
          </cell>
          <cell r="O1452" t="str">
            <v>static</v>
          </cell>
          <cell r="P1452" t="str">
            <v>Acute</v>
          </cell>
          <cell r="Q1452" t="str">
            <v>24-hr</v>
          </cell>
          <cell r="R1452"/>
          <cell r="S1452" t="str">
            <v>T-Blacksburg dechlorinated</v>
          </cell>
          <cell r="T1452"/>
          <cell r="U1452">
            <v>30</v>
          </cell>
          <cell r="V1452">
            <v>7.1</v>
          </cell>
          <cell r="W1452" t="str">
            <v/>
          </cell>
          <cell r="X1452">
            <v>2100</v>
          </cell>
          <cell r="Y1452">
            <v>2053.8000000000002</v>
          </cell>
          <cell r="Z1452" t="str">
            <v/>
          </cell>
          <cell r="AA1452">
            <v>1.5</v>
          </cell>
          <cell r="AB1452">
            <v>10</v>
          </cell>
          <cell r="AC1452">
            <v>8.8000000000000007</v>
          </cell>
          <cell r="AD1452">
            <v>3.4</v>
          </cell>
          <cell r="AE1452">
            <v>7.6</v>
          </cell>
          <cell r="AF1452">
            <v>1.3</v>
          </cell>
          <cell r="AG1452">
            <v>37</v>
          </cell>
          <cell r="AH1452">
            <v>27</v>
          </cell>
          <cell r="AI1452">
            <v>34</v>
          </cell>
          <cell r="AJ1452">
            <v>36</v>
          </cell>
        </row>
        <row r="1453">
          <cell r="B1453" t="str">
            <v>A1352RhhaEC50</v>
          </cell>
          <cell r="C1453" t="str">
            <v>Brinkman and Vieira 2007</v>
          </cell>
          <cell r="D1453">
            <v>2007</v>
          </cell>
          <cell r="E1453" t="str">
            <v>Rhithrogena hageni</v>
          </cell>
          <cell r="F1453" t="str">
            <v xml:space="preserve">Rhithrogena </v>
          </cell>
          <cell r="G1453" t="str">
            <v>hageni</v>
          </cell>
          <cell r="H1453"/>
          <cell r="I1453" t="str">
            <v>invertebrate</v>
          </cell>
          <cell r="J1453" t="str">
            <v>nymphs</v>
          </cell>
          <cell r="K1453" t="str">
            <v>mortality</v>
          </cell>
          <cell r="L1453" t="str">
            <v>EC50</v>
          </cell>
          <cell r="M1453" t="str">
            <v>ZnSO4</v>
          </cell>
          <cell r="N1453"/>
          <cell r="O1453" t="str">
            <v>flow through</v>
          </cell>
          <cell r="P1453" t="str">
            <v>Acute</v>
          </cell>
          <cell r="Q1453" t="str">
            <v>96-hr</v>
          </cell>
          <cell r="R1453"/>
          <cell r="S1453" t="str">
            <v>W-Fort Collins</v>
          </cell>
          <cell r="T1453"/>
          <cell r="U1453">
            <v>11.9</v>
          </cell>
          <cell r="V1453">
            <v>7.77</v>
          </cell>
          <cell r="W1453" t="str">
            <v>&gt;</v>
          </cell>
          <cell r="X1453" t="str">
            <v/>
          </cell>
          <cell r="Y1453">
            <v>16400</v>
          </cell>
          <cell r="Z1453" t="str">
            <v/>
          </cell>
          <cell r="AA1453">
            <v>1.7</v>
          </cell>
          <cell r="AB1453">
            <v>10</v>
          </cell>
          <cell r="AC1453">
            <v>15.427401052915</v>
          </cell>
          <cell r="AD1453">
            <v>1.42089652029908</v>
          </cell>
          <cell r="AE1453">
            <v>3.0118060903574002</v>
          </cell>
          <cell r="AF1453">
            <v>0.62966666465873999</v>
          </cell>
          <cell r="AG1453">
            <v>10.678392848619501</v>
          </cell>
          <cell r="AH1453">
            <v>3.57720728718893</v>
          </cell>
          <cell r="AI1453">
            <v>39.9</v>
          </cell>
          <cell r="AJ1453">
            <v>44.4</v>
          </cell>
        </row>
        <row r="1454">
          <cell r="B1454" t="str">
            <v>A1353CobaEC50</v>
          </cell>
          <cell r="C1454" t="str">
            <v>Brinkman and Vieira 2007</v>
          </cell>
          <cell r="D1454">
            <v>2007</v>
          </cell>
          <cell r="E1454" t="str">
            <v>Cottus bairdi</v>
          </cell>
          <cell r="F1454" t="str">
            <v xml:space="preserve">Cottus </v>
          </cell>
          <cell r="G1454" t="str">
            <v>bairdi</v>
          </cell>
          <cell r="H1454"/>
          <cell r="I1454" t="str">
            <v>fish</v>
          </cell>
          <cell r="J1454" t="str">
            <v>early life stage</v>
          </cell>
          <cell r="K1454" t="str">
            <v>mortality</v>
          </cell>
          <cell r="L1454" t="str">
            <v>EC50</v>
          </cell>
          <cell r="M1454" t="str">
            <v>ZnSO4</v>
          </cell>
          <cell r="N1454"/>
          <cell r="O1454" t="str">
            <v>flow through</v>
          </cell>
          <cell r="P1454" t="str">
            <v>Acute</v>
          </cell>
          <cell r="Q1454" t="str">
            <v>96-hr</v>
          </cell>
          <cell r="R1454"/>
          <cell r="S1454" t="str">
            <v>W-Fort Collins</v>
          </cell>
          <cell r="T1454"/>
          <cell r="U1454">
            <v>12.2</v>
          </cell>
          <cell r="V1454">
            <v>7.5</v>
          </cell>
          <cell r="W1454" t="str">
            <v/>
          </cell>
          <cell r="X1454" t="str">
            <v/>
          </cell>
          <cell r="Y1454">
            <v>331</v>
          </cell>
          <cell r="Z1454" t="str">
            <v/>
          </cell>
          <cell r="AA1454">
            <v>1.7</v>
          </cell>
          <cell r="AB1454">
            <v>10</v>
          </cell>
          <cell r="AC1454">
            <v>19.2</v>
          </cell>
          <cell r="AD1454">
            <v>6.1</v>
          </cell>
          <cell r="AE1454">
            <v>6.2</v>
          </cell>
          <cell r="AF1454">
            <v>0.6</v>
          </cell>
          <cell r="AG1454">
            <v>29.4</v>
          </cell>
          <cell r="AH1454">
            <v>7.6</v>
          </cell>
          <cell r="AI1454">
            <v>73.8</v>
          </cell>
          <cell r="AJ1454">
            <v>99.5</v>
          </cell>
        </row>
        <row r="1455">
          <cell r="B1455" t="str">
            <v>C1354CobaNOEC</v>
          </cell>
          <cell r="C1455" t="str">
            <v>Brinkman and Vieira 2007</v>
          </cell>
          <cell r="D1455">
            <v>2007</v>
          </cell>
          <cell r="E1455" t="str">
            <v>Cottus bairdi</v>
          </cell>
          <cell r="F1455" t="str">
            <v xml:space="preserve">Cottus </v>
          </cell>
          <cell r="G1455" t="str">
            <v>bairdi</v>
          </cell>
          <cell r="H1455"/>
          <cell r="I1455" t="str">
            <v>fish</v>
          </cell>
          <cell r="J1455" t="str">
            <v>early life stage</v>
          </cell>
          <cell r="K1455" t="str">
            <v>survival</v>
          </cell>
          <cell r="L1455" t="str">
            <v>NOEC</v>
          </cell>
          <cell r="M1455" t="str">
            <v>ZnSO4</v>
          </cell>
          <cell r="N1455"/>
          <cell r="O1455" t="str">
            <v>flow through</v>
          </cell>
          <cell r="P1455" t="str">
            <v>Chronic</v>
          </cell>
          <cell r="Q1455" t="str">
            <v>30-d</v>
          </cell>
          <cell r="R1455"/>
          <cell r="S1455" t="str">
            <v>W-Fort Collins</v>
          </cell>
          <cell r="T1455"/>
          <cell r="U1455">
            <v>12.2</v>
          </cell>
          <cell r="V1455">
            <v>7.5</v>
          </cell>
          <cell r="W1455" t="str">
            <v/>
          </cell>
          <cell r="X1455" t="str">
            <v/>
          </cell>
          <cell r="Y1455">
            <v>105</v>
          </cell>
          <cell r="Z1455" t="str">
            <v/>
          </cell>
          <cell r="AA1455">
            <v>1.7</v>
          </cell>
          <cell r="AB1455">
            <v>10</v>
          </cell>
          <cell r="AC1455">
            <v>19.2</v>
          </cell>
          <cell r="AD1455">
            <v>6.1</v>
          </cell>
          <cell r="AE1455">
            <v>6.2</v>
          </cell>
          <cell r="AF1455">
            <v>0.6</v>
          </cell>
          <cell r="AG1455">
            <v>29.4</v>
          </cell>
          <cell r="AH1455">
            <v>7.6</v>
          </cell>
          <cell r="AI1455">
            <v>73.8</v>
          </cell>
          <cell r="AJ1455">
            <v>99.5</v>
          </cell>
        </row>
        <row r="1456">
          <cell r="B1456" t="str">
            <v>C1355CobaLOEC</v>
          </cell>
          <cell r="C1456" t="str">
            <v>Brinkman and Vieira 2007</v>
          </cell>
          <cell r="D1456">
            <v>2007</v>
          </cell>
          <cell r="E1456" t="str">
            <v>Cottus bairdi</v>
          </cell>
          <cell r="F1456" t="str">
            <v xml:space="preserve">Cottus </v>
          </cell>
          <cell r="G1456" t="str">
            <v>bairdi</v>
          </cell>
          <cell r="H1456"/>
          <cell r="I1456" t="str">
            <v>fish</v>
          </cell>
          <cell r="J1456" t="str">
            <v>early life stage</v>
          </cell>
          <cell r="K1456" t="str">
            <v>survival</v>
          </cell>
          <cell r="L1456" t="str">
            <v>LOEC</v>
          </cell>
          <cell r="M1456" t="str">
            <v>ZnSO4</v>
          </cell>
          <cell r="N1456"/>
          <cell r="O1456" t="str">
            <v>flow through</v>
          </cell>
          <cell r="P1456" t="str">
            <v>Chronic</v>
          </cell>
          <cell r="Q1456" t="str">
            <v>30-d</v>
          </cell>
          <cell r="R1456"/>
          <cell r="S1456" t="str">
            <v>W-Fort Collins</v>
          </cell>
          <cell r="T1456"/>
          <cell r="U1456">
            <v>12.2</v>
          </cell>
          <cell r="V1456">
            <v>7.5</v>
          </cell>
          <cell r="W1456" t="str">
            <v/>
          </cell>
          <cell r="X1456" t="str">
            <v/>
          </cell>
          <cell r="Y1456">
            <v>210</v>
          </cell>
          <cell r="Z1456" t="str">
            <v/>
          </cell>
          <cell r="AA1456">
            <v>1.7</v>
          </cell>
          <cell r="AB1456">
            <v>10</v>
          </cell>
          <cell r="AC1456">
            <v>19.2</v>
          </cell>
          <cell r="AD1456">
            <v>6.1</v>
          </cell>
          <cell r="AE1456">
            <v>6.2</v>
          </cell>
          <cell r="AF1456">
            <v>0.6</v>
          </cell>
          <cell r="AG1456">
            <v>29.4</v>
          </cell>
          <cell r="AH1456">
            <v>7.6</v>
          </cell>
          <cell r="AI1456">
            <v>73.8</v>
          </cell>
          <cell r="AJ1456">
            <v>99.5</v>
          </cell>
        </row>
        <row r="1457">
          <cell r="B1457" t="str">
            <v>C1356CobaEC10</v>
          </cell>
          <cell r="C1457" t="str">
            <v>Brinkman and Vieira 2007</v>
          </cell>
          <cell r="D1457">
            <v>2007</v>
          </cell>
          <cell r="E1457" t="str">
            <v>Cottus bairdi</v>
          </cell>
          <cell r="F1457" t="str">
            <v xml:space="preserve">Cottus </v>
          </cell>
          <cell r="G1457" t="str">
            <v>bairdi</v>
          </cell>
          <cell r="H1457"/>
          <cell r="I1457" t="str">
            <v>fish</v>
          </cell>
          <cell r="J1457" t="str">
            <v>early life stage</v>
          </cell>
          <cell r="K1457" t="str">
            <v>survival</v>
          </cell>
          <cell r="L1457" t="str">
            <v>EC10</v>
          </cell>
          <cell r="M1457" t="str">
            <v>ZnSO4</v>
          </cell>
          <cell r="N1457"/>
          <cell r="O1457" t="str">
            <v>flow through</v>
          </cell>
          <cell r="P1457" t="str">
            <v>Chronic</v>
          </cell>
          <cell r="Q1457" t="str">
            <v>30-d</v>
          </cell>
          <cell r="R1457"/>
          <cell r="S1457" t="str">
            <v>W-Fort Collins</v>
          </cell>
          <cell r="T1457"/>
          <cell r="U1457">
            <v>12.2</v>
          </cell>
          <cell r="V1457">
            <v>7.5</v>
          </cell>
          <cell r="W1457" t="str">
            <v/>
          </cell>
          <cell r="X1457" t="str">
            <v/>
          </cell>
          <cell r="Y1457">
            <v>159</v>
          </cell>
          <cell r="Z1457" t="str">
            <v/>
          </cell>
          <cell r="AA1457">
            <v>1.7</v>
          </cell>
          <cell r="AB1457">
            <v>10</v>
          </cell>
          <cell r="AC1457">
            <v>19.2</v>
          </cell>
          <cell r="AD1457">
            <v>6.1</v>
          </cell>
          <cell r="AE1457">
            <v>6.2</v>
          </cell>
          <cell r="AF1457">
            <v>0.6</v>
          </cell>
          <cell r="AG1457">
            <v>29.4</v>
          </cell>
          <cell r="AH1457">
            <v>7.6</v>
          </cell>
          <cell r="AI1457">
            <v>73.8</v>
          </cell>
          <cell r="AJ1457">
            <v>99.5</v>
          </cell>
        </row>
        <row r="1458">
          <cell r="B1458" t="str">
            <v>C1357DamaEC50</v>
          </cell>
          <cell r="C1458" t="str">
            <v>De Schamphelaere et al. 2005</v>
          </cell>
          <cell r="D1458">
            <v>2005</v>
          </cell>
          <cell r="E1458" t="str">
            <v>Daphnia magna</v>
          </cell>
          <cell r="F1458" t="str">
            <v xml:space="preserve">Daphnia </v>
          </cell>
          <cell r="G1458" t="str">
            <v>magna</v>
          </cell>
          <cell r="H1458"/>
          <cell r="I1458" t="str">
            <v>Cladocera</v>
          </cell>
          <cell r="J1458" t="str">
            <v>life cycle</v>
          </cell>
          <cell r="K1458" t="str">
            <v>reproduction</v>
          </cell>
          <cell r="L1458" t="str">
            <v>EC50</v>
          </cell>
          <cell r="M1458" t="str">
            <v>Not indicated</v>
          </cell>
          <cell r="N1458"/>
          <cell r="O1458" t="str">
            <v>renewal</v>
          </cell>
          <cell r="P1458" t="str">
            <v>Chronic</v>
          </cell>
          <cell r="Q1458" t="str">
            <v>21-d</v>
          </cell>
          <cell r="R1458" t="str">
            <v>algae ramped &gt;= 8e6 cells/d</v>
          </cell>
          <cell r="S1458" t="str">
            <v>N-Rhine</v>
          </cell>
          <cell r="T1458" t="str">
            <v>MLR</v>
          </cell>
          <cell r="U1458">
            <v>20</v>
          </cell>
          <cell r="V1458">
            <v>8.1999999999999993</v>
          </cell>
          <cell r="W1458" t="str">
            <v/>
          </cell>
          <cell r="X1458" t="str">
            <v/>
          </cell>
          <cell r="Y1458">
            <v>242</v>
          </cell>
          <cell r="Z1458" t="str">
            <v/>
          </cell>
          <cell r="AA1458">
            <v>2.2999999999999998</v>
          </cell>
          <cell r="AB1458">
            <v>10</v>
          </cell>
          <cell r="AC1458">
            <v>61</v>
          </cell>
          <cell r="AD1458">
            <v>10.7</v>
          </cell>
          <cell r="AE1458">
            <v>55.4</v>
          </cell>
          <cell r="AF1458">
            <v>5</v>
          </cell>
          <cell r="AG1458">
            <v>57</v>
          </cell>
          <cell r="AH1458">
            <v>215</v>
          </cell>
          <cell r="AI1458">
            <v>159</v>
          </cell>
          <cell r="AJ1458">
            <v>196.37960000000001</v>
          </cell>
        </row>
        <row r="1459">
          <cell r="B1459" t="str">
            <v>C1358DamaEC50</v>
          </cell>
          <cell r="C1459" t="str">
            <v>De Schamphelaere et al. 2005</v>
          </cell>
          <cell r="D1459">
            <v>2005</v>
          </cell>
          <cell r="E1459" t="str">
            <v>Daphnia magna</v>
          </cell>
          <cell r="F1459" t="str">
            <v xml:space="preserve">Daphnia </v>
          </cell>
          <cell r="G1459" t="str">
            <v>magna</v>
          </cell>
          <cell r="H1459"/>
          <cell r="I1459" t="str">
            <v>Cladocera</v>
          </cell>
          <cell r="J1459" t="str">
            <v>life cycle</v>
          </cell>
          <cell r="K1459" t="str">
            <v>reproduction</v>
          </cell>
          <cell r="L1459" t="str">
            <v>EC50</v>
          </cell>
          <cell r="M1459" t="str">
            <v>Not indicated</v>
          </cell>
          <cell r="N1459"/>
          <cell r="O1459" t="str">
            <v>renewal</v>
          </cell>
          <cell r="P1459" t="str">
            <v>Chronic</v>
          </cell>
          <cell r="Q1459" t="str">
            <v>21-d</v>
          </cell>
          <cell r="R1459" t="str">
            <v>algae ramped &gt;= 8e6 cells/d</v>
          </cell>
          <cell r="S1459" t="str">
            <v>N-Voyon</v>
          </cell>
          <cell r="T1459" t="str">
            <v>MLR</v>
          </cell>
          <cell r="U1459">
            <v>20</v>
          </cell>
          <cell r="V1459">
            <v>8.4</v>
          </cell>
          <cell r="W1459" t="str">
            <v/>
          </cell>
          <cell r="X1459" t="str">
            <v/>
          </cell>
          <cell r="Y1459">
            <v>171</v>
          </cell>
          <cell r="Z1459" t="str">
            <v/>
          </cell>
          <cell r="AA1459">
            <v>4.17</v>
          </cell>
          <cell r="AB1459">
            <v>10</v>
          </cell>
          <cell r="AC1459">
            <v>37.1</v>
          </cell>
          <cell r="AD1459">
            <v>7.1</v>
          </cell>
          <cell r="AE1459">
            <v>10</v>
          </cell>
          <cell r="AF1459">
            <v>1.3</v>
          </cell>
          <cell r="AG1459">
            <v>20</v>
          </cell>
          <cell r="AH1459">
            <v>21</v>
          </cell>
          <cell r="AI1459">
            <v>125</v>
          </cell>
          <cell r="AJ1459">
            <v>121.87649999999999</v>
          </cell>
        </row>
        <row r="1460">
          <cell r="B1460" t="str">
            <v>C1359DamaEC10</v>
          </cell>
          <cell r="C1460" t="str">
            <v>De Schamphelaere et al. 2005</v>
          </cell>
          <cell r="D1460">
            <v>2005</v>
          </cell>
          <cell r="E1460" t="str">
            <v>Daphnia magna</v>
          </cell>
          <cell r="F1460" t="str">
            <v xml:space="preserve">Daphnia </v>
          </cell>
          <cell r="G1460" t="str">
            <v>magna</v>
          </cell>
          <cell r="H1460"/>
          <cell r="I1460" t="str">
            <v>Cladocera</v>
          </cell>
          <cell r="J1460" t="str">
            <v>life cycle</v>
          </cell>
          <cell r="K1460" t="str">
            <v>reproduction</v>
          </cell>
          <cell r="L1460" t="str">
            <v>EC10</v>
          </cell>
          <cell r="M1460" t="str">
            <v>Not indicated</v>
          </cell>
          <cell r="N1460"/>
          <cell r="O1460" t="str">
            <v>renewal</v>
          </cell>
          <cell r="P1460" t="str">
            <v>Chronic</v>
          </cell>
          <cell r="Q1460" t="str">
            <v>21-d</v>
          </cell>
          <cell r="R1460" t="str">
            <v>algae ramped &gt;= 8e6 cells/d</v>
          </cell>
          <cell r="S1460" t="str">
            <v>S-recipe provided</v>
          </cell>
          <cell r="T1460" t="str">
            <v>MLR</v>
          </cell>
          <cell r="U1460">
            <v>20</v>
          </cell>
          <cell r="V1460">
            <v>7.2</v>
          </cell>
          <cell r="W1460" t="str">
            <v/>
          </cell>
          <cell r="X1460" t="str">
            <v/>
          </cell>
          <cell r="Y1460">
            <v>196</v>
          </cell>
          <cell r="Z1460" t="str">
            <v/>
          </cell>
          <cell r="AA1460">
            <v>0.3</v>
          </cell>
          <cell r="AB1460">
            <v>10</v>
          </cell>
          <cell r="AC1460">
            <v>80.2</v>
          </cell>
          <cell r="AD1460">
            <v>12.2</v>
          </cell>
          <cell r="AE1460">
            <v>17.7</v>
          </cell>
          <cell r="AF1460">
            <v>3</v>
          </cell>
          <cell r="AG1460">
            <v>48</v>
          </cell>
          <cell r="AH1460">
            <v>73.8</v>
          </cell>
          <cell r="AI1460">
            <v>33.200000000000003</v>
          </cell>
          <cell r="AJ1460">
            <v>250.499</v>
          </cell>
        </row>
        <row r="1461">
          <cell r="B1461" t="str">
            <v>C1360DamaEC10</v>
          </cell>
          <cell r="C1461" t="str">
            <v>De Schamphelaere et al. 2005</v>
          </cell>
          <cell r="D1461">
            <v>2005</v>
          </cell>
          <cell r="E1461" t="str">
            <v>Daphnia magna</v>
          </cell>
          <cell r="F1461" t="str">
            <v xml:space="preserve">Daphnia </v>
          </cell>
          <cell r="G1461" t="str">
            <v>magna</v>
          </cell>
          <cell r="H1461"/>
          <cell r="I1461" t="str">
            <v>Cladocera</v>
          </cell>
          <cell r="J1461" t="str">
            <v>life cycle</v>
          </cell>
          <cell r="K1461" t="str">
            <v>reproduction</v>
          </cell>
          <cell r="L1461" t="str">
            <v>EC10</v>
          </cell>
          <cell r="M1461" t="str">
            <v>Not indicated</v>
          </cell>
          <cell r="N1461"/>
          <cell r="O1461" t="str">
            <v>renewal</v>
          </cell>
          <cell r="P1461" t="str">
            <v>Chronic</v>
          </cell>
          <cell r="Q1461" t="str">
            <v>21-d</v>
          </cell>
          <cell r="R1461" t="str">
            <v>algae ramped &gt;= 8e6 cells/d</v>
          </cell>
          <cell r="S1461" t="str">
            <v>N-Ankeveen</v>
          </cell>
          <cell r="T1461" t="str">
            <v>MLR</v>
          </cell>
          <cell r="U1461">
            <v>20</v>
          </cell>
          <cell r="V1461">
            <v>6.8</v>
          </cell>
          <cell r="W1461" t="str">
            <v/>
          </cell>
          <cell r="X1461" t="str">
            <v/>
          </cell>
          <cell r="Y1461">
            <v>387</v>
          </cell>
          <cell r="Z1461" t="str">
            <v/>
          </cell>
          <cell r="AA1461">
            <v>17.3</v>
          </cell>
          <cell r="AB1461">
            <v>10</v>
          </cell>
          <cell r="AC1461">
            <v>38.299999999999997</v>
          </cell>
          <cell r="AD1461">
            <v>6.5</v>
          </cell>
          <cell r="AE1461">
            <v>17.399999999999999</v>
          </cell>
          <cell r="AF1461">
            <v>6.1</v>
          </cell>
          <cell r="AG1461">
            <v>127</v>
          </cell>
          <cell r="AH1461">
            <v>50</v>
          </cell>
          <cell r="AI1461">
            <v>12.3</v>
          </cell>
          <cell r="AJ1461">
            <v>122.4021</v>
          </cell>
        </row>
        <row r="1462">
          <cell r="B1462" t="str">
            <v>C1361DamaEC10</v>
          </cell>
          <cell r="C1462" t="str">
            <v>De Schamphelaere et al. 2005</v>
          </cell>
          <cell r="D1462">
            <v>2005</v>
          </cell>
          <cell r="E1462" t="str">
            <v>Daphnia magna</v>
          </cell>
          <cell r="F1462" t="str">
            <v xml:space="preserve">Daphnia </v>
          </cell>
          <cell r="G1462" t="str">
            <v>magna</v>
          </cell>
          <cell r="H1462"/>
          <cell r="I1462" t="str">
            <v>Cladocera</v>
          </cell>
          <cell r="J1462" t="str">
            <v>life cycle</v>
          </cell>
          <cell r="K1462" t="str">
            <v>reproduction</v>
          </cell>
          <cell r="L1462" t="str">
            <v>EC10</v>
          </cell>
          <cell r="M1462" t="str">
            <v>Not indicated</v>
          </cell>
          <cell r="N1462"/>
          <cell r="O1462" t="str">
            <v>renewal</v>
          </cell>
          <cell r="P1462" t="str">
            <v>Chronic</v>
          </cell>
          <cell r="Q1462" t="str">
            <v>21-d</v>
          </cell>
          <cell r="R1462" t="str">
            <v>algae ramped &gt;= 8e6 cells/d</v>
          </cell>
          <cell r="S1462" t="str">
            <v>N-Brisy</v>
          </cell>
          <cell r="T1462" t="str">
            <v>MLR</v>
          </cell>
          <cell r="U1462">
            <v>20</v>
          </cell>
          <cell r="V1462">
            <v>7.3</v>
          </cell>
          <cell r="W1462" t="str">
            <v/>
          </cell>
          <cell r="X1462" t="str">
            <v/>
          </cell>
          <cell r="Y1462">
            <v>92.7</v>
          </cell>
          <cell r="Z1462" t="str">
            <v/>
          </cell>
          <cell r="AA1462">
            <v>2.5299999999999998</v>
          </cell>
          <cell r="AB1462">
            <v>10</v>
          </cell>
          <cell r="AC1462">
            <v>5</v>
          </cell>
          <cell r="AD1462">
            <v>3.4</v>
          </cell>
          <cell r="AE1462">
            <v>8.8000000000000007</v>
          </cell>
          <cell r="AF1462">
            <v>2.1</v>
          </cell>
          <cell r="AG1462">
            <v>9.5</v>
          </cell>
          <cell r="AH1462">
            <v>23</v>
          </cell>
          <cell r="AI1462">
            <v>13.6</v>
          </cell>
          <cell r="AJ1462">
            <v>26.4862</v>
          </cell>
        </row>
        <row r="1463">
          <cell r="B1463" t="str">
            <v>C1362DamaEC10</v>
          </cell>
          <cell r="C1463" t="str">
            <v>De Schamphelaere et al. 2005</v>
          </cell>
          <cell r="D1463">
            <v>2005</v>
          </cell>
          <cell r="E1463" t="str">
            <v>Daphnia magna</v>
          </cell>
          <cell r="F1463" t="str">
            <v xml:space="preserve">Daphnia </v>
          </cell>
          <cell r="G1463" t="str">
            <v>magna</v>
          </cell>
          <cell r="H1463"/>
          <cell r="I1463" t="str">
            <v>Cladocera</v>
          </cell>
          <cell r="J1463" t="str">
            <v>life cycle</v>
          </cell>
          <cell r="K1463" t="str">
            <v>reproduction</v>
          </cell>
          <cell r="L1463" t="str">
            <v>EC10</v>
          </cell>
          <cell r="M1463" t="str">
            <v>Not indicated</v>
          </cell>
          <cell r="N1463"/>
          <cell r="O1463" t="str">
            <v>renewal</v>
          </cell>
          <cell r="P1463" t="str">
            <v>Chronic</v>
          </cell>
          <cell r="Q1463" t="str">
            <v>21-d</v>
          </cell>
          <cell r="R1463" t="str">
            <v>algae ramped &gt;= 8e6 cells/d</v>
          </cell>
          <cell r="S1463" t="str">
            <v>N-Markermeer</v>
          </cell>
          <cell r="T1463" t="str">
            <v>MLR</v>
          </cell>
          <cell r="U1463">
            <v>20</v>
          </cell>
          <cell r="V1463">
            <v>8</v>
          </cell>
          <cell r="W1463" t="str">
            <v/>
          </cell>
          <cell r="X1463" t="str">
            <v/>
          </cell>
          <cell r="Y1463">
            <v>171</v>
          </cell>
          <cell r="Z1463" t="str">
            <v/>
          </cell>
          <cell r="AA1463">
            <v>7.49</v>
          </cell>
          <cell r="AB1463">
            <v>10</v>
          </cell>
          <cell r="AC1463">
            <v>52.7</v>
          </cell>
          <cell r="AD1463">
            <v>14</v>
          </cell>
          <cell r="AE1463">
            <v>87.3</v>
          </cell>
          <cell r="AF1463">
            <v>8.6999999999999993</v>
          </cell>
          <cell r="AG1463">
            <v>109</v>
          </cell>
          <cell r="AH1463">
            <v>318</v>
          </cell>
          <cell r="AI1463">
            <v>127</v>
          </cell>
          <cell r="AJ1463">
            <v>189.2439</v>
          </cell>
        </row>
        <row r="1464">
          <cell r="B1464" t="str">
            <v>C1363DamaEC10</v>
          </cell>
          <cell r="C1464" t="str">
            <v>De Schamphelaere et al. 2005</v>
          </cell>
          <cell r="D1464">
            <v>2005</v>
          </cell>
          <cell r="E1464" t="str">
            <v>Daphnia magna</v>
          </cell>
          <cell r="F1464" t="str">
            <v xml:space="preserve">Daphnia </v>
          </cell>
          <cell r="G1464" t="str">
            <v>magna</v>
          </cell>
          <cell r="H1464"/>
          <cell r="I1464" t="str">
            <v>Cladocera</v>
          </cell>
          <cell r="J1464" t="str">
            <v>life cycle</v>
          </cell>
          <cell r="K1464" t="str">
            <v>reproduction</v>
          </cell>
          <cell r="L1464" t="str">
            <v>EC10</v>
          </cell>
          <cell r="M1464" t="str">
            <v>Not indicated</v>
          </cell>
          <cell r="N1464"/>
          <cell r="O1464" t="str">
            <v>renewal</v>
          </cell>
          <cell r="P1464" t="str">
            <v>Chronic</v>
          </cell>
          <cell r="Q1464" t="str">
            <v>21-d</v>
          </cell>
          <cell r="R1464" t="str">
            <v>algae ramped &gt;= 8e6 cells/d</v>
          </cell>
          <cell r="S1464" t="str">
            <v>N-Regge</v>
          </cell>
          <cell r="T1464" t="str">
            <v>MLR</v>
          </cell>
          <cell r="U1464">
            <v>20</v>
          </cell>
          <cell r="V1464">
            <v>8</v>
          </cell>
          <cell r="W1464" t="str">
            <v/>
          </cell>
          <cell r="X1464" t="str">
            <v/>
          </cell>
          <cell r="Y1464">
            <v>265</v>
          </cell>
          <cell r="Z1464" t="str">
            <v/>
          </cell>
          <cell r="AA1464">
            <v>9.8699999999999992</v>
          </cell>
          <cell r="AB1464">
            <v>10</v>
          </cell>
          <cell r="AC1464">
            <v>60.1</v>
          </cell>
          <cell r="AD1464">
            <v>8</v>
          </cell>
          <cell r="AE1464">
            <v>52.9</v>
          </cell>
          <cell r="AF1464">
            <v>10.4</v>
          </cell>
          <cell r="AG1464">
            <v>63</v>
          </cell>
          <cell r="AH1464">
            <v>144</v>
          </cell>
          <cell r="AI1464">
            <v>165</v>
          </cell>
          <cell r="AJ1464">
            <v>183.0137</v>
          </cell>
        </row>
        <row r="1465">
          <cell r="B1465" t="str">
            <v>C1364DamaEC10</v>
          </cell>
          <cell r="C1465" t="str">
            <v>De Schamphelaere et al. 2005</v>
          </cell>
          <cell r="D1465">
            <v>2005</v>
          </cell>
          <cell r="E1465" t="str">
            <v>Daphnia magna</v>
          </cell>
          <cell r="F1465" t="str">
            <v xml:space="preserve">Daphnia </v>
          </cell>
          <cell r="G1465" t="str">
            <v>magna</v>
          </cell>
          <cell r="H1465"/>
          <cell r="I1465" t="str">
            <v>Cladocera</v>
          </cell>
          <cell r="J1465" t="str">
            <v>life cycle</v>
          </cell>
          <cell r="K1465" t="str">
            <v>reproduction</v>
          </cell>
          <cell r="L1465" t="str">
            <v>EC10</v>
          </cell>
          <cell r="M1465" t="str">
            <v>Not indicated</v>
          </cell>
          <cell r="N1465"/>
          <cell r="O1465" t="str">
            <v>renewal</v>
          </cell>
          <cell r="P1465" t="str">
            <v>Chronic</v>
          </cell>
          <cell r="Q1465" t="str">
            <v>21-d</v>
          </cell>
          <cell r="R1465" t="str">
            <v>algae ramped &gt;= 8e6 cells/d</v>
          </cell>
          <cell r="S1465" t="str">
            <v>N-Rhine</v>
          </cell>
          <cell r="T1465" t="str">
            <v>MLR</v>
          </cell>
          <cell r="U1465">
            <v>20</v>
          </cell>
          <cell r="V1465">
            <v>8.1999999999999993</v>
          </cell>
          <cell r="W1465" t="str">
            <v/>
          </cell>
          <cell r="X1465" t="str">
            <v/>
          </cell>
          <cell r="Y1465">
            <v>126</v>
          </cell>
          <cell r="Z1465" t="str">
            <v/>
          </cell>
          <cell r="AA1465">
            <v>2.2999999999999998</v>
          </cell>
          <cell r="AB1465">
            <v>10</v>
          </cell>
          <cell r="AC1465">
            <v>61</v>
          </cell>
          <cell r="AD1465">
            <v>10.7</v>
          </cell>
          <cell r="AE1465">
            <v>55.4</v>
          </cell>
          <cell r="AF1465">
            <v>5</v>
          </cell>
          <cell r="AG1465">
            <v>57</v>
          </cell>
          <cell r="AH1465">
            <v>215</v>
          </cell>
          <cell r="AI1465">
            <v>159</v>
          </cell>
          <cell r="AJ1465">
            <v>196.37960000000001</v>
          </cell>
        </row>
        <row r="1466">
          <cell r="B1466" t="str">
            <v>C1365DamaEC10</v>
          </cell>
          <cell r="C1466" t="str">
            <v>De Schamphelaere et al. 2005</v>
          </cell>
          <cell r="D1466">
            <v>2005</v>
          </cell>
          <cell r="E1466" t="str">
            <v>Daphnia magna</v>
          </cell>
          <cell r="F1466" t="str">
            <v xml:space="preserve">Daphnia </v>
          </cell>
          <cell r="G1466" t="str">
            <v>magna</v>
          </cell>
          <cell r="H1466"/>
          <cell r="I1466" t="str">
            <v>Cladocera</v>
          </cell>
          <cell r="J1466" t="str">
            <v>life cycle</v>
          </cell>
          <cell r="K1466" t="str">
            <v>reproduction</v>
          </cell>
          <cell r="L1466" t="str">
            <v>EC10</v>
          </cell>
          <cell r="M1466" t="str">
            <v>Not indicated</v>
          </cell>
          <cell r="N1466"/>
          <cell r="O1466" t="str">
            <v>renewal</v>
          </cell>
          <cell r="P1466" t="str">
            <v>Chronic</v>
          </cell>
          <cell r="Q1466" t="str">
            <v>21-d</v>
          </cell>
          <cell r="R1466" t="str">
            <v>algae ramped &gt;= 8e6 cells/d</v>
          </cell>
          <cell r="S1466" t="str">
            <v>N-Voyon</v>
          </cell>
          <cell r="T1466" t="str">
            <v>MLR</v>
          </cell>
          <cell r="U1466">
            <v>20</v>
          </cell>
          <cell r="V1466">
            <v>8.4</v>
          </cell>
          <cell r="W1466" t="str">
            <v/>
          </cell>
          <cell r="X1466" t="str">
            <v/>
          </cell>
          <cell r="Y1466">
            <v>59.2</v>
          </cell>
          <cell r="Z1466" t="str">
            <v/>
          </cell>
          <cell r="AA1466">
            <v>4.17</v>
          </cell>
          <cell r="AB1466">
            <v>10</v>
          </cell>
          <cell r="AC1466">
            <v>37.1</v>
          </cell>
          <cell r="AD1466">
            <v>7.1</v>
          </cell>
          <cell r="AE1466">
            <v>10</v>
          </cell>
          <cell r="AF1466">
            <v>1.3</v>
          </cell>
          <cell r="AG1466">
            <v>20</v>
          </cell>
          <cell r="AH1466">
            <v>21</v>
          </cell>
          <cell r="AI1466">
            <v>125</v>
          </cell>
          <cell r="AJ1466">
            <v>121.87649999999999</v>
          </cell>
        </row>
        <row r="1467">
          <cell r="B1467" t="str">
            <v>C1366RasuEC10</v>
          </cell>
          <cell r="C1467" t="str">
            <v>De Schamphelaere et al. 2005</v>
          </cell>
          <cell r="D1467">
            <v>2005</v>
          </cell>
          <cell r="E1467" t="str">
            <v>Raphidocelis subcapitata</v>
          </cell>
          <cell r="F1467" t="str">
            <v xml:space="preserve">Raphidocelis </v>
          </cell>
          <cell r="G1467" t="str">
            <v>subcapitata</v>
          </cell>
          <cell r="H1467"/>
          <cell r="I1467" t="str">
            <v>algae</v>
          </cell>
          <cell r="J1467" t="str">
            <v>NR</v>
          </cell>
          <cell r="K1467" t="str">
            <v>growth</v>
          </cell>
          <cell r="L1467" t="str">
            <v>EC10</v>
          </cell>
          <cell r="M1467" t="str">
            <v>ZnCl2</v>
          </cell>
          <cell r="N1467" t="str">
            <v>Measured - start and end</v>
          </cell>
          <cell r="O1467" t="str">
            <v>static</v>
          </cell>
          <cell r="P1467" t="str">
            <v>Chronic</v>
          </cell>
          <cell r="Q1467" t="str">
            <v>72-hr</v>
          </cell>
          <cell r="R1467" t="str">
            <v>None</v>
          </cell>
          <cell r="S1467" t="str">
            <v>N-Bihain RO</v>
          </cell>
          <cell r="T1467" t="str">
            <v>MLR</v>
          </cell>
          <cell r="U1467">
            <v>23</v>
          </cell>
          <cell r="V1467">
            <v>5.7</v>
          </cell>
          <cell r="W1467" t="str">
            <v/>
          </cell>
          <cell r="X1467" t="str">
            <v/>
          </cell>
          <cell r="Y1467">
            <v>563</v>
          </cell>
          <cell r="Z1467" t="str">
            <v/>
          </cell>
          <cell r="AA1467">
            <v>6.27</v>
          </cell>
          <cell r="AB1467">
            <v>10</v>
          </cell>
          <cell r="AC1467">
            <v>3.74</v>
          </cell>
          <cell r="AD1467">
            <v>1.71</v>
          </cell>
          <cell r="AE1467">
            <v>7.5</v>
          </cell>
          <cell r="AF1467">
            <v>0.51</v>
          </cell>
          <cell r="AG1467">
            <v>7.55</v>
          </cell>
          <cell r="AH1467">
            <v>10.199999999999999</v>
          </cell>
          <cell r="AI1467">
            <v>2.2400000000000002</v>
          </cell>
          <cell r="AJ1467">
            <v>16.2395</v>
          </cell>
        </row>
        <row r="1468">
          <cell r="B1468" t="str">
            <v>C1367RasuEC10</v>
          </cell>
          <cell r="C1468" t="str">
            <v>De Schamphelaere et al. 2005</v>
          </cell>
          <cell r="D1468">
            <v>2005</v>
          </cell>
          <cell r="E1468" t="str">
            <v>Raphidocelis subcapitata</v>
          </cell>
          <cell r="F1468" t="str">
            <v xml:space="preserve">Raphidocelis </v>
          </cell>
          <cell r="G1468" t="str">
            <v>subcapitata</v>
          </cell>
          <cell r="H1468"/>
          <cell r="I1468" t="str">
            <v>algae</v>
          </cell>
          <cell r="J1468" t="str">
            <v>NR</v>
          </cell>
          <cell r="K1468" t="str">
            <v>growth</v>
          </cell>
          <cell r="L1468" t="str">
            <v>EC10</v>
          </cell>
          <cell r="M1468" t="str">
            <v>ZnCl2</v>
          </cell>
          <cell r="N1468" t="str">
            <v>Measured - start and end</v>
          </cell>
          <cell r="O1468" t="str">
            <v>static</v>
          </cell>
          <cell r="P1468" t="str">
            <v>Chronic</v>
          </cell>
          <cell r="Q1468" t="str">
            <v>72-hr</v>
          </cell>
          <cell r="R1468" t="str">
            <v>None</v>
          </cell>
          <cell r="S1468" t="str">
            <v>N-Bihain</v>
          </cell>
          <cell r="T1468" t="str">
            <v>MLR</v>
          </cell>
          <cell r="U1468">
            <v>23</v>
          </cell>
          <cell r="V1468">
            <v>5.7</v>
          </cell>
          <cell r="W1468" t="str">
            <v/>
          </cell>
          <cell r="X1468" t="str">
            <v/>
          </cell>
          <cell r="Y1468">
            <v>328</v>
          </cell>
          <cell r="Z1468" t="str">
            <v/>
          </cell>
          <cell r="AA1468">
            <v>6.28</v>
          </cell>
          <cell r="AB1468">
            <v>10</v>
          </cell>
          <cell r="AC1468">
            <v>3.45</v>
          </cell>
          <cell r="AD1468">
            <v>1.36</v>
          </cell>
          <cell r="AE1468">
            <v>3.84</v>
          </cell>
          <cell r="AF1468">
            <v>0.62</v>
          </cell>
          <cell r="AG1468">
            <v>4.8600000000000003</v>
          </cell>
          <cell r="AH1468">
            <v>8.7100000000000009</v>
          </cell>
          <cell r="AI1468">
            <v>2.62</v>
          </cell>
          <cell r="AJ1468">
            <v>14.5047</v>
          </cell>
        </row>
        <row r="1469">
          <cell r="B1469" t="str">
            <v>C1368RasuEC10</v>
          </cell>
          <cell r="C1469" t="str">
            <v>De Schamphelaere et al. 2005</v>
          </cell>
          <cell r="D1469">
            <v>2005</v>
          </cell>
          <cell r="E1469" t="str">
            <v>Raphidocelis subcapitata</v>
          </cell>
          <cell r="F1469" t="str">
            <v xml:space="preserve">Raphidocelis </v>
          </cell>
          <cell r="G1469" t="str">
            <v>subcapitata</v>
          </cell>
          <cell r="H1469"/>
          <cell r="I1469" t="str">
            <v>algae</v>
          </cell>
          <cell r="J1469" t="str">
            <v>NR</v>
          </cell>
          <cell r="K1469" t="str">
            <v>growth</v>
          </cell>
          <cell r="L1469" t="str">
            <v>EC10</v>
          </cell>
          <cell r="M1469" t="str">
            <v>ZnCl2</v>
          </cell>
          <cell r="N1469" t="str">
            <v>Measured - start and end</v>
          </cell>
          <cell r="O1469" t="str">
            <v>static</v>
          </cell>
          <cell r="P1469" t="str">
            <v>Chronic</v>
          </cell>
          <cell r="Q1469" t="str">
            <v>72-hr</v>
          </cell>
          <cell r="R1469" t="str">
            <v>None</v>
          </cell>
          <cell r="S1469" t="str">
            <v>N-Ossenkolk</v>
          </cell>
          <cell r="T1469" t="str">
            <v>MLR</v>
          </cell>
          <cell r="U1469">
            <v>23</v>
          </cell>
          <cell r="V1469">
            <v>5.75</v>
          </cell>
          <cell r="W1469" t="str">
            <v/>
          </cell>
          <cell r="X1469" t="str">
            <v/>
          </cell>
          <cell r="Y1469">
            <v>169</v>
          </cell>
          <cell r="Z1469" t="str">
            <v/>
          </cell>
          <cell r="AA1469">
            <v>6.7</v>
          </cell>
          <cell r="AB1469">
            <v>10</v>
          </cell>
          <cell r="AC1469">
            <v>1.51</v>
          </cell>
          <cell r="AD1469">
            <v>0.79</v>
          </cell>
          <cell r="AE1469">
            <v>4.42</v>
          </cell>
          <cell r="AF1469">
            <v>0.59</v>
          </cell>
          <cell r="AG1469">
            <v>17.5</v>
          </cell>
          <cell r="AH1469">
            <v>33.700000000000003</v>
          </cell>
          <cell r="AI1469">
            <v>2.48</v>
          </cell>
          <cell r="AJ1469">
            <v>7.0399000000000003</v>
          </cell>
        </row>
        <row r="1470">
          <cell r="B1470" t="str">
            <v>C1369RasuEC50</v>
          </cell>
          <cell r="C1470" t="str">
            <v>De Schamphelaere et al. 2003</v>
          </cell>
          <cell r="D1470">
            <v>2003</v>
          </cell>
          <cell r="E1470" t="str">
            <v>Raphidocelis subcapitata</v>
          </cell>
          <cell r="F1470" t="str">
            <v xml:space="preserve">Raphidocelis </v>
          </cell>
          <cell r="G1470" t="str">
            <v>subcapitata</v>
          </cell>
          <cell r="H1470"/>
          <cell r="I1470" t="str">
            <v>algae</v>
          </cell>
          <cell r="J1470" t="str">
            <v>NR</v>
          </cell>
          <cell r="K1470" t="str">
            <v>growth</v>
          </cell>
          <cell r="L1470" t="str">
            <v>EC50</v>
          </cell>
          <cell r="M1470" t="str">
            <v>ZnCl2</v>
          </cell>
          <cell r="N1470" t="str">
            <v>Measured - start and end</v>
          </cell>
          <cell r="O1470" t="str">
            <v>static</v>
          </cell>
          <cell r="P1470" t="str">
            <v>Chronic</v>
          </cell>
          <cell r="Q1470" t="str">
            <v>48-hr</v>
          </cell>
          <cell r="R1470" t="str">
            <v>None</v>
          </cell>
          <cell r="S1470" t="str">
            <v>N-Brisy RO</v>
          </cell>
          <cell r="T1470"/>
          <cell r="U1470">
            <v>23</v>
          </cell>
          <cell r="V1470">
            <v>6.23</v>
          </cell>
          <cell r="W1470" t="str">
            <v/>
          </cell>
          <cell r="X1470" t="str">
            <v/>
          </cell>
          <cell r="Y1470">
            <v>56.2</v>
          </cell>
          <cell r="Z1470" t="str">
            <v/>
          </cell>
          <cell r="AA1470">
            <v>2.91</v>
          </cell>
          <cell r="AB1470">
            <v>10</v>
          </cell>
          <cell r="AC1470">
            <v>7.15</v>
          </cell>
          <cell r="AD1470">
            <v>2.56</v>
          </cell>
          <cell r="AE1470">
            <v>5.6</v>
          </cell>
          <cell r="AF1470">
            <v>0.39</v>
          </cell>
          <cell r="AG1470">
            <v>11.4</v>
          </cell>
          <cell r="AH1470">
            <v>10.1</v>
          </cell>
          <cell r="AI1470">
            <v>6.88</v>
          </cell>
          <cell r="AJ1470">
            <v>28.4</v>
          </cell>
        </row>
        <row r="1471">
          <cell r="B1471" t="str">
            <v>C1370RasuEC10</v>
          </cell>
          <cell r="C1471" t="str">
            <v>De Schamphelaere et al. 2005</v>
          </cell>
          <cell r="D1471">
            <v>2005</v>
          </cell>
          <cell r="E1471" t="str">
            <v>Raphidocelis subcapitata</v>
          </cell>
          <cell r="F1471" t="str">
            <v xml:space="preserve">Raphidocelis </v>
          </cell>
          <cell r="G1471" t="str">
            <v>subcapitata</v>
          </cell>
          <cell r="H1471"/>
          <cell r="I1471" t="str">
            <v>algae</v>
          </cell>
          <cell r="J1471" t="str">
            <v>NR</v>
          </cell>
          <cell r="K1471" t="str">
            <v>growth</v>
          </cell>
          <cell r="L1471" t="str">
            <v>EC10</v>
          </cell>
          <cell r="M1471" t="str">
            <v>ZnCl2</v>
          </cell>
          <cell r="N1471" t="str">
            <v>Measured - start and end</v>
          </cell>
          <cell r="O1471" t="str">
            <v>static</v>
          </cell>
          <cell r="P1471" t="str">
            <v>Chronic</v>
          </cell>
          <cell r="Q1471" t="str">
            <v>72-hr</v>
          </cell>
          <cell r="R1471" t="str">
            <v>None</v>
          </cell>
          <cell r="S1471" t="str">
            <v>N-Brisy</v>
          </cell>
          <cell r="T1471" t="str">
            <v>MLR</v>
          </cell>
          <cell r="U1471">
            <v>23</v>
          </cell>
          <cell r="V1471">
            <v>6.26</v>
          </cell>
          <cell r="W1471" t="str">
            <v/>
          </cell>
          <cell r="X1471" t="str">
            <v/>
          </cell>
          <cell r="Y1471">
            <v>109</v>
          </cell>
          <cell r="Z1471" t="str">
            <v/>
          </cell>
          <cell r="AA1471">
            <v>2.48</v>
          </cell>
          <cell r="AB1471">
            <v>10</v>
          </cell>
          <cell r="AC1471">
            <v>6.82</v>
          </cell>
          <cell r="AD1471">
            <v>2.42</v>
          </cell>
          <cell r="AE1471">
            <v>4.2</v>
          </cell>
          <cell r="AF1471">
            <v>0.86</v>
          </cell>
          <cell r="AG1471">
            <v>7.62</v>
          </cell>
          <cell r="AH1471">
            <v>7.91</v>
          </cell>
          <cell r="AI1471">
            <v>5.23</v>
          </cell>
          <cell r="AJ1471">
            <v>26.8628</v>
          </cell>
        </row>
        <row r="1472">
          <cell r="B1472" t="str">
            <v>C1371RasuEC10</v>
          </cell>
          <cell r="C1472" t="str">
            <v>De Schamphelaere et al. 2005</v>
          </cell>
          <cell r="D1472">
            <v>2005</v>
          </cell>
          <cell r="E1472" t="str">
            <v>Raphidocelis subcapitata</v>
          </cell>
          <cell r="F1472" t="str">
            <v xml:space="preserve">Raphidocelis </v>
          </cell>
          <cell r="G1472" t="str">
            <v>subcapitata</v>
          </cell>
          <cell r="H1472"/>
          <cell r="I1472" t="str">
            <v>algae</v>
          </cell>
          <cell r="J1472" t="str">
            <v>NR</v>
          </cell>
          <cell r="K1472" t="str">
            <v>growth</v>
          </cell>
          <cell r="L1472" t="str">
            <v>EC10</v>
          </cell>
          <cell r="M1472" t="str">
            <v>ZnCl2</v>
          </cell>
          <cell r="N1472" t="str">
            <v>Measured - start and end</v>
          </cell>
          <cell r="O1472" t="str">
            <v>static</v>
          </cell>
          <cell r="P1472" t="str">
            <v>Chronic</v>
          </cell>
          <cell r="Q1472" t="str">
            <v>72-hr</v>
          </cell>
          <cell r="R1472" t="str">
            <v>None</v>
          </cell>
          <cell r="S1472" t="str">
            <v>N-Voyon</v>
          </cell>
          <cell r="T1472" t="str">
            <v>MLR</v>
          </cell>
          <cell r="U1472">
            <v>23</v>
          </cell>
          <cell r="V1472">
            <v>6.43</v>
          </cell>
          <cell r="W1472" t="str">
            <v/>
          </cell>
          <cell r="X1472" t="str">
            <v/>
          </cell>
          <cell r="Y1472">
            <v>78.5</v>
          </cell>
          <cell r="Z1472" t="str">
            <v/>
          </cell>
          <cell r="AA1472">
            <v>3.65</v>
          </cell>
          <cell r="AB1472">
            <v>10</v>
          </cell>
          <cell r="AC1472">
            <v>8.7200000000000006</v>
          </cell>
          <cell r="AD1472">
            <v>1.38</v>
          </cell>
          <cell r="AE1472">
            <v>18.399999999999999</v>
          </cell>
          <cell r="AF1472">
            <v>0.82</v>
          </cell>
          <cell r="AG1472">
            <v>14.5</v>
          </cell>
          <cell r="AH1472">
            <v>21.8</v>
          </cell>
          <cell r="AI1472">
            <v>13.9</v>
          </cell>
          <cell r="AJ1472">
            <v>27.489100000000001</v>
          </cell>
        </row>
        <row r="1473">
          <cell r="B1473" t="str">
            <v>C1372RasuEC10</v>
          </cell>
          <cell r="C1473" t="str">
            <v>De Schamphelaere et al. 2005</v>
          </cell>
          <cell r="D1473">
            <v>2005</v>
          </cell>
          <cell r="E1473" t="str">
            <v>Raphidocelis subcapitata</v>
          </cell>
          <cell r="F1473" t="str">
            <v xml:space="preserve">Raphidocelis </v>
          </cell>
          <cell r="G1473" t="str">
            <v>subcapitata</v>
          </cell>
          <cell r="H1473"/>
          <cell r="I1473" t="str">
            <v>algae</v>
          </cell>
          <cell r="J1473" t="str">
            <v>NR</v>
          </cell>
          <cell r="K1473" t="str">
            <v>growth</v>
          </cell>
          <cell r="L1473" t="str">
            <v>EC10</v>
          </cell>
          <cell r="M1473" t="str">
            <v>ZnCl2</v>
          </cell>
          <cell r="N1473" t="str">
            <v>Measured - start and end</v>
          </cell>
          <cell r="O1473" t="str">
            <v>static</v>
          </cell>
          <cell r="P1473" t="str">
            <v>Chronic</v>
          </cell>
          <cell r="Q1473" t="str">
            <v>72-hr</v>
          </cell>
          <cell r="R1473" t="str">
            <v>None</v>
          </cell>
          <cell r="S1473" t="str">
            <v>N-Markermeer</v>
          </cell>
          <cell r="T1473" t="str">
            <v>MLR</v>
          </cell>
          <cell r="U1473">
            <v>23</v>
          </cell>
          <cell r="V1473">
            <v>8.01</v>
          </cell>
          <cell r="W1473" t="str">
            <v/>
          </cell>
          <cell r="X1473" t="str">
            <v/>
          </cell>
          <cell r="Y1473">
            <v>27.3</v>
          </cell>
          <cell r="Z1473" t="str">
            <v/>
          </cell>
          <cell r="AA1473">
            <v>5.89</v>
          </cell>
          <cell r="AB1473">
            <v>10</v>
          </cell>
          <cell r="AC1473">
            <v>65.400000000000006</v>
          </cell>
          <cell r="AD1473">
            <v>18.399999999999999</v>
          </cell>
          <cell r="AE1473">
            <v>116</v>
          </cell>
          <cell r="AF1473">
            <v>1.03</v>
          </cell>
          <cell r="AG1473">
            <v>145</v>
          </cell>
          <cell r="AH1473">
            <v>187</v>
          </cell>
          <cell r="AI1473">
            <v>94.1</v>
          </cell>
          <cell r="AJ1473">
            <v>239.07499999999999</v>
          </cell>
        </row>
        <row r="1474">
          <cell r="B1474" t="str">
            <v>C1373RasuEC10</v>
          </cell>
          <cell r="C1474" t="str">
            <v>De Schamphelaere et al. 2005</v>
          </cell>
          <cell r="D1474">
            <v>2005</v>
          </cell>
          <cell r="E1474" t="str">
            <v>Raphidocelis subcapitata</v>
          </cell>
          <cell r="F1474" t="str">
            <v xml:space="preserve">Raphidocelis </v>
          </cell>
          <cell r="G1474" t="str">
            <v>subcapitata</v>
          </cell>
          <cell r="H1474"/>
          <cell r="I1474" t="str">
            <v>algae</v>
          </cell>
          <cell r="J1474" t="str">
            <v>NR</v>
          </cell>
          <cell r="K1474" t="str">
            <v>growth</v>
          </cell>
          <cell r="L1474" t="str">
            <v>EC10</v>
          </cell>
          <cell r="M1474" t="str">
            <v>ZnCl2</v>
          </cell>
          <cell r="N1474" t="str">
            <v>Measured - start and end</v>
          </cell>
          <cell r="O1474" t="str">
            <v>static</v>
          </cell>
          <cell r="P1474" t="str">
            <v>Chronic</v>
          </cell>
          <cell r="Q1474" t="str">
            <v>72-hr</v>
          </cell>
          <cell r="R1474" t="str">
            <v>None</v>
          </cell>
          <cell r="S1474" t="str">
            <v>N-Ankeveen RO</v>
          </cell>
          <cell r="T1474" t="str">
            <v>MLR</v>
          </cell>
          <cell r="U1474">
            <v>23</v>
          </cell>
          <cell r="V1474">
            <v>7.42</v>
          </cell>
          <cell r="W1474" t="str">
            <v/>
          </cell>
          <cell r="X1474" t="str">
            <v/>
          </cell>
          <cell r="Y1474">
            <v>136</v>
          </cell>
          <cell r="Z1474" t="str">
            <v/>
          </cell>
          <cell r="AA1474">
            <v>22.3</v>
          </cell>
          <cell r="AB1474">
            <v>10</v>
          </cell>
          <cell r="AC1474">
            <v>43.4</v>
          </cell>
          <cell r="AD1474">
            <v>8.74</v>
          </cell>
          <cell r="AE1474">
            <v>86.4</v>
          </cell>
          <cell r="AF1474">
            <v>0.66</v>
          </cell>
          <cell r="AG1474">
            <v>51.1</v>
          </cell>
          <cell r="AH1474">
            <v>86.3</v>
          </cell>
          <cell r="AI1474">
            <v>98.7</v>
          </cell>
          <cell r="AJ1474">
            <v>144.19640000000001</v>
          </cell>
        </row>
        <row r="1475">
          <cell r="B1475" t="str">
            <v>C2491RasuEC20</v>
          </cell>
          <cell r="C1475" t="str">
            <v>De Schamphelaere et al. 2005</v>
          </cell>
          <cell r="D1475">
            <v>2005</v>
          </cell>
          <cell r="E1475" t="str">
            <v>Raphidocelis subcapitata</v>
          </cell>
          <cell r="F1475" t="str">
            <v xml:space="preserve">Raphidocelis </v>
          </cell>
          <cell r="G1475" t="str">
            <v>subcapitata</v>
          </cell>
          <cell r="H1475"/>
          <cell r="I1475" t="str">
            <v>algae</v>
          </cell>
          <cell r="J1475" t="str">
            <v>NR</v>
          </cell>
          <cell r="K1475" t="str">
            <v>growth</v>
          </cell>
          <cell r="L1475" t="str">
            <v>EC20</v>
          </cell>
          <cell r="M1475" t="str">
            <v>ZnCl2</v>
          </cell>
          <cell r="N1475" t="str">
            <v>Measured - start and end</v>
          </cell>
          <cell r="O1475" t="str">
            <v>static</v>
          </cell>
          <cell r="P1475" t="str">
            <v>Chronic</v>
          </cell>
          <cell r="Q1475" t="str">
            <v>72-hr</v>
          </cell>
          <cell r="R1475" t="str">
            <v>None</v>
          </cell>
          <cell r="S1475" t="str">
            <v>N-Bihain RO</v>
          </cell>
          <cell r="T1475" t="str">
            <v>MLR</v>
          </cell>
          <cell r="U1475">
            <v>23</v>
          </cell>
          <cell r="V1475">
            <v>5.7</v>
          </cell>
          <cell r="W1475" t="str">
            <v/>
          </cell>
          <cell r="X1475" t="str">
            <v/>
          </cell>
          <cell r="Y1475">
            <v>804.31627453102249</v>
          </cell>
          <cell r="Z1475" t="str">
            <v/>
          </cell>
          <cell r="AA1475">
            <v>6.27</v>
          </cell>
          <cell r="AB1475">
            <v>10</v>
          </cell>
          <cell r="AC1475">
            <v>3.74</v>
          </cell>
          <cell r="AD1475">
            <v>1.71</v>
          </cell>
          <cell r="AE1475">
            <v>7.5</v>
          </cell>
          <cell r="AF1475">
            <v>0.51</v>
          </cell>
          <cell r="AG1475">
            <v>7.55</v>
          </cell>
          <cell r="AH1475">
            <v>10.199999999999999</v>
          </cell>
          <cell r="AI1475">
            <v>2.2400000000000002</v>
          </cell>
          <cell r="AJ1475">
            <v>16.2395</v>
          </cell>
        </row>
        <row r="1476">
          <cell r="B1476" t="str">
            <v>C2492RasuEC20</v>
          </cell>
          <cell r="C1476" t="str">
            <v>De Schamphelaere et al. 2005</v>
          </cell>
          <cell r="D1476">
            <v>2005</v>
          </cell>
          <cell r="E1476" t="str">
            <v>Raphidocelis subcapitata</v>
          </cell>
          <cell r="F1476" t="str">
            <v xml:space="preserve">Raphidocelis </v>
          </cell>
          <cell r="G1476" t="str">
            <v>subcapitata</v>
          </cell>
          <cell r="H1476"/>
          <cell r="I1476" t="str">
            <v>algae</v>
          </cell>
          <cell r="J1476" t="str">
            <v>NR</v>
          </cell>
          <cell r="K1476" t="str">
            <v>growth</v>
          </cell>
          <cell r="L1476" t="str">
            <v>EC20</v>
          </cell>
          <cell r="M1476" t="str">
            <v>ZnCl2</v>
          </cell>
          <cell r="N1476" t="str">
            <v>Measured - start and end</v>
          </cell>
          <cell r="O1476" t="str">
            <v>static</v>
          </cell>
          <cell r="P1476" t="str">
            <v>Chronic</v>
          </cell>
          <cell r="Q1476" t="str">
            <v>72-hr</v>
          </cell>
          <cell r="R1476" t="str">
            <v>None</v>
          </cell>
          <cell r="S1476" t="str">
            <v>N-Bihain</v>
          </cell>
          <cell r="T1476" t="str">
            <v>MLR</v>
          </cell>
          <cell r="U1476">
            <v>23</v>
          </cell>
          <cell r="V1476">
            <v>5.7</v>
          </cell>
          <cell r="W1476" t="str">
            <v/>
          </cell>
          <cell r="X1476" t="str">
            <v/>
          </cell>
          <cell r="Y1476">
            <v>645.07391092367357</v>
          </cell>
          <cell r="Z1476" t="str">
            <v/>
          </cell>
          <cell r="AA1476">
            <v>6.28</v>
          </cell>
          <cell r="AB1476">
            <v>10</v>
          </cell>
          <cell r="AC1476">
            <v>3.45</v>
          </cell>
          <cell r="AD1476">
            <v>1.36</v>
          </cell>
          <cell r="AE1476">
            <v>3.84</v>
          </cell>
          <cell r="AF1476">
            <v>0.62</v>
          </cell>
          <cell r="AG1476">
            <v>4.8600000000000003</v>
          </cell>
          <cell r="AH1476">
            <v>8.7100000000000009</v>
          </cell>
          <cell r="AI1476">
            <v>2.62</v>
          </cell>
          <cell r="AJ1476">
            <v>14.5047</v>
          </cell>
        </row>
        <row r="1477">
          <cell r="B1477" t="str">
            <v>C2493RasuEC20</v>
          </cell>
          <cell r="C1477" t="str">
            <v>De Schamphelaere et al. 2005</v>
          </cell>
          <cell r="D1477">
            <v>2005</v>
          </cell>
          <cell r="E1477" t="str">
            <v>Raphidocelis subcapitata</v>
          </cell>
          <cell r="F1477" t="str">
            <v xml:space="preserve">Raphidocelis </v>
          </cell>
          <cell r="G1477" t="str">
            <v>subcapitata</v>
          </cell>
          <cell r="H1477"/>
          <cell r="I1477" t="str">
            <v>algae</v>
          </cell>
          <cell r="J1477" t="str">
            <v>NR</v>
          </cell>
          <cell r="K1477" t="str">
            <v>growth</v>
          </cell>
          <cell r="L1477" t="str">
            <v>EC20</v>
          </cell>
          <cell r="M1477" t="str">
            <v>ZnCl2</v>
          </cell>
          <cell r="N1477" t="str">
            <v>Measured - start and end</v>
          </cell>
          <cell r="O1477" t="str">
            <v>static</v>
          </cell>
          <cell r="P1477" t="str">
            <v>Chronic</v>
          </cell>
          <cell r="Q1477" t="str">
            <v>72-hr</v>
          </cell>
          <cell r="R1477" t="str">
            <v>None</v>
          </cell>
          <cell r="S1477" t="str">
            <v>N-Ossenkolk-RO</v>
          </cell>
          <cell r="T1477" t="str">
            <v>MLR</v>
          </cell>
          <cell r="U1477">
            <v>23</v>
          </cell>
          <cell r="V1477">
            <v>5.75</v>
          </cell>
          <cell r="W1477" t="str">
            <v/>
          </cell>
          <cell r="X1477" t="str">
            <v/>
          </cell>
          <cell r="Y1477">
            <v>287.49511212628056</v>
          </cell>
          <cell r="Z1477" t="str">
            <v/>
          </cell>
          <cell r="AA1477">
            <v>6.7</v>
          </cell>
          <cell r="AB1477">
            <v>10</v>
          </cell>
          <cell r="AC1477">
            <v>1.51</v>
          </cell>
          <cell r="AD1477">
            <v>0.79</v>
          </cell>
          <cell r="AE1477">
            <v>4.42</v>
          </cell>
          <cell r="AF1477">
            <v>0.59</v>
          </cell>
          <cell r="AG1477">
            <v>17.5</v>
          </cell>
          <cell r="AH1477">
            <v>33.700000000000003</v>
          </cell>
          <cell r="AI1477">
            <v>2.48</v>
          </cell>
          <cell r="AJ1477">
            <v>7.0399000000000003</v>
          </cell>
        </row>
        <row r="1478">
          <cell r="B1478" t="str">
            <v>C2494RasuEC20</v>
          </cell>
          <cell r="C1478" t="str">
            <v>De Schamphelaere et al. 2005</v>
          </cell>
          <cell r="D1478">
            <v>2005</v>
          </cell>
          <cell r="E1478" t="str">
            <v>Raphidocelis subcapitata</v>
          </cell>
          <cell r="F1478" t="str">
            <v xml:space="preserve">Raphidocelis </v>
          </cell>
          <cell r="G1478" t="str">
            <v>subcapitata</v>
          </cell>
          <cell r="H1478"/>
          <cell r="I1478" t="str">
            <v>algae</v>
          </cell>
          <cell r="J1478" t="str">
            <v>NR</v>
          </cell>
          <cell r="K1478" t="str">
            <v>growth</v>
          </cell>
          <cell r="L1478" t="str">
            <v>EC20</v>
          </cell>
          <cell r="M1478" t="str">
            <v>ZnCl2</v>
          </cell>
          <cell r="N1478" t="str">
            <v>Measured - start and end</v>
          </cell>
          <cell r="O1478" t="str">
            <v>static</v>
          </cell>
          <cell r="P1478" t="str">
            <v>Chronic</v>
          </cell>
          <cell r="Q1478" t="str">
            <v>72-hr</v>
          </cell>
          <cell r="R1478" t="str">
            <v>None</v>
          </cell>
          <cell r="S1478" t="str">
            <v>N-Brisy</v>
          </cell>
          <cell r="T1478" t="str">
            <v>MLR</v>
          </cell>
          <cell r="U1478">
            <v>23</v>
          </cell>
          <cell r="V1478">
            <v>6.26</v>
          </cell>
          <cell r="W1478" t="str">
            <v/>
          </cell>
          <cell r="X1478" t="str">
            <v/>
          </cell>
          <cell r="Y1478">
            <v>167.12176880410976</v>
          </cell>
          <cell r="Z1478" t="str">
            <v/>
          </cell>
          <cell r="AA1478">
            <v>2.48</v>
          </cell>
          <cell r="AB1478">
            <v>10</v>
          </cell>
          <cell r="AC1478">
            <v>6.82</v>
          </cell>
          <cell r="AD1478">
            <v>2.42</v>
          </cell>
          <cell r="AE1478">
            <v>4.2</v>
          </cell>
          <cell r="AF1478">
            <v>0.86</v>
          </cell>
          <cell r="AG1478">
            <v>7.62</v>
          </cell>
          <cell r="AH1478">
            <v>7.91</v>
          </cell>
          <cell r="AI1478">
            <v>5.23</v>
          </cell>
          <cell r="AJ1478">
            <v>26.8628</v>
          </cell>
        </row>
        <row r="1479">
          <cell r="B1479" t="str">
            <v>C2495RasuEC20</v>
          </cell>
          <cell r="C1479" t="str">
            <v>De Schamphelaere et al. 2005</v>
          </cell>
          <cell r="D1479">
            <v>2005</v>
          </cell>
          <cell r="E1479" t="str">
            <v>Raphidocelis subcapitata</v>
          </cell>
          <cell r="F1479" t="str">
            <v xml:space="preserve">Raphidocelis </v>
          </cell>
          <cell r="G1479" t="str">
            <v>subcapitata</v>
          </cell>
          <cell r="H1479"/>
          <cell r="I1479" t="str">
            <v>algae</v>
          </cell>
          <cell r="J1479" t="str">
            <v>NR</v>
          </cell>
          <cell r="K1479" t="str">
            <v>growth</v>
          </cell>
          <cell r="L1479" t="str">
            <v>EC20</v>
          </cell>
          <cell r="M1479" t="str">
            <v>ZnCl2</v>
          </cell>
          <cell r="N1479" t="str">
            <v>Measured - start and end</v>
          </cell>
          <cell r="O1479" t="str">
            <v>static</v>
          </cell>
          <cell r="P1479" t="str">
            <v>Chronic</v>
          </cell>
          <cell r="Q1479" t="str">
            <v>72-hr</v>
          </cell>
          <cell r="R1479" t="str">
            <v>None</v>
          </cell>
          <cell r="S1479" t="str">
            <v>N-Voyon-RO</v>
          </cell>
          <cell r="T1479" t="str">
            <v>MLR</v>
          </cell>
          <cell r="U1479">
            <v>23</v>
          </cell>
          <cell r="V1479">
            <v>6.43</v>
          </cell>
          <cell r="W1479" t="str">
            <v/>
          </cell>
          <cell r="X1479" t="str">
            <v/>
          </cell>
          <cell r="Y1479">
            <v>119.66100740038364</v>
          </cell>
          <cell r="Z1479" t="str">
            <v/>
          </cell>
          <cell r="AA1479">
            <v>3.65</v>
          </cell>
          <cell r="AB1479">
            <v>10</v>
          </cell>
          <cell r="AC1479">
            <v>8.7200000000000006</v>
          </cell>
          <cell r="AD1479">
            <v>1.38</v>
          </cell>
          <cell r="AE1479">
            <v>18.399999999999999</v>
          </cell>
          <cell r="AF1479">
            <v>0.82</v>
          </cell>
          <cell r="AG1479">
            <v>14.5</v>
          </cell>
          <cell r="AH1479">
            <v>21.8</v>
          </cell>
          <cell r="AI1479">
            <v>13.9</v>
          </cell>
          <cell r="AJ1479">
            <v>27.489100000000001</v>
          </cell>
        </row>
        <row r="1480">
          <cell r="B1480" t="str">
            <v>C2496RasuEC20</v>
          </cell>
          <cell r="C1480" t="str">
            <v>De Schamphelaere et al. 2005</v>
          </cell>
          <cell r="D1480">
            <v>2005</v>
          </cell>
          <cell r="E1480" t="str">
            <v>Raphidocelis subcapitata</v>
          </cell>
          <cell r="F1480" t="str">
            <v xml:space="preserve">Raphidocelis </v>
          </cell>
          <cell r="G1480" t="str">
            <v>subcapitata</v>
          </cell>
          <cell r="H1480"/>
          <cell r="I1480" t="str">
            <v>algae</v>
          </cell>
          <cell r="J1480" t="str">
            <v>NR</v>
          </cell>
          <cell r="K1480" t="str">
            <v>growth</v>
          </cell>
          <cell r="L1480" t="str">
            <v>EC20</v>
          </cell>
          <cell r="M1480" t="str">
            <v>ZnCl2</v>
          </cell>
          <cell r="N1480" t="str">
            <v>Measured - start and end</v>
          </cell>
          <cell r="O1480" t="str">
            <v>static</v>
          </cell>
          <cell r="P1480" t="str">
            <v>Chronic</v>
          </cell>
          <cell r="Q1480" t="str">
            <v>72-hr</v>
          </cell>
          <cell r="R1480" t="str">
            <v>None</v>
          </cell>
          <cell r="S1480" t="str">
            <v>N-Markermeer-RO</v>
          </cell>
          <cell r="T1480" t="str">
            <v>MLR</v>
          </cell>
          <cell r="U1480">
            <v>23</v>
          </cell>
          <cell r="V1480">
            <v>8.01</v>
          </cell>
          <cell r="W1480" t="str">
            <v/>
          </cell>
          <cell r="X1480" t="str">
            <v/>
          </cell>
          <cell r="Y1480">
            <v>45.039947931044829</v>
          </cell>
          <cell r="Z1480" t="str">
            <v/>
          </cell>
          <cell r="AA1480">
            <v>5.89</v>
          </cell>
          <cell r="AB1480">
            <v>10</v>
          </cell>
          <cell r="AC1480">
            <v>65.400000000000006</v>
          </cell>
          <cell r="AD1480">
            <v>18.399999999999999</v>
          </cell>
          <cell r="AE1480">
            <v>116</v>
          </cell>
          <cell r="AF1480">
            <v>1.03</v>
          </cell>
          <cell r="AG1480">
            <v>145</v>
          </cell>
          <cell r="AH1480">
            <v>187</v>
          </cell>
          <cell r="AI1480">
            <v>94.1</v>
          </cell>
          <cell r="AJ1480">
            <v>239.07499999999999</v>
          </cell>
        </row>
        <row r="1481">
          <cell r="B1481" t="str">
            <v>C2497RasuEC20</v>
          </cell>
          <cell r="C1481" t="str">
            <v>De Schamphelaere et al. 2005</v>
          </cell>
          <cell r="D1481">
            <v>2005</v>
          </cell>
          <cell r="E1481" t="str">
            <v>Raphidocelis subcapitata</v>
          </cell>
          <cell r="F1481" t="str">
            <v xml:space="preserve">Raphidocelis </v>
          </cell>
          <cell r="G1481" t="str">
            <v>subcapitata</v>
          </cell>
          <cell r="H1481"/>
          <cell r="I1481" t="str">
            <v>algae</v>
          </cell>
          <cell r="J1481" t="str">
            <v>NR</v>
          </cell>
          <cell r="K1481" t="str">
            <v>growth</v>
          </cell>
          <cell r="L1481" t="str">
            <v>EC20</v>
          </cell>
          <cell r="M1481" t="str">
            <v>ZnCl2</v>
          </cell>
          <cell r="N1481" t="str">
            <v>Measured - start and end</v>
          </cell>
          <cell r="O1481" t="str">
            <v>static</v>
          </cell>
          <cell r="P1481" t="str">
            <v>Chronic</v>
          </cell>
          <cell r="Q1481" t="str">
            <v>72-hr</v>
          </cell>
          <cell r="R1481" t="str">
            <v>None</v>
          </cell>
          <cell r="S1481" t="str">
            <v>N-Ankeveen RO</v>
          </cell>
          <cell r="T1481" t="str">
            <v>MLR</v>
          </cell>
          <cell r="U1481">
            <v>23</v>
          </cell>
          <cell r="V1481">
            <v>7.42</v>
          </cell>
          <cell r="W1481" t="str">
            <v/>
          </cell>
          <cell r="X1481" t="str">
            <v/>
          </cell>
          <cell r="Y1481">
            <v>268.74198092432636</v>
          </cell>
          <cell r="Z1481" t="str">
            <v/>
          </cell>
          <cell r="AA1481">
            <v>22.3</v>
          </cell>
          <cell r="AB1481">
            <v>10</v>
          </cell>
          <cell r="AC1481">
            <v>43.4</v>
          </cell>
          <cell r="AD1481">
            <v>8.74</v>
          </cell>
          <cell r="AE1481">
            <v>86.4</v>
          </cell>
          <cell r="AF1481">
            <v>0.66</v>
          </cell>
          <cell r="AG1481">
            <v>51.1</v>
          </cell>
          <cell r="AH1481">
            <v>86.3</v>
          </cell>
          <cell r="AI1481">
            <v>98.7</v>
          </cell>
          <cell r="AJ1481">
            <v>144.19640000000001</v>
          </cell>
        </row>
        <row r="1482">
          <cell r="B1482" t="str">
            <v>C1374OnmyEC10</v>
          </cell>
          <cell r="C1482" t="str">
            <v>De Schamphelaere et al. 2005</v>
          </cell>
          <cell r="D1482">
            <v>2005</v>
          </cell>
          <cell r="E1482" t="str">
            <v>Oncorhynchus mykiss</v>
          </cell>
          <cell r="F1482" t="str">
            <v xml:space="preserve">Oncorhynchus </v>
          </cell>
          <cell r="G1482" t="str">
            <v>mykiss</v>
          </cell>
          <cell r="H1482"/>
          <cell r="I1482" t="str">
            <v>fish</v>
          </cell>
          <cell r="J1482" t="str">
            <v>juveniles</v>
          </cell>
          <cell r="K1482" t="str">
            <v>survival</v>
          </cell>
          <cell r="L1482" t="str">
            <v>EC10</v>
          </cell>
          <cell r="M1482" t="str">
            <v>Not indicated</v>
          </cell>
          <cell r="N1482"/>
          <cell r="O1482" t="str">
            <v>flow through</v>
          </cell>
          <cell r="P1482" t="str">
            <v>Chronic</v>
          </cell>
          <cell r="Q1482" t="str">
            <v>30-d</v>
          </cell>
          <cell r="R1482" t="str">
            <v>4% of fish wet weight/d (commercial fish food)</v>
          </cell>
          <cell r="S1482" t="str">
            <v>N-Ankeveen</v>
          </cell>
          <cell r="T1482" t="str">
            <v>MLR</v>
          </cell>
          <cell r="U1482">
            <v>15</v>
          </cell>
          <cell r="V1482">
            <v>7.76</v>
          </cell>
          <cell r="W1482" t="str">
            <v/>
          </cell>
          <cell r="X1482" t="str">
            <v/>
          </cell>
          <cell r="Y1482">
            <v>902</v>
          </cell>
          <cell r="Z1482" t="str">
            <v/>
          </cell>
          <cell r="AA1482">
            <v>22.9</v>
          </cell>
          <cell r="AB1482">
            <v>10</v>
          </cell>
          <cell r="AC1482">
            <v>32</v>
          </cell>
          <cell r="AD1482">
            <v>5.77</v>
          </cell>
          <cell r="AE1482">
            <v>34.200000000000003</v>
          </cell>
          <cell r="AF1482">
            <v>0.74</v>
          </cell>
          <cell r="AG1482">
            <v>56.3</v>
          </cell>
          <cell r="AH1482">
            <v>93.4</v>
          </cell>
          <cell r="AI1482">
            <v>49.1</v>
          </cell>
          <cell r="AJ1482">
            <v>103.7884</v>
          </cell>
        </row>
        <row r="1483">
          <cell r="B1483" t="str">
            <v>C1375OnmyEC10</v>
          </cell>
          <cell r="C1483" t="str">
            <v>De Schamphelaere et al. 2005</v>
          </cell>
          <cell r="D1483">
            <v>2005</v>
          </cell>
          <cell r="E1483" t="str">
            <v>Oncorhynchus mykiss</v>
          </cell>
          <cell r="F1483" t="str">
            <v xml:space="preserve">Oncorhynchus </v>
          </cell>
          <cell r="G1483" t="str">
            <v>mykiss</v>
          </cell>
          <cell r="H1483"/>
          <cell r="I1483" t="str">
            <v>fish</v>
          </cell>
          <cell r="J1483" t="str">
            <v>juveniles</v>
          </cell>
          <cell r="K1483" t="str">
            <v>survival</v>
          </cell>
          <cell r="L1483" t="str">
            <v>EC10</v>
          </cell>
          <cell r="M1483" t="str">
            <v>Not indicated</v>
          </cell>
          <cell r="N1483"/>
          <cell r="O1483" t="str">
            <v>flow through</v>
          </cell>
          <cell r="P1483" t="str">
            <v>Chronic</v>
          </cell>
          <cell r="Q1483" t="str">
            <v>30-d</v>
          </cell>
          <cell r="R1483" t="str">
            <v>4% of fish wet weight/d (commercial fish food)</v>
          </cell>
          <cell r="S1483" t="str">
            <v>N-Markermeer</v>
          </cell>
          <cell r="T1483" t="str">
            <v>MLR</v>
          </cell>
          <cell r="U1483">
            <v>15</v>
          </cell>
          <cell r="V1483">
            <v>8.1300000000000008</v>
          </cell>
          <cell r="W1483" t="str">
            <v/>
          </cell>
          <cell r="X1483" t="str">
            <v/>
          </cell>
          <cell r="Y1483">
            <v>578</v>
          </cell>
          <cell r="Z1483" t="str">
            <v/>
          </cell>
          <cell r="AA1483">
            <v>6.22</v>
          </cell>
          <cell r="AB1483">
            <v>10</v>
          </cell>
          <cell r="AC1483">
            <v>49</v>
          </cell>
          <cell r="AD1483">
            <v>13.1</v>
          </cell>
          <cell r="AE1483">
            <v>100</v>
          </cell>
          <cell r="AF1483">
            <v>0.89</v>
          </cell>
          <cell r="AG1483">
            <v>153</v>
          </cell>
          <cell r="AH1483">
            <v>158</v>
          </cell>
          <cell r="AI1483">
            <v>68.5</v>
          </cell>
          <cell r="AJ1483">
            <v>176.2988</v>
          </cell>
        </row>
        <row r="1484">
          <cell r="B1484" t="str">
            <v>C1376OnmyEC10</v>
          </cell>
          <cell r="C1484" t="str">
            <v>De Schamphelaere et al. 2005</v>
          </cell>
          <cell r="D1484">
            <v>2005</v>
          </cell>
          <cell r="E1484" t="str">
            <v>Oncorhynchus mykiss</v>
          </cell>
          <cell r="F1484" t="str">
            <v xml:space="preserve">Oncorhynchus </v>
          </cell>
          <cell r="G1484" t="str">
            <v>mykiss</v>
          </cell>
          <cell r="H1484"/>
          <cell r="I1484" t="str">
            <v>fish</v>
          </cell>
          <cell r="J1484" t="str">
            <v>juveniles</v>
          </cell>
          <cell r="K1484" t="str">
            <v>survival</v>
          </cell>
          <cell r="L1484" t="str">
            <v>EC10</v>
          </cell>
          <cell r="M1484" t="str">
            <v>Not indicated</v>
          </cell>
          <cell r="N1484"/>
          <cell r="O1484" t="str">
            <v>flow through</v>
          </cell>
          <cell r="P1484" t="str">
            <v>Chronic</v>
          </cell>
          <cell r="Q1484" t="str">
            <v>30-d</v>
          </cell>
          <cell r="R1484" t="str">
            <v>4% of fish wet weight/d (commercial fish food)</v>
          </cell>
          <cell r="S1484" t="str">
            <v>N-Voyon</v>
          </cell>
          <cell r="T1484" t="str">
            <v>MLR</v>
          </cell>
          <cell r="U1484">
            <v>15</v>
          </cell>
          <cell r="V1484">
            <v>6.8</v>
          </cell>
          <cell r="W1484" t="str">
            <v/>
          </cell>
          <cell r="X1484" t="str">
            <v/>
          </cell>
          <cell r="Y1484">
            <v>185</v>
          </cell>
          <cell r="Z1484" t="str">
            <v/>
          </cell>
          <cell r="AA1484">
            <v>3.92</v>
          </cell>
          <cell r="AB1484">
            <v>10</v>
          </cell>
          <cell r="AC1484">
            <v>9.5399999999999991</v>
          </cell>
          <cell r="AD1484">
            <v>1.06</v>
          </cell>
          <cell r="AE1484">
            <v>16.7</v>
          </cell>
          <cell r="AF1484">
            <v>0.87</v>
          </cell>
          <cell r="AG1484">
            <v>14.1</v>
          </cell>
          <cell r="AH1484">
            <v>22.8</v>
          </cell>
          <cell r="AI1484">
            <v>17.100000000000001</v>
          </cell>
          <cell r="AJ1484">
            <v>28.251300000000001</v>
          </cell>
        </row>
        <row r="1485">
          <cell r="B1485" t="str">
            <v>C1377OnmyEC10</v>
          </cell>
          <cell r="C1485" t="str">
            <v>De Schamphelaere et al. 2005</v>
          </cell>
          <cell r="D1485">
            <v>2005</v>
          </cell>
          <cell r="E1485" t="str">
            <v>Oncorhynchus mykiss</v>
          </cell>
          <cell r="F1485" t="str">
            <v xml:space="preserve">Oncorhynchus </v>
          </cell>
          <cell r="G1485" t="str">
            <v>mykiss</v>
          </cell>
          <cell r="H1485"/>
          <cell r="I1485" t="str">
            <v>fish</v>
          </cell>
          <cell r="J1485" t="str">
            <v>juveniles</v>
          </cell>
          <cell r="K1485" t="str">
            <v>survival</v>
          </cell>
          <cell r="L1485" t="str">
            <v>EC10</v>
          </cell>
          <cell r="M1485" t="str">
            <v>Not indicated</v>
          </cell>
          <cell r="N1485"/>
          <cell r="O1485" t="str">
            <v>flow through</v>
          </cell>
          <cell r="P1485" t="str">
            <v>Chronic</v>
          </cell>
          <cell r="Q1485" t="str">
            <v>30-d</v>
          </cell>
          <cell r="R1485" t="str">
            <v>4% of fish wet weight/d (commercial fish food)</v>
          </cell>
          <cell r="S1485" t="str">
            <v>N-Bihain</v>
          </cell>
          <cell r="T1485" t="str">
            <v>MLR</v>
          </cell>
          <cell r="U1485">
            <v>15</v>
          </cell>
          <cell r="V1485">
            <v>6.15</v>
          </cell>
          <cell r="W1485" t="str">
            <v/>
          </cell>
          <cell r="X1485" t="str">
            <v/>
          </cell>
          <cell r="Y1485">
            <v>259</v>
          </cell>
          <cell r="Z1485" t="str">
            <v/>
          </cell>
          <cell r="AA1485">
            <v>4.25</v>
          </cell>
          <cell r="AB1485">
            <v>10</v>
          </cell>
          <cell r="AC1485">
            <v>7.09</v>
          </cell>
          <cell r="AD1485">
            <v>1.38</v>
          </cell>
          <cell r="AE1485">
            <v>5.59</v>
          </cell>
          <cell r="AF1485">
            <v>0.26</v>
          </cell>
          <cell r="AG1485">
            <v>7.84</v>
          </cell>
          <cell r="AH1485">
            <v>10.8</v>
          </cell>
          <cell r="AI1485">
            <v>1.7</v>
          </cell>
          <cell r="AJ1485">
            <v>23.4939</v>
          </cell>
        </row>
        <row r="1486">
          <cell r="B1486" t="str">
            <v>C1378OnmyEC10</v>
          </cell>
          <cell r="C1486" t="str">
            <v>De Schamphelaere et al. 2005</v>
          </cell>
          <cell r="D1486">
            <v>2005</v>
          </cell>
          <cell r="E1486" t="str">
            <v>Oncorhynchus mykiss</v>
          </cell>
          <cell r="F1486" t="str">
            <v xml:space="preserve">Oncorhynchus </v>
          </cell>
          <cell r="G1486" t="str">
            <v>mykiss</v>
          </cell>
          <cell r="H1486"/>
          <cell r="I1486" t="str">
            <v>fish</v>
          </cell>
          <cell r="J1486" t="str">
            <v>juveniles</v>
          </cell>
          <cell r="K1486" t="str">
            <v>survival</v>
          </cell>
          <cell r="L1486" t="str">
            <v>EC10</v>
          </cell>
          <cell r="M1486" t="str">
            <v>Not indicated</v>
          </cell>
          <cell r="N1486"/>
          <cell r="O1486" t="str">
            <v>flow through</v>
          </cell>
          <cell r="P1486" t="str">
            <v>Chronic</v>
          </cell>
          <cell r="Q1486" t="str">
            <v>30-d</v>
          </cell>
          <cell r="R1486" t="str">
            <v>4% of fish wet weight/d (commercial fish food)</v>
          </cell>
          <cell r="S1486" t="str">
            <v>N-Brisy</v>
          </cell>
          <cell r="T1486" t="str">
            <v>MLR</v>
          </cell>
          <cell r="U1486">
            <v>15</v>
          </cell>
          <cell r="V1486">
            <v>7.08</v>
          </cell>
          <cell r="W1486" t="str">
            <v/>
          </cell>
          <cell r="X1486" t="str">
            <v/>
          </cell>
          <cell r="Y1486">
            <v>219</v>
          </cell>
          <cell r="Z1486" t="str">
            <v/>
          </cell>
          <cell r="AA1486">
            <v>2.84</v>
          </cell>
          <cell r="AB1486">
            <v>10</v>
          </cell>
          <cell r="AC1486">
            <v>8.0500000000000007</v>
          </cell>
          <cell r="AD1486">
            <v>2.77</v>
          </cell>
          <cell r="AE1486">
            <v>5.9</v>
          </cell>
          <cell r="AF1486">
            <v>0.48</v>
          </cell>
          <cell r="AG1486">
            <v>13.5</v>
          </cell>
          <cell r="AH1486">
            <v>10.4</v>
          </cell>
          <cell r="AI1486">
            <v>14.3</v>
          </cell>
          <cell r="AJ1486">
            <v>31.7561</v>
          </cell>
        </row>
        <row r="1487">
          <cell r="B1487" t="str">
            <v>C2498OnmyEC20</v>
          </cell>
          <cell r="C1487" t="str">
            <v>De Schamphelaere et al. 2005</v>
          </cell>
          <cell r="D1487">
            <v>2005</v>
          </cell>
          <cell r="E1487" t="str">
            <v>Oncorhynchus mykiss</v>
          </cell>
          <cell r="F1487" t="str">
            <v xml:space="preserve">Oncorhynchus </v>
          </cell>
          <cell r="G1487" t="str">
            <v>mykiss</v>
          </cell>
          <cell r="H1487"/>
          <cell r="I1487" t="str">
            <v>fish</v>
          </cell>
          <cell r="J1487" t="str">
            <v>juveniles</v>
          </cell>
          <cell r="K1487" t="str">
            <v>survival</v>
          </cell>
          <cell r="L1487" t="str">
            <v>EC20</v>
          </cell>
          <cell r="M1487" t="str">
            <v>Not indicated</v>
          </cell>
          <cell r="N1487"/>
          <cell r="O1487" t="str">
            <v>flow through</v>
          </cell>
          <cell r="P1487" t="str">
            <v>Chronic</v>
          </cell>
          <cell r="Q1487" t="str">
            <v>30-d</v>
          </cell>
          <cell r="R1487" t="str">
            <v>4% of fish wet weight/d (commercial fish food)</v>
          </cell>
          <cell r="S1487" t="str">
            <v>N-Ankeveen</v>
          </cell>
          <cell r="T1487" t="str">
            <v>MLR</v>
          </cell>
          <cell r="U1487">
            <v>15</v>
          </cell>
          <cell r="V1487">
            <v>7.76</v>
          </cell>
          <cell r="W1487" t="str">
            <v/>
          </cell>
          <cell r="X1487" t="str">
            <v/>
          </cell>
          <cell r="Y1487">
            <v>1203.4199155889805</v>
          </cell>
          <cell r="Z1487" t="str">
            <v/>
          </cell>
          <cell r="AA1487">
            <v>22.9</v>
          </cell>
          <cell r="AB1487">
            <v>10</v>
          </cell>
          <cell r="AC1487">
            <v>32</v>
          </cell>
          <cell r="AD1487">
            <v>5.77</v>
          </cell>
          <cell r="AE1487">
            <v>34.200000000000003</v>
          </cell>
          <cell r="AF1487">
            <v>0.74</v>
          </cell>
          <cell r="AG1487">
            <v>56.3</v>
          </cell>
          <cell r="AH1487">
            <v>93.4</v>
          </cell>
          <cell r="AI1487">
            <v>49.1</v>
          </cell>
          <cell r="AJ1487">
            <v>103.7884</v>
          </cell>
        </row>
        <row r="1488">
          <cell r="B1488" t="str">
            <v>C2499OnmyEC20</v>
          </cell>
          <cell r="C1488" t="str">
            <v>De Schamphelaere et al. 2005</v>
          </cell>
          <cell r="D1488">
            <v>2005</v>
          </cell>
          <cell r="E1488" t="str">
            <v>Oncorhynchus mykiss</v>
          </cell>
          <cell r="F1488" t="str">
            <v xml:space="preserve">Oncorhynchus </v>
          </cell>
          <cell r="G1488" t="str">
            <v>mykiss</v>
          </cell>
          <cell r="H1488"/>
          <cell r="I1488" t="str">
            <v>fish</v>
          </cell>
          <cell r="J1488" t="str">
            <v>juveniles</v>
          </cell>
          <cell r="K1488" t="str">
            <v>survival</v>
          </cell>
          <cell r="L1488" t="str">
            <v>EC20</v>
          </cell>
          <cell r="M1488" t="str">
            <v>Not indicated</v>
          </cell>
          <cell r="N1488"/>
          <cell r="O1488" t="str">
            <v>flow through</v>
          </cell>
          <cell r="P1488" t="str">
            <v>Chronic</v>
          </cell>
          <cell r="Q1488" t="str">
            <v>30-d</v>
          </cell>
          <cell r="R1488" t="str">
            <v>4% of fish wet weight/d (commercial fish food)</v>
          </cell>
          <cell r="S1488" t="str">
            <v>N-Markermeer</v>
          </cell>
          <cell r="T1488" t="str">
            <v>MLR</v>
          </cell>
          <cell r="U1488">
            <v>15</v>
          </cell>
          <cell r="V1488">
            <v>8.1300000000000008</v>
          </cell>
          <cell r="W1488" t="str">
            <v/>
          </cell>
          <cell r="X1488" t="str">
            <v/>
          </cell>
          <cell r="Y1488">
            <v>887.97006539328993</v>
          </cell>
          <cell r="Z1488" t="str">
            <v/>
          </cell>
          <cell r="AA1488">
            <v>6.22</v>
          </cell>
          <cell r="AB1488">
            <v>10</v>
          </cell>
          <cell r="AC1488">
            <v>49</v>
          </cell>
          <cell r="AD1488">
            <v>13.1</v>
          </cell>
          <cell r="AE1488">
            <v>100</v>
          </cell>
          <cell r="AF1488">
            <v>0.89</v>
          </cell>
          <cell r="AG1488">
            <v>153</v>
          </cell>
          <cell r="AH1488">
            <v>158</v>
          </cell>
          <cell r="AI1488">
            <v>68.5</v>
          </cell>
          <cell r="AJ1488">
            <v>176.2988</v>
          </cell>
        </row>
        <row r="1489">
          <cell r="B1489" t="str">
            <v>C2500OnmyEC20</v>
          </cell>
          <cell r="C1489" t="str">
            <v>De Schamphelaere et al. 2005</v>
          </cell>
          <cell r="D1489">
            <v>2005</v>
          </cell>
          <cell r="E1489" t="str">
            <v>Oncorhynchus mykiss</v>
          </cell>
          <cell r="F1489" t="str">
            <v xml:space="preserve">Oncorhynchus </v>
          </cell>
          <cell r="G1489" t="str">
            <v>mykiss</v>
          </cell>
          <cell r="H1489"/>
          <cell r="I1489" t="str">
            <v>fish</v>
          </cell>
          <cell r="J1489" t="str">
            <v>juveniles</v>
          </cell>
          <cell r="K1489" t="str">
            <v>survival</v>
          </cell>
          <cell r="L1489" t="str">
            <v>EC20</v>
          </cell>
          <cell r="M1489" t="str">
            <v>Not indicated</v>
          </cell>
          <cell r="N1489"/>
          <cell r="O1489" t="str">
            <v>flow through</v>
          </cell>
          <cell r="P1489" t="str">
            <v>Chronic</v>
          </cell>
          <cell r="Q1489" t="str">
            <v>30-d</v>
          </cell>
          <cell r="R1489" t="str">
            <v>4% of fish wet weight/d (commercial fish food)</v>
          </cell>
          <cell r="S1489" t="str">
            <v>N-Voyon</v>
          </cell>
          <cell r="T1489" t="str">
            <v>MLR</v>
          </cell>
          <cell r="U1489">
            <v>15</v>
          </cell>
          <cell r="V1489">
            <v>6.8</v>
          </cell>
          <cell r="W1489" t="str">
            <v/>
          </cell>
          <cell r="X1489" t="str">
            <v/>
          </cell>
          <cell r="Y1489">
            <v>247.2609001378901</v>
          </cell>
          <cell r="Z1489" t="str">
            <v/>
          </cell>
          <cell r="AA1489">
            <v>3.92</v>
          </cell>
          <cell r="AB1489">
            <v>10</v>
          </cell>
          <cell r="AC1489">
            <v>9.5399999999999991</v>
          </cell>
          <cell r="AD1489">
            <v>1.06</v>
          </cell>
          <cell r="AE1489">
            <v>16.7</v>
          </cell>
          <cell r="AF1489">
            <v>0.87</v>
          </cell>
          <cell r="AG1489">
            <v>14.1</v>
          </cell>
          <cell r="AH1489">
            <v>22.8</v>
          </cell>
          <cell r="AI1489">
            <v>17.100000000000001</v>
          </cell>
          <cell r="AJ1489">
            <v>28.251300000000001</v>
          </cell>
        </row>
        <row r="1490">
          <cell r="B1490" t="str">
            <v>C2501OnmyEC20</v>
          </cell>
          <cell r="C1490" t="str">
            <v>De Schamphelaere et al. 2005</v>
          </cell>
          <cell r="D1490">
            <v>2005</v>
          </cell>
          <cell r="E1490" t="str">
            <v>Oncorhynchus mykiss</v>
          </cell>
          <cell r="F1490" t="str">
            <v xml:space="preserve">Oncorhynchus </v>
          </cell>
          <cell r="G1490" t="str">
            <v>mykiss</v>
          </cell>
          <cell r="H1490"/>
          <cell r="I1490" t="str">
            <v>fish</v>
          </cell>
          <cell r="J1490" t="str">
            <v>juveniles</v>
          </cell>
          <cell r="K1490" t="str">
            <v>survival</v>
          </cell>
          <cell r="L1490" t="str">
            <v>EC20</v>
          </cell>
          <cell r="M1490" t="str">
            <v>Not indicated</v>
          </cell>
          <cell r="N1490"/>
          <cell r="O1490" t="str">
            <v>flow through</v>
          </cell>
          <cell r="P1490" t="str">
            <v>Chronic</v>
          </cell>
          <cell r="Q1490" t="str">
            <v>30-d</v>
          </cell>
          <cell r="R1490" t="str">
            <v>4% of fish wet weight/d (commercial fish food)</v>
          </cell>
          <cell r="S1490" t="str">
            <v>N-Bihain</v>
          </cell>
          <cell r="T1490" t="str">
            <v>MLR</v>
          </cell>
          <cell r="U1490">
            <v>15</v>
          </cell>
          <cell r="V1490">
            <v>6.15</v>
          </cell>
          <cell r="W1490" t="str">
            <v/>
          </cell>
          <cell r="X1490" t="str">
            <v/>
          </cell>
          <cell r="Y1490">
            <v>349.19935491152063</v>
          </cell>
          <cell r="Z1490" t="str">
            <v/>
          </cell>
          <cell r="AA1490">
            <v>4.25</v>
          </cell>
          <cell r="AB1490">
            <v>10</v>
          </cell>
          <cell r="AC1490">
            <v>7.09</v>
          </cell>
          <cell r="AD1490">
            <v>1.38</v>
          </cell>
          <cell r="AE1490">
            <v>5.59</v>
          </cell>
          <cell r="AF1490">
            <v>0.26</v>
          </cell>
          <cell r="AG1490">
            <v>7.84</v>
          </cell>
          <cell r="AH1490">
            <v>10.8</v>
          </cell>
          <cell r="AI1490">
            <v>1.7</v>
          </cell>
          <cell r="AJ1490">
            <v>23.4939</v>
          </cell>
        </row>
        <row r="1491">
          <cell r="B1491" t="str">
            <v>C2502OnmyEC20</v>
          </cell>
          <cell r="C1491" t="str">
            <v>De Schamphelaere et al. 2005</v>
          </cell>
          <cell r="D1491">
            <v>2005</v>
          </cell>
          <cell r="E1491" t="str">
            <v>Oncorhynchus mykiss</v>
          </cell>
          <cell r="F1491" t="str">
            <v xml:space="preserve">Oncorhynchus </v>
          </cell>
          <cell r="G1491" t="str">
            <v>mykiss</v>
          </cell>
          <cell r="H1491"/>
          <cell r="I1491" t="str">
            <v>fish</v>
          </cell>
          <cell r="J1491" t="str">
            <v>juveniles</v>
          </cell>
          <cell r="K1491" t="str">
            <v>survival</v>
          </cell>
          <cell r="L1491" t="str">
            <v>EC20</v>
          </cell>
          <cell r="M1491" t="str">
            <v>Not indicated</v>
          </cell>
          <cell r="N1491"/>
          <cell r="O1491" t="str">
            <v>flow through</v>
          </cell>
          <cell r="P1491" t="str">
            <v>Chronic</v>
          </cell>
          <cell r="Q1491" t="str">
            <v>30-d</v>
          </cell>
          <cell r="R1491" t="str">
            <v>4% of fish wet weight/d (commercial fish food)</v>
          </cell>
          <cell r="S1491" t="str">
            <v>N-Brisy</v>
          </cell>
          <cell r="T1491" t="str">
            <v>MLR</v>
          </cell>
          <cell r="U1491">
            <v>15</v>
          </cell>
          <cell r="V1491">
            <v>7.08</v>
          </cell>
          <cell r="W1491" t="str">
            <v/>
          </cell>
          <cell r="X1491" t="str">
            <v/>
          </cell>
          <cell r="Y1491">
            <v>256.76085844464285</v>
          </cell>
          <cell r="Z1491" t="str">
            <v/>
          </cell>
          <cell r="AA1491">
            <v>2.84</v>
          </cell>
          <cell r="AB1491">
            <v>10</v>
          </cell>
          <cell r="AC1491">
            <v>8.0500000000000007</v>
          </cell>
          <cell r="AD1491">
            <v>2.77</v>
          </cell>
          <cell r="AE1491">
            <v>5.9</v>
          </cell>
          <cell r="AF1491">
            <v>0.48</v>
          </cell>
          <cell r="AG1491">
            <v>13.5</v>
          </cell>
          <cell r="AH1491">
            <v>10.4</v>
          </cell>
          <cell r="AI1491">
            <v>14.3</v>
          </cell>
          <cell r="AJ1491">
            <v>31.7561</v>
          </cell>
        </row>
        <row r="1492">
          <cell r="B1492" t="str">
            <v>C1379OnmyEC50</v>
          </cell>
          <cell r="C1492" t="str">
            <v>De Schamphelaere et al. 2005</v>
          </cell>
          <cell r="D1492">
            <v>2005</v>
          </cell>
          <cell r="E1492" t="str">
            <v>Oncorhynchus mykiss</v>
          </cell>
          <cell r="F1492" t="str">
            <v xml:space="preserve">Oncorhynchus </v>
          </cell>
          <cell r="G1492" t="str">
            <v>mykiss</v>
          </cell>
          <cell r="H1492"/>
          <cell r="I1492" t="str">
            <v>fish</v>
          </cell>
          <cell r="J1492" t="str">
            <v>juveniles</v>
          </cell>
          <cell r="K1492" t="str">
            <v>survival</v>
          </cell>
          <cell r="L1492" t="str">
            <v>EC50</v>
          </cell>
          <cell r="M1492" t="str">
            <v>Not indicated</v>
          </cell>
          <cell r="N1492"/>
          <cell r="O1492" t="str">
            <v>flow through</v>
          </cell>
          <cell r="P1492" t="str">
            <v>Chronic</v>
          </cell>
          <cell r="Q1492" t="str">
            <v>30-d</v>
          </cell>
          <cell r="R1492" t="str">
            <v>4% of fish wet weight/d (commercial fish food)</v>
          </cell>
          <cell r="S1492" t="str">
            <v>N-Markermeer</v>
          </cell>
          <cell r="T1492" t="str">
            <v>MLR</v>
          </cell>
          <cell r="U1492">
            <v>15</v>
          </cell>
          <cell r="V1492">
            <v>8.1300000000000008</v>
          </cell>
          <cell r="W1492" t="str">
            <v/>
          </cell>
          <cell r="X1492" t="str">
            <v/>
          </cell>
          <cell r="Y1492">
            <v>1850</v>
          </cell>
          <cell r="Z1492" t="str">
            <v/>
          </cell>
          <cell r="AA1492">
            <v>6.22</v>
          </cell>
          <cell r="AB1492">
            <v>10</v>
          </cell>
          <cell r="AC1492">
            <v>49</v>
          </cell>
          <cell r="AD1492">
            <v>13.1</v>
          </cell>
          <cell r="AE1492">
            <v>100</v>
          </cell>
          <cell r="AF1492">
            <v>0.89</v>
          </cell>
          <cell r="AG1492">
            <v>153</v>
          </cell>
          <cell r="AH1492">
            <v>158</v>
          </cell>
          <cell r="AI1492">
            <v>68.5</v>
          </cell>
          <cell r="AJ1492">
            <v>176.2988</v>
          </cell>
        </row>
        <row r="1493">
          <cell r="B1493" t="str">
            <v>C1380OnmyEC50</v>
          </cell>
          <cell r="C1493" t="str">
            <v>De Schamphelaere and Janssen 2004</v>
          </cell>
          <cell r="D1493">
            <v>2004</v>
          </cell>
          <cell r="E1493" t="str">
            <v>Oncorhynchus mykiss</v>
          </cell>
          <cell r="F1493" t="str">
            <v xml:space="preserve">Oncorhynchus </v>
          </cell>
          <cell r="G1493" t="str">
            <v>mykiss</v>
          </cell>
          <cell r="H1493"/>
          <cell r="I1493" t="str">
            <v>fish</v>
          </cell>
          <cell r="J1493" t="str">
            <v>juveniles</v>
          </cell>
          <cell r="K1493" t="str">
            <v>survival</v>
          </cell>
          <cell r="L1493" t="str">
            <v>EC50</v>
          </cell>
          <cell r="M1493" t="str">
            <v>ZnCl2</v>
          </cell>
          <cell r="N1493" t="str">
            <v>Measured - twice per week</v>
          </cell>
          <cell r="O1493" t="str">
            <v>flow through</v>
          </cell>
          <cell r="P1493" t="str">
            <v>Chronic</v>
          </cell>
          <cell r="Q1493" t="str">
            <v>30-d</v>
          </cell>
          <cell r="R1493" t="str">
            <v>ramped 4% to 6% body weight commercial fish food</v>
          </cell>
          <cell r="S1493" t="str">
            <v>S-Carbon-filtered, dionized</v>
          </cell>
          <cell r="T1493" t="str">
            <v>MLR</v>
          </cell>
          <cell r="U1493">
            <v>15</v>
          </cell>
          <cell r="V1493">
            <v>5.68</v>
          </cell>
          <cell r="W1493" t="str">
            <v/>
          </cell>
          <cell r="X1493" t="str">
            <v/>
          </cell>
          <cell r="Y1493">
            <v>802</v>
          </cell>
          <cell r="Z1493" t="str">
            <v/>
          </cell>
          <cell r="AA1493">
            <v>0.3</v>
          </cell>
          <cell r="AB1493">
            <v>10</v>
          </cell>
          <cell r="AC1493">
            <v>8.6999999999999993</v>
          </cell>
          <cell r="AD1493">
            <v>1.8</v>
          </cell>
          <cell r="AE1493">
            <v>103.7</v>
          </cell>
          <cell r="AF1493">
            <v>1.6</v>
          </cell>
          <cell r="AG1493">
            <v>11.4</v>
          </cell>
          <cell r="AH1493">
            <v>229.4</v>
          </cell>
          <cell r="AI1493">
            <v>2.2999999999999998</v>
          </cell>
          <cell r="AJ1493">
            <v>29.136299999999999</v>
          </cell>
        </row>
        <row r="1494">
          <cell r="B1494" t="str">
            <v>C1381OnmyEC10</v>
          </cell>
          <cell r="C1494" t="str">
            <v>De Schamphelaere and Janssen 2004</v>
          </cell>
          <cell r="D1494">
            <v>2004</v>
          </cell>
          <cell r="E1494" t="str">
            <v>Oncorhynchus mykiss</v>
          </cell>
          <cell r="F1494" t="str">
            <v xml:space="preserve">Oncorhynchus </v>
          </cell>
          <cell r="G1494" t="str">
            <v>mykiss</v>
          </cell>
          <cell r="H1494"/>
          <cell r="I1494" t="str">
            <v>fish</v>
          </cell>
          <cell r="J1494" t="str">
            <v>juveniles</v>
          </cell>
          <cell r="K1494" t="str">
            <v>survival</v>
          </cell>
          <cell r="L1494" t="str">
            <v>EC10</v>
          </cell>
          <cell r="M1494" t="str">
            <v>ZnCl2</v>
          </cell>
          <cell r="N1494" t="str">
            <v>Measured - twice per week</v>
          </cell>
          <cell r="O1494" t="str">
            <v>flow through</v>
          </cell>
          <cell r="P1494" t="str">
            <v>Chronic</v>
          </cell>
          <cell r="Q1494" t="str">
            <v>30-d</v>
          </cell>
          <cell r="R1494" t="str">
            <v>ramped 4% to 6% body weight commercial fish food</v>
          </cell>
          <cell r="S1494" t="str">
            <v>S-Carbon-filtered, dionized</v>
          </cell>
          <cell r="T1494" t="str">
            <v>MLR</v>
          </cell>
          <cell r="U1494">
            <v>15</v>
          </cell>
          <cell r="V1494">
            <v>7.45</v>
          </cell>
          <cell r="W1494" t="str">
            <v/>
          </cell>
          <cell r="X1494" t="str">
            <v/>
          </cell>
          <cell r="Y1494">
            <v>38.4</v>
          </cell>
          <cell r="Z1494" t="str">
            <v/>
          </cell>
          <cell r="AA1494">
            <v>0.3</v>
          </cell>
          <cell r="AB1494">
            <v>10</v>
          </cell>
          <cell r="AC1494">
            <v>8.9</v>
          </cell>
          <cell r="AD1494">
            <v>1.8</v>
          </cell>
          <cell r="AE1494">
            <v>17.8</v>
          </cell>
          <cell r="AF1494">
            <v>2.2000000000000002</v>
          </cell>
          <cell r="AG1494">
            <v>11.8</v>
          </cell>
          <cell r="AH1494">
            <v>18.2</v>
          </cell>
          <cell r="AI1494">
            <v>45.2</v>
          </cell>
          <cell r="AJ1494">
            <v>29.6357</v>
          </cell>
        </row>
        <row r="1495">
          <cell r="B1495" t="str">
            <v>C1382OnmyEC10</v>
          </cell>
          <cell r="C1495" t="str">
            <v>De Schamphelaere and Janssen 2004</v>
          </cell>
          <cell r="D1495">
            <v>2004</v>
          </cell>
          <cell r="E1495" t="str">
            <v>Oncorhynchus mykiss</v>
          </cell>
          <cell r="F1495" t="str">
            <v xml:space="preserve">Oncorhynchus </v>
          </cell>
          <cell r="G1495" t="str">
            <v>mykiss</v>
          </cell>
          <cell r="H1495"/>
          <cell r="I1495" t="str">
            <v>fish</v>
          </cell>
          <cell r="J1495" t="str">
            <v>juveniles</v>
          </cell>
          <cell r="K1495" t="str">
            <v>survival</v>
          </cell>
          <cell r="L1495" t="str">
            <v>EC10</v>
          </cell>
          <cell r="M1495" t="str">
            <v>ZnCl2</v>
          </cell>
          <cell r="N1495" t="str">
            <v>Measured - twice per week</v>
          </cell>
          <cell r="O1495" t="str">
            <v>flow through</v>
          </cell>
          <cell r="P1495" t="str">
            <v>Chronic</v>
          </cell>
          <cell r="Q1495" t="str">
            <v>30-d</v>
          </cell>
          <cell r="R1495" t="str">
            <v>ramped 4% to 6% body weight commercial fish food</v>
          </cell>
          <cell r="S1495" t="str">
            <v>S-Carbon-filtered, dionized</v>
          </cell>
          <cell r="T1495" t="str">
            <v>MLR</v>
          </cell>
          <cell r="U1495">
            <v>15</v>
          </cell>
          <cell r="V1495">
            <v>7.49</v>
          </cell>
          <cell r="W1495" t="str">
            <v/>
          </cell>
          <cell r="X1495" t="str">
            <v/>
          </cell>
          <cell r="Y1495">
            <v>83.2</v>
          </cell>
          <cell r="Z1495" t="str">
            <v/>
          </cell>
          <cell r="AA1495">
            <v>0.3</v>
          </cell>
          <cell r="AB1495">
            <v>10</v>
          </cell>
          <cell r="AC1495">
            <v>9.1</v>
          </cell>
          <cell r="AD1495">
            <v>1.7</v>
          </cell>
          <cell r="AE1495">
            <v>107.1</v>
          </cell>
          <cell r="AF1495">
            <v>2</v>
          </cell>
          <cell r="AG1495">
            <v>11.7</v>
          </cell>
          <cell r="AH1495">
            <v>178.2</v>
          </cell>
          <cell r="AI1495">
            <v>43.2</v>
          </cell>
          <cell r="AJ1495">
            <v>29.723299999999998</v>
          </cell>
        </row>
        <row r="1496">
          <cell r="B1496" t="str">
            <v>C1383OnmyEC10</v>
          </cell>
          <cell r="C1496" t="str">
            <v>De Schamphelaere and Janssen 2004</v>
          </cell>
          <cell r="D1496">
            <v>2004</v>
          </cell>
          <cell r="E1496" t="str">
            <v>Oncorhynchus mykiss</v>
          </cell>
          <cell r="F1496" t="str">
            <v xml:space="preserve">Oncorhynchus </v>
          </cell>
          <cell r="G1496" t="str">
            <v>mykiss</v>
          </cell>
          <cell r="H1496"/>
          <cell r="I1496" t="str">
            <v>fish</v>
          </cell>
          <cell r="J1496" t="str">
            <v>juveniles</v>
          </cell>
          <cell r="K1496" t="str">
            <v>survival</v>
          </cell>
          <cell r="L1496" t="str">
            <v>EC10</v>
          </cell>
          <cell r="M1496" t="str">
            <v>ZnCl2</v>
          </cell>
          <cell r="N1496" t="str">
            <v>Measured - twice per week</v>
          </cell>
          <cell r="O1496" t="str">
            <v>flow through</v>
          </cell>
          <cell r="P1496" t="str">
            <v>Chronic</v>
          </cell>
          <cell r="Q1496" t="str">
            <v>30-d</v>
          </cell>
          <cell r="R1496" t="str">
            <v>ramped 4% to 6% body weight commercial fish food</v>
          </cell>
          <cell r="S1496" t="str">
            <v>S-Carbon-filtered, dionized</v>
          </cell>
          <cell r="T1496" t="str">
            <v>MLR</v>
          </cell>
          <cell r="U1496">
            <v>15</v>
          </cell>
          <cell r="V1496">
            <v>7.87</v>
          </cell>
          <cell r="W1496" t="str">
            <v/>
          </cell>
          <cell r="X1496" t="str">
            <v/>
          </cell>
          <cell r="Y1496">
            <v>290</v>
          </cell>
          <cell r="Z1496" t="str">
            <v/>
          </cell>
          <cell r="AA1496">
            <v>0.3</v>
          </cell>
          <cell r="AB1496">
            <v>10</v>
          </cell>
          <cell r="AC1496">
            <v>73.900000000000006</v>
          </cell>
          <cell r="AD1496">
            <v>1.4</v>
          </cell>
          <cell r="AE1496">
            <v>15.7</v>
          </cell>
          <cell r="AF1496">
            <v>1.5</v>
          </cell>
          <cell r="AG1496">
            <v>12.3</v>
          </cell>
          <cell r="AH1496">
            <v>144.6</v>
          </cell>
          <cell r="AI1496">
            <v>66.599999999999994</v>
          </cell>
          <cell r="AJ1496">
            <v>190.29349999999999</v>
          </cell>
        </row>
        <row r="1497">
          <cell r="B1497" t="str">
            <v>C1384OnmyEC10</v>
          </cell>
          <cell r="C1497" t="str">
            <v>De Schamphelaere and Janssen 2004</v>
          </cell>
          <cell r="D1497">
            <v>2004</v>
          </cell>
          <cell r="E1497" t="str">
            <v>Oncorhynchus mykiss</v>
          </cell>
          <cell r="F1497" t="str">
            <v xml:space="preserve">Oncorhynchus </v>
          </cell>
          <cell r="G1497" t="str">
            <v>mykiss</v>
          </cell>
          <cell r="H1497"/>
          <cell r="I1497" t="str">
            <v>fish</v>
          </cell>
          <cell r="J1497" t="str">
            <v>juveniles</v>
          </cell>
          <cell r="K1497" t="str">
            <v>survival</v>
          </cell>
          <cell r="L1497" t="str">
            <v>EC10</v>
          </cell>
          <cell r="M1497" t="str">
            <v>ZnCl2</v>
          </cell>
          <cell r="N1497" t="str">
            <v>Measured - twice per week</v>
          </cell>
          <cell r="O1497" t="str">
            <v>flow through</v>
          </cell>
          <cell r="P1497" t="str">
            <v>Chronic</v>
          </cell>
          <cell r="Q1497" t="str">
            <v>30-d</v>
          </cell>
          <cell r="R1497" t="str">
            <v>ramped 4% to 6% body weight commercial fish food</v>
          </cell>
          <cell r="S1497" t="str">
            <v>S-Carbon-filtered, dionized</v>
          </cell>
          <cell r="T1497" t="str">
            <v>MLR</v>
          </cell>
          <cell r="U1497">
            <v>15</v>
          </cell>
          <cell r="V1497">
            <v>7.61</v>
          </cell>
          <cell r="W1497" t="str">
            <v/>
          </cell>
          <cell r="X1497" t="str">
            <v/>
          </cell>
          <cell r="Y1497">
            <v>34.5</v>
          </cell>
          <cell r="Z1497" t="str">
            <v/>
          </cell>
          <cell r="AA1497">
            <v>0.3</v>
          </cell>
          <cell r="AB1497">
            <v>10</v>
          </cell>
          <cell r="AC1497">
            <v>9.1</v>
          </cell>
          <cell r="AD1497">
            <v>1.5</v>
          </cell>
          <cell r="AE1497">
            <v>18.3</v>
          </cell>
          <cell r="AF1497">
            <v>2.1</v>
          </cell>
          <cell r="AG1497">
            <v>11.1</v>
          </cell>
          <cell r="AH1497">
            <v>16.2</v>
          </cell>
          <cell r="AI1497">
            <v>47.1</v>
          </cell>
          <cell r="AJ1497">
            <v>28.899699999999999</v>
          </cell>
        </row>
        <row r="1498">
          <cell r="B1498" t="str">
            <v>C1385OnmyEC10</v>
          </cell>
          <cell r="C1498" t="str">
            <v>De Schamphelaere and Janssen 2004</v>
          </cell>
          <cell r="D1498">
            <v>2004</v>
          </cell>
          <cell r="E1498" t="str">
            <v>Oncorhynchus mykiss</v>
          </cell>
          <cell r="F1498" t="str">
            <v xml:space="preserve">Oncorhynchus </v>
          </cell>
          <cell r="G1498" t="str">
            <v>mykiss</v>
          </cell>
          <cell r="H1498"/>
          <cell r="I1498" t="str">
            <v>fish</v>
          </cell>
          <cell r="J1498" t="str">
            <v>juveniles</v>
          </cell>
          <cell r="K1498" t="str">
            <v>survival</v>
          </cell>
          <cell r="L1498" t="str">
            <v>EC10</v>
          </cell>
          <cell r="M1498" t="str">
            <v>ZnCl2</v>
          </cell>
          <cell r="N1498" t="str">
            <v>Measured - twice per week</v>
          </cell>
          <cell r="O1498" t="str">
            <v>flow through</v>
          </cell>
          <cell r="P1498" t="str">
            <v>Chronic</v>
          </cell>
          <cell r="Q1498" t="str">
            <v>30-d</v>
          </cell>
          <cell r="R1498" t="str">
            <v>ramped 4% to 6% body weight commercial fish food</v>
          </cell>
          <cell r="S1498" t="str">
            <v>S-Carbon-filtered, dionized</v>
          </cell>
          <cell r="T1498" t="str">
            <v>MLR</v>
          </cell>
          <cell r="U1498">
            <v>15</v>
          </cell>
          <cell r="V1498">
            <v>7.58</v>
          </cell>
          <cell r="W1498" t="str">
            <v/>
          </cell>
          <cell r="X1498" t="str">
            <v/>
          </cell>
          <cell r="Y1498">
            <v>171</v>
          </cell>
          <cell r="Z1498" t="str">
            <v/>
          </cell>
          <cell r="AA1498">
            <v>0.3</v>
          </cell>
          <cell r="AB1498">
            <v>10</v>
          </cell>
          <cell r="AC1498">
            <v>38.200000000000003</v>
          </cell>
          <cell r="AD1498">
            <v>1.7</v>
          </cell>
          <cell r="AE1498">
            <v>17</v>
          </cell>
          <cell r="AF1498">
            <v>1.9</v>
          </cell>
          <cell r="AG1498">
            <v>11.7</v>
          </cell>
          <cell r="AH1498">
            <v>69.2</v>
          </cell>
          <cell r="AI1498">
            <v>52.4</v>
          </cell>
          <cell r="AJ1498">
            <v>102.386</v>
          </cell>
        </row>
        <row r="1499">
          <cell r="B1499" t="str">
            <v>C1386OnmyEC10</v>
          </cell>
          <cell r="C1499" t="str">
            <v>De Schamphelaere and Janssen 2004</v>
          </cell>
          <cell r="D1499">
            <v>2004</v>
          </cell>
          <cell r="E1499" t="str">
            <v>Oncorhynchus mykiss</v>
          </cell>
          <cell r="F1499" t="str">
            <v xml:space="preserve">Oncorhynchus </v>
          </cell>
          <cell r="G1499" t="str">
            <v>mykiss</v>
          </cell>
          <cell r="H1499"/>
          <cell r="I1499" t="str">
            <v>fish</v>
          </cell>
          <cell r="J1499" t="str">
            <v>juveniles</v>
          </cell>
          <cell r="K1499" t="str">
            <v>survival</v>
          </cell>
          <cell r="L1499" t="str">
            <v>EC10</v>
          </cell>
          <cell r="M1499" t="str">
            <v>ZnCl2</v>
          </cell>
          <cell r="N1499" t="str">
            <v>Measured - twice per week</v>
          </cell>
          <cell r="O1499" t="str">
            <v>flow through</v>
          </cell>
          <cell r="P1499" t="str">
            <v>Chronic</v>
          </cell>
          <cell r="Q1499" t="str">
            <v>30-d</v>
          </cell>
          <cell r="R1499" t="str">
            <v>ramped 4% to 6% body weight commercial fish food</v>
          </cell>
          <cell r="S1499" t="str">
            <v>S-Carbon-filtered, dionized</v>
          </cell>
          <cell r="T1499" t="str">
            <v>MLR</v>
          </cell>
          <cell r="U1499">
            <v>15</v>
          </cell>
          <cell r="V1499">
            <v>7.68</v>
          </cell>
          <cell r="W1499" t="str">
            <v/>
          </cell>
          <cell r="X1499" t="str">
            <v/>
          </cell>
          <cell r="Y1499">
            <v>337</v>
          </cell>
          <cell r="Z1499" t="str">
            <v/>
          </cell>
          <cell r="AA1499">
            <v>0.3</v>
          </cell>
          <cell r="AB1499">
            <v>10</v>
          </cell>
          <cell r="AC1499">
            <v>156</v>
          </cell>
          <cell r="AD1499">
            <v>1.7</v>
          </cell>
          <cell r="AE1499">
            <v>17.100000000000001</v>
          </cell>
          <cell r="AF1499">
            <v>2</v>
          </cell>
          <cell r="AG1499">
            <v>11.1</v>
          </cell>
          <cell r="AH1499">
            <v>270.10000000000002</v>
          </cell>
          <cell r="AI1499">
            <v>44.1</v>
          </cell>
          <cell r="AJ1499">
            <v>396.5326</v>
          </cell>
        </row>
        <row r="1500">
          <cell r="B1500" t="str">
            <v>C1387OnmyEC10</v>
          </cell>
          <cell r="C1500" t="str">
            <v>De Schamphelaere and Janssen 2004</v>
          </cell>
          <cell r="D1500">
            <v>2004</v>
          </cell>
          <cell r="E1500" t="str">
            <v>Oncorhynchus mykiss</v>
          </cell>
          <cell r="F1500" t="str">
            <v xml:space="preserve">Oncorhynchus </v>
          </cell>
          <cell r="G1500" t="str">
            <v>mykiss</v>
          </cell>
          <cell r="H1500"/>
          <cell r="I1500" t="str">
            <v>fish</v>
          </cell>
          <cell r="J1500" t="str">
            <v>juveniles</v>
          </cell>
          <cell r="K1500" t="str">
            <v>survival</v>
          </cell>
          <cell r="L1500" t="str">
            <v>EC10</v>
          </cell>
          <cell r="M1500" t="str">
            <v>ZnCl2</v>
          </cell>
          <cell r="N1500" t="str">
            <v>Measured - twice per week</v>
          </cell>
          <cell r="O1500" t="str">
            <v>flow through</v>
          </cell>
          <cell r="P1500" t="str">
            <v>Chronic</v>
          </cell>
          <cell r="Q1500" t="str">
            <v>30-d</v>
          </cell>
          <cell r="R1500" t="str">
            <v>ramped 4% to 6% body weight commercial fish food</v>
          </cell>
          <cell r="S1500" t="str">
            <v>S-Carbon-filtered, dionized</v>
          </cell>
          <cell r="T1500" t="str">
            <v>MLR</v>
          </cell>
          <cell r="U1500">
            <v>15</v>
          </cell>
          <cell r="V1500">
            <v>7.65</v>
          </cell>
          <cell r="W1500" t="str">
            <v/>
          </cell>
          <cell r="X1500" t="str">
            <v/>
          </cell>
          <cell r="Y1500">
            <v>46.1</v>
          </cell>
          <cell r="Z1500" t="str">
            <v/>
          </cell>
          <cell r="AA1500">
            <v>0.3</v>
          </cell>
          <cell r="AB1500">
            <v>10</v>
          </cell>
          <cell r="AC1500">
            <v>8.6</v>
          </cell>
          <cell r="AD1500">
            <v>1.9</v>
          </cell>
          <cell r="AE1500">
            <v>18.100000000000001</v>
          </cell>
          <cell r="AF1500">
            <v>1.9</v>
          </cell>
          <cell r="AG1500">
            <v>11.6</v>
          </cell>
          <cell r="AH1500">
            <v>20.2</v>
          </cell>
          <cell r="AI1500">
            <v>43.3</v>
          </cell>
          <cell r="AJ1500">
            <v>29.298400000000001</v>
          </cell>
        </row>
        <row r="1501">
          <cell r="B1501" t="str">
            <v>C1388OnmyEC10</v>
          </cell>
          <cell r="C1501" t="str">
            <v>De Schamphelaere and Janssen 2004</v>
          </cell>
          <cell r="D1501">
            <v>2004</v>
          </cell>
          <cell r="E1501" t="str">
            <v>Oncorhynchus mykiss</v>
          </cell>
          <cell r="F1501" t="str">
            <v xml:space="preserve">Oncorhynchus </v>
          </cell>
          <cell r="G1501" t="str">
            <v>mykiss</v>
          </cell>
          <cell r="H1501"/>
          <cell r="I1501" t="str">
            <v>fish</v>
          </cell>
          <cell r="J1501" t="str">
            <v>juveniles</v>
          </cell>
          <cell r="K1501" t="str">
            <v>survival</v>
          </cell>
          <cell r="L1501" t="str">
            <v>EC10</v>
          </cell>
          <cell r="M1501" t="str">
            <v>ZnCl2</v>
          </cell>
          <cell r="N1501" t="str">
            <v>Measured - twice per week</v>
          </cell>
          <cell r="O1501" t="str">
            <v>flow through</v>
          </cell>
          <cell r="P1501" t="str">
            <v>Chronic</v>
          </cell>
          <cell r="Q1501" t="str">
            <v>30-d</v>
          </cell>
          <cell r="R1501" t="str">
            <v>ramped 4% to 6% body weight commercial fish food</v>
          </cell>
          <cell r="S1501" t="str">
            <v>S-Carbon-filtered, dionized</v>
          </cell>
          <cell r="T1501" t="str">
            <v>MLR</v>
          </cell>
          <cell r="U1501">
            <v>15</v>
          </cell>
          <cell r="V1501">
            <v>7.73</v>
          </cell>
          <cell r="W1501" t="str">
            <v/>
          </cell>
          <cell r="X1501" t="str">
            <v/>
          </cell>
          <cell r="Y1501">
            <v>67.900000000000006</v>
          </cell>
          <cell r="Z1501" t="str">
            <v/>
          </cell>
          <cell r="AA1501">
            <v>0.3</v>
          </cell>
          <cell r="AB1501">
            <v>10</v>
          </cell>
          <cell r="AC1501">
            <v>9</v>
          </cell>
          <cell r="AD1501">
            <v>5.5</v>
          </cell>
          <cell r="AE1501">
            <v>16.8</v>
          </cell>
          <cell r="AF1501">
            <v>1.8</v>
          </cell>
          <cell r="AG1501">
            <v>12</v>
          </cell>
          <cell r="AH1501">
            <v>33.1</v>
          </cell>
          <cell r="AI1501">
            <v>51</v>
          </cell>
          <cell r="AJ1501">
            <v>45.122</v>
          </cell>
        </row>
        <row r="1502">
          <cell r="B1502" t="str">
            <v>C1389OnmyEC10</v>
          </cell>
          <cell r="C1502" t="str">
            <v>De Schamphelaere and Janssen 2004</v>
          </cell>
          <cell r="D1502">
            <v>2004</v>
          </cell>
          <cell r="E1502" t="str">
            <v>Oncorhynchus mykiss</v>
          </cell>
          <cell r="F1502" t="str">
            <v xml:space="preserve">Oncorhynchus </v>
          </cell>
          <cell r="G1502" t="str">
            <v>mykiss</v>
          </cell>
          <cell r="H1502"/>
          <cell r="I1502" t="str">
            <v>fish</v>
          </cell>
          <cell r="J1502" t="str">
            <v>juveniles</v>
          </cell>
          <cell r="K1502" t="str">
            <v>survival</v>
          </cell>
          <cell r="L1502" t="str">
            <v>EC10</v>
          </cell>
          <cell r="M1502" t="str">
            <v>ZnCl2</v>
          </cell>
          <cell r="N1502" t="str">
            <v>Measured - twice per week</v>
          </cell>
          <cell r="O1502" t="str">
            <v>flow through</v>
          </cell>
          <cell r="P1502" t="str">
            <v>Chronic</v>
          </cell>
          <cell r="Q1502" t="str">
            <v>30-d</v>
          </cell>
          <cell r="R1502" t="str">
            <v>ramped 4% to 6% body weight commercial fish food</v>
          </cell>
          <cell r="S1502" t="str">
            <v>S-Carbon-filtered, dionized</v>
          </cell>
          <cell r="T1502" t="str">
            <v>MLR</v>
          </cell>
          <cell r="U1502">
            <v>15</v>
          </cell>
          <cell r="V1502">
            <v>7.74</v>
          </cell>
          <cell r="W1502" t="str">
            <v/>
          </cell>
          <cell r="X1502" t="str">
            <v/>
          </cell>
          <cell r="Y1502">
            <v>103</v>
          </cell>
          <cell r="Z1502" t="str">
            <v/>
          </cell>
          <cell r="AA1502">
            <v>0.3</v>
          </cell>
          <cell r="AB1502">
            <v>10</v>
          </cell>
          <cell r="AC1502">
            <v>9.6999999999999993</v>
          </cell>
          <cell r="AD1502">
            <v>28</v>
          </cell>
          <cell r="AE1502">
            <v>21.1</v>
          </cell>
          <cell r="AF1502">
            <v>1.9</v>
          </cell>
          <cell r="AG1502">
            <v>12.3</v>
          </cell>
          <cell r="AH1502">
            <v>103</v>
          </cell>
          <cell r="AI1502">
            <v>44.9</v>
          </cell>
          <cell r="AJ1502">
            <v>139.5249</v>
          </cell>
        </row>
        <row r="1503">
          <cell r="B1503" t="str">
            <v>C1390OnmyEC10</v>
          </cell>
          <cell r="C1503" t="str">
            <v>De Schamphelaere and Janssen 2004</v>
          </cell>
          <cell r="D1503">
            <v>2004</v>
          </cell>
          <cell r="E1503" t="str">
            <v>Oncorhynchus mykiss</v>
          </cell>
          <cell r="F1503" t="str">
            <v xml:space="preserve">Oncorhynchus </v>
          </cell>
          <cell r="G1503" t="str">
            <v>mykiss</v>
          </cell>
          <cell r="H1503"/>
          <cell r="I1503" t="str">
            <v>fish</v>
          </cell>
          <cell r="J1503" t="str">
            <v>juveniles</v>
          </cell>
          <cell r="K1503" t="str">
            <v>survival</v>
          </cell>
          <cell r="L1503" t="str">
            <v>EC10</v>
          </cell>
          <cell r="M1503" t="str">
            <v>ZnCl2</v>
          </cell>
          <cell r="N1503" t="str">
            <v>Measured - twice per week</v>
          </cell>
          <cell r="O1503" t="str">
            <v>flow through</v>
          </cell>
          <cell r="P1503" t="str">
            <v>Chronic</v>
          </cell>
          <cell r="Q1503" t="str">
            <v>30-d</v>
          </cell>
          <cell r="R1503" t="str">
            <v>ramped 4% to 6% body weight commercial fish food</v>
          </cell>
          <cell r="S1503" t="str">
            <v>S-Carbon-filtered, dionized</v>
          </cell>
          <cell r="T1503" t="str">
            <v>MLR</v>
          </cell>
          <cell r="U1503">
            <v>15</v>
          </cell>
          <cell r="V1503">
            <v>7.79</v>
          </cell>
          <cell r="W1503" t="str">
            <v/>
          </cell>
          <cell r="X1503" t="str">
            <v/>
          </cell>
          <cell r="Y1503">
            <v>104</v>
          </cell>
          <cell r="Z1503" t="str">
            <v/>
          </cell>
          <cell r="AA1503">
            <v>0.3</v>
          </cell>
          <cell r="AB1503">
            <v>10</v>
          </cell>
          <cell r="AC1503">
            <v>9.1999999999999993</v>
          </cell>
          <cell r="AD1503">
            <v>50.1</v>
          </cell>
          <cell r="AE1503">
            <v>17.8</v>
          </cell>
          <cell r="AF1503">
            <v>2</v>
          </cell>
          <cell r="AG1503">
            <v>11.9</v>
          </cell>
          <cell r="AH1503">
            <v>187.8</v>
          </cell>
          <cell r="AI1503">
            <v>45.8</v>
          </cell>
          <cell r="AJ1503">
            <v>229.2842</v>
          </cell>
        </row>
        <row r="1504">
          <cell r="B1504" t="str">
            <v>C1391OnmyEC10</v>
          </cell>
          <cell r="C1504" t="str">
            <v>De Schamphelaere and Janssen 2004</v>
          </cell>
          <cell r="D1504">
            <v>2004</v>
          </cell>
          <cell r="E1504" t="str">
            <v>Oncorhynchus mykiss</v>
          </cell>
          <cell r="F1504" t="str">
            <v xml:space="preserve">Oncorhynchus </v>
          </cell>
          <cell r="G1504" t="str">
            <v>mykiss</v>
          </cell>
          <cell r="H1504"/>
          <cell r="I1504" t="str">
            <v>fish</v>
          </cell>
          <cell r="J1504" t="str">
            <v>juveniles</v>
          </cell>
          <cell r="K1504" t="str">
            <v>survival</v>
          </cell>
          <cell r="L1504" t="str">
            <v>EC10</v>
          </cell>
          <cell r="M1504" t="str">
            <v>ZnCl2</v>
          </cell>
          <cell r="N1504" t="str">
            <v>Measured - twice per week</v>
          </cell>
          <cell r="O1504" t="str">
            <v>flow through</v>
          </cell>
          <cell r="P1504" t="str">
            <v>Chronic</v>
          </cell>
          <cell r="Q1504" t="str">
            <v>30-d</v>
          </cell>
          <cell r="R1504" t="str">
            <v>ramped 4% to 6% body weight commercial fish food</v>
          </cell>
          <cell r="S1504" t="str">
            <v>S-Carbon-filtered, dionized</v>
          </cell>
          <cell r="T1504" t="str">
            <v>MLR</v>
          </cell>
          <cell r="U1504">
            <v>15</v>
          </cell>
          <cell r="V1504">
            <v>7.65</v>
          </cell>
          <cell r="W1504" t="str">
            <v/>
          </cell>
          <cell r="X1504" t="str">
            <v/>
          </cell>
          <cell r="Y1504">
            <v>99.1</v>
          </cell>
          <cell r="Z1504" t="str">
            <v/>
          </cell>
          <cell r="AA1504">
            <v>0.3</v>
          </cell>
          <cell r="AB1504">
            <v>10</v>
          </cell>
          <cell r="AC1504">
            <v>8.4</v>
          </cell>
          <cell r="AD1504">
            <v>75.900000000000006</v>
          </cell>
          <cell r="AE1504">
            <v>16.399999999999999</v>
          </cell>
          <cell r="AF1504">
            <v>2</v>
          </cell>
          <cell r="AG1504">
            <v>11.8</v>
          </cell>
          <cell r="AH1504">
            <v>264.2</v>
          </cell>
          <cell r="AI1504">
            <v>39.9</v>
          </cell>
          <cell r="AJ1504">
            <v>333.53100000000001</v>
          </cell>
        </row>
        <row r="1505">
          <cell r="B1505" t="str">
            <v>C1392OnmyEC10</v>
          </cell>
          <cell r="C1505" t="str">
            <v>De Schamphelaere and Janssen 2004</v>
          </cell>
          <cell r="D1505">
            <v>2004</v>
          </cell>
          <cell r="E1505" t="str">
            <v>Oncorhynchus mykiss</v>
          </cell>
          <cell r="F1505" t="str">
            <v xml:space="preserve">Oncorhynchus </v>
          </cell>
          <cell r="G1505" t="str">
            <v>mykiss</v>
          </cell>
          <cell r="H1505"/>
          <cell r="I1505" t="str">
            <v>fish</v>
          </cell>
          <cell r="J1505" t="str">
            <v>juveniles</v>
          </cell>
          <cell r="K1505" t="str">
            <v>survival</v>
          </cell>
          <cell r="L1505" t="str">
            <v>EC10</v>
          </cell>
          <cell r="M1505" t="str">
            <v>ZnCl2</v>
          </cell>
          <cell r="N1505" t="str">
            <v>Measured - twice per week</v>
          </cell>
          <cell r="O1505" t="str">
            <v>flow through</v>
          </cell>
          <cell r="P1505" t="str">
            <v>Chronic</v>
          </cell>
          <cell r="Q1505" t="str">
            <v>30-d</v>
          </cell>
          <cell r="R1505" t="str">
            <v>ramped 4% to 6% body weight commercial fish food</v>
          </cell>
          <cell r="S1505" t="str">
            <v>S-Carbon-filtered, dionized</v>
          </cell>
          <cell r="T1505" t="str">
            <v>MLR</v>
          </cell>
          <cell r="U1505">
            <v>15</v>
          </cell>
          <cell r="V1505">
            <v>5.68</v>
          </cell>
          <cell r="W1505" t="str">
            <v/>
          </cell>
          <cell r="X1505" t="str">
            <v/>
          </cell>
          <cell r="Y1505">
            <v>312</v>
          </cell>
          <cell r="Z1505" t="str">
            <v/>
          </cell>
          <cell r="AA1505">
            <v>0.3</v>
          </cell>
          <cell r="AB1505">
            <v>10</v>
          </cell>
          <cell r="AC1505">
            <v>8.6999999999999993</v>
          </cell>
          <cell r="AD1505">
            <v>1.8</v>
          </cell>
          <cell r="AE1505">
            <v>103.7</v>
          </cell>
          <cell r="AF1505">
            <v>1.6</v>
          </cell>
          <cell r="AG1505">
            <v>11.4</v>
          </cell>
          <cell r="AH1505">
            <v>229.4</v>
          </cell>
          <cell r="AI1505">
            <v>2.2999999999999998</v>
          </cell>
          <cell r="AJ1505">
            <v>29.136299999999999</v>
          </cell>
        </row>
        <row r="1506">
          <cell r="B1506" t="str">
            <v>C1393OnmyEC10</v>
          </cell>
          <cell r="C1506" t="str">
            <v>De Schamphelaere and Janssen 2004</v>
          </cell>
          <cell r="D1506">
            <v>2004</v>
          </cell>
          <cell r="E1506" t="str">
            <v>Oncorhynchus mykiss</v>
          </cell>
          <cell r="F1506" t="str">
            <v xml:space="preserve">Oncorhynchus </v>
          </cell>
          <cell r="G1506" t="str">
            <v>mykiss</v>
          </cell>
          <cell r="H1506"/>
          <cell r="I1506" t="str">
            <v>fish</v>
          </cell>
          <cell r="J1506" t="str">
            <v>juveniles</v>
          </cell>
          <cell r="K1506" t="str">
            <v>survival</v>
          </cell>
          <cell r="L1506" t="str">
            <v>EC10</v>
          </cell>
          <cell r="M1506" t="str">
            <v>ZnCl2</v>
          </cell>
          <cell r="N1506" t="str">
            <v>Measured - twice per week</v>
          </cell>
          <cell r="O1506" t="str">
            <v>flow through</v>
          </cell>
          <cell r="P1506" t="str">
            <v>Chronic</v>
          </cell>
          <cell r="Q1506" t="str">
            <v>30-d</v>
          </cell>
          <cell r="R1506" t="str">
            <v>ramped 4% to 6% body weight commercial fish food</v>
          </cell>
          <cell r="S1506" t="str">
            <v>S-Carbon-filtered, dionized</v>
          </cell>
          <cell r="T1506" t="str">
            <v>MLR</v>
          </cell>
          <cell r="U1506">
            <v>15</v>
          </cell>
          <cell r="V1506">
            <v>6.7</v>
          </cell>
          <cell r="W1506" t="str">
            <v/>
          </cell>
          <cell r="X1506" t="str">
            <v/>
          </cell>
          <cell r="Y1506">
            <v>99.1</v>
          </cell>
          <cell r="Z1506" t="str">
            <v/>
          </cell>
          <cell r="AA1506">
            <v>0.3</v>
          </cell>
          <cell r="AB1506">
            <v>10</v>
          </cell>
          <cell r="AC1506">
            <v>8.9</v>
          </cell>
          <cell r="AD1506">
            <v>1.6</v>
          </cell>
          <cell r="AE1506">
            <v>104</v>
          </cell>
          <cell r="AF1506">
            <v>1.9</v>
          </cell>
          <cell r="AG1506">
            <v>11.4</v>
          </cell>
          <cell r="AH1506">
            <v>217.6</v>
          </cell>
          <cell r="AI1506">
            <v>20.7</v>
          </cell>
          <cell r="AJ1506">
            <v>28.812100000000001</v>
          </cell>
        </row>
        <row r="1507">
          <cell r="B1507" t="str">
            <v>C1394OnmyEC10</v>
          </cell>
          <cell r="C1507" t="str">
            <v>De Schamphelaere and Janssen 2004</v>
          </cell>
          <cell r="D1507">
            <v>2004</v>
          </cell>
          <cell r="E1507" t="str">
            <v>Oncorhynchus mykiss</v>
          </cell>
          <cell r="F1507" t="str">
            <v xml:space="preserve">Oncorhynchus </v>
          </cell>
          <cell r="G1507" t="str">
            <v>mykiss</v>
          </cell>
          <cell r="H1507"/>
          <cell r="I1507" t="str">
            <v>fish</v>
          </cell>
          <cell r="J1507" t="str">
            <v>juveniles</v>
          </cell>
          <cell r="K1507" t="str">
            <v>survival</v>
          </cell>
          <cell r="L1507" t="str">
            <v>EC10</v>
          </cell>
          <cell r="M1507" t="str">
            <v>ZnCl2</v>
          </cell>
          <cell r="N1507" t="str">
            <v>Measured - twice per week</v>
          </cell>
          <cell r="O1507" t="str">
            <v>flow through</v>
          </cell>
          <cell r="P1507" t="str">
            <v>Chronic</v>
          </cell>
          <cell r="Q1507" t="str">
            <v>30-d</v>
          </cell>
          <cell r="R1507" t="str">
            <v>ramped 4% to 6% body weight commercial fish food</v>
          </cell>
          <cell r="S1507" t="str">
            <v>S-Carbon-filtered, dionized</v>
          </cell>
          <cell r="T1507" t="str">
            <v>MLR</v>
          </cell>
          <cell r="U1507">
            <v>15</v>
          </cell>
          <cell r="V1507">
            <v>7.58</v>
          </cell>
          <cell r="W1507" t="str">
            <v/>
          </cell>
          <cell r="X1507" t="str">
            <v/>
          </cell>
          <cell r="Y1507">
            <v>73.599999999999994</v>
          </cell>
          <cell r="Z1507" t="str">
            <v/>
          </cell>
          <cell r="AA1507">
            <v>0.3</v>
          </cell>
          <cell r="AB1507">
            <v>10</v>
          </cell>
          <cell r="AC1507">
            <v>8.9</v>
          </cell>
          <cell r="AD1507">
            <v>1.5</v>
          </cell>
          <cell r="AE1507">
            <v>111.7</v>
          </cell>
          <cell r="AF1507">
            <v>1.9</v>
          </cell>
          <cell r="AG1507">
            <v>11.7</v>
          </cell>
          <cell r="AH1507">
            <v>193</v>
          </cell>
          <cell r="AI1507">
            <v>38.1</v>
          </cell>
          <cell r="AJ1507">
            <v>28.400300000000001</v>
          </cell>
        </row>
        <row r="1508">
          <cell r="B1508" t="str">
            <v>C1395OnmyLOEC</v>
          </cell>
          <cell r="C1508" t="str">
            <v>De Schamphelaere and Janssen 2004</v>
          </cell>
          <cell r="D1508">
            <v>2004</v>
          </cell>
          <cell r="E1508" t="str">
            <v>Oncorhynchus mykiss</v>
          </cell>
          <cell r="F1508" t="str">
            <v xml:space="preserve">Oncorhynchus </v>
          </cell>
          <cell r="G1508" t="str">
            <v>mykiss</v>
          </cell>
          <cell r="H1508"/>
          <cell r="I1508" t="str">
            <v>fish</v>
          </cell>
          <cell r="J1508" t="str">
            <v>juveniles</v>
          </cell>
          <cell r="K1508" t="str">
            <v>survival</v>
          </cell>
          <cell r="L1508" t="str">
            <v>LOEC</v>
          </cell>
          <cell r="M1508" t="str">
            <v>ZnCl2</v>
          </cell>
          <cell r="N1508" t="str">
            <v>Measured - twice per week</v>
          </cell>
          <cell r="O1508" t="str">
            <v>flow through</v>
          </cell>
          <cell r="P1508" t="str">
            <v>Chronic</v>
          </cell>
          <cell r="Q1508" t="str">
            <v>30-d</v>
          </cell>
          <cell r="R1508" t="str">
            <v>ramped 4% to 6% body weight commercial fish food</v>
          </cell>
          <cell r="S1508" t="str">
            <v>S-Carbon-filtered, dionized</v>
          </cell>
          <cell r="T1508"/>
          <cell r="U1508">
            <v>15</v>
          </cell>
          <cell r="V1508">
            <v>7.45</v>
          </cell>
          <cell r="W1508" t="str">
            <v/>
          </cell>
          <cell r="X1508" t="str">
            <v/>
          </cell>
          <cell r="Y1508">
            <v>117</v>
          </cell>
          <cell r="Z1508" t="str">
            <v/>
          </cell>
          <cell r="AA1508">
            <v>0.3</v>
          </cell>
          <cell r="AB1508">
            <v>10</v>
          </cell>
          <cell r="AC1508">
            <v>8.9</v>
          </cell>
          <cell r="AD1508">
            <v>1.8</v>
          </cell>
          <cell r="AE1508">
            <v>17.8</v>
          </cell>
          <cell r="AF1508">
            <v>2.2000000000000002</v>
          </cell>
          <cell r="AG1508">
            <v>11.8</v>
          </cell>
          <cell r="AH1508">
            <v>18.2</v>
          </cell>
          <cell r="AI1508">
            <v>45.2</v>
          </cell>
          <cell r="AJ1508">
            <v>29.6357</v>
          </cell>
        </row>
        <row r="1509">
          <cell r="B1509" t="str">
            <v>C1396OnmyLOEC</v>
          </cell>
          <cell r="C1509" t="str">
            <v>De Schamphelaere and Janssen 2004</v>
          </cell>
          <cell r="D1509">
            <v>2004</v>
          </cell>
          <cell r="E1509" t="str">
            <v>Oncorhynchus mykiss</v>
          </cell>
          <cell r="F1509" t="str">
            <v xml:space="preserve">Oncorhynchus </v>
          </cell>
          <cell r="G1509" t="str">
            <v>mykiss</v>
          </cell>
          <cell r="H1509"/>
          <cell r="I1509" t="str">
            <v>fish</v>
          </cell>
          <cell r="J1509" t="str">
            <v>juveniles</v>
          </cell>
          <cell r="K1509" t="str">
            <v>survival</v>
          </cell>
          <cell r="L1509" t="str">
            <v>LOEC</v>
          </cell>
          <cell r="M1509" t="str">
            <v>ZnCl2</v>
          </cell>
          <cell r="N1509" t="str">
            <v>Measured - twice per week</v>
          </cell>
          <cell r="O1509" t="str">
            <v>flow through</v>
          </cell>
          <cell r="P1509" t="str">
            <v>Chronic</v>
          </cell>
          <cell r="Q1509" t="str">
            <v>30-d</v>
          </cell>
          <cell r="R1509" t="str">
            <v>ramped 4% to 6% body weight commercial fish food</v>
          </cell>
          <cell r="S1509" t="str">
            <v>S-Carbon-filtered, dionized</v>
          </cell>
          <cell r="T1509"/>
          <cell r="U1509">
            <v>15</v>
          </cell>
          <cell r="V1509">
            <v>7.54</v>
          </cell>
          <cell r="W1509" t="str">
            <v>&gt;</v>
          </cell>
          <cell r="X1509" t="str">
            <v/>
          </cell>
          <cell r="Y1509">
            <v>1530</v>
          </cell>
          <cell r="Z1509" t="str">
            <v/>
          </cell>
          <cell r="AA1509">
            <v>0.3</v>
          </cell>
          <cell r="AB1509">
            <v>10</v>
          </cell>
          <cell r="AC1509">
            <v>158.5</v>
          </cell>
          <cell r="AD1509">
            <v>1.53</v>
          </cell>
          <cell r="AE1509">
            <v>19.600000000000001</v>
          </cell>
          <cell r="AF1509">
            <v>1.92</v>
          </cell>
          <cell r="AG1509">
            <v>11.81</v>
          </cell>
          <cell r="AH1509">
            <v>312.8</v>
          </cell>
          <cell r="AI1509">
            <v>39.200000000000003</v>
          </cell>
          <cell r="AJ1509">
            <v>331.8707</v>
          </cell>
        </row>
        <row r="1510">
          <cell r="B1510" t="str">
            <v>C1397OnmyLOEC</v>
          </cell>
          <cell r="C1510" t="str">
            <v>De Schamphelaere and Janssen 2004</v>
          </cell>
          <cell r="D1510">
            <v>2004</v>
          </cell>
          <cell r="E1510" t="str">
            <v>Oncorhynchus mykiss</v>
          </cell>
          <cell r="F1510" t="str">
            <v xml:space="preserve">Oncorhynchus </v>
          </cell>
          <cell r="G1510" t="str">
            <v>mykiss</v>
          </cell>
          <cell r="H1510"/>
          <cell r="I1510" t="str">
            <v>fish</v>
          </cell>
          <cell r="J1510" t="str">
            <v>juveniles</v>
          </cell>
          <cell r="K1510" t="str">
            <v>survival</v>
          </cell>
          <cell r="L1510" t="str">
            <v>LOEC</v>
          </cell>
          <cell r="M1510" t="str">
            <v>ZnCl2</v>
          </cell>
          <cell r="N1510" t="str">
            <v>Measured - twice per week</v>
          </cell>
          <cell r="O1510" t="str">
            <v>flow through</v>
          </cell>
          <cell r="P1510" t="str">
            <v>Chronic</v>
          </cell>
          <cell r="Q1510" t="str">
            <v>30-d</v>
          </cell>
          <cell r="R1510" t="str">
            <v>ramped 4% to 6% body weight commercial fish food</v>
          </cell>
          <cell r="S1510" t="str">
            <v>S-Carbon-filtered, dionized</v>
          </cell>
          <cell r="T1510"/>
          <cell r="U1510">
            <v>15</v>
          </cell>
          <cell r="V1510">
            <v>7.39</v>
          </cell>
          <cell r="W1510" t="str">
            <v/>
          </cell>
          <cell r="X1510" t="str">
            <v/>
          </cell>
          <cell r="Y1510">
            <v>538</v>
          </cell>
          <cell r="Z1510" t="str">
            <v/>
          </cell>
          <cell r="AA1510">
            <v>0.3</v>
          </cell>
          <cell r="AB1510">
            <v>10</v>
          </cell>
          <cell r="AC1510">
            <v>7.9</v>
          </cell>
          <cell r="AD1510">
            <v>75.8</v>
          </cell>
          <cell r="AE1510">
            <v>18.899999999999999</v>
          </cell>
          <cell r="AF1510">
            <v>2</v>
          </cell>
          <cell r="AG1510">
            <v>11.5</v>
          </cell>
          <cell r="AH1510">
            <v>230</v>
          </cell>
          <cell r="AI1510">
            <v>42</v>
          </cell>
          <cell r="AJ1510">
            <v>331.8707</v>
          </cell>
        </row>
        <row r="1511">
          <cell r="B1511" t="str">
            <v>C1398OnmyLOEC</v>
          </cell>
          <cell r="C1511" t="str">
            <v>De Schamphelaere and Janssen 2004</v>
          </cell>
          <cell r="D1511">
            <v>2004</v>
          </cell>
          <cell r="E1511" t="str">
            <v>Oncorhynchus mykiss</v>
          </cell>
          <cell r="F1511" t="str">
            <v xml:space="preserve">Oncorhynchus </v>
          </cell>
          <cell r="G1511" t="str">
            <v>mykiss</v>
          </cell>
          <cell r="H1511"/>
          <cell r="I1511" t="str">
            <v>fish</v>
          </cell>
          <cell r="J1511" t="str">
            <v>juveniles</v>
          </cell>
          <cell r="K1511" t="str">
            <v>survival</v>
          </cell>
          <cell r="L1511" t="str">
            <v>LOEC</v>
          </cell>
          <cell r="M1511" t="str">
            <v>ZnCl2</v>
          </cell>
          <cell r="N1511" t="str">
            <v>Measured - twice per week</v>
          </cell>
          <cell r="O1511" t="str">
            <v>flow through</v>
          </cell>
          <cell r="P1511" t="str">
            <v>Chronic</v>
          </cell>
          <cell r="Q1511" t="str">
            <v>30-d</v>
          </cell>
          <cell r="R1511" t="str">
            <v>ramped 4% to 6% body weight commercial fish food</v>
          </cell>
          <cell r="S1511" t="str">
            <v>S-Carbon-filtered, dionized</v>
          </cell>
          <cell r="T1511"/>
          <cell r="U1511">
            <v>15</v>
          </cell>
          <cell r="V1511">
            <v>7.49</v>
          </cell>
          <cell r="W1511" t="str">
            <v/>
          </cell>
          <cell r="X1511" t="str">
            <v/>
          </cell>
          <cell r="Y1511">
            <v>371</v>
          </cell>
          <cell r="Z1511" t="str">
            <v/>
          </cell>
          <cell r="AA1511">
            <v>0.3</v>
          </cell>
          <cell r="AB1511">
            <v>10</v>
          </cell>
          <cell r="AC1511">
            <v>9.1</v>
          </cell>
          <cell r="AD1511">
            <v>1.7</v>
          </cell>
          <cell r="AE1511">
            <v>107.1</v>
          </cell>
          <cell r="AF1511">
            <v>2</v>
          </cell>
          <cell r="AG1511">
            <v>11.7</v>
          </cell>
          <cell r="AH1511">
            <v>178.2</v>
          </cell>
          <cell r="AI1511">
            <v>43.2</v>
          </cell>
          <cell r="AJ1511">
            <v>29.723299999999998</v>
          </cell>
        </row>
        <row r="1512">
          <cell r="B1512" t="str">
            <v>C1399OnmyLOEC</v>
          </cell>
          <cell r="C1512" t="str">
            <v>De Schamphelaere and Janssen 2004</v>
          </cell>
          <cell r="D1512">
            <v>2004</v>
          </cell>
          <cell r="E1512" t="str">
            <v>Oncorhynchus mykiss</v>
          </cell>
          <cell r="F1512" t="str">
            <v xml:space="preserve">Oncorhynchus </v>
          </cell>
          <cell r="G1512" t="str">
            <v>mykiss</v>
          </cell>
          <cell r="H1512"/>
          <cell r="I1512" t="str">
            <v>fish</v>
          </cell>
          <cell r="J1512" t="str">
            <v>juveniles</v>
          </cell>
          <cell r="K1512" t="str">
            <v>survival</v>
          </cell>
          <cell r="L1512" t="str">
            <v>LOEC</v>
          </cell>
          <cell r="M1512" t="str">
            <v>ZnCl2</v>
          </cell>
          <cell r="N1512" t="str">
            <v>Measured - twice per week</v>
          </cell>
          <cell r="O1512" t="str">
            <v>flow through</v>
          </cell>
          <cell r="P1512" t="str">
            <v>Chronic</v>
          </cell>
          <cell r="Q1512" t="str">
            <v>30-d</v>
          </cell>
          <cell r="R1512" t="str">
            <v>ramped 4% to 6% body weight commercial fish food</v>
          </cell>
          <cell r="S1512" t="str">
            <v>S-Carbon-filtered, dionized</v>
          </cell>
          <cell r="T1512"/>
          <cell r="U1512">
            <v>15</v>
          </cell>
          <cell r="V1512">
            <v>7.87</v>
          </cell>
          <cell r="W1512" t="str">
            <v/>
          </cell>
          <cell r="X1512" t="str">
            <v/>
          </cell>
          <cell r="Y1512">
            <v>2310</v>
          </cell>
          <cell r="Z1512" t="str">
            <v/>
          </cell>
          <cell r="AA1512">
            <v>0.3</v>
          </cell>
          <cell r="AB1512">
            <v>10</v>
          </cell>
          <cell r="AC1512">
            <v>73.900000000000006</v>
          </cell>
          <cell r="AD1512">
            <v>1.4</v>
          </cell>
          <cell r="AE1512">
            <v>15.7</v>
          </cell>
          <cell r="AF1512">
            <v>1.5</v>
          </cell>
          <cell r="AG1512">
            <v>12.3</v>
          </cell>
          <cell r="AH1512">
            <v>144.6</v>
          </cell>
          <cell r="AI1512">
            <v>66.599999999999994</v>
          </cell>
          <cell r="AJ1512">
            <v>190.29349999999999</v>
          </cell>
        </row>
        <row r="1513">
          <cell r="B1513" t="str">
            <v>C1400OnmyLOEC</v>
          </cell>
          <cell r="C1513" t="str">
            <v>De Schamphelaere and Janssen 2004</v>
          </cell>
          <cell r="D1513">
            <v>2004</v>
          </cell>
          <cell r="E1513" t="str">
            <v>Oncorhynchus mykiss</v>
          </cell>
          <cell r="F1513" t="str">
            <v xml:space="preserve">Oncorhynchus </v>
          </cell>
          <cell r="G1513" t="str">
            <v>mykiss</v>
          </cell>
          <cell r="H1513"/>
          <cell r="I1513" t="str">
            <v>fish</v>
          </cell>
          <cell r="J1513" t="str">
            <v>juveniles</v>
          </cell>
          <cell r="K1513" t="str">
            <v>survival</v>
          </cell>
          <cell r="L1513" t="str">
            <v>LOEC</v>
          </cell>
          <cell r="M1513" t="str">
            <v>ZnCl2</v>
          </cell>
          <cell r="N1513" t="str">
            <v>Measured - twice per week</v>
          </cell>
          <cell r="O1513" t="str">
            <v>flow through</v>
          </cell>
          <cell r="P1513" t="str">
            <v>Chronic</v>
          </cell>
          <cell r="Q1513" t="str">
            <v>30-d</v>
          </cell>
          <cell r="R1513" t="str">
            <v>ramped 4% to 6% body weight commercial fish food</v>
          </cell>
          <cell r="S1513" t="str">
            <v>S-Carbon-filtered, dionized</v>
          </cell>
          <cell r="T1513"/>
          <cell r="U1513">
            <v>15</v>
          </cell>
          <cell r="V1513">
            <v>7.61</v>
          </cell>
          <cell r="W1513" t="str">
            <v/>
          </cell>
          <cell r="X1513" t="str">
            <v/>
          </cell>
          <cell r="Y1513">
            <v>166</v>
          </cell>
          <cell r="Z1513" t="str">
            <v/>
          </cell>
          <cell r="AA1513">
            <v>0.3</v>
          </cell>
          <cell r="AB1513">
            <v>10</v>
          </cell>
          <cell r="AC1513">
            <v>9.1</v>
          </cell>
          <cell r="AD1513">
            <v>1.5</v>
          </cell>
          <cell r="AE1513">
            <v>18.3</v>
          </cell>
          <cell r="AF1513">
            <v>2.1</v>
          </cell>
          <cell r="AG1513">
            <v>11.1</v>
          </cell>
          <cell r="AH1513">
            <v>16.2</v>
          </cell>
          <cell r="AI1513">
            <v>47.1</v>
          </cell>
          <cell r="AJ1513">
            <v>28.899699999999999</v>
          </cell>
        </row>
        <row r="1514">
          <cell r="B1514" t="str">
            <v>C1401OnmyLOEC</v>
          </cell>
          <cell r="C1514" t="str">
            <v>De Schamphelaere and Janssen 2004</v>
          </cell>
          <cell r="D1514">
            <v>2004</v>
          </cell>
          <cell r="E1514" t="str">
            <v>Oncorhynchus mykiss</v>
          </cell>
          <cell r="F1514" t="str">
            <v xml:space="preserve">Oncorhynchus </v>
          </cell>
          <cell r="G1514" t="str">
            <v>mykiss</v>
          </cell>
          <cell r="H1514"/>
          <cell r="I1514" t="str">
            <v>fish</v>
          </cell>
          <cell r="J1514" t="str">
            <v>juveniles</v>
          </cell>
          <cell r="K1514" t="str">
            <v>survival</v>
          </cell>
          <cell r="L1514" t="str">
            <v>LOEC</v>
          </cell>
          <cell r="M1514" t="str">
            <v>ZnCl2</v>
          </cell>
          <cell r="N1514" t="str">
            <v>Measured - twice per week</v>
          </cell>
          <cell r="O1514" t="str">
            <v>flow through</v>
          </cell>
          <cell r="P1514" t="str">
            <v>Chronic</v>
          </cell>
          <cell r="Q1514" t="str">
            <v>30-d</v>
          </cell>
          <cell r="R1514" t="str">
            <v>ramped 4% to 6% body weight commercial fish food</v>
          </cell>
          <cell r="S1514" t="str">
            <v>S-Carbon-filtered, dionized</v>
          </cell>
          <cell r="T1514"/>
          <cell r="U1514">
            <v>15</v>
          </cell>
          <cell r="V1514">
            <v>7.58</v>
          </cell>
          <cell r="W1514" t="str">
            <v/>
          </cell>
          <cell r="X1514" t="str">
            <v/>
          </cell>
          <cell r="Y1514">
            <v>363</v>
          </cell>
          <cell r="Z1514" t="str">
            <v/>
          </cell>
          <cell r="AA1514">
            <v>0.3</v>
          </cell>
          <cell r="AB1514">
            <v>10</v>
          </cell>
          <cell r="AC1514">
            <v>38.200000000000003</v>
          </cell>
          <cell r="AD1514">
            <v>1.7</v>
          </cell>
          <cell r="AE1514">
            <v>17</v>
          </cell>
          <cell r="AF1514">
            <v>1.9</v>
          </cell>
          <cell r="AG1514">
            <v>11.7</v>
          </cell>
          <cell r="AH1514">
            <v>69.2</v>
          </cell>
          <cell r="AI1514">
            <v>52.4</v>
          </cell>
          <cell r="AJ1514">
            <v>102.386</v>
          </cell>
        </row>
        <row r="1515">
          <cell r="B1515" t="str">
            <v>C1402OnmyLOEC</v>
          </cell>
          <cell r="C1515" t="str">
            <v>De Schamphelaere and Janssen 2004</v>
          </cell>
          <cell r="D1515">
            <v>2004</v>
          </cell>
          <cell r="E1515" t="str">
            <v>Oncorhynchus mykiss</v>
          </cell>
          <cell r="F1515" t="str">
            <v xml:space="preserve">Oncorhynchus </v>
          </cell>
          <cell r="G1515" t="str">
            <v>mykiss</v>
          </cell>
          <cell r="H1515"/>
          <cell r="I1515" t="str">
            <v>fish</v>
          </cell>
          <cell r="J1515" t="str">
            <v>juveniles</v>
          </cell>
          <cell r="K1515" t="str">
            <v>survival</v>
          </cell>
          <cell r="L1515" t="str">
            <v>LOEC</v>
          </cell>
          <cell r="M1515" t="str">
            <v>ZnCl2</v>
          </cell>
          <cell r="N1515" t="str">
            <v>Measured - twice per week</v>
          </cell>
          <cell r="O1515" t="str">
            <v>flow through</v>
          </cell>
          <cell r="P1515" t="str">
            <v>Chronic</v>
          </cell>
          <cell r="Q1515" t="str">
            <v>30-d</v>
          </cell>
          <cell r="R1515" t="str">
            <v>ramped 4% to 6% body weight commercial fish food</v>
          </cell>
          <cell r="S1515" t="str">
            <v>S-Carbon-filtered, dionized</v>
          </cell>
          <cell r="T1515"/>
          <cell r="U1515">
            <v>15</v>
          </cell>
          <cell r="V1515">
            <v>7.68</v>
          </cell>
          <cell r="W1515" t="str">
            <v/>
          </cell>
          <cell r="X1515" t="str">
            <v/>
          </cell>
          <cell r="Y1515">
            <v>1670</v>
          </cell>
          <cell r="Z1515" t="str">
            <v/>
          </cell>
          <cell r="AA1515">
            <v>0.3</v>
          </cell>
          <cell r="AB1515">
            <v>10</v>
          </cell>
          <cell r="AC1515">
            <v>156</v>
          </cell>
          <cell r="AD1515">
            <v>1.7</v>
          </cell>
          <cell r="AE1515">
            <v>17.100000000000001</v>
          </cell>
          <cell r="AF1515">
            <v>2</v>
          </cell>
          <cell r="AG1515">
            <v>11.1</v>
          </cell>
          <cell r="AH1515">
            <v>270.10000000000002</v>
          </cell>
          <cell r="AI1515">
            <v>44.1</v>
          </cell>
          <cell r="AJ1515">
            <v>396.5326</v>
          </cell>
        </row>
        <row r="1516">
          <cell r="B1516" t="str">
            <v>C1403OnmyLOEC</v>
          </cell>
          <cell r="C1516" t="str">
            <v>De Schamphelaere and Janssen 2004</v>
          </cell>
          <cell r="D1516">
            <v>2004</v>
          </cell>
          <cell r="E1516" t="str">
            <v>Oncorhynchus mykiss</v>
          </cell>
          <cell r="F1516" t="str">
            <v xml:space="preserve">Oncorhynchus </v>
          </cell>
          <cell r="G1516" t="str">
            <v>mykiss</v>
          </cell>
          <cell r="H1516"/>
          <cell r="I1516" t="str">
            <v>fish</v>
          </cell>
          <cell r="J1516" t="str">
            <v>juveniles</v>
          </cell>
          <cell r="K1516" t="str">
            <v>survival</v>
          </cell>
          <cell r="L1516" t="str">
            <v>LOEC</v>
          </cell>
          <cell r="M1516" t="str">
            <v>ZnCl2</v>
          </cell>
          <cell r="N1516" t="str">
            <v>Measured - twice per week</v>
          </cell>
          <cell r="O1516" t="str">
            <v>flow through</v>
          </cell>
          <cell r="P1516" t="str">
            <v>Chronic</v>
          </cell>
          <cell r="Q1516" t="str">
            <v>30-d</v>
          </cell>
          <cell r="R1516" t="str">
            <v>ramped 4% to 6% body weight commercial fish food</v>
          </cell>
          <cell r="S1516" t="str">
            <v>S-Carbon-filtered, dionized</v>
          </cell>
          <cell r="T1516"/>
          <cell r="U1516">
            <v>15</v>
          </cell>
          <cell r="V1516">
            <v>7.65</v>
          </cell>
          <cell r="W1516" t="str">
            <v/>
          </cell>
          <cell r="X1516" t="str">
            <v/>
          </cell>
          <cell r="Y1516">
            <v>162</v>
          </cell>
          <cell r="Z1516" t="str">
            <v/>
          </cell>
          <cell r="AA1516">
            <v>0.3</v>
          </cell>
          <cell r="AB1516">
            <v>10</v>
          </cell>
          <cell r="AC1516">
            <v>8.6</v>
          </cell>
          <cell r="AD1516">
            <v>1.9</v>
          </cell>
          <cell r="AE1516">
            <v>18.100000000000001</v>
          </cell>
          <cell r="AF1516">
            <v>1.9</v>
          </cell>
          <cell r="AG1516">
            <v>11.6</v>
          </cell>
          <cell r="AH1516">
            <v>20.2</v>
          </cell>
          <cell r="AI1516">
            <v>43.3</v>
          </cell>
          <cell r="AJ1516">
            <v>29.298400000000001</v>
          </cell>
        </row>
        <row r="1517">
          <cell r="B1517" t="str">
            <v>C1404OnmyLOEC</v>
          </cell>
          <cell r="C1517" t="str">
            <v>De Schamphelaere and Janssen 2004</v>
          </cell>
          <cell r="D1517">
            <v>2004</v>
          </cell>
          <cell r="E1517" t="str">
            <v>Oncorhynchus mykiss</v>
          </cell>
          <cell r="F1517" t="str">
            <v xml:space="preserve">Oncorhynchus </v>
          </cell>
          <cell r="G1517" t="str">
            <v>mykiss</v>
          </cell>
          <cell r="H1517"/>
          <cell r="I1517" t="str">
            <v>fish</v>
          </cell>
          <cell r="J1517" t="str">
            <v>juveniles</v>
          </cell>
          <cell r="K1517" t="str">
            <v>survival</v>
          </cell>
          <cell r="L1517" t="str">
            <v>LOEC</v>
          </cell>
          <cell r="M1517" t="str">
            <v>ZnCl2</v>
          </cell>
          <cell r="N1517" t="str">
            <v>Measured - twice per week</v>
          </cell>
          <cell r="O1517" t="str">
            <v>flow through</v>
          </cell>
          <cell r="P1517" t="str">
            <v>Chronic</v>
          </cell>
          <cell r="Q1517" t="str">
            <v>30-d</v>
          </cell>
          <cell r="R1517" t="str">
            <v>ramped 4% to 6% body weight commercial fish food</v>
          </cell>
          <cell r="S1517" t="str">
            <v>S-Carbon-filtered, dionized</v>
          </cell>
          <cell r="T1517"/>
          <cell r="U1517">
            <v>15</v>
          </cell>
          <cell r="V1517">
            <v>7.73</v>
          </cell>
          <cell r="W1517" t="str">
            <v/>
          </cell>
          <cell r="X1517" t="str">
            <v/>
          </cell>
          <cell r="Y1517">
            <v>173</v>
          </cell>
          <cell r="Z1517" t="str">
            <v/>
          </cell>
          <cell r="AA1517">
            <v>0.3</v>
          </cell>
          <cell r="AB1517">
            <v>10</v>
          </cell>
          <cell r="AC1517">
            <v>9</v>
          </cell>
          <cell r="AD1517">
            <v>5.5</v>
          </cell>
          <cell r="AE1517">
            <v>16.8</v>
          </cell>
          <cell r="AF1517">
            <v>1.8</v>
          </cell>
          <cell r="AG1517">
            <v>12</v>
          </cell>
          <cell r="AH1517">
            <v>33.1</v>
          </cell>
          <cell r="AI1517">
            <v>51</v>
          </cell>
          <cell r="AJ1517">
            <v>45.122</v>
          </cell>
        </row>
        <row r="1518">
          <cell r="B1518" t="str">
            <v>C1405OnmyLOEC</v>
          </cell>
          <cell r="C1518" t="str">
            <v>De Schamphelaere and Janssen 2004</v>
          </cell>
          <cell r="D1518">
            <v>2004</v>
          </cell>
          <cell r="E1518" t="str">
            <v>Oncorhynchus mykiss</v>
          </cell>
          <cell r="F1518" t="str">
            <v xml:space="preserve">Oncorhynchus </v>
          </cell>
          <cell r="G1518" t="str">
            <v>mykiss</v>
          </cell>
          <cell r="H1518"/>
          <cell r="I1518" t="str">
            <v>fish</v>
          </cell>
          <cell r="J1518" t="str">
            <v>juveniles</v>
          </cell>
          <cell r="K1518" t="str">
            <v>survival</v>
          </cell>
          <cell r="L1518" t="str">
            <v>LOEC</v>
          </cell>
          <cell r="M1518" t="str">
            <v>ZnCl2</v>
          </cell>
          <cell r="N1518" t="str">
            <v>Measured - twice per week</v>
          </cell>
          <cell r="O1518" t="str">
            <v>flow through</v>
          </cell>
          <cell r="P1518" t="str">
            <v>Chronic</v>
          </cell>
          <cell r="Q1518" t="str">
            <v>30-d</v>
          </cell>
          <cell r="R1518" t="str">
            <v>ramped 4% to 6% body weight commercial fish food</v>
          </cell>
          <cell r="S1518" t="str">
            <v>S-Carbon-filtered, dionized</v>
          </cell>
          <cell r="T1518"/>
          <cell r="U1518">
            <v>15</v>
          </cell>
          <cell r="V1518">
            <v>7.74</v>
          </cell>
          <cell r="W1518" t="str">
            <v/>
          </cell>
          <cell r="X1518" t="str">
            <v/>
          </cell>
          <cell r="Y1518">
            <v>338</v>
          </cell>
          <cell r="Z1518" t="str">
            <v/>
          </cell>
          <cell r="AA1518">
            <v>0.3</v>
          </cell>
          <cell r="AB1518">
            <v>10</v>
          </cell>
          <cell r="AC1518">
            <v>9.6999999999999993</v>
          </cell>
          <cell r="AD1518">
            <v>28</v>
          </cell>
          <cell r="AE1518">
            <v>21.1</v>
          </cell>
          <cell r="AF1518">
            <v>1.9</v>
          </cell>
          <cell r="AG1518">
            <v>12.3</v>
          </cell>
          <cell r="AH1518">
            <v>103</v>
          </cell>
          <cell r="AI1518">
            <v>44.9</v>
          </cell>
          <cell r="AJ1518">
            <v>139.5249</v>
          </cell>
        </row>
        <row r="1519">
          <cell r="B1519" t="str">
            <v>C1406OnmyLOEC</v>
          </cell>
          <cell r="C1519" t="str">
            <v>De Schamphelaere and Janssen 2004</v>
          </cell>
          <cell r="D1519">
            <v>2004</v>
          </cell>
          <cell r="E1519" t="str">
            <v>Oncorhynchus mykiss</v>
          </cell>
          <cell r="F1519" t="str">
            <v xml:space="preserve">Oncorhynchus </v>
          </cell>
          <cell r="G1519" t="str">
            <v>mykiss</v>
          </cell>
          <cell r="H1519"/>
          <cell r="I1519" t="str">
            <v>fish</v>
          </cell>
          <cell r="J1519" t="str">
            <v>juveniles</v>
          </cell>
          <cell r="K1519" t="str">
            <v>survival</v>
          </cell>
          <cell r="L1519" t="str">
            <v>LOEC</v>
          </cell>
          <cell r="M1519" t="str">
            <v>ZnCl2</v>
          </cell>
          <cell r="N1519" t="str">
            <v>Measured - twice per week</v>
          </cell>
          <cell r="O1519" t="str">
            <v>flow through</v>
          </cell>
          <cell r="P1519" t="str">
            <v>Chronic</v>
          </cell>
          <cell r="Q1519" t="str">
            <v>30-d</v>
          </cell>
          <cell r="R1519" t="str">
            <v>ramped 4% to 6% body weight commercial fish food</v>
          </cell>
          <cell r="S1519" t="str">
            <v>S-Carbon-filtered, dionized</v>
          </cell>
          <cell r="T1519"/>
          <cell r="U1519">
            <v>15</v>
          </cell>
          <cell r="V1519">
            <v>7.79</v>
          </cell>
          <cell r="W1519" t="str">
            <v/>
          </cell>
          <cell r="X1519" t="str">
            <v/>
          </cell>
          <cell r="Y1519">
            <v>351</v>
          </cell>
          <cell r="Z1519" t="str">
            <v/>
          </cell>
          <cell r="AA1519">
            <v>0.3</v>
          </cell>
          <cell r="AB1519">
            <v>10</v>
          </cell>
          <cell r="AC1519">
            <v>9.1999999999999993</v>
          </cell>
          <cell r="AD1519">
            <v>50.1</v>
          </cell>
          <cell r="AE1519">
            <v>17.8</v>
          </cell>
          <cell r="AF1519">
            <v>2</v>
          </cell>
          <cell r="AG1519">
            <v>11.9</v>
          </cell>
          <cell r="AH1519">
            <v>187.8</v>
          </cell>
          <cell r="AI1519">
            <v>45.8</v>
          </cell>
          <cell r="AJ1519">
            <v>229.2842</v>
          </cell>
        </row>
        <row r="1520">
          <cell r="B1520" t="str">
            <v>C1407OnmyLOEC</v>
          </cell>
          <cell r="C1520" t="str">
            <v>De Schamphelaere and Janssen 2004</v>
          </cell>
          <cell r="D1520">
            <v>2004</v>
          </cell>
          <cell r="E1520" t="str">
            <v>Oncorhynchus mykiss</v>
          </cell>
          <cell r="F1520" t="str">
            <v xml:space="preserve">Oncorhynchus </v>
          </cell>
          <cell r="G1520" t="str">
            <v>mykiss</v>
          </cell>
          <cell r="H1520"/>
          <cell r="I1520" t="str">
            <v>fish</v>
          </cell>
          <cell r="J1520" t="str">
            <v>juveniles</v>
          </cell>
          <cell r="K1520" t="str">
            <v>survival</v>
          </cell>
          <cell r="L1520" t="str">
            <v>LOEC</v>
          </cell>
          <cell r="M1520" t="str">
            <v>ZnCl2</v>
          </cell>
          <cell r="N1520" t="str">
            <v>Measured - twice per week</v>
          </cell>
          <cell r="O1520" t="str">
            <v>flow through</v>
          </cell>
          <cell r="P1520" t="str">
            <v>Chronic</v>
          </cell>
          <cell r="Q1520" t="str">
            <v>30-d</v>
          </cell>
          <cell r="R1520" t="str">
            <v>ramped 4% to 6% body weight commercial fish food</v>
          </cell>
          <cell r="S1520" t="str">
            <v>S-Carbon-filtered, dionized</v>
          </cell>
          <cell r="T1520"/>
          <cell r="U1520">
            <v>15</v>
          </cell>
          <cell r="V1520">
            <v>7.65</v>
          </cell>
          <cell r="W1520" t="str">
            <v/>
          </cell>
          <cell r="X1520" t="str">
            <v/>
          </cell>
          <cell r="Y1520">
            <v>356</v>
          </cell>
          <cell r="Z1520" t="str">
            <v/>
          </cell>
          <cell r="AA1520">
            <v>0.3</v>
          </cell>
          <cell r="AB1520">
            <v>10</v>
          </cell>
          <cell r="AC1520">
            <v>8.4</v>
          </cell>
          <cell r="AD1520">
            <v>75.900000000000006</v>
          </cell>
          <cell r="AE1520">
            <v>16.399999999999999</v>
          </cell>
          <cell r="AF1520">
            <v>2</v>
          </cell>
          <cell r="AG1520">
            <v>11.8</v>
          </cell>
          <cell r="AH1520">
            <v>264.2</v>
          </cell>
          <cell r="AI1520">
            <v>39.9</v>
          </cell>
          <cell r="AJ1520">
            <v>333.53100000000001</v>
          </cell>
        </row>
        <row r="1521">
          <cell r="B1521" t="str">
            <v>C1408OnmyLOEC</v>
          </cell>
          <cell r="C1521" t="str">
            <v>De Schamphelaere and Janssen 2004</v>
          </cell>
          <cell r="D1521">
            <v>2004</v>
          </cell>
          <cell r="E1521" t="str">
            <v>Oncorhynchus mykiss</v>
          </cell>
          <cell r="F1521" t="str">
            <v xml:space="preserve">Oncorhynchus </v>
          </cell>
          <cell r="G1521" t="str">
            <v>mykiss</v>
          </cell>
          <cell r="H1521"/>
          <cell r="I1521" t="str">
            <v>fish</v>
          </cell>
          <cell r="J1521" t="str">
            <v>juveniles</v>
          </cell>
          <cell r="K1521" t="str">
            <v>survival</v>
          </cell>
          <cell r="L1521" t="str">
            <v>LOEC</v>
          </cell>
          <cell r="M1521" t="str">
            <v>ZnCl2</v>
          </cell>
          <cell r="N1521" t="str">
            <v>Measured - twice per week</v>
          </cell>
          <cell r="O1521" t="str">
            <v>flow through</v>
          </cell>
          <cell r="P1521" t="str">
            <v>Chronic</v>
          </cell>
          <cell r="Q1521" t="str">
            <v>30-d</v>
          </cell>
          <cell r="R1521" t="str">
            <v>ramped 4% to 6% body weight commercial fish food</v>
          </cell>
          <cell r="S1521" t="str">
            <v>S-Carbon-filtered, dionized</v>
          </cell>
          <cell r="T1521"/>
          <cell r="U1521">
            <v>15</v>
          </cell>
          <cell r="V1521">
            <v>5.68</v>
          </cell>
          <cell r="W1521" t="str">
            <v/>
          </cell>
          <cell r="X1521" t="str">
            <v/>
          </cell>
          <cell r="Y1521">
            <v>800</v>
          </cell>
          <cell r="Z1521" t="str">
            <v/>
          </cell>
          <cell r="AA1521">
            <v>0.3</v>
          </cell>
          <cell r="AB1521">
            <v>10</v>
          </cell>
          <cell r="AC1521">
            <v>8.6999999999999993</v>
          </cell>
          <cell r="AD1521">
            <v>1.8</v>
          </cell>
          <cell r="AE1521">
            <v>103.7</v>
          </cell>
          <cell r="AF1521">
            <v>1.6</v>
          </cell>
          <cell r="AG1521">
            <v>11.4</v>
          </cell>
          <cell r="AH1521">
            <v>229.4</v>
          </cell>
          <cell r="AI1521">
            <v>2.2999999999999998</v>
          </cell>
          <cell r="AJ1521">
            <v>29.136299999999999</v>
          </cell>
        </row>
        <row r="1522">
          <cell r="B1522" t="str">
            <v>C1409OnmyLOEC</v>
          </cell>
          <cell r="C1522" t="str">
            <v>De Schamphelaere and Janssen 2004</v>
          </cell>
          <cell r="D1522">
            <v>2004</v>
          </cell>
          <cell r="E1522" t="str">
            <v>Oncorhynchus mykiss</v>
          </cell>
          <cell r="F1522" t="str">
            <v xml:space="preserve">Oncorhynchus </v>
          </cell>
          <cell r="G1522" t="str">
            <v>mykiss</v>
          </cell>
          <cell r="H1522"/>
          <cell r="I1522" t="str">
            <v>fish</v>
          </cell>
          <cell r="J1522" t="str">
            <v>juveniles</v>
          </cell>
          <cell r="K1522" t="str">
            <v>survival</v>
          </cell>
          <cell r="L1522" t="str">
            <v>LOEC</v>
          </cell>
          <cell r="M1522" t="str">
            <v>ZnCl2</v>
          </cell>
          <cell r="N1522" t="str">
            <v>Measured - twice per week</v>
          </cell>
          <cell r="O1522" t="str">
            <v>flow through</v>
          </cell>
          <cell r="P1522" t="str">
            <v>Chronic</v>
          </cell>
          <cell r="Q1522" t="str">
            <v>30-d</v>
          </cell>
          <cell r="R1522" t="str">
            <v>ramped 4% to 6% body weight commercial fish food</v>
          </cell>
          <cell r="S1522" t="str">
            <v>S-Carbon-filtered, dionized</v>
          </cell>
          <cell r="T1522"/>
          <cell r="U1522">
            <v>15</v>
          </cell>
          <cell r="V1522">
            <v>6.7</v>
          </cell>
          <cell r="W1522" t="str">
            <v/>
          </cell>
          <cell r="X1522" t="str">
            <v/>
          </cell>
          <cell r="Y1522">
            <v>665</v>
          </cell>
          <cell r="Z1522" t="str">
            <v/>
          </cell>
          <cell r="AA1522">
            <v>0.3</v>
          </cell>
          <cell r="AB1522">
            <v>10</v>
          </cell>
          <cell r="AC1522">
            <v>8.9</v>
          </cell>
          <cell r="AD1522">
            <v>1.6</v>
          </cell>
          <cell r="AE1522">
            <v>104</v>
          </cell>
          <cell r="AF1522">
            <v>1.9</v>
          </cell>
          <cell r="AG1522">
            <v>11.4</v>
          </cell>
          <cell r="AH1522">
            <v>217.6</v>
          </cell>
          <cell r="AI1522">
            <v>20.7</v>
          </cell>
          <cell r="AJ1522">
            <v>28.812100000000001</v>
          </cell>
        </row>
        <row r="1523">
          <cell r="B1523" t="str">
            <v>C1410OnmyLOEC</v>
          </cell>
          <cell r="C1523" t="str">
            <v>De Schamphelaere and Janssen 2004</v>
          </cell>
          <cell r="D1523">
            <v>2004</v>
          </cell>
          <cell r="E1523" t="str">
            <v>Oncorhynchus mykiss</v>
          </cell>
          <cell r="F1523" t="str">
            <v xml:space="preserve">Oncorhynchus </v>
          </cell>
          <cell r="G1523" t="str">
            <v>mykiss</v>
          </cell>
          <cell r="H1523"/>
          <cell r="I1523" t="str">
            <v>fish</v>
          </cell>
          <cell r="J1523" t="str">
            <v>juveniles</v>
          </cell>
          <cell r="K1523" t="str">
            <v>survival</v>
          </cell>
          <cell r="L1523" t="str">
            <v>LOEC</v>
          </cell>
          <cell r="M1523" t="str">
            <v>ZnCl2</v>
          </cell>
          <cell r="N1523" t="str">
            <v>Measured - twice per week</v>
          </cell>
          <cell r="O1523" t="str">
            <v>flow through</v>
          </cell>
          <cell r="P1523" t="str">
            <v>Chronic</v>
          </cell>
          <cell r="Q1523" t="str">
            <v>30-d</v>
          </cell>
          <cell r="R1523" t="str">
            <v>ramped 4% to 6% body weight commercial fish food</v>
          </cell>
          <cell r="S1523" t="str">
            <v>S-Carbon-filtered, dionized</v>
          </cell>
          <cell r="T1523"/>
          <cell r="U1523">
            <v>15</v>
          </cell>
          <cell r="V1523">
            <v>7.58</v>
          </cell>
          <cell r="W1523" t="str">
            <v/>
          </cell>
          <cell r="X1523" t="str">
            <v/>
          </cell>
          <cell r="Y1523">
            <v>256</v>
          </cell>
          <cell r="Z1523" t="str">
            <v/>
          </cell>
          <cell r="AA1523">
            <v>0.3</v>
          </cell>
          <cell r="AB1523">
            <v>10</v>
          </cell>
          <cell r="AC1523">
            <v>8.9</v>
          </cell>
          <cell r="AD1523">
            <v>1.5</v>
          </cell>
          <cell r="AE1523">
            <v>111.7</v>
          </cell>
          <cell r="AF1523">
            <v>1.9</v>
          </cell>
          <cell r="AG1523">
            <v>11.7</v>
          </cell>
          <cell r="AH1523">
            <v>193</v>
          </cell>
          <cell r="AI1523">
            <v>38.1</v>
          </cell>
          <cell r="AJ1523">
            <v>28.400300000000001</v>
          </cell>
        </row>
        <row r="1524">
          <cell r="B1524" t="str">
            <v>C1411OnmyLOEC</v>
          </cell>
          <cell r="C1524" t="str">
            <v>De Schamphelaere and Janssen 2004</v>
          </cell>
          <cell r="D1524">
            <v>2004</v>
          </cell>
          <cell r="E1524" t="str">
            <v>Oncorhynchus mykiss</v>
          </cell>
          <cell r="F1524" t="str">
            <v xml:space="preserve">Oncorhynchus </v>
          </cell>
          <cell r="G1524" t="str">
            <v>mykiss</v>
          </cell>
          <cell r="H1524"/>
          <cell r="I1524" t="str">
            <v>fish</v>
          </cell>
          <cell r="J1524" t="str">
            <v>juveniles</v>
          </cell>
          <cell r="K1524" t="str">
            <v>growth</v>
          </cell>
          <cell r="L1524" t="str">
            <v>LOEC</v>
          </cell>
          <cell r="M1524" t="str">
            <v>ZnCl2</v>
          </cell>
          <cell r="N1524" t="str">
            <v>Measured - twice per week</v>
          </cell>
          <cell r="O1524" t="str">
            <v>flow through</v>
          </cell>
          <cell r="P1524" t="str">
            <v>Chronic</v>
          </cell>
          <cell r="Q1524" t="str">
            <v>30-d</v>
          </cell>
          <cell r="R1524" t="str">
            <v>ramped 4% to 6% body weight commercial fish food</v>
          </cell>
          <cell r="S1524" t="str">
            <v>S-Carbon-filtered, dionized</v>
          </cell>
          <cell r="T1524"/>
          <cell r="U1524">
            <v>15</v>
          </cell>
          <cell r="V1524">
            <v>7.45</v>
          </cell>
          <cell r="W1524" t="str">
            <v>&gt;</v>
          </cell>
          <cell r="X1524" t="str">
            <v/>
          </cell>
          <cell r="Y1524">
            <v>375</v>
          </cell>
          <cell r="Z1524" t="str">
            <v/>
          </cell>
          <cell r="AA1524">
            <v>0.3</v>
          </cell>
          <cell r="AB1524">
            <v>10</v>
          </cell>
          <cell r="AC1524">
            <v>8.9</v>
          </cell>
          <cell r="AD1524">
            <v>1.8</v>
          </cell>
          <cell r="AE1524">
            <v>17.8</v>
          </cell>
          <cell r="AF1524">
            <v>2.2000000000000002</v>
          </cell>
          <cell r="AG1524">
            <v>11.8</v>
          </cell>
          <cell r="AH1524">
            <v>18.2</v>
          </cell>
          <cell r="AI1524">
            <v>45.2</v>
          </cell>
          <cell r="AJ1524">
            <v>29.6357</v>
          </cell>
        </row>
        <row r="1525">
          <cell r="B1525" t="str">
            <v>C1412OnmyLOEC</v>
          </cell>
          <cell r="C1525" t="str">
            <v>De Schamphelaere and Janssen 2004</v>
          </cell>
          <cell r="D1525">
            <v>2004</v>
          </cell>
          <cell r="E1525" t="str">
            <v>Oncorhynchus mykiss</v>
          </cell>
          <cell r="F1525" t="str">
            <v xml:space="preserve">Oncorhynchus </v>
          </cell>
          <cell r="G1525" t="str">
            <v>mykiss</v>
          </cell>
          <cell r="H1525"/>
          <cell r="I1525" t="str">
            <v>fish</v>
          </cell>
          <cell r="J1525" t="str">
            <v>juveniles</v>
          </cell>
          <cell r="K1525" t="str">
            <v>growth</v>
          </cell>
          <cell r="L1525" t="str">
            <v>LOEC</v>
          </cell>
          <cell r="M1525" t="str">
            <v>ZnCl2</v>
          </cell>
          <cell r="N1525" t="str">
            <v>Measured - twice per week</v>
          </cell>
          <cell r="O1525" t="str">
            <v>flow through</v>
          </cell>
          <cell r="P1525" t="str">
            <v>Chronic</v>
          </cell>
          <cell r="Q1525" t="str">
            <v>30-d</v>
          </cell>
          <cell r="R1525" t="str">
            <v>ramped 4% to 6% body weight commercial fish food</v>
          </cell>
          <cell r="S1525" t="str">
            <v>S-Carbon-filtered, dionized</v>
          </cell>
          <cell r="T1525"/>
          <cell r="U1525">
            <v>15</v>
          </cell>
          <cell r="V1525">
            <v>7.54</v>
          </cell>
          <cell r="W1525" t="str">
            <v>&gt;</v>
          </cell>
          <cell r="X1525" t="str">
            <v/>
          </cell>
          <cell r="Y1525">
            <v>1530</v>
          </cell>
          <cell r="Z1525" t="str">
            <v/>
          </cell>
          <cell r="AA1525">
            <v>0.3</v>
          </cell>
          <cell r="AB1525">
            <v>10</v>
          </cell>
          <cell r="AC1525">
            <v>158.5</v>
          </cell>
          <cell r="AD1525">
            <v>1.53</v>
          </cell>
          <cell r="AE1525">
            <v>19.600000000000001</v>
          </cell>
          <cell r="AF1525">
            <v>1.92</v>
          </cell>
          <cell r="AG1525">
            <v>11.81</v>
          </cell>
          <cell r="AH1525">
            <v>312.8</v>
          </cell>
          <cell r="AI1525">
            <v>39.200000000000003</v>
          </cell>
          <cell r="AJ1525">
            <v>331.8707</v>
          </cell>
        </row>
        <row r="1526">
          <cell r="B1526" t="str">
            <v>C1413OnmyLOEC</v>
          </cell>
          <cell r="C1526" t="str">
            <v>De Schamphelaere and Janssen 2004</v>
          </cell>
          <cell r="D1526">
            <v>2004</v>
          </cell>
          <cell r="E1526" t="str">
            <v>Oncorhynchus mykiss</v>
          </cell>
          <cell r="F1526" t="str">
            <v xml:space="preserve">Oncorhynchus </v>
          </cell>
          <cell r="G1526" t="str">
            <v>mykiss</v>
          </cell>
          <cell r="H1526"/>
          <cell r="I1526" t="str">
            <v>fish</v>
          </cell>
          <cell r="J1526" t="str">
            <v>juveniles</v>
          </cell>
          <cell r="K1526" t="str">
            <v>growth</v>
          </cell>
          <cell r="L1526" t="str">
            <v>LOEC</v>
          </cell>
          <cell r="M1526" t="str">
            <v>ZnCl2</v>
          </cell>
          <cell r="N1526" t="str">
            <v>Measured - twice per week</v>
          </cell>
          <cell r="O1526" t="str">
            <v>flow through</v>
          </cell>
          <cell r="P1526" t="str">
            <v>Chronic</v>
          </cell>
          <cell r="Q1526" t="str">
            <v>30-d</v>
          </cell>
          <cell r="R1526" t="str">
            <v>ramped 4% to 6% body weight commercial fish food</v>
          </cell>
          <cell r="S1526" t="str">
            <v>S-Carbon-filtered, dionized</v>
          </cell>
          <cell r="T1526"/>
          <cell r="U1526">
            <v>15</v>
          </cell>
          <cell r="V1526">
            <v>7.39</v>
          </cell>
          <cell r="W1526" t="str">
            <v>&gt;</v>
          </cell>
          <cell r="X1526" t="str">
            <v/>
          </cell>
          <cell r="Y1526">
            <v>538</v>
          </cell>
          <cell r="Z1526" t="str">
            <v/>
          </cell>
          <cell r="AA1526">
            <v>0.3</v>
          </cell>
          <cell r="AB1526">
            <v>10</v>
          </cell>
          <cell r="AC1526">
            <v>7.9</v>
          </cell>
          <cell r="AD1526">
            <v>75.8</v>
          </cell>
          <cell r="AE1526">
            <v>18.899999999999999</v>
          </cell>
          <cell r="AF1526">
            <v>2</v>
          </cell>
          <cell r="AG1526">
            <v>11.5</v>
          </cell>
          <cell r="AH1526">
            <v>230</v>
          </cell>
          <cell r="AI1526">
            <v>42</v>
          </cell>
          <cell r="AJ1526">
            <v>331.8707</v>
          </cell>
        </row>
        <row r="1527">
          <cell r="B1527" t="str">
            <v>C1414OnmyLOEC</v>
          </cell>
          <cell r="C1527" t="str">
            <v>De Schamphelaere and Janssen 2004</v>
          </cell>
          <cell r="D1527">
            <v>2004</v>
          </cell>
          <cell r="E1527" t="str">
            <v>Oncorhynchus mykiss</v>
          </cell>
          <cell r="F1527" t="str">
            <v xml:space="preserve">Oncorhynchus </v>
          </cell>
          <cell r="G1527" t="str">
            <v>mykiss</v>
          </cell>
          <cell r="H1527"/>
          <cell r="I1527" t="str">
            <v>fish</v>
          </cell>
          <cell r="J1527" t="str">
            <v>juveniles</v>
          </cell>
          <cell r="K1527" t="str">
            <v>growth</v>
          </cell>
          <cell r="L1527" t="str">
            <v>LOEC</v>
          </cell>
          <cell r="M1527" t="str">
            <v>ZnCl2</v>
          </cell>
          <cell r="N1527" t="str">
            <v>Measured - twice per week</v>
          </cell>
          <cell r="O1527" t="str">
            <v>flow through</v>
          </cell>
          <cell r="P1527" t="str">
            <v>Chronic</v>
          </cell>
          <cell r="Q1527" t="str">
            <v>30-d</v>
          </cell>
          <cell r="R1527" t="str">
            <v>ramped 4% to 6% body weight commercial fish food</v>
          </cell>
          <cell r="S1527" t="str">
            <v>S-Carbon-filtered, dionized</v>
          </cell>
          <cell r="T1527"/>
          <cell r="U1527">
            <v>15</v>
          </cell>
          <cell r="V1527">
            <v>7.49</v>
          </cell>
          <cell r="W1527" t="str">
            <v>&gt;</v>
          </cell>
          <cell r="X1527" t="str">
            <v/>
          </cell>
          <cell r="Y1527">
            <v>371</v>
          </cell>
          <cell r="Z1527" t="str">
            <v/>
          </cell>
          <cell r="AA1527">
            <v>0.3</v>
          </cell>
          <cell r="AB1527">
            <v>10</v>
          </cell>
          <cell r="AC1527">
            <v>9.1</v>
          </cell>
          <cell r="AD1527">
            <v>1.7</v>
          </cell>
          <cell r="AE1527">
            <v>107.1</v>
          </cell>
          <cell r="AF1527">
            <v>2</v>
          </cell>
          <cell r="AG1527">
            <v>11.7</v>
          </cell>
          <cell r="AH1527">
            <v>178.2</v>
          </cell>
          <cell r="AI1527">
            <v>43.2</v>
          </cell>
          <cell r="AJ1527">
            <v>29.723299999999998</v>
          </cell>
        </row>
        <row r="1528">
          <cell r="B1528" t="str">
            <v>C1415OnmyLOEC</v>
          </cell>
          <cell r="C1528" t="str">
            <v>De Schamphelaere and Janssen 2004</v>
          </cell>
          <cell r="D1528">
            <v>2004</v>
          </cell>
          <cell r="E1528" t="str">
            <v>Oncorhynchus mykiss</v>
          </cell>
          <cell r="F1528" t="str">
            <v xml:space="preserve">Oncorhynchus </v>
          </cell>
          <cell r="G1528" t="str">
            <v>mykiss</v>
          </cell>
          <cell r="H1528"/>
          <cell r="I1528" t="str">
            <v>fish</v>
          </cell>
          <cell r="J1528" t="str">
            <v>juveniles</v>
          </cell>
          <cell r="K1528" t="str">
            <v>growth</v>
          </cell>
          <cell r="L1528" t="str">
            <v>LOEC</v>
          </cell>
          <cell r="M1528" t="str">
            <v>ZnCl2</v>
          </cell>
          <cell r="N1528" t="str">
            <v>Measured - twice per week</v>
          </cell>
          <cell r="O1528" t="str">
            <v>flow through</v>
          </cell>
          <cell r="P1528" t="str">
            <v>Chronic</v>
          </cell>
          <cell r="Q1528" t="str">
            <v>30-d</v>
          </cell>
          <cell r="R1528" t="str">
            <v>ramped 4% to 6% body weight commercial fish food</v>
          </cell>
          <cell r="S1528" t="str">
            <v>S-Carbon-filtered, dionized</v>
          </cell>
          <cell r="T1528"/>
          <cell r="U1528">
            <v>15</v>
          </cell>
          <cell r="V1528">
            <v>7.87</v>
          </cell>
          <cell r="W1528" t="str">
            <v/>
          </cell>
          <cell r="X1528" t="str">
            <v/>
          </cell>
          <cell r="Y1528">
            <v>2310</v>
          </cell>
          <cell r="Z1528" t="str">
            <v/>
          </cell>
          <cell r="AA1528">
            <v>0.3</v>
          </cell>
          <cell r="AB1528">
            <v>10</v>
          </cell>
          <cell r="AC1528">
            <v>73.900000000000006</v>
          </cell>
          <cell r="AD1528">
            <v>1.4</v>
          </cell>
          <cell r="AE1528">
            <v>15.7</v>
          </cell>
          <cell r="AF1528">
            <v>1.5</v>
          </cell>
          <cell r="AG1528">
            <v>12.3</v>
          </cell>
          <cell r="AH1528">
            <v>144.6</v>
          </cell>
          <cell r="AI1528">
            <v>66.599999999999994</v>
          </cell>
          <cell r="AJ1528">
            <v>190.29349999999999</v>
          </cell>
        </row>
        <row r="1529">
          <cell r="B1529" t="str">
            <v>C1416OnmyLOEC</v>
          </cell>
          <cell r="C1529" t="str">
            <v>De Schamphelaere and Janssen 2004</v>
          </cell>
          <cell r="D1529">
            <v>2004</v>
          </cell>
          <cell r="E1529" t="str">
            <v>Oncorhynchus mykiss</v>
          </cell>
          <cell r="F1529" t="str">
            <v xml:space="preserve">Oncorhynchus </v>
          </cell>
          <cell r="G1529" t="str">
            <v>mykiss</v>
          </cell>
          <cell r="H1529"/>
          <cell r="I1529" t="str">
            <v>fish</v>
          </cell>
          <cell r="J1529" t="str">
            <v>juveniles</v>
          </cell>
          <cell r="K1529" t="str">
            <v>growth</v>
          </cell>
          <cell r="L1529" t="str">
            <v>LOEC</v>
          </cell>
          <cell r="M1529" t="str">
            <v>ZnCl2</v>
          </cell>
          <cell r="N1529" t="str">
            <v>Measured - twice per week</v>
          </cell>
          <cell r="O1529" t="str">
            <v>flow through</v>
          </cell>
          <cell r="P1529" t="str">
            <v>Chronic</v>
          </cell>
          <cell r="Q1529" t="str">
            <v>30-d</v>
          </cell>
          <cell r="R1529" t="str">
            <v>ramped 4% to 6% body weight commercial fish food</v>
          </cell>
          <cell r="S1529" t="str">
            <v>S-Carbon-filtered, dionized</v>
          </cell>
          <cell r="T1529"/>
          <cell r="U1529">
            <v>15</v>
          </cell>
          <cell r="V1529">
            <v>7.61</v>
          </cell>
          <cell r="W1529" t="str">
            <v/>
          </cell>
          <cell r="X1529" t="str">
            <v/>
          </cell>
          <cell r="Y1529">
            <v>345</v>
          </cell>
          <cell r="Z1529" t="str">
            <v/>
          </cell>
          <cell r="AA1529">
            <v>0.3</v>
          </cell>
          <cell r="AB1529">
            <v>10</v>
          </cell>
          <cell r="AC1529">
            <v>9.1</v>
          </cell>
          <cell r="AD1529">
            <v>1.5</v>
          </cell>
          <cell r="AE1529">
            <v>18.3</v>
          </cell>
          <cell r="AF1529">
            <v>2.1</v>
          </cell>
          <cell r="AG1529">
            <v>11.1</v>
          </cell>
          <cell r="AH1529">
            <v>16.2</v>
          </cell>
          <cell r="AI1529">
            <v>47.1</v>
          </cell>
          <cell r="AJ1529">
            <v>28.899699999999999</v>
          </cell>
        </row>
        <row r="1530">
          <cell r="B1530" t="str">
            <v>C1417OnmyLOEC</v>
          </cell>
          <cell r="C1530" t="str">
            <v>De Schamphelaere and Janssen 2004</v>
          </cell>
          <cell r="D1530">
            <v>2004</v>
          </cell>
          <cell r="E1530" t="str">
            <v>Oncorhynchus mykiss</v>
          </cell>
          <cell r="F1530" t="str">
            <v xml:space="preserve">Oncorhynchus </v>
          </cell>
          <cell r="G1530" t="str">
            <v>mykiss</v>
          </cell>
          <cell r="H1530"/>
          <cell r="I1530" t="str">
            <v>fish</v>
          </cell>
          <cell r="J1530" t="str">
            <v>juveniles</v>
          </cell>
          <cell r="K1530" t="str">
            <v>growth</v>
          </cell>
          <cell r="L1530" t="str">
            <v>LOEC</v>
          </cell>
          <cell r="M1530" t="str">
            <v>ZnCl2</v>
          </cell>
          <cell r="N1530" t="str">
            <v>Measured - twice per week</v>
          </cell>
          <cell r="O1530" t="str">
            <v>flow through</v>
          </cell>
          <cell r="P1530" t="str">
            <v>Chronic</v>
          </cell>
          <cell r="Q1530" t="str">
            <v>30-d</v>
          </cell>
          <cell r="R1530" t="str">
            <v>ramped 4% to 6% body weight commercial fish food</v>
          </cell>
          <cell r="S1530" t="str">
            <v>S-Carbon-filtered, dionized</v>
          </cell>
          <cell r="T1530"/>
          <cell r="U1530">
            <v>15</v>
          </cell>
          <cell r="V1530">
            <v>7.58</v>
          </cell>
          <cell r="W1530" t="str">
            <v>&gt;</v>
          </cell>
          <cell r="X1530" t="str">
            <v/>
          </cell>
          <cell r="Y1530">
            <v>3580</v>
          </cell>
          <cell r="Z1530" t="str">
            <v/>
          </cell>
          <cell r="AA1530">
            <v>0.3</v>
          </cell>
          <cell r="AB1530">
            <v>10</v>
          </cell>
          <cell r="AC1530">
            <v>38.200000000000003</v>
          </cell>
          <cell r="AD1530">
            <v>1.7</v>
          </cell>
          <cell r="AE1530">
            <v>17</v>
          </cell>
          <cell r="AF1530">
            <v>1.9</v>
          </cell>
          <cell r="AG1530">
            <v>11.7</v>
          </cell>
          <cell r="AH1530">
            <v>69.2</v>
          </cell>
          <cell r="AI1530">
            <v>52.4</v>
          </cell>
          <cell r="AJ1530">
            <v>102.386</v>
          </cell>
        </row>
        <row r="1531">
          <cell r="B1531" t="str">
            <v>C1418OnmyLOEC</v>
          </cell>
          <cell r="C1531" t="str">
            <v>De Schamphelaere and Janssen 2004</v>
          </cell>
          <cell r="D1531">
            <v>2004</v>
          </cell>
          <cell r="E1531" t="str">
            <v>Oncorhynchus mykiss</v>
          </cell>
          <cell r="F1531" t="str">
            <v xml:space="preserve">Oncorhynchus </v>
          </cell>
          <cell r="G1531" t="str">
            <v>mykiss</v>
          </cell>
          <cell r="H1531"/>
          <cell r="I1531" t="str">
            <v>fish</v>
          </cell>
          <cell r="J1531" t="str">
            <v>juveniles</v>
          </cell>
          <cell r="K1531" t="str">
            <v>growth</v>
          </cell>
          <cell r="L1531" t="str">
            <v>LOEC</v>
          </cell>
          <cell r="M1531" t="str">
            <v>ZnCl2</v>
          </cell>
          <cell r="N1531" t="str">
            <v>Measured - twice per week</v>
          </cell>
          <cell r="O1531" t="str">
            <v>flow through</v>
          </cell>
          <cell r="P1531" t="str">
            <v>Chronic</v>
          </cell>
          <cell r="Q1531" t="str">
            <v>30-d</v>
          </cell>
          <cell r="R1531" t="str">
            <v>ramped 4% to 6% body weight commercial fish food</v>
          </cell>
          <cell r="S1531" t="str">
            <v>S-Carbon-filtered, dionized</v>
          </cell>
          <cell r="T1531"/>
          <cell r="U1531">
            <v>15</v>
          </cell>
          <cell r="V1531">
            <v>7.68</v>
          </cell>
          <cell r="W1531" t="str">
            <v>&gt;</v>
          </cell>
          <cell r="X1531" t="str">
            <v/>
          </cell>
          <cell r="Y1531">
            <v>1670</v>
          </cell>
          <cell r="Z1531" t="str">
            <v/>
          </cell>
          <cell r="AA1531">
            <v>0.3</v>
          </cell>
          <cell r="AB1531">
            <v>10</v>
          </cell>
          <cell r="AC1531">
            <v>156</v>
          </cell>
          <cell r="AD1531">
            <v>1.7</v>
          </cell>
          <cell r="AE1531">
            <v>17.100000000000001</v>
          </cell>
          <cell r="AF1531">
            <v>2</v>
          </cell>
          <cell r="AG1531">
            <v>11.1</v>
          </cell>
          <cell r="AH1531">
            <v>270.10000000000002</v>
          </cell>
          <cell r="AI1531">
            <v>44.1</v>
          </cell>
          <cell r="AJ1531">
            <v>396.5326</v>
          </cell>
        </row>
        <row r="1532">
          <cell r="B1532" t="str">
            <v>C1419OnmyLOEC</v>
          </cell>
          <cell r="C1532" t="str">
            <v>De Schamphelaere and Janssen 2004</v>
          </cell>
          <cell r="D1532">
            <v>2004</v>
          </cell>
          <cell r="E1532" t="str">
            <v>Oncorhynchus mykiss</v>
          </cell>
          <cell r="F1532" t="str">
            <v xml:space="preserve">Oncorhynchus </v>
          </cell>
          <cell r="G1532" t="str">
            <v>mykiss</v>
          </cell>
          <cell r="H1532"/>
          <cell r="I1532" t="str">
            <v>fish</v>
          </cell>
          <cell r="J1532" t="str">
            <v>juveniles</v>
          </cell>
          <cell r="K1532" t="str">
            <v>growth</v>
          </cell>
          <cell r="L1532" t="str">
            <v>LOEC</v>
          </cell>
          <cell r="M1532" t="str">
            <v>ZnCl2</v>
          </cell>
          <cell r="N1532" t="str">
            <v>Measured - twice per week</v>
          </cell>
          <cell r="O1532" t="str">
            <v>flow through</v>
          </cell>
          <cell r="P1532" t="str">
            <v>Chronic</v>
          </cell>
          <cell r="Q1532" t="str">
            <v>30-d</v>
          </cell>
          <cell r="R1532" t="str">
            <v>ramped 4% to 6% body weight commercial fish food</v>
          </cell>
          <cell r="S1532" t="str">
            <v>S-Carbon-filtered, dionized</v>
          </cell>
          <cell r="T1532"/>
          <cell r="U1532">
            <v>15</v>
          </cell>
          <cell r="V1532">
            <v>7.65</v>
          </cell>
          <cell r="W1532" t="str">
            <v>&gt;</v>
          </cell>
          <cell r="X1532" t="str">
            <v/>
          </cell>
          <cell r="Y1532">
            <v>1380</v>
          </cell>
          <cell r="Z1532" t="str">
            <v/>
          </cell>
          <cell r="AA1532">
            <v>0.3</v>
          </cell>
          <cell r="AB1532">
            <v>10</v>
          </cell>
          <cell r="AC1532">
            <v>8.6</v>
          </cell>
          <cell r="AD1532">
            <v>1.9</v>
          </cell>
          <cell r="AE1532">
            <v>18.100000000000001</v>
          </cell>
          <cell r="AF1532">
            <v>1.9</v>
          </cell>
          <cell r="AG1532">
            <v>11.6</v>
          </cell>
          <cell r="AH1532">
            <v>20.2</v>
          </cell>
          <cell r="AI1532">
            <v>43.3</v>
          </cell>
          <cell r="AJ1532">
            <v>29.298400000000001</v>
          </cell>
        </row>
        <row r="1533">
          <cell r="B1533" t="str">
            <v>C1420OnmyLOEC</v>
          </cell>
          <cell r="C1533" t="str">
            <v>De Schamphelaere and Janssen 2004</v>
          </cell>
          <cell r="D1533">
            <v>2004</v>
          </cell>
          <cell r="E1533" t="str">
            <v>Oncorhynchus mykiss</v>
          </cell>
          <cell r="F1533" t="str">
            <v xml:space="preserve">Oncorhynchus </v>
          </cell>
          <cell r="G1533" t="str">
            <v>mykiss</v>
          </cell>
          <cell r="H1533"/>
          <cell r="I1533" t="str">
            <v>fish</v>
          </cell>
          <cell r="J1533" t="str">
            <v>juveniles</v>
          </cell>
          <cell r="K1533" t="str">
            <v>growth</v>
          </cell>
          <cell r="L1533" t="str">
            <v>LOEC</v>
          </cell>
          <cell r="M1533" t="str">
            <v>ZnCl2</v>
          </cell>
          <cell r="N1533" t="str">
            <v>Measured - twice per week</v>
          </cell>
          <cell r="O1533" t="str">
            <v>flow through</v>
          </cell>
          <cell r="P1533" t="str">
            <v>Chronic</v>
          </cell>
          <cell r="Q1533" t="str">
            <v>30-d</v>
          </cell>
          <cell r="R1533" t="str">
            <v>ramped 4% to 6% body weight commercial fish food</v>
          </cell>
          <cell r="S1533" t="str">
            <v>S-Carbon-filtered, dionized</v>
          </cell>
          <cell r="T1533"/>
          <cell r="U1533">
            <v>15</v>
          </cell>
          <cell r="V1533">
            <v>7.73</v>
          </cell>
          <cell r="W1533" t="str">
            <v>&gt;</v>
          </cell>
          <cell r="X1533" t="str">
            <v/>
          </cell>
          <cell r="Y1533">
            <v>1410</v>
          </cell>
          <cell r="Z1533" t="str">
            <v/>
          </cell>
          <cell r="AA1533">
            <v>0.3</v>
          </cell>
          <cell r="AB1533">
            <v>10</v>
          </cell>
          <cell r="AC1533">
            <v>9</v>
          </cell>
          <cell r="AD1533">
            <v>5.5</v>
          </cell>
          <cell r="AE1533">
            <v>16.8</v>
          </cell>
          <cell r="AF1533">
            <v>1.8</v>
          </cell>
          <cell r="AG1533">
            <v>12</v>
          </cell>
          <cell r="AH1533">
            <v>33.1</v>
          </cell>
          <cell r="AI1533">
            <v>51</v>
          </cell>
          <cell r="AJ1533">
            <v>45.122</v>
          </cell>
        </row>
        <row r="1534">
          <cell r="B1534" t="str">
            <v>C1421OnmyLOEC</v>
          </cell>
          <cell r="C1534" t="str">
            <v>De Schamphelaere and Janssen 2004</v>
          </cell>
          <cell r="D1534">
            <v>2004</v>
          </cell>
          <cell r="E1534" t="str">
            <v>Oncorhynchus mykiss</v>
          </cell>
          <cell r="F1534" t="str">
            <v xml:space="preserve">Oncorhynchus </v>
          </cell>
          <cell r="G1534" t="str">
            <v>mykiss</v>
          </cell>
          <cell r="H1534"/>
          <cell r="I1534" t="str">
            <v>fish</v>
          </cell>
          <cell r="J1534" t="str">
            <v>juveniles</v>
          </cell>
          <cell r="K1534" t="str">
            <v>growth</v>
          </cell>
          <cell r="L1534" t="str">
            <v>LOEC</v>
          </cell>
          <cell r="M1534" t="str">
            <v>ZnCl2</v>
          </cell>
          <cell r="N1534" t="str">
            <v>Measured - twice per week</v>
          </cell>
          <cell r="O1534" t="str">
            <v>flow through</v>
          </cell>
          <cell r="P1534" t="str">
            <v>Chronic</v>
          </cell>
          <cell r="Q1534" t="str">
            <v>30-d</v>
          </cell>
          <cell r="R1534" t="str">
            <v>ramped 4% to 6% body weight commercial fish food</v>
          </cell>
          <cell r="S1534" t="str">
            <v>S-Carbon-filtered, dionized</v>
          </cell>
          <cell r="T1534"/>
          <cell r="U1534">
            <v>15</v>
          </cell>
          <cell r="V1534">
            <v>7.74</v>
          </cell>
          <cell r="W1534" t="str">
            <v>&gt;</v>
          </cell>
          <cell r="X1534" t="str">
            <v/>
          </cell>
          <cell r="Y1534">
            <v>1280</v>
          </cell>
          <cell r="Z1534" t="str">
            <v/>
          </cell>
          <cell r="AA1534">
            <v>0.3</v>
          </cell>
          <cell r="AB1534">
            <v>10</v>
          </cell>
          <cell r="AC1534">
            <v>9.6999999999999993</v>
          </cell>
          <cell r="AD1534">
            <v>28</v>
          </cell>
          <cell r="AE1534">
            <v>21.1</v>
          </cell>
          <cell r="AF1534">
            <v>1.9</v>
          </cell>
          <cell r="AG1534">
            <v>12.3</v>
          </cell>
          <cell r="AH1534">
            <v>103</v>
          </cell>
          <cell r="AI1534">
            <v>44.9</v>
          </cell>
          <cell r="AJ1534">
            <v>139.5249</v>
          </cell>
        </row>
        <row r="1535">
          <cell r="B1535" t="str">
            <v>C1422OnmyLOEC</v>
          </cell>
          <cell r="C1535" t="str">
            <v>De Schamphelaere and Janssen 2004</v>
          </cell>
          <cell r="D1535">
            <v>2004</v>
          </cell>
          <cell r="E1535" t="str">
            <v>Oncorhynchus mykiss</v>
          </cell>
          <cell r="F1535" t="str">
            <v xml:space="preserve">Oncorhynchus </v>
          </cell>
          <cell r="G1535" t="str">
            <v>mykiss</v>
          </cell>
          <cell r="H1535"/>
          <cell r="I1535" t="str">
            <v>fish</v>
          </cell>
          <cell r="J1535" t="str">
            <v>juveniles</v>
          </cell>
          <cell r="K1535" t="str">
            <v>growth</v>
          </cell>
          <cell r="L1535" t="str">
            <v>LOEC</v>
          </cell>
          <cell r="M1535" t="str">
            <v>ZnCl2</v>
          </cell>
          <cell r="N1535" t="str">
            <v>Measured - twice per week</v>
          </cell>
          <cell r="O1535" t="str">
            <v>flow through</v>
          </cell>
          <cell r="P1535" t="str">
            <v>Chronic</v>
          </cell>
          <cell r="Q1535" t="str">
            <v>30-d</v>
          </cell>
          <cell r="R1535" t="str">
            <v>ramped 4% to 6% body weight commercial fish food</v>
          </cell>
          <cell r="S1535" t="str">
            <v>S-Carbon-filtered, dionized</v>
          </cell>
          <cell r="T1535"/>
          <cell r="U1535">
            <v>15</v>
          </cell>
          <cell r="V1535">
            <v>7.79</v>
          </cell>
          <cell r="W1535" t="str">
            <v/>
          </cell>
          <cell r="X1535" t="str">
            <v/>
          </cell>
          <cell r="Y1535">
            <v>351</v>
          </cell>
          <cell r="Z1535" t="str">
            <v/>
          </cell>
          <cell r="AA1535">
            <v>0.3</v>
          </cell>
          <cell r="AB1535">
            <v>10</v>
          </cell>
          <cell r="AC1535">
            <v>9.1999999999999993</v>
          </cell>
          <cell r="AD1535">
            <v>50.1</v>
          </cell>
          <cell r="AE1535">
            <v>17.8</v>
          </cell>
          <cell r="AF1535">
            <v>2</v>
          </cell>
          <cell r="AG1535">
            <v>11.9</v>
          </cell>
          <cell r="AH1535">
            <v>187.8</v>
          </cell>
          <cell r="AI1535">
            <v>45.8</v>
          </cell>
          <cell r="AJ1535">
            <v>229.2842</v>
          </cell>
        </row>
        <row r="1536">
          <cell r="B1536" t="str">
            <v>C1423OnmyLOEC</v>
          </cell>
          <cell r="C1536" t="str">
            <v>De Schamphelaere and Janssen 2004</v>
          </cell>
          <cell r="D1536">
            <v>2004</v>
          </cell>
          <cell r="E1536" t="str">
            <v>Oncorhynchus mykiss</v>
          </cell>
          <cell r="F1536" t="str">
            <v xml:space="preserve">Oncorhynchus </v>
          </cell>
          <cell r="G1536" t="str">
            <v>mykiss</v>
          </cell>
          <cell r="H1536"/>
          <cell r="I1536" t="str">
            <v>fish</v>
          </cell>
          <cell r="J1536" t="str">
            <v>juveniles</v>
          </cell>
          <cell r="K1536" t="str">
            <v>growth</v>
          </cell>
          <cell r="L1536" t="str">
            <v>LOEC</v>
          </cell>
          <cell r="M1536" t="str">
            <v>ZnCl2</v>
          </cell>
          <cell r="N1536" t="str">
            <v>Measured - twice per week</v>
          </cell>
          <cell r="O1536" t="str">
            <v>flow through</v>
          </cell>
          <cell r="P1536" t="str">
            <v>Chronic</v>
          </cell>
          <cell r="Q1536" t="str">
            <v>30-d</v>
          </cell>
          <cell r="R1536" t="str">
            <v>ramped 4% to 6% body weight commercial fish food</v>
          </cell>
          <cell r="S1536" t="str">
            <v>S-Carbon-filtered, dionized</v>
          </cell>
          <cell r="T1536"/>
          <cell r="U1536">
            <v>15</v>
          </cell>
          <cell r="V1536">
            <v>7.65</v>
          </cell>
          <cell r="W1536" t="str">
            <v>&gt;</v>
          </cell>
          <cell r="X1536" t="str">
            <v/>
          </cell>
          <cell r="Y1536">
            <v>1020</v>
          </cell>
          <cell r="Z1536" t="str">
            <v/>
          </cell>
          <cell r="AA1536">
            <v>0.3</v>
          </cell>
          <cell r="AB1536">
            <v>10</v>
          </cell>
          <cell r="AC1536">
            <v>8.4</v>
          </cell>
          <cell r="AD1536">
            <v>75.900000000000006</v>
          </cell>
          <cell r="AE1536">
            <v>16.399999999999999</v>
          </cell>
          <cell r="AF1536">
            <v>2</v>
          </cell>
          <cell r="AG1536">
            <v>11.8</v>
          </cell>
          <cell r="AH1536">
            <v>264.2</v>
          </cell>
          <cell r="AI1536">
            <v>39.9</v>
          </cell>
          <cell r="AJ1536">
            <v>333.53100000000001</v>
          </cell>
        </row>
        <row r="1537">
          <cell r="B1537" t="str">
            <v>C1424OnmyLOEC</v>
          </cell>
          <cell r="C1537" t="str">
            <v>De Schamphelaere and Janssen 2004</v>
          </cell>
          <cell r="D1537">
            <v>2004</v>
          </cell>
          <cell r="E1537" t="str">
            <v>Oncorhynchus mykiss</v>
          </cell>
          <cell r="F1537" t="str">
            <v xml:space="preserve">Oncorhynchus </v>
          </cell>
          <cell r="G1537" t="str">
            <v>mykiss</v>
          </cell>
          <cell r="H1537"/>
          <cell r="I1537" t="str">
            <v>fish</v>
          </cell>
          <cell r="J1537" t="str">
            <v>juveniles</v>
          </cell>
          <cell r="K1537" t="str">
            <v>growth</v>
          </cell>
          <cell r="L1537" t="str">
            <v>LOEC</v>
          </cell>
          <cell r="M1537" t="str">
            <v>ZnCl2</v>
          </cell>
          <cell r="N1537" t="str">
            <v>Measured - twice per week</v>
          </cell>
          <cell r="O1537" t="str">
            <v>flow through</v>
          </cell>
          <cell r="P1537" t="str">
            <v>Chronic</v>
          </cell>
          <cell r="Q1537" t="str">
            <v>30-d</v>
          </cell>
          <cell r="R1537" t="str">
            <v>ramped 4% to 6% body weight commercial fish food</v>
          </cell>
          <cell r="S1537" t="str">
            <v>S-Carbon-filtered, dionized</v>
          </cell>
          <cell r="T1537"/>
          <cell r="U1537">
            <v>15</v>
          </cell>
          <cell r="V1537">
            <v>5.68</v>
          </cell>
          <cell r="W1537" t="str">
            <v>&gt;</v>
          </cell>
          <cell r="X1537" t="str">
            <v/>
          </cell>
          <cell r="Y1537">
            <v>800</v>
          </cell>
          <cell r="Z1537" t="str">
            <v/>
          </cell>
          <cell r="AA1537">
            <v>0.3</v>
          </cell>
          <cell r="AB1537">
            <v>10</v>
          </cell>
          <cell r="AC1537">
            <v>8.6999999999999993</v>
          </cell>
          <cell r="AD1537">
            <v>1.8</v>
          </cell>
          <cell r="AE1537">
            <v>103.7</v>
          </cell>
          <cell r="AF1537">
            <v>1.6</v>
          </cell>
          <cell r="AG1537">
            <v>11.4</v>
          </cell>
          <cell r="AH1537">
            <v>229.4</v>
          </cell>
          <cell r="AI1537">
            <v>2.2999999999999998</v>
          </cell>
          <cell r="AJ1537">
            <v>29.136299999999999</v>
          </cell>
        </row>
        <row r="1538">
          <cell r="B1538" t="str">
            <v>C1425OnmyLOEC</v>
          </cell>
          <cell r="C1538" t="str">
            <v>De Schamphelaere and Janssen 2004</v>
          </cell>
          <cell r="D1538">
            <v>2004</v>
          </cell>
          <cell r="E1538" t="str">
            <v>Oncorhynchus mykiss</v>
          </cell>
          <cell r="F1538" t="str">
            <v xml:space="preserve">Oncorhynchus </v>
          </cell>
          <cell r="G1538" t="str">
            <v>mykiss</v>
          </cell>
          <cell r="H1538"/>
          <cell r="I1538" t="str">
            <v>fish</v>
          </cell>
          <cell r="J1538" t="str">
            <v>juveniles</v>
          </cell>
          <cell r="K1538" t="str">
            <v>growth</v>
          </cell>
          <cell r="L1538" t="str">
            <v>LOEC</v>
          </cell>
          <cell r="M1538" t="str">
            <v>ZnCl2</v>
          </cell>
          <cell r="N1538" t="str">
            <v>Measured - twice per week</v>
          </cell>
          <cell r="O1538" t="str">
            <v>flow through</v>
          </cell>
          <cell r="P1538" t="str">
            <v>Chronic</v>
          </cell>
          <cell r="Q1538" t="str">
            <v>30-d</v>
          </cell>
          <cell r="R1538" t="str">
            <v>ramped 4% to 6% body weight commercial fish food</v>
          </cell>
          <cell r="S1538" t="str">
            <v>S-Carbon-filtered, dionized</v>
          </cell>
          <cell r="T1538"/>
          <cell r="U1538">
            <v>15</v>
          </cell>
          <cell r="V1538">
            <v>6.7</v>
          </cell>
          <cell r="W1538" t="str">
            <v>&gt;</v>
          </cell>
          <cell r="X1538" t="str">
            <v/>
          </cell>
          <cell r="Y1538">
            <v>1280</v>
          </cell>
          <cell r="Z1538" t="str">
            <v/>
          </cell>
          <cell r="AA1538">
            <v>0.3</v>
          </cell>
          <cell r="AB1538">
            <v>10</v>
          </cell>
          <cell r="AC1538">
            <v>8.9</v>
          </cell>
          <cell r="AD1538">
            <v>1.6</v>
          </cell>
          <cell r="AE1538">
            <v>104</v>
          </cell>
          <cell r="AF1538">
            <v>1.9</v>
          </cell>
          <cell r="AG1538">
            <v>11.4</v>
          </cell>
          <cell r="AH1538">
            <v>217.6</v>
          </cell>
          <cell r="AI1538">
            <v>20.7</v>
          </cell>
          <cell r="AJ1538">
            <v>28.812100000000001</v>
          </cell>
        </row>
        <row r="1539">
          <cell r="B1539" t="str">
            <v>C1426OnmyLOEC</v>
          </cell>
          <cell r="C1539" t="str">
            <v>De Schamphelaere and Janssen 2004</v>
          </cell>
          <cell r="D1539">
            <v>2004</v>
          </cell>
          <cell r="E1539" t="str">
            <v>Oncorhynchus mykiss</v>
          </cell>
          <cell r="F1539" t="str">
            <v xml:space="preserve">Oncorhynchus </v>
          </cell>
          <cell r="G1539" t="str">
            <v>mykiss</v>
          </cell>
          <cell r="H1539"/>
          <cell r="I1539" t="str">
            <v>fish</v>
          </cell>
          <cell r="J1539" t="str">
            <v>juveniles</v>
          </cell>
          <cell r="K1539" t="str">
            <v>growth</v>
          </cell>
          <cell r="L1539" t="str">
            <v>LOEC</v>
          </cell>
          <cell r="M1539" t="str">
            <v>ZnCl2</v>
          </cell>
          <cell r="N1539" t="str">
            <v>Measured - twice per week</v>
          </cell>
          <cell r="O1539" t="str">
            <v>flow through</v>
          </cell>
          <cell r="P1539" t="str">
            <v>Chronic</v>
          </cell>
          <cell r="Q1539" t="str">
            <v>30-d</v>
          </cell>
          <cell r="R1539" t="str">
            <v>ramped 4% to 6% body weight commercial fish food</v>
          </cell>
          <cell r="S1539" t="str">
            <v>S-Carbon-filtered, dionized</v>
          </cell>
          <cell r="T1539"/>
          <cell r="U1539">
            <v>15</v>
          </cell>
          <cell r="V1539">
            <v>7.58</v>
          </cell>
          <cell r="W1539" t="str">
            <v>&gt;</v>
          </cell>
          <cell r="X1539" t="str">
            <v/>
          </cell>
          <cell r="Y1539">
            <v>1740</v>
          </cell>
          <cell r="Z1539" t="str">
            <v/>
          </cell>
          <cell r="AA1539">
            <v>0.3</v>
          </cell>
          <cell r="AB1539">
            <v>10</v>
          </cell>
          <cell r="AC1539">
            <v>8.9</v>
          </cell>
          <cell r="AD1539">
            <v>1.5</v>
          </cell>
          <cell r="AE1539">
            <v>111.7</v>
          </cell>
          <cell r="AF1539">
            <v>1.9</v>
          </cell>
          <cell r="AG1539">
            <v>11.7</v>
          </cell>
          <cell r="AH1539">
            <v>193</v>
          </cell>
          <cell r="AI1539">
            <v>38.1</v>
          </cell>
          <cell r="AJ1539">
            <v>28.400300000000001</v>
          </cell>
        </row>
        <row r="1540">
          <cell r="B1540" t="str">
            <v>C1427OnmyNOEC</v>
          </cell>
          <cell r="C1540" t="str">
            <v>De Schamphelaere and Janssen 2004</v>
          </cell>
          <cell r="D1540">
            <v>2004</v>
          </cell>
          <cell r="E1540" t="str">
            <v>Oncorhynchus mykiss</v>
          </cell>
          <cell r="F1540" t="str">
            <v xml:space="preserve">Oncorhynchus </v>
          </cell>
          <cell r="G1540" t="str">
            <v>mykiss</v>
          </cell>
          <cell r="H1540"/>
          <cell r="I1540" t="str">
            <v>fish</v>
          </cell>
          <cell r="J1540" t="str">
            <v>juveniles</v>
          </cell>
          <cell r="K1540" t="str">
            <v>growth</v>
          </cell>
          <cell r="L1540" t="str">
            <v>NOEC</v>
          </cell>
          <cell r="M1540" t="str">
            <v>ZnCl2</v>
          </cell>
          <cell r="N1540" t="str">
            <v>Measured - twice per week</v>
          </cell>
          <cell r="O1540" t="str">
            <v>flow through</v>
          </cell>
          <cell r="P1540" t="str">
            <v>Chronic</v>
          </cell>
          <cell r="Q1540" t="str">
            <v>30-d</v>
          </cell>
          <cell r="R1540" t="str">
            <v>ramped 4% to 6% body weight commercial fish food</v>
          </cell>
          <cell r="S1540" t="str">
            <v>S-Carbon-filtered, dionized</v>
          </cell>
          <cell r="T1540"/>
          <cell r="U1540">
            <v>15</v>
          </cell>
          <cell r="V1540">
            <v>7.87</v>
          </cell>
          <cell r="W1540" t="str">
            <v/>
          </cell>
          <cell r="X1540" t="str">
            <v/>
          </cell>
          <cell r="Y1540">
            <v>974</v>
          </cell>
          <cell r="Z1540" t="str">
            <v/>
          </cell>
          <cell r="AA1540">
            <v>0.3</v>
          </cell>
          <cell r="AB1540">
            <v>10</v>
          </cell>
          <cell r="AC1540">
            <v>73.900000000000006</v>
          </cell>
          <cell r="AD1540">
            <v>1.4</v>
          </cell>
          <cell r="AE1540">
            <v>15.7</v>
          </cell>
          <cell r="AF1540">
            <v>1.5</v>
          </cell>
          <cell r="AG1540">
            <v>12.3</v>
          </cell>
          <cell r="AH1540">
            <v>144.6</v>
          </cell>
          <cell r="AI1540">
            <v>66.599999999999994</v>
          </cell>
          <cell r="AJ1540">
            <v>190.29349999999999</v>
          </cell>
        </row>
        <row r="1541">
          <cell r="B1541" t="str">
            <v>C1428OnmyNOEC</v>
          </cell>
          <cell r="C1541" t="str">
            <v>De Schamphelaere and Janssen 2004</v>
          </cell>
          <cell r="D1541">
            <v>2004</v>
          </cell>
          <cell r="E1541" t="str">
            <v>Oncorhynchus mykiss</v>
          </cell>
          <cell r="F1541" t="str">
            <v xml:space="preserve">Oncorhynchus </v>
          </cell>
          <cell r="G1541" t="str">
            <v>mykiss</v>
          </cell>
          <cell r="H1541"/>
          <cell r="I1541" t="str">
            <v>fish</v>
          </cell>
          <cell r="J1541" t="str">
            <v>juveniles</v>
          </cell>
          <cell r="K1541" t="str">
            <v>growth</v>
          </cell>
          <cell r="L1541" t="str">
            <v>NOEC</v>
          </cell>
          <cell r="M1541" t="str">
            <v>ZnCl2</v>
          </cell>
          <cell r="N1541" t="str">
            <v>Measured - twice per week</v>
          </cell>
          <cell r="O1541" t="str">
            <v>flow through</v>
          </cell>
          <cell r="P1541" t="str">
            <v>Chronic</v>
          </cell>
          <cell r="Q1541" t="str">
            <v>30-d</v>
          </cell>
          <cell r="R1541" t="str">
            <v>ramped 4% to 6% body weight commercial fish food</v>
          </cell>
          <cell r="S1541" t="str">
            <v>S-Carbon-filtered, dionized</v>
          </cell>
          <cell r="T1541"/>
          <cell r="U1541">
            <v>15</v>
          </cell>
          <cell r="V1541">
            <v>7.61</v>
          </cell>
          <cell r="W1541" t="str">
            <v/>
          </cell>
          <cell r="X1541" t="str">
            <v/>
          </cell>
          <cell r="Y1541">
            <v>166</v>
          </cell>
          <cell r="Z1541" t="str">
            <v/>
          </cell>
          <cell r="AA1541">
            <v>0.3</v>
          </cell>
          <cell r="AB1541">
            <v>10</v>
          </cell>
          <cell r="AC1541">
            <v>9.1</v>
          </cell>
          <cell r="AD1541">
            <v>1.5</v>
          </cell>
          <cell r="AE1541">
            <v>18.3</v>
          </cell>
          <cell r="AF1541">
            <v>2.1</v>
          </cell>
          <cell r="AG1541">
            <v>11.1</v>
          </cell>
          <cell r="AH1541">
            <v>16.2</v>
          </cell>
          <cell r="AI1541">
            <v>47.1</v>
          </cell>
          <cell r="AJ1541">
            <v>28.899699999999999</v>
          </cell>
        </row>
        <row r="1542">
          <cell r="B1542" t="str">
            <v>C1429OnmyNOEC</v>
          </cell>
          <cell r="C1542" t="str">
            <v>De Schamphelaere and Janssen 2004</v>
          </cell>
          <cell r="D1542">
            <v>2004</v>
          </cell>
          <cell r="E1542" t="str">
            <v>Oncorhynchus mykiss</v>
          </cell>
          <cell r="F1542" t="str">
            <v xml:space="preserve">Oncorhynchus </v>
          </cell>
          <cell r="G1542" t="str">
            <v>mykiss</v>
          </cell>
          <cell r="H1542"/>
          <cell r="I1542" t="str">
            <v>fish</v>
          </cell>
          <cell r="J1542" t="str">
            <v>juveniles</v>
          </cell>
          <cell r="K1542" t="str">
            <v>growth</v>
          </cell>
          <cell r="L1542" t="str">
            <v>NOEC</v>
          </cell>
          <cell r="M1542" t="str">
            <v>ZnCl2</v>
          </cell>
          <cell r="N1542" t="str">
            <v>Measured - twice per week</v>
          </cell>
          <cell r="O1542" t="str">
            <v>flow through</v>
          </cell>
          <cell r="P1542" t="str">
            <v>Chronic</v>
          </cell>
          <cell r="Q1542" t="str">
            <v>30-d</v>
          </cell>
          <cell r="R1542" t="str">
            <v>ramped 4% to 6% body weight commercial fish food</v>
          </cell>
          <cell r="S1542" t="str">
            <v>S-Carbon-filtered, dionized</v>
          </cell>
          <cell r="T1542"/>
          <cell r="U1542">
            <v>15</v>
          </cell>
          <cell r="V1542">
            <v>7.79</v>
          </cell>
          <cell r="W1542" t="str">
            <v/>
          </cell>
          <cell r="X1542" t="str">
            <v/>
          </cell>
          <cell r="Y1542">
            <v>159</v>
          </cell>
          <cell r="Z1542" t="str">
            <v/>
          </cell>
          <cell r="AA1542">
            <v>0.3</v>
          </cell>
          <cell r="AB1542">
            <v>10</v>
          </cell>
          <cell r="AC1542">
            <v>9.1999999999999993</v>
          </cell>
          <cell r="AD1542">
            <v>50.1</v>
          </cell>
          <cell r="AE1542">
            <v>17.8</v>
          </cell>
          <cell r="AF1542">
            <v>2</v>
          </cell>
          <cell r="AG1542">
            <v>11.9</v>
          </cell>
          <cell r="AH1542">
            <v>187.8</v>
          </cell>
          <cell r="AI1542">
            <v>45.8</v>
          </cell>
          <cell r="AJ1542">
            <v>229.2842</v>
          </cell>
        </row>
        <row r="1543">
          <cell r="B1543" t="str">
            <v>C1430DamaEC50</v>
          </cell>
          <cell r="C1543" t="str">
            <v>Heijerick et al.  2005</v>
          </cell>
          <cell r="D1543">
            <v>2005</v>
          </cell>
          <cell r="E1543" t="str">
            <v>Daphnia magna</v>
          </cell>
          <cell r="F1543" t="str">
            <v xml:space="preserve">Daphnia </v>
          </cell>
          <cell r="G1543" t="str">
            <v>magna</v>
          </cell>
          <cell r="H1543"/>
          <cell r="I1543" t="str">
            <v>Cladocera</v>
          </cell>
          <cell r="J1543" t="str">
            <v>life cycle</v>
          </cell>
          <cell r="K1543" t="str">
            <v>reproduction</v>
          </cell>
          <cell r="L1543" t="str">
            <v>EC50</v>
          </cell>
          <cell r="M1543" t="str">
            <v>ZnCl2</v>
          </cell>
          <cell r="N1543" t="str">
            <v>Measured - beginning and end</v>
          </cell>
          <cell r="O1543" t="str">
            <v>renewal</v>
          </cell>
          <cell r="P1543" t="str">
            <v>Chronic</v>
          </cell>
          <cell r="Q1543" t="str">
            <v>21-d</v>
          </cell>
          <cell r="R1543" t="str">
            <v>ramped algal mix, daily</v>
          </cell>
          <cell r="S1543" t="str">
            <v>S-chemistry provided</v>
          </cell>
          <cell r="T1543"/>
          <cell r="U1543">
            <v>20</v>
          </cell>
          <cell r="V1543">
            <v>6.6</v>
          </cell>
          <cell r="W1543" t="str">
            <v/>
          </cell>
          <cell r="X1543" t="str">
            <v/>
          </cell>
          <cell r="Y1543">
            <v>126.83719999999998</v>
          </cell>
          <cell r="Z1543" t="str">
            <v/>
          </cell>
          <cell r="AA1543">
            <v>0.3</v>
          </cell>
          <cell r="AB1543">
            <v>10</v>
          </cell>
          <cell r="AC1543">
            <v>10</v>
          </cell>
          <cell r="AD1543">
            <v>6.0762499999999999</v>
          </cell>
          <cell r="AE1543">
            <v>47.818721600000003</v>
          </cell>
          <cell r="AF1543">
            <v>3.1</v>
          </cell>
          <cell r="AG1543">
            <v>24.015650000000001</v>
          </cell>
          <cell r="AH1543">
            <v>20.5</v>
          </cell>
          <cell r="AI1543">
            <v>3.3</v>
          </cell>
          <cell r="AJ1543">
            <v>49.991997499999997</v>
          </cell>
        </row>
        <row r="1544">
          <cell r="B1544" t="str">
            <v>C1431DamaEC50</v>
          </cell>
          <cell r="C1544" t="str">
            <v>Heijerick et al.  2005</v>
          </cell>
          <cell r="D1544">
            <v>2005</v>
          </cell>
          <cell r="E1544" t="str">
            <v>Daphnia magna</v>
          </cell>
          <cell r="F1544" t="str">
            <v xml:space="preserve">Daphnia </v>
          </cell>
          <cell r="G1544" t="str">
            <v>magna</v>
          </cell>
          <cell r="H1544"/>
          <cell r="I1544" t="str">
            <v>Cladocera</v>
          </cell>
          <cell r="J1544" t="str">
            <v>life cycle</v>
          </cell>
          <cell r="K1544" t="str">
            <v>reproduction</v>
          </cell>
          <cell r="L1544" t="str">
            <v>EC50</v>
          </cell>
          <cell r="M1544" t="str">
            <v>ZnCl2</v>
          </cell>
          <cell r="N1544" t="str">
            <v>Measured - beginning and end</v>
          </cell>
          <cell r="O1544" t="str">
            <v>renewal</v>
          </cell>
          <cell r="P1544" t="str">
            <v>Chronic</v>
          </cell>
          <cell r="Q1544" t="str">
            <v>21-d</v>
          </cell>
          <cell r="R1544" t="str">
            <v>ramped algal mix, daily</v>
          </cell>
          <cell r="S1544" t="str">
            <v>S-chemistry provided</v>
          </cell>
          <cell r="T1544"/>
          <cell r="U1544">
            <v>20</v>
          </cell>
          <cell r="V1544">
            <v>6.6</v>
          </cell>
          <cell r="W1544" t="str">
            <v/>
          </cell>
          <cell r="X1544" t="str">
            <v/>
          </cell>
          <cell r="Y1544">
            <v>141.87459999999999</v>
          </cell>
          <cell r="Z1544" t="str">
            <v/>
          </cell>
          <cell r="AA1544">
            <v>0.3</v>
          </cell>
          <cell r="AB1544">
            <v>10</v>
          </cell>
          <cell r="AC1544">
            <v>20</v>
          </cell>
          <cell r="AD1544">
            <v>6.0762499999999999</v>
          </cell>
          <cell r="AE1544">
            <v>47.818721600000003</v>
          </cell>
          <cell r="AF1544">
            <v>3.1</v>
          </cell>
          <cell r="AG1544">
            <v>24.015650000000001</v>
          </cell>
          <cell r="AH1544">
            <v>38.200000000000003</v>
          </cell>
          <cell r="AI1544">
            <v>3.3</v>
          </cell>
          <cell r="AJ1544">
            <v>74.961997499999995</v>
          </cell>
        </row>
        <row r="1545">
          <cell r="B1545" t="str">
            <v>C1432DamaEC50</v>
          </cell>
          <cell r="C1545" t="str">
            <v>Heijerick et al.  2005</v>
          </cell>
          <cell r="D1545">
            <v>2005</v>
          </cell>
          <cell r="E1545" t="str">
            <v>Daphnia magna</v>
          </cell>
          <cell r="F1545" t="str">
            <v xml:space="preserve">Daphnia </v>
          </cell>
          <cell r="G1545" t="str">
            <v>magna</v>
          </cell>
          <cell r="H1545"/>
          <cell r="I1545" t="str">
            <v>Cladocera</v>
          </cell>
          <cell r="J1545" t="str">
            <v>life cycle</v>
          </cell>
          <cell r="K1545" t="str">
            <v>reproduction</v>
          </cell>
          <cell r="L1545" t="str">
            <v>EC50</v>
          </cell>
          <cell r="M1545" t="str">
            <v>ZnCl2</v>
          </cell>
          <cell r="N1545" t="str">
            <v>Measured - beginning and end</v>
          </cell>
          <cell r="O1545" t="str">
            <v>renewal</v>
          </cell>
          <cell r="P1545" t="str">
            <v>Chronic</v>
          </cell>
          <cell r="Q1545" t="str">
            <v>21-d</v>
          </cell>
          <cell r="R1545" t="str">
            <v>ramped algal mix, daily</v>
          </cell>
          <cell r="S1545" t="str">
            <v>S-chemistry provided</v>
          </cell>
          <cell r="T1545"/>
          <cell r="U1545">
            <v>20</v>
          </cell>
          <cell r="V1545">
            <v>6.6</v>
          </cell>
          <cell r="W1545" t="str">
            <v/>
          </cell>
          <cell r="X1545" t="str">
            <v/>
          </cell>
          <cell r="Y1545">
            <v>169.33419999999998</v>
          </cell>
          <cell r="Z1545" t="str">
            <v/>
          </cell>
          <cell r="AA1545">
            <v>0.3</v>
          </cell>
          <cell r="AB1545">
            <v>10</v>
          </cell>
          <cell r="AC1545">
            <v>40.1</v>
          </cell>
          <cell r="AD1545">
            <v>6.0762499999999999</v>
          </cell>
          <cell r="AE1545">
            <v>47.818721600000003</v>
          </cell>
          <cell r="AF1545">
            <v>3.1</v>
          </cell>
          <cell r="AG1545">
            <v>24.015650000000001</v>
          </cell>
          <cell r="AH1545">
            <v>73.7</v>
          </cell>
          <cell r="AI1545">
            <v>3.3</v>
          </cell>
          <cell r="AJ1545">
            <v>125.1516975</v>
          </cell>
        </row>
        <row r="1546">
          <cell r="B1546" t="str">
            <v>C1433DamaEC50</v>
          </cell>
          <cell r="C1546" t="str">
            <v>Heijerick et al.  2005</v>
          </cell>
          <cell r="D1546">
            <v>2005</v>
          </cell>
          <cell r="E1546" t="str">
            <v>Daphnia magna</v>
          </cell>
          <cell r="F1546" t="str">
            <v xml:space="preserve">Daphnia </v>
          </cell>
          <cell r="G1546" t="str">
            <v>magna</v>
          </cell>
          <cell r="H1546"/>
          <cell r="I1546" t="str">
            <v>Cladocera</v>
          </cell>
          <cell r="J1546" t="str">
            <v>life cycle</v>
          </cell>
          <cell r="K1546" t="str">
            <v>reproduction</v>
          </cell>
          <cell r="L1546" t="str">
            <v>EC50</v>
          </cell>
          <cell r="M1546" t="str">
            <v>ZnCl2</v>
          </cell>
          <cell r="N1546" t="str">
            <v>Measured - beginning and end</v>
          </cell>
          <cell r="O1546" t="str">
            <v>renewal</v>
          </cell>
          <cell r="P1546" t="str">
            <v>Chronic</v>
          </cell>
          <cell r="Q1546" t="str">
            <v>21-d</v>
          </cell>
          <cell r="R1546" t="str">
            <v>ramped algal mix, daily</v>
          </cell>
          <cell r="S1546" t="str">
            <v>S-chemistry provided</v>
          </cell>
          <cell r="T1546"/>
          <cell r="U1546">
            <v>20</v>
          </cell>
          <cell r="V1546">
            <v>6.6</v>
          </cell>
          <cell r="W1546" t="str">
            <v/>
          </cell>
          <cell r="X1546" t="str">
            <v/>
          </cell>
          <cell r="Y1546">
            <v>253.67439999999996</v>
          </cell>
          <cell r="Z1546" t="str">
            <v/>
          </cell>
          <cell r="AA1546">
            <v>0.3</v>
          </cell>
          <cell r="AB1546">
            <v>10</v>
          </cell>
          <cell r="AC1546">
            <v>80.2</v>
          </cell>
          <cell r="AD1546">
            <v>6.0762499999999999</v>
          </cell>
          <cell r="AE1546">
            <v>47.818721600000003</v>
          </cell>
          <cell r="AF1546">
            <v>3.1</v>
          </cell>
          <cell r="AG1546">
            <v>24.015650000000001</v>
          </cell>
          <cell r="AH1546">
            <v>144.6</v>
          </cell>
          <cell r="AI1546">
            <v>3.3</v>
          </cell>
          <cell r="AJ1546">
            <v>225.2813975</v>
          </cell>
        </row>
        <row r="1547">
          <cell r="B1547" t="str">
            <v>C1434DamaEC50</v>
          </cell>
          <cell r="C1547" t="str">
            <v>Heijerick et al.  2005</v>
          </cell>
          <cell r="D1547">
            <v>2005</v>
          </cell>
          <cell r="E1547" t="str">
            <v>Daphnia magna</v>
          </cell>
          <cell r="F1547" t="str">
            <v xml:space="preserve">Daphnia </v>
          </cell>
          <cell r="G1547" t="str">
            <v>magna</v>
          </cell>
          <cell r="H1547"/>
          <cell r="I1547" t="str">
            <v>Cladocera</v>
          </cell>
          <cell r="J1547" t="str">
            <v>life cycle</v>
          </cell>
          <cell r="K1547" t="str">
            <v>reproduction</v>
          </cell>
          <cell r="L1547" t="str">
            <v>EC50</v>
          </cell>
          <cell r="M1547" t="str">
            <v>ZnCl2</v>
          </cell>
          <cell r="N1547" t="str">
            <v>Measured - beginning and end</v>
          </cell>
          <cell r="O1547" t="str">
            <v>renewal</v>
          </cell>
          <cell r="P1547" t="str">
            <v>Chronic</v>
          </cell>
          <cell r="Q1547" t="str">
            <v>21-d</v>
          </cell>
          <cell r="R1547" t="str">
            <v>ramped algal mix, daily</v>
          </cell>
          <cell r="S1547" t="str">
            <v>S-chemistry provided</v>
          </cell>
          <cell r="T1547"/>
          <cell r="U1547">
            <v>20</v>
          </cell>
          <cell r="V1547">
            <v>6.6</v>
          </cell>
          <cell r="W1547" t="str">
            <v/>
          </cell>
          <cell r="X1547" t="str">
            <v/>
          </cell>
          <cell r="Y1547">
            <v>343.245</v>
          </cell>
          <cell r="Z1547" t="str">
            <v/>
          </cell>
          <cell r="AA1547">
            <v>0.3</v>
          </cell>
          <cell r="AB1547">
            <v>10</v>
          </cell>
          <cell r="AC1547">
            <v>120</v>
          </cell>
          <cell r="AD1547">
            <v>6.0762499999999999</v>
          </cell>
          <cell r="AE1547">
            <v>47.818721600000003</v>
          </cell>
          <cell r="AF1547">
            <v>3.1</v>
          </cell>
          <cell r="AG1547">
            <v>24.015650000000001</v>
          </cell>
          <cell r="AH1547">
            <v>215.5</v>
          </cell>
          <cell r="AI1547">
            <v>3.3</v>
          </cell>
          <cell r="AJ1547">
            <v>324.66199749999998</v>
          </cell>
        </row>
        <row r="1548">
          <cell r="B1548" t="str">
            <v>C1435DamaEC50</v>
          </cell>
          <cell r="C1548" t="str">
            <v>Heijerick et al.  2005</v>
          </cell>
          <cell r="D1548">
            <v>2005</v>
          </cell>
          <cell r="E1548" t="str">
            <v>Daphnia magna</v>
          </cell>
          <cell r="F1548" t="str">
            <v xml:space="preserve">Daphnia </v>
          </cell>
          <cell r="G1548" t="str">
            <v>magna</v>
          </cell>
          <cell r="H1548"/>
          <cell r="I1548" t="str">
            <v>Cladocera</v>
          </cell>
          <cell r="J1548" t="str">
            <v>life cycle</v>
          </cell>
          <cell r="K1548" t="str">
            <v>reproduction</v>
          </cell>
          <cell r="L1548" t="str">
            <v>EC50</v>
          </cell>
          <cell r="M1548" t="str">
            <v>ZnCl2</v>
          </cell>
          <cell r="N1548" t="str">
            <v>Measured - beginning and end</v>
          </cell>
          <cell r="O1548" t="str">
            <v>renewal</v>
          </cell>
          <cell r="P1548" t="str">
            <v>Chronic</v>
          </cell>
          <cell r="Q1548" t="str">
            <v>21-d</v>
          </cell>
          <cell r="R1548" t="str">
            <v>ramped algal mix, daily</v>
          </cell>
          <cell r="S1548" t="str">
            <v>S-chemistry provided</v>
          </cell>
          <cell r="T1548"/>
          <cell r="U1548">
            <v>20</v>
          </cell>
          <cell r="V1548">
            <v>6.6</v>
          </cell>
          <cell r="W1548" t="str">
            <v/>
          </cell>
          <cell r="X1548" t="str">
            <v/>
          </cell>
          <cell r="Y1548">
            <v>221.63819999999998</v>
          </cell>
          <cell r="Z1548" t="str">
            <v/>
          </cell>
          <cell r="AA1548">
            <v>0.3</v>
          </cell>
          <cell r="AB1548">
            <v>10</v>
          </cell>
          <cell r="AC1548">
            <v>160</v>
          </cell>
          <cell r="AD1548">
            <v>6.0762499999999999</v>
          </cell>
          <cell r="AE1548">
            <v>47.818721600000003</v>
          </cell>
          <cell r="AF1548">
            <v>3.1</v>
          </cell>
          <cell r="AG1548">
            <v>24.015650000000001</v>
          </cell>
          <cell r="AH1548">
            <v>286.39999999999998</v>
          </cell>
          <cell r="AI1548">
            <v>3.3</v>
          </cell>
          <cell r="AJ1548">
            <v>424.54199749999998</v>
          </cell>
        </row>
        <row r="1549">
          <cell r="B1549" t="str">
            <v>C1436DamaEC50</v>
          </cell>
          <cell r="C1549" t="str">
            <v>Heijerick et al.  2005</v>
          </cell>
          <cell r="D1549">
            <v>2005</v>
          </cell>
          <cell r="E1549" t="str">
            <v>Daphnia magna</v>
          </cell>
          <cell r="F1549" t="str">
            <v xml:space="preserve">Daphnia </v>
          </cell>
          <cell r="G1549" t="str">
            <v>magna</v>
          </cell>
          <cell r="H1549"/>
          <cell r="I1549" t="str">
            <v>Cladocera</v>
          </cell>
          <cell r="J1549" t="str">
            <v>life cycle</v>
          </cell>
          <cell r="K1549" t="str">
            <v>reproduction</v>
          </cell>
          <cell r="L1549" t="str">
            <v>EC50</v>
          </cell>
          <cell r="M1549" t="str">
            <v>ZnCl2</v>
          </cell>
          <cell r="N1549" t="str">
            <v>Measured - beginning and end</v>
          </cell>
          <cell r="O1549" t="str">
            <v>renewal</v>
          </cell>
          <cell r="P1549" t="str">
            <v>Chronic</v>
          </cell>
          <cell r="Q1549" t="str">
            <v>21-d</v>
          </cell>
          <cell r="R1549" t="str">
            <v>ramped algal mix, daily</v>
          </cell>
          <cell r="S1549" t="str">
            <v>S-chemistry provided</v>
          </cell>
          <cell r="T1549"/>
          <cell r="U1549">
            <v>20</v>
          </cell>
          <cell r="V1549">
            <v>6.6</v>
          </cell>
          <cell r="W1549" t="str">
            <v/>
          </cell>
          <cell r="X1549" t="str">
            <v/>
          </cell>
          <cell r="Y1549">
            <v>121.60679999999999</v>
          </cell>
          <cell r="Z1549" t="str">
            <v/>
          </cell>
          <cell r="AA1549">
            <v>0.3</v>
          </cell>
          <cell r="AB1549">
            <v>10</v>
          </cell>
          <cell r="AC1549">
            <v>10</v>
          </cell>
          <cell r="AD1549">
            <v>6.0762499999999999</v>
          </cell>
          <cell r="AE1549">
            <v>47.818721600000003</v>
          </cell>
          <cell r="AF1549">
            <v>3.1</v>
          </cell>
          <cell r="AG1549">
            <v>24.015650000000001</v>
          </cell>
          <cell r="AH1549">
            <v>20.5</v>
          </cell>
          <cell r="AI1549">
            <v>3.3</v>
          </cell>
          <cell r="AJ1549">
            <v>49.991997499999997</v>
          </cell>
        </row>
        <row r="1550">
          <cell r="B1550" t="str">
            <v>C1437DamaEC50</v>
          </cell>
          <cell r="C1550" t="str">
            <v>Heijerick et al.  2005</v>
          </cell>
          <cell r="D1550">
            <v>2005</v>
          </cell>
          <cell r="E1550" t="str">
            <v>Daphnia magna</v>
          </cell>
          <cell r="F1550" t="str">
            <v xml:space="preserve">Daphnia </v>
          </cell>
          <cell r="G1550" t="str">
            <v>magna</v>
          </cell>
          <cell r="H1550"/>
          <cell r="I1550" t="str">
            <v>Cladocera</v>
          </cell>
          <cell r="J1550" t="str">
            <v>life cycle</v>
          </cell>
          <cell r="K1550" t="str">
            <v>reproduction</v>
          </cell>
          <cell r="L1550" t="str">
            <v>EC50</v>
          </cell>
          <cell r="M1550" t="str">
            <v>ZnCl2</v>
          </cell>
          <cell r="N1550" t="str">
            <v>Measured - beginning and end</v>
          </cell>
          <cell r="O1550" t="str">
            <v>renewal</v>
          </cell>
          <cell r="P1550" t="str">
            <v>Chronic</v>
          </cell>
          <cell r="Q1550" t="str">
            <v>21-d</v>
          </cell>
          <cell r="R1550" t="str">
            <v>ramped algal mix, daily</v>
          </cell>
          <cell r="S1550" t="str">
            <v>S-chemistry provided</v>
          </cell>
          <cell r="T1550"/>
          <cell r="U1550">
            <v>20</v>
          </cell>
          <cell r="V1550">
            <v>6.6</v>
          </cell>
          <cell r="W1550" t="str">
            <v/>
          </cell>
          <cell r="X1550" t="str">
            <v/>
          </cell>
          <cell r="Y1550">
            <v>129.45239999999998</v>
          </cell>
          <cell r="Z1550" t="str">
            <v/>
          </cell>
          <cell r="AA1550">
            <v>0.3</v>
          </cell>
          <cell r="AB1550">
            <v>10</v>
          </cell>
          <cell r="AC1550">
            <v>10</v>
          </cell>
          <cell r="AD1550">
            <v>12.1525</v>
          </cell>
          <cell r="AE1550">
            <v>47.818721600000003</v>
          </cell>
          <cell r="AF1550">
            <v>3.1</v>
          </cell>
          <cell r="AG1550">
            <v>48.031300000000002</v>
          </cell>
          <cell r="AH1550">
            <v>20.5</v>
          </cell>
          <cell r="AI1550">
            <v>3.3</v>
          </cell>
          <cell r="AJ1550">
            <v>75.013994999999994</v>
          </cell>
        </row>
        <row r="1551">
          <cell r="B1551" t="str">
            <v>C1438DamaEC50</v>
          </cell>
          <cell r="C1551" t="str">
            <v>Heijerick et al.  2005</v>
          </cell>
          <cell r="D1551">
            <v>2005</v>
          </cell>
          <cell r="E1551" t="str">
            <v>Daphnia magna</v>
          </cell>
          <cell r="F1551" t="str">
            <v xml:space="preserve">Daphnia </v>
          </cell>
          <cell r="G1551" t="str">
            <v>magna</v>
          </cell>
          <cell r="H1551"/>
          <cell r="I1551" t="str">
            <v>Cladocera</v>
          </cell>
          <cell r="J1551" t="str">
            <v>life cycle</v>
          </cell>
          <cell r="K1551" t="str">
            <v>reproduction</v>
          </cell>
          <cell r="L1551" t="str">
            <v>EC50</v>
          </cell>
          <cell r="M1551" t="str">
            <v>ZnCl2</v>
          </cell>
          <cell r="N1551" t="str">
            <v>Measured - beginning and end</v>
          </cell>
          <cell r="O1551" t="str">
            <v>renewal</v>
          </cell>
          <cell r="P1551" t="str">
            <v>Chronic</v>
          </cell>
          <cell r="Q1551" t="str">
            <v>21-d</v>
          </cell>
          <cell r="R1551" t="str">
            <v>ramped algal mix, daily</v>
          </cell>
          <cell r="S1551" t="str">
            <v>S-chemistry provided</v>
          </cell>
          <cell r="T1551"/>
          <cell r="U1551">
            <v>20</v>
          </cell>
          <cell r="V1551">
            <v>6.6</v>
          </cell>
          <cell r="W1551" t="str">
            <v/>
          </cell>
          <cell r="X1551" t="str">
            <v/>
          </cell>
          <cell r="Y1551">
            <v>183.71779999999998</v>
          </cell>
          <cell r="Z1551" t="str">
            <v/>
          </cell>
          <cell r="AA1551">
            <v>0.3</v>
          </cell>
          <cell r="AB1551">
            <v>10</v>
          </cell>
          <cell r="AC1551">
            <v>10</v>
          </cell>
          <cell r="AD1551">
            <v>24.305</v>
          </cell>
          <cell r="AE1551">
            <v>47.818721600000003</v>
          </cell>
          <cell r="AF1551">
            <v>3.1</v>
          </cell>
          <cell r="AG1551">
            <v>96</v>
          </cell>
          <cell r="AH1551">
            <v>20.5</v>
          </cell>
          <cell r="AI1551">
            <v>3.3</v>
          </cell>
          <cell r="AJ1551">
            <v>125.05799</v>
          </cell>
        </row>
        <row r="1552">
          <cell r="B1552" t="str">
            <v>C1439DamaEC50</v>
          </cell>
          <cell r="C1552" t="str">
            <v>Heijerick et al.  2005</v>
          </cell>
          <cell r="D1552">
            <v>2005</v>
          </cell>
          <cell r="E1552" t="str">
            <v>Daphnia magna</v>
          </cell>
          <cell r="F1552" t="str">
            <v xml:space="preserve">Daphnia </v>
          </cell>
          <cell r="G1552" t="str">
            <v>magna</v>
          </cell>
          <cell r="H1552"/>
          <cell r="I1552" t="str">
            <v>Cladocera</v>
          </cell>
          <cell r="J1552" t="str">
            <v>life cycle</v>
          </cell>
          <cell r="K1552" t="str">
            <v>reproduction</v>
          </cell>
          <cell r="L1552" t="str">
            <v>EC50</v>
          </cell>
          <cell r="M1552" t="str">
            <v>ZnCl2</v>
          </cell>
          <cell r="N1552" t="str">
            <v>Measured - beginning and end</v>
          </cell>
          <cell r="O1552" t="str">
            <v>renewal</v>
          </cell>
          <cell r="P1552" t="str">
            <v>Chronic</v>
          </cell>
          <cell r="Q1552" t="str">
            <v>21-d</v>
          </cell>
          <cell r="R1552" t="str">
            <v>ramped algal mix, daily</v>
          </cell>
          <cell r="S1552" t="str">
            <v>S-chemistry provided</v>
          </cell>
          <cell r="T1552"/>
          <cell r="U1552">
            <v>20</v>
          </cell>
          <cell r="V1552">
            <v>6.6</v>
          </cell>
          <cell r="W1552" t="str">
            <v/>
          </cell>
          <cell r="X1552" t="str">
            <v/>
          </cell>
          <cell r="Y1552">
            <v>185.02539999999999</v>
          </cell>
          <cell r="Z1552" t="str">
            <v/>
          </cell>
          <cell r="AA1552">
            <v>0.3</v>
          </cell>
          <cell r="AB1552">
            <v>10</v>
          </cell>
          <cell r="AC1552">
            <v>10</v>
          </cell>
          <cell r="AD1552">
            <v>36.457500000000003</v>
          </cell>
          <cell r="AE1552">
            <v>47.818721600000003</v>
          </cell>
          <cell r="AF1552">
            <v>3.1</v>
          </cell>
          <cell r="AG1552">
            <v>144.09389999999999</v>
          </cell>
          <cell r="AH1552">
            <v>20.5</v>
          </cell>
          <cell r="AI1552">
            <v>3.3</v>
          </cell>
          <cell r="AJ1552">
            <v>175.10198500000001</v>
          </cell>
        </row>
        <row r="1553">
          <cell r="B1553" t="str">
            <v>C1440DamaEC50</v>
          </cell>
          <cell r="C1553" t="str">
            <v>Heijerick et al.  2005</v>
          </cell>
          <cell r="D1553">
            <v>2005</v>
          </cell>
          <cell r="E1553" t="str">
            <v>Daphnia magna</v>
          </cell>
          <cell r="F1553" t="str">
            <v xml:space="preserve">Daphnia </v>
          </cell>
          <cell r="G1553" t="str">
            <v>magna</v>
          </cell>
          <cell r="H1553"/>
          <cell r="I1553" t="str">
            <v>Cladocera</v>
          </cell>
          <cell r="J1553" t="str">
            <v>life cycle</v>
          </cell>
          <cell r="K1553" t="str">
            <v>reproduction</v>
          </cell>
          <cell r="L1553" t="str">
            <v>EC50</v>
          </cell>
          <cell r="M1553" t="str">
            <v>ZnCl2</v>
          </cell>
          <cell r="N1553" t="str">
            <v>Measured - beginning and end</v>
          </cell>
          <cell r="O1553" t="str">
            <v>renewal</v>
          </cell>
          <cell r="P1553" t="str">
            <v>Chronic</v>
          </cell>
          <cell r="Q1553" t="str">
            <v>21-d</v>
          </cell>
          <cell r="R1553" t="str">
            <v>ramped algal mix, daily</v>
          </cell>
          <cell r="S1553" t="str">
            <v>S-chemistry provided</v>
          </cell>
          <cell r="T1553"/>
          <cell r="U1553">
            <v>20</v>
          </cell>
          <cell r="V1553">
            <v>6.6</v>
          </cell>
          <cell r="W1553" t="str">
            <v/>
          </cell>
          <cell r="X1553" t="str">
            <v/>
          </cell>
          <cell r="Y1553">
            <v>200.06279999999998</v>
          </cell>
          <cell r="Z1553" t="str">
            <v/>
          </cell>
          <cell r="AA1553">
            <v>0.3</v>
          </cell>
          <cell r="AB1553">
            <v>10</v>
          </cell>
          <cell r="AC1553">
            <v>10</v>
          </cell>
          <cell r="AD1553">
            <v>48.61</v>
          </cell>
          <cell r="AE1553">
            <v>47.818721600000003</v>
          </cell>
          <cell r="AF1553">
            <v>3.1</v>
          </cell>
          <cell r="AG1553">
            <v>192.12520000000001</v>
          </cell>
          <cell r="AH1553">
            <v>20.5</v>
          </cell>
          <cell r="AI1553">
            <v>3.3</v>
          </cell>
          <cell r="AJ1553">
            <v>225.14598000000001</v>
          </cell>
        </row>
        <row r="1554">
          <cell r="B1554" t="str">
            <v>C1441DamaEC50</v>
          </cell>
          <cell r="C1554" t="str">
            <v>Heijerick et al.  2005</v>
          </cell>
          <cell r="D1554">
            <v>2005</v>
          </cell>
          <cell r="E1554" t="str">
            <v>Daphnia magna</v>
          </cell>
          <cell r="F1554" t="str">
            <v xml:space="preserve">Daphnia </v>
          </cell>
          <cell r="G1554" t="str">
            <v>magna</v>
          </cell>
          <cell r="H1554"/>
          <cell r="I1554" t="str">
            <v>Cladocera</v>
          </cell>
          <cell r="J1554" t="str">
            <v>life cycle</v>
          </cell>
          <cell r="K1554" t="str">
            <v>reproduction</v>
          </cell>
          <cell r="L1554" t="str">
            <v>EC50</v>
          </cell>
          <cell r="M1554" t="str">
            <v>ZnCl2</v>
          </cell>
          <cell r="N1554" t="str">
            <v>Measured - beginning and end</v>
          </cell>
          <cell r="O1554" t="str">
            <v>renewal</v>
          </cell>
          <cell r="P1554" t="str">
            <v>Chronic</v>
          </cell>
          <cell r="Q1554" t="str">
            <v>21-d</v>
          </cell>
          <cell r="R1554" t="str">
            <v>ramped algal mix, daily</v>
          </cell>
          <cell r="S1554" t="str">
            <v>S-chemistry provided</v>
          </cell>
          <cell r="T1554"/>
          <cell r="U1554">
            <v>20</v>
          </cell>
          <cell r="V1554">
            <v>6.6</v>
          </cell>
          <cell r="W1554" t="str">
            <v/>
          </cell>
          <cell r="X1554" t="str">
            <v/>
          </cell>
          <cell r="Y1554">
            <v>281.13399999999996</v>
          </cell>
          <cell r="Z1554" t="str">
            <v/>
          </cell>
          <cell r="AA1554">
            <v>0.3</v>
          </cell>
          <cell r="AB1554">
            <v>10</v>
          </cell>
          <cell r="AC1554">
            <v>10</v>
          </cell>
          <cell r="AD1554">
            <v>97.22</v>
          </cell>
          <cell r="AE1554">
            <v>47.818721600000003</v>
          </cell>
          <cell r="AF1554">
            <v>3.1</v>
          </cell>
          <cell r="AG1554">
            <v>384.1</v>
          </cell>
          <cell r="AH1554">
            <v>20.5</v>
          </cell>
          <cell r="AI1554">
            <v>3.3</v>
          </cell>
          <cell r="AJ1554">
            <v>425.32195999999999</v>
          </cell>
        </row>
        <row r="1555">
          <cell r="B1555" t="str">
            <v>C1442DamaEC50</v>
          </cell>
          <cell r="C1555" t="str">
            <v>Heijerick et al.  2005</v>
          </cell>
          <cell r="D1555">
            <v>2005</v>
          </cell>
          <cell r="E1555" t="str">
            <v>Daphnia magna</v>
          </cell>
          <cell r="F1555" t="str">
            <v xml:space="preserve">Daphnia </v>
          </cell>
          <cell r="G1555" t="str">
            <v>magna</v>
          </cell>
          <cell r="H1555"/>
          <cell r="I1555" t="str">
            <v>Cladocera</v>
          </cell>
          <cell r="J1555" t="str">
            <v>life cycle</v>
          </cell>
          <cell r="K1555" t="str">
            <v>reproduction</v>
          </cell>
          <cell r="L1555" t="str">
            <v>EC50</v>
          </cell>
          <cell r="M1555" t="str">
            <v>ZnCl2</v>
          </cell>
          <cell r="N1555" t="str">
            <v>Measured - beginning and end</v>
          </cell>
          <cell r="O1555" t="str">
            <v>renewal</v>
          </cell>
          <cell r="P1555" t="str">
            <v>Chronic</v>
          </cell>
          <cell r="Q1555" t="str">
            <v>21-d</v>
          </cell>
          <cell r="R1555" t="str">
            <v>ramped algal mix, daily</v>
          </cell>
          <cell r="S1555" t="str">
            <v>S-chemistry provided</v>
          </cell>
          <cell r="T1555"/>
          <cell r="U1555">
            <v>20</v>
          </cell>
          <cell r="V1555">
            <v>6.6</v>
          </cell>
          <cell r="W1555" t="str">
            <v/>
          </cell>
          <cell r="X1555" t="str">
            <v/>
          </cell>
          <cell r="Y1555">
            <v>107.87699999999998</v>
          </cell>
          <cell r="Z1555" t="str">
            <v/>
          </cell>
          <cell r="AA1555">
            <v>0.3</v>
          </cell>
          <cell r="AB1555">
            <v>10</v>
          </cell>
          <cell r="AC1555">
            <v>10</v>
          </cell>
          <cell r="AD1555">
            <v>6.0762499999999999</v>
          </cell>
          <cell r="AE1555">
            <v>47.818721600000003</v>
          </cell>
          <cell r="AF1555">
            <v>3.1</v>
          </cell>
          <cell r="AG1555">
            <v>24.015650000000001</v>
          </cell>
          <cell r="AH1555">
            <v>20.5</v>
          </cell>
          <cell r="AI1555">
            <v>3.3</v>
          </cell>
          <cell r="AJ1555">
            <v>49.991997499999997</v>
          </cell>
        </row>
        <row r="1556">
          <cell r="B1556" t="str">
            <v>C1443DamaEC50</v>
          </cell>
          <cell r="C1556" t="str">
            <v>Heijerick et al.  2005</v>
          </cell>
          <cell r="D1556">
            <v>2005</v>
          </cell>
          <cell r="E1556" t="str">
            <v>Daphnia magna</v>
          </cell>
          <cell r="F1556" t="str">
            <v xml:space="preserve">Daphnia </v>
          </cell>
          <cell r="G1556" t="str">
            <v>magna</v>
          </cell>
          <cell r="H1556"/>
          <cell r="I1556" t="str">
            <v>Cladocera</v>
          </cell>
          <cell r="J1556" t="str">
            <v>life cycle</v>
          </cell>
          <cell r="K1556" t="str">
            <v>reproduction</v>
          </cell>
          <cell r="L1556" t="str">
            <v>EC50</v>
          </cell>
          <cell r="M1556" t="str">
            <v>ZnCl2</v>
          </cell>
          <cell r="N1556" t="str">
            <v>Measured - beginning and end</v>
          </cell>
          <cell r="O1556" t="str">
            <v>renewal</v>
          </cell>
          <cell r="P1556" t="str">
            <v>Chronic</v>
          </cell>
          <cell r="Q1556" t="str">
            <v>21-d</v>
          </cell>
          <cell r="R1556" t="str">
            <v>ramped algal mix, daily</v>
          </cell>
          <cell r="S1556" t="str">
            <v>S-chemistry provided</v>
          </cell>
          <cell r="T1556"/>
          <cell r="U1556">
            <v>20</v>
          </cell>
          <cell r="V1556">
            <v>6.6</v>
          </cell>
          <cell r="W1556" t="str">
            <v/>
          </cell>
          <cell r="X1556" t="str">
            <v/>
          </cell>
          <cell r="Y1556">
            <v>177.83359999999999</v>
          </cell>
          <cell r="Z1556" t="str">
            <v/>
          </cell>
          <cell r="AA1556">
            <v>0.3</v>
          </cell>
          <cell r="AB1556">
            <v>10</v>
          </cell>
          <cell r="AC1556">
            <v>10</v>
          </cell>
          <cell r="AD1556">
            <v>6.0762499999999999</v>
          </cell>
          <cell r="AE1556">
            <v>137.93861999999999</v>
          </cell>
          <cell r="AF1556">
            <v>3.1</v>
          </cell>
          <cell r="AG1556">
            <v>24.015650000000001</v>
          </cell>
          <cell r="AH1556">
            <v>20.5</v>
          </cell>
          <cell r="AI1556">
            <v>3.3</v>
          </cell>
          <cell r="AJ1556">
            <v>49.991997499999997</v>
          </cell>
        </row>
        <row r="1557">
          <cell r="B1557" t="str">
            <v>C1444DamaEC50</v>
          </cell>
          <cell r="C1557" t="str">
            <v>Heijerick et al.  2005</v>
          </cell>
          <cell r="D1557">
            <v>2005</v>
          </cell>
          <cell r="E1557" t="str">
            <v>Daphnia magna</v>
          </cell>
          <cell r="F1557" t="str">
            <v xml:space="preserve">Daphnia </v>
          </cell>
          <cell r="G1557" t="str">
            <v>magna</v>
          </cell>
          <cell r="H1557"/>
          <cell r="I1557" t="str">
            <v>Cladocera</v>
          </cell>
          <cell r="J1557" t="str">
            <v>life cycle</v>
          </cell>
          <cell r="K1557" t="str">
            <v>reproduction</v>
          </cell>
          <cell r="L1557" t="str">
            <v>EC50</v>
          </cell>
          <cell r="M1557" t="str">
            <v>ZnCl2</v>
          </cell>
          <cell r="N1557" t="str">
            <v>Measured - beginning and end</v>
          </cell>
          <cell r="O1557" t="str">
            <v>renewal</v>
          </cell>
          <cell r="P1557" t="str">
            <v>Chronic</v>
          </cell>
          <cell r="Q1557" t="str">
            <v>21-d</v>
          </cell>
          <cell r="R1557" t="str">
            <v>ramped algal mix, daily</v>
          </cell>
          <cell r="S1557" t="str">
            <v>S-chemistry provided</v>
          </cell>
          <cell r="T1557"/>
          <cell r="U1557">
            <v>20</v>
          </cell>
          <cell r="V1557">
            <v>6.6</v>
          </cell>
          <cell r="W1557" t="str">
            <v/>
          </cell>
          <cell r="X1557" t="str">
            <v/>
          </cell>
          <cell r="Y1557">
            <v>183.06399999999996</v>
          </cell>
          <cell r="Z1557" t="str">
            <v/>
          </cell>
          <cell r="AA1557">
            <v>0.3</v>
          </cell>
          <cell r="AB1557">
            <v>10</v>
          </cell>
          <cell r="AC1557">
            <v>10</v>
          </cell>
          <cell r="AD1557">
            <v>6.0762499999999999</v>
          </cell>
          <cell r="AE1557">
            <v>206.90792999999999</v>
          </cell>
          <cell r="AF1557">
            <v>3.1</v>
          </cell>
          <cell r="AG1557">
            <v>24.015650000000001</v>
          </cell>
          <cell r="AH1557">
            <v>20.5</v>
          </cell>
          <cell r="AI1557">
            <v>3.3</v>
          </cell>
          <cell r="AJ1557">
            <v>49.991997499999997</v>
          </cell>
        </row>
        <row r="1558">
          <cell r="B1558" t="str">
            <v>C1445DamaEC50</v>
          </cell>
          <cell r="C1558" t="str">
            <v>Heijerick et al.  2005</v>
          </cell>
          <cell r="D1558">
            <v>2005</v>
          </cell>
          <cell r="E1558" t="str">
            <v>Daphnia magna</v>
          </cell>
          <cell r="F1558" t="str">
            <v xml:space="preserve">Daphnia </v>
          </cell>
          <cell r="G1558" t="str">
            <v>magna</v>
          </cell>
          <cell r="H1558"/>
          <cell r="I1558" t="str">
            <v>Cladocera</v>
          </cell>
          <cell r="J1558" t="str">
            <v>life cycle</v>
          </cell>
          <cell r="K1558" t="str">
            <v>reproduction</v>
          </cell>
          <cell r="L1558" t="str">
            <v>EC50</v>
          </cell>
          <cell r="M1558" t="str">
            <v>ZnCl2</v>
          </cell>
          <cell r="N1558" t="str">
            <v>Measured - beginning and end</v>
          </cell>
          <cell r="O1558" t="str">
            <v>renewal</v>
          </cell>
          <cell r="P1558" t="str">
            <v>Chronic</v>
          </cell>
          <cell r="Q1558" t="str">
            <v>21-d</v>
          </cell>
          <cell r="R1558" t="str">
            <v>ramped algal mix, daily</v>
          </cell>
          <cell r="S1558" t="str">
            <v>S-chemistry provided</v>
          </cell>
          <cell r="T1558"/>
          <cell r="U1558">
            <v>20</v>
          </cell>
          <cell r="V1558">
            <v>6.6</v>
          </cell>
          <cell r="W1558" t="str">
            <v/>
          </cell>
          <cell r="X1558" t="str">
            <v/>
          </cell>
          <cell r="Y1558">
            <v>177.17979999999997</v>
          </cell>
          <cell r="Z1558" t="str">
            <v/>
          </cell>
          <cell r="AA1558">
            <v>0.3</v>
          </cell>
          <cell r="AB1558">
            <v>10</v>
          </cell>
          <cell r="AC1558">
            <v>10</v>
          </cell>
          <cell r="AD1558">
            <v>6.0762499999999999</v>
          </cell>
          <cell r="AE1558">
            <v>275.87723999999997</v>
          </cell>
          <cell r="AF1558">
            <v>3.1</v>
          </cell>
          <cell r="AG1558">
            <v>24.015650000000001</v>
          </cell>
          <cell r="AH1558">
            <v>20.5</v>
          </cell>
          <cell r="AI1558">
            <v>3.3</v>
          </cell>
          <cell r="AJ1558">
            <v>49.991997499999997</v>
          </cell>
        </row>
        <row r="1559">
          <cell r="B1559" t="str">
            <v>C1446DamaEC50</v>
          </cell>
          <cell r="C1559" t="str">
            <v>Heijerick et al.  2005</v>
          </cell>
          <cell r="D1559">
            <v>2005</v>
          </cell>
          <cell r="E1559" t="str">
            <v>Daphnia magna</v>
          </cell>
          <cell r="F1559" t="str">
            <v xml:space="preserve">Daphnia </v>
          </cell>
          <cell r="G1559" t="str">
            <v>magna</v>
          </cell>
          <cell r="H1559"/>
          <cell r="I1559" t="str">
            <v>Cladocera</v>
          </cell>
          <cell r="J1559" t="str">
            <v>life cycle</v>
          </cell>
          <cell r="K1559" t="str">
            <v>reproduction</v>
          </cell>
          <cell r="L1559" t="str">
            <v>EC50</v>
          </cell>
          <cell r="M1559" t="str">
            <v>ZnCl2</v>
          </cell>
          <cell r="N1559" t="str">
            <v>Measured - beginning and end</v>
          </cell>
          <cell r="O1559" t="str">
            <v>renewal</v>
          </cell>
          <cell r="P1559" t="str">
            <v>Chronic</v>
          </cell>
          <cell r="Q1559" t="str">
            <v>21-d</v>
          </cell>
          <cell r="R1559" t="str">
            <v>ramped algal mix, daily</v>
          </cell>
          <cell r="S1559" t="str">
            <v>S-chemistry provided</v>
          </cell>
          <cell r="T1559"/>
          <cell r="U1559">
            <v>20</v>
          </cell>
          <cell r="V1559">
            <v>5.5</v>
          </cell>
          <cell r="W1559" t="str">
            <v/>
          </cell>
          <cell r="X1559" t="str">
            <v/>
          </cell>
          <cell r="Y1559">
            <v>239.29079999999999</v>
          </cell>
          <cell r="Z1559" t="str">
            <v/>
          </cell>
          <cell r="AA1559">
            <v>5</v>
          </cell>
          <cell r="AB1559">
            <v>10</v>
          </cell>
          <cell r="AC1559">
            <v>10</v>
          </cell>
          <cell r="AD1559">
            <v>6.0762499999999999</v>
          </cell>
          <cell r="AE1559">
            <v>127.5</v>
          </cell>
          <cell r="AF1559">
            <v>3.1</v>
          </cell>
          <cell r="AG1559">
            <v>24.015650000000001</v>
          </cell>
          <cell r="AH1559">
            <v>143.4</v>
          </cell>
          <cell r="AI1559">
            <v>0.1</v>
          </cell>
          <cell r="AJ1559">
            <v>49.991997499999997</v>
          </cell>
        </row>
        <row r="1560">
          <cell r="B1560" t="str">
            <v>C1447DamaEC50</v>
          </cell>
          <cell r="C1560" t="str">
            <v>Heijerick et al.  2005</v>
          </cell>
          <cell r="D1560">
            <v>2005</v>
          </cell>
          <cell r="E1560" t="str">
            <v>Daphnia magna</v>
          </cell>
          <cell r="F1560" t="str">
            <v xml:space="preserve">Daphnia </v>
          </cell>
          <cell r="G1560" t="str">
            <v>magna</v>
          </cell>
          <cell r="H1560"/>
          <cell r="I1560" t="str">
            <v>Cladocera</v>
          </cell>
          <cell r="J1560" t="str">
            <v>life cycle</v>
          </cell>
          <cell r="K1560" t="str">
            <v>reproduction</v>
          </cell>
          <cell r="L1560" t="str">
            <v>EC50</v>
          </cell>
          <cell r="M1560" t="str">
            <v>ZnCl2</v>
          </cell>
          <cell r="N1560" t="str">
            <v>Measured - beginning and end</v>
          </cell>
          <cell r="O1560" t="str">
            <v>renewal</v>
          </cell>
          <cell r="P1560" t="str">
            <v>Chronic</v>
          </cell>
          <cell r="Q1560" t="str">
            <v>21-d</v>
          </cell>
          <cell r="R1560" t="str">
            <v>ramped algal mix, daily</v>
          </cell>
          <cell r="S1560" t="str">
            <v>S-chemistry provided</v>
          </cell>
          <cell r="T1560"/>
          <cell r="U1560">
            <v>20</v>
          </cell>
          <cell r="V1560">
            <v>6</v>
          </cell>
          <cell r="W1560" t="str">
            <v/>
          </cell>
          <cell r="X1560" t="str">
            <v/>
          </cell>
          <cell r="Y1560">
            <v>218.36919999999998</v>
          </cell>
          <cell r="Z1560" t="str">
            <v/>
          </cell>
          <cell r="AA1560">
            <v>5</v>
          </cell>
          <cell r="AB1560">
            <v>10</v>
          </cell>
          <cell r="AC1560">
            <v>10</v>
          </cell>
          <cell r="AD1560">
            <v>6.0762499999999999</v>
          </cell>
          <cell r="AE1560">
            <v>127.5</v>
          </cell>
          <cell r="AF1560">
            <v>3.1</v>
          </cell>
          <cell r="AG1560">
            <v>24.015650000000001</v>
          </cell>
          <cell r="AH1560">
            <v>131.6</v>
          </cell>
          <cell r="AI1560">
            <v>0.5</v>
          </cell>
          <cell r="AJ1560">
            <v>49.991997499999997</v>
          </cell>
        </row>
        <row r="1561">
          <cell r="B1561" t="str">
            <v>C1448DamaEC50</v>
          </cell>
          <cell r="C1561" t="str">
            <v>Heijerick et al.  2005</v>
          </cell>
          <cell r="D1561">
            <v>2005</v>
          </cell>
          <cell r="E1561" t="str">
            <v>Daphnia magna</v>
          </cell>
          <cell r="F1561" t="str">
            <v xml:space="preserve">Daphnia </v>
          </cell>
          <cell r="G1561" t="str">
            <v>magna</v>
          </cell>
          <cell r="H1561"/>
          <cell r="I1561" t="str">
            <v>Cladocera</v>
          </cell>
          <cell r="J1561" t="str">
            <v>life cycle</v>
          </cell>
          <cell r="K1561" t="str">
            <v>reproduction</v>
          </cell>
          <cell r="L1561" t="str">
            <v>EC50</v>
          </cell>
          <cell r="M1561" t="str">
            <v>ZnCl2</v>
          </cell>
          <cell r="N1561" t="str">
            <v>Measured - beginning and end</v>
          </cell>
          <cell r="O1561" t="str">
            <v>renewal</v>
          </cell>
          <cell r="P1561" t="str">
            <v>Chronic</v>
          </cell>
          <cell r="Q1561" t="str">
            <v>21-d</v>
          </cell>
          <cell r="R1561" t="str">
            <v>ramped algal mix, daily</v>
          </cell>
          <cell r="S1561" t="str">
            <v>S-chemistry provided</v>
          </cell>
          <cell r="T1561"/>
          <cell r="U1561">
            <v>20</v>
          </cell>
          <cell r="V1561">
            <v>6.5</v>
          </cell>
          <cell r="W1561" t="str">
            <v/>
          </cell>
          <cell r="X1561" t="str">
            <v/>
          </cell>
          <cell r="Y1561">
            <v>202.02419999999998</v>
          </cell>
          <cell r="Z1561" t="str">
            <v/>
          </cell>
          <cell r="AA1561">
            <v>5</v>
          </cell>
          <cell r="AB1561">
            <v>10</v>
          </cell>
          <cell r="AC1561">
            <v>10</v>
          </cell>
          <cell r="AD1561">
            <v>6.0762499999999999</v>
          </cell>
          <cell r="AE1561">
            <v>127.5</v>
          </cell>
          <cell r="AF1561">
            <v>3.1</v>
          </cell>
          <cell r="AG1561">
            <v>24.015650000000001</v>
          </cell>
          <cell r="AH1561">
            <v>100.8</v>
          </cell>
          <cell r="AI1561">
            <v>2.5</v>
          </cell>
          <cell r="AJ1561">
            <v>49.991997499999997</v>
          </cell>
        </row>
        <row r="1562">
          <cell r="B1562" t="str">
            <v>C1449DamaEC50</v>
          </cell>
          <cell r="C1562" t="str">
            <v>Heijerick et al.  2005</v>
          </cell>
          <cell r="D1562">
            <v>2005</v>
          </cell>
          <cell r="E1562" t="str">
            <v>Daphnia magna</v>
          </cell>
          <cell r="F1562" t="str">
            <v xml:space="preserve">Daphnia </v>
          </cell>
          <cell r="G1562" t="str">
            <v>magna</v>
          </cell>
          <cell r="H1562"/>
          <cell r="I1562" t="str">
            <v>Cladocera</v>
          </cell>
          <cell r="J1562" t="str">
            <v>life cycle</v>
          </cell>
          <cell r="K1562" t="str">
            <v>reproduction</v>
          </cell>
          <cell r="L1562" t="str">
            <v>EC50</v>
          </cell>
          <cell r="M1562" t="str">
            <v>ZnCl2</v>
          </cell>
          <cell r="N1562" t="str">
            <v>Measured - beginning and end</v>
          </cell>
          <cell r="O1562" t="str">
            <v>renewal</v>
          </cell>
          <cell r="P1562" t="str">
            <v>Chronic</v>
          </cell>
          <cell r="Q1562" t="str">
            <v>21-d</v>
          </cell>
          <cell r="R1562" t="str">
            <v>ramped algal mix, daily</v>
          </cell>
          <cell r="S1562" t="str">
            <v>S-chemistry provided</v>
          </cell>
          <cell r="T1562"/>
          <cell r="U1562">
            <v>20</v>
          </cell>
          <cell r="V1562">
            <v>7</v>
          </cell>
          <cell r="W1562" t="str">
            <v/>
          </cell>
          <cell r="X1562" t="str">
            <v/>
          </cell>
          <cell r="Y1562">
            <v>195.4862</v>
          </cell>
          <cell r="Z1562" t="str">
            <v/>
          </cell>
          <cell r="AA1562">
            <v>5</v>
          </cell>
          <cell r="AB1562">
            <v>10</v>
          </cell>
          <cell r="AC1562">
            <v>10</v>
          </cell>
          <cell r="AD1562">
            <v>6.0762499999999999</v>
          </cell>
          <cell r="AE1562">
            <v>127.5</v>
          </cell>
          <cell r="AF1562">
            <v>3.1</v>
          </cell>
          <cell r="AG1562">
            <v>24.015650000000001</v>
          </cell>
          <cell r="AH1562">
            <v>67.8</v>
          </cell>
          <cell r="AI1562">
            <v>8.4</v>
          </cell>
          <cell r="AJ1562">
            <v>49.991997499999997</v>
          </cell>
        </row>
        <row r="1563">
          <cell r="B1563" t="str">
            <v>C1450DamaEC50</v>
          </cell>
          <cell r="C1563" t="str">
            <v>Heijerick et al.  2005</v>
          </cell>
          <cell r="D1563">
            <v>2005</v>
          </cell>
          <cell r="E1563" t="str">
            <v>Daphnia magna</v>
          </cell>
          <cell r="F1563" t="str">
            <v xml:space="preserve">Daphnia </v>
          </cell>
          <cell r="G1563" t="str">
            <v>magna</v>
          </cell>
          <cell r="H1563"/>
          <cell r="I1563" t="str">
            <v>Cladocera</v>
          </cell>
          <cell r="J1563" t="str">
            <v>life cycle</v>
          </cell>
          <cell r="K1563" t="str">
            <v>reproduction</v>
          </cell>
          <cell r="L1563" t="str">
            <v>EC50</v>
          </cell>
          <cell r="M1563" t="str">
            <v>ZnCl2</v>
          </cell>
          <cell r="N1563" t="str">
            <v>Measured - beginning and end</v>
          </cell>
          <cell r="O1563" t="str">
            <v>renewal</v>
          </cell>
          <cell r="P1563" t="str">
            <v>Chronic</v>
          </cell>
          <cell r="Q1563" t="str">
            <v>21-d</v>
          </cell>
          <cell r="R1563" t="str">
            <v>ramped algal mix, daily</v>
          </cell>
          <cell r="S1563" t="str">
            <v>S-chemistry provided</v>
          </cell>
          <cell r="T1563"/>
          <cell r="U1563">
            <v>20</v>
          </cell>
          <cell r="V1563">
            <v>7.5</v>
          </cell>
          <cell r="W1563" t="str">
            <v/>
          </cell>
          <cell r="X1563" t="str">
            <v/>
          </cell>
          <cell r="Y1563">
            <v>232.75279999999998</v>
          </cell>
          <cell r="Z1563" t="str">
            <v/>
          </cell>
          <cell r="AA1563">
            <v>5</v>
          </cell>
          <cell r="AB1563">
            <v>10</v>
          </cell>
          <cell r="AC1563">
            <v>10</v>
          </cell>
          <cell r="AD1563">
            <v>6.0762499999999999</v>
          </cell>
          <cell r="AE1563">
            <v>127.5</v>
          </cell>
          <cell r="AF1563">
            <v>3.1</v>
          </cell>
          <cell r="AG1563">
            <v>24.015650000000001</v>
          </cell>
          <cell r="AH1563">
            <v>41.8</v>
          </cell>
          <cell r="AI1563">
            <v>23.3</v>
          </cell>
          <cell r="AJ1563">
            <v>49.991997499999997</v>
          </cell>
        </row>
        <row r="1564">
          <cell r="B1564" t="str">
            <v>C1451DamaEC50</v>
          </cell>
          <cell r="C1564" t="str">
            <v>Heijerick et al.  2005</v>
          </cell>
          <cell r="D1564">
            <v>2005</v>
          </cell>
          <cell r="E1564" t="str">
            <v>Daphnia magna</v>
          </cell>
          <cell r="F1564" t="str">
            <v xml:space="preserve">Daphnia </v>
          </cell>
          <cell r="G1564" t="str">
            <v>magna</v>
          </cell>
          <cell r="H1564"/>
          <cell r="I1564" t="str">
            <v>Cladocera</v>
          </cell>
          <cell r="J1564" t="str">
            <v>life cycle</v>
          </cell>
          <cell r="K1564" t="str">
            <v>reproduction</v>
          </cell>
          <cell r="L1564" t="str">
            <v>EC50</v>
          </cell>
          <cell r="M1564" t="str">
            <v>ZnCl2</v>
          </cell>
          <cell r="N1564" t="str">
            <v>Measured - beginning and end</v>
          </cell>
          <cell r="O1564" t="str">
            <v>renewal</v>
          </cell>
          <cell r="P1564" t="str">
            <v>Chronic</v>
          </cell>
          <cell r="Q1564" t="str">
            <v>21-d</v>
          </cell>
          <cell r="R1564" t="str">
            <v>ramped algal mix, daily</v>
          </cell>
          <cell r="S1564" t="str">
            <v>S-chemistry provided</v>
          </cell>
          <cell r="T1564"/>
          <cell r="U1564">
            <v>20</v>
          </cell>
          <cell r="V1564">
            <v>8</v>
          </cell>
          <cell r="W1564" t="str">
            <v/>
          </cell>
          <cell r="X1564" t="str">
            <v/>
          </cell>
          <cell r="Y1564">
            <v>262.17379999999997</v>
          </cell>
          <cell r="Z1564" t="str">
            <v/>
          </cell>
          <cell r="AA1564">
            <v>5</v>
          </cell>
          <cell r="AB1564">
            <v>10</v>
          </cell>
          <cell r="AC1564">
            <v>10</v>
          </cell>
          <cell r="AD1564">
            <v>6.0762499999999999</v>
          </cell>
          <cell r="AE1564">
            <v>127.5</v>
          </cell>
          <cell r="AF1564">
            <v>3.1</v>
          </cell>
          <cell r="AG1564">
            <v>24.015650000000001</v>
          </cell>
          <cell r="AH1564">
            <v>20.5</v>
          </cell>
          <cell r="AI1564">
            <v>58.5</v>
          </cell>
          <cell r="AJ1564">
            <v>49.991997499999997</v>
          </cell>
        </row>
        <row r="1565">
          <cell r="B1565" t="str">
            <v>A1452PiprEC50</v>
          </cell>
          <cell r="C1565" t="str">
            <v>Bringolf et al. 2006</v>
          </cell>
          <cell r="D1565">
            <v>2006</v>
          </cell>
          <cell r="E1565" t="str">
            <v>Pimephales promelas</v>
          </cell>
          <cell r="F1565" t="str">
            <v xml:space="preserve">Pimephales </v>
          </cell>
          <cell r="G1565" t="str">
            <v>promelas</v>
          </cell>
          <cell r="H1565"/>
          <cell r="I1565" t="str">
            <v>fish</v>
          </cell>
          <cell r="J1565" t="str">
            <v>&lt;24-hr</v>
          </cell>
          <cell r="K1565" t="str">
            <v>mortality</v>
          </cell>
          <cell r="L1565" t="str">
            <v>EC50</v>
          </cell>
          <cell r="M1565" t="str">
            <v>Not indicated</v>
          </cell>
          <cell r="N1565" t="str">
            <v>Dissolved Zn Measured - daily</v>
          </cell>
          <cell r="O1565" t="str">
            <v>renewal</v>
          </cell>
          <cell r="P1565" t="str">
            <v>Acute</v>
          </cell>
          <cell r="Q1565" t="str">
            <v>96-hr</v>
          </cell>
          <cell r="R1565" t="str">
            <v>None</v>
          </cell>
          <cell r="S1565" t="str">
            <v>S-Well+DI+RO</v>
          </cell>
          <cell r="T1565" t="str">
            <v>MLR</v>
          </cell>
          <cell r="U1565">
            <v>20.399999999999999</v>
          </cell>
          <cell r="V1565">
            <v>7.46</v>
          </cell>
          <cell r="W1565" t="str">
            <v/>
          </cell>
          <cell r="X1565">
            <v>1248.758</v>
          </cell>
          <cell r="Y1565">
            <v>1176.8399999999999</v>
          </cell>
          <cell r="Z1565" t="str">
            <v/>
          </cell>
          <cell r="AA1565">
            <v>14</v>
          </cell>
          <cell r="AB1565">
            <v>10</v>
          </cell>
          <cell r="AC1565">
            <v>12.023999999999999</v>
          </cell>
          <cell r="AD1565">
            <v>8.2637</v>
          </cell>
          <cell r="AE1565">
            <v>4.8278999999999996</v>
          </cell>
          <cell r="AF1565">
            <v>0.5474</v>
          </cell>
          <cell r="AG1565">
            <v>9.120000000000001</v>
          </cell>
          <cell r="AH1565">
            <v>9.9260000000000019</v>
          </cell>
          <cell r="AI1565">
            <v>34.808</v>
          </cell>
          <cell r="AJ1565">
            <v>64.053844599999991</v>
          </cell>
        </row>
        <row r="1566">
          <cell r="B1566" t="str">
            <v>A1453PiprEC50</v>
          </cell>
          <cell r="C1566" t="str">
            <v>Bringolf et al. 2006</v>
          </cell>
          <cell r="D1566">
            <v>2006</v>
          </cell>
          <cell r="E1566" t="str">
            <v>Pimephales promelas</v>
          </cell>
          <cell r="F1566" t="str">
            <v xml:space="preserve">Pimephales </v>
          </cell>
          <cell r="G1566" t="str">
            <v>promelas</v>
          </cell>
          <cell r="H1566"/>
          <cell r="I1566" t="str">
            <v>fish</v>
          </cell>
          <cell r="J1566" t="str">
            <v>&lt;24-hr</v>
          </cell>
          <cell r="K1566" t="str">
            <v>mortality</v>
          </cell>
          <cell r="L1566" t="str">
            <v>EC50</v>
          </cell>
          <cell r="M1566" t="str">
            <v>Not indicated</v>
          </cell>
          <cell r="N1566" t="str">
            <v>Dissolved Zn Measured - daily</v>
          </cell>
          <cell r="O1566" t="str">
            <v>renewal</v>
          </cell>
          <cell r="P1566" t="str">
            <v>Acute</v>
          </cell>
          <cell r="Q1566" t="str">
            <v>96-hr</v>
          </cell>
          <cell r="R1566" t="str">
            <v>None</v>
          </cell>
          <cell r="S1566" t="str">
            <v>S-Well+DI+RO</v>
          </cell>
          <cell r="T1566" t="str">
            <v>MLR</v>
          </cell>
          <cell r="U1566">
            <v>22.2</v>
          </cell>
          <cell r="V1566">
            <v>7.79</v>
          </cell>
          <cell r="W1566" t="str">
            <v/>
          </cell>
          <cell r="X1566">
            <v>954.54799999999989</v>
          </cell>
          <cell r="Y1566">
            <v>849.93999999999994</v>
          </cell>
          <cell r="Z1566" t="str">
            <v/>
          </cell>
          <cell r="AA1566">
            <v>11.3</v>
          </cell>
          <cell r="AB1566">
            <v>10</v>
          </cell>
          <cell r="AC1566">
            <v>8.8176000000000005</v>
          </cell>
          <cell r="AD1566">
            <v>6.3193000000000001</v>
          </cell>
          <cell r="AE1566">
            <v>110.35199999999999</v>
          </cell>
          <cell r="AF1566">
            <v>1.6031000000000002</v>
          </cell>
          <cell r="AG1566">
            <v>8.4480000000000004</v>
          </cell>
          <cell r="AH1566">
            <v>141.80000000000001</v>
          </cell>
          <cell r="AI1566">
            <v>56.594000000000001</v>
          </cell>
          <cell r="AJ1566">
            <v>48.040424600000001</v>
          </cell>
        </row>
        <row r="1567">
          <cell r="B1567" t="str">
            <v>A1454PiprEC50</v>
          </cell>
          <cell r="C1567" t="str">
            <v>Bringolf et al. 2006</v>
          </cell>
          <cell r="D1567">
            <v>2006</v>
          </cell>
          <cell r="E1567" t="str">
            <v>Pimephales promelas</v>
          </cell>
          <cell r="F1567" t="str">
            <v xml:space="preserve">Pimephales </v>
          </cell>
          <cell r="G1567" t="str">
            <v>promelas</v>
          </cell>
          <cell r="H1567"/>
          <cell r="I1567" t="str">
            <v>fish</v>
          </cell>
          <cell r="J1567" t="str">
            <v>&lt;24-hr</v>
          </cell>
          <cell r="K1567" t="str">
            <v>mortality</v>
          </cell>
          <cell r="L1567" t="str">
            <v>EC50</v>
          </cell>
          <cell r="M1567" t="str">
            <v>Not indicated</v>
          </cell>
          <cell r="N1567" t="str">
            <v>Dissolved Zn Measured - daily</v>
          </cell>
          <cell r="O1567" t="str">
            <v>renewal</v>
          </cell>
          <cell r="P1567" t="str">
            <v>Acute</v>
          </cell>
          <cell r="Q1567" t="str">
            <v>96-hr</v>
          </cell>
          <cell r="R1567" t="str">
            <v>None</v>
          </cell>
          <cell r="S1567" t="str">
            <v>S-Well+DI+RO</v>
          </cell>
          <cell r="T1567" t="str">
            <v>MLR</v>
          </cell>
          <cell r="U1567">
            <v>22.6</v>
          </cell>
          <cell r="V1567">
            <v>7.77</v>
          </cell>
          <cell r="W1567" t="str">
            <v/>
          </cell>
          <cell r="X1567">
            <v>987.23799999999994</v>
          </cell>
          <cell r="Y1567">
            <v>928.39599999999984</v>
          </cell>
          <cell r="Z1567" t="str">
            <v/>
          </cell>
          <cell r="AA1567">
            <v>11.7</v>
          </cell>
          <cell r="AB1567">
            <v>10</v>
          </cell>
          <cell r="AC1567">
            <v>14.027999999999999</v>
          </cell>
          <cell r="AD1567">
            <v>18.471800000000002</v>
          </cell>
          <cell r="AE1567">
            <v>508.07900000000001</v>
          </cell>
          <cell r="AF1567">
            <v>27.760999999999999</v>
          </cell>
          <cell r="AG1567">
            <v>182.39999999999998</v>
          </cell>
          <cell r="AH1567">
            <v>652.28</v>
          </cell>
          <cell r="AI1567">
            <v>49.08</v>
          </cell>
          <cell r="AJ1567">
            <v>111.0947884</v>
          </cell>
        </row>
        <row r="1568">
          <cell r="B1568" t="str">
            <v>A1455PiprEC50</v>
          </cell>
          <cell r="C1568" t="str">
            <v>Bringolf et al. 2006</v>
          </cell>
          <cell r="D1568">
            <v>2006</v>
          </cell>
          <cell r="E1568" t="str">
            <v>Pimephales promelas</v>
          </cell>
          <cell r="F1568" t="str">
            <v xml:space="preserve">Pimephales </v>
          </cell>
          <cell r="G1568" t="str">
            <v>promelas</v>
          </cell>
          <cell r="H1568"/>
          <cell r="I1568" t="str">
            <v>fish</v>
          </cell>
          <cell r="J1568" t="str">
            <v>&lt;24-hr</v>
          </cell>
          <cell r="K1568" t="str">
            <v>mortality</v>
          </cell>
          <cell r="L1568" t="str">
            <v>EC50</v>
          </cell>
          <cell r="M1568" t="str">
            <v>Not indicated</v>
          </cell>
          <cell r="N1568" t="str">
            <v>Dissolved Zn Measured - daily</v>
          </cell>
          <cell r="O1568" t="str">
            <v>renewal</v>
          </cell>
          <cell r="P1568" t="str">
            <v>Acute</v>
          </cell>
          <cell r="Q1568" t="str">
            <v>96-hr</v>
          </cell>
          <cell r="R1568" t="str">
            <v>None</v>
          </cell>
          <cell r="S1568" t="str">
            <v>S-Well+DI+RO</v>
          </cell>
          <cell r="T1568" t="str">
            <v>MLR</v>
          </cell>
          <cell r="U1568">
            <v>21.3</v>
          </cell>
          <cell r="V1568">
            <v>7.58</v>
          </cell>
          <cell r="W1568" t="str">
            <v/>
          </cell>
          <cell r="X1568">
            <v>876.09199999999998</v>
          </cell>
          <cell r="Y1568">
            <v>836.86400000000003</v>
          </cell>
          <cell r="Z1568" t="str">
            <v/>
          </cell>
          <cell r="AA1568">
            <v>0.7</v>
          </cell>
          <cell r="AB1568">
            <v>10</v>
          </cell>
          <cell r="AC1568">
            <v>12.424799999999999</v>
          </cell>
          <cell r="AD1568">
            <v>8.7497999999999987</v>
          </cell>
          <cell r="AE1568">
            <v>4.8278999999999996</v>
          </cell>
          <cell r="AF1568">
            <v>0.62560000000000004</v>
          </cell>
          <cell r="AG1568">
            <v>5.5680000000000005</v>
          </cell>
          <cell r="AH1568">
            <v>1.0635000000000001</v>
          </cell>
          <cell r="AI1568">
            <v>51.09</v>
          </cell>
          <cell r="AJ1568">
            <v>67.056401999999991</v>
          </cell>
        </row>
        <row r="1569">
          <cell r="B1569" t="str">
            <v>A1456PiprEC50</v>
          </cell>
          <cell r="C1569" t="str">
            <v>Bringolf et al. 2006</v>
          </cell>
          <cell r="D1569">
            <v>2006</v>
          </cell>
          <cell r="E1569" t="str">
            <v>Pimephales promelas</v>
          </cell>
          <cell r="F1569" t="str">
            <v xml:space="preserve">Pimephales </v>
          </cell>
          <cell r="G1569" t="str">
            <v>promelas</v>
          </cell>
          <cell r="H1569"/>
          <cell r="I1569" t="str">
            <v>fish</v>
          </cell>
          <cell r="J1569" t="str">
            <v>&lt;24-hr</v>
          </cell>
          <cell r="K1569" t="str">
            <v>mortality</v>
          </cell>
          <cell r="L1569" t="str">
            <v>EC50</v>
          </cell>
          <cell r="M1569" t="str">
            <v>Not indicated</v>
          </cell>
          <cell r="N1569" t="str">
            <v>Dissolved Zn Measured - daily</v>
          </cell>
          <cell r="O1569" t="str">
            <v>renewal</v>
          </cell>
          <cell r="P1569" t="str">
            <v>Acute</v>
          </cell>
          <cell r="Q1569" t="str">
            <v>96-hr</v>
          </cell>
          <cell r="R1569" t="str">
            <v>None</v>
          </cell>
          <cell r="S1569" t="str">
            <v>S-Well+DI+RO</v>
          </cell>
          <cell r="T1569" t="str">
            <v>MLR</v>
          </cell>
          <cell r="U1569">
            <v>22</v>
          </cell>
          <cell r="V1569">
            <v>7.64</v>
          </cell>
          <cell r="W1569" t="str">
            <v/>
          </cell>
          <cell r="X1569">
            <v>1137.6119999999999</v>
          </cell>
          <cell r="Y1569">
            <v>1117.998</v>
          </cell>
          <cell r="Z1569" t="str">
            <v/>
          </cell>
          <cell r="AA1569">
            <v>17.7</v>
          </cell>
          <cell r="AB1569">
            <v>10</v>
          </cell>
          <cell r="AC1569">
            <v>8.8176000000000005</v>
          </cell>
          <cell r="AD1569">
            <v>6.8054000000000006</v>
          </cell>
          <cell r="AE1569">
            <v>5.7474999999999996</v>
          </cell>
          <cell r="AF1569">
            <v>0.78200000000000003</v>
          </cell>
          <cell r="AG1569">
            <v>10.56</v>
          </cell>
          <cell r="AH1569">
            <v>11.698500000000001</v>
          </cell>
          <cell r="AI1569">
            <v>31.05</v>
          </cell>
          <cell r="AJ1569">
            <v>50.042184400000004</v>
          </cell>
        </row>
        <row r="1570">
          <cell r="B1570" t="str">
            <v>A1457PiprEC50</v>
          </cell>
          <cell r="C1570" t="str">
            <v>Bringolf et al. 2006</v>
          </cell>
          <cell r="D1570">
            <v>2006</v>
          </cell>
          <cell r="E1570" t="str">
            <v>Pimephales promelas</v>
          </cell>
          <cell r="F1570" t="str">
            <v xml:space="preserve">Pimephales </v>
          </cell>
          <cell r="G1570" t="str">
            <v>promelas</v>
          </cell>
          <cell r="H1570"/>
          <cell r="I1570" t="str">
            <v>fish</v>
          </cell>
          <cell r="J1570" t="str">
            <v>&lt;24-hr</v>
          </cell>
          <cell r="K1570" t="str">
            <v>mortality</v>
          </cell>
          <cell r="L1570" t="str">
            <v>EC50</v>
          </cell>
          <cell r="M1570" t="str">
            <v>Not indicated</v>
          </cell>
          <cell r="N1570" t="str">
            <v>Dissolved Zn Measured - daily</v>
          </cell>
          <cell r="O1570" t="str">
            <v>renewal</v>
          </cell>
          <cell r="P1570" t="str">
            <v>Acute</v>
          </cell>
          <cell r="Q1570" t="str">
            <v>96-hr</v>
          </cell>
          <cell r="R1570" t="str">
            <v>None</v>
          </cell>
          <cell r="S1570" t="str">
            <v>S-Well+DI+RO</v>
          </cell>
          <cell r="T1570" t="str">
            <v>MLR</v>
          </cell>
          <cell r="U1570">
            <v>22</v>
          </cell>
          <cell r="V1570">
            <v>7.6</v>
          </cell>
          <cell r="W1570" t="str">
            <v/>
          </cell>
          <cell r="X1570">
            <v>1111.46</v>
          </cell>
          <cell r="Y1570">
            <v>1085.308</v>
          </cell>
          <cell r="Z1570" t="str">
            <v/>
          </cell>
          <cell r="AA1570">
            <v>16.7</v>
          </cell>
          <cell r="AB1570">
            <v>10</v>
          </cell>
          <cell r="AC1570">
            <v>8.8176000000000005</v>
          </cell>
          <cell r="AD1570">
            <v>6.8054000000000006</v>
          </cell>
          <cell r="AE1570">
            <v>172.42499999999998</v>
          </cell>
          <cell r="AF1570">
            <v>0.70379999999999998</v>
          </cell>
          <cell r="AG1570">
            <v>11.52</v>
          </cell>
          <cell r="AH1570">
            <v>269.42</v>
          </cell>
          <cell r="AI1570">
            <v>38.56</v>
          </cell>
          <cell r="AJ1570">
            <v>50.042184400000004</v>
          </cell>
        </row>
        <row r="1571">
          <cell r="B1571" t="str">
            <v>A1458PiprEC50</v>
          </cell>
          <cell r="C1571" t="str">
            <v>Bringolf et al. 2006</v>
          </cell>
          <cell r="D1571">
            <v>2006</v>
          </cell>
          <cell r="E1571" t="str">
            <v>Pimephales promelas</v>
          </cell>
          <cell r="F1571" t="str">
            <v xml:space="preserve">Pimephales </v>
          </cell>
          <cell r="G1571" t="str">
            <v>promelas</v>
          </cell>
          <cell r="H1571"/>
          <cell r="I1571" t="str">
            <v>fish</v>
          </cell>
          <cell r="J1571" t="str">
            <v>&lt;24-hr</v>
          </cell>
          <cell r="K1571" t="str">
            <v>mortality</v>
          </cell>
          <cell r="L1571" t="str">
            <v>EC50</v>
          </cell>
          <cell r="M1571" t="str">
            <v>Not indicated</v>
          </cell>
          <cell r="N1571" t="str">
            <v>Dissolved Zn Measured - daily</v>
          </cell>
          <cell r="O1571" t="str">
            <v>renewal</v>
          </cell>
          <cell r="P1571" t="str">
            <v>Acute</v>
          </cell>
          <cell r="Q1571" t="str">
            <v>96-hr</v>
          </cell>
          <cell r="R1571" t="str">
            <v>None</v>
          </cell>
          <cell r="S1571" t="str">
            <v>S-Well+DI+RO</v>
          </cell>
          <cell r="T1571" t="str">
            <v>MLR</v>
          </cell>
          <cell r="U1571">
            <v>22.2</v>
          </cell>
          <cell r="V1571">
            <v>7.48</v>
          </cell>
          <cell r="W1571" t="str">
            <v/>
          </cell>
          <cell r="X1571">
            <v>745.33199999999999</v>
          </cell>
          <cell r="Y1571">
            <v>679.952</v>
          </cell>
          <cell r="Z1571" t="str">
            <v/>
          </cell>
          <cell r="AA1571">
            <v>0.5</v>
          </cell>
          <cell r="AB1571">
            <v>10</v>
          </cell>
          <cell r="AC1571">
            <v>9.6191999999999993</v>
          </cell>
          <cell r="AD1571">
            <v>7.2914999999999992</v>
          </cell>
          <cell r="AE1571">
            <v>5.9773999999999994</v>
          </cell>
          <cell r="AF1571">
            <v>0.7429</v>
          </cell>
          <cell r="AG1571">
            <v>50.88</v>
          </cell>
          <cell r="AH1571">
            <v>1.2053000000000003</v>
          </cell>
          <cell r="AI1571">
            <v>19.03</v>
          </cell>
          <cell r="AJ1571">
            <v>54.045539399999996</v>
          </cell>
        </row>
        <row r="1572">
          <cell r="B1572" t="str">
            <v>A1459PiprEC50</v>
          </cell>
          <cell r="C1572" t="str">
            <v>Bringolf et al. 2006</v>
          </cell>
          <cell r="D1572">
            <v>2006</v>
          </cell>
          <cell r="E1572" t="str">
            <v>Pimephales promelas</v>
          </cell>
          <cell r="F1572" t="str">
            <v xml:space="preserve">Pimephales </v>
          </cell>
          <cell r="G1572" t="str">
            <v>promelas</v>
          </cell>
          <cell r="H1572"/>
          <cell r="I1572" t="str">
            <v>fish</v>
          </cell>
          <cell r="J1572" t="str">
            <v>&lt;24-hr</v>
          </cell>
          <cell r="K1572" t="str">
            <v>mortality</v>
          </cell>
          <cell r="L1572" t="str">
            <v>EC50</v>
          </cell>
          <cell r="M1572" t="str">
            <v>Not indicated</v>
          </cell>
          <cell r="N1572" t="str">
            <v>Dissolved Zn Measured - daily</v>
          </cell>
          <cell r="O1572" t="str">
            <v>renewal</v>
          </cell>
          <cell r="P1572" t="str">
            <v>Acute</v>
          </cell>
          <cell r="Q1572" t="str">
            <v>96-hr</v>
          </cell>
          <cell r="R1572" t="str">
            <v>None</v>
          </cell>
          <cell r="S1572" t="str">
            <v>S-Well+DI+RO</v>
          </cell>
          <cell r="T1572" t="str">
            <v>MLR</v>
          </cell>
          <cell r="U1572">
            <v>21.9</v>
          </cell>
          <cell r="V1572">
            <v>7.44</v>
          </cell>
          <cell r="W1572" t="str">
            <v/>
          </cell>
          <cell r="X1572">
            <v>1333.7519999999997</v>
          </cell>
          <cell r="Y1572">
            <v>1261.8340000000001</v>
          </cell>
          <cell r="Z1572" t="str">
            <v/>
          </cell>
          <cell r="AA1572">
            <v>19.3</v>
          </cell>
          <cell r="AB1572">
            <v>10</v>
          </cell>
          <cell r="AC1572">
            <v>8.8176000000000005</v>
          </cell>
          <cell r="AD1572">
            <v>6.3193000000000001</v>
          </cell>
          <cell r="AE1572">
            <v>5.0577999999999994</v>
          </cell>
          <cell r="AF1572">
            <v>0.5474</v>
          </cell>
          <cell r="AG1572">
            <v>41.28</v>
          </cell>
          <cell r="AH1572">
            <v>7.0900000000000007</v>
          </cell>
          <cell r="AI1572">
            <v>24.54</v>
          </cell>
          <cell r="AJ1572">
            <v>48.040424600000001</v>
          </cell>
        </row>
        <row r="1573">
          <cell r="B1573" t="str">
            <v>A1460PiprEC50</v>
          </cell>
          <cell r="C1573" t="str">
            <v>Bringolf et al. 2006</v>
          </cell>
          <cell r="D1573">
            <v>2006</v>
          </cell>
          <cell r="E1573" t="str">
            <v>Pimephales promelas</v>
          </cell>
          <cell r="F1573" t="str">
            <v xml:space="preserve">Pimephales </v>
          </cell>
          <cell r="G1573" t="str">
            <v>promelas</v>
          </cell>
          <cell r="H1573"/>
          <cell r="I1573" t="str">
            <v>fish</v>
          </cell>
          <cell r="J1573" t="str">
            <v>&lt;24-hr</v>
          </cell>
          <cell r="K1573" t="str">
            <v>mortality</v>
          </cell>
          <cell r="L1573" t="str">
            <v>EC50</v>
          </cell>
          <cell r="M1573" t="str">
            <v>Not indicated</v>
          </cell>
          <cell r="N1573" t="str">
            <v>Dissolved Zn Measured - daily</v>
          </cell>
          <cell r="O1573" t="str">
            <v>renewal</v>
          </cell>
          <cell r="P1573" t="str">
            <v>Acute</v>
          </cell>
          <cell r="Q1573" t="str">
            <v>96-hr</v>
          </cell>
          <cell r="R1573" t="str">
            <v>None</v>
          </cell>
          <cell r="S1573" t="str">
            <v>S-Well+DI+RO</v>
          </cell>
          <cell r="T1573" t="str">
            <v>MLR</v>
          </cell>
          <cell r="U1573">
            <v>21.9</v>
          </cell>
          <cell r="V1573">
            <v>7.44</v>
          </cell>
          <cell r="W1573" t="str">
            <v/>
          </cell>
          <cell r="X1573">
            <v>1340.29</v>
          </cell>
          <cell r="Y1573">
            <v>1274.9099999999999</v>
          </cell>
          <cell r="Z1573" t="str">
            <v/>
          </cell>
          <cell r="AA1573">
            <v>20.3</v>
          </cell>
          <cell r="AB1573">
            <v>10</v>
          </cell>
          <cell r="AC1573">
            <v>8.8176000000000005</v>
          </cell>
          <cell r="AD1573">
            <v>6.3193000000000001</v>
          </cell>
          <cell r="AE1573">
            <v>420.71699999999998</v>
          </cell>
          <cell r="AF1573">
            <v>0.62560000000000004</v>
          </cell>
          <cell r="AG1573">
            <v>40.32</v>
          </cell>
          <cell r="AH1573">
            <v>705.45500000000004</v>
          </cell>
          <cell r="AI1573">
            <v>29.05</v>
          </cell>
          <cell r="AJ1573">
            <v>48.040424600000001</v>
          </cell>
        </row>
        <row r="1574">
          <cell r="B1574" t="str">
            <v>A1461PiprEC50</v>
          </cell>
          <cell r="C1574" t="str">
            <v>Bringolf et al. 2006</v>
          </cell>
          <cell r="D1574">
            <v>2006</v>
          </cell>
          <cell r="E1574" t="str">
            <v>Pimephales promelas</v>
          </cell>
          <cell r="F1574" t="str">
            <v xml:space="preserve">Pimephales </v>
          </cell>
          <cell r="G1574" t="str">
            <v>promelas</v>
          </cell>
          <cell r="H1574"/>
          <cell r="I1574" t="str">
            <v>fish</v>
          </cell>
          <cell r="J1574" t="str">
            <v>&lt;24-hr</v>
          </cell>
          <cell r="K1574" t="str">
            <v>mortality</v>
          </cell>
          <cell r="L1574" t="str">
            <v>EC50</v>
          </cell>
          <cell r="M1574" t="str">
            <v>Not indicated</v>
          </cell>
          <cell r="N1574" t="str">
            <v>Dissolved Zn Measured - daily</v>
          </cell>
          <cell r="O1574" t="str">
            <v>renewal</v>
          </cell>
          <cell r="P1574" t="str">
            <v>Acute</v>
          </cell>
          <cell r="Q1574" t="str">
            <v>96-hr</v>
          </cell>
          <cell r="R1574" t="str">
            <v>None</v>
          </cell>
          <cell r="S1574" t="str">
            <v>S-Well+DI+RO</v>
          </cell>
          <cell r="T1574" t="str">
            <v>MLR</v>
          </cell>
          <cell r="U1574">
            <v>23.2</v>
          </cell>
          <cell r="V1574">
            <v>7.5</v>
          </cell>
          <cell r="W1574" t="str">
            <v/>
          </cell>
          <cell r="X1574">
            <v>483.81200000000001</v>
          </cell>
          <cell r="Y1574">
            <v>451.12200000000001</v>
          </cell>
          <cell r="Z1574" t="str">
            <v/>
          </cell>
          <cell r="AA1574">
            <v>0.9</v>
          </cell>
          <cell r="AB1574">
            <v>10</v>
          </cell>
          <cell r="AC1574">
            <v>8.8176000000000005</v>
          </cell>
          <cell r="AD1574">
            <v>6.5623500000000003</v>
          </cell>
          <cell r="AE1574">
            <v>5.7474999999999996</v>
          </cell>
          <cell r="AF1574">
            <v>0.46920000000000001</v>
          </cell>
          <cell r="AG1574">
            <v>39.36</v>
          </cell>
          <cell r="AH1574">
            <v>0.99260000000000015</v>
          </cell>
          <cell r="AI1574">
            <v>24.04</v>
          </cell>
          <cell r="AJ1574">
            <v>49.041304500000003</v>
          </cell>
        </row>
        <row r="1575">
          <cell r="B1575" t="str">
            <v>A1462PiprEC50</v>
          </cell>
          <cell r="C1575" t="str">
            <v>Pickering and Vigor 1965</v>
          </cell>
          <cell r="D1575">
            <v>1965</v>
          </cell>
          <cell r="E1575" t="str">
            <v>Pimephales promelas</v>
          </cell>
          <cell r="F1575" t="str">
            <v xml:space="preserve">Pimephales </v>
          </cell>
          <cell r="G1575" t="str">
            <v>promelas</v>
          </cell>
          <cell r="H1575"/>
          <cell r="I1575" t="str">
            <v>fish</v>
          </cell>
          <cell r="J1575" t="str">
            <v>embryo</v>
          </cell>
          <cell r="K1575" t="str">
            <v>mortality</v>
          </cell>
          <cell r="L1575" t="str">
            <v>EC50</v>
          </cell>
          <cell r="M1575" t="str">
            <v>ZnSO4</v>
          </cell>
          <cell r="N1575" t="str">
            <v>Measured-daily using polarography - Calculated values used for ECx determination</v>
          </cell>
          <cell r="O1575" t="str">
            <v>flow through</v>
          </cell>
          <cell r="P1575" t="str">
            <v>Acute</v>
          </cell>
          <cell r="Q1575" t="str">
            <v>48-hr</v>
          </cell>
          <cell r="R1575" t="str">
            <v>Not specified</v>
          </cell>
          <cell r="S1575" t="str">
            <v>T-Cincinnati-carbon-filtered</v>
          </cell>
          <cell r="T1575"/>
          <cell r="U1575">
            <v>20</v>
          </cell>
          <cell r="V1575">
            <v>7.55</v>
          </cell>
          <cell r="W1575" t="str">
            <v/>
          </cell>
          <cell r="X1575">
            <v>2630</v>
          </cell>
          <cell r="Y1575">
            <v>2572.14</v>
          </cell>
          <cell r="Z1575" t="str">
            <v/>
          </cell>
          <cell r="AA1575">
            <v>0.7</v>
          </cell>
          <cell r="AB1575">
            <v>10</v>
          </cell>
          <cell r="AC1575" t="str">
            <v/>
          </cell>
          <cell r="AD1575" t="str">
            <v/>
          </cell>
          <cell r="AE1575" t="str">
            <v/>
          </cell>
          <cell r="AF1575" t="str">
            <v/>
          </cell>
          <cell r="AG1575" t="str">
            <v/>
          </cell>
          <cell r="AH1575" t="str">
            <v/>
          </cell>
          <cell r="AI1575">
            <v>51</v>
          </cell>
          <cell r="AJ1575">
            <v>186</v>
          </cell>
        </row>
        <row r="1576">
          <cell r="B1576" t="str">
            <v>A1463PiprEC50</v>
          </cell>
          <cell r="C1576" t="str">
            <v>Pickering and Vigor 1965</v>
          </cell>
          <cell r="D1576">
            <v>1965</v>
          </cell>
          <cell r="E1576" t="str">
            <v>Pimephales promelas</v>
          </cell>
          <cell r="F1576" t="str">
            <v xml:space="preserve">Pimephales </v>
          </cell>
          <cell r="G1576" t="str">
            <v>promelas</v>
          </cell>
          <cell r="H1576"/>
          <cell r="I1576" t="str">
            <v>fish</v>
          </cell>
          <cell r="J1576" t="str">
            <v>embryo</v>
          </cell>
          <cell r="K1576" t="str">
            <v>mortality</v>
          </cell>
          <cell r="L1576" t="str">
            <v>EC50</v>
          </cell>
          <cell r="M1576" t="str">
            <v>ZnSO4</v>
          </cell>
          <cell r="N1576" t="str">
            <v>Measured-daily using polarography - Calculated values used for ECx determination</v>
          </cell>
          <cell r="O1576" t="str">
            <v>flow through</v>
          </cell>
          <cell r="P1576" t="str">
            <v>Acute</v>
          </cell>
          <cell r="Q1576" t="str">
            <v>48-hr</v>
          </cell>
          <cell r="R1576" t="str">
            <v>Not specified</v>
          </cell>
          <cell r="S1576" t="str">
            <v>T-Cincinnati-carbon-filtered</v>
          </cell>
          <cell r="T1576"/>
          <cell r="U1576">
            <v>20</v>
          </cell>
          <cell r="V1576">
            <v>7.55</v>
          </cell>
          <cell r="W1576" t="str">
            <v/>
          </cell>
          <cell r="X1576">
            <v>2470</v>
          </cell>
          <cell r="Y1576">
            <v>2415.66</v>
          </cell>
          <cell r="Z1576" t="str">
            <v/>
          </cell>
          <cell r="AA1576">
            <v>0.7</v>
          </cell>
          <cell r="AB1576">
            <v>10</v>
          </cell>
          <cell r="AC1576" t="str">
            <v/>
          </cell>
          <cell r="AD1576" t="str">
            <v/>
          </cell>
          <cell r="AE1576" t="str">
            <v/>
          </cell>
          <cell r="AF1576" t="str">
            <v/>
          </cell>
          <cell r="AG1576" t="str">
            <v/>
          </cell>
          <cell r="AH1576" t="str">
            <v/>
          </cell>
          <cell r="AI1576">
            <v>51</v>
          </cell>
          <cell r="AJ1576">
            <v>186</v>
          </cell>
        </row>
        <row r="1577">
          <cell r="B1577" t="str">
            <v>A1464PiprEC50</v>
          </cell>
          <cell r="C1577" t="str">
            <v>Pickering and Vigor 1965</v>
          </cell>
          <cell r="D1577">
            <v>1965</v>
          </cell>
          <cell r="E1577" t="str">
            <v>Pimephales promelas</v>
          </cell>
          <cell r="F1577" t="str">
            <v xml:space="preserve">Pimephales </v>
          </cell>
          <cell r="G1577" t="str">
            <v>promelas</v>
          </cell>
          <cell r="H1577"/>
          <cell r="I1577" t="str">
            <v>fish</v>
          </cell>
          <cell r="J1577" t="str">
            <v>embryo</v>
          </cell>
          <cell r="K1577" t="str">
            <v>mortality</v>
          </cell>
          <cell r="L1577" t="str">
            <v>EC50</v>
          </cell>
          <cell r="M1577" t="str">
            <v>ZnSO4</v>
          </cell>
          <cell r="N1577" t="str">
            <v>Measured-daily using polarography - Calculated values used for ECx determination</v>
          </cell>
          <cell r="O1577" t="str">
            <v>flow through</v>
          </cell>
          <cell r="P1577" t="str">
            <v>Acute</v>
          </cell>
          <cell r="Q1577" t="str">
            <v>7-d</v>
          </cell>
          <cell r="R1577" t="str">
            <v>Not specified</v>
          </cell>
          <cell r="S1577" t="str">
            <v>T-Cincinnati-carbon-filtered</v>
          </cell>
          <cell r="T1577"/>
          <cell r="U1577">
            <v>20</v>
          </cell>
          <cell r="V1577">
            <v>7.55</v>
          </cell>
          <cell r="W1577" t="str">
            <v/>
          </cell>
          <cell r="X1577">
            <v>1760</v>
          </cell>
          <cell r="Y1577">
            <v>1721.28</v>
          </cell>
          <cell r="Z1577" t="str">
            <v/>
          </cell>
          <cell r="AA1577">
            <v>0.7</v>
          </cell>
          <cell r="AB1577">
            <v>10</v>
          </cell>
          <cell r="AC1577" t="str">
            <v/>
          </cell>
          <cell r="AD1577" t="str">
            <v/>
          </cell>
          <cell r="AE1577" t="str">
            <v/>
          </cell>
          <cell r="AF1577" t="str">
            <v/>
          </cell>
          <cell r="AG1577" t="str">
            <v/>
          </cell>
          <cell r="AH1577" t="str">
            <v/>
          </cell>
          <cell r="AI1577">
            <v>51</v>
          </cell>
          <cell r="AJ1577">
            <v>186</v>
          </cell>
        </row>
        <row r="1578">
          <cell r="B1578" t="str">
            <v>A1465PiprEC50</v>
          </cell>
          <cell r="C1578" t="str">
            <v>Pickering and Vigor 1965</v>
          </cell>
          <cell r="D1578">
            <v>1965</v>
          </cell>
          <cell r="E1578" t="str">
            <v>Pimephales promelas</v>
          </cell>
          <cell r="F1578" t="str">
            <v xml:space="preserve">Pimephales </v>
          </cell>
          <cell r="G1578" t="str">
            <v>promelas</v>
          </cell>
          <cell r="H1578"/>
          <cell r="I1578" t="str">
            <v>fish</v>
          </cell>
          <cell r="J1578" t="str">
            <v>embryo</v>
          </cell>
          <cell r="K1578" t="str">
            <v>mortality</v>
          </cell>
          <cell r="L1578" t="str">
            <v>EC50</v>
          </cell>
          <cell r="M1578" t="str">
            <v>ZnSO4</v>
          </cell>
          <cell r="N1578" t="str">
            <v>Measured-daily using polarography - Calculated values used for ECx determination</v>
          </cell>
          <cell r="O1578" t="str">
            <v>flow through</v>
          </cell>
          <cell r="P1578" t="str">
            <v>Acute</v>
          </cell>
          <cell r="Q1578" t="str">
            <v>7-d</v>
          </cell>
          <cell r="R1578" t="str">
            <v>Not specified</v>
          </cell>
          <cell r="S1578" t="str">
            <v>T-Cincinnati-carbon-filtered</v>
          </cell>
          <cell r="T1578"/>
          <cell r="U1578">
            <v>20</v>
          </cell>
          <cell r="V1578">
            <v>7.55</v>
          </cell>
          <cell r="W1578" t="str">
            <v/>
          </cell>
          <cell r="X1578">
            <v>1630</v>
          </cell>
          <cell r="Y1578">
            <v>1594.1399999999999</v>
          </cell>
          <cell r="Z1578" t="str">
            <v/>
          </cell>
          <cell r="AA1578">
            <v>0.7</v>
          </cell>
          <cell r="AB1578">
            <v>10</v>
          </cell>
          <cell r="AC1578" t="str">
            <v/>
          </cell>
          <cell r="AD1578" t="str">
            <v/>
          </cell>
          <cell r="AE1578" t="str">
            <v/>
          </cell>
          <cell r="AF1578" t="str">
            <v/>
          </cell>
          <cell r="AG1578" t="str">
            <v/>
          </cell>
          <cell r="AH1578" t="str">
            <v/>
          </cell>
          <cell r="AI1578">
            <v>51</v>
          </cell>
          <cell r="AJ1578">
            <v>186</v>
          </cell>
        </row>
        <row r="1579">
          <cell r="B1579" t="str">
            <v>A1466PiprEC50</v>
          </cell>
          <cell r="C1579" t="str">
            <v>Pickering and Vigor 1965</v>
          </cell>
          <cell r="D1579">
            <v>1965</v>
          </cell>
          <cell r="E1579" t="str">
            <v>Pimephales promelas</v>
          </cell>
          <cell r="F1579" t="str">
            <v xml:space="preserve">Pimephales </v>
          </cell>
          <cell r="G1579" t="str">
            <v>promelas</v>
          </cell>
          <cell r="H1579"/>
          <cell r="I1579" t="str">
            <v>fish</v>
          </cell>
          <cell r="J1579" t="str">
            <v>embryo</v>
          </cell>
          <cell r="K1579" t="str">
            <v>mortality</v>
          </cell>
          <cell r="L1579" t="str">
            <v>EC50</v>
          </cell>
          <cell r="M1579" t="str">
            <v>ZnSO4</v>
          </cell>
          <cell r="N1579" t="str">
            <v>Measured-daily using polarography - Calculated values used for ECx determination</v>
          </cell>
          <cell r="O1579" t="str">
            <v>flow through</v>
          </cell>
          <cell r="P1579" t="str">
            <v>Acute</v>
          </cell>
          <cell r="Q1579" t="str">
            <v>12-d</v>
          </cell>
          <cell r="R1579" t="str">
            <v>Not specified</v>
          </cell>
          <cell r="S1579" t="str">
            <v>T-Cincinnati-carbon-filtered</v>
          </cell>
          <cell r="T1579"/>
          <cell r="U1579">
            <v>20</v>
          </cell>
          <cell r="V1579">
            <v>7.55</v>
          </cell>
          <cell r="W1579" t="str">
            <v/>
          </cell>
          <cell r="X1579">
            <v>1690</v>
          </cell>
          <cell r="Y1579">
            <v>1652.82</v>
          </cell>
          <cell r="Z1579" t="str">
            <v/>
          </cell>
          <cell r="AA1579">
            <v>0.7</v>
          </cell>
          <cell r="AB1579">
            <v>10</v>
          </cell>
          <cell r="AC1579" t="str">
            <v/>
          </cell>
          <cell r="AD1579" t="str">
            <v/>
          </cell>
          <cell r="AE1579" t="str">
            <v/>
          </cell>
          <cell r="AF1579" t="str">
            <v/>
          </cell>
          <cell r="AG1579" t="str">
            <v/>
          </cell>
          <cell r="AH1579" t="str">
            <v/>
          </cell>
          <cell r="AI1579">
            <v>51</v>
          </cell>
          <cell r="AJ1579">
            <v>186</v>
          </cell>
        </row>
        <row r="1580">
          <cell r="B1580" t="str">
            <v>A1467PiprEC50</v>
          </cell>
          <cell r="C1580" t="str">
            <v>Pickering and Vigor 1965</v>
          </cell>
          <cell r="D1580">
            <v>1965</v>
          </cell>
          <cell r="E1580" t="str">
            <v>Pimephales promelas</v>
          </cell>
          <cell r="F1580" t="str">
            <v xml:space="preserve">Pimephales </v>
          </cell>
          <cell r="G1580" t="str">
            <v>promelas</v>
          </cell>
          <cell r="H1580"/>
          <cell r="I1580" t="str">
            <v>fish</v>
          </cell>
          <cell r="J1580" t="str">
            <v>embryo</v>
          </cell>
          <cell r="K1580" t="str">
            <v>mortality</v>
          </cell>
          <cell r="L1580" t="str">
            <v>EC50</v>
          </cell>
          <cell r="M1580" t="str">
            <v>ZnSO4</v>
          </cell>
          <cell r="N1580" t="str">
            <v>Measured-daily using polarography - Calculated values used for ECx determination</v>
          </cell>
          <cell r="O1580" t="str">
            <v>flow through</v>
          </cell>
          <cell r="P1580" t="str">
            <v>Acute</v>
          </cell>
          <cell r="Q1580" t="str">
            <v>12-d</v>
          </cell>
          <cell r="R1580" t="str">
            <v>Not specified</v>
          </cell>
          <cell r="S1580" t="str">
            <v>T-Cincinnati-carbon-filtered</v>
          </cell>
          <cell r="T1580"/>
          <cell r="U1580">
            <v>20</v>
          </cell>
          <cell r="V1580">
            <v>7.55</v>
          </cell>
          <cell r="W1580" t="str">
            <v/>
          </cell>
          <cell r="X1580">
            <v>1570</v>
          </cell>
          <cell r="Y1580">
            <v>1535.46</v>
          </cell>
          <cell r="Z1580" t="str">
            <v/>
          </cell>
          <cell r="AA1580">
            <v>0.7</v>
          </cell>
          <cell r="AB1580">
            <v>10</v>
          </cell>
          <cell r="AC1580" t="str">
            <v/>
          </cell>
          <cell r="AD1580" t="str">
            <v/>
          </cell>
          <cell r="AE1580" t="str">
            <v/>
          </cell>
          <cell r="AF1580" t="str">
            <v/>
          </cell>
          <cell r="AG1580" t="str">
            <v/>
          </cell>
          <cell r="AH1580" t="str">
            <v/>
          </cell>
          <cell r="AI1580">
            <v>51</v>
          </cell>
          <cell r="AJ1580">
            <v>186</v>
          </cell>
        </row>
        <row r="1581">
          <cell r="B1581" t="str">
            <v>A1468PiprEC50</v>
          </cell>
          <cell r="C1581" t="str">
            <v>Pickering and Vigor 1965</v>
          </cell>
          <cell r="D1581">
            <v>1965</v>
          </cell>
          <cell r="E1581" t="str">
            <v>Pimephales promelas</v>
          </cell>
          <cell r="F1581" t="str">
            <v xml:space="preserve">Pimephales </v>
          </cell>
          <cell r="G1581" t="str">
            <v>promelas</v>
          </cell>
          <cell r="H1581"/>
          <cell r="I1581" t="str">
            <v>fish</v>
          </cell>
          <cell r="J1581" t="str">
            <v>fry</v>
          </cell>
          <cell r="K1581" t="str">
            <v>mortality</v>
          </cell>
          <cell r="L1581" t="str">
            <v>EC50</v>
          </cell>
          <cell r="M1581" t="str">
            <v>ZnSO4</v>
          </cell>
          <cell r="N1581" t="str">
            <v>Measured-daily using polarography - Calculated values used for ECx determination</v>
          </cell>
          <cell r="O1581" t="str">
            <v>flow through</v>
          </cell>
          <cell r="P1581" t="str">
            <v>Acute</v>
          </cell>
          <cell r="Q1581" t="str">
            <v>24-hr</v>
          </cell>
          <cell r="R1581" t="str">
            <v>Not specified</v>
          </cell>
          <cell r="S1581" t="str">
            <v>T-Cincinnati-carbon-filtered</v>
          </cell>
          <cell r="T1581"/>
          <cell r="U1581">
            <v>20</v>
          </cell>
          <cell r="V1581">
            <v>7.55</v>
          </cell>
          <cell r="W1581" t="str">
            <v/>
          </cell>
          <cell r="X1581">
            <v>950</v>
          </cell>
          <cell r="Y1581">
            <v>929.1</v>
          </cell>
          <cell r="Z1581" t="str">
            <v/>
          </cell>
          <cell r="AA1581">
            <v>0.7</v>
          </cell>
          <cell r="AB1581">
            <v>10</v>
          </cell>
          <cell r="AC1581" t="str">
            <v/>
          </cell>
          <cell r="AD1581" t="str">
            <v/>
          </cell>
          <cell r="AE1581" t="str">
            <v/>
          </cell>
          <cell r="AF1581" t="str">
            <v/>
          </cell>
          <cell r="AG1581" t="str">
            <v/>
          </cell>
          <cell r="AH1581" t="str">
            <v/>
          </cell>
          <cell r="AI1581">
            <v>51</v>
          </cell>
          <cell r="AJ1581">
            <v>186</v>
          </cell>
        </row>
        <row r="1582">
          <cell r="B1582" t="str">
            <v>A1469PiprEC50</v>
          </cell>
          <cell r="C1582" t="str">
            <v>Pickering and Vigor 1965</v>
          </cell>
          <cell r="D1582">
            <v>1965</v>
          </cell>
          <cell r="E1582" t="str">
            <v>Pimephales promelas</v>
          </cell>
          <cell r="F1582" t="str">
            <v xml:space="preserve">Pimephales </v>
          </cell>
          <cell r="G1582" t="str">
            <v>promelas</v>
          </cell>
          <cell r="H1582"/>
          <cell r="I1582" t="str">
            <v>fish</v>
          </cell>
          <cell r="J1582" t="str">
            <v>fry</v>
          </cell>
          <cell r="K1582" t="str">
            <v>mortality</v>
          </cell>
          <cell r="L1582" t="str">
            <v>EC50</v>
          </cell>
          <cell r="M1582" t="str">
            <v>ZnSO4</v>
          </cell>
          <cell r="N1582" t="str">
            <v>Measured-daily using polarography - Calculated values used for ECx determination</v>
          </cell>
          <cell r="O1582" t="str">
            <v>flow through</v>
          </cell>
          <cell r="P1582" t="str">
            <v>Acute</v>
          </cell>
          <cell r="Q1582" t="str">
            <v>48-hr</v>
          </cell>
          <cell r="R1582" t="str">
            <v>Not specified</v>
          </cell>
          <cell r="S1582" t="str">
            <v>T-Cincinnati-carbon-filtered</v>
          </cell>
          <cell r="T1582"/>
          <cell r="U1582">
            <v>20</v>
          </cell>
          <cell r="V1582">
            <v>7.55</v>
          </cell>
          <cell r="W1582" t="str">
            <v/>
          </cell>
          <cell r="X1582">
            <v>950</v>
          </cell>
          <cell r="Y1582">
            <v>929.1</v>
          </cell>
          <cell r="Z1582" t="str">
            <v/>
          </cell>
          <cell r="AA1582">
            <v>0.7</v>
          </cell>
          <cell r="AB1582">
            <v>10</v>
          </cell>
          <cell r="AC1582" t="str">
            <v/>
          </cell>
          <cell r="AD1582" t="str">
            <v/>
          </cell>
          <cell r="AE1582" t="str">
            <v/>
          </cell>
          <cell r="AF1582" t="str">
            <v/>
          </cell>
          <cell r="AG1582" t="str">
            <v/>
          </cell>
          <cell r="AH1582" t="str">
            <v/>
          </cell>
          <cell r="AI1582">
            <v>51</v>
          </cell>
          <cell r="AJ1582">
            <v>186</v>
          </cell>
        </row>
        <row r="1583">
          <cell r="B1583" t="str">
            <v>A1470PiprEC50</v>
          </cell>
          <cell r="C1583" t="str">
            <v>Pickering and Vigor 1965</v>
          </cell>
          <cell r="D1583">
            <v>1965</v>
          </cell>
          <cell r="E1583" t="str">
            <v>Pimephales promelas</v>
          </cell>
          <cell r="F1583" t="str">
            <v xml:space="preserve">Pimephales </v>
          </cell>
          <cell r="G1583" t="str">
            <v>promelas</v>
          </cell>
          <cell r="H1583"/>
          <cell r="I1583" t="str">
            <v>fish</v>
          </cell>
          <cell r="J1583" t="str">
            <v>fry</v>
          </cell>
          <cell r="K1583" t="str">
            <v>mortality</v>
          </cell>
          <cell r="L1583" t="str">
            <v>EC50</v>
          </cell>
          <cell r="M1583" t="str">
            <v>ZnSO4</v>
          </cell>
          <cell r="N1583" t="str">
            <v>Measured-daily using polarography - Calculated values used for ECx determination</v>
          </cell>
          <cell r="O1583" t="str">
            <v>flow through</v>
          </cell>
          <cell r="P1583" t="str">
            <v>Acute</v>
          </cell>
          <cell r="Q1583" t="str">
            <v>7-d</v>
          </cell>
          <cell r="R1583" t="str">
            <v>Not specified</v>
          </cell>
          <cell r="S1583" t="str">
            <v>T-Cincinnati-carbon-filtered</v>
          </cell>
          <cell r="T1583"/>
          <cell r="U1583">
            <v>20</v>
          </cell>
          <cell r="V1583">
            <v>7.55</v>
          </cell>
          <cell r="W1583" t="str">
            <v/>
          </cell>
          <cell r="X1583">
            <v>870</v>
          </cell>
          <cell r="Y1583">
            <v>850.86</v>
          </cell>
          <cell r="Z1583" t="str">
            <v/>
          </cell>
          <cell r="AA1583">
            <v>0.7</v>
          </cell>
          <cell r="AB1583">
            <v>10</v>
          </cell>
          <cell r="AC1583" t="str">
            <v/>
          </cell>
          <cell r="AD1583" t="str">
            <v/>
          </cell>
          <cell r="AE1583" t="str">
            <v/>
          </cell>
          <cell r="AF1583" t="str">
            <v/>
          </cell>
          <cell r="AG1583" t="str">
            <v/>
          </cell>
          <cell r="AH1583" t="str">
            <v/>
          </cell>
          <cell r="AI1583">
            <v>51</v>
          </cell>
          <cell r="AJ1583">
            <v>186</v>
          </cell>
        </row>
        <row r="1584">
          <cell r="B1584" t="str">
            <v>A1471PiprEC50</v>
          </cell>
          <cell r="C1584" t="str">
            <v>Rachlin and Perimutter 1968</v>
          </cell>
          <cell r="D1584">
            <v>1968</v>
          </cell>
          <cell r="E1584" t="str">
            <v>Pimephales promelas</v>
          </cell>
          <cell r="F1584" t="str">
            <v xml:space="preserve">Pimephales </v>
          </cell>
          <cell r="G1584" t="str">
            <v>promelas</v>
          </cell>
          <cell r="H1584"/>
          <cell r="I1584" t="str">
            <v>fish</v>
          </cell>
          <cell r="J1584" t="str">
            <v>44.6 mm</v>
          </cell>
          <cell r="K1584" t="str">
            <v>mortality</v>
          </cell>
          <cell r="L1584" t="str">
            <v>EC50</v>
          </cell>
          <cell r="M1584" t="str">
            <v>ZnSO4</v>
          </cell>
          <cell r="N1584" t="str">
            <v>Nominal - measurements not mentioned</v>
          </cell>
          <cell r="O1584" t="str">
            <v>static</v>
          </cell>
          <cell r="P1584" t="str">
            <v>Acute</v>
          </cell>
          <cell r="Q1584" t="str">
            <v>24-hr</v>
          </cell>
          <cell r="R1584" t="str">
            <v>Not specified</v>
          </cell>
          <cell r="S1584" t="str">
            <v>N-spring water</v>
          </cell>
          <cell r="T1584"/>
          <cell r="U1584">
            <v>23.2</v>
          </cell>
          <cell r="V1584">
            <v>6.2</v>
          </cell>
          <cell r="W1584" t="str">
            <v/>
          </cell>
          <cell r="X1584">
            <v>8900</v>
          </cell>
          <cell r="Y1584">
            <v>8704.2000000000007</v>
          </cell>
          <cell r="Z1584" t="str">
            <v/>
          </cell>
          <cell r="AA1584">
            <v>0.7</v>
          </cell>
          <cell r="AB1584">
            <v>10</v>
          </cell>
          <cell r="AC1584">
            <v>48.8</v>
          </cell>
          <cell r="AD1584">
            <v>11.2</v>
          </cell>
          <cell r="AE1584" t="str">
            <v/>
          </cell>
          <cell r="AF1584" t="str">
            <v/>
          </cell>
          <cell r="AG1584" t="str">
            <v/>
          </cell>
          <cell r="AH1584" t="str">
            <v/>
          </cell>
          <cell r="AI1584" t="str">
            <v/>
          </cell>
          <cell r="AJ1584">
            <v>166</v>
          </cell>
        </row>
        <row r="1585">
          <cell r="B1585" t="str">
            <v>A1472PiprEC50</v>
          </cell>
          <cell r="C1585" t="str">
            <v>Rachlin and Perimutter 1968</v>
          </cell>
          <cell r="D1585">
            <v>1968</v>
          </cell>
          <cell r="E1585" t="str">
            <v>Pimephales promelas</v>
          </cell>
          <cell r="F1585" t="str">
            <v xml:space="preserve">Pimephales </v>
          </cell>
          <cell r="G1585" t="str">
            <v>promelas</v>
          </cell>
          <cell r="H1585"/>
          <cell r="I1585" t="str">
            <v>fish</v>
          </cell>
          <cell r="J1585" t="str">
            <v>44.6 mm</v>
          </cell>
          <cell r="K1585" t="str">
            <v>mortality</v>
          </cell>
          <cell r="L1585" t="str">
            <v>EC50</v>
          </cell>
          <cell r="M1585" t="str">
            <v>ZnSO4</v>
          </cell>
          <cell r="N1585" t="str">
            <v>Nominal - measurements not mentioned</v>
          </cell>
          <cell r="O1585" t="str">
            <v>static</v>
          </cell>
          <cell r="P1585" t="str">
            <v>Acute</v>
          </cell>
          <cell r="Q1585" t="str">
            <v>48-hr</v>
          </cell>
          <cell r="R1585" t="str">
            <v>Not specified</v>
          </cell>
          <cell r="S1585" t="str">
            <v>N-spring water</v>
          </cell>
          <cell r="T1585"/>
          <cell r="U1585">
            <v>23.2</v>
          </cell>
          <cell r="V1585">
            <v>6.2</v>
          </cell>
          <cell r="W1585" t="str">
            <v/>
          </cell>
          <cell r="X1585">
            <v>7800</v>
          </cell>
          <cell r="Y1585">
            <v>7628.4</v>
          </cell>
          <cell r="Z1585" t="str">
            <v/>
          </cell>
          <cell r="AA1585">
            <v>0.7</v>
          </cell>
          <cell r="AB1585">
            <v>10</v>
          </cell>
          <cell r="AC1585">
            <v>48.8</v>
          </cell>
          <cell r="AD1585">
            <v>11.2</v>
          </cell>
          <cell r="AE1585" t="str">
            <v/>
          </cell>
          <cell r="AF1585" t="str">
            <v/>
          </cell>
          <cell r="AG1585" t="str">
            <v/>
          </cell>
          <cell r="AH1585" t="str">
            <v/>
          </cell>
          <cell r="AI1585" t="str">
            <v/>
          </cell>
          <cell r="AJ1585">
            <v>166</v>
          </cell>
        </row>
        <row r="1586">
          <cell r="B1586" t="str">
            <v>A1473HyazEC50</v>
          </cell>
          <cell r="C1586" t="str">
            <v>Schubauer-Berigan et al. 1993</v>
          </cell>
          <cell r="D1586">
            <v>1993</v>
          </cell>
          <cell r="E1586" t="str">
            <v>Hyalella azteca</v>
          </cell>
          <cell r="F1586" t="str">
            <v xml:space="preserve">Hyalella </v>
          </cell>
          <cell r="G1586" t="str">
            <v>azteca</v>
          </cell>
          <cell r="H1586"/>
          <cell r="I1586" t="str">
            <v>invertebrate</v>
          </cell>
          <cell r="J1586" t="str">
            <v>7-14 d</v>
          </cell>
          <cell r="K1586" t="str">
            <v>mortality</v>
          </cell>
          <cell r="L1586" t="str">
            <v>EC50</v>
          </cell>
          <cell r="M1586" t="str">
            <v>ZnSO4</v>
          </cell>
          <cell r="N1586" t="str">
            <v>Measured-frequency not specified</v>
          </cell>
          <cell r="O1586" t="str">
            <v>static</v>
          </cell>
          <cell r="P1586" t="str">
            <v>Acute</v>
          </cell>
          <cell r="Q1586" t="str">
            <v>96-hr</v>
          </cell>
          <cell r="R1586" t="str">
            <v>YCT</v>
          </cell>
          <cell r="S1586" t="str">
            <v>S-Very hard reconstituted water</v>
          </cell>
          <cell r="T1586"/>
          <cell r="U1586">
            <v>25</v>
          </cell>
          <cell r="V1586">
            <v>6.2450000000000001</v>
          </cell>
          <cell r="W1586" t="str">
            <v/>
          </cell>
          <cell r="X1586">
            <v>1200</v>
          </cell>
          <cell r="Y1586">
            <v>1173.5999999999999</v>
          </cell>
          <cell r="Z1586" t="str">
            <v/>
          </cell>
          <cell r="AA1586">
            <v>2.65</v>
          </cell>
          <cell r="AB1586">
            <v>10</v>
          </cell>
          <cell r="AC1586">
            <v>47.7</v>
          </cell>
          <cell r="AD1586">
            <v>41.5</v>
          </cell>
          <cell r="AE1586">
            <v>90</v>
          </cell>
          <cell r="AF1586">
            <v>7.2</v>
          </cell>
          <cell r="AG1586">
            <v>281</v>
          </cell>
          <cell r="AH1586">
            <v>6.6</v>
          </cell>
          <cell r="AI1586">
            <v>235</v>
          </cell>
          <cell r="AJ1586">
            <v>290</v>
          </cell>
        </row>
        <row r="1587">
          <cell r="B1587" t="str">
            <v>A1474HyazEC50</v>
          </cell>
          <cell r="C1587" t="str">
            <v>Schubauer-Berigan et al. 1993</v>
          </cell>
          <cell r="D1587">
            <v>1993</v>
          </cell>
          <cell r="E1587" t="str">
            <v>Hyalella azteca</v>
          </cell>
          <cell r="F1587" t="str">
            <v xml:space="preserve">Hyalella </v>
          </cell>
          <cell r="G1587" t="str">
            <v>azteca</v>
          </cell>
          <cell r="H1587"/>
          <cell r="I1587" t="str">
            <v>invertebrate</v>
          </cell>
          <cell r="J1587" t="str">
            <v>7-14 d</v>
          </cell>
          <cell r="K1587" t="str">
            <v>mortality</v>
          </cell>
          <cell r="L1587" t="str">
            <v>EC50</v>
          </cell>
          <cell r="M1587" t="str">
            <v>ZnSO4</v>
          </cell>
          <cell r="N1587" t="str">
            <v>Measured-frequency not specified</v>
          </cell>
          <cell r="O1587" t="str">
            <v>static</v>
          </cell>
          <cell r="P1587" t="str">
            <v>Acute</v>
          </cell>
          <cell r="Q1587" t="str">
            <v>96-hr</v>
          </cell>
          <cell r="R1587" t="str">
            <v>YCT</v>
          </cell>
          <cell r="S1587" t="str">
            <v>S-Very hard reconstituted water</v>
          </cell>
          <cell r="T1587"/>
          <cell r="U1587">
            <v>25</v>
          </cell>
          <cell r="V1587">
            <v>7.0250000000000004</v>
          </cell>
          <cell r="W1587" t="str">
            <v/>
          </cell>
          <cell r="X1587">
            <v>1500</v>
          </cell>
          <cell r="Y1587">
            <v>1467</v>
          </cell>
          <cell r="Z1587" t="str">
            <v/>
          </cell>
          <cell r="AA1587">
            <v>2.65</v>
          </cell>
          <cell r="AB1587">
            <v>10</v>
          </cell>
          <cell r="AC1587">
            <v>47.7</v>
          </cell>
          <cell r="AD1587">
            <v>41.5</v>
          </cell>
          <cell r="AE1587">
            <v>90</v>
          </cell>
          <cell r="AF1587">
            <v>7.2</v>
          </cell>
          <cell r="AG1587">
            <v>281</v>
          </cell>
          <cell r="AH1587">
            <v>6.6</v>
          </cell>
          <cell r="AI1587">
            <v>235</v>
          </cell>
          <cell r="AJ1587">
            <v>290</v>
          </cell>
        </row>
        <row r="1588">
          <cell r="B1588" t="str">
            <v>A1475HyazEC50</v>
          </cell>
          <cell r="C1588" t="str">
            <v>Schubauer-Berigan et al. 1993</v>
          </cell>
          <cell r="D1588">
            <v>1993</v>
          </cell>
          <cell r="E1588" t="str">
            <v>Hyalella azteca</v>
          </cell>
          <cell r="F1588" t="str">
            <v xml:space="preserve">Hyalella </v>
          </cell>
          <cell r="G1588" t="str">
            <v>azteca</v>
          </cell>
          <cell r="H1588"/>
          <cell r="I1588" t="str">
            <v>invertebrate</v>
          </cell>
          <cell r="J1588" t="str">
            <v>7-14 d</v>
          </cell>
          <cell r="K1588" t="str">
            <v>mortality</v>
          </cell>
          <cell r="L1588" t="str">
            <v>EC50</v>
          </cell>
          <cell r="M1588" t="str">
            <v>ZnSO4</v>
          </cell>
          <cell r="N1588" t="str">
            <v>Measured-frequency not specified</v>
          </cell>
          <cell r="O1588" t="str">
            <v>static</v>
          </cell>
          <cell r="P1588" t="str">
            <v>Acute</v>
          </cell>
          <cell r="Q1588" t="str">
            <v>96-hr</v>
          </cell>
          <cell r="R1588" t="str">
            <v>YCT</v>
          </cell>
          <cell r="S1588" t="str">
            <v>S-Very hard reconstituted water</v>
          </cell>
          <cell r="T1588"/>
          <cell r="U1588">
            <v>25</v>
          </cell>
          <cell r="V1588">
            <v>7.9700000000000006</v>
          </cell>
          <cell r="W1588" t="str">
            <v/>
          </cell>
          <cell r="X1588">
            <v>290</v>
          </cell>
          <cell r="Y1588">
            <v>283.62</v>
          </cell>
          <cell r="Z1588" t="str">
            <v/>
          </cell>
          <cell r="AA1588">
            <v>2.65</v>
          </cell>
          <cell r="AB1588">
            <v>10</v>
          </cell>
          <cell r="AC1588">
            <v>47.7</v>
          </cell>
          <cell r="AD1588">
            <v>41.5</v>
          </cell>
          <cell r="AE1588">
            <v>90</v>
          </cell>
          <cell r="AF1588">
            <v>7.2</v>
          </cell>
          <cell r="AG1588">
            <v>281</v>
          </cell>
          <cell r="AH1588">
            <v>6.6</v>
          </cell>
          <cell r="AI1588">
            <v>235</v>
          </cell>
          <cell r="AJ1588">
            <v>290</v>
          </cell>
        </row>
        <row r="1589">
          <cell r="B1589" t="str">
            <v>A1476LuvaEC50</v>
          </cell>
          <cell r="C1589" t="str">
            <v>Schubauer-Berigan et al. 1993</v>
          </cell>
          <cell r="D1589">
            <v>1993</v>
          </cell>
          <cell r="E1589" t="str">
            <v>Lumbriculus variegatus</v>
          </cell>
          <cell r="F1589" t="str">
            <v xml:space="preserve">Lumbriculus </v>
          </cell>
          <cell r="G1589" t="str">
            <v>variegatus</v>
          </cell>
          <cell r="H1589"/>
          <cell r="I1589" t="str">
            <v>invertebrate</v>
          </cell>
          <cell r="J1589" t="str">
            <v>adult</v>
          </cell>
          <cell r="K1589" t="str">
            <v>mortality</v>
          </cell>
          <cell r="L1589" t="str">
            <v>EC50</v>
          </cell>
          <cell r="M1589" t="str">
            <v>ZnSO4</v>
          </cell>
          <cell r="N1589" t="str">
            <v>Measured-frequency not specified</v>
          </cell>
          <cell r="O1589" t="str">
            <v>static</v>
          </cell>
          <cell r="P1589" t="str">
            <v>Acute</v>
          </cell>
          <cell r="Q1589" t="str">
            <v>96-hr</v>
          </cell>
          <cell r="R1589" t="str">
            <v>None</v>
          </cell>
          <cell r="S1589" t="str">
            <v>S-Very hard reconstituted water</v>
          </cell>
          <cell r="T1589"/>
          <cell r="U1589">
            <v>25</v>
          </cell>
          <cell r="V1589">
            <v>6.2799999999999994</v>
          </cell>
          <cell r="W1589" t="str">
            <v>&gt;</v>
          </cell>
          <cell r="X1589">
            <v>5000</v>
          </cell>
          <cell r="Y1589">
            <v>4890</v>
          </cell>
          <cell r="Z1589" t="str">
            <v/>
          </cell>
          <cell r="AA1589">
            <v>2.65</v>
          </cell>
          <cell r="AB1589">
            <v>10</v>
          </cell>
          <cell r="AC1589">
            <v>47.7</v>
          </cell>
          <cell r="AD1589">
            <v>41.5</v>
          </cell>
          <cell r="AE1589">
            <v>90</v>
          </cell>
          <cell r="AF1589">
            <v>7.2</v>
          </cell>
          <cell r="AG1589">
            <v>281</v>
          </cell>
          <cell r="AH1589">
            <v>6.6</v>
          </cell>
          <cell r="AI1589">
            <v>235</v>
          </cell>
          <cell r="AJ1589">
            <v>290</v>
          </cell>
        </row>
        <row r="1590">
          <cell r="B1590" t="str">
            <v>A1477LuvaEC50</v>
          </cell>
          <cell r="C1590" t="str">
            <v>Schubauer-Berigan et al. 1993</v>
          </cell>
          <cell r="D1590">
            <v>1993</v>
          </cell>
          <cell r="E1590" t="str">
            <v>Lumbriculus variegatus</v>
          </cell>
          <cell r="F1590" t="str">
            <v xml:space="preserve">Lumbriculus </v>
          </cell>
          <cell r="G1590" t="str">
            <v>variegatus</v>
          </cell>
          <cell r="H1590"/>
          <cell r="I1590" t="str">
            <v>invertebrate</v>
          </cell>
          <cell r="J1590" t="str">
            <v>adult</v>
          </cell>
          <cell r="K1590" t="str">
            <v>mortality</v>
          </cell>
          <cell r="L1590" t="str">
            <v>EC50</v>
          </cell>
          <cell r="M1590" t="str">
            <v>ZnSO4</v>
          </cell>
          <cell r="N1590" t="str">
            <v>Measured-frequency not specified</v>
          </cell>
          <cell r="O1590" t="str">
            <v>static</v>
          </cell>
          <cell r="P1590" t="str">
            <v>Acute</v>
          </cell>
          <cell r="Q1590" t="str">
            <v>96-hr</v>
          </cell>
          <cell r="R1590" t="str">
            <v>None</v>
          </cell>
          <cell r="S1590" t="str">
            <v>S-Very hard reconstituted water</v>
          </cell>
          <cell r="T1590"/>
          <cell r="U1590">
            <v>25</v>
          </cell>
          <cell r="V1590">
            <v>6.92</v>
          </cell>
          <cell r="W1590" t="str">
            <v>&gt;</v>
          </cell>
          <cell r="X1590">
            <v>5000</v>
          </cell>
          <cell r="Y1590">
            <v>4890</v>
          </cell>
          <cell r="Z1590" t="str">
            <v/>
          </cell>
          <cell r="AA1590">
            <v>2.65</v>
          </cell>
          <cell r="AB1590">
            <v>10</v>
          </cell>
          <cell r="AC1590">
            <v>47.7</v>
          </cell>
          <cell r="AD1590">
            <v>41.5</v>
          </cell>
          <cell r="AE1590">
            <v>90</v>
          </cell>
          <cell r="AF1590">
            <v>7.2</v>
          </cell>
          <cell r="AG1590">
            <v>281</v>
          </cell>
          <cell r="AH1590">
            <v>6.6</v>
          </cell>
          <cell r="AI1590">
            <v>235</v>
          </cell>
          <cell r="AJ1590">
            <v>290</v>
          </cell>
        </row>
        <row r="1591">
          <cell r="B1591" t="str">
            <v>A1478LuvaEC50</v>
          </cell>
          <cell r="C1591" t="str">
            <v>Schubauer-Berigan et al. 1993</v>
          </cell>
          <cell r="D1591">
            <v>1993</v>
          </cell>
          <cell r="E1591" t="str">
            <v>Lumbriculus variegatus</v>
          </cell>
          <cell r="F1591" t="str">
            <v xml:space="preserve">Lumbriculus </v>
          </cell>
          <cell r="G1591" t="str">
            <v>variegatus</v>
          </cell>
          <cell r="H1591"/>
          <cell r="I1591" t="str">
            <v>invertebrate</v>
          </cell>
          <cell r="J1591" t="str">
            <v>adult</v>
          </cell>
          <cell r="K1591" t="str">
            <v>mortality</v>
          </cell>
          <cell r="L1591" t="str">
            <v>EC50</v>
          </cell>
          <cell r="M1591" t="str">
            <v>ZnSO4</v>
          </cell>
          <cell r="N1591" t="str">
            <v>Measured-frequency not specified</v>
          </cell>
          <cell r="O1591" t="str">
            <v>static</v>
          </cell>
          <cell r="P1591" t="str">
            <v>Acute</v>
          </cell>
          <cell r="Q1591" t="str">
            <v>96-hr</v>
          </cell>
          <cell r="R1591" t="str">
            <v>None</v>
          </cell>
          <cell r="S1591" t="str">
            <v>S-Very hard reconstituted water</v>
          </cell>
          <cell r="T1591"/>
          <cell r="U1591">
            <v>25</v>
          </cell>
          <cell r="V1591">
            <v>8.42</v>
          </cell>
          <cell r="W1591" t="str">
            <v>&gt;</v>
          </cell>
          <cell r="X1591">
            <v>5000</v>
          </cell>
          <cell r="Y1591">
            <v>4890</v>
          </cell>
          <cell r="Z1591" t="str">
            <v/>
          </cell>
          <cell r="AA1591">
            <v>2.65</v>
          </cell>
          <cell r="AB1591">
            <v>10</v>
          </cell>
          <cell r="AC1591">
            <v>47.7</v>
          </cell>
          <cell r="AD1591">
            <v>41.5</v>
          </cell>
          <cell r="AE1591">
            <v>90</v>
          </cell>
          <cell r="AF1591">
            <v>7.2</v>
          </cell>
          <cell r="AG1591">
            <v>281</v>
          </cell>
          <cell r="AH1591">
            <v>6.6</v>
          </cell>
          <cell r="AI1591">
            <v>235</v>
          </cell>
          <cell r="AJ1591">
            <v>290</v>
          </cell>
        </row>
        <row r="1592">
          <cell r="B1592" t="str">
            <v>C1479PiprNOEC</v>
          </cell>
          <cell r="C1592" t="str">
            <v>Norberg-King 1989</v>
          </cell>
          <cell r="D1592">
            <v>1989</v>
          </cell>
          <cell r="E1592" t="str">
            <v>Pimephales promelas</v>
          </cell>
          <cell r="F1592" t="str">
            <v xml:space="preserve">Pimephales </v>
          </cell>
          <cell r="G1592" t="str">
            <v>promelas</v>
          </cell>
          <cell r="H1592"/>
          <cell r="I1592" t="str">
            <v>fish</v>
          </cell>
          <cell r="J1592" t="str">
            <v>&lt;24-hr</v>
          </cell>
          <cell r="K1592" t="str">
            <v>survival</v>
          </cell>
          <cell r="L1592" t="str">
            <v>NOEC</v>
          </cell>
          <cell r="M1592" t="str">
            <v>ZnSO4</v>
          </cell>
          <cell r="N1592" t="str">
            <v>Measured-at least twice weekly</v>
          </cell>
          <cell r="O1592" t="str">
            <v>renewal</v>
          </cell>
          <cell r="P1592" t="str">
            <v>Chronic</v>
          </cell>
          <cell r="Q1592" t="str">
            <v>7-d</v>
          </cell>
          <cell r="R1592" t="str">
            <v>Three times per day - brine shrimp nauplii</v>
          </cell>
          <cell r="S1592" t="str">
            <v>N-Lake Superior; sand and carbon filtered and UV sterilized</v>
          </cell>
          <cell r="T1592"/>
          <cell r="U1592">
            <v>25</v>
          </cell>
          <cell r="V1592">
            <v>7.5</v>
          </cell>
          <cell r="W1592" t="str">
            <v/>
          </cell>
          <cell r="X1592">
            <v>117</v>
          </cell>
          <cell r="Y1592">
            <v>115.36199999999999</v>
          </cell>
          <cell r="Z1592" t="str">
            <v/>
          </cell>
          <cell r="AA1592">
            <v>2.65</v>
          </cell>
          <cell r="AB1592">
            <v>10</v>
          </cell>
          <cell r="AC1592">
            <v>13.87</v>
          </cell>
          <cell r="AD1592">
            <v>2.9</v>
          </cell>
          <cell r="AE1592">
            <v>1.5</v>
          </cell>
          <cell r="AF1592">
            <v>0.5</v>
          </cell>
          <cell r="AG1592">
            <v>3.9</v>
          </cell>
          <cell r="AH1592">
            <v>1.4</v>
          </cell>
          <cell r="AI1592">
            <v>43.5</v>
          </cell>
          <cell r="AJ1592">
            <v>46.5</v>
          </cell>
        </row>
        <row r="1593">
          <cell r="B1593" t="str">
            <v>C1480PiprNOEC</v>
          </cell>
          <cell r="C1593" t="str">
            <v>Norberg-King 1989</v>
          </cell>
          <cell r="D1593">
            <v>1989</v>
          </cell>
          <cell r="E1593" t="str">
            <v>Pimephales promelas</v>
          </cell>
          <cell r="F1593" t="str">
            <v xml:space="preserve">Pimephales </v>
          </cell>
          <cell r="G1593" t="str">
            <v>promelas</v>
          </cell>
          <cell r="H1593"/>
          <cell r="I1593" t="str">
            <v>fish</v>
          </cell>
          <cell r="J1593" t="str">
            <v>&lt;24-hr</v>
          </cell>
          <cell r="K1593" t="str">
            <v>survival</v>
          </cell>
          <cell r="L1593" t="str">
            <v>NOEC</v>
          </cell>
          <cell r="M1593" t="str">
            <v>ZnSO4</v>
          </cell>
          <cell r="N1593" t="str">
            <v>Measured-at least twice weekly</v>
          </cell>
          <cell r="O1593" t="str">
            <v>renewal</v>
          </cell>
          <cell r="P1593" t="str">
            <v>Chronic</v>
          </cell>
          <cell r="Q1593" t="str">
            <v>7-d</v>
          </cell>
          <cell r="R1593" t="str">
            <v>Three times per day - brine shrimp nauplii</v>
          </cell>
          <cell r="S1593" t="str">
            <v>N-Lake Superior; sand and carbon filtered and UV sterilized</v>
          </cell>
          <cell r="T1593"/>
          <cell r="U1593">
            <v>25</v>
          </cell>
          <cell r="V1593">
            <v>7.5</v>
          </cell>
          <cell r="W1593" t="str">
            <v/>
          </cell>
          <cell r="X1593">
            <v>277</v>
          </cell>
          <cell r="Y1593">
            <v>273.12200000000001</v>
          </cell>
          <cell r="Z1593" t="str">
            <v/>
          </cell>
          <cell r="AA1593">
            <v>2.65</v>
          </cell>
          <cell r="AB1593">
            <v>10</v>
          </cell>
          <cell r="AC1593">
            <v>13.87</v>
          </cell>
          <cell r="AD1593">
            <v>2.9</v>
          </cell>
          <cell r="AE1593">
            <v>1.5</v>
          </cell>
          <cell r="AF1593">
            <v>0.5</v>
          </cell>
          <cell r="AG1593">
            <v>3.9</v>
          </cell>
          <cell r="AH1593">
            <v>1.4</v>
          </cell>
          <cell r="AI1593">
            <v>43.5</v>
          </cell>
          <cell r="AJ1593">
            <v>46.5</v>
          </cell>
        </row>
        <row r="1594">
          <cell r="B1594" t="str">
            <v>C1481PiprNOEC</v>
          </cell>
          <cell r="C1594" t="str">
            <v>Norberg-King 1989</v>
          </cell>
          <cell r="D1594">
            <v>1989</v>
          </cell>
          <cell r="E1594" t="str">
            <v>Pimephales promelas</v>
          </cell>
          <cell r="F1594" t="str">
            <v xml:space="preserve">Pimephales </v>
          </cell>
          <cell r="G1594" t="str">
            <v>promelas</v>
          </cell>
          <cell r="H1594"/>
          <cell r="I1594" t="str">
            <v>fish</v>
          </cell>
          <cell r="J1594" t="str">
            <v>&lt;24-hr</v>
          </cell>
          <cell r="K1594" t="str">
            <v>survival</v>
          </cell>
          <cell r="L1594" t="str">
            <v>NOEC</v>
          </cell>
          <cell r="M1594" t="str">
            <v>ZnSO4</v>
          </cell>
          <cell r="N1594" t="str">
            <v>Measured-at least twice weekly</v>
          </cell>
          <cell r="O1594" t="str">
            <v>renewal</v>
          </cell>
          <cell r="P1594" t="str">
            <v>Chronic</v>
          </cell>
          <cell r="Q1594" t="str">
            <v>7-d</v>
          </cell>
          <cell r="R1594" t="str">
            <v>Three times per day - brine shrimp nauplii</v>
          </cell>
          <cell r="S1594" t="str">
            <v>N-Lake Superior; sand and carbon filtered and UV sterilized</v>
          </cell>
          <cell r="T1594"/>
          <cell r="U1594">
            <v>25</v>
          </cell>
          <cell r="V1594">
            <v>7.5</v>
          </cell>
          <cell r="W1594" t="str">
            <v/>
          </cell>
          <cell r="X1594">
            <v>291</v>
          </cell>
          <cell r="Y1594">
            <v>286.92599999999999</v>
          </cell>
          <cell r="Z1594" t="str">
            <v/>
          </cell>
          <cell r="AA1594">
            <v>2.65</v>
          </cell>
          <cell r="AB1594">
            <v>10</v>
          </cell>
          <cell r="AC1594">
            <v>13.87</v>
          </cell>
          <cell r="AD1594">
            <v>2.9</v>
          </cell>
          <cell r="AE1594">
            <v>1.5</v>
          </cell>
          <cell r="AF1594">
            <v>0.5</v>
          </cell>
          <cell r="AG1594">
            <v>3.9</v>
          </cell>
          <cell r="AH1594">
            <v>1.4</v>
          </cell>
          <cell r="AI1594">
            <v>43.5</v>
          </cell>
          <cell r="AJ1594">
            <v>46.5</v>
          </cell>
        </row>
        <row r="1595">
          <cell r="B1595" t="str">
            <v>C1482PiprLOEC</v>
          </cell>
          <cell r="C1595" t="str">
            <v>Norberg-King 1989</v>
          </cell>
          <cell r="D1595">
            <v>1989</v>
          </cell>
          <cell r="E1595" t="str">
            <v>Pimephales promelas</v>
          </cell>
          <cell r="F1595" t="str">
            <v xml:space="preserve">Pimephales </v>
          </cell>
          <cell r="G1595" t="str">
            <v>promelas</v>
          </cell>
          <cell r="H1595"/>
          <cell r="I1595" t="str">
            <v>fish</v>
          </cell>
          <cell r="J1595" t="str">
            <v>&lt;24-hr</v>
          </cell>
          <cell r="K1595" t="str">
            <v>survival</v>
          </cell>
          <cell r="L1595" t="str">
            <v>LOEC</v>
          </cell>
          <cell r="M1595" t="str">
            <v>ZnSO4</v>
          </cell>
          <cell r="N1595" t="str">
            <v>Measured-at least twice weekly</v>
          </cell>
          <cell r="O1595" t="str">
            <v>flow through</v>
          </cell>
          <cell r="P1595" t="str">
            <v>Chronic</v>
          </cell>
          <cell r="Q1595" t="str">
            <v>32-d</v>
          </cell>
          <cell r="R1595" t="str">
            <v>Three times per day - ad libitum (assume brine shrimp)</v>
          </cell>
          <cell r="S1595" t="str">
            <v>N-Lake Superior; sand and carbon filtered and UV sterilized</v>
          </cell>
          <cell r="T1595"/>
          <cell r="U1595">
            <v>25</v>
          </cell>
          <cell r="V1595">
            <v>7.5</v>
          </cell>
          <cell r="W1595" t="str">
            <v/>
          </cell>
          <cell r="X1595">
            <v>275</v>
          </cell>
          <cell r="Y1595">
            <v>271.14999999999998</v>
          </cell>
          <cell r="Z1595" t="str">
            <v/>
          </cell>
          <cell r="AA1595">
            <v>2.65</v>
          </cell>
          <cell r="AB1595">
            <v>10</v>
          </cell>
          <cell r="AC1595">
            <v>13.87</v>
          </cell>
          <cell r="AD1595">
            <v>2.9</v>
          </cell>
          <cell r="AE1595">
            <v>1.5</v>
          </cell>
          <cell r="AF1595">
            <v>0.5</v>
          </cell>
          <cell r="AG1595">
            <v>3.9</v>
          </cell>
          <cell r="AH1595">
            <v>1.4</v>
          </cell>
          <cell r="AI1595">
            <v>43.5</v>
          </cell>
          <cell r="AJ1595">
            <v>46.5</v>
          </cell>
        </row>
        <row r="1596">
          <cell r="B1596" t="str">
            <v>C1483PiprLOEC</v>
          </cell>
          <cell r="C1596" t="str">
            <v>Norberg-King 1989</v>
          </cell>
          <cell r="D1596">
            <v>1989</v>
          </cell>
          <cell r="E1596" t="str">
            <v>Pimephales promelas</v>
          </cell>
          <cell r="F1596" t="str">
            <v xml:space="preserve">Pimephales </v>
          </cell>
          <cell r="G1596" t="str">
            <v>promelas</v>
          </cell>
          <cell r="H1596"/>
          <cell r="I1596" t="str">
            <v>fish</v>
          </cell>
          <cell r="J1596" t="str">
            <v>&lt;24-hr</v>
          </cell>
          <cell r="K1596" t="str">
            <v>survival</v>
          </cell>
          <cell r="L1596" t="str">
            <v>LOEC</v>
          </cell>
          <cell r="M1596" t="str">
            <v>ZnSO4</v>
          </cell>
          <cell r="N1596" t="str">
            <v>Measured-at least twice weekly</v>
          </cell>
          <cell r="O1596" t="str">
            <v>renewal</v>
          </cell>
          <cell r="P1596" t="str">
            <v>Chronic</v>
          </cell>
          <cell r="Q1596" t="str">
            <v>5-d</v>
          </cell>
          <cell r="R1596" t="str">
            <v>Three times per day - brine shrimp nauplii</v>
          </cell>
          <cell r="S1596" t="str">
            <v>N-Lake Superior; sand and carbon filtered and UV sterilized</v>
          </cell>
          <cell r="T1596"/>
          <cell r="U1596">
            <v>25</v>
          </cell>
          <cell r="V1596">
            <v>7.5</v>
          </cell>
          <cell r="W1596" t="str">
            <v/>
          </cell>
          <cell r="X1596">
            <v>285</v>
          </cell>
          <cell r="Y1596">
            <v>281.01</v>
          </cell>
          <cell r="Z1596" t="str">
            <v/>
          </cell>
          <cell r="AA1596">
            <v>2.65</v>
          </cell>
          <cell r="AB1596">
            <v>10</v>
          </cell>
          <cell r="AC1596">
            <v>13.87</v>
          </cell>
          <cell r="AD1596">
            <v>2.9</v>
          </cell>
          <cell r="AE1596">
            <v>1.5</v>
          </cell>
          <cell r="AF1596">
            <v>0.5</v>
          </cell>
          <cell r="AG1596">
            <v>3.9</v>
          </cell>
          <cell r="AH1596">
            <v>1.4</v>
          </cell>
          <cell r="AI1596">
            <v>43.5</v>
          </cell>
          <cell r="AJ1596">
            <v>46.5</v>
          </cell>
        </row>
        <row r="1597">
          <cell r="B1597" t="str">
            <v>C1484PiprLOEC</v>
          </cell>
          <cell r="C1597" t="str">
            <v>Norberg-King 1989</v>
          </cell>
          <cell r="D1597">
            <v>1989</v>
          </cell>
          <cell r="E1597" t="str">
            <v>Pimephales promelas</v>
          </cell>
          <cell r="F1597" t="str">
            <v xml:space="preserve">Pimephales </v>
          </cell>
          <cell r="G1597" t="str">
            <v>promelas</v>
          </cell>
          <cell r="H1597"/>
          <cell r="I1597" t="str">
            <v>fish</v>
          </cell>
          <cell r="J1597" t="str">
            <v>&lt;24-hr</v>
          </cell>
          <cell r="K1597" t="str">
            <v>survival</v>
          </cell>
          <cell r="L1597" t="str">
            <v>LOEC</v>
          </cell>
          <cell r="M1597" t="str">
            <v>ZnSO4</v>
          </cell>
          <cell r="N1597" t="str">
            <v>Measured-at least twice weekly</v>
          </cell>
          <cell r="O1597" t="str">
            <v>renewal</v>
          </cell>
          <cell r="P1597" t="str">
            <v>Chronic</v>
          </cell>
          <cell r="Q1597" t="str">
            <v>7-d</v>
          </cell>
          <cell r="R1597" t="str">
            <v>Three times per day - brine shrimp nauplii</v>
          </cell>
          <cell r="S1597" t="str">
            <v>N-Lake Superior; sand and carbon filtered and UV sterilized</v>
          </cell>
          <cell r="T1597"/>
          <cell r="U1597">
            <v>25</v>
          </cell>
          <cell r="V1597">
            <v>7.5</v>
          </cell>
          <cell r="W1597" t="str">
            <v/>
          </cell>
          <cell r="X1597">
            <v>285</v>
          </cell>
          <cell r="Y1597">
            <v>281.01</v>
          </cell>
          <cell r="Z1597" t="str">
            <v/>
          </cell>
          <cell r="AA1597">
            <v>2.65</v>
          </cell>
          <cell r="AB1597">
            <v>10</v>
          </cell>
          <cell r="AC1597">
            <v>13.87</v>
          </cell>
          <cell r="AD1597">
            <v>2.9</v>
          </cell>
          <cell r="AE1597">
            <v>1.5</v>
          </cell>
          <cell r="AF1597">
            <v>0.5</v>
          </cell>
          <cell r="AG1597">
            <v>3.9</v>
          </cell>
          <cell r="AH1597">
            <v>1.4</v>
          </cell>
          <cell r="AI1597">
            <v>43.5</v>
          </cell>
          <cell r="AJ1597">
            <v>46.5</v>
          </cell>
        </row>
        <row r="1598">
          <cell r="B1598" t="str">
            <v>C1485PiprLOEC</v>
          </cell>
          <cell r="C1598" t="str">
            <v>Norberg-King 1989</v>
          </cell>
          <cell r="D1598">
            <v>1989</v>
          </cell>
          <cell r="E1598" t="str">
            <v>Pimephales promelas</v>
          </cell>
          <cell r="F1598" t="str">
            <v xml:space="preserve">Pimephales </v>
          </cell>
          <cell r="G1598" t="str">
            <v>promelas</v>
          </cell>
          <cell r="H1598"/>
          <cell r="I1598" t="str">
            <v>fish</v>
          </cell>
          <cell r="J1598" t="str">
            <v>&lt;24-hr</v>
          </cell>
          <cell r="K1598" t="str">
            <v>survival</v>
          </cell>
          <cell r="L1598" t="str">
            <v>LOEC</v>
          </cell>
          <cell r="M1598" t="str">
            <v>ZnSO4</v>
          </cell>
          <cell r="N1598" t="str">
            <v>Measured-at least twice weekly</v>
          </cell>
          <cell r="O1598" t="str">
            <v>renewal</v>
          </cell>
          <cell r="P1598" t="str">
            <v>Chronic</v>
          </cell>
          <cell r="Q1598" t="str">
            <v>7-d</v>
          </cell>
          <cell r="R1598" t="str">
            <v>Three times per day - brine shrimp nauplii</v>
          </cell>
          <cell r="S1598" t="str">
            <v>N-Lake Superior; sand and carbon filtered and UV sterilized</v>
          </cell>
          <cell r="T1598"/>
          <cell r="U1598">
            <v>25</v>
          </cell>
          <cell r="V1598">
            <v>7.5</v>
          </cell>
          <cell r="W1598" t="str">
            <v/>
          </cell>
          <cell r="X1598">
            <v>615</v>
          </cell>
          <cell r="Y1598">
            <v>606.39</v>
          </cell>
          <cell r="Z1598" t="str">
            <v/>
          </cell>
          <cell r="AA1598">
            <v>2.65</v>
          </cell>
          <cell r="AB1598">
            <v>10</v>
          </cell>
          <cell r="AC1598">
            <v>13.87</v>
          </cell>
          <cell r="AD1598">
            <v>2.9</v>
          </cell>
          <cell r="AE1598">
            <v>1.5</v>
          </cell>
          <cell r="AF1598">
            <v>0.5</v>
          </cell>
          <cell r="AG1598">
            <v>3.9</v>
          </cell>
          <cell r="AH1598">
            <v>1.4</v>
          </cell>
          <cell r="AI1598">
            <v>43.5</v>
          </cell>
          <cell r="AJ1598">
            <v>46.5</v>
          </cell>
        </row>
        <row r="1599">
          <cell r="B1599" t="str">
            <v>C1486PiprLOEC</v>
          </cell>
          <cell r="C1599" t="str">
            <v>Norberg-King 1989</v>
          </cell>
          <cell r="D1599">
            <v>1989</v>
          </cell>
          <cell r="E1599" t="str">
            <v>Pimephales promelas</v>
          </cell>
          <cell r="F1599" t="str">
            <v xml:space="preserve">Pimephales </v>
          </cell>
          <cell r="G1599" t="str">
            <v>promelas</v>
          </cell>
          <cell r="H1599"/>
          <cell r="I1599" t="str">
            <v>fish</v>
          </cell>
          <cell r="J1599" t="str">
            <v>&lt;24-hr</v>
          </cell>
          <cell r="K1599" t="str">
            <v>survival</v>
          </cell>
          <cell r="L1599" t="str">
            <v>LOEC</v>
          </cell>
          <cell r="M1599" t="str">
            <v>ZnSO4</v>
          </cell>
          <cell r="N1599" t="str">
            <v>Measured-at least twice weekly</v>
          </cell>
          <cell r="O1599" t="str">
            <v>renewal</v>
          </cell>
          <cell r="P1599" t="str">
            <v>Chronic</v>
          </cell>
          <cell r="Q1599" t="str">
            <v>7-d</v>
          </cell>
          <cell r="R1599" t="str">
            <v>Three times per day - brine shrimp nauplii</v>
          </cell>
          <cell r="S1599" t="str">
            <v>N-Lake Superior; sand and carbon filtered and UV sterilized</v>
          </cell>
          <cell r="T1599"/>
          <cell r="U1599">
            <v>25</v>
          </cell>
          <cell r="V1599">
            <v>7.5</v>
          </cell>
          <cell r="W1599" t="str">
            <v/>
          </cell>
          <cell r="X1599">
            <v>565</v>
          </cell>
          <cell r="Y1599">
            <v>557.09</v>
          </cell>
          <cell r="Z1599" t="str">
            <v/>
          </cell>
          <cell r="AA1599">
            <v>2.65</v>
          </cell>
          <cell r="AB1599">
            <v>10</v>
          </cell>
          <cell r="AC1599">
            <v>13.87</v>
          </cell>
          <cell r="AD1599">
            <v>2.9</v>
          </cell>
          <cell r="AE1599">
            <v>1.5</v>
          </cell>
          <cell r="AF1599">
            <v>0.5</v>
          </cell>
          <cell r="AG1599">
            <v>3.9</v>
          </cell>
          <cell r="AH1599">
            <v>1.4</v>
          </cell>
          <cell r="AI1599">
            <v>43.5</v>
          </cell>
          <cell r="AJ1599">
            <v>46.5</v>
          </cell>
        </row>
        <row r="1600">
          <cell r="B1600" t="str">
            <v>C1487PiprMATC</v>
          </cell>
          <cell r="C1600" t="str">
            <v>Norberg-King 1989</v>
          </cell>
          <cell r="D1600">
            <v>1989</v>
          </cell>
          <cell r="E1600" t="str">
            <v>Pimephales promelas</v>
          </cell>
          <cell r="F1600" t="str">
            <v xml:space="preserve">Pimephales </v>
          </cell>
          <cell r="G1600" t="str">
            <v>promelas</v>
          </cell>
          <cell r="H1600"/>
          <cell r="I1600" t="str">
            <v>fish</v>
          </cell>
          <cell r="J1600" t="str">
            <v>&lt;24-hr</v>
          </cell>
          <cell r="K1600" t="str">
            <v>survival</v>
          </cell>
          <cell r="L1600" t="str">
            <v>MATC</v>
          </cell>
          <cell r="M1600" t="str">
            <v>ZnSO4</v>
          </cell>
          <cell r="N1600" t="str">
            <v>Measured-at least twice weekly</v>
          </cell>
          <cell r="O1600" t="str">
            <v>renewal</v>
          </cell>
          <cell r="P1600" t="str">
            <v>Chronic</v>
          </cell>
          <cell r="Q1600" t="str">
            <v>5-d</v>
          </cell>
          <cell r="R1600" t="str">
            <v>Three times per day - brine shrimp nauplii</v>
          </cell>
          <cell r="S1600" t="str">
            <v>N-Lake Superior; sand and carbon filtered and UV sterilized</v>
          </cell>
          <cell r="T1600"/>
          <cell r="U1600">
            <v>25</v>
          </cell>
          <cell r="V1600">
            <v>7.5</v>
          </cell>
          <cell r="W1600" t="str">
            <v/>
          </cell>
          <cell r="X1600">
            <v>183</v>
          </cell>
          <cell r="Y1600">
            <v>180.43799999999999</v>
          </cell>
          <cell r="Z1600" t="str">
            <v/>
          </cell>
          <cell r="AA1600">
            <v>2.65</v>
          </cell>
          <cell r="AB1600">
            <v>10</v>
          </cell>
          <cell r="AC1600">
            <v>13.87</v>
          </cell>
          <cell r="AD1600">
            <v>2.9</v>
          </cell>
          <cell r="AE1600">
            <v>1.5</v>
          </cell>
          <cell r="AF1600">
            <v>0.5</v>
          </cell>
          <cell r="AG1600">
            <v>3.9</v>
          </cell>
          <cell r="AH1600">
            <v>1.4</v>
          </cell>
          <cell r="AI1600">
            <v>43.5</v>
          </cell>
          <cell r="AJ1600">
            <v>46.5</v>
          </cell>
        </row>
        <row r="1601">
          <cell r="B1601" t="str">
            <v>C1488PiprMATC</v>
          </cell>
          <cell r="C1601" t="str">
            <v>Norberg-King 1989</v>
          </cell>
          <cell r="D1601">
            <v>1989</v>
          </cell>
          <cell r="E1601" t="str">
            <v>Pimephales promelas</v>
          </cell>
          <cell r="F1601" t="str">
            <v xml:space="preserve">Pimephales </v>
          </cell>
          <cell r="G1601" t="str">
            <v>promelas</v>
          </cell>
          <cell r="H1601"/>
          <cell r="I1601" t="str">
            <v>fish</v>
          </cell>
          <cell r="J1601" t="str">
            <v>&lt;24-hr</v>
          </cell>
          <cell r="K1601" t="str">
            <v>survival</v>
          </cell>
          <cell r="L1601" t="str">
            <v>MATC</v>
          </cell>
          <cell r="M1601" t="str">
            <v>ZnSO4</v>
          </cell>
          <cell r="N1601" t="str">
            <v>Measured-at least twice weekly</v>
          </cell>
          <cell r="O1601" t="str">
            <v>renewal</v>
          </cell>
          <cell r="P1601" t="str">
            <v>Chronic</v>
          </cell>
          <cell r="Q1601" t="str">
            <v>7-d</v>
          </cell>
          <cell r="R1601" t="str">
            <v>Three times per day - brine shrimp nauplii</v>
          </cell>
          <cell r="S1601" t="str">
            <v>N-Lake Superior; sand and carbon filtered and UV sterilized</v>
          </cell>
          <cell r="T1601"/>
          <cell r="U1601">
            <v>25</v>
          </cell>
          <cell r="V1601">
            <v>7.5</v>
          </cell>
          <cell r="W1601" t="str">
            <v/>
          </cell>
          <cell r="X1601">
            <v>183</v>
          </cell>
          <cell r="Y1601">
            <v>180.43799999999999</v>
          </cell>
          <cell r="Z1601" t="str">
            <v/>
          </cell>
          <cell r="AA1601">
            <v>2.65</v>
          </cell>
          <cell r="AB1601">
            <v>10</v>
          </cell>
          <cell r="AC1601">
            <v>13.87</v>
          </cell>
          <cell r="AD1601">
            <v>2.9</v>
          </cell>
          <cell r="AE1601">
            <v>1.5</v>
          </cell>
          <cell r="AF1601">
            <v>0.5</v>
          </cell>
          <cell r="AG1601">
            <v>3.9</v>
          </cell>
          <cell r="AH1601">
            <v>1.4</v>
          </cell>
          <cell r="AI1601">
            <v>43.5</v>
          </cell>
          <cell r="AJ1601">
            <v>46.5</v>
          </cell>
        </row>
        <row r="1602">
          <cell r="B1602" t="str">
            <v>C1489PiprMATC</v>
          </cell>
          <cell r="C1602" t="str">
            <v>Norberg-King 1989</v>
          </cell>
          <cell r="D1602">
            <v>1989</v>
          </cell>
          <cell r="E1602" t="str">
            <v>Pimephales promelas</v>
          </cell>
          <cell r="F1602" t="str">
            <v xml:space="preserve">Pimephales </v>
          </cell>
          <cell r="G1602" t="str">
            <v>promelas</v>
          </cell>
          <cell r="H1602"/>
          <cell r="I1602" t="str">
            <v>fish</v>
          </cell>
          <cell r="J1602" t="str">
            <v>&lt;24-hr</v>
          </cell>
          <cell r="K1602" t="str">
            <v>survival</v>
          </cell>
          <cell r="L1602" t="str">
            <v>MATC</v>
          </cell>
          <cell r="M1602" t="str">
            <v>ZnSO4</v>
          </cell>
          <cell r="N1602" t="str">
            <v>Measured-at least twice weekly</v>
          </cell>
          <cell r="O1602" t="str">
            <v>renewal</v>
          </cell>
          <cell r="P1602" t="str">
            <v>Chronic</v>
          </cell>
          <cell r="Q1602" t="str">
            <v>7-d</v>
          </cell>
          <cell r="R1602" t="str">
            <v>Three times per day - brine shrimp nauplii</v>
          </cell>
          <cell r="S1602" t="str">
            <v>N-Lake Superior; sand and carbon filtered and UV sterilized</v>
          </cell>
          <cell r="T1602"/>
          <cell r="U1602">
            <v>25</v>
          </cell>
          <cell r="V1602">
            <v>7.5</v>
          </cell>
          <cell r="W1602" t="str">
            <v/>
          </cell>
          <cell r="X1602">
            <v>412</v>
          </cell>
          <cell r="Y1602">
            <v>406.23199999999997</v>
          </cell>
          <cell r="Z1602" t="str">
            <v/>
          </cell>
          <cell r="AA1602">
            <v>2.65</v>
          </cell>
          <cell r="AB1602">
            <v>10</v>
          </cell>
          <cell r="AC1602">
            <v>13.87</v>
          </cell>
          <cell r="AD1602">
            <v>2.9</v>
          </cell>
          <cell r="AE1602">
            <v>1.5</v>
          </cell>
          <cell r="AF1602">
            <v>0.5</v>
          </cell>
          <cell r="AG1602">
            <v>3.9</v>
          </cell>
          <cell r="AH1602">
            <v>1.4</v>
          </cell>
          <cell r="AI1602">
            <v>43.5</v>
          </cell>
          <cell r="AJ1602">
            <v>46.5</v>
          </cell>
        </row>
        <row r="1603">
          <cell r="B1603" t="str">
            <v>C1490PiprMATC</v>
          </cell>
          <cell r="C1603" t="str">
            <v>Norberg-King 1989</v>
          </cell>
          <cell r="D1603">
            <v>1989</v>
          </cell>
          <cell r="E1603" t="str">
            <v>Pimephales promelas</v>
          </cell>
          <cell r="F1603" t="str">
            <v xml:space="preserve">Pimephales </v>
          </cell>
          <cell r="G1603" t="str">
            <v>promelas</v>
          </cell>
          <cell r="H1603"/>
          <cell r="I1603" t="str">
            <v>fish</v>
          </cell>
          <cell r="J1603" t="str">
            <v>&lt;24-hr</v>
          </cell>
          <cell r="K1603" t="str">
            <v>survival</v>
          </cell>
          <cell r="L1603" t="str">
            <v>MATC</v>
          </cell>
          <cell r="M1603" t="str">
            <v>ZnSO4</v>
          </cell>
          <cell r="N1603" t="str">
            <v>Measured-at least twice weekly</v>
          </cell>
          <cell r="O1603" t="str">
            <v>renewal</v>
          </cell>
          <cell r="P1603" t="str">
            <v>Chronic</v>
          </cell>
          <cell r="Q1603" t="str">
            <v>7-d</v>
          </cell>
          <cell r="R1603" t="str">
            <v>Three times per day - brine shrimp nauplii</v>
          </cell>
          <cell r="S1603" t="str">
            <v>N-Lake Superior; sand and carbon filtered and UV sterilized</v>
          </cell>
          <cell r="T1603"/>
          <cell r="U1603">
            <v>25</v>
          </cell>
          <cell r="V1603">
            <v>7.5</v>
          </cell>
          <cell r="W1603" t="str">
            <v/>
          </cell>
          <cell r="X1603">
            <v>405</v>
          </cell>
          <cell r="Y1603">
            <v>399.33</v>
          </cell>
          <cell r="Z1603" t="str">
            <v/>
          </cell>
          <cell r="AA1603">
            <v>2.65</v>
          </cell>
          <cell r="AB1603">
            <v>10</v>
          </cell>
          <cell r="AC1603">
            <v>13.87</v>
          </cell>
          <cell r="AD1603">
            <v>2.9</v>
          </cell>
          <cell r="AE1603">
            <v>1.5</v>
          </cell>
          <cell r="AF1603">
            <v>0.5</v>
          </cell>
          <cell r="AG1603">
            <v>3.9</v>
          </cell>
          <cell r="AH1603">
            <v>1.4</v>
          </cell>
          <cell r="AI1603">
            <v>43.5</v>
          </cell>
          <cell r="AJ1603">
            <v>46.5</v>
          </cell>
        </row>
        <row r="1604">
          <cell r="B1604" t="str">
            <v>C1491PiprNOEC</v>
          </cell>
          <cell r="C1604" t="str">
            <v>Norberg-King 1989</v>
          </cell>
          <cell r="D1604">
            <v>1989</v>
          </cell>
          <cell r="E1604" t="str">
            <v>Pimephales promelas</v>
          </cell>
          <cell r="F1604" t="str">
            <v xml:space="preserve">Pimephales </v>
          </cell>
          <cell r="G1604" t="str">
            <v>promelas</v>
          </cell>
          <cell r="H1604"/>
          <cell r="I1604" t="str">
            <v>fish</v>
          </cell>
          <cell r="J1604" t="str">
            <v>&lt;24-hr</v>
          </cell>
          <cell r="K1604" t="str">
            <v>growth</v>
          </cell>
          <cell r="L1604" t="str">
            <v>NOEC</v>
          </cell>
          <cell r="M1604" t="str">
            <v>ZnSO4</v>
          </cell>
          <cell r="N1604" t="str">
            <v>Measured-at least three times</v>
          </cell>
          <cell r="O1604" t="str">
            <v>renewal</v>
          </cell>
          <cell r="P1604" t="str">
            <v>Chronic</v>
          </cell>
          <cell r="Q1604" t="str">
            <v>7-d</v>
          </cell>
          <cell r="R1604" t="str">
            <v>Three times per day - brine shrimp nauplii</v>
          </cell>
          <cell r="S1604" t="str">
            <v>N-Lake Superior; sand and carbon filtered and UV sterilized</v>
          </cell>
          <cell r="T1604"/>
          <cell r="U1604">
            <v>25</v>
          </cell>
          <cell r="V1604">
            <v>7.5</v>
          </cell>
          <cell r="W1604" t="str">
            <v/>
          </cell>
          <cell r="X1604">
            <v>117</v>
          </cell>
          <cell r="Y1604">
            <v>115.36199999999999</v>
          </cell>
          <cell r="Z1604" t="str">
            <v/>
          </cell>
          <cell r="AA1604">
            <v>2.65</v>
          </cell>
          <cell r="AB1604">
            <v>10</v>
          </cell>
          <cell r="AC1604">
            <v>13.87</v>
          </cell>
          <cell r="AD1604">
            <v>2.9</v>
          </cell>
          <cell r="AE1604">
            <v>1.5</v>
          </cell>
          <cell r="AF1604">
            <v>0.5</v>
          </cell>
          <cell r="AG1604">
            <v>3.9</v>
          </cell>
          <cell r="AH1604">
            <v>1.4</v>
          </cell>
          <cell r="AI1604">
            <v>43.5</v>
          </cell>
          <cell r="AJ1604">
            <v>46.5</v>
          </cell>
        </row>
        <row r="1605">
          <cell r="B1605" t="str">
            <v>C1492PiprLOEC</v>
          </cell>
          <cell r="C1605" t="str">
            <v>Norberg-King 1989</v>
          </cell>
          <cell r="D1605">
            <v>1989</v>
          </cell>
          <cell r="E1605" t="str">
            <v>Pimephales promelas</v>
          </cell>
          <cell r="F1605" t="str">
            <v xml:space="preserve">Pimephales </v>
          </cell>
          <cell r="G1605" t="str">
            <v>promelas</v>
          </cell>
          <cell r="H1605"/>
          <cell r="I1605" t="str">
            <v>fish</v>
          </cell>
          <cell r="J1605" t="str">
            <v>&lt;24-hr</v>
          </cell>
          <cell r="K1605" t="str">
            <v>growth</v>
          </cell>
          <cell r="L1605" t="str">
            <v>LOEC</v>
          </cell>
          <cell r="M1605" t="str">
            <v>ZnSO4</v>
          </cell>
          <cell r="N1605" t="str">
            <v>Measured-at least three times</v>
          </cell>
          <cell r="O1605" t="str">
            <v>renewal</v>
          </cell>
          <cell r="P1605" t="str">
            <v>Chronic</v>
          </cell>
          <cell r="Q1605" t="str">
            <v>5-d</v>
          </cell>
          <cell r="R1605" t="str">
            <v>Three times per day - brine shrimp nauplii</v>
          </cell>
          <cell r="S1605" t="str">
            <v>N-Lake Superior; sand and carbon filtered and UV sterilized</v>
          </cell>
          <cell r="T1605"/>
          <cell r="U1605">
            <v>25</v>
          </cell>
          <cell r="V1605">
            <v>7.5</v>
          </cell>
          <cell r="W1605" t="str">
            <v/>
          </cell>
          <cell r="X1605">
            <v>271</v>
          </cell>
          <cell r="Y1605">
            <v>267.20600000000002</v>
          </cell>
          <cell r="Z1605" t="str">
            <v/>
          </cell>
          <cell r="AA1605">
            <v>2.65</v>
          </cell>
          <cell r="AB1605">
            <v>10</v>
          </cell>
          <cell r="AC1605">
            <v>13.87</v>
          </cell>
          <cell r="AD1605">
            <v>2.9</v>
          </cell>
          <cell r="AE1605">
            <v>1.5</v>
          </cell>
          <cell r="AF1605">
            <v>0.5</v>
          </cell>
          <cell r="AG1605">
            <v>3.9</v>
          </cell>
          <cell r="AH1605">
            <v>1.4</v>
          </cell>
          <cell r="AI1605">
            <v>43.5</v>
          </cell>
          <cell r="AJ1605">
            <v>46.5</v>
          </cell>
        </row>
        <row r="1606">
          <cell r="B1606" t="str">
            <v>C1493PiprLOEC</v>
          </cell>
          <cell r="C1606" t="str">
            <v>Norberg-King 1989</v>
          </cell>
          <cell r="D1606">
            <v>1989</v>
          </cell>
          <cell r="E1606" t="str">
            <v>Pimephales promelas</v>
          </cell>
          <cell r="F1606" t="str">
            <v xml:space="preserve">Pimephales </v>
          </cell>
          <cell r="G1606" t="str">
            <v>promelas</v>
          </cell>
          <cell r="H1606"/>
          <cell r="I1606" t="str">
            <v>fish</v>
          </cell>
          <cell r="J1606" t="str">
            <v>&lt;24-hr</v>
          </cell>
          <cell r="K1606" t="str">
            <v>growth</v>
          </cell>
          <cell r="L1606" t="str">
            <v>LOEC</v>
          </cell>
          <cell r="M1606" t="str">
            <v>ZnSO4</v>
          </cell>
          <cell r="N1606" t="str">
            <v>Measured-at least three times</v>
          </cell>
          <cell r="O1606" t="str">
            <v>renewal</v>
          </cell>
          <cell r="P1606" t="str">
            <v>Chronic</v>
          </cell>
          <cell r="Q1606" t="str">
            <v>7-d</v>
          </cell>
          <cell r="R1606" t="str">
            <v>Three times per day - brine shrimp nauplii</v>
          </cell>
          <cell r="S1606" t="str">
            <v>N-Lake Superior; sand and carbon filtered and UV sterilized</v>
          </cell>
          <cell r="T1606"/>
          <cell r="U1606">
            <v>25</v>
          </cell>
          <cell r="V1606">
            <v>7.5</v>
          </cell>
          <cell r="W1606" t="str">
            <v/>
          </cell>
          <cell r="X1606">
            <v>271</v>
          </cell>
          <cell r="Y1606">
            <v>267.20600000000002</v>
          </cell>
          <cell r="Z1606" t="str">
            <v/>
          </cell>
          <cell r="AA1606">
            <v>2.65</v>
          </cell>
          <cell r="AB1606">
            <v>10</v>
          </cell>
          <cell r="AC1606">
            <v>13.87</v>
          </cell>
          <cell r="AD1606">
            <v>2.9</v>
          </cell>
          <cell r="AE1606">
            <v>1.5</v>
          </cell>
          <cell r="AF1606">
            <v>0.5</v>
          </cell>
          <cell r="AG1606">
            <v>3.9</v>
          </cell>
          <cell r="AH1606">
            <v>1.4</v>
          </cell>
          <cell r="AI1606">
            <v>43.5</v>
          </cell>
          <cell r="AJ1606">
            <v>46.5</v>
          </cell>
        </row>
        <row r="1607">
          <cell r="B1607" t="str">
            <v>C1494PiprLOEC</v>
          </cell>
          <cell r="C1607" t="str">
            <v>Norberg-King 1989</v>
          </cell>
          <cell r="D1607">
            <v>1989</v>
          </cell>
          <cell r="E1607" t="str">
            <v>Pimephales promelas</v>
          </cell>
          <cell r="F1607" t="str">
            <v xml:space="preserve">Pimephales </v>
          </cell>
          <cell r="G1607" t="str">
            <v>promelas</v>
          </cell>
          <cell r="H1607"/>
          <cell r="I1607" t="str">
            <v>fish</v>
          </cell>
          <cell r="J1607" t="str">
            <v>&lt;24-hr</v>
          </cell>
          <cell r="K1607" t="str">
            <v>growth</v>
          </cell>
          <cell r="L1607" t="str">
            <v>LOEC</v>
          </cell>
          <cell r="M1607" t="str">
            <v>ZnSO4</v>
          </cell>
          <cell r="N1607" t="str">
            <v>Measured-at least three times</v>
          </cell>
          <cell r="O1607" t="str">
            <v>renewal</v>
          </cell>
          <cell r="P1607" t="str">
            <v>Chronic</v>
          </cell>
          <cell r="Q1607" t="str">
            <v>7-d</v>
          </cell>
          <cell r="R1607" t="str">
            <v>Three times per day - brine shrimp nauplii</v>
          </cell>
          <cell r="S1607" t="str">
            <v>N-Lake Superior; sand and carbon filtered and UV sterilized</v>
          </cell>
          <cell r="T1607"/>
          <cell r="U1607">
            <v>25</v>
          </cell>
          <cell r="V1607">
            <v>7.5</v>
          </cell>
          <cell r="W1607" t="str">
            <v/>
          </cell>
          <cell r="X1607">
            <v>285</v>
          </cell>
          <cell r="Y1607">
            <v>281.01</v>
          </cell>
          <cell r="Z1607" t="str">
            <v/>
          </cell>
          <cell r="AA1607">
            <v>2.65</v>
          </cell>
          <cell r="AB1607">
            <v>10</v>
          </cell>
          <cell r="AC1607">
            <v>13.87</v>
          </cell>
          <cell r="AD1607">
            <v>2.9</v>
          </cell>
          <cell r="AE1607">
            <v>1.5</v>
          </cell>
          <cell r="AF1607">
            <v>0.5</v>
          </cell>
          <cell r="AG1607">
            <v>3.9</v>
          </cell>
          <cell r="AH1607">
            <v>1.4</v>
          </cell>
          <cell r="AI1607">
            <v>43.5</v>
          </cell>
          <cell r="AJ1607">
            <v>46.5</v>
          </cell>
        </row>
        <row r="1608">
          <cell r="B1608" t="str">
            <v>C1495PiprMATC</v>
          </cell>
          <cell r="C1608" t="str">
            <v>Norberg-King 1989</v>
          </cell>
          <cell r="D1608">
            <v>1989</v>
          </cell>
          <cell r="E1608" t="str">
            <v>Pimephales promelas</v>
          </cell>
          <cell r="F1608" t="str">
            <v xml:space="preserve">Pimephales </v>
          </cell>
          <cell r="G1608" t="str">
            <v>promelas</v>
          </cell>
          <cell r="H1608"/>
          <cell r="I1608" t="str">
            <v>fish</v>
          </cell>
          <cell r="J1608" t="str">
            <v>&lt;24-hr</v>
          </cell>
          <cell r="K1608" t="str">
            <v>growth</v>
          </cell>
          <cell r="L1608" t="str">
            <v>MATC</v>
          </cell>
          <cell r="M1608" t="str">
            <v>ZnSO4</v>
          </cell>
          <cell r="N1608" t="str">
            <v>Measured-at least twice weekly</v>
          </cell>
          <cell r="O1608" t="str">
            <v>renewal</v>
          </cell>
          <cell r="P1608" t="str">
            <v>Chronic</v>
          </cell>
          <cell r="Q1608" t="str">
            <v>5-d</v>
          </cell>
          <cell r="R1608" t="str">
            <v>Three times per day - brine shrimp nauplii</v>
          </cell>
          <cell r="S1608" t="str">
            <v>N-Lake Superior; sand and carbon filtered and UV sterilized</v>
          </cell>
          <cell r="T1608"/>
          <cell r="U1608">
            <v>25</v>
          </cell>
          <cell r="V1608">
            <v>7.5</v>
          </cell>
          <cell r="W1608" t="str">
            <v/>
          </cell>
          <cell r="X1608">
            <v>186</v>
          </cell>
          <cell r="Y1608">
            <v>183.39599999999999</v>
          </cell>
          <cell r="Z1608" t="str">
            <v/>
          </cell>
          <cell r="AA1608">
            <v>2.65</v>
          </cell>
          <cell r="AB1608">
            <v>10</v>
          </cell>
          <cell r="AC1608">
            <v>13.87</v>
          </cell>
          <cell r="AD1608">
            <v>2.9</v>
          </cell>
          <cell r="AE1608">
            <v>1.5</v>
          </cell>
          <cell r="AF1608">
            <v>0.5</v>
          </cell>
          <cell r="AG1608">
            <v>3.9</v>
          </cell>
          <cell r="AH1608">
            <v>1.4</v>
          </cell>
          <cell r="AI1608">
            <v>43.5</v>
          </cell>
          <cell r="AJ1608">
            <v>46.5</v>
          </cell>
        </row>
        <row r="1609">
          <cell r="B1609" t="str">
            <v>C1496PiprMATC</v>
          </cell>
          <cell r="C1609" t="str">
            <v>Norberg-King 1989</v>
          </cell>
          <cell r="D1609">
            <v>1989</v>
          </cell>
          <cell r="E1609" t="str">
            <v>Pimephales promelas</v>
          </cell>
          <cell r="F1609" t="str">
            <v xml:space="preserve">Pimephales </v>
          </cell>
          <cell r="G1609" t="str">
            <v>promelas</v>
          </cell>
          <cell r="H1609"/>
          <cell r="I1609" t="str">
            <v>fish</v>
          </cell>
          <cell r="J1609" t="str">
            <v>&lt;24-hr</v>
          </cell>
          <cell r="K1609" t="str">
            <v>growth</v>
          </cell>
          <cell r="L1609" t="str">
            <v>MATC</v>
          </cell>
          <cell r="M1609" t="str">
            <v>ZnSO4</v>
          </cell>
          <cell r="N1609" t="str">
            <v>Measured-at least three times</v>
          </cell>
          <cell r="O1609" t="str">
            <v>renewal</v>
          </cell>
          <cell r="P1609" t="str">
            <v>Chronic</v>
          </cell>
          <cell r="Q1609" t="str">
            <v>7-d</v>
          </cell>
          <cell r="R1609" t="str">
            <v>Three times per day - brine shrimp nauplii</v>
          </cell>
          <cell r="S1609" t="str">
            <v>N-Lake Superior; sand and carbon filtered and UV sterilized</v>
          </cell>
          <cell r="T1609"/>
          <cell r="U1609">
            <v>25</v>
          </cell>
          <cell r="V1609">
            <v>7.5</v>
          </cell>
          <cell r="W1609" t="str">
            <v/>
          </cell>
          <cell r="X1609">
            <v>186</v>
          </cell>
          <cell r="Y1609">
            <v>183.39599999999999</v>
          </cell>
          <cell r="Z1609" t="str">
            <v/>
          </cell>
          <cell r="AA1609">
            <v>2.65</v>
          </cell>
          <cell r="AB1609">
            <v>10</v>
          </cell>
          <cell r="AC1609">
            <v>13.87</v>
          </cell>
          <cell r="AD1609">
            <v>2.9</v>
          </cell>
          <cell r="AE1609">
            <v>1.5</v>
          </cell>
          <cell r="AF1609">
            <v>0.5</v>
          </cell>
          <cell r="AG1609">
            <v>3.9</v>
          </cell>
          <cell r="AH1609">
            <v>1.4</v>
          </cell>
          <cell r="AI1609">
            <v>43.5</v>
          </cell>
          <cell r="AJ1609">
            <v>46.5</v>
          </cell>
        </row>
        <row r="1610">
          <cell r="B1610" t="str">
            <v>C1497PiprMATC</v>
          </cell>
          <cell r="C1610" t="str">
            <v>Norberg-King 1989</v>
          </cell>
          <cell r="D1610">
            <v>1989</v>
          </cell>
          <cell r="E1610" t="str">
            <v>Pimephales promelas</v>
          </cell>
          <cell r="F1610" t="str">
            <v xml:space="preserve">Pimephales </v>
          </cell>
          <cell r="G1610" t="str">
            <v>promelas</v>
          </cell>
          <cell r="H1610"/>
          <cell r="I1610" t="str">
            <v>fish</v>
          </cell>
          <cell r="J1610" t="str">
            <v>&lt;24-hr</v>
          </cell>
          <cell r="K1610" t="str">
            <v>growth</v>
          </cell>
          <cell r="L1610" t="str">
            <v>MATC</v>
          </cell>
          <cell r="M1610" t="str">
            <v>ZnSO4</v>
          </cell>
          <cell r="N1610" t="str">
            <v>Measured-at least three times</v>
          </cell>
          <cell r="O1610" t="str">
            <v>renewal</v>
          </cell>
          <cell r="P1610" t="str">
            <v>Chronic</v>
          </cell>
          <cell r="Q1610" t="str">
            <v>7-d</v>
          </cell>
          <cell r="R1610" t="str">
            <v>Three times per day - brine shrimp nauplii</v>
          </cell>
          <cell r="S1610" t="str">
            <v>N-Lake Superior; sand and carbon filtered and UV sterilized</v>
          </cell>
          <cell r="T1610"/>
          <cell r="U1610">
            <v>25</v>
          </cell>
          <cell r="V1610">
            <v>7.5</v>
          </cell>
          <cell r="W1610" t="str">
            <v/>
          </cell>
          <cell r="X1610">
            <v>183</v>
          </cell>
          <cell r="Y1610">
            <v>180.43799999999999</v>
          </cell>
          <cell r="Z1610" t="str">
            <v/>
          </cell>
          <cell r="AA1610">
            <v>2.65</v>
          </cell>
          <cell r="AB1610">
            <v>10</v>
          </cell>
          <cell r="AC1610">
            <v>13.87</v>
          </cell>
          <cell r="AD1610">
            <v>2.9</v>
          </cell>
          <cell r="AE1610">
            <v>1.5</v>
          </cell>
          <cell r="AF1610">
            <v>0.5</v>
          </cell>
          <cell r="AG1610">
            <v>3.9</v>
          </cell>
          <cell r="AH1610">
            <v>1.4</v>
          </cell>
          <cell r="AI1610">
            <v>43.5</v>
          </cell>
          <cell r="AJ1610">
            <v>46.5</v>
          </cell>
        </row>
        <row r="1611">
          <cell r="B1611" t="str">
            <v>C1498PiprMATC</v>
          </cell>
          <cell r="C1611" t="str">
            <v>Norberg-King 1989</v>
          </cell>
          <cell r="D1611">
            <v>1989</v>
          </cell>
          <cell r="E1611" t="str">
            <v>Pimephales promelas</v>
          </cell>
          <cell r="F1611" t="str">
            <v xml:space="preserve">Pimephales </v>
          </cell>
          <cell r="G1611" t="str">
            <v>promelas</v>
          </cell>
          <cell r="H1611"/>
          <cell r="I1611" t="str">
            <v>fish</v>
          </cell>
          <cell r="J1611" t="str">
            <v>&lt;24-hr</v>
          </cell>
          <cell r="K1611" t="str">
            <v>growth</v>
          </cell>
          <cell r="L1611" t="str">
            <v>MATC</v>
          </cell>
          <cell r="M1611" t="str">
            <v>ZnSO4</v>
          </cell>
          <cell r="N1611" t="str">
            <v>Measured-at least three times</v>
          </cell>
          <cell r="O1611" t="str">
            <v>flow through</v>
          </cell>
          <cell r="P1611" t="str">
            <v>Chronic</v>
          </cell>
          <cell r="Q1611" t="str">
            <v>7-d</v>
          </cell>
          <cell r="R1611" t="str">
            <v>Three times per day - brine shrimp nauplii</v>
          </cell>
          <cell r="S1611" t="str">
            <v>N-Lake Superior; sand and carbon filtered and UV sterilized</v>
          </cell>
          <cell r="T1611"/>
          <cell r="U1611">
            <v>25</v>
          </cell>
          <cell r="V1611">
            <v>7.5</v>
          </cell>
          <cell r="W1611" t="str">
            <v/>
          </cell>
          <cell r="X1611">
            <v>187</v>
          </cell>
          <cell r="Y1611">
            <v>184.38200000000001</v>
          </cell>
          <cell r="Z1611" t="str">
            <v/>
          </cell>
          <cell r="AA1611">
            <v>2.65</v>
          </cell>
          <cell r="AB1611">
            <v>10</v>
          </cell>
          <cell r="AC1611">
            <v>13.87</v>
          </cell>
          <cell r="AD1611">
            <v>2.9</v>
          </cell>
          <cell r="AE1611">
            <v>1.5</v>
          </cell>
          <cell r="AF1611">
            <v>0.5</v>
          </cell>
          <cell r="AG1611">
            <v>3.9</v>
          </cell>
          <cell r="AH1611">
            <v>1.4</v>
          </cell>
          <cell r="AI1611">
            <v>43.5</v>
          </cell>
          <cell r="AJ1611">
            <v>46.5</v>
          </cell>
        </row>
        <row r="1612">
          <cell r="B1612" t="str">
            <v>C1499PiprMATC</v>
          </cell>
          <cell r="C1612" t="str">
            <v>Norberg-King 1989</v>
          </cell>
          <cell r="D1612">
            <v>1989</v>
          </cell>
          <cell r="E1612" t="str">
            <v>Pimephales promelas</v>
          </cell>
          <cell r="F1612" t="str">
            <v xml:space="preserve">Pimephales </v>
          </cell>
          <cell r="G1612" t="str">
            <v>promelas</v>
          </cell>
          <cell r="H1612"/>
          <cell r="I1612" t="str">
            <v>fish</v>
          </cell>
          <cell r="J1612" t="str">
            <v>&lt;24-hr</v>
          </cell>
          <cell r="K1612" t="str">
            <v>growth</v>
          </cell>
          <cell r="L1612" t="str">
            <v>MATC</v>
          </cell>
          <cell r="M1612" t="str">
            <v>ZnSO4</v>
          </cell>
          <cell r="N1612" t="str">
            <v>Measured-at least three times</v>
          </cell>
          <cell r="O1612" t="str">
            <v>flow through</v>
          </cell>
          <cell r="P1612" t="str">
            <v>Chronic</v>
          </cell>
          <cell r="Q1612" t="str">
            <v>7-d</v>
          </cell>
          <cell r="R1612" t="str">
            <v>Three times per day - brine shrimp nauplii</v>
          </cell>
          <cell r="S1612" t="str">
            <v>N-Lake Superior; sand and carbon filtered and UV sterilized</v>
          </cell>
          <cell r="T1612"/>
          <cell r="U1612">
            <v>25</v>
          </cell>
          <cell r="V1612">
            <v>7.5</v>
          </cell>
          <cell r="W1612" t="str">
            <v/>
          </cell>
          <cell r="X1612">
            <v>412</v>
          </cell>
          <cell r="Y1612">
            <v>406.23199999999997</v>
          </cell>
          <cell r="Z1612" t="str">
            <v/>
          </cell>
          <cell r="AA1612">
            <v>2.65</v>
          </cell>
          <cell r="AB1612">
            <v>10</v>
          </cell>
          <cell r="AC1612">
            <v>13.87</v>
          </cell>
          <cell r="AD1612">
            <v>2.9</v>
          </cell>
          <cell r="AE1612">
            <v>1.5</v>
          </cell>
          <cell r="AF1612">
            <v>0.5</v>
          </cell>
          <cell r="AG1612">
            <v>3.9</v>
          </cell>
          <cell r="AH1612">
            <v>1.4</v>
          </cell>
          <cell r="AI1612">
            <v>43.5</v>
          </cell>
          <cell r="AJ1612">
            <v>46.5</v>
          </cell>
        </row>
        <row r="1613">
          <cell r="B1613" t="str">
            <v>C1500PiprMATC</v>
          </cell>
          <cell r="C1613" t="str">
            <v>Norberg-King 1989</v>
          </cell>
          <cell r="D1613">
            <v>1989</v>
          </cell>
          <cell r="E1613" t="str">
            <v>Pimephales promelas</v>
          </cell>
          <cell r="F1613" t="str">
            <v xml:space="preserve">Pimephales </v>
          </cell>
          <cell r="G1613" t="str">
            <v>promelas</v>
          </cell>
          <cell r="H1613"/>
          <cell r="I1613" t="str">
            <v>fish</v>
          </cell>
          <cell r="J1613" t="str">
            <v>&lt;24-hr</v>
          </cell>
          <cell r="K1613" t="str">
            <v>growth</v>
          </cell>
          <cell r="L1613" t="str">
            <v>MATC</v>
          </cell>
          <cell r="M1613" t="str">
            <v>ZnSO4</v>
          </cell>
          <cell r="N1613" t="str">
            <v>Measured-at least three times</v>
          </cell>
          <cell r="O1613" t="str">
            <v>flow through</v>
          </cell>
          <cell r="P1613" t="str">
            <v>Chronic</v>
          </cell>
          <cell r="Q1613" t="str">
            <v>7-d</v>
          </cell>
          <cell r="R1613" t="str">
            <v>Three times per day - brine shrimp nauplii</v>
          </cell>
          <cell r="S1613" t="str">
            <v>N-Lake Superior; sand and carbon filtered and UV sterilized</v>
          </cell>
          <cell r="T1613"/>
          <cell r="U1613">
            <v>25</v>
          </cell>
          <cell r="V1613">
            <v>7.5</v>
          </cell>
          <cell r="W1613" t="str">
            <v/>
          </cell>
          <cell r="X1613">
            <v>405</v>
          </cell>
          <cell r="Y1613">
            <v>399.33</v>
          </cell>
          <cell r="Z1613" t="str">
            <v/>
          </cell>
          <cell r="AA1613">
            <v>2.65</v>
          </cell>
          <cell r="AB1613">
            <v>10</v>
          </cell>
          <cell r="AC1613">
            <v>13.87</v>
          </cell>
          <cell r="AD1613">
            <v>2.9</v>
          </cell>
          <cell r="AE1613">
            <v>1.5</v>
          </cell>
          <cell r="AF1613">
            <v>0.5</v>
          </cell>
          <cell r="AG1613">
            <v>3.9</v>
          </cell>
          <cell r="AH1613">
            <v>1.4</v>
          </cell>
          <cell r="AI1613">
            <v>43.5</v>
          </cell>
          <cell r="AJ1613">
            <v>46.5</v>
          </cell>
        </row>
        <row r="1614">
          <cell r="B1614" t="str">
            <v>C1501PiprLC50</v>
          </cell>
          <cell r="C1614" t="str">
            <v>Norberg-King 1989</v>
          </cell>
          <cell r="D1614">
            <v>1989</v>
          </cell>
          <cell r="E1614" t="str">
            <v>Pimephales promelas</v>
          </cell>
          <cell r="F1614" t="str">
            <v xml:space="preserve">Pimephales </v>
          </cell>
          <cell r="G1614" t="str">
            <v>promelas</v>
          </cell>
          <cell r="H1614"/>
          <cell r="I1614" t="str">
            <v>fish</v>
          </cell>
          <cell r="J1614" t="str">
            <v>&lt;24-hr</v>
          </cell>
          <cell r="K1614" t="str">
            <v>survival</v>
          </cell>
          <cell r="L1614" t="str">
            <v>LC50</v>
          </cell>
          <cell r="M1614" t="str">
            <v>ZnSO4</v>
          </cell>
          <cell r="N1614" t="str">
            <v>Measured-at least three times</v>
          </cell>
          <cell r="O1614" t="str">
            <v>flow through</v>
          </cell>
          <cell r="P1614" t="str">
            <v>Chronic</v>
          </cell>
          <cell r="Q1614" t="str">
            <v>5-d</v>
          </cell>
          <cell r="R1614" t="str">
            <v>Three times per day - brine shrimp nauplii</v>
          </cell>
          <cell r="S1614" t="str">
            <v>N-Lake Superior; sand and carbon filtered and UV sterilized</v>
          </cell>
          <cell r="T1614"/>
          <cell r="U1614">
            <v>25</v>
          </cell>
          <cell r="V1614">
            <v>7.5</v>
          </cell>
          <cell r="W1614" t="str">
            <v/>
          </cell>
          <cell r="X1614">
            <v>282</v>
          </cell>
          <cell r="Y1614">
            <v>278.05200000000002</v>
          </cell>
          <cell r="Z1614" t="str">
            <v/>
          </cell>
          <cell r="AA1614">
            <v>2.65</v>
          </cell>
          <cell r="AB1614">
            <v>10</v>
          </cell>
          <cell r="AC1614">
            <v>13.87</v>
          </cell>
          <cell r="AD1614">
            <v>2.9</v>
          </cell>
          <cell r="AE1614">
            <v>1.5</v>
          </cell>
          <cell r="AF1614">
            <v>0.5</v>
          </cell>
          <cell r="AG1614">
            <v>3.9</v>
          </cell>
          <cell r="AH1614">
            <v>1.4</v>
          </cell>
          <cell r="AI1614">
            <v>43.5</v>
          </cell>
          <cell r="AJ1614">
            <v>46.5</v>
          </cell>
        </row>
        <row r="1615">
          <cell r="B1615" t="str">
            <v>C1502PiprLC50</v>
          </cell>
          <cell r="C1615" t="str">
            <v>Norberg-King 1989</v>
          </cell>
          <cell r="D1615">
            <v>1989</v>
          </cell>
          <cell r="E1615" t="str">
            <v>Pimephales promelas</v>
          </cell>
          <cell r="F1615" t="str">
            <v xml:space="preserve">Pimephales </v>
          </cell>
          <cell r="G1615" t="str">
            <v>promelas</v>
          </cell>
          <cell r="H1615"/>
          <cell r="I1615" t="str">
            <v>fish</v>
          </cell>
          <cell r="J1615" t="str">
            <v>&lt;24-hr</v>
          </cell>
          <cell r="K1615" t="str">
            <v>survival</v>
          </cell>
          <cell r="L1615" t="str">
            <v>LC50</v>
          </cell>
          <cell r="M1615" t="str">
            <v>ZnSO4</v>
          </cell>
          <cell r="N1615" t="str">
            <v>Measured-at least three times</v>
          </cell>
          <cell r="O1615" t="str">
            <v>flow through</v>
          </cell>
          <cell r="P1615" t="str">
            <v>Chronic</v>
          </cell>
          <cell r="Q1615" t="str">
            <v>7-d</v>
          </cell>
          <cell r="R1615" t="str">
            <v>Three times per day - brine shrimp nauplii</v>
          </cell>
          <cell r="S1615" t="str">
            <v>N-Lake Superior; sand and carbon filtered and UV sterilized</v>
          </cell>
          <cell r="T1615"/>
          <cell r="U1615">
            <v>25</v>
          </cell>
          <cell r="V1615">
            <v>7.5</v>
          </cell>
          <cell r="W1615" t="str">
            <v/>
          </cell>
          <cell r="X1615">
            <v>289</v>
          </cell>
          <cell r="Y1615">
            <v>284.95400000000001</v>
          </cell>
          <cell r="Z1615" t="str">
            <v/>
          </cell>
          <cell r="AA1615">
            <v>2.65</v>
          </cell>
          <cell r="AB1615">
            <v>10</v>
          </cell>
          <cell r="AC1615">
            <v>13.87</v>
          </cell>
          <cell r="AD1615">
            <v>2.9</v>
          </cell>
          <cell r="AE1615">
            <v>1.5</v>
          </cell>
          <cell r="AF1615">
            <v>0.5</v>
          </cell>
          <cell r="AG1615">
            <v>3.9</v>
          </cell>
          <cell r="AH1615">
            <v>1.4</v>
          </cell>
          <cell r="AI1615">
            <v>43.5</v>
          </cell>
          <cell r="AJ1615">
            <v>46.5</v>
          </cell>
        </row>
        <row r="1616">
          <cell r="B1616" t="str">
            <v>C1503PiprLC50</v>
          </cell>
          <cell r="C1616" t="str">
            <v>Norberg-King 1989</v>
          </cell>
          <cell r="D1616">
            <v>1989</v>
          </cell>
          <cell r="E1616" t="str">
            <v>Pimephales promelas</v>
          </cell>
          <cell r="F1616" t="str">
            <v xml:space="preserve">Pimephales </v>
          </cell>
          <cell r="G1616" t="str">
            <v>promelas</v>
          </cell>
          <cell r="H1616"/>
          <cell r="I1616" t="str">
            <v>fish</v>
          </cell>
          <cell r="J1616" t="str">
            <v>&lt;24-hr</v>
          </cell>
          <cell r="K1616" t="str">
            <v>survival</v>
          </cell>
          <cell r="L1616" t="str">
            <v>LC50</v>
          </cell>
          <cell r="M1616" t="str">
            <v>ZnSO4</v>
          </cell>
          <cell r="N1616" t="str">
            <v>Measured-at least three times</v>
          </cell>
          <cell r="O1616" t="str">
            <v>flow through</v>
          </cell>
          <cell r="P1616" t="str">
            <v>Chronic</v>
          </cell>
          <cell r="Q1616" t="str">
            <v>5-d</v>
          </cell>
          <cell r="R1616" t="str">
            <v>Three times per day - brine shrimp nauplii</v>
          </cell>
          <cell r="S1616" t="str">
            <v>N-Lake Superior; sand and carbon filtered and UV sterilized</v>
          </cell>
          <cell r="T1616"/>
          <cell r="U1616">
            <v>25</v>
          </cell>
          <cell r="V1616">
            <v>7.5</v>
          </cell>
          <cell r="W1616" t="str">
            <v/>
          </cell>
          <cell r="X1616">
            <v>313</v>
          </cell>
          <cell r="Y1616">
            <v>308.61799999999999</v>
          </cell>
          <cell r="Z1616" t="str">
            <v/>
          </cell>
          <cell r="AA1616">
            <v>2.65</v>
          </cell>
          <cell r="AB1616">
            <v>10</v>
          </cell>
          <cell r="AC1616">
            <v>13.87</v>
          </cell>
          <cell r="AD1616">
            <v>2.9</v>
          </cell>
          <cell r="AE1616">
            <v>1.5</v>
          </cell>
          <cell r="AF1616">
            <v>0.5</v>
          </cell>
          <cell r="AG1616">
            <v>3.9</v>
          </cell>
          <cell r="AH1616">
            <v>1.4</v>
          </cell>
          <cell r="AI1616">
            <v>43.5</v>
          </cell>
          <cell r="AJ1616">
            <v>46.5</v>
          </cell>
        </row>
        <row r="1617">
          <cell r="B1617" t="str">
            <v>C1504PiprLC50</v>
          </cell>
          <cell r="C1617" t="str">
            <v>Norberg-King 1989</v>
          </cell>
          <cell r="D1617">
            <v>1989</v>
          </cell>
          <cell r="E1617" t="str">
            <v>Pimephales promelas</v>
          </cell>
          <cell r="F1617" t="str">
            <v xml:space="preserve">Pimephales </v>
          </cell>
          <cell r="G1617" t="str">
            <v>promelas</v>
          </cell>
          <cell r="H1617"/>
          <cell r="I1617" t="str">
            <v>fish</v>
          </cell>
          <cell r="J1617" t="str">
            <v>&lt;24-hr</v>
          </cell>
          <cell r="K1617" t="str">
            <v>survival</v>
          </cell>
          <cell r="L1617" t="str">
            <v>LC50</v>
          </cell>
          <cell r="M1617" t="str">
            <v>ZnSO4</v>
          </cell>
          <cell r="N1617" t="str">
            <v>Measured-at least three times</v>
          </cell>
          <cell r="O1617" t="str">
            <v>flow through</v>
          </cell>
          <cell r="P1617" t="str">
            <v>Chronic</v>
          </cell>
          <cell r="Q1617" t="str">
            <v>7-d</v>
          </cell>
          <cell r="R1617" t="str">
            <v>Three times per day - brine shrimp nauplii</v>
          </cell>
          <cell r="S1617" t="str">
            <v>N-Lake Superior; sand and carbon filtered and UV sterilized</v>
          </cell>
          <cell r="T1617"/>
          <cell r="U1617">
            <v>25</v>
          </cell>
          <cell r="V1617">
            <v>7.5</v>
          </cell>
          <cell r="W1617" t="str">
            <v/>
          </cell>
          <cell r="X1617">
            <v>243</v>
          </cell>
          <cell r="Y1617">
            <v>239.59799999999998</v>
          </cell>
          <cell r="Z1617" t="str">
            <v/>
          </cell>
          <cell r="AA1617">
            <v>2.65</v>
          </cell>
          <cell r="AB1617">
            <v>10</v>
          </cell>
          <cell r="AC1617">
            <v>13.87</v>
          </cell>
          <cell r="AD1617">
            <v>2.9</v>
          </cell>
          <cell r="AE1617">
            <v>1.5</v>
          </cell>
          <cell r="AF1617">
            <v>0.5</v>
          </cell>
          <cell r="AG1617">
            <v>3.9</v>
          </cell>
          <cell r="AH1617">
            <v>1.4</v>
          </cell>
          <cell r="AI1617">
            <v>43.5</v>
          </cell>
          <cell r="AJ1617">
            <v>46.5</v>
          </cell>
        </row>
        <row r="1618">
          <cell r="B1618" t="str">
            <v>C1505PiprLC50</v>
          </cell>
          <cell r="C1618" t="str">
            <v>Norberg-King 1989</v>
          </cell>
          <cell r="D1618">
            <v>1989</v>
          </cell>
          <cell r="E1618" t="str">
            <v>Pimephales promelas</v>
          </cell>
          <cell r="F1618" t="str">
            <v xml:space="preserve">Pimephales </v>
          </cell>
          <cell r="G1618" t="str">
            <v>promelas</v>
          </cell>
          <cell r="H1618"/>
          <cell r="I1618" t="str">
            <v>fish</v>
          </cell>
          <cell r="J1618" t="str">
            <v>&lt;24-hr</v>
          </cell>
          <cell r="K1618" t="str">
            <v>survival</v>
          </cell>
          <cell r="L1618" t="str">
            <v>LC50</v>
          </cell>
          <cell r="M1618" t="str">
            <v>ZnSO4</v>
          </cell>
          <cell r="N1618" t="str">
            <v>Measured-at least three times</v>
          </cell>
          <cell r="O1618" t="str">
            <v>flow through</v>
          </cell>
          <cell r="P1618" t="str">
            <v>Chronic</v>
          </cell>
          <cell r="Q1618" t="str">
            <v>96-hr</v>
          </cell>
          <cell r="R1618" t="str">
            <v>Three times per day - brine shrimp nauplii</v>
          </cell>
          <cell r="S1618" t="str">
            <v>N-Lake Superior; sand and carbon filtered and UV sterilized</v>
          </cell>
          <cell r="T1618"/>
          <cell r="U1618">
            <v>25</v>
          </cell>
          <cell r="V1618">
            <v>7.5</v>
          </cell>
          <cell r="W1618" t="str">
            <v/>
          </cell>
          <cell r="X1618">
            <v>282</v>
          </cell>
          <cell r="Y1618">
            <v>278.05200000000002</v>
          </cell>
          <cell r="Z1618" t="str">
            <v/>
          </cell>
          <cell r="AA1618">
            <v>2.65</v>
          </cell>
          <cell r="AB1618">
            <v>10</v>
          </cell>
          <cell r="AC1618">
            <v>13.87</v>
          </cell>
          <cell r="AD1618">
            <v>2.9</v>
          </cell>
          <cell r="AE1618">
            <v>1.5</v>
          </cell>
          <cell r="AF1618">
            <v>0.5</v>
          </cell>
          <cell r="AG1618">
            <v>3.9</v>
          </cell>
          <cell r="AH1618">
            <v>1.4</v>
          </cell>
          <cell r="AI1618">
            <v>43.5</v>
          </cell>
          <cell r="AJ1618">
            <v>46.5</v>
          </cell>
        </row>
        <row r="1619">
          <cell r="B1619" t="str">
            <v>C1506PiprLC50</v>
          </cell>
          <cell r="C1619" t="str">
            <v>Norberg-King 1989</v>
          </cell>
          <cell r="D1619">
            <v>1989</v>
          </cell>
          <cell r="E1619" t="str">
            <v>Pimephales promelas</v>
          </cell>
          <cell r="F1619" t="str">
            <v xml:space="preserve">Pimephales </v>
          </cell>
          <cell r="G1619" t="str">
            <v>promelas</v>
          </cell>
          <cell r="H1619"/>
          <cell r="I1619" t="str">
            <v>fish</v>
          </cell>
          <cell r="J1619" t="str">
            <v>&lt;24-hr</v>
          </cell>
          <cell r="K1619" t="str">
            <v>survival</v>
          </cell>
          <cell r="L1619" t="str">
            <v>LC50</v>
          </cell>
          <cell r="M1619" t="str">
            <v>ZnSO4</v>
          </cell>
          <cell r="N1619" t="str">
            <v>Measured-at least three times</v>
          </cell>
          <cell r="O1619" t="str">
            <v>flow through</v>
          </cell>
          <cell r="P1619" t="str">
            <v>Chronic</v>
          </cell>
          <cell r="Q1619" t="str">
            <v>96-hr</v>
          </cell>
          <cell r="R1619" t="str">
            <v>Three times per day - brine shrimp nauplii</v>
          </cell>
          <cell r="S1619" t="str">
            <v>N-Lake Superior; sand and carbon filtered and UV sterilized</v>
          </cell>
          <cell r="T1619"/>
          <cell r="U1619">
            <v>25</v>
          </cell>
          <cell r="V1619">
            <v>7.5</v>
          </cell>
          <cell r="W1619" t="str">
            <v/>
          </cell>
          <cell r="X1619">
            <v>289</v>
          </cell>
          <cell r="Y1619">
            <v>284.95400000000001</v>
          </cell>
          <cell r="Z1619" t="str">
            <v/>
          </cell>
          <cell r="AA1619">
            <v>2.65</v>
          </cell>
          <cell r="AB1619">
            <v>10</v>
          </cell>
          <cell r="AC1619">
            <v>13.87</v>
          </cell>
          <cell r="AD1619">
            <v>2.9</v>
          </cell>
          <cell r="AE1619">
            <v>1.5</v>
          </cell>
          <cell r="AF1619">
            <v>0.5</v>
          </cell>
          <cell r="AG1619">
            <v>3.9</v>
          </cell>
          <cell r="AH1619">
            <v>1.4</v>
          </cell>
          <cell r="AI1619">
            <v>43.5</v>
          </cell>
          <cell r="AJ1619">
            <v>46.5</v>
          </cell>
        </row>
        <row r="1620">
          <cell r="B1620" t="str">
            <v>C1507PiprLC50</v>
          </cell>
          <cell r="C1620" t="str">
            <v>Norberg-King 1989</v>
          </cell>
          <cell r="D1620">
            <v>1989</v>
          </cell>
          <cell r="E1620" t="str">
            <v>Pimephales promelas</v>
          </cell>
          <cell r="F1620" t="str">
            <v xml:space="preserve">Pimephales </v>
          </cell>
          <cell r="G1620" t="str">
            <v>promelas</v>
          </cell>
          <cell r="H1620"/>
          <cell r="I1620" t="str">
            <v>fish</v>
          </cell>
          <cell r="J1620" t="str">
            <v>&lt;24-hr</v>
          </cell>
          <cell r="K1620" t="str">
            <v>survival</v>
          </cell>
          <cell r="L1620" t="str">
            <v>LC50</v>
          </cell>
          <cell r="M1620" t="str">
            <v>ZnSO4</v>
          </cell>
          <cell r="N1620" t="str">
            <v>Measured-at least three times</v>
          </cell>
          <cell r="O1620" t="str">
            <v>flow through</v>
          </cell>
          <cell r="P1620" t="str">
            <v>Chronic</v>
          </cell>
          <cell r="Q1620" t="str">
            <v>96-hr</v>
          </cell>
          <cell r="R1620" t="str">
            <v>Three times per day - brine shrimp nauplii</v>
          </cell>
          <cell r="S1620" t="str">
            <v>N-Lake Superior; sand and carbon filtered and UV sterilized</v>
          </cell>
          <cell r="T1620"/>
          <cell r="U1620">
            <v>25</v>
          </cell>
          <cell r="V1620">
            <v>7.5</v>
          </cell>
          <cell r="W1620" t="str">
            <v/>
          </cell>
          <cell r="X1620">
            <v>247</v>
          </cell>
          <cell r="Y1620">
            <v>243.542</v>
          </cell>
          <cell r="Z1620" t="str">
            <v/>
          </cell>
          <cell r="AA1620">
            <v>2.65</v>
          </cell>
          <cell r="AB1620">
            <v>10</v>
          </cell>
          <cell r="AC1620">
            <v>13.87</v>
          </cell>
          <cell r="AD1620">
            <v>2.9</v>
          </cell>
          <cell r="AE1620">
            <v>1.5</v>
          </cell>
          <cell r="AF1620">
            <v>0.5</v>
          </cell>
          <cell r="AG1620">
            <v>3.9</v>
          </cell>
          <cell r="AH1620">
            <v>1.4</v>
          </cell>
          <cell r="AI1620">
            <v>43.5</v>
          </cell>
          <cell r="AJ1620">
            <v>46.5</v>
          </cell>
        </row>
        <row r="1621">
          <cell r="B1621" t="str">
            <v>C1508PiprLC50</v>
          </cell>
          <cell r="C1621" t="str">
            <v>Norberg-King 1989</v>
          </cell>
          <cell r="D1621">
            <v>1989</v>
          </cell>
          <cell r="E1621" t="str">
            <v>Pimephales promelas</v>
          </cell>
          <cell r="F1621" t="str">
            <v xml:space="preserve">Pimephales </v>
          </cell>
          <cell r="G1621" t="str">
            <v>promelas</v>
          </cell>
          <cell r="H1621"/>
          <cell r="I1621" t="str">
            <v>fish</v>
          </cell>
          <cell r="J1621" t="str">
            <v>&lt;24-hr</v>
          </cell>
          <cell r="K1621" t="str">
            <v>survival</v>
          </cell>
          <cell r="L1621" t="str">
            <v>LC50</v>
          </cell>
          <cell r="M1621" t="str">
            <v>ZnSO4</v>
          </cell>
          <cell r="N1621" t="str">
            <v>Measured-at least three times</v>
          </cell>
          <cell r="O1621" t="str">
            <v>flow through</v>
          </cell>
          <cell r="P1621" t="str">
            <v>Chronic</v>
          </cell>
          <cell r="Q1621" t="str">
            <v>96-hr</v>
          </cell>
          <cell r="R1621" t="str">
            <v>Three times per day - brine shrimp nauplii</v>
          </cell>
          <cell r="S1621" t="str">
            <v>N-Lake Superior; sand and carbon filtered and UV sterilized</v>
          </cell>
          <cell r="T1621"/>
          <cell r="U1621">
            <v>25</v>
          </cell>
          <cell r="V1621">
            <v>7.5</v>
          </cell>
          <cell r="W1621" t="str">
            <v/>
          </cell>
          <cell r="X1621">
            <v>204</v>
          </cell>
          <cell r="Y1621">
            <v>201.14400000000001</v>
          </cell>
          <cell r="Z1621" t="str">
            <v/>
          </cell>
          <cell r="AA1621">
            <v>2.65</v>
          </cell>
          <cell r="AB1621">
            <v>10</v>
          </cell>
          <cell r="AC1621">
            <v>13.87</v>
          </cell>
          <cell r="AD1621">
            <v>2.9</v>
          </cell>
          <cell r="AE1621">
            <v>1.5</v>
          </cell>
          <cell r="AF1621">
            <v>0.5</v>
          </cell>
          <cell r="AG1621">
            <v>3.9</v>
          </cell>
          <cell r="AH1621">
            <v>1.4</v>
          </cell>
          <cell r="AI1621">
            <v>43.5</v>
          </cell>
          <cell r="AJ1621">
            <v>46.5</v>
          </cell>
        </row>
        <row r="1622">
          <cell r="B1622" t="str">
            <v>C1509PiprLC50</v>
          </cell>
          <cell r="C1622" t="str">
            <v>Norberg-King 1989</v>
          </cell>
          <cell r="D1622">
            <v>1989</v>
          </cell>
          <cell r="E1622" t="str">
            <v>Pimephales promelas</v>
          </cell>
          <cell r="F1622" t="str">
            <v xml:space="preserve">Pimephales </v>
          </cell>
          <cell r="G1622" t="str">
            <v>promelas</v>
          </cell>
          <cell r="H1622"/>
          <cell r="I1622" t="str">
            <v>fish</v>
          </cell>
          <cell r="J1622" t="str">
            <v>&lt;24-hr</v>
          </cell>
          <cell r="K1622" t="str">
            <v>survival</v>
          </cell>
          <cell r="L1622" t="str">
            <v>LC50</v>
          </cell>
          <cell r="M1622" t="str">
            <v>ZnSO4</v>
          </cell>
          <cell r="N1622" t="str">
            <v>Measured-at least three times</v>
          </cell>
          <cell r="O1622" t="str">
            <v>flow through</v>
          </cell>
          <cell r="P1622" t="str">
            <v>Chronic</v>
          </cell>
          <cell r="Q1622" t="str">
            <v>96-hr</v>
          </cell>
          <cell r="R1622" t="str">
            <v>Three times per day - brine shrimp nauplii</v>
          </cell>
          <cell r="S1622" t="str">
            <v>N-Lake Superior; sand and carbon filtered and UV sterilized</v>
          </cell>
          <cell r="T1622"/>
          <cell r="U1622">
            <v>25</v>
          </cell>
          <cell r="V1622">
            <v>7.5</v>
          </cell>
          <cell r="W1622" t="str">
            <v/>
          </cell>
          <cell r="X1622">
            <v>322</v>
          </cell>
          <cell r="Y1622">
            <v>317.49200000000002</v>
          </cell>
          <cell r="Z1622" t="str">
            <v/>
          </cell>
          <cell r="AA1622">
            <v>2.65</v>
          </cell>
          <cell r="AB1622">
            <v>10</v>
          </cell>
          <cell r="AC1622">
            <v>13.87</v>
          </cell>
          <cell r="AD1622">
            <v>2.9</v>
          </cell>
          <cell r="AE1622">
            <v>1.5</v>
          </cell>
          <cell r="AF1622">
            <v>0.5</v>
          </cell>
          <cell r="AG1622">
            <v>3.9</v>
          </cell>
          <cell r="AH1622">
            <v>1.4</v>
          </cell>
          <cell r="AI1622">
            <v>43.5</v>
          </cell>
          <cell r="AJ1622">
            <v>46.5</v>
          </cell>
        </row>
        <row r="1623">
          <cell r="B1623" t="str">
            <v>C1510PiprLC50</v>
          </cell>
          <cell r="C1623" t="str">
            <v>Norberg-King 1989</v>
          </cell>
          <cell r="D1623">
            <v>1989</v>
          </cell>
          <cell r="E1623" t="str">
            <v>Pimephales promelas</v>
          </cell>
          <cell r="F1623" t="str">
            <v xml:space="preserve">Pimephales </v>
          </cell>
          <cell r="G1623" t="str">
            <v>promelas</v>
          </cell>
          <cell r="H1623"/>
          <cell r="I1623" t="str">
            <v>fish</v>
          </cell>
          <cell r="J1623" t="str">
            <v>&lt;24-hr</v>
          </cell>
          <cell r="K1623" t="str">
            <v>survival</v>
          </cell>
          <cell r="L1623" t="str">
            <v>LC50</v>
          </cell>
          <cell r="M1623" t="str">
            <v>ZnSO4</v>
          </cell>
          <cell r="N1623" t="str">
            <v>Measured-at least three times</v>
          </cell>
          <cell r="O1623" t="str">
            <v>flow through</v>
          </cell>
          <cell r="P1623" t="str">
            <v>Chronic</v>
          </cell>
          <cell r="Q1623" t="str">
            <v>96-hr</v>
          </cell>
          <cell r="R1623" t="str">
            <v>Three times per day - brine shrimp nauplii</v>
          </cell>
          <cell r="S1623" t="str">
            <v>N-Lake Superior; sand and carbon filtered and UV sterilized</v>
          </cell>
          <cell r="T1623"/>
          <cell r="U1623">
            <v>25</v>
          </cell>
          <cell r="V1623">
            <v>7.5</v>
          </cell>
          <cell r="W1623" t="str">
            <v/>
          </cell>
          <cell r="X1623">
            <v>313</v>
          </cell>
          <cell r="Y1623">
            <v>308.61799999999999</v>
          </cell>
          <cell r="Z1623" t="str">
            <v/>
          </cell>
          <cell r="AA1623">
            <v>2.65</v>
          </cell>
          <cell r="AB1623">
            <v>10</v>
          </cell>
          <cell r="AC1623">
            <v>13.87</v>
          </cell>
          <cell r="AD1623">
            <v>2.9</v>
          </cell>
          <cell r="AE1623">
            <v>1.5</v>
          </cell>
          <cell r="AF1623">
            <v>0.5</v>
          </cell>
          <cell r="AG1623">
            <v>3.9</v>
          </cell>
          <cell r="AH1623">
            <v>1.4</v>
          </cell>
          <cell r="AI1623">
            <v>43.5</v>
          </cell>
          <cell r="AJ1623">
            <v>46.5</v>
          </cell>
        </row>
        <row r="1624">
          <cell r="B1624" t="str">
            <v>C1511PiprLC50</v>
          </cell>
          <cell r="C1624" t="str">
            <v>Norberg-King 1989</v>
          </cell>
          <cell r="D1624">
            <v>1989</v>
          </cell>
          <cell r="E1624" t="str">
            <v>Pimephales promelas</v>
          </cell>
          <cell r="F1624" t="str">
            <v xml:space="preserve">Pimephales </v>
          </cell>
          <cell r="G1624" t="str">
            <v>promelas</v>
          </cell>
          <cell r="H1624"/>
          <cell r="I1624" t="str">
            <v>fish</v>
          </cell>
          <cell r="J1624" t="str">
            <v>&lt;24-hr</v>
          </cell>
          <cell r="K1624" t="str">
            <v>survival</v>
          </cell>
          <cell r="L1624" t="str">
            <v>LC50</v>
          </cell>
          <cell r="M1624" t="str">
            <v>ZnSO4</v>
          </cell>
          <cell r="N1624" t="str">
            <v>Measured-at least three times</v>
          </cell>
          <cell r="O1624" t="str">
            <v>flow through</v>
          </cell>
          <cell r="P1624" t="str">
            <v>Chronic</v>
          </cell>
          <cell r="Q1624" t="str">
            <v>96-hr</v>
          </cell>
          <cell r="R1624" t="str">
            <v>Three times per day - brine shrimp nauplii</v>
          </cell>
          <cell r="S1624" t="str">
            <v>N-Lake Superior; sand and carbon filtered and UV sterilized</v>
          </cell>
          <cell r="T1624"/>
          <cell r="U1624">
            <v>25</v>
          </cell>
          <cell r="V1624">
            <v>7.5</v>
          </cell>
          <cell r="W1624" t="str">
            <v/>
          </cell>
          <cell r="X1624">
            <v>303</v>
          </cell>
          <cell r="Y1624">
            <v>298.75799999999998</v>
          </cell>
          <cell r="Z1624" t="str">
            <v/>
          </cell>
          <cell r="AA1624">
            <v>2.65</v>
          </cell>
          <cell r="AB1624">
            <v>10</v>
          </cell>
          <cell r="AC1624">
            <v>13.87</v>
          </cell>
          <cell r="AD1624">
            <v>2.9</v>
          </cell>
          <cell r="AE1624">
            <v>1.5</v>
          </cell>
          <cell r="AF1624">
            <v>0.5</v>
          </cell>
          <cell r="AG1624">
            <v>3.9</v>
          </cell>
          <cell r="AH1624">
            <v>1.4</v>
          </cell>
          <cell r="AI1624">
            <v>43.5</v>
          </cell>
          <cell r="AJ1624">
            <v>46.5</v>
          </cell>
        </row>
        <row r="1625">
          <cell r="B1625" t="str">
            <v>A1512PiprEC50</v>
          </cell>
          <cell r="C1625" t="str">
            <v>Dawson et al. 1988</v>
          </cell>
          <cell r="D1625">
            <v>1988</v>
          </cell>
          <cell r="E1625" t="str">
            <v>Pimephales promelas</v>
          </cell>
          <cell r="F1625" t="str">
            <v xml:space="preserve">Pimephales </v>
          </cell>
          <cell r="G1625" t="str">
            <v>promelas</v>
          </cell>
          <cell r="H1625"/>
          <cell r="I1625" t="str">
            <v>fish</v>
          </cell>
          <cell r="J1625" t="str">
            <v>embryo/larvae</v>
          </cell>
          <cell r="K1625" t="str">
            <v>malformation</v>
          </cell>
          <cell r="L1625" t="str">
            <v>EC50</v>
          </cell>
          <cell r="M1625" t="str">
            <v>ZnSO4</v>
          </cell>
          <cell r="N1625" t="str">
            <v>Nominal - stock solution analytically verified</v>
          </cell>
          <cell r="O1625" t="str">
            <v>renewal</v>
          </cell>
          <cell r="P1625" t="str">
            <v>Acute</v>
          </cell>
          <cell r="Q1625" t="str">
            <v>6-d</v>
          </cell>
          <cell r="R1625" t="str">
            <v>None</v>
          </cell>
          <cell r="S1625" t="str">
            <v>S-modified FETAX solution</v>
          </cell>
          <cell r="T1625"/>
          <cell r="U1625">
            <v>23</v>
          </cell>
          <cell r="V1625">
            <v>7</v>
          </cell>
          <cell r="W1625" t="str">
            <v/>
          </cell>
          <cell r="X1625">
            <v>600</v>
          </cell>
          <cell r="Y1625">
            <v>586.79999999999995</v>
          </cell>
          <cell r="Z1625" t="str">
            <v/>
          </cell>
          <cell r="AA1625">
            <v>0.5</v>
          </cell>
          <cell r="AB1625">
            <v>10</v>
          </cell>
          <cell r="AC1625">
            <v>18.288914395906982</v>
          </cell>
          <cell r="AD1625">
            <v>14.287202334765755</v>
          </cell>
          <cell r="AE1625">
            <v>173.23418232443018</v>
          </cell>
          <cell r="AF1625">
            <v>14.842875447877642</v>
          </cell>
          <cell r="AG1625">
            <v>88.368269159606143</v>
          </cell>
          <cell r="AH1625">
            <v>251.42710432619435</v>
          </cell>
          <cell r="AI1625">
            <v>68</v>
          </cell>
          <cell r="AJ1625">
            <v>100</v>
          </cell>
        </row>
        <row r="1626">
          <cell r="B1626" t="str">
            <v>A1513PiprEC50</v>
          </cell>
          <cell r="C1626" t="str">
            <v>Dawson et al. 1988</v>
          </cell>
          <cell r="D1626">
            <v>1988</v>
          </cell>
          <cell r="E1626" t="str">
            <v>Pimephales promelas</v>
          </cell>
          <cell r="F1626" t="str">
            <v xml:space="preserve">Pimephales </v>
          </cell>
          <cell r="G1626" t="str">
            <v>promelas</v>
          </cell>
          <cell r="H1626"/>
          <cell r="I1626" t="str">
            <v>fish</v>
          </cell>
          <cell r="J1626" t="str">
            <v>embryo/larvae</v>
          </cell>
          <cell r="K1626" t="str">
            <v>malformation</v>
          </cell>
          <cell r="L1626" t="str">
            <v>EC50</v>
          </cell>
          <cell r="M1626" t="str">
            <v>ZnSO4</v>
          </cell>
          <cell r="N1626" t="str">
            <v>Nominal - stock solution analytically verified</v>
          </cell>
          <cell r="O1626" t="str">
            <v>renewal</v>
          </cell>
          <cell r="P1626" t="str">
            <v>Acute</v>
          </cell>
          <cell r="Q1626" t="str">
            <v>6-d</v>
          </cell>
          <cell r="R1626" t="str">
            <v>None</v>
          </cell>
          <cell r="S1626" t="str">
            <v>S-modified FETAX solution</v>
          </cell>
          <cell r="T1626"/>
          <cell r="U1626">
            <v>23</v>
          </cell>
          <cell r="V1626">
            <v>7</v>
          </cell>
          <cell r="W1626" t="str">
            <v/>
          </cell>
          <cell r="X1626">
            <v>800</v>
          </cell>
          <cell r="Y1626">
            <v>782.4</v>
          </cell>
          <cell r="Z1626" t="str">
            <v/>
          </cell>
          <cell r="AA1626">
            <v>0.5</v>
          </cell>
          <cell r="AB1626">
            <v>10</v>
          </cell>
          <cell r="AC1626">
            <v>18.288914395906982</v>
          </cell>
          <cell r="AD1626">
            <v>14.287202334765755</v>
          </cell>
          <cell r="AE1626">
            <v>173.23418232443018</v>
          </cell>
          <cell r="AF1626">
            <v>14.842875447877642</v>
          </cell>
          <cell r="AG1626">
            <v>88.368269159606143</v>
          </cell>
          <cell r="AH1626">
            <v>251.42710432619435</v>
          </cell>
          <cell r="AI1626">
            <v>68</v>
          </cell>
          <cell r="AJ1626">
            <v>100</v>
          </cell>
        </row>
        <row r="1627">
          <cell r="B1627" t="str">
            <v>A1514PiprLOEC</v>
          </cell>
          <cell r="C1627" t="str">
            <v>Dawson et al. 1988</v>
          </cell>
          <cell r="D1627">
            <v>1988</v>
          </cell>
          <cell r="E1627" t="str">
            <v>Pimephales promelas</v>
          </cell>
          <cell r="F1627" t="str">
            <v xml:space="preserve">Pimephales </v>
          </cell>
          <cell r="G1627" t="str">
            <v>promelas</v>
          </cell>
          <cell r="H1627"/>
          <cell r="I1627" t="str">
            <v>fish</v>
          </cell>
          <cell r="J1627" t="str">
            <v>embryo/larvae</v>
          </cell>
          <cell r="K1627" t="str">
            <v>growth</v>
          </cell>
          <cell r="L1627" t="str">
            <v>LOEC</v>
          </cell>
          <cell r="M1627" t="str">
            <v>ZnSO4</v>
          </cell>
          <cell r="N1627" t="str">
            <v>Nominal - stock solution analytically verified</v>
          </cell>
          <cell r="O1627" t="str">
            <v>renewal</v>
          </cell>
          <cell r="P1627" t="str">
            <v>Acute</v>
          </cell>
          <cell r="Q1627" t="str">
            <v>6-d</v>
          </cell>
          <cell r="R1627" t="str">
            <v>None</v>
          </cell>
          <cell r="S1627" t="str">
            <v>S-modified FETAX solution</v>
          </cell>
          <cell r="T1627"/>
          <cell r="U1627">
            <v>23</v>
          </cell>
          <cell r="V1627">
            <v>7</v>
          </cell>
          <cell r="W1627" t="str">
            <v/>
          </cell>
          <cell r="X1627">
            <v>900</v>
          </cell>
          <cell r="Y1627">
            <v>880.19999999999993</v>
          </cell>
          <cell r="Z1627" t="str">
            <v/>
          </cell>
          <cell r="AA1627">
            <v>0.5</v>
          </cell>
          <cell r="AB1627">
            <v>10</v>
          </cell>
          <cell r="AC1627">
            <v>18.288914395906982</v>
          </cell>
          <cell r="AD1627">
            <v>14.287202334765755</v>
          </cell>
          <cell r="AE1627">
            <v>173.23418232443018</v>
          </cell>
          <cell r="AF1627">
            <v>14.842875447877642</v>
          </cell>
          <cell r="AG1627">
            <v>88.368269159606143</v>
          </cell>
          <cell r="AH1627">
            <v>251.42710432619435</v>
          </cell>
          <cell r="AI1627">
            <v>68</v>
          </cell>
          <cell r="AJ1627">
            <v>100</v>
          </cell>
        </row>
        <row r="1628">
          <cell r="B1628" t="str">
            <v>A1515PiprLOEC</v>
          </cell>
          <cell r="C1628" t="str">
            <v>Dawson et al. 1988</v>
          </cell>
          <cell r="D1628">
            <v>1988</v>
          </cell>
          <cell r="E1628" t="str">
            <v>Pimephales promelas</v>
          </cell>
          <cell r="F1628" t="str">
            <v xml:space="preserve">Pimephales </v>
          </cell>
          <cell r="G1628" t="str">
            <v>promelas</v>
          </cell>
          <cell r="H1628"/>
          <cell r="I1628" t="str">
            <v>fish</v>
          </cell>
          <cell r="J1628" t="str">
            <v>embryo/larvae</v>
          </cell>
          <cell r="K1628" t="str">
            <v>growth</v>
          </cell>
          <cell r="L1628" t="str">
            <v>LOEC</v>
          </cell>
          <cell r="M1628" t="str">
            <v>ZnSO4</v>
          </cell>
          <cell r="N1628" t="str">
            <v>Nominal - stock solution analytically verified</v>
          </cell>
          <cell r="O1628" t="str">
            <v>renewal</v>
          </cell>
          <cell r="P1628" t="str">
            <v>Acute</v>
          </cell>
          <cell r="Q1628" t="str">
            <v>6-d</v>
          </cell>
          <cell r="R1628" t="str">
            <v>None</v>
          </cell>
          <cell r="S1628" t="str">
            <v>S-modified FETAX solution</v>
          </cell>
          <cell r="T1628"/>
          <cell r="U1628">
            <v>23</v>
          </cell>
          <cell r="V1628">
            <v>7</v>
          </cell>
          <cell r="W1628" t="str">
            <v/>
          </cell>
          <cell r="X1628">
            <v>600</v>
          </cell>
          <cell r="Y1628">
            <v>586.79999999999995</v>
          </cell>
          <cell r="Z1628" t="str">
            <v/>
          </cell>
          <cell r="AA1628">
            <v>0.5</v>
          </cell>
          <cell r="AB1628">
            <v>10</v>
          </cell>
          <cell r="AC1628">
            <v>18.288914395906982</v>
          </cell>
          <cell r="AD1628">
            <v>14.287202334765755</v>
          </cell>
          <cell r="AE1628">
            <v>173.23418232443018</v>
          </cell>
          <cell r="AF1628">
            <v>14.842875447877642</v>
          </cell>
          <cell r="AG1628">
            <v>88.368269159606143</v>
          </cell>
          <cell r="AH1628">
            <v>251.42710432619435</v>
          </cell>
          <cell r="AI1628">
            <v>68</v>
          </cell>
          <cell r="AJ1628">
            <v>100</v>
          </cell>
        </row>
        <row r="1629">
          <cell r="B1629" t="str">
            <v>A1516XelaEC50</v>
          </cell>
          <cell r="C1629" t="str">
            <v>Dawson et al. 1988</v>
          </cell>
          <cell r="D1629">
            <v>1988</v>
          </cell>
          <cell r="E1629" t="str">
            <v>Xenopus laevis</v>
          </cell>
          <cell r="F1629" t="str">
            <v xml:space="preserve">Xenopus </v>
          </cell>
          <cell r="G1629" t="str">
            <v>laevis</v>
          </cell>
          <cell r="H1629"/>
          <cell r="I1629" t="str">
            <v>Amphibian</v>
          </cell>
          <cell r="J1629" t="str">
            <v>embryo</v>
          </cell>
          <cell r="K1629" t="str">
            <v>malformation</v>
          </cell>
          <cell r="L1629" t="str">
            <v>EC50</v>
          </cell>
          <cell r="M1629" t="str">
            <v>ZnSO4</v>
          </cell>
          <cell r="N1629" t="str">
            <v>Nominal - stock solution analytically verified</v>
          </cell>
          <cell r="O1629" t="str">
            <v>renewal</v>
          </cell>
          <cell r="P1629" t="str">
            <v>Acute</v>
          </cell>
          <cell r="Q1629" t="str">
            <v>96-hr</v>
          </cell>
          <cell r="R1629" t="str">
            <v>None</v>
          </cell>
          <cell r="S1629" t="str">
            <v>S-modified FETAX solution</v>
          </cell>
          <cell r="T1629"/>
          <cell r="U1629">
            <v>23</v>
          </cell>
          <cell r="V1629">
            <v>7</v>
          </cell>
          <cell r="W1629" t="str">
            <v/>
          </cell>
          <cell r="X1629">
            <v>3600</v>
          </cell>
          <cell r="Y1629">
            <v>3520.7999999999997</v>
          </cell>
          <cell r="Z1629" t="str">
            <v/>
          </cell>
          <cell r="AA1629">
            <v>0.5</v>
          </cell>
          <cell r="AB1629">
            <v>10</v>
          </cell>
          <cell r="AC1629">
            <v>18.288914395906982</v>
          </cell>
          <cell r="AD1629">
            <v>14.287202334765755</v>
          </cell>
          <cell r="AE1629">
            <v>173.23418232443018</v>
          </cell>
          <cell r="AF1629">
            <v>14.842875447877642</v>
          </cell>
          <cell r="AG1629">
            <v>88.368269159606143</v>
          </cell>
          <cell r="AH1629">
            <v>251.42710432619435</v>
          </cell>
          <cell r="AI1629">
            <v>68</v>
          </cell>
          <cell r="AJ1629">
            <v>100</v>
          </cell>
        </row>
        <row r="1630">
          <cell r="B1630" t="str">
            <v>A1517XelaLOEC</v>
          </cell>
          <cell r="C1630" t="str">
            <v>Dawson et al. 1988</v>
          </cell>
          <cell r="D1630">
            <v>1988</v>
          </cell>
          <cell r="E1630" t="str">
            <v>Xenopus laevis</v>
          </cell>
          <cell r="F1630" t="str">
            <v xml:space="preserve">Xenopus </v>
          </cell>
          <cell r="G1630" t="str">
            <v>laevis</v>
          </cell>
          <cell r="H1630"/>
          <cell r="I1630" t="str">
            <v>Amphibian</v>
          </cell>
          <cell r="J1630" t="str">
            <v>embryo</v>
          </cell>
          <cell r="K1630" t="str">
            <v>growth</v>
          </cell>
          <cell r="L1630" t="str">
            <v>LOEC</v>
          </cell>
          <cell r="M1630" t="str">
            <v>ZnSO4</v>
          </cell>
          <cell r="N1630" t="str">
            <v>Nominal - stock solution analytically verified</v>
          </cell>
          <cell r="O1630" t="str">
            <v>renewal</v>
          </cell>
          <cell r="P1630" t="str">
            <v>Acute</v>
          </cell>
          <cell r="Q1630" t="str">
            <v>96-hr</v>
          </cell>
          <cell r="R1630" t="str">
            <v>None</v>
          </cell>
          <cell r="S1630" t="str">
            <v>S-modified FETAX solution</v>
          </cell>
          <cell r="T1630"/>
          <cell r="U1630">
            <v>23</v>
          </cell>
          <cell r="V1630">
            <v>7</v>
          </cell>
          <cell r="W1630" t="str">
            <v/>
          </cell>
          <cell r="X1630">
            <v>4200</v>
          </cell>
          <cell r="Y1630">
            <v>4107.6000000000004</v>
          </cell>
          <cell r="Z1630" t="str">
            <v/>
          </cell>
          <cell r="AA1630">
            <v>0.5</v>
          </cell>
          <cell r="AB1630">
            <v>10</v>
          </cell>
          <cell r="AC1630">
            <v>18.288914395906982</v>
          </cell>
          <cell r="AD1630">
            <v>14.287202334765755</v>
          </cell>
          <cell r="AE1630">
            <v>173.23418232443018</v>
          </cell>
          <cell r="AF1630">
            <v>14.842875447877642</v>
          </cell>
          <cell r="AG1630">
            <v>88.368269159606143</v>
          </cell>
          <cell r="AH1630">
            <v>251.42710432619435</v>
          </cell>
          <cell r="AI1630">
            <v>68</v>
          </cell>
          <cell r="AJ1630">
            <v>100</v>
          </cell>
        </row>
        <row r="1631">
          <cell r="B1631" t="str">
            <v>C1518PiprLOEC</v>
          </cell>
          <cell r="C1631" t="str">
            <v>Norberg and Mount 1985</v>
          </cell>
          <cell r="D1631">
            <v>1985</v>
          </cell>
          <cell r="E1631" t="str">
            <v>Pimephales promelas</v>
          </cell>
          <cell r="F1631" t="str">
            <v xml:space="preserve">Pimephales </v>
          </cell>
          <cell r="G1631" t="str">
            <v>promelas</v>
          </cell>
          <cell r="H1631"/>
          <cell r="I1631" t="str">
            <v>fish</v>
          </cell>
          <cell r="J1631" t="str">
            <v>larvae</v>
          </cell>
          <cell r="K1631" t="str">
            <v>survival</v>
          </cell>
          <cell r="L1631" t="str">
            <v>LOEC</v>
          </cell>
          <cell r="M1631" t="str">
            <v>Not indicated</v>
          </cell>
          <cell r="N1631" t="str">
            <v>Measurements not described</v>
          </cell>
          <cell r="O1631" t="str">
            <v>renewal</v>
          </cell>
          <cell r="P1631" t="str">
            <v>Chronic</v>
          </cell>
          <cell r="Q1631" t="str">
            <v>7-d</v>
          </cell>
          <cell r="R1631" t="str">
            <v>Brine shrimp - three times per day</v>
          </cell>
          <cell r="S1631" t="str">
            <v>N-Lake Superior</v>
          </cell>
          <cell r="T1631"/>
          <cell r="U1631">
            <v>25</v>
          </cell>
          <cell r="V1631">
            <v>7.5</v>
          </cell>
          <cell r="W1631" t="str">
            <v/>
          </cell>
          <cell r="X1631">
            <v>184</v>
          </cell>
          <cell r="Y1631">
            <v>181.42400000000001</v>
          </cell>
          <cell r="Z1631" t="str">
            <v/>
          </cell>
          <cell r="AA1631">
            <v>2.65</v>
          </cell>
          <cell r="AB1631">
            <v>10</v>
          </cell>
          <cell r="AC1631">
            <v>13.87</v>
          </cell>
          <cell r="AD1631">
            <v>2.9</v>
          </cell>
          <cell r="AE1631">
            <v>1.5</v>
          </cell>
          <cell r="AF1631">
            <v>0.5</v>
          </cell>
          <cell r="AG1631">
            <v>3.9</v>
          </cell>
          <cell r="AH1631">
            <v>1.4</v>
          </cell>
          <cell r="AI1631">
            <v>43.5</v>
          </cell>
          <cell r="AJ1631">
            <v>46.5</v>
          </cell>
        </row>
        <row r="1632">
          <cell r="B1632" t="str">
            <v>C1519PiprNOEC</v>
          </cell>
          <cell r="C1632" t="str">
            <v>Norberg and Mount 1985</v>
          </cell>
          <cell r="D1632">
            <v>1985</v>
          </cell>
          <cell r="E1632" t="str">
            <v>Pimephales promelas</v>
          </cell>
          <cell r="F1632" t="str">
            <v xml:space="preserve">Pimephales </v>
          </cell>
          <cell r="G1632" t="str">
            <v>promelas</v>
          </cell>
          <cell r="H1632"/>
          <cell r="I1632" t="str">
            <v>fish</v>
          </cell>
          <cell r="J1632" t="str">
            <v>larvae</v>
          </cell>
          <cell r="K1632" t="str">
            <v>growth</v>
          </cell>
          <cell r="L1632" t="str">
            <v>NOEC</v>
          </cell>
          <cell r="M1632" t="str">
            <v>Not indicated</v>
          </cell>
          <cell r="N1632" t="str">
            <v>Measurements not described</v>
          </cell>
          <cell r="O1632" t="str">
            <v>renewal</v>
          </cell>
          <cell r="P1632" t="str">
            <v>Chronic</v>
          </cell>
          <cell r="Q1632" t="str">
            <v>7-d</v>
          </cell>
          <cell r="R1632" t="str">
            <v>Brine shrimp - three times per day</v>
          </cell>
          <cell r="S1632" t="str">
            <v>N-Lake Superior</v>
          </cell>
          <cell r="T1632"/>
          <cell r="U1632">
            <v>25</v>
          </cell>
          <cell r="V1632">
            <v>7.5</v>
          </cell>
          <cell r="W1632" t="str">
            <v/>
          </cell>
          <cell r="X1632">
            <v>184</v>
          </cell>
          <cell r="Y1632">
            <v>181.42400000000001</v>
          </cell>
          <cell r="Z1632" t="str">
            <v/>
          </cell>
          <cell r="AA1632">
            <v>2.65</v>
          </cell>
          <cell r="AB1632">
            <v>10</v>
          </cell>
          <cell r="AC1632">
            <v>13.87</v>
          </cell>
          <cell r="AD1632">
            <v>2.9</v>
          </cell>
          <cell r="AE1632">
            <v>1.5</v>
          </cell>
          <cell r="AF1632">
            <v>0.5</v>
          </cell>
          <cell r="AG1632">
            <v>3.9</v>
          </cell>
          <cell r="AH1632">
            <v>1.4</v>
          </cell>
          <cell r="AI1632">
            <v>43.5</v>
          </cell>
          <cell r="AJ1632">
            <v>46.5</v>
          </cell>
        </row>
        <row r="1633">
          <cell r="B1633" t="str">
            <v>C1520PiprLOEC</v>
          </cell>
          <cell r="C1633" t="str">
            <v>Norberg and Mount 1985</v>
          </cell>
          <cell r="D1633">
            <v>1985</v>
          </cell>
          <cell r="E1633" t="str">
            <v>Pimephales promelas</v>
          </cell>
          <cell r="F1633" t="str">
            <v xml:space="preserve">Pimephales </v>
          </cell>
          <cell r="G1633" t="str">
            <v>promelas</v>
          </cell>
          <cell r="H1633"/>
          <cell r="I1633" t="str">
            <v>fish</v>
          </cell>
          <cell r="J1633" t="str">
            <v>larvae</v>
          </cell>
          <cell r="K1633" t="str">
            <v>growth</v>
          </cell>
          <cell r="L1633" t="str">
            <v>LOEC</v>
          </cell>
          <cell r="M1633" t="str">
            <v>Not indicated</v>
          </cell>
          <cell r="N1633" t="str">
            <v>Measurements not described</v>
          </cell>
          <cell r="O1633" t="str">
            <v>renewal</v>
          </cell>
          <cell r="P1633" t="str">
            <v>Chronic</v>
          </cell>
          <cell r="Q1633" t="str">
            <v>7-d</v>
          </cell>
          <cell r="R1633" t="str">
            <v>Brine shrimp - three times per day</v>
          </cell>
          <cell r="S1633" t="str">
            <v>N-Lake Superior</v>
          </cell>
          <cell r="T1633"/>
          <cell r="U1633">
            <v>25</v>
          </cell>
          <cell r="V1633">
            <v>7.5</v>
          </cell>
          <cell r="W1633" t="str">
            <v/>
          </cell>
          <cell r="X1633">
            <v>374</v>
          </cell>
          <cell r="Y1633">
            <v>368.76400000000001</v>
          </cell>
          <cell r="Z1633" t="str">
            <v/>
          </cell>
          <cell r="AA1633">
            <v>2.65</v>
          </cell>
          <cell r="AB1633">
            <v>10</v>
          </cell>
          <cell r="AC1633">
            <v>13.87</v>
          </cell>
          <cell r="AD1633">
            <v>2.9</v>
          </cell>
          <cell r="AE1633">
            <v>1.5</v>
          </cell>
          <cell r="AF1633">
            <v>0.5</v>
          </cell>
          <cell r="AG1633">
            <v>3.9</v>
          </cell>
          <cell r="AH1633">
            <v>1.4</v>
          </cell>
          <cell r="AI1633">
            <v>43.5</v>
          </cell>
          <cell r="AJ1633">
            <v>46.5</v>
          </cell>
        </row>
        <row r="1634">
          <cell r="B1634" t="str">
            <v>C1521PiprLC50</v>
          </cell>
          <cell r="C1634" t="str">
            <v>Norberg and Mount 1985</v>
          </cell>
          <cell r="D1634">
            <v>1985</v>
          </cell>
          <cell r="E1634" t="str">
            <v>Pimephales promelas</v>
          </cell>
          <cell r="F1634" t="str">
            <v xml:space="preserve">Pimephales </v>
          </cell>
          <cell r="G1634" t="str">
            <v>promelas</v>
          </cell>
          <cell r="H1634"/>
          <cell r="I1634" t="str">
            <v>fish</v>
          </cell>
          <cell r="J1634" t="str">
            <v>larvae</v>
          </cell>
          <cell r="K1634" t="str">
            <v>survival</v>
          </cell>
          <cell r="L1634" t="str">
            <v>LC50</v>
          </cell>
          <cell r="M1634" t="str">
            <v>Not indicated</v>
          </cell>
          <cell r="N1634" t="str">
            <v>Measurements not described</v>
          </cell>
          <cell r="O1634" t="str">
            <v>renewal</v>
          </cell>
          <cell r="P1634" t="str">
            <v>Chronic</v>
          </cell>
          <cell r="Q1634" t="str">
            <v>96-hr</v>
          </cell>
          <cell r="R1634" t="str">
            <v>Brine shrimp - three times per day</v>
          </cell>
          <cell r="S1634" t="str">
            <v>N-Lake Superior</v>
          </cell>
          <cell r="T1634"/>
          <cell r="U1634">
            <v>25</v>
          </cell>
          <cell r="V1634">
            <v>7.5</v>
          </cell>
          <cell r="W1634" t="str">
            <v/>
          </cell>
          <cell r="X1634">
            <v>238</v>
          </cell>
          <cell r="Y1634">
            <v>234.66800000000001</v>
          </cell>
          <cell r="Z1634" t="str">
            <v/>
          </cell>
          <cell r="AA1634">
            <v>2.65</v>
          </cell>
          <cell r="AB1634">
            <v>10</v>
          </cell>
          <cell r="AC1634">
            <v>13.87</v>
          </cell>
          <cell r="AD1634">
            <v>2.9</v>
          </cell>
          <cell r="AE1634">
            <v>1.5</v>
          </cell>
          <cell r="AF1634">
            <v>0.5</v>
          </cell>
          <cell r="AG1634">
            <v>3.9</v>
          </cell>
          <cell r="AH1634">
            <v>1.4</v>
          </cell>
          <cell r="AI1634">
            <v>43.5</v>
          </cell>
          <cell r="AJ1634">
            <v>46.5</v>
          </cell>
        </row>
        <row r="1635">
          <cell r="B1635" t="str">
            <v>C1522PiprLC50</v>
          </cell>
          <cell r="C1635" t="str">
            <v>Norberg and Mount 1985</v>
          </cell>
          <cell r="D1635">
            <v>1985</v>
          </cell>
          <cell r="E1635" t="str">
            <v>Pimephales promelas</v>
          </cell>
          <cell r="F1635" t="str">
            <v xml:space="preserve">Pimephales </v>
          </cell>
          <cell r="G1635" t="str">
            <v>promelas</v>
          </cell>
          <cell r="H1635"/>
          <cell r="I1635" t="str">
            <v>fish</v>
          </cell>
          <cell r="J1635" t="str">
            <v>larvae</v>
          </cell>
          <cell r="K1635" t="str">
            <v>survival</v>
          </cell>
          <cell r="L1635" t="str">
            <v>LC50</v>
          </cell>
          <cell r="M1635" t="str">
            <v>Not indicated</v>
          </cell>
          <cell r="N1635" t="str">
            <v>Measurements not described</v>
          </cell>
          <cell r="O1635" t="str">
            <v>renewal</v>
          </cell>
          <cell r="P1635" t="str">
            <v>Chronic</v>
          </cell>
          <cell r="Q1635" t="str">
            <v>7-d</v>
          </cell>
          <cell r="R1635" t="str">
            <v>Brine shrimp - three times per day</v>
          </cell>
          <cell r="S1635" t="str">
            <v>N-Lake Superior</v>
          </cell>
          <cell r="T1635"/>
          <cell r="U1635">
            <v>25</v>
          </cell>
          <cell r="V1635">
            <v>7.5</v>
          </cell>
          <cell r="W1635" t="str">
            <v/>
          </cell>
          <cell r="X1635">
            <v>238</v>
          </cell>
          <cell r="Y1635">
            <v>234.66800000000001</v>
          </cell>
          <cell r="Z1635" t="str">
            <v/>
          </cell>
          <cell r="AA1635">
            <v>2.65</v>
          </cell>
          <cell r="AB1635">
            <v>10</v>
          </cell>
          <cell r="AC1635">
            <v>13.87</v>
          </cell>
          <cell r="AD1635">
            <v>2.9</v>
          </cell>
          <cell r="AE1635">
            <v>1.5</v>
          </cell>
          <cell r="AF1635">
            <v>0.5</v>
          </cell>
          <cell r="AG1635">
            <v>3.9</v>
          </cell>
          <cell r="AH1635">
            <v>1.4</v>
          </cell>
          <cell r="AI1635">
            <v>43.5</v>
          </cell>
          <cell r="AJ1635">
            <v>46.5</v>
          </cell>
        </row>
        <row r="1636">
          <cell r="B1636" t="str">
            <v>C1523PiprLOEC</v>
          </cell>
          <cell r="C1636" t="str">
            <v>Benoit and Holcombe 1978</v>
          </cell>
          <cell r="D1636">
            <v>1978</v>
          </cell>
          <cell r="E1636" t="str">
            <v>Pimephales promelas</v>
          </cell>
          <cell r="F1636" t="str">
            <v xml:space="preserve">Pimephales </v>
          </cell>
          <cell r="G1636" t="str">
            <v>promelas</v>
          </cell>
          <cell r="H1636"/>
          <cell r="I1636" t="str">
            <v>fish</v>
          </cell>
          <cell r="J1636" t="str">
            <v>embryo</v>
          </cell>
          <cell r="K1636" t="str">
            <v>reproduction</v>
          </cell>
          <cell r="L1636" t="str">
            <v>LOEC</v>
          </cell>
          <cell r="M1636" t="str">
            <v>ZnSO4</v>
          </cell>
          <cell r="N1636" t="str">
            <v>Measured - daily samples composited for 2 week periods</v>
          </cell>
          <cell r="O1636" t="str">
            <v>flow through</v>
          </cell>
          <cell r="P1636" t="str">
            <v>Chronic</v>
          </cell>
          <cell r="Q1636" t="str">
            <v>8-mo</v>
          </cell>
          <cell r="R1636" t="str">
            <v>Ramped diet - fed daily</v>
          </cell>
          <cell r="S1636" t="str">
            <v>N-Lake Superior</v>
          </cell>
          <cell r="T1636"/>
          <cell r="U1636">
            <v>15</v>
          </cell>
          <cell r="V1636">
            <v>7.5</v>
          </cell>
          <cell r="W1636" t="str">
            <v/>
          </cell>
          <cell r="X1636">
            <v>145</v>
          </cell>
          <cell r="Y1636">
            <v>142.97</v>
          </cell>
          <cell r="Z1636" t="str">
            <v/>
          </cell>
          <cell r="AA1636">
            <v>2.65</v>
          </cell>
          <cell r="AB1636">
            <v>10</v>
          </cell>
          <cell r="AC1636">
            <v>13.7</v>
          </cell>
          <cell r="AD1636">
            <v>2.85</v>
          </cell>
          <cell r="AE1636">
            <v>1.45</v>
          </cell>
          <cell r="AF1636">
            <v>0.51</v>
          </cell>
          <cell r="AG1636">
            <v>3.87</v>
          </cell>
          <cell r="AH1636">
            <v>1.43</v>
          </cell>
          <cell r="AI1636">
            <v>41</v>
          </cell>
          <cell r="AJ1636">
            <v>46</v>
          </cell>
        </row>
        <row r="1637">
          <cell r="B1637" t="str">
            <v>C1524PiprNOEC</v>
          </cell>
          <cell r="C1637" t="str">
            <v>Benoit and Holcombe 1978</v>
          </cell>
          <cell r="D1637">
            <v>1978</v>
          </cell>
          <cell r="E1637" t="str">
            <v>Pimephales promelas</v>
          </cell>
          <cell r="F1637" t="str">
            <v xml:space="preserve">Pimephales </v>
          </cell>
          <cell r="G1637" t="str">
            <v>promelas</v>
          </cell>
          <cell r="H1637"/>
          <cell r="I1637" t="str">
            <v>fish</v>
          </cell>
          <cell r="J1637" t="str">
            <v>larvae</v>
          </cell>
          <cell r="K1637" t="str">
            <v>survival</v>
          </cell>
          <cell r="L1637" t="str">
            <v>NOEC</v>
          </cell>
          <cell r="M1637" t="str">
            <v>ZnSO4</v>
          </cell>
          <cell r="N1637" t="str">
            <v>Measured - daily samples composited for 2 week periods</v>
          </cell>
          <cell r="O1637" t="str">
            <v>flow through</v>
          </cell>
          <cell r="P1637" t="str">
            <v>Chronic</v>
          </cell>
          <cell r="Q1637" t="str">
            <v>8-mo</v>
          </cell>
          <cell r="R1637" t="str">
            <v>Ramped diet - fed daily</v>
          </cell>
          <cell r="S1637" t="str">
            <v>N-Lake Superior</v>
          </cell>
          <cell r="T1637"/>
          <cell r="U1637">
            <v>15</v>
          </cell>
          <cell r="V1637">
            <v>7.5</v>
          </cell>
          <cell r="W1637" t="str">
            <v/>
          </cell>
          <cell r="X1637">
            <v>145</v>
          </cell>
          <cell r="Y1637">
            <v>142.97</v>
          </cell>
          <cell r="Z1637" t="str">
            <v/>
          </cell>
          <cell r="AA1637">
            <v>2.65</v>
          </cell>
          <cell r="AB1637">
            <v>10</v>
          </cell>
          <cell r="AC1637">
            <v>13.7</v>
          </cell>
          <cell r="AD1637">
            <v>2.85</v>
          </cell>
          <cell r="AE1637">
            <v>1.45</v>
          </cell>
          <cell r="AF1637">
            <v>0.51</v>
          </cell>
          <cell r="AG1637">
            <v>3.87</v>
          </cell>
          <cell r="AH1637">
            <v>1.43</v>
          </cell>
          <cell r="AI1637">
            <v>41</v>
          </cell>
          <cell r="AJ1637">
            <v>46</v>
          </cell>
        </row>
        <row r="1638">
          <cell r="B1638" t="str">
            <v>C1525PiprLOEC</v>
          </cell>
          <cell r="C1638" t="str">
            <v>Benoit and Holcombe 1978</v>
          </cell>
          <cell r="D1638">
            <v>1978</v>
          </cell>
          <cell r="E1638" t="str">
            <v>Pimephales promelas</v>
          </cell>
          <cell r="F1638" t="str">
            <v xml:space="preserve">Pimephales </v>
          </cell>
          <cell r="G1638" t="str">
            <v>promelas</v>
          </cell>
          <cell r="H1638"/>
          <cell r="I1638" t="str">
            <v>fish</v>
          </cell>
          <cell r="J1638" t="str">
            <v>larvae</v>
          </cell>
          <cell r="K1638" t="str">
            <v>survival</v>
          </cell>
          <cell r="L1638" t="str">
            <v>LOEC</v>
          </cell>
          <cell r="M1638" t="str">
            <v>ZnSO4</v>
          </cell>
          <cell r="N1638" t="str">
            <v>Measured - daily samples composited for 2 week periods</v>
          </cell>
          <cell r="O1638" t="str">
            <v>flow through</v>
          </cell>
          <cell r="P1638" t="str">
            <v>Chronic</v>
          </cell>
          <cell r="Q1638" t="str">
            <v>8-mo</v>
          </cell>
          <cell r="R1638" t="str">
            <v>Ramped diet - fed daily</v>
          </cell>
          <cell r="S1638" t="str">
            <v>N-Lake Superior</v>
          </cell>
          <cell r="T1638"/>
          <cell r="U1638">
            <v>15</v>
          </cell>
          <cell r="V1638">
            <v>7.5</v>
          </cell>
          <cell r="W1638" t="str">
            <v/>
          </cell>
          <cell r="X1638">
            <v>295</v>
          </cell>
          <cell r="Y1638">
            <v>290.87</v>
          </cell>
          <cell r="Z1638" t="str">
            <v/>
          </cell>
          <cell r="AA1638">
            <v>2.65</v>
          </cell>
          <cell r="AB1638">
            <v>10</v>
          </cell>
          <cell r="AC1638">
            <v>13.7</v>
          </cell>
          <cell r="AD1638">
            <v>2.85</v>
          </cell>
          <cell r="AE1638">
            <v>1.45</v>
          </cell>
          <cell r="AF1638">
            <v>0.51</v>
          </cell>
          <cell r="AG1638">
            <v>3.87</v>
          </cell>
          <cell r="AH1638">
            <v>1.43</v>
          </cell>
          <cell r="AI1638">
            <v>41</v>
          </cell>
          <cell r="AJ1638">
            <v>46</v>
          </cell>
        </row>
        <row r="1639">
          <cell r="B1639" t="str">
            <v>C1526PiprNOEC</v>
          </cell>
          <cell r="C1639" t="str">
            <v>Benoit and Holcombe 1978</v>
          </cell>
          <cell r="D1639">
            <v>1978</v>
          </cell>
          <cell r="E1639" t="str">
            <v>Pimephales promelas</v>
          </cell>
          <cell r="F1639" t="str">
            <v xml:space="preserve">Pimephales </v>
          </cell>
          <cell r="G1639" t="str">
            <v>promelas</v>
          </cell>
          <cell r="H1639"/>
          <cell r="I1639" t="str">
            <v>fish</v>
          </cell>
          <cell r="J1639" t="str">
            <v>embryo</v>
          </cell>
          <cell r="K1639" t="str">
            <v>survival</v>
          </cell>
          <cell r="L1639" t="str">
            <v>NOEC</v>
          </cell>
          <cell r="M1639" t="str">
            <v>ZnSO4</v>
          </cell>
          <cell r="N1639" t="str">
            <v>Measured - daily samples composited for 2 week periods</v>
          </cell>
          <cell r="O1639" t="str">
            <v>flow through</v>
          </cell>
          <cell r="P1639" t="str">
            <v>Chronic</v>
          </cell>
          <cell r="Q1639" t="str">
            <v>8-mo</v>
          </cell>
          <cell r="R1639" t="str">
            <v>Ramped diet - fed daily</v>
          </cell>
          <cell r="S1639" t="str">
            <v>N-Lake Superior</v>
          </cell>
          <cell r="T1639"/>
          <cell r="U1639">
            <v>15</v>
          </cell>
          <cell r="V1639">
            <v>7.5</v>
          </cell>
          <cell r="W1639" t="str">
            <v/>
          </cell>
          <cell r="X1639">
            <v>145</v>
          </cell>
          <cell r="Y1639">
            <v>142.97</v>
          </cell>
          <cell r="Z1639" t="str">
            <v/>
          </cell>
          <cell r="AA1639">
            <v>2.65</v>
          </cell>
          <cell r="AB1639">
            <v>10</v>
          </cell>
          <cell r="AC1639">
            <v>13.7</v>
          </cell>
          <cell r="AD1639">
            <v>2.85</v>
          </cell>
          <cell r="AE1639">
            <v>1.45</v>
          </cell>
          <cell r="AF1639">
            <v>0.51</v>
          </cell>
          <cell r="AG1639">
            <v>3.87</v>
          </cell>
          <cell r="AH1639">
            <v>1.43</v>
          </cell>
          <cell r="AI1639">
            <v>41</v>
          </cell>
          <cell r="AJ1639">
            <v>46</v>
          </cell>
        </row>
        <row r="1640">
          <cell r="B1640" t="str">
            <v>C1527PiprLOEC</v>
          </cell>
          <cell r="C1640" t="str">
            <v>Benoit and Holcombe 1978</v>
          </cell>
          <cell r="D1640">
            <v>1978</v>
          </cell>
          <cell r="E1640" t="str">
            <v>Pimephales promelas</v>
          </cell>
          <cell r="F1640" t="str">
            <v xml:space="preserve">Pimephales </v>
          </cell>
          <cell r="G1640" t="str">
            <v>promelas</v>
          </cell>
          <cell r="H1640"/>
          <cell r="I1640" t="str">
            <v>fish</v>
          </cell>
          <cell r="J1640" t="str">
            <v>embryo</v>
          </cell>
          <cell r="K1640" t="str">
            <v>survival</v>
          </cell>
          <cell r="L1640" t="str">
            <v>LOEC</v>
          </cell>
          <cell r="M1640" t="str">
            <v>ZnSO4</v>
          </cell>
          <cell r="N1640" t="str">
            <v>Measured - daily samples composited for 2 week periods</v>
          </cell>
          <cell r="O1640" t="str">
            <v>flow through</v>
          </cell>
          <cell r="P1640" t="str">
            <v>Chronic</v>
          </cell>
          <cell r="Q1640" t="str">
            <v>8-mo</v>
          </cell>
          <cell r="R1640" t="str">
            <v>Ramped diet - fed daily</v>
          </cell>
          <cell r="S1640" t="str">
            <v>N-Lake Superior</v>
          </cell>
          <cell r="T1640"/>
          <cell r="U1640">
            <v>15</v>
          </cell>
          <cell r="V1640">
            <v>7.5</v>
          </cell>
          <cell r="W1640" t="str">
            <v/>
          </cell>
          <cell r="X1640">
            <v>295</v>
          </cell>
          <cell r="Y1640">
            <v>290.87</v>
          </cell>
          <cell r="Z1640" t="str">
            <v/>
          </cell>
          <cell r="AA1640">
            <v>2.65</v>
          </cell>
          <cell r="AB1640">
            <v>10</v>
          </cell>
          <cell r="AC1640">
            <v>13.7</v>
          </cell>
          <cell r="AD1640">
            <v>2.85</v>
          </cell>
          <cell r="AE1640">
            <v>1.45</v>
          </cell>
          <cell r="AF1640">
            <v>0.51</v>
          </cell>
          <cell r="AG1640">
            <v>3.87</v>
          </cell>
          <cell r="AH1640">
            <v>1.43</v>
          </cell>
          <cell r="AI1640">
            <v>41</v>
          </cell>
          <cell r="AJ1640">
            <v>46</v>
          </cell>
        </row>
        <row r="1641">
          <cell r="B1641" t="str">
            <v>C1528PiprEC20</v>
          </cell>
          <cell r="C1641" t="str">
            <v>Benoit and Holcombe 1978</v>
          </cell>
          <cell r="D1641">
            <v>1978</v>
          </cell>
          <cell r="E1641" t="str">
            <v>Pimephales promelas</v>
          </cell>
          <cell r="F1641" t="str">
            <v xml:space="preserve">Pimephales </v>
          </cell>
          <cell r="G1641" t="str">
            <v>promelas</v>
          </cell>
          <cell r="H1641"/>
          <cell r="I1641" t="str">
            <v>fish</v>
          </cell>
          <cell r="J1641" t="str">
            <v>larvae</v>
          </cell>
          <cell r="K1641" t="str">
            <v>survival</v>
          </cell>
          <cell r="L1641" t="str">
            <v>EC20</v>
          </cell>
          <cell r="M1641" t="str">
            <v>ZnSO4</v>
          </cell>
          <cell r="N1641" t="str">
            <v>Measured - daily samples composited for 2 week periods</v>
          </cell>
          <cell r="O1641" t="str">
            <v>flow through</v>
          </cell>
          <cell r="P1641" t="str">
            <v>Chronic</v>
          </cell>
          <cell r="Q1641" t="str">
            <v>8-mo</v>
          </cell>
          <cell r="R1641" t="str">
            <v>Ramped diet - fed daily</v>
          </cell>
          <cell r="S1641" t="str">
            <v>N-Lake Superior</v>
          </cell>
          <cell r="T1641"/>
          <cell r="U1641">
            <v>15</v>
          </cell>
          <cell r="V1641">
            <v>7.5</v>
          </cell>
          <cell r="W1641" t="str">
            <v/>
          </cell>
          <cell r="X1641">
            <v>229</v>
          </cell>
          <cell r="Y1641">
            <v>225.79400000000001</v>
          </cell>
          <cell r="Z1641" t="str">
            <v/>
          </cell>
          <cell r="AA1641">
            <v>2.65</v>
          </cell>
          <cell r="AB1641">
            <v>10</v>
          </cell>
          <cell r="AC1641">
            <v>13.7</v>
          </cell>
          <cell r="AD1641">
            <v>2.85</v>
          </cell>
          <cell r="AE1641">
            <v>1.45</v>
          </cell>
          <cell r="AF1641">
            <v>0.51</v>
          </cell>
          <cell r="AG1641">
            <v>3.87</v>
          </cell>
          <cell r="AH1641">
            <v>1.43</v>
          </cell>
          <cell r="AI1641">
            <v>41</v>
          </cell>
          <cell r="AJ1641">
            <v>46</v>
          </cell>
        </row>
        <row r="1642">
          <cell r="B1642" t="str">
            <v>C1529PiprEC50</v>
          </cell>
          <cell r="C1642" t="str">
            <v>Benoit and Holcombe 1978</v>
          </cell>
          <cell r="D1642">
            <v>1978</v>
          </cell>
          <cell r="E1642" t="str">
            <v>Pimephales promelas</v>
          </cell>
          <cell r="F1642" t="str">
            <v xml:space="preserve">Pimephales </v>
          </cell>
          <cell r="G1642" t="str">
            <v>promelas</v>
          </cell>
          <cell r="H1642"/>
          <cell r="I1642" t="str">
            <v>fish</v>
          </cell>
          <cell r="J1642" t="str">
            <v>larvae</v>
          </cell>
          <cell r="K1642" t="str">
            <v>survival</v>
          </cell>
          <cell r="L1642" t="str">
            <v>EC50</v>
          </cell>
          <cell r="M1642" t="str">
            <v>ZnSO4</v>
          </cell>
          <cell r="N1642" t="str">
            <v>Measured - daily samples composited for 2 week periods</v>
          </cell>
          <cell r="O1642" t="str">
            <v>flow through</v>
          </cell>
          <cell r="P1642" t="str">
            <v>Chronic</v>
          </cell>
          <cell r="Q1642" t="str">
            <v>8-mo</v>
          </cell>
          <cell r="R1642" t="str">
            <v>Ramped diet - fed daily</v>
          </cell>
          <cell r="S1642" t="str">
            <v>N-Lake Superior</v>
          </cell>
          <cell r="T1642"/>
          <cell r="U1642">
            <v>15</v>
          </cell>
          <cell r="V1642">
            <v>7.5</v>
          </cell>
          <cell r="W1642" t="str">
            <v/>
          </cell>
          <cell r="X1642">
            <v>294</v>
          </cell>
          <cell r="Y1642">
            <v>289.88400000000001</v>
          </cell>
          <cell r="Z1642" t="str">
            <v/>
          </cell>
          <cell r="AA1642">
            <v>2.65</v>
          </cell>
          <cell r="AB1642">
            <v>10</v>
          </cell>
          <cell r="AC1642">
            <v>13.7</v>
          </cell>
          <cell r="AD1642">
            <v>2.85</v>
          </cell>
          <cell r="AE1642">
            <v>1.45</v>
          </cell>
          <cell r="AF1642">
            <v>0.51</v>
          </cell>
          <cell r="AG1642">
            <v>3.87</v>
          </cell>
          <cell r="AH1642">
            <v>1.43</v>
          </cell>
          <cell r="AI1642">
            <v>41</v>
          </cell>
          <cell r="AJ1642">
            <v>46</v>
          </cell>
        </row>
        <row r="1643">
          <cell r="B1643" t="str">
            <v>C1530PiprEC20</v>
          </cell>
          <cell r="C1643" t="str">
            <v>Benoit and Holcombe 1978</v>
          </cell>
          <cell r="D1643">
            <v>1978</v>
          </cell>
          <cell r="E1643" t="str">
            <v>Pimephales promelas</v>
          </cell>
          <cell r="F1643" t="str">
            <v xml:space="preserve">Pimephales </v>
          </cell>
          <cell r="G1643" t="str">
            <v>promelas</v>
          </cell>
          <cell r="H1643"/>
          <cell r="I1643" t="str">
            <v>fish</v>
          </cell>
          <cell r="J1643" t="str">
            <v>embryo</v>
          </cell>
          <cell r="K1643" t="str">
            <v>survival</v>
          </cell>
          <cell r="L1643" t="str">
            <v>EC20</v>
          </cell>
          <cell r="M1643" t="str">
            <v>ZnSO4</v>
          </cell>
          <cell r="N1643" t="str">
            <v>Measured - daily samples composited for 2 week periods</v>
          </cell>
          <cell r="O1643" t="str">
            <v>flow through</v>
          </cell>
          <cell r="P1643" t="str">
            <v>Chronic</v>
          </cell>
          <cell r="Q1643" t="str">
            <v>8-mo</v>
          </cell>
          <cell r="R1643" t="str">
            <v>Ramped diet - fed daily</v>
          </cell>
          <cell r="S1643" t="str">
            <v>N-Lake Superior</v>
          </cell>
          <cell r="T1643"/>
          <cell r="U1643">
            <v>15</v>
          </cell>
          <cell r="V1643">
            <v>7.5</v>
          </cell>
          <cell r="W1643" t="str">
            <v/>
          </cell>
          <cell r="X1643">
            <v>171</v>
          </cell>
          <cell r="Y1643">
            <v>168.60599999999999</v>
          </cell>
          <cell r="Z1643" t="str">
            <v/>
          </cell>
          <cell r="AA1643">
            <v>2.65</v>
          </cell>
          <cell r="AB1643">
            <v>10</v>
          </cell>
          <cell r="AC1643">
            <v>13.7</v>
          </cell>
          <cell r="AD1643">
            <v>2.85</v>
          </cell>
          <cell r="AE1643">
            <v>1.45</v>
          </cell>
          <cell r="AF1643">
            <v>0.51</v>
          </cell>
          <cell r="AG1643">
            <v>3.87</v>
          </cell>
          <cell r="AH1643">
            <v>1.43</v>
          </cell>
          <cell r="AI1643">
            <v>41</v>
          </cell>
          <cell r="AJ1643">
            <v>46</v>
          </cell>
        </row>
        <row r="1644">
          <cell r="B1644" t="str">
            <v>C1531PiprEC50</v>
          </cell>
          <cell r="C1644" t="str">
            <v>Benoit and Holcombe 1978</v>
          </cell>
          <cell r="D1644">
            <v>1978</v>
          </cell>
          <cell r="E1644" t="str">
            <v>Pimephales promelas</v>
          </cell>
          <cell r="F1644" t="str">
            <v xml:space="preserve">Pimephales </v>
          </cell>
          <cell r="G1644" t="str">
            <v>promelas</v>
          </cell>
          <cell r="H1644"/>
          <cell r="I1644" t="str">
            <v>fish</v>
          </cell>
          <cell r="J1644" t="str">
            <v>embryo</v>
          </cell>
          <cell r="K1644" t="str">
            <v>survival</v>
          </cell>
          <cell r="L1644" t="str">
            <v>EC50</v>
          </cell>
          <cell r="M1644" t="str">
            <v>ZnSO4</v>
          </cell>
          <cell r="N1644" t="str">
            <v>Measured - daily samples composited for 2 week periods</v>
          </cell>
          <cell r="O1644" t="str">
            <v>flow through</v>
          </cell>
          <cell r="P1644" t="str">
            <v>Chronic</v>
          </cell>
          <cell r="Q1644" t="str">
            <v>8-mo</v>
          </cell>
          <cell r="R1644" t="str">
            <v>Ramped diet - fed daily</v>
          </cell>
          <cell r="S1644" t="str">
            <v>N-Lake Superior</v>
          </cell>
          <cell r="T1644"/>
          <cell r="U1644">
            <v>15</v>
          </cell>
          <cell r="V1644">
            <v>7.5</v>
          </cell>
          <cell r="W1644" t="str">
            <v/>
          </cell>
          <cell r="X1644">
            <v>222</v>
          </cell>
          <cell r="Y1644">
            <v>218.892</v>
          </cell>
          <cell r="Z1644" t="str">
            <v/>
          </cell>
          <cell r="AA1644">
            <v>2.65</v>
          </cell>
          <cell r="AB1644">
            <v>10</v>
          </cell>
          <cell r="AC1644">
            <v>13.7</v>
          </cell>
          <cell r="AD1644">
            <v>2.85</v>
          </cell>
          <cell r="AE1644">
            <v>1.45</v>
          </cell>
          <cell r="AF1644">
            <v>0.51</v>
          </cell>
          <cell r="AG1644">
            <v>3.87</v>
          </cell>
          <cell r="AH1644">
            <v>1.43</v>
          </cell>
          <cell r="AI1644">
            <v>41</v>
          </cell>
          <cell r="AJ1644">
            <v>46</v>
          </cell>
        </row>
        <row r="1645">
          <cell r="B1645" t="str">
            <v>A1532PiprEC50</v>
          </cell>
          <cell r="C1645" t="str">
            <v>Hall et al. 1986</v>
          </cell>
          <cell r="D1645">
            <v>1986</v>
          </cell>
          <cell r="E1645" t="str">
            <v>Pimephales promelas</v>
          </cell>
          <cell r="F1645" t="str">
            <v xml:space="preserve">Pimephales </v>
          </cell>
          <cell r="G1645" t="str">
            <v>promelas</v>
          </cell>
          <cell r="H1645"/>
          <cell r="I1645" t="str">
            <v>fish</v>
          </cell>
          <cell r="J1645" t="str">
            <v>juveniles</v>
          </cell>
          <cell r="K1645" t="str">
            <v>mortality</v>
          </cell>
          <cell r="L1645" t="str">
            <v>EC50</v>
          </cell>
          <cell r="M1645" t="str">
            <v>ZnSO4</v>
          </cell>
          <cell r="N1645" t="str">
            <v>Measured - test initiation</v>
          </cell>
          <cell r="O1645" t="str">
            <v>static</v>
          </cell>
          <cell r="P1645" t="str">
            <v>Acute</v>
          </cell>
          <cell r="Q1645" t="str">
            <v>96-hr</v>
          </cell>
          <cell r="R1645" t="str">
            <v>None</v>
          </cell>
          <cell r="S1645" t="str">
            <v>S-hard water (alkalinity reduced)</v>
          </cell>
          <cell r="T1645"/>
          <cell r="U1645">
            <v>22</v>
          </cell>
          <cell r="V1645">
            <v>7.53</v>
          </cell>
          <cell r="W1645" t="str">
            <v/>
          </cell>
          <cell r="X1645">
            <v>20960</v>
          </cell>
          <cell r="Y1645">
            <v>20498.88</v>
          </cell>
          <cell r="Z1645" t="str">
            <v/>
          </cell>
          <cell r="AA1645">
            <v>0.7</v>
          </cell>
          <cell r="AB1645">
            <v>10</v>
          </cell>
          <cell r="AC1645">
            <v>19.7</v>
          </cell>
          <cell r="AD1645">
            <v>17.2</v>
          </cell>
          <cell r="AE1645">
            <v>37.200000000000003</v>
          </cell>
          <cell r="AF1645">
            <v>3</v>
          </cell>
          <cell r="AG1645">
            <v>116</v>
          </cell>
          <cell r="AH1645">
            <v>2.7</v>
          </cell>
          <cell r="AI1645">
            <v>60</v>
          </cell>
          <cell r="AJ1645">
            <v>120</v>
          </cell>
        </row>
        <row r="1646">
          <cell r="B1646" t="str">
            <v>A1533PiprEC50</v>
          </cell>
          <cell r="C1646" t="str">
            <v>Parkerton et al. 1988</v>
          </cell>
          <cell r="D1646">
            <v>1988</v>
          </cell>
          <cell r="E1646" t="str">
            <v>Pimephales promelas</v>
          </cell>
          <cell r="F1646" t="str">
            <v xml:space="preserve">Pimephales </v>
          </cell>
          <cell r="G1646" t="str">
            <v>promelas</v>
          </cell>
          <cell r="H1646"/>
          <cell r="I1646" t="str">
            <v>fish</v>
          </cell>
          <cell r="J1646" t="str">
            <v>1 month</v>
          </cell>
          <cell r="K1646" t="str">
            <v>mortality</v>
          </cell>
          <cell r="L1646" t="str">
            <v>EC50</v>
          </cell>
          <cell r="M1646" t="str">
            <v>ZnCl2</v>
          </cell>
          <cell r="N1646" t="str">
            <v>Measured - several time points</v>
          </cell>
          <cell r="O1646" t="str">
            <v>static</v>
          </cell>
          <cell r="P1646" t="str">
            <v>Acute</v>
          </cell>
          <cell r="Q1646" t="str">
            <v>96-hr</v>
          </cell>
          <cell r="R1646" t="str">
            <v>None</v>
          </cell>
          <cell r="S1646" t="str">
            <v>T-dechlorinated</v>
          </cell>
          <cell r="T1646"/>
          <cell r="U1646">
            <v>25</v>
          </cell>
          <cell r="V1646">
            <v>7.95</v>
          </cell>
          <cell r="W1646" t="str">
            <v/>
          </cell>
          <cell r="X1646">
            <v>1980</v>
          </cell>
          <cell r="Y1646">
            <v>1630</v>
          </cell>
          <cell r="Z1646" t="str">
            <v/>
          </cell>
          <cell r="AA1646">
            <v>0.7</v>
          </cell>
          <cell r="AB1646">
            <v>10</v>
          </cell>
          <cell r="AC1646">
            <v>15.2</v>
          </cell>
          <cell r="AD1646">
            <v>4.4000000000000004</v>
          </cell>
          <cell r="AE1646">
            <v>41</v>
          </cell>
          <cell r="AF1646">
            <v>5</v>
          </cell>
          <cell r="AG1646">
            <v>51.9</v>
          </cell>
          <cell r="AH1646">
            <v>20.8</v>
          </cell>
          <cell r="AI1646">
            <v>96</v>
          </cell>
          <cell r="AJ1646">
            <v>109</v>
          </cell>
        </row>
        <row r="1647">
          <cell r="B1647" t="str">
            <v>A1534PiprEC50</v>
          </cell>
          <cell r="C1647" t="str">
            <v>Parkerton et al. 1988</v>
          </cell>
          <cell r="D1647">
            <v>1988</v>
          </cell>
          <cell r="E1647" t="str">
            <v>Pimephales promelas</v>
          </cell>
          <cell r="F1647" t="str">
            <v xml:space="preserve">Pimephales </v>
          </cell>
          <cell r="G1647" t="str">
            <v>promelas</v>
          </cell>
          <cell r="H1647"/>
          <cell r="I1647" t="str">
            <v>fish</v>
          </cell>
          <cell r="J1647" t="str">
            <v>1 month</v>
          </cell>
          <cell r="K1647" t="str">
            <v>mortality</v>
          </cell>
          <cell r="L1647" t="str">
            <v>EC50</v>
          </cell>
          <cell r="M1647" t="str">
            <v>ZnCl2</v>
          </cell>
          <cell r="N1647" t="str">
            <v>Measured - several time points</v>
          </cell>
          <cell r="O1647" t="str">
            <v>static</v>
          </cell>
          <cell r="P1647" t="str">
            <v>Acute</v>
          </cell>
          <cell r="Q1647" t="str">
            <v>96-hr</v>
          </cell>
          <cell r="R1647" t="str">
            <v>None</v>
          </cell>
          <cell r="S1647" t="str">
            <v>T-dechlorinated</v>
          </cell>
          <cell r="T1647"/>
          <cell r="U1647">
            <v>25</v>
          </cell>
          <cell r="V1647">
            <v>7.95</v>
          </cell>
          <cell r="W1647" t="str">
            <v/>
          </cell>
          <cell r="X1647">
            <v>3480</v>
          </cell>
          <cell r="Y1647">
            <v>1400</v>
          </cell>
          <cell r="Z1647" t="str">
            <v/>
          </cell>
          <cell r="AA1647">
            <v>0.7</v>
          </cell>
          <cell r="AB1647">
            <v>10</v>
          </cell>
          <cell r="AC1647">
            <v>15.2</v>
          </cell>
          <cell r="AD1647">
            <v>4.4000000000000004</v>
          </cell>
          <cell r="AE1647">
            <v>41</v>
          </cell>
          <cell r="AF1647">
            <v>5</v>
          </cell>
          <cell r="AG1647">
            <v>51.9</v>
          </cell>
          <cell r="AH1647">
            <v>20.8</v>
          </cell>
          <cell r="AI1647">
            <v>96</v>
          </cell>
          <cell r="AJ1647">
            <v>109</v>
          </cell>
        </row>
        <row r="1648">
          <cell r="B1648" t="str">
            <v>A1535PiprEC50</v>
          </cell>
          <cell r="C1648" t="str">
            <v>Parkerton et al. 1988</v>
          </cell>
          <cell r="D1648">
            <v>1988</v>
          </cell>
          <cell r="E1648" t="str">
            <v>Pimephales promelas</v>
          </cell>
          <cell r="F1648" t="str">
            <v xml:space="preserve">Pimephales </v>
          </cell>
          <cell r="G1648" t="str">
            <v>promelas</v>
          </cell>
          <cell r="H1648"/>
          <cell r="I1648" t="str">
            <v>fish</v>
          </cell>
          <cell r="J1648" t="str">
            <v>1 month</v>
          </cell>
          <cell r="K1648" t="str">
            <v>mortality</v>
          </cell>
          <cell r="L1648" t="str">
            <v>EC50</v>
          </cell>
          <cell r="M1648" t="str">
            <v>ZnCl2</v>
          </cell>
          <cell r="N1648" t="str">
            <v>Measured - several time points</v>
          </cell>
          <cell r="O1648" t="str">
            <v>static</v>
          </cell>
          <cell r="P1648" t="str">
            <v>Acute</v>
          </cell>
          <cell r="Q1648" t="str">
            <v>96-hr</v>
          </cell>
          <cell r="R1648" t="str">
            <v>None</v>
          </cell>
          <cell r="S1648" t="str">
            <v>T-dechlorinated</v>
          </cell>
          <cell r="T1648"/>
          <cell r="U1648">
            <v>25</v>
          </cell>
          <cell r="V1648">
            <v>7.95</v>
          </cell>
          <cell r="W1648" t="str">
            <v/>
          </cell>
          <cell r="X1648">
            <v>2490</v>
          </cell>
          <cell r="Y1648">
            <v>1300</v>
          </cell>
          <cell r="Z1648" t="str">
            <v/>
          </cell>
          <cell r="AA1648">
            <v>0.7</v>
          </cell>
          <cell r="AB1648">
            <v>10</v>
          </cell>
          <cell r="AC1648">
            <v>15.2</v>
          </cell>
          <cell r="AD1648">
            <v>4.4000000000000004</v>
          </cell>
          <cell r="AE1648">
            <v>41</v>
          </cell>
          <cell r="AF1648">
            <v>5</v>
          </cell>
          <cell r="AG1648">
            <v>51.9</v>
          </cell>
          <cell r="AH1648">
            <v>20.8</v>
          </cell>
          <cell r="AI1648">
            <v>96</v>
          </cell>
          <cell r="AJ1648">
            <v>109</v>
          </cell>
        </row>
        <row r="1649">
          <cell r="B1649" t="str">
            <v>A1536PiprEC50</v>
          </cell>
          <cell r="C1649" t="str">
            <v>Parkerton et al. 1988</v>
          </cell>
          <cell r="D1649">
            <v>1988</v>
          </cell>
          <cell r="E1649" t="str">
            <v>Pimephales promelas</v>
          </cell>
          <cell r="F1649" t="str">
            <v xml:space="preserve">Pimephales </v>
          </cell>
          <cell r="G1649" t="str">
            <v>promelas</v>
          </cell>
          <cell r="H1649"/>
          <cell r="I1649" t="str">
            <v>fish</v>
          </cell>
          <cell r="J1649" t="str">
            <v>1 month</v>
          </cell>
          <cell r="K1649" t="str">
            <v>mortality</v>
          </cell>
          <cell r="L1649" t="str">
            <v>EC50</v>
          </cell>
          <cell r="M1649" t="str">
            <v>ZnCl2</v>
          </cell>
          <cell r="N1649" t="str">
            <v>Measured - several time points</v>
          </cell>
          <cell r="O1649" t="str">
            <v>static</v>
          </cell>
          <cell r="P1649" t="str">
            <v>Acute</v>
          </cell>
          <cell r="Q1649" t="str">
            <v>96-hr</v>
          </cell>
          <cell r="R1649" t="str">
            <v>None</v>
          </cell>
          <cell r="S1649" t="str">
            <v>T-dechlorinated</v>
          </cell>
          <cell r="T1649"/>
          <cell r="U1649">
            <v>25</v>
          </cell>
          <cell r="V1649">
            <v>7.95</v>
          </cell>
          <cell r="W1649" t="str">
            <v/>
          </cell>
          <cell r="X1649">
            <v>3780</v>
          </cell>
          <cell r="Y1649">
            <v>1590</v>
          </cell>
          <cell r="Z1649" t="str">
            <v/>
          </cell>
          <cell r="AA1649">
            <v>0.7</v>
          </cell>
          <cell r="AB1649">
            <v>10</v>
          </cell>
          <cell r="AC1649">
            <v>15.2</v>
          </cell>
          <cell r="AD1649">
            <v>4.4000000000000004</v>
          </cell>
          <cell r="AE1649">
            <v>41</v>
          </cell>
          <cell r="AF1649">
            <v>5</v>
          </cell>
          <cell r="AG1649">
            <v>51.9</v>
          </cell>
          <cell r="AH1649">
            <v>20.8</v>
          </cell>
          <cell r="AI1649">
            <v>96</v>
          </cell>
          <cell r="AJ1649">
            <v>109</v>
          </cell>
        </row>
        <row r="1650">
          <cell r="B1650" t="str">
            <v>A1537PiprEC50</v>
          </cell>
          <cell r="C1650" t="str">
            <v>Parkerton et al. 1988</v>
          </cell>
          <cell r="D1650">
            <v>1988</v>
          </cell>
          <cell r="E1650" t="str">
            <v>Pimephales promelas</v>
          </cell>
          <cell r="F1650" t="str">
            <v xml:space="preserve">Pimephales </v>
          </cell>
          <cell r="G1650" t="str">
            <v>promelas</v>
          </cell>
          <cell r="H1650"/>
          <cell r="I1650" t="str">
            <v>fish</v>
          </cell>
          <cell r="J1650" t="str">
            <v>1 month</v>
          </cell>
          <cell r="K1650" t="str">
            <v>mortality</v>
          </cell>
          <cell r="L1650" t="str">
            <v>EC50</v>
          </cell>
          <cell r="M1650" t="str">
            <v>ZnCl2</v>
          </cell>
          <cell r="N1650" t="str">
            <v>Measured - several time points</v>
          </cell>
          <cell r="O1650" t="str">
            <v>static</v>
          </cell>
          <cell r="P1650" t="str">
            <v>Acute</v>
          </cell>
          <cell r="Q1650" t="str">
            <v>96-hr</v>
          </cell>
          <cell r="R1650" t="str">
            <v>None</v>
          </cell>
          <cell r="S1650" t="str">
            <v>T-dechlorinated</v>
          </cell>
          <cell r="T1650"/>
          <cell r="U1650">
            <v>25</v>
          </cell>
          <cell r="V1650">
            <v>7.95</v>
          </cell>
          <cell r="W1650" t="str">
            <v/>
          </cell>
          <cell r="X1650">
            <v>4760</v>
          </cell>
          <cell r="Y1650">
            <v>1810</v>
          </cell>
          <cell r="Z1650" t="str">
            <v/>
          </cell>
          <cell r="AA1650">
            <v>0.7</v>
          </cell>
          <cell r="AB1650">
            <v>10</v>
          </cell>
          <cell r="AC1650">
            <v>15.2</v>
          </cell>
          <cell r="AD1650">
            <v>4.4000000000000004</v>
          </cell>
          <cell r="AE1650">
            <v>41</v>
          </cell>
          <cell r="AF1650">
            <v>5</v>
          </cell>
          <cell r="AG1650">
            <v>51.9</v>
          </cell>
          <cell r="AH1650">
            <v>20.8</v>
          </cell>
          <cell r="AI1650">
            <v>96</v>
          </cell>
          <cell r="AJ1650">
            <v>109</v>
          </cell>
        </row>
        <row r="1651">
          <cell r="B1651" t="str">
            <v>A1538PiprEC50</v>
          </cell>
          <cell r="C1651" t="str">
            <v>Parkerton et al. 1988</v>
          </cell>
          <cell r="D1651">
            <v>1988</v>
          </cell>
          <cell r="E1651" t="str">
            <v>Pimephales promelas</v>
          </cell>
          <cell r="F1651" t="str">
            <v xml:space="preserve">Pimephales </v>
          </cell>
          <cell r="G1651" t="str">
            <v>promelas</v>
          </cell>
          <cell r="H1651"/>
          <cell r="I1651" t="str">
            <v>fish</v>
          </cell>
          <cell r="J1651" t="str">
            <v>1 month</v>
          </cell>
          <cell r="K1651" t="str">
            <v>mortality</v>
          </cell>
          <cell r="L1651" t="str">
            <v>EC50</v>
          </cell>
          <cell r="M1651" t="str">
            <v>ZnCl2</v>
          </cell>
          <cell r="N1651" t="str">
            <v>Measured - several time points</v>
          </cell>
          <cell r="O1651" t="str">
            <v>static</v>
          </cell>
          <cell r="P1651" t="str">
            <v>Acute</v>
          </cell>
          <cell r="Q1651" t="str">
            <v>96-hr</v>
          </cell>
          <cell r="R1651" t="str">
            <v>None</v>
          </cell>
          <cell r="S1651" t="str">
            <v>S-chemistry provided</v>
          </cell>
          <cell r="T1651"/>
          <cell r="U1651">
            <v>25</v>
          </cell>
          <cell r="V1651">
            <v>7.7</v>
          </cell>
          <cell r="W1651" t="str">
            <v/>
          </cell>
          <cell r="X1651">
            <v>1360</v>
          </cell>
          <cell r="Y1651">
            <v>1220</v>
          </cell>
          <cell r="Z1651" t="str">
            <v/>
          </cell>
          <cell r="AA1651">
            <v>0.7</v>
          </cell>
          <cell r="AB1651">
            <v>10</v>
          </cell>
          <cell r="AC1651">
            <v>19.100000000000001</v>
          </cell>
          <cell r="AD1651">
            <v>12.1</v>
          </cell>
          <cell r="AE1651">
            <v>26.3</v>
          </cell>
          <cell r="AF1651">
            <v>2.1</v>
          </cell>
          <cell r="AG1651">
            <v>93.6</v>
          </cell>
          <cell r="AH1651">
            <v>1.9</v>
          </cell>
          <cell r="AI1651">
            <v>44</v>
          </cell>
          <cell r="AJ1651">
            <v>97</v>
          </cell>
        </row>
        <row r="1652">
          <cell r="B1652" t="str">
            <v>A1539PiprEC50</v>
          </cell>
          <cell r="C1652" t="str">
            <v>Parkerton et al. 1988</v>
          </cell>
          <cell r="D1652">
            <v>1988</v>
          </cell>
          <cell r="E1652" t="str">
            <v>Pimephales promelas</v>
          </cell>
          <cell r="F1652" t="str">
            <v xml:space="preserve">Pimephales </v>
          </cell>
          <cell r="G1652" t="str">
            <v>promelas</v>
          </cell>
          <cell r="H1652"/>
          <cell r="I1652" t="str">
            <v>fish</v>
          </cell>
          <cell r="J1652" t="str">
            <v>1 month</v>
          </cell>
          <cell r="K1652" t="str">
            <v>mortality</v>
          </cell>
          <cell r="L1652" t="str">
            <v>EC50</v>
          </cell>
          <cell r="M1652" t="str">
            <v>ZnCl2</v>
          </cell>
          <cell r="N1652" t="str">
            <v>Measured - several time points</v>
          </cell>
          <cell r="O1652" t="str">
            <v>static</v>
          </cell>
          <cell r="P1652" t="str">
            <v>Acute</v>
          </cell>
          <cell r="Q1652" t="str">
            <v>96-hr</v>
          </cell>
          <cell r="R1652" t="str">
            <v>None</v>
          </cell>
          <cell r="S1652" t="str">
            <v>N-Elm Fork Trinity River</v>
          </cell>
          <cell r="T1652"/>
          <cell r="U1652">
            <v>25</v>
          </cell>
          <cell r="V1652">
            <v>7.85</v>
          </cell>
          <cell r="W1652" t="str">
            <v/>
          </cell>
          <cell r="X1652">
            <v>3190</v>
          </cell>
          <cell r="Y1652">
            <v>1850</v>
          </cell>
          <cell r="Z1652" t="str">
            <v/>
          </cell>
          <cell r="AA1652" t="str">
            <v/>
          </cell>
          <cell r="AB1652" t="str">
            <v/>
          </cell>
          <cell r="AC1652">
            <v>54</v>
          </cell>
          <cell r="AD1652">
            <v>6.8</v>
          </cell>
          <cell r="AE1652">
            <v>43</v>
          </cell>
          <cell r="AF1652">
            <v>8.6999999999999993</v>
          </cell>
          <cell r="AG1652">
            <v>47.6</v>
          </cell>
          <cell r="AH1652">
            <v>50.3</v>
          </cell>
          <cell r="AI1652">
            <v>176</v>
          </cell>
          <cell r="AJ1652">
            <v>201</v>
          </cell>
        </row>
        <row r="1653">
          <cell r="B1653" t="str">
            <v>A1540PiprEC50</v>
          </cell>
          <cell r="C1653" t="str">
            <v>Parkerton et al. 1988</v>
          </cell>
          <cell r="D1653">
            <v>1988</v>
          </cell>
          <cell r="E1653" t="str">
            <v>Pimephales promelas</v>
          </cell>
          <cell r="F1653" t="str">
            <v xml:space="preserve">Pimephales </v>
          </cell>
          <cell r="G1653" t="str">
            <v>promelas</v>
          </cell>
          <cell r="H1653"/>
          <cell r="I1653" t="str">
            <v>fish</v>
          </cell>
          <cell r="J1653" t="str">
            <v>1 month</v>
          </cell>
          <cell r="K1653" t="str">
            <v>mortality</v>
          </cell>
          <cell r="L1653" t="str">
            <v>EC50</v>
          </cell>
          <cell r="M1653" t="str">
            <v>ZnCl2</v>
          </cell>
          <cell r="N1653" t="str">
            <v>Measured - several time points</v>
          </cell>
          <cell r="O1653" t="str">
            <v>static</v>
          </cell>
          <cell r="P1653" t="str">
            <v>Acute</v>
          </cell>
          <cell r="Q1653" t="str">
            <v>96-hr</v>
          </cell>
          <cell r="R1653" t="str">
            <v>None</v>
          </cell>
          <cell r="S1653" t="str">
            <v>N-Elm Fork Trinity River</v>
          </cell>
          <cell r="T1653"/>
          <cell r="U1653">
            <v>25</v>
          </cell>
          <cell r="V1653">
            <v>7.85</v>
          </cell>
          <cell r="W1653" t="str">
            <v/>
          </cell>
          <cell r="X1653">
            <v>2840</v>
          </cell>
          <cell r="Y1653">
            <v>1580</v>
          </cell>
          <cell r="Z1653" t="str">
            <v/>
          </cell>
          <cell r="AA1653" t="str">
            <v/>
          </cell>
          <cell r="AB1653" t="str">
            <v/>
          </cell>
          <cell r="AC1653">
            <v>54</v>
          </cell>
          <cell r="AD1653">
            <v>6.8</v>
          </cell>
          <cell r="AE1653">
            <v>43</v>
          </cell>
          <cell r="AF1653">
            <v>8.6999999999999993</v>
          </cell>
          <cell r="AG1653">
            <v>47.6</v>
          </cell>
          <cell r="AH1653">
            <v>50.3</v>
          </cell>
          <cell r="AI1653">
            <v>176</v>
          </cell>
          <cell r="AJ1653">
            <v>201</v>
          </cell>
        </row>
        <row r="1654">
          <cell r="B1654" t="str">
            <v>A1541PiprEC50</v>
          </cell>
          <cell r="C1654" t="str">
            <v>Parkerton et al. 1988</v>
          </cell>
          <cell r="D1654">
            <v>1988</v>
          </cell>
          <cell r="E1654" t="str">
            <v>Pimephales promelas</v>
          </cell>
          <cell r="F1654" t="str">
            <v xml:space="preserve">Pimephales </v>
          </cell>
          <cell r="G1654" t="str">
            <v>promelas</v>
          </cell>
          <cell r="H1654"/>
          <cell r="I1654" t="str">
            <v>fish</v>
          </cell>
          <cell r="J1654" t="str">
            <v>1 month</v>
          </cell>
          <cell r="K1654" t="str">
            <v>mortality</v>
          </cell>
          <cell r="L1654" t="str">
            <v>EC50</v>
          </cell>
          <cell r="M1654" t="str">
            <v>ZnCl2</v>
          </cell>
          <cell r="N1654" t="str">
            <v>Measured - several time points</v>
          </cell>
          <cell r="O1654" t="str">
            <v>static</v>
          </cell>
          <cell r="P1654" t="str">
            <v>Acute</v>
          </cell>
          <cell r="Q1654" t="str">
            <v>96-hr</v>
          </cell>
          <cell r="R1654" t="str">
            <v>None</v>
          </cell>
          <cell r="S1654" t="str">
            <v>N-Elm Fork Trinity River</v>
          </cell>
          <cell r="T1654"/>
          <cell r="U1654">
            <v>25</v>
          </cell>
          <cell r="V1654">
            <v>7.85</v>
          </cell>
          <cell r="W1654" t="str">
            <v/>
          </cell>
          <cell r="X1654">
            <v>9520</v>
          </cell>
          <cell r="Y1654">
            <v>3100</v>
          </cell>
          <cell r="Z1654" t="str">
            <v/>
          </cell>
          <cell r="AA1654" t="str">
            <v/>
          </cell>
          <cell r="AB1654" t="str">
            <v/>
          </cell>
          <cell r="AC1654">
            <v>54</v>
          </cell>
          <cell r="AD1654">
            <v>6.8</v>
          </cell>
          <cell r="AE1654">
            <v>43</v>
          </cell>
          <cell r="AF1654">
            <v>8.6999999999999993</v>
          </cell>
          <cell r="AG1654">
            <v>47.6</v>
          </cell>
          <cell r="AH1654">
            <v>50.3</v>
          </cell>
          <cell r="AI1654">
            <v>176</v>
          </cell>
          <cell r="AJ1654">
            <v>201</v>
          </cell>
        </row>
        <row r="1655">
          <cell r="B1655" t="str">
            <v>A1542PiprEC50</v>
          </cell>
          <cell r="C1655" t="str">
            <v>Parkerton et al. 1988</v>
          </cell>
          <cell r="D1655">
            <v>1988</v>
          </cell>
          <cell r="E1655" t="str">
            <v>Pimephales promelas</v>
          </cell>
          <cell r="F1655" t="str">
            <v xml:space="preserve">Pimephales </v>
          </cell>
          <cell r="G1655" t="str">
            <v>promelas</v>
          </cell>
          <cell r="H1655"/>
          <cell r="I1655" t="str">
            <v>fish</v>
          </cell>
          <cell r="J1655" t="str">
            <v>1 month</v>
          </cell>
          <cell r="K1655" t="str">
            <v>mortality</v>
          </cell>
          <cell r="L1655" t="str">
            <v>EC50</v>
          </cell>
          <cell r="M1655" t="str">
            <v>ZnCl2</v>
          </cell>
          <cell r="N1655" t="str">
            <v>Measured - several time points</v>
          </cell>
          <cell r="O1655" t="str">
            <v>static</v>
          </cell>
          <cell r="P1655" t="str">
            <v>Acute</v>
          </cell>
          <cell r="Q1655" t="str">
            <v>96-hr</v>
          </cell>
          <cell r="R1655" t="str">
            <v>None</v>
          </cell>
          <cell r="S1655" t="str">
            <v>N-Elm Fork Trinity River</v>
          </cell>
          <cell r="T1655"/>
          <cell r="U1655">
            <v>25</v>
          </cell>
          <cell r="V1655">
            <v>7.85</v>
          </cell>
          <cell r="W1655" t="str">
            <v/>
          </cell>
          <cell r="X1655">
            <v>9490</v>
          </cell>
          <cell r="Y1655">
            <v>3200</v>
          </cell>
          <cell r="Z1655" t="str">
            <v/>
          </cell>
          <cell r="AA1655" t="str">
            <v/>
          </cell>
          <cell r="AB1655" t="str">
            <v/>
          </cell>
          <cell r="AC1655">
            <v>54</v>
          </cell>
          <cell r="AD1655">
            <v>6.8</v>
          </cell>
          <cell r="AE1655">
            <v>43</v>
          </cell>
          <cell r="AF1655">
            <v>8.6999999999999993</v>
          </cell>
          <cell r="AG1655">
            <v>47.6</v>
          </cell>
          <cell r="AH1655">
            <v>50.3</v>
          </cell>
          <cell r="AI1655">
            <v>176</v>
          </cell>
          <cell r="AJ1655">
            <v>201</v>
          </cell>
        </row>
        <row r="1656">
          <cell r="B1656" t="str">
            <v>C1543PiprNOEC</v>
          </cell>
          <cell r="C1656" t="str">
            <v>Parkerton et al. 1988</v>
          </cell>
          <cell r="D1656">
            <v>1988</v>
          </cell>
          <cell r="E1656" t="str">
            <v>Pimephales promelas</v>
          </cell>
          <cell r="F1656" t="str">
            <v xml:space="preserve">Pimephales </v>
          </cell>
          <cell r="G1656" t="str">
            <v>promelas</v>
          </cell>
          <cell r="H1656"/>
          <cell r="I1656" t="str">
            <v>fish</v>
          </cell>
          <cell r="J1656" t="str">
            <v>&lt;12-hr</v>
          </cell>
          <cell r="K1656" t="str">
            <v>hatch</v>
          </cell>
          <cell r="L1656" t="str">
            <v>NOEC</v>
          </cell>
          <cell r="M1656" t="str">
            <v>ZnCl2</v>
          </cell>
          <cell r="N1656" t="str">
            <v>Measured - several time points</v>
          </cell>
          <cell r="O1656" t="str">
            <v>static</v>
          </cell>
          <cell r="P1656" t="str">
            <v>Chronic</v>
          </cell>
          <cell r="Q1656" t="str">
            <v>7-d</v>
          </cell>
          <cell r="R1656" t="str">
            <v>Not specified</v>
          </cell>
          <cell r="S1656" t="str">
            <v>N-Elm Fork Trinity River</v>
          </cell>
          <cell r="T1656"/>
          <cell r="U1656">
            <v>25</v>
          </cell>
          <cell r="V1656">
            <v>7.85</v>
          </cell>
          <cell r="W1656" t="str">
            <v/>
          </cell>
          <cell r="X1656">
            <v>720</v>
          </cell>
          <cell r="Y1656">
            <v>440</v>
          </cell>
          <cell r="Z1656" t="str">
            <v/>
          </cell>
          <cell r="AA1656" t="str">
            <v/>
          </cell>
          <cell r="AB1656" t="str">
            <v/>
          </cell>
          <cell r="AC1656">
            <v>54</v>
          </cell>
          <cell r="AD1656">
            <v>6.8</v>
          </cell>
          <cell r="AE1656">
            <v>43</v>
          </cell>
          <cell r="AF1656">
            <v>8.6999999999999993</v>
          </cell>
          <cell r="AG1656">
            <v>47.6</v>
          </cell>
          <cell r="AH1656">
            <v>50.3</v>
          </cell>
          <cell r="AI1656">
            <v>176</v>
          </cell>
          <cell r="AJ1656">
            <v>201</v>
          </cell>
        </row>
        <row r="1657">
          <cell r="B1657" t="str">
            <v>C1544PiprMATC</v>
          </cell>
          <cell r="C1657" t="str">
            <v>Parkerton et al. 1988</v>
          </cell>
          <cell r="D1657">
            <v>1988</v>
          </cell>
          <cell r="E1657" t="str">
            <v>Pimephales promelas</v>
          </cell>
          <cell r="F1657" t="str">
            <v xml:space="preserve">Pimephales </v>
          </cell>
          <cell r="G1657" t="str">
            <v>promelas</v>
          </cell>
          <cell r="H1657"/>
          <cell r="I1657" t="str">
            <v>fish</v>
          </cell>
          <cell r="J1657" t="str">
            <v>&lt;12-hr</v>
          </cell>
          <cell r="K1657" t="str">
            <v>hatch</v>
          </cell>
          <cell r="L1657" t="str">
            <v>MATC</v>
          </cell>
          <cell r="M1657" t="str">
            <v>ZnCl2</v>
          </cell>
          <cell r="N1657" t="str">
            <v>Measured - several time points</v>
          </cell>
          <cell r="O1657" t="str">
            <v>static</v>
          </cell>
          <cell r="P1657" t="str">
            <v>Chronic</v>
          </cell>
          <cell r="Q1657" t="str">
            <v>7-d</v>
          </cell>
          <cell r="R1657" t="str">
            <v>Not specified</v>
          </cell>
          <cell r="S1657" t="str">
            <v>N-Elm Fork Trinity River</v>
          </cell>
          <cell r="T1657"/>
          <cell r="U1657">
            <v>25</v>
          </cell>
          <cell r="V1657">
            <v>7.85</v>
          </cell>
          <cell r="W1657" t="str">
            <v/>
          </cell>
          <cell r="X1657">
            <v>920</v>
          </cell>
          <cell r="Y1657">
            <v>560</v>
          </cell>
          <cell r="Z1657" t="str">
            <v/>
          </cell>
          <cell r="AA1657" t="str">
            <v/>
          </cell>
          <cell r="AB1657" t="str">
            <v/>
          </cell>
          <cell r="AC1657">
            <v>54</v>
          </cell>
          <cell r="AD1657">
            <v>6.8</v>
          </cell>
          <cell r="AE1657">
            <v>43</v>
          </cell>
          <cell r="AF1657">
            <v>8.6999999999999993</v>
          </cell>
          <cell r="AG1657">
            <v>47.6</v>
          </cell>
          <cell r="AH1657">
            <v>50.3</v>
          </cell>
          <cell r="AI1657">
            <v>176</v>
          </cell>
          <cell r="AJ1657">
            <v>201</v>
          </cell>
        </row>
        <row r="1658">
          <cell r="B1658" t="str">
            <v>C1545PiprLOEC</v>
          </cell>
          <cell r="C1658" t="str">
            <v>Parkerton et al. 1988</v>
          </cell>
          <cell r="D1658">
            <v>1988</v>
          </cell>
          <cell r="E1658" t="str">
            <v>Pimephales promelas</v>
          </cell>
          <cell r="F1658" t="str">
            <v xml:space="preserve">Pimephales </v>
          </cell>
          <cell r="G1658" t="str">
            <v>promelas</v>
          </cell>
          <cell r="H1658"/>
          <cell r="I1658" t="str">
            <v>fish</v>
          </cell>
          <cell r="J1658" t="str">
            <v>&lt;12-hr</v>
          </cell>
          <cell r="K1658" t="str">
            <v>hatch</v>
          </cell>
          <cell r="L1658" t="str">
            <v>LOEC</v>
          </cell>
          <cell r="M1658" t="str">
            <v>ZnCl2</v>
          </cell>
          <cell r="N1658" t="str">
            <v>Measured - several time points</v>
          </cell>
          <cell r="O1658" t="str">
            <v>static</v>
          </cell>
          <cell r="P1658" t="str">
            <v>Chronic</v>
          </cell>
          <cell r="Q1658" t="str">
            <v>7-d</v>
          </cell>
          <cell r="R1658" t="str">
            <v>Not specified</v>
          </cell>
          <cell r="S1658" t="str">
            <v>N-Elm Fork Trinity River</v>
          </cell>
          <cell r="T1658"/>
          <cell r="U1658">
            <v>25</v>
          </cell>
          <cell r="V1658">
            <v>7.85</v>
          </cell>
          <cell r="W1658" t="str">
            <v/>
          </cell>
          <cell r="X1658">
            <v>1180</v>
          </cell>
          <cell r="Y1658">
            <v>720</v>
          </cell>
          <cell r="Z1658" t="str">
            <v/>
          </cell>
          <cell r="AA1658" t="str">
            <v/>
          </cell>
          <cell r="AB1658" t="str">
            <v/>
          </cell>
          <cell r="AC1658">
            <v>54</v>
          </cell>
          <cell r="AD1658">
            <v>6.8</v>
          </cell>
          <cell r="AE1658">
            <v>43</v>
          </cell>
          <cell r="AF1658">
            <v>8.6999999999999993</v>
          </cell>
          <cell r="AG1658">
            <v>47.6</v>
          </cell>
          <cell r="AH1658">
            <v>50.3</v>
          </cell>
          <cell r="AI1658">
            <v>176</v>
          </cell>
          <cell r="AJ1658">
            <v>201</v>
          </cell>
        </row>
        <row r="1659">
          <cell r="B1659" t="str">
            <v>C1546PiprNOEC</v>
          </cell>
          <cell r="C1659" t="str">
            <v>Parkerton et al. 1988</v>
          </cell>
          <cell r="D1659">
            <v>1988</v>
          </cell>
          <cell r="E1659" t="str">
            <v>Pimephales promelas</v>
          </cell>
          <cell r="F1659" t="str">
            <v xml:space="preserve">Pimephales </v>
          </cell>
          <cell r="G1659" t="str">
            <v>promelas</v>
          </cell>
          <cell r="H1659"/>
          <cell r="I1659" t="str">
            <v>fish</v>
          </cell>
          <cell r="J1659" t="str">
            <v>&lt;12-hr</v>
          </cell>
          <cell r="K1659" t="str">
            <v>survival</v>
          </cell>
          <cell r="L1659" t="str">
            <v>NOEC</v>
          </cell>
          <cell r="M1659" t="str">
            <v>ZnCl2</v>
          </cell>
          <cell r="N1659" t="str">
            <v>Measured - several time points</v>
          </cell>
          <cell r="O1659" t="str">
            <v>static</v>
          </cell>
          <cell r="P1659" t="str">
            <v>Chronic</v>
          </cell>
          <cell r="Q1659" t="str">
            <v>7-d</v>
          </cell>
          <cell r="R1659" t="str">
            <v>Not specified</v>
          </cell>
          <cell r="S1659" t="str">
            <v>N-Elm Fork Trinity River</v>
          </cell>
          <cell r="T1659"/>
          <cell r="U1659">
            <v>25</v>
          </cell>
          <cell r="V1659">
            <v>7.85</v>
          </cell>
          <cell r="W1659" t="str">
            <v/>
          </cell>
          <cell r="X1659">
            <v>720</v>
          </cell>
          <cell r="Y1659">
            <v>440</v>
          </cell>
          <cell r="Z1659" t="str">
            <v/>
          </cell>
          <cell r="AA1659" t="str">
            <v/>
          </cell>
          <cell r="AB1659" t="str">
            <v/>
          </cell>
          <cell r="AC1659">
            <v>54</v>
          </cell>
          <cell r="AD1659">
            <v>6.8</v>
          </cell>
          <cell r="AE1659">
            <v>43</v>
          </cell>
          <cell r="AF1659">
            <v>8.6999999999999993</v>
          </cell>
          <cell r="AG1659">
            <v>47.6</v>
          </cell>
          <cell r="AH1659">
            <v>50.3</v>
          </cell>
          <cell r="AI1659">
            <v>176</v>
          </cell>
          <cell r="AJ1659">
            <v>201</v>
          </cell>
        </row>
        <row r="1660">
          <cell r="B1660" t="str">
            <v>C1547PiprMATC</v>
          </cell>
          <cell r="C1660" t="str">
            <v>Parkerton et al. 1988</v>
          </cell>
          <cell r="D1660">
            <v>1988</v>
          </cell>
          <cell r="E1660" t="str">
            <v>Pimephales promelas</v>
          </cell>
          <cell r="F1660" t="str">
            <v xml:space="preserve">Pimephales </v>
          </cell>
          <cell r="G1660" t="str">
            <v>promelas</v>
          </cell>
          <cell r="H1660"/>
          <cell r="I1660" t="str">
            <v>fish</v>
          </cell>
          <cell r="J1660" t="str">
            <v>&lt;12-hr</v>
          </cell>
          <cell r="K1660" t="str">
            <v>survival</v>
          </cell>
          <cell r="L1660" t="str">
            <v>MATC</v>
          </cell>
          <cell r="M1660" t="str">
            <v>ZnCl2</v>
          </cell>
          <cell r="N1660" t="str">
            <v>Measured - several time points</v>
          </cell>
          <cell r="O1660" t="str">
            <v>static</v>
          </cell>
          <cell r="P1660" t="str">
            <v>Chronic</v>
          </cell>
          <cell r="Q1660" t="str">
            <v>7-d</v>
          </cell>
          <cell r="R1660" t="str">
            <v>Not specified</v>
          </cell>
          <cell r="S1660" t="str">
            <v>N-Elm Fork Trinity River</v>
          </cell>
          <cell r="T1660"/>
          <cell r="U1660">
            <v>25</v>
          </cell>
          <cell r="V1660">
            <v>7.85</v>
          </cell>
          <cell r="W1660" t="str">
            <v/>
          </cell>
          <cell r="X1660">
            <v>920</v>
          </cell>
          <cell r="Y1660">
            <v>560</v>
          </cell>
          <cell r="Z1660" t="str">
            <v/>
          </cell>
          <cell r="AA1660" t="str">
            <v/>
          </cell>
          <cell r="AB1660" t="str">
            <v/>
          </cell>
          <cell r="AC1660">
            <v>54</v>
          </cell>
          <cell r="AD1660">
            <v>6.8</v>
          </cell>
          <cell r="AE1660">
            <v>43</v>
          </cell>
          <cell r="AF1660">
            <v>8.6999999999999993</v>
          </cell>
          <cell r="AG1660">
            <v>47.6</v>
          </cell>
          <cell r="AH1660">
            <v>50.3</v>
          </cell>
          <cell r="AI1660">
            <v>176</v>
          </cell>
          <cell r="AJ1660">
            <v>201</v>
          </cell>
        </row>
        <row r="1661">
          <cell r="B1661" t="str">
            <v>C1548PiprLOEC</v>
          </cell>
          <cell r="C1661" t="str">
            <v>Parkerton et al. 1988</v>
          </cell>
          <cell r="D1661">
            <v>1988</v>
          </cell>
          <cell r="E1661" t="str">
            <v>Pimephales promelas</v>
          </cell>
          <cell r="F1661" t="str">
            <v xml:space="preserve">Pimephales </v>
          </cell>
          <cell r="G1661" t="str">
            <v>promelas</v>
          </cell>
          <cell r="H1661"/>
          <cell r="I1661" t="str">
            <v>fish</v>
          </cell>
          <cell r="J1661" t="str">
            <v>&lt;12-hr</v>
          </cell>
          <cell r="K1661" t="str">
            <v>survival</v>
          </cell>
          <cell r="L1661" t="str">
            <v>LOEC</v>
          </cell>
          <cell r="M1661" t="str">
            <v>ZnCl2</v>
          </cell>
          <cell r="N1661" t="str">
            <v>Measured - several time points</v>
          </cell>
          <cell r="O1661" t="str">
            <v>static</v>
          </cell>
          <cell r="P1661" t="str">
            <v>Chronic</v>
          </cell>
          <cell r="Q1661" t="str">
            <v>7-d</v>
          </cell>
          <cell r="R1661" t="str">
            <v>Not specified</v>
          </cell>
          <cell r="S1661" t="str">
            <v>N-Elm Fork Trinity River</v>
          </cell>
          <cell r="T1661"/>
          <cell r="U1661">
            <v>25</v>
          </cell>
          <cell r="V1661">
            <v>7.85</v>
          </cell>
          <cell r="W1661" t="str">
            <v/>
          </cell>
          <cell r="X1661">
            <v>1180</v>
          </cell>
          <cell r="Y1661">
            <v>720</v>
          </cell>
          <cell r="Z1661" t="str">
            <v/>
          </cell>
          <cell r="AA1661" t="str">
            <v/>
          </cell>
          <cell r="AB1661" t="str">
            <v/>
          </cell>
          <cell r="AC1661">
            <v>54</v>
          </cell>
          <cell r="AD1661">
            <v>6.8</v>
          </cell>
          <cell r="AE1661">
            <v>43</v>
          </cell>
          <cell r="AF1661">
            <v>8.6999999999999993</v>
          </cell>
          <cell r="AG1661">
            <v>47.6</v>
          </cell>
          <cell r="AH1661">
            <v>50.3</v>
          </cell>
          <cell r="AI1661">
            <v>176</v>
          </cell>
          <cell r="AJ1661">
            <v>201</v>
          </cell>
        </row>
        <row r="1662">
          <cell r="B1662" t="str">
            <v>C1549PiprEC50</v>
          </cell>
          <cell r="C1662" t="str">
            <v>Parkerton et al. 1988</v>
          </cell>
          <cell r="D1662">
            <v>1988</v>
          </cell>
          <cell r="E1662" t="str">
            <v>Pimephales promelas</v>
          </cell>
          <cell r="F1662" t="str">
            <v xml:space="preserve">Pimephales </v>
          </cell>
          <cell r="G1662" t="str">
            <v>promelas</v>
          </cell>
          <cell r="H1662"/>
          <cell r="I1662" t="str">
            <v>fish</v>
          </cell>
          <cell r="J1662" t="str">
            <v>&lt;12-hr</v>
          </cell>
          <cell r="K1662" t="str">
            <v>survival</v>
          </cell>
          <cell r="L1662" t="str">
            <v>EC50</v>
          </cell>
          <cell r="M1662" t="str">
            <v>ZnCl2</v>
          </cell>
          <cell r="N1662" t="str">
            <v>Measured - several time points</v>
          </cell>
          <cell r="O1662" t="str">
            <v>static</v>
          </cell>
          <cell r="P1662" t="str">
            <v>Chronic</v>
          </cell>
          <cell r="Q1662" t="str">
            <v>7-d</v>
          </cell>
          <cell r="R1662" t="str">
            <v>Not specified</v>
          </cell>
          <cell r="S1662" t="str">
            <v>N-Elm Fork Trinity River</v>
          </cell>
          <cell r="T1662"/>
          <cell r="U1662">
            <v>25</v>
          </cell>
          <cell r="V1662">
            <v>7.85</v>
          </cell>
          <cell r="W1662" t="str">
            <v/>
          </cell>
          <cell r="X1662">
            <v>1110</v>
          </cell>
          <cell r="Y1662">
            <v>490</v>
          </cell>
          <cell r="Z1662" t="str">
            <v/>
          </cell>
          <cell r="AA1662" t="str">
            <v/>
          </cell>
          <cell r="AB1662" t="str">
            <v/>
          </cell>
          <cell r="AC1662">
            <v>54</v>
          </cell>
          <cell r="AD1662">
            <v>6.8</v>
          </cell>
          <cell r="AE1662">
            <v>43</v>
          </cell>
          <cell r="AF1662">
            <v>8.6999999999999993</v>
          </cell>
          <cell r="AG1662">
            <v>47.6</v>
          </cell>
          <cell r="AH1662">
            <v>50.3</v>
          </cell>
          <cell r="AI1662">
            <v>176</v>
          </cell>
          <cell r="AJ1662">
            <v>201</v>
          </cell>
        </row>
        <row r="1663">
          <cell r="B1663" t="str">
            <v>C1550PiprNOEC</v>
          </cell>
          <cell r="C1663" t="str">
            <v>Parkerton et al. 1988</v>
          </cell>
          <cell r="D1663">
            <v>1988</v>
          </cell>
          <cell r="E1663" t="str">
            <v>Pimephales promelas</v>
          </cell>
          <cell r="F1663" t="str">
            <v xml:space="preserve">Pimephales </v>
          </cell>
          <cell r="G1663" t="str">
            <v>promelas</v>
          </cell>
          <cell r="H1663"/>
          <cell r="I1663" t="str">
            <v>fish</v>
          </cell>
          <cell r="J1663" t="str">
            <v>&lt;12-hr</v>
          </cell>
          <cell r="K1663" t="str">
            <v>hatch</v>
          </cell>
          <cell r="L1663" t="str">
            <v>NOEC</v>
          </cell>
          <cell r="M1663" t="str">
            <v>ZnCl2</v>
          </cell>
          <cell r="N1663" t="str">
            <v>Measured - several time points</v>
          </cell>
          <cell r="O1663" t="str">
            <v>static</v>
          </cell>
          <cell r="P1663" t="str">
            <v>Chronic</v>
          </cell>
          <cell r="Q1663" t="str">
            <v>7-d</v>
          </cell>
          <cell r="R1663" t="str">
            <v>Not specified</v>
          </cell>
          <cell r="S1663" t="str">
            <v>T-dechlorinated</v>
          </cell>
          <cell r="T1663"/>
          <cell r="U1663">
            <v>25</v>
          </cell>
          <cell r="V1663">
            <v>7.95</v>
          </cell>
          <cell r="W1663" t="str">
            <v/>
          </cell>
          <cell r="X1663">
            <v>470</v>
          </cell>
          <cell r="Y1663">
            <v>380</v>
          </cell>
          <cell r="Z1663" t="str">
            <v/>
          </cell>
          <cell r="AA1663">
            <v>0.7</v>
          </cell>
          <cell r="AB1663">
            <v>10</v>
          </cell>
          <cell r="AC1663">
            <v>15.2</v>
          </cell>
          <cell r="AD1663">
            <v>4.4000000000000004</v>
          </cell>
          <cell r="AE1663">
            <v>41</v>
          </cell>
          <cell r="AF1663">
            <v>5</v>
          </cell>
          <cell r="AG1663">
            <v>51.9</v>
          </cell>
          <cell r="AH1663">
            <v>20.8</v>
          </cell>
          <cell r="AI1663">
            <v>96</v>
          </cell>
          <cell r="AJ1663">
            <v>109</v>
          </cell>
        </row>
        <row r="1664">
          <cell r="B1664" t="str">
            <v>C1551PiprMATC</v>
          </cell>
          <cell r="C1664" t="str">
            <v>Parkerton et al. 1988</v>
          </cell>
          <cell r="D1664">
            <v>1988</v>
          </cell>
          <cell r="E1664" t="str">
            <v>Pimephales promelas</v>
          </cell>
          <cell r="F1664" t="str">
            <v xml:space="preserve">Pimephales </v>
          </cell>
          <cell r="G1664" t="str">
            <v>promelas</v>
          </cell>
          <cell r="H1664"/>
          <cell r="I1664" t="str">
            <v>fish</v>
          </cell>
          <cell r="J1664" t="str">
            <v>&lt;12-hr</v>
          </cell>
          <cell r="K1664" t="str">
            <v>hatch</v>
          </cell>
          <cell r="L1664" t="str">
            <v>MATC</v>
          </cell>
          <cell r="M1664" t="str">
            <v>ZnCl2</v>
          </cell>
          <cell r="N1664" t="str">
            <v>Measured - several time points</v>
          </cell>
          <cell r="O1664" t="str">
            <v>static</v>
          </cell>
          <cell r="P1664" t="str">
            <v>Chronic</v>
          </cell>
          <cell r="Q1664" t="str">
            <v>7-d</v>
          </cell>
          <cell r="R1664" t="str">
            <v>Not specified</v>
          </cell>
          <cell r="S1664" t="str">
            <v>T-dechlorinated</v>
          </cell>
          <cell r="T1664"/>
          <cell r="U1664">
            <v>25</v>
          </cell>
          <cell r="V1664">
            <v>7.95</v>
          </cell>
          <cell r="W1664" t="str">
            <v/>
          </cell>
          <cell r="X1664">
            <v>580</v>
          </cell>
          <cell r="Y1664">
            <v>450</v>
          </cell>
          <cell r="Z1664" t="str">
            <v/>
          </cell>
          <cell r="AA1664">
            <v>0.7</v>
          </cell>
          <cell r="AB1664">
            <v>10</v>
          </cell>
          <cell r="AC1664">
            <v>15.2</v>
          </cell>
          <cell r="AD1664">
            <v>4.4000000000000004</v>
          </cell>
          <cell r="AE1664">
            <v>41</v>
          </cell>
          <cell r="AF1664">
            <v>5</v>
          </cell>
          <cell r="AG1664">
            <v>51.9</v>
          </cell>
          <cell r="AH1664">
            <v>20.8</v>
          </cell>
          <cell r="AI1664">
            <v>96</v>
          </cell>
          <cell r="AJ1664">
            <v>109</v>
          </cell>
        </row>
        <row r="1665">
          <cell r="B1665" t="str">
            <v>C1552PiprLOEC</v>
          </cell>
          <cell r="C1665" t="str">
            <v>Parkerton et al. 1988</v>
          </cell>
          <cell r="D1665">
            <v>1988</v>
          </cell>
          <cell r="E1665" t="str">
            <v>Pimephales promelas</v>
          </cell>
          <cell r="F1665" t="str">
            <v xml:space="preserve">Pimephales </v>
          </cell>
          <cell r="G1665" t="str">
            <v>promelas</v>
          </cell>
          <cell r="H1665"/>
          <cell r="I1665" t="str">
            <v>fish</v>
          </cell>
          <cell r="J1665" t="str">
            <v>&lt;12-hr</v>
          </cell>
          <cell r="K1665" t="str">
            <v>hatch</v>
          </cell>
          <cell r="L1665" t="str">
            <v>LOEC</v>
          </cell>
          <cell r="M1665" t="str">
            <v>ZnCl2</v>
          </cell>
          <cell r="N1665" t="str">
            <v>Measured - several time points</v>
          </cell>
          <cell r="O1665" t="str">
            <v>static</v>
          </cell>
          <cell r="P1665" t="str">
            <v>Chronic</v>
          </cell>
          <cell r="Q1665" t="str">
            <v>7-d</v>
          </cell>
          <cell r="R1665" t="str">
            <v>Not specified</v>
          </cell>
          <cell r="S1665" t="str">
            <v>T-dechlorinated</v>
          </cell>
          <cell r="T1665"/>
          <cell r="U1665">
            <v>25</v>
          </cell>
          <cell r="V1665">
            <v>7.95</v>
          </cell>
          <cell r="W1665" t="str">
            <v/>
          </cell>
          <cell r="X1665">
            <v>720</v>
          </cell>
          <cell r="Y1665">
            <v>540</v>
          </cell>
          <cell r="Z1665" t="str">
            <v/>
          </cell>
          <cell r="AA1665">
            <v>0.7</v>
          </cell>
          <cell r="AB1665">
            <v>10</v>
          </cell>
          <cell r="AC1665">
            <v>15.2</v>
          </cell>
          <cell r="AD1665">
            <v>4.4000000000000004</v>
          </cell>
          <cell r="AE1665">
            <v>41</v>
          </cell>
          <cell r="AF1665">
            <v>5</v>
          </cell>
          <cell r="AG1665">
            <v>51.9</v>
          </cell>
          <cell r="AH1665">
            <v>20.8</v>
          </cell>
          <cell r="AI1665">
            <v>96</v>
          </cell>
          <cell r="AJ1665">
            <v>109</v>
          </cell>
        </row>
        <row r="1666">
          <cell r="B1666" t="str">
            <v>C1553PiprNOEC</v>
          </cell>
          <cell r="C1666" t="str">
            <v>Parkerton et al. 1988</v>
          </cell>
          <cell r="D1666">
            <v>1988</v>
          </cell>
          <cell r="E1666" t="str">
            <v>Pimephales promelas</v>
          </cell>
          <cell r="F1666" t="str">
            <v xml:space="preserve">Pimephales </v>
          </cell>
          <cell r="G1666" t="str">
            <v>promelas</v>
          </cell>
          <cell r="H1666"/>
          <cell r="I1666" t="str">
            <v>fish</v>
          </cell>
          <cell r="J1666" t="str">
            <v>&lt;12-hr</v>
          </cell>
          <cell r="K1666" t="str">
            <v>survival</v>
          </cell>
          <cell r="L1666" t="str">
            <v>NOEC</v>
          </cell>
          <cell r="M1666" t="str">
            <v>ZnCl2</v>
          </cell>
          <cell r="N1666" t="str">
            <v>Measured - several time points</v>
          </cell>
          <cell r="O1666" t="str">
            <v>static</v>
          </cell>
          <cell r="P1666" t="str">
            <v>Chronic</v>
          </cell>
          <cell r="Q1666" t="str">
            <v>7-d</v>
          </cell>
          <cell r="R1666" t="str">
            <v>Not specified</v>
          </cell>
          <cell r="S1666" t="str">
            <v>T-dechlorinated</v>
          </cell>
          <cell r="T1666"/>
          <cell r="U1666">
            <v>25</v>
          </cell>
          <cell r="V1666">
            <v>7.95</v>
          </cell>
          <cell r="W1666" t="str">
            <v/>
          </cell>
          <cell r="X1666">
            <v>270</v>
          </cell>
          <cell r="Y1666">
            <v>220</v>
          </cell>
          <cell r="Z1666" t="str">
            <v/>
          </cell>
          <cell r="AA1666">
            <v>0.7</v>
          </cell>
          <cell r="AB1666">
            <v>10</v>
          </cell>
          <cell r="AC1666">
            <v>15.2</v>
          </cell>
          <cell r="AD1666">
            <v>4.4000000000000004</v>
          </cell>
          <cell r="AE1666">
            <v>41</v>
          </cell>
          <cell r="AF1666">
            <v>5</v>
          </cell>
          <cell r="AG1666">
            <v>51.9</v>
          </cell>
          <cell r="AH1666">
            <v>20.8</v>
          </cell>
          <cell r="AI1666">
            <v>96</v>
          </cell>
          <cell r="AJ1666">
            <v>109</v>
          </cell>
        </row>
        <row r="1667">
          <cell r="B1667" t="str">
            <v>C1554PiprMATC</v>
          </cell>
          <cell r="C1667" t="str">
            <v>Parkerton et al. 1988</v>
          </cell>
          <cell r="D1667">
            <v>1988</v>
          </cell>
          <cell r="E1667" t="str">
            <v>Pimephales promelas</v>
          </cell>
          <cell r="F1667" t="str">
            <v xml:space="preserve">Pimephales </v>
          </cell>
          <cell r="G1667" t="str">
            <v>promelas</v>
          </cell>
          <cell r="H1667"/>
          <cell r="I1667" t="str">
            <v>fish</v>
          </cell>
          <cell r="J1667" t="str">
            <v>&lt;12-hr</v>
          </cell>
          <cell r="K1667" t="str">
            <v>survival</v>
          </cell>
          <cell r="L1667" t="str">
            <v>MATC</v>
          </cell>
          <cell r="M1667" t="str">
            <v>ZnCl2</v>
          </cell>
          <cell r="N1667" t="str">
            <v>Measured - several time points</v>
          </cell>
          <cell r="O1667" t="str">
            <v>static</v>
          </cell>
          <cell r="P1667" t="str">
            <v>Chronic</v>
          </cell>
          <cell r="Q1667" t="str">
            <v>7-d</v>
          </cell>
          <cell r="R1667" t="str">
            <v>Not specified</v>
          </cell>
          <cell r="S1667" t="str">
            <v>T-dechlorinated</v>
          </cell>
          <cell r="T1667"/>
          <cell r="U1667">
            <v>25</v>
          </cell>
          <cell r="V1667">
            <v>7.95</v>
          </cell>
          <cell r="W1667" t="str">
            <v/>
          </cell>
          <cell r="X1667">
            <v>360</v>
          </cell>
          <cell r="Y1667">
            <v>290</v>
          </cell>
          <cell r="Z1667" t="str">
            <v/>
          </cell>
          <cell r="AA1667">
            <v>0.7</v>
          </cell>
          <cell r="AB1667">
            <v>10</v>
          </cell>
          <cell r="AC1667">
            <v>15.2</v>
          </cell>
          <cell r="AD1667">
            <v>4.4000000000000004</v>
          </cell>
          <cell r="AE1667">
            <v>41</v>
          </cell>
          <cell r="AF1667">
            <v>5</v>
          </cell>
          <cell r="AG1667">
            <v>51.9</v>
          </cell>
          <cell r="AH1667">
            <v>20.8</v>
          </cell>
          <cell r="AI1667">
            <v>96</v>
          </cell>
          <cell r="AJ1667">
            <v>109</v>
          </cell>
        </row>
        <row r="1668">
          <cell r="B1668" t="str">
            <v>C1555PiprLOEC</v>
          </cell>
          <cell r="C1668" t="str">
            <v>Parkerton et al. 1988</v>
          </cell>
          <cell r="D1668">
            <v>1988</v>
          </cell>
          <cell r="E1668" t="str">
            <v>Pimephales promelas</v>
          </cell>
          <cell r="F1668" t="str">
            <v xml:space="preserve">Pimephales </v>
          </cell>
          <cell r="G1668" t="str">
            <v>promelas</v>
          </cell>
          <cell r="H1668"/>
          <cell r="I1668" t="str">
            <v>fish</v>
          </cell>
          <cell r="J1668" t="str">
            <v>&lt;12-hr</v>
          </cell>
          <cell r="K1668" t="str">
            <v>survival</v>
          </cell>
          <cell r="L1668" t="str">
            <v>LOEC</v>
          </cell>
          <cell r="M1668" t="str">
            <v>ZnCl2</v>
          </cell>
          <cell r="N1668" t="str">
            <v>Measured - several time points</v>
          </cell>
          <cell r="O1668" t="str">
            <v>static</v>
          </cell>
          <cell r="P1668" t="str">
            <v>Chronic</v>
          </cell>
          <cell r="Q1668" t="str">
            <v>7-d</v>
          </cell>
          <cell r="R1668" t="str">
            <v>Not specified</v>
          </cell>
          <cell r="S1668" t="str">
            <v>T-dechlorinated</v>
          </cell>
          <cell r="T1668"/>
          <cell r="U1668">
            <v>25</v>
          </cell>
          <cell r="V1668">
            <v>7.95</v>
          </cell>
          <cell r="W1668" t="str">
            <v/>
          </cell>
          <cell r="X1668">
            <v>470</v>
          </cell>
          <cell r="Y1668">
            <v>380</v>
          </cell>
          <cell r="Z1668" t="str">
            <v/>
          </cell>
          <cell r="AA1668">
            <v>0.7</v>
          </cell>
          <cell r="AB1668">
            <v>10</v>
          </cell>
          <cell r="AC1668">
            <v>15.2</v>
          </cell>
          <cell r="AD1668">
            <v>4.4000000000000004</v>
          </cell>
          <cell r="AE1668">
            <v>41</v>
          </cell>
          <cell r="AF1668">
            <v>5</v>
          </cell>
          <cell r="AG1668">
            <v>51.9</v>
          </cell>
          <cell r="AH1668">
            <v>20.8</v>
          </cell>
          <cell r="AI1668">
            <v>96</v>
          </cell>
          <cell r="AJ1668">
            <v>109</v>
          </cell>
        </row>
        <row r="1669">
          <cell r="B1669" t="str">
            <v>C1556PiprEC50</v>
          </cell>
          <cell r="C1669" t="str">
            <v>Parkerton et al. 1988</v>
          </cell>
          <cell r="D1669">
            <v>1988</v>
          </cell>
          <cell r="E1669" t="str">
            <v>Pimephales promelas</v>
          </cell>
          <cell r="F1669" t="str">
            <v xml:space="preserve">Pimephales </v>
          </cell>
          <cell r="G1669" t="str">
            <v>promelas</v>
          </cell>
          <cell r="H1669"/>
          <cell r="I1669" t="str">
            <v>fish</v>
          </cell>
          <cell r="J1669" t="str">
            <v>&lt;12-hr</v>
          </cell>
          <cell r="K1669" t="str">
            <v>survival</v>
          </cell>
          <cell r="L1669" t="str">
            <v>EC50</v>
          </cell>
          <cell r="M1669" t="str">
            <v>ZnCl2</v>
          </cell>
          <cell r="N1669" t="str">
            <v>Measured - several time points</v>
          </cell>
          <cell r="O1669" t="str">
            <v>static</v>
          </cell>
          <cell r="P1669" t="str">
            <v>Chronic</v>
          </cell>
          <cell r="Q1669" t="str">
            <v>7-d</v>
          </cell>
          <cell r="R1669" t="str">
            <v>Not specified</v>
          </cell>
          <cell r="S1669" t="str">
            <v>T-dechlorinated</v>
          </cell>
          <cell r="T1669"/>
          <cell r="U1669">
            <v>25</v>
          </cell>
          <cell r="V1669">
            <v>7.95</v>
          </cell>
          <cell r="W1669" t="str">
            <v/>
          </cell>
          <cell r="X1669">
            <v>490</v>
          </cell>
          <cell r="Y1669">
            <v>380</v>
          </cell>
          <cell r="Z1669" t="str">
            <v/>
          </cell>
          <cell r="AA1669">
            <v>0.7</v>
          </cell>
          <cell r="AB1669">
            <v>10</v>
          </cell>
          <cell r="AC1669">
            <v>15.2</v>
          </cell>
          <cell r="AD1669">
            <v>4.4000000000000004</v>
          </cell>
          <cell r="AE1669">
            <v>41</v>
          </cell>
          <cell r="AF1669">
            <v>5</v>
          </cell>
          <cell r="AG1669">
            <v>51.9</v>
          </cell>
          <cell r="AH1669">
            <v>20.8</v>
          </cell>
          <cell r="AI1669">
            <v>96</v>
          </cell>
          <cell r="AJ1669">
            <v>109</v>
          </cell>
        </row>
        <row r="1670">
          <cell r="B1670" t="str">
            <v>A1557DapuEC50</v>
          </cell>
          <cell r="C1670" t="str">
            <v>Parkerton et al. 1988</v>
          </cell>
          <cell r="D1670">
            <v>1988</v>
          </cell>
          <cell r="E1670" t="str">
            <v>Daphnia pulex</v>
          </cell>
          <cell r="F1670" t="str">
            <v xml:space="preserve">Daphnia </v>
          </cell>
          <cell r="G1670" t="str">
            <v>pulex</v>
          </cell>
          <cell r="H1670"/>
          <cell r="I1670" t="str">
            <v>Cladocera</v>
          </cell>
          <cell r="J1670" t="str">
            <v>&lt;48 hr</v>
          </cell>
          <cell r="K1670" t="str">
            <v>mortality</v>
          </cell>
          <cell r="L1670" t="str">
            <v>EC50</v>
          </cell>
          <cell r="M1670" t="str">
            <v>ZnCl2</v>
          </cell>
          <cell r="N1670" t="str">
            <v>Measured - several time points</v>
          </cell>
          <cell r="O1670" t="str">
            <v>static</v>
          </cell>
          <cell r="P1670" t="str">
            <v>Acute</v>
          </cell>
          <cell r="Q1670" t="str">
            <v>48-hr</v>
          </cell>
          <cell r="R1670" t="str">
            <v>None</v>
          </cell>
          <cell r="S1670" t="str">
            <v>N-Elm Fork Trinity River</v>
          </cell>
          <cell r="T1670"/>
          <cell r="U1670">
            <v>25</v>
          </cell>
          <cell r="V1670">
            <v>7.85</v>
          </cell>
          <cell r="W1670" t="str">
            <v/>
          </cell>
          <cell r="X1670">
            <v>2400</v>
          </cell>
          <cell r="Y1670">
            <v>1730</v>
          </cell>
          <cell r="Z1670" t="str">
            <v/>
          </cell>
          <cell r="AA1670">
            <v>3</v>
          </cell>
          <cell r="AB1670">
            <v>10</v>
          </cell>
          <cell r="AC1670">
            <v>54</v>
          </cell>
          <cell r="AD1670">
            <v>6.8</v>
          </cell>
          <cell r="AE1670">
            <v>43</v>
          </cell>
          <cell r="AF1670">
            <v>8.6999999999999993</v>
          </cell>
          <cell r="AG1670">
            <v>47.6</v>
          </cell>
          <cell r="AH1670">
            <v>50.3</v>
          </cell>
          <cell r="AI1670">
            <v>176</v>
          </cell>
          <cell r="AJ1670">
            <v>201</v>
          </cell>
        </row>
        <row r="1671">
          <cell r="B1671" t="str">
            <v>A1558DapuEC50</v>
          </cell>
          <cell r="C1671" t="str">
            <v>Parkerton et al. 1988</v>
          </cell>
          <cell r="D1671">
            <v>1988</v>
          </cell>
          <cell r="E1671" t="str">
            <v>Daphnia pulex</v>
          </cell>
          <cell r="F1671" t="str">
            <v xml:space="preserve">Daphnia </v>
          </cell>
          <cell r="G1671" t="str">
            <v>pulex</v>
          </cell>
          <cell r="H1671"/>
          <cell r="I1671" t="str">
            <v>Cladocera</v>
          </cell>
          <cell r="J1671" t="str">
            <v>&lt;48 hr</v>
          </cell>
          <cell r="K1671" t="str">
            <v>mortality</v>
          </cell>
          <cell r="L1671" t="str">
            <v>EC50</v>
          </cell>
          <cell r="M1671" t="str">
            <v>ZnCl2</v>
          </cell>
          <cell r="N1671" t="str">
            <v>Measured - several time points</v>
          </cell>
          <cell r="O1671" t="str">
            <v>static</v>
          </cell>
          <cell r="P1671" t="str">
            <v>Acute</v>
          </cell>
          <cell r="Q1671" t="str">
            <v>48-hr</v>
          </cell>
          <cell r="R1671" t="str">
            <v>None</v>
          </cell>
          <cell r="S1671" t="str">
            <v>N-Elm Fork Trinity River</v>
          </cell>
          <cell r="T1671"/>
          <cell r="U1671">
            <v>25</v>
          </cell>
          <cell r="V1671">
            <v>7.85</v>
          </cell>
          <cell r="W1671" t="str">
            <v/>
          </cell>
          <cell r="X1671">
            <v>2950</v>
          </cell>
          <cell r="Y1671">
            <v>2080</v>
          </cell>
          <cell r="Z1671" t="str">
            <v/>
          </cell>
          <cell r="AA1671">
            <v>3</v>
          </cell>
          <cell r="AB1671">
            <v>10</v>
          </cell>
          <cell r="AC1671">
            <v>54</v>
          </cell>
          <cell r="AD1671">
            <v>6.8</v>
          </cell>
          <cell r="AE1671">
            <v>43</v>
          </cell>
          <cell r="AF1671">
            <v>8.6999999999999993</v>
          </cell>
          <cell r="AG1671">
            <v>47.6</v>
          </cell>
          <cell r="AH1671">
            <v>50.3</v>
          </cell>
          <cell r="AI1671">
            <v>176</v>
          </cell>
          <cell r="AJ1671">
            <v>201</v>
          </cell>
        </row>
        <row r="1672">
          <cell r="B1672" t="str">
            <v>A1559DapuEC50</v>
          </cell>
          <cell r="C1672" t="str">
            <v>Parkerton et al. 1988</v>
          </cell>
          <cell r="D1672">
            <v>1988</v>
          </cell>
          <cell r="E1672" t="str">
            <v>Daphnia pulex</v>
          </cell>
          <cell r="F1672" t="str">
            <v xml:space="preserve">Daphnia </v>
          </cell>
          <cell r="G1672" t="str">
            <v>pulex</v>
          </cell>
          <cell r="H1672"/>
          <cell r="I1672" t="str">
            <v>Cladocera</v>
          </cell>
          <cell r="J1672" t="str">
            <v>&lt;48 hr</v>
          </cell>
          <cell r="K1672" t="str">
            <v>mortality</v>
          </cell>
          <cell r="L1672" t="str">
            <v>EC50</v>
          </cell>
          <cell r="M1672" t="str">
            <v>ZnCl2</v>
          </cell>
          <cell r="N1672" t="str">
            <v>Measured - several time points</v>
          </cell>
          <cell r="O1672" t="str">
            <v>static</v>
          </cell>
          <cell r="P1672" t="str">
            <v>Acute</v>
          </cell>
          <cell r="Q1672" t="str">
            <v>48-hr</v>
          </cell>
          <cell r="R1672" t="str">
            <v>None</v>
          </cell>
          <cell r="S1672" t="str">
            <v>N-Elm Fork Trinity River</v>
          </cell>
          <cell r="T1672"/>
          <cell r="U1672">
            <v>25</v>
          </cell>
          <cell r="V1672">
            <v>7.85</v>
          </cell>
          <cell r="W1672" t="str">
            <v/>
          </cell>
          <cell r="X1672">
            <v>2450</v>
          </cell>
          <cell r="Y1672">
            <v>1800</v>
          </cell>
          <cell r="Z1672" t="str">
            <v/>
          </cell>
          <cell r="AA1672">
            <v>3</v>
          </cell>
          <cell r="AB1672">
            <v>10</v>
          </cell>
          <cell r="AC1672">
            <v>54</v>
          </cell>
          <cell r="AD1672">
            <v>6.8</v>
          </cell>
          <cell r="AE1672">
            <v>43</v>
          </cell>
          <cell r="AF1672">
            <v>8.6999999999999993</v>
          </cell>
          <cell r="AG1672">
            <v>47.6</v>
          </cell>
          <cell r="AH1672">
            <v>50.3</v>
          </cell>
          <cell r="AI1672">
            <v>176</v>
          </cell>
          <cell r="AJ1672">
            <v>201</v>
          </cell>
        </row>
        <row r="1673">
          <cell r="B1673" t="str">
            <v>A1560DapuEC50</v>
          </cell>
          <cell r="C1673" t="str">
            <v>Parkerton et al. 1988</v>
          </cell>
          <cell r="D1673">
            <v>1988</v>
          </cell>
          <cell r="E1673" t="str">
            <v>Daphnia pulex</v>
          </cell>
          <cell r="F1673" t="str">
            <v xml:space="preserve">Daphnia </v>
          </cell>
          <cell r="G1673" t="str">
            <v>pulex</v>
          </cell>
          <cell r="H1673"/>
          <cell r="I1673" t="str">
            <v>Cladocera</v>
          </cell>
          <cell r="J1673" t="str">
            <v>&lt;48 hr</v>
          </cell>
          <cell r="K1673" t="str">
            <v>mortality</v>
          </cell>
          <cell r="L1673" t="str">
            <v>EC50</v>
          </cell>
          <cell r="M1673" t="str">
            <v>ZnCl2</v>
          </cell>
          <cell r="N1673" t="str">
            <v>Measured - several time points</v>
          </cell>
          <cell r="O1673" t="str">
            <v>static</v>
          </cell>
          <cell r="P1673" t="str">
            <v>Acute</v>
          </cell>
          <cell r="Q1673" t="str">
            <v>48-hr</v>
          </cell>
          <cell r="R1673" t="str">
            <v>None</v>
          </cell>
          <cell r="S1673" t="str">
            <v>N-Elm Fork Trinity River</v>
          </cell>
          <cell r="T1673"/>
          <cell r="U1673">
            <v>25</v>
          </cell>
          <cell r="V1673">
            <v>7.85</v>
          </cell>
          <cell r="W1673" t="str">
            <v/>
          </cell>
          <cell r="X1673">
            <v>1920</v>
          </cell>
          <cell r="Y1673">
            <v>1380</v>
          </cell>
          <cell r="Z1673" t="str">
            <v/>
          </cell>
          <cell r="AA1673">
            <v>3</v>
          </cell>
          <cell r="AB1673">
            <v>10</v>
          </cell>
          <cell r="AC1673">
            <v>54</v>
          </cell>
          <cell r="AD1673">
            <v>6.8</v>
          </cell>
          <cell r="AE1673">
            <v>43</v>
          </cell>
          <cell r="AF1673">
            <v>8.6999999999999993</v>
          </cell>
          <cell r="AG1673">
            <v>47.6</v>
          </cell>
          <cell r="AH1673">
            <v>50.3</v>
          </cell>
          <cell r="AI1673">
            <v>176</v>
          </cell>
          <cell r="AJ1673">
            <v>201</v>
          </cell>
        </row>
        <row r="1674">
          <cell r="B1674" t="str">
            <v>A1561DapuEC50</v>
          </cell>
          <cell r="C1674" t="str">
            <v>Parkerton et al. 1988</v>
          </cell>
          <cell r="D1674">
            <v>1988</v>
          </cell>
          <cell r="E1674" t="str">
            <v>Daphnia pulex</v>
          </cell>
          <cell r="F1674" t="str">
            <v xml:space="preserve">Daphnia </v>
          </cell>
          <cell r="G1674" t="str">
            <v>pulex</v>
          </cell>
          <cell r="H1674"/>
          <cell r="I1674" t="str">
            <v>Cladocera</v>
          </cell>
          <cell r="J1674" t="str">
            <v>&lt;48 hr</v>
          </cell>
          <cell r="K1674" t="str">
            <v>mortality</v>
          </cell>
          <cell r="L1674" t="str">
            <v>EC50</v>
          </cell>
          <cell r="M1674" t="str">
            <v>ZnCl2</v>
          </cell>
          <cell r="N1674" t="str">
            <v>Measured - several time points</v>
          </cell>
          <cell r="O1674" t="str">
            <v>static</v>
          </cell>
          <cell r="P1674" t="str">
            <v>Acute</v>
          </cell>
          <cell r="Q1674" t="str">
            <v>48-hr</v>
          </cell>
          <cell r="R1674" t="str">
            <v>None</v>
          </cell>
          <cell r="S1674" t="str">
            <v>N-Elm Fork Trinity River</v>
          </cell>
          <cell r="T1674"/>
          <cell r="U1674">
            <v>25</v>
          </cell>
          <cell r="V1674">
            <v>7.85</v>
          </cell>
          <cell r="W1674" t="str">
            <v/>
          </cell>
          <cell r="X1674">
            <v>2790</v>
          </cell>
          <cell r="Y1674">
            <v>2060</v>
          </cell>
          <cell r="Z1674" t="str">
            <v/>
          </cell>
          <cell r="AA1674">
            <v>3</v>
          </cell>
          <cell r="AB1674">
            <v>10</v>
          </cell>
          <cell r="AC1674">
            <v>54</v>
          </cell>
          <cell r="AD1674">
            <v>6.8</v>
          </cell>
          <cell r="AE1674">
            <v>43</v>
          </cell>
          <cell r="AF1674">
            <v>8.6999999999999993</v>
          </cell>
          <cell r="AG1674">
            <v>47.6</v>
          </cell>
          <cell r="AH1674">
            <v>50.3</v>
          </cell>
          <cell r="AI1674">
            <v>176</v>
          </cell>
          <cell r="AJ1674">
            <v>201</v>
          </cell>
        </row>
        <row r="1675">
          <cell r="B1675" t="str">
            <v>A1562DapuEC50</v>
          </cell>
          <cell r="C1675" t="str">
            <v>Parkerton et al. 1988</v>
          </cell>
          <cell r="D1675">
            <v>1988</v>
          </cell>
          <cell r="E1675" t="str">
            <v>Daphnia pulex</v>
          </cell>
          <cell r="F1675" t="str">
            <v xml:space="preserve">Daphnia </v>
          </cell>
          <cell r="G1675" t="str">
            <v>pulex</v>
          </cell>
          <cell r="H1675"/>
          <cell r="I1675" t="str">
            <v>Cladocera</v>
          </cell>
          <cell r="J1675" t="str">
            <v>&lt;48 hr</v>
          </cell>
          <cell r="K1675" t="str">
            <v>mortality</v>
          </cell>
          <cell r="L1675" t="str">
            <v>EC50</v>
          </cell>
          <cell r="M1675" t="str">
            <v>ZnCl2</v>
          </cell>
          <cell r="N1675" t="str">
            <v>Measured - several time points</v>
          </cell>
          <cell r="O1675" t="str">
            <v>static</v>
          </cell>
          <cell r="P1675" t="str">
            <v>Acute</v>
          </cell>
          <cell r="Q1675" t="str">
            <v>48-hr</v>
          </cell>
          <cell r="R1675" t="str">
            <v>None</v>
          </cell>
          <cell r="S1675" t="str">
            <v>N-Elm Fork Trinity River</v>
          </cell>
          <cell r="T1675"/>
          <cell r="U1675">
            <v>25</v>
          </cell>
          <cell r="V1675">
            <v>7.85</v>
          </cell>
          <cell r="W1675" t="str">
            <v/>
          </cell>
          <cell r="X1675">
            <v>1700</v>
          </cell>
          <cell r="Y1675">
            <v>1370</v>
          </cell>
          <cell r="Z1675" t="str">
            <v/>
          </cell>
          <cell r="AA1675">
            <v>3</v>
          </cell>
          <cell r="AB1675">
            <v>10</v>
          </cell>
          <cell r="AC1675">
            <v>54</v>
          </cell>
          <cell r="AD1675">
            <v>6.8</v>
          </cell>
          <cell r="AE1675">
            <v>43</v>
          </cell>
          <cell r="AF1675">
            <v>8.6999999999999993</v>
          </cell>
          <cell r="AG1675">
            <v>47.6</v>
          </cell>
          <cell r="AH1675">
            <v>50.3</v>
          </cell>
          <cell r="AI1675">
            <v>176</v>
          </cell>
          <cell r="AJ1675">
            <v>201</v>
          </cell>
        </row>
        <row r="1676">
          <cell r="B1676" t="str">
            <v>A1563DapuEC50</v>
          </cell>
          <cell r="C1676" t="str">
            <v>Parkerton et al. 1988</v>
          </cell>
          <cell r="D1676">
            <v>1988</v>
          </cell>
          <cell r="E1676" t="str">
            <v>Daphnia pulex</v>
          </cell>
          <cell r="F1676" t="str">
            <v xml:space="preserve">Daphnia </v>
          </cell>
          <cell r="G1676" t="str">
            <v>pulex</v>
          </cell>
          <cell r="H1676"/>
          <cell r="I1676" t="str">
            <v>Cladocera</v>
          </cell>
          <cell r="J1676" t="str">
            <v>&lt;48 hr</v>
          </cell>
          <cell r="K1676" t="str">
            <v>mortality</v>
          </cell>
          <cell r="L1676" t="str">
            <v>EC50</v>
          </cell>
          <cell r="M1676" t="str">
            <v>ZnCl2</v>
          </cell>
          <cell r="N1676" t="str">
            <v>Measured - several time points</v>
          </cell>
          <cell r="O1676" t="str">
            <v>static</v>
          </cell>
          <cell r="P1676" t="str">
            <v>Acute</v>
          </cell>
          <cell r="Q1676" t="str">
            <v>48-hr</v>
          </cell>
          <cell r="R1676" t="str">
            <v>None</v>
          </cell>
          <cell r="S1676" t="str">
            <v>N-Elm Fork Trinity River</v>
          </cell>
          <cell r="T1676"/>
          <cell r="U1676">
            <v>25</v>
          </cell>
          <cell r="V1676">
            <v>7.85</v>
          </cell>
          <cell r="W1676" t="str">
            <v/>
          </cell>
          <cell r="X1676">
            <v>1730</v>
          </cell>
          <cell r="Y1676">
            <v>1410</v>
          </cell>
          <cell r="Z1676" t="str">
            <v/>
          </cell>
          <cell r="AA1676">
            <v>3</v>
          </cell>
          <cell r="AB1676">
            <v>10</v>
          </cell>
          <cell r="AC1676">
            <v>54</v>
          </cell>
          <cell r="AD1676">
            <v>6.8</v>
          </cell>
          <cell r="AE1676">
            <v>43</v>
          </cell>
          <cell r="AF1676">
            <v>8.6999999999999993</v>
          </cell>
          <cell r="AG1676">
            <v>47.6</v>
          </cell>
          <cell r="AH1676">
            <v>50.3</v>
          </cell>
          <cell r="AI1676">
            <v>176</v>
          </cell>
          <cell r="AJ1676">
            <v>201</v>
          </cell>
        </row>
        <row r="1677">
          <cell r="B1677" t="str">
            <v>A1564DapuEC50</v>
          </cell>
          <cell r="C1677" t="str">
            <v>Parkerton et al. 1988</v>
          </cell>
          <cell r="D1677">
            <v>1988</v>
          </cell>
          <cell r="E1677" t="str">
            <v>Daphnia pulex</v>
          </cell>
          <cell r="F1677" t="str">
            <v xml:space="preserve">Daphnia </v>
          </cell>
          <cell r="G1677" t="str">
            <v>pulex</v>
          </cell>
          <cell r="H1677"/>
          <cell r="I1677" t="str">
            <v>Cladocera</v>
          </cell>
          <cell r="J1677" t="str">
            <v>&lt;48 hr</v>
          </cell>
          <cell r="K1677" t="str">
            <v>mortality</v>
          </cell>
          <cell r="L1677" t="str">
            <v>EC50</v>
          </cell>
          <cell r="M1677" t="str">
            <v>ZnCl2</v>
          </cell>
          <cell r="N1677" t="str">
            <v>Measured - several time points</v>
          </cell>
          <cell r="O1677" t="str">
            <v>static</v>
          </cell>
          <cell r="P1677" t="str">
            <v>Acute</v>
          </cell>
          <cell r="Q1677" t="str">
            <v>48-hr</v>
          </cell>
          <cell r="R1677" t="str">
            <v>None</v>
          </cell>
          <cell r="S1677" t="str">
            <v>N-Elm Fork Trinity River</v>
          </cell>
          <cell r="T1677"/>
          <cell r="U1677">
            <v>25</v>
          </cell>
          <cell r="V1677">
            <v>7.85</v>
          </cell>
          <cell r="W1677" t="str">
            <v/>
          </cell>
          <cell r="X1677">
            <v>2230</v>
          </cell>
          <cell r="Y1677">
            <v>1610</v>
          </cell>
          <cell r="Z1677" t="str">
            <v/>
          </cell>
          <cell r="AA1677">
            <v>3</v>
          </cell>
          <cell r="AB1677">
            <v>10</v>
          </cell>
          <cell r="AC1677">
            <v>54</v>
          </cell>
          <cell r="AD1677">
            <v>6.8</v>
          </cell>
          <cell r="AE1677">
            <v>43</v>
          </cell>
          <cell r="AF1677">
            <v>8.6999999999999993</v>
          </cell>
          <cell r="AG1677">
            <v>47.6</v>
          </cell>
          <cell r="AH1677">
            <v>50.3</v>
          </cell>
          <cell r="AI1677">
            <v>176</v>
          </cell>
          <cell r="AJ1677">
            <v>201</v>
          </cell>
        </row>
        <row r="1678">
          <cell r="B1678" t="str">
            <v>A1565DapuEC50</v>
          </cell>
          <cell r="C1678" t="str">
            <v>Parkerton et al. 1988</v>
          </cell>
          <cell r="D1678">
            <v>1988</v>
          </cell>
          <cell r="E1678" t="str">
            <v>Daphnia pulex</v>
          </cell>
          <cell r="F1678" t="str">
            <v xml:space="preserve">Daphnia </v>
          </cell>
          <cell r="G1678" t="str">
            <v>pulex</v>
          </cell>
          <cell r="H1678"/>
          <cell r="I1678" t="str">
            <v>Cladocera</v>
          </cell>
          <cell r="J1678" t="str">
            <v>&lt;48 hr</v>
          </cell>
          <cell r="K1678" t="str">
            <v>mortality</v>
          </cell>
          <cell r="L1678" t="str">
            <v>EC50</v>
          </cell>
          <cell r="M1678" t="str">
            <v>ZnCl2</v>
          </cell>
          <cell r="N1678" t="str">
            <v>Measured - several time points</v>
          </cell>
          <cell r="O1678" t="str">
            <v>static</v>
          </cell>
          <cell r="P1678" t="str">
            <v>Acute</v>
          </cell>
          <cell r="Q1678" t="str">
            <v>48-hr</v>
          </cell>
          <cell r="R1678" t="str">
            <v>None</v>
          </cell>
          <cell r="S1678" t="str">
            <v>N-Elm Fork Trinity River</v>
          </cell>
          <cell r="T1678"/>
          <cell r="U1678">
            <v>25</v>
          </cell>
          <cell r="V1678">
            <v>7.85</v>
          </cell>
          <cell r="W1678" t="str">
            <v/>
          </cell>
          <cell r="X1678">
            <v>2230</v>
          </cell>
          <cell r="Y1678">
            <v>1610</v>
          </cell>
          <cell r="Z1678" t="str">
            <v/>
          </cell>
          <cell r="AA1678">
            <v>3</v>
          </cell>
          <cell r="AB1678">
            <v>10</v>
          </cell>
          <cell r="AC1678">
            <v>54</v>
          </cell>
          <cell r="AD1678">
            <v>6.8</v>
          </cell>
          <cell r="AE1678">
            <v>43</v>
          </cell>
          <cell r="AF1678">
            <v>8.6999999999999993</v>
          </cell>
          <cell r="AG1678">
            <v>47.6</v>
          </cell>
          <cell r="AH1678">
            <v>50.3</v>
          </cell>
          <cell r="AI1678">
            <v>176</v>
          </cell>
          <cell r="AJ1678">
            <v>201</v>
          </cell>
        </row>
        <row r="1679">
          <cell r="B1679" t="str">
            <v>C1566DapuNOEC</v>
          </cell>
          <cell r="C1679" t="str">
            <v>Parkerton et al. 1988</v>
          </cell>
          <cell r="D1679">
            <v>1988</v>
          </cell>
          <cell r="E1679" t="str">
            <v>Daphnia pulex</v>
          </cell>
          <cell r="F1679" t="str">
            <v xml:space="preserve">Daphnia </v>
          </cell>
          <cell r="G1679" t="str">
            <v>pulex</v>
          </cell>
          <cell r="H1679"/>
          <cell r="I1679" t="str">
            <v>Cladocera</v>
          </cell>
          <cell r="J1679" t="str">
            <v>life cycle</v>
          </cell>
          <cell r="K1679" t="str">
            <v>reproduction</v>
          </cell>
          <cell r="L1679" t="str">
            <v>NOEC</v>
          </cell>
          <cell r="M1679" t="str">
            <v>ZnCl2</v>
          </cell>
          <cell r="N1679" t="str">
            <v>Measured - several time points</v>
          </cell>
          <cell r="O1679" t="str">
            <v>renewal</v>
          </cell>
          <cell r="P1679" t="str">
            <v>Chronic</v>
          </cell>
          <cell r="Q1679" t="str">
            <v>21-d</v>
          </cell>
          <cell r="R1679" t="str">
            <v>Algae - 3 times per week</v>
          </cell>
          <cell r="S1679" t="str">
            <v>S-chemistry provided</v>
          </cell>
          <cell r="T1679"/>
          <cell r="U1679">
            <v>20</v>
          </cell>
          <cell r="V1679">
            <v>7.7</v>
          </cell>
          <cell r="W1679" t="str">
            <v/>
          </cell>
          <cell r="X1679">
            <v>140</v>
          </cell>
          <cell r="Y1679">
            <v>130</v>
          </cell>
          <cell r="Z1679" t="str">
            <v/>
          </cell>
          <cell r="AA1679">
            <v>0.7</v>
          </cell>
          <cell r="AB1679">
            <v>10</v>
          </cell>
          <cell r="AC1679">
            <v>19.100000000000001</v>
          </cell>
          <cell r="AD1679">
            <v>12.1</v>
          </cell>
          <cell r="AE1679">
            <v>26.3</v>
          </cell>
          <cell r="AF1679">
            <v>2.1</v>
          </cell>
          <cell r="AG1679">
            <v>93.6</v>
          </cell>
          <cell r="AH1679">
            <v>1.9</v>
          </cell>
          <cell r="AI1679">
            <v>44</v>
          </cell>
          <cell r="AJ1679">
            <v>97</v>
          </cell>
        </row>
        <row r="1680">
          <cell r="B1680" t="str">
            <v>C1567DapuLOEC</v>
          </cell>
          <cell r="C1680" t="str">
            <v>Parkerton et al. 1988</v>
          </cell>
          <cell r="D1680">
            <v>1988</v>
          </cell>
          <cell r="E1680" t="str">
            <v>Daphnia pulex</v>
          </cell>
          <cell r="F1680" t="str">
            <v xml:space="preserve">Daphnia </v>
          </cell>
          <cell r="G1680" t="str">
            <v>pulex</v>
          </cell>
          <cell r="H1680"/>
          <cell r="I1680" t="str">
            <v>Cladocera</v>
          </cell>
          <cell r="J1680" t="str">
            <v>life cycle</v>
          </cell>
          <cell r="K1680" t="str">
            <v>reproduction</v>
          </cell>
          <cell r="L1680" t="str">
            <v>LOEC</v>
          </cell>
          <cell r="M1680" t="str">
            <v>ZnCl2</v>
          </cell>
          <cell r="N1680" t="str">
            <v>Measured - several time points</v>
          </cell>
          <cell r="O1680" t="str">
            <v>renewal</v>
          </cell>
          <cell r="P1680" t="str">
            <v>Chronic</v>
          </cell>
          <cell r="Q1680" t="str">
            <v>21-d</v>
          </cell>
          <cell r="R1680" t="str">
            <v>Algae - 3 times per week</v>
          </cell>
          <cell r="S1680" t="str">
            <v>S-chemistry provided</v>
          </cell>
          <cell r="T1680"/>
          <cell r="U1680">
            <v>20</v>
          </cell>
          <cell r="V1680">
            <v>7.7</v>
          </cell>
          <cell r="W1680" t="str">
            <v/>
          </cell>
          <cell r="X1680">
            <v>180</v>
          </cell>
          <cell r="Y1680">
            <v>180</v>
          </cell>
          <cell r="Z1680" t="str">
            <v/>
          </cell>
          <cell r="AA1680">
            <v>0.7</v>
          </cell>
          <cell r="AB1680">
            <v>10</v>
          </cell>
          <cell r="AC1680">
            <v>19.100000000000001</v>
          </cell>
          <cell r="AD1680">
            <v>12.1</v>
          </cell>
          <cell r="AE1680">
            <v>26.3</v>
          </cell>
          <cell r="AF1680">
            <v>2.1</v>
          </cell>
          <cell r="AG1680">
            <v>93.6</v>
          </cell>
          <cell r="AH1680">
            <v>1.9</v>
          </cell>
          <cell r="AI1680">
            <v>44</v>
          </cell>
          <cell r="AJ1680">
            <v>97</v>
          </cell>
        </row>
        <row r="1681">
          <cell r="B1681" t="str">
            <v>C1568DapuNOEC</v>
          </cell>
          <cell r="C1681" t="str">
            <v>Parkerton et al. 1988</v>
          </cell>
          <cell r="D1681">
            <v>1988</v>
          </cell>
          <cell r="E1681" t="str">
            <v>Daphnia pulex</v>
          </cell>
          <cell r="F1681" t="str">
            <v xml:space="preserve">Daphnia </v>
          </cell>
          <cell r="G1681" t="str">
            <v>pulex</v>
          </cell>
          <cell r="H1681"/>
          <cell r="I1681" t="str">
            <v>Cladocera</v>
          </cell>
          <cell r="J1681" t="str">
            <v>life cycle</v>
          </cell>
          <cell r="K1681" t="str">
            <v>survival</v>
          </cell>
          <cell r="L1681" t="str">
            <v>NOEC</v>
          </cell>
          <cell r="M1681" t="str">
            <v>ZnCl2</v>
          </cell>
          <cell r="N1681" t="str">
            <v>Measured - several time points</v>
          </cell>
          <cell r="O1681" t="str">
            <v>renewal</v>
          </cell>
          <cell r="P1681" t="str">
            <v>Chronic</v>
          </cell>
          <cell r="Q1681" t="str">
            <v>21-d</v>
          </cell>
          <cell r="R1681" t="str">
            <v>Algae - 3 times per week</v>
          </cell>
          <cell r="S1681" t="str">
            <v>S-chemistry provided</v>
          </cell>
          <cell r="T1681"/>
          <cell r="U1681">
            <v>20</v>
          </cell>
          <cell r="V1681">
            <v>7.7</v>
          </cell>
          <cell r="W1681" t="str">
            <v/>
          </cell>
          <cell r="X1681">
            <v>180</v>
          </cell>
          <cell r="Y1681">
            <v>180</v>
          </cell>
          <cell r="Z1681" t="str">
            <v/>
          </cell>
          <cell r="AA1681">
            <v>0.7</v>
          </cell>
          <cell r="AB1681">
            <v>10</v>
          </cell>
          <cell r="AC1681">
            <v>19.100000000000001</v>
          </cell>
          <cell r="AD1681">
            <v>12.1</v>
          </cell>
          <cell r="AE1681">
            <v>26.3</v>
          </cell>
          <cell r="AF1681">
            <v>2.1</v>
          </cell>
          <cell r="AG1681">
            <v>93.6</v>
          </cell>
          <cell r="AH1681">
            <v>1.9</v>
          </cell>
          <cell r="AI1681">
            <v>44</v>
          </cell>
          <cell r="AJ1681">
            <v>97</v>
          </cell>
        </row>
        <row r="1682">
          <cell r="B1682" t="str">
            <v>C1569DapuMATC</v>
          </cell>
          <cell r="C1682" t="str">
            <v>Parkerton et al. 1988</v>
          </cell>
          <cell r="D1682">
            <v>1988</v>
          </cell>
          <cell r="E1682" t="str">
            <v>Daphnia pulex</v>
          </cell>
          <cell r="F1682" t="str">
            <v xml:space="preserve">Daphnia </v>
          </cell>
          <cell r="G1682" t="str">
            <v>pulex</v>
          </cell>
          <cell r="H1682"/>
          <cell r="I1682" t="str">
            <v>Cladocera</v>
          </cell>
          <cell r="J1682" t="str">
            <v>life cycle</v>
          </cell>
          <cell r="K1682" t="str">
            <v>survival</v>
          </cell>
          <cell r="L1682" t="str">
            <v>MATC</v>
          </cell>
          <cell r="M1682" t="str">
            <v>ZnCl2</v>
          </cell>
          <cell r="N1682" t="str">
            <v>Measured - several time points</v>
          </cell>
          <cell r="O1682" t="str">
            <v>renewal</v>
          </cell>
          <cell r="P1682" t="str">
            <v>Chronic</v>
          </cell>
          <cell r="Q1682" t="str">
            <v>21-d</v>
          </cell>
          <cell r="R1682" t="str">
            <v>Algae - 3 times per week</v>
          </cell>
          <cell r="S1682" t="str">
            <v>S-chemistry provided</v>
          </cell>
          <cell r="T1682"/>
          <cell r="U1682">
            <v>20</v>
          </cell>
          <cell r="V1682">
            <v>7.7</v>
          </cell>
          <cell r="W1682" t="str">
            <v/>
          </cell>
          <cell r="X1682">
            <v>240</v>
          </cell>
          <cell r="Y1682">
            <v>220</v>
          </cell>
          <cell r="Z1682" t="str">
            <v/>
          </cell>
          <cell r="AA1682">
            <v>0.7</v>
          </cell>
          <cell r="AB1682">
            <v>10</v>
          </cell>
          <cell r="AC1682">
            <v>19.100000000000001</v>
          </cell>
          <cell r="AD1682">
            <v>12.1</v>
          </cell>
          <cell r="AE1682">
            <v>26.3</v>
          </cell>
          <cell r="AF1682">
            <v>2.1</v>
          </cell>
          <cell r="AG1682">
            <v>93.6</v>
          </cell>
          <cell r="AH1682">
            <v>1.9</v>
          </cell>
          <cell r="AI1682">
            <v>44</v>
          </cell>
          <cell r="AJ1682">
            <v>97</v>
          </cell>
        </row>
        <row r="1683">
          <cell r="B1683" t="str">
            <v>C1570DapuLOEC</v>
          </cell>
          <cell r="C1683" t="str">
            <v>Parkerton et al. 1988</v>
          </cell>
          <cell r="D1683">
            <v>1988</v>
          </cell>
          <cell r="E1683" t="str">
            <v>Daphnia pulex</v>
          </cell>
          <cell r="F1683" t="str">
            <v xml:space="preserve">Daphnia </v>
          </cell>
          <cell r="G1683" t="str">
            <v>pulex</v>
          </cell>
          <cell r="H1683"/>
          <cell r="I1683" t="str">
            <v>Cladocera</v>
          </cell>
          <cell r="J1683" t="str">
            <v>life cycle</v>
          </cell>
          <cell r="K1683" t="str">
            <v>survival</v>
          </cell>
          <cell r="L1683" t="str">
            <v>LOEC</v>
          </cell>
          <cell r="M1683" t="str">
            <v>ZnCl2</v>
          </cell>
          <cell r="N1683" t="str">
            <v>Measured - several time points</v>
          </cell>
          <cell r="O1683" t="str">
            <v>renewal</v>
          </cell>
          <cell r="P1683" t="str">
            <v>Chronic</v>
          </cell>
          <cell r="Q1683" t="str">
            <v>21-d</v>
          </cell>
          <cell r="R1683" t="str">
            <v>Algae - 3 times per week</v>
          </cell>
          <cell r="S1683" t="str">
            <v>S-chemistry provided</v>
          </cell>
          <cell r="T1683"/>
          <cell r="U1683">
            <v>20</v>
          </cell>
          <cell r="V1683">
            <v>7.7</v>
          </cell>
          <cell r="W1683" t="str">
            <v/>
          </cell>
          <cell r="X1683">
            <v>320</v>
          </cell>
          <cell r="Y1683">
            <v>270</v>
          </cell>
          <cell r="Z1683" t="str">
            <v/>
          </cell>
          <cell r="AA1683">
            <v>0.7</v>
          </cell>
          <cell r="AB1683">
            <v>10</v>
          </cell>
          <cell r="AC1683">
            <v>19.100000000000001</v>
          </cell>
          <cell r="AD1683">
            <v>12.1</v>
          </cell>
          <cell r="AE1683">
            <v>26.3</v>
          </cell>
          <cell r="AF1683">
            <v>2.1</v>
          </cell>
          <cell r="AG1683">
            <v>93.6</v>
          </cell>
          <cell r="AH1683">
            <v>1.9</v>
          </cell>
          <cell r="AI1683">
            <v>44</v>
          </cell>
          <cell r="AJ1683">
            <v>97</v>
          </cell>
        </row>
        <row r="1684">
          <cell r="B1684" t="str">
            <v>C1571DapuEC50</v>
          </cell>
          <cell r="C1684" t="str">
            <v>Parkerton et al. 1988</v>
          </cell>
          <cell r="D1684">
            <v>1988</v>
          </cell>
          <cell r="E1684" t="str">
            <v>Daphnia pulex</v>
          </cell>
          <cell r="F1684" t="str">
            <v xml:space="preserve">Daphnia </v>
          </cell>
          <cell r="G1684" t="str">
            <v>pulex</v>
          </cell>
          <cell r="H1684"/>
          <cell r="I1684" t="str">
            <v>Cladocera</v>
          </cell>
          <cell r="J1684" t="str">
            <v>life cycle</v>
          </cell>
          <cell r="K1684" t="str">
            <v>survival</v>
          </cell>
          <cell r="L1684" t="str">
            <v>EC50</v>
          </cell>
          <cell r="M1684" t="str">
            <v>ZnCl2</v>
          </cell>
          <cell r="N1684" t="str">
            <v>Measured - several time points</v>
          </cell>
          <cell r="O1684" t="str">
            <v>renewal</v>
          </cell>
          <cell r="P1684" t="str">
            <v>Chronic</v>
          </cell>
          <cell r="Q1684" t="str">
            <v>21-d</v>
          </cell>
          <cell r="R1684" t="str">
            <v>Algae - 3 times per week</v>
          </cell>
          <cell r="S1684" t="str">
            <v>S-chemistry provided</v>
          </cell>
          <cell r="T1684"/>
          <cell r="U1684">
            <v>20</v>
          </cell>
          <cell r="V1684">
            <v>7.7</v>
          </cell>
          <cell r="W1684" t="str">
            <v/>
          </cell>
          <cell r="X1684">
            <v>150</v>
          </cell>
          <cell r="Y1684">
            <v>130</v>
          </cell>
          <cell r="Z1684" t="str">
            <v/>
          </cell>
          <cell r="AA1684">
            <v>0.7</v>
          </cell>
          <cell r="AB1684">
            <v>10</v>
          </cell>
          <cell r="AC1684">
            <v>19.100000000000001</v>
          </cell>
          <cell r="AD1684">
            <v>12.1</v>
          </cell>
          <cell r="AE1684">
            <v>26.3</v>
          </cell>
          <cell r="AF1684">
            <v>2.1</v>
          </cell>
          <cell r="AG1684">
            <v>93.6</v>
          </cell>
          <cell r="AH1684">
            <v>1.9</v>
          </cell>
          <cell r="AI1684">
            <v>44</v>
          </cell>
          <cell r="AJ1684">
            <v>97</v>
          </cell>
        </row>
        <row r="1685">
          <cell r="B1685" t="str">
            <v>C1572DapuNOEC</v>
          </cell>
          <cell r="C1685" t="str">
            <v>Parkerton et al. 1988</v>
          </cell>
          <cell r="D1685">
            <v>1988</v>
          </cell>
          <cell r="E1685" t="str">
            <v>Daphnia pulex</v>
          </cell>
          <cell r="F1685" t="str">
            <v xml:space="preserve">Daphnia </v>
          </cell>
          <cell r="G1685" t="str">
            <v>pulex</v>
          </cell>
          <cell r="H1685"/>
          <cell r="I1685" t="str">
            <v>Cladocera</v>
          </cell>
          <cell r="J1685" t="str">
            <v>life cycle</v>
          </cell>
          <cell r="K1685" t="str">
            <v>reproduction</v>
          </cell>
          <cell r="L1685" t="str">
            <v>NOEC</v>
          </cell>
          <cell r="M1685" t="str">
            <v>ZnCl2</v>
          </cell>
          <cell r="N1685" t="str">
            <v>Measured - several time points</v>
          </cell>
          <cell r="O1685" t="str">
            <v>renewal</v>
          </cell>
          <cell r="P1685" t="str">
            <v>Chronic</v>
          </cell>
          <cell r="Q1685" t="str">
            <v>21-d</v>
          </cell>
          <cell r="R1685" t="str">
            <v>Algae - 3 times per week</v>
          </cell>
          <cell r="S1685" t="str">
            <v>N-Elm Fork Trinity River</v>
          </cell>
          <cell r="T1685"/>
          <cell r="U1685">
            <v>25</v>
          </cell>
          <cell r="V1685">
            <v>7.85</v>
          </cell>
          <cell r="W1685" t="str">
            <v/>
          </cell>
          <cell r="X1685">
            <v>90</v>
          </cell>
          <cell r="Y1685">
            <v>90</v>
          </cell>
          <cell r="Z1685" t="str">
            <v/>
          </cell>
          <cell r="AA1685" t="str">
            <v/>
          </cell>
          <cell r="AB1685" t="str">
            <v/>
          </cell>
          <cell r="AC1685">
            <v>54</v>
          </cell>
          <cell r="AD1685">
            <v>6.8</v>
          </cell>
          <cell r="AE1685">
            <v>43</v>
          </cell>
          <cell r="AF1685">
            <v>8.6999999999999993</v>
          </cell>
          <cell r="AG1685">
            <v>47.6</v>
          </cell>
          <cell r="AH1685">
            <v>50.3</v>
          </cell>
          <cell r="AI1685">
            <v>176</v>
          </cell>
          <cell r="AJ1685">
            <v>201</v>
          </cell>
        </row>
        <row r="1686">
          <cell r="B1686" t="str">
            <v>C1573DapuMATC</v>
          </cell>
          <cell r="C1686" t="str">
            <v>Parkerton et al. 1988</v>
          </cell>
          <cell r="D1686">
            <v>1988</v>
          </cell>
          <cell r="E1686" t="str">
            <v>Daphnia pulex</v>
          </cell>
          <cell r="F1686" t="str">
            <v xml:space="preserve">Daphnia </v>
          </cell>
          <cell r="G1686" t="str">
            <v>pulex</v>
          </cell>
          <cell r="H1686"/>
          <cell r="I1686" t="str">
            <v>Cladocera</v>
          </cell>
          <cell r="J1686" t="str">
            <v>life cycle</v>
          </cell>
          <cell r="K1686" t="str">
            <v>reproduction</v>
          </cell>
          <cell r="L1686" t="str">
            <v>MATC</v>
          </cell>
          <cell r="M1686" t="str">
            <v>ZnCl2</v>
          </cell>
          <cell r="N1686" t="str">
            <v>Measured - several time points</v>
          </cell>
          <cell r="O1686" t="str">
            <v>renewal</v>
          </cell>
          <cell r="P1686" t="str">
            <v>Chronic</v>
          </cell>
          <cell r="Q1686" t="str">
            <v>21-d</v>
          </cell>
          <cell r="R1686" t="str">
            <v>Algae - 3 times per week</v>
          </cell>
          <cell r="S1686" t="str">
            <v>N-Elm Fork Trinity River</v>
          </cell>
          <cell r="T1686"/>
          <cell r="U1686">
            <v>25</v>
          </cell>
          <cell r="V1686">
            <v>7.85</v>
          </cell>
          <cell r="W1686" t="str">
            <v/>
          </cell>
          <cell r="X1686">
            <v>120</v>
          </cell>
          <cell r="Y1686">
            <v>110</v>
          </cell>
          <cell r="Z1686" t="str">
            <v/>
          </cell>
          <cell r="AA1686" t="str">
            <v/>
          </cell>
          <cell r="AB1686" t="str">
            <v/>
          </cell>
          <cell r="AC1686">
            <v>54</v>
          </cell>
          <cell r="AD1686">
            <v>6.8</v>
          </cell>
          <cell r="AE1686">
            <v>43</v>
          </cell>
          <cell r="AF1686">
            <v>8.6999999999999993</v>
          </cell>
          <cell r="AG1686">
            <v>47.6</v>
          </cell>
          <cell r="AH1686">
            <v>50.3</v>
          </cell>
          <cell r="AI1686">
            <v>176</v>
          </cell>
          <cell r="AJ1686">
            <v>201</v>
          </cell>
        </row>
        <row r="1687">
          <cell r="B1687" t="str">
            <v>C1574DapuLOEC</v>
          </cell>
          <cell r="C1687" t="str">
            <v>Parkerton et al. 1988</v>
          </cell>
          <cell r="D1687">
            <v>1988</v>
          </cell>
          <cell r="E1687" t="str">
            <v>Daphnia pulex</v>
          </cell>
          <cell r="F1687" t="str">
            <v xml:space="preserve">Daphnia </v>
          </cell>
          <cell r="G1687" t="str">
            <v>pulex</v>
          </cell>
          <cell r="H1687"/>
          <cell r="I1687" t="str">
            <v>Cladocera</v>
          </cell>
          <cell r="J1687" t="str">
            <v>life cycle</v>
          </cell>
          <cell r="K1687" t="str">
            <v>reproduction</v>
          </cell>
          <cell r="L1687" t="str">
            <v>LOEC</v>
          </cell>
          <cell r="M1687" t="str">
            <v>ZnCl2</v>
          </cell>
          <cell r="N1687" t="str">
            <v>Measured - several time points</v>
          </cell>
          <cell r="O1687" t="str">
            <v>renewal</v>
          </cell>
          <cell r="P1687" t="str">
            <v>Chronic</v>
          </cell>
          <cell r="Q1687" t="str">
            <v>21-d</v>
          </cell>
          <cell r="R1687" t="str">
            <v>Algae - 3 times per week</v>
          </cell>
          <cell r="S1687" t="str">
            <v>N-Elm Fork Trinity River</v>
          </cell>
          <cell r="T1687"/>
          <cell r="U1687">
            <v>25</v>
          </cell>
          <cell r="V1687">
            <v>7.85</v>
          </cell>
          <cell r="W1687" t="str">
            <v/>
          </cell>
          <cell r="X1687">
            <v>140</v>
          </cell>
          <cell r="Y1687">
            <v>130</v>
          </cell>
          <cell r="Z1687" t="str">
            <v/>
          </cell>
          <cell r="AA1687" t="str">
            <v/>
          </cell>
          <cell r="AB1687" t="str">
            <v/>
          </cell>
          <cell r="AC1687">
            <v>54</v>
          </cell>
          <cell r="AD1687">
            <v>6.8</v>
          </cell>
          <cell r="AE1687">
            <v>43</v>
          </cell>
          <cell r="AF1687">
            <v>8.6999999999999993</v>
          </cell>
          <cell r="AG1687">
            <v>47.6</v>
          </cell>
          <cell r="AH1687">
            <v>50.3</v>
          </cell>
          <cell r="AI1687">
            <v>176</v>
          </cell>
          <cell r="AJ1687">
            <v>201</v>
          </cell>
        </row>
        <row r="1688">
          <cell r="B1688" t="str">
            <v>C1575DapuNOEC</v>
          </cell>
          <cell r="C1688" t="str">
            <v>Parkerton et al. 1988</v>
          </cell>
          <cell r="D1688">
            <v>1988</v>
          </cell>
          <cell r="E1688" t="str">
            <v>Daphnia pulex</v>
          </cell>
          <cell r="F1688" t="str">
            <v xml:space="preserve">Daphnia </v>
          </cell>
          <cell r="G1688" t="str">
            <v>pulex</v>
          </cell>
          <cell r="H1688"/>
          <cell r="I1688" t="str">
            <v>Cladocera</v>
          </cell>
          <cell r="J1688" t="str">
            <v>life cycle</v>
          </cell>
          <cell r="K1688" t="str">
            <v>survival</v>
          </cell>
          <cell r="L1688" t="str">
            <v>NOEC</v>
          </cell>
          <cell r="M1688" t="str">
            <v>ZnCl2</v>
          </cell>
          <cell r="N1688" t="str">
            <v>Measured - several time points</v>
          </cell>
          <cell r="O1688" t="str">
            <v>renewal</v>
          </cell>
          <cell r="P1688" t="str">
            <v>Chronic</v>
          </cell>
          <cell r="Q1688" t="str">
            <v>21-d</v>
          </cell>
          <cell r="R1688" t="str">
            <v>Algae - 3 times per week</v>
          </cell>
          <cell r="S1688" t="str">
            <v>N-Elm Fork Trinity River</v>
          </cell>
          <cell r="T1688"/>
          <cell r="U1688">
            <v>25</v>
          </cell>
          <cell r="V1688">
            <v>7.85</v>
          </cell>
          <cell r="W1688" t="str">
            <v/>
          </cell>
          <cell r="X1688">
            <v>140</v>
          </cell>
          <cell r="Y1688">
            <v>130</v>
          </cell>
          <cell r="Z1688" t="str">
            <v/>
          </cell>
          <cell r="AA1688" t="str">
            <v/>
          </cell>
          <cell r="AB1688" t="str">
            <v/>
          </cell>
          <cell r="AC1688">
            <v>54</v>
          </cell>
          <cell r="AD1688">
            <v>6.8</v>
          </cell>
          <cell r="AE1688">
            <v>43</v>
          </cell>
          <cell r="AF1688">
            <v>8.6999999999999993</v>
          </cell>
          <cell r="AG1688">
            <v>47.6</v>
          </cell>
          <cell r="AH1688">
            <v>50.3</v>
          </cell>
          <cell r="AI1688">
            <v>176</v>
          </cell>
          <cell r="AJ1688">
            <v>201</v>
          </cell>
        </row>
        <row r="1689">
          <cell r="B1689" t="str">
            <v>C1576DapuMATC</v>
          </cell>
          <cell r="C1689" t="str">
            <v>Parkerton et al. 1988</v>
          </cell>
          <cell r="D1689">
            <v>1988</v>
          </cell>
          <cell r="E1689" t="str">
            <v>Daphnia pulex</v>
          </cell>
          <cell r="F1689" t="str">
            <v xml:space="preserve">Daphnia </v>
          </cell>
          <cell r="G1689" t="str">
            <v>pulex</v>
          </cell>
          <cell r="H1689"/>
          <cell r="I1689" t="str">
            <v>Cladocera</v>
          </cell>
          <cell r="J1689" t="str">
            <v>life cycle</v>
          </cell>
          <cell r="K1689" t="str">
            <v>survival</v>
          </cell>
          <cell r="L1689" t="str">
            <v>MATC</v>
          </cell>
          <cell r="M1689" t="str">
            <v>ZnCl2</v>
          </cell>
          <cell r="N1689" t="str">
            <v>Measured - several time points</v>
          </cell>
          <cell r="O1689" t="str">
            <v>renewal</v>
          </cell>
          <cell r="P1689" t="str">
            <v>Chronic</v>
          </cell>
          <cell r="Q1689" t="str">
            <v>21-d</v>
          </cell>
          <cell r="R1689" t="str">
            <v>Algae - 3 times per week</v>
          </cell>
          <cell r="S1689" t="str">
            <v>N-Elm Fork Trinity River</v>
          </cell>
          <cell r="T1689"/>
          <cell r="U1689">
            <v>25</v>
          </cell>
          <cell r="V1689">
            <v>7.85</v>
          </cell>
          <cell r="W1689" t="str">
            <v/>
          </cell>
          <cell r="X1689">
            <v>170</v>
          </cell>
          <cell r="Y1689">
            <v>150</v>
          </cell>
          <cell r="Z1689" t="str">
            <v/>
          </cell>
          <cell r="AA1689" t="str">
            <v/>
          </cell>
          <cell r="AB1689" t="str">
            <v/>
          </cell>
          <cell r="AC1689">
            <v>54</v>
          </cell>
          <cell r="AD1689">
            <v>6.8</v>
          </cell>
          <cell r="AE1689">
            <v>43</v>
          </cell>
          <cell r="AF1689">
            <v>8.6999999999999993</v>
          </cell>
          <cell r="AG1689">
            <v>47.6</v>
          </cell>
          <cell r="AH1689">
            <v>50.3</v>
          </cell>
          <cell r="AI1689">
            <v>176</v>
          </cell>
          <cell r="AJ1689">
            <v>201</v>
          </cell>
        </row>
        <row r="1690">
          <cell r="B1690" t="str">
            <v>C1577DapuLOEC</v>
          </cell>
          <cell r="C1690" t="str">
            <v>Parkerton et al. 1988</v>
          </cell>
          <cell r="D1690">
            <v>1988</v>
          </cell>
          <cell r="E1690" t="str">
            <v>Daphnia pulex</v>
          </cell>
          <cell r="F1690" t="str">
            <v xml:space="preserve">Daphnia </v>
          </cell>
          <cell r="G1690" t="str">
            <v>pulex</v>
          </cell>
          <cell r="H1690"/>
          <cell r="I1690" t="str">
            <v>Cladocera</v>
          </cell>
          <cell r="J1690" t="str">
            <v>life cycle</v>
          </cell>
          <cell r="K1690" t="str">
            <v>survival</v>
          </cell>
          <cell r="L1690" t="str">
            <v>LOEC</v>
          </cell>
          <cell r="M1690" t="str">
            <v>ZnCl2</v>
          </cell>
          <cell r="N1690" t="str">
            <v>Measured - several time points</v>
          </cell>
          <cell r="O1690" t="str">
            <v>renewal</v>
          </cell>
          <cell r="P1690" t="str">
            <v>Chronic</v>
          </cell>
          <cell r="Q1690" t="str">
            <v>21-d</v>
          </cell>
          <cell r="R1690" t="str">
            <v>Algae - 3 times per week</v>
          </cell>
          <cell r="S1690" t="str">
            <v>N-Elm Fork Trinity River</v>
          </cell>
          <cell r="T1690"/>
          <cell r="U1690">
            <v>25</v>
          </cell>
          <cell r="V1690">
            <v>7.85</v>
          </cell>
          <cell r="W1690" t="str">
            <v/>
          </cell>
          <cell r="X1690">
            <v>210</v>
          </cell>
          <cell r="Y1690">
            <v>180</v>
          </cell>
          <cell r="Z1690" t="str">
            <v/>
          </cell>
          <cell r="AA1690" t="str">
            <v/>
          </cell>
          <cell r="AB1690" t="str">
            <v/>
          </cell>
          <cell r="AC1690">
            <v>54</v>
          </cell>
          <cell r="AD1690">
            <v>6.8</v>
          </cell>
          <cell r="AE1690">
            <v>43</v>
          </cell>
          <cell r="AF1690">
            <v>8.6999999999999993</v>
          </cell>
          <cell r="AG1690">
            <v>47.6</v>
          </cell>
          <cell r="AH1690">
            <v>50.3</v>
          </cell>
          <cell r="AI1690">
            <v>176</v>
          </cell>
          <cell r="AJ1690">
            <v>201</v>
          </cell>
        </row>
        <row r="1691">
          <cell r="B1691" t="str">
            <v>C1578DapuEC50</v>
          </cell>
          <cell r="C1691" t="str">
            <v>Parkerton et al. 1988</v>
          </cell>
          <cell r="D1691">
            <v>1988</v>
          </cell>
          <cell r="E1691" t="str">
            <v>Daphnia pulex</v>
          </cell>
          <cell r="F1691" t="str">
            <v xml:space="preserve">Daphnia </v>
          </cell>
          <cell r="G1691" t="str">
            <v>pulex</v>
          </cell>
          <cell r="H1691"/>
          <cell r="I1691" t="str">
            <v>Cladocera</v>
          </cell>
          <cell r="J1691" t="str">
            <v>life cycle</v>
          </cell>
          <cell r="K1691" t="str">
            <v>survival</v>
          </cell>
          <cell r="L1691" t="str">
            <v>EC50</v>
          </cell>
          <cell r="M1691" t="str">
            <v>ZnCl2</v>
          </cell>
          <cell r="N1691" t="str">
            <v>Measured - several time points</v>
          </cell>
          <cell r="O1691" t="str">
            <v>renewal</v>
          </cell>
          <cell r="P1691" t="str">
            <v>Chronic</v>
          </cell>
          <cell r="Q1691" t="str">
            <v>21-d</v>
          </cell>
          <cell r="R1691" t="str">
            <v>Algae - 3 times per week</v>
          </cell>
          <cell r="S1691" t="str">
            <v>N-Elm Fork Trinity River</v>
          </cell>
          <cell r="T1691"/>
          <cell r="U1691">
            <v>25</v>
          </cell>
          <cell r="V1691">
            <v>7.85</v>
          </cell>
          <cell r="W1691" t="str">
            <v/>
          </cell>
          <cell r="X1691">
            <v>250</v>
          </cell>
          <cell r="Y1691">
            <v>200</v>
          </cell>
          <cell r="Z1691" t="str">
            <v/>
          </cell>
          <cell r="AA1691" t="str">
            <v/>
          </cell>
          <cell r="AB1691" t="str">
            <v/>
          </cell>
          <cell r="AC1691">
            <v>54</v>
          </cell>
          <cell r="AD1691">
            <v>6.8</v>
          </cell>
          <cell r="AE1691">
            <v>43</v>
          </cell>
          <cell r="AF1691">
            <v>8.6999999999999993</v>
          </cell>
          <cell r="AG1691">
            <v>47.6</v>
          </cell>
          <cell r="AH1691">
            <v>50.3</v>
          </cell>
          <cell r="AI1691">
            <v>176</v>
          </cell>
          <cell r="AJ1691">
            <v>201</v>
          </cell>
        </row>
        <row r="1692">
          <cell r="B1692" t="str">
            <v>C1579DamaNOEC</v>
          </cell>
          <cell r="C1692" t="str">
            <v>De Schamphelaere et al. 2003</v>
          </cell>
          <cell r="D1692">
            <v>2003</v>
          </cell>
          <cell r="E1692" t="str">
            <v>Daphnia magna</v>
          </cell>
          <cell r="F1692" t="str">
            <v xml:space="preserve">Daphnia </v>
          </cell>
          <cell r="G1692" t="str">
            <v>magna</v>
          </cell>
          <cell r="H1692"/>
          <cell r="I1692" t="str">
            <v>Cladocera</v>
          </cell>
          <cell r="J1692" t="str">
            <v>life cycle</v>
          </cell>
          <cell r="K1692" t="str">
            <v>reproduction</v>
          </cell>
          <cell r="L1692" t="str">
            <v>NOEC</v>
          </cell>
          <cell r="M1692" t="str">
            <v>ZnCl2</v>
          </cell>
          <cell r="N1692" t="str">
            <v>Measured - beginning and end</v>
          </cell>
          <cell r="O1692" t="str">
            <v>renewal</v>
          </cell>
          <cell r="P1692" t="str">
            <v>Chronic</v>
          </cell>
          <cell r="Q1692" t="str">
            <v>21-d</v>
          </cell>
          <cell r="R1692" t="str">
            <v>ramped algal mix, daily</v>
          </cell>
          <cell r="S1692" t="str">
            <v>S-chemistry provided</v>
          </cell>
          <cell r="T1692"/>
          <cell r="U1692">
            <v>20</v>
          </cell>
          <cell r="V1692">
            <v>6.6</v>
          </cell>
          <cell r="W1692" t="str">
            <v/>
          </cell>
          <cell r="X1692" t="str">
            <v/>
          </cell>
          <cell r="Y1692">
            <v>84.3</v>
          </cell>
          <cell r="Z1692" t="str">
            <v/>
          </cell>
          <cell r="AA1692">
            <v>0.3</v>
          </cell>
          <cell r="AB1692">
            <v>10</v>
          </cell>
          <cell r="AC1692">
            <v>10.019500000000001</v>
          </cell>
          <cell r="AD1692">
            <v>6.0762499999999999</v>
          </cell>
          <cell r="AE1692">
            <v>47.819200000000002</v>
          </cell>
          <cell r="AF1692">
            <v>3.1</v>
          </cell>
          <cell r="AG1692">
            <v>24.015250000000002</v>
          </cell>
          <cell r="AH1692">
            <v>20.5</v>
          </cell>
          <cell r="AI1692">
            <v>3.27</v>
          </cell>
          <cell r="AJ1692">
            <v>50.040689</v>
          </cell>
        </row>
        <row r="1693">
          <cell r="B1693" t="str">
            <v>C1580DamaEC10</v>
          </cell>
          <cell r="C1693" t="str">
            <v>De Schamphelaere et al. 2003</v>
          </cell>
          <cell r="D1693">
            <v>2003</v>
          </cell>
          <cell r="E1693" t="str">
            <v>Daphnia magna</v>
          </cell>
          <cell r="F1693" t="str">
            <v xml:space="preserve">Daphnia </v>
          </cell>
          <cell r="G1693" t="str">
            <v>magna</v>
          </cell>
          <cell r="H1693"/>
          <cell r="I1693" t="str">
            <v>Cladocera</v>
          </cell>
          <cell r="J1693" t="str">
            <v>life cycle</v>
          </cell>
          <cell r="K1693" t="str">
            <v>reproduction</v>
          </cell>
          <cell r="L1693" t="str">
            <v>EC10</v>
          </cell>
          <cell r="M1693" t="str">
            <v>ZnCl2</v>
          </cell>
          <cell r="N1693" t="str">
            <v>Measured - beginning and end</v>
          </cell>
          <cell r="O1693" t="str">
            <v>renewal</v>
          </cell>
          <cell r="P1693" t="str">
            <v>Chronic</v>
          </cell>
          <cell r="Q1693" t="str">
            <v>21-d</v>
          </cell>
          <cell r="R1693" t="str">
            <v>ramped algal mix, daily</v>
          </cell>
          <cell r="S1693" t="str">
            <v>S-chemistry provided</v>
          </cell>
          <cell r="T1693"/>
          <cell r="U1693">
            <v>20</v>
          </cell>
          <cell r="V1693">
            <v>6.6</v>
          </cell>
          <cell r="W1693" t="str">
            <v/>
          </cell>
          <cell r="X1693" t="str">
            <v/>
          </cell>
          <cell r="Y1693">
            <v>66</v>
          </cell>
          <cell r="Z1693" t="str">
            <v/>
          </cell>
          <cell r="AA1693">
            <v>0.3</v>
          </cell>
          <cell r="AB1693">
            <v>10</v>
          </cell>
          <cell r="AC1693">
            <v>10.019500000000001</v>
          </cell>
          <cell r="AD1693">
            <v>6.0762499999999999</v>
          </cell>
          <cell r="AE1693">
            <v>47.819200000000002</v>
          </cell>
          <cell r="AF1693">
            <v>3.1</v>
          </cell>
          <cell r="AG1693">
            <v>24.015250000000002</v>
          </cell>
          <cell r="AH1693">
            <v>20.5</v>
          </cell>
          <cell r="AI1693">
            <v>3.27</v>
          </cell>
          <cell r="AJ1693">
            <v>50.040689</v>
          </cell>
        </row>
        <row r="1694">
          <cell r="B1694" t="str">
            <v>C1581DamaEC10</v>
          </cell>
          <cell r="C1694" t="str">
            <v>De Schamphelaere et al. 2003</v>
          </cell>
          <cell r="D1694">
            <v>2003</v>
          </cell>
          <cell r="E1694" t="str">
            <v>Daphnia magna</v>
          </cell>
          <cell r="F1694" t="str">
            <v xml:space="preserve">Daphnia </v>
          </cell>
          <cell r="G1694" t="str">
            <v>magna</v>
          </cell>
          <cell r="H1694"/>
          <cell r="I1694" t="str">
            <v>Cladocera</v>
          </cell>
          <cell r="J1694" t="str">
            <v>life cycle</v>
          </cell>
          <cell r="K1694" t="str">
            <v>reproduction</v>
          </cell>
          <cell r="L1694" t="str">
            <v>EC10</v>
          </cell>
          <cell r="M1694" t="str">
            <v>ZnCl2</v>
          </cell>
          <cell r="N1694" t="str">
            <v>Measured - beginning and end</v>
          </cell>
          <cell r="O1694" t="str">
            <v>renewal</v>
          </cell>
          <cell r="P1694" t="str">
            <v>Chronic</v>
          </cell>
          <cell r="Q1694" t="str">
            <v>21-d</v>
          </cell>
          <cell r="R1694" t="str">
            <v>ramped algal mix, daily</v>
          </cell>
          <cell r="S1694" t="str">
            <v>S-chemistry provided</v>
          </cell>
          <cell r="T1694"/>
          <cell r="U1694">
            <v>20</v>
          </cell>
          <cell r="V1694">
            <v>6.6</v>
          </cell>
          <cell r="W1694" t="str">
            <v/>
          </cell>
          <cell r="X1694" t="str">
            <v/>
          </cell>
          <cell r="Y1694">
            <v>102.9</v>
          </cell>
          <cell r="Z1694" t="str">
            <v/>
          </cell>
          <cell r="AA1694">
            <v>0.3</v>
          </cell>
          <cell r="AB1694">
            <v>10</v>
          </cell>
          <cell r="AC1694">
            <v>10.019500000000001</v>
          </cell>
          <cell r="AD1694">
            <v>6.0762499999999999</v>
          </cell>
          <cell r="AE1694">
            <v>47.819200000000002</v>
          </cell>
          <cell r="AF1694">
            <v>3.1</v>
          </cell>
          <cell r="AG1694">
            <v>24.015250000000002</v>
          </cell>
          <cell r="AH1694">
            <v>20.5</v>
          </cell>
          <cell r="AI1694">
            <v>3.27</v>
          </cell>
          <cell r="AJ1694">
            <v>50.040689</v>
          </cell>
        </row>
        <row r="1695">
          <cell r="B1695" t="str">
            <v>C1582DamaEC10</v>
          </cell>
          <cell r="C1695" t="str">
            <v>De Schamphelaere et al. 2003</v>
          </cell>
          <cell r="D1695">
            <v>2003</v>
          </cell>
          <cell r="E1695" t="str">
            <v>Daphnia magna</v>
          </cell>
          <cell r="F1695" t="str">
            <v xml:space="preserve">Daphnia </v>
          </cell>
          <cell r="G1695" t="str">
            <v>magna</v>
          </cell>
          <cell r="H1695"/>
          <cell r="I1695" t="str">
            <v>Cladocera</v>
          </cell>
          <cell r="J1695" t="str">
            <v>life cycle</v>
          </cell>
          <cell r="K1695" t="str">
            <v>reproduction</v>
          </cell>
          <cell r="L1695" t="str">
            <v>EC10</v>
          </cell>
          <cell r="M1695" t="str">
            <v>ZnCl2</v>
          </cell>
          <cell r="N1695" t="str">
            <v>Measured - beginning and end</v>
          </cell>
          <cell r="O1695" t="str">
            <v>renewal</v>
          </cell>
          <cell r="P1695" t="str">
            <v>Chronic</v>
          </cell>
          <cell r="Q1695" t="str">
            <v>21-d</v>
          </cell>
          <cell r="R1695" t="str">
            <v>ramped algal mix, daily</v>
          </cell>
          <cell r="S1695" t="str">
            <v>S-chemistry provided</v>
          </cell>
          <cell r="T1695"/>
          <cell r="U1695">
            <v>20</v>
          </cell>
          <cell r="V1695">
            <v>6.6</v>
          </cell>
          <cell r="W1695" t="str">
            <v/>
          </cell>
          <cell r="X1695" t="str">
            <v/>
          </cell>
          <cell r="Y1695">
            <v>63.7</v>
          </cell>
          <cell r="Z1695" t="str">
            <v/>
          </cell>
          <cell r="AA1695">
            <v>0.3</v>
          </cell>
          <cell r="AB1695">
            <v>10</v>
          </cell>
          <cell r="AC1695">
            <v>10.019500000000001</v>
          </cell>
          <cell r="AD1695">
            <v>12.1525</v>
          </cell>
          <cell r="AE1695">
            <v>47.819200000000002</v>
          </cell>
          <cell r="AF1695">
            <v>3.1</v>
          </cell>
          <cell r="AG1695">
            <v>48.030500000000004</v>
          </cell>
          <cell r="AH1695">
            <v>20.5</v>
          </cell>
          <cell r="AI1695">
            <v>3.27</v>
          </cell>
          <cell r="AJ1695">
            <v>75.062686499999998</v>
          </cell>
        </row>
        <row r="1696">
          <cell r="B1696" t="str">
            <v>C1583DamaEC10</v>
          </cell>
          <cell r="C1696" t="str">
            <v>De Schamphelaere et al. 2003</v>
          </cell>
          <cell r="D1696">
            <v>2003</v>
          </cell>
          <cell r="E1696" t="str">
            <v>Daphnia magna</v>
          </cell>
          <cell r="F1696" t="str">
            <v xml:space="preserve">Daphnia </v>
          </cell>
          <cell r="G1696" t="str">
            <v>magna</v>
          </cell>
          <cell r="H1696"/>
          <cell r="I1696" t="str">
            <v>Cladocera</v>
          </cell>
          <cell r="J1696" t="str">
            <v>life cycle</v>
          </cell>
          <cell r="K1696" t="str">
            <v>reproduction</v>
          </cell>
          <cell r="L1696" t="str">
            <v>EC10</v>
          </cell>
          <cell r="M1696" t="str">
            <v>ZnCl2</v>
          </cell>
          <cell r="N1696" t="str">
            <v>Measured - beginning and end</v>
          </cell>
          <cell r="O1696" t="str">
            <v>renewal</v>
          </cell>
          <cell r="P1696" t="str">
            <v>Chronic</v>
          </cell>
          <cell r="Q1696" t="str">
            <v>21-d</v>
          </cell>
          <cell r="R1696" t="str">
            <v>ramped algal mix, daily</v>
          </cell>
          <cell r="S1696" t="str">
            <v>S-chemistry provided</v>
          </cell>
          <cell r="T1696"/>
          <cell r="U1696">
            <v>20</v>
          </cell>
          <cell r="V1696">
            <v>6.6</v>
          </cell>
          <cell r="W1696" t="str">
            <v/>
          </cell>
          <cell r="X1696" t="str">
            <v/>
          </cell>
          <cell r="Y1696">
            <v>153</v>
          </cell>
          <cell r="Z1696" t="str">
            <v/>
          </cell>
          <cell r="AA1696">
            <v>0.3</v>
          </cell>
          <cell r="AB1696">
            <v>10</v>
          </cell>
          <cell r="AC1696">
            <v>10.019500000000001</v>
          </cell>
          <cell r="AD1696">
            <v>24.305</v>
          </cell>
          <cell r="AE1696">
            <v>47.819200000000002</v>
          </cell>
          <cell r="AF1696">
            <v>3.1</v>
          </cell>
          <cell r="AG1696">
            <v>96</v>
          </cell>
          <cell r="AH1696">
            <v>20.5</v>
          </cell>
          <cell r="AI1696">
            <v>3.27</v>
          </cell>
          <cell r="AJ1696">
            <v>125.10668149999999</v>
          </cell>
        </row>
        <row r="1697">
          <cell r="B1697" t="str">
            <v>C1584DamaEC10</v>
          </cell>
          <cell r="C1697" t="str">
            <v>De Schamphelaere et al. 2003</v>
          </cell>
          <cell r="D1697">
            <v>2003</v>
          </cell>
          <cell r="E1697" t="str">
            <v>Daphnia magna</v>
          </cell>
          <cell r="F1697" t="str">
            <v xml:space="preserve">Daphnia </v>
          </cell>
          <cell r="G1697" t="str">
            <v>magna</v>
          </cell>
          <cell r="H1697"/>
          <cell r="I1697" t="str">
            <v>Cladocera</v>
          </cell>
          <cell r="J1697" t="str">
            <v>life cycle</v>
          </cell>
          <cell r="K1697" t="str">
            <v>reproduction</v>
          </cell>
          <cell r="L1697" t="str">
            <v>EC10</v>
          </cell>
          <cell r="M1697" t="str">
            <v>ZnCl2</v>
          </cell>
          <cell r="N1697" t="str">
            <v>Measured - beginning and end</v>
          </cell>
          <cell r="O1697" t="str">
            <v>renewal</v>
          </cell>
          <cell r="P1697" t="str">
            <v>Chronic</v>
          </cell>
          <cell r="Q1697" t="str">
            <v>21-d</v>
          </cell>
          <cell r="R1697" t="str">
            <v>ramped algal mix, daily</v>
          </cell>
          <cell r="S1697" t="str">
            <v>S-chemistry provided</v>
          </cell>
          <cell r="T1697"/>
          <cell r="U1697">
            <v>20</v>
          </cell>
          <cell r="V1697">
            <v>6.6</v>
          </cell>
          <cell r="W1697" t="str">
            <v/>
          </cell>
          <cell r="X1697" t="str">
            <v/>
          </cell>
          <cell r="Y1697">
            <v>72</v>
          </cell>
          <cell r="Z1697" t="str">
            <v/>
          </cell>
          <cell r="AA1697">
            <v>0.3</v>
          </cell>
          <cell r="AB1697">
            <v>10</v>
          </cell>
          <cell r="AC1697">
            <v>10.019500000000001</v>
          </cell>
          <cell r="AD1697">
            <v>6.0762499999999999</v>
          </cell>
          <cell r="AE1697">
            <v>47.819200000000002</v>
          </cell>
          <cell r="AF1697">
            <v>3.1</v>
          </cell>
          <cell r="AG1697">
            <v>24.015250000000002</v>
          </cell>
          <cell r="AH1697">
            <v>20.5</v>
          </cell>
          <cell r="AI1697">
            <v>3.27</v>
          </cell>
          <cell r="AJ1697">
            <v>50.040689</v>
          </cell>
        </row>
        <row r="1698">
          <cell r="B1698" t="str">
            <v>C1585DamaEC10</v>
          </cell>
          <cell r="C1698" t="str">
            <v>De Schamphelaere et al. 2003</v>
          </cell>
          <cell r="D1698">
            <v>2003</v>
          </cell>
          <cell r="E1698" t="str">
            <v>Daphnia magna</v>
          </cell>
          <cell r="F1698" t="str">
            <v xml:space="preserve">Daphnia </v>
          </cell>
          <cell r="G1698" t="str">
            <v>magna</v>
          </cell>
          <cell r="H1698"/>
          <cell r="I1698" t="str">
            <v>Cladocera</v>
          </cell>
          <cell r="J1698" t="str">
            <v>life cycle</v>
          </cell>
          <cell r="K1698" t="str">
            <v>reproduction</v>
          </cell>
          <cell r="L1698" t="str">
            <v>EC10</v>
          </cell>
          <cell r="M1698" t="str">
            <v>ZnCl2</v>
          </cell>
          <cell r="N1698" t="str">
            <v>Measured - beginning and end</v>
          </cell>
          <cell r="O1698" t="str">
            <v>renewal</v>
          </cell>
          <cell r="P1698" t="str">
            <v>Chronic</v>
          </cell>
          <cell r="Q1698" t="str">
            <v>21-d</v>
          </cell>
          <cell r="R1698" t="str">
            <v>ramped algal mix, daily</v>
          </cell>
          <cell r="S1698" t="str">
            <v>S-chemistry provided</v>
          </cell>
          <cell r="T1698"/>
          <cell r="U1698">
            <v>20</v>
          </cell>
          <cell r="V1698">
            <v>6.6</v>
          </cell>
          <cell r="W1698" t="str">
            <v/>
          </cell>
          <cell r="X1698" t="str">
            <v/>
          </cell>
          <cell r="Y1698">
            <v>142.1</v>
          </cell>
          <cell r="Z1698" t="str">
            <v/>
          </cell>
          <cell r="AA1698">
            <v>0.3</v>
          </cell>
          <cell r="AB1698">
            <v>10</v>
          </cell>
          <cell r="AC1698">
            <v>10.019500000000001</v>
          </cell>
          <cell r="AD1698">
            <v>6.0762499999999999</v>
          </cell>
          <cell r="AE1698">
            <v>137.94</v>
          </cell>
          <cell r="AF1698">
            <v>3.1</v>
          </cell>
          <cell r="AG1698">
            <v>24.015250000000002</v>
          </cell>
          <cell r="AH1698">
            <v>20.5</v>
          </cell>
          <cell r="AI1698">
            <v>3.27</v>
          </cell>
          <cell r="AJ1698">
            <v>50.040689</v>
          </cell>
        </row>
        <row r="1699">
          <cell r="B1699" t="str">
            <v>C1586DamaEC10</v>
          </cell>
          <cell r="C1699" t="str">
            <v>De Schamphelaere et al. 2003</v>
          </cell>
          <cell r="D1699">
            <v>2003</v>
          </cell>
          <cell r="E1699" t="str">
            <v>Daphnia magna</v>
          </cell>
          <cell r="F1699" t="str">
            <v xml:space="preserve">Daphnia </v>
          </cell>
          <cell r="G1699" t="str">
            <v>magna</v>
          </cell>
          <cell r="H1699"/>
          <cell r="I1699" t="str">
            <v>Cladocera</v>
          </cell>
          <cell r="J1699" t="str">
            <v>life cycle</v>
          </cell>
          <cell r="K1699" t="str">
            <v>reproduction</v>
          </cell>
          <cell r="L1699" t="str">
            <v>EC10</v>
          </cell>
          <cell r="M1699" t="str">
            <v>ZnCl2</v>
          </cell>
          <cell r="N1699" t="str">
            <v>Measured - beginning and end</v>
          </cell>
          <cell r="O1699" t="str">
            <v>renewal</v>
          </cell>
          <cell r="P1699" t="str">
            <v>Chronic</v>
          </cell>
          <cell r="Q1699" t="str">
            <v>21-d</v>
          </cell>
          <cell r="R1699" t="str">
            <v>ramped algal mix, daily</v>
          </cell>
          <cell r="S1699" t="str">
            <v>S-chemistry provided</v>
          </cell>
          <cell r="T1699"/>
          <cell r="U1699">
            <v>20</v>
          </cell>
          <cell r="V1699">
            <v>6.6</v>
          </cell>
          <cell r="W1699" t="str">
            <v/>
          </cell>
          <cell r="X1699" t="str">
            <v/>
          </cell>
          <cell r="Y1699">
            <v>133.1</v>
          </cell>
          <cell r="Z1699" t="str">
            <v/>
          </cell>
          <cell r="AA1699">
            <v>0.3</v>
          </cell>
          <cell r="AB1699">
            <v>10</v>
          </cell>
          <cell r="AC1699">
            <v>10.019500000000001</v>
          </cell>
          <cell r="AD1699">
            <v>6.0762499999999999</v>
          </cell>
          <cell r="AE1699">
            <v>206.91</v>
          </cell>
          <cell r="AF1699">
            <v>3.1</v>
          </cell>
          <cell r="AG1699">
            <v>24.015250000000002</v>
          </cell>
          <cell r="AH1699">
            <v>20.5</v>
          </cell>
          <cell r="AI1699">
            <v>3.27</v>
          </cell>
          <cell r="AJ1699">
            <v>50.040689</v>
          </cell>
        </row>
        <row r="1700">
          <cell r="B1700" t="str">
            <v>C1587DamaEC10</v>
          </cell>
          <cell r="C1700" t="str">
            <v>De Schamphelaere et al. 2003</v>
          </cell>
          <cell r="D1700">
            <v>2003</v>
          </cell>
          <cell r="E1700" t="str">
            <v>Daphnia magna</v>
          </cell>
          <cell r="F1700" t="str">
            <v xml:space="preserve">Daphnia </v>
          </cell>
          <cell r="G1700" t="str">
            <v>magna</v>
          </cell>
          <cell r="H1700"/>
          <cell r="I1700" t="str">
            <v>Cladocera</v>
          </cell>
          <cell r="J1700" t="str">
            <v>life cycle</v>
          </cell>
          <cell r="K1700" t="str">
            <v>reproduction</v>
          </cell>
          <cell r="L1700" t="str">
            <v>EC10</v>
          </cell>
          <cell r="M1700" t="str">
            <v>ZnCl2</v>
          </cell>
          <cell r="N1700" t="str">
            <v>Measured - beginning and end</v>
          </cell>
          <cell r="O1700" t="str">
            <v>renewal</v>
          </cell>
          <cell r="P1700" t="str">
            <v>Chronic</v>
          </cell>
          <cell r="Q1700" t="str">
            <v>21-d</v>
          </cell>
          <cell r="R1700" t="str">
            <v>ramped algal mix, daily</v>
          </cell>
          <cell r="S1700" t="str">
            <v>S-chemistry provided</v>
          </cell>
          <cell r="T1700"/>
          <cell r="U1700">
            <v>20</v>
          </cell>
          <cell r="V1700">
            <v>6.6</v>
          </cell>
          <cell r="W1700" t="str">
            <v/>
          </cell>
          <cell r="X1700" t="str">
            <v/>
          </cell>
          <cell r="Y1700">
            <v>135.69999999999999</v>
          </cell>
          <cell r="Z1700" t="str">
            <v/>
          </cell>
          <cell r="AA1700">
            <v>0.3</v>
          </cell>
          <cell r="AB1700">
            <v>10</v>
          </cell>
          <cell r="AC1700">
            <v>10.019500000000001</v>
          </cell>
          <cell r="AD1700">
            <v>6.0762499999999999</v>
          </cell>
          <cell r="AE1700">
            <v>275.88</v>
          </cell>
          <cell r="AF1700">
            <v>3.1</v>
          </cell>
          <cell r="AG1700">
            <v>24.015250000000002</v>
          </cell>
          <cell r="AH1700">
            <v>20.5</v>
          </cell>
          <cell r="AI1700">
            <v>3.27</v>
          </cell>
          <cell r="AJ1700">
            <v>50.040689</v>
          </cell>
        </row>
        <row r="1701">
          <cell r="B1701" t="str">
            <v>C1588DamaEC10</v>
          </cell>
          <cell r="C1701" t="str">
            <v>De Schamphelaere et al. 2003</v>
          </cell>
          <cell r="D1701">
            <v>2003</v>
          </cell>
          <cell r="E1701" t="str">
            <v>Daphnia magna</v>
          </cell>
          <cell r="F1701" t="str">
            <v xml:space="preserve">Daphnia </v>
          </cell>
          <cell r="G1701" t="str">
            <v>magna</v>
          </cell>
          <cell r="H1701"/>
          <cell r="I1701" t="str">
            <v>Cladocera</v>
          </cell>
          <cell r="J1701" t="str">
            <v>life cycle</v>
          </cell>
          <cell r="K1701" t="str">
            <v>reproduction</v>
          </cell>
          <cell r="L1701" t="str">
            <v>EC10</v>
          </cell>
          <cell r="M1701" t="str">
            <v>ZnCl2</v>
          </cell>
          <cell r="N1701" t="str">
            <v>Measured - beginning and end</v>
          </cell>
          <cell r="O1701" t="str">
            <v>renewal</v>
          </cell>
          <cell r="P1701" t="str">
            <v>Chronic</v>
          </cell>
          <cell r="Q1701" t="str">
            <v>21-d</v>
          </cell>
          <cell r="R1701" t="str">
            <v>ramped algal mix, daily</v>
          </cell>
          <cell r="S1701" t="str">
            <v>S-chemistry provided</v>
          </cell>
          <cell r="T1701"/>
          <cell r="U1701">
            <v>20</v>
          </cell>
          <cell r="V1701">
            <v>5.5</v>
          </cell>
          <cell r="W1701" t="str">
            <v/>
          </cell>
          <cell r="X1701" t="str">
            <v/>
          </cell>
          <cell r="Y1701">
            <v>193.5</v>
          </cell>
          <cell r="Z1701" t="str">
            <v/>
          </cell>
          <cell r="AA1701">
            <v>5</v>
          </cell>
          <cell r="AB1701">
            <v>10</v>
          </cell>
          <cell r="AC1701">
            <v>10.019500000000001</v>
          </cell>
          <cell r="AD1701">
            <v>6.0762499999999999</v>
          </cell>
          <cell r="AE1701">
            <v>127.5945</v>
          </cell>
          <cell r="AF1701">
            <v>3.1</v>
          </cell>
          <cell r="AG1701">
            <v>24.015250000000002</v>
          </cell>
          <cell r="AH1701">
            <v>143.4</v>
          </cell>
          <cell r="AI1701">
            <v>0.09</v>
          </cell>
          <cell r="AJ1701">
            <v>50.040689</v>
          </cell>
        </row>
        <row r="1702">
          <cell r="B1702" t="str">
            <v>C1589DamaEC10</v>
          </cell>
          <cell r="C1702" t="str">
            <v>De Schamphelaere et al. 2003</v>
          </cell>
          <cell r="D1702">
            <v>2003</v>
          </cell>
          <cell r="E1702" t="str">
            <v>Daphnia magna</v>
          </cell>
          <cell r="F1702" t="str">
            <v xml:space="preserve">Daphnia </v>
          </cell>
          <cell r="G1702" t="str">
            <v>magna</v>
          </cell>
          <cell r="H1702"/>
          <cell r="I1702" t="str">
            <v>Cladocera</v>
          </cell>
          <cell r="J1702" t="str">
            <v>life cycle</v>
          </cell>
          <cell r="K1702" t="str">
            <v>reproduction</v>
          </cell>
          <cell r="L1702" t="str">
            <v>EC10</v>
          </cell>
          <cell r="M1702" t="str">
            <v>ZnCl2</v>
          </cell>
          <cell r="N1702" t="str">
            <v>Measured - beginning and end</v>
          </cell>
          <cell r="O1702" t="str">
            <v>renewal</v>
          </cell>
          <cell r="P1702" t="str">
            <v>Chronic</v>
          </cell>
          <cell r="Q1702" t="str">
            <v>21-d</v>
          </cell>
          <cell r="R1702" t="str">
            <v>ramped algal mix, daily</v>
          </cell>
          <cell r="S1702" t="str">
            <v>S-chemistry provided</v>
          </cell>
          <cell r="T1702"/>
          <cell r="U1702">
            <v>20</v>
          </cell>
          <cell r="V1702">
            <v>6</v>
          </cell>
          <cell r="W1702" t="str">
            <v/>
          </cell>
          <cell r="X1702" t="str">
            <v/>
          </cell>
          <cell r="Y1702">
            <v>171.1</v>
          </cell>
          <cell r="Z1702" t="str">
            <v/>
          </cell>
          <cell r="AA1702">
            <v>5</v>
          </cell>
          <cell r="AB1702">
            <v>10</v>
          </cell>
          <cell r="AC1702">
            <v>10.019500000000001</v>
          </cell>
          <cell r="AD1702">
            <v>6.0762499999999999</v>
          </cell>
          <cell r="AE1702">
            <v>127.5945</v>
          </cell>
          <cell r="AF1702">
            <v>3.1</v>
          </cell>
          <cell r="AG1702">
            <v>24.015250000000002</v>
          </cell>
          <cell r="AH1702">
            <v>131.6</v>
          </cell>
          <cell r="AI1702">
            <v>0.54</v>
          </cell>
          <cell r="AJ1702">
            <v>50.040689</v>
          </cell>
        </row>
        <row r="1703">
          <cell r="B1703" t="str">
            <v>C1590DamaEC10</v>
          </cell>
          <cell r="C1703" t="str">
            <v>De Schamphelaere et al. 2003</v>
          </cell>
          <cell r="D1703">
            <v>2003</v>
          </cell>
          <cell r="E1703" t="str">
            <v>Daphnia magna</v>
          </cell>
          <cell r="F1703" t="str">
            <v xml:space="preserve">Daphnia </v>
          </cell>
          <cell r="G1703" t="str">
            <v>magna</v>
          </cell>
          <cell r="H1703"/>
          <cell r="I1703" t="str">
            <v>Cladocera</v>
          </cell>
          <cell r="J1703" t="str">
            <v>life cycle</v>
          </cell>
          <cell r="K1703" t="str">
            <v>reproduction</v>
          </cell>
          <cell r="L1703" t="str">
            <v>EC10</v>
          </cell>
          <cell r="M1703" t="str">
            <v>ZnCl2</v>
          </cell>
          <cell r="N1703" t="str">
            <v>Measured - beginning and end</v>
          </cell>
          <cell r="O1703" t="str">
            <v>renewal</v>
          </cell>
          <cell r="P1703" t="str">
            <v>Chronic</v>
          </cell>
          <cell r="Q1703" t="str">
            <v>21-d</v>
          </cell>
          <cell r="R1703" t="str">
            <v>ramped algal mix, daily</v>
          </cell>
          <cell r="S1703" t="str">
            <v>S-chemistry provided</v>
          </cell>
          <cell r="T1703"/>
          <cell r="U1703">
            <v>20</v>
          </cell>
          <cell r="V1703">
            <v>7</v>
          </cell>
          <cell r="W1703" t="str">
            <v/>
          </cell>
          <cell r="X1703" t="str">
            <v/>
          </cell>
          <cell r="Y1703">
            <v>144.30000000000001</v>
          </cell>
          <cell r="Z1703" t="str">
            <v/>
          </cell>
          <cell r="AA1703">
            <v>5</v>
          </cell>
          <cell r="AB1703">
            <v>10</v>
          </cell>
          <cell r="AC1703">
            <v>10.019500000000001</v>
          </cell>
          <cell r="AD1703">
            <v>6.0762499999999999</v>
          </cell>
          <cell r="AE1703">
            <v>127.5945</v>
          </cell>
          <cell r="AF1703">
            <v>3.1</v>
          </cell>
          <cell r="AG1703">
            <v>24.015250000000002</v>
          </cell>
          <cell r="AH1703">
            <v>67.8</v>
          </cell>
          <cell r="AI1703">
            <v>8.44</v>
          </cell>
          <cell r="AJ1703">
            <v>50.040689</v>
          </cell>
        </row>
        <row r="1704">
          <cell r="B1704" t="str">
            <v>C1591DamaEC10</v>
          </cell>
          <cell r="C1704" t="str">
            <v>De Schamphelaere et al. 2003</v>
          </cell>
          <cell r="D1704">
            <v>2003</v>
          </cell>
          <cell r="E1704" t="str">
            <v>Daphnia magna</v>
          </cell>
          <cell r="F1704" t="str">
            <v xml:space="preserve">Daphnia </v>
          </cell>
          <cell r="G1704" t="str">
            <v>magna</v>
          </cell>
          <cell r="H1704"/>
          <cell r="I1704" t="str">
            <v>Cladocera</v>
          </cell>
          <cell r="J1704" t="str">
            <v>life cycle</v>
          </cell>
          <cell r="K1704" t="str">
            <v>reproduction</v>
          </cell>
          <cell r="L1704" t="str">
            <v>EC10</v>
          </cell>
          <cell r="M1704" t="str">
            <v>ZnCl2</v>
          </cell>
          <cell r="N1704" t="str">
            <v>Measured - beginning and end</v>
          </cell>
          <cell r="O1704" t="str">
            <v>renewal</v>
          </cell>
          <cell r="P1704" t="str">
            <v>Chronic</v>
          </cell>
          <cell r="Q1704" t="str">
            <v>21-d</v>
          </cell>
          <cell r="R1704" t="str">
            <v>ramped algal mix, daily</v>
          </cell>
          <cell r="S1704" t="str">
            <v>S-chemistry provided</v>
          </cell>
          <cell r="T1704"/>
          <cell r="U1704">
            <v>20</v>
          </cell>
          <cell r="V1704">
            <v>7.5</v>
          </cell>
          <cell r="W1704" t="str">
            <v/>
          </cell>
          <cell r="X1704" t="str">
            <v/>
          </cell>
          <cell r="Y1704">
            <v>125.1</v>
          </cell>
          <cell r="Z1704" t="str">
            <v/>
          </cell>
          <cell r="AA1704">
            <v>5</v>
          </cell>
          <cell r="AB1704">
            <v>10</v>
          </cell>
          <cell r="AC1704">
            <v>10.019500000000001</v>
          </cell>
          <cell r="AD1704">
            <v>6.0762499999999999</v>
          </cell>
          <cell r="AE1704">
            <v>127.5945</v>
          </cell>
          <cell r="AF1704">
            <v>3.1</v>
          </cell>
          <cell r="AG1704">
            <v>24.015250000000002</v>
          </cell>
          <cell r="AH1704">
            <v>41.8</v>
          </cell>
          <cell r="AI1704">
            <v>23.3</v>
          </cell>
          <cell r="AJ1704">
            <v>50.040689</v>
          </cell>
        </row>
        <row r="1705">
          <cell r="B1705" t="str">
            <v>C1592DamaEC10</v>
          </cell>
          <cell r="C1705" t="str">
            <v>De Schamphelaere et al. 2003</v>
          </cell>
          <cell r="D1705">
            <v>2003</v>
          </cell>
          <cell r="E1705" t="str">
            <v>Daphnia magna</v>
          </cell>
          <cell r="F1705" t="str">
            <v xml:space="preserve">Daphnia </v>
          </cell>
          <cell r="G1705" t="str">
            <v>magna</v>
          </cell>
          <cell r="H1705"/>
          <cell r="I1705" t="str">
            <v>Cladocera</v>
          </cell>
          <cell r="J1705" t="str">
            <v>life cycle</v>
          </cell>
          <cell r="K1705" t="str">
            <v>reproduction</v>
          </cell>
          <cell r="L1705" t="str">
            <v>EC10</v>
          </cell>
          <cell r="M1705" t="str">
            <v>ZnCl2</v>
          </cell>
          <cell r="N1705" t="str">
            <v>Measured - beginning and end</v>
          </cell>
          <cell r="O1705" t="str">
            <v>renewal</v>
          </cell>
          <cell r="P1705" t="str">
            <v>Chronic</v>
          </cell>
          <cell r="Q1705" t="str">
            <v>21-d</v>
          </cell>
          <cell r="R1705" t="str">
            <v>ramped algal mix, daily</v>
          </cell>
          <cell r="S1705" t="str">
            <v>S-chemistry provided</v>
          </cell>
          <cell r="T1705"/>
          <cell r="U1705">
            <v>20</v>
          </cell>
          <cell r="V1705">
            <v>8</v>
          </cell>
          <cell r="W1705" t="str">
            <v/>
          </cell>
          <cell r="X1705" t="str">
            <v/>
          </cell>
          <cell r="Y1705">
            <v>129.69999999999999</v>
          </cell>
          <cell r="Z1705" t="str">
            <v/>
          </cell>
          <cell r="AA1705">
            <v>5</v>
          </cell>
          <cell r="AB1705">
            <v>10</v>
          </cell>
          <cell r="AC1705">
            <v>10.019500000000001</v>
          </cell>
          <cell r="AD1705">
            <v>6.0762499999999999</v>
          </cell>
          <cell r="AE1705">
            <v>127.5945</v>
          </cell>
          <cell r="AF1705">
            <v>3.1</v>
          </cell>
          <cell r="AG1705">
            <v>24.015250000000002</v>
          </cell>
          <cell r="AH1705">
            <v>20.5</v>
          </cell>
          <cell r="AI1705">
            <v>58.5</v>
          </cell>
          <cell r="AJ1705">
            <v>50.040689</v>
          </cell>
        </row>
        <row r="1706">
          <cell r="B1706" t="str">
            <v>C1593DamaNOEC</v>
          </cell>
          <cell r="C1706" t="str">
            <v>De Schamphelaere et al. 2003</v>
          </cell>
          <cell r="D1706">
            <v>2003</v>
          </cell>
          <cell r="E1706" t="str">
            <v>Daphnia magna</v>
          </cell>
          <cell r="F1706" t="str">
            <v xml:space="preserve">Daphnia </v>
          </cell>
          <cell r="G1706" t="str">
            <v>magna</v>
          </cell>
          <cell r="H1706"/>
          <cell r="I1706" t="str">
            <v>Cladocera</v>
          </cell>
          <cell r="J1706" t="str">
            <v>life cycle</v>
          </cell>
          <cell r="K1706" t="str">
            <v>reproduction</v>
          </cell>
          <cell r="L1706" t="str">
            <v>NOEC</v>
          </cell>
          <cell r="M1706" t="str">
            <v>ZnCl2</v>
          </cell>
          <cell r="N1706" t="str">
            <v>Measured - beginning and end</v>
          </cell>
          <cell r="O1706" t="str">
            <v>renewal</v>
          </cell>
          <cell r="P1706" t="str">
            <v>Chronic</v>
          </cell>
          <cell r="Q1706" t="str">
            <v>21-d</v>
          </cell>
          <cell r="R1706" t="str">
            <v>ramped algal mix, daily</v>
          </cell>
          <cell r="S1706" t="str">
            <v>S-chemistry provided</v>
          </cell>
          <cell r="T1706"/>
          <cell r="U1706">
            <v>20</v>
          </cell>
          <cell r="V1706">
            <v>6.6</v>
          </cell>
          <cell r="W1706" t="str">
            <v/>
          </cell>
          <cell r="X1706" t="str">
            <v/>
          </cell>
          <cell r="Y1706">
            <v>48</v>
          </cell>
          <cell r="Z1706" t="str">
            <v/>
          </cell>
          <cell r="AA1706">
            <v>0.3</v>
          </cell>
          <cell r="AB1706">
            <v>10</v>
          </cell>
          <cell r="AC1706">
            <v>10</v>
          </cell>
          <cell r="AD1706">
            <v>6.0762499999999999</v>
          </cell>
          <cell r="AE1706">
            <v>47.818721600000003</v>
          </cell>
          <cell r="AF1706">
            <v>3.1</v>
          </cell>
          <cell r="AG1706">
            <v>24.015650000000001</v>
          </cell>
          <cell r="AH1706">
            <v>20.5</v>
          </cell>
          <cell r="AI1706">
            <v>3.3</v>
          </cell>
          <cell r="AJ1706">
            <v>49.991997499999997</v>
          </cell>
        </row>
        <row r="1707">
          <cell r="B1707" t="str">
            <v>C1594DamaNOEC</v>
          </cell>
          <cell r="C1707" t="str">
            <v>De Schamphelaere et al. 2003</v>
          </cell>
          <cell r="D1707">
            <v>2003</v>
          </cell>
          <cell r="E1707" t="str">
            <v>Daphnia magna</v>
          </cell>
          <cell r="F1707" t="str">
            <v xml:space="preserve">Daphnia </v>
          </cell>
          <cell r="G1707" t="str">
            <v>magna</v>
          </cell>
          <cell r="H1707"/>
          <cell r="I1707" t="str">
            <v>Cladocera</v>
          </cell>
          <cell r="J1707" t="str">
            <v>life cycle</v>
          </cell>
          <cell r="K1707" t="str">
            <v>reproduction</v>
          </cell>
          <cell r="L1707" t="str">
            <v>NOEC</v>
          </cell>
          <cell r="M1707" t="str">
            <v>ZnCl2</v>
          </cell>
          <cell r="N1707" t="str">
            <v>Measured - beginning and end</v>
          </cell>
          <cell r="O1707" t="str">
            <v>renewal</v>
          </cell>
          <cell r="P1707" t="str">
            <v>Chronic</v>
          </cell>
          <cell r="Q1707" t="str">
            <v>21-d</v>
          </cell>
          <cell r="R1707" t="str">
            <v>ramped algal mix, daily</v>
          </cell>
          <cell r="S1707" t="str">
            <v>S-chemistry provided</v>
          </cell>
          <cell r="T1707"/>
          <cell r="U1707">
            <v>20</v>
          </cell>
          <cell r="V1707">
            <v>6.6</v>
          </cell>
          <cell r="W1707" t="str">
            <v/>
          </cell>
          <cell r="X1707" t="str">
            <v/>
          </cell>
          <cell r="Y1707">
            <v>147</v>
          </cell>
          <cell r="Z1707" t="str">
            <v/>
          </cell>
          <cell r="AA1707">
            <v>0.3</v>
          </cell>
          <cell r="AB1707">
            <v>10</v>
          </cell>
          <cell r="AC1707">
            <v>10</v>
          </cell>
          <cell r="AD1707">
            <v>24.305</v>
          </cell>
          <cell r="AE1707">
            <v>47.818721600000003</v>
          </cell>
          <cell r="AF1707">
            <v>3.1</v>
          </cell>
          <cell r="AG1707">
            <v>96</v>
          </cell>
          <cell r="AH1707">
            <v>20.5</v>
          </cell>
          <cell r="AI1707">
            <v>3.3</v>
          </cell>
          <cell r="AJ1707">
            <v>125.05799</v>
          </cell>
        </row>
        <row r="1708">
          <cell r="B1708" t="str">
            <v>C1595DamaNOEC</v>
          </cell>
          <cell r="C1708" t="str">
            <v>De Schamphelaere et al. 2003</v>
          </cell>
          <cell r="D1708">
            <v>2003</v>
          </cell>
          <cell r="E1708" t="str">
            <v>Daphnia magna</v>
          </cell>
          <cell r="F1708" t="str">
            <v xml:space="preserve">Daphnia </v>
          </cell>
          <cell r="G1708" t="str">
            <v>magna</v>
          </cell>
          <cell r="H1708"/>
          <cell r="I1708" t="str">
            <v>Cladocera</v>
          </cell>
          <cell r="J1708" t="str">
            <v>life cycle</v>
          </cell>
          <cell r="K1708" t="str">
            <v>reproduction</v>
          </cell>
          <cell r="L1708" t="str">
            <v>NOEC</v>
          </cell>
          <cell r="M1708" t="str">
            <v>ZnCl2</v>
          </cell>
          <cell r="N1708" t="str">
            <v>Measured - beginning and end</v>
          </cell>
          <cell r="O1708" t="str">
            <v>renewal</v>
          </cell>
          <cell r="P1708" t="str">
            <v>Chronic</v>
          </cell>
          <cell r="Q1708" t="str">
            <v>21-d</v>
          </cell>
          <cell r="R1708" t="str">
            <v>ramped algal mix, daily</v>
          </cell>
          <cell r="S1708" t="str">
            <v>S-chemistry provided</v>
          </cell>
          <cell r="T1708"/>
          <cell r="U1708">
            <v>20</v>
          </cell>
          <cell r="V1708">
            <v>6.6</v>
          </cell>
          <cell r="W1708" t="str">
            <v/>
          </cell>
          <cell r="X1708" t="str">
            <v/>
          </cell>
          <cell r="Y1708">
            <v>165</v>
          </cell>
          <cell r="Z1708" t="str">
            <v/>
          </cell>
          <cell r="AA1708">
            <v>0.3</v>
          </cell>
          <cell r="AB1708">
            <v>10</v>
          </cell>
          <cell r="AC1708">
            <v>10</v>
          </cell>
          <cell r="AD1708">
            <v>36.457500000000003</v>
          </cell>
          <cell r="AE1708">
            <v>47.818721600000003</v>
          </cell>
          <cell r="AF1708">
            <v>3.1</v>
          </cell>
          <cell r="AG1708">
            <v>144.09389999999999</v>
          </cell>
          <cell r="AH1708">
            <v>20.5</v>
          </cell>
          <cell r="AI1708">
            <v>3.3</v>
          </cell>
          <cell r="AJ1708">
            <v>175.10198500000001</v>
          </cell>
        </row>
        <row r="1709">
          <cell r="B1709" t="str">
            <v>C1596DamaNOEC</v>
          </cell>
          <cell r="C1709" t="str">
            <v>De Schamphelaere et al. 2003</v>
          </cell>
          <cell r="D1709">
            <v>2003</v>
          </cell>
          <cell r="E1709" t="str">
            <v>Daphnia magna</v>
          </cell>
          <cell r="F1709" t="str">
            <v xml:space="preserve">Daphnia </v>
          </cell>
          <cell r="G1709" t="str">
            <v>magna</v>
          </cell>
          <cell r="H1709"/>
          <cell r="I1709" t="str">
            <v>Cladocera</v>
          </cell>
          <cell r="J1709" t="str">
            <v>life cycle</v>
          </cell>
          <cell r="K1709" t="str">
            <v>reproduction</v>
          </cell>
          <cell r="L1709" t="str">
            <v>NOEC</v>
          </cell>
          <cell r="M1709" t="str">
            <v>ZnCl2</v>
          </cell>
          <cell r="N1709" t="str">
            <v>Measured - beginning and end</v>
          </cell>
          <cell r="O1709" t="str">
            <v>renewal</v>
          </cell>
          <cell r="P1709" t="str">
            <v>Chronic</v>
          </cell>
          <cell r="Q1709" t="str">
            <v>21-d</v>
          </cell>
          <cell r="R1709" t="str">
            <v>ramped algal mix, daily</v>
          </cell>
          <cell r="S1709" t="str">
            <v>S-chemistry provided</v>
          </cell>
          <cell r="T1709"/>
          <cell r="U1709">
            <v>20</v>
          </cell>
          <cell r="V1709">
            <v>6.6</v>
          </cell>
          <cell r="W1709" t="str">
            <v/>
          </cell>
          <cell r="X1709" t="str">
            <v/>
          </cell>
          <cell r="Y1709">
            <v>159</v>
          </cell>
          <cell r="Z1709" t="str">
            <v/>
          </cell>
          <cell r="AA1709">
            <v>0.3</v>
          </cell>
          <cell r="AB1709">
            <v>10</v>
          </cell>
          <cell r="AC1709">
            <v>10</v>
          </cell>
          <cell r="AD1709">
            <v>48.61</v>
          </cell>
          <cell r="AE1709">
            <v>47.818721600000003</v>
          </cell>
          <cell r="AF1709">
            <v>3.1</v>
          </cell>
          <cell r="AG1709">
            <v>192.12520000000001</v>
          </cell>
          <cell r="AH1709">
            <v>20.5</v>
          </cell>
          <cell r="AI1709">
            <v>3.3</v>
          </cell>
          <cell r="AJ1709">
            <v>225.14598000000001</v>
          </cell>
        </row>
        <row r="1710">
          <cell r="B1710" t="str">
            <v>C1597DamaNOEC</v>
          </cell>
          <cell r="C1710" t="str">
            <v>De Schamphelaere et al. 2003</v>
          </cell>
          <cell r="D1710">
            <v>2003</v>
          </cell>
          <cell r="E1710" t="str">
            <v>Daphnia magna</v>
          </cell>
          <cell r="F1710" t="str">
            <v xml:space="preserve">Daphnia </v>
          </cell>
          <cell r="G1710" t="str">
            <v>magna</v>
          </cell>
          <cell r="H1710"/>
          <cell r="I1710" t="str">
            <v>Cladocera</v>
          </cell>
          <cell r="J1710" t="str">
            <v>life cycle</v>
          </cell>
          <cell r="K1710" t="str">
            <v>reproduction</v>
          </cell>
          <cell r="L1710" t="str">
            <v>NOEC</v>
          </cell>
          <cell r="M1710" t="str">
            <v>ZnCl2</v>
          </cell>
          <cell r="N1710" t="str">
            <v>Measured - beginning and end</v>
          </cell>
          <cell r="O1710" t="str">
            <v>renewal</v>
          </cell>
          <cell r="P1710" t="str">
            <v>Chronic</v>
          </cell>
          <cell r="Q1710" t="str">
            <v>21-d</v>
          </cell>
          <cell r="R1710" t="str">
            <v>ramped algal mix, daily</v>
          </cell>
          <cell r="S1710" t="str">
            <v>S-chemistry provided</v>
          </cell>
          <cell r="T1710"/>
          <cell r="U1710">
            <v>20</v>
          </cell>
          <cell r="V1710">
            <v>6.6</v>
          </cell>
          <cell r="W1710" t="str">
            <v/>
          </cell>
          <cell r="X1710" t="str">
            <v/>
          </cell>
          <cell r="Y1710">
            <v>156</v>
          </cell>
          <cell r="Z1710" t="str">
            <v/>
          </cell>
          <cell r="AA1710">
            <v>0.3</v>
          </cell>
          <cell r="AB1710">
            <v>10</v>
          </cell>
          <cell r="AC1710">
            <v>10</v>
          </cell>
          <cell r="AD1710">
            <v>97.22</v>
          </cell>
          <cell r="AE1710">
            <v>47.818721600000003</v>
          </cell>
          <cell r="AF1710">
            <v>3.1</v>
          </cell>
          <cell r="AG1710">
            <v>384.1</v>
          </cell>
          <cell r="AH1710">
            <v>20.5</v>
          </cell>
          <cell r="AI1710">
            <v>3.3</v>
          </cell>
          <cell r="AJ1710">
            <v>425.32195999999999</v>
          </cell>
        </row>
        <row r="1711">
          <cell r="B1711" t="str">
            <v>C1598RasuLOEC</v>
          </cell>
          <cell r="C1711" t="str">
            <v>De Schamphelaere et al. 2003</v>
          </cell>
          <cell r="D1711">
            <v>2003</v>
          </cell>
          <cell r="E1711" t="str">
            <v>Raphidocelis subcapitata</v>
          </cell>
          <cell r="F1711" t="str">
            <v xml:space="preserve">Raphidocelis </v>
          </cell>
          <cell r="G1711" t="str">
            <v>subcapitata</v>
          </cell>
          <cell r="H1711"/>
          <cell r="I1711" t="str">
            <v>algae</v>
          </cell>
          <cell r="J1711" t="str">
            <v>NR</v>
          </cell>
          <cell r="K1711" t="str">
            <v>growth</v>
          </cell>
          <cell r="L1711" t="str">
            <v>LOEC</v>
          </cell>
          <cell r="M1711" t="str">
            <v>ZnCl2</v>
          </cell>
          <cell r="N1711" t="str">
            <v>Measured - start and end</v>
          </cell>
          <cell r="O1711" t="str">
            <v>static</v>
          </cell>
          <cell r="P1711" t="str">
            <v>Chronic</v>
          </cell>
          <cell r="Q1711" t="str">
            <v>72-hr</v>
          </cell>
          <cell r="R1711" t="str">
            <v>None</v>
          </cell>
          <cell r="S1711" t="str">
            <v>S-chemistry provided</v>
          </cell>
          <cell r="T1711"/>
          <cell r="U1711">
            <v>23</v>
          </cell>
          <cell r="V1711">
            <v>7.5</v>
          </cell>
          <cell r="W1711" t="str">
            <v>&lt;</v>
          </cell>
          <cell r="X1711" t="str">
            <v/>
          </cell>
          <cell r="Y1711">
            <v>13.1</v>
          </cell>
          <cell r="Z1711" t="str">
            <v/>
          </cell>
          <cell r="AA1711">
            <v>0.3</v>
          </cell>
          <cell r="AB1711">
            <v>10</v>
          </cell>
          <cell r="AC1711">
            <v>10</v>
          </cell>
          <cell r="AD1711">
            <v>3</v>
          </cell>
          <cell r="AE1711">
            <v>62</v>
          </cell>
          <cell r="AF1711">
            <v>0.47</v>
          </cell>
          <cell r="AG1711">
            <v>5.9</v>
          </cell>
          <cell r="AH1711">
            <v>32</v>
          </cell>
          <cell r="AI1711">
            <v>28</v>
          </cell>
          <cell r="AJ1711">
            <v>37.200000000000003</v>
          </cell>
        </row>
        <row r="1712">
          <cell r="B1712" t="str">
            <v>C1599RasuLOEC</v>
          </cell>
          <cell r="C1712" t="str">
            <v>De Schamphelaere et al. 2003</v>
          </cell>
          <cell r="D1712">
            <v>2003</v>
          </cell>
          <cell r="E1712" t="str">
            <v>Raphidocelis subcapitata</v>
          </cell>
          <cell r="F1712" t="str">
            <v xml:space="preserve">Raphidocelis </v>
          </cell>
          <cell r="G1712" t="str">
            <v>subcapitata</v>
          </cell>
          <cell r="H1712"/>
          <cell r="I1712" t="str">
            <v>algae</v>
          </cell>
          <cell r="J1712" t="str">
            <v>NR</v>
          </cell>
          <cell r="K1712" t="str">
            <v>growth</v>
          </cell>
          <cell r="L1712" t="str">
            <v>LOEC</v>
          </cell>
          <cell r="M1712" t="str">
            <v>ZnCl2</v>
          </cell>
          <cell r="N1712" t="str">
            <v>Measured - start and end</v>
          </cell>
          <cell r="O1712" t="str">
            <v>static</v>
          </cell>
          <cell r="P1712" t="str">
            <v>Chronic</v>
          </cell>
          <cell r="Q1712" t="str">
            <v>72-hr</v>
          </cell>
          <cell r="R1712" t="str">
            <v>None</v>
          </cell>
          <cell r="S1712" t="str">
            <v>S-chemistry provided</v>
          </cell>
          <cell r="T1712"/>
          <cell r="U1712">
            <v>23</v>
          </cell>
          <cell r="V1712">
            <v>7.5</v>
          </cell>
          <cell r="W1712" t="str">
            <v>&lt;</v>
          </cell>
          <cell r="X1712" t="str">
            <v/>
          </cell>
          <cell r="Y1712">
            <v>11.5</v>
          </cell>
          <cell r="Z1712" t="str">
            <v/>
          </cell>
          <cell r="AA1712">
            <v>0.3</v>
          </cell>
          <cell r="AB1712">
            <v>10</v>
          </cell>
          <cell r="AC1712">
            <v>20</v>
          </cell>
          <cell r="AD1712">
            <v>3</v>
          </cell>
          <cell r="AE1712">
            <v>62</v>
          </cell>
          <cell r="AF1712">
            <v>0.47</v>
          </cell>
          <cell r="AG1712">
            <v>5.9</v>
          </cell>
          <cell r="AH1712">
            <v>32</v>
          </cell>
          <cell r="AI1712">
            <v>28</v>
          </cell>
          <cell r="AJ1712">
            <v>62.2</v>
          </cell>
        </row>
        <row r="1713">
          <cell r="B1713" t="str">
            <v>C1600RasuLOEC</v>
          </cell>
          <cell r="C1713" t="str">
            <v>De Schamphelaere et al. 2003</v>
          </cell>
          <cell r="D1713">
            <v>2003</v>
          </cell>
          <cell r="E1713" t="str">
            <v>Raphidocelis subcapitata</v>
          </cell>
          <cell r="F1713" t="str">
            <v xml:space="preserve">Raphidocelis </v>
          </cell>
          <cell r="G1713" t="str">
            <v>subcapitata</v>
          </cell>
          <cell r="H1713"/>
          <cell r="I1713" t="str">
            <v>algae</v>
          </cell>
          <cell r="J1713" t="str">
            <v>NR</v>
          </cell>
          <cell r="K1713" t="str">
            <v>growth</v>
          </cell>
          <cell r="L1713" t="str">
            <v>LOEC</v>
          </cell>
          <cell r="M1713" t="str">
            <v>ZnCl2</v>
          </cell>
          <cell r="N1713" t="str">
            <v>Measured - start and end</v>
          </cell>
          <cell r="O1713" t="str">
            <v>static</v>
          </cell>
          <cell r="P1713" t="str">
            <v>Chronic</v>
          </cell>
          <cell r="Q1713" t="str">
            <v>72-hr</v>
          </cell>
          <cell r="R1713" t="str">
            <v>None</v>
          </cell>
          <cell r="S1713" t="str">
            <v>S-chemistry provided</v>
          </cell>
          <cell r="T1713"/>
          <cell r="U1713">
            <v>23</v>
          </cell>
          <cell r="V1713">
            <v>7.5</v>
          </cell>
          <cell r="W1713" t="str">
            <v>&lt;</v>
          </cell>
          <cell r="X1713" t="str">
            <v/>
          </cell>
          <cell r="Y1713">
            <v>11.9</v>
          </cell>
          <cell r="Z1713" t="str">
            <v/>
          </cell>
          <cell r="AA1713">
            <v>0.3</v>
          </cell>
          <cell r="AB1713">
            <v>10</v>
          </cell>
          <cell r="AC1713">
            <v>40</v>
          </cell>
          <cell r="AD1713">
            <v>3</v>
          </cell>
          <cell r="AE1713">
            <v>62</v>
          </cell>
          <cell r="AF1713">
            <v>0.47</v>
          </cell>
          <cell r="AG1713">
            <v>5.9</v>
          </cell>
          <cell r="AH1713">
            <v>85</v>
          </cell>
          <cell r="AI1713">
            <v>28</v>
          </cell>
          <cell r="AJ1713">
            <v>112.23399999999999</v>
          </cell>
        </row>
        <row r="1714">
          <cell r="B1714" t="str">
            <v>C1601RasuLOEC</v>
          </cell>
          <cell r="C1714" t="str">
            <v>De Schamphelaere et al. 2003</v>
          </cell>
          <cell r="D1714">
            <v>2003</v>
          </cell>
          <cell r="E1714" t="str">
            <v>Raphidocelis subcapitata</v>
          </cell>
          <cell r="F1714" t="str">
            <v xml:space="preserve">Raphidocelis </v>
          </cell>
          <cell r="G1714" t="str">
            <v>subcapitata</v>
          </cell>
          <cell r="H1714"/>
          <cell r="I1714" t="str">
            <v>algae</v>
          </cell>
          <cell r="J1714" t="str">
            <v>NR</v>
          </cell>
          <cell r="K1714" t="str">
            <v>growth</v>
          </cell>
          <cell r="L1714" t="str">
            <v>LOEC</v>
          </cell>
          <cell r="M1714" t="str">
            <v>ZnCl2</v>
          </cell>
          <cell r="N1714" t="str">
            <v>Measured - start and end</v>
          </cell>
          <cell r="O1714" t="str">
            <v>static</v>
          </cell>
          <cell r="P1714" t="str">
            <v>Chronic</v>
          </cell>
          <cell r="Q1714" t="str">
            <v>72-hr</v>
          </cell>
          <cell r="R1714" t="str">
            <v>None</v>
          </cell>
          <cell r="S1714" t="str">
            <v>S-chemistry provided</v>
          </cell>
          <cell r="T1714"/>
          <cell r="U1714">
            <v>23</v>
          </cell>
          <cell r="V1714">
            <v>7.5</v>
          </cell>
          <cell r="W1714" t="str">
            <v>&lt;</v>
          </cell>
          <cell r="X1714" t="str">
            <v/>
          </cell>
          <cell r="Y1714">
            <v>10.5</v>
          </cell>
          <cell r="Z1714" t="str">
            <v/>
          </cell>
          <cell r="AA1714">
            <v>0.3</v>
          </cell>
          <cell r="AB1714">
            <v>10</v>
          </cell>
          <cell r="AC1714">
            <v>60</v>
          </cell>
          <cell r="AD1714">
            <v>3</v>
          </cell>
          <cell r="AE1714">
            <v>62</v>
          </cell>
          <cell r="AF1714">
            <v>0.47</v>
          </cell>
          <cell r="AG1714">
            <v>5.9</v>
          </cell>
          <cell r="AH1714">
            <v>120</v>
          </cell>
          <cell r="AI1714">
            <v>28</v>
          </cell>
          <cell r="AJ1714">
            <v>162.17400000000001</v>
          </cell>
        </row>
        <row r="1715">
          <cell r="B1715" t="str">
            <v>C1602RasuLOEC</v>
          </cell>
          <cell r="C1715" t="str">
            <v>De Schamphelaere et al. 2003</v>
          </cell>
          <cell r="D1715">
            <v>2003</v>
          </cell>
          <cell r="E1715" t="str">
            <v>Raphidocelis subcapitata</v>
          </cell>
          <cell r="F1715" t="str">
            <v xml:space="preserve">Raphidocelis </v>
          </cell>
          <cell r="G1715" t="str">
            <v>subcapitata</v>
          </cell>
          <cell r="H1715"/>
          <cell r="I1715" t="str">
            <v>algae</v>
          </cell>
          <cell r="J1715" t="str">
            <v>NR</v>
          </cell>
          <cell r="K1715" t="str">
            <v>growth</v>
          </cell>
          <cell r="L1715" t="str">
            <v>LOEC</v>
          </cell>
          <cell r="M1715" t="str">
            <v>ZnCl2</v>
          </cell>
          <cell r="N1715" t="str">
            <v>Measured - start and end</v>
          </cell>
          <cell r="O1715" t="str">
            <v>static</v>
          </cell>
          <cell r="P1715" t="str">
            <v>Chronic</v>
          </cell>
          <cell r="Q1715" t="str">
            <v>72-hr</v>
          </cell>
          <cell r="R1715" t="str">
            <v>None</v>
          </cell>
          <cell r="S1715" t="str">
            <v>S-chemistry provided</v>
          </cell>
          <cell r="T1715"/>
          <cell r="U1715">
            <v>23</v>
          </cell>
          <cell r="V1715">
            <v>7.5</v>
          </cell>
          <cell r="W1715" t="str">
            <v>&lt;</v>
          </cell>
          <cell r="X1715" t="str">
            <v/>
          </cell>
          <cell r="Y1715">
            <v>11</v>
          </cell>
          <cell r="Z1715" t="str">
            <v/>
          </cell>
          <cell r="AA1715">
            <v>0.3</v>
          </cell>
          <cell r="AB1715">
            <v>10</v>
          </cell>
          <cell r="AC1715">
            <v>80</v>
          </cell>
          <cell r="AD1715">
            <v>3</v>
          </cell>
          <cell r="AE1715">
            <v>62</v>
          </cell>
          <cell r="AF1715">
            <v>0.47</v>
          </cell>
          <cell r="AG1715">
            <v>5.9</v>
          </cell>
          <cell r="AH1715">
            <v>156</v>
          </cell>
          <cell r="AI1715">
            <v>28</v>
          </cell>
          <cell r="AJ1715">
            <v>212.114</v>
          </cell>
        </row>
        <row r="1716">
          <cell r="B1716" t="str">
            <v>C1603RasuLOEC</v>
          </cell>
          <cell r="C1716" t="str">
            <v>De Schamphelaere et al. 2003</v>
          </cell>
          <cell r="D1716">
            <v>2003</v>
          </cell>
          <cell r="E1716" t="str">
            <v>Raphidocelis subcapitata</v>
          </cell>
          <cell r="F1716" t="str">
            <v xml:space="preserve">Raphidocelis </v>
          </cell>
          <cell r="G1716" t="str">
            <v>subcapitata</v>
          </cell>
          <cell r="H1716"/>
          <cell r="I1716" t="str">
            <v>algae</v>
          </cell>
          <cell r="J1716" t="str">
            <v>NR</v>
          </cell>
          <cell r="K1716" t="str">
            <v>growth</v>
          </cell>
          <cell r="L1716" t="str">
            <v>LOEC</v>
          </cell>
          <cell r="M1716" t="str">
            <v>ZnCl2</v>
          </cell>
          <cell r="N1716" t="str">
            <v>Measured - start and end</v>
          </cell>
          <cell r="O1716" t="str">
            <v>static</v>
          </cell>
          <cell r="P1716" t="str">
            <v>Chronic</v>
          </cell>
          <cell r="Q1716" t="str">
            <v>72-hr</v>
          </cell>
          <cell r="R1716" t="str">
            <v>None</v>
          </cell>
          <cell r="S1716" t="str">
            <v>S-chemistry provided</v>
          </cell>
          <cell r="T1716"/>
          <cell r="U1716">
            <v>23</v>
          </cell>
          <cell r="V1716">
            <v>7.5</v>
          </cell>
          <cell r="W1716" t="str">
            <v>&lt;</v>
          </cell>
          <cell r="X1716" t="str">
            <v/>
          </cell>
          <cell r="Y1716">
            <v>9.9</v>
          </cell>
          <cell r="Z1716" t="str">
            <v/>
          </cell>
          <cell r="AA1716">
            <v>0.3</v>
          </cell>
          <cell r="AB1716">
            <v>10</v>
          </cell>
          <cell r="AC1716">
            <v>5</v>
          </cell>
          <cell r="AD1716">
            <v>6.1</v>
          </cell>
          <cell r="AE1716">
            <v>62</v>
          </cell>
          <cell r="AF1716">
            <v>0.47</v>
          </cell>
          <cell r="AG1716">
            <v>5.9</v>
          </cell>
          <cell r="AH1716">
            <v>32</v>
          </cell>
          <cell r="AI1716">
            <v>28</v>
          </cell>
          <cell r="AJ1716">
            <v>37.200000000000003</v>
          </cell>
        </row>
        <row r="1717">
          <cell r="B1717" t="str">
            <v>C1604RasuLOEC</v>
          </cell>
          <cell r="C1717" t="str">
            <v>De Schamphelaere et al. 2003</v>
          </cell>
          <cell r="D1717">
            <v>2003</v>
          </cell>
          <cell r="E1717" t="str">
            <v>Raphidocelis subcapitata</v>
          </cell>
          <cell r="F1717" t="str">
            <v xml:space="preserve">Raphidocelis </v>
          </cell>
          <cell r="G1717" t="str">
            <v>subcapitata</v>
          </cell>
          <cell r="H1717"/>
          <cell r="I1717" t="str">
            <v>algae</v>
          </cell>
          <cell r="J1717" t="str">
            <v>NR</v>
          </cell>
          <cell r="K1717" t="str">
            <v>growth</v>
          </cell>
          <cell r="L1717" t="str">
            <v>LOEC</v>
          </cell>
          <cell r="M1717" t="str">
            <v>ZnCl2</v>
          </cell>
          <cell r="N1717" t="str">
            <v>Measured - start and end</v>
          </cell>
          <cell r="O1717" t="str">
            <v>static</v>
          </cell>
          <cell r="P1717" t="str">
            <v>Chronic</v>
          </cell>
          <cell r="Q1717" t="str">
            <v>72-hr</v>
          </cell>
          <cell r="R1717" t="str">
            <v>None</v>
          </cell>
          <cell r="S1717" t="str">
            <v>S-chemistry provided</v>
          </cell>
          <cell r="T1717"/>
          <cell r="U1717">
            <v>23</v>
          </cell>
          <cell r="V1717">
            <v>7.5</v>
          </cell>
          <cell r="W1717" t="str">
            <v>&lt;</v>
          </cell>
          <cell r="X1717" t="str">
            <v/>
          </cell>
          <cell r="Y1717">
            <v>11.9</v>
          </cell>
          <cell r="Z1717" t="str">
            <v/>
          </cell>
          <cell r="AA1717">
            <v>0.3</v>
          </cell>
          <cell r="AB1717">
            <v>10</v>
          </cell>
          <cell r="AC1717">
            <v>5</v>
          </cell>
          <cell r="AD1717">
            <v>12</v>
          </cell>
          <cell r="AE1717">
            <v>62</v>
          </cell>
          <cell r="AF1717">
            <v>0.47</v>
          </cell>
          <cell r="AG1717">
            <v>5.9</v>
          </cell>
          <cell r="AH1717">
            <v>49</v>
          </cell>
          <cell r="AI1717">
            <v>28</v>
          </cell>
          <cell r="AJ1717">
            <v>61.901000000000003</v>
          </cell>
        </row>
        <row r="1718">
          <cell r="B1718" t="str">
            <v>C1605RasuLOEC</v>
          </cell>
          <cell r="C1718" t="str">
            <v>De Schamphelaere et al. 2003</v>
          </cell>
          <cell r="D1718">
            <v>2003</v>
          </cell>
          <cell r="E1718" t="str">
            <v>Raphidocelis subcapitata</v>
          </cell>
          <cell r="F1718" t="str">
            <v xml:space="preserve">Raphidocelis </v>
          </cell>
          <cell r="G1718" t="str">
            <v>subcapitata</v>
          </cell>
          <cell r="H1718"/>
          <cell r="I1718" t="str">
            <v>algae</v>
          </cell>
          <cell r="J1718" t="str">
            <v>NR</v>
          </cell>
          <cell r="K1718" t="str">
            <v>growth</v>
          </cell>
          <cell r="L1718" t="str">
            <v>LOEC</v>
          </cell>
          <cell r="M1718" t="str">
            <v>ZnCl2</v>
          </cell>
          <cell r="N1718" t="str">
            <v>Measured - start and end</v>
          </cell>
          <cell r="O1718" t="str">
            <v>static</v>
          </cell>
          <cell r="P1718" t="str">
            <v>Chronic</v>
          </cell>
          <cell r="Q1718" t="str">
            <v>72-hr</v>
          </cell>
          <cell r="R1718" t="str">
            <v>None</v>
          </cell>
          <cell r="S1718" t="str">
            <v>S-chemistry provided</v>
          </cell>
          <cell r="T1718"/>
          <cell r="U1718">
            <v>23</v>
          </cell>
          <cell r="V1718">
            <v>7.5</v>
          </cell>
          <cell r="W1718" t="str">
            <v>&lt;</v>
          </cell>
          <cell r="X1718" t="str">
            <v/>
          </cell>
          <cell r="Y1718">
            <v>10.9</v>
          </cell>
          <cell r="Z1718" t="str">
            <v/>
          </cell>
          <cell r="AA1718">
            <v>0.3</v>
          </cell>
          <cell r="AB1718">
            <v>10</v>
          </cell>
          <cell r="AC1718">
            <v>5</v>
          </cell>
          <cell r="AD1718">
            <v>24</v>
          </cell>
          <cell r="AE1718">
            <v>62</v>
          </cell>
          <cell r="AF1718">
            <v>0.47</v>
          </cell>
          <cell r="AG1718">
            <v>5.9</v>
          </cell>
          <cell r="AH1718">
            <v>85</v>
          </cell>
          <cell r="AI1718">
            <v>28</v>
          </cell>
          <cell r="AJ1718">
            <v>111.31699999999999</v>
          </cell>
        </row>
        <row r="1719">
          <cell r="B1719" t="str">
            <v>C1606RasuLOEC</v>
          </cell>
          <cell r="C1719" t="str">
            <v>De Schamphelaere et al. 2003</v>
          </cell>
          <cell r="D1719">
            <v>2003</v>
          </cell>
          <cell r="E1719" t="str">
            <v>Raphidocelis subcapitata</v>
          </cell>
          <cell r="F1719" t="str">
            <v xml:space="preserve">Raphidocelis </v>
          </cell>
          <cell r="G1719" t="str">
            <v>subcapitata</v>
          </cell>
          <cell r="H1719"/>
          <cell r="I1719" t="str">
            <v>algae</v>
          </cell>
          <cell r="J1719" t="str">
            <v>NR</v>
          </cell>
          <cell r="K1719" t="str">
            <v>growth</v>
          </cell>
          <cell r="L1719" t="str">
            <v>LOEC</v>
          </cell>
          <cell r="M1719" t="str">
            <v>ZnCl2</v>
          </cell>
          <cell r="N1719" t="str">
            <v>Measured - start and end</v>
          </cell>
          <cell r="O1719" t="str">
            <v>static</v>
          </cell>
          <cell r="P1719" t="str">
            <v>Chronic</v>
          </cell>
          <cell r="Q1719" t="str">
            <v>72-hr</v>
          </cell>
          <cell r="R1719" t="str">
            <v>None</v>
          </cell>
          <cell r="S1719" t="str">
            <v>S-chemistry provided</v>
          </cell>
          <cell r="T1719"/>
          <cell r="U1719">
            <v>23</v>
          </cell>
          <cell r="V1719">
            <v>7.5</v>
          </cell>
          <cell r="W1719" t="str">
            <v>&lt;</v>
          </cell>
          <cell r="X1719" t="str">
            <v/>
          </cell>
          <cell r="Y1719">
            <v>9.9</v>
          </cell>
          <cell r="Z1719" t="str">
            <v/>
          </cell>
          <cell r="AA1719">
            <v>0.3</v>
          </cell>
          <cell r="AB1719">
            <v>10</v>
          </cell>
          <cell r="AC1719">
            <v>5</v>
          </cell>
          <cell r="AD1719">
            <v>36</v>
          </cell>
          <cell r="AE1719">
            <v>62</v>
          </cell>
          <cell r="AF1719">
            <v>0.47</v>
          </cell>
          <cell r="AG1719">
            <v>5.9</v>
          </cell>
          <cell r="AH1719">
            <v>120</v>
          </cell>
          <cell r="AI1719">
            <v>28</v>
          </cell>
          <cell r="AJ1719">
            <v>160.733</v>
          </cell>
        </row>
        <row r="1720">
          <cell r="B1720" t="str">
            <v>C1607RasuLOEC</v>
          </cell>
          <cell r="C1720" t="str">
            <v>De Schamphelaere et al. 2003</v>
          </cell>
          <cell r="D1720">
            <v>2003</v>
          </cell>
          <cell r="E1720" t="str">
            <v>Raphidocelis subcapitata</v>
          </cell>
          <cell r="F1720" t="str">
            <v xml:space="preserve">Raphidocelis </v>
          </cell>
          <cell r="G1720" t="str">
            <v>subcapitata</v>
          </cell>
          <cell r="H1720"/>
          <cell r="I1720" t="str">
            <v>algae</v>
          </cell>
          <cell r="J1720" t="str">
            <v>NR</v>
          </cell>
          <cell r="K1720" t="str">
            <v>growth</v>
          </cell>
          <cell r="L1720" t="str">
            <v>LOEC</v>
          </cell>
          <cell r="M1720" t="str">
            <v>ZnCl2</v>
          </cell>
          <cell r="N1720" t="str">
            <v>Measured - start and end</v>
          </cell>
          <cell r="O1720" t="str">
            <v>static</v>
          </cell>
          <cell r="P1720" t="str">
            <v>Chronic</v>
          </cell>
          <cell r="Q1720" t="str">
            <v>72-hr</v>
          </cell>
          <cell r="R1720" t="str">
            <v>None</v>
          </cell>
          <cell r="S1720" t="str">
            <v>S-chemistry provided</v>
          </cell>
          <cell r="T1720"/>
          <cell r="U1720">
            <v>23</v>
          </cell>
          <cell r="V1720">
            <v>7.5</v>
          </cell>
          <cell r="W1720" t="str">
            <v/>
          </cell>
          <cell r="X1720" t="str">
            <v/>
          </cell>
          <cell r="Y1720">
            <v>8.5</v>
          </cell>
          <cell r="Z1720" t="str">
            <v/>
          </cell>
          <cell r="AA1720">
            <v>0.3</v>
          </cell>
          <cell r="AB1720">
            <v>10</v>
          </cell>
          <cell r="AC1720">
            <v>5</v>
          </cell>
          <cell r="AD1720">
            <v>49</v>
          </cell>
          <cell r="AE1720">
            <v>62</v>
          </cell>
          <cell r="AF1720">
            <v>0.47</v>
          </cell>
          <cell r="AG1720">
            <v>5.9</v>
          </cell>
          <cell r="AH1720">
            <v>156</v>
          </cell>
          <cell r="AI1720">
            <v>28</v>
          </cell>
          <cell r="AJ1720">
            <v>214.267</v>
          </cell>
        </row>
        <row r="1721">
          <cell r="B1721" t="str">
            <v>C1608RasuLOEC</v>
          </cell>
          <cell r="C1721" t="str">
            <v>De Schamphelaere et al. 2003</v>
          </cell>
          <cell r="D1721">
            <v>2003</v>
          </cell>
          <cell r="E1721" t="str">
            <v>Raphidocelis subcapitata</v>
          </cell>
          <cell r="F1721" t="str">
            <v xml:space="preserve">Raphidocelis </v>
          </cell>
          <cell r="G1721" t="str">
            <v>subcapitata</v>
          </cell>
          <cell r="H1721"/>
          <cell r="I1721" t="str">
            <v>algae</v>
          </cell>
          <cell r="J1721" t="str">
            <v>NR</v>
          </cell>
          <cell r="K1721" t="str">
            <v>growth</v>
          </cell>
          <cell r="L1721" t="str">
            <v>LOEC</v>
          </cell>
          <cell r="M1721" t="str">
            <v>ZnCl2</v>
          </cell>
          <cell r="N1721" t="str">
            <v>Measured - start and end</v>
          </cell>
          <cell r="O1721" t="str">
            <v>static</v>
          </cell>
          <cell r="P1721" t="str">
            <v>Chronic</v>
          </cell>
          <cell r="Q1721" t="str">
            <v>72-hr</v>
          </cell>
          <cell r="R1721" t="str">
            <v>None</v>
          </cell>
          <cell r="S1721" t="str">
            <v>S-chemistry provided</v>
          </cell>
          <cell r="T1721"/>
          <cell r="U1721">
            <v>23</v>
          </cell>
          <cell r="V1721">
            <v>7.5</v>
          </cell>
          <cell r="W1721" t="str">
            <v>&lt;</v>
          </cell>
          <cell r="X1721" t="str">
            <v/>
          </cell>
          <cell r="Y1721">
            <v>11.6</v>
          </cell>
          <cell r="Z1721" t="str">
            <v/>
          </cell>
          <cell r="AA1721">
            <v>0.3</v>
          </cell>
          <cell r="AB1721">
            <v>10</v>
          </cell>
          <cell r="AC1721">
            <v>5</v>
          </cell>
          <cell r="AD1721">
            <v>61</v>
          </cell>
          <cell r="AE1721">
            <v>62</v>
          </cell>
          <cell r="AF1721">
            <v>0.47</v>
          </cell>
          <cell r="AG1721">
            <v>5.9</v>
          </cell>
          <cell r="AH1721">
            <v>191</v>
          </cell>
          <cell r="AI1721">
            <v>28</v>
          </cell>
          <cell r="AJ1721">
            <v>263.68299999999999</v>
          </cell>
        </row>
        <row r="1722">
          <cell r="B1722" t="str">
            <v>C1609RasuLOEC</v>
          </cell>
          <cell r="C1722" t="str">
            <v>De Schamphelaere et al. 2003</v>
          </cell>
          <cell r="D1722">
            <v>2003</v>
          </cell>
          <cell r="E1722" t="str">
            <v>Raphidocelis subcapitata</v>
          </cell>
          <cell r="F1722" t="str">
            <v xml:space="preserve">Raphidocelis </v>
          </cell>
          <cell r="G1722" t="str">
            <v>subcapitata</v>
          </cell>
          <cell r="H1722"/>
          <cell r="I1722" t="str">
            <v>algae</v>
          </cell>
          <cell r="J1722" t="str">
            <v>NR</v>
          </cell>
          <cell r="K1722" t="str">
            <v>growth</v>
          </cell>
          <cell r="L1722" t="str">
            <v>LOEC</v>
          </cell>
          <cell r="M1722" t="str">
            <v>ZnCl2</v>
          </cell>
          <cell r="N1722" t="str">
            <v>Measured - start and end</v>
          </cell>
          <cell r="O1722" t="str">
            <v>static</v>
          </cell>
          <cell r="P1722" t="str">
            <v>Chronic</v>
          </cell>
          <cell r="Q1722" t="str">
            <v>72-hr</v>
          </cell>
          <cell r="R1722" t="str">
            <v>None</v>
          </cell>
          <cell r="S1722" t="str">
            <v>S-chemistry provided</v>
          </cell>
          <cell r="T1722"/>
          <cell r="U1722">
            <v>23</v>
          </cell>
          <cell r="V1722">
            <v>7.5</v>
          </cell>
          <cell r="W1722" t="str">
            <v>&lt;</v>
          </cell>
          <cell r="X1722" t="str">
            <v/>
          </cell>
          <cell r="Y1722">
            <v>6.7</v>
          </cell>
          <cell r="Z1722" t="str">
            <v/>
          </cell>
          <cell r="AA1722">
            <v>0.3</v>
          </cell>
          <cell r="AB1722">
            <v>10</v>
          </cell>
          <cell r="AC1722">
            <v>5</v>
          </cell>
          <cell r="AD1722">
            <v>3</v>
          </cell>
          <cell r="AE1722">
            <v>62</v>
          </cell>
          <cell r="AF1722">
            <v>0.47</v>
          </cell>
          <cell r="AG1722">
            <v>5.9</v>
          </cell>
          <cell r="AH1722">
            <v>40</v>
          </cell>
          <cell r="AI1722">
            <v>28</v>
          </cell>
          <cell r="AJ1722">
            <v>24.838999999999999</v>
          </cell>
        </row>
        <row r="1723">
          <cell r="B1723" t="str">
            <v>C1610RasuLOEC</v>
          </cell>
          <cell r="C1723" t="str">
            <v>De Schamphelaere et al. 2003</v>
          </cell>
          <cell r="D1723">
            <v>2003</v>
          </cell>
          <cell r="E1723" t="str">
            <v>Raphidocelis subcapitata</v>
          </cell>
          <cell r="F1723" t="str">
            <v xml:space="preserve">Raphidocelis </v>
          </cell>
          <cell r="G1723" t="str">
            <v>subcapitata</v>
          </cell>
          <cell r="H1723"/>
          <cell r="I1723" t="str">
            <v>algae</v>
          </cell>
          <cell r="J1723" t="str">
            <v>NR</v>
          </cell>
          <cell r="K1723" t="str">
            <v>growth</v>
          </cell>
          <cell r="L1723" t="str">
            <v>LOEC</v>
          </cell>
          <cell r="M1723" t="str">
            <v>ZnCl2</v>
          </cell>
          <cell r="N1723" t="str">
            <v>Measured - start and end</v>
          </cell>
          <cell r="O1723" t="str">
            <v>static</v>
          </cell>
          <cell r="P1723" t="str">
            <v>Chronic</v>
          </cell>
          <cell r="Q1723" t="str">
            <v>72-hr</v>
          </cell>
          <cell r="R1723" t="str">
            <v>None</v>
          </cell>
          <cell r="S1723" t="str">
            <v>S-chemistry provided</v>
          </cell>
          <cell r="T1723"/>
          <cell r="U1723">
            <v>23</v>
          </cell>
          <cell r="V1723">
            <v>7.5</v>
          </cell>
          <cell r="W1723" t="str">
            <v>&lt;</v>
          </cell>
          <cell r="X1723" t="str">
            <v/>
          </cell>
          <cell r="Y1723">
            <v>6.8</v>
          </cell>
          <cell r="Z1723" t="str">
            <v/>
          </cell>
          <cell r="AA1723">
            <v>0.3</v>
          </cell>
          <cell r="AB1723">
            <v>10</v>
          </cell>
          <cell r="AC1723">
            <v>5</v>
          </cell>
          <cell r="AD1723">
            <v>3</v>
          </cell>
          <cell r="AE1723">
            <v>74</v>
          </cell>
          <cell r="AF1723">
            <v>0.47</v>
          </cell>
          <cell r="AG1723">
            <v>5.9</v>
          </cell>
          <cell r="AH1723">
            <v>58</v>
          </cell>
          <cell r="AI1723">
            <v>28</v>
          </cell>
          <cell r="AJ1723">
            <v>24.838999999999999</v>
          </cell>
        </row>
        <row r="1724">
          <cell r="B1724" t="str">
            <v>C1611RasuLOEC</v>
          </cell>
          <cell r="C1724" t="str">
            <v>De Schamphelaere et al. 2003</v>
          </cell>
          <cell r="D1724">
            <v>2003</v>
          </cell>
          <cell r="E1724" t="str">
            <v>Raphidocelis subcapitata</v>
          </cell>
          <cell r="F1724" t="str">
            <v xml:space="preserve">Raphidocelis </v>
          </cell>
          <cell r="G1724" t="str">
            <v>subcapitata</v>
          </cell>
          <cell r="H1724"/>
          <cell r="I1724" t="str">
            <v>algae</v>
          </cell>
          <cell r="J1724" t="str">
            <v>NR</v>
          </cell>
          <cell r="K1724" t="str">
            <v>growth</v>
          </cell>
          <cell r="L1724" t="str">
            <v>LOEC</v>
          </cell>
          <cell r="M1724" t="str">
            <v>ZnCl2</v>
          </cell>
          <cell r="N1724" t="str">
            <v>Measured - start and end</v>
          </cell>
          <cell r="O1724" t="str">
            <v>static</v>
          </cell>
          <cell r="P1724" t="str">
            <v>Chronic</v>
          </cell>
          <cell r="Q1724" t="str">
            <v>72-hr</v>
          </cell>
          <cell r="R1724" t="str">
            <v>None</v>
          </cell>
          <cell r="S1724" t="str">
            <v>S-chemistry provided</v>
          </cell>
          <cell r="T1724"/>
          <cell r="U1724">
            <v>23</v>
          </cell>
          <cell r="V1724">
            <v>7.5</v>
          </cell>
          <cell r="W1724" t="str">
            <v>&lt;</v>
          </cell>
          <cell r="X1724" t="str">
            <v/>
          </cell>
          <cell r="Y1724">
            <v>6.8</v>
          </cell>
          <cell r="Z1724" t="str">
            <v/>
          </cell>
          <cell r="AA1724">
            <v>0.3</v>
          </cell>
          <cell r="AB1724">
            <v>10</v>
          </cell>
          <cell r="AC1724">
            <v>5</v>
          </cell>
          <cell r="AD1724">
            <v>3</v>
          </cell>
          <cell r="AE1724">
            <v>85</v>
          </cell>
          <cell r="AF1724">
            <v>0.47</v>
          </cell>
          <cell r="AG1724">
            <v>5.9</v>
          </cell>
          <cell r="AH1724">
            <v>76</v>
          </cell>
          <cell r="AI1724">
            <v>28</v>
          </cell>
          <cell r="AJ1724">
            <v>24.838999999999999</v>
          </cell>
        </row>
        <row r="1725">
          <cell r="B1725" t="str">
            <v>C1612RasuLOEC</v>
          </cell>
          <cell r="C1725" t="str">
            <v>De Schamphelaere et al. 2003</v>
          </cell>
          <cell r="D1725">
            <v>2003</v>
          </cell>
          <cell r="E1725" t="str">
            <v>Raphidocelis subcapitata</v>
          </cell>
          <cell r="F1725" t="str">
            <v xml:space="preserve">Raphidocelis </v>
          </cell>
          <cell r="G1725" t="str">
            <v>subcapitata</v>
          </cell>
          <cell r="H1725"/>
          <cell r="I1725" t="str">
            <v>algae</v>
          </cell>
          <cell r="J1725" t="str">
            <v>NR</v>
          </cell>
          <cell r="K1725" t="str">
            <v>growth</v>
          </cell>
          <cell r="L1725" t="str">
            <v>LOEC</v>
          </cell>
          <cell r="M1725" t="str">
            <v>ZnCl2</v>
          </cell>
          <cell r="N1725" t="str">
            <v>Measured - start and end</v>
          </cell>
          <cell r="O1725" t="str">
            <v>static</v>
          </cell>
          <cell r="P1725" t="str">
            <v>Chronic</v>
          </cell>
          <cell r="Q1725" t="str">
            <v>72-hr</v>
          </cell>
          <cell r="R1725" t="str">
            <v>None</v>
          </cell>
          <cell r="S1725" t="str">
            <v>S-chemistry provided</v>
          </cell>
          <cell r="T1725"/>
          <cell r="U1725">
            <v>23</v>
          </cell>
          <cell r="V1725">
            <v>7.5</v>
          </cell>
          <cell r="W1725" t="str">
            <v/>
          </cell>
          <cell r="X1725" t="str">
            <v/>
          </cell>
          <cell r="Y1725">
            <v>7.4</v>
          </cell>
          <cell r="Z1725" t="str">
            <v/>
          </cell>
          <cell r="AA1725">
            <v>0.3</v>
          </cell>
          <cell r="AB1725">
            <v>10</v>
          </cell>
          <cell r="AC1725">
            <v>5</v>
          </cell>
          <cell r="AD1725">
            <v>3</v>
          </cell>
          <cell r="AE1725">
            <v>108</v>
          </cell>
          <cell r="AF1725">
            <v>0.47</v>
          </cell>
          <cell r="AG1725">
            <v>5.9</v>
          </cell>
          <cell r="AH1725">
            <v>111</v>
          </cell>
          <cell r="AI1725">
            <v>28</v>
          </cell>
          <cell r="AJ1725">
            <v>24.838999999999999</v>
          </cell>
        </row>
        <row r="1726">
          <cell r="B1726" t="str">
            <v>C1613RasuLOEC</v>
          </cell>
          <cell r="C1726" t="str">
            <v>De Schamphelaere et al. 2003</v>
          </cell>
          <cell r="D1726">
            <v>2003</v>
          </cell>
          <cell r="E1726" t="str">
            <v>Raphidocelis subcapitata</v>
          </cell>
          <cell r="F1726" t="str">
            <v xml:space="preserve">Raphidocelis </v>
          </cell>
          <cell r="G1726" t="str">
            <v>subcapitata</v>
          </cell>
          <cell r="H1726"/>
          <cell r="I1726" t="str">
            <v>algae</v>
          </cell>
          <cell r="J1726" t="str">
            <v>NR</v>
          </cell>
          <cell r="K1726" t="str">
            <v>growth</v>
          </cell>
          <cell r="L1726" t="str">
            <v>LOEC</v>
          </cell>
          <cell r="M1726" t="str">
            <v>ZnCl2</v>
          </cell>
          <cell r="N1726" t="str">
            <v>Measured - start and end</v>
          </cell>
          <cell r="O1726" t="str">
            <v>static</v>
          </cell>
          <cell r="P1726" t="str">
            <v>Chronic</v>
          </cell>
          <cell r="Q1726" t="str">
            <v>72-hr</v>
          </cell>
          <cell r="R1726" t="str">
            <v>None</v>
          </cell>
          <cell r="S1726" t="str">
            <v>S-chemistry provided</v>
          </cell>
          <cell r="T1726"/>
          <cell r="U1726">
            <v>23</v>
          </cell>
          <cell r="V1726">
            <v>7.5</v>
          </cell>
          <cell r="W1726" t="str">
            <v>&lt;</v>
          </cell>
          <cell r="X1726" t="str">
            <v/>
          </cell>
          <cell r="Y1726">
            <v>7.4</v>
          </cell>
          <cell r="Z1726" t="str">
            <v/>
          </cell>
          <cell r="AA1726">
            <v>0.3</v>
          </cell>
          <cell r="AB1726">
            <v>10</v>
          </cell>
          <cell r="AC1726">
            <v>5</v>
          </cell>
          <cell r="AD1726">
            <v>3</v>
          </cell>
          <cell r="AE1726">
            <v>166</v>
          </cell>
          <cell r="AF1726">
            <v>0.47</v>
          </cell>
          <cell r="AG1726">
            <v>5.9</v>
          </cell>
          <cell r="AH1726">
            <v>200</v>
          </cell>
          <cell r="AI1726">
            <v>28</v>
          </cell>
          <cell r="AJ1726">
            <v>24.838999999999999</v>
          </cell>
        </row>
        <row r="1727">
          <cell r="B1727" t="str">
            <v>C1614RasuLOEC</v>
          </cell>
          <cell r="C1727" t="str">
            <v>De Schamphelaere et al. 2003</v>
          </cell>
          <cell r="D1727">
            <v>2003</v>
          </cell>
          <cell r="E1727" t="str">
            <v>Raphidocelis subcapitata</v>
          </cell>
          <cell r="F1727" t="str">
            <v xml:space="preserve">Raphidocelis </v>
          </cell>
          <cell r="G1727" t="str">
            <v>subcapitata</v>
          </cell>
          <cell r="H1727"/>
          <cell r="I1727" t="str">
            <v>algae</v>
          </cell>
          <cell r="J1727" t="str">
            <v>NR</v>
          </cell>
          <cell r="K1727" t="str">
            <v>growth</v>
          </cell>
          <cell r="L1727" t="str">
            <v>LOEC</v>
          </cell>
          <cell r="M1727" t="str">
            <v>ZnCl2</v>
          </cell>
          <cell r="N1727" t="str">
            <v>Measured - start and end</v>
          </cell>
          <cell r="O1727" t="str">
            <v>static</v>
          </cell>
          <cell r="P1727" t="str">
            <v>Chronic</v>
          </cell>
          <cell r="Q1727" t="str">
            <v>72-hr</v>
          </cell>
          <cell r="R1727" t="str">
            <v>None</v>
          </cell>
          <cell r="S1727" t="str">
            <v>S-chemistry provided</v>
          </cell>
          <cell r="T1727"/>
          <cell r="U1727">
            <v>23</v>
          </cell>
          <cell r="V1727">
            <v>5.6</v>
          </cell>
          <cell r="W1727" t="str">
            <v/>
          </cell>
          <cell r="X1727" t="str">
            <v/>
          </cell>
          <cell r="Y1727">
            <v>131</v>
          </cell>
          <cell r="Z1727" t="str">
            <v/>
          </cell>
          <cell r="AA1727">
            <v>0.3</v>
          </cell>
          <cell r="AB1727">
            <v>10</v>
          </cell>
          <cell r="AC1727">
            <v>5</v>
          </cell>
          <cell r="AD1727">
            <v>3</v>
          </cell>
          <cell r="AE1727">
            <v>104</v>
          </cell>
          <cell r="AF1727">
            <v>0.47</v>
          </cell>
          <cell r="AG1727">
            <v>5.9</v>
          </cell>
          <cell r="AH1727">
            <v>156</v>
          </cell>
          <cell r="AI1727">
            <v>0.13</v>
          </cell>
          <cell r="AJ1727">
            <v>24.838999999999999</v>
          </cell>
        </row>
        <row r="1728">
          <cell r="B1728" t="str">
            <v>C1615RasuLOEC</v>
          </cell>
          <cell r="C1728" t="str">
            <v>De Schamphelaere et al. 2003</v>
          </cell>
          <cell r="D1728">
            <v>2003</v>
          </cell>
          <cell r="E1728" t="str">
            <v>Raphidocelis subcapitata</v>
          </cell>
          <cell r="F1728" t="str">
            <v xml:space="preserve">Raphidocelis </v>
          </cell>
          <cell r="G1728" t="str">
            <v>subcapitata</v>
          </cell>
          <cell r="H1728"/>
          <cell r="I1728" t="str">
            <v>algae</v>
          </cell>
          <cell r="J1728" t="str">
            <v>NR</v>
          </cell>
          <cell r="K1728" t="str">
            <v>growth</v>
          </cell>
          <cell r="L1728" t="str">
            <v>LOEC</v>
          </cell>
          <cell r="M1728" t="str">
            <v>ZnCl2</v>
          </cell>
          <cell r="N1728" t="str">
            <v>Measured - start and end</v>
          </cell>
          <cell r="O1728" t="str">
            <v>static</v>
          </cell>
          <cell r="P1728" t="str">
            <v>Chronic</v>
          </cell>
          <cell r="Q1728" t="str">
            <v>72-hr</v>
          </cell>
          <cell r="R1728" t="str">
            <v>None</v>
          </cell>
          <cell r="S1728" t="str">
            <v>S-chemistry provided</v>
          </cell>
          <cell r="T1728"/>
          <cell r="U1728">
            <v>23</v>
          </cell>
          <cell r="V1728">
            <v>6.2</v>
          </cell>
          <cell r="W1728" t="str">
            <v/>
          </cell>
          <cell r="X1728" t="str">
            <v/>
          </cell>
          <cell r="Y1728">
            <v>124</v>
          </cell>
          <cell r="Z1728" t="str">
            <v/>
          </cell>
          <cell r="AA1728">
            <v>0.3</v>
          </cell>
          <cell r="AB1728">
            <v>10</v>
          </cell>
          <cell r="AC1728">
            <v>5</v>
          </cell>
          <cell r="AD1728">
            <v>3</v>
          </cell>
          <cell r="AE1728">
            <v>104</v>
          </cell>
          <cell r="AF1728">
            <v>0.47</v>
          </cell>
          <cell r="AG1728">
            <v>5.9</v>
          </cell>
          <cell r="AH1728">
            <v>149</v>
          </cell>
          <cell r="AI1728">
            <v>1.1000000000000001</v>
          </cell>
          <cell r="AJ1728">
            <v>24.838999999999999</v>
          </cell>
        </row>
        <row r="1729">
          <cell r="B1729" t="str">
            <v>C1616RasuLOEC</v>
          </cell>
          <cell r="C1729" t="str">
            <v>De Schamphelaere et al. 2003</v>
          </cell>
          <cell r="D1729">
            <v>2003</v>
          </cell>
          <cell r="E1729" t="str">
            <v>Raphidocelis subcapitata</v>
          </cell>
          <cell r="F1729" t="str">
            <v xml:space="preserve">Raphidocelis </v>
          </cell>
          <cell r="G1729" t="str">
            <v>subcapitata</v>
          </cell>
          <cell r="H1729"/>
          <cell r="I1729" t="str">
            <v>algae</v>
          </cell>
          <cell r="J1729" t="str">
            <v>NR</v>
          </cell>
          <cell r="K1729" t="str">
            <v>growth</v>
          </cell>
          <cell r="L1729" t="str">
            <v>LOEC</v>
          </cell>
          <cell r="M1729" t="str">
            <v>ZnCl2</v>
          </cell>
          <cell r="N1729" t="str">
            <v>Measured - start and end</v>
          </cell>
          <cell r="O1729" t="str">
            <v>static</v>
          </cell>
          <cell r="P1729" t="str">
            <v>Chronic</v>
          </cell>
          <cell r="Q1729" t="str">
            <v>72-hr</v>
          </cell>
          <cell r="R1729" t="str">
            <v>None</v>
          </cell>
          <cell r="S1729" t="str">
            <v>S-chemistry provided</v>
          </cell>
          <cell r="T1729"/>
          <cell r="U1729">
            <v>23</v>
          </cell>
          <cell r="V1729">
            <v>6.8</v>
          </cell>
          <cell r="W1729" t="str">
            <v/>
          </cell>
          <cell r="X1729" t="str">
            <v/>
          </cell>
          <cell r="Y1729">
            <v>73.900000000000006</v>
          </cell>
          <cell r="Z1729" t="str">
            <v/>
          </cell>
          <cell r="AA1729">
            <v>0.3</v>
          </cell>
          <cell r="AB1729">
            <v>10</v>
          </cell>
          <cell r="AC1729">
            <v>5</v>
          </cell>
          <cell r="AD1729">
            <v>3</v>
          </cell>
          <cell r="AE1729">
            <v>104</v>
          </cell>
          <cell r="AF1729">
            <v>0.47</v>
          </cell>
          <cell r="AG1729">
            <v>5.9</v>
          </cell>
          <cell r="AH1729">
            <v>121</v>
          </cell>
          <cell r="AI1729">
            <v>5.9</v>
          </cell>
          <cell r="AJ1729">
            <v>24.838999999999999</v>
          </cell>
        </row>
        <row r="1730">
          <cell r="B1730" t="str">
            <v>C1617RasuLOEC</v>
          </cell>
          <cell r="C1730" t="str">
            <v>De Schamphelaere et al. 2003</v>
          </cell>
          <cell r="D1730">
            <v>2003</v>
          </cell>
          <cell r="E1730" t="str">
            <v>Raphidocelis subcapitata</v>
          </cell>
          <cell r="F1730" t="str">
            <v xml:space="preserve">Raphidocelis </v>
          </cell>
          <cell r="G1730" t="str">
            <v>subcapitata</v>
          </cell>
          <cell r="H1730"/>
          <cell r="I1730" t="str">
            <v>algae</v>
          </cell>
          <cell r="J1730" t="str">
            <v>NR</v>
          </cell>
          <cell r="K1730" t="str">
            <v>growth</v>
          </cell>
          <cell r="L1730" t="str">
            <v>LOEC</v>
          </cell>
          <cell r="M1730" t="str">
            <v>ZnCl2</v>
          </cell>
          <cell r="N1730" t="str">
            <v>Measured - start and end</v>
          </cell>
          <cell r="O1730" t="str">
            <v>static</v>
          </cell>
          <cell r="P1730" t="str">
            <v>Chronic</v>
          </cell>
          <cell r="Q1730" t="str">
            <v>72-hr</v>
          </cell>
          <cell r="R1730" t="str">
            <v>None</v>
          </cell>
          <cell r="S1730" t="str">
            <v>S-chemistry provided</v>
          </cell>
          <cell r="T1730"/>
          <cell r="U1730">
            <v>23</v>
          </cell>
          <cell r="V1730">
            <v>7.1</v>
          </cell>
          <cell r="W1730" t="str">
            <v/>
          </cell>
          <cell r="X1730" t="str">
            <v/>
          </cell>
          <cell r="Y1730">
            <v>41</v>
          </cell>
          <cell r="Z1730" t="str">
            <v/>
          </cell>
          <cell r="AA1730">
            <v>0.3</v>
          </cell>
          <cell r="AB1730">
            <v>10</v>
          </cell>
          <cell r="AC1730">
            <v>5</v>
          </cell>
          <cell r="AD1730">
            <v>3</v>
          </cell>
          <cell r="AE1730">
            <v>104</v>
          </cell>
          <cell r="AF1730">
            <v>0.47</v>
          </cell>
          <cell r="AG1730">
            <v>5.9</v>
          </cell>
          <cell r="AH1730">
            <v>105</v>
          </cell>
          <cell r="AI1730">
            <v>12</v>
          </cell>
          <cell r="AJ1730">
            <v>24.838999999999999</v>
          </cell>
        </row>
        <row r="1731">
          <cell r="B1731" t="str">
            <v>C1618RasuLOEC</v>
          </cell>
          <cell r="C1731" t="str">
            <v>De Schamphelaere et al. 2003</v>
          </cell>
          <cell r="D1731">
            <v>2003</v>
          </cell>
          <cell r="E1731" t="str">
            <v>Raphidocelis subcapitata</v>
          </cell>
          <cell r="F1731" t="str">
            <v xml:space="preserve">Raphidocelis </v>
          </cell>
          <cell r="G1731" t="str">
            <v>subcapitata</v>
          </cell>
          <cell r="H1731"/>
          <cell r="I1731" t="str">
            <v>algae</v>
          </cell>
          <cell r="J1731" t="str">
            <v>NR</v>
          </cell>
          <cell r="K1731" t="str">
            <v>growth</v>
          </cell>
          <cell r="L1731" t="str">
            <v>LOEC</v>
          </cell>
          <cell r="M1731" t="str">
            <v>ZnCl2</v>
          </cell>
          <cell r="N1731" t="str">
            <v>Measured - start and end</v>
          </cell>
          <cell r="O1731" t="str">
            <v>static</v>
          </cell>
          <cell r="P1731" t="str">
            <v>Chronic</v>
          </cell>
          <cell r="Q1731" t="str">
            <v>72-hr</v>
          </cell>
          <cell r="R1731" t="str">
            <v>None</v>
          </cell>
          <cell r="S1731" t="str">
            <v>S-chemistry provided</v>
          </cell>
          <cell r="T1731"/>
          <cell r="U1731">
            <v>23</v>
          </cell>
          <cell r="V1731">
            <v>7.4</v>
          </cell>
          <cell r="W1731" t="str">
            <v>&lt;</v>
          </cell>
          <cell r="X1731" t="str">
            <v/>
          </cell>
          <cell r="Y1731">
            <v>9.9</v>
          </cell>
          <cell r="Z1731" t="str">
            <v/>
          </cell>
          <cell r="AA1731">
            <v>0.3</v>
          </cell>
          <cell r="AB1731">
            <v>10</v>
          </cell>
          <cell r="AC1731">
            <v>5</v>
          </cell>
          <cell r="AD1731">
            <v>3</v>
          </cell>
          <cell r="AE1731">
            <v>104</v>
          </cell>
          <cell r="AF1731">
            <v>0.47</v>
          </cell>
          <cell r="AG1731">
            <v>5.9</v>
          </cell>
          <cell r="AH1731">
            <v>67</v>
          </cell>
          <cell r="AI1731">
            <v>23</v>
          </cell>
          <cell r="AJ1731">
            <v>24.838999999999999</v>
          </cell>
        </row>
        <row r="1732">
          <cell r="B1732" t="str">
            <v>C1619RasuLOEC</v>
          </cell>
          <cell r="C1732" t="str">
            <v>De Schamphelaere et al. 2003</v>
          </cell>
          <cell r="D1732">
            <v>2003</v>
          </cell>
          <cell r="E1732" t="str">
            <v>Raphidocelis subcapitata</v>
          </cell>
          <cell r="F1732" t="str">
            <v xml:space="preserve">Raphidocelis </v>
          </cell>
          <cell r="G1732" t="str">
            <v>subcapitata</v>
          </cell>
          <cell r="H1732"/>
          <cell r="I1732" t="str">
            <v>algae</v>
          </cell>
          <cell r="J1732" t="str">
            <v>NR</v>
          </cell>
          <cell r="K1732" t="str">
            <v>growth</v>
          </cell>
          <cell r="L1732" t="str">
            <v>LOEC</v>
          </cell>
          <cell r="M1732" t="str">
            <v>ZnCl2</v>
          </cell>
          <cell r="N1732" t="str">
            <v>Measured - start and end</v>
          </cell>
          <cell r="O1732" t="str">
            <v>static</v>
          </cell>
          <cell r="P1732" t="str">
            <v>Chronic</v>
          </cell>
          <cell r="Q1732" t="str">
            <v>72-hr</v>
          </cell>
          <cell r="R1732" t="str">
            <v>None</v>
          </cell>
          <cell r="S1732" t="str">
            <v>S-chemistry provided</v>
          </cell>
          <cell r="T1732"/>
          <cell r="U1732">
            <v>23</v>
          </cell>
          <cell r="V1732">
            <v>7.7</v>
          </cell>
          <cell r="W1732" t="str">
            <v/>
          </cell>
          <cell r="X1732" t="str">
            <v/>
          </cell>
          <cell r="Y1732">
            <v>10.1</v>
          </cell>
          <cell r="Z1732" t="str">
            <v/>
          </cell>
          <cell r="AA1732">
            <v>0.3</v>
          </cell>
          <cell r="AB1732">
            <v>10</v>
          </cell>
          <cell r="AC1732">
            <v>5</v>
          </cell>
          <cell r="AD1732">
            <v>3</v>
          </cell>
          <cell r="AE1732">
            <v>104</v>
          </cell>
          <cell r="AF1732">
            <v>0.47</v>
          </cell>
          <cell r="AG1732">
            <v>5.9</v>
          </cell>
          <cell r="AH1732">
            <v>57</v>
          </cell>
          <cell r="AI1732">
            <v>41</v>
          </cell>
          <cell r="AJ1732">
            <v>24.838999999999999</v>
          </cell>
        </row>
        <row r="1733">
          <cell r="B1733" t="str">
            <v>C1620RasuLOEC</v>
          </cell>
          <cell r="C1733" t="str">
            <v>De Schamphelaere et al. 2003</v>
          </cell>
          <cell r="D1733">
            <v>2003</v>
          </cell>
          <cell r="E1733" t="str">
            <v>Raphidocelis subcapitata</v>
          </cell>
          <cell r="F1733" t="str">
            <v xml:space="preserve">Raphidocelis </v>
          </cell>
          <cell r="G1733" t="str">
            <v>subcapitata</v>
          </cell>
          <cell r="H1733"/>
          <cell r="I1733" t="str">
            <v>algae</v>
          </cell>
          <cell r="J1733" t="str">
            <v>NR</v>
          </cell>
          <cell r="K1733" t="str">
            <v>growth</v>
          </cell>
          <cell r="L1733" t="str">
            <v>LOEC</v>
          </cell>
          <cell r="M1733" t="str">
            <v>ZnCl2</v>
          </cell>
          <cell r="N1733" t="str">
            <v>Measured - start and end</v>
          </cell>
          <cell r="O1733" t="str">
            <v>static</v>
          </cell>
          <cell r="P1733" t="str">
            <v>Chronic</v>
          </cell>
          <cell r="Q1733" t="str">
            <v>72-hr</v>
          </cell>
          <cell r="R1733" t="str">
            <v>None</v>
          </cell>
          <cell r="S1733" t="str">
            <v>S-chemistry provided</v>
          </cell>
          <cell r="T1733"/>
          <cell r="U1733">
            <v>23</v>
          </cell>
          <cell r="V1733">
            <v>7.8</v>
          </cell>
          <cell r="W1733" t="str">
            <v/>
          </cell>
          <cell r="X1733" t="str">
            <v/>
          </cell>
          <cell r="Y1733">
            <v>9.4</v>
          </cell>
          <cell r="Z1733" t="str">
            <v/>
          </cell>
          <cell r="AA1733">
            <v>0.3</v>
          </cell>
          <cell r="AB1733">
            <v>10</v>
          </cell>
          <cell r="AC1733">
            <v>5</v>
          </cell>
          <cell r="AD1733">
            <v>3</v>
          </cell>
          <cell r="AE1733">
            <v>104</v>
          </cell>
          <cell r="AF1733">
            <v>0.47</v>
          </cell>
          <cell r="AG1733">
            <v>5.9</v>
          </cell>
          <cell r="AH1733">
            <v>53</v>
          </cell>
          <cell r="AI1733">
            <v>51</v>
          </cell>
          <cell r="AJ1733">
            <v>24.838999999999999</v>
          </cell>
        </row>
        <row r="1734">
          <cell r="B1734" t="str">
            <v>C1621RasuEC50</v>
          </cell>
          <cell r="C1734" t="str">
            <v>De Schamphelaere et al. 2003</v>
          </cell>
          <cell r="D1734">
            <v>2003</v>
          </cell>
          <cell r="E1734" t="str">
            <v>Raphidocelis subcapitata</v>
          </cell>
          <cell r="F1734" t="str">
            <v xml:space="preserve">Raphidocelis </v>
          </cell>
          <cell r="G1734" t="str">
            <v>subcapitata</v>
          </cell>
          <cell r="H1734"/>
          <cell r="I1734" t="str">
            <v>algae</v>
          </cell>
          <cell r="J1734" t="str">
            <v>NR</v>
          </cell>
          <cell r="K1734" t="str">
            <v>growth</v>
          </cell>
          <cell r="L1734" t="str">
            <v>EC50</v>
          </cell>
          <cell r="M1734" t="str">
            <v>ZnCl2</v>
          </cell>
          <cell r="N1734" t="str">
            <v>Measured - start and end</v>
          </cell>
          <cell r="O1734" t="str">
            <v>static</v>
          </cell>
          <cell r="P1734" t="str">
            <v>Chronic</v>
          </cell>
          <cell r="Q1734" t="str">
            <v>72-hr</v>
          </cell>
          <cell r="R1734" t="str">
            <v>None</v>
          </cell>
          <cell r="S1734" t="str">
            <v>S-chemistry provided</v>
          </cell>
          <cell r="T1734"/>
          <cell r="U1734">
            <v>23</v>
          </cell>
          <cell r="V1734">
            <v>7.5</v>
          </cell>
          <cell r="W1734" t="str">
            <v/>
          </cell>
          <cell r="X1734" t="str">
            <v/>
          </cell>
          <cell r="Y1734">
            <v>40</v>
          </cell>
          <cell r="Z1734" t="str">
            <v/>
          </cell>
          <cell r="AA1734">
            <v>0.3</v>
          </cell>
          <cell r="AB1734">
            <v>10</v>
          </cell>
          <cell r="AC1734">
            <v>10</v>
          </cell>
          <cell r="AD1734">
            <v>3</v>
          </cell>
          <cell r="AE1734">
            <v>62</v>
          </cell>
          <cell r="AF1734">
            <v>0.47</v>
          </cell>
          <cell r="AG1734">
            <v>5.9</v>
          </cell>
          <cell r="AH1734">
            <v>32</v>
          </cell>
          <cell r="AI1734">
            <v>28</v>
          </cell>
          <cell r="AJ1734">
            <v>37.200000000000003</v>
          </cell>
        </row>
        <row r="1735">
          <cell r="B1735" t="str">
            <v>C1622RasuEC50</v>
          </cell>
          <cell r="C1735" t="str">
            <v>De Schamphelaere et al. 2003</v>
          </cell>
          <cell r="D1735">
            <v>2003</v>
          </cell>
          <cell r="E1735" t="str">
            <v>Raphidocelis subcapitata</v>
          </cell>
          <cell r="F1735" t="str">
            <v xml:space="preserve">Raphidocelis </v>
          </cell>
          <cell r="G1735" t="str">
            <v>subcapitata</v>
          </cell>
          <cell r="H1735"/>
          <cell r="I1735" t="str">
            <v>algae</v>
          </cell>
          <cell r="J1735" t="str">
            <v>NR</v>
          </cell>
          <cell r="K1735" t="str">
            <v>growth</v>
          </cell>
          <cell r="L1735" t="str">
            <v>EC50</v>
          </cell>
          <cell r="M1735" t="str">
            <v>ZnCl2</v>
          </cell>
          <cell r="N1735" t="str">
            <v>Measured - start and end</v>
          </cell>
          <cell r="O1735" t="str">
            <v>static</v>
          </cell>
          <cell r="P1735" t="str">
            <v>Chronic</v>
          </cell>
          <cell r="Q1735" t="str">
            <v>72-hr</v>
          </cell>
          <cell r="R1735" t="str">
            <v>None</v>
          </cell>
          <cell r="S1735" t="str">
            <v>S-chemistry provided</v>
          </cell>
          <cell r="T1735"/>
          <cell r="U1735">
            <v>23</v>
          </cell>
          <cell r="V1735">
            <v>7.5</v>
          </cell>
          <cell r="W1735" t="str">
            <v/>
          </cell>
          <cell r="X1735" t="str">
            <v/>
          </cell>
          <cell r="Y1735">
            <v>35.6</v>
          </cell>
          <cell r="Z1735" t="str">
            <v/>
          </cell>
          <cell r="AA1735">
            <v>0.3</v>
          </cell>
          <cell r="AB1735">
            <v>10</v>
          </cell>
          <cell r="AC1735">
            <v>20</v>
          </cell>
          <cell r="AD1735">
            <v>3</v>
          </cell>
          <cell r="AE1735">
            <v>62</v>
          </cell>
          <cell r="AF1735">
            <v>0.47</v>
          </cell>
          <cell r="AG1735">
            <v>5.9</v>
          </cell>
          <cell r="AH1735">
            <v>32</v>
          </cell>
          <cell r="AI1735">
            <v>28</v>
          </cell>
          <cell r="AJ1735">
            <v>62.2</v>
          </cell>
        </row>
        <row r="1736">
          <cell r="B1736" t="str">
            <v>C1623RasuEC50</v>
          </cell>
          <cell r="C1736" t="str">
            <v>De Schamphelaere et al. 2003</v>
          </cell>
          <cell r="D1736">
            <v>2003</v>
          </cell>
          <cell r="E1736" t="str">
            <v>Raphidocelis subcapitata</v>
          </cell>
          <cell r="F1736" t="str">
            <v xml:space="preserve">Raphidocelis </v>
          </cell>
          <cell r="G1736" t="str">
            <v>subcapitata</v>
          </cell>
          <cell r="H1736"/>
          <cell r="I1736" t="str">
            <v>algae</v>
          </cell>
          <cell r="J1736" t="str">
            <v>NR</v>
          </cell>
          <cell r="K1736" t="str">
            <v>growth</v>
          </cell>
          <cell r="L1736" t="str">
            <v>EC50</v>
          </cell>
          <cell r="M1736" t="str">
            <v>ZnCl2</v>
          </cell>
          <cell r="N1736" t="str">
            <v>Measured - start and end</v>
          </cell>
          <cell r="O1736" t="str">
            <v>static</v>
          </cell>
          <cell r="P1736" t="str">
            <v>Chronic</v>
          </cell>
          <cell r="Q1736" t="str">
            <v>72-hr</v>
          </cell>
          <cell r="R1736" t="str">
            <v>None</v>
          </cell>
          <cell r="S1736" t="str">
            <v>S-chemistry provided</v>
          </cell>
          <cell r="T1736"/>
          <cell r="U1736">
            <v>23</v>
          </cell>
          <cell r="V1736">
            <v>7.5</v>
          </cell>
          <cell r="W1736" t="str">
            <v/>
          </cell>
          <cell r="X1736" t="str">
            <v/>
          </cell>
          <cell r="Y1736">
            <v>49.4</v>
          </cell>
          <cell r="Z1736" t="str">
            <v/>
          </cell>
          <cell r="AA1736">
            <v>0.3</v>
          </cell>
          <cell r="AB1736">
            <v>10</v>
          </cell>
          <cell r="AC1736">
            <v>40</v>
          </cell>
          <cell r="AD1736">
            <v>3</v>
          </cell>
          <cell r="AE1736">
            <v>62</v>
          </cell>
          <cell r="AF1736">
            <v>0.47</v>
          </cell>
          <cell r="AG1736">
            <v>5.9</v>
          </cell>
          <cell r="AH1736">
            <v>85</v>
          </cell>
          <cell r="AI1736">
            <v>28</v>
          </cell>
          <cell r="AJ1736">
            <v>112.23399999999999</v>
          </cell>
        </row>
        <row r="1737">
          <cell r="B1737" t="str">
            <v>C1624RasuEC50</v>
          </cell>
          <cell r="C1737" t="str">
            <v>De Schamphelaere et al. 2003</v>
          </cell>
          <cell r="D1737">
            <v>2003</v>
          </cell>
          <cell r="E1737" t="str">
            <v>Raphidocelis subcapitata</v>
          </cell>
          <cell r="F1737" t="str">
            <v xml:space="preserve">Raphidocelis </v>
          </cell>
          <cell r="G1737" t="str">
            <v>subcapitata</v>
          </cell>
          <cell r="H1737"/>
          <cell r="I1737" t="str">
            <v>algae</v>
          </cell>
          <cell r="J1737" t="str">
            <v>NR</v>
          </cell>
          <cell r="K1737" t="str">
            <v>growth</v>
          </cell>
          <cell r="L1737" t="str">
            <v>EC50</v>
          </cell>
          <cell r="M1737" t="str">
            <v>ZnCl2</v>
          </cell>
          <cell r="N1737" t="str">
            <v>Measured - start and end</v>
          </cell>
          <cell r="O1737" t="str">
            <v>static</v>
          </cell>
          <cell r="P1737" t="str">
            <v>Chronic</v>
          </cell>
          <cell r="Q1737" t="str">
            <v>72-hr</v>
          </cell>
          <cell r="R1737" t="str">
            <v>None</v>
          </cell>
          <cell r="S1737" t="str">
            <v>S-chemistry provided</v>
          </cell>
          <cell r="T1737"/>
          <cell r="U1737">
            <v>23</v>
          </cell>
          <cell r="V1737">
            <v>7.5</v>
          </cell>
          <cell r="W1737" t="str">
            <v/>
          </cell>
          <cell r="X1737" t="str">
            <v/>
          </cell>
          <cell r="Y1737">
            <v>38.799999999999997</v>
          </cell>
          <cell r="Z1737" t="str">
            <v/>
          </cell>
          <cell r="AA1737">
            <v>0.3</v>
          </cell>
          <cell r="AB1737">
            <v>10</v>
          </cell>
          <cell r="AC1737">
            <v>60</v>
          </cell>
          <cell r="AD1737">
            <v>3</v>
          </cell>
          <cell r="AE1737">
            <v>62</v>
          </cell>
          <cell r="AF1737">
            <v>0.47</v>
          </cell>
          <cell r="AG1737">
            <v>5.9</v>
          </cell>
          <cell r="AH1737">
            <v>120</v>
          </cell>
          <cell r="AI1737">
            <v>28</v>
          </cell>
          <cell r="AJ1737">
            <v>162.17400000000001</v>
          </cell>
        </row>
        <row r="1738">
          <cell r="B1738" t="str">
            <v>C1625RasuEC50</v>
          </cell>
          <cell r="C1738" t="str">
            <v>De Schamphelaere et al. 2003</v>
          </cell>
          <cell r="D1738">
            <v>2003</v>
          </cell>
          <cell r="E1738" t="str">
            <v>Raphidocelis subcapitata</v>
          </cell>
          <cell r="F1738" t="str">
            <v xml:space="preserve">Raphidocelis </v>
          </cell>
          <cell r="G1738" t="str">
            <v>subcapitata</v>
          </cell>
          <cell r="H1738"/>
          <cell r="I1738" t="str">
            <v>algae</v>
          </cell>
          <cell r="J1738" t="str">
            <v>NR</v>
          </cell>
          <cell r="K1738" t="str">
            <v>growth</v>
          </cell>
          <cell r="L1738" t="str">
            <v>EC50</v>
          </cell>
          <cell r="M1738" t="str">
            <v>ZnCl2</v>
          </cell>
          <cell r="N1738" t="str">
            <v>Measured - start and end</v>
          </cell>
          <cell r="O1738" t="str">
            <v>static</v>
          </cell>
          <cell r="P1738" t="str">
            <v>Chronic</v>
          </cell>
          <cell r="Q1738" t="str">
            <v>72-hr</v>
          </cell>
          <cell r="R1738" t="str">
            <v>None</v>
          </cell>
          <cell r="S1738" t="str">
            <v>S-chemistry provided</v>
          </cell>
          <cell r="T1738"/>
          <cell r="U1738">
            <v>23</v>
          </cell>
          <cell r="V1738">
            <v>7.5</v>
          </cell>
          <cell r="W1738" t="str">
            <v/>
          </cell>
          <cell r="X1738" t="str">
            <v/>
          </cell>
          <cell r="Y1738">
            <v>43.2</v>
          </cell>
          <cell r="Z1738" t="str">
            <v/>
          </cell>
          <cell r="AA1738">
            <v>0.3</v>
          </cell>
          <cell r="AB1738">
            <v>10</v>
          </cell>
          <cell r="AC1738">
            <v>80</v>
          </cell>
          <cell r="AD1738">
            <v>3</v>
          </cell>
          <cell r="AE1738">
            <v>62</v>
          </cell>
          <cell r="AF1738">
            <v>0.47</v>
          </cell>
          <cell r="AG1738">
            <v>5.9</v>
          </cell>
          <cell r="AH1738">
            <v>156</v>
          </cell>
          <cell r="AI1738">
            <v>28</v>
          </cell>
          <cell r="AJ1738">
            <v>212.114</v>
          </cell>
        </row>
        <row r="1739">
          <cell r="B1739" t="str">
            <v>C1626RasuEC50</v>
          </cell>
          <cell r="C1739" t="str">
            <v>De Schamphelaere et al. 2003</v>
          </cell>
          <cell r="D1739">
            <v>2003</v>
          </cell>
          <cell r="E1739" t="str">
            <v>Raphidocelis subcapitata</v>
          </cell>
          <cell r="F1739" t="str">
            <v xml:space="preserve">Raphidocelis </v>
          </cell>
          <cell r="G1739" t="str">
            <v>subcapitata</v>
          </cell>
          <cell r="H1739"/>
          <cell r="I1739" t="str">
            <v>algae</v>
          </cell>
          <cell r="J1739" t="str">
            <v>NR</v>
          </cell>
          <cell r="K1739" t="str">
            <v>growth</v>
          </cell>
          <cell r="L1739" t="str">
            <v>EC50</v>
          </cell>
          <cell r="M1739" t="str">
            <v>ZnCl2</v>
          </cell>
          <cell r="N1739" t="str">
            <v>Measured - start and end</v>
          </cell>
          <cell r="O1739" t="str">
            <v>static</v>
          </cell>
          <cell r="P1739" t="str">
            <v>Chronic</v>
          </cell>
          <cell r="Q1739" t="str">
            <v>72-hr</v>
          </cell>
          <cell r="R1739" t="str">
            <v>None</v>
          </cell>
          <cell r="S1739" t="str">
            <v>S-chemistry provided</v>
          </cell>
          <cell r="T1739"/>
          <cell r="U1739">
            <v>23</v>
          </cell>
          <cell r="V1739">
            <v>7.5</v>
          </cell>
          <cell r="W1739" t="str">
            <v/>
          </cell>
          <cell r="X1739" t="str">
            <v/>
          </cell>
          <cell r="Y1739">
            <v>44</v>
          </cell>
          <cell r="Z1739" t="str">
            <v/>
          </cell>
          <cell r="AA1739">
            <v>0.3</v>
          </cell>
          <cell r="AB1739">
            <v>10</v>
          </cell>
          <cell r="AC1739">
            <v>5</v>
          </cell>
          <cell r="AD1739">
            <v>6.1</v>
          </cell>
          <cell r="AE1739">
            <v>62</v>
          </cell>
          <cell r="AF1739">
            <v>0.47</v>
          </cell>
          <cell r="AG1739">
            <v>5.9</v>
          </cell>
          <cell r="AH1739">
            <v>32</v>
          </cell>
          <cell r="AI1739">
            <v>28</v>
          </cell>
          <cell r="AJ1739">
            <v>37.200000000000003</v>
          </cell>
        </row>
        <row r="1740">
          <cell r="B1740" t="str">
            <v>C1627RasuEC50</v>
          </cell>
          <cell r="C1740" t="str">
            <v>De Schamphelaere et al. 2003</v>
          </cell>
          <cell r="D1740">
            <v>2003</v>
          </cell>
          <cell r="E1740" t="str">
            <v>Raphidocelis subcapitata</v>
          </cell>
          <cell r="F1740" t="str">
            <v xml:space="preserve">Raphidocelis </v>
          </cell>
          <cell r="G1740" t="str">
            <v>subcapitata</v>
          </cell>
          <cell r="H1740"/>
          <cell r="I1740" t="str">
            <v>algae</v>
          </cell>
          <cell r="J1740" t="str">
            <v>NR</v>
          </cell>
          <cell r="K1740" t="str">
            <v>growth</v>
          </cell>
          <cell r="L1740" t="str">
            <v>EC50</v>
          </cell>
          <cell r="M1740" t="str">
            <v>ZnCl2</v>
          </cell>
          <cell r="N1740" t="str">
            <v>Measured - start and end</v>
          </cell>
          <cell r="O1740" t="str">
            <v>static</v>
          </cell>
          <cell r="P1740" t="str">
            <v>Chronic</v>
          </cell>
          <cell r="Q1740" t="str">
            <v>72-hr</v>
          </cell>
          <cell r="R1740" t="str">
            <v>None</v>
          </cell>
          <cell r="S1740" t="str">
            <v>S-chemistry provided</v>
          </cell>
          <cell r="T1740"/>
          <cell r="U1740">
            <v>23</v>
          </cell>
          <cell r="V1740">
            <v>7.5</v>
          </cell>
          <cell r="W1740" t="str">
            <v/>
          </cell>
          <cell r="X1740" t="str">
            <v/>
          </cell>
          <cell r="Y1740">
            <v>47.8</v>
          </cell>
          <cell r="Z1740" t="str">
            <v/>
          </cell>
          <cell r="AA1740">
            <v>0.3</v>
          </cell>
          <cell r="AB1740">
            <v>10</v>
          </cell>
          <cell r="AC1740">
            <v>5</v>
          </cell>
          <cell r="AD1740">
            <v>12</v>
          </cell>
          <cell r="AE1740">
            <v>62</v>
          </cell>
          <cell r="AF1740">
            <v>0.47</v>
          </cell>
          <cell r="AG1740">
            <v>5.9</v>
          </cell>
          <cell r="AH1740">
            <v>49</v>
          </cell>
          <cell r="AI1740">
            <v>28</v>
          </cell>
          <cell r="AJ1740">
            <v>61.901000000000003</v>
          </cell>
        </row>
        <row r="1741">
          <cell r="B1741" t="str">
            <v>C1628RasuEC50</v>
          </cell>
          <cell r="C1741" t="str">
            <v>De Schamphelaere et al. 2003</v>
          </cell>
          <cell r="D1741">
            <v>2003</v>
          </cell>
          <cell r="E1741" t="str">
            <v>Raphidocelis subcapitata</v>
          </cell>
          <cell r="F1741" t="str">
            <v xml:space="preserve">Raphidocelis </v>
          </cell>
          <cell r="G1741" t="str">
            <v>subcapitata</v>
          </cell>
          <cell r="H1741"/>
          <cell r="I1741" t="str">
            <v>algae</v>
          </cell>
          <cell r="J1741" t="str">
            <v>NR</v>
          </cell>
          <cell r="K1741" t="str">
            <v>growth</v>
          </cell>
          <cell r="L1741" t="str">
            <v>EC50</v>
          </cell>
          <cell r="M1741" t="str">
            <v>ZnCl2</v>
          </cell>
          <cell r="N1741" t="str">
            <v>Measured - start and end</v>
          </cell>
          <cell r="O1741" t="str">
            <v>static</v>
          </cell>
          <cell r="P1741" t="str">
            <v>Chronic</v>
          </cell>
          <cell r="Q1741" t="str">
            <v>72-hr</v>
          </cell>
          <cell r="R1741" t="str">
            <v>None</v>
          </cell>
          <cell r="S1741" t="str">
            <v>S-chemistry provided</v>
          </cell>
          <cell r="T1741"/>
          <cell r="U1741">
            <v>23</v>
          </cell>
          <cell r="V1741">
            <v>7.5</v>
          </cell>
          <cell r="W1741" t="str">
            <v/>
          </cell>
          <cell r="X1741" t="str">
            <v/>
          </cell>
          <cell r="Y1741">
            <v>46.6</v>
          </cell>
          <cell r="Z1741" t="str">
            <v/>
          </cell>
          <cell r="AA1741">
            <v>0.3</v>
          </cell>
          <cell r="AB1741">
            <v>10</v>
          </cell>
          <cell r="AC1741">
            <v>5</v>
          </cell>
          <cell r="AD1741">
            <v>24</v>
          </cell>
          <cell r="AE1741">
            <v>62</v>
          </cell>
          <cell r="AF1741">
            <v>0.47</v>
          </cell>
          <cell r="AG1741">
            <v>5.9</v>
          </cell>
          <cell r="AH1741">
            <v>85</v>
          </cell>
          <cell r="AI1741">
            <v>28</v>
          </cell>
          <cell r="AJ1741">
            <v>111.31699999999999</v>
          </cell>
        </row>
        <row r="1742">
          <cell r="B1742" t="str">
            <v>C1629RasuEC50</v>
          </cell>
          <cell r="C1742" t="str">
            <v>De Schamphelaere et al. 2003</v>
          </cell>
          <cell r="D1742">
            <v>2003</v>
          </cell>
          <cell r="E1742" t="str">
            <v>Raphidocelis subcapitata</v>
          </cell>
          <cell r="F1742" t="str">
            <v xml:space="preserve">Raphidocelis </v>
          </cell>
          <cell r="G1742" t="str">
            <v>subcapitata</v>
          </cell>
          <cell r="H1742"/>
          <cell r="I1742" t="str">
            <v>algae</v>
          </cell>
          <cell r="J1742" t="str">
            <v>NR</v>
          </cell>
          <cell r="K1742" t="str">
            <v>growth</v>
          </cell>
          <cell r="L1742" t="str">
            <v>EC50</v>
          </cell>
          <cell r="M1742" t="str">
            <v>ZnCl2</v>
          </cell>
          <cell r="N1742" t="str">
            <v>Measured - start and end</v>
          </cell>
          <cell r="O1742" t="str">
            <v>static</v>
          </cell>
          <cell r="P1742" t="str">
            <v>Chronic</v>
          </cell>
          <cell r="Q1742" t="str">
            <v>72-hr</v>
          </cell>
          <cell r="R1742" t="str">
            <v>None</v>
          </cell>
          <cell r="S1742" t="str">
            <v>S-chemistry provided</v>
          </cell>
          <cell r="T1742"/>
          <cell r="U1742">
            <v>23</v>
          </cell>
          <cell r="V1742">
            <v>7.5</v>
          </cell>
          <cell r="W1742" t="str">
            <v/>
          </cell>
          <cell r="X1742" t="str">
            <v/>
          </cell>
          <cell r="Y1742">
            <v>58.9</v>
          </cell>
          <cell r="Z1742" t="str">
            <v/>
          </cell>
          <cell r="AA1742">
            <v>0.3</v>
          </cell>
          <cell r="AB1742">
            <v>10</v>
          </cell>
          <cell r="AC1742">
            <v>5</v>
          </cell>
          <cell r="AD1742">
            <v>36</v>
          </cell>
          <cell r="AE1742">
            <v>62</v>
          </cell>
          <cell r="AF1742">
            <v>0.47</v>
          </cell>
          <cell r="AG1742">
            <v>5.9</v>
          </cell>
          <cell r="AH1742">
            <v>120</v>
          </cell>
          <cell r="AI1742">
            <v>28</v>
          </cell>
          <cell r="AJ1742">
            <v>160.733</v>
          </cell>
        </row>
        <row r="1743">
          <cell r="B1743" t="str">
            <v>C1630RasuEC50</v>
          </cell>
          <cell r="C1743" t="str">
            <v>De Schamphelaere et al. 2003</v>
          </cell>
          <cell r="D1743">
            <v>2003</v>
          </cell>
          <cell r="E1743" t="str">
            <v>Raphidocelis subcapitata</v>
          </cell>
          <cell r="F1743" t="str">
            <v xml:space="preserve">Raphidocelis </v>
          </cell>
          <cell r="G1743" t="str">
            <v>subcapitata</v>
          </cell>
          <cell r="H1743"/>
          <cell r="I1743" t="str">
            <v>algae</v>
          </cell>
          <cell r="J1743" t="str">
            <v>NR</v>
          </cell>
          <cell r="K1743" t="str">
            <v>growth</v>
          </cell>
          <cell r="L1743" t="str">
            <v>EC50</v>
          </cell>
          <cell r="M1743" t="str">
            <v>ZnCl2</v>
          </cell>
          <cell r="N1743" t="str">
            <v>Measured - start and end</v>
          </cell>
          <cell r="O1743" t="str">
            <v>static</v>
          </cell>
          <cell r="P1743" t="str">
            <v>Chronic</v>
          </cell>
          <cell r="Q1743" t="str">
            <v>72-hr</v>
          </cell>
          <cell r="R1743" t="str">
            <v>None</v>
          </cell>
          <cell r="S1743" t="str">
            <v>S-chemistry provided</v>
          </cell>
          <cell r="T1743"/>
          <cell r="U1743">
            <v>23</v>
          </cell>
          <cell r="V1743">
            <v>7.5</v>
          </cell>
          <cell r="W1743" t="str">
            <v/>
          </cell>
          <cell r="X1743" t="str">
            <v/>
          </cell>
          <cell r="Y1743">
            <v>61</v>
          </cell>
          <cell r="Z1743" t="str">
            <v/>
          </cell>
          <cell r="AA1743">
            <v>0.3</v>
          </cell>
          <cell r="AB1743">
            <v>10</v>
          </cell>
          <cell r="AC1743">
            <v>5</v>
          </cell>
          <cell r="AD1743">
            <v>49</v>
          </cell>
          <cell r="AE1743">
            <v>62</v>
          </cell>
          <cell r="AF1743">
            <v>0.47</v>
          </cell>
          <cell r="AG1743">
            <v>5.9</v>
          </cell>
          <cell r="AH1743">
            <v>156</v>
          </cell>
          <cell r="AI1743">
            <v>28</v>
          </cell>
          <cell r="AJ1743">
            <v>214.267</v>
          </cell>
        </row>
        <row r="1744">
          <cell r="B1744" t="str">
            <v>C1631RasuEC50</v>
          </cell>
          <cell r="C1744" t="str">
            <v>De Schamphelaere et al. 2003</v>
          </cell>
          <cell r="D1744">
            <v>2003</v>
          </cell>
          <cell r="E1744" t="str">
            <v>Raphidocelis subcapitata</v>
          </cell>
          <cell r="F1744" t="str">
            <v xml:space="preserve">Raphidocelis </v>
          </cell>
          <cell r="G1744" t="str">
            <v>subcapitata</v>
          </cell>
          <cell r="H1744"/>
          <cell r="I1744" t="str">
            <v>algae</v>
          </cell>
          <cell r="J1744" t="str">
            <v>NR</v>
          </cell>
          <cell r="K1744" t="str">
            <v>growth</v>
          </cell>
          <cell r="L1744" t="str">
            <v>EC50</v>
          </cell>
          <cell r="M1744" t="str">
            <v>ZnCl2</v>
          </cell>
          <cell r="N1744" t="str">
            <v>Measured - start and end</v>
          </cell>
          <cell r="O1744" t="str">
            <v>static</v>
          </cell>
          <cell r="P1744" t="str">
            <v>Chronic</v>
          </cell>
          <cell r="Q1744" t="str">
            <v>72-hr</v>
          </cell>
          <cell r="R1744" t="str">
            <v>None</v>
          </cell>
          <cell r="S1744" t="str">
            <v>S-chemistry provided</v>
          </cell>
          <cell r="T1744"/>
          <cell r="U1744">
            <v>23</v>
          </cell>
          <cell r="V1744">
            <v>7.5</v>
          </cell>
          <cell r="W1744" t="str">
            <v/>
          </cell>
          <cell r="X1744" t="str">
            <v/>
          </cell>
          <cell r="Y1744">
            <v>83.3</v>
          </cell>
          <cell r="Z1744" t="str">
            <v/>
          </cell>
          <cell r="AA1744">
            <v>0.3</v>
          </cell>
          <cell r="AB1744">
            <v>10</v>
          </cell>
          <cell r="AC1744">
            <v>5</v>
          </cell>
          <cell r="AD1744">
            <v>61</v>
          </cell>
          <cell r="AE1744">
            <v>62</v>
          </cell>
          <cell r="AF1744">
            <v>0.47</v>
          </cell>
          <cell r="AG1744">
            <v>5.9</v>
          </cell>
          <cell r="AH1744">
            <v>191</v>
          </cell>
          <cell r="AI1744">
            <v>28</v>
          </cell>
          <cell r="AJ1744">
            <v>263.68299999999999</v>
          </cell>
        </row>
        <row r="1745">
          <cell r="B1745" t="str">
            <v>C1632RasuEC50</v>
          </cell>
          <cell r="C1745" t="str">
            <v>De Schamphelaere et al. 2003</v>
          </cell>
          <cell r="D1745">
            <v>2003</v>
          </cell>
          <cell r="E1745" t="str">
            <v>Raphidocelis subcapitata</v>
          </cell>
          <cell r="F1745" t="str">
            <v xml:space="preserve">Raphidocelis </v>
          </cell>
          <cell r="G1745" t="str">
            <v>subcapitata</v>
          </cell>
          <cell r="H1745"/>
          <cell r="I1745" t="str">
            <v>algae</v>
          </cell>
          <cell r="J1745" t="str">
            <v>NR</v>
          </cell>
          <cell r="K1745" t="str">
            <v>growth</v>
          </cell>
          <cell r="L1745" t="str">
            <v>EC50</v>
          </cell>
          <cell r="M1745" t="str">
            <v>ZnCl2</v>
          </cell>
          <cell r="N1745" t="str">
            <v>Measured - start and end</v>
          </cell>
          <cell r="O1745" t="str">
            <v>static</v>
          </cell>
          <cell r="P1745" t="str">
            <v>Chronic</v>
          </cell>
          <cell r="Q1745" t="str">
            <v>72-hr</v>
          </cell>
          <cell r="R1745" t="str">
            <v>None</v>
          </cell>
          <cell r="S1745" t="str">
            <v>S-chemistry provided</v>
          </cell>
          <cell r="T1745"/>
          <cell r="U1745">
            <v>23</v>
          </cell>
          <cell r="V1745">
            <v>7.5</v>
          </cell>
          <cell r="W1745" t="str">
            <v/>
          </cell>
          <cell r="X1745" t="str">
            <v/>
          </cell>
          <cell r="Y1745">
            <v>25.8</v>
          </cell>
          <cell r="Z1745" t="str">
            <v/>
          </cell>
          <cell r="AA1745">
            <v>0.3</v>
          </cell>
          <cell r="AB1745">
            <v>10</v>
          </cell>
          <cell r="AC1745">
            <v>5</v>
          </cell>
          <cell r="AD1745">
            <v>3</v>
          </cell>
          <cell r="AE1745">
            <v>62</v>
          </cell>
          <cell r="AF1745">
            <v>0.47</v>
          </cell>
          <cell r="AG1745">
            <v>5.9</v>
          </cell>
          <cell r="AH1745">
            <v>40</v>
          </cell>
          <cell r="AI1745">
            <v>28</v>
          </cell>
          <cell r="AJ1745">
            <v>24.838999999999999</v>
          </cell>
        </row>
        <row r="1746">
          <cell r="B1746" t="str">
            <v>C1633RasuEC50</v>
          </cell>
          <cell r="C1746" t="str">
            <v>De Schamphelaere et al. 2003</v>
          </cell>
          <cell r="D1746">
            <v>2003</v>
          </cell>
          <cell r="E1746" t="str">
            <v>Raphidocelis subcapitata</v>
          </cell>
          <cell r="F1746" t="str">
            <v xml:space="preserve">Raphidocelis </v>
          </cell>
          <cell r="G1746" t="str">
            <v>subcapitata</v>
          </cell>
          <cell r="H1746"/>
          <cell r="I1746" t="str">
            <v>algae</v>
          </cell>
          <cell r="J1746" t="str">
            <v>NR</v>
          </cell>
          <cell r="K1746" t="str">
            <v>growth</v>
          </cell>
          <cell r="L1746" t="str">
            <v>EC50</v>
          </cell>
          <cell r="M1746" t="str">
            <v>ZnCl2</v>
          </cell>
          <cell r="N1746" t="str">
            <v>Measured - start and end</v>
          </cell>
          <cell r="O1746" t="str">
            <v>static</v>
          </cell>
          <cell r="P1746" t="str">
            <v>Chronic</v>
          </cell>
          <cell r="Q1746" t="str">
            <v>72-hr</v>
          </cell>
          <cell r="R1746" t="str">
            <v>None</v>
          </cell>
          <cell r="S1746" t="str">
            <v>S-chemistry provided</v>
          </cell>
          <cell r="T1746"/>
          <cell r="U1746">
            <v>23</v>
          </cell>
          <cell r="V1746">
            <v>7.5</v>
          </cell>
          <cell r="W1746" t="str">
            <v/>
          </cell>
          <cell r="X1746" t="str">
            <v/>
          </cell>
          <cell r="Y1746">
            <v>25.8</v>
          </cell>
          <cell r="Z1746" t="str">
            <v/>
          </cell>
          <cell r="AA1746">
            <v>0.3</v>
          </cell>
          <cell r="AB1746">
            <v>10</v>
          </cell>
          <cell r="AC1746">
            <v>5</v>
          </cell>
          <cell r="AD1746">
            <v>3</v>
          </cell>
          <cell r="AE1746">
            <v>74</v>
          </cell>
          <cell r="AF1746">
            <v>0.47</v>
          </cell>
          <cell r="AG1746">
            <v>5.9</v>
          </cell>
          <cell r="AH1746">
            <v>58</v>
          </cell>
          <cell r="AI1746">
            <v>28</v>
          </cell>
          <cell r="AJ1746">
            <v>24.838999999999999</v>
          </cell>
        </row>
        <row r="1747">
          <cell r="B1747" t="str">
            <v>C1634RasuEC50</v>
          </cell>
          <cell r="C1747" t="str">
            <v>De Schamphelaere et al. 2003</v>
          </cell>
          <cell r="D1747">
            <v>2003</v>
          </cell>
          <cell r="E1747" t="str">
            <v>Raphidocelis subcapitata</v>
          </cell>
          <cell r="F1747" t="str">
            <v xml:space="preserve">Raphidocelis </v>
          </cell>
          <cell r="G1747" t="str">
            <v>subcapitata</v>
          </cell>
          <cell r="H1747"/>
          <cell r="I1747" t="str">
            <v>algae</v>
          </cell>
          <cell r="J1747" t="str">
            <v>NR</v>
          </cell>
          <cell r="K1747" t="str">
            <v>growth</v>
          </cell>
          <cell r="L1747" t="str">
            <v>EC50</v>
          </cell>
          <cell r="M1747" t="str">
            <v>ZnCl2</v>
          </cell>
          <cell r="N1747" t="str">
            <v>Measured - start and end</v>
          </cell>
          <cell r="O1747" t="str">
            <v>static</v>
          </cell>
          <cell r="P1747" t="str">
            <v>Chronic</v>
          </cell>
          <cell r="Q1747" t="str">
            <v>72-hr</v>
          </cell>
          <cell r="R1747" t="str">
            <v>None</v>
          </cell>
          <cell r="S1747" t="str">
            <v>S-chemistry provided</v>
          </cell>
          <cell r="T1747"/>
          <cell r="U1747">
            <v>23</v>
          </cell>
          <cell r="V1747">
            <v>7.5</v>
          </cell>
          <cell r="W1747" t="str">
            <v/>
          </cell>
          <cell r="X1747" t="str">
            <v/>
          </cell>
          <cell r="Y1747">
            <v>27.3</v>
          </cell>
          <cell r="Z1747" t="str">
            <v/>
          </cell>
          <cell r="AA1747">
            <v>0.3</v>
          </cell>
          <cell r="AB1747">
            <v>10</v>
          </cell>
          <cell r="AC1747">
            <v>5</v>
          </cell>
          <cell r="AD1747">
            <v>3</v>
          </cell>
          <cell r="AE1747">
            <v>85</v>
          </cell>
          <cell r="AF1747">
            <v>0.47</v>
          </cell>
          <cell r="AG1747">
            <v>5.9</v>
          </cell>
          <cell r="AH1747">
            <v>76</v>
          </cell>
          <cell r="AI1747">
            <v>28</v>
          </cell>
          <cell r="AJ1747">
            <v>24.838999999999999</v>
          </cell>
        </row>
        <row r="1748">
          <cell r="B1748" t="str">
            <v>C1635RasuEC50</v>
          </cell>
          <cell r="C1748" t="str">
            <v>De Schamphelaere et al. 2003</v>
          </cell>
          <cell r="D1748">
            <v>2003</v>
          </cell>
          <cell r="E1748" t="str">
            <v>Raphidocelis subcapitata</v>
          </cell>
          <cell r="F1748" t="str">
            <v xml:space="preserve">Raphidocelis </v>
          </cell>
          <cell r="G1748" t="str">
            <v>subcapitata</v>
          </cell>
          <cell r="H1748"/>
          <cell r="I1748" t="str">
            <v>algae</v>
          </cell>
          <cell r="J1748" t="str">
            <v>NR</v>
          </cell>
          <cell r="K1748" t="str">
            <v>growth</v>
          </cell>
          <cell r="L1748" t="str">
            <v>EC50</v>
          </cell>
          <cell r="M1748" t="str">
            <v>ZnCl2</v>
          </cell>
          <cell r="N1748" t="str">
            <v>Measured - start and end</v>
          </cell>
          <cell r="O1748" t="str">
            <v>static</v>
          </cell>
          <cell r="P1748" t="str">
            <v>Chronic</v>
          </cell>
          <cell r="Q1748" t="str">
            <v>72-hr</v>
          </cell>
          <cell r="R1748" t="str">
            <v>None</v>
          </cell>
          <cell r="S1748" t="str">
            <v>S-chemistry provided</v>
          </cell>
          <cell r="T1748"/>
          <cell r="U1748">
            <v>23</v>
          </cell>
          <cell r="V1748">
            <v>7.5</v>
          </cell>
          <cell r="W1748" t="str">
            <v/>
          </cell>
          <cell r="X1748" t="str">
            <v/>
          </cell>
          <cell r="Y1748">
            <v>32.4</v>
          </cell>
          <cell r="Z1748" t="str">
            <v/>
          </cell>
          <cell r="AA1748">
            <v>0.3</v>
          </cell>
          <cell r="AB1748">
            <v>10</v>
          </cell>
          <cell r="AC1748">
            <v>5</v>
          </cell>
          <cell r="AD1748">
            <v>3</v>
          </cell>
          <cell r="AE1748">
            <v>108</v>
          </cell>
          <cell r="AF1748">
            <v>0.47</v>
          </cell>
          <cell r="AG1748">
            <v>5.9</v>
          </cell>
          <cell r="AH1748">
            <v>111</v>
          </cell>
          <cell r="AI1748">
            <v>28</v>
          </cell>
          <cell r="AJ1748">
            <v>24.838999999999999</v>
          </cell>
        </row>
        <row r="1749">
          <cell r="B1749" t="str">
            <v>C1636RasuEC50</v>
          </cell>
          <cell r="C1749" t="str">
            <v>De Schamphelaere et al. 2003</v>
          </cell>
          <cell r="D1749">
            <v>2003</v>
          </cell>
          <cell r="E1749" t="str">
            <v>Raphidocelis subcapitata</v>
          </cell>
          <cell r="F1749" t="str">
            <v xml:space="preserve">Raphidocelis </v>
          </cell>
          <cell r="G1749" t="str">
            <v>subcapitata</v>
          </cell>
          <cell r="H1749"/>
          <cell r="I1749" t="str">
            <v>algae</v>
          </cell>
          <cell r="J1749" t="str">
            <v>NR</v>
          </cell>
          <cell r="K1749" t="str">
            <v>growth</v>
          </cell>
          <cell r="L1749" t="str">
            <v>EC50</v>
          </cell>
          <cell r="M1749" t="str">
            <v>ZnCl2</v>
          </cell>
          <cell r="N1749" t="str">
            <v>Measured - start and end</v>
          </cell>
          <cell r="O1749" t="str">
            <v>static</v>
          </cell>
          <cell r="P1749" t="str">
            <v>Chronic</v>
          </cell>
          <cell r="Q1749" t="str">
            <v>72-hr</v>
          </cell>
          <cell r="R1749" t="str">
            <v>None</v>
          </cell>
          <cell r="S1749" t="str">
            <v>S-chemistry provided</v>
          </cell>
          <cell r="T1749"/>
          <cell r="U1749">
            <v>23</v>
          </cell>
          <cell r="V1749">
            <v>7.5</v>
          </cell>
          <cell r="W1749" t="str">
            <v/>
          </cell>
          <cell r="X1749" t="str">
            <v/>
          </cell>
          <cell r="Y1749">
            <v>34.9</v>
          </cell>
          <cell r="Z1749" t="str">
            <v/>
          </cell>
          <cell r="AA1749">
            <v>0.3</v>
          </cell>
          <cell r="AB1749">
            <v>10</v>
          </cell>
          <cell r="AC1749">
            <v>5</v>
          </cell>
          <cell r="AD1749">
            <v>3</v>
          </cell>
          <cell r="AE1749">
            <v>166</v>
          </cell>
          <cell r="AF1749">
            <v>0.47</v>
          </cell>
          <cell r="AG1749">
            <v>5.9</v>
          </cell>
          <cell r="AH1749">
            <v>200</v>
          </cell>
          <cell r="AI1749">
            <v>28</v>
          </cell>
          <cell r="AJ1749">
            <v>24.838999999999999</v>
          </cell>
        </row>
        <row r="1750">
          <cell r="B1750" t="str">
            <v>C1637RasuEC50</v>
          </cell>
          <cell r="C1750" t="str">
            <v>De Schamphelaere et al. 2003</v>
          </cell>
          <cell r="D1750">
            <v>2003</v>
          </cell>
          <cell r="E1750" t="str">
            <v>Raphidocelis subcapitata</v>
          </cell>
          <cell r="F1750" t="str">
            <v xml:space="preserve">Raphidocelis </v>
          </cell>
          <cell r="G1750" t="str">
            <v>subcapitata</v>
          </cell>
          <cell r="H1750"/>
          <cell r="I1750" t="str">
            <v>algae</v>
          </cell>
          <cell r="J1750" t="str">
            <v>NR</v>
          </cell>
          <cell r="K1750" t="str">
            <v>growth</v>
          </cell>
          <cell r="L1750" t="str">
            <v>EC50</v>
          </cell>
          <cell r="M1750" t="str">
            <v>ZnCl2</v>
          </cell>
          <cell r="N1750" t="str">
            <v>Measured - start and end</v>
          </cell>
          <cell r="O1750" t="str">
            <v>static</v>
          </cell>
          <cell r="P1750" t="str">
            <v>Chronic</v>
          </cell>
          <cell r="Q1750" t="str">
            <v>72-hr</v>
          </cell>
          <cell r="R1750" t="str">
            <v>None</v>
          </cell>
          <cell r="S1750" t="str">
            <v>S-chemistry provided</v>
          </cell>
          <cell r="T1750"/>
          <cell r="U1750">
            <v>23</v>
          </cell>
          <cell r="V1750">
            <v>5.6</v>
          </cell>
          <cell r="W1750" t="str">
            <v/>
          </cell>
          <cell r="X1750" t="str">
            <v/>
          </cell>
          <cell r="Y1750">
            <v>573</v>
          </cell>
          <cell r="Z1750" t="str">
            <v/>
          </cell>
          <cell r="AA1750">
            <v>0.3</v>
          </cell>
          <cell r="AB1750">
            <v>10</v>
          </cell>
          <cell r="AC1750">
            <v>5</v>
          </cell>
          <cell r="AD1750">
            <v>3</v>
          </cell>
          <cell r="AE1750">
            <v>104</v>
          </cell>
          <cell r="AF1750">
            <v>0.47</v>
          </cell>
          <cell r="AG1750">
            <v>5.9</v>
          </cell>
          <cell r="AH1750">
            <v>156</v>
          </cell>
          <cell r="AI1750">
            <v>0.1</v>
          </cell>
          <cell r="AJ1750">
            <v>24.838999999999999</v>
          </cell>
        </row>
        <row r="1751">
          <cell r="B1751" t="str">
            <v>C1638RasuEC50</v>
          </cell>
          <cell r="C1751" t="str">
            <v>De Schamphelaere et al. 2003</v>
          </cell>
          <cell r="D1751">
            <v>2003</v>
          </cell>
          <cell r="E1751" t="str">
            <v>Raphidocelis subcapitata</v>
          </cell>
          <cell r="F1751" t="str">
            <v xml:space="preserve">Raphidocelis </v>
          </cell>
          <cell r="G1751" t="str">
            <v>subcapitata</v>
          </cell>
          <cell r="H1751"/>
          <cell r="I1751" t="str">
            <v>algae</v>
          </cell>
          <cell r="J1751" t="str">
            <v>NR</v>
          </cell>
          <cell r="K1751" t="str">
            <v>growth</v>
          </cell>
          <cell r="L1751" t="str">
            <v>EC50</v>
          </cell>
          <cell r="M1751" t="str">
            <v>ZnCl2</v>
          </cell>
          <cell r="N1751" t="str">
            <v>Measured - start and end</v>
          </cell>
          <cell r="O1751" t="str">
            <v>static</v>
          </cell>
          <cell r="P1751" t="str">
            <v>Chronic</v>
          </cell>
          <cell r="Q1751" t="str">
            <v>72-hr</v>
          </cell>
          <cell r="R1751" t="str">
            <v>None</v>
          </cell>
          <cell r="S1751" t="str">
            <v>S-chemistry provided</v>
          </cell>
          <cell r="T1751"/>
          <cell r="U1751">
            <v>23</v>
          </cell>
          <cell r="V1751">
            <v>6.2</v>
          </cell>
          <cell r="W1751" t="str">
            <v/>
          </cell>
          <cell r="X1751" t="str">
            <v/>
          </cell>
          <cell r="Y1751">
            <v>247</v>
          </cell>
          <cell r="Z1751" t="str">
            <v/>
          </cell>
          <cell r="AA1751">
            <v>0.3</v>
          </cell>
          <cell r="AB1751">
            <v>10</v>
          </cell>
          <cell r="AC1751">
            <v>5</v>
          </cell>
          <cell r="AD1751">
            <v>3</v>
          </cell>
          <cell r="AE1751">
            <v>104</v>
          </cell>
          <cell r="AF1751">
            <v>0.47</v>
          </cell>
          <cell r="AG1751">
            <v>5.9</v>
          </cell>
          <cell r="AH1751">
            <v>149</v>
          </cell>
          <cell r="AI1751">
            <v>1.1000000000000001</v>
          </cell>
          <cell r="AJ1751">
            <v>24.838999999999999</v>
          </cell>
        </row>
        <row r="1752">
          <cell r="B1752" t="str">
            <v>C1639RasuEC50</v>
          </cell>
          <cell r="C1752" t="str">
            <v>De Schamphelaere et al. 2003</v>
          </cell>
          <cell r="D1752">
            <v>2003</v>
          </cell>
          <cell r="E1752" t="str">
            <v>Raphidocelis subcapitata</v>
          </cell>
          <cell r="F1752" t="str">
            <v xml:space="preserve">Raphidocelis </v>
          </cell>
          <cell r="G1752" t="str">
            <v>subcapitata</v>
          </cell>
          <cell r="H1752"/>
          <cell r="I1752" t="str">
            <v>algae</v>
          </cell>
          <cell r="J1752" t="str">
            <v>NR</v>
          </cell>
          <cell r="K1752" t="str">
            <v>growth</v>
          </cell>
          <cell r="L1752" t="str">
            <v>EC50</v>
          </cell>
          <cell r="M1752" t="str">
            <v>ZnCl2</v>
          </cell>
          <cell r="N1752" t="str">
            <v>Measured - start and end</v>
          </cell>
          <cell r="O1752" t="str">
            <v>static</v>
          </cell>
          <cell r="P1752" t="str">
            <v>Chronic</v>
          </cell>
          <cell r="Q1752" t="str">
            <v>72-hr</v>
          </cell>
          <cell r="R1752" t="str">
            <v>None</v>
          </cell>
          <cell r="S1752" t="str">
            <v>S-chemistry provided</v>
          </cell>
          <cell r="T1752"/>
          <cell r="U1752">
            <v>23</v>
          </cell>
          <cell r="V1752">
            <v>6.8</v>
          </cell>
          <cell r="W1752" t="str">
            <v/>
          </cell>
          <cell r="X1752" t="str">
            <v/>
          </cell>
          <cell r="Y1752">
            <v>185</v>
          </cell>
          <cell r="Z1752" t="str">
            <v/>
          </cell>
          <cell r="AA1752">
            <v>0.3</v>
          </cell>
          <cell r="AB1752">
            <v>10</v>
          </cell>
          <cell r="AC1752">
            <v>5</v>
          </cell>
          <cell r="AD1752">
            <v>3</v>
          </cell>
          <cell r="AE1752">
            <v>104</v>
          </cell>
          <cell r="AF1752">
            <v>0.47</v>
          </cell>
          <cell r="AG1752">
            <v>5.9</v>
          </cell>
          <cell r="AH1752">
            <v>121</v>
          </cell>
          <cell r="AI1752">
            <v>5.9</v>
          </cell>
          <cell r="AJ1752">
            <v>24.838999999999999</v>
          </cell>
        </row>
        <row r="1753">
          <cell r="B1753" t="str">
            <v>C1640RasuEC50</v>
          </cell>
          <cell r="C1753" t="str">
            <v>De Schamphelaere et al. 2003</v>
          </cell>
          <cell r="D1753">
            <v>2003</v>
          </cell>
          <cell r="E1753" t="str">
            <v>Raphidocelis subcapitata</v>
          </cell>
          <cell r="F1753" t="str">
            <v xml:space="preserve">Raphidocelis </v>
          </cell>
          <cell r="G1753" t="str">
            <v>subcapitata</v>
          </cell>
          <cell r="H1753"/>
          <cell r="I1753" t="str">
            <v>algae</v>
          </cell>
          <cell r="J1753" t="str">
            <v>NR</v>
          </cell>
          <cell r="K1753" t="str">
            <v>growth</v>
          </cell>
          <cell r="L1753" t="str">
            <v>EC50</v>
          </cell>
          <cell r="M1753" t="str">
            <v>ZnCl2</v>
          </cell>
          <cell r="N1753" t="str">
            <v>Measured - start and end</v>
          </cell>
          <cell r="O1753" t="str">
            <v>static</v>
          </cell>
          <cell r="P1753" t="str">
            <v>Chronic</v>
          </cell>
          <cell r="Q1753" t="str">
            <v>72-hr</v>
          </cell>
          <cell r="R1753" t="str">
            <v>None</v>
          </cell>
          <cell r="S1753" t="str">
            <v>S-chemistry provided</v>
          </cell>
          <cell r="T1753"/>
          <cell r="U1753">
            <v>23</v>
          </cell>
          <cell r="V1753">
            <v>7.1</v>
          </cell>
          <cell r="W1753" t="str">
            <v/>
          </cell>
          <cell r="X1753" t="str">
            <v/>
          </cell>
          <cell r="Y1753">
            <v>93.1</v>
          </cell>
          <cell r="Z1753" t="str">
            <v/>
          </cell>
          <cell r="AA1753">
            <v>0.3</v>
          </cell>
          <cell r="AB1753">
            <v>10</v>
          </cell>
          <cell r="AC1753">
            <v>5</v>
          </cell>
          <cell r="AD1753">
            <v>3</v>
          </cell>
          <cell r="AE1753">
            <v>104</v>
          </cell>
          <cell r="AF1753">
            <v>0.47</v>
          </cell>
          <cell r="AG1753">
            <v>5.9</v>
          </cell>
          <cell r="AH1753">
            <v>105</v>
          </cell>
          <cell r="AI1753">
            <v>12</v>
          </cell>
          <cell r="AJ1753">
            <v>24.838999999999999</v>
          </cell>
        </row>
        <row r="1754">
          <cell r="B1754" t="str">
            <v>C1641RasuEC50</v>
          </cell>
          <cell r="C1754" t="str">
            <v>De Schamphelaere et al. 2003</v>
          </cell>
          <cell r="D1754">
            <v>2003</v>
          </cell>
          <cell r="E1754" t="str">
            <v>Raphidocelis subcapitata</v>
          </cell>
          <cell r="F1754" t="str">
            <v xml:space="preserve">Raphidocelis </v>
          </cell>
          <cell r="G1754" t="str">
            <v>subcapitata</v>
          </cell>
          <cell r="H1754"/>
          <cell r="I1754" t="str">
            <v>algae</v>
          </cell>
          <cell r="J1754" t="str">
            <v>NR</v>
          </cell>
          <cell r="K1754" t="str">
            <v>growth</v>
          </cell>
          <cell r="L1754" t="str">
            <v>EC50</v>
          </cell>
          <cell r="M1754" t="str">
            <v>ZnCl2</v>
          </cell>
          <cell r="N1754" t="str">
            <v>Measured - start and end</v>
          </cell>
          <cell r="O1754" t="str">
            <v>static</v>
          </cell>
          <cell r="P1754" t="str">
            <v>Chronic</v>
          </cell>
          <cell r="Q1754" t="str">
            <v>72-hr</v>
          </cell>
          <cell r="R1754" t="str">
            <v>None</v>
          </cell>
          <cell r="S1754" t="str">
            <v>S-chemistry provided</v>
          </cell>
          <cell r="T1754"/>
          <cell r="U1754">
            <v>23</v>
          </cell>
          <cell r="V1754">
            <v>7.4</v>
          </cell>
          <cell r="W1754" t="str">
            <v/>
          </cell>
          <cell r="X1754" t="str">
            <v/>
          </cell>
          <cell r="Y1754">
            <v>65.2</v>
          </cell>
          <cell r="Z1754" t="str">
            <v/>
          </cell>
          <cell r="AA1754">
            <v>0.3</v>
          </cell>
          <cell r="AB1754">
            <v>10</v>
          </cell>
          <cell r="AC1754">
            <v>5</v>
          </cell>
          <cell r="AD1754">
            <v>3</v>
          </cell>
          <cell r="AE1754">
            <v>104</v>
          </cell>
          <cell r="AF1754">
            <v>0.47</v>
          </cell>
          <cell r="AG1754">
            <v>5.9</v>
          </cell>
          <cell r="AH1754">
            <v>67</v>
          </cell>
          <cell r="AI1754">
            <v>23</v>
          </cell>
          <cell r="AJ1754">
            <v>24.838999999999999</v>
          </cell>
        </row>
        <row r="1755">
          <cell r="B1755" t="str">
            <v>C1642RasuEC50</v>
          </cell>
          <cell r="C1755" t="str">
            <v>De Schamphelaere et al. 2003</v>
          </cell>
          <cell r="D1755">
            <v>2003</v>
          </cell>
          <cell r="E1755" t="str">
            <v>Raphidocelis subcapitata</v>
          </cell>
          <cell r="F1755" t="str">
            <v xml:space="preserve">Raphidocelis </v>
          </cell>
          <cell r="G1755" t="str">
            <v>subcapitata</v>
          </cell>
          <cell r="H1755"/>
          <cell r="I1755" t="str">
            <v>algae</v>
          </cell>
          <cell r="J1755" t="str">
            <v>NR</v>
          </cell>
          <cell r="K1755" t="str">
            <v>growth</v>
          </cell>
          <cell r="L1755" t="str">
            <v>EC50</v>
          </cell>
          <cell r="M1755" t="str">
            <v>ZnCl2</v>
          </cell>
          <cell r="N1755" t="str">
            <v>Measured - start and end</v>
          </cell>
          <cell r="O1755" t="str">
            <v>static</v>
          </cell>
          <cell r="P1755" t="str">
            <v>Chronic</v>
          </cell>
          <cell r="Q1755" t="str">
            <v>72-hr</v>
          </cell>
          <cell r="R1755" t="str">
            <v>None</v>
          </cell>
          <cell r="S1755" t="str">
            <v>S-chemistry provided</v>
          </cell>
          <cell r="T1755"/>
          <cell r="U1755">
            <v>23</v>
          </cell>
          <cell r="V1755">
            <v>7.7</v>
          </cell>
          <cell r="W1755" t="str">
            <v/>
          </cell>
          <cell r="X1755" t="str">
            <v/>
          </cell>
          <cell r="Y1755">
            <v>67.900000000000006</v>
          </cell>
          <cell r="Z1755" t="str">
            <v/>
          </cell>
          <cell r="AA1755">
            <v>0.3</v>
          </cell>
          <cell r="AB1755">
            <v>10</v>
          </cell>
          <cell r="AC1755">
            <v>5</v>
          </cell>
          <cell r="AD1755">
            <v>3</v>
          </cell>
          <cell r="AE1755">
            <v>104</v>
          </cell>
          <cell r="AF1755">
            <v>0.47</v>
          </cell>
          <cell r="AG1755">
            <v>5.9</v>
          </cell>
          <cell r="AH1755">
            <v>57</v>
          </cell>
          <cell r="AI1755">
            <v>41</v>
          </cell>
          <cell r="AJ1755">
            <v>24.838999999999999</v>
          </cell>
        </row>
        <row r="1756">
          <cell r="B1756" t="str">
            <v>C1643RasuEC50</v>
          </cell>
          <cell r="C1756" t="str">
            <v>De Schamphelaere et al. 2003</v>
          </cell>
          <cell r="D1756">
            <v>2003</v>
          </cell>
          <cell r="E1756" t="str">
            <v>Raphidocelis subcapitata</v>
          </cell>
          <cell r="F1756" t="str">
            <v xml:space="preserve">Raphidocelis </v>
          </cell>
          <cell r="G1756" t="str">
            <v>subcapitata</v>
          </cell>
          <cell r="H1756"/>
          <cell r="I1756" t="str">
            <v>algae</v>
          </cell>
          <cell r="J1756" t="str">
            <v>NR</v>
          </cell>
          <cell r="K1756" t="str">
            <v>growth</v>
          </cell>
          <cell r="L1756" t="str">
            <v>EC50</v>
          </cell>
          <cell r="M1756" t="str">
            <v>ZnCl2</v>
          </cell>
          <cell r="N1756" t="str">
            <v>Measured - start and end</v>
          </cell>
          <cell r="O1756" t="str">
            <v>static</v>
          </cell>
          <cell r="P1756" t="str">
            <v>Chronic</v>
          </cell>
          <cell r="Q1756" t="str">
            <v>72-hr</v>
          </cell>
          <cell r="R1756" t="str">
            <v>None</v>
          </cell>
          <cell r="S1756" t="str">
            <v>S-chemistry provided</v>
          </cell>
          <cell r="T1756"/>
          <cell r="U1756">
            <v>23</v>
          </cell>
          <cell r="V1756">
            <v>7.8</v>
          </cell>
          <cell r="W1756" t="str">
            <v/>
          </cell>
          <cell r="X1756" t="str">
            <v/>
          </cell>
          <cell r="Y1756">
            <v>40.6</v>
          </cell>
          <cell r="Z1756" t="str">
            <v/>
          </cell>
          <cell r="AA1756">
            <v>0.3</v>
          </cell>
          <cell r="AB1756">
            <v>10</v>
          </cell>
          <cell r="AC1756">
            <v>5</v>
          </cell>
          <cell r="AD1756">
            <v>3</v>
          </cell>
          <cell r="AE1756">
            <v>104</v>
          </cell>
          <cell r="AF1756">
            <v>0.47</v>
          </cell>
          <cell r="AG1756">
            <v>5.9</v>
          </cell>
          <cell r="AH1756">
            <v>53</v>
          </cell>
          <cell r="AI1756">
            <v>51</v>
          </cell>
          <cell r="AJ1756">
            <v>24.838999999999999</v>
          </cell>
        </row>
        <row r="1757">
          <cell r="B1757" t="str">
            <v>C1644RasuEC50</v>
          </cell>
          <cell r="C1757" t="str">
            <v>De Schamphelaere et al. 2003</v>
          </cell>
          <cell r="D1757">
            <v>2003</v>
          </cell>
          <cell r="E1757" t="str">
            <v>Raphidocelis subcapitata</v>
          </cell>
          <cell r="F1757" t="str">
            <v xml:space="preserve">Raphidocelis </v>
          </cell>
          <cell r="G1757" t="str">
            <v>subcapitata</v>
          </cell>
          <cell r="H1757"/>
          <cell r="I1757" t="str">
            <v>algae</v>
          </cell>
          <cell r="J1757" t="str">
            <v>NR</v>
          </cell>
          <cell r="K1757" t="str">
            <v>growth</v>
          </cell>
          <cell r="L1757" t="str">
            <v>EC50</v>
          </cell>
          <cell r="M1757" t="str">
            <v>ZnCl2</v>
          </cell>
          <cell r="N1757" t="str">
            <v>Measured - start and end</v>
          </cell>
          <cell r="O1757" t="str">
            <v>static</v>
          </cell>
          <cell r="P1757" t="str">
            <v>Chronic</v>
          </cell>
          <cell r="Q1757" t="str">
            <v>48-hr</v>
          </cell>
          <cell r="R1757" t="str">
            <v>None</v>
          </cell>
          <cell r="S1757" t="str">
            <v>S-chemistry provided</v>
          </cell>
          <cell r="T1757"/>
          <cell r="U1757">
            <v>23</v>
          </cell>
          <cell r="V1757">
            <v>7.5</v>
          </cell>
          <cell r="W1757" t="str">
            <v/>
          </cell>
          <cell r="X1757" t="str">
            <v/>
          </cell>
          <cell r="Y1757">
            <v>56.2</v>
          </cell>
          <cell r="Z1757" t="str">
            <v/>
          </cell>
          <cell r="AA1757">
            <v>0.3</v>
          </cell>
          <cell r="AB1757">
            <v>10</v>
          </cell>
          <cell r="AC1757">
            <v>10</v>
          </cell>
          <cell r="AD1757">
            <v>3</v>
          </cell>
          <cell r="AE1757">
            <v>62</v>
          </cell>
          <cell r="AF1757">
            <v>0.47</v>
          </cell>
          <cell r="AG1757">
            <v>5.9</v>
          </cell>
          <cell r="AH1757">
            <v>32</v>
          </cell>
          <cell r="AI1757">
            <v>28</v>
          </cell>
          <cell r="AJ1757">
            <v>37.200000000000003</v>
          </cell>
        </row>
        <row r="1758">
          <cell r="B1758" t="str">
            <v>C1645RasuEC50</v>
          </cell>
          <cell r="C1758" t="str">
            <v>De Schamphelaere et al. 2003</v>
          </cell>
          <cell r="D1758">
            <v>2003</v>
          </cell>
          <cell r="E1758" t="str">
            <v>Raphidocelis subcapitata</v>
          </cell>
          <cell r="F1758" t="str">
            <v xml:space="preserve">Raphidocelis </v>
          </cell>
          <cell r="G1758" t="str">
            <v>subcapitata</v>
          </cell>
          <cell r="H1758"/>
          <cell r="I1758" t="str">
            <v>algae</v>
          </cell>
          <cell r="J1758" t="str">
            <v>NR</v>
          </cell>
          <cell r="K1758" t="str">
            <v>growth</v>
          </cell>
          <cell r="L1758" t="str">
            <v>EC50</v>
          </cell>
          <cell r="M1758" t="str">
            <v>ZnCl2</v>
          </cell>
          <cell r="N1758" t="str">
            <v>Measured - start and end</v>
          </cell>
          <cell r="O1758" t="str">
            <v>static</v>
          </cell>
          <cell r="P1758" t="str">
            <v>Chronic</v>
          </cell>
          <cell r="Q1758" t="str">
            <v>48-hr</v>
          </cell>
          <cell r="R1758" t="str">
            <v>None</v>
          </cell>
          <cell r="S1758" t="str">
            <v>S-chemistry provided</v>
          </cell>
          <cell r="T1758"/>
          <cell r="U1758">
            <v>23</v>
          </cell>
          <cell r="V1758">
            <v>7.5</v>
          </cell>
          <cell r="W1758" t="str">
            <v/>
          </cell>
          <cell r="X1758" t="str">
            <v/>
          </cell>
          <cell r="Y1758">
            <v>35.5</v>
          </cell>
          <cell r="Z1758" t="str">
            <v/>
          </cell>
          <cell r="AA1758">
            <v>0.3</v>
          </cell>
          <cell r="AB1758">
            <v>10</v>
          </cell>
          <cell r="AC1758">
            <v>20</v>
          </cell>
          <cell r="AD1758">
            <v>3</v>
          </cell>
          <cell r="AE1758">
            <v>62</v>
          </cell>
          <cell r="AF1758">
            <v>0.47</v>
          </cell>
          <cell r="AG1758">
            <v>5.9</v>
          </cell>
          <cell r="AH1758">
            <v>32</v>
          </cell>
          <cell r="AI1758">
            <v>28</v>
          </cell>
          <cell r="AJ1758">
            <v>62.2</v>
          </cell>
        </row>
        <row r="1759">
          <cell r="B1759" t="str">
            <v>C1646RasuEC50</v>
          </cell>
          <cell r="C1759" t="str">
            <v>De Schamphelaere et al. 2003</v>
          </cell>
          <cell r="D1759">
            <v>2003</v>
          </cell>
          <cell r="E1759" t="str">
            <v>Raphidocelis subcapitata</v>
          </cell>
          <cell r="F1759" t="str">
            <v xml:space="preserve">Raphidocelis </v>
          </cell>
          <cell r="G1759" t="str">
            <v>subcapitata</v>
          </cell>
          <cell r="H1759"/>
          <cell r="I1759" t="str">
            <v>algae</v>
          </cell>
          <cell r="J1759" t="str">
            <v>NR</v>
          </cell>
          <cell r="K1759" t="str">
            <v>growth</v>
          </cell>
          <cell r="L1759" t="str">
            <v>EC50</v>
          </cell>
          <cell r="M1759" t="str">
            <v>ZnCl2</v>
          </cell>
          <cell r="N1759" t="str">
            <v>Measured - start and end</v>
          </cell>
          <cell r="O1759" t="str">
            <v>static</v>
          </cell>
          <cell r="P1759" t="str">
            <v>Chronic</v>
          </cell>
          <cell r="Q1759" t="str">
            <v>48-hr</v>
          </cell>
          <cell r="R1759" t="str">
            <v>None</v>
          </cell>
          <cell r="S1759" t="str">
            <v>S-chemistry provided</v>
          </cell>
          <cell r="T1759"/>
          <cell r="U1759">
            <v>23</v>
          </cell>
          <cell r="V1759">
            <v>7.5</v>
          </cell>
          <cell r="W1759" t="str">
            <v/>
          </cell>
          <cell r="X1759" t="str">
            <v/>
          </cell>
          <cell r="Y1759">
            <v>46</v>
          </cell>
          <cell r="Z1759" t="str">
            <v/>
          </cell>
          <cell r="AA1759">
            <v>0.3</v>
          </cell>
          <cell r="AB1759">
            <v>10</v>
          </cell>
          <cell r="AC1759">
            <v>40</v>
          </cell>
          <cell r="AD1759">
            <v>3</v>
          </cell>
          <cell r="AE1759">
            <v>62</v>
          </cell>
          <cell r="AF1759">
            <v>0.47</v>
          </cell>
          <cell r="AG1759">
            <v>5.9</v>
          </cell>
          <cell r="AH1759">
            <v>85</v>
          </cell>
          <cell r="AI1759">
            <v>28</v>
          </cell>
          <cell r="AJ1759">
            <v>112.23399999999999</v>
          </cell>
        </row>
        <row r="1760">
          <cell r="B1760" t="str">
            <v>C1647RasuEC50</v>
          </cell>
          <cell r="C1760" t="str">
            <v>De Schamphelaere et al. 2003</v>
          </cell>
          <cell r="D1760">
            <v>2003</v>
          </cell>
          <cell r="E1760" t="str">
            <v>Raphidocelis subcapitata</v>
          </cell>
          <cell r="F1760" t="str">
            <v xml:space="preserve">Raphidocelis </v>
          </cell>
          <cell r="G1760" t="str">
            <v>subcapitata</v>
          </cell>
          <cell r="H1760"/>
          <cell r="I1760" t="str">
            <v>algae</v>
          </cell>
          <cell r="J1760" t="str">
            <v>NR</v>
          </cell>
          <cell r="K1760" t="str">
            <v>growth</v>
          </cell>
          <cell r="L1760" t="str">
            <v>EC50</v>
          </cell>
          <cell r="M1760" t="str">
            <v>ZnCl2</v>
          </cell>
          <cell r="N1760" t="str">
            <v>Measured - start and end</v>
          </cell>
          <cell r="O1760" t="str">
            <v>static</v>
          </cell>
          <cell r="P1760" t="str">
            <v>Chronic</v>
          </cell>
          <cell r="Q1760" t="str">
            <v>48-hr</v>
          </cell>
          <cell r="R1760" t="str">
            <v>None</v>
          </cell>
          <cell r="S1760" t="str">
            <v>S-chemistry provided</v>
          </cell>
          <cell r="T1760"/>
          <cell r="U1760">
            <v>23</v>
          </cell>
          <cell r="V1760">
            <v>7.5</v>
          </cell>
          <cell r="W1760" t="str">
            <v/>
          </cell>
          <cell r="X1760" t="str">
            <v/>
          </cell>
          <cell r="Y1760">
            <v>34.799999999999997</v>
          </cell>
          <cell r="Z1760" t="str">
            <v/>
          </cell>
          <cell r="AA1760">
            <v>0.3</v>
          </cell>
          <cell r="AB1760">
            <v>10</v>
          </cell>
          <cell r="AC1760">
            <v>60</v>
          </cell>
          <cell r="AD1760">
            <v>3</v>
          </cell>
          <cell r="AE1760">
            <v>62</v>
          </cell>
          <cell r="AF1760">
            <v>0.47</v>
          </cell>
          <cell r="AG1760">
            <v>5.9</v>
          </cell>
          <cell r="AH1760">
            <v>120</v>
          </cell>
          <cell r="AI1760">
            <v>28</v>
          </cell>
          <cell r="AJ1760">
            <v>162.17400000000001</v>
          </cell>
        </row>
        <row r="1761">
          <cell r="B1761" t="str">
            <v>C1648RasuEC50</v>
          </cell>
          <cell r="C1761" t="str">
            <v>De Schamphelaere et al. 2003</v>
          </cell>
          <cell r="D1761">
            <v>2003</v>
          </cell>
          <cell r="E1761" t="str">
            <v>Raphidocelis subcapitata</v>
          </cell>
          <cell r="F1761" t="str">
            <v xml:space="preserve">Raphidocelis </v>
          </cell>
          <cell r="G1761" t="str">
            <v>subcapitata</v>
          </cell>
          <cell r="H1761"/>
          <cell r="I1761" t="str">
            <v>algae</v>
          </cell>
          <cell r="J1761" t="str">
            <v>NR</v>
          </cell>
          <cell r="K1761" t="str">
            <v>growth</v>
          </cell>
          <cell r="L1761" t="str">
            <v>EC50</v>
          </cell>
          <cell r="M1761" t="str">
            <v>ZnCl2</v>
          </cell>
          <cell r="N1761" t="str">
            <v>Measured - start and end</v>
          </cell>
          <cell r="O1761" t="str">
            <v>static</v>
          </cell>
          <cell r="P1761" t="str">
            <v>Chronic</v>
          </cell>
          <cell r="Q1761" t="str">
            <v>48-hr</v>
          </cell>
          <cell r="R1761" t="str">
            <v>None</v>
          </cell>
          <cell r="S1761" t="str">
            <v>S-chemistry provided</v>
          </cell>
          <cell r="T1761"/>
          <cell r="U1761">
            <v>23</v>
          </cell>
          <cell r="V1761">
            <v>7.5</v>
          </cell>
          <cell r="W1761" t="str">
            <v/>
          </cell>
          <cell r="X1761" t="str">
            <v/>
          </cell>
          <cell r="Y1761">
            <v>55</v>
          </cell>
          <cell r="Z1761" t="str">
            <v/>
          </cell>
          <cell r="AA1761">
            <v>0.3</v>
          </cell>
          <cell r="AB1761">
            <v>10</v>
          </cell>
          <cell r="AC1761">
            <v>80</v>
          </cell>
          <cell r="AD1761">
            <v>3</v>
          </cell>
          <cell r="AE1761">
            <v>62</v>
          </cell>
          <cell r="AF1761">
            <v>0.47</v>
          </cell>
          <cell r="AG1761">
            <v>5.9</v>
          </cell>
          <cell r="AH1761">
            <v>156</v>
          </cell>
          <cell r="AI1761">
            <v>28</v>
          </cell>
          <cell r="AJ1761">
            <v>212.114</v>
          </cell>
        </row>
        <row r="1762">
          <cell r="B1762" t="str">
            <v>C1649RasuEC50</v>
          </cell>
          <cell r="C1762" t="str">
            <v>De Schamphelaere et al. 2003</v>
          </cell>
          <cell r="D1762">
            <v>2003</v>
          </cell>
          <cell r="E1762" t="str">
            <v>Raphidocelis subcapitata</v>
          </cell>
          <cell r="F1762" t="str">
            <v xml:space="preserve">Raphidocelis </v>
          </cell>
          <cell r="G1762" t="str">
            <v>subcapitata</v>
          </cell>
          <cell r="H1762"/>
          <cell r="I1762" t="str">
            <v>algae</v>
          </cell>
          <cell r="J1762" t="str">
            <v>NR</v>
          </cell>
          <cell r="K1762" t="str">
            <v>growth</v>
          </cell>
          <cell r="L1762" t="str">
            <v>EC50</v>
          </cell>
          <cell r="M1762" t="str">
            <v>ZnCl2</v>
          </cell>
          <cell r="N1762" t="str">
            <v>Measured - start and end</v>
          </cell>
          <cell r="O1762" t="str">
            <v>static</v>
          </cell>
          <cell r="P1762" t="str">
            <v>Chronic</v>
          </cell>
          <cell r="Q1762" t="str">
            <v>48-hr</v>
          </cell>
          <cell r="R1762" t="str">
            <v>None</v>
          </cell>
          <cell r="S1762" t="str">
            <v>S-chemistry provided</v>
          </cell>
          <cell r="T1762"/>
          <cell r="U1762">
            <v>23</v>
          </cell>
          <cell r="V1762">
            <v>7.5</v>
          </cell>
          <cell r="W1762" t="str">
            <v/>
          </cell>
          <cell r="X1762" t="str">
            <v/>
          </cell>
          <cell r="Y1762">
            <v>28</v>
          </cell>
          <cell r="Z1762" t="str">
            <v/>
          </cell>
          <cell r="AA1762">
            <v>0.3</v>
          </cell>
          <cell r="AB1762">
            <v>10</v>
          </cell>
          <cell r="AC1762">
            <v>5</v>
          </cell>
          <cell r="AD1762">
            <v>6.1</v>
          </cell>
          <cell r="AE1762">
            <v>62</v>
          </cell>
          <cell r="AF1762">
            <v>0.47</v>
          </cell>
          <cell r="AG1762">
            <v>5.9</v>
          </cell>
          <cell r="AH1762">
            <v>32</v>
          </cell>
          <cell r="AI1762">
            <v>28</v>
          </cell>
          <cell r="AJ1762">
            <v>37.200000000000003</v>
          </cell>
        </row>
        <row r="1763">
          <cell r="B1763" t="str">
            <v>C1650RasuEC50</v>
          </cell>
          <cell r="C1763" t="str">
            <v>De Schamphelaere et al. 2003</v>
          </cell>
          <cell r="D1763">
            <v>2003</v>
          </cell>
          <cell r="E1763" t="str">
            <v>Raphidocelis subcapitata</v>
          </cell>
          <cell r="F1763" t="str">
            <v xml:space="preserve">Raphidocelis </v>
          </cell>
          <cell r="G1763" t="str">
            <v>subcapitata</v>
          </cell>
          <cell r="H1763"/>
          <cell r="I1763" t="str">
            <v>algae</v>
          </cell>
          <cell r="J1763" t="str">
            <v>NR</v>
          </cell>
          <cell r="K1763" t="str">
            <v>growth</v>
          </cell>
          <cell r="L1763" t="str">
            <v>EC50</v>
          </cell>
          <cell r="M1763" t="str">
            <v>ZnCl2</v>
          </cell>
          <cell r="N1763" t="str">
            <v>Measured - start and end</v>
          </cell>
          <cell r="O1763" t="str">
            <v>static</v>
          </cell>
          <cell r="P1763" t="str">
            <v>Chronic</v>
          </cell>
          <cell r="Q1763" t="str">
            <v>48-hr</v>
          </cell>
          <cell r="R1763" t="str">
            <v>None</v>
          </cell>
          <cell r="S1763" t="str">
            <v>S-chemistry provided</v>
          </cell>
          <cell r="T1763"/>
          <cell r="U1763">
            <v>23</v>
          </cell>
          <cell r="V1763">
            <v>7.5</v>
          </cell>
          <cell r="W1763" t="str">
            <v/>
          </cell>
          <cell r="X1763" t="str">
            <v/>
          </cell>
          <cell r="Y1763">
            <v>42.5</v>
          </cell>
          <cell r="Z1763" t="str">
            <v/>
          </cell>
          <cell r="AA1763">
            <v>0.3</v>
          </cell>
          <cell r="AB1763">
            <v>10</v>
          </cell>
          <cell r="AC1763">
            <v>5</v>
          </cell>
          <cell r="AD1763">
            <v>12</v>
          </cell>
          <cell r="AE1763">
            <v>62</v>
          </cell>
          <cell r="AF1763">
            <v>0.47</v>
          </cell>
          <cell r="AG1763">
            <v>5.9</v>
          </cell>
          <cell r="AH1763">
            <v>49</v>
          </cell>
          <cell r="AI1763">
            <v>28</v>
          </cell>
          <cell r="AJ1763">
            <v>61.901000000000003</v>
          </cell>
        </row>
        <row r="1764">
          <cell r="B1764" t="str">
            <v>C1651RasuEC50</v>
          </cell>
          <cell r="C1764" t="str">
            <v>De Schamphelaere et al. 2003</v>
          </cell>
          <cell r="D1764">
            <v>2003</v>
          </cell>
          <cell r="E1764" t="str">
            <v>Raphidocelis subcapitata</v>
          </cell>
          <cell r="F1764" t="str">
            <v xml:space="preserve">Raphidocelis </v>
          </cell>
          <cell r="G1764" t="str">
            <v>subcapitata</v>
          </cell>
          <cell r="H1764"/>
          <cell r="I1764" t="str">
            <v>algae</v>
          </cell>
          <cell r="J1764" t="str">
            <v>NR</v>
          </cell>
          <cell r="K1764" t="str">
            <v>growth</v>
          </cell>
          <cell r="L1764" t="str">
            <v>EC50</v>
          </cell>
          <cell r="M1764" t="str">
            <v>ZnCl2</v>
          </cell>
          <cell r="N1764" t="str">
            <v>Measured - start and end</v>
          </cell>
          <cell r="O1764" t="str">
            <v>static</v>
          </cell>
          <cell r="P1764" t="str">
            <v>Chronic</v>
          </cell>
          <cell r="Q1764" t="str">
            <v>48-hr</v>
          </cell>
          <cell r="R1764" t="str">
            <v>None</v>
          </cell>
          <cell r="S1764" t="str">
            <v>S-chemistry provided</v>
          </cell>
          <cell r="T1764"/>
          <cell r="U1764">
            <v>23</v>
          </cell>
          <cell r="V1764">
            <v>7.5</v>
          </cell>
          <cell r="W1764" t="str">
            <v/>
          </cell>
          <cell r="X1764" t="str">
            <v/>
          </cell>
          <cell r="Y1764">
            <v>72.900000000000006</v>
          </cell>
          <cell r="Z1764" t="str">
            <v/>
          </cell>
          <cell r="AA1764">
            <v>0.3</v>
          </cell>
          <cell r="AB1764">
            <v>10</v>
          </cell>
          <cell r="AC1764">
            <v>5</v>
          </cell>
          <cell r="AD1764">
            <v>24</v>
          </cell>
          <cell r="AE1764">
            <v>62</v>
          </cell>
          <cell r="AF1764">
            <v>0.47</v>
          </cell>
          <cell r="AG1764">
            <v>5.9</v>
          </cell>
          <cell r="AH1764">
            <v>85</v>
          </cell>
          <cell r="AI1764">
            <v>28</v>
          </cell>
          <cell r="AJ1764">
            <v>111.31699999999999</v>
          </cell>
        </row>
        <row r="1765">
          <cell r="B1765" t="str">
            <v>C1652RasuEC50</v>
          </cell>
          <cell r="C1765" t="str">
            <v>De Schamphelaere et al. 2003</v>
          </cell>
          <cell r="D1765">
            <v>2003</v>
          </cell>
          <cell r="E1765" t="str">
            <v>Raphidocelis subcapitata</v>
          </cell>
          <cell r="F1765" t="str">
            <v xml:space="preserve">Raphidocelis </v>
          </cell>
          <cell r="G1765" t="str">
            <v>subcapitata</v>
          </cell>
          <cell r="H1765"/>
          <cell r="I1765" t="str">
            <v>algae</v>
          </cell>
          <cell r="J1765" t="str">
            <v>NR</v>
          </cell>
          <cell r="K1765" t="str">
            <v>growth</v>
          </cell>
          <cell r="L1765" t="str">
            <v>EC50</v>
          </cell>
          <cell r="M1765" t="str">
            <v>ZnCl2</v>
          </cell>
          <cell r="N1765" t="str">
            <v>Measured - start and end</v>
          </cell>
          <cell r="O1765" t="str">
            <v>static</v>
          </cell>
          <cell r="P1765" t="str">
            <v>Chronic</v>
          </cell>
          <cell r="Q1765" t="str">
            <v>48-hr</v>
          </cell>
          <cell r="R1765" t="str">
            <v>None</v>
          </cell>
          <cell r="S1765" t="str">
            <v>S-chemistry provided</v>
          </cell>
          <cell r="T1765"/>
          <cell r="U1765">
            <v>23</v>
          </cell>
          <cell r="V1765">
            <v>7.5</v>
          </cell>
          <cell r="W1765" t="str">
            <v/>
          </cell>
          <cell r="X1765" t="str">
            <v/>
          </cell>
          <cell r="Y1765">
            <v>67.5</v>
          </cell>
          <cell r="Z1765" t="str">
            <v/>
          </cell>
          <cell r="AA1765">
            <v>0.3</v>
          </cell>
          <cell r="AB1765">
            <v>10</v>
          </cell>
          <cell r="AC1765">
            <v>5</v>
          </cell>
          <cell r="AD1765">
            <v>36</v>
          </cell>
          <cell r="AE1765">
            <v>62</v>
          </cell>
          <cell r="AF1765">
            <v>0.47</v>
          </cell>
          <cell r="AG1765">
            <v>5.9</v>
          </cell>
          <cell r="AH1765">
            <v>120</v>
          </cell>
          <cell r="AI1765">
            <v>28</v>
          </cell>
          <cell r="AJ1765">
            <v>160.733</v>
          </cell>
        </row>
        <row r="1766">
          <cell r="B1766" t="str">
            <v>C1653RasuEC50</v>
          </cell>
          <cell r="C1766" t="str">
            <v>De Schamphelaere et al. 2003</v>
          </cell>
          <cell r="D1766">
            <v>2003</v>
          </cell>
          <cell r="E1766" t="str">
            <v>Raphidocelis subcapitata</v>
          </cell>
          <cell r="F1766" t="str">
            <v xml:space="preserve">Raphidocelis </v>
          </cell>
          <cell r="G1766" t="str">
            <v>subcapitata</v>
          </cell>
          <cell r="H1766"/>
          <cell r="I1766" t="str">
            <v>algae</v>
          </cell>
          <cell r="J1766" t="str">
            <v>NR</v>
          </cell>
          <cell r="K1766" t="str">
            <v>growth</v>
          </cell>
          <cell r="L1766" t="str">
            <v>EC50</v>
          </cell>
          <cell r="M1766" t="str">
            <v>ZnCl2</v>
          </cell>
          <cell r="N1766" t="str">
            <v>Measured - start and end</v>
          </cell>
          <cell r="O1766" t="str">
            <v>static</v>
          </cell>
          <cell r="P1766" t="str">
            <v>Chronic</v>
          </cell>
          <cell r="Q1766" t="str">
            <v>48-hr</v>
          </cell>
          <cell r="R1766" t="str">
            <v>None</v>
          </cell>
          <cell r="S1766" t="str">
            <v>S-chemistry provided</v>
          </cell>
          <cell r="T1766"/>
          <cell r="U1766">
            <v>23</v>
          </cell>
          <cell r="V1766">
            <v>7.5</v>
          </cell>
          <cell r="W1766" t="str">
            <v/>
          </cell>
          <cell r="X1766" t="str">
            <v/>
          </cell>
          <cell r="Y1766">
            <v>65.3</v>
          </cell>
          <cell r="Z1766" t="str">
            <v/>
          </cell>
          <cell r="AA1766">
            <v>0.3</v>
          </cell>
          <cell r="AB1766">
            <v>10</v>
          </cell>
          <cell r="AC1766">
            <v>5</v>
          </cell>
          <cell r="AD1766">
            <v>49</v>
          </cell>
          <cell r="AE1766">
            <v>62</v>
          </cell>
          <cell r="AF1766">
            <v>0.47</v>
          </cell>
          <cell r="AG1766">
            <v>5.9</v>
          </cell>
          <cell r="AH1766">
            <v>156</v>
          </cell>
          <cell r="AI1766">
            <v>28</v>
          </cell>
          <cell r="AJ1766">
            <v>214.267</v>
          </cell>
        </row>
        <row r="1767">
          <cell r="B1767" t="str">
            <v>C1654RasuEC50</v>
          </cell>
          <cell r="C1767" t="str">
            <v>De Schamphelaere et al. 2003</v>
          </cell>
          <cell r="D1767">
            <v>2003</v>
          </cell>
          <cell r="E1767" t="str">
            <v>Raphidocelis subcapitata</v>
          </cell>
          <cell r="F1767" t="str">
            <v xml:space="preserve">Raphidocelis </v>
          </cell>
          <cell r="G1767" t="str">
            <v>subcapitata</v>
          </cell>
          <cell r="H1767"/>
          <cell r="I1767" t="str">
            <v>algae</v>
          </cell>
          <cell r="J1767" t="str">
            <v>NR</v>
          </cell>
          <cell r="K1767" t="str">
            <v>growth</v>
          </cell>
          <cell r="L1767" t="str">
            <v>EC50</v>
          </cell>
          <cell r="M1767" t="str">
            <v>ZnCl2</v>
          </cell>
          <cell r="N1767" t="str">
            <v>Measured - start and end</v>
          </cell>
          <cell r="O1767" t="str">
            <v>static</v>
          </cell>
          <cell r="P1767" t="str">
            <v>Chronic</v>
          </cell>
          <cell r="Q1767" t="str">
            <v>48-hr</v>
          </cell>
          <cell r="R1767" t="str">
            <v>None</v>
          </cell>
          <cell r="S1767" t="str">
            <v>S-chemistry provided</v>
          </cell>
          <cell r="T1767"/>
          <cell r="U1767">
            <v>23</v>
          </cell>
          <cell r="V1767">
            <v>7.5</v>
          </cell>
          <cell r="W1767" t="str">
            <v/>
          </cell>
          <cell r="X1767" t="str">
            <v/>
          </cell>
          <cell r="Y1767">
            <v>111</v>
          </cell>
          <cell r="Z1767" t="str">
            <v/>
          </cell>
          <cell r="AA1767">
            <v>0.3</v>
          </cell>
          <cell r="AB1767">
            <v>10</v>
          </cell>
          <cell r="AC1767">
            <v>5</v>
          </cell>
          <cell r="AD1767">
            <v>61</v>
          </cell>
          <cell r="AE1767">
            <v>62</v>
          </cell>
          <cell r="AF1767">
            <v>0.47</v>
          </cell>
          <cell r="AG1767">
            <v>5.9</v>
          </cell>
          <cell r="AH1767">
            <v>191</v>
          </cell>
          <cell r="AI1767">
            <v>28</v>
          </cell>
          <cell r="AJ1767">
            <v>263.68299999999999</v>
          </cell>
        </row>
        <row r="1768">
          <cell r="B1768" t="str">
            <v>C1655RasuEC50</v>
          </cell>
          <cell r="C1768" t="str">
            <v>De Schamphelaere et al. 2003</v>
          </cell>
          <cell r="D1768">
            <v>2003</v>
          </cell>
          <cell r="E1768" t="str">
            <v>Raphidocelis subcapitata</v>
          </cell>
          <cell r="F1768" t="str">
            <v xml:space="preserve">Raphidocelis </v>
          </cell>
          <cell r="G1768" t="str">
            <v>subcapitata</v>
          </cell>
          <cell r="H1768"/>
          <cell r="I1768" t="str">
            <v>algae</v>
          </cell>
          <cell r="J1768" t="str">
            <v>NR</v>
          </cell>
          <cell r="K1768" t="str">
            <v>growth</v>
          </cell>
          <cell r="L1768" t="str">
            <v>EC50</v>
          </cell>
          <cell r="M1768" t="str">
            <v>ZnCl2</v>
          </cell>
          <cell r="N1768" t="str">
            <v>Measured - start and end</v>
          </cell>
          <cell r="O1768" t="str">
            <v>static</v>
          </cell>
          <cell r="P1768" t="str">
            <v>Chronic</v>
          </cell>
          <cell r="Q1768" t="str">
            <v>48-hr</v>
          </cell>
          <cell r="R1768" t="str">
            <v>None</v>
          </cell>
          <cell r="S1768" t="str">
            <v>S-chemistry provided</v>
          </cell>
          <cell r="T1768"/>
          <cell r="U1768">
            <v>23</v>
          </cell>
          <cell r="V1768">
            <v>7.5</v>
          </cell>
          <cell r="W1768" t="str">
            <v/>
          </cell>
          <cell r="X1768" t="str">
            <v/>
          </cell>
          <cell r="Y1768">
            <v>36.9</v>
          </cell>
          <cell r="Z1768" t="str">
            <v/>
          </cell>
          <cell r="AA1768">
            <v>0.3</v>
          </cell>
          <cell r="AB1768">
            <v>10</v>
          </cell>
          <cell r="AC1768">
            <v>5</v>
          </cell>
          <cell r="AD1768">
            <v>3</v>
          </cell>
          <cell r="AE1768">
            <v>62</v>
          </cell>
          <cell r="AF1768">
            <v>0.47</v>
          </cell>
          <cell r="AG1768">
            <v>5.9</v>
          </cell>
          <cell r="AH1768">
            <v>40</v>
          </cell>
          <cell r="AI1768">
            <v>28</v>
          </cell>
          <cell r="AJ1768">
            <v>24.838999999999999</v>
          </cell>
        </row>
        <row r="1769">
          <cell r="B1769" t="str">
            <v>C1656RasuEC50</v>
          </cell>
          <cell r="C1769" t="str">
            <v>De Schamphelaere et al. 2003</v>
          </cell>
          <cell r="D1769">
            <v>2003</v>
          </cell>
          <cell r="E1769" t="str">
            <v>Raphidocelis subcapitata</v>
          </cell>
          <cell r="F1769" t="str">
            <v xml:space="preserve">Raphidocelis </v>
          </cell>
          <cell r="G1769" t="str">
            <v>subcapitata</v>
          </cell>
          <cell r="H1769"/>
          <cell r="I1769" t="str">
            <v>algae</v>
          </cell>
          <cell r="J1769" t="str">
            <v>NR</v>
          </cell>
          <cell r="K1769" t="str">
            <v>growth</v>
          </cell>
          <cell r="L1769" t="str">
            <v>EC50</v>
          </cell>
          <cell r="M1769" t="str">
            <v>ZnCl2</v>
          </cell>
          <cell r="N1769" t="str">
            <v>Measured - start and end</v>
          </cell>
          <cell r="O1769" t="str">
            <v>static</v>
          </cell>
          <cell r="P1769" t="str">
            <v>Chronic</v>
          </cell>
          <cell r="Q1769" t="str">
            <v>48-hr</v>
          </cell>
          <cell r="R1769" t="str">
            <v>None</v>
          </cell>
          <cell r="S1769" t="str">
            <v>S-chemistry provided</v>
          </cell>
          <cell r="T1769"/>
          <cell r="U1769">
            <v>23</v>
          </cell>
          <cell r="V1769">
            <v>7.5</v>
          </cell>
          <cell r="W1769" t="str">
            <v/>
          </cell>
          <cell r="X1769" t="str">
            <v/>
          </cell>
          <cell r="Y1769">
            <v>27.7</v>
          </cell>
          <cell r="Z1769" t="str">
            <v/>
          </cell>
          <cell r="AA1769">
            <v>0.3</v>
          </cell>
          <cell r="AB1769">
            <v>10</v>
          </cell>
          <cell r="AC1769">
            <v>5</v>
          </cell>
          <cell r="AD1769">
            <v>3</v>
          </cell>
          <cell r="AE1769">
            <v>74</v>
          </cell>
          <cell r="AF1769">
            <v>0.47</v>
          </cell>
          <cell r="AG1769">
            <v>5.9</v>
          </cell>
          <cell r="AH1769">
            <v>58</v>
          </cell>
          <cell r="AI1769">
            <v>28</v>
          </cell>
          <cell r="AJ1769">
            <v>24.838999999999999</v>
          </cell>
        </row>
        <row r="1770">
          <cell r="B1770" t="str">
            <v>C1657RasuEC50</v>
          </cell>
          <cell r="C1770" t="str">
            <v>De Schamphelaere et al. 2003</v>
          </cell>
          <cell r="D1770">
            <v>2003</v>
          </cell>
          <cell r="E1770" t="str">
            <v>Raphidocelis subcapitata</v>
          </cell>
          <cell r="F1770" t="str">
            <v xml:space="preserve">Raphidocelis </v>
          </cell>
          <cell r="G1770" t="str">
            <v>subcapitata</v>
          </cell>
          <cell r="H1770"/>
          <cell r="I1770" t="str">
            <v>algae</v>
          </cell>
          <cell r="J1770" t="str">
            <v>NR</v>
          </cell>
          <cell r="K1770" t="str">
            <v>growth</v>
          </cell>
          <cell r="L1770" t="str">
            <v>EC50</v>
          </cell>
          <cell r="M1770" t="str">
            <v>ZnCl2</v>
          </cell>
          <cell r="N1770" t="str">
            <v>Measured - start and end</v>
          </cell>
          <cell r="O1770" t="str">
            <v>static</v>
          </cell>
          <cell r="P1770" t="str">
            <v>Chronic</v>
          </cell>
          <cell r="Q1770" t="str">
            <v>48-hr</v>
          </cell>
          <cell r="R1770" t="str">
            <v>None</v>
          </cell>
          <cell r="S1770" t="str">
            <v>S-chemistry provided</v>
          </cell>
          <cell r="T1770"/>
          <cell r="U1770">
            <v>23</v>
          </cell>
          <cell r="V1770">
            <v>7.5</v>
          </cell>
          <cell r="W1770" t="str">
            <v/>
          </cell>
          <cell r="X1770" t="str">
            <v/>
          </cell>
          <cell r="Y1770">
            <v>36.6</v>
          </cell>
          <cell r="Z1770" t="str">
            <v/>
          </cell>
          <cell r="AA1770">
            <v>0.3</v>
          </cell>
          <cell r="AB1770">
            <v>10</v>
          </cell>
          <cell r="AC1770">
            <v>5</v>
          </cell>
          <cell r="AD1770">
            <v>3</v>
          </cell>
          <cell r="AE1770">
            <v>85</v>
          </cell>
          <cell r="AF1770">
            <v>0.47</v>
          </cell>
          <cell r="AG1770">
            <v>5.9</v>
          </cell>
          <cell r="AH1770">
            <v>76</v>
          </cell>
          <cell r="AI1770">
            <v>28</v>
          </cell>
          <cell r="AJ1770">
            <v>24.838999999999999</v>
          </cell>
        </row>
        <row r="1771">
          <cell r="B1771" t="str">
            <v>C1658RasuEC50</v>
          </cell>
          <cell r="C1771" t="str">
            <v>De Schamphelaere et al. 2003</v>
          </cell>
          <cell r="D1771">
            <v>2003</v>
          </cell>
          <cell r="E1771" t="str">
            <v>Raphidocelis subcapitata</v>
          </cell>
          <cell r="F1771" t="str">
            <v xml:space="preserve">Raphidocelis </v>
          </cell>
          <cell r="G1771" t="str">
            <v>subcapitata</v>
          </cell>
          <cell r="H1771"/>
          <cell r="I1771" t="str">
            <v>algae</v>
          </cell>
          <cell r="J1771" t="str">
            <v>NR</v>
          </cell>
          <cell r="K1771" t="str">
            <v>growth</v>
          </cell>
          <cell r="L1771" t="str">
            <v>EC50</v>
          </cell>
          <cell r="M1771" t="str">
            <v>ZnCl2</v>
          </cell>
          <cell r="N1771" t="str">
            <v>Measured - start and end</v>
          </cell>
          <cell r="O1771" t="str">
            <v>static</v>
          </cell>
          <cell r="P1771" t="str">
            <v>Chronic</v>
          </cell>
          <cell r="Q1771" t="str">
            <v>48-hr</v>
          </cell>
          <cell r="R1771" t="str">
            <v>None</v>
          </cell>
          <cell r="S1771" t="str">
            <v>S-chemistry provided</v>
          </cell>
          <cell r="T1771"/>
          <cell r="U1771">
            <v>23</v>
          </cell>
          <cell r="V1771">
            <v>7.5</v>
          </cell>
          <cell r="W1771" t="str">
            <v/>
          </cell>
          <cell r="X1771" t="str">
            <v/>
          </cell>
          <cell r="Y1771">
            <v>28.1</v>
          </cell>
          <cell r="Z1771" t="str">
            <v/>
          </cell>
          <cell r="AA1771">
            <v>0.3</v>
          </cell>
          <cell r="AB1771">
            <v>10</v>
          </cell>
          <cell r="AC1771">
            <v>5</v>
          </cell>
          <cell r="AD1771">
            <v>3</v>
          </cell>
          <cell r="AE1771">
            <v>108</v>
          </cell>
          <cell r="AF1771">
            <v>0.47</v>
          </cell>
          <cell r="AG1771">
            <v>5.9</v>
          </cell>
          <cell r="AH1771">
            <v>111</v>
          </cell>
          <cell r="AI1771">
            <v>28</v>
          </cell>
          <cell r="AJ1771">
            <v>24.838999999999999</v>
          </cell>
        </row>
        <row r="1772">
          <cell r="B1772" t="str">
            <v>C1659RasuEC50</v>
          </cell>
          <cell r="C1772" t="str">
            <v>De Schamphelaere et al. 2003</v>
          </cell>
          <cell r="D1772">
            <v>2003</v>
          </cell>
          <cell r="E1772" t="str">
            <v>Raphidocelis subcapitata</v>
          </cell>
          <cell r="F1772" t="str">
            <v xml:space="preserve">Raphidocelis </v>
          </cell>
          <cell r="G1772" t="str">
            <v>subcapitata</v>
          </cell>
          <cell r="H1772"/>
          <cell r="I1772" t="str">
            <v>algae</v>
          </cell>
          <cell r="J1772" t="str">
            <v>NR</v>
          </cell>
          <cell r="K1772" t="str">
            <v>growth</v>
          </cell>
          <cell r="L1772" t="str">
            <v>EC50</v>
          </cell>
          <cell r="M1772" t="str">
            <v>ZnCl2</v>
          </cell>
          <cell r="N1772" t="str">
            <v>Measured - start and end</v>
          </cell>
          <cell r="O1772" t="str">
            <v>static</v>
          </cell>
          <cell r="P1772" t="str">
            <v>Chronic</v>
          </cell>
          <cell r="Q1772" t="str">
            <v>48-hr</v>
          </cell>
          <cell r="R1772" t="str">
            <v>None</v>
          </cell>
          <cell r="S1772" t="str">
            <v>S-chemistry provided</v>
          </cell>
          <cell r="T1772"/>
          <cell r="U1772">
            <v>23</v>
          </cell>
          <cell r="V1772">
            <v>7.5</v>
          </cell>
          <cell r="W1772" t="str">
            <v/>
          </cell>
          <cell r="X1772" t="str">
            <v/>
          </cell>
          <cell r="Y1772">
            <v>34.200000000000003</v>
          </cell>
          <cell r="Z1772" t="str">
            <v/>
          </cell>
          <cell r="AA1772">
            <v>0.3</v>
          </cell>
          <cell r="AB1772">
            <v>10</v>
          </cell>
          <cell r="AC1772">
            <v>5</v>
          </cell>
          <cell r="AD1772">
            <v>3</v>
          </cell>
          <cell r="AE1772">
            <v>166</v>
          </cell>
          <cell r="AF1772">
            <v>0.47</v>
          </cell>
          <cell r="AG1772">
            <v>5.9</v>
          </cell>
          <cell r="AH1772">
            <v>200</v>
          </cell>
          <cell r="AI1772">
            <v>28</v>
          </cell>
          <cell r="AJ1772">
            <v>24.838999999999999</v>
          </cell>
        </row>
        <row r="1773">
          <cell r="B1773" t="str">
            <v>C1660RasuEC50</v>
          </cell>
          <cell r="C1773" t="str">
            <v>De Schamphelaere et al. 2003</v>
          </cell>
          <cell r="D1773">
            <v>2003</v>
          </cell>
          <cell r="E1773" t="str">
            <v>Raphidocelis subcapitata</v>
          </cell>
          <cell r="F1773" t="str">
            <v xml:space="preserve">Raphidocelis </v>
          </cell>
          <cell r="G1773" t="str">
            <v>subcapitata</v>
          </cell>
          <cell r="H1773"/>
          <cell r="I1773" t="str">
            <v>algae</v>
          </cell>
          <cell r="J1773" t="str">
            <v>NR</v>
          </cell>
          <cell r="K1773" t="str">
            <v>growth</v>
          </cell>
          <cell r="L1773" t="str">
            <v>EC50</v>
          </cell>
          <cell r="M1773" t="str">
            <v>ZnCl2</v>
          </cell>
          <cell r="N1773" t="str">
            <v>Measured - start and end</v>
          </cell>
          <cell r="O1773" t="str">
            <v>static</v>
          </cell>
          <cell r="P1773" t="str">
            <v>Chronic</v>
          </cell>
          <cell r="Q1773" t="str">
            <v>48-hr</v>
          </cell>
          <cell r="R1773" t="str">
            <v>None</v>
          </cell>
          <cell r="S1773" t="str">
            <v>S-chemistry provided</v>
          </cell>
          <cell r="T1773"/>
          <cell r="U1773">
            <v>23</v>
          </cell>
          <cell r="V1773">
            <v>5.6</v>
          </cell>
          <cell r="W1773" t="str">
            <v/>
          </cell>
          <cell r="X1773" t="str">
            <v/>
          </cell>
          <cell r="Y1773">
            <v>482</v>
          </cell>
          <cell r="Z1773" t="str">
            <v/>
          </cell>
          <cell r="AA1773">
            <v>0.3</v>
          </cell>
          <cell r="AB1773">
            <v>10</v>
          </cell>
          <cell r="AC1773">
            <v>5</v>
          </cell>
          <cell r="AD1773">
            <v>3</v>
          </cell>
          <cell r="AE1773">
            <v>104</v>
          </cell>
          <cell r="AF1773">
            <v>0.47</v>
          </cell>
          <cell r="AG1773">
            <v>5.9</v>
          </cell>
          <cell r="AH1773">
            <v>156</v>
          </cell>
          <cell r="AI1773">
            <v>0.1</v>
          </cell>
          <cell r="AJ1773">
            <v>24.838999999999999</v>
          </cell>
        </row>
        <row r="1774">
          <cell r="B1774" t="str">
            <v>C1661RasuEC50</v>
          </cell>
          <cell r="C1774" t="str">
            <v>De Schamphelaere et al. 2003</v>
          </cell>
          <cell r="D1774">
            <v>2003</v>
          </cell>
          <cell r="E1774" t="str">
            <v>Raphidocelis subcapitata</v>
          </cell>
          <cell r="F1774" t="str">
            <v xml:space="preserve">Raphidocelis </v>
          </cell>
          <cell r="G1774" t="str">
            <v>subcapitata</v>
          </cell>
          <cell r="H1774"/>
          <cell r="I1774" t="str">
            <v>algae</v>
          </cell>
          <cell r="J1774" t="str">
            <v>NR</v>
          </cell>
          <cell r="K1774" t="str">
            <v>growth</v>
          </cell>
          <cell r="L1774" t="str">
            <v>EC50</v>
          </cell>
          <cell r="M1774" t="str">
            <v>ZnCl2</v>
          </cell>
          <cell r="N1774" t="str">
            <v>Measured - start and end</v>
          </cell>
          <cell r="O1774" t="str">
            <v>static</v>
          </cell>
          <cell r="P1774" t="str">
            <v>Chronic</v>
          </cell>
          <cell r="Q1774" t="str">
            <v>48-hr</v>
          </cell>
          <cell r="R1774" t="str">
            <v>None</v>
          </cell>
          <cell r="S1774" t="str">
            <v>S-chemistry provided</v>
          </cell>
          <cell r="T1774"/>
          <cell r="U1774">
            <v>23</v>
          </cell>
          <cell r="V1774">
            <v>6.2</v>
          </cell>
          <cell r="W1774" t="str">
            <v/>
          </cell>
          <cell r="X1774" t="str">
            <v/>
          </cell>
          <cell r="Y1774">
            <v>181</v>
          </cell>
          <cell r="Z1774" t="str">
            <v/>
          </cell>
          <cell r="AA1774">
            <v>0.3</v>
          </cell>
          <cell r="AB1774">
            <v>10</v>
          </cell>
          <cell r="AC1774">
            <v>5</v>
          </cell>
          <cell r="AD1774">
            <v>3</v>
          </cell>
          <cell r="AE1774">
            <v>104</v>
          </cell>
          <cell r="AF1774">
            <v>0.47</v>
          </cell>
          <cell r="AG1774">
            <v>5.9</v>
          </cell>
          <cell r="AH1774">
            <v>149</v>
          </cell>
          <cell r="AI1774">
            <v>1.1000000000000001</v>
          </cell>
          <cell r="AJ1774">
            <v>24.838999999999999</v>
          </cell>
        </row>
        <row r="1775">
          <cell r="B1775" t="str">
            <v>C1662RasuEC50</v>
          </cell>
          <cell r="C1775" t="str">
            <v>De Schamphelaere et al. 2003</v>
          </cell>
          <cell r="D1775">
            <v>2003</v>
          </cell>
          <cell r="E1775" t="str">
            <v>Raphidocelis subcapitata</v>
          </cell>
          <cell r="F1775" t="str">
            <v xml:space="preserve">Raphidocelis </v>
          </cell>
          <cell r="G1775" t="str">
            <v>subcapitata</v>
          </cell>
          <cell r="H1775"/>
          <cell r="I1775" t="str">
            <v>algae</v>
          </cell>
          <cell r="J1775" t="str">
            <v>NR</v>
          </cell>
          <cell r="K1775" t="str">
            <v>growth</v>
          </cell>
          <cell r="L1775" t="str">
            <v>EC50</v>
          </cell>
          <cell r="M1775" t="str">
            <v>ZnCl2</v>
          </cell>
          <cell r="N1775" t="str">
            <v>Measured - start and end</v>
          </cell>
          <cell r="O1775" t="str">
            <v>static</v>
          </cell>
          <cell r="P1775" t="str">
            <v>Chronic</v>
          </cell>
          <cell r="Q1775" t="str">
            <v>48-hr</v>
          </cell>
          <cell r="R1775" t="str">
            <v>None</v>
          </cell>
          <cell r="S1775" t="str">
            <v>S-chemistry provided</v>
          </cell>
          <cell r="T1775"/>
          <cell r="U1775">
            <v>23</v>
          </cell>
          <cell r="V1775">
            <v>6.8</v>
          </cell>
          <cell r="W1775" t="str">
            <v/>
          </cell>
          <cell r="X1775" t="str">
            <v/>
          </cell>
          <cell r="Y1775">
            <v>167</v>
          </cell>
          <cell r="Z1775" t="str">
            <v/>
          </cell>
          <cell r="AA1775">
            <v>0.3</v>
          </cell>
          <cell r="AB1775">
            <v>10</v>
          </cell>
          <cell r="AC1775">
            <v>5</v>
          </cell>
          <cell r="AD1775">
            <v>3</v>
          </cell>
          <cell r="AE1775">
            <v>104</v>
          </cell>
          <cell r="AF1775">
            <v>0.47</v>
          </cell>
          <cell r="AG1775">
            <v>5.9</v>
          </cell>
          <cell r="AH1775">
            <v>121</v>
          </cell>
          <cell r="AI1775">
            <v>5.9</v>
          </cell>
          <cell r="AJ1775">
            <v>24.838999999999999</v>
          </cell>
        </row>
        <row r="1776">
          <cell r="B1776" t="str">
            <v>C1663RasuEC50</v>
          </cell>
          <cell r="C1776" t="str">
            <v>De Schamphelaere et al. 2003</v>
          </cell>
          <cell r="D1776">
            <v>2003</v>
          </cell>
          <cell r="E1776" t="str">
            <v>Raphidocelis subcapitata</v>
          </cell>
          <cell r="F1776" t="str">
            <v xml:space="preserve">Raphidocelis </v>
          </cell>
          <cell r="G1776" t="str">
            <v>subcapitata</v>
          </cell>
          <cell r="H1776"/>
          <cell r="I1776" t="str">
            <v>algae</v>
          </cell>
          <cell r="J1776" t="str">
            <v>NR</v>
          </cell>
          <cell r="K1776" t="str">
            <v>growth</v>
          </cell>
          <cell r="L1776" t="str">
            <v>EC50</v>
          </cell>
          <cell r="M1776" t="str">
            <v>ZnCl2</v>
          </cell>
          <cell r="N1776" t="str">
            <v>Measured - start and end</v>
          </cell>
          <cell r="O1776" t="str">
            <v>static</v>
          </cell>
          <cell r="P1776" t="str">
            <v>Chronic</v>
          </cell>
          <cell r="Q1776" t="str">
            <v>48-hr</v>
          </cell>
          <cell r="R1776" t="str">
            <v>None</v>
          </cell>
          <cell r="S1776" t="str">
            <v>S-chemistry provided</v>
          </cell>
          <cell r="T1776"/>
          <cell r="U1776">
            <v>23</v>
          </cell>
          <cell r="V1776">
            <v>7.1</v>
          </cell>
          <cell r="W1776" t="str">
            <v/>
          </cell>
          <cell r="X1776" t="str">
            <v/>
          </cell>
          <cell r="Y1776">
            <v>106</v>
          </cell>
          <cell r="Z1776" t="str">
            <v/>
          </cell>
          <cell r="AA1776">
            <v>0.3</v>
          </cell>
          <cell r="AB1776">
            <v>10</v>
          </cell>
          <cell r="AC1776">
            <v>5</v>
          </cell>
          <cell r="AD1776">
            <v>3</v>
          </cell>
          <cell r="AE1776">
            <v>104</v>
          </cell>
          <cell r="AF1776">
            <v>0.47</v>
          </cell>
          <cell r="AG1776">
            <v>5.9</v>
          </cell>
          <cell r="AH1776">
            <v>105</v>
          </cell>
          <cell r="AI1776">
            <v>12</v>
          </cell>
          <cell r="AJ1776">
            <v>24.838999999999999</v>
          </cell>
        </row>
        <row r="1777">
          <cell r="B1777" t="str">
            <v>C1664RasuEC50</v>
          </cell>
          <cell r="C1777" t="str">
            <v>De Schamphelaere et al. 2003</v>
          </cell>
          <cell r="D1777">
            <v>2003</v>
          </cell>
          <cell r="E1777" t="str">
            <v>Raphidocelis subcapitata</v>
          </cell>
          <cell r="F1777" t="str">
            <v xml:space="preserve">Raphidocelis </v>
          </cell>
          <cell r="G1777" t="str">
            <v>subcapitata</v>
          </cell>
          <cell r="H1777"/>
          <cell r="I1777" t="str">
            <v>algae</v>
          </cell>
          <cell r="J1777" t="str">
            <v>NR</v>
          </cell>
          <cell r="K1777" t="str">
            <v>growth</v>
          </cell>
          <cell r="L1777" t="str">
            <v>EC50</v>
          </cell>
          <cell r="M1777" t="str">
            <v>ZnCl2</v>
          </cell>
          <cell r="N1777" t="str">
            <v>Measured - start and end</v>
          </cell>
          <cell r="O1777" t="str">
            <v>static</v>
          </cell>
          <cell r="P1777" t="str">
            <v>Chronic</v>
          </cell>
          <cell r="Q1777" t="str">
            <v>48-hr</v>
          </cell>
          <cell r="R1777" t="str">
            <v>None</v>
          </cell>
          <cell r="S1777" t="str">
            <v>S-chemistry provided</v>
          </cell>
          <cell r="T1777"/>
          <cell r="U1777">
            <v>23</v>
          </cell>
          <cell r="V1777">
            <v>7.4</v>
          </cell>
          <cell r="W1777" t="str">
            <v/>
          </cell>
          <cell r="X1777" t="str">
            <v/>
          </cell>
          <cell r="Y1777">
            <v>64</v>
          </cell>
          <cell r="Z1777" t="str">
            <v/>
          </cell>
          <cell r="AA1777">
            <v>0.3</v>
          </cell>
          <cell r="AB1777">
            <v>10</v>
          </cell>
          <cell r="AC1777">
            <v>5</v>
          </cell>
          <cell r="AD1777">
            <v>3</v>
          </cell>
          <cell r="AE1777">
            <v>104</v>
          </cell>
          <cell r="AF1777">
            <v>0.47</v>
          </cell>
          <cell r="AG1777">
            <v>5.9</v>
          </cell>
          <cell r="AH1777">
            <v>67</v>
          </cell>
          <cell r="AI1777">
            <v>23</v>
          </cell>
          <cell r="AJ1777">
            <v>24.838999999999999</v>
          </cell>
        </row>
        <row r="1778">
          <cell r="B1778" t="str">
            <v>C1665RasuEC50</v>
          </cell>
          <cell r="C1778" t="str">
            <v>De Schamphelaere et al. 2003</v>
          </cell>
          <cell r="D1778">
            <v>2003</v>
          </cell>
          <cell r="E1778" t="str">
            <v>Raphidocelis subcapitata</v>
          </cell>
          <cell r="F1778" t="str">
            <v xml:space="preserve">Raphidocelis </v>
          </cell>
          <cell r="G1778" t="str">
            <v>subcapitata</v>
          </cell>
          <cell r="H1778"/>
          <cell r="I1778" t="str">
            <v>algae</v>
          </cell>
          <cell r="J1778" t="str">
            <v>NR</v>
          </cell>
          <cell r="K1778" t="str">
            <v>growth</v>
          </cell>
          <cell r="L1778" t="str">
            <v>EC50</v>
          </cell>
          <cell r="M1778" t="str">
            <v>ZnCl2</v>
          </cell>
          <cell r="N1778" t="str">
            <v>Measured - start and end</v>
          </cell>
          <cell r="O1778" t="str">
            <v>static</v>
          </cell>
          <cell r="P1778" t="str">
            <v>Chronic</v>
          </cell>
          <cell r="Q1778" t="str">
            <v>48-hr</v>
          </cell>
          <cell r="R1778" t="str">
            <v>None</v>
          </cell>
          <cell r="S1778" t="str">
            <v>S-chemistry provided</v>
          </cell>
          <cell r="T1778"/>
          <cell r="U1778">
            <v>23</v>
          </cell>
          <cell r="V1778">
            <v>7.7</v>
          </cell>
          <cell r="W1778" t="str">
            <v/>
          </cell>
          <cell r="X1778" t="str">
            <v/>
          </cell>
          <cell r="Y1778">
            <v>71</v>
          </cell>
          <cell r="Z1778" t="str">
            <v/>
          </cell>
          <cell r="AA1778">
            <v>0.3</v>
          </cell>
          <cell r="AB1778">
            <v>10</v>
          </cell>
          <cell r="AC1778">
            <v>5</v>
          </cell>
          <cell r="AD1778">
            <v>3</v>
          </cell>
          <cell r="AE1778">
            <v>104</v>
          </cell>
          <cell r="AF1778">
            <v>0.47</v>
          </cell>
          <cell r="AG1778">
            <v>5.9</v>
          </cell>
          <cell r="AH1778">
            <v>57</v>
          </cell>
          <cell r="AI1778">
            <v>41</v>
          </cell>
          <cell r="AJ1778">
            <v>24.838999999999999</v>
          </cell>
        </row>
        <row r="1779">
          <cell r="B1779" t="str">
            <v>C1666RasuEC50</v>
          </cell>
          <cell r="C1779" t="str">
            <v>De Schamphelaere et al. 2003</v>
          </cell>
          <cell r="D1779">
            <v>2003</v>
          </cell>
          <cell r="E1779" t="str">
            <v>Raphidocelis subcapitata</v>
          </cell>
          <cell r="F1779" t="str">
            <v xml:space="preserve">Raphidocelis </v>
          </cell>
          <cell r="G1779" t="str">
            <v>subcapitata</v>
          </cell>
          <cell r="H1779"/>
          <cell r="I1779" t="str">
            <v>algae</v>
          </cell>
          <cell r="J1779" t="str">
            <v>NR</v>
          </cell>
          <cell r="K1779" t="str">
            <v>growth</v>
          </cell>
          <cell r="L1779" t="str">
            <v>EC50</v>
          </cell>
          <cell r="M1779" t="str">
            <v>ZnCl2</v>
          </cell>
          <cell r="N1779" t="str">
            <v>Measured - start and end</v>
          </cell>
          <cell r="O1779" t="str">
            <v>static</v>
          </cell>
          <cell r="P1779" t="str">
            <v>Chronic</v>
          </cell>
          <cell r="Q1779" t="str">
            <v>48-hr</v>
          </cell>
          <cell r="R1779" t="str">
            <v>None</v>
          </cell>
          <cell r="S1779" t="str">
            <v>S-chemistry provided</v>
          </cell>
          <cell r="T1779"/>
          <cell r="U1779">
            <v>23</v>
          </cell>
          <cell r="V1779">
            <v>7.8</v>
          </cell>
          <cell r="W1779" t="str">
            <v/>
          </cell>
          <cell r="X1779" t="str">
            <v/>
          </cell>
          <cell r="Y1779">
            <v>43.6</v>
          </cell>
          <cell r="Z1779" t="str">
            <v/>
          </cell>
          <cell r="AA1779">
            <v>0.3</v>
          </cell>
          <cell r="AB1779">
            <v>10</v>
          </cell>
          <cell r="AC1779">
            <v>5</v>
          </cell>
          <cell r="AD1779">
            <v>3</v>
          </cell>
          <cell r="AE1779">
            <v>104</v>
          </cell>
          <cell r="AF1779">
            <v>0.47</v>
          </cell>
          <cell r="AG1779">
            <v>5.9</v>
          </cell>
          <cell r="AH1779">
            <v>53</v>
          </cell>
          <cell r="AI1779">
            <v>51</v>
          </cell>
          <cell r="AJ1779">
            <v>24.838999999999999</v>
          </cell>
        </row>
        <row r="1780">
          <cell r="B1780" t="str">
            <v>C1667RasuEC10</v>
          </cell>
          <cell r="C1780" t="str">
            <v>De Schamphelaere et al. 2003</v>
          </cell>
          <cell r="D1780">
            <v>2003</v>
          </cell>
          <cell r="E1780" t="str">
            <v>Raphidocelis subcapitata</v>
          </cell>
          <cell r="F1780" t="str">
            <v xml:space="preserve">Raphidocelis </v>
          </cell>
          <cell r="G1780" t="str">
            <v>subcapitata</v>
          </cell>
          <cell r="H1780"/>
          <cell r="I1780" t="str">
            <v>algae</v>
          </cell>
          <cell r="J1780" t="str">
            <v>NR</v>
          </cell>
          <cell r="K1780" t="str">
            <v>growth</v>
          </cell>
          <cell r="L1780" t="str">
            <v>EC10</v>
          </cell>
          <cell r="M1780" t="str">
            <v>ZnCl2</v>
          </cell>
          <cell r="N1780" t="str">
            <v>Measured - start and end</v>
          </cell>
          <cell r="O1780" t="str">
            <v>static</v>
          </cell>
          <cell r="P1780" t="str">
            <v>Chronic</v>
          </cell>
          <cell r="Q1780" t="str">
            <v>48-hr</v>
          </cell>
          <cell r="R1780" t="str">
            <v>None</v>
          </cell>
          <cell r="S1780" t="str">
            <v>S-chemistry provided</v>
          </cell>
          <cell r="T1780"/>
          <cell r="U1780">
            <v>23</v>
          </cell>
          <cell r="V1780">
            <v>7.5</v>
          </cell>
          <cell r="W1780" t="str">
            <v/>
          </cell>
          <cell r="X1780" t="str">
            <v/>
          </cell>
          <cell r="Y1780">
            <v>5.7</v>
          </cell>
          <cell r="Z1780" t="str">
            <v/>
          </cell>
          <cell r="AA1780">
            <v>0.3</v>
          </cell>
          <cell r="AB1780">
            <v>10</v>
          </cell>
          <cell r="AC1780">
            <v>40</v>
          </cell>
          <cell r="AD1780">
            <v>3</v>
          </cell>
          <cell r="AE1780">
            <v>62</v>
          </cell>
          <cell r="AF1780">
            <v>0.47</v>
          </cell>
          <cell r="AG1780">
            <v>5.9</v>
          </cell>
          <cell r="AH1780">
            <v>85</v>
          </cell>
          <cell r="AI1780">
            <v>28</v>
          </cell>
          <cell r="AJ1780">
            <v>112.23399999999999</v>
          </cell>
        </row>
        <row r="1781">
          <cell r="B1781" t="str">
            <v>C1668RasuEC10</v>
          </cell>
          <cell r="C1781" t="str">
            <v>De Schamphelaere et al. 2003</v>
          </cell>
          <cell r="D1781">
            <v>2003</v>
          </cell>
          <cell r="E1781" t="str">
            <v>Raphidocelis subcapitata</v>
          </cell>
          <cell r="F1781" t="str">
            <v xml:space="preserve">Raphidocelis </v>
          </cell>
          <cell r="G1781" t="str">
            <v>subcapitata</v>
          </cell>
          <cell r="H1781"/>
          <cell r="I1781" t="str">
            <v>algae</v>
          </cell>
          <cell r="J1781" t="str">
            <v>NR</v>
          </cell>
          <cell r="K1781" t="str">
            <v>growth</v>
          </cell>
          <cell r="L1781" t="str">
            <v>EC10</v>
          </cell>
          <cell r="M1781" t="str">
            <v>ZnCl2</v>
          </cell>
          <cell r="N1781" t="str">
            <v>Measured - start and end</v>
          </cell>
          <cell r="O1781" t="str">
            <v>static</v>
          </cell>
          <cell r="P1781" t="str">
            <v>Chronic</v>
          </cell>
          <cell r="Q1781" t="str">
            <v>48-hr</v>
          </cell>
          <cell r="R1781" t="str">
            <v>None</v>
          </cell>
          <cell r="S1781" t="str">
            <v>S-chemistry provided</v>
          </cell>
          <cell r="T1781"/>
          <cell r="U1781">
            <v>23</v>
          </cell>
          <cell r="V1781">
            <v>7.5</v>
          </cell>
          <cell r="W1781" t="str">
            <v/>
          </cell>
          <cell r="X1781" t="str">
            <v/>
          </cell>
          <cell r="Y1781">
            <v>5.3</v>
          </cell>
          <cell r="Z1781" t="str">
            <v/>
          </cell>
          <cell r="AA1781">
            <v>0.3</v>
          </cell>
          <cell r="AB1781">
            <v>10</v>
          </cell>
          <cell r="AC1781">
            <v>60</v>
          </cell>
          <cell r="AD1781">
            <v>3</v>
          </cell>
          <cell r="AE1781">
            <v>62</v>
          </cell>
          <cell r="AF1781">
            <v>0.47</v>
          </cell>
          <cell r="AG1781">
            <v>5.9</v>
          </cell>
          <cell r="AH1781">
            <v>120</v>
          </cell>
          <cell r="AI1781">
            <v>28</v>
          </cell>
          <cell r="AJ1781">
            <v>162.17400000000001</v>
          </cell>
        </row>
        <row r="1782">
          <cell r="B1782" t="str">
            <v>C1669RasuEC10</v>
          </cell>
          <cell r="C1782" t="str">
            <v>De Schamphelaere et al. 2003</v>
          </cell>
          <cell r="D1782">
            <v>2003</v>
          </cell>
          <cell r="E1782" t="str">
            <v>Raphidocelis subcapitata</v>
          </cell>
          <cell r="F1782" t="str">
            <v xml:space="preserve">Raphidocelis </v>
          </cell>
          <cell r="G1782" t="str">
            <v>subcapitata</v>
          </cell>
          <cell r="H1782"/>
          <cell r="I1782" t="str">
            <v>algae</v>
          </cell>
          <cell r="J1782" t="str">
            <v>NR</v>
          </cell>
          <cell r="K1782" t="str">
            <v>growth</v>
          </cell>
          <cell r="L1782" t="str">
            <v>EC10</v>
          </cell>
          <cell r="M1782" t="str">
            <v>ZnCl2</v>
          </cell>
          <cell r="N1782" t="str">
            <v>Measured - start and end</v>
          </cell>
          <cell r="O1782" t="str">
            <v>static</v>
          </cell>
          <cell r="P1782" t="str">
            <v>Chronic</v>
          </cell>
          <cell r="Q1782" t="str">
            <v>48-hr</v>
          </cell>
          <cell r="R1782" t="str">
            <v>None</v>
          </cell>
          <cell r="S1782" t="str">
            <v>S-chemistry provided</v>
          </cell>
          <cell r="T1782"/>
          <cell r="U1782">
            <v>23</v>
          </cell>
          <cell r="V1782">
            <v>7.5</v>
          </cell>
          <cell r="W1782" t="str">
            <v/>
          </cell>
          <cell r="X1782" t="str">
            <v/>
          </cell>
          <cell r="Y1782">
            <v>6.5</v>
          </cell>
          <cell r="Z1782" t="str">
            <v/>
          </cell>
          <cell r="AA1782">
            <v>0.3</v>
          </cell>
          <cell r="AB1782">
            <v>10</v>
          </cell>
          <cell r="AC1782">
            <v>80</v>
          </cell>
          <cell r="AD1782">
            <v>3</v>
          </cell>
          <cell r="AE1782">
            <v>62</v>
          </cell>
          <cell r="AF1782">
            <v>0.47</v>
          </cell>
          <cell r="AG1782">
            <v>5.9</v>
          </cell>
          <cell r="AH1782">
            <v>156</v>
          </cell>
          <cell r="AI1782">
            <v>28</v>
          </cell>
          <cell r="AJ1782">
            <v>212.114</v>
          </cell>
        </row>
        <row r="1783">
          <cell r="B1783" t="str">
            <v>C1670RasuEC10</v>
          </cell>
          <cell r="C1783" t="str">
            <v>De Schamphelaere et al. 2003</v>
          </cell>
          <cell r="D1783">
            <v>2003</v>
          </cell>
          <cell r="E1783" t="str">
            <v>Raphidocelis subcapitata</v>
          </cell>
          <cell r="F1783" t="str">
            <v xml:space="preserve">Raphidocelis </v>
          </cell>
          <cell r="G1783" t="str">
            <v>subcapitata</v>
          </cell>
          <cell r="H1783"/>
          <cell r="I1783" t="str">
            <v>algae</v>
          </cell>
          <cell r="J1783" t="str">
            <v>NR</v>
          </cell>
          <cell r="K1783" t="str">
            <v>growth</v>
          </cell>
          <cell r="L1783" t="str">
            <v>EC10</v>
          </cell>
          <cell r="M1783" t="str">
            <v>ZnCl2</v>
          </cell>
          <cell r="N1783" t="str">
            <v>Measured - start and end</v>
          </cell>
          <cell r="O1783" t="str">
            <v>static</v>
          </cell>
          <cell r="P1783" t="str">
            <v>Chronic</v>
          </cell>
          <cell r="Q1783" t="str">
            <v>48-hr</v>
          </cell>
          <cell r="R1783" t="str">
            <v>None</v>
          </cell>
          <cell r="S1783" t="str">
            <v>S-chemistry provided</v>
          </cell>
          <cell r="T1783"/>
          <cell r="U1783">
            <v>23</v>
          </cell>
          <cell r="V1783">
            <v>7.5</v>
          </cell>
          <cell r="W1783" t="str">
            <v/>
          </cell>
          <cell r="X1783" t="str">
            <v/>
          </cell>
          <cell r="Y1783">
            <v>4.8</v>
          </cell>
          <cell r="Z1783" t="str">
            <v/>
          </cell>
          <cell r="AA1783">
            <v>0.3</v>
          </cell>
          <cell r="AB1783">
            <v>10</v>
          </cell>
          <cell r="AC1783">
            <v>5</v>
          </cell>
          <cell r="AD1783">
            <v>12</v>
          </cell>
          <cell r="AE1783">
            <v>62</v>
          </cell>
          <cell r="AF1783">
            <v>0.47</v>
          </cell>
          <cell r="AG1783">
            <v>5.9</v>
          </cell>
          <cell r="AH1783">
            <v>49</v>
          </cell>
          <cell r="AI1783">
            <v>28</v>
          </cell>
          <cell r="AJ1783">
            <v>61.901000000000003</v>
          </cell>
        </row>
        <row r="1784">
          <cell r="B1784" t="str">
            <v>C1671RasuEC10</v>
          </cell>
          <cell r="C1784" t="str">
            <v>De Schamphelaere et al. 2003</v>
          </cell>
          <cell r="D1784">
            <v>2003</v>
          </cell>
          <cell r="E1784" t="str">
            <v>Raphidocelis subcapitata</v>
          </cell>
          <cell r="F1784" t="str">
            <v xml:space="preserve">Raphidocelis </v>
          </cell>
          <cell r="G1784" t="str">
            <v>subcapitata</v>
          </cell>
          <cell r="H1784"/>
          <cell r="I1784" t="str">
            <v>algae</v>
          </cell>
          <cell r="J1784" t="str">
            <v>NR</v>
          </cell>
          <cell r="K1784" t="str">
            <v>growth</v>
          </cell>
          <cell r="L1784" t="str">
            <v>EC10</v>
          </cell>
          <cell r="M1784" t="str">
            <v>ZnCl2</v>
          </cell>
          <cell r="N1784" t="str">
            <v>Measured - start and end</v>
          </cell>
          <cell r="O1784" t="str">
            <v>static</v>
          </cell>
          <cell r="P1784" t="str">
            <v>Chronic</v>
          </cell>
          <cell r="Q1784" t="str">
            <v>48-hr</v>
          </cell>
          <cell r="R1784" t="str">
            <v>None</v>
          </cell>
          <cell r="S1784" t="str">
            <v>S-chemistry provided</v>
          </cell>
          <cell r="T1784"/>
          <cell r="U1784">
            <v>23</v>
          </cell>
          <cell r="V1784">
            <v>7.5</v>
          </cell>
          <cell r="W1784" t="str">
            <v/>
          </cell>
          <cell r="X1784" t="str">
            <v/>
          </cell>
          <cell r="Y1784">
            <v>15.4</v>
          </cell>
          <cell r="Z1784" t="str">
            <v/>
          </cell>
          <cell r="AA1784">
            <v>0.3</v>
          </cell>
          <cell r="AB1784">
            <v>10</v>
          </cell>
          <cell r="AC1784">
            <v>5</v>
          </cell>
          <cell r="AD1784">
            <v>24</v>
          </cell>
          <cell r="AE1784">
            <v>62</v>
          </cell>
          <cell r="AF1784">
            <v>0.47</v>
          </cell>
          <cell r="AG1784">
            <v>5.9</v>
          </cell>
          <cell r="AH1784">
            <v>85</v>
          </cell>
          <cell r="AI1784">
            <v>28</v>
          </cell>
          <cell r="AJ1784">
            <v>111.31699999999999</v>
          </cell>
        </row>
        <row r="1785">
          <cell r="B1785" t="str">
            <v>C1672RasuEC10</v>
          </cell>
          <cell r="C1785" t="str">
            <v>De Schamphelaere et al. 2003</v>
          </cell>
          <cell r="D1785">
            <v>2003</v>
          </cell>
          <cell r="E1785" t="str">
            <v>Raphidocelis subcapitata</v>
          </cell>
          <cell r="F1785" t="str">
            <v xml:space="preserve">Raphidocelis </v>
          </cell>
          <cell r="G1785" t="str">
            <v>subcapitata</v>
          </cell>
          <cell r="H1785"/>
          <cell r="I1785" t="str">
            <v>algae</v>
          </cell>
          <cell r="J1785" t="str">
            <v>NR</v>
          </cell>
          <cell r="K1785" t="str">
            <v>growth</v>
          </cell>
          <cell r="L1785" t="str">
            <v>EC10</v>
          </cell>
          <cell r="M1785" t="str">
            <v>ZnCl2</v>
          </cell>
          <cell r="N1785" t="str">
            <v>Measured - start and end</v>
          </cell>
          <cell r="O1785" t="str">
            <v>static</v>
          </cell>
          <cell r="P1785" t="str">
            <v>Chronic</v>
          </cell>
          <cell r="Q1785" t="str">
            <v>48-hr</v>
          </cell>
          <cell r="R1785" t="str">
            <v>None</v>
          </cell>
          <cell r="S1785" t="str">
            <v>S-chemistry provided</v>
          </cell>
          <cell r="T1785"/>
          <cell r="U1785">
            <v>23</v>
          </cell>
          <cell r="V1785">
            <v>7.5</v>
          </cell>
          <cell r="W1785" t="str">
            <v/>
          </cell>
          <cell r="X1785" t="str">
            <v/>
          </cell>
          <cell r="Y1785">
            <v>15.7</v>
          </cell>
          <cell r="Z1785" t="str">
            <v/>
          </cell>
          <cell r="AA1785">
            <v>0.3</v>
          </cell>
          <cell r="AB1785">
            <v>10</v>
          </cell>
          <cell r="AC1785">
            <v>5</v>
          </cell>
          <cell r="AD1785">
            <v>36</v>
          </cell>
          <cell r="AE1785">
            <v>62</v>
          </cell>
          <cell r="AF1785">
            <v>0.47</v>
          </cell>
          <cell r="AG1785">
            <v>5.9</v>
          </cell>
          <cell r="AH1785">
            <v>120</v>
          </cell>
          <cell r="AI1785">
            <v>28</v>
          </cell>
          <cell r="AJ1785">
            <v>160.733</v>
          </cell>
        </row>
        <row r="1786">
          <cell r="B1786" t="str">
            <v>C1673RasuEC10</v>
          </cell>
          <cell r="C1786" t="str">
            <v>De Schamphelaere et al. 2003</v>
          </cell>
          <cell r="D1786">
            <v>2003</v>
          </cell>
          <cell r="E1786" t="str">
            <v>Raphidocelis subcapitata</v>
          </cell>
          <cell r="F1786" t="str">
            <v xml:space="preserve">Raphidocelis </v>
          </cell>
          <cell r="G1786" t="str">
            <v>subcapitata</v>
          </cell>
          <cell r="H1786"/>
          <cell r="I1786" t="str">
            <v>algae</v>
          </cell>
          <cell r="J1786" t="str">
            <v>NR</v>
          </cell>
          <cell r="K1786" t="str">
            <v>growth</v>
          </cell>
          <cell r="L1786" t="str">
            <v>EC10</v>
          </cell>
          <cell r="M1786" t="str">
            <v>ZnCl2</v>
          </cell>
          <cell r="N1786" t="str">
            <v>Measured - start and end</v>
          </cell>
          <cell r="O1786" t="str">
            <v>static</v>
          </cell>
          <cell r="P1786" t="str">
            <v>Chronic</v>
          </cell>
          <cell r="Q1786" t="str">
            <v>48-hr</v>
          </cell>
          <cell r="R1786" t="str">
            <v>None</v>
          </cell>
          <cell r="S1786" t="str">
            <v>S-chemistry provided</v>
          </cell>
          <cell r="T1786"/>
          <cell r="U1786">
            <v>23</v>
          </cell>
          <cell r="V1786">
            <v>7.5</v>
          </cell>
          <cell r="W1786" t="str">
            <v/>
          </cell>
          <cell r="X1786" t="str">
            <v/>
          </cell>
          <cell r="Y1786">
            <v>18.2</v>
          </cell>
          <cell r="Z1786" t="str">
            <v/>
          </cell>
          <cell r="AA1786">
            <v>0.3</v>
          </cell>
          <cell r="AB1786">
            <v>10</v>
          </cell>
          <cell r="AC1786">
            <v>5</v>
          </cell>
          <cell r="AD1786">
            <v>49</v>
          </cell>
          <cell r="AE1786">
            <v>62</v>
          </cell>
          <cell r="AF1786">
            <v>0.47</v>
          </cell>
          <cell r="AG1786">
            <v>5.9</v>
          </cell>
          <cell r="AH1786">
            <v>156</v>
          </cell>
          <cell r="AI1786">
            <v>28</v>
          </cell>
          <cell r="AJ1786">
            <v>214.267</v>
          </cell>
        </row>
        <row r="1787">
          <cell r="B1787" t="str">
            <v>C1674RasuEC10</v>
          </cell>
          <cell r="C1787" t="str">
            <v>De Schamphelaere et al. 2003</v>
          </cell>
          <cell r="D1787">
            <v>2003</v>
          </cell>
          <cell r="E1787" t="str">
            <v>Raphidocelis subcapitata</v>
          </cell>
          <cell r="F1787" t="str">
            <v xml:space="preserve">Raphidocelis </v>
          </cell>
          <cell r="G1787" t="str">
            <v>subcapitata</v>
          </cell>
          <cell r="H1787"/>
          <cell r="I1787" t="str">
            <v>algae</v>
          </cell>
          <cell r="J1787" t="str">
            <v>NR</v>
          </cell>
          <cell r="K1787" t="str">
            <v>growth</v>
          </cell>
          <cell r="L1787" t="str">
            <v>EC10</v>
          </cell>
          <cell r="M1787" t="str">
            <v>ZnCl2</v>
          </cell>
          <cell r="N1787" t="str">
            <v>Measured - start and end</v>
          </cell>
          <cell r="O1787" t="str">
            <v>static</v>
          </cell>
          <cell r="P1787" t="str">
            <v>Chronic</v>
          </cell>
          <cell r="Q1787" t="str">
            <v>48-hr</v>
          </cell>
          <cell r="R1787" t="str">
            <v>None</v>
          </cell>
          <cell r="S1787" t="str">
            <v>S-chemistry provided</v>
          </cell>
          <cell r="T1787"/>
          <cell r="U1787">
            <v>23</v>
          </cell>
          <cell r="V1787">
            <v>7.5</v>
          </cell>
          <cell r="W1787" t="str">
            <v/>
          </cell>
          <cell r="X1787" t="str">
            <v/>
          </cell>
          <cell r="Y1787">
            <v>29.5</v>
          </cell>
          <cell r="Z1787" t="str">
            <v/>
          </cell>
          <cell r="AA1787">
            <v>0.3</v>
          </cell>
          <cell r="AB1787">
            <v>10</v>
          </cell>
          <cell r="AC1787">
            <v>5</v>
          </cell>
          <cell r="AD1787">
            <v>61</v>
          </cell>
          <cell r="AE1787">
            <v>62</v>
          </cell>
          <cell r="AF1787">
            <v>0.47</v>
          </cell>
          <cell r="AG1787">
            <v>5.9</v>
          </cell>
          <cell r="AH1787">
            <v>191</v>
          </cell>
          <cell r="AI1787">
            <v>28</v>
          </cell>
          <cell r="AJ1787">
            <v>263.68299999999999</v>
          </cell>
        </row>
        <row r="1788">
          <cell r="B1788" t="str">
            <v>C1675RasuEC10</v>
          </cell>
          <cell r="C1788" t="str">
            <v>De Schamphelaere et al. 2003</v>
          </cell>
          <cell r="D1788">
            <v>2003</v>
          </cell>
          <cell r="E1788" t="str">
            <v>Raphidocelis subcapitata</v>
          </cell>
          <cell r="F1788" t="str">
            <v xml:space="preserve">Raphidocelis </v>
          </cell>
          <cell r="G1788" t="str">
            <v>subcapitata</v>
          </cell>
          <cell r="H1788"/>
          <cell r="I1788" t="str">
            <v>algae</v>
          </cell>
          <cell r="J1788" t="str">
            <v>NR</v>
          </cell>
          <cell r="K1788" t="str">
            <v>growth</v>
          </cell>
          <cell r="L1788" t="str">
            <v>EC10</v>
          </cell>
          <cell r="M1788" t="str">
            <v>ZnCl2</v>
          </cell>
          <cell r="N1788" t="str">
            <v>Measured - start and end</v>
          </cell>
          <cell r="O1788" t="str">
            <v>static</v>
          </cell>
          <cell r="P1788" t="str">
            <v>Chronic</v>
          </cell>
          <cell r="Q1788" t="str">
            <v>48-hr</v>
          </cell>
          <cell r="R1788" t="str">
            <v>None</v>
          </cell>
          <cell r="S1788" t="str">
            <v>S-chemistry provided</v>
          </cell>
          <cell r="T1788"/>
          <cell r="U1788">
            <v>23</v>
          </cell>
          <cell r="V1788">
            <v>7.5</v>
          </cell>
          <cell r="W1788" t="str">
            <v/>
          </cell>
          <cell r="X1788" t="str">
            <v/>
          </cell>
          <cell r="Y1788">
            <v>8.6</v>
          </cell>
          <cell r="Z1788" t="str">
            <v/>
          </cell>
          <cell r="AA1788">
            <v>0.3</v>
          </cell>
          <cell r="AB1788">
            <v>10</v>
          </cell>
          <cell r="AC1788">
            <v>5</v>
          </cell>
          <cell r="AD1788">
            <v>3</v>
          </cell>
          <cell r="AE1788">
            <v>62</v>
          </cell>
          <cell r="AF1788">
            <v>0.47</v>
          </cell>
          <cell r="AG1788">
            <v>5.9</v>
          </cell>
          <cell r="AH1788">
            <v>40</v>
          </cell>
          <cell r="AI1788">
            <v>28</v>
          </cell>
          <cell r="AJ1788">
            <v>24.838999999999999</v>
          </cell>
        </row>
        <row r="1789">
          <cell r="B1789" t="str">
            <v>C1676RasuEC10</v>
          </cell>
          <cell r="C1789" t="str">
            <v>De Schamphelaere et al. 2003</v>
          </cell>
          <cell r="D1789">
            <v>2003</v>
          </cell>
          <cell r="E1789" t="str">
            <v>Raphidocelis subcapitata</v>
          </cell>
          <cell r="F1789" t="str">
            <v xml:space="preserve">Raphidocelis </v>
          </cell>
          <cell r="G1789" t="str">
            <v>subcapitata</v>
          </cell>
          <cell r="H1789"/>
          <cell r="I1789" t="str">
            <v>algae</v>
          </cell>
          <cell r="J1789" t="str">
            <v>NR</v>
          </cell>
          <cell r="K1789" t="str">
            <v>growth</v>
          </cell>
          <cell r="L1789" t="str">
            <v>EC10</v>
          </cell>
          <cell r="M1789" t="str">
            <v>ZnCl2</v>
          </cell>
          <cell r="N1789" t="str">
            <v>Measured - start and end</v>
          </cell>
          <cell r="O1789" t="str">
            <v>static</v>
          </cell>
          <cell r="P1789" t="str">
            <v>Chronic</v>
          </cell>
          <cell r="Q1789" t="str">
            <v>48-hr</v>
          </cell>
          <cell r="R1789" t="str">
            <v>None</v>
          </cell>
          <cell r="S1789" t="str">
            <v>S-chemistry provided</v>
          </cell>
          <cell r="T1789"/>
          <cell r="U1789">
            <v>23</v>
          </cell>
          <cell r="V1789">
            <v>7.5</v>
          </cell>
          <cell r="W1789" t="str">
            <v/>
          </cell>
          <cell r="X1789" t="str">
            <v/>
          </cell>
          <cell r="Y1789">
            <v>9.3000000000000007</v>
          </cell>
          <cell r="Z1789" t="str">
            <v/>
          </cell>
          <cell r="AA1789">
            <v>0.3</v>
          </cell>
          <cell r="AB1789">
            <v>10</v>
          </cell>
          <cell r="AC1789">
            <v>5</v>
          </cell>
          <cell r="AD1789">
            <v>3</v>
          </cell>
          <cell r="AE1789">
            <v>74</v>
          </cell>
          <cell r="AF1789">
            <v>0.47</v>
          </cell>
          <cell r="AG1789">
            <v>5.9</v>
          </cell>
          <cell r="AH1789">
            <v>58</v>
          </cell>
          <cell r="AI1789">
            <v>28</v>
          </cell>
          <cell r="AJ1789">
            <v>24.838999999999999</v>
          </cell>
        </row>
        <row r="1790">
          <cell r="B1790" t="str">
            <v>C1677RasuEC10</v>
          </cell>
          <cell r="C1790" t="str">
            <v>De Schamphelaere et al. 2003</v>
          </cell>
          <cell r="D1790">
            <v>2003</v>
          </cell>
          <cell r="E1790" t="str">
            <v>Raphidocelis subcapitata</v>
          </cell>
          <cell r="F1790" t="str">
            <v xml:space="preserve">Raphidocelis </v>
          </cell>
          <cell r="G1790" t="str">
            <v>subcapitata</v>
          </cell>
          <cell r="H1790"/>
          <cell r="I1790" t="str">
            <v>algae</v>
          </cell>
          <cell r="J1790" t="str">
            <v>NR</v>
          </cell>
          <cell r="K1790" t="str">
            <v>growth</v>
          </cell>
          <cell r="L1790" t="str">
            <v>EC10</v>
          </cell>
          <cell r="M1790" t="str">
            <v>ZnCl2</v>
          </cell>
          <cell r="N1790" t="str">
            <v>Measured - start and end</v>
          </cell>
          <cell r="O1790" t="str">
            <v>static</v>
          </cell>
          <cell r="P1790" t="str">
            <v>Chronic</v>
          </cell>
          <cell r="Q1790" t="str">
            <v>48-hr</v>
          </cell>
          <cell r="R1790" t="str">
            <v>None</v>
          </cell>
          <cell r="S1790" t="str">
            <v>S-chemistry provided</v>
          </cell>
          <cell r="T1790"/>
          <cell r="U1790">
            <v>23</v>
          </cell>
          <cell r="V1790">
            <v>7.5</v>
          </cell>
          <cell r="W1790" t="str">
            <v/>
          </cell>
          <cell r="X1790" t="str">
            <v/>
          </cell>
          <cell r="Y1790">
            <v>6</v>
          </cell>
          <cell r="Z1790" t="str">
            <v/>
          </cell>
          <cell r="AA1790">
            <v>0.3</v>
          </cell>
          <cell r="AB1790">
            <v>10</v>
          </cell>
          <cell r="AC1790">
            <v>5</v>
          </cell>
          <cell r="AD1790">
            <v>3</v>
          </cell>
          <cell r="AE1790">
            <v>85</v>
          </cell>
          <cell r="AF1790">
            <v>0.47</v>
          </cell>
          <cell r="AG1790">
            <v>5.9</v>
          </cell>
          <cell r="AH1790">
            <v>76</v>
          </cell>
          <cell r="AI1790">
            <v>28</v>
          </cell>
          <cell r="AJ1790">
            <v>24.838999999999999</v>
          </cell>
        </row>
        <row r="1791">
          <cell r="B1791" t="str">
            <v>C1678RasuEC10</v>
          </cell>
          <cell r="C1791" t="str">
            <v>De Schamphelaere et al. 2003</v>
          </cell>
          <cell r="D1791">
            <v>2003</v>
          </cell>
          <cell r="E1791" t="str">
            <v>Raphidocelis subcapitata</v>
          </cell>
          <cell r="F1791" t="str">
            <v xml:space="preserve">Raphidocelis </v>
          </cell>
          <cell r="G1791" t="str">
            <v>subcapitata</v>
          </cell>
          <cell r="H1791"/>
          <cell r="I1791" t="str">
            <v>algae</v>
          </cell>
          <cell r="J1791" t="str">
            <v>NR</v>
          </cell>
          <cell r="K1791" t="str">
            <v>growth</v>
          </cell>
          <cell r="L1791" t="str">
            <v>EC10</v>
          </cell>
          <cell r="M1791" t="str">
            <v>ZnCl2</v>
          </cell>
          <cell r="N1791" t="str">
            <v>Measured - start and end</v>
          </cell>
          <cell r="O1791" t="str">
            <v>static</v>
          </cell>
          <cell r="P1791" t="str">
            <v>Chronic</v>
          </cell>
          <cell r="Q1791" t="str">
            <v>48-hr</v>
          </cell>
          <cell r="R1791" t="str">
            <v>None</v>
          </cell>
          <cell r="S1791" t="str">
            <v>S-chemistry provided</v>
          </cell>
          <cell r="T1791"/>
          <cell r="U1791">
            <v>23</v>
          </cell>
          <cell r="V1791">
            <v>7.5</v>
          </cell>
          <cell r="W1791" t="str">
            <v/>
          </cell>
          <cell r="X1791" t="str">
            <v/>
          </cell>
          <cell r="Y1791">
            <v>10.3</v>
          </cell>
          <cell r="Z1791" t="str">
            <v/>
          </cell>
          <cell r="AA1791">
            <v>0.3</v>
          </cell>
          <cell r="AB1791">
            <v>10</v>
          </cell>
          <cell r="AC1791">
            <v>5</v>
          </cell>
          <cell r="AD1791">
            <v>3</v>
          </cell>
          <cell r="AE1791">
            <v>108</v>
          </cell>
          <cell r="AF1791">
            <v>0.47</v>
          </cell>
          <cell r="AG1791">
            <v>5.9</v>
          </cell>
          <cell r="AH1791">
            <v>111</v>
          </cell>
          <cell r="AI1791">
            <v>28</v>
          </cell>
          <cell r="AJ1791">
            <v>24.838999999999999</v>
          </cell>
        </row>
        <row r="1792">
          <cell r="B1792" t="str">
            <v>C1679RasuEC10</v>
          </cell>
          <cell r="C1792" t="str">
            <v>De Schamphelaere et al. 2003</v>
          </cell>
          <cell r="D1792">
            <v>2003</v>
          </cell>
          <cell r="E1792" t="str">
            <v>Raphidocelis subcapitata</v>
          </cell>
          <cell r="F1792" t="str">
            <v xml:space="preserve">Raphidocelis </v>
          </cell>
          <cell r="G1792" t="str">
            <v>subcapitata</v>
          </cell>
          <cell r="H1792"/>
          <cell r="I1792" t="str">
            <v>algae</v>
          </cell>
          <cell r="J1792" t="str">
            <v>NR</v>
          </cell>
          <cell r="K1792" t="str">
            <v>growth</v>
          </cell>
          <cell r="L1792" t="str">
            <v>EC10</v>
          </cell>
          <cell r="M1792" t="str">
            <v>ZnCl2</v>
          </cell>
          <cell r="N1792" t="str">
            <v>Measured - start and end</v>
          </cell>
          <cell r="O1792" t="str">
            <v>static</v>
          </cell>
          <cell r="P1792" t="str">
            <v>Chronic</v>
          </cell>
          <cell r="Q1792" t="str">
            <v>48-hr</v>
          </cell>
          <cell r="R1792" t="str">
            <v>None</v>
          </cell>
          <cell r="S1792" t="str">
            <v>S-chemistry provided</v>
          </cell>
          <cell r="T1792"/>
          <cell r="U1792">
            <v>23</v>
          </cell>
          <cell r="V1792">
            <v>7.5</v>
          </cell>
          <cell r="W1792" t="str">
            <v/>
          </cell>
          <cell r="X1792" t="str">
            <v/>
          </cell>
          <cell r="Y1792">
            <v>7</v>
          </cell>
          <cell r="Z1792" t="str">
            <v/>
          </cell>
          <cell r="AA1792">
            <v>0.3</v>
          </cell>
          <cell r="AB1792">
            <v>10</v>
          </cell>
          <cell r="AC1792">
            <v>5</v>
          </cell>
          <cell r="AD1792">
            <v>3</v>
          </cell>
          <cell r="AE1792">
            <v>166</v>
          </cell>
          <cell r="AF1792">
            <v>0.47</v>
          </cell>
          <cell r="AG1792">
            <v>5.9</v>
          </cell>
          <cell r="AH1792">
            <v>200</v>
          </cell>
          <cell r="AI1792">
            <v>28</v>
          </cell>
          <cell r="AJ1792">
            <v>24.838999999999999</v>
          </cell>
        </row>
        <row r="1793">
          <cell r="B1793" t="str">
            <v>C1680RasuEC10</v>
          </cell>
          <cell r="C1793" t="str">
            <v>De Schamphelaere et al. 2003</v>
          </cell>
          <cell r="D1793">
            <v>2003</v>
          </cell>
          <cell r="E1793" t="str">
            <v>Raphidocelis subcapitata</v>
          </cell>
          <cell r="F1793" t="str">
            <v xml:space="preserve">Raphidocelis </v>
          </cell>
          <cell r="G1793" t="str">
            <v>subcapitata</v>
          </cell>
          <cell r="H1793"/>
          <cell r="I1793" t="str">
            <v>algae</v>
          </cell>
          <cell r="J1793" t="str">
            <v>NR</v>
          </cell>
          <cell r="K1793" t="str">
            <v>growth</v>
          </cell>
          <cell r="L1793" t="str">
            <v>EC10</v>
          </cell>
          <cell r="M1793" t="str">
            <v>ZnCl2</v>
          </cell>
          <cell r="N1793" t="str">
            <v>Measured - start and end</v>
          </cell>
          <cell r="O1793" t="str">
            <v>static</v>
          </cell>
          <cell r="P1793" t="str">
            <v>Chronic</v>
          </cell>
          <cell r="Q1793" t="str">
            <v>48-hr</v>
          </cell>
          <cell r="R1793" t="str">
            <v>None</v>
          </cell>
          <cell r="S1793" t="str">
            <v>S-chemistry provided</v>
          </cell>
          <cell r="T1793"/>
          <cell r="U1793">
            <v>23</v>
          </cell>
          <cell r="V1793">
            <v>5.6</v>
          </cell>
          <cell r="W1793" t="str">
            <v/>
          </cell>
          <cell r="X1793" t="str">
            <v/>
          </cell>
          <cell r="Y1793">
            <v>159</v>
          </cell>
          <cell r="Z1793" t="str">
            <v/>
          </cell>
          <cell r="AA1793">
            <v>0.3</v>
          </cell>
          <cell r="AB1793">
            <v>10</v>
          </cell>
          <cell r="AC1793">
            <v>5</v>
          </cell>
          <cell r="AD1793">
            <v>3</v>
          </cell>
          <cell r="AE1793">
            <v>104</v>
          </cell>
          <cell r="AF1793">
            <v>0.47</v>
          </cell>
          <cell r="AG1793">
            <v>5.9</v>
          </cell>
          <cell r="AH1793">
            <v>156</v>
          </cell>
          <cell r="AI1793">
            <v>0.1</v>
          </cell>
          <cell r="AJ1793">
            <v>24.838999999999999</v>
          </cell>
        </row>
        <row r="1794">
          <cell r="B1794" t="str">
            <v>C1681RasuEC10</v>
          </cell>
          <cell r="C1794" t="str">
            <v>De Schamphelaere et al. 2003</v>
          </cell>
          <cell r="D1794">
            <v>2003</v>
          </cell>
          <cell r="E1794" t="str">
            <v>Raphidocelis subcapitata</v>
          </cell>
          <cell r="F1794" t="str">
            <v xml:space="preserve">Raphidocelis </v>
          </cell>
          <cell r="G1794" t="str">
            <v>subcapitata</v>
          </cell>
          <cell r="H1794"/>
          <cell r="I1794" t="str">
            <v>algae</v>
          </cell>
          <cell r="J1794" t="str">
            <v>NR</v>
          </cell>
          <cell r="K1794" t="str">
            <v>growth</v>
          </cell>
          <cell r="L1794" t="str">
            <v>EC10</v>
          </cell>
          <cell r="M1794" t="str">
            <v>ZnCl2</v>
          </cell>
          <cell r="N1794" t="str">
            <v>Measured - start and end</v>
          </cell>
          <cell r="O1794" t="str">
            <v>static</v>
          </cell>
          <cell r="P1794" t="str">
            <v>Chronic</v>
          </cell>
          <cell r="Q1794" t="str">
            <v>48-hr</v>
          </cell>
          <cell r="R1794" t="str">
            <v>None</v>
          </cell>
          <cell r="S1794" t="str">
            <v>S-chemistry provided</v>
          </cell>
          <cell r="T1794"/>
          <cell r="U1794">
            <v>23</v>
          </cell>
          <cell r="V1794">
            <v>6.2</v>
          </cell>
          <cell r="W1794" t="str">
            <v/>
          </cell>
          <cell r="X1794" t="str">
            <v/>
          </cell>
          <cell r="Y1794">
            <v>63.8</v>
          </cell>
          <cell r="Z1794" t="str">
            <v/>
          </cell>
          <cell r="AA1794">
            <v>0.3</v>
          </cell>
          <cell r="AB1794">
            <v>10</v>
          </cell>
          <cell r="AC1794">
            <v>5</v>
          </cell>
          <cell r="AD1794">
            <v>3</v>
          </cell>
          <cell r="AE1794">
            <v>104</v>
          </cell>
          <cell r="AF1794">
            <v>0.47</v>
          </cell>
          <cell r="AG1794">
            <v>5.9</v>
          </cell>
          <cell r="AH1794">
            <v>149</v>
          </cell>
          <cell r="AI1794">
            <v>1.1000000000000001</v>
          </cell>
          <cell r="AJ1794">
            <v>24.838999999999999</v>
          </cell>
        </row>
        <row r="1795">
          <cell r="B1795" t="str">
            <v>C1682RasuEC10</v>
          </cell>
          <cell r="C1795" t="str">
            <v>De Schamphelaere et al. 2003</v>
          </cell>
          <cell r="D1795">
            <v>2003</v>
          </cell>
          <cell r="E1795" t="str">
            <v>Raphidocelis subcapitata</v>
          </cell>
          <cell r="F1795" t="str">
            <v xml:space="preserve">Raphidocelis </v>
          </cell>
          <cell r="G1795" t="str">
            <v>subcapitata</v>
          </cell>
          <cell r="H1795"/>
          <cell r="I1795" t="str">
            <v>algae</v>
          </cell>
          <cell r="J1795" t="str">
            <v>NR</v>
          </cell>
          <cell r="K1795" t="str">
            <v>growth</v>
          </cell>
          <cell r="L1795" t="str">
            <v>EC10</v>
          </cell>
          <cell r="M1795" t="str">
            <v>ZnCl2</v>
          </cell>
          <cell r="N1795" t="str">
            <v>Measured - start and end</v>
          </cell>
          <cell r="O1795" t="str">
            <v>static</v>
          </cell>
          <cell r="P1795" t="str">
            <v>Chronic</v>
          </cell>
          <cell r="Q1795" t="str">
            <v>48-hr</v>
          </cell>
          <cell r="R1795" t="str">
            <v>None</v>
          </cell>
          <cell r="S1795" t="str">
            <v>S-chemistry provided</v>
          </cell>
          <cell r="T1795"/>
          <cell r="U1795">
            <v>23</v>
          </cell>
          <cell r="V1795">
            <v>6.8</v>
          </cell>
          <cell r="W1795" t="str">
            <v/>
          </cell>
          <cell r="X1795" t="str">
            <v/>
          </cell>
          <cell r="Y1795">
            <v>48.5</v>
          </cell>
          <cell r="Z1795" t="str">
            <v/>
          </cell>
          <cell r="AA1795">
            <v>0.3</v>
          </cell>
          <cell r="AB1795">
            <v>10</v>
          </cell>
          <cell r="AC1795">
            <v>5</v>
          </cell>
          <cell r="AD1795">
            <v>3</v>
          </cell>
          <cell r="AE1795">
            <v>104</v>
          </cell>
          <cell r="AF1795">
            <v>0.47</v>
          </cell>
          <cell r="AG1795">
            <v>5.9</v>
          </cell>
          <cell r="AH1795">
            <v>121</v>
          </cell>
          <cell r="AI1795">
            <v>5.9</v>
          </cell>
          <cell r="AJ1795">
            <v>24.838999999999999</v>
          </cell>
        </row>
        <row r="1796">
          <cell r="B1796" t="str">
            <v>C1683RasuEC10</v>
          </cell>
          <cell r="C1796" t="str">
            <v>De Schamphelaere et al. 2003</v>
          </cell>
          <cell r="D1796">
            <v>2003</v>
          </cell>
          <cell r="E1796" t="str">
            <v>Raphidocelis subcapitata</v>
          </cell>
          <cell r="F1796" t="str">
            <v xml:space="preserve">Raphidocelis </v>
          </cell>
          <cell r="G1796" t="str">
            <v>subcapitata</v>
          </cell>
          <cell r="H1796"/>
          <cell r="I1796" t="str">
            <v>algae</v>
          </cell>
          <cell r="J1796" t="str">
            <v>NR</v>
          </cell>
          <cell r="K1796" t="str">
            <v>growth</v>
          </cell>
          <cell r="L1796" t="str">
            <v>EC10</v>
          </cell>
          <cell r="M1796" t="str">
            <v>ZnCl2</v>
          </cell>
          <cell r="N1796" t="str">
            <v>Measured - start and end</v>
          </cell>
          <cell r="O1796" t="str">
            <v>static</v>
          </cell>
          <cell r="P1796" t="str">
            <v>Chronic</v>
          </cell>
          <cell r="Q1796" t="str">
            <v>48-hr</v>
          </cell>
          <cell r="R1796" t="str">
            <v>None</v>
          </cell>
          <cell r="S1796" t="str">
            <v>S-chemistry provided</v>
          </cell>
          <cell r="T1796"/>
          <cell r="U1796">
            <v>23</v>
          </cell>
          <cell r="V1796">
            <v>7.4</v>
          </cell>
          <cell r="W1796" t="str">
            <v/>
          </cell>
          <cell r="X1796" t="str">
            <v/>
          </cell>
          <cell r="Y1796">
            <v>7.9</v>
          </cell>
          <cell r="Z1796" t="str">
            <v/>
          </cell>
          <cell r="AA1796">
            <v>0.3</v>
          </cell>
          <cell r="AB1796">
            <v>10</v>
          </cell>
          <cell r="AC1796">
            <v>5</v>
          </cell>
          <cell r="AD1796">
            <v>3</v>
          </cell>
          <cell r="AE1796">
            <v>104</v>
          </cell>
          <cell r="AF1796">
            <v>0.47</v>
          </cell>
          <cell r="AG1796">
            <v>5.9</v>
          </cell>
          <cell r="AH1796">
            <v>67</v>
          </cell>
          <cell r="AI1796">
            <v>23</v>
          </cell>
          <cell r="AJ1796">
            <v>24.838999999999999</v>
          </cell>
        </row>
        <row r="1797">
          <cell r="B1797" t="str">
            <v>C1684RasuEC10</v>
          </cell>
          <cell r="C1797" t="str">
            <v>De Schamphelaere et al. 2003</v>
          </cell>
          <cell r="D1797">
            <v>2003</v>
          </cell>
          <cell r="E1797" t="str">
            <v>Raphidocelis subcapitata</v>
          </cell>
          <cell r="F1797" t="str">
            <v xml:space="preserve">Raphidocelis </v>
          </cell>
          <cell r="G1797" t="str">
            <v>subcapitata</v>
          </cell>
          <cell r="H1797"/>
          <cell r="I1797" t="str">
            <v>algae</v>
          </cell>
          <cell r="J1797" t="str">
            <v>NR</v>
          </cell>
          <cell r="K1797" t="str">
            <v>growth</v>
          </cell>
          <cell r="L1797" t="str">
            <v>EC10</v>
          </cell>
          <cell r="M1797" t="str">
            <v>ZnCl2</v>
          </cell>
          <cell r="N1797" t="str">
            <v>Measured - start and end</v>
          </cell>
          <cell r="O1797" t="str">
            <v>static</v>
          </cell>
          <cell r="P1797" t="str">
            <v>Chronic</v>
          </cell>
          <cell r="Q1797" t="str">
            <v>48-hr</v>
          </cell>
          <cell r="R1797" t="str">
            <v>None</v>
          </cell>
          <cell r="S1797" t="str">
            <v>S-chemistry provided</v>
          </cell>
          <cell r="T1797"/>
          <cell r="U1797">
            <v>23</v>
          </cell>
          <cell r="V1797">
            <v>7.7</v>
          </cell>
          <cell r="W1797" t="str">
            <v/>
          </cell>
          <cell r="X1797" t="str">
            <v/>
          </cell>
          <cell r="Y1797">
            <v>10.5</v>
          </cell>
          <cell r="Z1797" t="str">
            <v/>
          </cell>
          <cell r="AA1797">
            <v>0.3</v>
          </cell>
          <cell r="AB1797">
            <v>10</v>
          </cell>
          <cell r="AC1797">
            <v>5</v>
          </cell>
          <cell r="AD1797">
            <v>3</v>
          </cell>
          <cell r="AE1797">
            <v>104</v>
          </cell>
          <cell r="AF1797">
            <v>0.47</v>
          </cell>
          <cell r="AG1797">
            <v>5.9</v>
          </cell>
          <cell r="AH1797">
            <v>57</v>
          </cell>
          <cell r="AI1797">
            <v>41</v>
          </cell>
          <cell r="AJ1797">
            <v>24.838999999999999</v>
          </cell>
        </row>
        <row r="1798">
          <cell r="B1798" t="str">
            <v>C1685RasuEC10</v>
          </cell>
          <cell r="C1798" t="str">
            <v>De Schamphelaere et al. 2003</v>
          </cell>
          <cell r="D1798">
            <v>2003</v>
          </cell>
          <cell r="E1798" t="str">
            <v>Raphidocelis subcapitata</v>
          </cell>
          <cell r="F1798" t="str">
            <v xml:space="preserve">Raphidocelis </v>
          </cell>
          <cell r="G1798" t="str">
            <v>subcapitata</v>
          </cell>
          <cell r="H1798"/>
          <cell r="I1798" t="str">
            <v>algae</v>
          </cell>
          <cell r="J1798" t="str">
            <v>NR</v>
          </cell>
          <cell r="K1798" t="str">
            <v>growth</v>
          </cell>
          <cell r="L1798" t="str">
            <v>EC10</v>
          </cell>
          <cell r="M1798" t="str">
            <v>ZnCl2</v>
          </cell>
          <cell r="N1798" t="str">
            <v>Measured - start and end</v>
          </cell>
          <cell r="O1798" t="str">
            <v>static</v>
          </cell>
          <cell r="P1798" t="str">
            <v>Chronic</v>
          </cell>
          <cell r="Q1798" t="str">
            <v>48-hr</v>
          </cell>
          <cell r="R1798" t="str">
            <v>None</v>
          </cell>
          <cell r="S1798" t="str">
            <v>S-chemistry provided</v>
          </cell>
          <cell r="T1798"/>
          <cell r="U1798">
            <v>23</v>
          </cell>
          <cell r="V1798">
            <v>7.8</v>
          </cell>
          <cell r="W1798" t="str">
            <v/>
          </cell>
          <cell r="X1798" t="str">
            <v/>
          </cell>
          <cell r="Y1798">
            <v>6.7</v>
          </cell>
          <cell r="Z1798" t="str">
            <v/>
          </cell>
          <cell r="AA1798">
            <v>0.3</v>
          </cell>
          <cell r="AB1798">
            <v>10</v>
          </cell>
          <cell r="AC1798">
            <v>5</v>
          </cell>
          <cell r="AD1798">
            <v>3</v>
          </cell>
          <cell r="AE1798">
            <v>104</v>
          </cell>
          <cell r="AF1798">
            <v>0.47</v>
          </cell>
          <cell r="AG1798">
            <v>5.9</v>
          </cell>
          <cell r="AH1798">
            <v>53</v>
          </cell>
          <cell r="AI1798">
            <v>51</v>
          </cell>
          <cell r="AJ1798">
            <v>24.838999999999999</v>
          </cell>
        </row>
        <row r="1799">
          <cell r="B1799" t="str">
            <v>C2503RasuEC10</v>
          </cell>
          <cell r="C1799" t="str">
            <v>De Schamphelaere et al. 2003</v>
          </cell>
          <cell r="D1799">
            <v>2003</v>
          </cell>
          <cell r="E1799" t="str">
            <v>Raphidocelis subcapitata</v>
          </cell>
          <cell r="F1799" t="str">
            <v xml:space="preserve">Raphidocelis </v>
          </cell>
          <cell r="G1799" t="str">
            <v>subcapitata</v>
          </cell>
          <cell r="H1799"/>
          <cell r="I1799" t="str">
            <v>algae</v>
          </cell>
          <cell r="J1799" t="str">
            <v>NR</v>
          </cell>
          <cell r="K1799" t="str">
            <v>growth</v>
          </cell>
          <cell r="L1799" t="str">
            <v>EC10</v>
          </cell>
          <cell r="M1799" t="str">
            <v>ZnCl2</v>
          </cell>
          <cell r="N1799" t="str">
            <v>Measured - start and end</v>
          </cell>
          <cell r="O1799" t="str">
            <v>static</v>
          </cell>
          <cell r="P1799" t="str">
            <v>Chronic</v>
          </cell>
          <cell r="Q1799" t="str">
            <v>72-hr</v>
          </cell>
          <cell r="R1799" t="str">
            <v>None</v>
          </cell>
          <cell r="S1799" t="str">
            <v>S-chemistry provided</v>
          </cell>
          <cell r="T1799" t="str">
            <v>MLR</v>
          </cell>
          <cell r="U1799">
            <v>23</v>
          </cell>
          <cell r="V1799">
            <v>7.5</v>
          </cell>
          <cell r="W1799" t="str">
            <v/>
          </cell>
          <cell r="X1799" t="str">
            <v/>
          </cell>
          <cell r="Y1799">
            <v>5.2</v>
          </cell>
          <cell r="Z1799" t="str">
            <v/>
          </cell>
          <cell r="AA1799">
            <v>0.3</v>
          </cell>
          <cell r="AB1799">
            <v>10</v>
          </cell>
          <cell r="AC1799">
            <v>40</v>
          </cell>
          <cell r="AD1799">
            <v>3</v>
          </cell>
          <cell r="AE1799">
            <v>62</v>
          </cell>
          <cell r="AF1799">
            <v>0.47</v>
          </cell>
          <cell r="AG1799">
            <v>5.9</v>
          </cell>
          <cell r="AH1799">
            <v>85</v>
          </cell>
          <cell r="AI1799">
            <v>28</v>
          </cell>
          <cell r="AJ1799">
            <v>112.23399999999999</v>
          </cell>
        </row>
        <row r="1800">
          <cell r="B1800" t="str">
            <v>C2504RasuEC10</v>
          </cell>
          <cell r="C1800" t="str">
            <v>De Schamphelaere et al. 2003</v>
          </cell>
          <cell r="D1800">
            <v>2003</v>
          </cell>
          <cell r="E1800" t="str">
            <v>Raphidocelis subcapitata</v>
          </cell>
          <cell r="F1800" t="str">
            <v xml:space="preserve">Raphidocelis </v>
          </cell>
          <cell r="G1800" t="str">
            <v>subcapitata</v>
          </cell>
          <cell r="H1800"/>
          <cell r="I1800" t="str">
            <v>algae</v>
          </cell>
          <cell r="J1800" t="str">
            <v>NR</v>
          </cell>
          <cell r="K1800" t="str">
            <v>growth</v>
          </cell>
          <cell r="L1800" t="str">
            <v>EC10</v>
          </cell>
          <cell r="M1800" t="str">
            <v>ZnCl2</v>
          </cell>
          <cell r="N1800" t="str">
            <v>Measured - start and end</v>
          </cell>
          <cell r="O1800" t="str">
            <v>static</v>
          </cell>
          <cell r="P1800" t="str">
            <v>Chronic</v>
          </cell>
          <cell r="Q1800" t="str">
            <v>72-hr</v>
          </cell>
          <cell r="R1800" t="str">
            <v>None</v>
          </cell>
          <cell r="S1800" t="str">
            <v>S-chemistry provided</v>
          </cell>
          <cell r="T1800" t="str">
            <v>MLR</v>
          </cell>
          <cell r="U1800">
            <v>23</v>
          </cell>
          <cell r="V1800">
            <v>7.5</v>
          </cell>
          <cell r="W1800" t="str">
            <v/>
          </cell>
          <cell r="X1800" t="str">
            <v/>
          </cell>
          <cell r="Y1800">
            <v>5.5</v>
          </cell>
          <cell r="Z1800" t="str">
            <v/>
          </cell>
          <cell r="AA1800">
            <v>0.3</v>
          </cell>
          <cell r="AB1800">
            <v>10</v>
          </cell>
          <cell r="AC1800">
            <v>60</v>
          </cell>
          <cell r="AD1800">
            <v>3</v>
          </cell>
          <cell r="AE1800">
            <v>62</v>
          </cell>
          <cell r="AF1800">
            <v>0.47</v>
          </cell>
          <cell r="AG1800">
            <v>5.9</v>
          </cell>
          <cell r="AH1800">
            <v>120</v>
          </cell>
          <cell r="AI1800">
            <v>28</v>
          </cell>
          <cell r="AJ1800">
            <v>162.17400000000001</v>
          </cell>
        </row>
        <row r="1801">
          <cell r="B1801" t="str">
            <v>C2505RasuEC10</v>
          </cell>
          <cell r="C1801" t="str">
            <v>De Schamphelaere et al. 2003</v>
          </cell>
          <cell r="D1801">
            <v>2003</v>
          </cell>
          <cell r="E1801" t="str">
            <v>Raphidocelis subcapitata</v>
          </cell>
          <cell r="F1801" t="str">
            <v xml:space="preserve">Raphidocelis </v>
          </cell>
          <cell r="G1801" t="str">
            <v>subcapitata</v>
          </cell>
          <cell r="H1801"/>
          <cell r="I1801" t="str">
            <v>algae</v>
          </cell>
          <cell r="J1801" t="str">
            <v>NR</v>
          </cell>
          <cell r="K1801" t="str">
            <v>growth</v>
          </cell>
          <cell r="L1801" t="str">
            <v>EC10</v>
          </cell>
          <cell r="M1801" t="str">
            <v>ZnCl2</v>
          </cell>
          <cell r="N1801" t="str">
            <v>Measured - start and end</v>
          </cell>
          <cell r="O1801" t="str">
            <v>static</v>
          </cell>
          <cell r="P1801" t="str">
            <v>Chronic</v>
          </cell>
          <cell r="Q1801" t="str">
            <v>72-hr</v>
          </cell>
          <cell r="R1801" t="str">
            <v>None</v>
          </cell>
          <cell r="S1801" t="str">
            <v>S-chemistry provided</v>
          </cell>
          <cell r="T1801" t="str">
            <v>MLR</v>
          </cell>
          <cell r="U1801">
            <v>23</v>
          </cell>
          <cell r="V1801">
            <v>7.5</v>
          </cell>
          <cell r="W1801" t="str">
            <v/>
          </cell>
          <cell r="X1801" t="str">
            <v/>
          </cell>
          <cell r="Y1801">
            <v>5.5</v>
          </cell>
          <cell r="Z1801" t="str">
            <v/>
          </cell>
          <cell r="AA1801">
            <v>0.3</v>
          </cell>
          <cell r="AB1801">
            <v>10</v>
          </cell>
          <cell r="AC1801">
            <v>80</v>
          </cell>
          <cell r="AD1801">
            <v>3</v>
          </cell>
          <cell r="AE1801">
            <v>62</v>
          </cell>
          <cell r="AF1801">
            <v>0.47</v>
          </cell>
          <cell r="AG1801">
            <v>5.9</v>
          </cell>
          <cell r="AH1801">
            <v>156</v>
          </cell>
          <cell r="AI1801">
            <v>28</v>
          </cell>
          <cell r="AJ1801">
            <v>212.114</v>
          </cell>
        </row>
        <row r="1802">
          <cell r="B1802" t="str">
            <v>C2506RasuEC10</v>
          </cell>
          <cell r="C1802" t="str">
            <v>De Schamphelaere et al. 2003</v>
          </cell>
          <cell r="D1802">
            <v>2003</v>
          </cell>
          <cell r="E1802" t="str">
            <v>Raphidocelis subcapitata</v>
          </cell>
          <cell r="F1802" t="str">
            <v xml:space="preserve">Raphidocelis </v>
          </cell>
          <cell r="G1802" t="str">
            <v>subcapitata</v>
          </cell>
          <cell r="H1802"/>
          <cell r="I1802" t="str">
            <v>algae</v>
          </cell>
          <cell r="J1802" t="str">
            <v>NR</v>
          </cell>
          <cell r="K1802" t="str">
            <v>growth</v>
          </cell>
          <cell r="L1802" t="str">
            <v>EC10</v>
          </cell>
          <cell r="M1802" t="str">
            <v>ZnCl2</v>
          </cell>
          <cell r="N1802" t="str">
            <v>Measured - start and end</v>
          </cell>
          <cell r="O1802" t="str">
            <v>static</v>
          </cell>
          <cell r="P1802" t="str">
            <v>Chronic</v>
          </cell>
          <cell r="Q1802" t="str">
            <v>72-hr</v>
          </cell>
          <cell r="R1802" t="str">
            <v>None</v>
          </cell>
          <cell r="S1802" t="str">
            <v>S-chemistry provided</v>
          </cell>
          <cell r="T1802" t="str">
            <v>MLR</v>
          </cell>
          <cell r="U1802">
            <v>23</v>
          </cell>
          <cell r="V1802">
            <v>7.5</v>
          </cell>
          <cell r="W1802" t="str">
            <v/>
          </cell>
          <cell r="X1802" t="str">
            <v/>
          </cell>
          <cell r="Y1802">
            <v>5.2</v>
          </cell>
          <cell r="Z1802" t="str">
            <v/>
          </cell>
          <cell r="AA1802">
            <v>0.3</v>
          </cell>
          <cell r="AB1802">
            <v>10</v>
          </cell>
          <cell r="AC1802">
            <v>5</v>
          </cell>
          <cell r="AD1802">
            <v>12</v>
          </cell>
          <cell r="AE1802">
            <v>62</v>
          </cell>
          <cell r="AF1802">
            <v>0.47</v>
          </cell>
          <cell r="AG1802">
            <v>5.9</v>
          </cell>
          <cell r="AH1802">
            <v>49</v>
          </cell>
          <cell r="AI1802">
            <v>28</v>
          </cell>
          <cell r="AJ1802">
            <v>61.901000000000003</v>
          </cell>
        </row>
        <row r="1803">
          <cell r="B1803" t="str">
            <v>C2507RasuEC10</v>
          </cell>
          <cell r="C1803" t="str">
            <v>De Schamphelaere et al. 2003</v>
          </cell>
          <cell r="D1803">
            <v>2003</v>
          </cell>
          <cell r="E1803" t="str">
            <v>Raphidocelis subcapitata</v>
          </cell>
          <cell r="F1803" t="str">
            <v xml:space="preserve">Raphidocelis </v>
          </cell>
          <cell r="G1803" t="str">
            <v>subcapitata</v>
          </cell>
          <cell r="H1803"/>
          <cell r="I1803" t="str">
            <v>algae</v>
          </cell>
          <cell r="J1803" t="str">
            <v>NR</v>
          </cell>
          <cell r="K1803" t="str">
            <v>growth</v>
          </cell>
          <cell r="L1803" t="str">
            <v>EC10</v>
          </cell>
          <cell r="M1803" t="str">
            <v>ZnCl2</v>
          </cell>
          <cell r="N1803" t="str">
            <v>Measured - start and end</v>
          </cell>
          <cell r="O1803" t="str">
            <v>static</v>
          </cell>
          <cell r="P1803" t="str">
            <v>Chronic</v>
          </cell>
          <cell r="Q1803" t="str">
            <v>72-hr</v>
          </cell>
          <cell r="R1803" t="str">
            <v>None</v>
          </cell>
          <cell r="S1803" t="str">
            <v>S-chemistry provided</v>
          </cell>
          <cell r="T1803" t="str">
            <v>MLR</v>
          </cell>
          <cell r="U1803">
            <v>23</v>
          </cell>
          <cell r="V1803">
            <v>7.5</v>
          </cell>
          <cell r="W1803" t="str">
            <v/>
          </cell>
          <cell r="X1803" t="str">
            <v/>
          </cell>
          <cell r="Y1803">
            <v>8.6</v>
          </cell>
          <cell r="Z1803" t="str">
            <v/>
          </cell>
          <cell r="AA1803">
            <v>0.3</v>
          </cell>
          <cell r="AB1803">
            <v>10</v>
          </cell>
          <cell r="AC1803">
            <v>5</v>
          </cell>
          <cell r="AD1803">
            <v>24</v>
          </cell>
          <cell r="AE1803">
            <v>62</v>
          </cell>
          <cell r="AF1803">
            <v>0.47</v>
          </cell>
          <cell r="AG1803">
            <v>5.9</v>
          </cell>
          <cell r="AH1803">
            <v>85</v>
          </cell>
          <cell r="AI1803">
            <v>28</v>
          </cell>
          <cell r="AJ1803">
            <v>111.31699999999999</v>
          </cell>
        </row>
        <row r="1804">
          <cell r="B1804" t="str">
            <v>C2508RasuEC10</v>
          </cell>
          <cell r="C1804" t="str">
            <v>De Schamphelaere et al. 2003</v>
          </cell>
          <cell r="D1804">
            <v>2003</v>
          </cell>
          <cell r="E1804" t="str">
            <v>Raphidocelis subcapitata</v>
          </cell>
          <cell r="F1804" t="str">
            <v xml:space="preserve">Raphidocelis </v>
          </cell>
          <cell r="G1804" t="str">
            <v>subcapitata</v>
          </cell>
          <cell r="H1804"/>
          <cell r="I1804" t="str">
            <v>algae</v>
          </cell>
          <cell r="J1804" t="str">
            <v>NR</v>
          </cell>
          <cell r="K1804" t="str">
            <v>growth</v>
          </cell>
          <cell r="L1804" t="str">
            <v>EC10</v>
          </cell>
          <cell r="M1804" t="str">
            <v>ZnCl2</v>
          </cell>
          <cell r="N1804" t="str">
            <v>Measured - start and end</v>
          </cell>
          <cell r="O1804" t="str">
            <v>static</v>
          </cell>
          <cell r="P1804" t="str">
            <v>Chronic</v>
          </cell>
          <cell r="Q1804" t="str">
            <v>72-hr</v>
          </cell>
          <cell r="R1804" t="str">
            <v>None</v>
          </cell>
          <cell r="S1804" t="str">
            <v>S-chemistry provided</v>
          </cell>
          <cell r="T1804" t="str">
            <v>MLR</v>
          </cell>
          <cell r="U1804">
            <v>23</v>
          </cell>
          <cell r="V1804">
            <v>7.5</v>
          </cell>
          <cell r="W1804" t="str">
            <v/>
          </cell>
          <cell r="X1804" t="str">
            <v/>
          </cell>
          <cell r="Y1804">
            <v>7.7</v>
          </cell>
          <cell r="Z1804" t="str">
            <v/>
          </cell>
          <cell r="AA1804">
            <v>0.3</v>
          </cell>
          <cell r="AB1804">
            <v>10</v>
          </cell>
          <cell r="AC1804">
            <v>5</v>
          </cell>
          <cell r="AD1804">
            <v>36</v>
          </cell>
          <cell r="AE1804">
            <v>62</v>
          </cell>
          <cell r="AF1804">
            <v>0.47</v>
          </cell>
          <cell r="AG1804">
            <v>5.9</v>
          </cell>
          <cell r="AH1804">
            <v>120</v>
          </cell>
          <cell r="AI1804">
            <v>28</v>
          </cell>
          <cell r="AJ1804">
            <v>160.733</v>
          </cell>
        </row>
        <row r="1805">
          <cell r="B1805" t="str">
            <v>C2509RasuEC10</v>
          </cell>
          <cell r="C1805" t="str">
            <v>De Schamphelaere et al. 2003</v>
          </cell>
          <cell r="D1805">
            <v>2003</v>
          </cell>
          <cell r="E1805" t="str">
            <v>Raphidocelis subcapitata</v>
          </cell>
          <cell r="F1805" t="str">
            <v xml:space="preserve">Raphidocelis </v>
          </cell>
          <cell r="G1805" t="str">
            <v>subcapitata</v>
          </cell>
          <cell r="H1805"/>
          <cell r="I1805" t="str">
            <v>algae</v>
          </cell>
          <cell r="J1805" t="str">
            <v>NR</v>
          </cell>
          <cell r="K1805" t="str">
            <v>growth</v>
          </cell>
          <cell r="L1805" t="str">
            <v>EC10</v>
          </cell>
          <cell r="M1805" t="str">
            <v>ZnCl2</v>
          </cell>
          <cell r="N1805" t="str">
            <v>Measured - start and end</v>
          </cell>
          <cell r="O1805" t="str">
            <v>static</v>
          </cell>
          <cell r="P1805" t="str">
            <v>Chronic</v>
          </cell>
          <cell r="Q1805" t="str">
            <v>72-hr</v>
          </cell>
          <cell r="R1805" t="str">
            <v>None</v>
          </cell>
          <cell r="S1805" t="str">
            <v>S-chemistry provided</v>
          </cell>
          <cell r="T1805" t="str">
            <v>MLR</v>
          </cell>
          <cell r="U1805">
            <v>23</v>
          </cell>
          <cell r="V1805">
            <v>7.5</v>
          </cell>
          <cell r="W1805" t="str">
            <v/>
          </cell>
          <cell r="X1805" t="str">
            <v/>
          </cell>
          <cell r="Y1805">
            <v>10</v>
          </cell>
          <cell r="Z1805" t="str">
            <v/>
          </cell>
          <cell r="AA1805">
            <v>0.3</v>
          </cell>
          <cell r="AB1805">
            <v>10</v>
          </cell>
          <cell r="AC1805">
            <v>5</v>
          </cell>
          <cell r="AD1805">
            <v>49</v>
          </cell>
          <cell r="AE1805">
            <v>62</v>
          </cell>
          <cell r="AF1805">
            <v>0.47</v>
          </cell>
          <cell r="AG1805">
            <v>5.9</v>
          </cell>
          <cell r="AH1805">
            <v>156</v>
          </cell>
          <cell r="AI1805">
            <v>28</v>
          </cell>
          <cell r="AJ1805">
            <v>214.267</v>
          </cell>
        </row>
        <row r="1806">
          <cell r="B1806" t="str">
            <v>C2510RasuEC10</v>
          </cell>
          <cell r="C1806" t="str">
            <v>De Schamphelaere et al. 2003</v>
          </cell>
          <cell r="D1806">
            <v>2003</v>
          </cell>
          <cell r="E1806" t="str">
            <v>Raphidocelis subcapitata</v>
          </cell>
          <cell r="F1806" t="str">
            <v xml:space="preserve">Raphidocelis </v>
          </cell>
          <cell r="G1806" t="str">
            <v>subcapitata</v>
          </cell>
          <cell r="H1806"/>
          <cell r="I1806" t="str">
            <v>algae</v>
          </cell>
          <cell r="J1806" t="str">
            <v>NR</v>
          </cell>
          <cell r="K1806" t="str">
            <v>growth</v>
          </cell>
          <cell r="L1806" t="str">
            <v>EC10</v>
          </cell>
          <cell r="M1806" t="str">
            <v>ZnCl2</v>
          </cell>
          <cell r="N1806" t="str">
            <v>Measured - start and end</v>
          </cell>
          <cell r="O1806" t="str">
            <v>static</v>
          </cell>
          <cell r="P1806" t="str">
            <v>Chronic</v>
          </cell>
          <cell r="Q1806" t="str">
            <v>72-hr</v>
          </cell>
          <cell r="R1806" t="str">
            <v>None</v>
          </cell>
          <cell r="S1806" t="str">
            <v>S-chemistry provided</v>
          </cell>
          <cell r="T1806" t="str">
            <v>MLR</v>
          </cell>
          <cell r="U1806">
            <v>23</v>
          </cell>
          <cell r="V1806">
            <v>7.5</v>
          </cell>
          <cell r="W1806" t="str">
            <v/>
          </cell>
          <cell r="X1806" t="str">
            <v/>
          </cell>
          <cell r="Y1806">
            <v>8</v>
          </cell>
          <cell r="Z1806" t="str">
            <v/>
          </cell>
          <cell r="AA1806">
            <v>0.3</v>
          </cell>
          <cell r="AB1806">
            <v>10</v>
          </cell>
          <cell r="AC1806">
            <v>5</v>
          </cell>
          <cell r="AD1806">
            <v>61</v>
          </cell>
          <cell r="AE1806">
            <v>62</v>
          </cell>
          <cell r="AF1806">
            <v>0.47</v>
          </cell>
          <cell r="AG1806">
            <v>5.9</v>
          </cell>
          <cell r="AH1806">
            <v>191</v>
          </cell>
          <cell r="AI1806">
            <v>28</v>
          </cell>
          <cell r="AJ1806">
            <v>263.68299999999999</v>
          </cell>
        </row>
        <row r="1807">
          <cell r="B1807" t="str">
            <v>C2511RasuEC10</v>
          </cell>
          <cell r="C1807" t="str">
            <v>De Schamphelaere et al. 2003</v>
          </cell>
          <cell r="D1807">
            <v>2003</v>
          </cell>
          <cell r="E1807" t="str">
            <v>Raphidocelis subcapitata</v>
          </cell>
          <cell r="F1807" t="str">
            <v xml:space="preserve">Raphidocelis </v>
          </cell>
          <cell r="G1807" t="str">
            <v>subcapitata</v>
          </cell>
          <cell r="H1807"/>
          <cell r="I1807" t="str">
            <v>algae</v>
          </cell>
          <cell r="J1807" t="str">
            <v>NR</v>
          </cell>
          <cell r="K1807" t="str">
            <v>growth</v>
          </cell>
          <cell r="L1807" t="str">
            <v>EC10</v>
          </cell>
          <cell r="M1807" t="str">
            <v>ZnCl2</v>
          </cell>
          <cell r="N1807" t="str">
            <v>Measured - start and end</v>
          </cell>
          <cell r="O1807" t="str">
            <v>static</v>
          </cell>
          <cell r="P1807" t="str">
            <v>Chronic</v>
          </cell>
          <cell r="Q1807" t="str">
            <v>72-hr</v>
          </cell>
          <cell r="R1807" t="str">
            <v>None</v>
          </cell>
          <cell r="S1807" t="str">
            <v>S-chemistry provided</v>
          </cell>
          <cell r="T1807" t="str">
            <v>MLR</v>
          </cell>
          <cell r="U1807">
            <v>23</v>
          </cell>
          <cell r="V1807">
            <v>7.5</v>
          </cell>
          <cell r="W1807" t="str">
            <v/>
          </cell>
          <cell r="X1807" t="str">
            <v/>
          </cell>
          <cell r="Y1807">
            <v>5.4</v>
          </cell>
          <cell r="Z1807" t="str">
            <v/>
          </cell>
          <cell r="AA1807">
            <v>0.3</v>
          </cell>
          <cell r="AB1807">
            <v>10</v>
          </cell>
          <cell r="AC1807">
            <v>5</v>
          </cell>
          <cell r="AD1807">
            <v>3</v>
          </cell>
          <cell r="AE1807">
            <v>62</v>
          </cell>
          <cell r="AF1807">
            <v>0.47</v>
          </cell>
          <cell r="AG1807">
            <v>5.9</v>
          </cell>
          <cell r="AH1807">
            <v>40</v>
          </cell>
          <cell r="AI1807">
            <v>28</v>
          </cell>
          <cell r="AJ1807">
            <v>24.838999999999999</v>
          </cell>
        </row>
        <row r="1808">
          <cell r="B1808" t="str">
            <v>C2512RasuEC10</v>
          </cell>
          <cell r="C1808" t="str">
            <v>De Schamphelaere et al. 2003</v>
          </cell>
          <cell r="D1808">
            <v>2003</v>
          </cell>
          <cell r="E1808" t="str">
            <v>Raphidocelis subcapitata</v>
          </cell>
          <cell r="F1808" t="str">
            <v xml:space="preserve">Raphidocelis </v>
          </cell>
          <cell r="G1808" t="str">
            <v>subcapitata</v>
          </cell>
          <cell r="H1808"/>
          <cell r="I1808" t="str">
            <v>algae</v>
          </cell>
          <cell r="J1808" t="str">
            <v>NR</v>
          </cell>
          <cell r="K1808" t="str">
            <v>growth</v>
          </cell>
          <cell r="L1808" t="str">
            <v>EC10</v>
          </cell>
          <cell r="M1808" t="str">
            <v>ZnCl2</v>
          </cell>
          <cell r="N1808" t="str">
            <v>Measured - start and end</v>
          </cell>
          <cell r="O1808" t="str">
            <v>static</v>
          </cell>
          <cell r="P1808" t="str">
            <v>Chronic</v>
          </cell>
          <cell r="Q1808" t="str">
            <v>72-hr</v>
          </cell>
          <cell r="R1808" t="str">
            <v>None</v>
          </cell>
          <cell r="S1808" t="str">
            <v>S-chemistry provided</v>
          </cell>
          <cell r="T1808" t="str">
            <v>MLR</v>
          </cell>
          <cell r="U1808">
            <v>23</v>
          </cell>
          <cell r="V1808">
            <v>7.5</v>
          </cell>
          <cell r="W1808" t="str">
            <v/>
          </cell>
          <cell r="X1808" t="str">
            <v/>
          </cell>
          <cell r="Y1808">
            <v>6.8</v>
          </cell>
          <cell r="Z1808" t="str">
            <v/>
          </cell>
          <cell r="AA1808">
            <v>0.3</v>
          </cell>
          <cell r="AB1808">
            <v>10</v>
          </cell>
          <cell r="AC1808">
            <v>5</v>
          </cell>
          <cell r="AD1808">
            <v>3</v>
          </cell>
          <cell r="AE1808">
            <v>74</v>
          </cell>
          <cell r="AF1808">
            <v>0.47</v>
          </cell>
          <cell r="AG1808">
            <v>5.9</v>
          </cell>
          <cell r="AH1808">
            <v>58</v>
          </cell>
          <cell r="AI1808">
            <v>28</v>
          </cell>
          <cell r="AJ1808">
            <v>24.838999999999999</v>
          </cell>
        </row>
        <row r="1809">
          <cell r="B1809" t="str">
            <v>C2513RasuEC10</v>
          </cell>
          <cell r="C1809" t="str">
            <v>De Schamphelaere et al. 2003</v>
          </cell>
          <cell r="D1809">
            <v>2003</v>
          </cell>
          <cell r="E1809" t="str">
            <v>Raphidocelis subcapitata</v>
          </cell>
          <cell r="F1809" t="str">
            <v xml:space="preserve">Raphidocelis </v>
          </cell>
          <cell r="G1809" t="str">
            <v>subcapitata</v>
          </cell>
          <cell r="H1809"/>
          <cell r="I1809" t="str">
            <v>algae</v>
          </cell>
          <cell r="J1809" t="str">
            <v>NR</v>
          </cell>
          <cell r="K1809" t="str">
            <v>growth</v>
          </cell>
          <cell r="L1809" t="str">
            <v>EC10</v>
          </cell>
          <cell r="M1809" t="str">
            <v>ZnCl2</v>
          </cell>
          <cell r="N1809" t="str">
            <v>Measured - start and end</v>
          </cell>
          <cell r="O1809" t="str">
            <v>static</v>
          </cell>
          <cell r="P1809" t="str">
            <v>Chronic</v>
          </cell>
          <cell r="Q1809" t="str">
            <v>72-hr</v>
          </cell>
          <cell r="R1809" t="str">
            <v>None</v>
          </cell>
          <cell r="S1809" t="str">
            <v>S-chemistry provided</v>
          </cell>
          <cell r="T1809" t="str">
            <v>MLR</v>
          </cell>
          <cell r="U1809">
            <v>23</v>
          </cell>
          <cell r="V1809">
            <v>7.5</v>
          </cell>
          <cell r="W1809" t="str">
            <v/>
          </cell>
          <cell r="X1809" t="str">
            <v/>
          </cell>
          <cell r="Y1809">
            <v>7.9</v>
          </cell>
          <cell r="Z1809" t="str">
            <v/>
          </cell>
          <cell r="AA1809">
            <v>0.3</v>
          </cell>
          <cell r="AB1809">
            <v>10</v>
          </cell>
          <cell r="AC1809">
            <v>5</v>
          </cell>
          <cell r="AD1809">
            <v>3</v>
          </cell>
          <cell r="AE1809">
            <v>85</v>
          </cell>
          <cell r="AF1809">
            <v>0.47</v>
          </cell>
          <cell r="AG1809">
            <v>5.9</v>
          </cell>
          <cell r="AH1809">
            <v>76</v>
          </cell>
          <cell r="AI1809">
            <v>28</v>
          </cell>
          <cell r="AJ1809">
            <v>24.838999999999999</v>
          </cell>
        </row>
        <row r="1810">
          <cell r="B1810" t="str">
            <v>C2514RasuEC10</v>
          </cell>
          <cell r="C1810" t="str">
            <v>De Schamphelaere et al. 2003</v>
          </cell>
          <cell r="D1810">
            <v>2003</v>
          </cell>
          <cell r="E1810" t="str">
            <v>Raphidocelis subcapitata</v>
          </cell>
          <cell r="F1810" t="str">
            <v xml:space="preserve">Raphidocelis </v>
          </cell>
          <cell r="G1810" t="str">
            <v>subcapitata</v>
          </cell>
          <cell r="H1810"/>
          <cell r="I1810" t="str">
            <v>algae</v>
          </cell>
          <cell r="J1810" t="str">
            <v>NR</v>
          </cell>
          <cell r="K1810" t="str">
            <v>growth</v>
          </cell>
          <cell r="L1810" t="str">
            <v>EC10</v>
          </cell>
          <cell r="M1810" t="str">
            <v>ZnCl2</v>
          </cell>
          <cell r="N1810" t="str">
            <v>Measured - start and end</v>
          </cell>
          <cell r="O1810" t="str">
            <v>static</v>
          </cell>
          <cell r="P1810" t="str">
            <v>Chronic</v>
          </cell>
          <cell r="Q1810" t="str">
            <v>72-hr</v>
          </cell>
          <cell r="R1810" t="str">
            <v>None</v>
          </cell>
          <cell r="S1810" t="str">
            <v>S-chemistry provided</v>
          </cell>
          <cell r="T1810" t="str">
            <v>MLR</v>
          </cell>
          <cell r="U1810">
            <v>23</v>
          </cell>
          <cell r="V1810">
            <v>7.5</v>
          </cell>
          <cell r="W1810" t="str">
            <v/>
          </cell>
          <cell r="X1810" t="str">
            <v/>
          </cell>
          <cell r="Y1810">
            <v>5.4</v>
          </cell>
          <cell r="Z1810" t="str">
            <v/>
          </cell>
          <cell r="AA1810">
            <v>0.3</v>
          </cell>
          <cell r="AB1810">
            <v>10</v>
          </cell>
          <cell r="AC1810">
            <v>5</v>
          </cell>
          <cell r="AD1810">
            <v>3</v>
          </cell>
          <cell r="AE1810">
            <v>108</v>
          </cell>
          <cell r="AF1810">
            <v>0.47</v>
          </cell>
          <cell r="AG1810">
            <v>5.9</v>
          </cell>
          <cell r="AH1810">
            <v>111</v>
          </cell>
          <cell r="AI1810">
            <v>28</v>
          </cell>
          <cell r="AJ1810">
            <v>24.838999999999999</v>
          </cell>
        </row>
        <row r="1811">
          <cell r="B1811" t="str">
            <v>C2515RasuEC10</v>
          </cell>
          <cell r="C1811" t="str">
            <v>De Schamphelaere et al. 2003</v>
          </cell>
          <cell r="D1811">
            <v>2003</v>
          </cell>
          <cell r="E1811" t="str">
            <v>Raphidocelis subcapitata</v>
          </cell>
          <cell r="F1811" t="str">
            <v xml:space="preserve">Raphidocelis </v>
          </cell>
          <cell r="G1811" t="str">
            <v>subcapitata</v>
          </cell>
          <cell r="H1811"/>
          <cell r="I1811" t="str">
            <v>algae</v>
          </cell>
          <cell r="J1811" t="str">
            <v>NR</v>
          </cell>
          <cell r="K1811" t="str">
            <v>growth</v>
          </cell>
          <cell r="L1811" t="str">
            <v>EC10</v>
          </cell>
          <cell r="M1811" t="str">
            <v>ZnCl2</v>
          </cell>
          <cell r="N1811" t="str">
            <v>Measured - start and end</v>
          </cell>
          <cell r="O1811" t="str">
            <v>static</v>
          </cell>
          <cell r="P1811" t="str">
            <v>Chronic</v>
          </cell>
          <cell r="Q1811" t="str">
            <v>72-hr</v>
          </cell>
          <cell r="R1811" t="str">
            <v>None</v>
          </cell>
          <cell r="S1811" t="str">
            <v>S-chemistry provided</v>
          </cell>
          <cell r="T1811" t="str">
            <v>MLR</v>
          </cell>
          <cell r="U1811">
            <v>23</v>
          </cell>
          <cell r="V1811">
            <v>7.5</v>
          </cell>
          <cell r="W1811" t="str">
            <v/>
          </cell>
          <cell r="X1811" t="str">
            <v/>
          </cell>
          <cell r="Y1811">
            <v>4.9000000000000004</v>
          </cell>
          <cell r="Z1811" t="str">
            <v/>
          </cell>
          <cell r="AA1811">
            <v>0.3</v>
          </cell>
          <cell r="AB1811">
            <v>10</v>
          </cell>
          <cell r="AC1811">
            <v>5</v>
          </cell>
          <cell r="AD1811">
            <v>3</v>
          </cell>
          <cell r="AE1811">
            <v>166</v>
          </cell>
          <cell r="AF1811">
            <v>0.47</v>
          </cell>
          <cell r="AG1811">
            <v>5.9</v>
          </cell>
          <cell r="AH1811">
            <v>200</v>
          </cell>
          <cell r="AI1811">
            <v>28</v>
          </cell>
          <cell r="AJ1811">
            <v>24.838999999999999</v>
          </cell>
        </row>
        <row r="1812">
          <cell r="B1812" t="str">
            <v>C2516RasuEC10</v>
          </cell>
          <cell r="C1812" t="str">
            <v>De Schamphelaere et al. 2003</v>
          </cell>
          <cell r="D1812">
            <v>2003</v>
          </cell>
          <cell r="E1812" t="str">
            <v>Raphidocelis subcapitata</v>
          </cell>
          <cell r="F1812" t="str">
            <v xml:space="preserve">Raphidocelis </v>
          </cell>
          <cell r="G1812" t="str">
            <v>subcapitata</v>
          </cell>
          <cell r="H1812"/>
          <cell r="I1812" t="str">
            <v>algae</v>
          </cell>
          <cell r="J1812" t="str">
            <v>NR</v>
          </cell>
          <cell r="K1812" t="str">
            <v>growth</v>
          </cell>
          <cell r="L1812" t="str">
            <v>EC10</v>
          </cell>
          <cell r="M1812" t="str">
            <v>ZnCl2</v>
          </cell>
          <cell r="N1812" t="str">
            <v>Measured - start and end</v>
          </cell>
          <cell r="O1812" t="str">
            <v>static</v>
          </cell>
          <cell r="P1812" t="str">
            <v>Chronic</v>
          </cell>
          <cell r="Q1812" t="str">
            <v>72-hr</v>
          </cell>
          <cell r="R1812" t="str">
            <v>None</v>
          </cell>
          <cell r="S1812" t="str">
            <v>S-chemistry provided</v>
          </cell>
          <cell r="T1812" t="str">
            <v>MLR</v>
          </cell>
          <cell r="U1812">
            <v>23</v>
          </cell>
          <cell r="V1812">
            <v>5.6</v>
          </cell>
          <cell r="W1812" t="str">
            <v/>
          </cell>
          <cell r="X1812" t="str">
            <v/>
          </cell>
          <cell r="Y1812">
            <v>108</v>
          </cell>
          <cell r="Z1812" t="str">
            <v/>
          </cell>
          <cell r="AA1812">
            <v>0.3</v>
          </cell>
          <cell r="AB1812">
            <v>10</v>
          </cell>
          <cell r="AC1812">
            <v>5</v>
          </cell>
          <cell r="AD1812">
            <v>3</v>
          </cell>
          <cell r="AE1812">
            <v>104</v>
          </cell>
          <cell r="AF1812">
            <v>0.47</v>
          </cell>
          <cell r="AG1812">
            <v>5.9</v>
          </cell>
          <cell r="AH1812">
            <v>156</v>
          </cell>
          <cell r="AI1812">
            <v>0.1</v>
          </cell>
          <cell r="AJ1812">
            <v>24.838999999999999</v>
          </cell>
        </row>
        <row r="1813">
          <cell r="B1813" t="str">
            <v>C2517RasuEC10</v>
          </cell>
          <cell r="C1813" t="str">
            <v>De Schamphelaere et al. 2003</v>
          </cell>
          <cell r="D1813">
            <v>2003</v>
          </cell>
          <cell r="E1813" t="str">
            <v>Raphidocelis subcapitata</v>
          </cell>
          <cell r="F1813" t="str">
            <v xml:space="preserve">Raphidocelis </v>
          </cell>
          <cell r="G1813" t="str">
            <v>subcapitata</v>
          </cell>
          <cell r="H1813"/>
          <cell r="I1813" t="str">
            <v>algae</v>
          </cell>
          <cell r="J1813" t="str">
            <v>NR</v>
          </cell>
          <cell r="K1813" t="str">
            <v>growth</v>
          </cell>
          <cell r="L1813" t="str">
            <v>EC10</v>
          </cell>
          <cell r="M1813" t="str">
            <v>ZnCl2</v>
          </cell>
          <cell r="N1813" t="str">
            <v>Measured - start and end</v>
          </cell>
          <cell r="O1813" t="str">
            <v>static</v>
          </cell>
          <cell r="P1813" t="str">
            <v>Chronic</v>
          </cell>
          <cell r="Q1813" t="str">
            <v>72-hr</v>
          </cell>
          <cell r="R1813" t="str">
            <v>None</v>
          </cell>
          <cell r="S1813" t="str">
            <v>S-chemistry provided</v>
          </cell>
          <cell r="T1813" t="str">
            <v>MLR</v>
          </cell>
          <cell r="U1813">
            <v>23</v>
          </cell>
          <cell r="V1813">
            <v>6.2</v>
          </cell>
          <cell r="W1813" t="str">
            <v/>
          </cell>
          <cell r="X1813" t="str">
            <v/>
          </cell>
          <cell r="Y1813">
            <v>128</v>
          </cell>
          <cell r="Z1813" t="str">
            <v/>
          </cell>
          <cell r="AA1813">
            <v>0.3</v>
          </cell>
          <cell r="AB1813">
            <v>10</v>
          </cell>
          <cell r="AC1813">
            <v>5</v>
          </cell>
          <cell r="AD1813">
            <v>3</v>
          </cell>
          <cell r="AE1813">
            <v>104</v>
          </cell>
          <cell r="AF1813">
            <v>0.47</v>
          </cell>
          <cell r="AG1813">
            <v>5.9</v>
          </cell>
          <cell r="AH1813">
            <v>149</v>
          </cell>
          <cell r="AI1813">
            <v>1.1000000000000001</v>
          </cell>
          <cell r="AJ1813">
            <v>24.838999999999999</v>
          </cell>
        </row>
        <row r="1814">
          <cell r="B1814" t="str">
            <v>C2518RasuEC10</v>
          </cell>
          <cell r="C1814" t="str">
            <v>De Schamphelaere et al. 2003</v>
          </cell>
          <cell r="D1814">
            <v>2003</v>
          </cell>
          <cell r="E1814" t="str">
            <v>Raphidocelis subcapitata</v>
          </cell>
          <cell r="F1814" t="str">
            <v xml:space="preserve">Raphidocelis </v>
          </cell>
          <cell r="G1814" t="str">
            <v>subcapitata</v>
          </cell>
          <cell r="H1814"/>
          <cell r="I1814" t="str">
            <v>algae</v>
          </cell>
          <cell r="J1814" t="str">
            <v>NR</v>
          </cell>
          <cell r="K1814" t="str">
            <v>growth</v>
          </cell>
          <cell r="L1814" t="str">
            <v>EC10</v>
          </cell>
          <cell r="M1814" t="str">
            <v>ZnCl2</v>
          </cell>
          <cell r="N1814" t="str">
            <v>Measured - start and end</v>
          </cell>
          <cell r="O1814" t="str">
            <v>static</v>
          </cell>
          <cell r="P1814" t="str">
            <v>Chronic</v>
          </cell>
          <cell r="Q1814" t="str">
            <v>72-hr</v>
          </cell>
          <cell r="R1814" t="str">
            <v>None</v>
          </cell>
          <cell r="S1814" t="str">
            <v>S-chemistry provided</v>
          </cell>
          <cell r="T1814" t="str">
            <v>MLR</v>
          </cell>
          <cell r="U1814">
            <v>23</v>
          </cell>
          <cell r="V1814">
            <v>6.8</v>
          </cell>
          <cell r="W1814" t="str">
            <v/>
          </cell>
          <cell r="X1814" t="str">
            <v/>
          </cell>
          <cell r="Y1814">
            <v>63.5</v>
          </cell>
          <cell r="Z1814" t="str">
            <v/>
          </cell>
          <cell r="AA1814">
            <v>0.3</v>
          </cell>
          <cell r="AB1814">
            <v>10</v>
          </cell>
          <cell r="AC1814">
            <v>5</v>
          </cell>
          <cell r="AD1814">
            <v>3</v>
          </cell>
          <cell r="AE1814">
            <v>104</v>
          </cell>
          <cell r="AF1814">
            <v>0.47</v>
          </cell>
          <cell r="AG1814">
            <v>5.9</v>
          </cell>
          <cell r="AH1814">
            <v>121</v>
          </cell>
          <cell r="AI1814">
            <v>5.9</v>
          </cell>
          <cell r="AJ1814">
            <v>24.838999999999999</v>
          </cell>
        </row>
        <row r="1815">
          <cell r="B1815" t="str">
            <v>C2519RasuEC10</v>
          </cell>
          <cell r="C1815" t="str">
            <v>De Schamphelaere et al. 2003</v>
          </cell>
          <cell r="D1815">
            <v>2003</v>
          </cell>
          <cell r="E1815" t="str">
            <v>Raphidocelis subcapitata</v>
          </cell>
          <cell r="F1815" t="str">
            <v xml:space="preserve">Raphidocelis </v>
          </cell>
          <cell r="G1815" t="str">
            <v>subcapitata</v>
          </cell>
          <cell r="H1815"/>
          <cell r="I1815" t="str">
            <v>algae</v>
          </cell>
          <cell r="J1815" t="str">
            <v>NR</v>
          </cell>
          <cell r="K1815" t="str">
            <v>growth</v>
          </cell>
          <cell r="L1815" t="str">
            <v>EC10</v>
          </cell>
          <cell r="M1815" t="str">
            <v>ZnCl2</v>
          </cell>
          <cell r="N1815" t="str">
            <v>Measured - start and end</v>
          </cell>
          <cell r="O1815" t="str">
            <v>static</v>
          </cell>
          <cell r="P1815" t="str">
            <v>Chronic</v>
          </cell>
          <cell r="Q1815" t="str">
            <v>72-hr</v>
          </cell>
          <cell r="R1815" t="str">
            <v>None</v>
          </cell>
          <cell r="S1815" t="str">
            <v>S-chemistry provided</v>
          </cell>
          <cell r="T1815" t="str">
            <v>MLR</v>
          </cell>
          <cell r="U1815">
            <v>23</v>
          </cell>
          <cell r="V1815">
            <v>7.1</v>
          </cell>
          <cell r="W1815" t="str">
            <v/>
          </cell>
          <cell r="X1815" t="str">
            <v/>
          </cell>
          <cell r="Y1815">
            <v>38</v>
          </cell>
          <cell r="Z1815" t="str">
            <v/>
          </cell>
          <cell r="AA1815">
            <v>0.3</v>
          </cell>
          <cell r="AB1815">
            <v>10</v>
          </cell>
          <cell r="AC1815">
            <v>5</v>
          </cell>
          <cell r="AD1815">
            <v>3</v>
          </cell>
          <cell r="AE1815">
            <v>104</v>
          </cell>
          <cell r="AF1815">
            <v>0.47</v>
          </cell>
          <cell r="AG1815">
            <v>5.9</v>
          </cell>
          <cell r="AH1815">
            <v>105</v>
          </cell>
          <cell r="AI1815">
            <v>12</v>
          </cell>
          <cell r="AJ1815">
            <v>24.838999999999999</v>
          </cell>
        </row>
        <row r="1816">
          <cell r="B1816" t="str">
            <v>C2520RasuEC10</v>
          </cell>
          <cell r="C1816" t="str">
            <v>De Schamphelaere et al. 2003</v>
          </cell>
          <cell r="D1816">
            <v>2003</v>
          </cell>
          <cell r="E1816" t="str">
            <v>Raphidocelis subcapitata</v>
          </cell>
          <cell r="F1816" t="str">
            <v xml:space="preserve">Raphidocelis </v>
          </cell>
          <cell r="G1816" t="str">
            <v>subcapitata</v>
          </cell>
          <cell r="H1816"/>
          <cell r="I1816" t="str">
            <v>algae</v>
          </cell>
          <cell r="J1816" t="str">
            <v>NR</v>
          </cell>
          <cell r="K1816" t="str">
            <v>growth</v>
          </cell>
          <cell r="L1816" t="str">
            <v>EC10</v>
          </cell>
          <cell r="M1816" t="str">
            <v>ZnCl2</v>
          </cell>
          <cell r="N1816" t="str">
            <v>Measured - start and end</v>
          </cell>
          <cell r="O1816" t="str">
            <v>static</v>
          </cell>
          <cell r="P1816" t="str">
            <v>Chronic</v>
          </cell>
          <cell r="Q1816" t="str">
            <v>72-hr</v>
          </cell>
          <cell r="R1816" t="str">
            <v>None</v>
          </cell>
          <cell r="S1816" t="str">
            <v>S-chemistry provided</v>
          </cell>
          <cell r="T1816" t="str">
            <v>MLR</v>
          </cell>
          <cell r="U1816">
            <v>23</v>
          </cell>
          <cell r="V1816">
            <v>7.4</v>
          </cell>
          <cell r="W1816" t="str">
            <v/>
          </cell>
          <cell r="X1816" t="str">
            <v/>
          </cell>
          <cell r="Y1816">
            <v>14.7</v>
          </cell>
          <cell r="Z1816" t="str">
            <v/>
          </cell>
          <cell r="AA1816">
            <v>0.3</v>
          </cell>
          <cell r="AB1816">
            <v>10</v>
          </cell>
          <cell r="AC1816">
            <v>5</v>
          </cell>
          <cell r="AD1816">
            <v>3</v>
          </cell>
          <cell r="AE1816">
            <v>104</v>
          </cell>
          <cell r="AF1816">
            <v>0.47</v>
          </cell>
          <cell r="AG1816">
            <v>5.9</v>
          </cell>
          <cell r="AH1816">
            <v>67</v>
          </cell>
          <cell r="AI1816">
            <v>23</v>
          </cell>
          <cell r="AJ1816">
            <v>24.838999999999999</v>
          </cell>
        </row>
        <row r="1817">
          <cell r="B1817" t="str">
            <v>C2521RasuEC10</v>
          </cell>
          <cell r="C1817" t="str">
            <v>De Schamphelaere et al. 2003</v>
          </cell>
          <cell r="D1817">
            <v>2003</v>
          </cell>
          <cell r="E1817" t="str">
            <v>Raphidocelis subcapitata</v>
          </cell>
          <cell r="F1817" t="str">
            <v xml:space="preserve">Raphidocelis </v>
          </cell>
          <cell r="G1817" t="str">
            <v>subcapitata</v>
          </cell>
          <cell r="H1817"/>
          <cell r="I1817" t="str">
            <v>algae</v>
          </cell>
          <cell r="J1817" t="str">
            <v>NR</v>
          </cell>
          <cell r="K1817" t="str">
            <v>growth</v>
          </cell>
          <cell r="L1817" t="str">
            <v>EC10</v>
          </cell>
          <cell r="M1817" t="str">
            <v>ZnCl2</v>
          </cell>
          <cell r="N1817" t="str">
            <v>Measured - start and end</v>
          </cell>
          <cell r="O1817" t="str">
            <v>static</v>
          </cell>
          <cell r="P1817" t="str">
            <v>Chronic</v>
          </cell>
          <cell r="Q1817" t="str">
            <v>72-hr</v>
          </cell>
          <cell r="R1817" t="str">
            <v>None</v>
          </cell>
          <cell r="S1817" t="str">
            <v>S-chemistry provided</v>
          </cell>
          <cell r="T1817" t="str">
            <v>MLR</v>
          </cell>
          <cell r="U1817">
            <v>23</v>
          </cell>
          <cell r="V1817">
            <v>7.7</v>
          </cell>
          <cell r="W1817" t="str">
            <v/>
          </cell>
          <cell r="X1817" t="str">
            <v/>
          </cell>
          <cell r="Y1817">
            <v>8.6999999999999993</v>
          </cell>
          <cell r="Z1817" t="str">
            <v/>
          </cell>
          <cell r="AA1817">
            <v>0.3</v>
          </cell>
          <cell r="AB1817">
            <v>10</v>
          </cell>
          <cell r="AC1817">
            <v>5</v>
          </cell>
          <cell r="AD1817">
            <v>3</v>
          </cell>
          <cell r="AE1817">
            <v>104</v>
          </cell>
          <cell r="AF1817">
            <v>0.47</v>
          </cell>
          <cell r="AG1817">
            <v>5.9</v>
          </cell>
          <cell r="AH1817">
            <v>57</v>
          </cell>
          <cell r="AI1817">
            <v>41</v>
          </cell>
          <cell r="AJ1817">
            <v>24.838999999999999</v>
          </cell>
        </row>
        <row r="1818">
          <cell r="B1818" t="str">
            <v>C2522RasuEC10</v>
          </cell>
          <cell r="C1818" t="str">
            <v>De Schamphelaere et al. 2003</v>
          </cell>
          <cell r="D1818">
            <v>2003</v>
          </cell>
          <cell r="E1818" t="str">
            <v>Raphidocelis subcapitata</v>
          </cell>
          <cell r="F1818" t="str">
            <v xml:space="preserve">Raphidocelis </v>
          </cell>
          <cell r="G1818" t="str">
            <v>subcapitata</v>
          </cell>
          <cell r="H1818"/>
          <cell r="I1818" t="str">
            <v>algae</v>
          </cell>
          <cell r="J1818" t="str">
            <v>NR</v>
          </cell>
          <cell r="K1818" t="str">
            <v>growth</v>
          </cell>
          <cell r="L1818" t="str">
            <v>EC10</v>
          </cell>
          <cell r="M1818" t="str">
            <v>ZnCl2</v>
          </cell>
          <cell r="N1818" t="str">
            <v>Measured - start and end</v>
          </cell>
          <cell r="O1818" t="str">
            <v>static</v>
          </cell>
          <cell r="P1818" t="str">
            <v>Chronic</v>
          </cell>
          <cell r="Q1818" t="str">
            <v>72-hr</v>
          </cell>
          <cell r="R1818" t="str">
            <v>None</v>
          </cell>
          <cell r="S1818" t="str">
            <v>S-chemistry provided</v>
          </cell>
          <cell r="T1818" t="str">
            <v>MLR</v>
          </cell>
          <cell r="U1818">
            <v>23</v>
          </cell>
          <cell r="V1818">
            <v>7.8</v>
          </cell>
          <cell r="W1818" t="str">
            <v/>
          </cell>
          <cell r="X1818" t="str">
            <v/>
          </cell>
          <cell r="Y1818">
            <v>6.6</v>
          </cell>
          <cell r="Z1818" t="str">
            <v/>
          </cell>
          <cell r="AA1818">
            <v>0.3</v>
          </cell>
          <cell r="AB1818">
            <v>10</v>
          </cell>
          <cell r="AC1818">
            <v>5</v>
          </cell>
          <cell r="AD1818">
            <v>3</v>
          </cell>
          <cell r="AE1818">
            <v>104</v>
          </cell>
          <cell r="AF1818">
            <v>0.47</v>
          </cell>
          <cell r="AG1818">
            <v>5.9</v>
          </cell>
          <cell r="AH1818">
            <v>53</v>
          </cell>
          <cell r="AI1818">
            <v>51</v>
          </cell>
          <cell r="AJ1818">
            <v>24.838999999999999</v>
          </cell>
        </row>
        <row r="1819">
          <cell r="B1819" t="str">
            <v>C2523RasuEC20</v>
          </cell>
          <cell r="C1819" t="str">
            <v>De Schamphelaere et al. 2003</v>
          </cell>
          <cell r="D1819">
            <v>2003</v>
          </cell>
          <cell r="E1819" t="str">
            <v>Raphidocelis subcapitata</v>
          </cell>
          <cell r="F1819" t="str">
            <v xml:space="preserve">Raphidocelis </v>
          </cell>
          <cell r="G1819" t="str">
            <v>subcapitata</v>
          </cell>
          <cell r="H1819"/>
          <cell r="I1819" t="str">
            <v>algae</v>
          </cell>
          <cell r="J1819" t="str">
            <v>NR</v>
          </cell>
          <cell r="K1819" t="str">
            <v>growth</v>
          </cell>
          <cell r="L1819" t="str">
            <v>EC20</v>
          </cell>
          <cell r="M1819" t="str">
            <v>ZnCl2</v>
          </cell>
          <cell r="N1819" t="str">
            <v>Measured - start and end</v>
          </cell>
          <cell r="O1819" t="str">
            <v>static</v>
          </cell>
          <cell r="P1819" t="str">
            <v>Chronic</v>
          </cell>
          <cell r="Q1819" t="str">
            <v>72-hr</v>
          </cell>
          <cell r="R1819" t="str">
            <v>None</v>
          </cell>
          <cell r="S1819" t="str">
            <v>S-chemistry provided</v>
          </cell>
          <cell r="T1819" t="str">
            <v>MLR</v>
          </cell>
          <cell r="U1819">
            <v>23</v>
          </cell>
          <cell r="V1819">
            <v>7.5</v>
          </cell>
          <cell r="W1819" t="str">
            <v/>
          </cell>
          <cell r="X1819" t="str">
            <v/>
          </cell>
          <cell r="Y1819">
            <v>11.935813812029668</v>
          </cell>
          <cell r="Z1819" t="str">
            <v/>
          </cell>
          <cell r="AA1819">
            <v>0.3</v>
          </cell>
          <cell r="AB1819">
            <v>10</v>
          </cell>
          <cell r="AC1819">
            <v>40</v>
          </cell>
          <cell r="AD1819">
            <v>3</v>
          </cell>
          <cell r="AE1819">
            <v>62</v>
          </cell>
          <cell r="AF1819">
            <v>0.47</v>
          </cell>
          <cell r="AG1819">
            <v>5.9</v>
          </cell>
          <cell r="AH1819">
            <v>85</v>
          </cell>
          <cell r="AI1819">
            <v>28</v>
          </cell>
          <cell r="AJ1819">
            <v>112.23399999999999</v>
          </cell>
        </row>
        <row r="1820">
          <cell r="B1820" t="str">
            <v>C2524RasuEC20</v>
          </cell>
          <cell r="C1820" t="str">
            <v>De Schamphelaere et al. 2003</v>
          </cell>
          <cell r="D1820">
            <v>2003</v>
          </cell>
          <cell r="E1820" t="str">
            <v>Raphidocelis subcapitata</v>
          </cell>
          <cell r="F1820" t="str">
            <v xml:space="preserve">Raphidocelis </v>
          </cell>
          <cell r="G1820" t="str">
            <v>subcapitata</v>
          </cell>
          <cell r="H1820"/>
          <cell r="I1820" t="str">
            <v>algae</v>
          </cell>
          <cell r="J1820" t="str">
            <v>NR</v>
          </cell>
          <cell r="K1820" t="str">
            <v>growth</v>
          </cell>
          <cell r="L1820" t="str">
            <v>EC20</v>
          </cell>
          <cell r="M1820" t="str">
            <v>ZnCl2</v>
          </cell>
          <cell r="N1820" t="str">
            <v>Measured - start and end</v>
          </cell>
          <cell r="O1820" t="str">
            <v>static</v>
          </cell>
          <cell r="P1820" t="str">
            <v>Chronic</v>
          </cell>
          <cell r="Q1820" t="str">
            <v>72-hr</v>
          </cell>
          <cell r="R1820" t="str">
            <v>None</v>
          </cell>
          <cell r="S1820" t="str">
            <v>S-chemistry provided</v>
          </cell>
          <cell r="T1820" t="str">
            <v>MLR</v>
          </cell>
          <cell r="U1820">
            <v>23</v>
          </cell>
          <cell r="V1820">
            <v>7.5</v>
          </cell>
          <cell r="W1820" t="str">
            <v/>
          </cell>
          <cell r="X1820" t="str">
            <v/>
          </cell>
          <cell r="Y1820">
            <v>11.311165731691595</v>
          </cell>
          <cell r="Z1820" t="str">
            <v/>
          </cell>
          <cell r="AA1820">
            <v>0.3</v>
          </cell>
          <cell r="AB1820">
            <v>10</v>
          </cell>
          <cell r="AC1820">
            <v>60</v>
          </cell>
          <cell r="AD1820">
            <v>3</v>
          </cell>
          <cell r="AE1820">
            <v>62</v>
          </cell>
          <cell r="AF1820">
            <v>0.47</v>
          </cell>
          <cell r="AG1820">
            <v>5.9</v>
          </cell>
          <cell r="AH1820">
            <v>120</v>
          </cell>
          <cell r="AI1820">
            <v>28</v>
          </cell>
          <cell r="AJ1820">
            <v>162.17400000000001</v>
          </cell>
        </row>
        <row r="1821">
          <cell r="B1821" t="str">
            <v>C2525RasuEC20</v>
          </cell>
          <cell r="C1821" t="str">
            <v>De Schamphelaere et al. 2003</v>
          </cell>
          <cell r="D1821">
            <v>2003</v>
          </cell>
          <cell r="E1821" t="str">
            <v>Raphidocelis subcapitata</v>
          </cell>
          <cell r="F1821" t="str">
            <v xml:space="preserve">Raphidocelis </v>
          </cell>
          <cell r="G1821" t="str">
            <v>subcapitata</v>
          </cell>
          <cell r="H1821"/>
          <cell r="I1821" t="str">
            <v>algae</v>
          </cell>
          <cell r="J1821" t="str">
            <v>NR</v>
          </cell>
          <cell r="K1821" t="str">
            <v>growth</v>
          </cell>
          <cell r="L1821" t="str">
            <v>EC20</v>
          </cell>
          <cell r="M1821" t="str">
            <v>ZnCl2</v>
          </cell>
          <cell r="N1821" t="str">
            <v>Measured - start and end</v>
          </cell>
          <cell r="O1821" t="str">
            <v>static</v>
          </cell>
          <cell r="P1821" t="str">
            <v>Chronic</v>
          </cell>
          <cell r="Q1821" t="str">
            <v>72-hr</v>
          </cell>
          <cell r="R1821" t="str">
            <v>None</v>
          </cell>
          <cell r="S1821" t="str">
            <v>S-chemistry provided</v>
          </cell>
          <cell r="T1821" t="str">
            <v>MLR</v>
          </cell>
          <cell r="U1821">
            <v>23</v>
          </cell>
          <cell r="V1821">
            <v>7.5</v>
          </cell>
          <cell r="W1821" t="str">
            <v/>
          </cell>
          <cell r="X1821" t="str">
            <v/>
          </cell>
          <cell r="Y1821">
            <v>11.768611834586867</v>
          </cell>
          <cell r="Z1821" t="str">
            <v/>
          </cell>
          <cell r="AA1821">
            <v>0.3</v>
          </cell>
          <cell r="AB1821">
            <v>10</v>
          </cell>
          <cell r="AC1821">
            <v>80</v>
          </cell>
          <cell r="AD1821">
            <v>3</v>
          </cell>
          <cell r="AE1821">
            <v>62</v>
          </cell>
          <cell r="AF1821">
            <v>0.47</v>
          </cell>
          <cell r="AG1821">
            <v>5.9</v>
          </cell>
          <cell r="AH1821">
            <v>156</v>
          </cell>
          <cell r="AI1821">
            <v>28</v>
          </cell>
          <cell r="AJ1821">
            <v>212.114</v>
          </cell>
        </row>
        <row r="1822">
          <cell r="B1822" t="str">
            <v>C2526RasuEC20</v>
          </cell>
          <cell r="C1822" t="str">
            <v>De Schamphelaere et al. 2003</v>
          </cell>
          <cell r="D1822">
            <v>2003</v>
          </cell>
          <cell r="E1822" t="str">
            <v>Raphidocelis subcapitata</v>
          </cell>
          <cell r="F1822" t="str">
            <v xml:space="preserve">Raphidocelis </v>
          </cell>
          <cell r="G1822" t="str">
            <v>subcapitata</v>
          </cell>
          <cell r="H1822"/>
          <cell r="I1822" t="str">
            <v>algae</v>
          </cell>
          <cell r="J1822" t="str">
            <v>NR</v>
          </cell>
          <cell r="K1822" t="str">
            <v>growth</v>
          </cell>
          <cell r="L1822" t="str">
            <v>EC20</v>
          </cell>
          <cell r="M1822" t="str">
            <v>ZnCl2</v>
          </cell>
          <cell r="N1822" t="str">
            <v>Measured - start and end</v>
          </cell>
          <cell r="O1822" t="str">
            <v>static</v>
          </cell>
          <cell r="P1822" t="str">
            <v>Chronic</v>
          </cell>
          <cell r="Q1822" t="str">
            <v>72-hr</v>
          </cell>
          <cell r="R1822" t="str">
            <v>None</v>
          </cell>
          <cell r="S1822" t="str">
            <v>S-chemistry provided</v>
          </cell>
          <cell r="T1822" t="str">
            <v>MLR</v>
          </cell>
          <cell r="U1822">
            <v>23</v>
          </cell>
          <cell r="V1822">
            <v>7.5</v>
          </cell>
          <cell r="W1822" t="str">
            <v/>
          </cell>
          <cell r="X1822" t="str">
            <v/>
          </cell>
          <cell r="Y1822">
            <v>11.791652738179156</v>
          </cell>
          <cell r="Z1822" t="str">
            <v/>
          </cell>
          <cell r="AA1822">
            <v>0.3</v>
          </cell>
          <cell r="AB1822">
            <v>10</v>
          </cell>
          <cell r="AC1822">
            <v>5</v>
          </cell>
          <cell r="AD1822">
            <v>12</v>
          </cell>
          <cell r="AE1822">
            <v>62</v>
          </cell>
          <cell r="AF1822">
            <v>0.47</v>
          </cell>
          <cell r="AG1822">
            <v>5.9</v>
          </cell>
          <cell r="AH1822">
            <v>49</v>
          </cell>
          <cell r="AI1822">
            <v>28</v>
          </cell>
          <cell r="AJ1822">
            <v>61.901000000000003</v>
          </cell>
        </row>
        <row r="1823">
          <cell r="B1823" t="str">
            <v>C2527RasuEC20</v>
          </cell>
          <cell r="C1823" t="str">
            <v>De Schamphelaere et al. 2003</v>
          </cell>
          <cell r="D1823">
            <v>2003</v>
          </cell>
          <cell r="E1823" t="str">
            <v>Raphidocelis subcapitata</v>
          </cell>
          <cell r="F1823" t="str">
            <v xml:space="preserve">Raphidocelis </v>
          </cell>
          <cell r="G1823" t="str">
            <v>subcapitata</v>
          </cell>
          <cell r="H1823"/>
          <cell r="I1823" t="str">
            <v>algae</v>
          </cell>
          <cell r="J1823" t="str">
            <v>NR</v>
          </cell>
          <cell r="K1823" t="str">
            <v>growth</v>
          </cell>
          <cell r="L1823" t="str">
            <v>EC20</v>
          </cell>
          <cell r="M1823" t="str">
            <v>ZnCl2</v>
          </cell>
          <cell r="N1823" t="str">
            <v>Measured - start and end</v>
          </cell>
          <cell r="O1823" t="str">
            <v>static</v>
          </cell>
          <cell r="P1823" t="str">
            <v>Chronic</v>
          </cell>
          <cell r="Q1823" t="str">
            <v>72-hr</v>
          </cell>
          <cell r="R1823" t="str">
            <v>None</v>
          </cell>
          <cell r="S1823" t="str">
            <v>S-chemistry provided</v>
          </cell>
          <cell r="T1823" t="str">
            <v>MLR</v>
          </cell>
          <cell r="U1823">
            <v>23</v>
          </cell>
          <cell r="V1823">
            <v>7.5</v>
          </cell>
          <cell r="W1823" t="str">
            <v/>
          </cell>
          <cell r="X1823" t="str">
            <v/>
          </cell>
          <cell r="Y1823">
            <v>16.045545226073259</v>
          </cell>
          <cell r="Z1823" t="str">
            <v/>
          </cell>
          <cell r="AA1823">
            <v>0.3</v>
          </cell>
          <cell r="AB1823">
            <v>10</v>
          </cell>
          <cell r="AC1823">
            <v>5</v>
          </cell>
          <cell r="AD1823">
            <v>24</v>
          </cell>
          <cell r="AE1823">
            <v>62</v>
          </cell>
          <cell r="AF1823">
            <v>0.47</v>
          </cell>
          <cell r="AG1823">
            <v>5.9</v>
          </cell>
          <cell r="AH1823">
            <v>85</v>
          </cell>
          <cell r="AI1823">
            <v>28</v>
          </cell>
          <cell r="AJ1823">
            <v>111.31699999999999</v>
          </cell>
        </row>
        <row r="1824">
          <cell r="B1824" t="str">
            <v>C2528RasuEC20</v>
          </cell>
          <cell r="C1824" t="str">
            <v>De Schamphelaere et al. 2003</v>
          </cell>
          <cell r="D1824">
            <v>2003</v>
          </cell>
          <cell r="E1824" t="str">
            <v>Raphidocelis subcapitata</v>
          </cell>
          <cell r="F1824" t="str">
            <v xml:space="preserve">Raphidocelis </v>
          </cell>
          <cell r="G1824" t="str">
            <v>subcapitata</v>
          </cell>
          <cell r="H1824"/>
          <cell r="I1824" t="str">
            <v>algae</v>
          </cell>
          <cell r="J1824" t="str">
            <v>NR</v>
          </cell>
          <cell r="K1824" t="str">
            <v>growth</v>
          </cell>
          <cell r="L1824" t="str">
            <v>EC20</v>
          </cell>
          <cell r="M1824" t="str">
            <v>ZnCl2</v>
          </cell>
          <cell r="N1824" t="str">
            <v>Measured - start and end</v>
          </cell>
          <cell r="O1824" t="str">
            <v>static</v>
          </cell>
          <cell r="P1824" t="str">
            <v>Chronic</v>
          </cell>
          <cell r="Q1824" t="str">
            <v>72-hr</v>
          </cell>
          <cell r="R1824" t="str">
            <v>None</v>
          </cell>
          <cell r="S1824" t="str">
            <v>S-chemistry provided</v>
          </cell>
          <cell r="T1824" t="str">
            <v>MLR</v>
          </cell>
          <cell r="U1824">
            <v>23</v>
          </cell>
          <cell r="V1824">
            <v>7.5</v>
          </cell>
          <cell r="W1824" t="str">
            <v/>
          </cell>
          <cell r="X1824" t="str">
            <v/>
          </cell>
          <cell r="Y1824">
            <v>16.315870995603824</v>
          </cell>
          <cell r="Z1824" t="str">
            <v/>
          </cell>
          <cell r="AA1824">
            <v>0.3</v>
          </cell>
          <cell r="AB1824">
            <v>10</v>
          </cell>
          <cell r="AC1824">
            <v>5</v>
          </cell>
          <cell r="AD1824">
            <v>36</v>
          </cell>
          <cell r="AE1824">
            <v>62</v>
          </cell>
          <cell r="AF1824">
            <v>0.47</v>
          </cell>
          <cell r="AG1824">
            <v>5.9</v>
          </cell>
          <cell r="AH1824">
            <v>120</v>
          </cell>
          <cell r="AI1824">
            <v>28</v>
          </cell>
          <cell r="AJ1824">
            <v>160.733</v>
          </cell>
        </row>
        <row r="1825">
          <cell r="B1825" t="str">
            <v>C2529RasuEC20</v>
          </cell>
          <cell r="C1825" t="str">
            <v>De Schamphelaere et al. 2003</v>
          </cell>
          <cell r="D1825">
            <v>2003</v>
          </cell>
          <cell r="E1825" t="str">
            <v>Raphidocelis subcapitata</v>
          </cell>
          <cell r="F1825" t="str">
            <v xml:space="preserve">Raphidocelis </v>
          </cell>
          <cell r="G1825" t="str">
            <v>subcapitata</v>
          </cell>
          <cell r="H1825"/>
          <cell r="I1825" t="str">
            <v>algae</v>
          </cell>
          <cell r="J1825" t="str">
            <v>NR</v>
          </cell>
          <cell r="K1825" t="str">
            <v>growth</v>
          </cell>
          <cell r="L1825" t="str">
            <v>EC20</v>
          </cell>
          <cell r="M1825" t="str">
            <v>ZnCl2</v>
          </cell>
          <cell r="N1825" t="str">
            <v>Measured - start and end</v>
          </cell>
          <cell r="O1825" t="str">
            <v>static</v>
          </cell>
          <cell r="P1825" t="str">
            <v>Chronic</v>
          </cell>
          <cell r="Q1825" t="str">
            <v>72-hr</v>
          </cell>
          <cell r="R1825" t="str">
            <v>None</v>
          </cell>
          <cell r="S1825" t="str">
            <v>S-chemistry provided</v>
          </cell>
          <cell r="T1825" t="str">
            <v>MLR</v>
          </cell>
          <cell r="U1825">
            <v>23</v>
          </cell>
          <cell r="V1825">
            <v>7.5</v>
          </cell>
          <cell r="W1825" t="str">
            <v/>
          </cell>
          <cell r="X1825" t="str">
            <v/>
          </cell>
          <cell r="Y1825">
            <v>19.491348011415933</v>
          </cell>
          <cell r="Z1825" t="str">
            <v/>
          </cell>
          <cell r="AA1825">
            <v>0.3</v>
          </cell>
          <cell r="AB1825">
            <v>10</v>
          </cell>
          <cell r="AC1825">
            <v>5</v>
          </cell>
          <cell r="AD1825">
            <v>49</v>
          </cell>
          <cell r="AE1825">
            <v>62</v>
          </cell>
          <cell r="AF1825">
            <v>0.47</v>
          </cell>
          <cell r="AG1825">
            <v>5.9</v>
          </cell>
          <cell r="AH1825">
            <v>156</v>
          </cell>
          <cell r="AI1825">
            <v>28</v>
          </cell>
          <cell r="AJ1825">
            <v>214.267</v>
          </cell>
        </row>
        <row r="1826">
          <cell r="B1826" t="str">
            <v>C2530RasuEC20</v>
          </cell>
          <cell r="C1826" t="str">
            <v>De Schamphelaere et al. 2003</v>
          </cell>
          <cell r="D1826">
            <v>2003</v>
          </cell>
          <cell r="E1826" t="str">
            <v>Raphidocelis subcapitata</v>
          </cell>
          <cell r="F1826" t="str">
            <v xml:space="preserve">Raphidocelis </v>
          </cell>
          <cell r="G1826" t="str">
            <v>subcapitata</v>
          </cell>
          <cell r="H1826"/>
          <cell r="I1826" t="str">
            <v>algae</v>
          </cell>
          <cell r="J1826" t="str">
            <v>NR</v>
          </cell>
          <cell r="K1826" t="str">
            <v>growth</v>
          </cell>
          <cell r="L1826" t="str">
            <v>EC20</v>
          </cell>
          <cell r="M1826" t="str">
            <v>ZnCl2</v>
          </cell>
          <cell r="N1826" t="str">
            <v>Measured - start and end</v>
          </cell>
          <cell r="O1826" t="str">
            <v>static</v>
          </cell>
          <cell r="P1826" t="str">
            <v>Chronic</v>
          </cell>
          <cell r="Q1826" t="str">
            <v>72-hr</v>
          </cell>
          <cell r="R1826" t="str">
            <v>None</v>
          </cell>
          <cell r="S1826" t="str">
            <v>S-chemistry provided</v>
          </cell>
          <cell r="T1826" t="str">
            <v>MLR</v>
          </cell>
          <cell r="U1826">
            <v>23</v>
          </cell>
          <cell r="V1826">
            <v>7.5</v>
          </cell>
          <cell r="W1826" t="str">
            <v/>
          </cell>
          <cell r="X1826" t="str">
            <v/>
          </cell>
          <cell r="Y1826">
            <v>18.994998645266687</v>
          </cell>
          <cell r="Z1826" t="str">
            <v/>
          </cell>
          <cell r="AA1826">
            <v>0.3</v>
          </cell>
          <cell r="AB1826">
            <v>10</v>
          </cell>
          <cell r="AC1826">
            <v>5</v>
          </cell>
          <cell r="AD1826">
            <v>61</v>
          </cell>
          <cell r="AE1826">
            <v>62</v>
          </cell>
          <cell r="AF1826">
            <v>0.47</v>
          </cell>
          <cell r="AG1826">
            <v>5.9</v>
          </cell>
          <cell r="AH1826">
            <v>191</v>
          </cell>
          <cell r="AI1826">
            <v>28</v>
          </cell>
          <cell r="AJ1826">
            <v>263.68299999999999</v>
          </cell>
        </row>
        <row r="1827">
          <cell r="B1827" t="str">
            <v>C2531RasuEC20</v>
          </cell>
          <cell r="C1827" t="str">
            <v>De Schamphelaere et al. 2003</v>
          </cell>
          <cell r="D1827">
            <v>2003</v>
          </cell>
          <cell r="E1827" t="str">
            <v>Raphidocelis subcapitata</v>
          </cell>
          <cell r="F1827" t="str">
            <v xml:space="preserve">Raphidocelis </v>
          </cell>
          <cell r="G1827" t="str">
            <v>subcapitata</v>
          </cell>
          <cell r="H1827"/>
          <cell r="I1827" t="str">
            <v>algae</v>
          </cell>
          <cell r="J1827" t="str">
            <v>NR</v>
          </cell>
          <cell r="K1827" t="str">
            <v>growth</v>
          </cell>
          <cell r="L1827" t="str">
            <v>EC20</v>
          </cell>
          <cell r="M1827" t="str">
            <v>ZnCl2</v>
          </cell>
          <cell r="N1827" t="str">
            <v>Measured - start and end</v>
          </cell>
          <cell r="O1827" t="str">
            <v>static</v>
          </cell>
          <cell r="P1827" t="str">
            <v>Chronic</v>
          </cell>
          <cell r="Q1827" t="str">
            <v>72-hr</v>
          </cell>
          <cell r="R1827" t="str">
            <v>None</v>
          </cell>
          <cell r="S1827" t="str">
            <v>S-chemistry provided</v>
          </cell>
          <cell r="T1827" t="str">
            <v>MLR</v>
          </cell>
          <cell r="U1827">
            <v>23</v>
          </cell>
          <cell r="V1827">
            <v>7.5</v>
          </cell>
          <cell r="W1827" t="str">
            <v/>
          </cell>
          <cell r="X1827" t="str">
            <v/>
          </cell>
          <cell r="Y1827">
            <v>9.6178023335157281</v>
          </cell>
          <cell r="Z1827" t="str">
            <v/>
          </cell>
          <cell r="AA1827">
            <v>0.3</v>
          </cell>
          <cell r="AB1827">
            <v>10</v>
          </cell>
          <cell r="AC1827">
            <v>5</v>
          </cell>
          <cell r="AD1827">
            <v>3</v>
          </cell>
          <cell r="AE1827">
            <v>62</v>
          </cell>
          <cell r="AF1827">
            <v>0.47</v>
          </cell>
          <cell r="AG1827">
            <v>5.9</v>
          </cell>
          <cell r="AH1827">
            <v>40</v>
          </cell>
          <cell r="AI1827">
            <v>28</v>
          </cell>
          <cell r="AJ1827">
            <v>24.838999999999999</v>
          </cell>
        </row>
        <row r="1828">
          <cell r="B1828" t="str">
            <v>C2532RasuEC20</v>
          </cell>
          <cell r="C1828" t="str">
            <v>De Schamphelaere et al. 2003</v>
          </cell>
          <cell r="D1828">
            <v>2003</v>
          </cell>
          <cell r="E1828" t="str">
            <v>Raphidocelis subcapitata</v>
          </cell>
          <cell r="F1828" t="str">
            <v xml:space="preserve">Raphidocelis </v>
          </cell>
          <cell r="G1828" t="str">
            <v>subcapitata</v>
          </cell>
          <cell r="H1828"/>
          <cell r="I1828" t="str">
            <v>algae</v>
          </cell>
          <cell r="J1828" t="str">
            <v>NR</v>
          </cell>
          <cell r="K1828" t="str">
            <v>growth</v>
          </cell>
          <cell r="L1828" t="str">
            <v>EC20</v>
          </cell>
          <cell r="M1828" t="str">
            <v>ZnCl2</v>
          </cell>
          <cell r="N1828" t="str">
            <v>Measured - start and end</v>
          </cell>
          <cell r="O1828" t="str">
            <v>static</v>
          </cell>
          <cell r="P1828" t="str">
            <v>Chronic</v>
          </cell>
          <cell r="Q1828" t="str">
            <v>72-hr</v>
          </cell>
          <cell r="R1828" t="str">
            <v>None</v>
          </cell>
          <cell r="S1828" t="str">
            <v>S-chemistry provided</v>
          </cell>
          <cell r="T1828" t="str">
            <v>MLR</v>
          </cell>
          <cell r="U1828">
            <v>23</v>
          </cell>
          <cell r="V1828">
            <v>7.5</v>
          </cell>
          <cell r="W1828" t="str">
            <v/>
          </cell>
          <cell r="X1828" t="str">
            <v/>
          </cell>
          <cell r="Y1828">
            <v>11.12350042869179</v>
          </cell>
          <cell r="Z1828" t="str">
            <v/>
          </cell>
          <cell r="AA1828">
            <v>0.3</v>
          </cell>
          <cell r="AB1828">
            <v>10</v>
          </cell>
          <cell r="AC1828">
            <v>5</v>
          </cell>
          <cell r="AD1828">
            <v>3</v>
          </cell>
          <cell r="AE1828">
            <v>74</v>
          </cell>
          <cell r="AF1828">
            <v>0.47</v>
          </cell>
          <cell r="AG1828">
            <v>5.9</v>
          </cell>
          <cell r="AH1828">
            <v>58</v>
          </cell>
          <cell r="AI1828">
            <v>28</v>
          </cell>
          <cell r="AJ1828">
            <v>24.838999999999999</v>
          </cell>
        </row>
        <row r="1829">
          <cell r="B1829" t="str">
            <v>C2533RasuEC20</v>
          </cell>
          <cell r="C1829" t="str">
            <v>De Schamphelaere et al. 2003</v>
          </cell>
          <cell r="D1829">
            <v>2003</v>
          </cell>
          <cell r="E1829" t="str">
            <v>Raphidocelis subcapitata</v>
          </cell>
          <cell r="F1829" t="str">
            <v xml:space="preserve">Raphidocelis </v>
          </cell>
          <cell r="G1829" t="str">
            <v>subcapitata</v>
          </cell>
          <cell r="H1829"/>
          <cell r="I1829" t="str">
            <v>algae</v>
          </cell>
          <cell r="J1829" t="str">
            <v>NR</v>
          </cell>
          <cell r="K1829" t="str">
            <v>growth</v>
          </cell>
          <cell r="L1829" t="str">
            <v>EC20</v>
          </cell>
          <cell r="M1829" t="str">
            <v>ZnCl2</v>
          </cell>
          <cell r="N1829" t="str">
            <v>Measured - start and end</v>
          </cell>
          <cell r="O1829" t="str">
            <v>static</v>
          </cell>
          <cell r="P1829" t="str">
            <v>Chronic</v>
          </cell>
          <cell r="Q1829" t="str">
            <v>72-hr</v>
          </cell>
          <cell r="R1829" t="str">
            <v>None</v>
          </cell>
          <cell r="S1829" t="str">
            <v>S-chemistry provided</v>
          </cell>
          <cell r="T1829" t="str">
            <v>MLR</v>
          </cell>
          <cell r="U1829">
            <v>23</v>
          </cell>
          <cell r="V1829">
            <v>7.5</v>
          </cell>
          <cell r="W1829" t="str">
            <v/>
          </cell>
          <cell r="X1829" t="str">
            <v/>
          </cell>
          <cell r="Y1829">
            <v>12.484884862081071</v>
          </cell>
          <cell r="Z1829" t="str">
            <v/>
          </cell>
          <cell r="AA1829">
            <v>0.3</v>
          </cell>
          <cell r="AB1829">
            <v>10</v>
          </cell>
          <cell r="AC1829">
            <v>5</v>
          </cell>
          <cell r="AD1829">
            <v>3</v>
          </cell>
          <cell r="AE1829">
            <v>85</v>
          </cell>
          <cell r="AF1829">
            <v>0.47</v>
          </cell>
          <cell r="AG1829">
            <v>5.9</v>
          </cell>
          <cell r="AH1829">
            <v>76</v>
          </cell>
          <cell r="AI1829">
            <v>28</v>
          </cell>
          <cell r="AJ1829">
            <v>24.838999999999999</v>
          </cell>
        </row>
        <row r="1830">
          <cell r="B1830" t="str">
            <v>C2534RasuEC20</v>
          </cell>
          <cell r="C1830" t="str">
            <v>De Schamphelaere et al. 2003</v>
          </cell>
          <cell r="D1830">
            <v>2003</v>
          </cell>
          <cell r="E1830" t="str">
            <v>Raphidocelis subcapitata</v>
          </cell>
          <cell r="F1830" t="str">
            <v xml:space="preserve">Raphidocelis </v>
          </cell>
          <cell r="G1830" t="str">
            <v>subcapitata</v>
          </cell>
          <cell r="H1830"/>
          <cell r="I1830" t="str">
            <v>algae</v>
          </cell>
          <cell r="J1830" t="str">
            <v>NR</v>
          </cell>
          <cell r="K1830" t="str">
            <v>growth</v>
          </cell>
          <cell r="L1830" t="str">
            <v>EC20</v>
          </cell>
          <cell r="M1830" t="str">
            <v>ZnCl2</v>
          </cell>
          <cell r="N1830" t="str">
            <v>Measured - start and end</v>
          </cell>
          <cell r="O1830" t="str">
            <v>static</v>
          </cell>
          <cell r="P1830" t="str">
            <v>Chronic</v>
          </cell>
          <cell r="Q1830" t="str">
            <v>72-hr</v>
          </cell>
          <cell r="R1830" t="str">
            <v>None</v>
          </cell>
          <cell r="S1830" t="str">
            <v>S-chemistry provided</v>
          </cell>
          <cell r="T1830" t="str">
            <v>MLR</v>
          </cell>
          <cell r="U1830">
            <v>23</v>
          </cell>
          <cell r="V1830">
            <v>7.5</v>
          </cell>
          <cell r="W1830" t="str">
            <v/>
          </cell>
          <cell r="X1830" t="str">
            <v/>
          </cell>
          <cell r="Y1830">
            <v>10.461313898074577</v>
          </cell>
          <cell r="Z1830" t="str">
            <v/>
          </cell>
          <cell r="AA1830">
            <v>0.3</v>
          </cell>
          <cell r="AB1830">
            <v>10</v>
          </cell>
          <cell r="AC1830">
            <v>5</v>
          </cell>
          <cell r="AD1830">
            <v>3</v>
          </cell>
          <cell r="AE1830">
            <v>108</v>
          </cell>
          <cell r="AF1830">
            <v>0.47</v>
          </cell>
          <cell r="AG1830">
            <v>5.9</v>
          </cell>
          <cell r="AH1830">
            <v>111</v>
          </cell>
          <cell r="AI1830">
            <v>28</v>
          </cell>
          <cell r="AJ1830">
            <v>24.838999999999999</v>
          </cell>
        </row>
        <row r="1831">
          <cell r="B1831" t="str">
            <v>C2535RasuEC20</v>
          </cell>
          <cell r="C1831" t="str">
            <v>De Schamphelaere et al. 2003</v>
          </cell>
          <cell r="D1831">
            <v>2003</v>
          </cell>
          <cell r="E1831" t="str">
            <v>Raphidocelis subcapitata</v>
          </cell>
          <cell r="F1831" t="str">
            <v xml:space="preserve">Raphidocelis </v>
          </cell>
          <cell r="G1831" t="str">
            <v>subcapitata</v>
          </cell>
          <cell r="H1831"/>
          <cell r="I1831" t="str">
            <v>algae</v>
          </cell>
          <cell r="J1831" t="str">
            <v>NR</v>
          </cell>
          <cell r="K1831" t="str">
            <v>growth</v>
          </cell>
          <cell r="L1831" t="str">
            <v>EC20</v>
          </cell>
          <cell r="M1831" t="str">
            <v>ZnCl2</v>
          </cell>
          <cell r="N1831" t="str">
            <v>Measured - start and end</v>
          </cell>
          <cell r="O1831" t="str">
            <v>static</v>
          </cell>
          <cell r="P1831" t="str">
            <v>Chronic</v>
          </cell>
          <cell r="Q1831" t="str">
            <v>72-hr</v>
          </cell>
          <cell r="R1831" t="str">
            <v>None</v>
          </cell>
          <cell r="S1831" t="str">
            <v>S-chemistry provided</v>
          </cell>
          <cell r="T1831" t="str">
            <v>MLR</v>
          </cell>
          <cell r="U1831">
            <v>23</v>
          </cell>
          <cell r="V1831">
            <v>7.5</v>
          </cell>
          <cell r="W1831" t="str">
            <v/>
          </cell>
          <cell r="X1831" t="str">
            <v/>
          </cell>
          <cell r="Y1831">
            <v>10.112911419623245</v>
          </cell>
          <cell r="Z1831" t="str">
            <v/>
          </cell>
          <cell r="AA1831">
            <v>0.3</v>
          </cell>
          <cell r="AB1831">
            <v>10</v>
          </cell>
          <cell r="AC1831">
            <v>5</v>
          </cell>
          <cell r="AD1831">
            <v>3</v>
          </cell>
          <cell r="AE1831">
            <v>166</v>
          </cell>
          <cell r="AF1831">
            <v>0.47</v>
          </cell>
          <cell r="AG1831">
            <v>5.9</v>
          </cell>
          <cell r="AH1831">
            <v>200</v>
          </cell>
          <cell r="AI1831">
            <v>28</v>
          </cell>
          <cell r="AJ1831">
            <v>24.838999999999999</v>
          </cell>
        </row>
        <row r="1832">
          <cell r="B1832" t="str">
            <v>C2536RasuEC20</v>
          </cell>
          <cell r="C1832" t="str">
            <v>De Schamphelaere et al. 2003</v>
          </cell>
          <cell r="D1832">
            <v>2003</v>
          </cell>
          <cell r="E1832" t="str">
            <v>Raphidocelis subcapitata</v>
          </cell>
          <cell r="F1832" t="str">
            <v xml:space="preserve">Raphidocelis </v>
          </cell>
          <cell r="G1832" t="str">
            <v>subcapitata</v>
          </cell>
          <cell r="H1832"/>
          <cell r="I1832" t="str">
            <v>algae</v>
          </cell>
          <cell r="J1832" t="str">
            <v>NR</v>
          </cell>
          <cell r="K1832" t="str">
            <v>growth</v>
          </cell>
          <cell r="L1832" t="str">
            <v>EC20</v>
          </cell>
          <cell r="M1832" t="str">
            <v>ZnCl2</v>
          </cell>
          <cell r="N1832" t="str">
            <v>Measured - start and end</v>
          </cell>
          <cell r="O1832" t="str">
            <v>static</v>
          </cell>
          <cell r="P1832" t="str">
            <v>Chronic</v>
          </cell>
          <cell r="Q1832" t="str">
            <v>72-hr</v>
          </cell>
          <cell r="R1832" t="str">
            <v>None</v>
          </cell>
          <cell r="S1832" t="str">
            <v>S-chemistry provided</v>
          </cell>
          <cell r="T1832" t="str">
            <v>MLR</v>
          </cell>
          <cell r="U1832">
            <v>23</v>
          </cell>
          <cell r="V1832">
            <v>5.6</v>
          </cell>
          <cell r="W1832" t="str">
            <v/>
          </cell>
          <cell r="X1832" t="str">
            <v/>
          </cell>
          <cell r="Y1832">
            <v>199.94030716547761</v>
          </cell>
          <cell r="Z1832" t="str">
            <v/>
          </cell>
          <cell r="AA1832">
            <v>0.3</v>
          </cell>
          <cell r="AB1832">
            <v>10</v>
          </cell>
          <cell r="AC1832">
            <v>5</v>
          </cell>
          <cell r="AD1832">
            <v>3</v>
          </cell>
          <cell r="AE1832">
            <v>104</v>
          </cell>
          <cell r="AF1832">
            <v>0.47</v>
          </cell>
          <cell r="AG1832">
            <v>5.9</v>
          </cell>
          <cell r="AH1832">
            <v>156</v>
          </cell>
          <cell r="AI1832">
            <v>0.1</v>
          </cell>
          <cell r="AJ1832">
            <v>24.838999999999999</v>
          </cell>
        </row>
        <row r="1833">
          <cell r="B1833" t="str">
            <v>C2537RasuEC20</v>
          </cell>
          <cell r="C1833" t="str">
            <v>De Schamphelaere et al. 2003</v>
          </cell>
          <cell r="D1833">
            <v>2003</v>
          </cell>
          <cell r="E1833" t="str">
            <v>Raphidocelis subcapitata</v>
          </cell>
          <cell r="F1833" t="str">
            <v xml:space="preserve">Raphidocelis </v>
          </cell>
          <cell r="G1833" t="str">
            <v>subcapitata</v>
          </cell>
          <cell r="H1833"/>
          <cell r="I1833" t="str">
            <v>algae</v>
          </cell>
          <cell r="J1833" t="str">
            <v>NR</v>
          </cell>
          <cell r="K1833" t="str">
            <v>growth</v>
          </cell>
          <cell r="L1833" t="str">
            <v>EC20</v>
          </cell>
          <cell r="M1833" t="str">
            <v>ZnCl2</v>
          </cell>
          <cell r="N1833" t="str">
            <v>Measured - start and end</v>
          </cell>
          <cell r="O1833" t="str">
            <v>static</v>
          </cell>
          <cell r="P1833" t="str">
            <v>Chronic</v>
          </cell>
          <cell r="Q1833" t="str">
            <v>72-hr</v>
          </cell>
          <cell r="R1833" t="str">
            <v>None</v>
          </cell>
          <cell r="S1833" t="str">
            <v>S-chemistry provided</v>
          </cell>
          <cell r="T1833" t="str">
            <v>MLR</v>
          </cell>
          <cell r="U1833">
            <v>23</v>
          </cell>
          <cell r="V1833">
            <v>6.2</v>
          </cell>
          <cell r="W1833" t="str">
            <v/>
          </cell>
          <cell r="X1833" t="str">
            <v/>
          </cell>
          <cell r="Y1833">
            <v>163.1453579210048</v>
          </cell>
          <cell r="Z1833" t="str">
            <v/>
          </cell>
          <cell r="AA1833">
            <v>0.3</v>
          </cell>
          <cell r="AB1833">
            <v>10</v>
          </cell>
          <cell r="AC1833">
            <v>5</v>
          </cell>
          <cell r="AD1833">
            <v>3</v>
          </cell>
          <cell r="AE1833">
            <v>104</v>
          </cell>
          <cell r="AF1833">
            <v>0.47</v>
          </cell>
          <cell r="AG1833">
            <v>5.9</v>
          </cell>
          <cell r="AH1833">
            <v>149</v>
          </cell>
          <cell r="AI1833">
            <v>1.1000000000000001</v>
          </cell>
          <cell r="AJ1833">
            <v>24.838999999999999</v>
          </cell>
        </row>
        <row r="1834">
          <cell r="B1834" t="str">
            <v>C2538RasuEC20</v>
          </cell>
          <cell r="C1834" t="str">
            <v>De Schamphelaere et al. 2003</v>
          </cell>
          <cell r="D1834">
            <v>2003</v>
          </cell>
          <cell r="E1834" t="str">
            <v>Raphidocelis subcapitata</v>
          </cell>
          <cell r="F1834" t="str">
            <v xml:space="preserve">Raphidocelis </v>
          </cell>
          <cell r="G1834" t="str">
            <v>subcapitata</v>
          </cell>
          <cell r="H1834"/>
          <cell r="I1834" t="str">
            <v>algae</v>
          </cell>
          <cell r="J1834" t="str">
            <v>NR</v>
          </cell>
          <cell r="K1834" t="str">
            <v>growth</v>
          </cell>
          <cell r="L1834" t="str">
            <v>EC20</v>
          </cell>
          <cell r="M1834" t="str">
            <v>ZnCl2</v>
          </cell>
          <cell r="N1834" t="str">
            <v>Measured - start and end</v>
          </cell>
          <cell r="O1834" t="str">
            <v>static</v>
          </cell>
          <cell r="P1834" t="str">
            <v>Chronic</v>
          </cell>
          <cell r="Q1834" t="str">
            <v>72-hr</v>
          </cell>
          <cell r="R1834" t="str">
            <v>None</v>
          </cell>
          <cell r="S1834" t="str">
            <v>S-chemistry provided</v>
          </cell>
          <cell r="T1834" t="str">
            <v>MLR</v>
          </cell>
          <cell r="U1834">
            <v>23</v>
          </cell>
          <cell r="V1834">
            <v>6.8</v>
          </cell>
          <cell r="W1834" t="str">
            <v/>
          </cell>
          <cell r="X1834" t="str">
            <v/>
          </cell>
          <cell r="Y1834">
            <v>94.225664905492152</v>
          </cell>
          <cell r="Z1834" t="str">
            <v/>
          </cell>
          <cell r="AA1834">
            <v>0.3</v>
          </cell>
          <cell r="AB1834">
            <v>10</v>
          </cell>
          <cell r="AC1834">
            <v>5</v>
          </cell>
          <cell r="AD1834">
            <v>3</v>
          </cell>
          <cell r="AE1834">
            <v>104</v>
          </cell>
          <cell r="AF1834">
            <v>0.47</v>
          </cell>
          <cell r="AG1834">
            <v>5.9</v>
          </cell>
          <cell r="AH1834">
            <v>121</v>
          </cell>
          <cell r="AI1834">
            <v>5.9</v>
          </cell>
          <cell r="AJ1834">
            <v>24.838999999999999</v>
          </cell>
        </row>
        <row r="1835">
          <cell r="B1835" t="str">
            <v>C2539RasuEC20</v>
          </cell>
          <cell r="C1835" t="str">
            <v>De Schamphelaere et al. 2003</v>
          </cell>
          <cell r="D1835">
            <v>2003</v>
          </cell>
          <cell r="E1835" t="str">
            <v>Raphidocelis subcapitata</v>
          </cell>
          <cell r="F1835" t="str">
            <v xml:space="preserve">Raphidocelis </v>
          </cell>
          <cell r="G1835" t="str">
            <v>subcapitata</v>
          </cell>
          <cell r="H1835"/>
          <cell r="I1835" t="str">
            <v>algae</v>
          </cell>
          <cell r="J1835" t="str">
            <v>NR</v>
          </cell>
          <cell r="K1835" t="str">
            <v>growth</v>
          </cell>
          <cell r="L1835" t="str">
            <v>EC20</v>
          </cell>
          <cell r="M1835" t="str">
            <v>ZnCl2</v>
          </cell>
          <cell r="N1835" t="str">
            <v>Measured - start and end</v>
          </cell>
          <cell r="O1835" t="str">
            <v>static</v>
          </cell>
          <cell r="P1835" t="str">
            <v>Chronic</v>
          </cell>
          <cell r="Q1835" t="str">
            <v>72-hr</v>
          </cell>
          <cell r="R1835" t="str">
            <v>None</v>
          </cell>
          <cell r="S1835" t="str">
            <v>S-chemistry provided</v>
          </cell>
          <cell r="T1835" t="str">
            <v>MLR</v>
          </cell>
          <cell r="U1835">
            <v>23</v>
          </cell>
          <cell r="V1835">
            <v>7.1</v>
          </cell>
          <cell r="W1835" t="str">
            <v/>
          </cell>
          <cell r="X1835" t="str">
            <v/>
          </cell>
          <cell r="Y1835">
            <v>52.894829219904665</v>
          </cell>
          <cell r="Z1835" t="str">
            <v/>
          </cell>
          <cell r="AA1835">
            <v>0.3</v>
          </cell>
          <cell r="AB1835">
            <v>10</v>
          </cell>
          <cell r="AC1835">
            <v>5</v>
          </cell>
          <cell r="AD1835">
            <v>3</v>
          </cell>
          <cell r="AE1835">
            <v>104</v>
          </cell>
          <cell r="AF1835">
            <v>0.47</v>
          </cell>
          <cell r="AG1835">
            <v>5.9</v>
          </cell>
          <cell r="AH1835">
            <v>105</v>
          </cell>
          <cell r="AI1835">
            <v>12</v>
          </cell>
          <cell r="AJ1835">
            <v>24.838999999999999</v>
          </cell>
        </row>
        <row r="1836">
          <cell r="B1836" t="str">
            <v>C2540RasuEC20</v>
          </cell>
          <cell r="C1836" t="str">
            <v>De Schamphelaere et al. 2003</v>
          </cell>
          <cell r="D1836">
            <v>2003</v>
          </cell>
          <cell r="E1836" t="str">
            <v>Raphidocelis subcapitata</v>
          </cell>
          <cell r="F1836" t="str">
            <v xml:space="preserve">Raphidocelis </v>
          </cell>
          <cell r="G1836" t="str">
            <v>subcapitata</v>
          </cell>
          <cell r="H1836"/>
          <cell r="I1836" t="str">
            <v>algae</v>
          </cell>
          <cell r="J1836" t="str">
            <v>NR</v>
          </cell>
          <cell r="K1836" t="str">
            <v>growth</v>
          </cell>
          <cell r="L1836" t="str">
            <v>EC20</v>
          </cell>
          <cell r="M1836" t="str">
            <v>ZnCl2</v>
          </cell>
          <cell r="N1836" t="str">
            <v>Measured - start and end</v>
          </cell>
          <cell r="O1836" t="str">
            <v>static</v>
          </cell>
          <cell r="P1836" t="str">
            <v>Chronic</v>
          </cell>
          <cell r="Q1836" t="str">
            <v>72-hr</v>
          </cell>
          <cell r="R1836" t="str">
            <v>None</v>
          </cell>
          <cell r="S1836" t="str">
            <v>S-chemistry provided</v>
          </cell>
          <cell r="T1836" t="str">
            <v>MLR</v>
          </cell>
          <cell r="U1836">
            <v>23</v>
          </cell>
          <cell r="V1836">
            <v>7.4</v>
          </cell>
          <cell r="W1836" t="str">
            <v/>
          </cell>
          <cell r="X1836" t="str">
            <v/>
          </cell>
          <cell r="Y1836">
            <v>25.472997066786871</v>
          </cell>
          <cell r="Z1836" t="str">
            <v/>
          </cell>
          <cell r="AA1836">
            <v>0.3</v>
          </cell>
          <cell r="AB1836">
            <v>10</v>
          </cell>
          <cell r="AC1836">
            <v>5</v>
          </cell>
          <cell r="AD1836">
            <v>3</v>
          </cell>
          <cell r="AE1836">
            <v>104</v>
          </cell>
          <cell r="AF1836">
            <v>0.47</v>
          </cell>
          <cell r="AG1836">
            <v>5.9</v>
          </cell>
          <cell r="AH1836">
            <v>67</v>
          </cell>
          <cell r="AI1836">
            <v>23</v>
          </cell>
          <cell r="AJ1836">
            <v>24.838999999999999</v>
          </cell>
        </row>
        <row r="1837">
          <cell r="B1837" t="str">
            <v>C2541RasuEC20</v>
          </cell>
          <cell r="C1837" t="str">
            <v>De Schamphelaere et al. 2003</v>
          </cell>
          <cell r="D1837">
            <v>2003</v>
          </cell>
          <cell r="E1837" t="str">
            <v>Raphidocelis subcapitata</v>
          </cell>
          <cell r="F1837" t="str">
            <v xml:space="preserve">Raphidocelis </v>
          </cell>
          <cell r="G1837" t="str">
            <v>subcapitata</v>
          </cell>
          <cell r="H1837"/>
          <cell r="I1837" t="str">
            <v>algae</v>
          </cell>
          <cell r="J1837" t="str">
            <v>NR</v>
          </cell>
          <cell r="K1837" t="str">
            <v>growth</v>
          </cell>
          <cell r="L1837" t="str">
            <v>EC20</v>
          </cell>
          <cell r="M1837" t="str">
            <v>ZnCl2</v>
          </cell>
          <cell r="N1837" t="str">
            <v>Measured - start and end</v>
          </cell>
          <cell r="O1837" t="str">
            <v>static</v>
          </cell>
          <cell r="P1837" t="str">
            <v>Chronic</v>
          </cell>
          <cell r="Q1837" t="str">
            <v>72-hr</v>
          </cell>
          <cell r="R1837" t="str">
            <v>None</v>
          </cell>
          <cell r="S1837" t="str">
            <v>S-chemistry provided</v>
          </cell>
          <cell r="T1837" t="str">
            <v>MLR</v>
          </cell>
          <cell r="U1837">
            <v>23</v>
          </cell>
          <cell r="V1837">
            <v>7.7</v>
          </cell>
          <cell r="W1837" t="str">
            <v/>
          </cell>
          <cell r="X1837" t="str">
            <v/>
          </cell>
          <cell r="Y1837">
            <v>18.572025852966952</v>
          </cell>
          <cell r="Z1837" t="str">
            <v/>
          </cell>
          <cell r="AA1837">
            <v>0.3</v>
          </cell>
          <cell r="AB1837">
            <v>10</v>
          </cell>
          <cell r="AC1837">
            <v>5</v>
          </cell>
          <cell r="AD1837">
            <v>3</v>
          </cell>
          <cell r="AE1837">
            <v>104</v>
          </cell>
          <cell r="AF1837">
            <v>0.47</v>
          </cell>
          <cell r="AG1837">
            <v>5.9</v>
          </cell>
          <cell r="AH1837">
            <v>57</v>
          </cell>
          <cell r="AI1837">
            <v>41</v>
          </cell>
          <cell r="AJ1837">
            <v>24.838999999999999</v>
          </cell>
        </row>
        <row r="1838">
          <cell r="B1838" t="str">
            <v>C2542RasuEC20</v>
          </cell>
          <cell r="C1838" t="str">
            <v>De Schamphelaere et al. 2003</v>
          </cell>
          <cell r="D1838">
            <v>2003</v>
          </cell>
          <cell r="E1838" t="str">
            <v>Raphidocelis subcapitata</v>
          </cell>
          <cell r="F1838" t="str">
            <v xml:space="preserve">Raphidocelis </v>
          </cell>
          <cell r="G1838" t="str">
            <v>subcapitata</v>
          </cell>
          <cell r="H1838"/>
          <cell r="I1838" t="str">
            <v>algae</v>
          </cell>
          <cell r="J1838" t="str">
            <v>NR</v>
          </cell>
          <cell r="K1838" t="str">
            <v>growth</v>
          </cell>
          <cell r="L1838" t="str">
            <v>EC20</v>
          </cell>
          <cell r="M1838" t="str">
            <v>ZnCl2</v>
          </cell>
          <cell r="N1838" t="str">
            <v>Measured - start and end</v>
          </cell>
          <cell r="O1838" t="str">
            <v>static</v>
          </cell>
          <cell r="P1838" t="str">
            <v>Chronic</v>
          </cell>
          <cell r="Q1838" t="str">
            <v>72-hr</v>
          </cell>
          <cell r="R1838" t="str">
            <v>None</v>
          </cell>
          <cell r="S1838" t="str">
            <v>S-chemistry provided</v>
          </cell>
          <cell r="T1838" t="str">
            <v>MLR</v>
          </cell>
          <cell r="U1838">
            <v>23</v>
          </cell>
          <cell r="V1838">
            <v>7.8</v>
          </cell>
          <cell r="W1838" t="str">
            <v/>
          </cell>
          <cell r="X1838" t="str">
            <v/>
          </cell>
          <cell r="Y1838">
            <v>12.904279256812464</v>
          </cell>
          <cell r="Z1838" t="str">
            <v/>
          </cell>
          <cell r="AA1838">
            <v>0.3</v>
          </cell>
          <cell r="AB1838">
            <v>10</v>
          </cell>
          <cell r="AC1838">
            <v>5</v>
          </cell>
          <cell r="AD1838">
            <v>3</v>
          </cell>
          <cell r="AE1838">
            <v>104</v>
          </cell>
          <cell r="AF1838">
            <v>0.47</v>
          </cell>
          <cell r="AG1838">
            <v>5.9</v>
          </cell>
          <cell r="AH1838">
            <v>53</v>
          </cell>
          <cell r="AI1838">
            <v>51</v>
          </cell>
          <cell r="AJ1838">
            <v>24.838999999999999</v>
          </cell>
        </row>
        <row r="1839">
          <cell r="B1839" t="str">
            <v>C1686RasuEC50</v>
          </cell>
          <cell r="C1839" t="str">
            <v>De Schamphelaere et al. 2005</v>
          </cell>
          <cell r="D1839">
            <v>2005</v>
          </cell>
          <cell r="E1839" t="str">
            <v>Raphidocelis subcapitata</v>
          </cell>
          <cell r="F1839" t="str">
            <v xml:space="preserve">Raphidocelis </v>
          </cell>
          <cell r="G1839" t="str">
            <v>subcapitata</v>
          </cell>
          <cell r="H1839"/>
          <cell r="I1839" t="str">
            <v>algae</v>
          </cell>
          <cell r="J1839" t="str">
            <v>NR</v>
          </cell>
          <cell r="K1839" t="str">
            <v>growth</v>
          </cell>
          <cell r="L1839" t="str">
            <v>EC50</v>
          </cell>
          <cell r="M1839" t="str">
            <v>ZnCl2</v>
          </cell>
          <cell r="N1839" t="str">
            <v>Measured - start and end</v>
          </cell>
          <cell r="O1839" t="str">
            <v>static</v>
          </cell>
          <cell r="P1839" t="str">
            <v>Chronic</v>
          </cell>
          <cell r="Q1839" t="str">
            <v>48-hr</v>
          </cell>
          <cell r="R1839" t="str">
            <v>None</v>
          </cell>
          <cell r="S1839" t="str">
            <v>N-Bihain RO</v>
          </cell>
          <cell r="T1839"/>
          <cell r="U1839">
            <v>23</v>
          </cell>
          <cell r="V1839">
            <v>5.7</v>
          </cell>
          <cell r="W1839" t="str">
            <v/>
          </cell>
          <cell r="X1839" t="str">
            <v/>
          </cell>
          <cell r="Y1839">
            <v>1230</v>
          </cell>
          <cell r="Z1839" t="str">
            <v/>
          </cell>
          <cell r="AA1839">
            <v>6.27</v>
          </cell>
          <cell r="AB1839">
            <v>10</v>
          </cell>
          <cell r="AC1839">
            <v>3.74</v>
          </cell>
          <cell r="AD1839">
            <v>1.71</v>
          </cell>
          <cell r="AE1839">
            <v>7.5</v>
          </cell>
          <cell r="AF1839">
            <v>0.51</v>
          </cell>
          <cell r="AG1839">
            <v>7.55</v>
          </cell>
          <cell r="AH1839">
            <v>10.199999999999999</v>
          </cell>
          <cell r="AI1839">
            <v>2.2400000000000002</v>
          </cell>
          <cell r="AJ1839">
            <v>16.2395</v>
          </cell>
        </row>
        <row r="1840">
          <cell r="B1840" t="str">
            <v>C1687RasuEC50</v>
          </cell>
          <cell r="C1840" t="str">
            <v>De Schamphelaere et al. 2005</v>
          </cell>
          <cell r="D1840">
            <v>2005</v>
          </cell>
          <cell r="E1840" t="str">
            <v>Raphidocelis subcapitata</v>
          </cell>
          <cell r="F1840" t="str">
            <v xml:space="preserve">Raphidocelis </v>
          </cell>
          <cell r="G1840" t="str">
            <v>subcapitata</v>
          </cell>
          <cell r="H1840"/>
          <cell r="I1840" t="str">
            <v>algae</v>
          </cell>
          <cell r="J1840" t="str">
            <v>NR</v>
          </cell>
          <cell r="K1840" t="str">
            <v>growth</v>
          </cell>
          <cell r="L1840" t="str">
            <v>EC50</v>
          </cell>
          <cell r="M1840" t="str">
            <v>ZnCl2</v>
          </cell>
          <cell r="N1840" t="str">
            <v>Measured - start and end</v>
          </cell>
          <cell r="O1840" t="str">
            <v>static</v>
          </cell>
          <cell r="P1840" t="str">
            <v>Chronic</v>
          </cell>
          <cell r="Q1840" t="str">
            <v>48-hr</v>
          </cell>
          <cell r="R1840" t="str">
            <v>None</v>
          </cell>
          <cell r="S1840" t="str">
            <v>N-Bihain</v>
          </cell>
          <cell r="T1840"/>
          <cell r="U1840">
            <v>23</v>
          </cell>
          <cell r="V1840">
            <v>5.7</v>
          </cell>
          <cell r="W1840" t="str">
            <v/>
          </cell>
          <cell r="X1840" t="str">
            <v/>
          </cell>
          <cell r="Y1840">
            <v>1630</v>
          </cell>
          <cell r="Z1840" t="str">
            <v/>
          </cell>
          <cell r="AA1840">
            <v>6.28</v>
          </cell>
          <cell r="AB1840">
            <v>10</v>
          </cell>
          <cell r="AC1840">
            <v>3.45</v>
          </cell>
          <cell r="AD1840">
            <v>1.36</v>
          </cell>
          <cell r="AE1840">
            <v>3.84</v>
          </cell>
          <cell r="AF1840">
            <v>0.62</v>
          </cell>
          <cell r="AG1840">
            <v>4.8600000000000003</v>
          </cell>
          <cell r="AH1840">
            <v>8.7100000000000009</v>
          </cell>
          <cell r="AI1840">
            <v>2.62</v>
          </cell>
          <cell r="AJ1840">
            <v>14.5047</v>
          </cell>
        </row>
        <row r="1841">
          <cell r="B1841" t="str">
            <v>C1688RasuEC50</v>
          </cell>
          <cell r="C1841" t="str">
            <v>De Schamphelaere et al. 2005</v>
          </cell>
          <cell r="D1841">
            <v>2005</v>
          </cell>
          <cell r="E1841" t="str">
            <v>Raphidocelis subcapitata</v>
          </cell>
          <cell r="F1841" t="str">
            <v xml:space="preserve">Raphidocelis </v>
          </cell>
          <cell r="G1841" t="str">
            <v>subcapitata</v>
          </cell>
          <cell r="H1841"/>
          <cell r="I1841" t="str">
            <v>algae</v>
          </cell>
          <cell r="J1841" t="str">
            <v>NR</v>
          </cell>
          <cell r="K1841" t="str">
            <v>growth</v>
          </cell>
          <cell r="L1841" t="str">
            <v>EC50</v>
          </cell>
          <cell r="M1841" t="str">
            <v>ZnCl2</v>
          </cell>
          <cell r="N1841" t="str">
            <v>Measured - start and end</v>
          </cell>
          <cell r="O1841" t="str">
            <v>static</v>
          </cell>
          <cell r="P1841" t="str">
            <v>Chronic</v>
          </cell>
          <cell r="Q1841" t="str">
            <v>48-hr</v>
          </cell>
          <cell r="R1841" t="str">
            <v>None</v>
          </cell>
          <cell r="S1841" t="str">
            <v>N-Ossenkolk</v>
          </cell>
          <cell r="T1841"/>
          <cell r="U1841">
            <v>23</v>
          </cell>
          <cell r="V1841">
            <v>5.75</v>
          </cell>
          <cell r="W1841" t="str">
            <v/>
          </cell>
          <cell r="X1841" t="str">
            <v/>
          </cell>
          <cell r="Y1841">
            <v>743</v>
          </cell>
          <cell r="Z1841" t="str">
            <v/>
          </cell>
          <cell r="AA1841">
            <v>6.7</v>
          </cell>
          <cell r="AB1841">
            <v>10</v>
          </cell>
          <cell r="AC1841">
            <v>1.51</v>
          </cell>
          <cell r="AD1841">
            <v>0.79</v>
          </cell>
          <cell r="AE1841">
            <v>4.42</v>
          </cell>
          <cell r="AF1841">
            <v>0.59</v>
          </cell>
          <cell r="AG1841">
            <v>17.5</v>
          </cell>
          <cell r="AH1841">
            <v>33.700000000000003</v>
          </cell>
          <cell r="AI1841">
            <v>2.48</v>
          </cell>
          <cell r="AJ1841">
            <v>7.0399000000000003</v>
          </cell>
        </row>
        <row r="1842">
          <cell r="B1842" t="str">
            <v>C1689RasuEC50</v>
          </cell>
          <cell r="C1842" t="str">
            <v>De Schamphelaere et al. 2003</v>
          </cell>
          <cell r="D1842">
            <v>2003</v>
          </cell>
          <cell r="E1842" t="str">
            <v>Raphidocelis subcapitata</v>
          </cell>
          <cell r="F1842" t="str">
            <v xml:space="preserve">Raphidocelis </v>
          </cell>
          <cell r="G1842" t="str">
            <v>subcapitata</v>
          </cell>
          <cell r="H1842"/>
          <cell r="I1842" t="str">
            <v>algae</v>
          </cell>
          <cell r="J1842" t="str">
            <v>NR</v>
          </cell>
          <cell r="K1842" t="str">
            <v>growth</v>
          </cell>
          <cell r="L1842" t="str">
            <v>EC50</v>
          </cell>
          <cell r="M1842" t="str">
            <v>ZnCl2</v>
          </cell>
          <cell r="N1842" t="str">
            <v>Measured - start and end</v>
          </cell>
          <cell r="O1842" t="str">
            <v>static</v>
          </cell>
          <cell r="P1842" t="str">
            <v>Chronic</v>
          </cell>
          <cell r="Q1842" t="str">
            <v>48-hr</v>
          </cell>
          <cell r="R1842" t="str">
            <v>None</v>
          </cell>
          <cell r="S1842" t="str">
            <v>N-Brisy RO</v>
          </cell>
          <cell r="T1842"/>
          <cell r="U1842">
            <v>23</v>
          </cell>
          <cell r="V1842">
            <v>6.23</v>
          </cell>
          <cell r="W1842" t="str">
            <v/>
          </cell>
          <cell r="X1842" t="str">
            <v/>
          </cell>
          <cell r="Y1842">
            <v>281</v>
          </cell>
          <cell r="Z1842" t="str">
            <v/>
          </cell>
          <cell r="AA1842">
            <v>2.91</v>
          </cell>
          <cell r="AB1842">
            <v>10</v>
          </cell>
          <cell r="AC1842">
            <v>7.15</v>
          </cell>
          <cell r="AD1842">
            <v>2.56</v>
          </cell>
          <cell r="AE1842">
            <v>5.6</v>
          </cell>
          <cell r="AF1842">
            <v>0.39</v>
          </cell>
          <cell r="AG1842">
            <v>11.4</v>
          </cell>
          <cell r="AH1842">
            <v>10.1</v>
          </cell>
          <cell r="AI1842">
            <v>6.88</v>
          </cell>
          <cell r="AJ1842">
            <v>28.4</v>
          </cell>
        </row>
        <row r="1843">
          <cell r="B1843" t="str">
            <v>C1690RasuEC50</v>
          </cell>
          <cell r="C1843" t="str">
            <v>De Schamphelaere et al. 2005</v>
          </cell>
          <cell r="D1843">
            <v>2005</v>
          </cell>
          <cell r="E1843" t="str">
            <v>Raphidocelis subcapitata</v>
          </cell>
          <cell r="F1843" t="str">
            <v xml:space="preserve">Raphidocelis </v>
          </cell>
          <cell r="G1843" t="str">
            <v>subcapitata</v>
          </cell>
          <cell r="H1843"/>
          <cell r="I1843" t="str">
            <v>algae</v>
          </cell>
          <cell r="J1843" t="str">
            <v>NR</v>
          </cell>
          <cell r="K1843" t="str">
            <v>growth</v>
          </cell>
          <cell r="L1843" t="str">
            <v>EC50</v>
          </cell>
          <cell r="M1843" t="str">
            <v>ZnCl2</v>
          </cell>
          <cell r="N1843" t="str">
            <v>Measured - start and end</v>
          </cell>
          <cell r="O1843" t="str">
            <v>static</v>
          </cell>
          <cell r="P1843" t="str">
            <v>Chronic</v>
          </cell>
          <cell r="Q1843" t="str">
            <v>48-hr</v>
          </cell>
          <cell r="R1843" t="str">
            <v>None</v>
          </cell>
          <cell r="S1843" t="str">
            <v>N-Brisy</v>
          </cell>
          <cell r="T1843"/>
          <cell r="U1843">
            <v>23</v>
          </cell>
          <cell r="V1843">
            <v>6.26</v>
          </cell>
          <cell r="W1843" t="str">
            <v/>
          </cell>
          <cell r="X1843" t="str">
            <v/>
          </cell>
          <cell r="Y1843">
            <v>384</v>
          </cell>
          <cell r="Z1843" t="str">
            <v/>
          </cell>
          <cell r="AA1843">
            <v>2.48</v>
          </cell>
          <cell r="AB1843">
            <v>10</v>
          </cell>
          <cell r="AC1843">
            <v>6.82</v>
          </cell>
          <cell r="AD1843">
            <v>2.42</v>
          </cell>
          <cell r="AE1843">
            <v>4.2</v>
          </cell>
          <cell r="AF1843">
            <v>0.86</v>
          </cell>
          <cell r="AG1843">
            <v>7.62</v>
          </cell>
          <cell r="AH1843">
            <v>7.91</v>
          </cell>
          <cell r="AI1843">
            <v>5.23</v>
          </cell>
          <cell r="AJ1843">
            <v>26.8628</v>
          </cell>
        </row>
        <row r="1844">
          <cell r="B1844" t="str">
            <v>C1691RasuEC50</v>
          </cell>
          <cell r="C1844" t="str">
            <v>De Schamphelaere et al. 2005</v>
          </cell>
          <cell r="D1844">
            <v>2005</v>
          </cell>
          <cell r="E1844" t="str">
            <v>Raphidocelis subcapitata</v>
          </cell>
          <cell r="F1844" t="str">
            <v xml:space="preserve">Raphidocelis </v>
          </cell>
          <cell r="G1844" t="str">
            <v>subcapitata</v>
          </cell>
          <cell r="H1844"/>
          <cell r="I1844" t="str">
            <v>algae</v>
          </cell>
          <cell r="J1844" t="str">
            <v>NR</v>
          </cell>
          <cell r="K1844" t="str">
            <v>growth</v>
          </cell>
          <cell r="L1844" t="str">
            <v>EC50</v>
          </cell>
          <cell r="M1844" t="str">
            <v>ZnCl2</v>
          </cell>
          <cell r="N1844" t="str">
            <v>Measured - start and end</v>
          </cell>
          <cell r="O1844" t="str">
            <v>static</v>
          </cell>
          <cell r="P1844" t="str">
            <v>Chronic</v>
          </cell>
          <cell r="Q1844" t="str">
            <v>48-hr</v>
          </cell>
          <cell r="R1844" t="str">
            <v>None</v>
          </cell>
          <cell r="S1844" t="str">
            <v>N-Voyon</v>
          </cell>
          <cell r="T1844"/>
          <cell r="U1844">
            <v>23</v>
          </cell>
          <cell r="V1844">
            <v>6.43</v>
          </cell>
          <cell r="W1844" t="str">
            <v/>
          </cell>
          <cell r="X1844" t="str">
            <v/>
          </cell>
          <cell r="Y1844">
            <v>237</v>
          </cell>
          <cell r="Z1844" t="str">
            <v/>
          </cell>
          <cell r="AA1844">
            <v>3.65</v>
          </cell>
          <cell r="AB1844">
            <v>10</v>
          </cell>
          <cell r="AC1844">
            <v>8.7200000000000006</v>
          </cell>
          <cell r="AD1844">
            <v>1.38</v>
          </cell>
          <cell r="AE1844">
            <v>18.399999999999999</v>
          </cell>
          <cell r="AF1844">
            <v>0.82</v>
          </cell>
          <cell r="AG1844">
            <v>14.5</v>
          </cell>
          <cell r="AH1844">
            <v>21.8</v>
          </cell>
          <cell r="AI1844">
            <v>13.9</v>
          </cell>
          <cell r="AJ1844">
            <v>27.489100000000001</v>
          </cell>
        </row>
        <row r="1845">
          <cell r="B1845" t="str">
            <v>C1692RasuEC50</v>
          </cell>
          <cell r="C1845" t="str">
            <v>De Schamphelaere et al. 2005</v>
          </cell>
          <cell r="D1845">
            <v>2005</v>
          </cell>
          <cell r="E1845" t="str">
            <v>Raphidocelis subcapitata</v>
          </cell>
          <cell r="F1845" t="str">
            <v xml:space="preserve">Raphidocelis </v>
          </cell>
          <cell r="G1845" t="str">
            <v>subcapitata</v>
          </cell>
          <cell r="H1845"/>
          <cell r="I1845" t="str">
            <v>algae</v>
          </cell>
          <cell r="J1845" t="str">
            <v>NR</v>
          </cell>
          <cell r="K1845" t="str">
            <v>growth</v>
          </cell>
          <cell r="L1845" t="str">
            <v>EC50</v>
          </cell>
          <cell r="M1845" t="str">
            <v>ZnCl2</v>
          </cell>
          <cell r="N1845" t="str">
            <v>Measured - start and end</v>
          </cell>
          <cell r="O1845" t="str">
            <v>static</v>
          </cell>
          <cell r="P1845" t="str">
            <v>Chronic</v>
          </cell>
          <cell r="Q1845" t="str">
            <v>48-hr</v>
          </cell>
          <cell r="R1845" t="str">
            <v>None</v>
          </cell>
          <cell r="S1845" t="str">
            <v>N-Markermeer</v>
          </cell>
          <cell r="T1845"/>
          <cell r="U1845">
            <v>23</v>
          </cell>
          <cell r="V1845">
            <v>8.01</v>
          </cell>
          <cell r="W1845" t="str">
            <v/>
          </cell>
          <cell r="X1845" t="str">
            <v/>
          </cell>
          <cell r="Y1845">
            <v>119</v>
          </cell>
          <cell r="Z1845" t="str">
            <v/>
          </cell>
          <cell r="AA1845">
            <v>5.89</v>
          </cell>
          <cell r="AB1845">
            <v>10</v>
          </cell>
          <cell r="AC1845">
            <v>65.400000000000006</v>
          </cell>
          <cell r="AD1845">
            <v>18.399999999999999</v>
          </cell>
          <cell r="AE1845">
            <v>116</v>
          </cell>
          <cell r="AF1845">
            <v>1.03</v>
          </cell>
          <cell r="AG1845">
            <v>145</v>
          </cell>
          <cell r="AH1845">
            <v>187</v>
          </cell>
          <cell r="AI1845">
            <v>94.1</v>
          </cell>
          <cell r="AJ1845">
            <v>239.07499999999999</v>
          </cell>
        </row>
        <row r="1846">
          <cell r="B1846" t="str">
            <v>C1693RasuEC50</v>
          </cell>
          <cell r="C1846" t="str">
            <v>De Schamphelaere et al. 2005</v>
          </cell>
          <cell r="D1846">
            <v>2005</v>
          </cell>
          <cell r="E1846" t="str">
            <v>Raphidocelis subcapitata</v>
          </cell>
          <cell r="F1846" t="str">
            <v xml:space="preserve">Raphidocelis </v>
          </cell>
          <cell r="G1846" t="str">
            <v>subcapitata</v>
          </cell>
          <cell r="H1846"/>
          <cell r="I1846" t="str">
            <v>algae</v>
          </cell>
          <cell r="J1846" t="str">
            <v>NR</v>
          </cell>
          <cell r="K1846" t="str">
            <v>growth</v>
          </cell>
          <cell r="L1846" t="str">
            <v>EC50</v>
          </cell>
          <cell r="M1846" t="str">
            <v>ZnCl2</v>
          </cell>
          <cell r="N1846" t="str">
            <v>Measured - start and end</v>
          </cell>
          <cell r="O1846" t="str">
            <v>static</v>
          </cell>
          <cell r="P1846" t="str">
            <v>Chronic</v>
          </cell>
          <cell r="Q1846" t="str">
            <v>48-hr</v>
          </cell>
          <cell r="R1846" t="str">
            <v>None</v>
          </cell>
          <cell r="S1846" t="str">
            <v>N-Ankeveen RO</v>
          </cell>
          <cell r="T1846"/>
          <cell r="U1846">
            <v>23</v>
          </cell>
          <cell r="V1846">
            <v>7.42</v>
          </cell>
          <cell r="W1846" t="str">
            <v/>
          </cell>
          <cell r="X1846" t="str">
            <v/>
          </cell>
          <cell r="Y1846">
            <v>904</v>
          </cell>
          <cell r="Z1846" t="str">
            <v/>
          </cell>
          <cell r="AA1846">
            <v>22.3</v>
          </cell>
          <cell r="AB1846">
            <v>10</v>
          </cell>
          <cell r="AC1846">
            <v>43.4</v>
          </cell>
          <cell r="AD1846">
            <v>8.74</v>
          </cell>
          <cell r="AE1846">
            <v>86.4</v>
          </cell>
          <cell r="AF1846">
            <v>0.66</v>
          </cell>
          <cell r="AG1846">
            <v>51.1</v>
          </cell>
          <cell r="AH1846">
            <v>86.3</v>
          </cell>
          <cell r="AI1846">
            <v>98.7</v>
          </cell>
          <cell r="AJ1846">
            <v>144.19640000000001</v>
          </cell>
        </row>
        <row r="1847">
          <cell r="B1847" t="str">
            <v>C1694RasuEC10</v>
          </cell>
          <cell r="C1847" t="str">
            <v>De Schamphelaere et al. 2005</v>
          </cell>
          <cell r="D1847">
            <v>2005</v>
          </cell>
          <cell r="E1847" t="str">
            <v>Raphidocelis subcapitata</v>
          </cell>
          <cell r="F1847" t="str">
            <v xml:space="preserve">Raphidocelis </v>
          </cell>
          <cell r="G1847" t="str">
            <v>subcapitata</v>
          </cell>
          <cell r="H1847"/>
          <cell r="I1847" t="str">
            <v>algae</v>
          </cell>
          <cell r="J1847" t="str">
            <v>NR</v>
          </cell>
          <cell r="K1847" t="str">
            <v>growth</v>
          </cell>
          <cell r="L1847" t="str">
            <v>EC10</v>
          </cell>
          <cell r="M1847" t="str">
            <v>ZnCl2</v>
          </cell>
          <cell r="N1847" t="str">
            <v>Measured - start and end</v>
          </cell>
          <cell r="O1847" t="str">
            <v>static</v>
          </cell>
          <cell r="P1847" t="str">
            <v>Chronic</v>
          </cell>
          <cell r="Q1847" t="str">
            <v>48-hr</v>
          </cell>
          <cell r="R1847" t="str">
            <v>None</v>
          </cell>
          <cell r="S1847" t="str">
            <v>N-Bihain RO</v>
          </cell>
          <cell r="T1847"/>
          <cell r="U1847">
            <v>23</v>
          </cell>
          <cell r="V1847">
            <v>5.7</v>
          </cell>
          <cell r="W1847" t="str">
            <v/>
          </cell>
          <cell r="X1847" t="str">
            <v/>
          </cell>
          <cell r="Y1847">
            <v>608</v>
          </cell>
          <cell r="Z1847" t="str">
            <v/>
          </cell>
          <cell r="AA1847">
            <v>6.27</v>
          </cell>
          <cell r="AB1847">
            <v>10</v>
          </cell>
          <cell r="AC1847">
            <v>3.74</v>
          </cell>
          <cell r="AD1847">
            <v>1.71</v>
          </cell>
          <cell r="AE1847">
            <v>7.5</v>
          </cell>
          <cell r="AF1847">
            <v>0.51</v>
          </cell>
          <cell r="AG1847">
            <v>7.55</v>
          </cell>
          <cell r="AH1847">
            <v>10.199999999999999</v>
          </cell>
          <cell r="AI1847">
            <v>2.2400000000000002</v>
          </cell>
          <cell r="AJ1847">
            <v>16.2395</v>
          </cell>
        </row>
        <row r="1848">
          <cell r="B1848" t="str">
            <v>C1695RasuEC10</v>
          </cell>
          <cell r="C1848" t="str">
            <v>De Schamphelaere et al. 2005</v>
          </cell>
          <cell r="D1848">
            <v>2005</v>
          </cell>
          <cell r="E1848" t="str">
            <v>Raphidocelis subcapitata</v>
          </cell>
          <cell r="F1848" t="str">
            <v xml:space="preserve">Raphidocelis </v>
          </cell>
          <cell r="G1848" t="str">
            <v>subcapitata</v>
          </cell>
          <cell r="H1848"/>
          <cell r="I1848" t="str">
            <v>algae</v>
          </cell>
          <cell r="J1848" t="str">
            <v>NR</v>
          </cell>
          <cell r="K1848" t="str">
            <v>growth</v>
          </cell>
          <cell r="L1848" t="str">
            <v>EC10</v>
          </cell>
          <cell r="M1848" t="str">
            <v>ZnCl2</v>
          </cell>
          <cell r="N1848" t="str">
            <v>Measured - start and end</v>
          </cell>
          <cell r="O1848" t="str">
            <v>static</v>
          </cell>
          <cell r="P1848" t="str">
            <v>Chronic</v>
          </cell>
          <cell r="Q1848" t="str">
            <v>48-hr</v>
          </cell>
          <cell r="R1848" t="str">
            <v>None</v>
          </cell>
          <cell r="S1848" t="str">
            <v>N-Bihain</v>
          </cell>
          <cell r="T1848"/>
          <cell r="U1848">
            <v>23</v>
          </cell>
          <cell r="V1848">
            <v>5.7</v>
          </cell>
          <cell r="W1848" t="str">
            <v/>
          </cell>
          <cell r="X1848" t="str">
            <v/>
          </cell>
          <cell r="Y1848">
            <v>284</v>
          </cell>
          <cell r="Z1848" t="str">
            <v/>
          </cell>
          <cell r="AA1848">
            <v>6.28</v>
          </cell>
          <cell r="AB1848">
            <v>10</v>
          </cell>
          <cell r="AC1848">
            <v>3.45</v>
          </cell>
          <cell r="AD1848">
            <v>1.36</v>
          </cell>
          <cell r="AE1848">
            <v>3.84</v>
          </cell>
          <cell r="AF1848">
            <v>0.62</v>
          </cell>
          <cell r="AG1848">
            <v>4.8600000000000003</v>
          </cell>
          <cell r="AH1848">
            <v>8.7100000000000009</v>
          </cell>
          <cell r="AI1848">
            <v>2.62</v>
          </cell>
          <cell r="AJ1848">
            <v>14.5047</v>
          </cell>
        </row>
        <row r="1849">
          <cell r="B1849" t="str">
            <v>C1696RasuEC10</v>
          </cell>
          <cell r="C1849" t="str">
            <v>De Schamphelaere et al. 2005</v>
          </cell>
          <cell r="D1849">
            <v>2005</v>
          </cell>
          <cell r="E1849" t="str">
            <v>Raphidocelis subcapitata</v>
          </cell>
          <cell r="F1849" t="str">
            <v xml:space="preserve">Raphidocelis </v>
          </cell>
          <cell r="G1849" t="str">
            <v>subcapitata</v>
          </cell>
          <cell r="H1849"/>
          <cell r="I1849" t="str">
            <v>algae</v>
          </cell>
          <cell r="J1849" t="str">
            <v>NR</v>
          </cell>
          <cell r="K1849" t="str">
            <v>growth</v>
          </cell>
          <cell r="L1849" t="str">
            <v>EC10</v>
          </cell>
          <cell r="M1849" t="str">
            <v>ZnCl2</v>
          </cell>
          <cell r="N1849" t="str">
            <v>Measured - start and end</v>
          </cell>
          <cell r="O1849" t="str">
            <v>static</v>
          </cell>
          <cell r="P1849" t="str">
            <v>Chronic</v>
          </cell>
          <cell r="Q1849" t="str">
            <v>48-hr</v>
          </cell>
          <cell r="R1849" t="str">
            <v>None</v>
          </cell>
          <cell r="S1849" t="str">
            <v>N-Ossenkolk</v>
          </cell>
          <cell r="T1849"/>
          <cell r="U1849">
            <v>23</v>
          </cell>
          <cell r="V1849">
            <v>5.75</v>
          </cell>
          <cell r="W1849" t="str">
            <v/>
          </cell>
          <cell r="X1849" t="str">
            <v/>
          </cell>
          <cell r="Y1849">
            <v>240</v>
          </cell>
          <cell r="Z1849" t="str">
            <v/>
          </cell>
          <cell r="AA1849">
            <v>6.7</v>
          </cell>
          <cell r="AB1849">
            <v>10</v>
          </cell>
          <cell r="AC1849">
            <v>1.51</v>
          </cell>
          <cell r="AD1849">
            <v>0.79</v>
          </cell>
          <cell r="AE1849">
            <v>4.42</v>
          </cell>
          <cell r="AF1849">
            <v>0.59</v>
          </cell>
          <cell r="AG1849">
            <v>17.5</v>
          </cell>
          <cell r="AH1849">
            <v>33.700000000000003</v>
          </cell>
          <cell r="AI1849">
            <v>2.48</v>
          </cell>
          <cell r="AJ1849">
            <v>7.0399000000000003</v>
          </cell>
        </row>
        <row r="1850">
          <cell r="B1850" t="str">
            <v>C1697RasuEC10</v>
          </cell>
          <cell r="C1850" t="str">
            <v>De Schamphelaere et al. 2003</v>
          </cell>
          <cell r="D1850">
            <v>2003</v>
          </cell>
          <cell r="E1850" t="str">
            <v>Raphidocelis subcapitata</v>
          </cell>
          <cell r="F1850" t="str">
            <v xml:space="preserve">Raphidocelis </v>
          </cell>
          <cell r="G1850" t="str">
            <v>subcapitata</v>
          </cell>
          <cell r="H1850"/>
          <cell r="I1850" t="str">
            <v>algae</v>
          </cell>
          <cell r="J1850" t="str">
            <v>NR</v>
          </cell>
          <cell r="K1850" t="str">
            <v>growth</v>
          </cell>
          <cell r="L1850" t="str">
            <v>EC10</v>
          </cell>
          <cell r="M1850" t="str">
            <v>ZnCl2</v>
          </cell>
          <cell r="N1850" t="str">
            <v>Measured - start and end</v>
          </cell>
          <cell r="O1850" t="str">
            <v>static</v>
          </cell>
          <cell r="P1850" t="str">
            <v>Chronic</v>
          </cell>
          <cell r="Q1850" t="str">
            <v>48-hr</v>
          </cell>
          <cell r="R1850" t="str">
            <v>None</v>
          </cell>
          <cell r="S1850" t="str">
            <v>N-Brisy RO</v>
          </cell>
          <cell r="T1850"/>
          <cell r="U1850">
            <v>23</v>
          </cell>
          <cell r="V1850">
            <v>6.23</v>
          </cell>
          <cell r="W1850" t="str">
            <v/>
          </cell>
          <cell r="X1850" t="str">
            <v/>
          </cell>
          <cell r="Y1850">
            <v>40.200000000000003</v>
          </cell>
          <cell r="Z1850" t="str">
            <v/>
          </cell>
          <cell r="AA1850">
            <v>2.91</v>
          </cell>
          <cell r="AB1850">
            <v>10</v>
          </cell>
          <cell r="AC1850">
            <v>7.15</v>
          </cell>
          <cell r="AD1850">
            <v>2.56</v>
          </cell>
          <cell r="AE1850">
            <v>5.6</v>
          </cell>
          <cell r="AF1850">
            <v>0.39</v>
          </cell>
          <cell r="AG1850">
            <v>11.4</v>
          </cell>
          <cell r="AH1850">
            <v>10.1</v>
          </cell>
          <cell r="AI1850">
            <v>6.88</v>
          </cell>
          <cell r="AJ1850">
            <v>28.4</v>
          </cell>
        </row>
        <row r="1851">
          <cell r="B1851" t="str">
            <v>C1698RasuEC10</v>
          </cell>
          <cell r="C1851" t="str">
            <v>De Schamphelaere et al. 2005</v>
          </cell>
          <cell r="D1851">
            <v>2005</v>
          </cell>
          <cell r="E1851" t="str">
            <v>Raphidocelis subcapitata</v>
          </cell>
          <cell r="F1851" t="str">
            <v xml:space="preserve">Raphidocelis </v>
          </cell>
          <cell r="G1851" t="str">
            <v>subcapitata</v>
          </cell>
          <cell r="H1851"/>
          <cell r="I1851" t="str">
            <v>algae</v>
          </cell>
          <cell r="J1851" t="str">
            <v>NR</v>
          </cell>
          <cell r="K1851" t="str">
            <v>growth</v>
          </cell>
          <cell r="L1851" t="str">
            <v>EC10</v>
          </cell>
          <cell r="M1851" t="str">
            <v>ZnCl2</v>
          </cell>
          <cell r="N1851" t="str">
            <v>Measured - start and end</v>
          </cell>
          <cell r="O1851" t="str">
            <v>static</v>
          </cell>
          <cell r="P1851" t="str">
            <v>Chronic</v>
          </cell>
          <cell r="Q1851" t="str">
            <v>48-hr</v>
          </cell>
          <cell r="R1851" t="str">
            <v>None</v>
          </cell>
          <cell r="S1851" t="str">
            <v>N-Brisy</v>
          </cell>
          <cell r="T1851"/>
          <cell r="U1851">
            <v>23</v>
          </cell>
          <cell r="V1851">
            <v>6.26</v>
          </cell>
          <cell r="W1851" t="str">
            <v/>
          </cell>
          <cell r="X1851" t="str">
            <v/>
          </cell>
          <cell r="Y1851">
            <v>106</v>
          </cell>
          <cell r="Z1851" t="str">
            <v/>
          </cell>
          <cell r="AA1851">
            <v>2.48</v>
          </cell>
          <cell r="AB1851">
            <v>10</v>
          </cell>
          <cell r="AC1851">
            <v>6.82</v>
          </cell>
          <cell r="AD1851">
            <v>2.42</v>
          </cell>
          <cell r="AE1851">
            <v>4.2</v>
          </cell>
          <cell r="AF1851">
            <v>0.86</v>
          </cell>
          <cell r="AG1851">
            <v>7.62</v>
          </cell>
          <cell r="AH1851">
            <v>7.91</v>
          </cell>
          <cell r="AI1851">
            <v>5.23</v>
          </cell>
          <cell r="AJ1851">
            <v>26.8628</v>
          </cell>
        </row>
        <row r="1852">
          <cell r="B1852" t="str">
            <v>C1699RasuEC10</v>
          </cell>
          <cell r="C1852" t="str">
            <v>De Schamphelaere et al. 2005</v>
          </cell>
          <cell r="D1852">
            <v>2005</v>
          </cell>
          <cell r="E1852" t="str">
            <v>Raphidocelis subcapitata</v>
          </cell>
          <cell r="F1852" t="str">
            <v xml:space="preserve">Raphidocelis </v>
          </cell>
          <cell r="G1852" t="str">
            <v>subcapitata</v>
          </cell>
          <cell r="H1852"/>
          <cell r="I1852" t="str">
            <v>algae</v>
          </cell>
          <cell r="J1852" t="str">
            <v>NR</v>
          </cell>
          <cell r="K1852" t="str">
            <v>growth</v>
          </cell>
          <cell r="L1852" t="str">
            <v>EC10</v>
          </cell>
          <cell r="M1852" t="str">
            <v>ZnCl2</v>
          </cell>
          <cell r="N1852" t="str">
            <v>Measured - start and end</v>
          </cell>
          <cell r="O1852" t="str">
            <v>static</v>
          </cell>
          <cell r="P1852" t="str">
            <v>Chronic</v>
          </cell>
          <cell r="Q1852" t="str">
            <v>48-hr</v>
          </cell>
          <cell r="R1852" t="str">
            <v>None</v>
          </cell>
          <cell r="S1852" t="str">
            <v>N-Voyon</v>
          </cell>
          <cell r="T1852"/>
          <cell r="U1852">
            <v>23</v>
          </cell>
          <cell r="V1852">
            <v>6.43</v>
          </cell>
          <cell r="W1852" t="str">
            <v/>
          </cell>
          <cell r="X1852" t="str">
            <v/>
          </cell>
          <cell r="Y1852">
            <v>83.9</v>
          </cell>
          <cell r="Z1852" t="str">
            <v/>
          </cell>
          <cell r="AA1852">
            <v>3.65</v>
          </cell>
          <cell r="AB1852">
            <v>10</v>
          </cell>
          <cell r="AC1852">
            <v>8.7200000000000006</v>
          </cell>
          <cell r="AD1852">
            <v>1.38</v>
          </cell>
          <cell r="AE1852">
            <v>18.399999999999999</v>
          </cell>
          <cell r="AF1852">
            <v>0.82</v>
          </cell>
          <cell r="AG1852">
            <v>14.5</v>
          </cell>
          <cell r="AH1852">
            <v>21.8</v>
          </cell>
          <cell r="AI1852">
            <v>13.9</v>
          </cell>
          <cell r="AJ1852">
            <v>27.489100000000001</v>
          </cell>
        </row>
        <row r="1853">
          <cell r="B1853" t="str">
            <v>C1700RasuEC10</v>
          </cell>
          <cell r="C1853" t="str">
            <v>De Schamphelaere et al. 2005</v>
          </cell>
          <cell r="D1853">
            <v>2005</v>
          </cell>
          <cell r="E1853" t="str">
            <v>Raphidocelis subcapitata</v>
          </cell>
          <cell r="F1853" t="str">
            <v xml:space="preserve">Raphidocelis </v>
          </cell>
          <cell r="G1853" t="str">
            <v>subcapitata</v>
          </cell>
          <cell r="H1853"/>
          <cell r="I1853" t="str">
            <v>algae</v>
          </cell>
          <cell r="J1853" t="str">
            <v>NR</v>
          </cell>
          <cell r="K1853" t="str">
            <v>growth</v>
          </cell>
          <cell r="L1853" t="str">
            <v>EC10</v>
          </cell>
          <cell r="M1853" t="str">
            <v>ZnCl2</v>
          </cell>
          <cell r="N1853" t="str">
            <v>Measured - start and end</v>
          </cell>
          <cell r="O1853" t="str">
            <v>static</v>
          </cell>
          <cell r="P1853" t="str">
            <v>Chronic</v>
          </cell>
          <cell r="Q1853" t="str">
            <v>48-hr</v>
          </cell>
          <cell r="R1853" t="str">
            <v>None</v>
          </cell>
          <cell r="S1853" t="str">
            <v>N-Markermeer</v>
          </cell>
          <cell r="T1853"/>
          <cell r="U1853">
            <v>23</v>
          </cell>
          <cell r="V1853">
            <v>8.01</v>
          </cell>
          <cell r="W1853" t="str">
            <v/>
          </cell>
          <cell r="X1853" t="str">
            <v/>
          </cell>
          <cell r="Y1853">
            <v>43.6</v>
          </cell>
          <cell r="Z1853" t="str">
            <v/>
          </cell>
          <cell r="AA1853">
            <v>5.89</v>
          </cell>
          <cell r="AB1853">
            <v>10</v>
          </cell>
          <cell r="AC1853">
            <v>65.400000000000006</v>
          </cell>
          <cell r="AD1853">
            <v>18.399999999999999</v>
          </cell>
          <cell r="AE1853">
            <v>116</v>
          </cell>
          <cell r="AF1853">
            <v>1.03</v>
          </cell>
          <cell r="AG1853">
            <v>145</v>
          </cell>
          <cell r="AH1853">
            <v>187</v>
          </cell>
          <cell r="AI1853">
            <v>94.1</v>
          </cell>
          <cell r="AJ1853">
            <v>239.07499999999999</v>
          </cell>
        </row>
        <row r="1854">
          <cell r="B1854" t="str">
            <v>C1701RasuEC10</v>
          </cell>
          <cell r="C1854" t="str">
            <v>De Schamphelaere et al. 2005</v>
          </cell>
          <cell r="D1854">
            <v>2005</v>
          </cell>
          <cell r="E1854" t="str">
            <v>Raphidocelis subcapitata</v>
          </cell>
          <cell r="F1854" t="str">
            <v xml:space="preserve">Raphidocelis </v>
          </cell>
          <cell r="G1854" t="str">
            <v>subcapitata</v>
          </cell>
          <cell r="H1854"/>
          <cell r="I1854" t="str">
            <v>algae</v>
          </cell>
          <cell r="J1854" t="str">
            <v>NR</v>
          </cell>
          <cell r="K1854" t="str">
            <v>growth</v>
          </cell>
          <cell r="L1854" t="str">
            <v>EC10</v>
          </cell>
          <cell r="M1854" t="str">
            <v>ZnCl2</v>
          </cell>
          <cell r="N1854" t="str">
            <v>Measured - start and end</v>
          </cell>
          <cell r="O1854" t="str">
            <v>static</v>
          </cell>
          <cell r="P1854" t="str">
            <v>Chronic</v>
          </cell>
          <cell r="Q1854" t="str">
            <v>48-hr</v>
          </cell>
          <cell r="R1854" t="str">
            <v>None</v>
          </cell>
          <cell r="S1854" t="str">
            <v>N-Ankeveen RO</v>
          </cell>
          <cell r="T1854"/>
          <cell r="U1854">
            <v>23</v>
          </cell>
          <cell r="V1854">
            <v>7.42</v>
          </cell>
          <cell r="W1854" t="str">
            <v/>
          </cell>
          <cell r="X1854" t="str">
            <v/>
          </cell>
          <cell r="Y1854">
            <v>185</v>
          </cell>
          <cell r="Z1854" t="str">
            <v/>
          </cell>
          <cell r="AA1854">
            <v>22.3</v>
          </cell>
          <cell r="AB1854">
            <v>10</v>
          </cell>
          <cell r="AC1854">
            <v>43.4</v>
          </cell>
          <cell r="AD1854">
            <v>8.74</v>
          </cell>
          <cell r="AE1854">
            <v>86.4</v>
          </cell>
          <cell r="AF1854">
            <v>0.66</v>
          </cell>
          <cell r="AG1854">
            <v>51.1</v>
          </cell>
          <cell r="AH1854">
            <v>86.3</v>
          </cell>
          <cell r="AI1854">
            <v>98.7</v>
          </cell>
          <cell r="AJ1854">
            <v>144.19640000000001</v>
          </cell>
        </row>
        <row r="1855">
          <cell r="B1855" t="str">
            <v>C1702DamaEC10</v>
          </cell>
          <cell r="C1855" t="str">
            <v>Van Reggenmortel et al. 2017</v>
          </cell>
          <cell r="D1855">
            <v>2017</v>
          </cell>
          <cell r="E1855" t="str">
            <v>Daphnia magna</v>
          </cell>
          <cell r="F1855" t="str">
            <v xml:space="preserve">Daphnia </v>
          </cell>
          <cell r="G1855" t="str">
            <v>magna</v>
          </cell>
          <cell r="H1855"/>
          <cell r="I1855" t="str">
            <v>Cladocera</v>
          </cell>
          <cell r="J1855" t="str">
            <v>neonates (&lt;24 h old)</v>
          </cell>
          <cell r="K1855" t="str">
            <v>reproduction</v>
          </cell>
          <cell r="L1855" t="str">
            <v>EC10</v>
          </cell>
          <cell r="M1855" t="str">
            <v>ZnCl2</v>
          </cell>
          <cell r="N1855" t="str">
            <v>Measured - weekly (old and new samples)</v>
          </cell>
          <cell r="O1855" t="str">
            <v>static renewal</v>
          </cell>
          <cell r="P1855" t="str">
            <v>Chronic</v>
          </cell>
          <cell r="Q1855" t="str">
            <v>21-d</v>
          </cell>
          <cell r="R1855" t="str">
            <v>algal mixture - daily; ramped</v>
          </cell>
          <cell r="S1855" t="str">
            <v>N-Seille</v>
          </cell>
          <cell r="T1855" t="str">
            <v>MLR</v>
          </cell>
          <cell r="U1855">
            <v>20</v>
          </cell>
          <cell r="V1855">
            <v>8.1999999999999993</v>
          </cell>
          <cell r="W1855" t="str">
            <v/>
          </cell>
          <cell r="X1855" t="str">
            <v/>
          </cell>
          <cell r="Y1855">
            <v>165</v>
          </cell>
          <cell r="Z1855" t="str">
            <v/>
          </cell>
          <cell r="AA1855">
            <v>3.93</v>
          </cell>
          <cell r="AB1855">
            <v>10</v>
          </cell>
          <cell r="AC1855">
            <v>155.88999999999999</v>
          </cell>
          <cell r="AD1855">
            <v>53.03</v>
          </cell>
          <cell r="AE1855">
            <v>245.4</v>
          </cell>
          <cell r="AF1855">
            <v>4.96</v>
          </cell>
          <cell r="AG1855">
            <v>195.75</v>
          </cell>
          <cell r="AH1855">
            <v>366.13</v>
          </cell>
          <cell r="AI1855">
            <v>81.5</v>
          </cell>
          <cell r="AJ1855">
            <v>607.6</v>
          </cell>
        </row>
        <row r="1856">
          <cell r="B1856" t="str">
            <v>C1703DamaEC50</v>
          </cell>
          <cell r="C1856" t="str">
            <v>Van Reggenmortel et al. 2017</v>
          </cell>
          <cell r="D1856">
            <v>2017</v>
          </cell>
          <cell r="E1856" t="str">
            <v>Daphnia magna</v>
          </cell>
          <cell r="F1856" t="str">
            <v xml:space="preserve">Daphnia </v>
          </cell>
          <cell r="G1856" t="str">
            <v>magna</v>
          </cell>
          <cell r="H1856"/>
          <cell r="I1856" t="str">
            <v>Cladocera</v>
          </cell>
          <cell r="J1856" t="str">
            <v>neonates (&lt;24 h old)</v>
          </cell>
          <cell r="K1856" t="str">
            <v>reproduction</v>
          </cell>
          <cell r="L1856" t="str">
            <v>EC50</v>
          </cell>
          <cell r="M1856" t="str">
            <v>ZnCl2</v>
          </cell>
          <cell r="N1856" t="str">
            <v>Measured - weekly (old and new samples)</v>
          </cell>
          <cell r="O1856" t="str">
            <v>static renewal</v>
          </cell>
          <cell r="P1856" t="str">
            <v>Chronic</v>
          </cell>
          <cell r="Q1856" t="str">
            <v>21-d</v>
          </cell>
          <cell r="R1856" t="str">
            <v>algal mixture - daily; ramped</v>
          </cell>
          <cell r="S1856" t="str">
            <v>N-Seille</v>
          </cell>
          <cell r="T1856" t="str">
            <v>MLR</v>
          </cell>
          <cell r="U1856">
            <v>20</v>
          </cell>
          <cell r="V1856">
            <v>8.1999999999999993</v>
          </cell>
          <cell r="W1856" t="str">
            <v/>
          </cell>
          <cell r="X1856" t="str">
            <v/>
          </cell>
          <cell r="Y1856">
            <v>340</v>
          </cell>
          <cell r="Z1856" t="str">
            <v/>
          </cell>
          <cell r="AA1856">
            <v>3.93</v>
          </cell>
          <cell r="AB1856">
            <v>10</v>
          </cell>
          <cell r="AC1856">
            <v>155.88999999999999</v>
          </cell>
          <cell r="AD1856">
            <v>53.03</v>
          </cell>
          <cell r="AE1856">
            <v>245.4</v>
          </cell>
          <cell r="AF1856">
            <v>4.96</v>
          </cell>
          <cell r="AG1856">
            <v>195.75</v>
          </cell>
          <cell r="AH1856">
            <v>366.13</v>
          </cell>
          <cell r="AI1856">
            <v>81.5</v>
          </cell>
          <cell r="AJ1856">
            <v>607.6</v>
          </cell>
        </row>
        <row r="1857">
          <cell r="B1857" t="str">
            <v>C1704DamaEC20</v>
          </cell>
          <cell r="C1857" t="str">
            <v>Van Reggenmortel et al. 2017</v>
          </cell>
          <cell r="D1857">
            <v>2017</v>
          </cell>
          <cell r="E1857" t="str">
            <v>Daphnia magna</v>
          </cell>
          <cell r="F1857" t="str">
            <v xml:space="preserve">Daphnia </v>
          </cell>
          <cell r="G1857" t="str">
            <v>magna</v>
          </cell>
          <cell r="H1857"/>
          <cell r="I1857" t="str">
            <v>Cladocera</v>
          </cell>
          <cell r="J1857" t="str">
            <v>neonates (&lt;24 h old)</v>
          </cell>
          <cell r="K1857" t="str">
            <v>reproduction</v>
          </cell>
          <cell r="L1857" t="str">
            <v>EC20</v>
          </cell>
          <cell r="M1857" t="str">
            <v>ZnCl2</v>
          </cell>
          <cell r="N1857" t="str">
            <v>Measured - weekly (old and new samples)</v>
          </cell>
          <cell r="O1857" t="str">
            <v>static renewal</v>
          </cell>
          <cell r="P1857" t="str">
            <v>Chronic</v>
          </cell>
          <cell r="Q1857" t="str">
            <v>21-d</v>
          </cell>
          <cell r="R1857" t="str">
            <v>algal mixture - daily; ramped</v>
          </cell>
          <cell r="S1857" t="str">
            <v>N-Seille</v>
          </cell>
          <cell r="T1857" t="str">
            <v>MLR</v>
          </cell>
          <cell r="U1857">
            <v>20</v>
          </cell>
          <cell r="V1857">
            <v>8.1999999999999993</v>
          </cell>
          <cell r="W1857" t="str">
            <v/>
          </cell>
          <cell r="X1857" t="str">
            <v/>
          </cell>
          <cell r="Y1857">
            <v>215</v>
          </cell>
          <cell r="Z1857" t="str">
            <v/>
          </cell>
          <cell r="AA1857">
            <v>3.93</v>
          </cell>
          <cell r="AB1857">
            <v>10</v>
          </cell>
          <cell r="AC1857">
            <v>155.88999999999999</v>
          </cell>
          <cell r="AD1857">
            <v>53.03</v>
          </cell>
          <cell r="AE1857">
            <v>245.4</v>
          </cell>
          <cell r="AF1857">
            <v>4.96</v>
          </cell>
          <cell r="AG1857">
            <v>195.75</v>
          </cell>
          <cell r="AH1857">
            <v>366.13</v>
          </cell>
          <cell r="AI1857">
            <v>81.5</v>
          </cell>
          <cell r="AJ1857">
            <v>607.6</v>
          </cell>
        </row>
        <row r="1858">
          <cell r="B1858" t="str">
            <v>C1705DamaEC10</v>
          </cell>
          <cell r="C1858" t="str">
            <v>Van Reggenmortel et al. 2017</v>
          </cell>
          <cell r="D1858">
            <v>2017</v>
          </cell>
          <cell r="E1858" t="str">
            <v>Daphnia magna</v>
          </cell>
          <cell r="F1858" t="str">
            <v xml:space="preserve">Daphnia </v>
          </cell>
          <cell r="G1858" t="str">
            <v>magna</v>
          </cell>
          <cell r="H1858"/>
          <cell r="I1858" t="str">
            <v>Cladocera</v>
          </cell>
          <cell r="J1858" t="str">
            <v>neonates (&lt;24 h old)</v>
          </cell>
          <cell r="K1858" t="str">
            <v>reproduction</v>
          </cell>
          <cell r="L1858" t="str">
            <v>EC10</v>
          </cell>
          <cell r="M1858" t="str">
            <v>ZnCl2</v>
          </cell>
          <cell r="N1858" t="str">
            <v>Measured - weekly (old and new samples)</v>
          </cell>
          <cell r="O1858" t="str">
            <v>static renewal</v>
          </cell>
          <cell r="P1858" t="str">
            <v>Chronic</v>
          </cell>
          <cell r="Q1858" t="str">
            <v>21-d</v>
          </cell>
          <cell r="R1858" t="str">
            <v>algal mixture - daily; ramped</v>
          </cell>
          <cell r="S1858" t="str">
            <v>N-Madon</v>
          </cell>
          <cell r="T1858" t="str">
            <v>MLR</v>
          </cell>
          <cell r="U1858">
            <v>20</v>
          </cell>
          <cell r="V1858">
            <v>8.07</v>
          </cell>
          <cell r="W1858" t="str">
            <v/>
          </cell>
          <cell r="X1858" t="str">
            <v/>
          </cell>
          <cell r="Y1858">
            <v>203</v>
          </cell>
          <cell r="Z1858" t="str">
            <v/>
          </cell>
          <cell r="AA1858">
            <v>3.13</v>
          </cell>
          <cell r="AB1858">
            <v>10</v>
          </cell>
          <cell r="AC1858">
            <v>131.5</v>
          </cell>
          <cell r="AD1858">
            <v>40.270000000000003</v>
          </cell>
          <cell r="AE1858">
            <v>33.130000000000003</v>
          </cell>
          <cell r="AF1858">
            <v>2.83</v>
          </cell>
          <cell r="AG1858">
            <v>182.78</v>
          </cell>
          <cell r="AH1858">
            <v>38.04</v>
          </cell>
          <cell r="AI1858">
            <v>81</v>
          </cell>
          <cell r="AJ1858">
            <v>494.2</v>
          </cell>
        </row>
        <row r="1859">
          <cell r="B1859" t="str">
            <v>C1706DamaEC50</v>
          </cell>
          <cell r="C1859" t="str">
            <v>Van Reggenmortel et al. 2017</v>
          </cell>
          <cell r="D1859">
            <v>2017</v>
          </cell>
          <cell r="E1859" t="str">
            <v>Daphnia magna</v>
          </cell>
          <cell r="F1859" t="str">
            <v xml:space="preserve">Daphnia </v>
          </cell>
          <cell r="G1859" t="str">
            <v>magna</v>
          </cell>
          <cell r="H1859"/>
          <cell r="I1859" t="str">
            <v>Cladocera</v>
          </cell>
          <cell r="J1859" t="str">
            <v>neonates (&lt;24 h old)</v>
          </cell>
          <cell r="K1859" t="str">
            <v>reproduction</v>
          </cell>
          <cell r="L1859" t="str">
            <v>EC50</v>
          </cell>
          <cell r="M1859" t="str">
            <v>ZnCl2</v>
          </cell>
          <cell r="N1859" t="str">
            <v>Measured - weekly (old and new samples)</v>
          </cell>
          <cell r="O1859" t="str">
            <v>static renewal</v>
          </cell>
          <cell r="P1859" t="str">
            <v>Chronic</v>
          </cell>
          <cell r="Q1859" t="str">
            <v>21-d</v>
          </cell>
          <cell r="R1859" t="str">
            <v>algal mixture - daily; ramped</v>
          </cell>
          <cell r="S1859" t="str">
            <v>N-Madon</v>
          </cell>
          <cell r="T1859" t="str">
            <v>MLR</v>
          </cell>
          <cell r="U1859">
            <v>20</v>
          </cell>
          <cell r="V1859">
            <v>8.07</v>
          </cell>
          <cell r="W1859" t="str">
            <v/>
          </cell>
          <cell r="X1859" t="str">
            <v/>
          </cell>
          <cell r="Y1859">
            <v>311</v>
          </cell>
          <cell r="Z1859" t="str">
            <v/>
          </cell>
          <cell r="AA1859">
            <v>3.13</v>
          </cell>
          <cell r="AB1859">
            <v>10</v>
          </cell>
          <cell r="AC1859">
            <v>131.5</v>
          </cell>
          <cell r="AD1859">
            <v>40.270000000000003</v>
          </cell>
          <cell r="AE1859">
            <v>33.130000000000003</v>
          </cell>
          <cell r="AF1859">
            <v>2.83</v>
          </cell>
          <cell r="AG1859">
            <v>182.78</v>
          </cell>
          <cell r="AH1859">
            <v>38.04</v>
          </cell>
          <cell r="AI1859">
            <v>81</v>
          </cell>
          <cell r="AJ1859">
            <v>494.2</v>
          </cell>
        </row>
        <row r="1860">
          <cell r="B1860" t="str">
            <v>C1707DamaEC20</v>
          </cell>
          <cell r="C1860" t="str">
            <v>Van Reggenmortel et al. 2017</v>
          </cell>
          <cell r="D1860">
            <v>2017</v>
          </cell>
          <cell r="E1860" t="str">
            <v>Daphnia magna</v>
          </cell>
          <cell r="F1860" t="str">
            <v xml:space="preserve">Daphnia </v>
          </cell>
          <cell r="G1860" t="str">
            <v>magna</v>
          </cell>
          <cell r="H1860"/>
          <cell r="I1860" t="str">
            <v>Cladocera</v>
          </cell>
          <cell r="J1860" t="str">
            <v>neonates (&lt;24 h old)</v>
          </cell>
          <cell r="K1860" t="str">
            <v>reproduction</v>
          </cell>
          <cell r="L1860" t="str">
            <v>EC20</v>
          </cell>
          <cell r="M1860" t="str">
            <v>ZnCl2</v>
          </cell>
          <cell r="N1860" t="str">
            <v>Measured - weekly (old and new samples)</v>
          </cell>
          <cell r="O1860" t="str">
            <v>static renewal</v>
          </cell>
          <cell r="P1860" t="str">
            <v>Chronic</v>
          </cell>
          <cell r="Q1860" t="str">
            <v>21-d</v>
          </cell>
          <cell r="R1860" t="str">
            <v>algal mixture - daily; ramped</v>
          </cell>
          <cell r="S1860" t="str">
            <v>N-Madon</v>
          </cell>
          <cell r="T1860" t="str">
            <v>MLR</v>
          </cell>
          <cell r="U1860">
            <v>20</v>
          </cell>
          <cell r="V1860">
            <v>8.07</v>
          </cell>
          <cell r="W1860" t="str">
            <v/>
          </cell>
          <cell r="X1860" t="str">
            <v/>
          </cell>
          <cell r="Y1860">
            <v>237.8</v>
          </cell>
          <cell r="Z1860" t="str">
            <v/>
          </cell>
          <cell r="AA1860">
            <v>3.13</v>
          </cell>
          <cell r="AB1860">
            <v>10</v>
          </cell>
          <cell r="AC1860">
            <v>131.5</v>
          </cell>
          <cell r="AD1860">
            <v>40.270000000000003</v>
          </cell>
          <cell r="AE1860">
            <v>33.130000000000003</v>
          </cell>
          <cell r="AF1860">
            <v>2.83</v>
          </cell>
          <cell r="AG1860">
            <v>182.78</v>
          </cell>
          <cell r="AH1860">
            <v>38.04</v>
          </cell>
          <cell r="AI1860">
            <v>81</v>
          </cell>
          <cell r="AJ1860">
            <v>494.2</v>
          </cell>
        </row>
        <row r="1861">
          <cell r="B1861" t="str">
            <v>C1708DamaEC10</v>
          </cell>
          <cell r="C1861" t="str">
            <v>Van Reggenmortel et al. 2017</v>
          </cell>
          <cell r="D1861">
            <v>2017</v>
          </cell>
          <cell r="E1861" t="str">
            <v>Daphnia magna</v>
          </cell>
          <cell r="F1861" t="str">
            <v xml:space="preserve">Daphnia </v>
          </cell>
          <cell r="G1861" t="str">
            <v>magna</v>
          </cell>
          <cell r="H1861"/>
          <cell r="I1861" t="str">
            <v>Cladocera</v>
          </cell>
          <cell r="J1861" t="str">
            <v>neonates (&lt;24 h old)</v>
          </cell>
          <cell r="K1861" t="str">
            <v>reproduction</v>
          </cell>
          <cell r="L1861" t="str">
            <v>EC10</v>
          </cell>
          <cell r="M1861" t="str">
            <v>ZnCl2</v>
          </cell>
          <cell r="N1861" t="str">
            <v>Measured - weekly (old and new samples)</v>
          </cell>
          <cell r="O1861" t="str">
            <v>static renewal</v>
          </cell>
          <cell r="P1861" t="str">
            <v>Chronic</v>
          </cell>
          <cell r="Q1861" t="str">
            <v>21-d</v>
          </cell>
          <cell r="R1861" t="str">
            <v>algal mixture - daily; ramped</v>
          </cell>
          <cell r="S1861" t="str">
            <v>N-Dolaizon</v>
          </cell>
          <cell r="T1861" t="str">
            <v>MLR</v>
          </cell>
          <cell r="U1861">
            <v>20</v>
          </cell>
          <cell r="V1861">
            <v>8.07</v>
          </cell>
          <cell r="W1861" t="str">
            <v/>
          </cell>
          <cell r="X1861" t="str">
            <v/>
          </cell>
          <cell r="Y1861">
            <v>109</v>
          </cell>
          <cell r="Z1861" t="str">
            <v/>
          </cell>
          <cell r="AA1861">
            <v>4.26</v>
          </cell>
          <cell r="AB1861">
            <v>10</v>
          </cell>
          <cell r="AC1861">
            <v>15.03</v>
          </cell>
          <cell r="AD1861">
            <v>13</v>
          </cell>
          <cell r="AE1861">
            <v>11.22</v>
          </cell>
          <cell r="AF1861">
            <v>1.81</v>
          </cell>
          <cell r="AG1861">
            <v>5.14</v>
          </cell>
          <cell r="AH1861">
            <v>10.39</v>
          </cell>
          <cell r="AI1861">
            <v>28</v>
          </cell>
          <cell r="AJ1861">
            <v>91.1</v>
          </cell>
        </row>
        <row r="1862">
          <cell r="B1862" t="str">
            <v>C1709DamaEC50</v>
          </cell>
          <cell r="C1862" t="str">
            <v>Van Reggenmortel et al. 2017</v>
          </cell>
          <cell r="D1862">
            <v>2017</v>
          </cell>
          <cell r="E1862" t="str">
            <v>Daphnia magna</v>
          </cell>
          <cell r="F1862" t="str">
            <v xml:space="preserve">Daphnia </v>
          </cell>
          <cell r="G1862" t="str">
            <v>magna</v>
          </cell>
          <cell r="H1862"/>
          <cell r="I1862" t="str">
            <v>Cladocera</v>
          </cell>
          <cell r="J1862" t="str">
            <v>neonates (&lt;24 h old)</v>
          </cell>
          <cell r="K1862" t="str">
            <v>reproduction</v>
          </cell>
          <cell r="L1862" t="str">
            <v>EC50</v>
          </cell>
          <cell r="M1862" t="str">
            <v>ZnCl2</v>
          </cell>
          <cell r="N1862" t="str">
            <v>Measured - weekly (old and new samples)</v>
          </cell>
          <cell r="O1862" t="str">
            <v>static renewal</v>
          </cell>
          <cell r="P1862" t="str">
            <v>Chronic</v>
          </cell>
          <cell r="Q1862" t="str">
            <v>21-d</v>
          </cell>
          <cell r="R1862" t="str">
            <v>algal mixture - daily; ramped</v>
          </cell>
          <cell r="S1862" t="str">
            <v>N-Dolaizon</v>
          </cell>
          <cell r="T1862" t="str">
            <v>MLR</v>
          </cell>
          <cell r="U1862">
            <v>20</v>
          </cell>
          <cell r="V1862">
            <v>8.07</v>
          </cell>
          <cell r="W1862" t="str">
            <v/>
          </cell>
          <cell r="X1862" t="str">
            <v/>
          </cell>
          <cell r="Y1862">
            <v>173</v>
          </cell>
          <cell r="Z1862" t="str">
            <v/>
          </cell>
          <cell r="AA1862">
            <v>4.26</v>
          </cell>
          <cell r="AB1862">
            <v>10</v>
          </cell>
          <cell r="AC1862">
            <v>15.03</v>
          </cell>
          <cell r="AD1862">
            <v>13</v>
          </cell>
          <cell r="AE1862">
            <v>11.22</v>
          </cell>
          <cell r="AF1862">
            <v>1.81</v>
          </cell>
          <cell r="AG1862">
            <v>5.14</v>
          </cell>
          <cell r="AH1862">
            <v>10.39</v>
          </cell>
          <cell r="AI1862">
            <v>28</v>
          </cell>
          <cell r="AJ1862">
            <v>91.1</v>
          </cell>
        </row>
        <row r="1863">
          <cell r="B1863" t="str">
            <v>C1710DamaEC20</v>
          </cell>
          <cell r="C1863" t="str">
            <v>Van Reggenmortel et al. 2017</v>
          </cell>
          <cell r="D1863">
            <v>2017</v>
          </cell>
          <cell r="E1863" t="str">
            <v>Daphnia magna</v>
          </cell>
          <cell r="F1863" t="str">
            <v xml:space="preserve">Daphnia </v>
          </cell>
          <cell r="G1863" t="str">
            <v>magna</v>
          </cell>
          <cell r="H1863"/>
          <cell r="I1863" t="str">
            <v>Cladocera</v>
          </cell>
          <cell r="J1863" t="str">
            <v>neonates (&lt;24 h old)</v>
          </cell>
          <cell r="K1863" t="str">
            <v>reproduction</v>
          </cell>
          <cell r="L1863" t="str">
            <v>EC20</v>
          </cell>
          <cell r="M1863" t="str">
            <v>ZnCl2</v>
          </cell>
          <cell r="N1863" t="str">
            <v>Measured - weekly (old and new samples)</v>
          </cell>
          <cell r="O1863" t="str">
            <v>static renewal</v>
          </cell>
          <cell r="P1863" t="str">
            <v>Chronic</v>
          </cell>
          <cell r="Q1863" t="str">
            <v>21-d</v>
          </cell>
          <cell r="R1863" t="str">
            <v>algal mixture - daily; ramped</v>
          </cell>
          <cell r="S1863" t="str">
            <v>N-Dolaizon</v>
          </cell>
          <cell r="T1863" t="str">
            <v>MLR</v>
          </cell>
          <cell r="U1863">
            <v>20</v>
          </cell>
          <cell r="V1863">
            <v>8.07</v>
          </cell>
          <cell r="W1863" t="str">
            <v/>
          </cell>
          <cell r="X1863" t="str">
            <v/>
          </cell>
          <cell r="Y1863">
            <v>128.9</v>
          </cell>
          <cell r="Z1863" t="str">
            <v/>
          </cell>
          <cell r="AA1863">
            <v>4.26</v>
          </cell>
          <cell r="AB1863">
            <v>10</v>
          </cell>
          <cell r="AC1863">
            <v>15.03</v>
          </cell>
          <cell r="AD1863">
            <v>13</v>
          </cell>
          <cell r="AE1863">
            <v>11.22</v>
          </cell>
          <cell r="AF1863">
            <v>1.81</v>
          </cell>
          <cell r="AG1863">
            <v>5.14</v>
          </cell>
          <cell r="AH1863">
            <v>10.39</v>
          </cell>
          <cell r="AI1863">
            <v>28</v>
          </cell>
          <cell r="AJ1863">
            <v>91.1</v>
          </cell>
        </row>
        <row r="1864">
          <cell r="B1864" t="str">
            <v>C1711DamaEC10</v>
          </cell>
          <cell r="C1864" t="str">
            <v>Van Reggenmortel et al. 2017</v>
          </cell>
          <cell r="D1864">
            <v>2017</v>
          </cell>
          <cell r="E1864" t="str">
            <v>Daphnia magna</v>
          </cell>
          <cell r="F1864" t="str">
            <v xml:space="preserve">Daphnia </v>
          </cell>
          <cell r="G1864" t="str">
            <v>magna</v>
          </cell>
          <cell r="H1864"/>
          <cell r="I1864" t="str">
            <v>Cladocera</v>
          </cell>
          <cell r="J1864" t="str">
            <v>neonates (&lt;24 h old)</v>
          </cell>
          <cell r="K1864" t="str">
            <v>reproduction</v>
          </cell>
          <cell r="L1864" t="str">
            <v>EC10</v>
          </cell>
          <cell r="M1864" t="str">
            <v>ZnCl2</v>
          </cell>
          <cell r="N1864" t="str">
            <v>Measured - weekly (old and new samples)</v>
          </cell>
          <cell r="O1864" t="str">
            <v>static renewal</v>
          </cell>
          <cell r="P1864" t="str">
            <v>Chronic</v>
          </cell>
          <cell r="Q1864" t="str">
            <v>21-d</v>
          </cell>
          <cell r="R1864" t="str">
            <v>algal mixture - daily; ramped</v>
          </cell>
          <cell r="S1864" t="str">
            <v>S-high pH</v>
          </cell>
          <cell r="T1864" t="str">
            <v>MLR</v>
          </cell>
          <cell r="U1864">
            <v>20</v>
          </cell>
          <cell r="V1864">
            <v>8.4</v>
          </cell>
          <cell r="W1864" t="str">
            <v/>
          </cell>
          <cell r="X1864" t="str">
            <v/>
          </cell>
          <cell r="Y1864">
            <v>27.7</v>
          </cell>
          <cell r="Z1864" t="str">
            <v/>
          </cell>
          <cell r="AA1864">
            <v>0.3</v>
          </cell>
          <cell r="AB1864">
            <v>10</v>
          </cell>
          <cell r="AC1864">
            <v>68.02</v>
          </cell>
          <cell r="AD1864">
            <v>11.67</v>
          </cell>
          <cell r="AE1864">
            <v>59.57</v>
          </cell>
          <cell r="AF1864">
            <v>3.21</v>
          </cell>
          <cell r="AG1864">
            <v>46.22</v>
          </cell>
          <cell r="AH1864">
            <v>154.85</v>
          </cell>
          <cell r="AI1864">
            <v>50</v>
          </cell>
          <cell r="AJ1864">
            <v>217.9</v>
          </cell>
        </row>
        <row r="1865">
          <cell r="B1865" t="str">
            <v>C1712DamaEC50</v>
          </cell>
          <cell r="C1865" t="str">
            <v>Van Reggenmortel et al. 2017</v>
          </cell>
          <cell r="D1865">
            <v>2017</v>
          </cell>
          <cell r="E1865" t="str">
            <v>Daphnia magna</v>
          </cell>
          <cell r="F1865" t="str">
            <v xml:space="preserve">Daphnia </v>
          </cell>
          <cell r="G1865" t="str">
            <v>magna</v>
          </cell>
          <cell r="H1865"/>
          <cell r="I1865" t="str">
            <v>Cladocera</v>
          </cell>
          <cell r="J1865" t="str">
            <v>neonates (&lt;24 h old)</v>
          </cell>
          <cell r="K1865" t="str">
            <v>reproduction</v>
          </cell>
          <cell r="L1865" t="str">
            <v>EC50</v>
          </cell>
          <cell r="M1865" t="str">
            <v>ZnCl2</v>
          </cell>
          <cell r="N1865" t="str">
            <v>Measured - weekly (old and new samples)</v>
          </cell>
          <cell r="O1865" t="str">
            <v>static renewal</v>
          </cell>
          <cell r="P1865" t="str">
            <v>Chronic</v>
          </cell>
          <cell r="Q1865" t="str">
            <v>21-d</v>
          </cell>
          <cell r="R1865" t="str">
            <v>algal mixture - daily; ramped</v>
          </cell>
          <cell r="S1865" t="str">
            <v>S-high pH</v>
          </cell>
          <cell r="T1865" t="str">
            <v>MLR</v>
          </cell>
          <cell r="U1865">
            <v>20</v>
          </cell>
          <cell r="V1865">
            <v>8.4</v>
          </cell>
          <cell r="W1865" t="str">
            <v/>
          </cell>
          <cell r="X1865" t="str">
            <v/>
          </cell>
          <cell r="Y1865">
            <v>126</v>
          </cell>
          <cell r="Z1865" t="str">
            <v/>
          </cell>
          <cell r="AA1865">
            <v>0.3</v>
          </cell>
          <cell r="AB1865">
            <v>10</v>
          </cell>
          <cell r="AC1865">
            <v>68.02</v>
          </cell>
          <cell r="AD1865">
            <v>11.67</v>
          </cell>
          <cell r="AE1865">
            <v>59.57</v>
          </cell>
          <cell r="AF1865">
            <v>3.21</v>
          </cell>
          <cell r="AG1865">
            <v>46.22</v>
          </cell>
          <cell r="AH1865">
            <v>154.85</v>
          </cell>
          <cell r="AI1865">
            <v>50</v>
          </cell>
          <cell r="AJ1865">
            <v>217.9</v>
          </cell>
        </row>
        <row r="1866">
          <cell r="B1866" t="str">
            <v>C1713DamaEC20</v>
          </cell>
          <cell r="C1866" t="str">
            <v>Van Reggenmortel et al. 2017</v>
          </cell>
          <cell r="D1866">
            <v>2017</v>
          </cell>
          <cell r="E1866" t="str">
            <v>Daphnia magna</v>
          </cell>
          <cell r="F1866" t="str">
            <v xml:space="preserve">Daphnia </v>
          </cell>
          <cell r="G1866" t="str">
            <v>magna</v>
          </cell>
          <cell r="H1866"/>
          <cell r="I1866" t="str">
            <v>Cladocera</v>
          </cell>
          <cell r="J1866" t="str">
            <v>neonates (&lt;24 h old)</v>
          </cell>
          <cell r="K1866" t="str">
            <v>reproduction</v>
          </cell>
          <cell r="L1866" t="str">
            <v>EC20</v>
          </cell>
          <cell r="M1866" t="str">
            <v>ZnCl2</v>
          </cell>
          <cell r="N1866" t="str">
            <v>Measured - weekly (old and new samples)</v>
          </cell>
          <cell r="O1866" t="str">
            <v>static renewal</v>
          </cell>
          <cell r="P1866" t="str">
            <v>Chronic</v>
          </cell>
          <cell r="Q1866" t="str">
            <v>21-d</v>
          </cell>
          <cell r="R1866" t="str">
            <v>algal mixture - daily; ramped</v>
          </cell>
          <cell r="S1866" t="str">
            <v>S-high pH</v>
          </cell>
          <cell r="T1866" t="str">
            <v>MLR</v>
          </cell>
          <cell r="U1866">
            <v>20</v>
          </cell>
          <cell r="V1866">
            <v>8.4</v>
          </cell>
          <cell r="W1866" t="str">
            <v/>
          </cell>
          <cell r="X1866" t="str">
            <v/>
          </cell>
          <cell r="Y1866">
            <v>48.4</v>
          </cell>
          <cell r="Z1866" t="str">
            <v/>
          </cell>
          <cell r="AA1866">
            <v>0.3</v>
          </cell>
          <cell r="AB1866">
            <v>10</v>
          </cell>
          <cell r="AC1866">
            <v>68.02</v>
          </cell>
          <cell r="AD1866">
            <v>11.67</v>
          </cell>
          <cell r="AE1866">
            <v>59.57</v>
          </cell>
          <cell r="AF1866">
            <v>3.21</v>
          </cell>
          <cell r="AG1866">
            <v>46.22</v>
          </cell>
          <cell r="AH1866">
            <v>154.85</v>
          </cell>
          <cell r="AI1866">
            <v>50</v>
          </cell>
          <cell r="AJ1866">
            <v>217.9</v>
          </cell>
        </row>
        <row r="1867">
          <cell r="B1867" t="str">
            <v>C1714DamaEC10</v>
          </cell>
          <cell r="C1867" t="str">
            <v>Van Reggenmortel et al. 2017</v>
          </cell>
          <cell r="D1867">
            <v>2017</v>
          </cell>
          <cell r="E1867" t="str">
            <v>Daphnia magna</v>
          </cell>
          <cell r="F1867" t="str">
            <v xml:space="preserve">Daphnia </v>
          </cell>
          <cell r="G1867" t="str">
            <v>magna</v>
          </cell>
          <cell r="H1867"/>
          <cell r="I1867" t="str">
            <v>Cladocera</v>
          </cell>
          <cell r="J1867" t="str">
            <v>neonates (&lt;24 h old)</v>
          </cell>
          <cell r="K1867" t="str">
            <v>reproduction</v>
          </cell>
          <cell r="L1867" t="str">
            <v>EC10</v>
          </cell>
          <cell r="M1867" t="str">
            <v>ZnCl2</v>
          </cell>
          <cell r="N1867" t="str">
            <v>Measured - weekly (old and new samples)</v>
          </cell>
          <cell r="O1867" t="str">
            <v>static renewal</v>
          </cell>
          <cell r="P1867" t="str">
            <v>Chronic</v>
          </cell>
          <cell r="Q1867" t="str">
            <v>21-d</v>
          </cell>
          <cell r="R1867" t="str">
            <v>algal mixture - daily; ramped</v>
          </cell>
          <cell r="S1867" t="str">
            <v>N-Moselotte</v>
          </cell>
          <cell r="T1867" t="str">
            <v>MLR</v>
          </cell>
          <cell r="U1867">
            <v>20</v>
          </cell>
          <cell r="V1867">
            <v>7.15</v>
          </cell>
          <cell r="W1867" t="str">
            <v/>
          </cell>
          <cell r="X1867" t="str">
            <v/>
          </cell>
          <cell r="Y1867">
            <v>58</v>
          </cell>
          <cell r="Z1867" t="str">
            <v/>
          </cell>
          <cell r="AA1867">
            <v>5.13</v>
          </cell>
          <cell r="AB1867">
            <v>10</v>
          </cell>
          <cell r="AC1867">
            <v>4.75</v>
          </cell>
          <cell r="AD1867">
            <v>1.31</v>
          </cell>
          <cell r="AE1867">
            <v>7.78</v>
          </cell>
          <cell r="AF1867">
            <v>0.81</v>
          </cell>
          <cell r="AG1867">
            <v>5.56</v>
          </cell>
          <cell r="AH1867">
            <v>10.7</v>
          </cell>
          <cell r="AI1867">
            <v>4.8</v>
          </cell>
          <cell r="AJ1867">
            <v>17.3</v>
          </cell>
        </row>
        <row r="1868">
          <cell r="B1868" t="str">
            <v>C1715DamaEC50</v>
          </cell>
          <cell r="C1868" t="str">
            <v>Van Reggenmortel et al. 2017</v>
          </cell>
          <cell r="D1868">
            <v>2017</v>
          </cell>
          <cell r="E1868" t="str">
            <v>Daphnia magna</v>
          </cell>
          <cell r="F1868" t="str">
            <v xml:space="preserve">Daphnia </v>
          </cell>
          <cell r="G1868" t="str">
            <v>magna</v>
          </cell>
          <cell r="H1868"/>
          <cell r="I1868" t="str">
            <v>Cladocera</v>
          </cell>
          <cell r="J1868" t="str">
            <v>neonates (&lt;24 h old)</v>
          </cell>
          <cell r="K1868" t="str">
            <v>reproduction</v>
          </cell>
          <cell r="L1868" t="str">
            <v>EC50</v>
          </cell>
          <cell r="M1868" t="str">
            <v>ZnCl2</v>
          </cell>
          <cell r="N1868" t="str">
            <v>Measured - weekly (old and new samples)</v>
          </cell>
          <cell r="O1868" t="str">
            <v>static renewal</v>
          </cell>
          <cell r="P1868" t="str">
            <v>Chronic</v>
          </cell>
          <cell r="Q1868" t="str">
            <v>21-d</v>
          </cell>
          <cell r="R1868" t="str">
            <v>algal mixture - daily; ramped</v>
          </cell>
          <cell r="S1868" t="str">
            <v>N-Moselotte</v>
          </cell>
          <cell r="T1868" t="str">
            <v>MLR</v>
          </cell>
          <cell r="U1868">
            <v>20</v>
          </cell>
          <cell r="V1868">
            <v>7.15</v>
          </cell>
          <cell r="W1868" t="str">
            <v/>
          </cell>
          <cell r="X1868" t="str">
            <v/>
          </cell>
          <cell r="Y1868">
            <v>64</v>
          </cell>
          <cell r="Z1868" t="str">
            <v/>
          </cell>
          <cell r="AA1868">
            <v>5.13</v>
          </cell>
          <cell r="AB1868">
            <v>10</v>
          </cell>
          <cell r="AC1868">
            <v>4.75</v>
          </cell>
          <cell r="AD1868">
            <v>1.31</v>
          </cell>
          <cell r="AE1868">
            <v>7.78</v>
          </cell>
          <cell r="AF1868">
            <v>0.81</v>
          </cell>
          <cell r="AG1868">
            <v>5.56</v>
          </cell>
          <cell r="AH1868">
            <v>10.7</v>
          </cell>
          <cell r="AI1868">
            <v>4.8</v>
          </cell>
          <cell r="AJ1868">
            <v>17.3</v>
          </cell>
        </row>
        <row r="1869">
          <cell r="B1869" t="str">
            <v>C1716DamaEC20</v>
          </cell>
          <cell r="C1869" t="str">
            <v>Van Reggenmortel et al. 2017</v>
          </cell>
          <cell r="D1869">
            <v>2017</v>
          </cell>
          <cell r="E1869" t="str">
            <v>Daphnia magna</v>
          </cell>
          <cell r="F1869" t="str">
            <v xml:space="preserve">Daphnia </v>
          </cell>
          <cell r="G1869" t="str">
            <v>magna</v>
          </cell>
          <cell r="H1869"/>
          <cell r="I1869" t="str">
            <v>Cladocera</v>
          </cell>
          <cell r="J1869" t="str">
            <v>neonates (&lt;24 h old)</v>
          </cell>
          <cell r="K1869" t="str">
            <v>reproduction</v>
          </cell>
          <cell r="L1869" t="str">
            <v>EC20</v>
          </cell>
          <cell r="M1869" t="str">
            <v>ZnCl2</v>
          </cell>
          <cell r="N1869" t="str">
            <v>Measured - weekly (old and new samples)</v>
          </cell>
          <cell r="O1869" t="str">
            <v>static renewal</v>
          </cell>
          <cell r="P1869" t="str">
            <v>Chronic</v>
          </cell>
          <cell r="Q1869" t="str">
            <v>21-d</v>
          </cell>
          <cell r="R1869" t="str">
            <v>algal mixture - daily; ramped</v>
          </cell>
          <cell r="S1869" t="str">
            <v>N-Moselotte</v>
          </cell>
          <cell r="T1869" t="str">
            <v>MLR</v>
          </cell>
          <cell r="U1869">
            <v>20</v>
          </cell>
          <cell r="V1869">
            <v>7.15</v>
          </cell>
          <cell r="W1869" t="str">
            <v/>
          </cell>
          <cell r="X1869" t="str">
            <v/>
          </cell>
          <cell r="Y1869">
            <v>60.2</v>
          </cell>
          <cell r="Z1869" t="str">
            <v/>
          </cell>
          <cell r="AA1869">
            <v>5.13</v>
          </cell>
          <cell r="AB1869">
            <v>10</v>
          </cell>
          <cell r="AC1869">
            <v>4.75</v>
          </cell>
          <cell r="AD1869">
            <v>1.31</v>
          </cell>
          <cell r="AE1869">
            <v>7.78</v>
          </cell>
          <cell r="AF1869">
            <v>0.81</v>
          </cell>
          <cell r="AG1869">
            <v>5.56</v>
          </cell>
          <cell r="AH1869">
            <v>10.7</v>
          </cell>
          <cell r="AI1869">
            <v>4.8</v>
          </cell>
          <cell r="AJ1869">
            <v>17.3</v>
          </cell>
        </row>
        <row r="1870">
          <cell r="B1870" t="str">
            <v>C1717DamaEC10</v>
          </cell>
          <cell r="C1870" t="str">
            <v>Van Reggenmortel et al. 2017</v>
          </cell>
          <cell r="D1870">
            <v>2017</v>
          </cell>
          <cell r="E1870" t="str">
            <v>Daphnia magna</v>
          </cell>
          <cell r="F1870" t="str">
            <v xml:space="preserve">Daphnia </v>
          </cell>
          <cell r="G1870" t="str">
            <v>magna</v>
          </cell>
          <cell r="H1870"/>
          <cell r="I1870" t="str">
            <v>Cladocera</v>
          </cell>
          <cell r="J1870" t="str">
            <v>neonates (&lt;24 h old)</v>
          </cell>
          <cell r="K1870" t="str">
            <v>reproduction</v>
          </cell>
          <cell r="L1870" t="str">
            <v>EC10</v>
          </cell>
          <cell r="M1870" t="str">
            <v>ZnCl2</v>
          </cell>
          <cell r="N1870" t="str">
            <v>Measured - weekly (old and new samples)</v>
          </cell>
          <cell r="O1870" t="str">
            <v>static renewal</v>
          </cell>
          <cell r="P1870" t="str">
            <v>Chronic</v>
          </cell>
          <cell r="Q1870" t="str">
            <v>21-d</v>
          </cell>
          <cell r="R1870" t="str">
            <v>algal mixture - daily; ramped</v>
          </cell>
          <cell r="S1870" t="str">
            <v>N-Taurion</v>
          </cell>
          <cell r="T1870" t="str">
            <v>MLR</v>
          </cell>
          <cell r="U1870">
            <v>20</v>
          </cell>
          <cell r="V1870">
            <v>6.48</v>
          </cell>
          <cell r="W1870" t="str">
            <v>&lt;</v>
          </cell>
          <cell r="X1870" t="str">
            <v/>
          </cell>
          <cell r="Y1870">
            <v>58.2</v>
          </cell>
          <cell r="Z1870" t="str">
            <v/>
          </cell>
          <cell r="AA1870">
            <v>6.26</v>
          </cell>
          <cell r="AB1870">
            <v>10</v>
          </cell>
          <cell r="AC1870">
            <v>1.88</v>
          </cell>
          <cell r="AD1870">
            <v>0.59</v>
          </cell>
          <cell r="AE1870">
            <v>4.6100000000000003</v>
          </cell>
          <cell r="AF1870">
            <v>0.69</v>
          </cell>
          <cell r="AG1870">
            <v>4.6399999999999997</v>
          </cell>
          <cell r="AH1870">
            <v>5.65</v>
          </cell>
          <cell r="AI1870">
            <v>2.1</v>
          </cell>
          <cell r="AJ1870">
            <v>7.1</v>
          </cell>
        </row>
        <row r="1871">
          <cell r="B1871" t="str">
            <v>C1718DamaEC50</v>
          </cell>
          <cell r="C1871" t="str">
            <v>Van Reggenmortel et al. 2017</v>
          </cell>
          <cell r="D1871">
            <v>2017</v>
          </cell>
          <cell r="E1871" t="str">
            <v>Daphnia magna</v>
          </cell>
          <cell r="F1871" t="str">
            <v xml:space="preserve">Daphnia </v>
          </cell>
          <cell r="G1871" t="str">
            <v>magna</v>
          </cell>
          <cell r="H1871"/>
          <cell r="I1871" t="str">
            <v>Cladocera</v>
          </cell>
          <cell r="J1871" t="str">
            <v>neonates (&lt;24 h old)</v>
          </cell>
          <cell r="K1871" t="str">
            <v>reproduction</v>
          </cell>
          <cell r="L1871" t="str">
            <v>EC50</v>
          </cell>
          <cell r="M1871" t="str">
            <v>ZnCl2</v>
          </cell>
          <cell r="N1871" t="str">
            <v>Measured - weekly (old and new samples)</v>
          </cell>
          <cell r="O1871" t="str">
            <v>static renewal</v>
          </cell>
          <cell r="P1871" t="str">
            <v>Chronic</v>
          </cell>
          <cell r="Q1871" t="str">
            <v>21-d</v>
          </cell>
          <cell r="R1871" t="str">
            <v>algal mixture - daily; ramped</v>
          </cell>
          <cell r="S1871" t="str">
            <v>N-Taurion</v>
          </cell>
          <cell r="T1871" t="str">
            <v>MLR</v>
          </cell>
          <cell r="U1871">
            <v>20</v>
          </cell>
          <cell r="V1871">
            <v>6.48</v>
          </cell>
          <cell r="W1871" t="str">
            <v>&lt;</v>
          </cell>
          <cell r="X1871" t="str">
            <v/>
          </cell>
          <cell r="Y1871">
            <v>58.2</v>
          </cell>
          <cell r="Z1871" t="str">
            <v/>
          </cell>
          <cell r="AA1871">
            <v>6.26</v>
          </cell>
          <cell r="AB1871">
            <v>10</v>
          </cell>
          <cell r="AC1871">
            <v>1.88</v>
          </cell>
          <cell r="AD1871">
            <v>0.59</v>
          </cell>
          <cell r="AE1871">
            <v>4.6100000000000003</v>
          </cell>
          <cell r="AF1871">
            <v>0.69</v>
          </cell>
          <cell r="AG1871">
            <v>4.6399999999999997</v>
          </cell>
          <cell r="AH1871">
            <v>5.65</v>
          </cell>
          <cell r="AI1871">
            <v>2.1</v>
          </cell>
          <cell r="AJ1871">
            <v>7.1</v>
          </cell>
        </row>
        <row r="1872">
          <cell r="B1872" t="str">
            <v>C1719DamaEC20</v>
          </cell>
          <cell r="C1872" t="str">
            <v>Van Reggenmortel et al. 2017</v>
          </cell>
          <cell r="D1872">
            <v>2017</v>
          </cell>
          <cell r="E1872" t="str">
            <v>Daphnia magna</v>
          </cell>
          <cell r="F1872" t="str">
            <v xml:space="preserve">Daphnia </v>
          </cell>
          <cell r="G1872" t="str">
            <v>magna</v>
          </cell>
          <cell r="H1872"/>
          <cell r="I1872" t="str">
            <v>Cladocera</v>
          </cell>
          <cell r="J1872" t="str">
            <v>neonates (&lt;24 h old)</v>
          </cell>
          <cell r="K1872" t="str">
            <v>reproduction</v>
          </cell>
          <cell r="L1872" t="str">
            <v>EC20</v>
          </cell>
          <cell r="M1872" t="str">
            <v>ZnCl2</v>
          </cell>
          <cell r="N1872" t="str">
            <v>Measured - weekly (old and new samples)</v>
          </cell>
          <cell r="O1872" t="str">
            <v>static renewal</v>
          </cell>
          <cell r="P1872" t="str">
            <v>Chronic</v>
          </cell>
          <cell r="Q1872" t="str">
            <v>21-d</v>
          </cell>
          <cell r="R1872" t="str">
            <v>algal mixture - daily; ramped</v>
          </cell>
          <cell r="S1872" t="str">
            <v>N-Taurion</v>
          </cell>
          <cell r="T1872" t="str">
            <v>MLR</v>
          </cell>
          <cell r="U1872">
            <v>20</v>
          </cell>
          <cell r="V1872">
            <v>6.48</v>
          </cell>
          <cell r="W1872" t="str">
            <v>&lt;</v>
          </cell>
          <cell r="X1872" t="str">
            <v/>
          </cell>
          <cell r="Y1872">
            <v>58.2</v>
          </cell>
          <cell r="Z1872" t="str">
            <v/>
          </cell>
          <cell r="AA1872">
            <v>6.26</v>
          </cell>
          <cell r="AB1872">
            <v>10</v>
          </cell>
          <cell r="AC1872">
            <v>1.88</v>
          </cell>
          <cell r="AD1872">
            <v>0.59</v>
          </cell>
          <cell r="AE1872">
            <v>4.6100000000000003</v>
          </cell>
          <cell r="AF1872">
            <v>0.69</v>
          </cell>
          <cell r="AG1872">
            <v>4.6399999999999997</v>
          </cell>
          <cell r="AH1872">
            <v>5.65</v>
          </cell>
          <cell r="AI1872">
            <v>2.1</v>
          </cell>
          <cell r="AJ1872">
            <v>7.1</v>
          </cell>
        </row>
        <row r="1873">
          <cell r="B1873" t="str">
            <v>C1720DamaEC10</v>
          </cell>
          <cell r="C1873" t="str">
            <v>Van Reggenmortel et al. 2017</v>
          </cell>
          <cell r="D1873">
            <v>2017</v>
          </cell>
          <cell r="E1873" t="str">
            <v>Daphnia magna</v>
          </cell>
          <cell r="F1873" t="str">
            <v xml:space="preserve">Daphnia </v>
          </cell>
          <cell r="G1873" t="str">
            <v>magna</v>
          </cell>
          <cell r="H1873"/>
          <cell r="I1873" t="str">
            <v>Cladocera</v>
          </cell>
          <cell r="J1873" t="str">
            <v>neonates (&lt;24 h old)</v>
          </cell>
          <cell r="K1873" t="str">
            <v>reproduction</v>
          </cell>
          <cell r="L1873" t="str">
            <v>EC10</v>
          </cell>
          <cell r="M1873" t="str">
            <v>ZnCl2</v>
          </cell>
          <cell r="N1873" t="str">
            <v>Measured - weekly (old and new samples)</v>
          </cell>
          <cell r="O1873" t="str">
            <v>static renewal</v>
          </cell>
          <cell r="P1873" t="str">
            <v>Chronic</v>
          </cell>
          <cell r="Q1873" t="str">
            <v>21-d</v>
          </cell>
          <cell r="R1873" t="str">
            <v>algal mixture - daily; ramped</v>
          </cell>
          <cell r="S1873" t="str">
            <v>N-Maulde</v>
          </cell>
          <cell r="T1873" t="str">
            <v>MLR</v>
          </cell>
          <cell r="U1873">
            <v>20</v>
          </cell>
          <cell r="V1873">
            <v>6.51</v>
          </cell>
          <cell r="W1873" t="str">
            <v>&lt;</v>
          </cell>
          <cell r="X1873" t="str">
            <v/>
          </cell>
          <cell r="Y1873">
            <v>66.2</v>
          </cell>
          <cell r="Z1873" t="str">
            <v/>
          </cell>
          <cell r="AA1873">
            <v>6.37</v>
          </cell>
          <cell r="AB1873">
            <v>10</v>
          </cell>
          <cell r="AC1873">
            <v>1.87</v>
          </cell>
          <cell r="AD1873">
            <v>0.5</v>
          </cell>
          <cell r="AE1873">
            <v>3.76</v>
          </cell>
          <cell r="AF1873">
            <v>0.8</v>
          </cell>
          <cell r="AG1873">
            <v>4.57</v>
          </cell>
          <cell r="AH1873">
            <v>7.3</v>
          </cell>
          <cell r="AI1873">
            <v>2.5</v>
          </cell>
          <cell r="AJ1873">
            <v>6.7</v>
          </cell>
        </row>
        <row r="1874">
          <cell r="B1874" t="str">
            <v>C1721DamaEC50</v>
          </cell>
          <cell r="C1874" t="str">
            <v>Van Reggenmortel et al. 2017</v>
          </cell>
          <cell r="D1874">
            <v>2017</v>
          </cell>
          <cell r="E1874" t="str">
            <v>Daphnia magna</v>
          </cell>
          <cell r="F1874" t="str">
            <v xml:space="preserve">Daphnia </v>
          </cell>
          <cell r="G1874" t="str">
            <v>magna</v>
          </cell>
          <cell r="H1874"/>
          <cell r="I1874" t="str">
            <v>Cladocera</v>
          </cell>
          <cell r="J1874" t="str">
            <v>neonates (&lt;24 h old)</v>
          </cell>
          <cell r="K1874" t="str">
            <v>reproduction</v>
          </cell>
          <cell r="L1874" t="str">
            <v>EC50</v>
          </cell>
          <cell r="M1874" t="str">
            <v>ZnCl2</v>
          </cell>
          <cell r="N1874" t="str">
            <v>Measured - weekly (old and new samples)</v>
          </cell>
          <cell r="O1874" t="str">
            <v>static renewal</v>
          </cell>
          <cell r="P1874" t="str">
            <v>Chronic</v>
          </cell>
          <cell r="Q1874" t="str">
            <v>21-d</v>
          </cell>
          <cell r="R1874" t="str">
            <v>algal mixture - daily; ramped</v>
          </cell>
          <cell r="S1874" t="str">
            <v>N-Maulde</v>
          </cell>
          <cell r="T1874" t="str">
            <v>MLR</v>
          </cell>
          <cell r="U1874">
            <v>20</v>
          </cell>
          <cell r="V1874">
            <v>6.51</v>
          </cell>
          <cell r="W1874" t="str">
            <v>&lt;</v>
          </cell>
          <cell r="X1874" t="str">
            <v/>
          </cell>
          <cell r="Y1874">
            <v>66.2</v>
          </cell>
          <cell r="Z1874" t="str">
            <v/>
          </cell>
          <cell r="AA1874">
            <v>6.37</v>
          </cell>
          <cell r="AB1874">
            <v>10</v>
          </cell>
          <cell r="AC1874">
            <v>1.87</v>
          </cell>
          <cell r="AD1874">
            <v>0.5</v>
          </cell>
          <cell r="AE1874">
            <v>3.76</v>
          </cell>
          <cell r="AF1874">
            <v>0.8</v>
          </cell>
          <cell r="AG1874">
            <v>4.57</v>
          </cell>
          <cell r="AH1874">
            <v>7.3</v>
          </cell>
          <cell r="AI1874">
            <v>2.5</v>
          </cell>
          <cell r="AJ1874">
            <v>6.7</v>
          </cell>
        </row>
        <row r="1875">
          <cell r="B1875" t="str">
            <v>C1722DamaEC20</v>
          </cell>
          <cell r="C1875" t="str">
            <v>Van Reggenmortel et al. 2017</v>
          </cell>
          <cell r="D1875">
            <v>2017</v>
          </cell>
          <cell r="E1875" t="str">
            <v>Daphnia magna</v>
          </cell>
          <cell r="F1875" t="str">
            <v xml:space="preserve">Daphnia </v>
          </cell>
          <cell r="G1875" t="str">
            <v>magna</v>
          </cell>
          <cell r="H1875"/>
          <cell r="I1875" t="str">
            <v>Cladocera</v>
          </cell>
          <cell r="J1875" t="str">
            <v>neonates (&lt;24 h old)</v>
          </cell>
          <cell r="K1875" t="str">
            <v>reproduction</v>
          </cell>
          <cell r="L1875" t="str">
            <v>EC20</v>
          </cell>
          <cell r="M1875" t="str">
            <v>ZnCl2</v>
          </cell>
          <cell r="N1875" t="str">
            <v>Measured - weekly (old and new samples)</v>
          </cell>
          <cell r="O1875" t="str">
            <v>static renewal</v>
          </cell>
          <cell r="P1875" t="str">
            <v>Chronic</v>
          </cell>
          <cell r="Q1875" t="str">
            <v>21-d</v>
          </cell>
          <cell r="R1875" t="str">
            <v>algal mixture - daily; ramped</v>
          </cell>
          <cell r="S1875" t="str">
            <v>N-Maulde</v>
          </cell>
          <cell r="T1875" t="str">
            <v>MLR</v>
          </cell>
          <cell r="U1875">
            <v>20</v>
          </cell>
          <cell r="V1875">
            <v>6.51</v>
          </cell>
          <cell r="W1875" t="str">
            <v>&lt;</v>
          </cell>
          <cell r="X1875" t="str">
            <v/>
          </cell>
          <cell r="Y1875">
            <v>58.2</v>
          </cell>
          <cell r="Z1875" t="str">
            <v/>
          </cell>
          <cell r="AA1875">
            <v>6.37</v>
          </cell>
          <cell r="AB1875">
            <v>10</v>
          </cell>
          <cell r="AC1875">
            <v>1.87</v>
          </cell>
          <cell r="AD1875">
            <v>0.5</v>
          </cell>
          <cell r="AE1875">
            <v>3.76</v>
          </cell>
          <cell r="AF1875">
            <v>0.8</v>
          </cell>
          <cell r="AG1875">
            <v>4.57</v>
          </cell>
          <cell r="AH1875">
            <v>7.3</v>
          </cell>
          <cell r="AI1875">
            <v>2.5</v>
          </cell>
          <cell r="AJ1875">
            <v>6.7</v>
          </cell>
        </row>
        <row r="1876">
          <cell r="B1876" t="str">
            <v>C1723DamaEC10</v>
          </cell>
          <cell r="C1876" t="str">
            <v>Van Reggenmortel et al. 2017</v>
          </cell>
          <cell r="D1876">
            <v>2017</v>
          </cell>
          <cell r="E1876" t="str">
            <v>Daphnia magna</v>
          </cell>
          <cell r="F1876" t="str">
            <v xml:space="preserve">Daphnia </v>
          </cell>
          <cell r="G1876" t="str">
            <v>magna</v>
          </cell>
          <cell r="H1876"/>
          <cell r="I1876" t="str">
            <v>Cladocera</v>
          </cell>
          <cell r="J1876" t="str">
            <v>neonates (&lt;24 h old)</v>
          </cell>
          <cell r="K1876" t="str">
            <v>reproduction</v>
          </cell>
          <cell r="L1876" t="str">
            <v>EC10</v>
          </cell>
          <cell r="M1876" t="str">
            <v>ZnCl2</v>
          </cell>
          <cell r="N1876" t="str">
            <v>Measured - weekly (old and new samples)</v>
          </cell>
          <cell r="O1876" t="str">
            <v>static renewal</v>
          </cell>
          <cell r="P1876" t="str">
            <v>Chronic</v>
          </cell>
          <cell r="Q1876" t="str">
            <v>21-d</v>
          </cell>
          <cell r="R1876" t="str">
            <v>algal mixture - daily; ramped</v>
          </cell>
          <cell r="S1876" t="str">
            <v>N-Gartempe</v>
          </cell>
          <cell r="T1876" t="str">
            <v>MLR</v>
          </cell>
          <cell r="U1876">
            <v>20</v>
          </cell>
          <cell r="V1876">
            <v>7.02</v>
          </cell>
          <cell r="W1876" t="str">
            <v>&lt;</v>
          </cell>
          <cell r="X1876" t="str">
            <v/>
          </cell>
          <cell r="Y1876">
            <v>96.5</v>
          </cell>
          <cell r="Z1876" t="str">
            <v/>
          </cell>
          <cell r="AA1876">
            <v>10.14</v>
          </cell>
          <cell r="AB1876">
            <v>10</v>
          </cell>
          <cell r="AC1876">
            <v>2.81</v>
          </cell>
          <cell r="AD1876">
            <v>0.94</v>
          </cell>
          <cell r="AE1876">
            <v>6.11</v>
          </cell>
          <cell r="AF1876">
            <v>1.19</v>
          </cell>
          <cell r="AG1876">
            <v>5.72</v>
          </cell>
          <cell r="AH1876">
            <v>6.05</v>
          </cell>
          <cell r="AI1876">
            <v>4.5999999999999996</v>
          </cell>
          <cell r="AJ1876">
            <v>10.9</v>
          </cell>
        </row>
        <row r="1877">
          <cell r="B1877" t="str">
            <v>C1724DamaEC50</v>
          </cell>
          <cell r="C1877" t="str">
            <v>Van Reggenmortel et al. 2017</v>
          </cell>
          <cell r="D1877">
            <v>2017</v>
          </cell>
          <cell r="E1877" t="str">
            <v>Daphnia magna</v>
          </cell>
          <cell r="F1877" t="str">
            <v xml:space="preserve">Daphnia </v>
          </cell>
          <cell r="G1877" t="str">
            <v>magna</v>
          </cell>
          <cell r="H1877"/>
          <cell r="I1877" t="str">
            <v>Cladocera</v>
          </cell>
          <cell r="J1877" t="str">
            <v>neonates (&lt;24 h old)</v>
          </cell>
          <cell r="K1877" t="str">
            <v>reproduction</v>
          </cell>
          <cell r="L1877" t="str">
            <v>EC50</v>
          </cell>
          <cell r="M1877" t="str">
            <v>ZnCl2</v>
          </cell>
          <cell r="N1877" t="str">
            <v>Measured - weekly (old and new samples)</v>
          </cell>
          <cell r="O1877" t="str">
            <v>static renewal</v>
          </cell>
          <cell r="P1877" t="str">
            <v>Chronic</v>
          </cell>
          <cell r="Q1877" t="str">
            <v>21-d</v>
          </cell>
          <cell r="R1877" t="str">
            <v>algal mixture - daily; ramped</v>
          </cell>
          <cell r="S1877" t="str">
            <v>N-Gartempe</v>
          </cell>
          <cell r="T1877" t="str">
            <v>MLR</v>
          </cell>
          <cell r="U1877">
            <v>20</v>
          </cell>
          <cell r="V1877">
            <v>7.02</v>
          </cell>
          <cell r="W1877" t="str">
            <v>&lt;</v>
          </cell>
          <cell r="X1877" t="str">
            <v/>
          </cell>
          <cell r="Y1877">
            <v>96.5</v>
          </cell>
          <cell r="Z1877" t="str">
            <v/>
          </cell>
          <cell r="AA1877">
            <v>10.14</v>
          </cell>
          <cell r="AB1877">
            <v>10</v>
          </cell>
          <cell r="AC1877">
            <v>2.81</v>
          </cell>
          <cell r="AD1877">
            <v>0.94</v>
          </cell>
          <cell r="AE1877">
            <v>6.11</v>
          </cell>
          <cell r="AF1877">
            <v>1.19</v>
          </cell>
          <cell r="AG1877">
            <v>5.72</v>
          </cell>
          <cell r="AH1877">
            <v>6.05</v>
          </cell>
          <cell r="AI1877">
            <v>4.5999999999999996</v>
          </cell>
          <cell r="AJ1877">
            <v>10.9</v>
          </cell>
        </row>
        <row r="1878">
          <cell r="B1878" t="str">
            <v>C1725DamaEC20</v>
          </cell>
          <cell r="C1878" t="str">
            <v>Van Reggenmortel et al. 2017</v>
          </cell>
          <cell r="D1878">
            <v>2017</v>
          </cell>
          <cell r="E1878" t="str">
            <v>Daphnia magna</v>
          </cell>
          <cell r="F1878" t="str">
            <v xml:space="preserve">Daphnia </v>
          </cell>
          <cell r="G1878" t="str">
            <v>magna</v>
          </cell>
          <cell r="H1878"/>
          <cell r="I1878" t="str">
            <v>Cladocera</v>
          </cell>
          <cell r="J1878" t="str">
            <v>neonates (&lt;24 h old)</v>
          </cell>
          <cell r="K1878" t="str">
            <v>reproduction</v>
          </cell>
          <cell r="L1878" t="str">
            <v>EC20</v>
          </cell>
          <cell r="M1878" t="str">
            <v>ZnCl2</v>
          </cell>
          <cell r="N1878" t="str">
            <v>Measured - weekly (old and new samples)</v>
          </cell>
          <cell r="O1878" t="str">
            <v>static renewal</v>
          </cell>
          <cell r="P1878" t="str">
            <v>Chronic</v>
          </cell>
          <cell r="Q1878" t="str">
            <v>21-d</v>
          </cell>
          <cell r="R1878" t="str">
            <v>algal mixture - daily; ramped</v>
          </cell>
          <cell r="S1878" t="str">
            <v>N-Gartempe</v>
          </cell>
          <cell r="T1878" t="str">
            <v>MLR</v>
          </cell>
          <cell r="U1878">
            <v>20</v>
          </cell>
          <cell r="V1878">
            <v>7.02</v>
          </cell>
          <cell r="W1878" t="str">
            <v>&lt;</v>
          </cell>
          <cell r="X1878" t="str">
            <v/>
          </cell>
          <cell r="Y1878">
            <v>96.5</v>
          </cell>
          <cell r="Z1878" t="str">
            <v/>
          </cell>
          <cell r="AA1878">
            <v>10.14</v>
          </cell>
          <cell r="AB1878">
            <v>10</v>
          </cell>
          <cell r="AC1878">
            <v>2.81</v>
          </cell>
          <cell r="AD1878">
            <v>0.94</v>
          </cell>
          <cell r="AE1878">
            <v>6.11</v>
          </cell>
          <cell r="AF1878">
            <v>1.19</v>
          </cell>
          <cell r="AG1878">
            <v>5.72</v>
          </cell>
          <cell r="AH1878">
            <v>6.05</v>
          </cell>
          <cell r="AI1878">
            <v>4.5999999999999996</v>
          </cell>
          <cell r="AJ1878">
            <v>10.9</v>
          </cell>
        </row>
        <row r="1879">
          <cell r="B1879" t="str">
            <v>C1726DamaEC10</v>
          </cell>
          <cell r="C1879" t="str">
            <v>Van Reggenmortel et al. 2017</v>
          </cell>
          <cell r="D1879">
            <v>2017</v>
          </cell>
          <cell r="E1879" t="str">
            <v>Daphnia magna</v>
          </cell>
          <cell r="F1879" t="str">
            <v xml:space="preserve">Daphnia </v>
          </cell>
          <cell r="G1879" t="str">
            <v>magna</v>
          </cell>
          <cell r="H1879"/>
          <cell r="I1879" t="str">
            <v>Cladocera</v>
          </cell>
          <cell r="J1879" t="str">
            <v>neonates (&lt;24 h old)</v>
          </cell>
          <cell r="K1879" t="str">
            <v>reproduction</v>
          </cell>
          <cell r="L1879" t="str">
            <v>EC10</v>
          </cell>
          <cell r="M1879" t="str">
            <v>ZnCl2</v>
          </cell>
          <cell r="N1879" t="str">
            <v>Measured - weekly (old and new samples)</v>
          </cell>
          <cell r="O1879" t="str">
            <v>static renewal</v>
          </cell>
          <cell r="P1879" t="str">
            <v>Chronic</v>
          </cell>
          <cell r="Q1879" t="str">
            <v>21-d</v>
          </cell>
          <cell r="R1879" t="str">
            <v>algal mixture - daily; ramped</v>
          </cell>
          <cell r="S1879" t="str">
            <v>S-Reference</v>
          </cell>
          <cell r="T1879" t="str">
            <v>MLR</v>
          </cell>
          <cell r="U1879">
            <v>20</v>
          </cell>
          <cell r="V1879">
            <v>7.21</v>
          </cell>
          <cell r="W1879" t="str">
            <v/>
          </cell>
          <cell r="X1879" t="str">
            <v/>
          </cell>
          <cell r="Y1879">
            <v>312</v>
          </cell>
          <cell r="Z1879" t="str">
            <v/>
          </cell>
          <cell r="AA1879">
            <v>0.3</v>
          </cell>
          <cell r="AB1879">
            <v>10</v>
          </cell>
          <cell r="AC1879">
            <v>92.08</v>
          </cell>
          <cell r="AD1879">
            <v>14.11</v>
          </cell>
          <cell r="AE1879">
            <v>85.03</v>
          </cell>
          <cell r="AF1879">
            <v>3.51</v>
          </cell>
          <cell r="AG1879">
            <v>57.95</v>
          </cell>
          <cell r="AH1879">
            <v>161.65</v>
          </cell>
          <cell r="AI1879">
            <v>15.7</v>
          </cell>
          <cell r="AJ1879">
            <v>288</v>
          </cell>
        </row>
        <row r="1880">
          <cell r="B1880" t="str">
            <v>C1727DamaEC50</v>
          </cell>
          <cell r="C1880" t="str">
            <v>Van Reggenmortel et al. 2017</v>
          </cell>
          <cell r="D1880">
            <v>2017</v>
          </cell>
          <cell r="E1880" t="str">
            <v>Daphnia magna</v>
          </cell>
          <cell r="F1880" t="str">
            <v xml:space="preserve">Daphnia </v>
          </cell>
          <cell r="G1880" t="str">
            <v>magna</v>
          </cell>
          <cell r="H1880"/>
          <cell r="I1880" t="str">
            <v>Cladocera</v>
          </cell>
          <cell r="J1880" t="str">
            <v>neonates (&lt;24 h old)</v>
          </cell>
          <cell r="K1880" t="str">
            <v>reproduction</v>
          </cell>
          <cell r="L1880" t="str">
            <v>EC50</v>
          </cell>
          <cell r="M1880" t="str">
            <v>ZnCl2</v>
          </cell>
          <cell r="N1880" t="str">
            <v>Measured - weekly (old and new samples)</v>
          </cell>
          <cell r="O1880" t="str">
            <v>static renewal</v>
          </cell>
          <cell r="P1880" t="str">
            <v>Chronic</v>
          </cell>
          <cell r="Q1880" t="str">
            <v>21-d</v>
          </cell>
          <cell r="R1880" t="str">
            <v>algal mixture - daily; ramped</v>
          </cell>
          <cell r="S1880" t="str">
            <v>S-Reference</v>
          </cell>
          <cell r="T1880" t="str">
            <v>MLR</v>
          </cell>
          <cell r="U1880">
            <v>20</v>
          </cell>
          <cell r="V1880">
            <v>7.21</v>
          </cell>
          <cell r="W1880" t="str">
            <v/>
          </cell>
          <cell r="X1880" t="str">
            <v/>
          </cell>
          <cell r="Y1880">
            <v>376</v>
          </cell>
          <cell r="Z1880" t="str">
            <v/>
          </cell>
          <cell r="AA1880">
            <v>0.3</v>
          </cell>
          <cell r="AB1880">
            <v>10</v>
          </cell>
          <cell r="AC1880">
            <v>92.08</v>
          </cell>
          <cell r="AD1880">
            <v>14.11</v>
          </cell>
          <cell r="AE1880">
            <v>85.03</v>
          </cell>
          <cell r="AF1880">
            <v>3.51</v>
          </cell>
          <cell r="AG1880">
            <v>57.95</v>
          </cell>
          <cell r="AH1880">
            <v>161.65</v>
          </cell>
          <cell r="AI1880">
            <v>15.7</v>
          </cell>
          <cell r="AJ1880">
            <v>288</v>
          </cell>
        </row>
        <row r="1881">
          <cell r="B1881" t="str">
            <v>C1728DamaEC20</v>
          </cell>
          <cell r="C1881" t="str">
            <v>Van Reggenmortel et al. 2017</v>
          </cell>
          <cell r="D1881">
            <v>2017</v>
          </cell>
          <cell r="E1881" t="str">
            <v>Daphnia magna</v>
          </cell>
          <cell r="F1881" t="str">
            <v xml:space="preserve">Daphnia </v>
          </cell>
          <cell r="G1881" t="str">
            <v>magna</v>
          </cell>
          <cell r="H1881"/>
          <cell r="I1881" t="str">
            <v>Cladocera</v>
          </cell>
          <cell r="J1881" t="str">
            <v>neonates (&lt;24 h old)</v>
          </cell>
          <cell r="K1881" t="str">
            <v>reproduction</v>
          </cell>
          <cell r="L1881" t="str">
            <v>EC20</v>
          </cell>
          <cell r="M1881" t="str">
            <v>ZnCl2</v>
          </cell>
          <cell r="N1881" t="str">
            <v>Measured - weekly (old and new samples)</v>
          </cell>
          <cell r="O1881" t="str">
            <v>static renewal</v>
          </cell>
          <cell r="P1881" t="str">
            <v>Chronic</v>
          </cell>
          <cell r="Q1881" t="str">
            <v>21-d</v>
          </cell>
          <cell r="R1881" t="str">
            <v>algal mixture - daily; ramped</v>
          </cell>
          <cell r="S1881" t="str">
            <v>S-Reference</v>
          </cell>
          <cell r="T1881" t="str">
            <v>MLR</v>
          </cell>
          <cell r="U1881">
            <v>20</v>
          </cell>
          <cell r="V1881">
            <v>7.21</v>
          </cell>
          <cell r="W1881" t="str">
            <v/>
          </cell>
          <cell r="X1881" t="str">
            <v/>
          </cell>
          <cell r="Y1881">
            <v>334.6</v>
          </cell>
          <cell r="Z1881" t="str">
            <v/>
          </cell>
          <cell r="AA1881">
            <v>0.3</v>
          </cell>
          <cell r="AB1881">
            <v>10</v>
          </cell>
          <cell r="AC1881">
            <v>92.08</v>
          </cell>
          <cell r="AD1881">
            <v>14.11</v>
          </cell>
          <cell r="AE1881">
            <v>85.03</v>
          </cell>
          <cell r="AF1881">
            <v>3.51</v>
          </cell>
          <cell r="AG1881">
            <v>57.95</v>
          </cell>
          <cell r="AH1881">
            <v>161.65</v>
          </cell>
          <cell r="AI1881">
            <v>15.7</v>
          </cell>
          <cell r="AJ1881">
            <v>288</v>
          </cell>
        </row>
        <row r="1882">
          <cell r="B1882" t="str">
            <v>C1729RasuEC10</v>
          </cell>
          <cell r="C1882" t="str">
            <v>Van Reggenmortel et al. 2017</v>
          </cell>
          <cell r="D1882">
            <v>2017</v>
          </cell>
          <cell r="E1882" t="str">
            <v>Raphidocelis subcapitata</v>
          </cell>
          <cell r="F1882" t="str">
            <v xml:space="preserve">Raphidocelis </v>
          </cell>
          <cell r="G1882" t="str">
            <v>subcapitata</v>
          </cell>
          <cell r="H1882"/>
          <cell r="I1882" t="str">
            <v>algae</v>
          </cell>
          <cell r="J1882"/>
          <cell r="K1882" t="str">
            <v>growth</v>
          </cell>
          <cell r="L1882" t="str">
            <v>EC10</v>
          </cell>
          <cell r="M1882" t="str">
            <v>ZnCl2</v>
          </cell>
          <cell r="N1882" t="str">
            <v>Measured - new and old</v>
          </cell>
          <cell r="O1882" t="str">
            <v>static</v>
          </cell>
          <cell r="P1882" t="str">
            <v>Chronic</v>
          </cell>
          <cell r="Q1882" t="str">
            <v>72-hr</v>
          </cell>
          <cell r="R1882"/>
          <cell r="S1882" t="str">
            <v>N-Madon</v>
          </cell>
          <cell r="T1882"/>
          <cell r="U1882">
            <v>25</v>
          </cell>
          <cell r="V1882">
            <v>8.31</v>
          </cell>
          <cell r="W1882" t="str">
            <v/>
          </cell>
          <cell r="X1882" t="str">
            <v/>
          </cell>
          <cell r="Y1882" t="str">
            <v/>
          </cell>
          <cell r="Z1882" t="str">
            <v/>
          </cell>
          <cell r="AA1882">
            <v>3</v>
          </cell>
          <cell r="AB1882">
            <v>10</v>
          </cell>
          <cell r="AC1882">
            <v>135.69999999999999</v>
          </cell>
          <cell r="AD1882">
            <v>46.2</v>
          </cell>
          <cell r="AE1882">
            <v>134.4</v>
          </cell>
          <cell r="AF1882">
            <v>5.6</v>
          </cell>
          <cell r="AG1882">
            <v>210.6</v>
          </cell>
          <cell r="AH1882">
            <v>53.7</v>
          </cell>
          <cell r="AI1882">
            <v>64.833333333333329</v>
          </cell>
          <cell r="AJ1882">
            <v>529.09449999999993</v>
          </cell>
        </row>
        <row r="1883">
          <cell r="B1883" t="str">
            <v>C1730RasuEC10</v>
          </cell>
          <cell r="C1883" t="str">
            <v>Van Reggenmortel et al. 2017</v>
          </cell>
          <cell r="D1883">
            <v>2017</v>
          </cell>
          <cell r="E1883" t="str">
            <v>Raphidocelis subcapitata</v>
          </cell>
          <cell r="F1883" t="str">
            <v xml:space="preserve">Raphidocelis </v>
          </cell>
          <cell r="G1883" t="str">
            <v>subcapitata</v>
          </cell>
          <cell r="H1883"/>
          <cell r="I1883" t="str">
            <v>algae</v>
          </cell>
          <cell r="J1883"/>
          <cell r="K1883" t="str">
            <v>growth</v>
          </cell>
          <cell r="L1883" t="str">
            <v>EC10</v>
          </cell>
          <cell r="M1883" t="str">
            <v>ZnCl2</v>
          </cell>
          <cell r="N1883" t="str">
            <v>Measured - new and old</v>
          </cell>
          <cell r="O1883" t="str">
            <v>static</v>
          </cell>
          <cell r="P1883" t="str">
            <v>Chronic</v>
          </cell>
          <cell r="Q1883" t="str">
            <v>72-hr</v>
          </cell>
          <cell r="R1883"/>
          <cell r="S1883" t="str">
            <v>N-Dolaizon</v>
          </cell>
          <cell r="T1883"/>
          <cell r="U1883">
            <v>25</v>
          </cell>
          <cell r="V1883">
            <v>8.4</v>
          </cell>
          <cell r="W1883" t="str">
            <v/>
          </cell>
          <cell r="X1883" t="str">
            <v/>
          </cell>
          <cell r="Y1883" t="str">
            <v/>
          </cell>
          <cell r="Z1883" t="str">
            <v/>
          </cell>
          <cell r="AA1883">
            <v>4.3</v>
          </cell>
          <cell r="AB1883">
            <v>10</v>
          </cell>
          <cell r="AC1883">
            <v>13.8</v>
          </cell>
          <cell r="AD1883">
            <v>12.8</v>
          </cell>
          <cell r="AE1883">
            <v>14</v>
          </cell>
          <cell r="AF1883">
            <v>2.2999999999999998</v>
          </cell>
          <cell r="AG1883">
            <v>10.3</v>
          </cell>
          <cell r="AH1883">
            <v>18.100000000000001</v>
          </cell>
          <cell r="AI1883">
            <v>33</v>
          </cell>
          <cell r="AJ1883">
            <v>87.169000000000011</v>
          </cell>
        </row>
        <row r="1884">
          <cell r="B1884" t="str">
            <v>C1731RasuEC10</v>
          </cell>
          <cell r="C1884" t="str">
            <v>Van Reggenmortel et al. 2017</v>
          </cell>
          <cell r="D1884">
            <v>2017</v>
          </cell>
          <cell r="E1884" t="str">
            <v>Raphidocelis subcapitata</v>
          </cell>
          <cell r="F1884" t="str">
            <v xml:space="preserve">Raphidocelis </v>
          </cell>
          <cell r="G1884" t="str">
            <v>subcapitata</v>
          </cell>
          <cell r="H1884"/>
          <cell r="I1884" t="str">
            <v>algae</v>
          </cell>
          <cell r="J1884"/>
          <cell r="K1884" t="str">
            <v>growth</v>
          </cell>
          <cell r="L1884" t="str">
            <v>EC10</v>
          </cell>
          <cell r="M1884" t="str">
            <v>ZnCl2</v>
          </cell>
          <cell r="N1884" t="str">
            <v>Measured - new and old</v>
          </cell>
          <cell r="O1884" t="str">
            <v>static</v>
          </cell>
          <cell r="P1884" t="str">
            <v>Chronic</v>
          </cell>
          <cell r="Q1884" t="str">
            <v>48-hr</v>
          </cell>
          <cell r="R1884"/>
          <cell r="S1884" t="str">
            <v>N-Moselotte</v>
          </cell>
          <cell r="T1884"/>
          <cell r="U1884">
            <v>25</v>
          </cell>
          <cell r="V1884">
            <v>5.85</v>
          </cell>
          <cell r="W1884" t="str">
            <v/>
          </cell>
          <cell r="X1884" t="str">
            <v/>
          </cell>
          <cell r="Y1884">
            <v>62</v>
          </cell>
          <cell r="Z1884" t="str">
            <v/>
          </cell>
          <cell r="AA1884">
            <v>2.9</v>
          </cell>
          <cell r="AB1884">
            <v>10</v>
          </cell>
          <cell r="AC1884">
            <v>5.0999999999999996</v>
          </cell>
          <cell r="AD1884">
            <v>1.6</v>
          </cell>
          <cell r="AE1884">
            <v>7.7</v>
          </cell>
          <cell r="AF1884">
            <v>11.1</v>
          </cell>
          <cell r="AG1884">
            <v>6.7</v>
          </cell>
          <cell r="AH1884">
            <v>32.5</v>
          </cell>
          <cell r="AI1884">
            <v>0.66666666666666674</v>
          </cell>
          <cell r="AJ1884">
            <v>19.323499999999999</v>
          </cell>
        </row>
        <row r="1885">
          <cell r="B1885" t="str">
            <v>C1732RasuEC10</v>
          </cell>
          <cell r="C1885" t="str">
            <v>Van Reggenmortel et al. 2017</v>
          </cell>
          <cell r="D1885">
            <v>2017</v>
          </cell>
          <cell r="E1885" t="str">
            <v>Raphidocelis subcapitata</v>
          </cell>
          <cell r="F1885" t="str">
            <v xml:space="preserve">Raphidocelis </v>
          </cell>
          <cell r="G1885" t="str">
            <v>subcapitata</v>
          </cell>
          <cell r="H1885"/>
          <cell r="I1885" t="str">
            <v>algae</v>
          </cell>
          <cell r="J1885"/>
          <cell r="K1885" t="str">
            <v>growth</v>
          </cell>
          <cell r="L1885" t="str">
            <v>EC10</v>
          </cell>
          <cell r="M1885" t="str">
            <v>ZnCl2</v>
          </cell>
          <cell r="N1885" t="str">
            <v>Measured - new and old</v>
          </cell>
          <cell r="O1885" t="str">
            <v>static</v>
          </cell>
          <cell r="P1885" t="str">
            <v>Chronic</v>
          </cell>
          <cell r="Q1885" t="str">
            <v>72-hr</v>
          </cell>
          <cell r="R1885"/>
          <cell r="S1885" t="str">
            <v>N-Taurion</v>
          </cell>
          <cell r="T1885" t="str">
            <v>MLR</v>
          </cell>
          <cell r="U1885">
            <v>25</v>
          </cell>
          <cell r="V1885">
            <v>6.08</v>
          </cell>
          <cell r="W1885" t="str">
            <v/>
          </cell>
          <cell r="X1885" t="str">
            <v/>
          </cell>
          <cell r="Y1885">
            <v>22</v>
          </cell>
          <cell r="Z1885" t="str">
            <v/>
          </cell>
          <cell r="AA1885">
            <v>4.5</v>
          </cell>
          <cell r="AB1885">
            <v>10</v>
          </cell>
          <cell r="AC1885">
            <v>2.8</v>
          </cell>
          <cell r="AD1885">
            <v>0.4</v>
          </cell>
          <cell r="AE1885">
            <v>15.4</v>
          </cell>
          <cell r="AF1885">
            <v>1.3</v>
          </cell>
          <cell r="AG1885">
            <v>2.5</v>
          </cell>
          <cell r="AH1885">
            <v>19.5</v>
          </cell>
          <cell r="AI1885">
            <v>0.83333333333333337</v>
          </cell>
          <cell r="AJ1885">
            <v>8.6387999999999998</v>
          </cell>
        </row>
        <row r="1886">
          <cell r="B1886" t="str">
            <v>C1733RasuEC10</v>
          </cell>
          <cell r="C1886" t="str">
            <v>Van Reggenmortel et al. 2017</v>
          </cell>
          <cell r="D1886">
            <v>2017</v>
          </cell>
          <cell r="E1886" t="str">
            <v>Raphidocelis subcapitata</v>
          </cell>
          <cell r="F1886" t="str">
            <v xml:space="preserve">Raphidocelis </v>
          </cell>
          <cell r="G1886" t="str">
            <v>subcapitata</v>
          </cell>
          <cell r="H1886"/>
          <cell r="I1886" t="str">
            <v>algae</v>
          </cell>
          <cell r="J1886"/>
          <cell r="K1886" t="str">
            <v>growth</v>
          </cell>
          <cell r="L1886" t="str">
            <v>EC10</v>
          </cell>
          <cell r="M1886" t="str">
            <v>ZnCl2</v>
          </cell>
          <cell r="N1886" t="str">
            <v>Measured - new and old</v>
          </cell>
          <cell r="O1886" t="str">
            <v>static</v>
          </cell>
          <cell r="P1886" t="str">
            <v>Chronic</v>
          </cell>
          <cell r="Q1886" t="str">
            <v>72-hr</v>
          </cell>
          <cell r="R1886"/>
          <cell r="S1886" t="str">
            <v>N-Maulde</v>
          </cell>
          <cell r="T1886" t="str">
            <v>MLR</v>
          </cell>
          <cell r="U1886">
            <v>25</v>
          </cell>
          <cell r="V1886">
            <v>6.01</v>
          </cell>
          <cell r="W1886" t="str">
            <v/>
          </cell>
          <cell r="X1886" t="str">
            <v/>
          </cell>
          <cell r="Y1886">
            <v>32</v>
          </cell>
          <cell r="Z1886" t="str">
            <v/>
          </cell>
          <cell r="AA1886">
            <v>4.4000000000000004</v>
          </cell>
          <cell r="AB1886">
            <v>10</v>
          </cell>
          <cell r="AC1886">
            <v>2.9</v>
          </cell>
          <cell r="AD1886">
            <v>0.4</v>
          </cell>
          <cell r="AE1886">
            <v>12.6</v>
          </cell>
          <cell r="AF1886">
            <v>1.1000000000000001</v>
          </cell>
          <cell r="AG1886">
            <v>2.5</v>
          </cell>
          <cell r="AH1886">
            <v>17</v>
          </cell>
          <cell r="AI1886">
            <v>0.66666666666666674</v>
          </cell>
          <cell r="AJ1886">
            <v>8.8885000000000005</v>
          </cell>
        </row>
        <row r="1887">
          <cell r="B1887" t="str">
            <v>C1734RasuEC10</v>
          </cell>
          <cell r="C1887" t="str">
            <v>Van Reggenmortel et al. 2017</v>
          </cell>
          <cell r="D1887">
            <v>2017</v>
          </cell>
          <cell r="E1887" t="str">
            <v>Raphidocelis subcapitata</v>
          </cell>
          <cell r="F1887" t="str">
            <v xml:space="preserve">Raphidocelis </v>
          </cell>
          <cell r="G1887" t="str">
            <v>subcapitata</v>
          </cell>
          <cell r="H1887"/>
          <cell r="I1887" t="str">
            <v>algae</v>
          </cell>
          <cell r="J1887"/>
          <cell r="K1887" t="str">
            <v>growth</v>
          </cell>
          <cell r="L1887" t="str">
            <v>EC10</v>
          </cell>
          <cell r="M1887" t="str">
            <v>ZnCl2</v>
          </cell>
          <cell r="N1887" t="str">
            <v>Measured - new and old</v>
          </cell>
          <cell r="O1887" t="str">
            <v>static</v>
          </cell>
          <cell r="P1887" t="str">
            <v>Chronic</v>
          </cell>
          <cell r="Q1887" t="str">
            <v>72-hr</v>
          </cell>
          <cell r="R1887"/>
          <cell r="S1887" t="str">
            <v>N-Gartempe</v>
          </cell>
          <cell r="T1887"/>
          <cell r="U1887">
            <v>25</v>
          </cell>
          <cell r="V1887">
            <v>5.83</v>
          </cell>
          <cell r="W1887" t="str">
            <v/>
          </cell>
          <cell r="X1887" t="str">
            <v/>
          </cell>
          <cell r="Y1887" t="str">
            <v/>
          </cell>
          <cell r="Z1887" t="str">
            <v/>
          </cell>
          <cell r="AA1887">
            <v>8.6</v>
          </cell>
          <cell r="AB1887">
            <v>10</v>
          </cell>
          <cell r="AC1887">
            <v>2.9</v>
          </cell>
          <cell r="AD1887">
            <v>0.8</v>
          </cell>
          <cell r="AE1887">
            <v>7.6</v>
          </cell>
          <cell r="AF1887">
            <v>1.7</v>
          </cell>
          <cell r="AG1887">
            <v>2.5</v>
          </cell>
          <cell r="AH1887">
            <v>14.5</v>
          </cell>
          <cell r="AI1887">
            <v>1.3333333333333335</v>
          </cell>
          <cell r="AJ1887">
            <v>10.5357</v>
          </cell>
        </row>
        <row r="1888">
          <cell r="B1888" t="str">
            <v>C1735RasuEC10</v>
          </cell>
          <cell r="C1888" t="str">
            <v>Van Reggenmortel et al. 2017</v>
          </cell>
          <cell r="D1888">
            <v>2017</v>
          </cell>
          <cell r="E1888" t="str">
            <v>Raphidocelis subcapitata</v>
          </cell>
          <cell r="F1888" t="str">
            <v xml:space="preserve">Raphidocelis </v>
          </cell>
          <cell r="G1888" t="str">
            <v>subcapitata</v>
          </cell>
          <cell r="H1888"/>
          <cell r="I1888" t="str">
            <v>algae</v>
          </cell>
          <cell r="J1888"/>
          <cell r="K1888" t="str">
            <v>growth</v>
          </cell>
          <cell r="L1888" t="str">
            <v>EC10</v>
          </cell>
          <cell r="M1888" t="str">
            <v>ZnCl2</v>
          </cell>
          <cell r="N1888" t="str">
            <v>Measured - new and old</v>
          </cell>
          <cell r="O1888" t="str">
            <v>static</v>
          </cell>
          <cell r="P1888" t="str">
            <v>Chronic</v>
          </cell>
          <cell r="Q1888" t="str">
            <v>48-hr</v>
          </cell>
          <cell r="R1888"/>
          <cell r="S1888" t="str">
            <v>N-Voyon</v>
          </cell>
          <cell r="T1888"/>
          <cell r="U1888">
            <v>25</v>
          </cell>
          <cell r="V1888">
            <v>6.98</v>
          </cell>
          <cell r="W1888" t="str">
            <v/>
          </cell>
          <cell r="X1888" t="str">
            <v/>
          </cell>
          <cell r="Y1888">
            <v>89</v>
          </cell>
          <cell r="Z1888" t="str">
            <v/>
          </cell>
          <cell r="AA1888">
            <v>9.5</v>
          </cell>
          <cell r="AB1888">
            <v>10</v>
          </cell>
          <cell r="AC1888">
            <v>17.100000000000001</v>
          </cell>
          <cell r="AD1888">
            <v>7.9</v>
          </cell>
          <cell r="AE1888">
            <v>44.3</v>
          </cell>
          <cell r="AF1888">
            <v>2.7</v>
          </cell>
          <cell r="AG1888">
            <v>19.899999999999999</v>
          </cell>
          <cell r="AH1888">
            <v>47.3</v>
          </cell>
          <cell r="AI1888">
            <v>14.499999999999998</v>
          </cell>
          <cell r="AJ1888">
            <v>75.230900000000005</v>
          </cell>
        </row>
        <row r="1889">
          <cell r="B1889" t="str">
            <v>C1736RasuEC10</v>
          </cell>
          <cell r="C1889" t="str">
            <v>Van Reggenmortel et al. 2017</v>
          </cell>
          <cell r="D1889">
            <v>2017</v>
          </cell>
          <cell r="E1889" t="str">
            <v>Raphidocelis subcapitata</v>
          </cell>
          <cell r="F1889" t="str">
            <v xml:space="preserve">Raphidocelis </v>
          </cell>
          <cell r="G1889" t="str">
            <v>subcapitata</v>
          </cell>
          <cell r="H1889"/>
          <cell r="I1889" t="str">
            <v>algae</v>
          </cell>
          <cell r="J1889"/>
          <cell r="K1889" t="str">
            <v>growth</v>
          </cell>
          <cell r="L1889" t="str">
            <v>EC10</v>
          </cell>
          <cell r="M1889" t="str">
            <v>ZnCl2</v>
          </cell>
          <cell r="N1889" t="str">
            <v>Measured - new and old</v>
          </cell>
          <cell r="O1889" t="str">
            <v>static</v>
          </cell>
          <cell r="P1889" t="str">
            <v>Chronic</v>
          </cell>
          <cell r="Q1889" t="str">
            <v>48-hr</v>
          </cell>
          <cell r="R1889"/>
          <cell r="S1889" t="str">
            <v>N-Brisy</v>
          </cell>
          <cell r="T1889"/>
          <cell r="U1889">
            <v>25</v>
          </cell>
          <cell r="V1889">
            <v>7.26</v>
          </cell>
          <cell r="W1889" t="str">
            <v/>
          </cell>
          <cell r="X1889" t="str">
            <v/>
          </cell>
          <cell r="Y1889">
            <v>36</v>
          </cell>
          <cell r="Z1889" t="str">
            <v/>
          </cell>
          <cell r="AA1889">
            <v>12</v>
          </cell>
          <cell r="AB1889">
            <v>10</v>
          </cell>
          <cell r="AC1889">
            <v>8.8000000000000007</v>
          </cell>
          <cell r="AD1889">
            <v>5.6</v>
          </cell>
          <cell r="AE1889">
            <v>72.5</v>
          </cell>
          <cell r="AF1889">
            <v>2.8</v>
          </cell>
          <cell r="AG1889">
            <v>5.2</v>
          </cell>
          <cell r="AH1889">
            <v>34.799999999999997</v>
          </cell>
          <cell r="AI1889">
            <v>2.5</v>
          </cell>
          <cell r="AJ1889">
            <v>45.034400000000005</v>
          </cell>
        </row>
        <row r="1890">
          <cell r="B1890" t="str">
            <v>C1737RasuEC10</v>
          </cell>
          <cell r="C1890" t="str">
            <v>Van Reggenmortel et al. 2017</v>
          </cell>
          <cell r="D1890">
            <v>2017</v>
          </cell>
          <cell r="E1890" t="str">
            <v>Raphidocelis subcapitata</v>
          </cell>
          <cell r="F1890" t="str">
            <v xml:space="preserve">Raphidocelis </v>
          </cell>
          <cell r="G1890" t="str">
            <v>subcapitata</v>
          </cell>
          <cell r="H1890"/>
          <cell r="I1890" t="str">
            <v>algae</v>
          </cell>
          <cell r="J1890"/>
          <cell r="K1890" t="str">
            <v>growth</v>
          </cell>
          <cell r="L1890" t="str">
            <v>EC10</v>
          </cell>
          <cell r="M1890" t="str">
            <v>ZnCl2</v>
          </cell>
          <cell r="N1890" t="str">
            <v>Measured - new and old</v>
          </cell>
          <cell r="O1890" t="str">
            <v>static</v>
          </cell>
          <cell r="P1890" t="str">
            <v>Chronic</v>
          </cell>
          <cell r="Q1890" t="str">
            <v>48-hr</v>
          </cell>
          <cell r="R1890"/>
          <cell r="S1890" t="str">
            <v>N-Bihain</v>
          </cell>
          <cell r="T1890"/>
          <cell r="U1890">
            <v>25</v>
          </cell>
          <cell r="V1890">
            <v>6.26</v>
          </cell>
          <cell r="W1890" t="str">
            <v/>
          </cell>
          <cell r="X1890" t="str">
            <v/>
          </cell>
          <cell r="Y1890">
            <v>116</v>
          </cell>
          <cell r="Z1890" t="str">
            <v/>
          </cell>
          <cell r="AA1890">
            <v>4.0999999999999996</v>
          </cell>
          <cell r="AB1890">
            <v>10</v>
          </cell>
          <cell r="AC1890">
            <v>3</v>
          </cell>
          <cell r="AD1890">
            <v>3.4</v>
          </cell>
          <cell r="AE1890">
            <v>151.19999999999999</v>
          </cell>
          <cell r="AF1890">
            <v>1.7</v>
          </cell>
          <cell r="AG1890">
            <v>13.5</v>
          </cell>
          <cell r="AH1890">
            <v>34.4</v>
          </cell>
          <cell r="AI1890">
            <v>11.666666666666666</v>
          </cell>
          <cell r="AJ1890">
            <v>21.4922</v>
          </cell>
        </row>
        <row r="1891">
          <cell r="B1891" t="str">
            <v>C1738RasuEC10</v>
          </cell>
          <cell r="C1891" t="str">
            <v>Van Reggenmortel et al. 2017</v>
          </cell>
          <cell r="D1891">
            <v>2017</v>
          </cell>
          <cell r="E1891" t="str">
            <v>Raphidocelis subcapitata</v>
          </cell>
          <cell r="F1891" t="str">
            <v xml:space="preserve">Raphidocelis </v>
          </cell>
          <cell r="G1891" t="str">
            <v>subcapitata</v>
          </cell>
          <cell r="H1891"/>
          <cell r="I1891" t="str">
            <v>algae</v>
          </cell>
          <cell r="J1891"/>
          <cell r="K1891" t="str">
            <v>growth</v>
          </cell>
          <cell r="L1891" t="str">
            <v>EC10</v>
          </cell>
          <cell r="M1891" t="str">
            <v>ZnCl2</v>
          </cell>
          <cell r="N1891" t="str">
            <v>Measured - new and old</v>
          </cell>
          <cell r="O1891" t="str">
            <v>static</v>
          </cell>
          <cell r="P1891" t="str">
            <v>Chronic</v>
          </cell>
          <cell r="Q1891" t="str">
            <v>48-hr</v>
          </cell>
          <cell r="R1891"/>
          <cell r="S1891" t="str">
            <v>N-Voyon</v>
          </cell>
          <cell r="T1891"/>
          <cell r="U1891">
            <v>25</v>
          </cell>
          <cell r="V1891">
            <v>8.5399999999999991</v>
          </cell>
          <cell r="W1891" t="str">
            <v/>
          </cell>
          <cell r="X1891" t="str">
            <v/>
          </cell>
          <cell r="Y1891">
            <v>17</v>
          </cell>
          <cell r="Z1891" t="str">
            <v/>
          </cell>
          <cell r="AA1891">
            <v>9</v>
          </cell>
          <cell r="AB1891">
            <v>10</v>
          </cell>
          <cell r="AC1891">
            <v>15.2</v>
          </cell>
          <cell r="AD1891">
            <v>7.9</v>
          </cell>
          <cell r="AE1891">
            <v>37.799999999999997</v>
          </cell>
          <cell r="AF1891">
            <v>2.8</v>
          </cell>
          <cell r="AG1891">
            <v>21.3</v>
          </cell>
          <cell r="AH1891">
            <v>25</v>
          </cell>
          <cell r="AI1891">
            <v>22.166666666666668</v>
          </cell>
          <cell r="AJ1891">
            <v>70.48660000000001</v>
          </cell>
        </row>
        <row r="1892">
          <cell r="B1892" t="str">
            <v>C1739RasuEC10</v>
          </cell>
          <cell r="C1892" t="str">
            <v>Van Reggenmortel et al. 2017</v>
          </cell>
          <cell r="D1892">
            <v>2017</v>
          </cell>
          <cell r="E1892" t="str">
            <v>Raphidocelis subcapitata</v>
          </cell>
          <cell r="F1892" t="str">
            <v xml:space="preserve">Raphidocelis </v>
          </cell>
          <cell r="G1892" t="str">
            <v>subcapitata</v>
          </cell>
          <cell r="H1892"/>
          <cell r="I1892" t="str">
            <v>algae</v>
          </cell>
          <cell r="J1892"/>
          <cell r="K1892" t="str">
            <v>growth</v>
          </cell>
          <cell r="L1892" t="str">
            <v>EC10</v>
          </cell>
          <cell r="M1892" t="str">
            <v>ZnCl2</v>
          </cell>
          <cell r="N1892" t="str">
            <v>Measured - new and old</v>
          </cell>
          <cell r="O1892" t="str">
            <v>static</v>
          </cell>
          <cell r="P1892" t="str">
            <v>Chronic</v>
          </cell>
          <cell r="Q1892" t="str">
            <v>72-hr</v>
          </cell>
          <cell r="R1892"/>
          <cell r="S1892" t="str">
            <v>N-Voyon</v>
          </cell>
          <cell r="T1892" t="str">
            <v>MLR</v>
          </cell>
          <cell r="U1892">
            <v>25</v>
          </cell>
          <cell r="V1892">
            <v>8.5399999999999991</v>
          </cell>
          <cell r="W1892" t="str">
            <v/>
          </cell>
          <cell r="X1892" t="str">
            <v/>
          </cell>
          <cell r="Y1892">
            <v>14</v>
          </cell>
          <cell r="Z1892" t="str">
            <v/>
          </cell>
          <cell r="AA1892">
            <v>9</v>
          </cell>
          <cell r="AB1892">
            <v>10</v>
          </cell>
          <cell r="AC1892">
            <v>15.2</v>
          </cell>
          <cell r="AD1892">
            <v>7.9</v>
          </cell>
          <cell r="AE1892">
            <v>39</v>
          </cell>
          <cell r="AF1892">
            <v>2.8</v>
          </cell>
          <cell r="AG1892">
            <v>21.3</v>
          </cell>
          <cell r="AH1892">
            <v>25</v>
          </cell>
          <cell r="AI1892">
            <v>22.166666666666668</v>
          </cell>
          <cell r="AJ1892">
            <v>70.48660000000001</v>
          </cell>
        </row>
        <row r="1893">
          <cell r="B1893" t="str">
            <v>C1740RasuEC10</v>
          </cell>
          <cell r="C1893" t="str">
            <v>Van Reggenmortel et al. 2017</v>
          </cell>
          <cell r="D1893">
            <v>2017</v>
          </cell>
          <cell r="E1893" t="str">
            <v>Raphidocelis subcapitata</v>
          </cell>
          <cell r="F1893" t="str">
            <v xml:space="preserve">Raphidocelis </v>
          </cell>
          <cell r="G1893" t="str">
            <v>subcapitata</v>
          </cell>
          <cell r="H1893"/>
          <cell r="I1893" t="str">
            <v>algae</v>
          </cell>
          <cell r="J1893"/>
          <cell r="K1893" t="str">
            <v>growth</v>
          </cell>
          <cell r="L1893" t="str">
            <v>EC10</v>
          </cell>
          <cell r="M1893" t="str">
            <v>ZnCl2</v>
          </cell>
          <cell r="N1893" t="str">
            <v>Measured - new and old</v>
          </cell>
          <cell r="O1893" t="str">
            <v>static</v>
          </cell>
          <cell r="P1893" t="str">
            <v>Chronic</v>
          </cell>
          <cell r="Q1893" t="str">
            <v>48-hr</v>
          </cell>
          <cell r="R1893"/>
          <cell r="S1893" t="str">
            <v>N-Bihain</v>
          </cell>
          <cell r="T1893"/>
          <cell r="U1893">
            <v>25</v>
          </cell>
          <cell r="V1893">
            <v>6.16</v>
          </cell>
          <cell r="W1893" t="str">
            <v/>
          </cell>
          <cell r="X1893" t="str">
            <v/>
          </cell>
          <cell r="Y1893">
            <v>89</v>
          </cell>
          <cell r="Z1893" t="str">
            <v/>
          </cell>
          <cell r="AA1893">
            <v>11.3</v>
          </cell>
          <cell r="AB1893">
            <v>10</v>
          </cell>
          <cell r="AC1893">
            <v>3</v>
          </cell>
          <cell r="AD1893">
            <v>3.7</v>
          </cell>
          <cell r="AE1893">
            <v>140.30000000000001</v>
          </cell>
          <cell r="AF1893">
            <v>1.8</v>
          </cell>
          <cell r="AG1893">
            <v>7.2</v>
          </cell>
          <cell r="AH1893">
            <v>26.2</v>
          </cell>
          <cell r="AI1893">
            <v>0.66666666666666674</v>
          </cell>
          <cell r="AJ1893">
            <v>22.727600000000002</v>
          </cell>
        </row>
        <row r="1894">
          <cell r="B1894" t="str">
            <v>C1741RasuEC10</v>
          </cell>
          <cell r="C1894" t="str">
            <v>Van Reggenmortel et al. 2017</v>
          </cell>
          <cell r="D1894">
            <v>2017</v>
          </cell>
          <cell r="E1894" t="str">
            <v>Raphidocelis subcapitata</v>
          </cell>
          <cell r="F1894" t="str">
            <v xml:space="preserve">Raphidocelis </v>
          </cell>
          <cell r="G1894" t="str">
            <v>subcapitata</v>
          </cell>
          <cell r="H1894"/>
          <cell r="I1894" t="str">
            <v>algae</v>
          </cell>
          <cell r="J1894"/>
          <cell r="K1894" t="str">
            <v>growth</v>
          </cell>
          <cell r="L1894" t="str">
            <v>EC10</v>
          </cell>
          <cell r="M1894" t="str">
            <v>ZnCl2</v>
          </cell>
          <cell r="N1894" t="str">
            <v>Measured - new and old</v>
          </cell>
          <cell r="O1894" t="str">
            <v>static</v>
          </cell>
          <cell r="P1894" t="str">
            <v>Chronic</v>
          </cell>
          <cell r="Q1894" t="str">
            <v>48-hr</v>
          </cell>
          <cell r="R1894"/>
          <cell r="S1894" t="str">
            <v>N-Brisy</v>
          </cell>
          <cell r="T1894"/>
          <cell r="U1894">
            <v>25</v>
          </cell>
          <cell r="V1894">
            <v>7.13</v>
          </cell>
          <cell r="W1894" t="str">
            <v/>
          </cell>
          <cell r="X1894" t="str">
            <v/>
          </cell>
          <cell r="Y1894">
            <v>51</v>
          </cell>
          <cell r="Z1894" t="str">
            <v/>
          </cell>
          <cell r="AA1894">
            <v>9.9</v>
          </cell>
          <cell r="AB1894">
            <v>10</v>
          </cell>
          <cell r="AC1894">
            <v>8.9</v>
          </cell>
          <cell r="AD1894">
            <v>6.2</v>
          </cell>
          <cell r="AE1894">
            <v>72.8</v>
          </cell>
          <cell r="AF1894">
            <v>2.9</v>
          </cell>
          <cell r="AG1894">
            <v>15.1</v>
          </cell>
          <cell r="AH1894">
            <v>25.8</v>
          </cell>
          <cell r="AI1894">
            <v>3.833333333333333</v>
          </cell>
          <cell r="AJ1894">
            <v>47.754900000000006</v>
          </cell>
        </row>
        <row r="1895">
          <cell r="B1895" t="str">
            <v>C1742RasuEC10</v>
          </cell>
          <cell r="C1895" t="str">
            <v>Van Reggenmortel et al. 2017</v>
          </cell>
          <cell r="D1895">
            <v>2017</v>
          </cell>
          <cell r="E1895" t="str">
            <v>Raphidocelis subcapitata</v>
          </cell>
          <cell r="F1895" t="str">
            <v xml:space="preserve">Raphidocelis </v>
          </cell>
          <cell r="G1895" t="str">
            <v>subcapitata</v>
          </cell>
          <cell r="H1895"/>
          <cell r="I1895" t="str">
            <v>algae</v>
          </cell>
          <cell r="J1895"/>
          <cell r="K1895" t="str">
            <v>growth</v>
          </cell>
          <cell r="L1895" t="str">
            <v>EC10</v>
          </cell>
          <cell r="M1895" t="str">
            <v>ZnCl2</v>
          </cell>
          <cell r="N1895" t="str">
            <v>Measured - new and old</v>
          </cell>
          <cell r="O1895" t="str">
            <v>static</v>
          </cell>
          <cell r="P1895" t="str">
            <v>Chronic</v>
          </cell>
          <cell r="Q1895" t="str">
            <v>72-hr</v>
          </cell>
          <cell r="R1895"/>
          <cell r="S1895" t="str">
            <v>N-Brisy</v>
          </cell>
          <cell r="T1895" t="str">
            <v>MLR</v>
          </cell>
          <cell r="U1895">
            <v>25</v>
          </cell>
          <cell r="V1895">
            <v>7.15</v>
          </cell>
          <cell r="W1895" t="str">
            <v/>
          </cell>
          <cell r="X1895" t="str">
            <v/>
          </cell>
          <cell r="Y1895">
            <v>55</v>
          </cell>
          <cell r="Z1895" t="str">
            <v/>
          </cell>
          <cell r="AA1895">
            <v>9.9</v>
          </cell>
          <cell r="AB1895">
            <v>10</v>
          </cell>
          <cell r="AC1895">
            <v>8.9</v>
          </cell>
          <cell r="AD1895">
            <v>6.2</v>
          </cell>
          <cell r="AE1895">
            <v>73.8</v>
          </cell>
          <cell r="AF1895">
            <v>2.9</v>
          </cell>
          <cell r="AG1895">
            <v>15.1</v>
          </cell>
          <cell r="AH1895">
            <v>25.8</v>
          </cell>
          <cell r="AI1895">
            <v>3.833333333333333</v>
          </cell>
          <cell r="AJ1895">
            <v>47.754900000000006</v>
          </cell>
        </row>
        <row r="1896">
          <cell r="B1896" t="str">
            <v>C1743RasuEC10</v>
          </cell>
          <cell r="C1896" t="str">
            <v>Van Reggenmortel et al. 2017</v>
          </cell>
          <cell r="D1896">
            <v>2017</v>
          </cell>
          <cell r="E1896" t="str">
            <v>Raphidocelis subcapitata</v>
          </cell>
          <cell r="F1896" t="str">
            <v xml:space="preserve">Raphidocelis </v>
          </cell>
          <cell r="G1896" t="str">
            <v>subcapitata</v>
          </cell>
          <cell r="H1896"/>
          <cell r="I1896" t="str">
            <v>algae</v>
          </cell>
          <cell r="J1896"/>
          <cell r="K1896" t="str">
            <v>growth</v>
          </cell>
          <cell r="L1896" t="str">
            <v>EC10</v>
          </cell>
          <cell r="M1896" t="str">
            <v>ZnCl2</v>
          </cell>
          <cell r="N1896" t="str">
            <v>Measured - new and old</v>
          </cell>
          <cell r="O1896" t="str">
            <v>static</v>
          </cell>
          <cell r="P1896" t="str">
            <v>Chronic</v>
          </cell>
          <cell r="Q1896" t="str">
            <v>48-hr</v>
          </cell>
          <cell r="R1896"/>
          <cell r="S1896" t="str">
            <v>N-Loire</v>
          </cell>
          <cell r="T1896"/>
          <cell r="U1896">
            <v>25</v>
          </cell>
          <cell r="V1896">
            <v>8.27</v>
          </cell>
          <cell r="W1896" t="str">
            <v/>
          </cell>
          <cell r="X1896" t="str">
            <v/>
          </cell>
          <cell r="Y1896">
            <v>6</v>
          </cell>
          <cell r="Z1896" t="str">
            <v/>
          </cell>
          <cell r="AA1896">
            <v>4.5</v>
          </cell>
          <cell r="AB1896">
            <v>10</v>
          </cell>
          <cell r="AC1896">
            <v>8.3000000000000007</v>
          </cell>
          <cell r="AD1896">
            <v>6.3</v>
          </cell>
          <cell r="AE1896">
            <v>40.799999999999997</v>
          </cell>
          <cell r="AF1896">
            <v>3.8</v>
          </cell>
          <cell r="AG1896">
            <v>14.1</v>
          </cell>
          <cell r="AH1896">
            <v>32.799999999999997</v>
          </cell>
          <cell r="AI1896">
            <v>15</v>
          </cell>
          <cell r="AJ1896">
            <v>46.668500000000002</v>
          </cell>
        </row>
        <row r="1897">
          <cell r="B1897" t="str">
            <v>C1744RasuEC10</v>
          </cell>
          <cell r="C1897" t="str">
            <v>Van Reggenmortel et al. 2017</v>
          </cell>
          <cell r="D1897">
            <v>2017</v>
          </cell>
          <cell r="E1897" t="str">
            <v>Raphidocelis subcapitata</v>
          </cell>
          <cell r="F1897" t="str">
            <v xml:space="preserve">Raphidocelis </v>
          </cell>
          <cell r="G1897" t="str">
            <v>subcapitata</v>
          </cell>
          <cell r="H1897"/>
          <cell r="I1897" t="str">
            <v>algae</v>
          </cell>
          <cell r="J1897"/>
          <cell r="K1897" t="str">
            <v>growth</v>
          </cell>
          <cell r="L1897" t="str">
            <v>EC10</v>
          </cell>
          <cell r="M1897" t="str">
            <v>ZnCl2</v>
          </cell>
          <cell r="N1897" t="str">
            <v>Measured - new and old</v>
          </cell>
          <cell r="O1897" t="str">
            <v>static</v>
          </cell>
          <cell r="P1897" t="str">
            <v>Chronic</v>
          </cell>
          <cell r="Q1897" t="str">
            <v>72-hr</v>
          </cell>
          <cell r="R1897"/>
          <cell r="S1897" t="str">
            <v>N-Loire</v>
          </cell>
          <cell r="T1897" t="str">
            <v>MLR</v>
          </cell>
          <cell r="U1897">
            <v>25</v>
          </cell>
          <cell r="V1897">
            <v>8.32</v>
          </cell>
          <cell r="W1897" t="str">
            <v/>
          </cell>
          <cell r="X1897" t="str">
            <v/>
          </cell>
          <cell r="Y1897">
            <v>10</v>
          </cell>
          <cell r="Z1897" t="str">
            <v/>
          </cell>
          <cell r="AA1897">
            <v>4.5</v>
          </cell>
          <cell r="AB1897">
            <v>10</v>
          </cell>
          <cell r="AC1897">
            <v>8.3000000000000007</v>
          </cell>
          <cell r="AD1897">
            <v>6.3</v>
          </cell>
          <cell r="AE1897">
            <v>41.4</v>
          </cell>
          <cell r="AF1897">
            <v>3.8</v>
          </cell>
          <cell r="AG1897">
            <v>14.1</v>
          </cell>
          <cell r="AH1897">
            <v>32.799999999999997</v>
          </cell>
          <cell r="AI1897">
            <v>15</v>
          </cell>
          <cell r="AJ1897">
            <v>46.668500000000002</v>
          </cell>
        </row>
        <row r="1898">
          <cell r="B1898" t="str">
            <v>C1745RasuEC10</v>
          </cell>
          <cell r="C1898" t="str">
            <v>Van Reggenmortel et al. 2017</v>
          </cell>
          <cell r="D1898">
            <v>2017</v>
          </cell>
          <cell r="E1898" t="str">
            <v>Raphidocelis subcapitata</v>
          </cell>
          <cell r="F1898" t="str">
            <v xml:space="preserve">Raphidocelis </v>
          </cell>
          <cell r="G1898" t="str">
            <v>subcapitata</v>
          </cell>
          <cell r="H1898"/>
          <cell r="I1898" t="str">
            <v>algae</v>
          </cell>
          <cell r="J1898"/>
          <cell r="K1898" t="str">
            <v>growth</v>
          </cell>
          <cell r="L1898" t="str">
            <v>EC10</v>
          </cell>
          <cell r="M1898" t="str">
            <v>ZnCl2</v>
          </cell>
          <cell r="N1898" t="str">
            <v>Measured - new and old</v>
          </cell>
          <cell r="O1898" t="str">
            <v>static</v>
          </cell>
          <cell r="P1898" t="str">
            <v>Chronic</v>
          </cell>
          <cell r="Q1898" t="str">
            <v>48-hr</v>
          </cell>
          <cell r="R1898"/>
          <cell r="S1898" t="str">
            <v>N-Loire</v>
          </cell>
          <cell r="T1898"/>
          <cell r="U1898">
            <v>25</v>
          </cell>
          <cell r="V1898">
            <v>8.51</v>
          </cell>
          <cell r="W1898" t="str">
            <v/>
          </cell>
          <cell r="X1898" t="str">
            <v/>
          </cell>
          <cell r="Y1898">
            <v>16</v>
          </cell>
          <cell r="Z1898" t="str">
            <v/>
          </cell>
          <cell r="AA1898">
            <v>4.8</v>
          </cell>
          <cell r="AB1898">
            <v>10</v>
          </cell>
          <cell r="AC1898">
            <v>8.1</v>
          </cell>
          <cell r="AD1898">
            <v>6.3</v>
          </cell>
          <cell r="AE1898">
            <v>39.200000000000003</v>
          </cell>
          <cell r="AF1898">
            <v>3.8</v>
          </cell>
          <cell r="AG1898">
            <v>14.8</v>
          </cell>
          <cell r="AH1898">
            <v>27</v>
          </cell>
          <cell r="AI1898">
            <v>15.666666666666668</v>
          </cell>
          <cell r="AJ1898">
            <v>46.1691</v>
          </cell>
        </row>
        <row r="1899">
          <cell r="B1899" t="str">
            <v>C1746RasuEC10</v>
          </cell>
          <cell r="C1899" t="str">
            <v>Van Reggenmortel et al. 2017</v>
          </cell>
          <cell r="D1899">
            <v>2017</v>
          </cell>
          <cell r="E1899" t="str">
            <v>Raphidocelis subcapitata</v>
          </cell>
          <cell r="F1899" t="str">
            <v xml:space="preserve">Raphidocelis </v>
          </cell>
          <cell r="G1899" t="str">
            <v>subcapitata</v>
          </cell>
          <cell r="H1899"/>
          <cell r="I1899" t="str">
            <v>algae</v>
          </cell>
          <cell r="J1899"/>
          <cell r="K1899" t="str">
            <v>growth</v>
          </cell>
          <cell r="L1899" t="str">
            <v>EC10</v>
          </cell>
          <cell r="M1899" t="str">
            <v>ZnCl2</v>
          </cell>
          <cell r="N1899" t="str">
            <v>Measured - new and old</v>
          </cell>
          <cell r="O1899" t="str">
            <v>static</v>
          </cell>
          <cell r="P1899" t="str">
            <v>Chronic</v>
          </cell>
          <cell r="Q1899" t="str">
            <v>72-hr</v>
          </cell>
          <cell r="R1899"/>
          <cell r="S1899" t="str">
            <v>N-Loire</v>
          </cell>
          <cell r="T1899" t="str">
            <v>MLR</v>
          </cell>
          <cell r="U1899">
            <v>25</v>
          </cell>
          <cell r="V1899">
            <v>8.5299999999999994</v>
          </cell>
          <cell r="W1899" t="str">
            <v/>
          </cell>
          <cell r="X1899" t="str">
            <v/>
          </cell>
          <cell r="Y1899">
            <v>16</v>
          </cell>
          <cell r="Z1899" t="str">
            <v/>
          </cell>
          <cell r="AA1899">
            <v>4.8</v>
          </cell>
          <cell r="AB1899">
            <v>10</v>
          </cell>
          <cell r="AC1899">
            <v>8.1</v>
          </cell>
          <cell r="AD1899">
            <v>6.3</v>
          </cell>
          <cell r="AE1899">
            <v>39.9</v>
          </cell>
          <cell r="AF1899">
            <v>3.8</v>
          </cell>
          <cell r="AG1899">
            <v>14.8</v>
          </cell>
          <cell r="AH1899">
            <v>27</v>
          </cell>
          <cell r="AI1899">
            <v>15.666666666666668</v>
          </cell>
          <cell r="AJ1899">
            <v>46.1691</v>
          </cell>
        </row>
        <row r="1900">
          <cell r="B1900" t="str">
            <v>C1747RasuEC10</v>
          </cell>
          <cell r="C1900" t="str">
            <v>Van Reggenmortel et al. 2017</v>
          </cell>
          <cell r="D1900">
            <v>2017</v>
          </cell>
          <cell r="E1900" t="str">
            <v>Raphidocelis subcapitata</v>
          </cell>
          <cell r="F1900" t="str">
            <v xml:space="preserve">Raphidocelis </v>
          </cell>
          <cell r="G1900" t="str">
            <v>subcapitata</v>
          </cell>
          <cell r="H1900"/>
          <cell r="I1900" t="str">
            <v>algae</v>
          </cell>
          <cell r="J1900"/>
          <cell r="K1900" t="str">
            <v>growth</v>
          </cell>
          <cell r="L1900" t="str">
            <v>EC10</v>
          </cell>
          <cell r="M1900" t="str">
            <v>ZnCl2</v>
          </cell>
          <cell r="N1900" t="str">
            <v>Measured - new and old</v>
          </cell>
          <cell r="O1900" t="str">
            <v>static</v>
          </cell>
          <cell r="P1900" t="str">
            <v>Chronic</v>
          </cell>
          <cell r="Q1900" t="str">
            <v>48-hr</v>
          </cell>
          <cell r="R1900"/>
          <cell r="S1900" t="str">
            <v>N-Bihain</v>
          </cell>
          <cell r="T1900"/>
          <cell r="U1900">
            <v>25</v>
          </cell>
          <cell r="V1900">
            <v>6.23</v>
          </cell>
          <cell r="W1900" t="str">
            <v/>
          </cell>
          <cell r="X1900" t="str">
            <v/>
          </cell>
          <cell r="Y1900">
            <v>80</v>
          </cell>
          <cell r="Z1900" t="str">
            <v/>
          </cell>
          <cell r="AA1900">
            <v>9.3000000000000007</v>
          </cell>
          <cell r="AB1900">
            <v>10</v>
          </cell>
          <cell r="AC1900">
            <v>2.2000000000000002</v>
          </cell>
          <cell r="AD1900">
            <v>3.3</v>
          </cell>
          <cell r="AE1900">
            <v>147.1</v>
          </cell>
          <cell r="AF1900">
            <v>1.8</v>
          </cell>
          <cell r="AG1900">
            <v>4.7</v>
          </cell>
          <cell r="AH1900">
            <v>24.6</v>
          </cell>
          <cell r="AI1900">
            <v>1</v>
          </cell>
          <cell r="AJ1900">
            <v>19.082799999999999</v>
          </cell>
        </row>
        <row r="1901">
          <cell r="B1901" t="str">
            <v>C1748RasuEC10</v>
          </cell>
          <cell r="C1901" t="str">
            <v>Van Reggenmortel et al. 2017</v>
          </cell>
          <cell r="D1901">
            <v>2017</v>
          </cell>
          <cell r="E1901" t="str">
            <v>Raphidocelis subcapitata</v>
          </cell>
          <cell r="F1901" t="str">
            <v xml:space="preserve">Raphidocelis </v>
          </cell>
          <cell r="G1901" t="str">
            <v>subcapitata</v>
          </cell>
          <cell r="H1901"/>
          <cell r="I1901" t="str">
            <v>algae</v>
          </cell>
          <cell r="J1901"/>
          <cell r="K1901" t="str">
            <v>growth</v>
          </cell>
          <cell r="L1901" t="str">
            <v>EC10</v>
          </cell>
          <cell r="M1901" t="str">
            <v>ZnCl2</v>
          </cell>
          <cell r="N1901" t="str">
            <v>Measured - new and old</v>
          </cell>
          <cell r="O1901" t="str">
            <v>static</v>
          </cell>
          <cell r="P1901" t="str">
            <v>Chronic</v>
          </cell>
          <cell r="Q1901" t="str">
            <v>72-hr</v>
          </cell>
          <cell r="R1901"/>
          <cell r="S1901" t="str">
            <v>N-Bihain</v>
          </cell>
          <cell r="T1901" t="str">
            <v>MLR</v>
          </cell>
          <cell r="U1901">
            <v>25</v>
          </cell>
          <cell r="V1901">
            <v>6.23</v>
          </cell>
          <cell r="W1901" t="str">
            <v/>
          </cell>
          <cell r="X1901" t="str">
            <v/>
          </cell>
          <cell r="Y1901">
            <v>131</v>
          </cell>
          <cell r="Z1901" t="str">
            <v/>
          </cell>
          <cell r="AA1901">
            <v>9.3000000000000007</v>
          </cell>
          <cell r="AB1901">
            <v>10</v>
          </cell>
          <cell r="AC1901">
            <v>2.2000000000000002</v>
          </cell>
          <cell r="AD1901">
            <v>3.3</v>
          </cell>
          <cell r="AE1901">
            <v>148.4</v>
          </cell>
          <cell r="AF1901">
            <v>1.8</v>
          </cell>
          <cell r="AG1901">
            <v>4.7</v>
          </cell>
          <cell r="AH1901">
            <v>24.6</v>
          </cell>
          <cell r="AI1901">
            <v>1</v>
          </cell>
          <cell r="AJ1901">
            <v>19.082799999999999</v>
          </cell>
        </row>
        <row r="1902">
          <cell r="B1902" t="str">
            <v>C1749RasuEC10</v>
          </cell>
          <cell r="C1902" t="str">
            <v>Van Reggenmortel et al. 2017</v>
          </cell>
          <cell r="D1902">
            <v>2017</v>
          </cell>
          <cell r="E1902" t="str">
            <v>Raphidocelis subcapitata</v>
          </cell>
          <cell r="F1902" t="str">
            <v xml:space="preserve">Raphidocelis </v>
          </cell>
          <cell r="G1902" t="str">
            <v>subcapitata</v>
          </cell>
          <cell r="H1902"/>
          <cell r="I1902" t="str">
            <v>algae</v>
          </cell>
          <cell r="J1902"/>
          <cell r="K1902" t="str">
            <v>growth</v>
          </cell>
          <cell r="L1902" t="str">
            <v>EC10</v>
          </cell>
          <cell r="M1902" t="str">
            <v>ZnCl2</v>
          </cell>
          <cell r="N1902" t="str">
            <v>Measured - new and old</v>
          </cell>
          <cell r="O1902" t="str">
            <v>static</v>
          </cell>
          <cell r="P1902" t="str">
            <v>Chronic</v>
          </cell>
          <cell r="Q1902" t="str">
            <v>48-hr</v>
          </cell>
          <cell r="R1902"/>
          <cell r="S1902" t="str">
            <v>N-Madon</v>
          </cell>
          <cell r="T1902"/>
          <cell r="U1902">
            <v>25</v>
          </cell>
          <cell r="V1902">
            <v>8.32</v>
          </cell>
          <cell r="W1902" t="str">
            <v/>
          </cell>
          <cell r="X1902" t="str">
            <v/>
          </cell>
          <cell r="Y1902">
            <v>34</v>
          </cell>
          <cell r="Z1902" t="str">
            <v/>
          </cell>
          <cell r="AA1902">
            <v>7</v>
          </cell>
          <cell r="AB1902">
            <v>10</v>
          </cell>
          <cell r="AC1902">
            <v>159.1</v>
          </cell>
          <cell r="AD1902">
            <v>28.2</v>
          </cell>
          <cell r="AE1902">
            <v>55.7</v>
          </cell>
          <cell r="AF1902">
            <v>6.8</v>
          </cell>
          <cell r="AG1902">
            <v>172.3</v>
          </cell>
          <cell r="AH1902">
            <v>76.099999999999994</v>
          </cell>
          <cell r="AI1902">
            <v>65.333333333333343</v>
          </cell>
          <cell r="AJ1902">
            <v>513.40030000000002</v>
          </cell>
        </row>
        <row r="1903">
          <cell r="B1903" t="str">
            <v>C1750RasuEC10</v>
          </cell>
          <cell r="C1903" t="str">
            <v>Van Reggenmortel et al. 2017</v>
          </cell>
          <cell r="D1903">
            <v>2017</v>
          </cell>
          <cell r="E1903" t="str">
            <v>Raphidocelis subcapitata</v>
          </cell>
          <cell r="F1903" t="str">
            <v xml:space="preserve">Raphidocelis </v>
          </cell>
          <cell r="G1903" t="str">
            <v>subcapitata</v>
          </cell>
          <cell r="H1903"/>
          <cell r="I1903" t="str">
            <v>algae</v>
          </cell>
          <cell r="J1903"/>
          <cell r="K1903" t="str">
            <v>growth</v>
          </cell>
          <cell r="L1903" t="str">
            <v>EC10</v>
          </cell>
          <cell r="M1903" t="str">
            <v>ZnCl2</v>
          </cell>
          <cell r="N1903" t="str">
            <v>Measured - new and old</v>
          </cell>
          <cell r="O1903" t="str">
            <v>static</v>
          </cell>
          <cell r="P1903" t="str">
            <v>Chronic</v>
          </cell>
          <cell r="Q1903" t="str">
            <v>48-hr</v>
          </cell>
          <cell r="R1903"/>
          <cell r="S1903" t="str">
            <v>N-Taurion</v>
          </cell>
          <cell r="T1903"/>
          <cell r="U1903">
            <v>25</v>
          </cell>
          <cell r="V1903">
            <v>6.67</v>
          </cell>
          <cell r="W1903" t="str">
            <v/>
          </cell>
          <cell r="X1903" t="str">
            <v/>
          </cell>
          <cell r="Y1903">
            <v>65</v>
          </cell>
          <cell r="Z1903" t="str">
            <v/>
          </cell>
          <cell r="AA1903">
            <v>2.2999999999999998</v>
          </cell>
          <cell r="AB1903">
            <v>10</v>
          </cell>
          <cell r="AC1903">
            <v>0.8</v>
          </cell>
          <cell r="AD1903">
            <v>3</v>
          </cell>
          <cell r="AE1903">
            <v>42</v>
          </cell>
          <cell r="AF1903">
            <v>1.3</v>
          </cell>
          <cell r="AG1903">
            <v>7.8</v>
          </cell>
          <cell r="AH1903">
            <v>35.9</v>
          </cell>
          <cell r="AI1903">
            <v>1.8333333333333333</v>
          </cell>
          <cell r="AJ1903">
            <v>14.351600000000001</v>
          </cell>
        </row>
        <row r="1904">
          <cell r="B1904" t="str">
            <v>C1751RasuEC10</v>
          </cell>
          <cell r="C1904" t="str">
            <v>Van Reggenmortel et al. 2017</v>
          </cell>
          <cell r="D1904">
            <v>2017</v>
          </cell>
          <cell r="E1904" t="str">
            <v>Raphidocelis subcapitata</v>
          </cell>
          <cell r="F1904" t="str">
            <v xml:space="preserve">Raphidocelis </v>
          </cell>
          <cell r="G1904" t="str">
            <v>subcapitata</v>
          </cell>
          <cell r="H1904"/>
          <cell r="I1904" t="str">
            <v>algae</v>
          </cell>
          <cell r="J1904"/>
          <cell r="K1904" t="str">
            <v>growth</v>
          </cell>
          <cell r="L1904" t="str">
            <v>EC10</v>
          </cell>
          <cell r="M1904" t="str">
            <v>ZnCl2</v>
          </cell>
          <cell r="N1904" t="str">
            <v>Measured - new and old</v>
          </cell>
          <cell r="O1904" t="str">
            <v>static</v>
          </cell>
          <cell r="P1904" t="str">
            <v>Chronic</v>
          </cell>
          <cell r="Q1904" t="str">
            <v>48-hr</v>
          </cell>
          <cell r="R1904"/>
          <cell r="S1904" t="str">
            <v>N-Maulde</v>
          </cell>
          <cell r="T1904"/>
          <cell r="U1904">
            <v>25</v>
          </cell>
          <cell r="V1904">
            <v>6.72</v>
          </cell>
          <cell r="W1904" t="str">
            <v/>
          </cell>
          <cell r="X1904" t="str">
            <v/>
          </cell>
          <cell r="Y1904">
            <v>68</v>
          </cell>
          <cell r="Z1904" t="str">
            <v/>
          </cell>
          <cell r="AA1904">
            <v>3.7</v>
          </cell>
          <cell r="AB1904">
            <v>10</v>
          </cell>
          <cell r="AC1904">
            <v>0.9</v>
          </cell>
          <cell r="AD1904">
            <v>2.8</v>
          </cell>
          <cell r="AE1904">
            <v>45.7</v>
          </cell>
          <cell r="AF1904">
            <v>1.3</v>
          </cell>
          <cell r="AG1904">
            <v>7.7</v>
          </cell>
          <cell r="AH1904">
            <v>23.9</v>
          </cell>
          <cell r="AI1904">
            <v>2.833333333333333</v>
          </cell>
          <cell r="AJ1904">
            <v>13.777699999999999</v>
          </cell>
        </row>
        <row r="1905">
          <cell r="B1905" t="str">
            <v>C1752RasuEC50</v>
          </cell>
          <cell r="C1905" t="str">
            <v>Van Reggenmortel et al. 2017</v>
          </cell>
          <cell r="D1905">
            <v>2017</v>
          </cell>
          <cell r="E1905" t="str">
            <v>Raphidocelis subcapitata</v>
          </cell>
          <cell r="F1905" t="str">
            <v xml:space="preserve">Raphidocelis </v>
          </cell>
          <cell r="G1905" t="str">
            <v>subcapitata</v>
          </cell>
          <cell r="H1905"/>
          <cell r="I1905" t="str">
            <v>algae</v>
          </cell>
          <cell r="J1905"/>
          <cell r="K1905" t="str">
            <v>growth</v>
          </cell>
          <cell r="L1905" t="str">
            <v>EC50</v>
          </cell>
          <cell r="M1905" t="str">
            <v>ZnCl2</v>
          </cell>
          <cell r="N1905" t="str">
            <v>Measured - new and old</v>
          </cell>
          <cell r="O1905" t="str">
            <v>static</v>
          </cell>
          <cell r="P1905" t="str">
            <v>Chronic</v>
          </cell>
          <cell r="Q1905" t="str">
            <v>72-hr</v>
          </cell>
          <cell r="R1905"/>
          <cell r="S1905" t="str">
            <v>N-Madon</v>
          </cell>
          <cell r="T1905" t="str">
            <v>MLR</v>
          </cell>
          <cell r="U1905">
            <v>25</v>
          </cell>
          <cell r="V1905">
            <v>8.31</v>
          </cell>
          <cell r="W1905" t="str">
            <v/>
          </cell>
          <cell r="X1905" t="str">
            <v/>
          </cell>
          <cell r="Y1905">
            <v>25</v>
          </cell>
          <cell r="Z1905" t="str">
            <v/>
          </cell>
          <cell r="AA1905">
            <v>3</v>
          </cell>
          <cell r="AB1905">
            <v>10</v>
          </cell>
          <cell r="AC1905">
            <v>135.69999999999999</v>
          </cell>
          <cell r="AD1905">
            <v>46.2</v>
          </cell>
          <cell r="AE1905">
            <v>134.4</v>
          </cell>
          <cell r="AF1905">
            <v>5.6</v>
          </cell>
          <cell r="AG1905">
            <v>210.6</v>
          </cell>
          <cell r="AH1905">
            <v>53.7</v>
          </cell>
          <cell r="AI1905">
            <v>64.833333333333329</v>
          </cell>
          <cell r="AJ1905">
            <v>529.09449999999993</v>
          </cell>
        </row>
        <row r="1906">
          <cell r="B1906" t="str">
            <v>C1753RasuEC50</v>
          </cell>
          <cell r="C1906" t="str">
            <v>Van Reggenmortel et al. 2017</v>
          </cell>
          <cell r="D1906">
            <v>2017</v>
          </cell>
          <cell r="E1906" t="str">
            <v>Raphidocelis subcapitata</v>
          </cell>
          <cell r="F1906" t="str">
            <v xml:space="preserve">Raphidocelis </v>
          </cell>
          <cell r="G1906" t="str">
            <v>subcapitata</v>
          </cell>
          <cell r="H1906"/>
          <cell r="I1906" t="str">
            <v>algae</v>
          </cell>
          <cell r="J1906"/>
          <cell r="K1906" t="str">
            <v>growth</v>
          </cell>
          <cell r="L1906" t="str">
            <v>EC50</v>
          </cell>
          <cell r="M1906" t="str">
            <v>ZnCl2</v>
          </cell>
          <cell r="N1906" t="str">
            <v>Measured - new and old</v>
          </cell>
          <cell r="O1906" t="str">
            <v>static</v>
          </cell>
          <cell r="P1906" t="str">
            <v>Chronic</v>
          </cell>
          <cell r="Q1906" t="str">
            <v>72-hr</v>
          </cell>
          <cell r="R1906"/>
          <cell r="S1906" t="str">
            <v>N-Dolaizon</v>
          </cell>
          <cell r="T1906" t="str">
            <v>MLR</v>
          </cell>
          <cell r="U1906">
            <v>25</v>
          </cell>
          <cell r="V1906">
            <v>8.4</v>
          </cell>
          <cell r="W1906" t="str">
            <v/>
          </cell>
          <cell r="X1906" t="str">
            <v/>
          </cell>
          <cell r="Y1906">
            <v>22</v>
          </cell>
          <cell r="Z1906" t="str">
            <v/>
          </cell>
          <cell r="AA1906">
            <v>4.3</v>
          </cell>
          <cell r="AB1906">
            <v>10</v>
          </cell>
          <cell r="AC1906">
            <v>13.8</v>
          </cell>
          <cell r="AD1906">
            <v>12.8</v>
          </cell>
          <cell r="AE1906">
            <v>14</v>
          </cell>
          <cell r="AF1906">
            <v>2.2999999999999998</v>
          </cell>
          <cell r="AG1906">
            <v>10.3</v>
          </cell>
          <cell r="AH1906">
            <v>18.100000000000001</v>
          </cell>
          <cell r="AI1906">
            <v>33</v>
          </cell>
          <cell r="AJ1906">
            <v>87.169000000000011</v>
          </cell>
        </row>
        <row r="1907">
          <cell r="B1907" t="str">
            <v>C1754RasuEC50</v>
          </cell>
          <cell r="C1907" t="str">
            <v>Van Reggenmortel et al. 2017</v>
          </cell>
          <cell r="D1907">
            <v>2017</v>
          </cell>
          <cell r="E1907" t="str">
            <v>Raphidocelis subcapitata</v>
          </cell>
          <cell r="F1907" t="str">
            <v xml:space="preserve">Raphidocelis </v>
          </cell>
          <cell r="G1907" t="str">
            <v>subcapitata</v>
          </cell>
          <cell r="H1907"/>
          <cell r="I1907" t="str">
            <v>algae</v>
          </cell>
          <cell r="J1907"/>
          <cell r="K1907" t="str">
            <v>growth</v>
          </cell>
          <cell r="L1907" t="str">
            <v>EC50</v>
          </cell>
          <cell r="M1907" t="str">
            <v>ZnCl2</v>
          </cell>
          <cell r="N1907" t="str">
            <v>Measured - new and old</v>
          </cell>
          <cell r="O1907" t="str">
            <v>static</v>
          </cell>
          <cell r="P1907" t="str">
            <v>Chronic</v>
          </cell>
          <cell r="Q1907" t="str">
            <v>48-hr</v>
          </cell>
          <cell r="R1907"/>
          <cell r="S1907" t="str">
            <v>N-Moselotte</v>
          </cell>
          <cell r="T1907"/>
          <cell r="U1907">
            <v>25</v>
          </cell>
          <cell r="V1907">
            <v>5.85</v>
          </cell>
          <cell r="W1907" t="str">
            <v/>
          </cell>
          <cell r="X1907" t="str">
            <v/>
          </cell>
          <cell r="Y1907">
            <v>169</v>
          </cell>
          <cell r="Z1907" t="str">
            <v/>
          </cell>
          <cell r="AA1907">
            <v>2.9</v>
          </cell>
          <cell r="AB1907">
            <v>10</v>
          </cell>
          <cell r="AC1907">
            <v>5.0999999999999996</v>
          </cell>
          <cell r="AD1907">
            <v>1.6</v>
          </cell>
          <cell r="AE1907">
            <v>7.7</v>
          </cell>
          <cell r="AF1907">
            <v>11.1</v>
          </cell>
          <cell r="AG1907">
            <v>6.7</v>
          </cell>
          <cell r="AH1907">
            <v>32.5</v>
          </cell>
          <cell r="AI1907">
            <v>0.66666666666666674</v>
          </cell>
          <cell r="AJ1907">
            <v>19.323499999999999</v>
          </cell>
        </row>
        <row r="1908">
          <cell r="B1908" t="str">
            <v>C1755RasuEC50</v>
          </cell>
          <cell r="C1908" t="str">
            <v>Van Reggenmortel et al. 2017</v>
          </cell>
          <cell r="D1908">
            <v>2017</v>
          </cell>
          <cell r="E1908" t="str">
            <v>Raphidocelis subcapitata</v>
          </cell>
          <cell r="F1908" t="str">
            <v xml:space="preserve">Raphidocelis </v>
          </cell>
          <cell r="G1908" t="str">
            <v>subcapitata</v>
          </cell>
          <cell r="H1908"/>
          <cell r="I1908" t="str">
            <v>algae</v>
          </cell>
          <cell r="J1908"/>
          <cell r="K1908" t="str">
            <v>growth</v>
          </cell>
          <cell r="L1908" t="str">
            <v>EC50</v>
          </cell>
          <cell r="M1908" t="str">
            <v>ZnCl2</v>
          </cell>
          <cell r="N1908" t="str">
            <v>Measured - new and old</v>
          </cell>
          <cell r="O1908" t="str">
            <v>static</v>
          </cell>
          <cell r="P1908" t="str">
            <v>Chronic</v>
          </cell>
          <cell r="Q1908" t="str">
            <v>72-hr</v>
          </cell>
          <cell r="R1908"/>
          <cell r="S1908" t="str">
            <v>N-Taurion</v>
          </cell>
          <cell r="T1908" t="str">
            <v>MLR</v>
          </cell>
          <cell r="U1908">
            <v>25</v>
          </cell>
          <cell r="V1908">
            <v>6.08</v>
          </cell>
          <cell r="W1908" t="str">
            <v/>
          </cell>
          <cell r="X1908" t="str">
            <v/>
          </cell>
          <cell r="Y1908">
            <v>72</v>
          </cell>
          <cell r="Z1908" t="str">
            <v/>
          </cell>
          <cell r="AA1908">
            <v>4.5</v>
          </cell>
          <cell r="AB1908">
            <v>10</v>
          </cell>
          <cell r="AC1908">
            <v>2.8</v>
          </cell>
          <cell r="AD1908">
            <v>0.4</v>
          </cell>
          <cell r="AE1908">
            <v>15.4</v>
          </cell>
          <cell r="AF1908">
            <v>1.3</v>
          </cell>
          <cell r="AG1908">
            <v>2.5</v>
          </cell>
          <cell r="AH1908">
            <v>19.5</v>
          </cell>
          <cell r="AI1908">
            <v>0.83333333333333337</v>
          </cell>
          <cell r="AJ1908">
            <v>8.6387999999999998</v>
          </cell>
        </row>
        <row r="1909">
          <cell r="B1909" t="str">
            <v>C1756RasuEC50</v>
          </cell>
          <cell r="C1909" t="str">
            <v>Van Reggenmortel et al. 2017</v>
          </cell>
          <cell r="D1909">
            <v>2017</v>
          </cell>
          <cell r="E1909" t="str">
            <v>Raphidocelis subcapitata</v>
          </cell>
          <cell r="F1909" t="str">
            <v xml:space="preserve">Raphidocelis </v>
          </cell>
          <cell r="G1909" t="str">
            <v>subcapitata</v>
          </cell>
          <cell r="H1909"/>
          <cell r="I1909" t="str">
            <v>algae</v>
          </cell>
          <cell r="J1909"/>
          <cell r="K1909" t="str">
            <v>growth</v>
          </cell>
          <cell r="L1909" t="str">
            <v>EC50</v>
          </cell>
          <cell r="M1909" t="str">
            <v>ZnCl2</v>
          </cell>
          <cell r="N1909" t="str">
            <v>Measured - new and old</v>
          </cell>
          <cell r="O1909" t="str">
            <v>static</v>
          </cell>
          <cell r="P1909" t="str">
            <v>Chronic</v>
          </cell>
          <cell r="Q1909" t="str">
            <v>72-hr</v>
          </cell>
          <cell r="R1909"/>
          <cell r="S1909" t="str">
            <v>N-Maulde</v>
          </cell>
          <cell r="T1909" t="str">
            <v>MLR</v>
          </cell>
          <cell r="U1909">
            <v>25</v>
          </cell>
          <cell r="V1909">
            <v>6.01</v>
          </cell>
          <cell r="W1909" t="str">
            <v/>
          </cell>
          <cell r="X1909" t="str">
            <v/>
          </cell>
          <cell r="Y1909">
            <v>90</v>
          </cell>
          <cell r="Z1909" t="str">
            <v/>
          </cell>
          <cell r="AA1909">
            <v>4.4000000000000004</v>
          </cell>
          <cell r="AB1909">
            <v>10</v>
          </cell>
          <cell r="AC1909">
            <v>2.9</v>
          </cell>
          <cell r="AD1909">
            <v>0.4</v>
          </cell>
          <cell r="AE1909">
            <v>12.6</v>
          </cell>
          <cell r="AF1909">
            <v>1.1000000000000001</v>
          </cell>
          <cell r="AG1909">
            <v>2.5</v>
          </cell>
          <cell r="AH1909">
            <v>17</v>
          </cell>
          <cell r="AI1909">
            <v>0.66666666666666674</v>
          </cell>
          <cell r="AJ1909">
            <v>8.8885000000000005</v>
          </cell>
        </row>
        <row r="1910">
          <cell r="B1910" t="str">
            <v>C1757RasuEC50</v>
          </cell>
          <cell r="C1910" t="str">
            <v>Van Reggenmortel et al. 2017</v>
          </cell>
          <cell r="D1910">
            <v>2017</v>
          </cell>
          <cell r="E1910" t="str">
            <v>Raphidocelis subcapitata</v>
          </cell>
          <cell r="F1910" t="str">
            <v xml:space="preserve">Raphidocelis </v>
          </cell>
          <cell r="G1910" t="str">
            <v>subcapitata</v>
          </cell>
          <cell r="H1910"/>
          <cell r="I1910" t="str">
            <v>algae</v>
          </cell>
          <cell r="J1910"/>
          <cell r="K1910" t="str">
            <v>growth</v>
          </cell>
          <cell r="L1910" t="str">
            <v>EC50</v>
          </cell>
          <cell r="M1910" t="str">
            <v>ZnCl2</v>
          </cell>
          <cell r="N1910" t="str">
            <v>Measured - new and old</v>
          </cell>
          <cell r="O1910" t="str">
            <v>static</v>
          </cell>
          <cell r="P1910" t="str">
            <v>Chronic</v>
          </cell>
          <cell r="Q1910" t="str">
            <v>48-hr</v>
          </cell>
          <cell r="R1910"/>
          <cell r="S1910" t="str">
            <v>N-Gartempe</v>
          </cell>
          <cell r="T1910"/>
          <cell r="U1910">
            <v>25</v>
          </cell>
          <cell r="V1910">
            <v>5.83</v>
          </cell>
          <cell r="W1910" t="str">
            <v/>
          </cell>
          <cell r="X1910" t="str">
            <v/>
          </cell>
          <cell r="Y1910">
            <v>124</v>
          </cell>
          <cell r="Z1910" t="str">
            <v/>
          </cell>
          <cell r="AA1910">
            <v>8.6</v>
          </cell>
          <cell r="AB1910">
            <v>10</v>
          </cell>
          <cell r="AC1910">
            <v>2.9</v>
          </cell>
          <cell r="AD1910">
            <v>0.8</v>
          </cell>
          <cell r="AE1910">
            <v>7.6</v>
          </cell>
          <cell r="AF1910">
            <v>1.7</v>
          </cell>
          <cell r="AG1910">
            <v>2.5</v>
          </cell>
          <cell r="AH1910">
            <v>14.5</v>
          </cell>
          <cell r="AI1910">
            <v>1.3333333333333335</v>
          </cell>
          <cell r="AJ1910">
            <v>10.5357</v>
          </cell>
        </row>
        <row r="1911">
          <cell r="B1911" t="str">
            <v>C1758RasuEC50</v>
          </cell>
          <cell r="C1911" t="str">
            <v>Van Reggenmortel et al. 2017</v>
          </cell>
          <cell r="D1911">
            <v>2017</v>
          </cell>
          <cell r="E1911" t="str">
            <v>Raphidocelis subcapitata</v>
          </cell>
          <cell r="F1911" t="str">
            <v xml:space="preserve">Raphidocelis </v>
          </cell>
          <cell r="G1911" t="str">
            <v>subcapitata</v>
          </cell>
          <cell r="H1911"/>
          <cell r="I1911" t="str">
            <v>algae</v>
          </cell>
          <cell r="J1911"/>
          <cell r="K1911" t="str">
            <v>growth</v>
          </cell>
          <cell r="L1911" t="str">
            <v>EC50</v>
          </cell>
          <cell r="M1911" t="str">
            <v>ZnCl2</v>
          </cell>
          <cell r="N1911" t="str">
            <v>Measured - new and old</v>
          </cell>
          <cell r="O1911" t="str">
            <v>static</v>
          </cell>
          <cell r="P1911" t="str">
            <v>Chronic</v>
          </cell>
          <cell r="Q1911" t="str">
            <v>48-hr</v>
          </cell>
          <cell r="R1911"/>
          <cell r="S1911" t="str">
            <v>N-Voyon</v>
          </cell>
          <cell r="T1911"/>
          <cell r="U1911">
            <v>25</v>
          </cell>
          <cell r="V1911">
            <v>6.98</v>
          </cell>
          <cell r="W1911" t="str">
            <v/>
          </cell>
          <cell r="X1911" t="str">
            <v/>
          </cell>
          <cell r="Y1911">
            <v>231</v>
          </cell>
          <cell r="Z1911" t="str">
            <v/>
          </cell>
          <cell r="AA1911">
            <v>9.5</v>
          </cell>
          <cell r="AB1911">
            <v>10</v>
          </cell>
          <cell r="AC1911">
            <v>17.100000000000001</v>
          </cell>
          <cell r="AD1911">
            <v>7.9</v>
          </cell>
          <cell r="AE1911">
            <v>44.3</v>
          </cell>
          <cell r="AF1911">
            <v>2.7</v>
          </cell>
          <cell r="AG1911">
            <v>19.899999999999999</v>
          </cell>
          <cell r="AH1911">
            <v>47.3</v>
          </cell>
          <cell r="AI1911">
            <v>14.499999999999998</v>
          </cell>
          <cell r="AJ1911">
            <v>75.230900000000005</v>
          </cell>
        </row>
        <row r="1912">
          <cell r="B1912" t="str">
            <v>C1759RasuEC50</v>
          </cell>
          <cell r="C1912" t="str">
            <v>Van Reggenmortel et al. 2017</v>
          </cell>
          <cell r="D1912">
            <v>2017</v>
          </cell>
          <cell r="E1912" t="str">
            <v>Raphidocelis subcapitata</v>
          </cell>
          <cell r="F1912" t="str">
            <v xml:space="preserve">Raphidocelis </v>
          </cell>
          <cell r="G1912" t="str">
            <v>subcapitata</v>
          </cell>
          <cell r="H1912"/>
          <cell r="I1912" t="str">
            <v>algae</v>
          </cell>
          <cell r="J1912"/>
          <cell r="K1912" t="str">
            <v>growth</v>
          </cell>
          <cell r="L1912" t="str">
            <v>EC50</v>
          </cell>
          <cell r="M1912" t="str">
            <v>ZnCl2</v>
          </cell>
          <cell r="N1912" t="str">
            <v>Measured - new and old</v>
          </cell>
          <cell r="O1912" t="str">
            <v>static</v>
          </cell>
          <cell r="P1912" t="str">
            <v>Chronic</v>
          </cell>
          <cell r="Q1912" t="str">
            <v>48-hr</v>
          </cell>
          <cell r="R1912"/>
          <cell r="S1912" t="str">
            <v>N-Brisy</v>
          </cell>
          <cell r="T1912"/>
          <cell r="U1912">
            <v>25</v>
          </cell>
          <cell r="V1912">
            <v>7.26</v>
          </cell>
          <cell r="W1912" t="str">
            <v/>
          </cell>
          <cell r="X1912" t="str">
            <v/>
          </cell>
          <cell r="Y1912">
            <v>100</v>
          </cell>
          <cell r="Z1912" t="str">
            <v/>
          </cell>
          <cell r="AA1912">
            <v>12</v>
          </cell>
          <cell r="AB1912">
            <v>10</v>
          </cell>
          <cell r="AC1912">
            <v>8.8000000000000007</v>
          </cell>
          <cell r="AD1912">
            <v>5.6</v>
          </cell>
          <cell r="AE1912">
            <v>72.5</v>
          </cell>
          <cell r="AF1912">
            <v>2.8</v>
          </cell>
          <cell r="AG1912">
            <v>5.2</v>
          </cell>
          <cell r="AH1912">
            <v>34.799999999999997</v>
          </cell>
          <cell r="AI1912">
            <v>2.5</v>
          </cell>
          <cell r="AJ1912">
            <v>45.034400000000005</v>
          </cell>
        </row>
        <row r="1913">
          <cell r="B1913" t="str">
            <v>C1760RasuEC50</v>
          </cell>
          <cell r="C1913" t="str">
            <v>Van Reggenmortel et al. 2017</v>
          </cell>
          <cell r="D1913">
            <v>2017</v>
          </cell>
          <cell r="E1913" t="str">
            <v>Raphidocelis subcapitata</v>
          </cell>
          <cell r="F1913" t="str">
            <v xml:space="preserve">Raphidocelis </v>
          </cell>
          <cell r="G1913" t="str">
            <v>subcapitata</v>
          </cell>
          <cell r="H1913"/>
          <cell r="I1913" t="str">
            <v>algae</v>
          </cell>
          <cell r="J1913"/>
          <cell r="K1913" t="str">
            <v>growth</v>
          </cell>
          <cell r="L1913" t="str">
            <v>EC50</v>
          </cell>
          <cell r="M1913" t="str">
            <v>ZnCl2</v>
          </cell>
          <cell r="N1913" t="str">
            <v>Measured - new and old</v>
          </cell>
          <cell r="O1913" t="str">
            <v>static</v>
          </cell>
          <cell r="P1913" t="str">
            <v>Chronic</v>
          </cell>
          <cell r="Q1913" t="str">
            <v>48-hr</v>
          </cell>
          <cell r="R1913"/>
          <cell r="S1913" t="str">
            <v>N-Bihain</v>
          </cell>
          <cell r="T1913"/>
          <cell r="U1913">
            <v>25</v>
          </cell>
          <cell r="V1913">
            <v>6.26</v>
          </cell>
          <cell r="W1913" t="str">
            <v/>
          </cell>
          <cell r="X1913" t="str">
            <v/>
          </cell>
          <cell r="Y1913">
            <v>395</v>
          </cell>
          <cell r="Z1913" t="str">
            <v/>
          </cell>
          <cell r="AA1913">
            <v>4.0999999999999996</v>
          </cell>
          <cell r="AB1913">
            <v>10</v>
          </cell>
          <cell r="AC1913">
            <v>3</v>
          </cell>
          <cell r="AD1913">
            <v>3.4</v>
          </cell>
          <cell r="AE1913">
            <v>151.19999999999999</v>
          </cell>
          <cell r="AF1913">
            <v>1.7</v>
          </cell>
          <cell r="AG1913">
            <v>13.5</v>
          </cell>
          <cell r="AH1913">
            <v>34.4</v>
          </cell>
          <cell r="AI1913">
            <v>11.666666666666666</v>
          </cell>
          <cell r="AJ1913">
            <v>21.4922</v>
          </cell>
        </row>
        <row r="1914">
          <cell r="B1914" t="str">
            <v>C1761RasuEC50</v>
          </cell>
          <cell r="C1914" t="str">
            <v>Van Reggenmortel et al. 2017</v>
          </cell>
          <cell r="D1914">
            <v>2017</v>
          </cell>
          <cell r="E1914" t="str">
            <v>Raphidocelis subcapitata</v>
          </cell>
          <cell r="F1914" t="str">
            <v xml:space="preserve">Raphidocelis </v>
          </cell>
          <cell r="G1914" t="str">
            <v>subcapitata</v>
          </cell>
          <cell r="H1914"/>
          <cell r="I1914" t="str">
            <v>algae</v>
          </cell>
          <cell r="J1914"/>
          <cell r="K1914" t="str">
            <v>growth</v>
          </cell>
          <cell r="L1914" t="str">
            <v>EC50</v>
          </cell>
          <cell r="M1914" t="str">
            <v>ZnCl2</v>
          </cell>
          <cell r="N1914" t="str">
            <v>Measured - new and old</v>
          </cell>
          <cell r="O1914" t="str">
            <v>static</v>
          </cell>
          <cell r="P1914" t="str">
            <v>Chronic</v>
          </cell>
          <cell r="Q1914" t="str">
            <v>48-hr</v>
          </cell>
          <cell r="R1914"/>
          <cell r="S1914" t="str">
            <v>N-Voyon</v>
          </cell>
          <cell r="T1914"/>
          <cell r="U1914">
            <v>25</v>
          </cell>
          <cell r="V1914">
            <v>8.5399999999999991</v>
          </cell>
          <cell r="W1914" t="str">
            <v/>
          </cell>
          <cell r="X1914" t="str">
            <v/>
          </cell>
          <cell r="Y1914">
            <v>62</v>
          </cell>
          <cell r="Z1914" t="str">
            <v/>
          </cell>
          <cell r="AA1914">
            <v>9</v>
          </cell>
          <cell r="AB1914">
            <v>10</v>
          </cell>
          <cell r="AC1914">
            <v>15.2</v>
          </cell>
          <cell r="AD1914">
            <v>7.9</v>
          </cell>
          <cell r="AE1914">
            <v>37.799999999999997</v>
          </cell>
          <cell r="AF1914">
            <v>2.8</v>
          </cell>
          <cell r="AG1914">
            <v>21.3</v>
          </cell>
          <cell r="AH1914">
            <v>25</v>
          </cell>
          <cell r="AI1914">
            <v>22.166666666666668</v>
          </cell>
          <cell r="AJ1914">
            <v>70.48660000000001</v>
          </cell>
        </row>
        <row r="1915">
          <cell r="B1915" t="str">
            <v>C1762RasuEC50</v>
          </cell>
          <cell r="C1915" t="str">
            <v>Van Reggenmortel et al. 2017</v>
          </cell>
          <cell r="D1915">
            <v>2017</v>
          </cell>
          <cell r="E1915" t="str">
            <v>Raphidocelis subcapitata</v>
          </cell>
          <cell r="F1915" t="str">
            <v xml:space="preserve">Raphidocelis </v>
          </cell>
          <cell r="G1915" t="str">
            <v>subcapitata</v>
          </cell>
          <cell r="H1915"/>
          <cell r="I1915" t="str">
            <v>algae</v>
          </cell>
          <cell r="J1915"/>
          <cell r="K1915" t="str">
            <v>growth</v>
          </cell>
          <cell r="L1915" t="str">
            <v>EC50</v>
          </cell>
          <cell r="M1915" t="str">
            <v>ZnCl2</v>
          </cell>
          <cell r="N1915" t="str">
            <v>Measured - new and old</v>
          </cell>
          <cell r="O1915" t="str">
            <v>static</v>
          </cell>
          <cell r="P1915" t="str">
            <v>Chronic</v>
          </cell>
          <cell r="Q1915" t="str">
            <v>72-hr</v>
          </cell>
          <cell r="R1915"/>
          <cell r="S1915" t="str">
            <v>N-Voyon</v>
          </cell>
          <cell r="T1915" t="str">
            <v>MLR</v>
          </cell>
          <cell r="U1915">
            <v>25</v>
          </cell>
          <cell r="V1915">
            <v>8.5399999999999991</v>
          </cell>
          <cell r="W1915" t="str">
            <v/>
          </cell>
          <cell r="X1915" t="str">
            <v/>
          </cell>
          <cell r="Y1915">
            <v>54</v>
          </cell>
          <cell r="Z1915" t="str">
            <v/>
          </cell>
          <cell r="AA1915">
            <v>9</v>
          </cell>
          <cell r="AB1915">
            <v>10</v>
          </cell>
          <cell r="AC1915">
            <v>15.2</v>
          </cell>
          <cell r="AD1915">
            <v>7.9</v>
          </cell>
          <cell r="AE1915">
            <v>39</v>
          </cell>
          <cell r="AF1915">
            <v>2.8</v>
          </cell>
          <cell r="AG1915">
            <v>21.3</v>
          </cell>
          <cell r="AH1915">
            <v>25</v>
          </cell>
          <cell r="AI1915">
            <v>22.166666666666668</v>
          </cell>
          <cell r="AJ1915">
            <v>70.48660000000001</v>
          </cell>
        </row>
        <row r="1916">
          <cell r="B1916" t="str">
            <v>C1763RasuEC50</v>
          </cell>
          <cell r="C1916" t="str">
            <v>Van Reggenmortel et al. 2017</v>
          </cell>
          <cell r="D1916">
            <v>2017</v>
          </cell>
          <cell r="E1916" t="str">
            <v>Raphidocelis subcapitata</v>
          </cell>
          <cell r="F1916" t="str">
            <v xml:space="preserve">Raphidocelis </v>
          </cell>
          <cell r="G1916" t="str">
            <v>subcapitata</v>
          </cell>
          <cell r="H1916"/>
          <cell r="I1916" t="str">
            <v>algae</v>
          </cell>
          <cell r="J1916"/>
          <cell r="K1916" t="str">
            <v>growth</v>
          </cell>
          <cell r="L1916" t="str">
            <v>EC50</v>
          </cell>
          <cell r="M1916" t="str">
            <v>ZnCl2</v>
          </cell>
          <cell r="N1916" t="str">
            <v>Measured - new and old</v>
          </cell>
          <cell r="O1916" t="str">
            <v>static</v>
          </cell>
          <cell r="P1916" t="str">
            <v>Chronic</v>
          </cell>
          <cell r="Q1916" t="str">
            <v>48-hr</v>
          </cell>
          <cell r="R1916"/>
          <cell r="S1916" t="str">
            <v>N-Bihain</v>
          </cell>
          <cell r="T1916"/>
          <cell r="U1916">
            <v>25</v>
          </cell>
          <cell r="V1916">
            <v>6.16</v>
          </cell>
          <cell r="W1916" t="str">
            <v/>
          </cell>
          <cell r="X1916" t="str">
            <v/>
          </cell>
          <cell r="Y1916">
            <v>398</v>
          </cell>
          <cell r="Z1916" t="str">
            <v/>
          </cell>
          <cell r="AA1916">
            <v>11.3</v>
          </cell>
          <cell r="AB1916">
            <v>10</v>
          </cell>
          <cell r="AC1916">
            <v>3</v>
          </cell>
          <cell r="AD1916">
            <v>3.7</v>
          </cell>
          <cell r="AE1916">
            <v>140.30000000000001</v>
          </cell>
          <cell r="AF1916">
            <v>1.8</v>
          </cell>
          <cell r="AG1916">
            <v>7.2</v>
          </cell>
          <cell r="AH1916">
            <v>26.2</v>
          </cell>
          <cell r="AI1916">
            <v>0.66666666666666674</v>
          </cell>
          <cell r="AJ1916">
            <v>22.727600000000002</v>
          </cell>
        </row>
        <row r="1917">
          <cell r="B1917" t="str">
            <v>C1764RasuEC50</v>
          </cell>
          <cell r="C1917" t="str">
            <v>Van Reggenmortel et al. 2017</v>
          </cell>
          <cell r="D1917">
            <v>2017</v>
          </cell>
          <cell r="E1917" t="str">
            <v>Raphidocelis subcapitata</v>
          </cell>
          <cell r="F1917" t="str">
            <v xml:space="preserve">Raphidocelis </v>
          </cell>
          <cell r="G1917" t="str">
            <v>subcapitata</v>
          </cell>
          <cell r="H1917"/>
          <cell r="I1917" t="str">
            <v>algae</v>
          </cell>
          <cell r="J1917"/>
          <cell r="K1917" t="str">
            <v>growth</v>
          </cell>
          <cell r="L1917" t="str">
            <v>EC50</v>
          </cell>
          <cell r="M1917" t="str">
            <v>ZnCl2</v>
          </cell>
          <cell r="N1917" t="str">
            <v>Measured - new and old</v>
          </cell>
          <cell r="O1917" t="str">
            <v>static</v>
          </cell>
          <cell r="P1917" t="str">
            <v>Chronic</v>
          </cell>
          <cell r="Q1917" t="str">
            <v>48-hr</v>
          </cell>
          <cell r="R1917"/>
          <cell r="S1917" t="str">
            <v>N-Brisy</v>
          </cell>
          <cell r="T1917"/>
          <cell r="U1917">
            <v>25</v>
          </cell>
          <cell r="V1917">
            <v>7.13</v>
          </cell>
          <cell r="W1917" t="str">
            <v/>
          </cell>
          <cell r="X1917" t="str">
            <v/>
          </cell>
          <cell r="Y1917">
            <v>110</v>
          </cell>
          <cell r="Z1917" t="str">
            <v/>
          </cell>
          <cell r="AA1917">
            <v>9.9</v>
          </cell>
          <cell r="AB1917">
            <v>10</v>
          </cell>
          <cell r="AC1917">
            <v>8.9</v>
          </cell>
          <cell r="AD1917">
            <v>6.2</v>
          </cell>
          <cell r="AE1917">
            <v>72.8</v>
          </cell>
          <cell r="AF1917">
            <v>2.9</v>
          </cell>
          <cell r="AG1917">
            <v>15.1</v>
          </cell>
          <cell r="AH1917">
            <v>25.8</v>
          </cell>
          <cell r="AI1917">
            <v>3.833333333333333</v>
          </cell>
          <cell r="AJ1917">
            <v>47.754900000000006</v>
          </cell>
        </row>
        <row r="1918">
          <cell r="B1918" t="str">
            <v>C1765RasuEC50</v>
          </cell>
          <cell r="C1918" t="str">
            <v>Van Reggenmortel et al. 2017</v>
          </cell>
          <cell r="D1918">
            <v>2017</v>
          </cell>
          <cell r="E1918" t="str">
            <v>Raphidocelis subcapitata</v>
          </cell>
          <cell r="F1918" t="str">
            <v xml:space="preserve">Raphidocelis </v>
          </cell>
          <cell r="G1918" t="str">
            <v>subcapitata</v>
          </cell>
          <cell r="H1918"/>
          <cell r="I1918" t="str">
            <v>algae</v>
          </cell>
          <cell r="J1918"/>
          <cell r="K1918" t="str">
            <v>growth</v>
          </cell>
          <cell r="L1918" t="str">
            <v>EC50</v>
          </cell>
          <cell r="M1918" t="str">
            <v>ZnCl2</v>
          </cell>
          <cell r="N1918" t="str">
            <v>Measured - new and old</v>
          </cell>
          <cell r="O1918" t="str">
            <v>static</v>
          </cell>
          <cell r="P1918" t="str">
            <v>Chronic</v>
          </cell>
          <cell r="Q1918" t="str">
            <v>72-hr</v>
          </cell>
          <cell r="R1918"/>
          <cell r="S1918" t="str">
            <v>N-Brisy</v>
          </cell>
          <cell r="T1918" t="str">
            <v>MLR</v>
          </cell>
          <cell r="U1918">
            <v>25</v>
          </cell>
          <cell r="V1918">
            <v>7.15</v>
          </cell>
          <cell r="W1918" t="str">
            <v/>
          </cell>
          <cell r="X1918" t="str">
            <v/>
          </cell>
          <cell r="Y1918">
            <v>138</v>
          </cell>
          <cell r="Z1918" t="str">
            <v/>
          </cell>
          <cell r="AA1918">
            <v>9.9</v>
          </cell>
          <cell r="AB1918">
            <v>10</v>
          </cell>
          <cell r="AC1918">
            <v>8.9</v>
          </cell>
          <cell r="AD1918">
            <v>6.2</v>
          </cell>
          <cell r="AE1918">
            <v>73.8</v>
          </cell>
          <cell r="AF1918">
            <v>2.9</v>
          </cell>
          <cell r="AG1918">
            <v>15.1</v>
          </cell>
          <cell r="AH1918">
            <v>25.8</v>
          </cell>
          <cell r="AI1918">
            <v>3.833333333333333</v>
          </cell>
          <cell r="AJ1918">
            <v>47.754900000000006</v>
          </cell>
        </row>
        <row r="1919">
          <cell r="B1919" t="str">
            <v>C1766RasuEC50</v>
          </cell>
          <cell r="C1919" t="str">
            <v>Van Reggenmortel et al. 2017</v>
          </cell>
          <cell r="D1919">
            <v>2017</v>
          </cell>
          <cell r="E1919" t="str">
            <v>Raphidocelis subcapitata</v>
          </cell>
          <cell r="F1919" t="str">
            <v xml:space="preserve">Raphidocelis </v>
          </cell>
          <cell r="G1919" t="str">
            <v>subcapitata</v>
          </cell>
          <cell r="H1919"/>
          <cell r="I1919" t="str">
            <v>algae</v>
          </cell>
          <cell r="J1919"/>
          <cell r="K1919" t="str">
            <v>growth</v>
          </cell>
          <cell r="L1919" t="str">
            <v>EC50</v>
          </cell>
          <cell r="M1919" t="str">
            <v>ZnCl2</v>
          </cell>
          <cell r="N1919" t="str">
            <v>Measured - new and old</v>
          </cell>
          <cell r="O1919" t="str">
            <v>static</v>
          </cell>
          <cell r="P1919" t="str">
            <v>Chronic</v>
          </cell>
          <cell r="Q1919" t="str">
            <v>48-hr</v>
          </cell>
          <cell r="R1919"/>
          <cell r="S1919" t="str">
            <v>N-Loire</v>
          </cell>
          <cell r="T1919"/>
          <cell r="U1919">
            <v>25</v>
          </cell>
          <cell r="V1919">
            <v>8.27</v>
          </cell>
          <cell r="W1919" t="str">
            <v/>
          </cell>
          <cell r="X1919" t="str">
            <v/>
          </cell>
          <cell r="Y1919">
            <v>49</v>
          </cell>
          <cell r="Z1919" t="str">
            <v/>
          </cell>
          <cell r="AA1919">
            <v>4.5</v>
          </cell>
          <cell r="AB1919">
            <v>10</v>
          </cell>
          <cell r="AC1919">
            <v>8.3000000000000007</v>
          </cell>
          <cell r="AD1919">
            <v>6.3</v>
          </cell>
          <cell r="AE1919">
            <v>40.799999999999997</v>
          </cell>
          <cell r="AF1919">
            <v>3.8</v>
          </cell>
          <cell r="AG1919">
            <v>14.1</v>
          </cell>
          <cell r="AH1919">
            <v>32.799999999999997</v>
          </cell>
          <cell r="AI1919">
            <v>15</v>
          </cell>
          <cell r="AJ1919">
            <v>46.668500000000002</v>
          </cell>
        </row>
        <row r="1920">
          <cell r="B1920" t="str">
            <v>C1767RasuEC50</v>
          </cell>
          <cell r="C1920" t="str">
            <v>Van Reggenmortel et al. 2017</v>
          </cell>
          <cell r="D1920">
            <v>2017</v>
          </cell>
          <cell r="E1920" t="str">
            <v>Raphidocelis subcapitata</v>
          </cell>
          <cell r="F1920" t="str">
            <v xml:space="preserve">Raphidocelis </v>
          </cell>
          <cell r="G1920" t="str">
            <v>subcapitata</v>
          </cell>
          <cell r="H1920"/>
          <cell r="I1920" t="str">
            <v>algae</v>
          </cell>
          <cell r="J1920"/>
          <cell r="K1920" t="str">
            <v>growth</v>
          </cell>
          <cell r="L1920" t="str">
            <v>EC50</v>
          </cell>
          <cell r="M1920" t="str">
            <v>ZnCl2</v>
          </cell>
          <cell r="N1920" t="str">
            <v>Measured - new and old</v>
          </cell>
          <cell r="O1920" t="str">
            <v>static</v>
          </cell>
          <cell r="P1920" t="str">
            <v>Chronic</v>
          </cell>
          <cell r="Q1920" t="str">
            <v>72-hr</v>
          </cell>
          <cell r="R1920"/>
          <cell r="S1920" t="str">
            <v>N-Loire</v>
          </cell>
          <cell r="T1920" t="str">
            <v>MLR</v>
          </cell>
          <cell r="U1920">
            <v>25</v>
          </cell>
          <cell r="V1920">
            <v>8.32</v>
          </cell>
          <cell r="W1920" t="str">
            <v/>
          </cell>
          <cell r="X1920" t="str">
            <v/>
          </cell>
          <cell r="Y1920">
            <v>45</v>
          </cell>
          <cell r="Z1920" t="str">
            <v/>
          </cell>
          <cell r="AA1920">
            <v>4.5</v>
          </cell>
          <cell r="AB1920">
            <v>10</v>
          </cell>
          <cell r="AC1920">
            <v>8.3000000000000007</v>
          </cell>
          <cell r="AD1920">
            <v>6.3</v>
          </cell>
          <cell r="AE1920">
            <v>41.4</v>
          </cell>
          <cell r="AF1920">
            <v>3.8</v>
          </cell>
          <cell r="AG1920">
            <v>14.1</v>
          </cell>
          <cell r="AH1920">
            <v>32.799999999999997</v>
          </cell>
          <cell r="AI1920">
            <v>15</v>
          </cell>
          <cell r="AJ1920">
            <v>46.668500000000002</v>
          </cell>
        </row>
        <row r="1921">
          <cell r="B1921" t="str">
            <v>C1768RasuEC50</v>
          </cell>
          <cell r="C1921" t="str">
            <v>Van Reggenmortel et al. 2017</v>
          </cell>
          <cell r="D1921">
            <v>2017</v>
          </cell>
          <cell r="E1921" t="str">
            <v>Raphidocelis subcapitata</v>
          </cell>
          <cell r="F1921" t="str">
            <v xml:space="preserve">Raphidocelis </v>
          </cell>
          <cell r="G1921" t="str">
            <v>subcapitata</v>
          </cell>
          <cell r="H1921"/>
          <cell r="I1921" t="str">
            <v>algae</v>
          </cell>
          <cell r="J1921"/>
          <cell r="K1921" t="str">
            <v>growth</v>
          </cell>
          <cell r="L1921" t="str">
            <v>EC50</v>
          </cell>
          <cell r="M1921" t="str">
            <v>ZnCl2</v>
          </cell>
          <cell r="N1921" t="str">
            <v>Measured - new and old</v>
          </cell>
          <cell r="O1921" t="str">
            <v>static</v>
          </cell>
          <cell r="P1921" t="str">
            <v>Chronic</v>
          </cell>
          <cell r="Q1921" t="str">
            <v>48-hr</v>
          </cell>
          <cell r="R1921"/>
          <cell r="S1921" t="str">
            <v>N-Loire</v>
          </cell>
          <cell r="T1921"/>
          <cell r="U1921">
            <v>25</v>
          </cell>
          <cell r="V1921">
            <v>8.51</v>
          </cell>
          <cell r="W1921" t="str">
            <v/>
          </cell>
          <cell r="X1921" t="str">
            <v/>
          </cell>
          <cell r="Y1921">
            <v>38</v>
          </cell>
          <cell r="Z1921" t="str">
            <v/>
          </cell>
          <cell r="AA1921">
            <v>4.8</v>
          </cell>
          <cell r="AB1921">
            <v>10</v>
          </cell>
          <cell r="AC1921">
            <v>8.1</v>
          </cell>
          <cell r="AD1921">
            <v>6.3</v>
          </cell>
          <cell r="AE1921">
            <v>39.200000000000003</v>
          </cell>
          <cell r="AF1921">
            <v>3.8</v>
          </cell>
          <cell r="AG1921">
            <v>14.8</v>
          </cell>
          <cell r="AH1921">
            <v>27</v>
          </cell>
          <cell r="AI1921">
            <v>15.666666666666668</v>
          </cell>
          <cell r="AJ1921">
            <v>46.1691</v>
          </cell>
        </row>
        <row r="1922">
          <cell r="B1922" t="str">
            <v>C1769RasuEC50</v>
          </cell>
          <cell r="C1922" t="str">
            <v>Van Reggenmortel et al. 2017</v>
          </cell>
          <cell r="D1922">
            <v>2017</v>
          </cell>
          <cell r="E1922" t="str">
            <v>Raphidocelis subcapitata</v>
          </cell>
          <cell r="F1922" t="str">
            <v xml:space="preserve">Raphidocelis </v>
          </cell>
          <cell r="G1922" t="str">
            <v>subcapitata</v>
          </cell>
          <cell r="H1922"/>
          <cell r="I1922" t="str">
            <v>algae</v>
          </cell>
          <cell r="J1922"/>
          <cell r="K1922" t="str">
            <v>growth</v>
          </cell>
          <cell r="L1922" t="str">
            <v>EC50</v>
          </cell>
          <cell r="M1922" t="str">
            <v>ZnCl2</v>
          </cell>
          <cell r="N1922" t="str">
            <v>Measured - new and old</v>
          </cell>
          <cell r="O1922" t="str">
            <v>static</v>
          </cell>
          <cell r="P1922" t="str">
            <v>Chronic</v>
          </cell>
          <cell r="Q1922" t="str">
            <v>72-hr</v>
          </cell>
          <cell r="R1922"/>
          <cell r="S1922" t="str">
            <v>N-Loire</v>
          </cell>
          <cell r="T1922" t="str">
            <v>MLR</v>
          </cell>
          <cell r="U1922">
            <v>25</v>
          </cell>
          <cell r="V1922">
            <v>8.5299999999999994</v>
          </cell>
          <cell r="W1922" t="str">
            <v/>
          </cell>
          <cell r="X1922" t="str">
            <v/>
          </cell>
          <cell r="Y1922">
            <v>33</v>
          </cell>
          <cell r="Z1922" t="str">
            <v/>
          </cell>
          <cell r="AA1922">
            <v>4.8</v>
          </cell>
          <cell r="AB1922">
            <v>10</v>
          </cell>
          <cell r="AC1922">
            <v>8.1</v>
          </cell>
          <cell r="AD1922">
            <v>6.3</v>
          </cell>
          <cell r="AE1922">
            <v>39.9</v>
          </cell>
          <cell r="AF1922">
            <v>3.8</v>
          </cell>
          <cell r="AG1922">
            <v>14.8</v>
          </cell>
          <cell r="AH1922">
            <v>27</v>
          </cell>
          <cell r="AI1922">
            <v>15.666666666666668</v>
          </cell>
          <cell r="AJ1922">
            <v>46.1691</v>
          </cell>
        </row>
        <row r="1923">
          <cell r="B1923" t="str">
            <v>C1770RasuEC50</v>
          </cell>
          <cell r="C1923" t="str">
            <v>Van Reggenmortel et al. 2017</v>
          </cell>
          <cell r="D1923">
            <v>2017</v>
          </cell>
          <cell r="E1923" t="str">
            <v>Raphidocelis subcapitata</v>
          </cell>
          <cell r="F1923" t="str">
            <v xml:space="preserve">Raphidocelis </v>
          </cell>
          <cell r="G1923" t="str">
            <v>subcapitata</v>
          </cell>
          <cell r="H1923"/>
          <cell r="I1923" t="str">
            <v>algae</v>
          </cell>
          <cell r="J1923"/>
          <cell r="K1923" t="str">
            <v>growth</v>
          </cell>
          <cell r="L1923" t="str">
            <v>EC50</v>
          </cell>
          <cell r="M1923" t="str">
            <v>ZnCl2</v>
          </cell>
          <cell r="N1923" t="str">
            <v>Measured - new and old</v>
          </cell>
          <cell r="O1923" t="str">
            <v>static</v>
          </cell>
          <cell r="P1923" t="str">
            <v>Chronic</v>
          </cell>
          <cell r="Q1923" t="str">
            <v>48-hr</v>
          </cell>
          <cell r="R1923"/>
          <cell r="S1923" t="str">
            <v>N-Bihain</v>
          </cell>
          <cell r="T1923"/>
          <cell r="U1923">
            <v>25</v>
          </cell>
          <cell r="V1923">
            <v>6.23</v>
          </cell>
          <cell r="W1923" t="str">
            <v/>
          </cell>
          <cell r="X1923" t="str">
            <v/>
          </cell>
          <cell r="Y1923">
            <v>284</v>
          </cell>
          <cell r="Z1923" t="str">
            <v/>
          </cell>
          <cell r="AA1923">
            <v>9.3000000000000007</v>
          </cell>
          <cell r="AB1923">
            <v>10</v>
          </cell>
          <cell r="AC1923">
            <v>2.2000000000000002</v>
          </cell>
          <cell r="AD1923">
            <v>3.3</v>
          </cell>
          <cell r="AE1923">
            <v>147.1</v>
          </cell>
          <cell r="AF1923">
            <v>1.8</v>
          </cell>
          <cell r="AG1923">
            <v>4.7</v>
          </cell>
          <cell r="AH1923">
            <v>24.6</v>
          </cell>
          <cell r="AI1923">
            <v>1</v>
          </cell>
          <cell r="AJ1923">
            <v>19.082799999999999</v>
          </cell>
        </row>
        <row r="1924">
          <cell r="B1924" t="str">
            <v>C1771RasuEC50</v>
          </cell>
          <cell r="C1924" t="str">
            <v>Van Reggenmortel et al. 2017</v>
          </cell>
          <cell r="D1924">
            <v>2017</v>
          </cell>
          <cell r="E1924" t="str">
            <v>Raphidocelis subcapitata</v>
          </cell>
          <cell r="F1924" t="str">
            <v xml:space="preserve">Raphidocelis </v>
          </cell>
          <cell r="G1924" t="str">
            <v>subcapitata</v>
          </cell>
          <cell r="H1924"/>
          <cell r="I1924" t="str">
            <v>algae</v>
          </cell>
          <cell r="J1924"/>
          <cell r="K1924" t="str">
            <v>growth</v>
          </cell>
          <cell r="L1924" t="str">
            <v>EC50</v>
          </cell>
          <cell r="M1924" t="str">
            <v>ZnCl2</v>
          </cell>
          <cell r="N1924" t="str">
            <v>Measured - new and old</v>
          </cell>
          <cell r="O1924" t="str">
            <v>static</v>
          </cell>
          <cell r="P1924" t="str">
            <v>Chronic</v>
          </cell>
          <cell r="Q1924" t="str">
            <v>72-hr</v>
          </cell>
          <cell r="R1924"/>
          <cell r="S1924" t="str">
            <v>N-Bihain</v>
          </cell>
          <cell r="T1924" t="str">
            <v>MLR</v>
          </cell>
          <cell r="U1924">
            <v>25</v>
          </cell>
          <cell r="V1924">
            <v>6.23</v>
          </cell>
          <cell r="W1924" t="str">
            <v/>
          </cell>
          <cell r="X1924" t="str">
            <v/>
          </cell>
          <cell r="Y1924">
            <v>310</v>
          </cell>
          <cell r="Z1924" t="str">
            <v/>
          </cell>
          <cell r="AA1924">
            <v>9.3000000000000007</v>
          </cell>
          <cell r="AB1924">
            <v>10</v>
          </cell>
          <cell r="AC1924">
            <v>2.2000000000000002</v>
          </cell>
          <cell r="AD1924">
            <v>3.3</v>
          </cell>
          <cell r="AE1924">
            <v>148.4</v>
          </cell>
          <cell r="AF1924">
            <v>1.8</v>
          </cell>
          <cell r="AG1924">
            <v>4.7</v>
          </cell>
          <cell r="AH1924">
            <v>24.6</v>
          </cell>
          <cell r="AI1924">
            <v>1</v>
          </cell>
          <cell r="AJ1924">
            <v>19.082799999999999</v>
          </cell>
        </row>
        <row r="1925">
          <cell r="B1925" t="str">
            <v>C1772RasuEC50</v>
          </cell>
          <cell r="C1925" t="str">
            <v>Van Reggenmortel et al. 2017</v>
          </cell>
          <cell r="D1925">
            <v>2017</v>
          </cell>
          <cell r="E1925" t="str">
            <v>Raphidocelis subcapitata</v>
          </cell>
          <cell r="F1925" t="str">
            <v xml:space="preserve">Raphidocelis </v>
          </cell>
          <cell r="G1925" t="str">
            <v>subcapitata</v>
          </cell>
          <cell r="H1925"/>
          <cell r="I1925" t="str">
            <v>algae</v>
          </cell>
          <cell r="J1925"/>
          <cell r="K1925" t="str">
            <v>growth</v>
          </cell>
          <cell r="L1925" t="str">
            <v>EC50</v>
          </cell>
          <cell r="M1925" t="str">
            <v>ZnCl2</v>
          </cell>
          <cell r="N1925" t="str">
            <v>Measured - new and old</v>
          </cell>
          <cell r="O1925" t="str">
            <v>static</v>
          </cell>
          <cell r="P1925" t="str">
            <v>Chronic</v>
          </cell>
          <cell r="Q1925" t="str">
            <v>48-hr</v>
          </cell>
          <cell r="R1925"/>
          <cell r="S1925" t="str">
            <v>N-Madon</v>
          </cell>
          <cell r="T1925"/>
          <cell r="U1925">
            <v>25</v>
          </cell>
          <cell r="V1925">
            <v>8.32</v>
          </cell>
          <cell r="W1925" t="str">
            <v/>
          </cell>
          <cell r="X1925" t="str">
            <v/>
          </cell>
          <cell r="Y1925">
            <v>123</v>
          </cell>
          <cell r="Z1925" t="str">
            <v/>
          </cell>
          <cell r="AA1925">
            <v>7</v>
          </cell>
          <cell r="AB1925">
            <v>10</v>
          </cell>
          <cell r="AC1925">
            <v>159.1</v>
          </cell>
          <cell r="AD1925">
            <v>28.2</v>
          </cell>
          <cell r="AE1925">
            <v>55.7</v>
          </cell>
          <cell r="AF1925">
            <v>6.8</v>
          </cell>
          <cell r="AG1925">
            <v>172.3</v>
          </cell>
          <cell r="AH1925">
            <v>76.099999999999994</v>
          </cell>
          <cell r="AI1925">
            <v>65.333333333333343</v>
          </cell>
          <cell r="AJ1925">
            <v>513.40030000000002</v>
          </cell>
        </row>
        <row r="1926">
          <cell r="B1926" t="str">
            <v>C1773RasuEC50</v>
          </cell>
          <cell r="C1926" t="str">
            <v>Van Reggenmortel et al. 2017</v>
          </cell>
          <cell r="D1926">
            <v>2017</v>
          </cell>
          <cell r="E1926" t="str">
            <v>Raphidocelis subcapitata</v>
          </cell>
          <cell r="F1926" t="str">
            <v xml:space="preserve">Raphidocelis </v>
          </cell>
          <cell r="G1926" t="str">
            <v>subcapitata</v>
          </cell>
          <cell r="H1926"/>
          <cell r="I1926" t="str">
            <v>algae</v>
          </cell>
          <cell r="J1926"/>
          <cell r="K1926" t="str">
            <v>growth</v>
          </cell>
          <cell r="L1926" t="str">
            <v>EC50</v>
          </cell>
          <cell r="M1926" t="str">
            <v>ZnCl2</v>
          </cell>
          <cell r="N1926" t="str">
            <v>Measured - new and old</v>
          </cell>
          <cell r="O1926" t="str">
            <v>static</v>
          </cell>
          <cell r="P1926" t="str">
            <v>Chronic</v>
          </cell>
          <cell r="Q1926" t="str">
            <v>48-hr</v>
          </cell>
          <cell r="R1926"/>
          <cell r="S1926" t="str">
            <v>N-Taurion</v>
          </cell>
          <cell r="T1926"/>
          <cell r="U1926">
            <v>25</v>
          </cell>
          <cell r="V1926">
            <v>6.67</v>
          </cell>
          <cell r="W1926" t="str">
            <v/>
          </cell>
          <cell r="X1926" t="str">
            <v/>
          </cell>
          <cell r="Y1926">
            <v>161</v>
          </cell>
          <cell r="Z1926" t="str">
            <v/>
          </cell>
          <cell r="AA1926">
            <v>2.2999999999999998</v>
          </cell>
          <cell r="AB1926">
            <v>10</v>
          </cell>
          <cell r="AC1926">
            <v>0.8</v>
          </cell>
          <cell r="AD1926">
            <v>3</v>
          </cell>
          <cell r="AE1926">
            <v>42</v>
          </cell>
          <cell r="AF1926">
            <v>1.3</v>
          </cell>
          <cell r="AG1926">
            <v>7.8</v>
          </cell>
          <cell r="AH1926">
            <v>35.9</v>
          </cell>
          <cell r="AI1926">
            <v>1.8333333333333333</v>
          </cell>
          <cell r="AJ1926">
            <v>14.351600000000001</v>
          </cell>
        </row>
        <row r="1927">
          <cell r="B1927" t="str">
            <v>C1774RasuEC50</v>
          </cell>
          <cell r="C1927" t="str">
            <v>Van Reggenmortel et al. 2017</v>
          </cell>
          <cell r="D1927">
            <v>2017</v>
          </cell>
          <cell r="E1927" t="str">
            <v>Raphidocelis subcapitata</v>
          </cell>
          <cell r="F1927" t="str">
            <v xml:space="preserve">Raphidocelis </v>
          </cell>
          <cell r="G1927" t="str">
            <v>subcapitata</v>
          </cell>
          <cell r="H1927"/>
          <cell r="I1927" t="str">
            <v>algae</v>
          </cell>
          <cell r="J1927"/>
          <cell r="K1927" t="str">
            <v>growth</v>
          </cell>
          <cell r="L1927" t="str">
            <v>EC50</v>
          </cell>
          <cell r="M1927" t="str">
            <v>ZnCl2</v>
          </cell>
          <cell r="N1927" t="str">
            <v>Measured - new and old</v>
          </cell>
          <cell r="O1927" t="str">
            <v>static</v>
          </cell>
          <cell r="P1927" t="str">
            <v>Chronic</v>
          </cell>
          <cell r="Q1927" t="str">
            <v>48-hr</v>
          </cell>
          <cell r="R1927"/>
          <cell r="S1927" t="str">
            <v>N-Maulde</v>
          </cell>
          <cell r="T1927"/>
          <cell r="U1927">
            <v>25</v>
          </cell>
          <cell r="V1927">
            <v>6.72</v>
          </cell>
          <cell r="W1927" t="str">
            <v/>
          </cell>
          <cell r="X1927" t="str">
            <v/>
          </cell>
          <cell r="Y1927">
            <v>154</v>
          </cell>
          <cell r="Z1927" t="str">
            <v/>
          </cell>
          <cell r="AA1927">
            <v>3.7</v>
          </cell>
          <cell r="AB1927">
            <v>10</v>
          </cell>
          <cell r="AC1927">
            <v>0.9</v>
          </cell>
          <cell r="AD1927">
            <v>2.8</v>
          </cell>
          <cell r="AE1927">
            <v>45.7</v>
          </cell>
          <cell r="AF1927">
            <v>1.3</v>
          </cell>
          <cell r="AG1927">
            <v>7.7</v>
          </cell>
          <cell r="AH1927">
            <v>23.9</v>
          </cell>
          <cell r="AI1927">
            <v>2.833333333333333</v>
          </cell>
          <cell r="AJ1927">
            <v>13.777699999999999</v>
          </cell>
        </row>
        <row r="1928">
          <cell r="B1928" t="str">
            <v>C1775RasuEC20</v>
          </cell>
          <cell r="C1928" t="str">
            <v>Van Reggenmortel et al. 2017</v>
          </cell>
          <cell r="D1928">
            <v>2017</v>
          </cell>
          <cell r="E1928" t="str">
            <v>Raphidocelis subcapitata</v>
          </cell>
          <cell r="F1928" t="str">
            <v xml:space="preserve">Raphidocelis </v>
          </cell>
          <cell r="G1928" t="str">
            <v>subcapitata</v>
          </cell>
          <cell r="H1928"/>
          <cell r="I1928" t="str">
            <v>algae</v>
          </cell>
          <cell r="J1928"/>
          <cell r="K1928" t="str">
            <v>growth</v>
          </cell>
          <cell r="L1928" t="str">
            <v>EC20</v>
          </cell>
          <cell r="M1928" t="str">
            <v>ZnCl2</v>
          </cell>
          <cell r="N1928" t="str">
            <v>Measured - new and old</v>
          </cell>
          <cell r="O1928" t="str">
            <v>static</v>
          </cell>
          <cell r="P1928" t="str">
            <v>Chronic</v>
          </cell>
          <cell r="Q1928" t="str">
            <v>72-hr</v>
          </cell>
          <cell r="R1928"/>
          <cell r="S1928" t="str">
            <v>N-Madon</v>
          </cell>
          <cell r="T1928" t="str">
            <v>MLR</v>
          </cell>
          <cell r="U1928">
            <v>25</v>
          </cell>
          <cell r="V1928">
            <v>8.31</v>
          </cell>
          <cell r="W1928" t="str">
            <v/>
          </cell>
          <cell r="X1928" t="str">
            <v/>
          </cell>
          <cell r="Y1928">
            <v>3.1574974369090061</v>
          </cell>
          <cell r="Z1928" t="str">
            <v/>
          </cell>
          <cell r="AA1928">
            <v>3</v>
          </cell>
          <cell r="AB1928">
            <v>10</v>
          </cell>
          <cell r="AC1928">
            <v>135.69999999999999</v>
          </cell>
          <cell r="AD1928">
            <v>46.2</v>
          </cell>
          <cell r="AE1928">
            <v>134.4</v>
          </cell>
          <cell r="AF1928">
            <v>5.6</v>
          </cell>
          <cell r="AG1928">
            <v>210.6</v>
          </cell>
          <cell r="AH1928">
            <v>53.7</v>
          </cell>
          <cell r="AI1928">
            <v>64.833333333333329</v>
          </cell>
          <cell r="AJ1928">
            <v>529.09449999999993</v>
          </cell>
        </row>
        <row r="1929">
          <cell r="B1929" t="str">
            <v>C1776RasuEC20</v>
          </cell>
          <cell r="C1929" t="str">
            <v>Van Reggenmortel et al. 2017</v>
          </cell>
          <cell r="D1929">
            <v>2017</v>
          </cell>
          <cell r="E1929" t="str">
            <v>Raphidocelis subcapitata</v>
          </cell>
          <cell r="F1929" t="str">
            <v xml:space="preserve">Raphidocelis </v>
          </cell>
          <cell r="G1929" t="str">
            <v>subcapitata</v>
          </cell>
          <cell r="H1929"/>
          <cell r="I1929" t="str">
            <v>algae</v>
          </cell>
          <cell r="J1929"/>
          <cell r="K1929" t="str">
            <v>growth</v>
          </cell>
          <cell r="L1929" t="str">
            <v>EC20</v>
          </cell>
          <cell r="M1929" t="str">
            <v>ZnCl2</v>
          </cell>
          <cell r="N1929" t="str">
            <v>Measured - new and old</v>
          </cell>
          <cell r="O1929" t="str">
            <v>static</v>
          </cell>
          <cell r="P1929" t="str">
            <v>Chronic</v>
          </cell>
          <cell r="Q1929" t="str">
            <v>72-hr</v>
          </cell>
          <cell r="R1929"/>
          <cell r="S1929" t="str">
            <v>N-Dolaizon</v>
          </cell>
          <cell r="T1929" t="str">
            <v>MLR</v>
          </cell>
          <cell r="U1929">
            <v>25</v>
          </cell>
          <cell r="V1929">
            <v>8.4</v>
          </cell>
          <cell r="W1929" t="str">
            <v/>
          </cell>
          <cell r="X1929" t="str">
            <v/>
          </cell>
          <cell r="Y1929">
            <v>8.4008932200305395</v>
          </cell>
          <cell r="Z1929" t="str">
            <v/>
          </cell>
          <cell r="AA1929">
            <v>4.3</v>
          </cell>
          <cell r="AB1929">
            <v>10</v>
          </cell>
          <cell r="AC1929">
            <v>13.8</v>
          </cell>
          <cell r="AD1929">
            <v>12.8</v>
          </cell>
          <cell r="AE1929">
            <v>14</v>
          </cell>
          <cell r="AF1929">
            <v>2.2999999999999998</v>
          </cell>
          <cell r="AG1929">
            <v>10.3</v>
          </cell>
          <cell r="AH1929">
            <v>18.100000000000001</v>
          </cell>
          <cell r="AI1929">
            <v>33</v>
          </cell>
          <cell r="AJ1929">
            <v>87.169000000000011</v>
          </cell>
        </row>
        <row r="1930">
          <cell r="B1930" t="str">
            <v>C1777RasuEC20</v>
          </cell>
          <cell r="C1930" t="str">
            <v>Van Reggenmortel et al. 2017</v>
          </cell>
          <cell r="D1930">
            <v>2017</v>
          </cell>
          <cell r="E1930" t="str">
            <v>Raphidocelis subcapitata</v>
          </cell>
          <cell r="F1930" t="str">
            <v xml:space="preserve">Raphidocelis </v>
          </cell>
          <cell r="G1930" t="str">
            <v>subcapitata</v>
          </cell>
          <cell r="H1930"/>
          <cell r="I1930" t="str">
            <v>algae</v>
          </cell>
          <cell r="J1930"/>
          <cell r="K1930" t="str">
            <v>growth</v>
          </cell>
          <cell r="L1930" t="str">
            <v>EC20</v>
          </cell>
          <cell r="M1930" t="str">
            <v>ZnCl2</v>
          </cell>
          <cell r="N1930" t="str">
            <v>Measured - new and old</v>
          </cell>
          <cell r="O1930" t="str">
            <v>static</v>
          </cell>
          <cell r="P1930" t="str">
            <v>Chronic</v>
          </cell>
          <cell r="Q1930" t="str">
            <v>48-hr</v>
          </cell>
          <cell r="R1930"/>
          <cell r="S1930" t="str">
            <v>N-Moselotte</v>
          </cell>
          <cell r="T1930"/>
          <cell r="U1930">
            <v>25</v>
          </cell>
          <cell r="V1930">
            <v>5.85</v>
          </cell>
          <cell r="W1930" t="str">
            <v/>
          </cell>
          <cell r="X1930" t="str">
            <v/>
          </cell>
          <cell r="Y1930">
            <v>89.995972057676852</v>
          </cell>
          <cell r="Z1930" t="str">
            <v/>
          </cell>
          <cell r="AA1930">
            <v>2.9</v>
          </cell>
          <cell r="AB1930">
            <v>10</v>
          </cell>
          <cell r="AC1930">
            <v>5.0999999999999996</v>
          </cell>
          <cell r="AD1930">
            <v>1.6</v>
          </cell>
          <cell r="AE1930">
            <v>7.7</v>
          </cell>
          <cell r="AF1930">
            <v>11.1</v>
          </cell>
          <cell r="AG1930">
            <v>6.7</v>
          </cell>
          <cell r="AH1930">
            <v>32.5</v>
          </cell>
          <cell r="AI1930">
            <v>0.66666666666666674</v>
          </cell>
          <cell r="AJ1930">
            <v>19.323499999999999</v>
          </cell>
        </row>
        <row r="1931">
          <cell r="B1931" t="str">
            <v>C1778RasuEC20</v>
          </cell>
          <cell r="C1931" t="str">
            <v>Van Reggenmortel et al. 2017</v>
          </cell>
          <cell r="D1931">
            <v>2017</v>
          </cell>
          <cell r="E1931" t="str">
            <v>Raphidocelis subcapitata</v>
          </cell>
          <cell r="F1931" t="str">
            <v xml:space="preserve">Raphidocelis </v>
          </cell>
          <cell r="G1931" t="str">
            <v>subcapitata</v>
          </cell>
          <cell r="H1931"/>
          <cell r="I1931" t="str">
            <v>algae</v>
          </cell>
          <cell r="J1931"/>
          <cell r="K1931" t="str">
            <v>growth</v>
          </cell>
          <cell r="L1931" t="str">
            <v>EC20</v>
          </cell>
          <cell r="M1931" t="str">
            <v>ZnCl2</v>
          </cell>
          <cell r="N1931" t="str">
            <v>Measured - new and old</v>
          </cell>
          <cell r="O1931" t="str">
            <v>static</v>
          </cell>
          <cell r="P1931" t="str">
            <v>Chronic</v>
          </cell>
          <cell r="Q1931" t="str">
            <v>72-hr</v>
          </cell>
          <cell r="R1931"/>
          <cell r="S1931" t="str">
            <v>N-Taurion</v>
          </cell>
          <cell r="T1931" t="str">
            <v>MLR</v>
          </cell>
          <cell r="U1931">
            <v>25</v>
          </cell>
          <cell r="V1931">
            <v>6.08</v>
          </cell>
          <cell r="W1931" t="str">
            <v/>
          </cell>
          <cell r="X1931" t="str">
            <v/>
          </cell>
          <cell r="Y1931">
            <v>34.441956999754147</v>
          </cell>
          <cell r="Z1931" t="str">
            <v/>
          </cell>
          <cell r="AA1931">
            <v>4.5</v>
          </cell>
          <cell r="AB1931">
            <v>10</v>
          </cell>
          <cell r="AC1931">
            <v>2.8</v>
          </cell>
          <cell r="AD1931">
            <v>0.4</v>
          </cell>
          <cell r="AE1931">
            <v>15.4</v>
          </cell>
          <cell r="AF1931">
            <v>1.3</v>
          </cell>
          <cell r="AG1931">
            <v>2.5</v>
          </cell>
          <cell r="AH1931">
            <v>19.5</v>
          </cell>
          <cell r="AI1931">
            <v>0.83333333333333337</v>
          </cell>
          <cell r="AJ1931">
            <v>8.6387999999999998</v>
          </cell>
        </row>
        <row r="1932">
          <cell r="B1932" t="str">
            <v>C1779RasuEC20</v>
          </cell>
          <cell r="C1932" t="str">
            <v>Van Reggenmortel et al. 2017</v>
          </cell>
          <cell r="D1932">
            <v>2017</v>
          </cell>
          <cell r="E1932" t="str">
            <v>Raphidocelis subcapitata</v>
          </cell>
          <cell r="F1932" t="str">
            <v xml:space="preserve">Raphidocelis </v>
          </cell>
          <cell r="G1932" t="str">
            <v>subcapitata</v>
          </cell>
          <cell r="H1932"/>
          <cell r="I1932" t="str">
            <v>algae</v>
          </cell>
          <cell r="J1932"/>
          <cell r="K1932" t="str">
            <v>growth</v>
          </cell>
          <cell r="L1932" t="str">
            <v>EC20</v>
          </cell>
          <cell r="M1932" t="str">
            <v>ZnCl2</v>
          </cell>
          <cell r="N1932" t="str">
            <v>Measured - new and old</v>
          </cell>
          <cell r="O1932" t="str">
            <v>static</v>
          </cell>
          <cell r="P1932" t="str">
            <v>Chronic</v>
          </cell>
          <cell r="Q1932" t="str">
            <v>72-hr</v>
          </cell>
          <cell r="R1932"/>
          <cell r="S1932" t="str">
            <v>N-Maulde</v>
          </cell>
          <cell r="T1932" t="str">
            <v>MLR</v>
          </cell>
          <cell r="U1932">
            <v>25</v>
          </cell>
          <cell r="V1932">
            <v>6.01</v>
          </cell>
          <cell r="W1932" t="str">
            <v/>
          </cell>
          <cell r="X1932" t="str">
            <v/>
          </cell>
          <cell r="Y1932">
            <v>46.655840828177709</v>
          </cell>
          <cell r="Z1932" t="str">
            <v/>
          </cell>
          <cell r="AA1932">
            <v>4.4000000000000004</v>
          </cell>
          <cell r="AB1932">
            <v>10</v>
          </cell>
          <cell r="AC1932">
            <v>2.9</v>
          </cell>
          <cell r="AD1932">
            <v>0.4</v>
          </cell>
          <cell r="AE1932">
            <v>12.6</v>
          </cell>
          <cell r="AF1932">
            <v>1.1000000000000001</v>
          </cell>
          <cell r="AG1932">
            <v>2.5</v>
          </cell>
          <cell r="AH1932">
            <v>17</v>
          </cell>
          <cell r="AI1932">
            <v>0.66666666666666674</v>
          </cell>
          <cell r="AJ1932">
            <v>8.8885000000000005</v>
          </cell>
        </row>
        <row r="1933">
          <cell r="B1933" t="str">
            <v>C1780RasuEC20</v>
          </cell>
          <cell r="C1933" t="str">
            <v>Van Reggenmortel et al. 2017</v>
          </cell>
          <cell r="D1933">
            <v>2017</v>
          </cell>
          <cell r="E1933" t="str">
            <v>Raphidocelis subcapitata</v>
          </cell>
          <cell r="F1933" t="str">
            <v xml:space="preserve">Raphidocelis </v>
          </cell>
          <cell r="G1933" t="str">
            <v>subcapitata</v>
          </cell>
          <cell r="H1933"/>
          <cell r="I1933" t="str">
            <v>algae</v>
          </cell>
          <cell r="J1933"/>
          <cell r="K1933" t="str">
            <v>growth</v>
          </cell>
          <cell r="L1933" t="str">
            <v>EC20</v>
          </cell>
          <cell r="M1933" t="str">
            <v>ZnCl2</v>
          </cell>
          <cell r="N1933" t="str">
            <v>Measured - new and old</v>
          </cell>
          <cell r="O1933" t="str">
            <v>static</v>
          </cell>
          <cell r="P1933" t="str">
            <v>Chronic</v>
          </cell>
          <cell r="Q1933" t="str">
            <v>48-hr</v>
          </cell>
          <cell r="R1933"/>
          <cell r="S1933" t="str">
            <v>N-Gartempe</v>
          </cell>
          <cell r="T1933"/>
          <cell r="U1933">
            <v>25</v>
          </cell>
          <cell r="V1933">
            <v>5.83</v>
          </cell>
          <cell r="W1933" t="str">
            <v/>
          </cell>
          <cell r="X1933" t="str">
            <v/>
          </cell>
          <cell r="Y1933">
            <v>47.350489058353951</v>
          </cell>
          <cell r="Z1933" t="str">
            <v/>
          </cell>
          <cell r="AA1933">
            <v>8.6</v>
          </cell>
          <cell r="AB1933">
            <v>10</v>
          </cell>
          <cell r="AC1933">
            <v>2.9</v>
          </cell>
          <cell r="AD1933">
            <v>0.8</v>
          </cell>
          <cell r="AE1933">
            <v>7.6</v>
          </cell>
          <cell r="AF1933">
            <v>1.7</v>
          </cell>
          <cell r="AG1933">
            <v>2.5</v>
          </cell>
          <cell r="AH1933">
            <v>14.5</v>
          </cell>
          <cell r="AI1933">
            <v>1.3333333333333335</v>
          </cell>
          <cell r="AJ1933">
            <v>10.5357</v>
          </cell>
        </row>
        <row r="1934">
          <cell r="B1934" t="str">
            <v>C1781RasuEC20</v>
          </cell>
          <cell r="C1934" t="str">
            <v>Van Reggenmortel et al. 2017</v>
          </cell>
          <cell r="D1934">
            <v>2017</v>
          </cell>
          <cell r="E1934" t="str">
            <v>Raphidocelis subcapitata</v>
          </cell>
          <cell r="F1934" t="str">
            <v xml:space="preserve">Raphidocelis </v>
          </cell>
          <cell r="G1934" t="str">
            <v>subcapitata</v>
          </cell>
          <cell r="H1934"/>
          <cell r="I1934" t="str">
            <v>algae</v>
          </cell>
          <cell r="J1934"/>
          <cell r="K1934" t="str">
            <v>growth</v>
          </cell>
          <cell r="L1934" t="str">
            <v>EC20</v>
          </cell>
          <cell r="M1934" t="str">
            <v>ZnCl2</v>
          </cell>
          <cell r="N1934" t="str">
            <v>Measured - new and old</v>
          </cell>
          <cell r="O1934" t="str">
            <v>static</v>
          </cell>
          <cell r="P1934" t="str">
            <v>Chronic</v>
          </cell>
          <cell r="Q1934" t="str">
            <v>48-hr</v>
          </cell>
          <cell r="R1934"/>
          <cell r="S1934" t="str">
            <v>N-Voyon</v>
          </cell>
          <cell r="T1934"/>
          <cell r="U1934">
            <v>25</v>
          </cell>
          <cell r="V1934">
            <v>6.98</v>
          </cell>
          <cell r="W1934" t="str">
            <v/>
          </cell>
          <cell r="X1934" t="str">
            <v/>
          </cell>
          <cell r="Y1934">
            <v>126.09669003252202</v>
          </cell>
          <cell r="Z1934" t="str">
            <v/>
          </cell>
          <cell r="AA1934">
            <v>9.5</v>
          </cell>
          <cell r="AB1934">
            <v>10</v>
          </cell>
          <cell r="AC1934">
            <v>17.100000000000001</v>
          </cell>
          <cell r="AD1934">
            <v>7.9</v>
          </cell>
          <cell r="AE1934">
            <v>44.3</v>
          </cell>
          <cell r="AF1934">
            <v>2.7</v>
          </cell>
          <cell r="AG1934">
            <v>19.899999999999999</v>
          </cell>
          <cell r="AH1934">
            <v>47.3</v>
          </cell>
          <cell r="AI1934">
            <v>14.499999999999998</v>
          </cell>
          <cell r="AJ1934">
            <v>75.230900000000005</v>
          </cell>
        </row>
        <row r="1935">
          <cell r="B1935" t="str">
            <v>C1782RasuEC20</v>
          </cell>
          <cell r="C1935" t="str">
            <v>Van Reggenmortel et al. 2017</v>
          </cell>
          <cell r="D1935">
            <v>2017</v>
          </cell>
          <cell r="E1935" t="str">
            <v>Raphidocelis subcapitata</v>
          </cell>
          <cell r="F1935" t="str">
            <v xml:space="preserve">Raphidocelis </v>
          </cell>
          <cell r="G1935" t="str">
            <v>subcapitata</v>
          </cell>
          <cell r="H1935"/>
          <cell r="I1935" t="str">
            <v>algae</v>
          </cell>
          <cell r="J1935"/>
          <cell r="K1935" t="str">
            <v>growth</v>
          </cell>
          <cell r="L1935" t="str">
            <v>EC20</v>
          </cell>
          <cell r="M1935" t="str">
            <v>ZnCl2</v>
          </cell>
          <cell r="N1935" t="str">
            <v>Measured - new and old</v>
          </cell>
          <cell r="O1935" t="str">
            <v>static</v>
          </cell>
          <cell r="P1935" t="str">
            <v>Chronic</v>
          </cell>
          <cell r="Q1935" t="str">
            <v>48-hr</v>
          </cell>
          <cell r="R1935"/>
          <cell r="S1935" t="str">
            <v>N-Brisy</v>
          </cell>
          <cell r="T1935"/>
          <cell r="U1935">
            <v>25</v>
          </cell>
          <cell r="V1935">
            <v>7.26</v>
          </cell>
          <cell r="W1935" t="str">
            <v/>
          </cell>
          <cell r="X1935" t="str">
            <v/>
          </cell>
          <cell r="Y1935">
            <v>52.47737430302945</v>
          </cell>
          <cell r="Z1935" t="str">
            <v/>
          </cell>
          <cell r="AA1935">
            <v>12</v>
          </cell>
          <cell r="AB1935">
            <v>10</v>
          </cell>
          <cell r="AC1935">
            <v>8.8000000000000007</v>
          </cell>
          <cell r="AD1935">
            <v>5.6</v>
          </cell>
          <cell r="AE1935">
            <v>72.5</v>
          </cell>
          <cell r="AF1935">
            <v>2.8</v>
          </cell>
          <cell r="AG1935">
            <v>5.2</v>
          </cell>
          <cell r="AH1935">
            <v>34.799999999999997</v>
          </cell>
          <cell r="AI1935">
            <v>2.5</v>
          </cell>
          <cell r="AJ1935">
            <v>45.034400000000005</v>
          </cell>
        </row>
        <row r="1936">
          <cell r="B1936" t="str">
            <v>C1783RasuEC20</v>
          </cell>
          <cell r="C1936" t="str">
            <v>Van Reggenmortel et al. 2017</v>
          </cell>
          <cell r="D1936">
            <v>2017</v>
          </cell>
          <cell r="E1936" t="str">
            <v>Raphidocelis subcapitata</v>
          </cell>
          <cell r="F1936" t="str">
            <v xml:space="preserve">Raphidocelis </v>
          </cell>
          <cell r="G1936" t="str">
            <v>subcapitata</v>
          </cell>
          <cell r="H1936"/>
          <cell r="I1936" t="str">
            <v>algae</v>
          </cell>
          <cell r="J1936"/>
          <cell r="K1936" t="str">
            <v>growth</v>
          </cell>
          <cell r="L1936" t="str">
            <v>EC20</v>
          </cell>
          <cell r="M1936" t="str">
            <v>ZnCl2</v>
          </cell>
          <cell r="N1936" t="str">
            <v>Measured - new and old</v>
          </cell>
          <cell r="O1936" t="str">
            <v>static</v>
          </cell>
          <cell r="P1936" t="str">
            <v>Chronic</v>
          </cell>
          <cell r="Q1936" t="str">
            <v>48-hr</v>
          </cell>
          <cell r="R1936"/>
          <cell r="S1936" t="str">
            <v>N-Bihain</v>
          </cell>
          <cell r="T1936"/>
          <cell r="U1936">
            <v>25</v>
          </cell>
          <cell r="V1936">
            <v>6.26</v>
          </cell>
          <cell r="W1936" t="str">
            <v/>
          </cell>
          <cell r="X1936" t="str">
            <v/>
          </cell>
          <cell r="Y1936">
            <v>182.86025567673983</v>
          </cell>
          <cell r="Z1936" t="str">
            <v/>
          </cell>
          <cell r="AA1936">
            <v>4.0999999999999996</v>
          </cell>
          <cell r="AB1936">
            <v>10</v>
          </cell>
          <cell r="AC1936">
            <v>3</v>
          </cell>
          <cell r="AD1936">
            <v>3.4</v>
          </cell>
          <cell r="AE1936">
            <v>151.19999999999999</v>
          </cell>
          <cell r="AF1936">
            <v>1.7</v>
          </cell>
          <cell r="AG1936">
            <v>13.5</v>
          </cell>
          <cell r="AH1936">
            <v>34.4</v>
          </cell>
          <cell r="AI1936">
            <v>11.666666666666666</v>
          </cell>
          <cell r="AJ1936">
            <v>21.4922</v>
          </cell>
        </row>
        <row r="1937">
          <cell r="B1937" t="str">
            <v>C1784RasuEC20</v>
          </cell>
          <cell r="C1937" t="str">
            <v>Van Reggenmortel et al. 2017</v>
          </cell>
          <cell r="D1937">
            <v>2017</v>
          </cell>
          <cell r="E1937" t="str">
            <v>Raphidocelis subcapitata</v>
          </cell>
          <cell r="F1937" t="str">
            <v xml:space="preserve">Raphidocelis </v>
          </cell>
          <cell r="G1937" t="str">
            <v>subcapitata</v>
          </cell>
          <cell r="H1937"/>
          <cell r="I1937" t="str">
            <v>algae</v>
          </cell>
          <cell r="J1937"/>
          <cell r="K1937" t="str">
            <v>growth</v>
          </cell>
          <cell r="L1937" t="str">
            <v>EC20</v>
          </cell>
          <cell r="M1937" t="str">
            <v>ZnCl2</v>
          </cell>
          <cell r="N1937" t="str">
            <v>Measured - new and old</v>
          </cell>
          <cell r="O1937" t="str">
            <v>static</v>
          </cell>
          <cell r="P1937" t="str">
            <v>Chronic</v>
          </cell>
          <cell r="Q1937" t="str">
            <v>48-hr</v>
          </cell>
          <cell r="R1937"/>
          <cell r="S1937" t="str">
            <v>N-Voyon</v>
          </cell>
          <cell r="T1937"/>
          <cell r="U1937">
            <v>25</v>
          </cell>
          <cell r="V1937">
            <v>8.5399999999999991</v>
          </cell>
          <cell r="W1937" t="str">
            <v/>
          </cell>
          <cell r="X1937" t="str">
            <v/>
          </cell>
          <cell r="Y1937">
            <v>26.897068420895284</v>
          </cell>
          <cell r="Z1937" t="str">
            <v/>
          </cell>
          <cell r="AA1937">
            <v>9</v>
          </cell>
          <cell r="AB1937">
            <v>10</v>
          </cell>
          <cell r="AC1937">
            <v>15.2</v>
          </cell>
          <cell r="AD1937">
            <v>7.9</v>
          </cell>
          <cell r="AE1937">
            <v>37.799999999999997</v>
          </cell>
          <cell r="AF1937">
            <v>2.8</v>
          </cell>
          <cell r="AG1937">
            <v>21.3</v>
          </cell>
          <cell r="AH1937">
            <v>25</v>
          </cell>
          <cell r="AI1937">
            <v>22.166666666666668</v>
          </cell>
          <cell r="AJ1937">
            <v>70.48660000000001</v>
          </cell>
        </row>
        <row r="1938">
          <cell r="B1938" t="str">
            <v>C1785RasuEC20</v>
          </cell>
          <cell r="C1938" t="str">
            <v>Van Reggenmortel et al. 2017</v>
          </cell>
          <cell r="D1938">
            <v>2017</v>
          </cell>
          <cell r="E1938" t="str">
            <v>Raphidocelis subcapitata</v>
          </cell>
          <cell r="F1938" t="str">
            <v xml:space="preserve">Raphidocelis </v>
          </cell>
          <cell r="G1938" t="str">
            <v>subcapitata</v>
          </cell>
          <cell r="H1938"/>
          <cell r="I1938" t="str">
            <v>algae</v>
          </cell>
          <cell r="J1938"/>
          <cell r="K1938" t="str">
            <v>growth</v>
          </cell>
          <cell r="L1938" t="str">
            <v>EC20</v>
          </cell>
          <cell r="M1938" t="str">
            <v>ZnCl2</v>
          </cell>
          <cell r="N1938" t="str">
            <v>Measured - new and old</v>
          </cell>
          <cell r="O1938" t="str">
            <v>static</v>
          </cell>
          <cell r="P1938" t="str">
            <v>Chronic</v>
          </cell>
          <cell r="Q1938" t="str">
            <v>72-hr</v>
          </cell>
          <cell r="R1938"/>
          <cell r="S1938" t="str">
            <v>N-Voyon</v>
          </cell>
          <cell r="T1938" t="str">
            <v>MLR</v>
          </cell>
          <cell r="U1938">
            <v>25</v>
          </cell>
          <cell r="V1938">
            <v>8.5399999999999991</v>
          </cell>
          <cell r="W1938" t="str">
            <v/>
          </cell>
          <cell r="X1938" t="str">
            <v/>
          </cell>
          <cell r="Y1938">
            <v>22.826717003808685</v>
          </cell>
          <cell r="Z1938" t="str">
            <v/>
          </cell>
          <cell r="AA1938">
            <v>9</v>
          </cell>
          <cell r="AB1938">
            <v>10</v>
          </cell>
          <cell r="AC1938">
            <v>15.2</v>
          </cell>
          <cell r="AD1938">
            <v>7.9</v>
          </cell>
          <cell r="AE1938">
            <v>39</v>
          </cell>
          <cell r="AF1938">
            <v>2.8</v>
          </cell>
          <cell r="AG1938">
            <v>21.3</v>
          </cell>
          <cell r="AH1938">
            <v>25</v>
          </cell>
          <cell r="AI1938">
            <v>22.166666666666668</v>
          </cell>
          <cell r="AJ1938">
            <v>70.48660000000001</v>
          </cell>
        </row>
        <row r="1939">
          <cell r="B1939" t="str">
            <v>C1786RasuEC20</v>
          </cell>
          <cell r="C1939" t="str">
            <v>Van Reggenmortel et al. 2017</v>
          </cell>
          <cell r="D1939">
            <v>2017</v>
          </cell>
          <cell r="E1939" t="str">
            <v>Raphidocelis subcapitata</v>
          </cell>
          <cell r="F1939" t="str">
            <v xml:space="preserve">Raphidocelis </v>
          </cell>
          <cell r="G1939" t="str">
            <v>subcapitata</v>
          </cell>
          <cell r="H1939"/>
          <cell r="I1939" t="str">
            <v>algae</v>
          </cell>
          <cell r="J1939"/>
          <cell r="K1939" t="str">
            <v>growth</v>
          </cell>
          <cell r="L1939" t="str">
            <v>EC20</v>
          </cell>
          <cell r="M1939" t="str">
            <v>ZnCl2</v>
          </cell>
          <cell r="N1939" t="str">
            <v>Measured - new and old</v>
          </cell>
          <cell r="O1939" t="str">
            <v>static</v>
          </cell>
          <cell r="P1939" t="str">
            <v>Chronic</v>
          </cell>
          <cell r="Q1939" t="str">
            <v>48-hr</v>
          </cell>
          <cell r="R1939"/>
          <cell r="S1939" t="str">
            <v>N-Bihain</v>
          </cell>
          <cell r="T1939"/>
          <cell r="U1939">
            <v>25</v>
          </cell>
          <cell r="V1939">
            <v>6.16</v>
          </cell>
          <cell r="W1939" t="str">
            <v/>
          </cell>
          <cell r="X1939" t="str">
            <v/>
          </cell>
          <cell r="Y1939">
            <v>153.99733846752653</v>
          </cell>
          <cell r="Z1939" t="str">
            <v/>
          </cell>
          <cell r="AA1939">
            <v>11.3</v>
          </cell>
          <cell r="AB1939">
            <v>10</v>
          </cell>
          <cell r="AC1939">
            <v>3</v>
          </cell>
          <cell r="AD1939">
            <v>3.7</v>
          </cell>
          <cell r="AE1939">
            <v>140.30000000000001</v>
          </cell>
          <cell r="AF1939">
            <v>1.8</v>
          </cell>
          <cell r="AG1939">
            <v>7.2</v>
          </cell>
          <cell r="AH1939">
            <v>26.2</v>
          </cell>
          <cell r="AI1939">
            <v>0.66666666666666674</v>
          </cell>
          <cell r="AJ1939">
            <v>22.727600000000002</v>
          </cell>
        </row>
        <row r="1940">
          <cell r="B1940" t="str">
            <v>C1787RasuEC20</v>
          </cell>
          <cell r="C1940" t="str">
            <v>Van Reggenmortel et al. 2017</v>
          </cell>
          <cell r="D1940">
            <v>2017</v>
          </cell>
          <cell r="E1940" t="str">
            <v>Raphidocelis subcapitata</v>
          </cell>
          <cell r="F1940" t="str">
            <v xml:space="preserve">Raphidocelis </v>
          </cell>
          <cell r="G1940" t="str">
            <v>subcapitata</v>
          </cell>
          <cell r="H1940"/>
          <cell r="I1940" t="str">
            <v>algae</v>
          </cell>
          <cell r="J1940"/>
          <cell r="K1940" t="str">
            <v>growth</v>
          </cell>
          <cell r="L1940" t="str">
            <v>EC20</v>
          </cell>
          <cell r="M1940" t="str">
            <v>ZnCl2</v>
          </cell>
          <cell r="N1940" t="str">
            <v>Measured - new and old</v>
          </cell>
          <cell r="O1940" t="str">
            <v>static</v>
          </cell>
          <cell r="P1940" t="str">
            <v>Chronic</v>
          </cell>
          <cell r="Q1940" t="str">
            <v>48-hr</v>
          </cell>
          <cell r="R1940"/>
          <cell r="S1940" t="str">
            <v>N-Brisy</v>
          </cell>
          <cell r="T1940"/>
          <cell r="U1940">
            <v>25</v>
          </cell>
          <cell r="V1940">
            <v>7.13</v>
          </cell>
          <cell r="W1940" t="str">
            <v/>
          </cell>
          <cell r="X1940" t="str">
            <v/>
          </cell>
          <cell r="Y1940">
            <v>68.087506327870955</v>
          </cell>
          <cell r="Z1940" t="str">
            <v/>
          </cell>
          <cell r="AA1940">
            <v>9.9</v>
          </cell>
          <cell r="AB1940">
            <v>10</v>
          </cell>
          <cell r="AC1940">
            <v>8.9</v>
          </cell>
          <cell r="AD1940">
            <v>6.2</v>
          </cell>
          <cell r="AE1940">
            <v>72.8</v>
          </cell>
          <cell r="AF1940">
            <v>2.9</v>
          </cell>
          <cell r="AG1940">
            <v>15.1</v>
          </cell>
          <cell r="AH1940">
            <v>25.8</v>
          </cell>
          <cell r="AI1940">
            <v>3.833333333333333</v>
          </cell>
          <cell r="AJ1940">
            <v>47.754900000000006</v>
          </cell>
        </row>
        <row r="1941">
          <cell r="B1941" t="str">
            <v>C1788RasuEC20</v>
          </cell>
          <cell r="C1941" t="str">
            <v>Van Reggenmortel et al. 2017</v>
          </cell>
          <cell r="D1941">
            <v>2017</v>
          </cell>
          <cell r="E1941" t="str">
            <v>Raphidocelis subcapitata</v>
          </cell>
          <cell r="F1941" t="str">
            <v xml:space="preserve">Raphidocelis </v>
          </cell>
          <cell r="G1941" t="str">
            <v>subcapitata</v>
          </cell>
          <cell r="H1941"/>
          <cell r="I1941" t="str">
            <v>algae</v>
          </cell>
          <cell r="J1941"/>
          <cell r="K1941" t="str">
            <v>growth</v>
          </cell>
          <cell r="L1941" t="str">
            <v>EC20</v>
          </cell>
          <cell r="M1941" t="str">
            <v>ZnCl2</v>
          </cell>
          <cell r="N1941" t="str">
            <v>Measured - new and old</v>
          </cell>
          <cell r="O1941" t="str">
            <v>static</v>
          </cell>
          <cell r="P1941" t="str">
            <v>Chronic</v>
          </cell>
          <cell r="Q1941" t="str">
            <v>72-hr</v>
          </cell>
          <cell r="R1941"/>
          <cell r="S1941" t="str">
            <v>N-Brisy</v>
          </cell>
          <cell r="T1941" t="str">
            <v>MLR</v>
          </cell>
          <cell r="U1941">
            <v>25</v>
          </cell>
          <cell r="V1941">
            <v>7.15</v>
          </cell>
          <cell r="W1941" t="str">
            <v/>
          </cell>
          <cell r="X1941" t="str">
            <v/>
          </cell>
          <cell r="Y1941">
            <v>77.635733866993888</v>
          </cell>
          <cell r="Z1941" t="str">
            <v/>
          </cell>
          <cell r="AA1941">
            <v>9.9</v>
          </cell>
          <cell r="AB1941">
            <v>10</v>
          </cell>
          <cell r="AC1941">
            <v>8.9</v>
          </cell>
          <cell r="AD1941">
            <v>6.2</v>
          </cell>
          <cell r="AE1941">
            <v>73.8</v>
          </cell>
          <cell r="AF1941">
            <v>2.9</v>
          </cell>
          <cell r="AG1941">
            <v>15.1</v>
          </cell>
          <cell r="AH1941">
            <v>25.8</v>
          </cell>
          <cell r="AI1941">
            <v>3.833333333333333</v>
          </cell>
          <cell r="AJ1941">
            <v>47.754900000000006</v>
          </cell>
        </row>
        <row r="1942">
          <cell r="B1942" t="str">
            <v>C1789RasuEC20</v>
          </cell>
          <cell r="C1942" t="str">
            <v>Van Reggenmortel et al. 2017</v>
          </cell>
          <cell r="D1942">
            <v>2017</v>
          </cell>
          <cell r="E1942" t="str">
            <v>Raphidocelis subcapitata</v>
          </cell>
          <cell r="F1942" t="str">
            <v xml:space="preserve">Raphidocelis </v>
          </cell>
          <cell r="G1942" t="str">
            <v>subcapitata</v>
          </cell>
          <cell r="H1942"/>
          <cell r="I1942" t="str">
            <v>algae</v>
          </cell>
          <cell r="J1942"/>
          <cell r="K1942" t="str">
            <v>growth</v>
          </cell>
          <cell r="L1942" t="str">
            <v>EC20</v>
          </cell>
          <cell r="M1942" t="str">
            <v>ZnCl2</v>
          </cell>
          <cell r="N1942" t="str">
            <v>Measured - new and old</v>
          </cell>
          <cell r="O1942" t="str">
            <v>static</v>
          </cell>
          <cell r="P1942" t="str">
            <v>Chronic</v>
          </cell>
          <cell r="Q1942" t="str">
            <v>48-hr</v>
          </cell>
          <cell r="R1942"/>
          <cell r="S1942" t="str">
            <v>N-Loire</v>
          </cell>
          <cell r="T1942"/>
          <cell r="U1942">
            <v>25</v>
          </cell>
          <cell r="V1942">
            <v>8.27</v>
          </cell>
          <cell r="W1942" t="str">
            <v/>
          </cell>
          <cell r="X1942" t="str">
            <v/>
          </cell>
          <cell r="Y1942">
            <v>13.249971866269972</v>
          </cell>
          <cell r="Z1942" t="str">
            <v/>
          </cell>
          <cell r="AA1942">
            <v>4.5</v>
          </cell>
          <cell r="AB1942">
            <v>10</v>
          </cell>
          <cell r="AC1942">
            <v>8.3000000000000007</v>
          </cell>
          <cell r="AD1942">
            <v>6.3</v>
          </cell>
          <cell r="AE1942">
            <v>40.799999999999997</v>
          </cell>
          <cell r="AF1942">
            <v>3.8</v>
          </cell>
          <cell r="AG1942">
            <v>14.1</v>
          </cell>
          <cell r="AH1942">
            <v>32.799999999999997</v>
          </cell>
          <cell r="AI1942">
            <v>15</v>
          </cell>
          <cell r="AJ1942">
            <v>46.668500000000002</v>
          </cell>
        </row>
        <row r="1943">
          <cell r="B1943" t="str">
            <v>C1790RasuEC20</v>
          </cell>
          <cell r="C1943" t="str">
            <v>Van Reggenmortel et al. 2017</v>
          </cell>
          <cell r="D1943">
            <v>2017</v>
          </cell>
          <cell r="E1943" t="str">
            <v>Raphidocelis subcapitata</v>
          </cell>
          <cell r="F1943" t="str">
            <v xml:space="preserve">Raphidocelis </v>
          </cell>
          <cell r="G1943" t="str">
            <v>subcapitata</v>
          </cell>
          <cell r="H1943"/>
          <cell r="I1943" t="str">
            <v>algae</v>
          </cell>
          <cell r="J1943"/>
          <cell r="K1943" t="str">
            <v>growth</v>
          </cell>
          <cell r="L1943" t="str">
            <v>EC20</v>
          </cell>
          <cell r="M1943" t="str">
            <v>ZnCl2</v>
          </cell>
          <cell r="N1943" t="str">
            <v>Measured - new and old</v>
          </cell>
          <cell r="O1943" t="str">
            <v>static</v>
          </cell>
          <cell r="P1943" t="str">
            <v>Chronic</v>
          </cell>
          <cell r="Q1943" t="str">
            <v>72-hr</v>
          </cell>
          <cell r="R1943"/>
          <cell r="S1943" t="str">
            <v>N-Loire</v>
          </cell>
          <cell r="T1943" t="str">
            <v>MLR</v>
          </cell>
          <cell r="U1943">
            <v>25</v>
          </cell>
          <cell r="V1943">
            <v>8.32</v>
          </cell>
          <cell r="W1943" t="str">
            <v/>
          </cell>
          <cell r="X1943" t="str">
            <v/>
          </cell>
          <cell r="Y1943">
            <v>16.952220957416227</v>
          </cell>
          <cell r="Z1943" t="str">
            <v/>
          </cell>
          <cell r="AA1943">
            <v>4.5</v>
          </cell>
          <cell r="AB1943">
            <v>10</v>
          </cell>
          <cell r="AC1943">
            <v>8.3000000000000007</v>
          </cell>
          <cell r="AD1943">
            <v>6.3</v>
          </cell>
          <cell r="AE1943">
            <v>41.4</v>
          </cell>
          <cell r="AF1943">
            <v>3.8</v>
          </cell>
          <cell r="AG1943">
            <v>14.1</v>
          </cell>
          <cell r="AH1943">
            <v>32.799999999999997</v>
          </cell>
          <cell r="AI1943">
            <v>15</v>
          </cell>
          <cell r="AJ1943">
            <v>46.668500000000002</v>
          </cell>
        </row>
        <row r="1944">
          <cell r="B1944" t="str">
            <v>C1791RasuEC20</v>
          </cell>
          <cell r="C1944" t="str">
            <v>Van Reggenmortel et al. 2017</v>
          </cell>
          <cell r="D1944">
            <v>2017</v>
          </cell>
          <cell r="E1944" t="str">
            <v>Raphidocelis subcapitata</v>
          </cell>
          <cell r="F1944" t="str">
            <v xml:space="preserve">Raphidocelis </v>
          </cell>
          <cell r="G1944" t="str">
            <v>subcapitata</v>
          </cell>
          <cell r="H1944"/>
          <cell r="I1944" t="str">
            <v>algae</v>
          </cell>
          <cell r="J1944"/>
          <cell r="K1944" t="str">
            <v>growth</v>
          </cell>
          <cell r="L1944" t="str">
            <v>EC20</v>
          </cell>
          <cell r="M1944" t="str">
            <v>ZnCl2</v>
          </cell>
          <cell r="N1944" t="str">
            <v>Measured - new and old</v>
          </cell>
          <cell r="O1944" t="str">
            <v>static</v>
          </cell>
          <cell r="P1944" t="str">
            <v>Chronic</v>
          </cell>
          <cell r="Q1944" t="str">
            <v>48-hr</v>
          </cell>
          <cell r="R1944"/>
          <cell r="S1944" t="str">
            <v>N-Loire</v>
          </cell>
          <cell r="T1944"/>
          <cell r="U1944">
            <v>25</v>
          </cell>
          <cell r="V1944">
            <v>8.51</v>
          </cell>
          <cell r="W1944" t="str">
            <v/>
          </cell>
          <cell r="X1944" t="str">
            <v/>
          </cell>
          <cell r="Y1944">
            <v>21.428830825822217</v>
          </cell>
          <cell r="Z1944" t="str">
            <v/>
          </cell>
          <cell r="AA1944">
            <v>4.8</v>
          </cell>
          <cell r="AB1944">
            <v>10</v>
          </cell>
          <cell r="AC1944">
            <v>8.1</v>
          </cell>
          <cell r="AD1944">
            <v>6.3</v>
          </cell>
          <cell r="AE1944">
            <v>39.200000000000003</v>
          </cell>
          <cell r="AF1944">
            <v>3.8</v>
          </cell>
          <cell r="AG1944">
            <v>14.8</v>
          </cell>
          <cell r="AH1944">
            <v>27</v>
          </cell>
          <cell r="AI1944">
            <v>15.666666666666668</v>
          </cell>
          <cell r="AJ1944">
            <v>46.1691</v>
          </cell>
        </row>
        <row r="1945">
          <cell r="B1945" t="str">
            <v>C1792RasuEC20</v>
          </cell>
          <cell r="C1945" t="str">
            <v>Van Reggenmortel et al. 2017</v>
          </cell>
          <cell r="D1945">
            <v>2017</v>
          </cell>
          <cell r="E1945" t="str">
            <v>Raphidocelis subcapitata</v>
          </cell>
          <cell r="F1945" t="str">
            <v xml:space="preserve">Raphidocelis </v>
          </cell>
          <cell r="G1945" t="str">
            <v>subcapitata</v>
          </cell>
          <cell r="H1945"/>
          <cell r="I1945" t="str">
            <v>algae</v>
          </cell>
          <cell r="J1945"/>
          <cell r="K1945" t="str">
            <v>growth</v>
          </cell>
          <cell r="L1945" t="str">
            <v>EC20</v>
          </cell>
          <cell r="M1945" t="str">
            <v>ZnCl2</v>
          </cell>
          <cell r="N1945" t="str">
            <v>Measured - new and old</v>
          </cell>
          <cell r="O1945" t="str">
            <v>static</v>
          </cell>
          <cell r="P1945" t="str">
            <v>Chronic</v>
          </cell>
          <cell r="Q1945" t="str">
            <v>72-hr</v>
          </cell>
          <cell r="R1945"/>
          <cell r="S1945" t="str">
            <v>N-Loire</v>
          </cell>
          <cell r="T1945" t="str">
            <v>MLR</v>
          </cell>
          <cell r="U1945">
            <v>25</v>
          </cell>
          <cell r="V1945">
            <v>8.5299999999999994</v>
          </cell>
          <cell r="W1945" t="str">
            <v/>
          </cell>
          <cell r="X1945" t="str">
            <v/>
          </cell>
          <cell r="Y1945">
            <v>20.691888908475438</v>
          </cell>
          <cell r="Z1945" t="str">
            <v/>
          </cell>
          <cell r="AA1945">
            <v>4.8</v>
          </cell>
          <cell r="AB1945">
            <v>10</v>
          </cell>
          <cell r="AC1945">
            <v>8.1</v>
          </cell>
          <cell r="AD1945">
            <v>6.3</v>
          </cell>
          <cell r="AE1945">
            <v>39.9</v>
          </cell>
          <cell r="AF1945">
            <v>3.8</v>
          </cell>
          <cell r="AG1945">
            <v>14.8</v>
          </cell>
          <cell r="AH1945">
            <v>27</v>
          </cell>
          <cell r="AI1945">
            <v>15.666666666666668</v>
          </cell>
          <cell r="AJ1945">
            <v>46.1691</v>
          </cell>
        </row>
        <row r="1946">
          <cell r="B1946" t="str">
            <v>C1793RasuEC20</v>
          </cell>
          <cell r="C1946" t="str">
            <v>Van Reggenmortel et al. 2017</v>
          </cell>
          <cell r="D1946">
            <v>2017</v>
          </cell>
          <cell r="E1946" t="str">
            <v>Raphidocelis subcapitata</v>
          </cell>
          <cell r="F1946" t="str">
            <v xml:space="preserve">Raphidocelis </v>
          </cell>
          <cell r="G1946" t="str">
            <v>subcapitata</v>
          </cell>
          <cell r="H1946"/>
          <cell r="I1946" t="str">
            <v>algae</v>
          </cell>
          <cell r="J1946"/>
          <cell r="K1946" t="str">
            <v>growth</v>
          </cell>
          <cell r="L1946" t="str">
            <v>EC20</v>
          </cell>
          <cell r="M1946" t="str">
            <v>ZnCl2</v>
          </cell>
          <cell r="N1946" t="str">
            <v>Measured - new and old</v>
          </cell>
          <cell r="O1946" t="str">
            <v>static</v>
          </cell>
          <cell r="P1946" t="str">
            <v>Chronic</v>
          </cell>
          <cell r="Q1946" t="str">
            <v>48-hr</v>
          </cell>
          <cell r="R1946"/>
          <cell r="S1946" t="str">
            <v>N-Bihain</v>
          </cell>
          <cell r="T1946"/>
          <cell r="U1946">
            <v>25</v>
          </cell>
          <cell r="V1946">
            <v>6.23</v>
          </cell>
          <cell r="W1946" t="str">
            <v/>
          </cell>
          <cell r="X1946" t="str">
            <v/>
          </cell>
          <cell r="Y1946">
            <v>127.44029977222654</v>
          </cell>
          <cell r="Z1946" t="str">
            <v/>
          </cell>
          <cell r="AA1946">
            <v>9.3000000000000007</v>
          </cell>
          <cell r="AB1946">
            <v>10</v>
          </cell>
          <cell r="AC1946">
            <v>2.2000000000000002</v>
          </cell>
          <cell r="AD1946">
            <v>3.3</v>
          </cell>
          <cell r="AE1946">
            <v>147.1</v>
          </cell>
          <cell r="AF1946">
            <v>1.8</v>
          </cell>
          <cell r="AG1946">
            <v>4.7</v>
          </cell>
          <cell r="AH1946">
            <v>24.6</v>
          </cell>
          <cell r="AI1946">
            <v>1</v>
          </cell>
          <cell r="AJ1946">
            <v>19.082799999999999</v>
          </cell>
        </row>
        <row r="1947">
          <cell r="B1947" t="str">
            <v>C1794RasuEC20</v>
          </cell>
          <cell r="C1947" t="str">
            <v>Van Reggenmortel et al. 2017</v>
          </cell>
          <cell r="D1947">
            <v>2017</v>
          </cell>
          <cell r="E1947" t="str">
            <v>Raphidocelis subcapitata</v>
          </cell>
          <cell r="F1947" t="str">
            <v xml:space="preserve">Raphidocelis </v>
          </cell>
          <cell r="G1947" t="str">
            <v>subcapitata</v>
          </cell>
          <cell r="H1947"/>
          <cell r="I1947" t="str">
            <v>algae</v>
          </cell>
          <cell r="J1947"/>
          <cell r="K1947" t="str">
            <v>growth</v>
          </cell>
          <cell r="L1947" t="str">
            <v>EC20</v>
          </cell>
          <cell r="M1947" t="str">
            <v>ZnCl2</v>
          </cell>
          <cell r="N1947" t="str">
            <v>Measured - new and old</v>
          </cell>
          <cell r="O1947" t="str">
            <v>static</v>
          </cell>
          <cell r="P1947" t="str">
            <v>Chronic</v>
          </cell>
          <cell r="Q1947" t="str">
            <v>72-hr</v>
          </cell>
          <cell r="R1947"/>
          <cell r="S1947" t="str">
            <v>N-Bihain</v>
          </cell>
          <cell r="T1947" t="str">
            <v>MLR</v>
          </cell>
          <cell r="U1947">
            <v>25</v>
          </cell>
          <cell r="V1947">
            <v>6.23</v>
          </cell>
          <cell r="W1947" t="str">
            <v/>
          </cell>
          <cell r="X1947" t="str">
            <v/>
          </cell>
          <cell r="Y1947">
            <v>179.99470791417377</v>
          </cell>
          <cell r="Z1947" t="str">
            <v/>
          </cell>
          <cell r="AA1947">
            <v>9.3000000000000007</v>
          </cell>
          <cell r="AB1947">
            <v>10</v>
          </cell>
          <cell r="AC1947">
            <v>2.2000000000000002</v>
          </cell>
          <cell r="AD1947">
            <v>3.3</v>
          </cell>
          <cell r="AE1947">
            <v>148.4</v>
          </cell>
          <cell r="AF1947">
            <v>1.8</v>
          </cell>
          <cell r="AG1947">
            <v>4.7</v>
          </cell>
          <cell r="AH1947">
            <v>24.6</v>
          </cell>
          <cell r="AI1947">
            <v>1</v>
          </cell>
          <cell r="AJ1947">
            <v>19.082799999999999</v>
          </cell>
        </row>
        <row r="1948">
          <cell r="B1948" t="str">
            <v>C1795RasuEC20</v>
          </cell>
          <cell r="C1948" t="str">
            <v>Van Reggenmortel et al. 2017</v>
          </cell>
          <cell r="D1948">
            <v>2017</v>
          </cell>
          <cell r="E1948" t="str">
            <v>Raphidocelis subcapitata</v>
          </cell>
          <cell r="F1948" t="str">
            <v xml:space="preserve">Raphidocelis </v>
          </cell>
          <cell r="G1948" t="str">
            <v>subcapitata</v>
          </cell>
          <cell r="H1948"/>
          <cell r="I1948" t="str">
            <v>algae</v>
          </cell>
          <cell r="J1948"/>
          <cell r="K1948" t="str">
            <v>growth</v>
          </cell>
          <cell r="L1948" t="str">
            <v>EC20</v>
          </cell>
          <cell r="M1948" t="str">
            <v>ZnCl2</v>
          </cell>
          <cell r="N1948" t="str">
            <v>Measured - new and old</v>
          </cell>
          <cell r="O1948" t="str">
            <v>static</v>
          </cell>
          <cell r="P1948" t="str">
            <v>Chronic</v>
          </cell>
          <cell r="Q1948" t="str">
            <v>48-hr</v>
          </cell>
          <cell r="R1948"/>
          <cell r="S1948" t="str">
            <v>N-Madon</v>
          </cell>
          <cell r="T1948"/>
          <cell r="U1948">
            <v>25</v>
          </cell>
          <cell r="V1948">
            <v>8.32</v>
          </cell>
          <cell r="W1948" t="str">
            <v/>
          </cell>
          <cell r="X1948" t="str">
            <v/>
          </cell>
          <cell r="Y1948">
            <v>54.93766955126749</v>
          </cell>
          <cell r="Z1948" t="str">
            <v/>
          </cell>
          <cell r="AA1948">
            <v>7</v>
          </cell>
          <cell r="AB1948">
            <v>10</v>
          </cell>
          <cell r="AC1948">
            <v>159.1</v>
          </cell>
          <cell r="AD1948">
            <v>28.2</v>
          </cell>
          <cell r="AE1948">
            <v>55.7</v>
          </cell>
          <cell r="AF1948">
            <v>6.8</v>
          </cell>
          <cell r="AG1948">
            <v>172.3</v>
          </cell>
          <cell r="AH1948">
            <v>76.099999999999994</v>
          </cell>
          <cell r="AI1948">
            <v>65.333333333333343</v>
          </cell>
          <cell r="AJ1948">
            <v>513.40030000000002</v>
          </cell>
        </row>
        <row r="1949">
          <cell r="B1949" t="str">
            <v>C1796RasuEC20</v>
          </cell>
          <cell r="C1949" t="str">
            <v>Van Reggenmortel et al. 2017</v>
          </cell>
          <cell r="D1949">
            <v>2017</v>
          </cell>
          <cell r="E1949" t="str">
            <v>Raphidocelis subcapitata</v>
          </cell>
          <cell r="F1949" t="str">
            <v xml:space="preserve">Raphidocelis </v>
          </cell>
          <cell r="G1949" t="str">
            <v>subcapitata</v>
          </cell>
          <cell r="H1949"/>
          <cell r="I1949" t="str">
            <v>algae</v>
          </cell>
          <cell r="J1949"/>
          <cell r="K1949" t="str">
            <v>growth</v>
          </cell>
          <cell r="L1949" t="str">
            <v>EC20</v>
          </cell>
          <cell r="M1949" t="str">
            <v>ZnCl2</v>
          </cell>
          <cell r="N1949" t="str">
            <v>Measured - new and old</v>
          </cell>
          <cell r="O1949" t="str">
            <v>static</v>
          </cell>
          <cell r="P1949" t="str">
            <v>Chronic</v>
          </cell>
          <cell r="Q1949" t="str">
            <v>48-hr</v>
          </cell>
          <cell r="R1949"/>
          <cell r="S1949" t="str">
            <v>N-Taurion</v>
          </cell>
          <cell r="T1949"/>
          <cell r="U1949">
            <v>25</v>
          </cell>
          <cell r="V1949">
            <v>6.67</v>
          </cell>
          <cell r="W1949" t="str">
            <v/>
          </cell>
          <cell r="X1949" t="str">
            <v/>
          </cell>
          <cell r="Y1949">
            <v>90.575022844826265</v>
          </cell>
          <cell r="Z1949" t="str">
            <v/>
          </cell>
          <cell r="AA1949">
            <v>2.2999999999999998</v>
          </cell>
          <cell r="AB1949">
            <v>10</v>
          </cell>
          <cell r="AC1949">
            <v>0.8</v>
          </cell>
          <cell r="AD1949">
            <v>3</v>
          </cell>
          <cell r="AE1949">
            <v>42</v>
          </cell>
          <cell r="AF1949">
            <v>1.3</v>
          </cell>
          <cell r="AG1949">
            <v>7.8</v>
          </cell>
          <cell r="AH1949">
            <v>35.9</v>
          </cell>
          <cell r="AI1949">
            <v>1.8333333333333333</v>
          </cell>
          <cell r="AJ1949">
            <v>14.351600000000001</v>
          </cell>
        </row>
        <row r="1950">
          <cell r="B1950" t="str">
            <v>C1797RasuEC20</v>
          </cell>
          <cell r="C1950" t="str">
            <v>Van Reggenmortel et al. 2017</v>
          </cell>
          <cell r="D1950">
            <v>2017</v>
          </cell>
          <cell r="E1950" t="str">
            <v>Raphidocelis subcapitata</v>
          </cell>
          <cell r="F1950" t="str">
            <v xml:space="preserve">Raphidocelis </v>
          </cell>
          <cell r="G1950" t="str">
            <v>subcapitata</v>
          </cell>
          <cell r="H1950"/>
          <cell r="I1950" t="str">
            <v>algae</v>
          </cell>
          <cell r="J1950"/>
          <cell r="K1950" t="str">
            <v>growth</v>
          </cell>
          <cell r="L1950" t="str">
            <v>EC20</v>
          </cell>
          <cell r="M1950" t="str">
            <v>ZnCl2</v>
          </cell>
          <cell r="N1950" t="str">
            <v>Measured - new and old</v>
          </cell>
          <cell r="O1950" t="str">
            <v>static</v>
          </cell>
          <cell r="P1950" t="str">
            <v>Chronic</v>
          </cell>
          <cell r="Q1950" t="str">
            <v>48-hr</v>
          </cell>
          <cell r="R1950"/>
          <cell r="S1950" t="str">
            <v>N-Maulde</v>
          </cell>
          <cell r="T1950"/>
          <cell r="U1950">
            <v>25</v>
          </cell>
          <cell r="V1950">
            <v>6.72</v>
          </cell>
          <cell r="W1950" t="str">
            <v/>
          </cell>
          <cell r="X1950" t="str">
            <v/>
          </cell>
          <cell r="Y1950">
            <v>92.158530013248949</v>
          </cell>
          <cell r="Z1950" t="str">
            <v/>
          </cell>
          <cell r="AA1950">
            <v>3.7</v>
          </cell>
          <cell r="AB1950">
            <v>10</v>
          </cell>
          <cell r="AC1950">
            <v>0.9</v>
          </cell>
          <cell r="AD1950">
            <v>2.8</v>
          </cell>
          <cell r="AE1950">
            <v>45.7</v>
          </cell>
          <cell r="AF1950">
            <v>1.3</v>
          </cell>
          <cell r="AG1950">
            <v>7.7</v>
          </cell>
          <cell r="AH1950">
            <v>23.9</v>
          </cell>
          <cell r="AI1950">
            <v>2.833333333333333</v>
          </cell>
          <cell r="AJ1950">
            <v>13.777699999999999</v>
          </cell>
        </row>
        <row r="1951">
          <cell r="B1951" t="str">
            <v>A1798ActrEC50</v>
          </cell>
          <cell r="C1951" t="str">
            <v>Calfee et al. 2014</v>
          </cell>
          <cell r="D1951">
            <v>2014</v>
          </cell>
          <cell r="E1951" t="str">
            <v>Acipenser transmontanus</v>
          </cell>
          <cell r="F1951" t="str">
            <v xml:space="preserve">Acipenser </v>
          </cell>
          <cell r="G1951" t="str">
            <v>transmontanus</v>
          </cell>
          <cell r="H1951"/>
          <cell r="I1951" t="str">
            <v>fish</v>
          </cell>
          <cell r="J1951" t="str">
            <v>2 dph</v>
          </cell>
          <cell r="K1951" t="str">
            <v>mortality</v>
          </cell>
          <cell r="L1951" t="str">
            <v>EC50</v>
          </cell>
          <cell r="M1951" t="str">
            <v>ZnCl2</v>
          </cell>
          <cell r="N1951" t="str">
            <v>Measured - beginning and end</v>
          </cell>
          <cell r="O1951" t="str">
            <v>flow through</v>
          </cell>
          <cell r="P1951" t="str">
            <v>Acute</v>
          </cell>
          <cell r="Q1951" t="str">
            <v>96-hr</v>
          </cell>
          <cell r="R1951" t="str">
            <v>None</v>
          </cell>
          <cell r="S1951" t="str">
            <v>W-Columbia well water diluted with deionized water</v>
          </cell>
          <cell r="T1951"/>
          <cell r="U1951">
            <v>15</v>
          </cell>
          <cell r="V1951">
            <v>8.1999999999999993</v>
          </cell>
          <cell r="W1951" t="str">
            <v>&gt;</v>
          </cell>
          <cell r="X1951" t="str">
            <v/>
          </cell>
          <cell r="Y1951">
            <v>634</v>
          </cell>
          <cell r="Z1951" t="str">
            <v/>
          </cell>
          <cell r="AA1951">
            <v>0.4</v>
          </cell>
          <cell r="AB1951">
            <v>10</v>
          </cell>
          <cell r="AC1951">
            <v>26</v>
          </cell>
          <cell r="AD1951">
            <v>8.8000000000000007</v>
          </cell>
          <cell r="AE1951">
            <v>9.6</v>
          </cell>
          <cell r="AF1951">
            <v>1.05</v>
          </cell>
          <cell r="AG1951">
            <v>16.8</v>
          </cell>
          <cell r="AH1951">
            <v>11.4</v>
          </cell>
          <cell r="AI1951">
            <v>94</v>
          </cell>
          <cell r="AJ1951">
            <v>104</v>
          </cell>
        </row>
        <row r="1952">
          <cell r="B1952" t="str">
            <v>A1799ActrEC50</v>
          </cell>
          <cell r="C1952" t="str">
            <v>Calfee et al. 2014</v>
          </cell>
          <cell r="D1952">
            <v>2014</v>
          </cell>
          <cell r="E1952" t="str">
            <v>Acipenser transmontanus</v>
          </cell>
          <cell r="F1952" t="str">
            <v xml:space="preserve">Acipenser </v>
          </cell>
          <cell r="G1952" t="str">
            <v>transmontanus</v>
          </cell>
          <cell r="H1952"/>
          <cell r="I1952" t="str">
            <v>fish</v>
          </cell>
          <cell r="J1952" t="str">
            <v>16 dph</v>
          </cell>
          <cell r="K1952" t="str">
            <v>mortality</v>
          </cell>
          <cell r="L1952" t="str">
            <v>EC50</v>
          </cell>
          <cell r="M1952" t="str">
            <v>ZnCl2</v>
          </cell>
          <cell r="N1952" t="str">
            <v>Measured - beginning and end</v>
          </cell>
          <cell r="O1952" t="str">
            <v>flow through</v>
          </cell>
          <cell r="P1952" t="str">
            <v>Acute</v>
          </cell>
          <cell r="Q1952" t="str">
            <v>96-hr</v>
          </cell>
          <cell r="R1952" t="str">
            <v>None</v>
          </cell>
          <cell r="S1952" t="str">
            <v>W-Columbia well water diluted with deionized water</v>
          </cell>
          <cell r="T1952"/>
          <cell r="U1952">
            <v>15</v>
          </cell>
          <cell r="V1952">
            <v>8.1999999999999993</v>
          </cell>
          <cell r="W1952" t="str">
            <v>&gt;</v>
          </cell>
          <cell r="X1952" t="str">
            <v/>
          </cell>
          <cell r="Y1952">
            <v>1575</v>
          </cell>
          <cell r="Z1952" t="str">
            <v/>
          </cell>
          <cell r="AA1952">
            <v>0.4</v>
          </cell>
          <cell r="AB1952">
            <v>10</v>
          </cell>
          <cell r="AC1952">
            <v>26</v>
          </cell>
          <cell r="AD1952">
            <v>8.6999999999999993</v>
          </cell>
          <cell r="AE1952">
            <v>9.6</v>
          </cell>
          <cell r="AF1952">
            <v>0.93</v>
          </cell>
          <cell r="AG1952">
            <v>17</v>
          </cell>
          <cell r="AH1952">
            <v>11.6</v>
          </cell>
          <cell r="AI1952">
            <v>92</v>
          </cell>
          <cell r="AJ1952">
            <v>104</v>
          </cell>
        </row>
        <row r="1953">
          <cell r="B1953" t="str">
            <v>A1800ActrEC50</v>
          </cell>
          <cell r="C1953" t="str">
            <v>Calfee et al. 2014</v>
          </cell>
          <cell r="D1953">
            <v>2014</v>
          </cell>
          <cell r="E1953" t="str">
            <v>Acipenser transmontanus</v>
          </cell>
          <cell r="F1953" t="str">
            <v xml:space="preserve">Acipenser </v>
          </cell>
          <cell r="G1953" t="str">
            <v>transmontanus</v>
          </cell>
          <cell r="H1953"/>
          <cell r="I1953" t="str">
            <v>fish</v>
          </cell>
          <cell r="J1953" t="str">
            <v>30 dph</v>
          </cell>
          <cell r="K1953" t="str">
            <v>mortality</v>
          </cell>
          <cell r="L1953" t="str">
            <v>EC50</v>
          </cell>
          <cell r="M1953" t="str">
            <v>ZnCl2</v>
          </cell>
          <cell r="N1953" t="str">
            <v>Measured - beginning and end</v>
          </cell>
          <cell r="O1953" t="str">
            <v>flow through</v>
          </cell>
          <cell r="P1953" t="str">
            <v>Acute</v>
          </cell>
          <cell r="Q1953" t="str">
            <v>96-hr</v>
          </cell>
          <cell r="R1953" t="str">
            <v>None</v>
          </cell>
          <cell r="S1953" t="str">
            <v>W-Columbia well water diluted with deionized water</v>
          </cell>
          <cell r="T1953"/>
          <cell r="U1953">
            <v>15</v>
          </cell>
          <cell r="V1953">
            <v>8</v>
          </cell>
          <cell r="W1953" t="str">
            <v/>
          </cell>
          <cell r="X1953" t="str">
            <v/>
          </cell>
          <cell r="Y1953">
            <v>3109</v>
          </cell>
          <cell r="Z1953" t="str">
            <v/>
          </cell>
          <cell r="AA1953">
            <v>0.4</v>
          </cell>
          <cell r="AB1953">
            <v>10</v>
          </cell>
          <cell r="AC1953">
            <v>26</v>
          </cell>
          <cell r="AD1953">
            <v>8.6</v>
          </cell>
          <cell r="AE1953">
            <v>9.3000000000000007</v>
          </cell>
          <cell r="AF1953">
            <v>0.89</v>
          </cell>
          <cell r="AG1953">
            <v>18.2</v>
          </cell>
          <cell r="AH1953">
            <v>10.6</v>
          </cell>
          <cell r="AI1953">
            <v>91</v>
          </cell>
          <cell r="AJ1953">
            <v>105</v>
          </cell>
        </row>
        <row r="1954">
          <cell r="B1954" t="str">
            <v>A1801ActrEC50</v>
          </cell>
          <cell r="C1954" t="str">
            <v>Calfee et al. 2014</v>
          </cell>
          <cell r="D1954">
            <v>2014</v>
          </cell>
          <cell r="E1954" t="str">
            <v>Acipenser transmontanus</v>
          </cell>
          <cell r="F1954" t="str">
            <v xml:space="preserve">Acipenser </v>
          </cell>
          <cell r="G1954" t="str">
            <v>transmontanus</v>
          </cell>
          <cell r="H1954"/>
          <cell r="I1954" t="str">
            <v>fish</v>
          </cell>
          <cell r="J1954" t="str">
            <v>44 dph</v>
          </cell>
          <cell r="K1954" t="str">
            <v>mortality</v>
          </cell>
          <cell r="L1954" t="str">
            <v>EC50</v>
          </cell>
          <cell r="M1954" t="str">
            <v>ZnCl2</v>
          </cell>
          <cell r="N1954" t="str">
            <v>Measured - beginning and end</v>
          </cell>
          <cell r="O1954" t="str">
            <v>flow through</v>
          </cell>
          <cell r="P1954" t="str">
            <v>Acute</v>
          </cell>
          <cell r="Q1954" t="str">
            <v>96-hr</v>
          </cell>
          <cell r="R1954" t="str">
            <v>None</v>
          </cell>
          <cell r="S1954" t="str">
            <v>W-Columbia well water diluted with deionized water</v>
          </cell>
          <cell r="T1954"/>
          <cell r="U1954">
            <v>15</v>
          </cell>
          <cell r="V1954">
            <v>8.1</v>
          </cell>
          <cell r="W1954" t="str">
            <v>&gt;</v>
          </cell>
          <cell r="X1954" t="str">
            <v/>
          </cell>
          <cell r="Y1954">
            <v>2610</v>
          </cell>
          <cell r="Z1954" t="str">
            <v/>
          </cell>
          <cell r="AA1954">
            <v>0.4</v>
          </cell>
          <cell r="AB1954">
            <v>10</v>
          </cell>
          <cell r="AC1954">
            <v>27</v>
          </cell>
          <cell r="AD1954">
            <v>9.6999999999999993</v>
          </cell>
          <cell r="AE1954">
            <v>8.3000000000000007</v>
          </cell>
          <cell r="AF1954">
            <v>0.75</v>
          </cell>
          <cell r="AG1954">
            <v>18.899999999999999</v>
          </cell>
          <cell r="AH1954">
            <v>11.1</v>
          </cell>
          <cell r="AI1954">
            <v>95</v>
          </cell>
          <cell r="AJ1954">
            <v>106</v>
          </cell>
        </row>
        <row r="1955">
          <cell r="B1955" t="str">
            <v>A1802ActrEC50</v>
          </cell>
          <cell r="C1955" t="str">
            <v>Calfee et al. 2014</v>
          </cell>
          <cell r="D1955">
            <v>2014</v>
          </cell>
          <cell r="E1955" t="str">
            <v>Acipenser transmontanus</v>
          </cell>
          <cell r="F1955" t="str">
            <v xml:space="preserve">Acipenser </v>
          </cell>
          <cell r="G1955" t="str">
            <v>transmontanus</v>
          </cell>
          <cell r="H1955"/>
          <cell r="I1955" t="str">
            <v>fish</v>
          </cell>
          <cell r="J1955" t="str">
            <v>61 dph</v>
          </cell>
          <cell r="K1955" t="str">
            <v>mortality</v>
          </cell>
          <cell r="L1955" t="str">
            <v>EC50</v>
          </cell>
          <cell r="M1955" t="str">
            <v>ZnCl2</v>
          </cell>
          <cell r="N1955" t="str">
            <v>Measured - beginning and end</v>
          </cell>
          <cell r="O1955" t="str">
            <v>flow through</v>
          </cell>
          <cell r="P1955" t="str">
            <v>Acute</v>
          </cell>
          <cell r="Q1955" t="str">
            <v>96-hr</v>
          </cell>
          <cell r="R1955" t="str">
            <v>None</v>
          </cell>
          <cell r="S1955" t="str">
            <v>W-Columbia well water diluted with deionized water</v>
          </cell>
          <cell r="T1955"/>
          <cell r="U1955">
            <v>15</v>
          </cell>
          <cell r="V1955">
            <v>8</v>
          </cell>
          <cell r="W1955" t="str">
            <v>&lt;</v>
          </cell>
          <cell r="X1955" t="str">
            <v/>
          </cell>
          <cell r="Y1955">
            <v>253</v>
          </cell>
          <cell r="Z1955" t="str">
            <v/>
          </cell>
          <cell r="AA1955">
            <v>0.4</v>
          </cell>
          <cell r="AB1955">
            <v>10</v>
          </cell>
          <cell r="AC1955">
            <v>27</v>
          </cell>
          <cell r="AD1955">
            <v>9.6</v>
          </cell>
          <cell r="AE1955">
            <v>8.3000000000000007</v>
          </cell>
          <cell r="AF1955">
            <v>0.7</v>
          </cell>
          <cell r="AG1955">
            <v>18.399999999999999</v>
          </cell>
          <cell r="AH1955">
            <v>10.9</v>
          </cell>
          <cell r="AI1955">
            <v>97</v>
          </cell>
          <cell r="AJ1955">
            <v>104.5</v>
          </cell>
        </row>
        <row r="1956">
          <cell r="B1956" t="str">
            <v>A1803ActrEC50</v>
          </cell>
          <cell r="C1956" t="str">
            <v>Calfee et al. 2014</v>
          </cell>
          <cell r="D1956">
            <v>2014</v>
          </cell>
          <cell r="E1956" t="str">
            <v>Acipenser transmontanus</v>
          </cell>
          <cell r="F1956" t="str">
            <v xml:space="preserve">Acipenser </v>
          </cell>
          <cell r="G1956" t="str">
            <v>transmontanus</v>
          </cell>
          <cell r="H1956"/>
          <cell r="I1956" t="str">
            <v>fish</v>
          </cell>
          <cell r="J1956" t="str">
            <v>72 dph</v>
          </cell>
          <cell r="K1956" t="str">
            <v>mortality</v>
          </cell>
          <cell r="L1956" t="str">
            <v>EC50</v>
          </cell>
          <cell r="M1956" t="str">
            <v>ZnCl2</v>
          </cell>
          <cell r="N1956" t="str">
            <v>Measured - beginning and end</v>
          </cell>
          <cell r="O1956" t="str">
            <v>flow through</v>
          </cell>
          <cell r="P1956" t="str">
            <v>Acute</v>
          </cell>
          <cell r="Q1956" t="str">
            <v>96-hr</v>
          </cell>
          <cell r="R1956" t="str">
            <v>None</v>
          </cell>
          <cell r="S1956" t="str">
            <v>W-Columbia well water diluted with deionized water</v>
          </cell>
          <cell r="T1956"/>
          <cell r="U1956">
            <v>15</v>
          </cell>
          <cell r="V1956">
            <v>8</v>
          </cell>
          <cell r="W1956" t="str">
            <v>&lt;</v>
          </cell>
          <cell r="X1956" t="str">
            <v/>
          </cell>
          <cell r="Y1956">
            <v>391</v>
          </cell>
          <cell r="Z1956" t="str">
            <v/>
          </cell>
          <cell r="AA1956">
            <v>0.4</v>
          </cell>
          <cell r="AB1956">
            <v>10</v>
          </cell>
          <cell r="AC1956">
            <v>27</v>
          </cell>
          <cell r="AD1956">
            <v>9.5</v>
          </cell>
          <cell r="AE1956">
            <v>8.1999999999999993</v>
          </cell>
          <cell r="AF1956">
            <v>0.75</v>
          </cell>
          <cell r="AG1956">
            <v>17.7</v>
          </cell>
          <cell r="AH1956">
            <v>11.1</v>
          </cell>
          <cell r="AI1956">
            <v>94</v>
          </cell>
          <cell r="AJ1956">
            <v>106.75</v>
          </cell>
        </row>
        <row r="1957">
          <cell r="B1957" t="str">
            <v>A1804ActrEC50</v>
          </cell>
          <cell r="C1957" t="str">
            <v>Calfee et al. 2014</v>
          </cell>
          <cell r="D1957">
            <v>2014</v>
          </cell>
          <cell r="E1957" t="str">
            <v>Acipenser transmontanus</v>
          </cell>
          <cell r="F1957" t="str">
            <v xml:space="preserve">Acipenser </v>
          </cell>
          <cell r="G1957" t="str">
            <v>transmontanus</v>
          </cell>
          <cell r="H1957"/>
          <cell r="I1957" t="str">
            <v>fish</v>
          </cell>
          <cell r="J1957" t="str">
            <v>89 dph</v>
          </cell>
          <cell r="K1957" t="str">
            <v>mortality</v>
          </cell>
          <cell r="L1957" t="str">
            <v>EC50</v>
          </cell>
          <cell r="M1957" t="str">
            <v>ZnCl2</v>
          </cell>
          <cell r="N1957" t="str">
            <v>Measured - beginning and end</v>
          </cell>
          <cell r="O1957" t="str">
            <v>flow through</v>
          </cell>
          <cell r="P1957" t="str">
            <v>Acute</v>
          </cell>
          <cell r="Q1957" t="str">
            <v>96-hr</v>
          </cell>
          <cell r="R1957" t="str">
            <v>None</v>
          </cell>
          <cell r="S1957" t="str">
            <v>W-Columbia well water diluted with deionized water</v>
          </cell>
          <cell r="T1957"/>
          <cell r="U1957">
            <v>15</v>
          </cell>
          <cell r="V1957">
            <v>8</v>
          </cell>
          <cell r="W1957" t="str">
            <v>&lt;</v>
          </cell>
          <cell r="X1957" t="str">
            <v/>
          </cell>
          <cell r="Y1957">
            <v>9330</v>
          </cell>
          <cell r="Z1957" t="str">
            <v/>
          </cell>
          <cell r="AA1957">
            <v>0.4</v>
          </cell>
          <cell r="AB1957">
            <v>10</v>
          </cell>
          <cell r="AC1957">
            <v>28</v>
          </cell>
          <cell r="AD1957">
            <v>9.4</v>
          </cell>
          <cell r="AE1957">
            <v>6</v>
          </cell>
          <cell r="AF1957">
            <v>0.6</v>
          </cell>
          <cell r="AG1957">
            <v>20.5</v>
          </cell>
          <cell r="AH1957">
            <v>10.3</v>
          </cell>
          <cell r="AI1957">
            <v>93</v>
          </cell>
          <cell r="AJ1957">
            <v>103.71428571428601</v>
          </cell>
        </row>
        <row r="1958">
          <cell r="B1958" t="str">
            <v>A1805OnmyEC50</v>
          </cell>
          <cell r="C1958" t="str">
            <v>Calfee et al. 2014</v>
          </cell>
          <cell r="D1958">
            <v>2014</v>
          </cell>
          <cell r="E1958" t="str">
            <v>Oncorhynchus mykiss</v>
          </cell>
          <cell r="F1958" t="str">
            <v xml:space="preserve">Oncorhynchus </v>
          </cell>
          <cell r="G1958" t="str">
            <v>mykiss</v>
          </cell>
          <cell r="H1958"/>
          <cell r="I1958" t="str">
            <v>fish</v>
          </cell>
          <cell r="J1958" t="str">
            <v>1 dph</v>
          </cell>
          <cell r="K1958" t="str">
            <v>mortality</v>
          </cell>
          <cell r="L1958" t="str">
            <v>EC50</v>
          </cell>
          <cell r="M1958" t="str">
            <v>ZnCl2</v>
          </cell>
          <cell r="N1958" t="str">
            <v>Measured - beginning and end</v>
          </cell>
          <cell r="O1958" t="str">
            <v>flow through</v>
          </cell>
          <cell r="P1958" t="str">
            <v>Acute</v>
          </cell>
          <cell r="Q1958" t="str">
            <v>96-hr</v>
          </cell>
          <cell r="R1958" t="str">
            <v>None</v>
          </cell>
          <cell r="S1958" t="str">
            <v>W-Columbia well water diluted with deionized water</v>
          </cell>
          <cell r="T1958"/>
          <cell r="U1958">
            <v>12</v>
          </cell>
          <cell r="V1958">
            <v>8.1</v>
          </cell>
          <cell r="W1958" t="str">
            <v>&gt;</v>
          </cell>
          <cell r="X1958" t="str">
            <v/>
          </cell>
          <cell r="Y1958">
            <v>571</v>
          </cell>
          <cell r="Z1958" t="str">
            <v/>
          </cell>
          <cell r="AA1958">
            <v>0.4</v>
          </cell>
          <cell r="AB1958">
            <v>10</v>
          </cell>
          <cell r="AC1958">
            <v>26.7</v>
          </cell>
          <cell r="AD1958">
            <v>8.39</v>
          </cell>
          <cell r="AE1958">
            <v>6.8</v>
          </cell>
          <cell r="AF1958">
            <v>0.8</v>
          </cell>
          <cell r="AG1958">
            <v>19.100000000000001</v>
          </cell>
          <cell r="AH1958">
            <v>8.1</v>
          </cell>
          <cell r="AI1958">
            <v>91</v>
          </cell>
          <cell r="AJ1958">
            <v>106.666666666667</v>
          </cell>
        </row>
        <row r="1959">
          <cell r="B1959" t="str">
            <v>A1806OnmyEC50</v>
          </cell>
          <cell r="C1959" t="str">
            <v>Calfee et al. 2014</v>
          </cell>
          <cell r="D1959">
            <v>2014</v>
          </cell>
          <cell r="E1959" t="str">
            <v>Oncorhynchus mykiss</v>
          </cell>
          <cell r="F1959" t="str">
            <v xml:space="preserve">Oncorhynchus </v>
          </cell>
          <cell r="G1959" t="str">
            <v>mykiss</v>
          </cell>
          <cell r="H1959"/>
          <cell r="I1959" t="str">
            <v>fish</v>
          </cell>
          <cell r="J1959" t="str">
            <v>18 dph</v>
          </cell>
          <cell r="K1959" t="str">
            <v>mortality</v>
          </cell>
          <cell r="L1959" t="str">
            <v>EC50</v>
          </cell>
          <cell r="M1959" t="str">
            <v>ZnCl2</v>
          </cell>
          <cell r="N1959" t="str">
            <v>Measured - beginning and end</v>
          </cell>
          <cell r="O1959" t="str">
            <v>flow through</v>
          </cell>
          <cell r="P1959" t="str">
            <v>Acute</v>
          </cell>
          <cell r="Q1959" t="str">
            <v>96-hr</v>
          </cell>
          <cell r="R1959" t="str">
            <v>None</v>
          </cell>
          <cell r="S1959" t="str">
            <v>W-Columbia well water diluted with deionized water</v>
          </cell>
          <cell r="T1959"/>
          <cell r="U1959">
            <v>12</v>
          </cell>
          <cell r="V1959">
            <v>8</v>
          </cell>
          <cell r="W1959" t="str">
            <v/>
          </cell>
          <cell r="X1959" t="str">
            <v/>
          </cell>
          <cell r="Y1959">
            <v>253.2</v>
          </cell>
          <cell r="Z1959" t="str">
            <v/>
          </cell>
          <cell r="AA1959">
            <v>0.4</v>
          </cell>
          <cell r="AB1959">
            <v>10</v>
          </cell>
          <cell r="AC1959">
            <v>25.85</v>
          </cell>
          <cell r="AD1959">
            <v>8.875</v>
          </cell>
          <cell r="AE1959">
            <v>9.5500000000000007</v>
          </cell>
          <cell r="AF1959">
            <v>0.96499999999999997</v>
          </cell>
          <cell r="AG1959">
            <v>17.899999999999999</v>
          </cell>
          <cell r="AH1959">
            <v>11.3</v>
          </cell>
          <cell r="AI1959">
            <v>91</v>
          </cell>
          <cell r="AJ1959">
            <v>106.4</v>
          </cell>
        </row>
        <row r="1960">
          <cell r="B1960" t="str">
            <v>A1807OnmyEC50</v>
          </cell>
          <cell r="C1960" t="str">
            <v>Calfee et al. 2014</v>
          </cell>
          <cell r="D1960">
            <v>2014</v>
          </cell>
          <cell r="E1960" t="str">
            <v>Oncorhynchus mykiss</v>
          </cell>
          <cell r="F1960" t="str">
            <v xml:space="preserve">Oncorhynchus </v>
          </cell>
          <cell r="G1960" t="str">
            <v>mykiss</v>
          </cell>
          <cell r="H1960"/>
          <cell r="I1960" t="str">
            <v>fish</v>
          </cell>
          <cell r="J1960" t="str">
            <v>32 dph</v>
          </cell>
          <cell r="K1960" t="str">
            <v>mortality</v>
          </cell>
          <cell r="L1960" t="str">
            <v>EC50</v>
          </cell>
          <cell r="M1960" t="str">
            <v>ZnCl2</v>
          </cell>
          <cell r="N1960" t="str">
            <v>Measured - beginning and end</v>
          </cell>
          <cell r="O1960" t="str">
            <v>flow through</v>
          </cell>
          <cell r="P1960" t="str">
            <v>Acute</v>
          </cell>
          <cell r="Q1960" t="str">
            <v>96-hr</v>
          </cell>
          <cell r="R1960" t="str">
            <v>None</v>
          </cell>
          <cell r="S1960" t="str">
            <v>W-Columbia well water diluted with deionized water</v>
          </cell>
          <cell r="T1960"/>
          <cell r="U1960">
            <v>12</v>
          </cell>
          <cell r="V1960">
            <v>8</v>
          </cell>
          <cell r="W1960" t="str">
            <v/>
          </cell>
          <cell r="X1960" t="str">
            <v/>
          </cell>
          <cell r="Y1960">
            <v>448.9</v>
          </cell>
          <cell r="Z1960" t="str">
            <v/>
          </cell>
          <cell r="AA1960">
            <v>0.4</v>
          </cell>
          <cell r="AB1960">
            <v>10</v>
          </cell>
          <cell r="AC1960">
            <v>26.5</v>
          </cell>
          <cell r="AD1960">
            <v>8.9450000000000003</v>
          </cell>
          <cell r="AE1960">
            <v>9.5</v>
          </cell>
          <cell r="AF1960">
            <v>0.97</v>
          </cell>
          <cell r="AG1960">
            <v>18.600000000000001</v>
          </cell>
          <cell r="AH1960">
            <v>11.1</v>
          </cell>
          <cell r="AI1960">
            <v>96</v>
          </cell>
          <cell r="AJ1960">
            <v>106.666666666667</v>
          </cell>
        </row>
        <row r="1961">
          <cell r="B1961" t="str">
            <v>A1808OnmyEC50</v>
          </cell>
          <cell r="C1961" t="str">
            <v>Calfee et al. 2014</v>
          </cell>
          <cell r="D1961">
            <v>2014</v>
          </cell>
          <cell r="E1961" t="str">
            <v>Oncorhynchus mykiss</v>
          </cell>
          <cell r="F1961" t="str">
            <v xml:space="preserve">Oncorhynchus </v>
          </cell>
          <cell r="G1961" t="str">
            <v>mykiss</v>
          </cell>
          <cell r="H1961"/>
          <cell r="I1961" t="str">
            <v>fish</v>
          </cell>
          <cell r="J1961" t="str">
            <v>46 dph</v>
          </cell>
          <cell r="K1961" t="str">
            <v>mortality</v>
          </cell>
          <cell r="L1961" t="str">
            <v>EC50</v>
          </cell>
          <cell r="M1961" t="str">
            <v>ZnCl2</v>
          </cell>
          <cell r="N1961" t="str">
            <v>Measured - beginning and end</v>
          </cell>
          <cell r="O1961" t="str">
            <v>flow through</v>
          </cell>
          <cell r="P1961" t="str">
            <v>Acute</v>
          </cell>
          <cell r="Q1961" t="str">
            <v>96-hr</v>
          </cell>
          <cell r="R1961" t="str">
            <v>None</v>
          </cell>
          <cell r="S1961" t="str">
            <v>W-Columbia well water diluted with deionized water</v>
          </cell>
          <cell r="T1961"/>
          <cell r="U1961">
            <v>12</v>
          </cell>
          <cell r="V1961">
            <v>8.1999999999999993</v>
          </cell>
          <cell r="W1961" t="str">
            <v/>
          </cell>
          <cell r="X1961" t="str">
            <v/>
          </cell>
          <cell r="Y1961">
            <v>282</v>
          </cell>
          <cell r="Z1961" t="str">
            <v/>
          </cell>
          <cell r="AA1961">
            <v>0.4</v>
          </cell>
          <cell r="AB1961">
            <v>10</v>
          </cell>
          <cell r="AC1961">
            <v>26.15</v>
          </cell>
          <cell r="AD1961">
            <v>9.0549999999999997</v>
          </cell>
          <cell r="AE1961">
            <v>9.25</v>
          </cell>
          <cell r="AF1961">
            <v>0.99</v>
          </cell>
          <cell r="AG1961">
            <v>19.3</v>
          </cell>
          <cell r="AH1961">
            <v>11.35</v>
          </cell>
          <cell r="AI1961">
            <v>97</v>
          </cell>
          <cell r="AJ1961">
            <v>104.4</v>
          </cell>
        </row>
        <row r="1962">
          <cell r="B1962" t="str">
            <v>A1809OnmyEC50</v>
          </cell>
          <cell r="C1962" t="str">
            <v>Calfee et al. 2014</v>
          </cell>
          <cell r="D1962">
            <v>2014</v>
          </cell>
          <cell r="E1962" t="str">
            <v>Oncorhynchus mykiss</v>
          </cell>
          <cell r="F1962" t="str">
            <v xml:space="preserve">Oncorhynchus </v>
          </cell>
          <cell r="G1962" t="str">
            <v>mykiss</v>
          </cell>
          <cell r="H1962"/>
          <cell r="I1962" t="str">
            <v>fish</v>
          </cell>
          <cell r="J1962" t="str">
            <v>60 dph</v>
          </cell>
          <cell r="K1962" t="str">
            <v>mortality</v>
          </cell>
          <cell r="L1962" t="str">
            <v>EC50</v>
          </cell>
          <cell r="M1962" t="str">
            <v>ZnCl2</v>
          </cell>
          <cell r="N1962" t="str">
            <v>Measured - beginning and end</v>
          </cell>
          <cell r="O1962" t="str">
            <v>flow through</v>
          </cell>
          <cell r="P1962" t="str">
            <v>Acute</v>
          </cell>
          <cell r="Q1962" t="str">
            <v>96-hr</v>
          </cell>
          <cell r="R1962" t="str">
            <v>None</v>
          </cell>
          <cell r="S1962" t="str">
            <v>W-Columbia well water diluted with deionized water</v>
          </cell>
          <cell r="T1962"/>
          <cell r="U1962">
            <v>12</v>
          </cell>
          <cell r="V1962">
            <v>8</v>
          </cell>
          <cell r="W1962" t="str">
            <v/>
          </cell>
          <cell r="X1962" t="str">
            <v/>
          </cell>
          <cell r="Y1962">
            <v>268.5</v>
          </cell>
          <cell r="Z1962" t="str">
            <v/>
          </cell>
          <cell r="AA1962">
            <v>0.4</v>
          </cell>
          <cell r="AB1962">
            <v>10</v>
          </cell>
          <cell r="AC1962">
            <v>25.9</v>
          </cell>
          <cell r="AD1962">
            <v>8.89</v>
          </cell>
          <cell r="AE1962">
            <v>9.1999999999999993</v>
          </cell>
          <cell r="AF1962">
            <v>1.05</v>
          </cell>
          <cell r="AG1962">
            <v>17.5</v>
          </cell>
          <cell r="AH1962">
            <v>9.9499999999999993</v>
          </cell>
          <cell r="AI1962">
            <v>99</v>
          </cell>
          <cell r="AJ1962">
            <v>106</v>
          </cell>
        </row>
        <row r="1963">
          <cell r="B1963" t="str">
            <v>A1810OnmyEC50</v>
          </cell>
          <cell r="C1963" t="str">
            <v>Calfee et al. 2014</v>
          </cell>
          <cell r="D1963">
            <v>2014</v>
          </cell>
          <cell r="E1963" t="str">
            <v>Oncorhynchus mykiss</v>
          </cell>
          <cell r="F1963" t="str">
            <v xml:space="preserve">Oncorhynchus </v>
          </cell>
          <cell r="G1963" t="str">
            <v>mykiss</v>
          </cell>
          <cell r="H1963"/>
          <cell r="I1963" t="str">
            <v>fish</v>
          </cell>
          <cell r="J1963" t="str">
            <v>74 dph</v>
          </cell>
          <cell r="K1963" t="str">
            <v>mortality</v>
          </cell>
          <cell r="L1963" t="str">
            <v>EC50</v>
          </cell>
          <cell r="M1963" t="str">
            <v>ZnCl2</v>
          </cell>
          <cell r="N1963" t="str">
            <v>Measured - beginning and end</v>
          </cell>
          <cell r="O1963" t="str">
            <v>flow through</v>
          </cell>
          <cell r="P1963" t="str">
            <v>Acute</v>
          </cell>
          <cell r="Q1963" t="str">
            <v>96-hr</v>
          </cell>
          <cell r="R1963" t="str">
            <v>None</v>
          </cell>
          <cell r="S1963" t="str">
            <v>W-Columbia well water diluted with deionized water</v>
          </cell>
          <cell r="T1963"/>
          <cell r="U1963">
            <v>12</v>
          </cell>
          <cell r="V1963">
            <v>8.1</v>
          </cell>
          <cell r="W1963" t="str">
            <v/>
          </cell>
          <cell r="X1963" t="str">
            <v/>
          </cell>
          <cell r="Y1963">
            <v>345.9</v>
          </cell>
          <cell r="Z1963" t="str">
            <v/>
          </cell>
          <cell r="AA1963">
            <v>0.4</v>
          </cell>
          <cell r="AB1963">
            <v>10</v>
          </cell>
          <cell r="AC1963">
            <v>26.1</v>
          </cell>
          <cell r="AD1963">
            <v>8.8699999999999992</v>
          </cell>
          <cell r="AE1963">
            <v>9.6</v>
          </cell>
          <cell r="AF1963">
            <v>0.82499999999999996</v>
          </cell>
          <cell r="AG1963">
            <v>17.600000000000001</v>
          </cell>
          <cell r="AH1963">
            <v>9.9</v>
          </cell>
          <cell r="AI1963">
            <v>94</v>
          </cell>
          <cell r="AJ1963">
            <v>98.3333333333333</v>
          </cell>
        </row>
        <row r="1964">
          <cell r="B1964" t="str">
            <v>A1811OnmyEC50</v>
          </cell>
          <cell r="C1964" t="str">
            <v>Calfee et al. 2014</v>
          </cell>
          <cell r="D1964">
            <v>2014</v>
          </cell>
          <cell r="E1964" t="str">
            <v>Oncorhynchus mykiss</v>
          </cell>
          <cell r="F1964" t="str">
            <v xml:space="preserve">Oncorhynchus </v>
          </cell>
          <cell r="G1964" t="str">
            <v>mykiss</v>
          </cell>
          <cell r="H1964"/>
          <cell r="I1964" t="str">
            <v>fish</v>
          </cell>
          <cell r="J1964" t="str">
            <v>95 dph</v>
          </cell>
          <cell r="K1964" t="str">
            <v>mortality</v>
          </cell>
          <cell r="L1964" t="str">
            <v>EC50</v>
          </cell>
          <cell r="M1964" t="str">
            <v>ZnCl2</v>
          </cell>
          <cell r="N1964" t="str">
            <v>Measured - beginning and end</v>
          </cell>
          <cell r="O1964" t="str">
            <v>flow through</v>
          </cell>
          <cell r="P1964" t="str">
            <v>Acute</v>
          </cell>
          <cell r="Q1964" t="str">
            <v>96-hr</v>
          </cell>
          <cell r="R1964" t="str">
            <v>None</v>
          </cell>
          <cell r="S1964" t="str">
            <v>W-Columbia well water diluted with deionized water</v>
          </cell>
          <cell r="T1964"/>
          <cell r="U1964">
            <v>12</v>
          </cell>
          <cell r="V1964">
            <v>7.9</v>
          </cell>
          <cell r="W1964" t="str">
            <v/>
          </cell>
          <cell r="X1964" t="str">
            <v/>
          </cell>
          <cell r="Y1964">
            <v>227.9</v>
          </cell>
          <cell r="Z1964" t="str">
            <v/>
          </cell>
          <cell r="AA1964">
            <v>0.4</v>
          </cell>
          <cell r="AB1964">
            <v>10</v>
          </cell>
          <cell r="AC1964">
            <v>25.65</v>
          </cell>
          <cell r="AD1964">
            <v>8.7750000000000004</v>
          </cell>
          <cell r="AE1964">
            <v>8.9499999999999993</v>
          </cell>
          <cell r="AF1964">
            <v>0.92500000000000004</v>
          </cell>
          <cell r="AG1964">
            <v>17.899999999999999</v>
          </cell>
          <cell r="AH1964">
            <v>9.75</v>
          </cell>
          <cell r="AI1964">
            <v>95</v>
          </cell>
          <cell r="AJ1964">
            <v>104.666666666667</v>
          </cell>
        </row>
        <row r="1965">
          <cell r="B1965" t="str">
            <v>A1812SatrNOEC</v>
          </cell>
          <cell r="C1965" t="str">
            <v>Davies et al. 2000</v>
          </cell>
          <cell r="D1965">
            <v>2000</v>
          </cell>
          <cell r="E1965" t="str">
            <v>Salmo trutta</v>
          </cell>
          <cell r="F1965" t="str">
            <v xml:space="preserve">Salmo </v>
          </cell>
          <cell r="G1965" t="str">
            <v>trutta</v>
          </cell>
          <cell r="H1965"/>
          <cell r="I1965" t="str">
            <v>fish</v>
          </cell>
          <cell r="J1965" t="str">
            <v>juveniles</v>
          </cell>
          <cell r="K1965" t="str">
            <v>mortality</v>
          </cell>
          <cell r="L1965" t="str">
            <v>NOEC</v>
          </cell>
          <cell r="M1965" t="str">
            <v>ZnSO4</v>
          </cell>
          <cell r="N1965" t="str">
            <v>Measured - daily</v>
          </cell>
          <cell r="O1965" t="str">
            <v>flow through</v>
          </cell>
          <cell r="P1965" t="str">
            <v>Acute</v>
          </cell>
          <cell r="Q1965" t="str">
            <v>7-d</v>
          </cell>
          <cell r="R1965" t="str">
            <v>Not specified</v>
          </cell>
          <cell r="S1965" t="str">
            <v>N-Animas River</v>
          </cell>
          <cell r="T1965"/>
          <cell r="U1965">
            <v>11.7</v>
          </cell>
          <cell r="V1965">
            <v>7.29</v>
          </cell>
          <cell r="W1965" t="str">
            <v/>
          </cell>
          <cell r="X1965" t="str">
            <v/>
          </cell>
          <cell r="Y1965">
            <v>232</v>
          </cell>
          <cell r="Z1965" t="str">
            <v/>
          </cell>
          <cell r="AA1965" t="str">
            <v/>
          </cell>
          <cell r="AB1965" t="str">
            <v/>
          </cell>
          <cell r="AC1965" t="str">
            <v/>
          </cell>
          <cell r="AD1965" t="str">
            <v/>
          </cell>
          <cell r="AE1965" t="str">
            <v/>
          </cell>
          <cell r="AF1965" t="str">
            <v/>
          </cell>
          <cell r="AG1965" t="str">
            <v/>
          </cell>
          <cell r="AH1965" t="str">
            <v/>
          </cell>
          <cell r="AI1965">
            <v>15.6</v>
          </cell>
          <cell r="AJ1965">
            <v>42.3</v>
          </cell>
        </row>
        <row r="1966">
          <cell r="B1966" t="str">
            <v>A1813SafoNOEC</v>
          </cell>
          <cell r="C1966" t="str">
            <v>Davies et al. 2000</v>
          </cell>
          <cell r="D1966">
            <v>2000</v>
          </cell>
          <cell r="E1966" t="str">
            <v>Salvelinus fontinalis</v>
          </cell>
          <cell r="F1966" t="str">
            <v xml:space="preserve">Salvelinus </v>
          </cell>
          <cell r="G1966" t="str">
            <v>fontinalis</v>
          </cell>
          <cell r="H1966"/>
          <cell r="I1966" t="str">
            <v>fish</v>
          </cell>
          <cell r="J1966" t="str">
            <v>juveniles</v>
          </cell>
          <cell r="K1966" t="str">
            <v>mortality</v>
          </cell>
          <cell r="L1966" t="str">
            <v>NOEC</v>
          </cell>
          <cell r="M1966" t="str">
            <v>ZnSO4</v>
          </cell>
          <cell r="N1966" t="str">
            <v>Measured - daily</v>
          </cell>
          <cell r="O1966" t="str">
            <v>flow through</v>
          </cell>
          <cell r="P1966" t="str">
            <v>Acute</v>
          </cell>
          <cell r="Q1966" t="str">
            <v>7-d</v>
          </cell>
          <cell r="R1966" t="str">
            <v>Not specified</v>
          </cell>
          <cell r="S1966" t="str">
            <v>N-Animas River</v>
          </cell>
          <cell r="T1966"/>
          <cell r="U1966">
            <v>11.3</v>
          </cell>
          <cell r="V1966">
            <v>7.17</v>
          </cell>
          <cell r="W1966" t="str">
            <v/>
          </cell>
          <cell r="X1966" t="str">
            <v/>
          </cell>
          <cell r="Y1966">
            <v>585</v>
          </cell>
          <cell r="Z1966" t="str">
            <v/>
          </cell>
          <cell r="AA1966" t="str">
            <v/>
          </cell>
          <cell r="AB1966" t="str">
            <v/>
          </cell>
          <cell r="AC1966" t="str">
            <v/>
          </cell>
          <cell r="AD1966" t="str">
            <v/>
          </cell>
          <cell r="AE1966" t="str">
            <v/>
          </cell>
          <cell r="AF1966" t="str">
            <v/>
          </cell>
          <cell r="AG1966" t="str">
            <v/>
          </cell>
          <cell r="AH1966" t="str">
            <v/>
          </cell>
          <cell r="AI1966">
            <v>14.7</v>
          </cell>
          <cell r="AJ1966">
            <v>45</v>
          </cell>
        </row>
        <row r="1967">
          <cell r="B1967" t="str">
            <v>A1814OnclNOEC</v>
          </cell>
          <cell r="C1967" t="str">
            <v>Davies et al. 2000</v>
          </cell>
          <cell r="D1967">
            <v>2000</v>
          </cell>
          <cell r="E1967" t="str">
            <v>Oncorhynchus clarkii</v>
          </cell>
          <cell r="F1967" t="str">
            <v xml:space="preserve">Oncorhynchus </v>
          </cell>
          <cell r="G1967" t="str">
            <v>clarkii</v>
          </cell>
          <cell r="H1967"/>
          <cell r="I1967" t="str">
            <v>fish</v>
          </cell>
          <cell r="J1967" t="str">
            <v>juveniles</v>
          </cell>
          <cell r="K1967" t="str">
            <v>mortality</v>
          </cell>
          <cell r="L1967" t="str">
            <v>NOEC</v>
          </cell>
          <cell r="M1967" t="str">
            <v>ZnSO4</v>
          </cell>
          <cell r="N1967" t="str">
            <v>Measured - daily</v>
          </cell>
          <cell r="O1967" t="str">
            <v>flow through</v>
          </cell>
          <cell r="P1967" t="str">
            <v>Acute</v>
          </cell>
          <cell r="Q1967" t="str">
            <v>8-d</v>
          </cell>
          <cell r="R1967" t="str">
            <v>Not specified</v>
          </cell>
          <cell r="S1967" t="str">
            <v>N-Animas River</v>
          </cell>
          <cell r="T1967"/>
          <cell r="U1967">
            <v>6.9</v>
          </cell>
          <cell r="V1967">
            <v>6.86</v>
          </cell>
          <cell r="W1967" t="str">
            <v/>
          </cell>
          <cell r="X1967" t="str">
            <v/>
          </cell>
          <cell r="Y1967">
            <v>441</v>
          </cell>
          <cell r="Z1967" t="str">
            <v/>
          </cell>
          <cell r="AA1967" t="str">
            <v/>
          </cell>
          <cell r="AB1967" t="str">
            <v/>
          </cell>
          <cell r="AC1967" t="str">
            <v/>
          </cell>
          <cell r="AD1967" t="str">
            <v/>
          </cell>
          <cell r="AE1967" t="str">
            <v/>
          </cell>
          <cell r="AF1967" t="str">
            <v/>
          </cell>
          <cell r="AG1967" t="str">
            <v/>
          </cell>
          <cell r="AH1967" t="str">
            <v/>
          </cell>
          <cell r="AI1967">
            <v>13.8</v>
          </cell>
          <cell r="AJ1967">
            <v>210</v>
          </cell>
        </row>
        <row r="1968">
          <cell r="B1968" t="str">
            <v>A1815SatrNOEC</v>
          </cell>
          <cell r="C1968" t="str">
            <v>Davies et al. 2000</v>
          </cell>
          <cell r="D1968">
            <v>2000</v>
          </cell>
          <cell r="E1968" t="str">
            <v>Salmo trutta</v>
          </cell>
          <cell r="F1968" t="str">
            <v xml:space="preserve">Salmo </v>
          </cell>
          <cell r="G1968" t="str">
            <v>trutta</v>
          </cell>
          <cell r="H1968"/>
          <cell r="I1968" t="str">
            <v>fish</v>
          </cell>
          <cell r="J1968" t="str">
            <v>juveniles</v>
          </cell>
          <cell r="K1968" t="str">
            <v>mortality</v>
          </cell>
          <cell r="L1968" t="str">
            <v>NOEC</v>
          </cell>
          <cell r="M1968" t="str">
            <v>ZnSO4</v>
          </cell>
          <cell r="N1968" t="str">
            <v>Measured - daily</v>
          </cell>
          <cell r="O1968" t="str">
            <v>flow through</v>
          </cell>
          <cell r="P1968" t="str">
            <v>Acute</v>
          </cell>
          <cell r="Q1968" t="str">
            <v>9-d</v>
          </cell>
          <cell r="R1968" t="str">
            <v>Not specified</v>
          </cell>
          <cell r="S1968" t="str">
            <v>N-Animas River</v>
          </cell>
          <cell r="T1968"/>
          <cell r="U1968">
            <v>8.3000000000000007</v>
          </cell>
          <cell r="V1968">
            <v>7.44</v>
          </cell>
          <cell r="W1968" t="str">
            <v/>
          </cell>
          <cell r="X1968" t="str">
            <v/>
          </cell>
          <cell r="Y1968">
            <v>699</v>
          </cell>
          <cell r="Z1968" t="str">
            <v/>
          </cell>
          <cell r="AA1968" t="str">
            <v/>
          </cell>
          <cell r="AB1968" t="str">
            <v/>
          </cell>
          <cell r="AC1968" t="str">
            <v/>
          </cell>
          <cell r="AD1968" t="str">
            <v/>
          </cell>
          <cell r="AE1968" t="str">
            <v/>
          </cell>
          <cell r="AF1968" t="str">
            <v/>
          </cell>
          <cell r="AG1968" t="str">
            <v/>
          </cell>
          <cell r="AH1968" t="str">
            <v/>
          </cell>
          <cell r="AI1968">
            <v>13.8</v>
          </cell>
          <cell r="AJ1968">
            <v>81.3</v>
          </cell>
        </row>
        <row r="1969">
          <cell r="B1969" t="str">
            <v>A1816SafoNOEC</v>
          </cell>
          <cell r="C1969" t="str">
            <v>Davies et al. 2000</v>
          </cell>
          <cell r="D1969">
            <v>2000</v>
          </cell>
          <cell r="E1969" t="str">
            <v>Salvelinus fontinalis</v>
          </cell>
          <cell r="F1969" t="str">
            <v xml:space="preserve">Salvelinus </v>
          </cell>
          <cell r="G1969" t="str">
            <v>fontinalis</v>
          </cell>
          <cell r="H1969"/>
          <cell r="I1969" t="str">
            <v>fish</v>
          </cell>
          <cell r="J1969" t="str">
            <v>juveniles</v>
          </cell>
          <cell r="K1969" t="str">
            <v>mortality</v>
          </cell>
          <cell r="L1969" t="str">
            <v>NOEC</v>
          </cell>
          <cell r="M1969" t="str">
            <v>ZnSO4</v>
          </cell>
          <cell r="N1969" t="str">
            <v>Measured - daily</v>
          </cell>
          <cell r="O1969" t="str">
            <v>flow through</v>
          </cell>
          <cell r="P1969" t="str">
            <v>Acute</v>
          </cell>
          <cell r="Q1969" t="str">
            <v>9-d</v>
          </cell>
          <cell r="R1969" t="str">
            <v>Not specified</v>
          </cell>
          <cell r="S1969" t="str">
            <v>N-Animas River</v>
          </cell>
          <cell r="T1969"/>
          <cell r="U1969">
            <v>8.3000000000000007</v>
          </cell>
          <cell r="V1969">
            <v>7.44</v>
          </cell>
          <cell r="W1969" t="str">
            <v/>
          </cell>
          <cell r="X1969" t="str">
            <v/>
          </cell>
          <cell r="Y1969">
            <v>699</v>
          </cell>
          <cell r="Z1969" t="str">
            <v/>
          </cell>
          <cell r="AA1969" t="str">
            <v/>
          </cell>
          <cell r="AB1969" t="str">
            <v/>
          </cell>
          <cell r="AC1969" t="str">
            <v/>
          </cell>
          <cell r="AD1969" t="str">
            <v/>
          </cell>
          <cell r="AE1969" t="str">
            <v/>
          </cell>
          <cell r="AF1969" t="str">
            <v/>
          </cell>
          <cell r="AG1969" t="str">
            <v/>
          </cell>
          <cell r="AH1969" t="str">
            <v/>
          </cell>
          <cell r="AI1969">
            <v>13.8</v>
          </cell>
          <cell r="AJ1969">
            <v>81.3</v>
          </cell>
        </row>
        <row r="1970">
          <cell r="B1970" t="str">
            <v>A1817SatrNOEC</v>
          </cell>
          <cell r="C1970" t="str">
            <v>Davies et al. 2000</v>
          </cell>
          <cell r="D1970">
            <v>2000</v>
          </cell>
          <cell r="E1970" t="str">
            <v>Salmo trutta</v>
          </cell>
          <cell r="F1970" t="str">
            <v xml:space="preserve">Salmo </v>
          </cell>
          <cell r="G1970" t="str">
            <v>trutta</v>
          </cell>
          <cell r="H1970"/>
          <cell r="I1970" t="str">
            <v>fish</v>
          </cell>
          <cell r="J1970" t="str">
            <v>juveniles</v>
          </cell>
          <cell r="K1970" t="str">
            <v>mortality</v>
          </cell>
          <cell r="L1970" t="str">
            <v>NOEC</v>
          </cell>
          <cell r="M1970" t="str">
            <v>ZnSO4</v>
          </cell>
          <cell r="N1970" t="str">
            <v>Measured - daily</v>
          </cell>
          <cell r="O1970" t="str">
            <v>flow through</v>
          </cell>
          <cell r="P1970" t="str">
            <v>Acute</v>
          </cell>
          <cell r="Q1970" t="str">
            <v>7-d</v>
          </cell>
          <cell r="R1970" t="str">
            <v>Not specified</v>
          </cell>
          <cell r="S1970" t="str">
            <v>T-Dechlorinated Fort Collins</v>
          </cell>
          <cell r="T1970"/>
          <cell r="U1970">
            <v>12</v>
          </cell>
          <cell r="V1970">
            <v>7.76</v>
          </cell>
          <cell r="W1970" t="str">
            <v/>
          </cell>
          <cell r="X1970" t="str">
            <v/>
          </cell>
          <cell r="Y1970">
            <v>171</v>
          </cell>
          <cell r="Z1970" t="str">
            <v/>
          </cell>
          <cell r="AA1970">
            <v>1.7</v>
          </cell>
          <cell r="AB1970">
            <v>10</v>
          </cell>
          <cell r="AC1970">
            <v>18.5</v>
          </cell>
          <cell r="AD1970">
            <v>1.6</v>
          </cell>
          <cell r="AE1970">
            <v>4.0999999999999996</v>
          </cell>
          <cell r="AF1970">
            <v>0.73</v>
          </cell>
          <cell r="AG1970">
            <v>11.6</v>
          </cell>
          <cell r="AH1970">
            <v>3.9</v>
          </cell>
          <cell r="AI1970">
            <v>35</v>
          </cell>
          <cell r="AJ1970">
            <v>52.6</v>
          </cell>
        </row>
        <row r="1971">
          <cell r="B1971" t="str">
            <v>A1818SatrNOEC</v>
          </cell>
          <cell r="C1971" t="str">
            <v>Davies et al. 2000</v>
          </cell>
          <cell r="D1971">
            <v>2000</v>
          </cell>
          <cell r="E1971" t="str">
            <v>Salmo trutta</v>
          </cell>
          <cell r="F1971" t="str">
            <v xml:space="preserve">Salmo </v>
          </cell>
          <cell r="G1971" t="str">
            <v>trutta</v>
          </cell>
          <cell r="H1971"/>
          <cell r="I1971" t="str">
            <v>fish</v>
          </cell>
          <cell r="J1971" t="str">
            <v>juveniles</v>
          </cell>
          <cell r="K1971" t="str">
            <v>mortality</v>
          </cell>
          <cell r="L1971" t="str">
            <v>NOEC</v>
          </cell>
          <cell r="M1971" t="str">
            <v>ZnSO4</v>
          </cell>
          <cell r="N1971" t="str">
            <v>Measured - daily</v>
          </cell>
          <cell r="O1971" t="str">
            <v>flow through</v>
          </cell>
          <cell r="P1971" t="str">
            <v>Acute</v>
          </cell>
          <cell r="Q1971" t="str">
            <v>7-d</v>
          </cell>
          <cell r="R1971" t="str">
            <v>Not specified</v>
          </cell>
          <cell r="S1971" t="str">
            <v>T-Dechlorinated Fort Collins</v>
          </cell>
          <cell r="T1971"/>
          <cell r="U1971">
            <v>10.7</v>
          </cell>
          <cell r="V1971">
            <v>7.28</v>
          </cell>
          <cell r="W1971" t="str">
            <v/>
          </cell>
          <cell r="X1971" t="str">
            <v/>
          </cell>
          <cell r="Y1971">
            <v>221</v>
          </cell>
          <cell r="Z1971" t="str">
            <v/>
          </cell>
          <cell r="AA1971">
            <v>1.7</v>
          </cell>
          <cell r="AB1971">
            <v>10</v>
          </cell>
          <cell r="AC1971">
            <v>19.20342205323194</v>
          </cell>
          <cell r="AD1971">
            <v>1.6608365019011408</v>
          </cell>
          <cell r="AE1971">
            <v>4.2558935361216728</v>
          </cell>
          <cell r="AF1971">
            <v>0.75775665399239545</v>
          </cell>
          <cell r="AG1971">
            <v>12.04106463878327</v>
          </cell>
          <cell r="AH1971">
            <v>4.0482889733840306</v>
          </cell>
          <cell r="AI1971">
            <v>37.6</v>
          </cell>
          <cell r="AJ1971">
            <v>54.6</v>
          </cell>
        </row>
        <row r="1972">
          <cell r="B1972" t="str">
            <v>A1819OnclNOEC</v>
          </cell>
          <cell r="C1972" t="str">
            <v>Davies et al. 2000</v>
          </cell>
          <cell r="D1972">
            <v>2000</v>
          </cell>
          <cell r="E1972" t="str">
            <v>Oncorhynchus clarkii</v>
          </cell>
          <cell r="F1972" t="str">
            <v xml:space="preserve">Oncorhynchus </v>
          </cell>
          <cell r="G1972" t="str">
            <v>clarkii</v>
          </cell>
          <cell r="H1972"/>
          <cell r="I1972" t="str">
            <v>fish</v>
          </cell>
          <cell r="J1972" t="str">
            <v>juveniles</v>
          </cell>
          <cell r="K1972" t="str">
            <v>mortality</v>
          </cell>
          <cell r="L1972" t="str">
            <v>NOEC</v>
          </cell>
          <cell r="M1972" t="str">
            <v>ZnSO4</v>
          </cell>
          <cell r="N1972" t="str">
            <v>Measured - daily</v>
          </cell>
          <cell r="O1972" t="str">
            <v>flow through</v>
          </cell>
          <cell r="P1972" t="str">
            <v>Acute</v>
          </cell>
          <cell r="Q1972" t="str">
            <v>6-d</v>
          </cell>
          <cell r="R1972" t="str">
            <v>Not specified</v>
          </cell>
          <cell r="S1972" t="str">
            <v>T-Dechlorinated Fort Collins</v>
          </cell>
          <cell r="T1972"/>
          <cell r="U1972">
            <v>6.5</v>
          </cell>
          <cell r="V1972">
            <v>7.3</v>
          </cell>
          <cell r="W1972" t="str">
            <v/>
          </cell>
          <cell r="X1972" t="str">
            <v/>
          </cell>
          <cell r="Y1972">
            <v>150</v>
          </cell>
          <cell r="Z1972" t="str">
            <v/>
          </cell>
          <cell r="AA1972">
            <v>1.7</v>
          </cell>
          <cell r="AB1972">
            <v>10</v>
          </cell>
          <cell r="AC1972">
            <v>18.04277566539924</v>
          </cell>
          <cell r="AD1972">
            <v>1.5604562737642587</v>
          </cell>
          <cell r="AE1972">
            <v>3.998669201520912</v>
          </cell>
          <cell r="AF1972">
            <v>0.71195817490494295</v>
          </cell>
          <cell r="AG1972">
            <v>11.313307984790873</v>
          </cell>
          <cell r="AH1972">
            <v>3.80361216730038</v>
          </cell>
          <cell r="AI1972">
            <v>38.200000000000003</v>
          </cell>
          <cell r="AJ1972">
            <v>51.3</v>
          </cell>
        </row>
        <row r="1973">
          <cell r="B1973" t="str">
            <v>A1820OnclNOEC</v>
          </cell>
          <cell r="C1973" t="str">
            <v>Davies et al. 2000</v>
          </cell>
          <cell r="D1973">
            <v>2000</v>
          </cell>
          <cell r="E1973" t="str">
            <v>Oncorhynchus clarkii</v>
          </cell>
          <cell r="F1973" t="str">
            <v xml:space="preserve">Oncorhynchus </v>
          </cell>
          <cell r="G1973" t="str">
            <v>clarkii</v>
          </cell>
          <cell r="H1973"/>
          <cell r="I1973" t="str">
            <v>fish</v>
          </cell>
          <cell r="J1973" t="str">
            <v>juveniles</v>
          </cell>
          <cell r="K1973" t="str">
            <v>mortality</v>
          </cell>
          <cell r="L1973" t="str">
            <v>NOEC</v>
          </cell>
          <cell r="M1973" t="str">
            <v>ZnSO4</v>
          </cell>
          <cell r="N1973" t="str">
            <v>Measured - daily</v>
          </cell>
          <cell r="O1973" t="str">
            <v>flow through</v>
          </cell>
          <cell r="P1973" t="str">
            <v>Acute</v>
          </cell>
          <cell r="Q1973" t="str">
            <v>10-d</v>
          </cell>
          <cell r="R1973" t="str">
            <v>Not specified</v>
          </cell>
          <cell r="S1973" t="str">
            <v>T-Dechlorinated Fort Collins</v>
          </cell>
          <cell r="T1973"/>
          <cell r="U1973">
            <v>12</v>
          </cell>
          <cell r="V1973">
            <v>7.49</v>
          </cell>
          <cell r="W1973" t="str">
            <v/>
          </cell>
          <cell r="X1973" t="str">
            <v/>
          </cell>
          <cell r="Y1973">
            <v>51.3</v>
          </cell>
          <cell r="Z1973" t="str">
            <v/>
          </cell>
          <cell r="AA1973">
            <v>1.7</v>
          </cell>
          <cell r="AB1973">
            <v>10</v>
          </cell>
          <cell r="AC1973">
            <v>14.349809885931558</v>
          </cell>
          <cell r="AD1973">
            <v>1.24106463878327</v>
          </cell>
          <cell r="AE1973">
            <v>3.1802281368821288</v>
          </cell>
          <cell r="AF1973">
            <v>0.56623574144486688</v>
          </cell>
          <cell r="AG1973">
            <v>8.9977186311787065</v>
          </cell>
          <cell r="AH1973">
            <v>3.0250950570342203</v>
          </cell>
          <cell r="AI1973">
            <v>31.6</v>
          </cell>
          <cell r="AJ1973">
            <v>40.799999999999997</v>
          </cell>
        </row>
        <row r="1974">
          <cell r="B1974" t="str">
            <v>A1821SafoNOEC</v>
          </cell>
          <cell r="C1974" t="str">
            <v>Davies et al. 2000</v>
          </cell>
          <cell r="D1974">
            <v>2000</v>
          </cell>
          <cell r="E1974" t="str">
            <v>Salvelinus fontinalis</v>
          </cell>
          <cell r="F1974" t="str">
            <v xml:space="preserve">Salvelinus </v>
          </cell>
          <cell r="G1974" t="str">
            <v>fontinalis</v>
          </cell>
          <cell r="H1974"/>
          <cell r="I1974" t="str">
            <v>fish</v>
          </cell>
          <cell r="J1974" t="str">
            <v>juveniles</v>
          </cell>
          <cell r="K1974" t="str">
            <v>mortality</v>
          </cell>
          <cell r="L1974" t="str">
            <v>NOEC</v>
          </cell>
          <cell r="M1974" t="str">
            <v>ZnSO4</v>
          </cell>
          <cell r="N1974" t="str">
            <v>Measured - daily</v>
          </cell>
          <cell r="O1974" t="str">
            <v>flow through</v>
          </cell>
          <cell r="P1974" t="str">
            <v>Acute</v>
          </cell>
          <cell r="Q1974" t="str">
            <v>7-d</v>
          </cell>
          <cell r="R1974" t="str">
            <v>Not specified</v>
          </cell>
          <cell r="S1974" t="str">
            <v>T-Dechlorinated Fort Collins</v>
          </cell>
          <cell r="T1974"/>
          <cell r="U1974">
            <v>10.7</v>
          </cell>
          <cell r="V1974">
            <v>7.28</v>
          </cell>
          <cell r="W1974" t="str">
            <v/>
          </cell>
          <cell r="X1974" t="str">
            <v/>
          </cell>
          <cell r="Y1974">
            <v>221</v>
          </cell>
          <cell r="Z1974" t="str">
            <v/>
          </cell>
          <cell r="AA1974">
            <v>1.7</v>
          </cell>
          <cell r="AB1974">
            <v>10</v>
          </cell>
          <cell r="AC1974">
            <v>19.20342205323194</v>
          </cell>
          <cell r="AD1974">
            <v>1.6608365019011408</v>
          </cell>
          <cell r="AE1974">
            <v>4.2558935361216728</v>
          </cell>
          <cell r="AF1974">
            <v>0.75775665399239545</v>
          </cell>
          <cell r="AG1974">
            <v>12.04106463878327</v>
          </cell>
          <cell r="AH1974">
            <v>4.0482889733840306</v>
          </cell>
          <cell r="AI1974">
            <v>37.6</v>
          </cell>
          <cell r="AJ1974">
            <v>54.6</v>
          </cell>
        </row>
        <row r="1975">
          <cell r="B1975" t="str">
            <v>A1822SafoNOEC</v>
          </cell>
          <cell r="C1975" t="str">
            <v>Davies et al. 2000</v>
          </cell>
          <cell r="D1975">
            <v>2000</v>
          </cell>
          <cell r="E1975" t="str">
            <v>Salvelinus fontinalis</v>
          </cell>
          <cell r="F1975" t="str">
            <v xml:space="preserve">Salvelinus </v>
          </cell>
          <cell r="G1975" t="str">
            <v>fontinalis</v>
          </cell>
          <cell r="H1975"/>
          <cell r="I1975" t="str">
            <v>fish</v>
          </cell>
          <cell r="J1975" t="str">
            <v>juveniles</v>
          </cell>
          <cell r="K1975" t="str">
            <v>mortality</v>
          </cell>
          <cell r="L1975" t="str">
            <v>NOEC</v>
          </cell>
          <cell r="M1975" t="str">
            <v>ZnSO4</v>
          </cell>
          <cell r="N1975" t="str">
            <v>Measured - daily</v>
          </cell>
          <cell r="O1975" t="str">
            <v>flow through</v>
          </cell>
          <cell r="P1975" t="str">
            <v>Acute</v>
          </cell>
          <cell r="Q1975" t="str">
            <v>7-d</v>
          </cell>
          <cell r="R1975" t="str">
            <v>Not specified</v>
          </cell>
          <cell r="S1975" t="str">
            <v>T-Dechlorinated Fort Collins</v>
          </cell>
          <cell r="T1975"/>
          <cell r="U1975">
            <v>12</v>
          </cell>
          <cell r="V1975">
            <v>7.76</v>
          </cell>
          <cell r="W1975" t="str">
            <v/>
          </cell>
          <cell r="X1975" t="str">
            <v/>
          </cell>
          <cell r="Y1975">
            <v>608</v>
          </cell>
          <cell r="Z1975" t="str">
            <v/>
          </cell>
          <cell r="AA1975">
            <v>1.7</v>
          </cell>
          <cell r="AB1975">
            <v>10</v>
          </cell>
          <cell r="AC1975">
            <v>18.5</v>
          </cell>
          <cell r="AD1975">
            <v>1.6</v>
          </cell>
          <cell r="AE1975">
            <v>4.0999999999999996</v>
          </cell>
          <cell r="AF1975">
            <v>0.73</v>
          </cell>
          <cell r="AG1975">
            <v>11.6</v>
          </cell>
          <cell r="AH1975">
            <v>3.9</v>
          </cell>
          <cell r="AI1975">
            <v>35</v>
          </cell>
          <cell r="AJ1975">
            <v>52.6</v>
          </cell>
        </row>
        <row r="1976">
          <cell r="B1976" t="str">
            <v>A1823SatrLOEC</v>
          </cell>
          <cell r="C1976" t="str">
            <v>Davies et al. 2000</v>
          </cell>
          <cell r="D1976">
            <v>2000</v>
          </cell>
          <cell r="E1976" t="str">
            <v>Salmo trutta</v>
          </cell>
          <cell r="F1976" t="str">
            <v xml:space="preserve">Salmo </v>
          </cell>
          <cell r="G1976" t="str">
            <v>trutta</v>
          </cell>
          <cell r="H1976"/>
          <cell r="I1976" t="str">
            <v>fish</v>
          </cell>
          <cell r="J1976" t="str">
            <v>juveniles</v>
          </cell>
          <cell r="K1976" t="str">
            <v>mortality</v>
          </cell>
          <cell r="L1976" t="str">
            <v>LOEC</v>
          </cell>
          <cell r="M1976" t="str">
            <v>ZnSO4</v>
          </cell>
          <cell r="N1976" t="str">
            <v>Measured - daily</v>
          </cell>
          <cell r="O1976" t="str">
            <v>flow through</v>
          </cell>
          <cell r="P1976" t="str">
            <v>Acute</v>
          </cell>
          <cell r="Q1976" t="str">
            <v>7-d</v>
          </cell>
          <cell r="R1976" t="str">
            <v>Not specified</v>
          </cell>
          <cell r="S1976" t="str">
            <v>N-Animas River</v>
          </cell>
          <cell r="T1976"/>
          <cell r="U1976">
            <v>11.7</v>
          </cell>
          <cell r="V1976">
            <v>7.29</v>
          </cell>
          <cell r="W1976" t="str">
            <v/>
          </cell>
          <cell r="X1976" t="str">
            <v/>
          </cell>
          <cell r="Y1976">
            <v>411</v>
          </cell>
          <cell r="Z1976" t="str">
            <v/>
          </cell>
          <cell r="AA1976" t="str">
            <v/>
          </cell>
          <cell r="AB1976" t="str">
            <v/>
          </cell>
          <cell r="AC1976" t="str">
            <v/>
          </cell>
          <cell r="AD1976" t="str">
            <v/>
          </cell>
          <cell r="AE1976" t="str">
            <v/>
          </cell>
          <cell r="AF1976" t="str">
            <v/>
          </cell>
          <cell r="AG1976" t="str">
            <v/>
          </cell>
          <cell r="AH1976" t="str">
            <v/>
          </cell>
          <cell r="AI1976">
            <v>15.6</v>
          </cell>
          <cell r="AJ1976">
            <v>42.3</v>
          </cell>
        </row>
        <row r="1977">
          <cell r="B1977" t="str">
            <v>A1824SafoLOEC</v>
          </cell>
          <cell r="C1977" t="str">
            <v>Davies et al. 2000</v>
          </cell>
          <cell r="D1977">
            <v>2000</v>
          </cell>
          <cell r="E1977" t="str">
            <v>Salvelinus fontinalis</v>
          </cell>
          <cell r="F1977" t="str">
            <v xml:space="preserve">Salvelinus </v>
          </cell>
          <cell r="G1977" t="str">
            <v>fontinalis</v>
          </cell>
          <cell r="H1977"/>
          <cell r="I1977" t="str">
            <v>fish</v>
          </cell>
          <cell r="J1977" t="str">
            <v>juveniles</v>
          </cell>
          <cell r="K1977" t="str">
            <v>mortality</v>
          </cell>
          <cell r="L1977" t="str">
            <v>LOEC</v>
          </cell>
          <cell r="M1977" t="str">
            <v>ZnSO4</v>
          </cell>
          <cell r="N1977" t="str">
            <v>Measured - daily</v>
          </cell>
          <cell r="O1977" t="str">
            <v>flow through</v>
          </cell>
          <cell r="P1977" t="str">
            <v>Acute</v>
          </cell>
          <cell r="Q1977" t="str">
            <v>7-d</v>
          </cell>
          <cell r="R1977" t="str">
            <v>Not specified</v>
          </cell>
          <cell r="S1977" t="str">
            <v>N-Animas River</v>
          </cell>
          <cell r="T1977"/>
          <cell r="U1977">
            <v>11.3</v>
          </cell>
          <cell r="V1977">
            <v>7.17</v>
          </cell>
          <cell r="W1977" t="str">
            <v/>
          </cell>
          <cell r="X1977" t="str">
            <v/>
          </cell>
          <cell r="Y1977">
            <v>1059</v>
          </cell>
          <cell r="Z1977" t="str">
            <v/>
          </cell>
          <cell r="AA1977" t="str">
            <v/>
          </cell>
          <cell r="AB1977" t="str">
            <v/>
          </cell>
          <cell r="AC1977" t="str">
            <v/>
          </cell>
          <cell r="AD1977" t="str">
            <v/>
          </cell>
          <cell r="AE1977" t="str">
            <v/>
          </cell>
          <cell r="AF1977" t="str">
            <v/>
          </cell>
          <cell r="AG1977" t="str">
            <v/>
          </cell>
          <cell r="AH1977" t="str">
            <v/>
          </cell>
          <cell r="AI1977">
            <v>14.7</v>
          </cell>
          <cell r="AJ1977">
            <v>45</v>
          </cell>
        </row>
        <row r="1978">
          <cell r="B1978" t="str">
            <v>A1825OnclLOEC</v>
          </cell>
          <cell r="C1978" t="str">
            <v>Davies et al. 2000</v>
          </cell>
          <cell r="D1978">
            <v>2000</v>
          </cell>
          <cell r="E1978" t="str">
            <v>Oncorhynchus clarkii</v>
          </cell>
          <cell r="F1978" t="str">
            <v xml:space="preserve">Oncorhynchus </v>
          </cell>
          <cell r="G1978" t="str">
            <v>clarkii</v>
          </cell>
          <cell r="H1978"/>
          <cell r="I1978" t="str">
            <v>fish</v>
          </cell>
          <cell r="J1978" t="str">
            <v>juveniles</v>
          </cell>
          <cell r="K1978" t="str">
            <v>mortality</v>
          </cell>
          <cell r="L1978" t="str">
            <v>LOEC</v>
          </cell>
          <cell r="M1978" t="str">
            <v>ZnSO4</v>
          </cell>
          <cell r="N1978" t="str">
            <v>Measured - daily</v>
          </cell>
          <cell r="O1978" t="str">
            <v>flow through</v>
          </cell>
          <cell r="P1978" t="str">
            <v>Acute</v>
          </cell>
          <cell r="Q1978" t="str">
            <v>8-d</v>
          </cell>
          <cell r="R1978" t="str">
            <v>Not specified</v>
          </cell>
          <cell r="S1978" t="str">
            <v>N-Animas River</v>
          </cell>
          <cell r="T1978"/>
          <cell r="U1978">
            <v>6.9</v>
          </cell>
          <cell r="V1978">
            <v>6.86</v>
          </cell>
          <cell r="W1978" t="str">
            <v/>
          </cell>
          <cell r="X1978" t="str">
            <v/>
          </cell>
          <cell r="Y1978">
            <v>737</v>
          </cell>
          <cell r="Z1978" t="str">
            <v/>
          </cell>
          <cell r="AA1978" t="str">
            <v/>
          </cell>
          <cell r="AB1978" t="str">
            <v/>
          </cell>
          <cell r="AC1978" t="str">
            <v/>
          </cell>
          <cell r="AD1978" t="str">
            <v/>
          </cell>
          <cell r="AE1978" t="str">
            <v/>
          </cell>
          <cell r="AF1978" t="str">
            <v/>
          </cell>
          <cell r="AG1978" t="str">
            <v/>
          </cell>
          <cell r="AH1978" t="str">
            <v/>
          </cell>
          <cell r="AI1978">
            <v>13.8</v>
          </cell>
          <cell r="AJ1978">
            <v>210</v>
          </cell>
        </row>
        <row r="1979">
          <cell r="B1979" t="str">
            <v>A1826SatrLOEC</v>
          </cell>
          <cell r="C1979" t="str">
            <v>Davies et al. 2000</v>
          </cell>
          <cell r="D1979">
            <v>2000</v>
          </cell>
          <cell r="E1979" t="str">
            <v>Salmo trutta</v>
          </cell>
          <cell r="F1979" t="str">
            <v xml:space="preserve">Salmo </v>
          </cell>
          <cell r="G1979" t="str">
            <v>trutta</v>
          </cell>
          <cell r="H1979"/>
          <cell r="I1979" t="str">
            <v>fish</v>
          </cell>
          <cell r="J1979" t="str">
            <v>juveniles</v>
          </cell>
          <cell r="K1979" t="str">
            <v>mortality</v>
          </cell>
          <cell r="L1979" t="str">
            <v>LOEC</v>
          </cell>
          <cell r="M1979" t="str">
            <v>ZnSO4</v>
          </cell>
          <cell r="N1979" t="str">
            <v>Measured - daily</v>
          </cell>
          <cell r="O1979" t="str">
            <v>flow through</v>
          </cell>
          <cell r="P1979" t="str">
            <v>Acute</v>
          </cell>
          <cell r="Q1979" t="str">
            <v>9-d</v>
          </cell>
          <cell r="R1979" t="str">
            <v>Not specified</v>
          </cell>
          <cell r="S1979" t="str">
            <v>N-Animas River</v>
          </cell>
          <cell r="T1979"/>
          <cell r="U1979">
            <v>8.3000000000000007</v>
          </cell>
          <cell r="V1979">
            <v>7.44</v>
          </cell>
          <cell r="W1979" t="str">
            <v/>
          </cell>
          <cell r="X1979" t="str">
            <v/>
          </cell>
          <cell r="Y1979">
            <v>1269</v>
          </cell>
          <cell r="Z1979" t="str">
            <v/>
          </cell>
          <cell r="AA1979" t="str">
            <v/>
          </cell>
          <cell r="AB1979" t="str">
            <v/>
          </cell>
          <cell r="AC1979" t="str">
            <v/>
          </cell>
          <cell r="AD1979" t="str">
            <v/>
          </cell>
          <cell r="AE1979" t="str">
            <v/>
          </cell>
          <cell r="AF1979" t="str">
            <v/>
          </cell>
          <cell r="AG1979" t="str">
            <v/>
          </cell>
          <cell r="AH1979" t="str">
            <v/>
          </cell>
          <cell r="AI1979">
            <v>13.8</v>
          </cell>
          <cell r="AJ1979">
            <v>81.3</v>
          </cell>
        </row>
        <row r="1980">
          <cell r="B1980" t="str">
            <v>A1827SafoLOEC</v>
          </cell>
          <cell r="C1980" t="str">
            <v>Davies et al. 2000</v>
          </cell>
          <cell r="D1980">
            <v>2000</v>
          </cell>
          <cell r="E1980" t="str">
            <v>Salvelinus fontinalis</v>
          </cell>
          <cell r="F1980" t="str">
            <v xml:space="preserve">Salvelinus </v>
          </cell>
          <cell r="G1980" t="str">
            <v>fontinalis</v>
          </cell>
          <cell r="H1980"/>
          <cell r="I1980" t="str">
            <v>fish</v>
          </cell>
          <cell r="J1980" t="str">
            <v>juveniles</v>
          </cell>
          <cell r="K1980" t="str">
            <v>mortality</v>
          </cell>
          <cell r="L1980" t="str">
            <v>LOEC</v>
          </cell>
          <cell r="M1980" t="str">
            <v>ZnSO4</v>
          </cell>
          <cell r="N1980" t="str">
            <v>Measured - daily</v>
          </cell>
          <cell r="O1980" t="str">
            <v>flow through</v>
          </cell>
          <cell r="P1980" t="str">
            <v>Acute</v>
          </cell>
          <cell r="Q1980" t="str">
            <v>9-d</v>
          </cell>
          <cell r="R1980" t="str">
            <v>Not specified</v>
          </cell>
          <cell r="S1980" t="str">
            <v>N-Animas River</v>
          </cell>
          <cell r="T1980"/>
          <cell r="U1980">
            <v>8.3000000000000007</v>
          </cell>
          <cell r="V1980">
            <v>7.44</v>
          </cell>
          <cell r="W1980" t="str">
            <v/>
          </cell>
          <cell r="X1980" t="str">
            <v/>
          </cell>
          <cell r="Y1980">
            <v>1269</v>
          </cell>
          <cell r="Z1980" t="str">
            <v/>
          </cell>
          <cell r="AA1980" t="str">
            <v/>
          </cell>
          <cell r="AB1980" t="str">
            <v/>
          </cell>
          <cell r="AC1980" t="str">
            <v/>
          </cell>
          <cell r="AD1980" t="str">
            <v/>
          </cell>
          <cell r="AE1980" t="str">
            <v/>
          </cell>
          <cell r="AF1980" t="str">
            <v/>
          </cell>
          <cell r="AG1980" t="str">
            <v/>
          </cell>
          <cell r="AH1980" t="str">
            <v/>
          </cell>
          <cell r="AI1980">
            <v>13.8</v>
          </cell>
          <cell r="AJ1980">
            <v>81.3</v>
          </cell>
        </row>
        <row r="1981">
          <cell r="B1981" t="str">
            <v>A1828SatrLOEC</v>
          </cell>
          <cell r="C1981" t="str">
            <v>Davies et al. 2000</v>
          </cell>
          <cell r="D1981">
            <v>2000</v>
          </cell>
          <cell r="E1981" t="str">
            <v>Salmo trutta</v>
          </cell>
          <cell r="F1981" t="str">
            <v xml:space="preserve">Salmo </v>
          </cell>
          <cell r="G1981" t="str">
            <v>trutta</v>
          </cell>
          <cell r="H1981"/>
          <cell r="I1981" t="str">
            <v>fish</v>
          </cell>
          <cell r="J1981" t="str">
            <v>juveniles</v>
          </cell>
          <cell r="K1981" t="str">
            <v>mortality</v>
          </cell>
          <cell r="L1981" t="str">
            <v>LOEC</v>
          </cell>
          <cell r="M1981" t="str">
            <v>ZnSO4</v>
          </cell>
          <cell r="N1981" t="str">
            <v>Measured - daily</v>
          </cell>
          <cell r="O1981" t="str">
            <v>flow through</v>
          </cell>
          <cell r="P1981" t="str">
            <v>Acute</v>
          </cell>
          <cell r="Q1981" t="str">
            <v>7-d</v>
          </cell>
          <cell r="R1981" t="str">
            <v>Not specified</v>
          </cell>
          <cell r="S1981" t="str">
            <v>T-Dechlorinated Fort Collins</v>
          </cell>
          <cell r="T1981"/>
          <cell r="U1981">
            <v>12</v>
          </cell>
          <cell r="V1981">
            <v>7.76</v>
          </cell>
          <cell r="W1981" t="str">
            <v/>
          </cell>
          <cell r="X1981" t="str">
            <v/>
          </cell>
          <cell r="Y1981">
            <v>320</v>
          </cell>
          <cell r="Z1981" t="str">
            <v/>
          </cell>
          <cell r="AA1981">
            <v>1.7</v>
          </cell>
          <cell r="AB1981">
            <v>10</v>
          </cell>
          <cell r="AC1981">
            <v>18.5</v>
          </cell>
          <cell r="AD1981">
            <v>1.6</v>
          </cell>
          <cell r="AE1981">
            <v>4.0999999999999996</v>
          </cell>
          <cell r="AF1981">
            <v>0.73</v>
          </cell>
          <cell r="AG1981">
            <v>11.6</v>
          </cell>
          <cell r="AH1981">
            <v>3.9</v>
          </cell>
          <cell r="AI1981">
            <v>35</v>
          </cell>
          <cell r="AJ1981">
            <v>52.6</v>
          </cell>
        </row>
        <row r="1982">
          <cell r="B1982" t="str">
            <v>A1829SatrLOEC</v>
          </cell>
          <cell r="C1982" t="str">
            <v>Davies et al. 2000</v>
          </cell>
          <cell r="D1982">
            <v>2000</v>
          </cell>
          <cell r="E1982" t="str">
            <v>Salmo trutta</v>
          </cell>
          <cell r="F1982" t="str">
            <v xml:space="preserve">Salmo </v>
          </cell>
          <cell r="G1982" t="str">
            <v>trutta</v>
          </cell>
          <cell r="H1982"/>
          <cell r="I1982" t="str">
            <v>fish</v>
          </cell>
          <cell r="J1982" t="str">
            <v>juveniles</v>
          </cell>
          <cell r="K1982" t="str">
            <v>mortality</v>
          </cell>
          <cell r="L1982" t="str">
            <v>LOEC</v>
          </cell>
          <cell r="M1982" t="str">
            <v>ZnSO4</v>
          </cell>
          <cell r="N1982" t="str">
            <v>Measured - daily</v>
          </cell>
          <cell r="O1982" t="str">
            <v>flow through</v>
          </cell>
          <cell r="P1982" t="str">
            <v>Acute</v>
          </cell>
          <cell r="Q1982" t="str">
            <v>7-d</v>
          </cell>
          <cell r="R1982" t="str">
            <v>Not specified</v>
          </cell>
          <cell r="S1982" t="str">
            <v>T-Dechlorinated Fort Collins</v>
          </cell>
          <cell r="T1982"/>
          <cell r="U1982">
            <v>10.7</v>
          </cell>
          <cell r="V1982">
            <v>7.28</v>
          </cell>
          <cell r="W1982" t="str">
            <v/>
          </cell>
          <cell r="X1982" t="str">
            <v/>
          </cell>
          <cell r="Y1982">
            <v>484</v>
          </cell>
          <cell r="Z1982" t="str">
            <v/>
          </cell>
          <cell r="AA1982">
            <v>1.7</v>
          </cell>
          <cell r="AB1982">
            <v>10</v>
          </cell>
          <cell r="AC1982">
            <v>19.20342205323194</v>
          </cell>
          <cell r="AD1982">
            <v>1.6608365019011408</v>
          </cell>
          <cell r="AE1982">
            <v>4.2558935361216728</v>
          </cell>
          <cell r="AF1982">
            <v>0.75775665399239545</v>
          </cell>
          <cell r="AG1982">
            <v>12.04106463878327</v>
          </cell>
          <cell r="AH1982">
            <v>4.0482889733840306</v>
          </cell>
          <cell r="AI1982">
            <v>37.6</v>
          </cell>
          <cell r="AJ1982">
            <v>54.6</v>
          </cell>
        </row>
        <row r="1983">
          <cell r="B1983" t="str">
            <v>A1830OnclLOEC</v>
          </cell>
          <cell r="C1983" t="str">
            <v>Davies et al. 2000</v>
          </cell>
          <cell r="D1983">
            <v>2000</v>
          </cell>
          <cell r="E1983" t="str">
            <v>Oncorhynchus clarkii</v>
          </cell>
          <cell r="F1983" t="str">
            <v xml:space="preserve">Oncorhynchus </v>
          </cell>
          <cell r="G1983" t="str">
            <v>clarkii</v>
          </cell>
          <cell r="H1983"/>
          <cell r="I1983" t="str">
            <v>fish</v>
          </cell>
          <cell r="J1983" t="str">
            <v>juveniles</v>
          </cell>
          <cell r="K1983" t="str">
            <v>mortality</v>
          </cell>
          <cell r="L1983" t="str">
            <v>LOEC</v>
          </cell>
          <cell r="M1983" t="str">
            <v>ZnSO4</v>
          </cell>
          <cell r="N1983" t="str">
            <v>Measured - daily</v>
          </cell>
          <cell r="O1983" t="str">
            <v>flow through</v>
          </cell>
          <cell r="P1983" t="str">
            <v>Acute</v>
          </cell>
          <cell r="Q1983" t="str">
            <v>6-d</v>
          </cell>
          <cell r="R1983" t="str">
            <v>Not specified</v>
          </cell>
          <cell r="S1983" t="str">
            <v>T-Dechlorinated Fort Collins</v>
          </cell>
          <cell r="T1983"/>
          <cell r="U1983">
            <v>6.5</v>
          </cell>
          <cell r="V1983">
            <v>7.3</v>
          </cell>
          <cell r="W1983" t="str">
            <v/>
          </cell>
          <cell r="X1983" t="str">
            <v/>
          </cell>
          <cell r="Y1983">
            <v>268</v>
          </cell>
          <cell r="Z1983" t="str">
            <v/>
          </cell>
          <cell r="AA1983">
            <v>1.7</v>
          </cell>
          <cell r="AB1983">
            <v>10</v>
          </cell>
          <cell r="AC1983">
            <v>18.04277566539924</v>
          </cell>
          <cell r="AD1983">
            <v>1.5604562737642587</v>
          </cell>
          <cell r="AE1983">
            <v>3.998669201520912</v>
          </cell>
          <cell r="AF1983">
            <v>0.71195817490494295</v>
          </cell>
          <cell r="AG1983">
            <v>11.313307984790873</v>
          </cell>
          <cell r="AH1983">
            <v>3.80361216730038</v>
          </cell>
          <cell r="AI1983">
            <v>38.200000000000003</v>
          </cell>
          <cell r="AJ1983">
            <v>51.3</v>
          </cell>
        </row>
        <row r="1984">
          <cell r="B1984" t="str">
            <v>A1831OnclLOEC</v>
          </cell>
          <cell r="C1984" t="str">
            <v>Davies et al. 2000</v>
          </cell>
          <cell r="D1984">
            <v>2000</v>
          </cell>
          <cell r="E1984" t="str">
            <v>Oncorhynchus clarkii</v>
          </cell>
          <cell r="F1984" t="str">
            <v xml:space="preserve">Oncorhynchus </v>
          </cell>
          <cell r="G1984" t="str">
            <v>clarkii</v>
          </cell>
          <cell r="H1984"/>
          <cell r="I1984" t="str">
            <v>fish</v>
          </cell>
          <cell r="J1984" t="str">
            <v>juveniles</v>
          </cell>
          <cell r="K1984" t="str">
            <v>mortality</v>
          </cell>
          <cell r="L1984" t="str">
            <v>LOEC</v>
          </cell>
          <cell r="M1984" t="str">
            <v>ZnSO4</v>
          </cell>
          <cell r="N1984" t="str">
            <v>Measured - daily</v>
          </cell>
          <cell r="O1984" t="str">
            <v>flow through</v>
          </cell>
          <cell r="P1984" t="str">
            <v>Acute</v>
          </cell>
          <cell r="Q1984" t="str">
            <v>10-d</v>
          </cell>
          <cell r="R1984" t="str">
            <v>Not specified</v>
          </cell>
          <cell r="S1984" t="str">
            <v>T-Dechlorinated Fort Collins</v>
          </cell>
          <cell r="T1984"/>
          <cell r="U1984">
            <v>12</v>
          </cell>
          <cell r="V1984">
            <v>7.49</v>
          </cell>
          <cell r="W1984" t="str">
            <v/>
          </cell>
          <cell r="X1984" t="str">
            <v/>
          </cell>
          <cell r="Y1984">
            <v>116</v>
          </cell>
          <cell r="Z1984" t="str">
            <v/>
          </cell>
          <cell r="AA1984">
            <v>1.7</v>
          </cell>
          <cell r="AB1984">
            <v>10</v>
          </cell>
          <cell r="AC1984">
            <v>14.349809885931558</v>
          </cell>
          <cell r="AD1984">
            <v>1.24106463878327</v>
          </cell>
          <cell r="AE1984">
            <v>3.1802281368821288</v>
          </cell>
          <cell r="AF1984">
            <v>0.56623574144486688</v>
          </cell>
          <cell r="AG1984">
            <v>8.9977186311787065</v>
          </cell>
          <cell r="AH1984">
            <v>3.0250950570342203</v>
          </cell>
          <cell r="AI1984">
            <v>31.6</v>
          </cell>
          <cell r="AJ1984">
            <v>40.799999999999997</v>
          </cell>
        </row>
        <row r="1985">
          <cell r="B1985" t="str">
            <v>A1832SafoLOEC</v>
          </cell>
          <cell r="C1985" t="str">
            <v>Davies et al. 2000</v>
          </cell>
          <cell r="D1985">
            <v>2000</v>
          </cell>
          <cell r="E1985" t="str">
            <v>Salvelinus fontinalis</v>
          </cell>
          <cell r="F1985" t="str">
            <v xml:space="preserve">Salvelinus </v>
          </cell>
          <cell r="G1985" t="str">
            <v>fontinalis</v>
          </cell>
          <cell r="H1985"/>
          <cell r="I1985" t="str">
            <v>fish</v>
          </cell>
          <cell r="J1985" t="str">
            <v>juveniles</v>
          </cell>
          <cell r="K1985" t="str">
            <v>mortality</v>
          </cell>
          <cell r="L1985" t="str">
            <v>LOEC</v>
          </cell>
          <cell r="M1985" t="str">
            <v>ZnSO4</v>
          </cell>
          <cell r="N1985" t="str">
            <v>Measured - daily</v>
          </cell>
          <cell r="O1985" t="str">
            <v>flow through</v>
          </cell>
          <cell r="P1985" t="str">
            <v>Acute</v>
          </cell>
          <cell r="Q1985" t="str">
            <v>7-d</v>
          </cell>
          <cell r="R1985" t="str">
            <v>Not specified</v>
          </cell>
          <cell r="S1985" t="str">
            <v>T-Dechlorinated Fort Collins</v>
          </cell>
          <cell r="T1985"/>
          <cell r="U1985">
            <v>10.7</v>
          </cell>
          <cell r="V1985">
            <v>7.28</v>
          </cell>
          <cell r="W1985" t="str">
            <v/>
          </cell>
          <cell r="X1985" t="str">
            <v/>
          </cell>
          <cell r="Y1985">
            <v>454</v>
          </cell>
          <cell r="Z1985" t="str">
            <v/>
          </cell>
          <cell r="AA1985">
            <v>1.7</v>
          </cell>
          <cell r="AB1985">
            <v>10</v>
          </cell>
          <cell r="AC1985">
            <v>19.20342205323194</v>
          </cell>
          <cell r="AD1985">
            <v>1.6608365019011408</v>
          </cell>
          <cell r="AE1985">
            <v>4.2558935361216728</v>
          </cell>
          <cell r="AF1985">
            <v>0.75775665399239545</v>
          </cell>
          <cell r="AG1985">
            <v>12.04106463878327</v>
          </cell>
          <cell r="AH1985">
            <v>4.0482889733840306</v>
          </cell>
          <cell r="AI1985">
            <v>37.6</v>
          </cell>
          <cell r="AJ1985">
            <v>54.6</v>
          </cell>
        </row>
        <row r="1986">
          <cell r="B1986" t="str">
            <v>A1833SafoLOEC</v>
          </cell>
          <cell r="C1986" t="str">
            <v>Davies et al. 2000</v>
          </cell>
          <cell r="D1986">
            <v>2000</v>
          </cell>
          <cell r="E1986" t="str">
            <v>Salvelinus fontinalis</v>
          </cell>
          <cell r="F1986" t="str">
            <v xml:space="preserve">Salvelinus </v>
          </cell>
          <cell r="G1986" t="str">
            <v>fontinalis</v>
          </cell>
          <cell r="H1986"/>
          <cell r="I1986" t="str">
            <v>fish</v>
          </cell>
          <cell r="J1986" t="str">
            <v>juveniles</v>
          </cell>
          <cell r="K1986" t="str">
            <v>mortality</v>
          </cell>
          <cell r="L1986" t="str">
            <v>LOEC</v>
          </cell>
          <cell r="M1986" t="str">
            <v>ZnSO4</v>
          </cell>
          <cell r="N1986" t="str">
            <v>Measured - daily</v>
          </cell>
          <cell r="O1986" t="str">
            <v>flow through</v>
          </cell>
          <cell r="P1986" t="str">
            <v>Acute</v>
          </cell>
          <cell r="Q1986" t="str">
            <v>7-d</v>
          </cell>
          <cell r="R1986" t="str">
            <v>Not specified</v>
          </cell>
          <cell r="S1986" t="str">
            <v>T-Dechlorinated Fort Collins</v>
          </cell>
          <cell r="T1986"/>
          <cell r="U1986">
            <v>12</v>
          </cell>
          <cell r="V1986">
            <v>7.76</v>
          </cell>
          <cell r="W1986" t="str">
            <v/>
          </cell>
          <cell r="X1986" t="str">
            <v/>
          </cell>
          <cell r="Y1986">
            <v>1103</v>
          </cell>
          <cell r="Z1986" t="str">
            <v/>
          </cell>
          <cell r="AA1986">
            <v>1.7</v>
          </cell>
          <cell r="AB1986">
            <v>10</v>
          </cell>
          <cell r="AC1986">
            <v>18.5</v>
          </cell>
          <cell r="AD1986">
            <v>1.6</v>
          </cell>
          <cell r="AE1986">
            <v>4.0999999999999996</v>
          </cell>
          <cell r="AF1986">
            <v>0.73</v>
          </cell>
          <cell r="AG1986">
            <v>11.6</v>
          </cell>
          <cell r="AH1986">
            <v>3.9</v>
          </cell>
          <cell r="AI1986">
            <v>35</v>
          </cell>
          <cell r="AJ1986">
            <v>52.6</v>
          </cell>
        </row>
        <row r="1987">
          <cell r="B1987" t="str">
            <v>C1834DareLOEC</v>
          </cell>
          <cell r="C1987" t="str">
            <v>Dave et al. 1987</v>
          </cell>
          <cell r="D1987">
            <v>1987</v>
          </cell>
          <cell r="E1987" t="str">
            <v>Danio rerio</v>
          </cell>
          <cell r="F1987" t="str">
            <v xml:space="preserve">Danio </v>
          </cell>
          <cell r="G1987" t="str">
            <v>rerio</v>
          </cell>
          <cell r="H1987"/>
          <cell r="I1987" t="str">
            <v>fish</v>
          </cell>
          <cell r="J1987" t="str">
            <v>eggs</v>
          </cell>
          <cell r="K1987" t="str">
            <v>hatchability</v>
          </cell>
          <cell r="L1987" t="str">
            <v>LOEC</v>
          </cell>
          <cell r="M1987" t="str">
            <v>ZnSO4</v>
          </cell>
          <cell r="N1987" t="str">
            <v>Nominal</v>
          </cell>
          <cell r="O1987" t="str">
            <v>renewal</v>
          </cell>
          <cell r="P1987" t="str">
            <v>Chronic</v>
          </cell>
          <cell r="Q1987" t="str">
            <v>16-d</v>
          </cell>
          <cell r="R1987" t="str">
            <v>None</v>
          </cell>
          <cell r="S1987" t="str">
            <v>S-hardness 100 mg/L</v>
          </cell>
          <cell r="T1987"/>
          <cell r="U1987">
            <v>26</v>
          </cell>
          <cell r="V1987">
            <v>7.5</v>
          </cell>
          <cell r="W1987" t="str">
            <v/>
          </cell>
          <cell r="X1987">
            <v>2841.6203059805284</v>
          </cell>
          <cell r="Y1987">
            <v>2801.8376216968009</v>
          </cell>
          <cell r="Z1987" t="str">
            <v/>
          </cell>
          <cell r="AA1987">
            <v>0.5</v>
          </cell>
          <cell r="AB1987">
            <v>10</v>
          </cell>
          <cell r="AC1987">
            <v>32</v>
          </cell>
          <cell r="AD1987">
            <v>4.9000000000000004</v>
          </cell>
          <cell r="AE1987">
            <v>6.9</v>
          </cell>
          <cell r="AF1987">
            <v>1.2</v>
          </cell>
          <cell r="AG1987">
            <v>19.2</v>
          </cell>
          <cell r="AH1987">
            <v>57.8</v>
          </cell>
          <cell r="AI1987">
            <v>15</v>
          </cell>
          <cell r="AJ1987">
            <v>100.0822</v>
          </cell>
        </row>
        <row r="1988">
          <cell r="B1988" t="str">
            <v>C1835DareLOEC</v>
          </cell>
          <cell r="C1988" t="str">
            <v>Dave et al. 1987</v>
          </cell>
          <cell r="D1988">
            <v>1987</v>
          </cell>
          <cell r="E1988" t="str">
            <v>Danio rerio</v>
          </cell>
          <cell r="F1988" t="str">
            <v xml:space="preserve">Danio </v>
          </cell>
          <cell r="G1988" t="str">
            <v>rerio</v>
          </cell>
          <cell r="H1988"/>
          <cell r="I1988" t="str">
            <v>fish</v>
          </cell>
          <cell r="J1988" t="str">
            <v>eggs</v>
          </cell>
          <cell r="K1988" t="str">
            <v>hatchability</v>
          </cell>
          <cell r="L1988" t="str">
            <v>LOEC</v>
          </cell>
          <cell r="M1988" t="str">
            <v>ZnSO4</v>
          </cell>
          <cell r="N1988" t="str">
            <v>Nominal</v>
          </cell>
          <cell r="O1988" t="str">
            <v>renewal</v>
          </cell>
          <cell r="P1988" t="str">
            <v>Chronic</v>
          </cell>
          <cell r="Q1988" t="str">
            <v>16-d</v>
          </cell>
          <cell r="R1988" t="str">
            <v>None</v>
          </cell>
          <cell r="S1988" t="str">
            <v>S-hardness 100 mg/L</v>
          </cell>
          <cell r="T1988"/>
          <cell r="U1988">
            <v>26</v>
          </cell>
          <cell r="V1988">
            <v>7.5</v>
          </cell>
          <cell r="W1988" t="str">
            <v/>
          </cell>
          <cell r="X1988">
            <v>354.63421418636995</v>
          </cell>
          <cell r="Y1988">
            <v>349.66933518776074</v>
          </cell>
          <cell r="Z1988" t="str">
            <v/>
          </cell>
          <cell r="AA1988">
            <v>0.5</v>
          </cell>
          <cell r="AB1988">
            <v>10</v>
          </cell>
          <cell r="AC1988">
            <v>32</v>
          </cell>
          <cell r="AD1988">
            <v>4.9000000000000004</v>
          </cell>
          <cell r="AE1988">
            <v>6.9</v>
          </cell>
          <cell r="AF1988">
            <v>1.2</v>
          </cell>
          <cell r="AG1988">
            <v>19.2</v>
          </cell>
          <cell r="AH1988">
            <v>57.8</v>
          </cell>
          <cell r="AI1988">
            <v>15</v>
          </cell>
          <cell r="AJ1988">
            <v>100.0822</v>
          </cell>
        </row>
        <row r="1989">
          <cell r="B1989" t="str">
            <v>C1836DareLOEC</v>
          </cell>
          <cell r="C1989" t="str">
            <v>Dave et al. 1987</v>
          </cell>
          <cell r="D1989">
            <v>1987</v>
          </cell>
          <cell r="E1989" t="str">
            <v>Danio rerio</v>
          </cell>
          <cell r="F1989" t="str">
            <v xml:space="preserve">Danio </v>
          </cell>
          <cell r="G1989" t="str">
            <v>rerio</v>
          </cell>
          <cell r="H1989"/>
          <cell r="I1989" t="str">
            <v>fish</v>
          </cell>
          <cell r="J1989" t="str">
            <v>eggs</v>
          </cell>
          <cell r="K1989" t="str">
            <v>hatchability</v>
          </cell>
          <cell r="L1989" t="str">
            <v>LOEC</v>
          </cell>
          <cell r="M1989" t="str">
            <v>ZnSO4</v>
          </cell>
          <cell r="N1989" t="str">
            <v>Nominal</v>
          </cell>
          <cell r="O1989" t="str">
            <v>renewal</v>
          </cell>
          <cell r="P1989" t="str">
            <v>Chronic</v>
          </cell>
          <cell r="Q1989" t="str">
            <v>16-d</v>
          </cell>
          <cell r="R1989" t="str">
            <v>None</v>
          </cell>
          <cell r="S1989" t="str">
            <v>S-hardness 100 mg/L</v>
          </cell>
          <cell r="T1989"/>
          <cell r="U1989">
            <v>26</v>
          </cell>
          <cell r="V1989">
            <v>7.5</v>
          </cell>
          <cell r="W1989" t="str">
            <v/>
          </cell>
          <cell r="X1989">
            <v>1420.8101529902642</v>
          </cell>
          <cell r="Y1989">
            <v>1400.9188108484004</v>
          </cell>
          <cell r="Z1989" t="str">
            <v/>
          </cell>
          <cell r="AA1989">
            <v>0.5</v>
          </cell>
          <cell r="AB1989">
            <v>10</v>
          </cell>
          <cell r="AC1989">
            <v>32</v>
          </cell>
          <cell r="AD1989">
            <v>4.9000000000000004</v>
          </cell>
          <cell r="AE1989">
            <v>6.9</v>
          </cell>
          <cell r="AF1989">
            <v>1.2</v>
          </cell>
          <cell r="AG1989">
            <v>19.2</v>
          </cell>
          <cell r="AH1989">
            <v>57.8</v>
          </cell>
          <cell r="AI1989">
            <v>15</v>
          </cell>
          <cell r="AJ1989">
            <v>100.0822</v>
          </cell>
        </row>
        <row r="1990">
          <cell r="B1990" t="str">
            <v>C1837DareLOEC</v>
          </cell>
          <cell r="C1990" t="str">
            <v>Dave et al. 1987</v>
          </cell>
          <cell r="D1990">
            <v>1987</v>
          </cell>
          <cell r="E1990" t="str">
            <v>Danio rerio</v>
          </cell>
          <cell r="F1990" t="str">
            <v xml:space="preserve">Danio </v>
          </cell>
          <cell r="G1990" t="str">
            <v>rerio</v>
          </cell>
          <cell r="H1990"/>
          <cell r="I1990" t="str">
            <v>fish</v>
          </cell>
          <cell r="J1990" t="str">
            <v>eggs</v>
          </cell>
          <cell r="K1990" t="str">
            <v>hatchability</v>
          </cell>
          <cell r="L1990" t="str">
            <v>LOEC</v>
          </cell>
          <cell r="M1990" t="str">
            <v>ZnSO4</v>
          </cell>
          <cell r="N1990" t="str">
            <v>Nominal</v>
          </cell>
          <cell r="O1990" t="str">
            <v>renewal</v>
          </cell>
          <cell r="P1990" t="str">
            <v>Chronic</v>
          </cell>
          <cell r="Q1990" t="str">
            <v>16-d</v>
          </cell>
          <cell r="R1990" t="str">
            <v>None</v>
          </cell>
          <cell r="S1990" t="str">
            <v>S-hardness 100 mg/L</v>
          </cell>
          <cell r="T1990"/>
          <cell r="U1990">
            <v>26</v>
          </cell>
          <cell r="V1990">
            <v>7.5</v>
          </cell>
          <cell r="W1990" t="str">
            <v/>
          </cell>
          <cell r="X1990">
            <v>354.63421418636995</v>
          </cell>
          <cell r="Y1990">
            <v>349.66933518776074</v>
          </cell>
          <cell r="Z1990" t="str">
            <v/>
          </cell>
          <cell r="AA1990">
            <v>0.5</v>
          </cell>
          <cell r="AB1990">
            <v>10</v>
          </cell>
          <cell r="AC1990">
            <v>32</v>
          </cell>
          <cell r="AD1990">
            <v>4.9000000000000004</v>
          </cell>
          <cell r="AE1990">
            <v>6.9</v>
          </cell>
          <cell r="AF1990">
            <v>1.2</v>
          </cell>
          <cell r="AG1990">
            <v>19.2</v>
          </cell>
          <cell r="AH1990">
            <v>57.8</v>
          </cell>
          <cell r="AI1990">
            <v>15</v>
          </cell>
          <cell r="AJ1990">
            <v>100.0822</v>
          </cell>
        </row>
        <row r="1991">
          <cell r="B1991" t="str">
            <v>C1838DareLOEC</v>
          </cell>
          <cell r="C1991" t="str">
            <v>Dave et al. 1987</v>
          </cell>
          <cell r="D1991">
            <v>1987</v>
          </cell>
          <cell r="E1991" t="str">
            <v>Danio rerio</v>
          </cell>
          <cell r="F1991" t="str">
            <v xml:space="preserve">Danio </v>
          </cell>
          <cell r="G1991" t="str">
            <v>rerio</v>
          </cell>
          <cell r="H1991"/>
          <cell r="I1991" t="str">
            <v>fish</v>
          </cell>
          <cell r="J1991" t="str">
            <v>eggs</v>
          </cell>
          <cell r="K1991" t="str">
            <v>hatchability</v>
          </cell>
          <cell r="L1991" t="str">
            <v>LOEC</v>
          </cell>
          <cell r="M1991" t="str">
            <v>ZnSO4</v>
          </cell>
          <cell r="N1991" t="str">
            <v>Nominal</v>
          </cell>
          <cell r="O1991" t="str">
            <v>renewal</v>
          </cell>
          <cell r="P1991" t="str">
            <v>Chronic</v>
          </cell>
          <cell r="Q1991" t="str">
            <v>16-d</v>
          </cell>
          <cell r="R1991" t="str">
            <v>None</v>
          </cell>
          <cell r="S1991" t="str">
            <v>S-hardness 100 mg/L</v>
          </cell>
          <cell r="T1991"/>
          <cell r="U1991">
            <v>26</v>
          </cell>
          <cell r="V1991">
            <v>7.5</v>
          </cell>
          <cell r="W1991" t="str">
            <v/>
          </cell>
          <cell r="X1991">
            <v>354.63421418636995</v>
          </cell>
          <cell r="Y1991">
            <v>349.66933518776074</v>
          </cell>
          <cell r="Z1991" t="str">
            <v/>
          </cell>
          <cell r="AA1991">
            <v>0.5</v>
          </cell>
          <cell r="AB1991">
            <v>10</v>
          </cell>
          <cell r="AC1991">
            <v>32</v>
          </cell>
          <cell r="AD1991">
            <v>4.9000000000000004</v>
          </cell>
          <cell r="AE1991">
            <v>6.9</v>
          </cell>
          <cell r="AF1991">
            <v>1.2</v>
          </cell>
          <cell r="AG1991">
            <v>19.2</v>
          </cell>
          <cell r="AH1991">
            <v>57.8</v>
          </cell>
          <cell r="AI1991">
            <v>15</v>
          </cell>
          <cell r="AJ1991">
            <v>100.0822</v>
          </cell>
        </row>
        <row r="1992">
          <cell r="B1992" t="str">
            <v>C1839DareLOEC</v>
          </cell>
          <cell r="C1992" t="str">
            <v>Dave et al. 1987</v>
          </cell>
          <cell r="D1992">
            <v>1987</v>
          </cell>
          <cell r="E1992" t="str">
            <v>Danio rerio</v>
          </cell>
          <cell r="F1992" t="str">
            <v xml:space="preserve">Danio </v>
          </cell>
          <cell r="G1992" t="str">
            <v>rerio</v>
          </cell>
          <cell r="H1992"/>
          <cell r="I1992" t="str">
            <v>fish</v>
          </cell>
          <cell r="J1992" t="str">
            <v>eggs</v>
          </cell>
          <cell r="K1992" t="str">
            <v>hatchability</v>
          </cell>
          <cell r="L1992" t="str">
            <v>LOEC</v>
          </cell>
          <cell r="M1992" t="str">
            <v>ZnSO4</v>
          </cell>
          <cell r="N1992" t="str">
            <v>Nominal</v>
          </cell>
          <cell r="O1992" t="str">
            <v>renewal</v>
          </cell>
          <cell r="P1992" t="str">
            <v>Chronic</v>
          </cell>
          <cell r="Q1992" t="str">
            <v>16-d</v>
          </cell>
          <cell r="R1992" t="str">
            <v>None</v>
          </cell>
          <cell r="S1992" t="str">
            <v>S-hardness 100 mg/L</v>
          </cell>
          <cell r="T1992"/>
          <cell r="U1992">
            <v>26</v>
          </cell>
          <cell r="V1992">
            <v>7.5</v>
          </cell>
          <cell r="W1992" t="str">
            <v/>
          </cell>
          <cell r="X1992">
            <v>354.63421418636995</v>
          </cell>
          <cell r="Y1992">
            <v>349.66933518776074</v>
          </cell>
          <cell r="Z1992" t="str">
            <v/>
          </cell>
          <cell r="AA1992">
            <v>0.5</v>
          </cell>
          <cell r="AB1992">
            <v>10</v>
          </cell>
          <cell r="AC1992">
            <v>32</v>
          </cell>
          <cell r="AD1992">
            <v>4.9000000000000004</v>
          </cell>
          <cell r="AE1992">
            <v>6.9</v>
          </cell>
          <cell r="AF1992">
            <v>1.2</v>
          </cell>
          <cell r="AG1992">
            <v>19.2</v>
          </cell>
          <cell r="AH1992">
            <v>57.8</v>
          </cell>
          <cell r="AI1992">
            <v>15</v>
          </cell>
          <cell r="AJ1992">
            <v>100.0822</v>
          </cell>
        </row>
        <row r="1993">
          <cell r="B1993" t="str">
            <v>C1840DareLOEC</v>
          </cell>
          <cell r="C1993" t="str">
            <v>Dave et al. 1987</v>
          </cell>
          <cell r="D1993">
            <v>1987</v>
          </cell>
          <cell r="E1993" t="str">
            <v>Danio rerio</v>
          </cell>
          <cell r="F1993" t="str">
            <v xml:space="preserve">Danio </v>
          </cell>
          <cell r="G1993" t="str">
            <v>rerio</v>
          </cell>
          <cell r="H1993"/>
          <cell r="I1993" t="str">
            <v>fish</v>
          </cell>
          <cell r="J1993" t="str">
            <v>eggs</v>
          </cell>
          <cell r="K1993" t="str">
            <v>hatchability</v>
          </cell>
          <cell r="L1993" t="str">
            <v>LOEC</v>
          </cell>
          <cell r="M1993" t="str">
            <v>ZnSO4</v>
          </cell>
          <cell r="N1993" t="str">
            <v>Nominal</v>
          </cell>
          <cell r="O1993" t="str">
            <v>renewal</v>
          </cell>
          <cell r="P1993" t="str">
            <v>Chronic</v>
          </cell>
          <cell r="Q1993" t="str">
            <v>16-d</v>
          </cell>
          <cell r="R1993" t="str">
            <v>None</v>
          </cell>
          <cell r="S1993" t="str">
            <v>S-hardness 100 mg/L</v>
          </cell>
          <cell r="T1993"/>
          <cell r="U1993">
            <v>26</v>
          </cell>
          <cell r="V1993">
            <v>7.5</v>
          </cell>
          <cell r="W1993" t="str">
            <v/>
          </cell>
          <cell r="X1993">
            <v>5683.2406119610569</v>
          </cell>
          <cell r="Y1993">
            <v>5603.6752433936017</v>
          </cell>
          <cell r="Z1993" t="str">
            <v/>
          </cell>
          <cell r="AA1993">
            <v>0.5</v>
          </cell>
          <cell r="AB1993">
            <v>10</v>
          </cell>
          <cell r="AC1993">
            <v>32</v>
          </cell>
          <cell r="AD1993">
            <v>4.9000000000000004</v>
          </cell>
          <cell r="AE1993">
            <v>6.9</v>
          </cell>
          <cell r="AF1993">
            <v>1.2</v>
          </cell>
          <cell r="AG1993">
            <v>19.2</v>
          </cell>
          <cell r="AH1993">
            <v>57.8</v>
          </cell>
          <cell r="AI1993">
            <v>15</v>
          </cell>
          <cell r="AJ1993">
            <v>100.0822</v>
          </cell>
        </row>
        <row r="1994">
          <cell r="B1994" t="str">
            <v>C1841DareLOEC</v>
          </cell>
          <cell r="C1994" t="str">
            <v>Dave et al. 1987</v>
          </cell>
          <cell r="D1994">
            <v>1987</v>
          </cell>
          <cell r="E1994" t="str">
            <v>Danio rerio</v>
          </cell>
          <cell r="F1994" t="str">
            <v xml:space="preserve">Danio </v>
          </cell>
          <cell r="G1994" t="str">
            <v>rerio</v>
          </cell>
          <cell r="H1994"/>
          <cell r="I1994" t="str">
            <v>fish</v>
          </cell>
          <cell r="J1994" t="str">
            <v>eggs</v>
          </cell>
          <cell r="K1994" t="str">
            <v>hatchability</v>
          </cell>
          <cell r="L1994" t="str">
            <v>LOEC</v>
          </cell>
          <cell r="M1994" t="str">
            <v>ZnSO4</v>
          </cell>
          <cell r="N1994" t="str">
            <v>Nominal</v>
          </cell>
          <cell r="O1994" t="str">
            <v>renewal</v>
          </cell>
          <cell r="P1994" t="str">
            <v>Chronic</v>
          </cell>
          <cell r="Q1994" t="str">
            <v>16-d</v>
          </cell>
          <cell r="R1994" t="str">
            <v>None</v>
          </cell>
          <cell r="S1994" t="str">
            <v>S-hardness 100 mg/L</v>
          </cell>
          <cell r="T1994"/>
          <cell r="U1994">
            <v>26</v>
          </cell>
          <cell r="V1994">
            <v>7.5</v>
          </cell>
          <cell r="W1994" t="str">
            <v>&lt;</v>
          </cell>
          <cell r="X1994">
            <v>711.54172461752421</v>
          </cell>
          <cell r="Y1994">
            <v>701.58014047287884</v>
          </cell>
          <cell r="Z1994" t="str">
            <v/>
          </cell>
          <cell r="AA1994">
            <v>0.5</v>
          </cell>
          <cell r="AB1994">
            <v>10</v>
          </cell>
          <cell r="AC1994">
            <v>32</v>
          </cell>
          <cell r="AD1994">
            <v>4.9000000000000004</v>
          </cell>
          <cell r="AE1994">
            <v>6.9</v>
          </cell>
          <cell r="AF1994">
            <v>1.2</v>
          </cell>
          <cell r="AG1994">
            <v>19.2</v>
          </cell>
          <cell r="AH1994">
            <v>57.8</v>
          </cell>
          <cell r="AI1994">
            <v>15</v>
          </cell>
          <cell r="AJ1994">
            <v>100.0822</v>
          </cell>
        </row>
        <row r="1995">
          <cell r="B1995" t="str">
            <v>C1842DareLOEC</v>
          </cell>
          <cell r="C1995" t="str">
            <v>Dave et al. 1987</v>
          </cell>
          <cell r="D1995">
            <v>1987</v>
          </cell>
          <cell r="E1995" t="str">
            <v>Danio rerio</v>
          </cell>
          <cell r="F1995" t="str">
            <v xml:space="preserve">Danio </v>
          </cell>
          <cell r="G1995" t="str">
            <v>rerio</v>
          </cell>
          <cell r="H1995"/>
          <cell r="I1995" t="str">
            <v>fish</v>
          </cell>
          <cell r="J1995" t="str">
            <v>eggs</v>
          </cell>
          <cell r="K1995" t="str">
            <v>hatchability</v>
          </cell>
          <cell r="L1995" t="str">
            <v>LOEC</v>
          </cell>
          <cell r="M1995" t="str">
            <v>ZnSO4</v>
          </cell>
          <cell r="N1995" t="str">
            <v>Nominal</v>
          </cell>
          <cell r="O1995" t="str">
            <v>renewal</v>
          </cell>
          <cell r="P1995" t="str">
            <v>Chronic</v>
          </cell>
          <cell r="Q1995" t="str">
            <v>16-d</v>
          </cell>
          <cell r="R1995" t="str">
            <v>None</v>
          </cell>
          <cell r="S1995" t="str">
            <v>S-hardness 100 mg/L</v>
          </cell>
          <cell r="T1995"/>
          <cell r="U1995">
            <v>26</v>
          </cell>
          <cell r="V1995">
            <v>7.5</v>
          </cell>
          <cell r="W1995" t="str">
            <v/>
          </cell>
          <cell r="X1995">
            <v>5683.2406119610569</v>
          </cell>
          <cell r="Y1995">
            <v>5603.6752433936017</v>
          </cell>
          <cell r="Z1995" t="str">
            <v/>
          </cell>
          <cell r="AA1995">
            <v>0.5</v>
          </cell>
          <cell r="AB1995">
            <v>10</v>
          </cell>
          <cell r="AC1995">
            <v>32</v>
          </cell>
          <cell r="AD1995">
            <v>4.9000000000000004</v>
          </cell>
          <cell r="AE1995">
            <v>6.9</v>
          </cell>
          <cell r="AF1995">
            <v>1.2</v>
          </cell>
          <cell r="AG1995">
            <v>19.2</v>
          </cell>
          <cell r="AH1995">
            <v>57.8</v>
          </cell>
          <cell r="AI1995">
            <v>15</v>
          </cell>
          <cell r="AJ1995">
            <v>100.0822</v>
          </cell>
        </row>
        <row r="1996">
          <cell r="B1996" t="str">
            <v>C1843DareLOEC</v>
          </cell>
          <cell r="C1996" t="str">
            <v>Dave et al. 1987</v>
          </cell>
          <cell r="D1996">
            <v>1987</v>
          </cell>
          <cell r="E1996" t="str">
            <v>Danio rerio</v>
          </cell>
          <cell r="F1996" t="str">
            <v xml:space="preserve">Danio </v>
          </cell>
          <cell r="G1996" t="str">
            <v>rerio</v>
          </cell>
          <cell r="H1996"/>
          <cell r="I1996" t="str">
            <v>fish</v>
          </cell>
          <cell r="J1996" t="str">
            <v>eggs</v>
          </cell>
          <cell r="K1996" t="str">
            <v>hatchability</v>
          </cell>
          <cell r="L1996" t="str">
            <v>LOEC</v>
          </cell>
          <cell r="M1996" t="str">
            <v>ZnSO4</v>
          </cell>
          <cell r="N1996" t="str">
            <v>Nominal</v>
          </cell>
          <cell r="O1996" t="str">
            <v>renewal</v>
          </cell>
          <cell r="P1996" t="str">
            <v>Chronic</v>
          </cell>
          <cell r="Q1996" t="str">
            <v>16-d</v>
          </cell>
          <cell r="R1996" t="str">
            <v>None</v>
          </cell>
          <cell r="S1996" t="str">
            <v>S-hardness 100 mg/L</v>
          </cell>
          <cell r="T1996"/>
          <cell r="U1996">
            <v>26</v>
          </cell>
          <cell r="V1996">
            <v>7.5</v>
          </cell>
          <cell r="W1996" t="str">
            <v/>
          </cell>
          <cell r="X1996">
            <v>2841.6203059805284</v>
          </cell>
          <cell r="Y1996">
            <v>2801.8376216968009</v>
          </cell>
          <cell r="Z1996" t="str">
            <v/>
          </cell>
          <cell r="AA1996">
            <v>0.5</v>
          </cell>
          <cell r="AB1996">
            <v>10</v>
          </cell>
          <cell r="AC1996">
            <v>32</v>
          </cell>
          <cell r="AD1996">
            <v>4.9000000000000004</v>
          </cell>
          <cell r="AE1996">
            <v>6.9</v>
          </cell>
          <cell r="AF1996">
            <v>1.2</v>
          </cell>
          <cell r="AG1996">
            <v>19.2</v>
          </cell>
          <cell r="AH1996">
            <v>57.8</v>
          </cell>
          <cell r="AI1996">
            <v>15</v>
          </cell>
          <cell r="AJ1996">
            <v>100.0822</v>
          </cell>
        </row>
        <row r="1997">
          <cell r="B1997" t="str">
            <v>C1844DareMATC</v>
          </cell>
          <cell r="C1997" t="str">
            <v>Dave et al. 1987</v>
          </cell>
          <cell r="D1997">
            <v>1987</v>
          </cell>
          <cell r="E1997" t="str">
            <v>Danio rerio</v>
          </cell>
          <cell r="F1997" t="str">
            <v xml:space="preserve">Danio </v>
          </cell>
          <cell r="G1997" t="str">
            <v>rerio</v>
          </cell>
          <cell r="H1997"/>
          <cell r="I1997" t="str">
            <v>fish</v>
          </cell>
          <cell r="J1997" t="str">
            <v>eggs</v>
          </cell>
          <cell r="K1997" t="str">
            <v>hatchability</v>
          </cell>
          <cell r="L1997" t="str">
            <v>MATC</v>
          </cell>
          <cell r="M1997" t="str">
            <v>ZnSO4</v>
          </cell>
          <cell r="N1997" t="str">
            <v>Nominal</v>
          </cell>
          <cell r="O1997" t="str">
            <v>renewal</v>
          </cell>
          <cell r="P1997" t="str">
            <v>Chronic</v>
          </cell>
          <cell r="Q1997" t="str">
            <v>16-d</v>
          </cell>
          <cell r="R1997" t="str">
            <v>None</v>
          </cell>
          <cell r="S1997" t="str">
            <v>S-hardness 100 mg/L</v>
          </cell>
          <cell r="T1997"/>
          <cell r="U1997">
            <v>26</v>
          </cell>
          <cell r="V1997">
            <v>7.5</v>
          </cell>
          <cell r="W1997" t="str">
            <v/>
          </cell>
          <cell r="X1997">
            <v>2009.3289879162235</v>
          </cell>
          <cell r="Y1997">
            <v>1981.1983820853964</v>
          </cell>
          <cell r="Z1997" t="str">
            <v/>
          </cell>
          <cell r="AA1997">
            <v>0.5</v>
          </cell>
          <cell r="AB1997">
            <v>10</v>
          </cell>
          <cell r="AC1997">
            <v>32</v>
          </cell>
          <cell r="AD1997">
            <v>4.9000000000000004</v>
          </cell>
          <cell r="AE1997">
            <v>6.9</v>
          </cell>
          <cell r="AF1997">
            <v>1.2</v>
          </cell>
          <cell r="AG1997">
            <v>19.2</v>
          </cell>
          <cell r="AH1997">
            <v>57.8</v>
          </cell>
          <cell r="AI1997">
            <v>15</v>
          </cell>
          <cell r="AJ1997">
            <v>100.0822</v>
          </cell>
        </row>
        <row r="1998">
          <cell r="B1998" t="str">
            <v>C1845DareMATC</v>
          </cell>
          <cell r="C1998" t="str">
            <v>Dave et al. 1987</v>
          </cell>
          <cell r="D1998">
            <v>1987</v>
          </cell>
          <cell r="E1998" t="str">
            <v>Danio rerio</v>
          </cell>
          <cell r="F1998" t="str">
            <v xml:space="preserve">Danio </v>
          </cell>
          <cell r="G1998" t="str">
            <v>rerio</v>
          </cell>
          <cell r="H1998"/>
          <cell r="I1998" t="str">
            <v>fish</v>
          </cell>
          <cell r="J1998" t="str">
            <v>eggs</v>
          </cell>
          <cell r="K1998" t="str">
            <v>hatchability</v>
          </cell>
          <cell r="L1998" t="str">
            <v>MATC</v>
          </cell>
          <cell r="M1998" t="str">
            <v>ZnSO4</v>
          </cell>
          <cell r="N1998" t="str">
            <v>Nominal</v>
          </cell>
          <cell r="O1998" t="str">
            <v>renewal</v>
          </cell>
          <cell r="P1998" t="str">
            <v>Chronic</v>
          </cell>
          <cell r="Q1998" t="str">
            <v>16-d</v>
          </cell>
          <cell r="R1998" t="str">
            <v>None</v>
          </cell>
          <cell r="S1998" t="str">
            <v>S-hardness 100 mg/L</v>
          </cell>
          <cell r="T1998"/>
          <cell r="U1998">
            <v>26</v>
          </cell>
          <cell r="V1998">
            <v>7.5</v>
          </cell>
          <cell r="W1998" t="str">
            <v/>
          </cell>
          <cell r="X1998">
            <v>250.76425769194472</v>
          </cell>
          <cell r="Y1998">
            <v>247.25355808425749</v>
          </cell>
          <cell r="Z1998" t="str">
            <v/>
          </cell>
          <cell r="AA1998">
            <v>0.5</v>
          </cell>
          <cell r="AB1998">
            <v>10</v>
          </cell>
          <cell r="AC1998">
            <v>32</v>
          </cell>
          <cell r="AD1998">
            <v>4.9000000000000004</v>
          </cell>
          <cell r="AE1998">
            <v>6.9</v>
          </cell>
          <cell r="AF1998">
            <v>1.2</v>
          </cell>
          <cell r="AG1998">
            <v>19.2</v>
          </cell>
          <cell r="AH1998">
            <v>57.8</v>
          </cell>
          <cell r="AI1998">
            <v>15</v>
          </cell>
          <cell r="AJ1998">
            <v>100.0822</v>
          </cell>
        </row>
        <row r="1999">
          <cell r="B1999" t="str">
            <v>C1846DareMATC</v>
          </cell>
          <cell r="C1999" t="str">
            <v>Dave et al. 1987</v>
          </cell>
          <cell r="D1999">
            <v>1987</v>
          </cell>
          <cell r="E1999" t="str">
            <v>Danio rerio</v>
          </cell>
          <cell r="F1999" t="str">
            <v xml:space="preserve">Danio </v>
          </cell>
          <cell r="G1999" t="str">
            <v>rerio</v>
          </cell>
          <cell r="H1999"/>
          <cell r="I1999" t="str">
            <v>fish</v>
          </cell>
          <cell r="J1999" t="str">
            <v>eggs</v>
          </cell>
          <cell r="K1999" t="str">
            <v>hatchability</v>
          </cell>
          <cell r="L1999" t="str">
            <v>MATC</v>
          </cell>
          <cell r="M1999" t="str">
            <v>ZnSO4</v>
          </cell>
          <cell r="N1999" t="str">
            <v>Nominal</v>
          </cell>
          <cell r="O1999" t="str">
            <v>renewal</v>
          </cell>
          <cell r="P1999" t="str">
            <v>Chronic</v>
          </cell>
          <cell r="Q1999" t="str">
            <v>16-d</v>
          </cell>
          <cell r="R1999" t="str">
            <v>None</v>
          </cell>
          <cell r="S1999" t="str">
            <v>S-hardness 100 mg/L</v>
          </cell>
          <cell r="T1999"/>
          <cell r="U1999">
            <v>26</v>
          </cell>
          <cell r="V1999">
            <v>7.5</v>
          </cell>
          <cell r="W1999" t="str">
            <v/>
          </cell>
          <cell r="X1999">
            <v>1005.4679043175773</v>
          </cell>
          <cell r="Y1999">
            <v>991.39135365713128</v>
          </cell>
          <cell r="Z1999" t="str">
            <v/>
          </cell>
          <cell r="AA1999">
            <v>0.5</v>
          </cell>
          <cell r="AB1999">
            <v>10</v>
          </cell>
          <cell r="AC1999">
            <v>32</v>
          </cell>
          <cell r="AD1999">
            <v>4.9000000000000004</v>
          </cell>
          <cell r="AE1999">
            <v>6.9</v>
          </cell>
          <cell r="AF1999">
            <v>1.2</v>
          </cell>
          <cell r="AG1999">
            <v>19.2</v>
          </cell>
          <cell r="AH1999">
            <v>57.8</v>
          </cell>
          <cell r="AI1999">
            <v>15</v>
          </cell>
          <cell r="AJ1999">
            <v>100.0822</v>
          </cell>
        </row>
        <row r="2000">
          <cell r="B2000" t="str">
            <v>C1847DareMATC</v>
          </cell>
          <cell r="C2000" t="str">
            <v>Dave et al. 1987</v>
          </cell>
          <cell r="D2000">
            <v>1987</v>
          </cell>
          <cell r="E2000" t="str">
            <v>Danio rerio</v>
          </cell>
          <cell r="F2000" t="str">
            <v xml:space="preserve">Danio </v>
          </cell>
          <cell r="G2000" t="str">
            <v>rerio</v>
          </cell>
          <cell r="H2000"/>
          <cell r="I2000" t="str">
            <v>fish</v>
          </cell>
          <cell r="J2000" t="str">
            <v>eggs</v>
          </cell>
          <cell r="K2000" t="str">
            <v>hatchability</v>
          </cell>
          <cell r="L2000" t="str">
            <v>MATC</v>
          </cell>
          <cell r="M2000" t="str">
            <v>ZnSO4</v>
          </cell>
          <cell r="N2000" t="str">
            <v>Nominal</v>
          </cell>
          <cell r="O2000" t="str">
            <v>renewal</v>
          </cell>
          <cell r="P2000" t="str">
            <v>Chronic</v>
          </cell>
          <cell r="Q2000" t="str">
            <v>16-d</v>
          </cell>
          <cell r="R2000" t="str">
            <v>None</v>
          </cell>
          <cell r="S2000" t="str">
            <v>S-hardness 100 mg/L</v>
          </cell>
          <cell r="T2000"/>
          <cell r="U2000">
            <v>26</v>
          </cell>
          <cell r="V2000">
            <v>7.5</v>
          </cell>
          <cell r="W2000" t="str">
            <v/>
          </cell>
          <cell r="X2000">
            <v>250.76425769194472</v>
          </cell>
          <cell r="Y2000">
            <v>247.25355808425749</v>
          </cell>
          <cell r="Z2000" t="str">
            <v/>
          </cell>
          <cell r="AA2000">
            <v>0.5</v>
          </cell>
          <cell r="AB2000">
            <v>10</v>
          </cell>
          <cell r="AC2000">
            <v>32</v>
          </cell>
          <cell r="AD2000">
            <v>4.9000000000000004</v>
          </cell>
          <cell r="AE2000">
            <v>6.9</v>
          </cell>
          <cell r="AF2000">
            <v>1.2</v>
          </cell>
          <cell r="AG2000">
            <v>19.2</v>
          </cell>
          <cell r="AH2000">
            <v>57.8</v>
          </cell>
          <cell r="AI2000">
            <v>15</v>
          </cell>
          <cell r="AJ2000">
            <v>100.0822</v>
          </cell>
        </row>
        <row r="2001">
          <cell r="B2001" t="str">
            <v>C1848DareMATC</v>
          </cell>
          <cell r="C2001" t="str">
            <v>Dave et al. 1987</v>
          </cell>
          <cell r="D2001">
            <v>1987</v>
          </cell>
          <cell r="E2001" t="str">
            <v>Danio rerio</v>
          </cell>
          <cell r="F2001" t="str">
            <v xml:space="preserve">Danio </v>
          </cell>
          <cell r="G2001" t="str">
            <v>rerio</v>
          </cell>
          <cell r="H2001"/>
          <cell r="I2001" t="str">
            <v>fish</v>
          </cell>
          <cell r="J2001" t="str">
            <v>eggs</v>
          </cell>
          <cell r="K2001" t="str">
            <v>hatchability</v>
          </cell>
          <cell r="L2001" t="str">
            <v>MATC</v>
          </cell>
          <cell r="M2001" t="str">
            <v>ZnSO4</v>
          </cell>
          <cell r="N2001" t="str">
            <v>Nominal</v>
          </cell>
          <cell r="O2001" t="str">
            <v>renewal</v>
          </cell>
          <cell r="P2001" t="str">
            <v>Chronic</v>
          </cell>
          <cell r="Q2001" t="str">
            <v>16-d</v>
          </cell>
          <cell r="R2001" t="str">
            <v>None</v>
          </cell>
          <cell r="S2001" t="str">
            <v>S-hardness 100 mg/L</v>
          </cell>
          <cell r="T2001"/>
          <cell r="U2001">
            <v>26</v>
          </cell>
          <cell r="V2001">
            <v>7.5</v>
          </cell>
          <cell r="W2001" t="str">
            <v/>
          </cell>
          <cell r="X2001">
            <v>250.76425769194472</v>
          </cell>
          <cell r="Y2001">
            <v>247.25355808425749</v>
          </cell>
          <cell r="Z2001" t="str">
            <v/>
          </cell>
          <cell r="AA2001">
            <v>0.5</v>
          </cell>
          <cell r="AB2001">
            <v>10</v>
          </cell>
          <cell r="AC2001">
            <v>32</v>
          </cell>
          <cell r="AD2001">
            <v>4.9000000000000004</v>
          </cell>
          <cell r="AE2001">
            <v>6.9</v>
          </cell>
          <cell r="AF2001">
            <v>1.2</v>
          </cell>
          <cell r="AG2001">
            <v>19.2</v>
          </cell>
          <cell r="AH2001">
            <v>57.8</v>
          </cell>
          <cell r="AI2001">
            <v>15</v>
          </cell>
          <cell r="AJ2001">
            <v>100.0822</v>
          </cell>
        </row>
        <row r="2002">
          <cell r="B2002" t="str">
            <v>C1849DareMATC</v>
          </cell>
          <cell r="C2002" t="str">
            <v>Dave et al. 1987</v>
          </cell>
          <cell r="D2002">
            <v>1987</v>
          </cell>
          <cell r="E2002" t="str">
            <v>Danio rerio</v>
          </cell>
          <cell r="F2002" t="str">
            <v xml:space="preserve">Danio </v>
          </cell>
          <cell r="G2002" t="str">
            <v>rerio</v>
          </cell>
          <cell r="H2002"/>
          <cell r="I2002" t="str">
            <v>fish</v>
          </cell>
          <cell r="J2002" t="str">
            <v>eggs</v>
          </cell>
          <cell r="K2002" t="str">
            <v>hatchability</v>
          </cell>
          <cell r="L2002" t="str">
            <v>MATC</v>
          </cell>
          <cell r="M2002" t="str">
            <v>ZnSO4</v>
          </cell>
          <cell r="N2002" t="str">
            <v>Nominal</v>
          </cell>
          <cell r="O2002" t="str">
            <v>renewal</v>
          </cell>
          <cell r="P2002" t="str">
            <v>Chronic</v>
          </cell>
          <cell r="Q2002" t="str">
            <v>16-d</v>
          </cell>
          <cell r="R2002" t="str">
            <v>None</v>
          </cell>
          <cell r="S2002" t="str">
            <v>S-hardness 100 mg/L</v>
          </cell>
          <cell r="T2002"/>
          <cell r="U2002">
            <v>26</v>
          </cell>
          <cell r="V2002">
            <v>7.5</v>
          </cell>
          <cell r="W2002" t="str">
            <v/>
          </cell>
          <cell r="X2002">
            <v>250.76425769194472</v>
          </cell>
          <cell r="Y2002">
            <v>247.25355808425749</v>
          </cell>
          <cell r="Z2002" t="str">
            <v/>
          </cell>
          <cell r="AA2002">
            <v>0.5</v>
          </cell>
          <cell r="AB2002">
            <v>10</v>
          </cell>
          <cell r="AC2002">
            <v>32</v>
          </cell>
          <cell r="AD2002">
            <v>4.9000000000000004</v>
          </cell>
          <cell r="AE2002">
            <v>6.9</v>
          </cell>
          <cell r="AF2002">
            <v>1.2</v>
          </cell>
          <cell r="AG2002">
            <v>19.2</v>
          </cell>
          <cell r="AH2002">
            <v>57.8</v>
          </cell>
          <cell r="AI2002">
            <v>15</v>
          </cell>
          <cell r="AJ2002">
            <v>100.0822</v>
          </cell>
        </row>
        <row r="2003">
          <cell r="B2003" t="str">
            <v>C1850DareMATC</v>
          </cell>
          <cell r="C2003" t="str">
            <v>Dave et al. 1987</v>
          </cell>
          <cell r="D2003">
            <v>1987</v>
          </cell>
          <cell r="E2003" t="str">
            <v>Danio rerio</v>
          </cell>
          <cell r="F2003" t="str">
            <v xml:space="preserve">Danio </v>
          </cell>
          <cell r="G2003" t="str">
            <v>rerio</v>
          </cell>
          <cell r="H2003"/>
          <cell r="I2003" t="str">
            <v>fish</v>
          </cell>
          <cell r="J2003" t="str">
            <v>eggs</v>
          </cell>
          <cell r="K2003" t="str">
            <v>hatchability</v>
          </cell>
          <cell r="L2003" t="str">
            <v>MATC</v>
          </cell>
          <cell r="M2003" t="str">
            <v>ZnSO4</v>
          </cell>
          <cell r="N2003" t="str">
            <v>Nominal</v>
          </cell>
          <cell r="O2003" t="str">
            <v>renewal</v>
          </cell>
          <cell r="P2003" t="str">
            <v>Chronic</v>
          </cell>
          <cell r="Q2003" t="str">
            <v>16-d</v>
          </cell>
          <cell r="R2003" t="str">
            <v>None</v>
          </cell>
          <cell r="S2003" t="str">
            <v>S-hardness 100 mg/L</v>
          </cell>
          <cell r="T2003"/>
          <cell r="U2003">
            <v>26</v>
          </cell>
          <cell r="V2003">
            <v>7.5</v>
          </cell>
          <cell r="W2003" t="str">
            <v/>
          </cell>
          <cell r="X2003">
            <v>4018.6579758324469</v>
          </cell>
          <cell r="Y2003">
            <v>3962.3967641707927</v>
          </cell>
          <cell r="Z2003" t="str">
            <v/>
          </cell>
          <cell r="AA2003">
            <v>0.5</v>
          </cell>
          <cell r="AB2003">
            <v>10</v>
          </cell>
          <cell r="AC2003">
            <v>32</v>
          </cell>
          <cell r="AD2003">
            <v>4.9000000000000004</v>
          </cell>
          <cell r="AE2003">
            <v>6.9</v>
          </cell>
          <cell r="AF2003">
            <v>1.2</v>
          </cell>
          <cell r="AG2003">
            <v>19.2</v>
          </cell>
          <cell r="AH2003">
            <v>57.8</v>
          </cell>
          <cell r="AI2003">
            <v>15</v>
          </cell>
          <cell r="AJ2003">
            <v>100.0822</v>
          </cell>
        </row>
        <row r="2004">
          <cell r="B2004" t="str">
            <v>C1851DareMATC</v>
          </cell>
          <cell r="C2004" t="str">
            <v>Dave et al. 1987</v>
          </cell>
          <cell r="D2004">
            <v>1987</v>
          </cell>
          <cell r="E2004" t="str">
            <v>Danio rerio</v>
          </cell>
          <cell r="F2004" t="str">
            <v xml:space="preserve">Danio </v>
          </cell>
          <cell r="G2004" t="str">
            <v>rerio</v>
          </cell>
          <cell r="H2004"/>
          <cell r="I2004" t="str">
            <v>fish</v>
          </cell>
          <cell r="J2004" t="str">
            <v>eggs</v>
          </cell>
          <cell r="K2004" t="str">
            <v>hatchability</v>
          </cell>
          <cell r="L2004" t="str">
            <v>MATC</v>
          </cell>
          <cell r="M2004" t="str">
            <v>ZnSO4</v>
          </cell>
          <cell r="N2004" t="str">
            <v>Nominal</v>
          </cell>
          <cell r="O2004" t="str">
            <v>renewal</v>
          </cell>
          <cell r="P2004" t="str">
            <v>Chronic</v>
          </cell>
          <cell r="Q2004" t="str">
            <v>16-d</v>
          </cell>
          <cell r="R2004" t="str">
            <v>None</v>
          </cell>
          <cell r="S2004" t="str">
            <v>S-hardness 100 mg/L</v>
          </cell>
          <cell r="T2004"/>
          <cell r="U2004">
            <v>26</v>
          </cell>
          <cell r="V2004">
            <v>7.5</v>
          </cell>
          <cell r="W2004" t="str">
            <v>&lt;</v>
          </cell>
          <cell r="X2004">
            <v>711.54172461752421</v>
          </cell>
          <cell r="Y2004">
            <v>701.58014047287884</v>
          </cell>
          <cell r="Z2004" t="str">
            <v/>
          </cell>
          <cell r="AA2004">
            <v>0.5</v>
          </cell>
          <cell r="AB2004">
            <v>10</v>
          </cell>
          <cell r="AC2004">
            <v>32</v>
          </cell>
          <cell r="AD2004">
            <v>4.9000000000000004</v>
          </cell>
          <cell r="AE2004">
            <v>6.9</v>
          </cell>
          <cell r="AF2004">
            <v>1.2</v>
          </cell>
          <cell r="AG2004">
            <v>19.2</v>
          </cell>
          <cell r="AH2004">
            <v>57.8</v>
          </cell>
          <cell r="AI2004">
            <v>15</v>
          </cell>
          <cell r="AJ2004">
            <v>100.0822</v>
          </cell>
        </row>
        <row r="2005">
          <cell r="B2005" t="str">
            <v>C1852DareMATC</v>
          </cell>
          <cell r="C2005" t="str">
            <v>Dave et al. 1987</v>
          </cell>
          <cell r="D2005">
            <v>1987</v>
          </cell>
          <cell r="E2005" t="str">
            <v>Danio rerio</v>
          </cell>
          <cell r="F2005" t="str">
            <v xml:space="preserve">Danio </v>
          </cell>
          <cell r="G2005" t="str">
            <v>rerio</v>
          </cell>
          <cell r="H2005"/>
          <cell r="I2005" t="str">
            <v>fish</v>
          </cell>
          <cell r="J2005" t="str">
            <v>eggs</v>
          </cell>
          <cell r="K2005" t="str">
            <v>hatchability</v>
          </cell>
          <cell r="L2005" t="str">
            <v>MATC</v>
          </cell>
          <cell r="M2005" t="str">
            <v>ZnSO4</v>
          </cell>
          <cell r="N2005" t="str">
            <v>Nominal</v>
          </cell>
          <cell r="O2005" t="str">
            <v>renewal</v>
          </cell>
          <cell r="P2005" t="str">
            <v>Chronic</v>
          </cell>
          <cell r="Q2005" t="str">
            <v>16-d</v>
          </cell>
          <cell r="R2005" t="str">
            <v>None</v>
          </cell>
          <cell r="S2005" t="str">
            <v>S-hardness 100 mg/L</v>
          </cell>
          <cell r="T2005"/>
          <cell r="U2005">
            <v>26</v>
          </cell>
          <cell r="V2005">
            <v>7.5</v>
          </cell>
          <cell r="W2005" t="str">
            <v/>
          </cell>
          <cell r="X2005">
            <v>4018.6579758324469</v>
          </cell>
          <cell r="Y2005">
            <v>3962.3967641707927</v>
          </cell>
          <cell r="Z2005" t="str">
            <v/>
          </cell>
          <cell r="AA2005">
            <v>0.5</v>
          </cell>
          <cell r="AB2005">
            <v>10</v>
          </cell>
          <cell r="AC2005">
            <v>32</v>
          </cell>
          <cell r="AD2005">
            <v>4.9000000000000004</v>
          </cell>
          <cell r="AE2005">
            <v>6.9</v>
          </cell>
          <cell r="AF2005">
            <v>1.2</v>
          </cell>
          <cell r="AG2005">
            <v>19.2</v>
          </cell>
          <cell r="AH2005">
            <v>57.8</v>
          </cell>
          <cell r="AI2005">
            <v>15</v>
          </cell>
          <cell r="AJ2005">
            <v>100.0822</v>
          </cell>
        </row>
        <row r="2006">
          <cell r="B2006" t="str">
            <v>C1853DareMATC</v>
          </cell>
          <cell r="C2006" t="str">
            <v>Dave et al. 1987</v>
          </cell>
          <cell r="D2006">
            <v>1987</v>
          </cell>
          <cell r="E2006" t="str">
            <v>Danio rerio</v>
          </cell>
          <cell r="F2006" t="str">
            <v xml:space="preserve">Danio </v>
          </cell>
          <cell r="G2006" t="str">
            <v>rerio</v>
          </cell>
          <cell r="H2006"/>
          <cell r="I2006" t="str">
            <v>fish</v>
          </cell>
          <cell r="J2006" t="str">
            <v>eggs</v>
          </cell>
          <cell r="K2006" t="str">
            <v>hatchability</v>
          </cell>
          <cell r="L2006" t="str">
            <v>MATC</v>
          </cell>
          <cell r="M2006" t="str">
            <v>ZnSO4</v>
          </cell>
          <cell r="N2006" t="str">
            <v>Nominal</v>
          </cell>
          <cell r="O2006" t="str">
            <v>renewal</v>
          </cell>
          <cell r="P2006" t="str">
            <v>Chronic</v>
          </cell>
          <cell r="Q2006" t="str">
            <v>16-d</v>
          </cell>
          <cell r="R2006" t="str">
            <v>None</v>
          </cell>
          <cell r="S2006" t="str">
            <v>S-hardness 100 mg/L</v>
          </cell>
          <cell r="T2006"/>
          <cell r="U2006">
            <v>26</v>
          </cell>
          <cell r="V2006">
            <v>7.5</v>
          </cell>
          <cell r="W2006" t="str">
            <v/>
          </cell>
          <cell r="X2006">
            <v>2009.3289879162235</v>
          </cell>
          <cell r="Y2006">
            <v>1981.1983820853964</v>
          </cell>
          <cell r="Z2006" t="str">
            <v/>
          </cell>
          <cell r="AA2006">
            <v>0.5</v>
          </cell>
          <cell r="AB2006">
            <v>10</v>
          </cell>
          <cell r="AC2006">
            <v>32</v>
          </cell>
          <cell r="AD2006">
            <v>4.9000000000000004</v>
          </cell>
          <cell r="AE2006">
            <v>6.9</v>
          </cell>
          <cell r="AF2006">
            <v>1.2</v>
          </cell>
          <cell r="AG2006">
            <v>19.2</v>
          </cell>
          <cell r="AH2006">
            <v>57.8</v>
          </cell>
          <cell r="AI2006">
            <v>15</v>
          </cell>
          <cell r="AJ2006">
            <v>100.0822</v>
          </cell>
        </row>
        <row r="2007">
          <cell r="B2007" t="str">
            <v>C1854DareNOEC</v>
          </cell>
          <cell r="C2007" t="str">
            <v>Dave et al. 1987</v>
          </cell>
          <cell r="D2007">
            <v>1987</v>
          </cell>
          <cell r="E2007" t="str">
            <v>Danio rerio</v>
          </cell>
          <cell r="F2007" t="str">
            <v xml:space="preserve">Danio </v>
          </cell>
          <cell r="G2007" t="str">
            <v>rerio</v>
          </cell>
          <cell r="H2007"/>
          <cell r="I2007" t="str">
            <v>fish</v>
          </cell>
          <cell r="J2007" t="str">
            <v>eggs</v>
          </cell>
          <cell r="K2007" t="str">
            <v>survival</v>
          </cell>
          <cell r="L2007" t="str">
            <v>NOEC</v>
          </cell>
          <cell r="M2007" t="str">
            <v>ZnSO4</v>
          </cell>
          <cell r="N2007" t="str">
            <v>Nominal</v>
          </cell>
          <cell r="O2007" t="str">
            <v>renewal</v>
          </cell>
          <cell r="P2007" t="str">
            <v>Chronic</v>
          </cell>
          <cell r="Q2007" t="str">
            <v>16-d</v>
          </cell>
          <cell r="R2007" t="str">
            <v>None</v>
          </cell>
          <cell r="S2007" t="str">
            <v>S-hardness 100 mg/L</v>
          </cell>
          <cell r="T2007"/>
          <cell r="U2007">
            <v>26</v>
          </cell>
          <cell r="V2007">
            <v>7.5</v>
          </cell>
          <cell r="W2007" t="str">
            <v/>
          </cell>
          <cell r="X2007">
            <v>1420.8101529902642</v>
          </cell>
          <cell r="Y2007">
            <v>1400.9188108484004</v>
          </cell>
          <cell r="Z2007" t="str">
            <v/>
          </cell>
          <cell r="AA2007">
            <v>0.5</v>
          </cell>
          <cell r="AB2007">
            <v>10</v>
          </cell>
          <cell r="AC2007">
            <v>32</v>
          </cell>
          <cell r="AD2007">
            <v>4.9000000000000004</v>
          </cell>
          <cell r="AE2007">
            <v>6.9</v>
          </cell>
          <cell r="AF2007">
            <v>1.2</v>
          </cell>
          <cell r="AG2007">
            <v>19.2</v>
          </cell>
          <cell r="AH2007">
            <v>57.8</v>
          </cell>
          <cell r="AI2007">
            <v>15</v>
          </cell>
          <cell r="AJ2007">
            <v>100.0822</v>
          </cell>
        </row>
        <row r="2008">
          <cell r="B2008" t="str">
            <v>C1855DareNOEC</v>
          </cell>
          <cell r="C2008" t="str">
            <v>Dave et al. 1987</v>
          </cell>
          <cell r="D2008">
            <v>1987</v>
          </cell>
          <cell r="E2008" t="str">
            <v>Danio rerio</v>
          </cell>
          <cell r="F2008" t="str">
            <v xml:space="preserve">Danio </v>
          </cell>
          <cell r="G2008" t="str">
            <v>rerio</v>
          </cell>
          <cell r="H2008"/>
          <cell r="I2008" t="str">
            <v>fish</v>
          </cell>
          <cell r="J2008" t="str">
            <v>eggs</v>
          </cell>
          <cell r="K2008" t="str">
            <v>survival</v>
          </cell>
          <cell r="L2008" t="str">
            <v>NOEC</v>
          </cell>
          <cell r="M2008" t="str">
            <v>ZnSO4</v>
          </cell>
          <cell r="N2008" t="str">
            <v>Nominal</v>
          </cell>
          <cell r="O2008" t="str">
            <v>renewal</v>
          </cell>
          <cell r="P2008" t="str">
            <v>Chronic</v>
          </cell>
          <cell r="Q2008" t="str">
            <v>16-d</v>
          </cell>
          <cell r="R2008" t="str">
            <v>None</v>
          </cell>
          <cell r="S2008" t="str">
            <v>S-hardness 100 mg/L</v>
          </cell>
          <cell r="T2008"/>
          <cell r="U2008">
            <v>26</v>
          </cell>
          <cell r="V2008">
            <v>7.5</v>
          </cell>
          <cell r="W2008" t="str">
            <v/>
          </cell>
          <cell r="X2008">
            <v>177.31710709318497</v>
          </cell>
          <cell r="Y2008">
            <v>174.83466759388037</v>
          </cell>
          <cell r="Z2008" t="str">
            <v/>
          </cell>
          <cell r="AA2008">
            <v>0.5</v>
          </cell>
          <cell r="AB2008">
            <v>10</v>
          </cell>
          <cell r="AC2008">
            <v>32</v>
          </cell>
          <cell r="AD2008">
            <v>4.9000000000000004</v>
          </cell>
          <cell r="AE2008">
            <v>6.9</v>
          </cell>
          <cell r="AF2008">
            <v>1.2</v>
          </cell>
          <cell r="AG2008">
            <v>19.2</v>
          </cell>
          <cell r="AH2008">
            <v>57.8</v>
          </cell>
          <cell r="AI2008">
            <v>15</v>
          </cell>
          <cell r="AJ2008">
            <v>100.0822</v>
          </cell>
        </row>
        <row r="2009">
          <cell r="B2009" t="str">
            <v>C1856DareNOEC</v>
          </cell>
          <cell r="C2009" t="str">
            <v>Dave et al. 1987</v>
          </cell>
          <cell r="D2009">
            <v>1987</v>
          </cell>
          <cell r="E2009" t="str">
            <v>Danio rerio</v>
          </cell>
          <cell r="F2009" t="str">
            <v xml:space="preserve">Danio </v>
          </cell>
          <cell r="G2009" t="str">
            <v>rerio</v>
          </cell>
          <cell r="H2009"/>
          <cell r="I2009" t="str">
            <v>fish</v>
          </cell>
          <cell r="J2009" t="str">
            <v>eggs</v>
          </cell>
          <cell r="K2009" t="str">
            <v>survival</v>
          </cell>
          <cell r="L2009" t="str">
            <v>NOEC</v>
          </cell>
          <cell r="M2009" t="str">
            <v>ZnSO4</v>
          </cell>
          <cell r="N2009" t="str">
            <v>Nominal</v>
          </cell>
          <cell r="O2009" t="str">
            <v>renewal</v>
          </cell>
          <cell r="P2009" t="str">
            <v>Chronic</v>
          </cell>
          <cell r="Q2009" t="str">
            <v>16-d</v>
          </cell>
          <cell r="R2009" t="str">
            <v>None</v>
          </cell>
          <cell r="S2009" t="str">
            <v>S-hardness 100 mg/L</v>
          </cell>
          <cell r="T2009"/>
          <cell r="U2009">
            <v>26</v>
          </cell>
          <cell r="V2009">
            <v>7.5</v>
          </cell>
          <cell r="W2009" t="str">
            <v/>
          </cell>
          <cell r="X2009">
            <v>711.54172461752421</v>
          </cell>
          <cell r="Y2009">
            <v>701.58014047287884</v>
          </cell>
          <cell r="Z2009" t="str">
            <v/>
          </cell>
          <cell r="AA2009">
            <v>0.5</v>
          </cell>
          <cell r="AB2009">
            <v>10</v>
          </cell>
          <cell r="AC2009">
            <v>32</v>
          </cell>
          <cell r="AD2009">
            <v>4.9000000000000004</v>
          </cell>
          <cell r="AE2009">
            <v>6.9</v>
          </cell>
          <cell r="AF2009">
            <v>1.2</v>
          </cell>
          <cell r="AG2009">
            <v>19.2</v>
          </cell>
          <cell r="AH2009">
            <v>57.8</v>
          </cell>
          <cell r="AI2009">
            <v>15</v>
          </cell>
          <cell r="AJ2009">
            <v>100.0822</v>
          </cell>
        </row>
        <row r="2010">
          <cell r="B2010" t="str">
            <v>C1857DareNOEC</v>
          </cell>
          <cell r="C2010" t="str">
            <v>Dave et al. 1987</v>
          </cell>
          <cell r="D2010">
            <v>1987</v>
          </cell>
          <cell r="E2010" t="str">
            <v>Danio rerio</v>
          </cell>
          <cell r="F2010" t="str">
            <v xml:space="preserve">Danio </v>
          </cell>
          <cell r="G2010" t="str">
            <v>rerio</v>
          </cell>
          <cell r="H2010"/>
          <cell r="I2010" t="str">
            <v>fish</v>
          </cell>
          <cell r="J2010" t="str">
            <v>eggs</v>
          </cell>
          <cell r="K2010" t="str">
            <v>survival</v>
          </cell>
          <cell r="L2010" t="str">
            <v>NOEC</v>
          </cell>
          <cell r="M2010" t="str">
            <v>ZnSO4</v>
          </cell>
          <cell r="N2010" t="str">
            <v>Nominal</v>
          </cell>
          <cell r="O2010" t="str">
            <v>renewal</v>
          </cell>
          <cell r="P2010" t="str">
            <v>Chronic</v>
          </cell>
          <cell r="Q2010" t="str">
            <v>16-d</v>
          </cell>
          <cell r="R2010" t="str">
            <v>None</v>
          </cell>
          <cell r="S2010" t="str">
            <v>S-hardness 100 mg/L</v>
          </cell>
          <cell r="T2010"/>
          <cell r="U2010">
            <v>26</v>
          </cell>
          <cell r="V2010">
            <v>7.5</v>
          </cell>
          <cell r="W2010" t="str">
            <v/>
          </cell>
          <cell r="X2010">
            <v>177.31710709318497</v>
          </cell>
          <cell r="Y2010">
            <v>174.83466759388037</v>
          </cell>
          <cell r="Z2010" t="str">
            <v/>
          </cell>
          <cell r="AA2010">
            <v>0.5</v>
          </cell>
          <cell r="AB2010">
            <v>10</v>
          </cell>
          <cell r="AC2010">
            <v>32</v>
          </cell>
          <cell r="AD2010">
            <v>4.9000000000000004</v>
          </cell>
          <cell r="AE2010">
            <v>6.9</v>
          </cell>
          <cell r="AF2010">
            <v>1.2</v>
          </cell>
          <cell r="AG2010">
            <v>19.2</v>
          </cell>
          <cell r="AH2010">
            <v>57.8</v>
          </cell>
          <cell r="AI2010">
            <v>15</v>
          </cell>
          <cell r="AJ2010">
            <v>100.0822</v>
          </cell>
        </row>
        <row r="2011">
          <cell r="B2011" t="str">
            <v>C1858DareNOEC</v>
          </cell>
          <cell r="C2011" t="str">
            <v>Dave et al. 1987</v>
          </cell>
          <cell r="D2011">
            <v>1987</v>
          </cell>
          <cell r="E2011" t="str">
            <v>Danio rerio</v>
          </cell>
          <cell r="F2011" t="str">
            <v xml:space="preserve">Danio </v>
          </cell>
          <cell r="G2011" t="str">
            <v>rerio</v>
          </cell>
          <cell r="H2011"/>
          <cell r="I2011" t="str">
            <v>fish</v>
          </cell>
          <cell r="J2011" t="str">
            <v>eggs</v>
          </cell>
          <cell r="K2011" t="str">
            <v>survival</v>
          </cell>
          <cell r="L2011" t="str">
            <v>NOEC</v>
          </cell>
          <cell r="M2011" t="str">
            <v>ZnSO4</v>
          </cell>
          <cell r="N2011" t="str">
            <v>Nominal</v>
          </cell>
          <cell r="O2011" t="str">
            <v>renewal</v>
          </cell>
          <cell r="P2011" t="str">
            <v>Chronic</v>
          </cell>
          <cell r="Q2011" t="str">
            <v>16-d</v>
          </cell>
          <cell r="R2011" t="str">
            <v>None</v>
          </cell>
          <cell r="S2011" t="str">
            <v>S-hardness 100 mg/L</v>
          </cell>
          <cell r="T2011"/>
          <cell r="U2011">
            <v>26</v>
          </cell>
          <cell r="V2011">
            <v>7.5</v>
          </cell>
          <cell r="W2011" t="str">
            <v/>
          </cell>
          <cell r="X2011">
            <v>177.31710709318497</v>
          </cell>
          <cell r="Y2011">
            <v>174.83466759388037</v>
          </cell>
          <cell r="Z2011" t="str">
            <v/>
          </cell>
          <cell r="AA2011">
            <v>0.5</v>
          </cell>
          <cell r="AB2011">
            <v>10</v>
          </cell>
          <cell r="AC2011">
            <v>32</v>
          </cell>
          <cell r="AD2011">
            <v>4.9000000000000004</v>
          </cell>
          <cell r="AE2011">
            <v>6.9</v>
          </cell>
          <cell r="AF2011">
            <v>1.2</v>
          </cell>
          <cell r="AG2011">
            <v>19.2</v>
          </cell>
          <cell r="AH2011">
            <v>57.8</v>
          </cell>
          <cell r="AI2011">
            <v>15</v>
          </cell>
          <cell r="AJ2011">
            <v>100.0822</v>
          </cell>
        </row>
        <row r="2012">
          <cell r="B2012" t="str">
            <v>C1859DareNOEC</v>
          </cell>
          <cell r="C2012" t="str">
            <v>Dave et al. 1987</v>
          </cell>
          <cell r="D2012">
            <v>1987</v>
          </cell>
          <cell r="E2012" t="str">
            <v>Danio rerio</v>
          </cell>
          <cell r="F2012" t="str">
            <v xml:space="preserve">Danio </v>
          </cell>
          <cell r="G2012" t="str">
            <v>rerio</v>
          </cell>
          <cell r="H2012"/>
          <cell r="I2012" t="str">
            <v>fish</v>
          </cell>
          <cell r="J2012" t="str">
            <v>eggs</v>
          </cell>
          <cell r="K2012" t="str">
            <v>survival</v>
          </cell>
          <cell r="L2012" t="str">
            <v>NOEC</v>
          </cell>
          <cell r="M2012" t="str">
            <v>ZnSO4</v>
          </cell>
          <cell r="N2012" t="str">
            <v>Nominal</v>
          </cell>
          <cell r="O2012" t="str">
            <v>renewal</v>
          </cell>
          <cell r="P2012" t="str">
            <v>Chronic</v>
          </cell>
          <cell r="Q2012" t="str">
            <v>16-d</v>
          </cell>
          <cell r="R2012" t="str">
            <v>None</v>
          </cell>
          <cell r="S2012" t="str">
            <v>S-hardness 100 mg/L</v>
          </cell>
          <cell r="T2012"/>
          <cell r="U2012">
            <v>26</v>
          </cell>
          <cell r="V2012">
            <v>7.5</v>
          </cell>
          <cell r="W2012" t="str">
            <v/>
          </cell>
          <cell r="X2012">
            <v>177.31710709318497</v>
          </cell>
          <cell r="Y2012">
            <v>174.83466759388037</v>
          </cell>
          <cell r="Z2012" t="str">
            <v/>
          </cell>
          <cell r="AA2012">
            <v>0.5</v>
          </cell>
          <cell r="AB2012">
            <v>10</v>
          </cell>
          <cell r="AC2012">
            <v>32</v>
          </cell>
          <cell r="AD2012">
            <v>4.9000000000000004</v>
          </cell>
          <cell r="AE2012">
            <v>6.9</v>
          </cell>
          <cell r="AF2012">
            <v>1.2</v>
          </cell>
          <cell r="AG2012">
            <v>19.2</v>
          </cell>
          <cell r="AH2012">
            <v>57.8</v>
          </cell>
          <cell r="AI2012">
            <v>15</v>
          </cell>
          <cell r="AJ2012">
            <v>100.0822</v>
          </cell>
        </row>
        <row r="2013">
          <cell r="B2013" t="str">
            <v>C1860DareNOEC</v>
          </cell>
          <cell r="C2013" t="str">
            <v>Dave et al. 1987</v>
          </cell>
          <cell r="D2013">
            <v>1987</v>
          </cell>
          <cell r="E2013" t="str">
            <v>Danio rerio</v>
          </cell>
          <cell r="F2013" t="str">
            <v xml:space="preserve">Danio </v>
          </cell>
          <cell r="G2013" t="str">
            <v>rerio</v>
          </cell>
          <cell r="H2013"/>
          <cell r="I2013" t="str">
            <v>fish</v>
          </cell>
          <cell r="J2013" t="str">
            <v>eggs</v>
          </cell>
          <cell r="K2013" t="str">
            <v>survival</v>
          </cell>
          <cell r="L2013" t="str">
            <v>NOEC</v>
          </cell>
          <cell r="M2013" t="str">
            <v>ZnSO4</v>
          </cell>
          <cell r="N2013" t="str">
            <v>Nominal</v>
          </cell>
          <cell r="O2013" t="str">
            <v>renewal</v>
          </cell>
          <cell r="P2013" t="str">
            <v>Chronic</v>
          </cell>
          <cell r="Q2013" t="str">
            <v>16-d</v>
          </cell>
          <cell r="R2013" t="str">
            <v>None</v>
          </cell>
          <cell r="S2013" t="str">
            <v>S-hardness 100 mg/L</v>
          </cell>
          <cell r="T2013"/>
          <cell r="U2013">
            <v>26</v>
          </cell>
          <cell r="V2013">
            <v>7.5</v>
          </cell>
          <cell r="W2013" t="str">
            <v/>
          </cell>
          <cell r="X2013">
            <v>2841.6203059805284</v>
          </cell>
          <cell r="Y2013">
            <v>2801.8376216968009</v>
          </cell>
          <cell r="Z2013" t="str">
            <v/>
          </cell>
          <cell r="AA2013">
            <v>0.5</v>
          </cell>
          <cell r="AB2013">
            <v>10</v>
          </cell>
          <cell r="AC2013">
            <v>32</v>
          </cell>
          <cell r="AD2013">
            <v>4.9000000000000004</v>
          </cell>
          <cell r="AE2013">
            <v>6.9</v>
          </cell>
          <cell r="AF2013">
            <v>1.2</v>
          </cell>
          <cell r="AG2013">
            <v>19.2</v>
          </cell>
          <cell r="AH2013">
            <v>57.8</v>
          </cell>
          <cell r="AI2013">
            <v>15</v>
          </cell>
          <cell r="AJ2013">
            <v>100.0822</v>
          </cell>
        </row>
        <row r="2014">
          <cell r="B2014" t="str">
            <v>C1861DareNOEC</v>
          </cell>
          <cell r="C2014" t="str">
            <v>Dave et al. 1987</v>
          </cell>
          <cell r="D2014">
            <v>1987</v>
          </cell>
          <cell r="E2014" t="str">
            <v>Danio rerio</v>
          </cell>
          <cell r="F2014" t="str">
            <v xml:space="preserve">Danio </v>
          </cell>
          <cell r="G2014" t="str">
            <v>rerio</v>
          </cell>
          <cell r="H2014"/>
          <cell r="I2014" t="str">
            <v>fish</v>
          </cell>
          <cell r="J2014" t="str">
            <v>eggs</v>
          </cell>
          <cell r="K2014" t="str">
            <v>survival</v>
          </cell>
          <cell r="L2014" t="str">
            <v>NOEC</v>
          </cell>
          <cell r="M2014" t="str">
            <v>ZnSO4</v>
          </cell>
          <cell r="N2014" t="str">
            <v>Nominal</v>
          </cell>
          <cell r="O2014" t="str">
            <v>renewal</v>
          </cell>
          <cell r="P2014" t="str">
            <v>Chronic</v>
          </cell>
          <cell r="Q2014" t="str">
            <v>16-d</v>
          </cell>
          <cell r="R2014" t="str">
            <v>None</v>
          </cell>
          <cell r="S2014" t="str">
            <v>S-hardness 100 mg/L</v>
          </cell>
          <cell r="T2014"/>
          <cell r="U2014">
            <v>26</v>
          </cell>
          <cell r="V2014">
            <v>7.5</v>
          </cell>
          <cell r="W2014" t="str">
            <v/>
          </cell>
          <cell r="X2014">
            <v>711.54172461752421</v>
          </cell>
          <cell r="Y2014">
            <v>701.58014047287884</v>
          </cell>
          <cell r="Z2014" t="str">
            <v/>
          </cell>
          <cell r="AA2014">
            <v>0.5</v>
          </cell>
          <cell r="AB2014">
            <v>10</v>
          </cell>
          <cell r="AC2014">
            <v>32</v>
          </cell>
          <cell r="AD2014">
            <v>4.9000000000000004</v>
          </cell>
          <cell r="AE2014">
            <v>6.9</v>
          </cell>
          <cell r="AF2014">
            <v>1.2</v>
          </cell>
          <cell r="AG2014">
            <v>19.2</v>
          </cell>
          <cell r="AH2014">
            <v>57.8</v>
          </cell>
          <cell r="AI2014">
            <v>15</v>
          </cell>
          <cell r="AJ2014">
            <v>100.0822</v>
          </cell>
        </row>
        <row r="2015">
          <cell r="B2015" t="str">
            <v>C1862DareNOEC</v>
          </cell>
          <cell r="C2015" t="str">
            <v>Dave et al. 1987</v>
          </cell>
          <cell r="D2015">
            <v>1987</v>
          </cell>
          <cell r="E2015" t="str">
            <v>Danio rerio</v>
          </cell>
          <cell r="F2015" t="str">
            <v xml:space="preserve">Danio </v>
          </cell>
          <cell r="G2015" t="str">
            <v>rerio</v>
          </cell>
          <cell r="H2015"/>
          <cell r="I2015" t="str">
            <v>fish</v>
          </cell>
          <cell r="J2015" t="str">
            <v>eggs</v>
          </cell>
          <cell r="K2015" t="str">
            <v>survival</v>
          </cell>
          <cell r="L2015" t="str">
            <v>NOEC</v>
          </cell>
          <cell r="M2015" t="str">
            <v>ZnSO4</v>
          </cell>
          <cell r="N2015" t="str">
            <v>Nominal</v>
          </cell>
          <cell r="O2015" t="str">
            <v>renewal</v>
          </cell>
          <cell r="P2015" t="str">
            <v>Chronic</v>
          </cell>
          <cell r="Q2015" t="str">
            <v>16-d</v>
          </cell>
          <cell r="R2015" t="str">
            <v>None</v>
          </cell>
          <cell r="S2015" t="str">
            <v>S-hardness 100 mg/L</v>
          </cell>
          <cell r="T2015"/>
          <cell r="U2015">
            <v>26</v>
          </cell>
          <cell r="V2015">
            <v>7.5</v>
          </cell>
          <cell r="W2015" t="str">
            <v/>
          </cell>
          <cell r="X2015">
            <v>2841.6203059805284</v>
          </cell>
          <cell r="Y2015">
            <v>2801.8376216968009</v>
          </cell>
          <cell r="Z2015" t="str">
            <v/>
          </cell>
          <cell r="AA2015">
            <v>0.5</v>
          </cell>
          <cell r="AB2015">
            <v>10</v>
          </cell>
          <cell r="AC2015">
            <v>32</v>
          </cell>
          <cell r="AD2015">
            <v>4.9000000000000004</v>
          </cell>
          <cell r="AE2015">
            <v>6.9</v>
          </cell>
          <cell r="AF2015">
            <v>1.2</v>
          </cell>
          <cell r="AG2015">
            <v>19.2</v>
          </cell>
          <cell r="AH2015">
            <v>57.8</v>
          </cell>
          <cell r="AI2015">
            <v>15</v>
          </cell>
          <cell r="AJ2015">
            <v>100.0822</v>
          </cell>
        </row>
        <row r="2016">
          <cell r="B2016" t="str">
            <v>C1863DareNOEC</v>
          </cell>
          <cell r="C2016" t="str">
            <v>Dave et al. 1987</v>
          </cell>
          <cell r="D2016">
            <v>1987</v>
          </cell>
          <cell r="E2016" t="str">
            <v>Danio rerio</v>
          </cell>
          <cell r="F2016" t="str">
            <v xml:space="preserve">Danio </v>
          </cell>
          <cell r="G2016" t="str">
            <v>rerio</v>
          </cell>
          <cell r="H2016"/>
          <cell r="I2016" t="str">
            <v>fish</v>
          </cell>
          <cell r="J2016" t="str">
            <v>eggs</v>
          </cell>
          <cell r="K2016" t="str">
            <v>survival</v>
          </cell>
          <cell r="L2016" t="str">
            <v>NOEC</v>
          </cell>
          <cell r="M2016" t="str">
            <v>ZnSO4</v>
          </cell>
          <cell r="N2016" t="str">
            <v>Nominal</v>
          </cell>
          <cell r="O2016" t="str">
            <v>renewal</v>
          </cell>
          <cell r="P2016" t="str">
            <v>Chronic</v>
          </cell>
          <cell r="Q2016" t="str">
            <v>16-d</v>
          </cell>
          <cell r="R2016" t="str">
            <v>None</v>
          </cell>
          <cell r="S2016" t="str">
            <v>S-hardness 100 mg/L</v>
          </cell>
          <cell r="T2016"/>
          <cell r="U2016">
            <v>26</v>
          </cell>
          <cell r="V2016">
            <v>7.5</v>
          </cell>
          <cell r="W2016" t="str">
            <v/>
          </cell>
          <cell r="X2016">
            <v>1420.8101529902642</v>
          </cell>
          <cell r="Y2016">
            <v>1400.9188108484004</v>
          </cell>
          <cell r="Z2016" t="str">
            <v/>
          </cell>
          <cell r="AA2016">
            <v>0.5</v>
          </cell>
          <cell r="AB2016">
            <v>10</v>
          </cell>
          <cell r="AC2016">
            <v>32</v>
          </cell>
          <cell r="AD2016">
            <v>4.9000000000000004</v>
          </cell>
          <cell r="AE2016">
            <v>6.9</v>
          </cell>
          <cell r="AF2016">
            <v>1.2</v>
          </cell>
          <cell r="AG2016">
            <v>19.2</v>
          </cell>
          <cell r="AH2016">
            <v>57.8</v>
          </cell>
          <cell r="AI2016">
            <v>15</v>
          </cell>
          <cell r="AJ2016">
            <v>100.0822</v>
          </cell>
        </row>
        <row r="2017">
          <cell r="B2017" t="str">
            <v>C1864DareLOEC</v>
          </cell>
          <cell r="C2017" t="str">
            <v>Dave et al. 1987</v>
          </cell>
          <cell r="D2017">
            <v>1987</v>
          </cell>
          <cell r="E2017" t="str">
            <v>Danio rerio</v>
          </cell>
          <cell r="F2017" t="str">
            <v xml:space="preserve">Danio </v>
          </cell>
          <cell r="G2017" t="str">
            <v>rerio</v>
          </cell>
          <cell r="H2017"/>
          <cell r="I2017" t="str">
            <v>fish</v>
          </cell>
          <cell r="J2017" t="str">
            <v>eggs</v>
          </cell>
          <cell r="K2017" t="str">
            <v>survival</v>
          </cell>
          <cell r="L2017" t="str">
            <v>LOEC</v>
          </cell>
          <cell r="M2017" t="str">
            <v>ZnSO4</v>
          </cell>
          <cell r="N2017" t="str">
            <v>Nominal</v>
          </cell>
          <cell r="O2017" t="str">
            <v>renewal</v>
          </cell>
          <cell r="P2017" t="str">
            <v>Chronic</v>
          </cell>
          <cell r="Q2017" t="str">
            <v>16-d</v>
          </cell>
          <cell r="R2017" t="str">
            <v>None</v>
          </cell>
          <cell r="S2017" t="str">
            <v>S-hardness 100 mg/L</v>
          </cell>
          <cell r="T2017"/>
          <cell r="U2017">
            <v>26</v>
          </cell>
          <cell r="V2017">
            <v>7.5</v>
          </cell>
          <cell r="W2017" t="str">
            <v/>
          </cell>
          <cell r="X2017">
            <v>2841.6203059805284</v>
          </cell>
          <cell r="Y2017">
            <v>2801.8376216968009</v>
          </cell>
          <cell r="Z2017" t="str">
            <v/>
          </cell>
          <cell r="AA2017">
            <v>0.5</v>
          </cell>
          <cell r="AB2017">
            <v>10</v>
          </cell>
          <cell r="AC2017">
            <v>32</v>
          </cell>
          <cell r="AD2017">
            <v>4.9000000000000004</v>
          </cell>
          <cell r="AE2017">
            <v>6.9</v>
          </cell>
          <cell r="AF2017">
            <v>1.2</v>
          </cell>
          <cell r="AG2017">
            <v>19.2</v>
          </cell>
          <cell r="AH2017">
            <v>57.8</v>
          </cell>
          <cell r="AI2017">
            <v>15</v>
          </cell>
          <cell r="AJ2017">
            <v>100.0822</v>
          </cell>
        </row>
        <row r="2018">
          <cell r="B2018" t="str">
            <v>C1865DareLOEC</v>
          </cell>
          <cell r="C2018" t="str">
            <v>Dave et al. 1987</v>
          </cell>
          <cell r="D2018">
            <v>1987</v>
          </cell>
          <cell r="E2018" t="str">
            <v>Danio rerio</v>
          </cell>
          <cell r="F2018" t="str">
            <v xml:space="preserve">Danio </v>
          </cell>
          <cell r="G2018" t="str">
            <v>rerio</v>
          </cell>
          <cell r="H2018"/>
          <cell r="I2018" t="str">
            <v>fish</v>
          </cell>
          <cell r="J2018" t="str">
            <v>eggs</v>
          </cell>
          <cell r="K2018" t="str">
            <v>survival</v>
          </cell>
          <cell r="L2018" t="str">
            <v>LOEC</v>
          </cell>
          <cell r="M2018" t="str">
            <v>ZnSO4</v>
          </cell>
          <cell r="N2018" t="str">
            <v>Nominal</v>
          </cell>
          <cell r="O2018" t="str">
            <v>renewal</v>
          </cell>
          <cell r="P2018" t="str">
            <v>Chronic</v>
          </cell>
          <cell r="Q2018" t="str">
            <v>16-d</v>
          </cell>
          <cell r="R2018" t="str">
            <v>None</v>
          </cell>
          <cell r="S2018" t="str">
            <v>S-hardness 100 mg/L</v>
          </cell>
          <cell r="T2018"/>
          <cell r="U2018">
            <v>26</v>
          </cell>
          <cell r="V2018">
            <v>7.5</v>
          </cell>
          <cell r="W2018" t="str">
            <v/>
          </cell>
          <cell r="X2018">
            <v>354.63421418636995</v>
          </cell>
          <cell r="Y2018">
            <v>349.66933518776074</v>
          </cell>
          <cell r="Z2018" t="str">
            <v/>
          </cell>
          <cell r="AA2018">
            <v>0.5</v>
          </cell>
          <cell r="AB2018">
            <v>10</v>
          </cell>
          <cell r="AC2018">
            <v>32</v>
          </cell>
          <cell r="AD2018">
            <v>4.9000000000000004</v>
          </cell>
          <cell r="AE2018">
            <v>6.9</v>
          </cell>
          <cell r="AF2018">
            <v>1.2</v>
          </cell>
          <cell r="AG2018">
            <v>19.2</v>
          </cell>
          <cell r="AH2018">
            <v>57.8</v>
          </cell>
          <cell r="AI2018">
            <v>15</v>
          </cell>
          <cell r="AJ2018">
            <v>100.0822</v>
          </cell>
        </row>
        <row r="2019">
          <cell r="B2019" t="str">
            <v>C1866DareLOEC</v>
          </cell>
          <cell r="C2019" t="str">
            <v>Dave et al. 1987</v>
          </cell>
          <cell r="D2019">
            <v>1987</v>
          </cell>
          <cell r="E2019" t="str">
            <v>Danio rerio</v>
          </cell>
          <cell r="F2019" t="str">
            <v xml:space="preserve">Danio </v>
          </cell>
          <cell r="G2019" t="str">
            <v>rerio</v>
          </cell>
          <cell r="H2019"/>
          <cell r="I2019" t="str">
            <v>fish</v>
          </cell>
          <cell r="J2019" t="str">
            <v>eggs</v>
          </cell>
          <cell r="K2019" t="str">
            <v>survival</v>
          </cell>
          <cell r="L2019" t="str">
            <v>LOEC</v>
          </cell>
          <cell r="M2019" t="str">
            <v>ZnSO4</v>
          </cell>
          <cell r="N2019" t="str">
            <v>Nominal</v>
          </cell>
          <cell r="O2019" t="str">
            <v>renewal</v>
          </cell>
          <cell r="P2019" t="str">
            <v>Chronic</v>
          </cell>
          <cell r="Q2019" t="str">
            <v>16-d</v>
          </cell>
          <cell r="R2019" t="str">
            <v>None</v>
          </cell>
          <cell r="S2019" t="str">
            <v>S-hardness 100 mg/L</v>
          </cell>
          <cell r="T2019"/>
          <cell r="U2019">
            <v>26</v>
          </cell>
          <cell r="V2019">
            <v>7.5</v>
          </cell>
          <cell r="W2019" t="str">
            <v/>
          </cell>
          <cell r="X2019">
            <v>1420.8101529902642</v>
          </cell>
          <cell r="Y2019">
            <v>1400.9188108484004</v>
          </cell>
          <cell r="Z2019" t="str">
            <v/>
          </cell>
          <cell r="AA2019">
            <v>0.5</v>
          </cell>
          <cell r="AB2019">
            <v>10</v>
          </cell>
          <cell r="AC2019">
            <v>32</v>
          </cell>
          <cell r="AD2019">
            <v>4.9000000000000004</v>
          </cell>
          <cell r="AE2019">
            <v>6.9</v>
          </cell>
          <cell r="AF2019">
            <v>1.2</v>
          </cell>
          <cell r="AG2019">
            <v>19.2</v>
          </cell>
          <cell r="AH2019">
            <v>57.8</v>
          </cell>
          <cell r="AI2019">
            <v>15</v>
          </cell>
          <cell r="AJ2019">
            <v>100.0822</v>
          </cell>
        </row>
        <row r="2020">
          <cell r="B2020" t="str">
            <v>C1867DareLOEC</v>
          </cell>
          <cell r="C2020" t="str">
            <v>Dave et al. 1987</v>
          </cell>
          <cell r="D2020">
            <v>1987</v>
          </cell>
          <cell r="E2020" t="str">
            <v>Danio rerio</v>
          </cell>
          <cell r="F2020" t="str">
            <v xml:space="preserve">Danio </v>
          </cell>
          <cell r="G2020" t="str">
            <v>rerio</v>
          </cell>
          <cell r="H2020"/>
          <cell r="I2020" t="str">
            <v>fish</v>
          </cell>
          <cell r="J2020" t="str">
            <v>eggs</v>
          </cell>
          <cell r="K2020" t="str">
            <v>survival</v>
          </cell>
          <cell r="L2020" t="str">
            <v>LOEC</v>
          </cell>
          <cell r="M2020" t="str">
            <v>ZnSO4</v>
          </cell>
          <cell r="N2020" t="str">
            <v>Nominal</v>
          </cell>
          <cell r="O2020" t="str">
            <v>renewal</v>
          </cell>
          <cell r="P2020" t="str">
            <v>Chronic</v>
          </cell>
          <cell r="Q2020" t="str">
            <v>16-d</v>
          </cell>
          <cell r="R2020" t="str">
            <v>None</v>
          </cell>
          <cell r="S2020" t="str">
            <v>S-hardness 100 mg/L</v>
          </cell>
          <cell r="T2020"/>
          <cell r="U2020">
            <v>26</v>
          </cell>
          <cell r="V2020">
            <v>7.5</v>
          </cell>
          <cell r="W2020" t="str">
            <v/>
          </cell>
          <cell r="X2020">
            <v>354.63421418636995</v>
          </cell>
          <cell r="Y2020">
            <v>349.66933518776074</v>
          </cell>
          <cell r="Z2020" t="str">
            <v/>
          </cell>
          <cell r="AA2020">
            <v>0.5</v>
          </cell>
          <cell r="AB2020">
            <v>10</v>
          </cell>
          <cell r="AC2020">
            <v>32</v>
          </cell>
          <cell r="AD2020">
            <v>4.9000000000000004</v>
          </cell>
          <cell r="AE2020">
            <v>6.9</v>
          </cell>
          <cell r="AF2020">
            <v>1.2</v>
          </cell>
          <cell r="AG2020">
            <v>19.2</v>
          </cell>
          <cell r="AH2020">
            <v>57.8</v>
          </cell>
          <cell r="AI2020">
            <v>15</v>
          </cell>
          <cell r="AJ2020">
            <v>100.0822</v>
          </cell>
        </row>
        <row r="2021">
          <cell r="B2021" t="str">
            <v>C1868DareLOEC</v>
          </cell>
          <cell r="C2021" t="str">
            <v>Dave et al. 1987</v>
          </cell>
          <cell r="D2021">
            <v>1987</v>
          </cell>
          <cell r="E2021" t="str">
            <v>Danio rerio</v>
          </cell>
          <cell r="F2021" t="str">
            <v xml:space="preserve">Danio </v>
          </cell>
          <cell r="G2021" t="str">
            <v>rerio</v>
          </cell>
          <cell r="H2021"/>
          <cell r="I2021" t="str">
            <v>fish</v>
          </cell>
          <cell r="J2021" t="str">
            <v>eggs</v>
          </cell>
          <cell r="K2021" t="str">
            <v>survival</v>
          </cell>
          <cell r="L2021" t="str">
            <v>LOEC</v>
          </cell>
          <cell r="M2021" t="str">
            <v>ZnSO4</v>
          </cell>
          <cell r="N2021" t="str">
            <v>Nominal</v>
          </cell>
          <cell r="O2021" t="str">
            <v>renewal</v>
          </cell>
          <cell r="P2021" t="str">
            <v>Chronic</v>
          </cell>
          <cell r="Q2021" t="str">
            <v>16-d</v>
          </cell>
          <cell r="R2021" t="str">
            <v>None</v>
          </cell>
          <cell r="S2021" t="str">
            <v>S-hardness 100 mg/L</v>
          </cell>
          <cell r="T2021"/>
          <cell r="U2021">
            <v>26</v>
          </cell>
          <cell r="V2021">
            <v>7.5</v>
          </cell>
          <cell r="W2021" t="str">
            <v/>
          </cell>
          <cell r="X2021">
            <v>354.63421418636995</v>
          </cell>
          <cell r="Y2021">
            <v>349.66933518776074</v>
          </cell>
          <cell r="Z2021" t="str">
            <v/>
          </cell>
          <cell r="AA2021">
            <v>0.5</v>
          </cell>
          <cell r="AB2021">
            <v>10</v>
          </cell>
          <cell r="AC2021">
            <v>32</v>
          </cell>
          <cell r="AD2021">
            <v>4.9000000000000004</v>
          </cell>
          <cell r="AE2021">
            <v>6.9</v>
          </cell>
          <cell r="AF2021">
            <v>1.2</v>
          </cell>
          <cell r="AG2021">
            <v>19.2</v>
          </cell>
          <cell r="AH2021">
            <v>57.8</v>
          </cell>
          <cell r="AI2021">
            <v>15</v>
          </cell>
          <cell r="AJ2021">
            <v>100.0822</v>
          </cell>
        </row>
        <row r="2022">
          <cell r="B2022" t="str">
            <v>C1869DareLOEC</v>
          </cell>
          <cell r="C2022" t="str">
            <v>Dave et al. 1987</v>
          </cell>
          <cell r="D2022">
            <v>1987</v>
          </cell>
          <cell r="E2022" t="str">
            <v>Danio rerio</v>
          </cell>
          <cell r="F2022" t="str">
            <v xml:space="preserve">Danio </v>
          </cell>
          <cell r="G2022" t="str">
            <v>rerio</v>
          </cell>
          <cell r="H2022"/>
          <cell r="I2022" t="str">
            <v>fish</v>
          </cell>
          <cell r="J2022" t="str">
            <v>eggs</v>
          </cell>
          <cell r="K2022" t="str">
            <v>survival</v>
          </cell>
          <cell r="L2022" t="str">
            <v>LOEC</v>
          </cell>
          <cell r="M2022" t="str">
            <v>ZnSO4</v>
          </cell>
          <cell r="N2022" t="str">
            <v>Nominal</v>
          </cell>
          <cell r="O2022" t="str">
            <v>renewal</v>
          </cell>
          <cell r="P2022" t="str">
            <v>Chronic</v>
          </cell>
          <cell r="Q2022" t="str">
            <v>16-d</v>
          </cell>
          <cell r="R2022" t="str">
            <v>None</v>
          </cell>
          <cell r="S2022" t="str">
            <v>S-hardness 100 mg/L</v>
          </cell>
          <cell r="T2022"/>
          <cell r="U2022">
            <v>26</v>
          </cell>
          <cell r="V2022">
            <v>7.5</v>
          </cell>
          <cell r="W2022" t="str">
            <v/>
          </cell>
          <cell r="X2022">
            <v>354.63421418636995</v>
          </cell>
          <cell r="Y2022">
            <v>349.66933518776074</v>
          </cell>
          <cell r="Z2022" t="str">
            <v/>
          </cell>
          <cell r="AA2022">
            <v>0.5</v>
          </cell>
          <cell r="AB2022">
            <v>10</v>
          </cell>
          <cell r="AC2022">
            <v>32</v>
          </cell>
          <cell r="AD2022">
            <v>4.9000000000000004</v>
          </cell>
          <cell r="AE2022">
            <v>6.9</v>
          </cell>
          <cell r="AF2022">
            <v>1.2</v>
          </cell>
          <cell r="AG2022">
            <v>19.2</v>
          </cell>
          <cell r="AH2022">
            <v>57.8</v>
          </cell>
          <cell r="AI2022">
            <v>15</v>
          </cell>
          <cell r="AJ2022">
            <v>100.0822</v>
          </cell>
        </row>
        <row r="2023">
          <cell r="B2023" t="str">
            <v>C1870DareLOEC</v>
          </cell>
          <cell r="C2023" t="str">
            <v>Dave et al. 1987</v>
          </cell>
          <cell r="D2023">
            <v>1987</v>
          </cell>
          <cell r="E2023" t="str">
            <v>Danio rerio</v>
          </cell>
          <cell r="F2023" t="str">
            <v xml:space="preserve">Danio </v>
          </cell>
          <cell r="G2023" t="str">
            <v>rerio</v>
          </cell>
          <cell r="H2023"/>
          <cell r="I2023" t="str">
            <v>fish</v>
          </cell>
          <cell r="J2023" t="str">
            <v>eggs</v>
          </cell>
          <cell r="K2023" t="str">
            <v>survival</v>
          </cell>
          <cell r="L2023" t="str">
            <v>LOEC</v>
          </cell>
          <cell r="M2023" t="str">
            <v>ZnSO4</v>
          </cell>
          <cell r="N2023" t="str">
            <v>Nominal</v>
          </cell>
          <cell r="O2023" t="str">
            <v>renewal</v>
          </cell>
          <cell r="P2023" t="str">
            <v>Chronic</v>
          </cell>
          <cell r="Q2023" t="str">
            <v>16-d</v>
          </cell>
          <cell r="R2023" t="str">
            <v>None</v>
          </cell>
          <cell r="S2023" t="str">
            <v>S-hardness 100 mg/L</v>
          </cell>
          <cell r="T2023"/>
          <cell r="U2023">
            <v>26</v>
          </cell>
          <cell r="V2023">
            <v>7.5</v>
          </cell>
          <cell r="W2023" t="str">
            <v/>
          </cell>
          <cell r="X2023">
            <v>5683.2406119610569</v>
          </cell>
          <cell r="Y2023">
            <v>5603.6752433936017</v>
          </cell>
          <cell r="Z2023" t="str">
            <v/>
          </cell>
          <cell r="AA2023">
            <v>0.5</v>
          </cell>
          <cell r="AB2023">
            <v>10</v>
          </cell>
          <cell r="AC2023">
            <v>32</v>
          </cell>
          <cell r="AD2023">
            <v>4.9000000000000004</v>
          </cell>
          <cell r="AE2023">
            <v>6.9</v>
          </cell>
          <cell r="AF2023">
            <v>1.2</v>
          </cell>
          <cell r="AG2023">
            <v>19.2</v>
          </cell>
          <cell r="AH2023">
            <v>57.8</v>
          </cell>
          <cell r="AI2023">
            <v>15</v>
          </cell>
          <cell r="AJ2023">
            <v>100.0822</v>
          </cell>
        </row>
        <row r="2024">
          <cell r="B2024" t="str">
            <v>C1871DareLOEC</v>
          </cell>
          <cell r="C2024" t="str">
            <v>Dave et al. 1987</v>
          </cell>
          <cell r="D2024">
            <v>1987</v>
          </cell>
          <cell r="E2024" t="str">
            <v>Danio rerio</v>
          </cell>
          <cell r="F2024" t="str">
            <v xml:space="preserve">Danio </v>
          </cell>
          <cell r="G2024" t="str">
            <v>rerio</v>
          </cell>
          <cell r="H2024"/>
          <cell r="I2024" t="str">
            <v>fish</v>
          </cell>
          <cell r="J2024" t="str">
            <v>eggs</v>
          </cell>
          <cell r="K2024" t="str">
            <v>survival</v>
          </cell>
          <cell r="L2024" t="str">
            <v>LOEC</v>
          </cell>
          <cell r="M2024" t="str">
            <v>ZnSO4</v>
          </cell>
          <cell r="N2024" t="str">
            <v>Nominal</v>
          </cell>
          <cell r="O2024" t="str">
            <v>renewal</v>
          </cell>
          <cell r="P2024" t="str">
            <v>Chronic</v>
          </cell>
          <cell r="Q2024" t="str">
            <v>16-d</v>
          </cell>
          <cell r="R2024" t="str">
            <v>None</v>
          </cell>
          <cell r="S2024" t="str">
            <v>S-hardness 100 mg/L</v>
          </cell>
          <cell r="T2024"/>
          <cell r="U2024">
            <v>26</v>
          </cell>
          <cell r="V2024">
            <v>7.5</v>
          </cell>
          <cell r="W2024" t="str">
            <v/>
          </cell>
          <cell r="X2024">
            <v>711.54172461752421</v>
          </cell>
          <cell r="Y2024">
            <v>701.58014047287884</v>
          </cell>
          <cell r="Z2024" t="str">
            <v/>
          </cell>
          <cell r="AA2024">
            <v>0.5</v>
          </cell>
          <cell r="AB2024">
            <v>10</v>
          </cell>
          <cell r="AC2024">
            <v>32</v>
          </cell>
          <cell r="AD2024">
            <v>4.9000000000000004</v>
          </cell>
          <cell r="AE2024">
            <v>6.9</v>
          </cell>
          <cell r="AF2024">
            <v>1.2</v>
          </cell>
          <cell r="AG2024">
            <v>19.2</v>
          </cell>
          <cell r="AH2024">
            <v>57.8</v>
          </cell>
          <cell r="AI2024">
            <v>15</v>
          </cell>
          <cell r="AJ2024">
            <v>100.0822</v>
          </cell>
        </row>
        <row r="2025">
          <cell r="B2025" t="str">
            <v>C1872DareLOEC</v>
          </cell>
          <cell r="C2025" t="str">
            <v>Dave et al. 1987</v>
          </cell>
          <cell r="D2025">
            <v>1987</v>
          </cell>
          <cell r="E2025" t="str">
            <v>Danio rerio</v>
          </cell>
          <cell r="F2025" t="str">
            <v xml:space="preserve">Danio </v>
          </cell>
          <cell r="G2025" t="str">
            <v>rerio</v>
          </cell>
          <cell r="H2025"/>
          <cell r="I2025" t="str">
            <v>fish</v>
          </cell>
          <cell r="J2025" t="str">
            <v>eggs</v>
          </cell>
          <cell r="K2025" t="str">
            <v>survival</v>
          </cell>
          <cell r="L2025" t="str">
            <v>LOEC</v>
          </cell>
          <cell r="M2025" t="str">
            <v>ZnSO4</v>
          </cell>
          <cell r="N2025" t="str">
            <v>Nominal</v>
          </cell>
          <cell r="O2025" t="str">
            <v>renewal</v>
          </cell>
          <cell r="P2025" t="str">
            <v>Chronic</v>
          </cell>
          <cell r="Q2025" t="str">
            <v>16-d</v>
          </cell>
          <cell r="R2025" t="str">
            <v>None</v>
          </cell>
          <cell r="S2025" t="str">
            <v>S-hardness 100 mg/L</v>
          </cell>
          <cell r="T2025"/>
          <cell r="U2025">
            <v>26</v>
          </cell>
          <cell r="V2025">
            <v>7.5</v>
          </cell>
          <cell r="W2025" t="str">
            <v/>
          </cell>
          <cell r="X2025">
            <v>5683.2406119610569</v>
          </cell>
          <cell r="Y2025">
            <v>5603.6752433936017</v>
          </cell>
          <cell r="Z2025" t="str">
            <v/>
          </cell>
          <cell r="AA2025">
            <v>0.5</v>
          </cell>
          <cell r="AB2025">
            <v>10</v>
          </cell>
          <cell r="AC2025">
            <v>32</v>
          </cell>
          <cell r="AD2025">
            <v>4.9000000000000004</v>
          </cell>
          <cell r="AE2025">
            <v>6.9</v>
          </cell>
          <cell r="AF2025">
            <v>1.2</v>
          </cell>
          <cell r="AG2025">
            <v>19.2</v>
          </cell>
          <cell r="AH2025">
            <v>57.8</v>
          </cell>
          <cell r="AI2025">
            <v>15</v>
          </cell>
          <cell r="AJ2025">
            <v>100.0822</v>
          </cell>
        </row>
        <row r="2026">
          <cell r="B2026" t="str">
            <v>C1873DareLOEC</v>
          </cell>
          <cell r="C2026" t="str">
            <v>Dave et al. 1987</v>
          </cell>
          <cell r="D2026">
            <v>1987</v>
          </cell>
          <cell r="E2026" t="str">
            <v>Danio rerio</v>
          </cell>
          <cell r="F2026" t="str">
            <v xml:space="preserve">Danio </v>
          </cell>
          <cell r="G2026" t="str">
            <v>rerio</v>
          </cell>
          <cell r="H2026"/>
          <cell r="I2026" t="str">
            <v>fish</v>
          </cell>
          <cell r="J2026" t="str">
            <v>eggs</v>
          </cell>
          <cell r="K2026" t="str">
            <v>survival</v>
          </cell>
          <cell r="L2026" t="str">
            <v>LOEC</v>
          </cell>
          <cell r="M2026" t="str">
            <v>ZnSO4</v>
          </cell>
          <cell r="N2026" t="str">
            <v>Nominal</v>
          </cell>
          <cell r="O2026" t="str">
            <v>renewal</v>
          </cell>
          <cell r="P2026" t="str">
            <v>Chronic</v>
          </cell>
          <cell r="Q2026" t="str">
            <v>16-d</v>
          </cell>
          <cell r="R2026" t="str">
            <v>None</v>
          </cell>
          <cell r="S2026" t="str">
            <v>S-hardness 100 mg/L</v>
          </cell>
          <cell r="T2026"/>
          <cell r="U2026">
            <v>26</v>
          </cell>
          <cell r="V2026">
            <v>7.5</v>
          </cell>
          <cell r="W2026" t="str">
            <v/>
          </cell>
          <cell r="X2026">
            <v>2841.6203059805284</v>
          </cell>
          <cell r="Y2026">
            <v>2801.8376216968009</v>
          </cell>
          <cell r="Z2026" t="str">
            <v/>
          </cell>
          <cell r="AA2026">
            <v>0.5</v>
          </cell>
          <cell r="AB2026">
            <v>10</v>
          </cell>
          <cell r="AC2026">
            <v>32</v>
          </cell>
          <cell r="AD2026">
            <v>4.9000000000000004</v>
          </cell>
          <cell r="AE2026">
            <v>6.9</v>
          </cell>
          <cell r="AF2026">
            <v>1.2</v>
          </cell>
          <cell r="AG2026">
            <v>19.2</v>
          </cell>
          <cell r="AH2026">
            <v>57.8</v>
          </cell>
          <cell r="AI2026">
            <v>15</v>
          </cell>
          <cell r="AJ2026">
            <v>100.0822</v>
          </cell>
        </row>
        <row r="2027">
          <cell r="B2027" t="str">
            <v>C1874DareMATC</v>
          </cell>
          <cell r="C2027" t="str">
            <v>Dave et al. 1987</v>
          </cell>
          <cell r="D2027">
            <v>1987</v>
          </cell>
          <cell r="E2027" t="str">
            <v>Danio rerio</v>
          </cell>
          <cell r="F2027" t="str">
            <v xml:space="preserve">Danio </v>
          </cell>
          <cell r="G2027" t="str">
            <v>rerio</v>
          </cell>
          <cell r="H2027"/>
          <cell r="I2027" t="str">
            <v>fish</v>
          </cell>
          <cell r="J2027" t="str">
            <v>eggs</v>
          </cell>
          <cell r="K2027" t="str">
            <v>survival</v>
          </cell>
          <cell r="L2027" t="str">
            <v>MATC</v>
          </cell>
          <cell r="M2027" t="str">
            <v>ZnSO4</v>
          </cell>
          <cell r="N2027" t="str">
            <v>Nominal</v>
          </cell>
          <cell r="O2027" t="str">
            <v>renewal</v>
          </cell>
          <cell r="P2027" t="str">
            <v>Chronic</v>
          </cell>
          <cell r="Q2027" t="str">
            <v>16-d</v>
          </cell>
          <cell r="R2027" t="str">
            <v>None</v>
          </cell>
          <cell r="S2027" t="str">
            <v>S-hardness 100 mg/L</v>
          </cell>
          <cell r="T2027"/>
          <cell r="U2027">
            <v>26</v>
          </cell>
          <cell r="V2027">
            <v>7.5</v>
          </cell>
          <cell r="W2027" t="str">
            <v/>
          </cell>
          <cell r="X2027">
            <v>2009.3289879162235</v>
          </cell>
          <cell r="Y2027">
            <v>1981.1983820853964</v>
          </cell>
          <cell r="Z2027" t="str">
            <v/>
          </cell>
          <cell r="AA2027">
            <v>0.5</v>
          </cell>
          <cell r="AB2027">
            <v>10</v>
          </cell>
          <cell r="AC2027">
            <v>32</v>
          </cell>
          <cell r="AD2027">
            <v>4.9000000000000004</v>
          </cell>
          <cell r="AE2027">
            <v>6.9</v>
          </cell>
          <cell r="AF2027">
            <v>1.2</v>
          </cell>
          <cell r="AG2027">
            <v>19.2</v>
          </cell>
          <cell r="AH2027">
            <v>57.8</v>
          </cell>
          <cell r="AI2027">
            <v>15</v>
          </cell>
          <cell r="AJ2027">
            <v>100.0822</v>
          </cell>
        </row>
        <row r="2028">
          <cell r="B2028" t="str">
            <v>C1875DareMATC</v>
          </cell>
          <cell r="C2028" t="str">
            <v>Dave et al. 1987</v>
          </cell>
          <cell r="D2028">
            <v>1987</v>
          </cell>
          <cell r="E2028" t="str">
            <v>Danio rerio</v>
          </cell>
          <cell r="F2028" t="str">
            <v xml:space="preserve">Danio </v>
          </cell>
          <cell r="G2028" t="str">
            <v>rerio</v>
          </cell>
          <cell r="H2028"/>
          <cell r="I2028" t="str">
            <v>fish</v>
          </cell>
          <cell r="J2028" t="str">
            <v>eggs</v>
          </cell>
          <cell r="K2028" t="str">
            <v>survival</v>
          </cell>
          <cell r="L2028" t="str">
            <v>MATC</v>
          </cell>
          <cell r="M2028" t="str">
            <v>ZnSO4</v>
          </cell>
          <cell r="N2028" t="str">
            <v>Nominal</v>
          </cell>
          <cell r="O2028" t="str">
            <v>renewal</v>
          </cell>
          <cell r="P2028" t="str">
            <v>Chronic</v>
          </cell>
          <cell r="Q2028" t="str">
            <v>16-d</v>
          </cell>
          <cell r="R2028" t="str">
            <v>None</v>
          </cell>
          <cell r="S2028" t="str">
            <v>S-hardness 100 mg/L</v>
          </cell>
          <cell r="T2028"/>
          <cell r="U2028">
            <v>26</v>
          </cell>
          <cell r="V2028">
            <v>7.5</v>
          </cell>
          <cell r="W2028" t="str">
            <v/>
          </cell>
          <cell r="X2028">
            <v>250.76425769194472</v>
          </cell>
          <cell r="Y2028">
            <v>247.25355808425749</v>
          </cell>
          <cell r="Z2028" t="str">
            <v/>
          </cell>
          <cell r="AA2028">
            <v>0.5</v>
          </cell>
          <cell r="AB2028">
            <v>10</v>
          </cell>
          <cell r="AC2028">
            <v>32</v>
          </cell>
          <cell r="AD2028">
            <v>4.9000000000000004</v>
          </cell>
          <cell r="AE2028">
            <v>6.9</v>
          </cell>
          <cell r="AF2028">
            <v>1.2</v>
          </cell>
          <cell r="AG2028">
            <v>19.2</v>
          </cell>
          <cell r="AH2028">
            <v>57.8</v>
          </cell>
          <cell r="AI2028">
            <v>15</v>
          </cell>
          <cell r="AJ2028">
            <v>100.0822</v>
          </cell>
        </row>
        <row r="2029">
          <cell r="B2029" t="str">
            <v>C1876DareMATC</v>
          </cell>
          <cell r="C2029" t="str">
            <v>Dave et al. 1987</v>
          </cell>
          <cell r="D2029">
            <v>1987</v>
          </cell>
          <cell r="E2029" t="str">
            <v>Danio rerio</v>
          </cell>
          <cell r="F2029" t="str">
            <v xml:space="preserve">Danio </v>
          </cell>
          <cell r="G2029" t="str">
            <v>rerio</v>
          </cell>
          <cell r="H2029"/>
          <cell r="I2029" t="str">
            <v>fish</v>
          </cell>
          <cell r="J2029" t="str">
            <v>eggs</v>
          </cell>
          <cell r="K2029" t="str">
            <v>survival</v>
          </cell>
          <cell r="L2029" t="str">
            <v>MATC</v>
          </cell>
          <cell r="M2029" t="str">
            <v>ZnSO4</v>
          </cell>
          <cell r="N2029" t="str">
            <v>Nominal</v>
          </cell>
          <cell r="O2029" t="str">
            <v>renewal</v>
          </cell>
          <cell r="P2029" t="str">
            <v>Chronic</v>
          </cell>
          <cell r="Q2029" t="str">
            <v>16-d</v>
          </cell>
          <cell r="R2029" t="str">
            <v>None</v>
          </cell>
          <cell r="S2029" t="str">
            <v>S-hardness 100 mg/L</v>
          </cell>
          <cell r="T2029"/>
          <cell r="U2029">
            <v>26</v>
          </cell>
          <cell r="V2029">
            <v>7.5</v>
          </cell>
          <cell r="W2029" t="str">
            <v/>
          </cell>
          <cell r="X2029">
            <v>1005.4679043175773</v>
          </cell>
          <cell r="Y2029">
            <v>991.39135365713128</v>
          </cell>
          <cell r="Z2029" t="str">
            <v/>
          </cell>
          <cell r="AA2029">
            <v>0.5</v>
          </cell>
          <cell r="AB2029">
            <v>10</v>
          </cell>
          <cell r="AC2029">
            <v>32</v>
          </cell>
          <cell r="AD2029">
            <v>4.9000000000000004</v>
          </cell>
          <cell r="AE2029">
            <v>6.9</v>
          </cell>
          <cell r="AF2029">
            <v>1.2</v>
          </cell>
          <cell r="AG2029">
            <v>19.2</v>
          </cell>
          <cell r="AH2029">
            <v>57.8</v>
          </cell>
          <cell r="AI2029">
            <v>15</v>
          </cell>
          <cell r="AJ2029">
            <v>100.0822</v>
          </cell>
        </row>
        <row r="2030">
          <cell r="B2030" t="str">
            <v>C1877DareMATC</v>
          </cell>
          <cell r="C2030" t="str">
            <v>Dave et al. 1987</v>
          </cell>
          <cell r="D2030">
            <v>1987</v>
          </cell>
          <cell r="E2030" t="str">
            <v>Danio rerio</v>
          </cell>
          <cell r="F2030" t="str">
            <v xml:space="preserve">Danio </v>
          </cell>
          <cell r="G2030" t="str">
            <v>rerio</v>
          </cell>
          <cell r="H2030"/>
          <cell r="I2030" t="str">
            <v>fish</v>
          </cell>
          <cell r="J2030" t="str">
            <v>eggs</v>
          </cell>
          <cell r="K2030" t="str">
            <v>survival</v>
          </cell>
          <cell r="L2030" t="str">
            <v>MATC</v>
          </cell>
          <cell r="M2030" t="str">
            <v>ZnSO4</v>
          </cell>
          <cell r="N2030" t="str">
            <v>Nominal</v>
          </cell>
          <cell r="O2030" t="str">
            <v>renewal</v>
          </cell>
          <cell r="P2030" t="str">
            <v>Chronic</v>
          </cell>
          <cell r="Q2030" t="str">
            <v>16-d</v>
          </cell>
          <cell r="R2030" t="str">
            <v>None</v>
          </cell>
          <cell r="S2030" t="str">
            <v>S-hardness 100 mg/L</v>
          </cell>
          <cell r="T2030"/>
          <cell r="U2030">
            <v>26</v>
          </cell>
          <cell r="V2030">
            <v>7.5</v>
          </cell>
          <cell r="W2030" t="str">
            <v/>
          </cell>
          <cell r="X2030">
            <v>250.76425769194472</v>
          </cell>
          <cell r="Y2030">
            <v>247.25355808425749</v>
          </cell>
          <cell r="Z2030" t="str">
            <v/>
          </cell>
          <cell r="AA2030">
            <v>0.5</v>
          </cell>
          <cell r="AB2030">
            <v>10</v>
          </cell>
          <cell r="AC2030">
            <v>32</v>
          </cell>
          <cell r="AD2030">
            <v>4.9000000000000004</v>
          </cell>
          <cell r="AE2030">
            <v>6.9</v>
          </cell>
          <cell r="AF2030">
            <v>1.2</v>
          </cell>
          <cell r="AG2030">
            <v>19.2</v>
          </cell>
          <cell r="AH2030">
            <v>57.8</v>
          </cell>
          <cell r="AI2030">
            <v>15</v>
          </cell>
          <cell r="AJ2030">
            <v>100.0822</v>
          </cell>
        </row>
        <row r="2031">
          <cell r="B2031" t="str">
            <v>C1878DareMATC</v>
          </cell>
          <cell r="C2031" t="str">
            <v>Dave et al. 1987</v>
          </cell>
          <cell r="D2031">
            <v>1987</v>
          </cell>
          <cell r="E2031" t="str">
            <v>Danio rerio</v>
          </cell>
          <cell r="F2031" t="str">
            <v xml:space="preserve">Danio </v>
          </cell>
          <cell r="G2031" t="str">
            <v>rerio</v>
          </cell>
          <cell r="H2031"/>
          <cell r="I2031" t="str">
            <v>fish</v>
          </cell>
          <cell r="J2031" t="str">
            <v>eggs</v>
          </cell>
          <cell r="K2031" t="str">
            <v>survival</v>
          </cell>
          <cell r="L2031" t="str">
            <v>MATC</v>
          </cell>
          <cell r="M2031" t="str">
            <v>ZnSO4</v>
          </cell>
          <cell r="N2031" t="str">
            <v>Nominal</v>
          </cell>
          <cell r="O2031" t="str">
            <v>renewal</v>
          </cell>
          <cell r="P2031" t="str">
            <v>Chronic</v>
          </cell>
          <cell r="Q2031" t="str">
            <v>16-d</v>
          </cell>
          <cell r="R2031" t="str">
            <v>None</v>
          </cell>
          <cell r="S2031" t="str">
            <v>S-hardness 100 mg/L</v>
          </cell>
          <cell r="T2031"/>
          <cell r="U2031">
            <v>26</v>
          </cell>
          <cell r="V2031">
            <v>7.5</v>
          </cell>
          <cell r="W2031" t="str">
            <v/>
          </cell>
          <cell r="X2031">
            <v>250.76425769194472</v>
          </cell>
          <cell r="Y2031">
            <v>247.25355808425749</v>
          </cell>
          <cell r="Z2031" t="str">
            <v/>
          </cell>
          <cell r="AA2031">
            <v>0.5</v>
          </cell>
          <cell r="AB2031">
            <v>10</v>
          </cell>
          <cell r="AC2031">
            <v>32</v>
          </cell>
          <cell r="AD2031">
            <v>4.9000000000000004</v>
          </cell>
          <cell r="AE2031">
            <v>6.9</v>
          </cell>
          <cell r="AF2031">
            <v>1.2</v>
          </cell>
          <cell r="AG2031">
            <v>19.2</v>
          </cell>
          <cell r="AH2031">
            <v>57.8</v>
          </cell>
          <cell r="AI2031">
            <v>15</v>
          </cell>
          <cell r="AJ2031">
            <v>100.0822</v>
          </cell>
        </row>
        <row r="2032">
          <cell r="B2032" t="str">
            <v>C1879DareMATC</v>
          </cell>
          <cell r="C2032" t="str">
            <v>Dave et al. 1987</v>
          </cell>
          <cell r="D2032">
            <v>1987</v>
          </cell>
          <cell r="E2032" t="str">
            <v>Danio rerio</v>
          </cell>
          <cell r="F2032" t="str">
            <v xml:space="preserve">Danio </v>
          </cell>
          <cell r="G2032" t="str">
            <v>rerio</v>
          </cell>
          <cell r="H2032"/>
          <cell r="I2032" t="str">
            <v>fish</v>
          </cell>
          <cell r="J2032" t="str">
            <v>eggs</v>
          </cell>
          <cell r="K2032" t="str">
            <v>survival</v>
          </cell>
          <cell r="L2032" t="str">
            <v>MATC</v>
          </cell>
          <cell r="M2032" t="str">
            <v>ZnSO4</v>
          </cell>
          <cell r="N2032" t="str">
            <v>Nominal</v>
          </cell>
          <cell r="O2032" t="str">
            <v>renewal</v>
          </cell>
          <cell r="P2032" t="str">
            <v>Chronic</v>
          </cell>
          <cell r="Q2032" t="str">
            <v>16-d</v>
          </cell>
          <cell r="R2032" t="str">
            <v>None</v>
          </cell>
          <cell r="S2032" t="str">
            <v>S-hardness 100 mg/L</v>
          </cell>
          <cell r="T2032"/>
          <cell r="U2032">
            <v>26</v>
          </cell>
          <cell r="V2032">
            <v>7.5</v>
          </cell>
          <cell r="W2032" t="str">
            <v/>
          </cell>
          <cell r="X2032">
            <v>250.76425769194472</v>
          </cell>
          <cell r="Y2032">
            <v>247.25355808425749</v>
          </cell>
          <cell r="Z2032" t="str">
            <v/>
          </cell>
          <cell r="AA2032">
            <v>0.5</v>
          </cell>
          <cell r="AB2032">
            <v>10</v>
          </cell>
          <cell r="AC2032">
            <v>32</v>
          </cell>
          <cell r="AD2032">
            <v>4.9000000000000004</v>
          </cell>
          <cell r="AE2032">
            <v>6.9</v>
          </cell>
          <cell r="AF2032">
            <v>1.2</v>
          </cell>
          <cell r="AG2032">
            <v>19.2</v>
          </cell>
          <cell r="AH2032">
            <v>57.8</v>
          </cell>
          <cell r="AI2032">
            <v>15</v>
          </cell>
          <cell r="AJ2032">
            <v>100.0822</v>
          </cell>
        </row>
        <row r="2033">
          <cell r="B2033" t="str">
            <v>C1880DareMATC</v>
          </cell>
          <cell r="C2033" t="str">
            <v>Dave et al. 1987</v>
          </cell>
          <cell r="D2033">
            <v>1987</v>
          </cell>
          <cell r="E2033" t="str">
            <v>Danio rerio</v>
          </cell>
          <cell r="F2033" t="str">
            <v xml:space="preserve">Danio </v>
          </cell>
          <cell r="G2033" t="str">
            <v>rerio</v>
          </cell>
          <cell r="H2033"/>
          <cell r="I2033" t="str">
            <v>fish</v>
          </cell>
          <cell r="J2033" t="str">
            <v>eggs</v>
          </cell>
          <cell r="K2033" t="str">
            <v>survival</v>
          </cell>
          <cell r="L2033" t="str">
            <v>MATC</v>
          </cell>
          <cell r="M2033" t="str">
            <v>ZnSO4</v>
          </cell>
          <cell r="N2033" t="str">
            <v>Nominal</v>
          </cell>
          <cell r="O2033" t="str">
            <v>renewal</v>
          </cell>
          <cell r="P2033" t="str">
            <v>Chronic</v>
          </cell>
          <cell r="Q2033" t="str">
            <v>16-d</v>
          </cell>
          <cell r="R2033" t="str">
            <v>None</v>
          </cell>
          <cell r="S2033" t="str">
            <v>S-hardness 100 mg/L</v>
          </cell>
          <cell r="T2033"/>
          <cell r="U2033">
            <v>26</v>
          </cell>
          <cell r="V2033">
            <v>7.5</v>
          </cell>
          <cell r="W2033" t="str">
            <v/>
          </cell>
          <cell r="X2033">
            <v>4018.6579758324469</v>
          </cell>
          <cell r="Y2033">
            <v>3962.3967641707927</v>
          </cell>
          <cell r="Z2033" t="str">
            <v/>
          </cell>
          <cell r="AA2033">
            <v>0.5</v>
          </cell>
          <cell r="AB2033">
            <v>10</v>
          </cell>
          <cell r="AC2033">
            <v>32</v>
          </cell>
          <cell r="AD2033">
            <v>4.9000000000000004</v>
          </cell>
          <cell r="AE2033">
            <v>6.9</v>
          </cell>
          <cell r="AF2033">
            <v>1.2</v>
          </cell>
          <cell r="AG2033">
            <v>19.2</v>
          </cell>
          <cell r="AH2033">
            <v>57.8</v>
          </cell>
          <cell r="AI2033">
            <v>15</v>
          </cell>
          <cell r="AJ2033">
            <v>100.0822</v>
          </cell>
        </row>
        <row r="2034">
          <cell r="B2034" t="str">
            <v>C1881DareMATC</v>
          </cell>
          <cell r="C2034" t="str">
            <v>Dave et al. 1987</v>
          </cell>
          <cell r="D2034">
            <v>1987</v>
          </cell>
          <cell r="E2034" t="str">
            <v>Danio rerio</v>
          </cell>
          <cell r="F2034" t="str">
            <v xml:space="preserve">Danio </v>
          </cell>
          <cell r="G2034" t="str">
            <v>rerio</v>
          </cell>
          <cell r="H2034"/>
          <cell r="I2034" t="str">
            <v>fish</v>
          </cell>
          <cell r="J2034" t="str">
            <v>eggs</v>
          </cell>
          <cell r="K2034" t="str">
            <v>survival</v>
          </cell>
          <cell r="L2034" t="str">
            <v>MATC</v>
          </cell>
          <cell r="M2034" t="str">
            <v>ZnSO4</v>
          </cell>
          <cell r="N2034" t="str">
            <v>Nominal</v>
          </cell>
          <cell r="O2034" t="str">
            <v>renewal</v>
          </cell>
          <cell r="P2034" t="str">
            <v>Chronic</v>
          </cell>
          <cell r="Q2034" t="str">
            <v>16-d</v>
          </cell>
          <cell r="R2034" t="str">
            <v>None</v>
          </cell>
          <cell r="S2034" t="str">
            <v>S-hardness 100 mg/L</v>
          </cell>
          <cell r="T2034"/>
          <cell r="U2034">
            <v>26</v>
          </cell>
          <cell r="V2034">
            <v>7.5</v>
          </cell>
          <cell r="W2034" t="str">
            <v/>
          </cell>
          <cell r="X2034">
            <v>711.54172461752421</v>
          </cell>
          <cell r="Y2034">
            <v>701.58014047287884</v>
          </cell>
          <cell r="Z2034" t="str">
            <v/>
          </cell>
          <cell r="AA2034">
            <v>0.5</v>
          </cell>
          <cell r="AB2034">
            <v>10</v>
          </cell>
          <cell r="AC2034">
            <v>32</v>
          </cell>
          <cell r="AD2034">
            <v>4.9000000000000004</v>
          </cell>
          <cell r="AE2034">
            <v>6.9</v>
          </cell>
          <cell r="AF2034">
            <v>1.2</v>
          </cell>
          <cell r="AG2034">
            <v>19.2</v>
          </cell>
          <cell r="AH2034">
            <v>57.8</v>
          </cell>
          <cell r="AI2034">
            <v>15</v>
          </cell>
          <cell r="AJ2034">
            <v>100.0822</v>
          </cell>
        </row>
        <row r="2035">
          <cell r="B2035" t="str">
            <v>C1882DareMATC</v>
          </cell>
          <cell r="C2035" t="str">
            <v>Dave et al. 1987</v>
          </cell>
          <cell r="D2035">
            <v>1987</v>
          </cell>
          <cell r="E2035" t="str">
            <v>Danio rerio</v>
          </cell>
          <cell r="F2035" t="str">
            <v xml:space="preserve">Danio </v>
          </cell>
          <cell r="G2035" t="str">
            <v>rerio</v>
          </cell>
          <cell r="H2035"/>
          <cell r="I2035" t="str">
            <v>fish</v>
          </cell>
          <cell r="J2035" t="str">
            <v>eggs</v>
          </cell>
          <cell r="K2035" t="str">
            <v>survival</v>
          </cell>
          <cell r="L2035" t="str">
            <v>MATC</v>
          </cell>
          <cell r="M2035" t="str">
            <v>ZnSO4</v>
          </cell>
          <cell r="N2035" t="str">
            <v>Nominal</v>
          </cell>
          <cell r="O2035" t="str">
            <v>renewal</v>
          </cell>
          <cell r="P2035" t="str">
            <v>Chronic</v>
          </cell>
          <cell r="Q2035" t="str">
            <v>16-d</v>
          </cell>
          <cell r="R2035" t="str">
            <v>None</v>
          </cell>
          <cell r="S2035" t="str">
            <v>S-hardness 100 mg/L</v>
          </cell>
          <cell r="T2035"/>
          <cell r="U2035">
            <v>26</v>
          </cell>
          <cell r="V2035">
            <v>7.5</v>
          </cell>
          <cell r="W2035" t="str">
            <v/>
          </cell>
          <cell r="X2035">
            <v>4018.6579758324469</v>
          </cell>
          <cell r="Y2035">
            <v>3962.3967641707927</v>
          </cell>
          <cell r="Z2035" t="str">
            <v/>
          </cell>
          <cell r="AA2035">
            <v>0.5</v>
          </cell>
          <cell r="AB2035">
            <v>10</v>
          </cell>
          <cell r="AC2035">
            <v>32</v>
          </cell>
          <cell r="AD2035">
            <v>4.9000000000000004</v>
          </cell>
          <cell r="AE2035">
            <v>6.9</v>
          </cell>
          <cell r="AF2035">
            <v>1.2</v>
          </cell>
          <cell r="AG2035">
            <v>19.2</v>
          </cell>
          <cell r="AH2035">
            <v>57.8</v>
          </cell>
          <cell r="AI2035">
            <v>15</v>
          </cell>
          <cell r="AJ2035">
            <v>100.0822</v>
          </cell>
        </row>
        <row r="2036">
          <cell r="B2036" t="str">
            <v>C1883DareMATC</v>
          </cell>
          <cell r="C2036" t="str">
            <v>Dave et al. 1987</v>
          </cell>
          <cell r="D2036">
            <v>1987</v>
          </cell>
          <cell r="E2036" t="str">
            <v>Danio rerio</v>
          </cell>
          <cell r="F2036" t="str">
            <v xml:space="preserve">Danio </v>
          </cell>
          <cell r="G2036" t="str">
            <v>rerio</v>
          </cell>
          <cell r="H2036"/>
          <cell r="I2036" t="str">
            <v>fish</v>
          </cell>
          <cell r="J2036" t="str">
            <v>eggs</v>
          </cell>
          <cell r="K2036" t="str">
            <v>survival</v>
          </cell>
          <cell r="L2036" t="str">
            <v>MATC</v>
          </cell>
          <cell r="M2036" t="str">
            <v>ZnSO4</v>
          </cell>
          <cell r="N2036" t="str">
            <v>Nominal</v>
          </cell>
          <cell r="O2036" t="str">
            <v>renewal</v>
          </cell>
          <cell r="P2036" t="str">
            <v>Chronic</v>
          </cell>
          <cell r="Q2036" t="str">
            <v>16-d</v>
          </cell>
          <cell r="R2036" t="str">
            <v>None</v>
          </cell>
          <cell r="S2036" t="str">
            <v>S-hardness 100 mg/L</v>
          </cell>
          <cell r="T2036"/>
          <cell r="U2036">
            <v>26</v>
          </cell>
          <cell r="V2036">
            <v>7.5</v>
          </cell>
          <cell r="W2036" t="str">
            <v/>
          </cell>
          <cell r="X2036">
            <v>2009.3289879162235</v>
          </cell>
          <cell r="Y2036">
            <v>1981.1983820853964</v>
          </cell>
          <cell r="Z2036" t="str">
            <v/>
          </cell>
          <cell r="AA2036">
            <v>0.5</v>
          </cell>
          <cell r="AB2036">
            <v>10</v>
          </cell>
          <cell r="AC2036">
            <v>32</v>
          </cell>
          <cell r="AD2036">
            <v>4.9000000000000004</v>
          </cell>
          <cell r="AE2036">
            <v>6.9</v>
          </cell>
          <cell r="AF2036">
            <v>1.2</v>
          </cell>
          <cell r="AG2036">
            <v>19.2</v>
          </cell>
          <cell r="AH2036">
            <v>57.8</v>
          </cell>
          <cell r="AI2036">
            <v>15</v>
          </cell>
          <cell r="AJ2036">
            <v>100.0822</v>
          </cell>
        </row>
        <row r="2037">
          <cell r="B2037" t="str">
            <v>C1884SatrNOEC</v>
          </cell>
          <cell r="C2037" t="str">
            <v>Källqvist et al. 2004</v>
          </cell>
          <cell r="D2037">
            <v>2004</v>
          </cell>
          <cell r="E2037" t="str">
            <v>Salmo trutta</v>
          </cell>
          <cell r="F2037" t="str">
            <v xml:space="preserve">Salmo </v>
          </cell>
          <cell r="G2037" t="str">
            <v>trutta</v>
          </cell>
          <cell r="H2037"/>
          <cell r="I2037" t="str">
            <v>fish</v>
          </cell>
          <cell r="J2037" t="str">
            <v>early life stage</v>
          </cell>
          <cell r="K2037" t="str">
            <v>length</v>
          </cell>
          <cell r="L2037" t="str">
            <v>NOEC</v>
          </cell>
          <cell r="M2037" t="str">
            <v>ZnSO4</v>
          </cell>
          <cell r="N2037" t="str">
            <v>Measured - frequency not specified</v>
          </cell>
          <cell r="O2037" t="str">
            <v>flow through</v>
          </cell>
          <cell r="P2037" t="str">
            <v>Chronic</v>
          </cell>
          <cell r="Q2037" t="str">
            <v>116-119-d</v>
          </cell>
          <cell r="R2037" t="str">
            <v>Not clearly described; possibly no feeding</v>
          </cell>
          <cell r="S2037" t="str">
            <v>N-Lake Store Sandungen</v>
          </cell>
          <cell r="T2037"/>
          <cell r="U2037">
            <v>6</v>
          </cell>
          <cell r="V2037">
            <v>6.59</v>
          </cell>
          <cell r="W2037" t="str">
            <v/>
          </cell>
          <cell r="X2037">
            <v>56</v>
          </cell>
          <cell r="Y2037">
            <v>55.216000000000001</v>
          </cell>
          <cell r="Z2037">
            <v>4.05</v>
          </cell>
          <cell r="AA2037">
            <v>3.8474999999999997</v>
          </cell>
          <cell r="AB2037">
            <v>10</v>
          </cell>
          <cell r="AC2037">
            <v>2.08</v>
          </cell>
          <cell r="AD2037">
            <v>0.39</v>
          </cell>
          <cell r="AE2037">
            <v>1.1000000000000001</v>
          </cell>
          <cell r="AF2037">
            <v>0.26</v>
          </cell>
          <cell r="AG2037">
            <v>2.71</v>
          </cell>
          <cell r="AH2037">
            <v>1.07</v>
          </cell>
          <cell r="AI2037">
            <v>3.02</v>
          </cell>
          <cell r="AJ2037">
            <v>6.7</v>
          </cell>
        </row>
        <row r="2038">
          <cell r="B2038" t="str">
            <v>C1885SatrNOEC</v>
          </cell>
          <cell r="C2038" t="str">
            <v>Källqvist et al. 2004</v>
          </cell>
          <cell r="D2038">
            <v>2004</v>
          </cell>
          <cell r="E2038" t="str">
            <v>Salmo trutta</v>
          </cell>
          <cell r="F2038" t="str">
            <v xml:space="preserve">Salmo </v>
          </cell>
          <cell r="G2038" t="str">
            <v>trutta</v>
          </cell>
          <cell r="H2038"/>
          <cell r="I2038" t="str">
            <v>fish</v>
          </cell>
          <cell r="J2038" t="str">
            <v>early life stage</v>
          </cell>
          <cell r="K2038" t="str">
            <v>length</v>
          </cell>
          <cell r="L2038" t="str">
            <v>NOEC</v>
          </cell>
          <cell r="M2038" t="str">
            <v>ZnSO4</v>
          </cell>
          <cell r="N2038" t="str">
            <v>Measured - frequency not specified</v>
          </cell>
          <cell r="O2038" t="str">
            <v>flow through</v>
          </cell>
          <cell r="P2038" t="str">
            <v>Chronic</v>
          </cell>
          <cell r="Q2038" t="str">
            <v>116-119-d</v>
          </cell>
          <cell r="R2038" t="str">
            <v>Not clearly described; possibly no feeding</v>
          </cell>
          <cell r="S2038" t="str">
            <v>N-Lake Maridalsvann</v>
          </cell>
          <cell r="T2038"/>
          <cell r="U2038">
            <v>6</v>
          </cell>
          <cell r="V2038">
            <v>6.57</v>
          </cell>
          <cell r="W2038" t="str">
            <v>&gt;</v>
          </cell>
          <cell r="X2038">
            <v>250</v>
          </cell>
          <cell r="Y2038">
            <v>246.5</v>
          </cell>
          <cell r="Z2038">
            <v>3.75</v>
          </cell>
          <cell r="AA2038">
            <v>3.5625</v>
          </cell>
          <cell r="AB2038">
            <v>10</v>
          </cell>
          <cell r="AC2038">
            <v>2.61</v>
          </cell>
          <cell r="AD2038">
            <v>0.49</v>
          </cell>
          <cell r="AE2038">
            <v>1.6</v>
          </cell>
          <cell r="AF2038">
            <v>0.33</v>
          </cell>
          <cell r="AG2038">
            <v>3.15</v>
          </cell>
          <cell r="AH2038">
            <v>1.97</v>
          </cell>
          <cell r="AI2038">
            <v>3.42</v>
          </cell>
          <cell r="AJ2038">
            <v>8.6</v>
          </cell>
        </row>
        <row r="2039">
          <cell r="B2039" t="str">
            <v>C1886SatrNOEC</v>
          </cell>
          <cell r="C2039" t="str">
            <v>Källqvist et al. 2004</v>
          </cell>
          <cell r="D2039">
            <v>2004</v>
          </cell>
          <cell r="E2039" t="str">
            <v>Salmo trutta</v>
          </cell>
          <cell r="F2039" t="str">
            <v xml:space="preserve">Salmo </v>
          </cell>
          <cell r="G2039" t="str">
            <v>trutta</v>
          </cell>
          <cell r="H2039"/>
          <cell r="I2039" t="str">
            <v>fish</v>
          </cell>
          <cell r="J2039" t="str">
            <v>early life stage</v>
          </cell>
          <cell r="K2039" t="str">
            <v>length</v>
          </cell>
          <cell r="L2039" t="str">
            <v>NOEC</v>
          </cell>
          <cell r="M2039" t="str">
            <v>ZnSO4</v>
          </cell>
          <cell r="N2039" t="str">
            <v>Measured - frequency not specified</v>
          </cell>
          <cell r="O2039" t="str">
            <v>flow through</v>
          </cell>
          <cell r="P2039" t="str">
            <v>Chronic</v>
          </cell>
          <cell r="Q2039" t="str">
            <v>116-119-d</v>
          </cell>
          <cell r="R2039" t="str">
            <v>Not clearly described; possibly no feeding</v>
          </cell>
          <cell r="S2039" t="str">
            <v>N-Lake Store Sandungen+Ca to 100 mg/L Hardness</v>
          </cell>
          <cell r="T2039"/>
          <cell r="U2039">
            <v>6</v>
          </cell>
          <cell r="V2039">
            <v>6.59</v>
          </cell>
          <cell r="W2039" t="str">
            <v/>
          </cell>
          <cell r="X2039">
            <v>496</v>
          </cell>
          <cell r="Y2039">
            <v>489.05599999999998</v>
          </cell>
          <cell r="Z2039">
            <v>4.05</v>
          </cell>
          <cell r="AA2039">
            <v>3.8474999999999997</v>
          </cell>
          <cell r="AB2039">
            <v>10</v>
          </cell>
          <cell r="AC2039">
            <v>42.713202457064803</v>
          </cell>
          <cell r="AD2039">
            <v>0.39</v>
          </cell>
          <cell r="AE2039">
            <v>1.1000000000000001</v>
          </cell>
          <cell r="AF2039">
            <v>0.26</v>
          </cell>
          <cell r="AG2039">
            <v>2.71</v>
          </cell>
          <cell r="AH2039">
            <v>1.07</v>
          </cell>
          <cell r="AI2039">
            <v>3.02</v>
          </cell>
          <cell r="AJ2039">
            <v>100</v>
          </cell>
        </row>
        <row r="2040">
          <cell r="B2040" t="str">
            <v>C1887SatrNOEC</v>
          </cell>
          <cell r="C2040" t="str">
            <v>Källqvist et al. 2004</v>
          </cell>
          <cell r="D2040">
            <v>2004</v>
          </cell>
          <cell r="E2040" t="str">
            <v>Salmo trutta</v>
          </cell>
          <cell r="F2040" t="str">
            <v xml:space="preserve">Salmo </v>
          </cell>
          <cell r="G2040" t="str">
            <v>trutta</v>
          </cell>
          <cell r="H2040"/>
          <cell r="I2040" t="str">
            <v>fish</v>
          </cell>
          <cell r="J2040" t="str">
            <v>early life stage</v>
          </cell>
          <cell r="K2040" t="str">
            <v>length</v>
          </cell>
          <cell r="L2040" t="str">
            <v>NOEC</v>
          </cell>
          <cell r="M2040" t="str">
            <v>ZnSO4</v>
          </cell>
          <cell r="N2040" t="str">
            <v>Measured - frequency not specified</v>
          </cell>
          <cell r="O2040" t="str">
            <v>flow through</v>
          </cell>
          <cell r="P2040" t="str">
            <v>Chronic</v>
          </cell>
          <cell r="Q2040" t="str">
            <v>116-119-d</v>
          </cell>
          <cell r="R2040" t="str">
            <v>Not clearly described; possibly no feeding</v>
          </cell>
          <cell r="S2040" t="str">
            <v>N-Lake Maridalsvann+Ca to 100 mg/L Hardness</v>
          </cell>
          <cell r="T2040"/>
          <cell r="U2040">
            <v>6</v>
          </cell>
          <cell r="V2040">
            <v>6.57</v>
          </cell>
          <cell r="W2040" t="str">
            <v/>
          </cell>
          <cell r="X2040">
            <v>502</v>
          </cell>
          <cell r="Y2040">
            <v>494.97199999999998</v>
          </cell>
          <cell r="Z2040">
            <v>3.75</v>
          </cell>
          <cell r="AA2040">
            <v>3.5625</v>
          </cell>
          <cell r="AB2040">
            <v>10</v>
          </cell>
          <cell r="AC2040">
            <v>43.293202457064801</v>
          </cell>
          <cell r="AD2040">
            <v>0.49</v>
          </cell>
          <cell r="AE2040">
            <v>1.6</v>
          </cell>
          <cell r="AF2040">
            <v>0.33</v>
          </cell>
          <cell r="AG2040">
            <v>3.15</v>
          </cell>
          <cell r="AH2040">
            <v>1.97</v>
          </cell>
          <cell r="AI2040">
            <v>3.42</v>
          </cell>
          <cell r="AJ2040">
            <v>100</v>
          </cell>
        </row>
        <row r="2041">
          <cell r="B2041" t="str">
            <v>C1888SatrNOEC</v>
          </cell>
          <cell r="C2041" t="str">
            <v>Källqvist et al. 2004</v>
          </cell>
          <cell r="D2041">
            <v>2004</v>
          </cell>
          <cell r="E2041" t="str">
            <v>Salmo trutta</v>
          </cell>
          <cell r="F2041" t="str">
            <v xml:space="preserve">Salmo </v>
          </cell>
          <cell r="G2041" t="str">
            <v>trutta</v>
          </cell>
          <cell r="H2041"/>
          <cell r="I2041" t="str">
            <v>fish</v>
          </cell>
          <cell r="J2041" t="str">
            <v>early life stage</v>
          </cell>
          <cell r="K2041" t="str">
            <v>weight</v>
          </cell>
          <cell r="L2041" t="str">
            <v>NOEC</v>
          </cell>
          <cell r="M2041" t="str">
            <v>ZnSO4</v>
          </cell>
          <cell r="N2041" t="str">
            <v>Measured - frequency not specified</v>
          </cell>
          <cell r="O2041" t="str">
            <v>flow through</v>
          </cell>
          <cell r="P2041" t="str">
            <v>Chronic</v>
          </cell>
          <cell r="Q2041" t="str">
            <v>116-119-d</v>
          </cell>
          <cell r="R2041" t="str">
            <v>Not clearly described; possibly no feeding</v>
          </cell>
          <cell r="S2041" t="str">
            <v>N-Lake Store Sandungen</v>
          </cell>
          <cell r="T2041"/>
          <cell r="U2041">
            <v>6</v>
          </cell>
          <cell r="V2041">
            <v>6.59</v>
          </cell>
          <cell r="W2041" t="str">
            <v/>
          </cell>
          <cell r="X2041">
            <v>106</v>
          </cell>
          <cell r="Y2041">
            <v>104.51600000000001</v>
          </cell>
          <cell r="Z2041">
            <v>4.05</v>
          </cell>
          <cell r="AA2041">
            <v>3.8474999999999997</v>
          </cell>
          <cell r="AB2041">
            <v>10</v>
          </cell>
          <cell r="AC2041">
            <v>2.08</v>
          </cell>
          <cell r="AD2041">
            <v>0.39</v>
          </cell>
          <cell r="AE2041">
            <v>1.1000000000000001</v>
          </cell>
          <cell r="AF2041">
            <v>0.26</v>
          </cell>
          <cell r="AG2041">
            <v>2.71</v>
          </cell>
          <cell r="AH2041">
            <v>1.07</v>
          </cell>
          <cell r="AI2041">
            <v>3.02</v>
          </cell>
          <cell r="AJ2041">
            <v>6.7</v>
          </cell>
        </row>
        <row r="2042">
          <cell r="B2042" t="str">
            <v>C1889SatrNOEC</v>
          </cell>
          <cell r="C2042" t="str">
            <v>Källqvist et al. 2004</v>
          </cell>
          <cell r="D2042">
            <v>2004</v>
          </cell>
          <cell r="E2042" t="str">
            <v>Salmo trutta</v>
          </cell>
          <cell r="F2042" t="str">
            <v xml:space="preserve">Salmo </v>
          </cell>
          <cell r="G2042" t="str">
            <v>trutta</v>
          </cell>
          <cell r="H2042"/>
          <cell r="I2042" t="str">
            <v>fish</v>
          </cell>
          <cell r="J2042" t="str">
            <v>early life stage</v>
          </cell>
          <cell r="K2042" t="str">
            <v>weight</v>
          </cell>
          <cell r="L2042" t="str">
            <v>NOEC</v>
          </cell>
          <cell r="M2042" t="str">
            <v>ZnSO4</v>
          </cell>
          <cell r="N2042" t="str">
            <v>Measured - frequency not specified</v>
          </cell>
          <cell r="O2042" t="str">
            <v>flow through</v>
          </cell>
          <cell r="P2042" t="str">
            <v>Chronic</v>
          </cell>
          <cell r="Q2042" t="str">
            <v>116-119-d</v>
          </cell>
          <cell r="R2042" t="str">
            <v>Not clearly described; possibly no feeding</v>
          </cell>
          <cell r="S2042" t="str">
            <v>N-Lake Maridalsvann</v>
          </cell>
          <cell r="T2042"/>
          <cell r="U2042">
            <v>6</v>
          </cell>
          <cell r="V2042">
            <v>6.57</v>
          </cell>
          <cell r="W2042" t="str">
            <v>&gt;</v>
          </cell>
          <cell r="X2042">
            <v>250</v>
          </cell>
          <cell r="Y2042">
            <v>246.5</v>
          </cell>
          <cell r="Z2042">
            <v>3.75</v>
          </cell>
          <cell r="AA2042">
            <v>3.5625</v>
          </cell>
          <cell r="AB2042">
            <v>10</v>
          </cell>
          <cell r="AC2042">
            <v>2.61</v>
          </cell>
          <cell r="AD2042">
            <v>0.49</v>
          </cell>
          <cell r="AE2042">
            <v>1.6</v>
          </cell>
          <cell r="AF2042">
            <v>0.33</v>
          </cell>
          <cell r="AG2042">
            <v>3.15</v>
          </cell>
          <cell r="AH2042">
            <v>1.97</v>
          </cell>
          <cell r="AI2042">
            <v>3.42</v>
          </cell>
          <cell r="AJ2042">
            <v>8.6</v>
          </cell>
        </row>
        <row r="2043">
          <cell r="B2043" t="str">
            <v>C1890SatrNOEC</v>
          </cell>
          <cell r="C2043" t="str">
            <v>Källqvist et al. 2004</v>
          </cell>
          <cell r="D2043">
            <v>2004</v>
          </cell>
          <cell r="E2043" t="str">
            <v>Salmo trutta</v>
          </cell>
          <cell r="F2043" t="str">
            <v xml:space="preserve">Salmo </v>
          </cell>
          <cell r="G2043" t="str">
            <v>trutta</v>
          </cell>
          <cell r="H2043"/>
          <cell r="I2043" t="str">
            <v>fish</v>
          </cell>
          <cell r="J2043" t="str">
            <v>early life stage</v>
          </cell>
          <cell r="K2043" t="str">
            <v>weight</v>
          </cell>
          <cell r="L2043" t="str">
            <v>NOEC</v>
          </cell>
          <cell r="M2043" t="str">
            <v>ZnSO4</v>
          </cell>
          <cell r="N2043" t="str">
            <v>Measured - frequency not specified</v>
          </cell>
          <cell r="O2043" t="str">
            <v>flow through</v>
          </cell>
          <cell r="P2043" t="str">
            <v>Chronic</v>
          </cell>
          <cell r="Q2043" t="str">
            <v>116-119-d</v>
          </cell>
          <cell r="R2043" t="str">
            <v>Not clearly described; possibly no feeding</v>
          </cell>
          <cell r="S2043" t="str">
            <v>N-Lake Store Sandungen+Ca to 100 mg/L Hardness</v>
          </cell>
          <cell r="T2043"/>
          <cell r="U2043">
            <v>6</v>
          </cell>
          <cell r="V2043">
            <v>6.59</v>
          </cell>
          <cell r="W2043" t="str">
            <v/>
          </cell>
          <cell r="X2043">
            <v>500</v>
          </cell>
          <cell r="Y2043">
            <v>493</v>
          </cell>
          <cell r="Z2043">
            <v>4.05</v>
          </cell>
          <cell r="AA2043">
            <v>3.8474999999999997</v>
          </cell>
          <cell r="AB2043">
            <v>10</v>
          </cell>
          <cell r="AC2043">
            <v>42.713202457064803</v>
          </cell>
          <cell r="AD2043">
            <v>0.39</v>
          </cell>
          <cell r="AE2043">
            <v>1.1000000000000001</v>
          </cell>
          <cell r="AF2043">
            <v>0.26</v>
          </cell>
          <cell r="AG2043">
            <v>2.71</v>
          </cell>
          <cell r="AH2043">
            <v>1.07</v>
          </cell>
          <cell r="AI2043">
            <v>3.02</v>
          </cell>
          <cell r="AJ2043">
            <v>100</v>
          </cell>
        </row>
        <row r="2044">
          <cell r="B2044" t="str">
            <v>C1891SatrNOEC</v>
          </cell>
          <cell r="C2044" t="str">
            <v>Källqvist et al. 2004</v>
          </cell>
          <cell r="D2044">
            <v>2004</v>
          </cell>
          <cell r="E2044" t="str">
            <v>Salmo trutta</v>
          </cell>
          <cell r="F2044" t="str">
            <v xml:space="preserve">Salmo </v>
          </cell>
          <cell r="G2044" t="str">
            <v>trutta</v>
          </cell>
          <cell r="H2044"/>
          <cell r="I2044" t="str">
            <v>fish</v>
          </cell>
          <cell r="J2044" t="str">
            <v>early life stage</v>
          </cell>
          <cell r="K2044" t="str">
            <v>weight</v>
          </cell>
          <cell r="L2044" t="str">
            <v>NOEC</v>
          </cell>
          <cell r="M2044" t="str">
            <v>ZnSO4</v>
          </cell>
          <cell r="N2044" t="str">
            <v>Measured - frequency not specified</v>
          </cell>
          <cell r="O2044" t="str">
            <v>flow through</v>
          </cell>
          <cell r="P2044" t="str">
            <v>Chronic</v>
          </cell>
          <cell r="Q2044" t="str">
            <v>116-119-d</v>
          </cell>
          <cell r="R2044" t="str">
            <v>Not clearly described; possibly no feeding</v>
          </cell>
          <cell r="S2044" t="str">
            <v>N-Lake Maridalsvann+Ca to 100 mg/L Hardness</v>
          </cell>
          <cell r="T2044"/>
          <cell r="U2044">
            <v>6</v>
          </cell>
          <cell r="V2044">
            <v>6.57</v>
          </cell>
          <cell r="W2044" t="str">
            <v/>
          </cell>
          <cell r="X2044">
            <v>502</v>
          </cell>
          <cell r="Y2044">
            <v>494.97199999999998</v>
          </cell>
          <cell r="Z2044">
            <v>3.75</v>
          </cell>
          <cell r="AA2044">
            <v>3.5625</v>
          </cell>
          <cell r="AB2044">
            <v>10</v>
          </cell>
          <cell r="AC2044">
            <v>43.293202457064801</v>
          </cell>
          <cell r="AD2044">
            <v>0.49</v>
          </cell>
          <cell r="AE2044">
            <v>1.6</v>
          </cell>
          <cell r="AF2044">
            <v>0.33</v>
          </cell>
          <cell r="AG2044">
            <v>3.15</v>
          </cell>
          <cell r="AH2044">
            <v>1.97</v>
          </cell>
          <cell r="AI2044">
            <v>3.42</v>
          </cell>
          <cell r="AJ2044">
            <v>100</v>
          </cell>
        </row>
        <row r="2045">
          <cell r="B2045" t="str">
            <v>C1892SatrLOEC</v>
          </cell>
          <cell r="C2045" t="str">
            <v>Källqvist et al. 2004</v>
          </cell>
          <cell r="D2045">
            <v>2004</v>
          </cell>
          <cell r="E2045" t="str">
            <v>Salmo trutta</v>
          </cell>
          <cell r="F2045" t="str">
            <v xml:space="preserve">Salmo </v>
          </cell>
          <cell r="G2045" t="str">
            <v>trutta</v>
          </cell>
          <cell r="H2045"/>
          <cell r="I2045" t="str">
            <v>fish</v>
          </cell>
          <cell r="J2045" t="str">
            <v>early life stage</v>
          </cell>
          <cell r="K2045" t="str">
            <v>time to hatch</v>
          </cell>
          <cell r="L2045" t="str">
            <v>LOEC</v>
          </cell>
          <cell r="M2045" t="str">
            <v>ZnSO4</v>
          </cell>
          <cell r="N2045" t="str">
            <v>Measured - frequency not specified</v>
          </cell>
          <cell r="O2045" t="str">
            <v>flow through</v>
          </cell>
          <cell r="P2045" t="str">
            <v>Chronic</v>
          </cell>
          <cell r="Q2045" t="str">
            <v>116-119-d</v>
          </cell>
          <cell r="R2045" t="str">
            <v>Not clearly described; possibly no feeding</v>
          </cell>
          <cell r="S2045" t="str">
            <v>N-Lake Store Sandungen</v>
          </cell>
          <cell r="T2045"/>
          <cell r="U2045">
            <v>6</v>
          </cell>
          <cell r="V2045">
            <v>6.59</v>
          </cell>
          <cell r="W2045" t="str">
            <v/>
          </cell>
          <cell r="X2045">
            <v>106</v>
          </cell>
          <cell r="Y2045">
            <v>104.51600000000001</v>
          </cell>
          <cell r="Z2045">
            <v>4.05</v>
          </cell>
          <cell r="AA2045">
            <v>3.8474999999999997</v>
          </cell>
          <cell r="AB2045">
            <v>10</v>
          </cell>
          <cell r="AC2045">
            <v>2.08</v>
          </cell>
          <cell r="AD2045">
            <v>0.39</v>
          </cell>
          <cell r="AE2045">
            <v>1.1000000000000001</v>
          </cell>
          <cell r="AF2045">
            <v>0.26</v>
          </cell>
          <cell r="AG2045">
            <v>2.71</v>
          </cell>
          <cell r="AH2045">
            <v>1.07</v>
          </cell>
          <cell r="AI2045">
            <v>3.02</v>
          </cell>
          <cell r="AJ2045">
            <v>6.7</v>
          </cell>
        </row>
        <row r="2046">
          <cell r="B2046" t="str">
            <v>C1893SatrLOEC</v>
          </cell>
          <cell r="C2046" t="str">
            <v>Källqvist et al. 2004</v>
          </cell>
          <cell r="D2046">
            <v>2004</v>
          </cell>
          <cell r="E2046" t="str">
            <v>Salmo trutta</v>
          </cell>
          <cell r="F2046" t="str">
            <v xml:space="preserve">Salmo </v>
          </cell>
          <cell r="G2046" t="str">
            <v>trutta</v>
          </cell>
          <cell r="H2046"/>
          <cell r="I2046" t="str">
            <v>fish</v>
          </cell>
          <cell r="J2046" t="str">
            <v>early life stage</v>
          </cell>
          <cell r="K2046" t="str">
            <v>time to hatch</v>
          </cell>
          <cell r="L2046" t="str">
            <v>LOEC</v>
          </cell>
          <cell r="M2046" t="str">
            <v>ZnSO4</v>
          </cell>
          <cell r="N2046" t="str">
            <v>Measured - frequency not specified</v>
          </cell>
          <cell r="O2046" t="str">
            <v>flow through</v>
          </cell>
          <cell r="P2046" t="str">
            <v>Chronic</v>
          </cell>
          <cell r="Q2046" t="str">
            <v>116-119-d</v>
          </cell>
          <cell r="R2046" t="str">
            <v>Not clearly described; possibly no feeding</v>
          </cell>
          <cell r="S2046" t="str">
            <v>N-Lake Maridalsvann</v>
          </cell>
          <cell r="T2046"/>
          <cell r="U2046">
            <v>6</v>
          </cell>
          <cell r="V2046">
            <v>6.57</v>
          </cell>
          <cell r="W2046" t="str">
            <v/>
          </cell>
          <cell r="X2046">
            <v>108</v>
          </cell>
          <cell r="Y2046">
            <v>106.488</v>
          </cell>
          <cell r="Z2046">
            <v>3.75</v>
          </cell>
          <cell r="AA2046">
            <v>3.5625</v>
          </cell>
          <cell r="AB2046">
            <v>10</v>
          </cell>
          <cell r="AC2046">
            <v>2.61</v>
          </cell>
          <cell r="AD2046">
            <v>0.49</v>
          </cell>
          <cell r="AE2046">
            <v>1.6</v>
          </cell>
          <cell r="AF2046">
            <v>0.33</v>
          </cell>
          <cell r="AG2046">
            <v>3.15</v>
          </cell>
          <cell r="AH2046">
            <v>1.97</v>
          </cell>
          <cell r="AI2046">
            <v>3.42</v>
          </cell>
          <cell r="AJ2046">
            <v>8.6</v>
          </cell>
        </row>
        <row r="2047">
          <cell r="B2047" t="str">
            <v>C1894SatrLOEC</v>
          </cell>
          <cell r="C2047" t="str">
            <v>Källqvist et al. 2004</v>
          </cell>
          <cell r="D2047">
            <v>2004</v>
          </cell>
          <cell r="E2047" t="str">
            <v>Salmo trutta</v>
          </cell>
          <cell r="F2047" t="str">
            <v xml:space="preserve">Salmo </v>
          </cell>
          <cell r="G2047" t="str">
            <v>trutta</v>
          </cell>
          <cell r="H2047"/>
          <cell r="I2047" t="str">
            <v>fish</v>
          </cell>
          <cell r="J2047" t="str">
            <v>early life stage</v>
          </cell>
          <cell r="K2047" t="str">
            <v>time to hatch</v>
          </cell>
          <cell r="L2047" t="str">
            <v>LOEC</v>
          </cell>
          <cell r="M2047" t="str">
            <v>ZnSO4</v>
          </cell>
          <cell r="N2047" t="str">
            <v>Measured - frequency not specified</v>
          </cell>
          <cell r="O2047" t="str">
            <v>flow through</v>
          </cell>
          <cell r="P2047" t="str">
            <v>Chronic</v>
          </cell>
          <cell r="Q2047" t="str">
            <v>116-119-d</v>
          </cell>
          <cell r="R2047" t="str">
            <v>Not clearly described; possibly no feeding</v>
          </cell>
          <cell r="S2047" t="str">
            <v>N-Lake Store Sandungen+Ca to 100 mg/L Hardness</v>
          </cell>
          <cell r="T2047"/>
          <cell r="U2047">
            <v>6</v>
          </cell>
          <cell r="V2047">
            <v>6.59</v>
          </cell>
          <cell r="W2047" t="str">
            <v/>
          </cell>
          <cell r="X2047">
            <v>496</v>
          </cell>
          <cell r="Y2047">
            <v>489.05599999999998</v>
          </cell>
          <cell r="Z2047">
            <v>4.05</v>
          </cell>
          <cell r="AA2047">
            <v>3.8474999999999997</v>
          </cell>
          <cell r="AB2047">
            <v>10</v>
          </cell>
          <cell r="AC2047">
            <v>42.713202457064803</v>
          </cell>
          <cell r="AD2047">
            <v>0.39</v>
          </cell>
          <cell r="AE2047">
            <v>1.1000000000000001</v>
          </cell>
          <cell r="AF2047">
            <v>0.26</v>
          </cell>
          <cell r="AG2047">
            <v>2.71</v>
          </cell>
          <cell r="AH2047">
            <v>1.07</v>
          </cell>
          <cell r="AI2047">
            <v>3.02</v>
          </cell>
          <cell r="AJ2047">
            <v>100</v>
          </cell>
        </row>
        <row r="2048">
          <cell r="B2048" t="str">
            <v>C1895SatrLOEC</v>
          </cell>
          <cell r="C2048" t="str">
            <v>Källqvist et al. 2004</v>
          </cell>
          <cell r="D2048">
            <v>2004</v>
          </cell>
          <cell r="E2048" t="str">
            <v>Salmo trutta</v>
          </cell>
          <cell r="F2048" t="str">
            <v xml:space="preserve">Salmo </v>
          </cell>
          <cell r="G2048" t="str">
            <v>trutta</v>
          </cell>
          <cell r="H2048"/>
          <cell r="I2048" t="str">
            <v>fish</v>
          </cell>
          <cell r="J2048" t="str">
            <v>early life stage</v>
          </cell>
          <cell r="K2048" t="str">
            <v>time to hatch</v>
          </cell>
          <cell r="L2048" t="str">
            <v>LOEC</v>
          </cell>
          <cell r="M2048" t="str">
            <v>ZnSO4</v>
          </cell>
          <cell r="N2048" t="str">
            <v>Measured - frequency not specified</v>
          </cell>
          <cell r="O2048" t="str">
            <v>flow through</v>
          </cell>
          <cell r="P2048" t="str">
            <v>Chronic</v>
          </cell>
          <cell r="Q2048" t="str">
            <v>116-119-d</v>
          </cell>
          <cell r="R2048" t="str">
            <v>Not clearly described; possibly no feeding</v>
          </cell>
          <cell r="S2048" t="str">
            <v>N-Lake Maridalsvann+Ca to 100 mg/L Hardness</v>
          </cell>
          <cell r="T2048"/>
          <cell r="U2048">
            <v>6</v>
          </cell>
          <cell r="V2048">
            <v>6.57</v>
          </cell>
          <cell r="W2048" t="str">
            <v/>
          </cell>
          <cell r="X2048">
            <v>108</v>
          </cell>
          <cell r="Y2048">
            <v>106.488</v>
          </cell>
          <cell r="Z2048">
            <v>3.75</v>
          </cell>
          <cell r="AA2048">
            <v>3.5625</v>
          </cell>
          <cell r="AB2048">
            <v>10</v>
          </cell>
          <cell r="AC2048">
            <v>43.293202457064801</v>
          </cell>
          <cell r="AD2048">
            <v>0.49</v>
          </cell>
          <cell r="AE2048">
            <v>1.6</v>
          </cell>
          <cell r="AF2048">
            <v>0.33</v>
          </cell>
          <cell r="AG2048">
            <v>3.15</v>
          </cell>
          <cell r="AH2048">
            <v>1.97</v>
          </cell>
          <cell r="AI2048">
            <v>3.42</v>
          </cell>
          <cell r="AJ2048">
            <v>100</v>
          </cell>
        </row>
        <row r="2049">
          <cell r="B2049" t="str">
            <v>C1896SatrLOEC</v>
          </cell>
          <cell r="C2049" t="str">
            <v>Källqvist et al. 2004</v>
          </cell>
          <cell r="D2049">
            <v>2004</v>
          </cell>
          <cell r="E2049" t="str">
            <v>Salmo trutta</v>
          </cell>
          <cell r="F2049" t="str">
            <v xml:space="preserve">Salmo </v>
          </cell>
          <cell r="G2049" t="str">
            <v>trutta</v>
          </cell>
          <cell r="H2049"/>
          <cell r="I2049" t="str">
            <v>fish</v>
          </cell>
          <cell r="J2049" t="str">
            <v>early life stage</v>
          </cell>
          <cell r="K2049" t="str">
            <v>length</v>
          </cell>
          <cell r="L2049" t="str">
            <v>LOEC</v>
          </cell>
          <cell r="M2049" t="str">
            <v>ZnSO4</v>
          </cell>
          <cell r="N2049" t="str">
            <v>Measured - frequency not specified</v>
          </cell>
          <cell r="O2049" t="str">
            <v>flow through</v>
          </cell>
          <cell r="P2049" t="str">
            <v>Chronic</v>
          </cell>
          <cell r="Q2049" t="str">
            <v>116-119-d</v>
          </cell>
          <cell r="R2049" t="str">
            <v>Not clearly described; possibly no feeding</v>
          </cell>
          <cell r="S2049" t="str">
            <v>N-Lake Store Sandungen</v>
          </cell>
          <cell r="T2049"/>
          <cell r="U2049">
            <v>6</v>
          </cell>
          <cell r="V2049">
            <v>6.59</v>
          </cell>
          <cell r="W2049" t="str">
            <v/>
          </cell>
          <cell r="X2049">
            <v>106</v>
          </cell>
          <cell r="Y2049">
            <v>104.51600000000001</v>
          </cell>
          <cell r="Z2049">
            <v>4.05</v>
          </cell>
          <cell r="AA2049">
            <v>3.8474999999999997</v>
          </cell>
          <cell r="AB2049">
            <v>10</v>
          </cell>
          <cell r="AC2049">
            <v>2.08</v>
          </cell>
          <cell r="AD2049">
            <v>0.39</v>
          </cell>
          <cell r="AE2049">
            <v>1.1000000000000001</v>
          </cell>
          <cell r="AF2049">
            <v>0.26</v>
          </cell>
          <cell r="AG2049">
            <v>2.71</v>
          </cell>
          <cell r="AH2049">
            <v>1.07</v>
          </cell>
          <cell r="AI2049">
            <v>3.02</v>
          </cell>
          <cell r="AJ2049">
            <v>6.7</v>
          </cell>
        </row>
        <row r="2050">
          <cell r="B2050" t="str">
            <v>C1897SatrLOEC</v>
          </cell>
          <cell r="C2050" t="str">
            <v>Källqvist et al. 2004</v>
          </cell>
          <cell r="D2050">
            <v>2004</v>
          </cell>
          <cell r="E2050" t="str">
            <v>Salmo trutta</v>
          </cell>
          <cell r="F2050" t="str">
            <v xml:space="preserve">Salmo </v>
          </cell>
          <cell r="G2050" t="str">
            <v>trutta</v>
          </cell>
          <cell r="H2050"/>
          <cell r="I2050" t="str">
            <v>fish</v>
          </cell>
          <cell r="J2050" t="str">
            <v>early life stage</v>
          </cell>
          <cell r="K2050" t="str">
            <v>length</v>
          </cell>
          <cell r="L2050" t="str">
            <v>LOEC</v>
          </cell>
          <cell r="M2050" t="str">
            <v>ZnSO4</v>
          </cell>
          <cell r="N2050" t="str">
            <v>Measured - frequency not specified</v>
          </cell>
          <cell r="O2050" t="str">
            <v>flow through</v>
          </cell>
          <cell r="P2050" t="str">
            <v>Chronic</v>
          </cell>
          <cell r="Q2050" t="str">
            <v>116-119-d</v>
          </cell>
          <cell r="R2050" t="str">
            <v>Not clearly described; possibly no feeding</v>
          </cell>
          <cell r="S2050" t="str">
            <v>N-Lake Maridalsvann</v>
          </cell>
          <cell r="T2050"/>
          <cell r="U2050">
            <v>6</v>
          </cell>
          <cell r="V2050">
            <v>6.57</v>
          </cell>
          <cell r="W2050" t="str">
            <v>&gt;</v>
          </cell>
          <cell r="X2050">
            <v>250</v>
          </cell>
          <cell r="Y2050">
            <v>246.5</v>
          </cell>
          <cell r="Z2050">
            <v>3.75</v>
          </cell>
          <cell r="AA2050">
            <v>3.5625</v>
          </cell>
          <cell r="AB2050">
            <v>10</v>
          </cell>
          <cell r="AC2050">
            <v>2.61</v>
          </cell>
          <cell r="AD2050">
            <v>0.49</v>
          </cell>
          <cell r="AE2050">
            <v>1.6</v>
          </cell>
          <cell r="AF2050">
            <v>0.33</v>
          </cell>
          <cell r="AG2050">
            <v>3.15</v>
          </cell>
          <cell r="AH2050">
            <v>1.97</v>
          </cell>
          <cell r="AI2050">
            <v>3.42</v>
          </cell>
          <cell r="AJ2050">
            <v>8.6</v>
          </cell>
        </row>
        <row r="2051">
          <cell r="B2051" t="str">
            <v>C1898SatrLOEC</v>
          </cell>
          <cell r="C2051" t="str">
            <v>Källqvist et al. 2004</v>
          </cell>
          <cell r="D2051">
            <v>2004</v>
          </cell>
          <cell r="E2051" t="str">
            <v>Salmo trutta</v>
          </cell>
          <cell r="F2051" t="str">
            <v xml:space="preserve">Salmo </v>
          </cell>
          <cell r="G2051" t="str">
            <v>trutta</v>
          </cell>
          <cell r="H2051"/>
          <cell r="I2051" t="str">
            <v>fish</v>
          </cell>
          <cell r="J2051" t="str">
            <v>early life stage</v>
          </cell>
          <cell r="K2051" t="str">
            <v>length</v>
          </cell>
          <cell r="L2051" t="str">
            <v>LOEC</v>
          </cell>
          <cell r="M2051" t="str">
            <v>ZnSO4</v>
          </cell>
          <cell r="N2051" t="str">
            <v>Measured - frequency not specified</v>
          </cell>
          <cell r="O2051" t="str">
            <v>flow through</v>
          </cell>
          <cell r="P2051" t="str">
            <v>Chronic</v>
          </cell>
          <cell r="Q2051" t="str">
            <v>116-119-d</v>
          </cell>
          <cell r="R2051" t="str">
            <v>Not clearly described; possibly no feeding</v>
          </cell>
          <cell r="S2051" t="str">
            <v>N-Lake Store Sandungen+Ca to 100 mg/L Hardness</v>
          </cell>
          <cell r="T2051"/>
          <cell r="U2051">
            <v>6</v>
          </cell>
          <cell r="V2051">
            <v>6.59</v>
          </cell>
          <cell r="W2051" t="str">
            <v/>
          </cell>
          <cell r="X2051">
            <v>997</v>
          </cell>
          <cell r="Y2051">
            <v>983.04200000000003</v>
          </cell>
          <cell r="Z2051">
            <v>4.05</v>
          </cell>
          <cell r="AA2051">
            <v>3.8474999999999997</v>
          </cell>
          <cell r="AB2051">
            <v>10</v>
          </cell>
          <cell r="AC2051">
            <v>42.713202457064803</v>
          </cell>
          <cell r="AD2051">
            <v>0.39</v>
          </cell>
          <cell r="AE2051">
            <v>1.1000000000000001</v>
          </cell>
          <cell r="AF2051">
            <v>0.26</v>
          </cell>
          <cell r="AG2051">
            <v>2.71</v>
          </cell>
          <cell r="AH2051">
            <v>1.07</v>
          </cell>
          <cell r="AI2051">
            <v>3.02</v>
          </cell>
          <cell r="AJ2051">
            <v>100</v>
          </cell>
        </row>
        <row r="2052">
          <cell r="B2052" t="str">
            <v>C1899SatrLOEC</v>
          </cell>
          <cell r="C2052" t="str">
            <v>Källqvist et al. 2004</v>
          </cell>
          <cell r="D2052">
            <v>2004</v>
          </cell>
          <cell r="E2052" t="str">
            <v>Salmo trutta</v>
          </cell>
          <cell r="F2052" t="str">
            <v xml:space="preserve">Salmo </v>
          </cell>
          <cell r="G2052" t="str">
            <v>trutta</v>
          </cell>
          <cell r="H2052"/>
          <cell r="I2052" t="str">
            <v>fish</v>
          </cell>
          <cell r="J2052" t="str">
            <v>early life stage</v>
          </cell>
          <cell r="K2052" t="str">
            <v>length</v>
          </cell>
          <cell r="L2052" t="str">
            <v>LOEC</v>
          </cell>
          <cell r="M2052" t="str">
            <v>ZnSO4</v>
          </cell>
          <cell r="N2052" t="str">
            <v>Measured - frequency not specified</v>
          </cell>
          <cell r="O2052" t="str">
            <v>flow through</v>
          </cell>
          <cell r="P2052" t="str">
            <v>Chronic</v>
          </cell>
          <cell r="Q2052" t="str">
            <v>116-119-d</v>
          </cell>
          <cell r="R2052" t="str">
            <v>Not clearly described; possibly no feeding</v>
          </cell>
          <cell r="S2052" t="str">
            <v>N-Lake Maridalsvann+Ca to 100 mg/L Hardness</v>
          </cell>
          <cell r="T2052"/>
          <cell r="U2052">
            <v>6</v>
          </cell>
          <cell r="V2052">
            <v>6.57</v>
          </cell>
          <cell r="W2052" t="str">
            <v/>
          </cell>
          <cell r="X2052">
            <v>1003</v>
          </cell>
          <cell r="Y2052">
            <v>988.95799999999997</v>
          </cell>
          <cell r="Z2052">
            <v>3.75</v>
          </cell>
          <cell r="AA2052">
            <v>3.5625</v>
          </cell>
          <cell r="AB2052">
            <v>10</v>
          </cell>
          <cell r="AC2052">
            <v>43.293202457064801</v>
          </cell>
          <cell r="AD2052">
            <v>0.49</v>
          </cell>
          <cell r="AE2052">
            <v>1.6</v>
          </cell>
          <cell r="AF2052">
            <v>0.33</v>
          </cell>
          <cell r="AG2052">
            <v>3.15</v>
          </cell>
          <cell r="AH2052">
            <v>1.97</v>
          </cell>
          <cell r="AI2052">
            <v>3.42</v>
          </cell>
          <cell r="AJ2052">
            <v>100</v>
          </cell>
        </row>
        <row r="2053">
          <cell r="B2053" t="str">
            <v>C1900SatrLOEC</v>
          </cell>
          <cell r="C2053" t="str">
            <v>Källqvist et al. 2004</v>
          </cell>
          <cell r="D2053">
            <v>2004</v>
          </cell>
          <cell r="E2053" t="str">
            <v>Salmo trutta</v>
          </cell>
          <cell r="F2053" t="str">
            <v xml:space="preserve">Salmo </v>
          </cell>
          <cell r="G2053" t="str">
            <v>trutta</v>
          </cell>
          <cell r="H2053"/>
          <cell r="I2053" t="str">
            <v>fish</v>
          </cell>
          <cell r="J2053" t="str">
            <v>early life stage</v>
          </cell>
          <cell r="K2053" t="str">
            <v>weight</v>
          </cell>
          <cell r="L2053" t="str">
            <v>LOEC</v>
          </cell>
          <cell r="M2053" t="str">
            <v>ZnSO4</v>
          </cell>
          <cell r="N2053" t="str">
            <v>Measured - frequency not specified</v>
          </cell>
          <cell r="O2053" t="str">
            <v>flow through</v>
          </cell>
          <cell r="P2053" t="str">
            <v>Chronic</v>
          </cell>
          <cell r="Q2053" t="str">
            <v>116-119-d</v>
          </cell>
          <cell r="R2053" t="str">
            <v>Not clearly described; possibly no feeding</v>
          </cell>
          <cell r="S2053" t="str">
            <v>N-Lake Store Sandungen</v>
          </cell>
          <cell r="T2053"/>
          <cell r="U2053">
            <v>6</v>
          </cell>
          <cell r="V2053">
            <v>6.59</v>
          </cell>
          <cell r="W2053" t="str">
            <v/>
          </cell>
          <cell r="X2053">
            <v>253</v>
          </cell>
          <cell r="Y2053">
            <v>249.458</v>
          </cell>
          <cell r="Z2053">
            <v>4.05</v>
          </cell>
          <cell r="AA2053">
            <v>3.8474999999999997</v>
          </cell>
          <cell r="AB2053">
            <v>10</v>
          </cell>
          <cell r="AC2053">
            <v>2.08</v>
          </cell>
          <cell r="AD2053">
            <v>0.39</v>
          </cell>
          <cell r="AE2053">
            <v>1.1000000000000001</v>
          </cell>
          <cell r="AF2053">
            <v>0.26</v>
          </cell>
          <cell r="AG2053">
            <v>2.71</v>
          </cell>
          <cell r="AH2053">
            <v>1.07</v>
          </cell>
          <cell r="AI2053">
            <v>3.02</v>
          </cell>
          <cell r="AJ2053">
            <v>6.7</v>
          </cell>
        </row>
        <row r="2054">
          <cell r="B2054" t="str">
            <v>C1901SatrLOEC</v>
          </cell>
          <cell r="C2054" t="str">
            <v>Källqvist et al. 2004</v>
          </cell>
          <cell r="D2054">
            <v>2004</v>
          </cell>
          <cell r="E2054" t="str">
            <v>Salmo trutta</v>
          </cell>
          <cell r="F2054" t="str">
            <v xml:space="preserve">Salmo </v>
          </cell>
          <cell r="G2054" t="str">
            <v>trutta</v>
          </cell>
          <cell r="H2054"/>
          <cell r="I2054" t="str">
            <v>fish</v>
          </cell>
          <cell r="J2054" t="str">
            <v>early life stage</v>
          </cell>
          <cell r="K2054" t="str">
            <v>weight</v>
          </cell>
          <cell r="L2054" t="str">
            <v>LOEC</v>
          </cell>
          <cell r="M2054" t="str">
            <v>ZnSO4</v>
          </cell>
          <cell r="N2054" t="str">
            <v>Measured - frequency not specified</v>
          </cell>
          <cell r="O2054" t="str">
            <v>flow through</v>
          </cell>
          <cell r="P2054" t="str">
            <v>Chronic</v>
          </cell>
          <cell r="Q2054" t="str">
            <v>116-119-d</v>
          </cell>
          <cell r="R2054" t="str">
            <v>Not clearly described; possibly no feeding</v>
          </cell>
          <cell r="S2054" t="str">
            <v>N-Lake Maridalsvann</v>
          </cell>
          <cell r="T2054"/>
          <cell r="U2054">
            <v>6</v>
          </cell>
          <cell r="V2054">
            <v>6.57</v>
          </cell>
          <cell r="W2054" t="str">
            <v>&gt;</v>
          </cell>
          <cell r="X2054">
            <v>250</v>
          </cell>
          <cell r="Y2054">
            <v>246.5</v>
          </cell>
          <cell r="Z2054">
            <v>3.75</v>
          </cell>
          <cell r="AA2054">
            <v>3.5625</v>
          </cell>
          <cell r="AB2054">
            <v>10</v>
          </cell>
          <cell r="AC2054">
            <v>2.61</v>
          </cell>
          <cell r="AD2054">
            <v>0.49</v>
          </cell>
          <cell r="AE2054">
            <v>1.6</v>
          </cell>
          <cell r="AF2054">
            <v>0.33</v>
          </cell>
          <cell r="AG2054">
            <v>3.15</v>
          </cell>
          <cell r="AH2054">
            <v>1.97</v>
          </cell>
          <cell r="AI2054">
            <v>3.42</v>
          </cell>
          <cell r="AJ2054">
            <v>8.6</v>
          </cell>
        </row>
        <row r="2055">
          <cell r="B2055" t="str">
            <v>C1902SatrLOEC</v>
          </cell>
          <cell r="C2055" t="str">
            <v>Källqvist et al. 2004</v>
          </cell>
          <cell r="D2055">
            <v>2004</v>
          </cell>
          <cell r="E2055" t="str">
            <v>Salmo trutta</v>
          </cell>
          <cell r="F2055" t="str">
            <v xml:space="preserve">Salmo </v>
          </cell>
          <cell r="G2055" t="str">
            <v>trutta</v>
          </cell>
          <cell r="H2055"/>
          <cell r="I2055" t="str">
            <v>fish</v>
          </cell>
          <cell r="J2055" t="str">
            <v>early life stage</v>
          </cell>
          <cell r="K2055" t="str">
            <v>weight</v>
          </cell>
          <cell r="L2055" t="str">
            <v>LOEC</v>
          </cell>
          <cell r="M2055" t="str">
            <v>ZnSO4</v>
          </cell>
          <cell r="N2055" t="str">
            <v>Measured - frequency not specified</v>
          </cell>
          <cell r="O2055" t="str">
            <v>flow through</v>
          </cell>
          <cell r="P2055" t="str">
            <v>Chronic</v>
          </cell>
          <cell r="Q2055" t="str">
            <v>116-119-d</v>
          </cell>
          <cell r="R2055" t="str">
            <v>Not clearly described; possibly no feeding</v>
          </cell>
          <cell r="S2055" t="str">
            <v>N-Lake Store Sandungen+Ca to 100 mg/L Hardness</v>
          </cell>
          <cell r="T2055"/>
          <cell r="U2055">
            <v>6</v>
          </cell>
          <cell r="V2055">
            <v>6.59</v>
          </cell>
          <cell r="W2055" t="str">
            <v>&gt;</v>
          </cell>
          <cell r="X2055">
            <v>500</v>
          </cell>
          <cell r="Y2055">
            <v>493</v>
          </cell>
          <cell r="Z2055">
            <v>4.05</v>
          </cell>
          <cell r="AA2055">
            <v>3.8474999999999997</v>
          </cell>
          <cell r="AB2055">
            <v>10</v>
          </cell>
          <cell r="AC2055">
            <v>42.713202457064803</v>
          </cell>
          <cell r="AD2055">
            <v>0.39</v>
          </cell>
          <cell r="AE2055">
            <v>1.1000000000000001</v>
          </cell>
          <cell r="AF2055">
            <v>0.26</v>
          </cell>
          <cell r="AG2055">
            <v>2.71</v>
          </cell>
          <cell r="AH2055">
            <v>1.07</v>
          </cell>
          <cell r="AI2055">
            <v>3.02</v>
          </cell>
          <cell r="AJ2055">
            <v>100</v>
          </cell>
        </row>
        <row r="2056">
          <cell r="B2056" t="str">
            <v>C1903SatrLOEC</v>
          </cell>
          <cell r="C2056" t="str">
            <v>Källqvist et al. 2004</v>
          </cell>
          <cell r="D2056">
            <v>2004</v>
          </cell>
          <cell r="E2056" t="str">
            <v>Salmo trutta</v>
          </cell>
          <cell r="F2056" t="str">
            <v xml:space="preserve">Salmo </v>
          </cell>
          <cell r="G2056" t="str">
            <v>trutta</v>
          </cell>
          <cell r="H2056"/>
          <cell r="I2056" t="str">
            <v>fish</v>
          </cell>
          <cell r="J2056" t="str">
            <v>early life stage</v>
          </cell>
          <cell r="K2056" t="str">
            <v>weight</v>
          </cell>
          <cell r="L2056" t="str">
            <v>LOEC</v>
          </cell>
          <cell r="M2056" t="str">
            <v>ZnSO4</v>
          </cell>
          <cell r="N2056" t="str">
            <v>Measured - frequency not specified</v>
          </cell>
          <cell r="O2056" t="str">
            <v>flow through</v>
          </cell>
          <cell r="P2056" t="str">
            <v>Chronic</v>
          </cell>
          <cell r="Q2056" t="str">
            <v>116-119-d</v>
          </cell>
          <cell r="R2056" t="str">
            <v>Not clearly described; possibly no feeding</v>
          </cell>
          <cell r="S2056" t="str">
            <v>N-Lake Maridalsvann+Ca to 100 mg/L Hardness</v>
          </cell>
          <cell r="T2056"/>
          <cell r="U2056">
            <v>6</v>
          </cell>
          <cell r="V2056">
            <v>6.57</v>
          </cell>
          <cell r="W2056" t="str">
            <v/>
          </cell>
          <cell r="X2056">
            <v>1003</v>
          </cell>
          <cell r="Y2056">
            <v>988.95799999999997</v>
          </cell>
          <cell r="Z2056">
            <v>3.75</v>
          </cell>
          <cell r="AA2056">
            <v>3.5625</v>
          </cell>
          <cell r="AB2056">
            <v>10</v>
          </cell>
          <cell r="AC2056">
            <v>43.293202457064801</v>
          </cell>
          <cell r="AD2056">
            <v>0.49</v>
          </cell>
          <cell r="AE2056">
            <v>1.6</v>
          </cell>
          <cell r="AF2056">
            <v>0.33</v>
          </cell>
          <cell r="AG2056">
            <v>3.15</v>
          </cell>
          <cell r="AH2056">
            <v>1.97</v>
          </cell>
          <cell r="AI2056">
            <v>3.42</v>
          </cell>
          <cell r="AJ2056">
            <v>100</v>
          </cell>
        </row>
        <row r="2057">
          <cell r="B2057" t="str">
            <v>C1904SatrMATC</v>
          </cell>
          <cell r="C2057" t="str">
            <v>Källqvist et al. 2004</v>
          </cell>
          <cell r="D2057">
            <v>2004</v>
          </cell>
          <cell r="E2057" t="str">
            <v>Salmo trutta</v>
          </cell>
          <cell r="F2057" t="str">
            <v xml:space="preserve">Salmo </v>
          </cell>
          <cell r="G2057" t="str">
            <v>trutta</v>
          </cell>
          <cell r="H2057"/>
          <cell r="I2057" t="str">
            <v>fish</v>
          </cell>
          <cell r="J2057" t="str">
            <v>early life stage</v>
          </cell>
          <cell r="K2057" t="str">
            <v>time to hatch</v>
          </cell>
          <cell r="L2057" t="str">
            <v>MATC</v>
          </cell>
          <cell r="M2057" t="str">
            <v>ZnSO4</v>
          </cell>
          <cell r="N2057" t="str">
            <v>Measured - frequency not specified</v>
          </cell>
          <cell r="O2057" t="str">
            <v>flow through</v>
          </cell>
          <cell r="P2057" t="str">
            <v>Chronic</v>
          </cell>
          <cell r="Q2057" t="str">
            <v>116-119-d</v>
          </cell>
          <cell r="R2057" t="str">
            <v>Not clearly described; possibly no feeding</v>
          </cell>
          <cell r="S2057" t="str">
            <v>N-Lake Store Sandungen</v>
          </cell>
          <cell r="T2057"/>
          <cell r="U2057">
            <v>6</v>
          </cell>
          <cell r="V2057">
            <v>6.59</v>
          </cell>
          <cell r="W2057" t="str">
            <v/>
          </cell>
          <cell r="X2057">
            <v>77.045441137032896</v>
          </cell>
          <cell r="Y2057">
            <v>75.966804961114434</v>
          </cell>
          <cell r="Z2057">
            <v>4.05</v>
          </cell>
          <cell r="AA2057">
            <v>3.8474999999999997</v>
          </cell>
          <cell r="AB2057">
            <v>10</v>
          </cell>
          <cell r="AC2057">
            <v>2.08</v>
          </cell>
          <cell r="AD2057">
            <v>0.39</v>
          </cell>
          <cell r="AE2057">
            <v>1.1000000000000001</v>
          </cell>
          <cell r="AF2057">
            <v>0.26</v>
          </cell>
          <cell r="AG2057">
            <v>2.71</v>
          </cell>
          <cell r="AH2057">
            <v>1.07</v>
          </cell>
          <cell r="AI2057">
            <v>3.02</v>
          </cell>
          <cell r="AJ2057">
            <v>6.7</v>
          </cell>
        </row>
        <row r="2058">
          <cell r="B2058" t="str">
            <v>C1905SatrMATC</v>
          </cell>
          <cell r="C2058" t="str">
            <v>Källqvist et al. 2004</v>
          </cell>
          <cell r="D2058">
            <v>2004</v>
          </cell>
          <cell r="E2058" t="str">
            <v>Salmo trutta</v>
          </cell>
          <cell r="F2058" t="str">
            <v xml:space="preserve">Salmo </v>
          </cell>
          <cell r="G2058" t="str">
            <v>trutta</v>
          </cell>
          <cell r="H2058"/>
          <cell r="I2058" t="str">
            <v>fish</v>
          </cell>
          <cell r="J2058" t="str">
            <v>early life stage</v>
          </cell>
          <cell r="K2058" t="str">
            <v>time to hatch</v>
          </cell>
          <cell r="L2058" t="str">
            <v>MATC</v>
          </cell>
          <cell r="M2058" t="str">
            <v>ZnSO4</v>
          </cell>
          <cell r="N2058" t="str">
            <v>Measured - frequency not specified</v>
          </cell>
          <cell r="O2058" t="str">
            <v>flow through</v>
          </cell>
          <cell r="P2058" t="str">
            <v>Chronic</v>
          </cell>
          <cell r="Q2058" t="str">
            <v>116-119-d</v>
          </cell>
          <cell r="R2058" t="str">
            <v>Not clearly described; possibly no feeding</v>
          </cell>
          <cell r="S2058" t="str">
            <v>N-Lake Maridalsvann</v>
          </cell>
          <cell r="T2058"/>
          <cell r="U2058">
            <v>6</v>
          </cell>
          <cell r="V2058">
            <v>6.57</v>
          </cell>
          <cell r="W2058" t="str">
            <v/>
          </cell>
          <cell r="X2058">
            <v>81.166495550812101</v>
          </cell>
          <cell r="Y2058">
            <v>80.030164613100737</v>
          </cell>
          <cell r="Z2058">
            <v>3.75</v>
          </cell>
          <cell r="AA2058">
            <v>3.5625</v>
          </cell>
          <cell r="AB2058">
            <v>10</v>
          </cell>
          <cell r="AC2058">
            <v>2.61</v>
          </cell>
          <cell r="AD2058">
            <v>0.49</v>
          </cell>
          <cell r="AE2058">
            <v>1.6</v>
          </cell>
          <cell r="AF2058">
            <v>0.33</v>
          </cell>
          <cell r="AG2058">
            <v>3.15</v>
          </cell>
          <cell r="AH2058">
            <v>1.97</v>
          </cell>
          <cell r="AI2058">
            <v>3.42</v>
          </cell>
          <cell r="AJ2058">
            <v>8.6</v>
          </cell>
        </row>
        <row r="2059">
          <cell r="B2059" t="str">
            <v>C1906SatrMATC</v>
          </cell>
          <cell r="C2059" t="str">
            <v>Källqvist et al. 2004</v>
          </cell>
          <cell r="D2059">
            <v>2004</v>
          </cell>
          <cell r="E2059" t="str">
            <v>Salmo trutta</v>
          </cell>
          <cell r="F2059" t="str">
            <v xml:space="preserve">Salmo </v>
          </cell>
          <cell r="G2059" t="str">
            <v>trutta</v>
          </cell>
          <cell r="H2059"/>
          <cell r="I2059" t="str">
            <v>fish</v>
          </cell>
          <cell r="J2059" t="str">
            <v>early life stage</v>
          </cell>
          <cell r="K2059" t="str">
            <v>time to hatch</v>
          </cell>
          <cell r="L2059" t="str">
            <v>MATC</v>
          </cell>
          <cell r="M2059" t="str">
            <v>ZnSO4</v>
          </cell>
          <cell r="N2059" t="str">
            <v>Measured - frequency not specified</v>
          </cell>
          <cell r="O2059" t="str">
            <v>flow through</v>
          </cell>
          <cell r="P2059" t="str">
            <v>Chronic</v>
          </cell>
          <cell r="Q2059" t="str">
            <v>116-119-d</v>
          </cell>
          <cell r="R2059" t="str">
            <v>Not clearly described; possibly no feeding</v>
          </cell>
          <cell r="S2059" t="str">
            <v>N-Lake Store Sandungen+Ca to 100 mg/L Hardness</v>
          </cell>
          <cell r="T2059"/>
          <cell r="U2059">
            <v>6</v>
          </cell>
          <cell r="V2059">
            <v>6.59</v>
          </cell>
          <cell r="W2059" t="str">
            <v/>
          </cell>
          <cell r="X2059">
            <v>352.1363372331802</v>
          </cell>
          <cell r="Y2059">
            <v>347.20642851191565</v>
          </cell>
          <cell r="Z2059">
            <v>4.05</v>
          </cell>
          <cell r="AA2059">
            <v>3.8474999999999997</v>
          </cell>
          <cell r="AB2059">
            <v>10</v>
          </cell>
          <cell r="AC2059">
            <v>42.713202457064803</v>
          </cell>
          <cell r="AD2059">
            <v>0.39</v>
          </cell>
          <cell r="AE2059">
            <v>1.1000000000000001</v>
          </cell>
          <cell r="AF2059">
            <v>0.26</v>
          </cell>
          <cell r="AG2059">
            <v>2.71</v>
          </cell>
          <cell r="AH2059">
            <v>1.07</v>
          </cell>
          <cell r="AI2059">
            <v>3.02</v>
          </cell>
          <cell r="AJ2059">
            <v>100</v>
          </cell>
        </row>
        <row r="2060">
          <cell r="B2060" t="str">
            <v>C1907SatrMATC</v>
          </cell>
          <cell r="C2060" t="str">
            <v>Källqvist et al. 2004</v>
          </cell>
          <cell r="D2060">
            <v>2004</v>
          </cell>
          <cell r="E2060" t="str">
            <v>Salmo trutta</v>
          </cell>
          <cell r="F2060" t="str">
            <v xml:space="preserve">Salmo </v>
          </cell>
          <cell r="G2060" t="str">
            <v>trutta</v>
          </cell>
          <cell r="H2060"/>
          <cell r="I2060" t="str">
            <v>fish</v>
          </cell>
          <cell r="J2060" t="str">
            <v>early life stage</v>
          </cell>
          <cell r="K2060" t="str">
            <v>time to hatch</v>
          </cell>
          <cell r="L2060" t="str">
            <v>MATC</v>
          </cell>
          <cell r="M2060" t="str">
            <v>ZnSO4</v>
          </cell>
          <cell r="N2060" t="str">
            <v>Measured - frequency not specified</v>
          </cell>
          <cell r="O2060" t="str">
            <v>flow through</v>
          </cell>
          <cell r="P2060" t="str">
            <v>Chronic</v>
          </cell>
          <cell r="Q2060" t="str">
            <v>116-119-d</v>
          </cell>
          <cell r="R2060" t="str">
            <v>Not clearly described; possibly no feeding</v>
          </cell>
          <cell r="S2060" t="str">
            <v>N-Lake Maridalsvann+Ca to 100 mg/L Hardness</v>
          </cell>
          <cell r="T2060"/>
          <cell r="U2060">
            <v>6</v>
          </cell>
          <cell r="V2060">
            <v>6.57</v>
          </cell>
          <cell r="W2060" t="str">
            <v/>
          </cell>
          <cell r="X2060">
            <v>78.46018098373213</v>
          </cell>
          <cell r="Y2060">
            <v>77.361738449959873</v>
          </cell>
          <cell r="Z2060">
            <v>3.75</v>
          </cell>
          <cell r="AA2060">
            <v>3.5625</v>
          </cell>
          <cell r="AB2060">
            <v>10</v>
          </cell>
          <cell r="AC2060">
            <v>43.293202457064801</v>
          </cell>
          <cell r="AD2060">
            <v>0.49</v>
          </cell>
          <cell r="AE2060">
            <v>1.6</v>
          </cell>
          <cell r="AF2060">
            <v>0.33</v>
          </cell>
          <cell r="AG2060">
            <v>3.15</v>
          </cell>
          <cell r="AH2060">
            <v>1.97</v>
          </cell>
          <cell r="AI2060">
            <v>3.42</v>
          </cell>
          <cell r="AJ2060">
            <v>100</v>
          </cell>
        </row>
        <row r="2061">
          <cell r="B2061" t="str">
            <v>C1908SatrMATC</v>
          </cell>
          <cell r="C2061" t="str">
            <v>Källqvist et al. 2004</v>
          </cell>
          <cell r="D2061">
            <v>2004</v>
          </cell>
          <cell r="E2061" t="str">
            <v>Salmo trutta</v>
          </cell>
          <cell r="F2061" t="str">
            <v xml:space="preserve">Salmo </v>
          </cell>
          <cell r="G2061" t="str">
            <v>trutta</v>
          </cell>
          <cell r="H2061"/>
          <cell r="I2061" t="str">
            <v>fish</v>
          </cell>
          <cell r="J2061" t="str">
            <v>early life stage</v>
          </cell>
          <cell r="K2061" t="str">
            <v>length</v>
          </cell>
          <cell r="L2061" t="str">
            <v>MATC</v>
          </cell>
          <cell r="M2061" t="str">
            <v>ZnSO4</v>
          </cell>
          <cell r="N2061" t="str">
            <v>Measured - frequency not specified</v>
          </cell>
          <cell r="O2061" t="str">
            <v>flow through</v>
          </cell>
          <cell r="P2061" t="str">
            <v>Chronic</v>
          </cell>
          <cell r="Q2061" t="str">
            <v>116-119-d</v>
          </cell>
          <cell r="R2061" t="str">
            <v>Not clearly described; possibly no feeding</v>
          </cell>
          <cell r="S2061" t="str">
            <v>N-Lake Store Sandungen</v>
          </cell>
          <cell r="T2061"/>
          <cell r="U2061">
            <v>6</v>
          </cell>
          <cell r="V2061">
            <v>6.59</v>
          </cell>
          <cell r="W2061" t="str">
            <v/>
          </cell>
          <cell r="X2061">
            <v>106</v>
          </cell>
          <cell r="Y2061">
            <v>104.51600000000001</v>
          </cell>
          <cell r="Z2061">
            <v>4.05</v>
          </cell>
          <cell r="AA2061">
            <v>3.8474999999999997</v>
          </cell>
          <cell r="AB2061">
            <v>10</v>
          </cell>
          <cell r="AC2061">
            <v>2.08</v>
          </cell>
          <cell r="AD2061">
            <v>0.39</v>
          </cell>
          <cell r="AE2061">
            <v>1.1000000000000001</v>
          </cell>
          <cell r="AF2061">
            <v>0.26</v>
          </cell>
          <cell r="AG2061">
            <v>2.71</v>
          </cell>
          <cell r="AH2061">
            <v>1.07</v>
          </cell>
          <cell r="AI2061">
            <v>3.02</v>
          </cell>
          <cell r="AJ2061">
            <v>6.7</v>
          </cell>
        </row>
        <row r="2062">
          <cell r="B2062" t="str">
            <v>C1909SatrMATC</v>
          </cell>
          <cell r="C2062" t="str">
            <v>Källqvist et al. 2004</v>
          </cell>
          <cell r="D2062">
            <v>2004</v>
          </cell>
          <cell r="E2062" t="str">
            <v>Salmo trutta</v>
          </cell>
          <cell r="F2062" t="str">
            <v xml:space="preserve">Salmo </v>
          </cell>
          <cell r="G2062" t="str">
            <v>trutta</v>
          </cell>
          <cell r="H2062"/>
          <cell r="I2062" t="str">
            <v>fish</v>
          </cell>
          <cell r="J2062" t="str">
            <v>early life stage</v>
          </cell>
          <cell r="K2062" t="str">
            <v>length</v>
          </cell>
          <cell r="L2062" t="str">
            <v>MATC</v>
          </cell>
          <cell r="M2062" t="str">
            <v>ZnSO4</v>
          </cell>
          <cell r="N2062" t="str">
            <v>Measured - frequency not specified</v>
          </cell>
          <cell r="O2062" t="str">
            <v>flow through</v>
          </cell>
          <cell r="P2062" t="str">
            <v>Chronic</v>
          </cell>
          <cell r="Q2062" t="str">
            <v>116-119-d</v>
          </cell>
          <cell r="R2062" t="str">
            <v>Not clearly described; possibly no feeding</v>
          </cell>
          <cell r="S2062" t="str">
            <v>N-Lake Maridalsvann</v>
          </cell>
          <cell r="T2062"/>
          <cell r="U2062">
            <v>6</v>
          </cell>
          <cell r="V2062">
            <v>6.57</v>
          </cell>
          <cell r="W2062" t="str">
            <v>&gt;</v>
          </cell>
          <cell r="X2062">
            <v>250</v>
          </cell>
          <cell r="Y2062">
            <v>246.5</v>
          </cell>
          <cell r="Z2062">
            <v>3.75</v>
          </cell>
          <cell r="AA2062">
            <v>3.5625</v>
          </cell>
          <cell r="AB2062">
            <v>10</v>
          </cell>
          <cell r="AC2062">
            <v>2.61</v>
          </cell>
          <cell r="AD2062">
            <v>0.49</v>
          </cell>
          <cell r="AE2062">
            <v>1.6</v>
          </cell>
          <cell r="AF2062">
            <v>0.33</v>
          </cell>
          <cell r="AG2062">
            <v>3.15</v>
          </cell>
          <cell r="AH2062">
            <v>1.97</v>
          </cell>
          <cell r="AI2062">
            <v>3.42</v>
          </cell>
          <cell r="AJ2062">
            <v>8.6</v>
          </cell>
        </row>
        <row r="2063">
          <cell r="B2063" t="str">
            <v>C1910SatrMATC</v>
          </cell>
          <cell r="C2063" t="str">
            <v>Källqvist et al. 2004</v>
          </cell>
          <cell r="D2063">
            <v>2004</v>
          </cell>
          <cell r="E2063" t="str">
            <v>Salmo trutta</v>
          </cell>
          <cell r="F2063" t="str">
            <v xml:space="preserve">Salmo </v>
          </cell>
          <cell r="G2063" t="str">
            <v>trutta</v>
          </cell>
          <cell r="H2063"/>
          <cell r="I2063" t="str">
            <v>fish</v>
          </cell>
          <cell r="J2063" t="str">
            <v>early life stage</v>
          </cell>
          <cell r="K2063" t="str">
            <v>length</v>
          </cell>
          <cell r="L2063" t="str">
            <v>MATC</v>
          </cell>
          <cell r="M2063" t="str">
            <v>ZnSO4</v>
          </cell>
          <cell r="N2063" t="str">
            <v>Measured - frequency not specified</v>
          </cell>
          <cell r="O2063" t="str">
            <v>flow through</v>
          </cell>
          <cell r="P2063" t="str">
            <v>Chronic</v>
          </cell>
          <cell r="Q2063" t="str">
            <v>116-119-d</v>
          </cell>
          <cell r="R2063" t="str">
            <v>Not clearly described; possibly no feeding</v>
          </cell>
          <cell r="S2063" t="str">
            <v>N-Lake Store Sandungen+Ca to 100 mg/L Hardness</v>
          </cell>
          <cell r="T2063"/>
          <cell r="U2063">
            <v>6</v>
          </cell>
          <cell r="V2063">
            <v>6.59</v>
          </cell>
          <cell r="W2063" t="str">
            <v/>
          </cell>
          <cell r="X2063">
            <v>997</v>
          </cell>
          <cell r="Y2063">
            <v>983.04200000000003</v>
          </cell>
          <cell r="Z2063">
            <v>4.05</v>
          </cell>
          <cell r="AA2063">
            <v>3.8474999999999997</v>
          </cell>
          <cell r="AB2063">
            <v>10</v>
          </cell>
          <cell r="AC2063">
            <v>42.713202457064803</v>
          </cell>
          <cell r="AD2063">
            <v>0.39</v>
          </cell>
          <cell r="AE2063">
            <v>1.1000000000000001</v>
          </cell>
          <cell r="AF2063">
            <v>0.26</v>
          </cell>
          <cell r="AG2063">
            <v>2.71</v>
          </cell>
          <cell r="AH2063">
            <v>1.07</v>
          </cell>
          <cell r="AI2063">
            <v>3.02</v>
          </cell>
          <cell r="AJ2063">
            <v>100</v>
          </cell>
        </row>
        <row r="2064">
          <cell r="B2064" t="str">
            <v>C1911SatrMATC</v>
          </cell>
          <cell r="C2064" t="str">
            <v>Källqvist et al. 2004</v>
          </cell>
          <cell r="D2064">
            <v>2004</v>
          </cell>
          <cell r="E2064" t="str">
            <v>Salmo trutta</v>
          </cell>
          <cell r="F2064" t="str">
            <v xml:space="preserve">Salmo </v>
          </cell>
          <cell r="G2064" t="str">
            <v>trutta</v>
          </cell>
          <cell r="H2064"/>
          <cell r="I2064" t="str">
            <v>fish</v>
          </cell>
          <cell r="J2064" t="str">
            <v>early life stage</v>
          </cell>
          <cell r="K2064" t="str">
            <v>length</v>
          </cell>
          <cell r="L2064" t="str">
            <v>MATC</v>
          </cell>
          <cell r="M2064" t="str">
            <v>ZnSO4</v>
          </cell>
          <cell r="N2064" t="str">
            <v>Measured - frequency not specified</v>
          </cell>
          <cell r="O2064" t="str">
            <v>flow through</v>
          </cell>
          <cell r="P2064" t="str">
            <v>Chronic</v>
          </cell>
          <cell r="Q2064" t="str">
            <v>116-119-d</v>
          </cell>
          <cell r="R2064" t="str">
            <v>Not clearly described; possibly no feeding</v>
          </cell>
          <cell r="S2064" t="str">
            <v>N-Lake Maridalsvann+Ca to 100 mg/L Hardness</v>
          </cell>
          <cell r="T2064"/>
          <cell r="U2064">
            <v>6</v>
          </cell>
          <cell r="V2064">
            <v>6.57</v>
          </cell>
          <cell r="W2064" t="str">
            <v/>
          </cell>
          <cell r="X2064">
            <v>1003</v>
          </cell>
          <cell r="Y2064">
            <v>988.95799999999997</v>
          </cell>
          <cell r="Z2064">
            <v>3.75</v>
          </cell>
          <cell r="AA2064">
            <v>3.5625</v>
          </cell>
          <cell r="AB2064">
            <v>10</v>
          </cell>
          <cell r="AC2064">
            <v>43.293202457064801</v>
          </cell>
          <cell r="AD2064">
            <v>0.49</v>
          </cell>
          <cell r="AE2064">
            <v>1.6</v>
          </cell>
          <cell r="AF2064">
            <v>0.33</v>
          </cell>
          <cell r="AG2064">
            <v>3.15</v>
          </cell>
          <cell r="AH2064">
            <v>1.97</v>
          </cell>
          <cell r="AI2064">
            <v>3.42</v>
          </cell>
          <cell r="AJ2064">
            <v>100</v>
          </cell>
        </row>
        <row r="2065">
          <cell r="B2065" t="str">
            <v>C1912SatrMATC</v>
          </cell>
          <cell r="C2065" t="str">
            <v>Källqvist et al. 2004</v>
          </cell>
          <cell r="D2065">
            <v>2004</v>
          </cell>
          <cell r="E2065" t="str">
            <v>Salmo trutta</v>
          </cell>
          <cell r="F2065" t="str">
            <v xml:space="preserve">Salmo </v>
          </cell>
          <cell r="G2065" t="str">
            <v>trutta</v>
          </cell>
          <cell r="H2065"/>
          <cell r="I2065" t="str">
            <v>fish</v>
          </cell>
          <cell r="J2065" t="str">
            <v>early life stage</v>
          </cell>
          <cell r="K2065" t="str">
            <v>weight</v>
          </cell>
          <cell r="L2065" t="str">
            <v>MATC</v>
          </cell>
          <cell r="M2065" t="str">
            <v>ZnSO4</v>
          </cell>
          <cell r="N2065" t="str">
            <v>Measured - frequency not specified</v>
          </cell>
          <cell r="O2065" t="str">
            <v>flow through</v>
          </cell>
          <cell r="P2065" t="str">
            <v>Chronic</v>
          </cell>
          <cell r="Q2065" t="str">
            <v>116-119-d</v>
          </cell>
          <cell r="R2065" t="str">
            <v>Not clearly described; possibly no feeding</v>
          </cell>
          <cell r="S2065" t="str">
            <v>N-Lake Store Sandungen</v>
          </cell>
          <cell r="T2065"/>
          <cell r="U2065">
            <v>6</v>
          </cell>
          <cell r="V2065">
            <v>6.59</v>
          </cell>
          <cell r="W2065" t="str">
            <v/>
          </cell>
          <cell r="X2065">
            <v>253</v>
          </cell>
          <cell r="Y2065">
            <v>249.458</v>
          </cell>
          <cell r="Z2065">
            <v>4.05</v>
          </cell>
          <cell r="AA2065">
            <v>3.8474999999999997</v>
          </cell>
          <cell r="AB2065">
            <v>10</v>
          </cell>
          <cell r="AC2065">
            <v>2.08</v>
          </cell>
          <cell r="AD2065">
            <v>0.39</v>
          </cell>
          <cell r="AE2065">
            <v>1.1000000000000001</v>
          </cell>
          <cell r="AF2065">
            <v>0.26</v>
          </cell>
          <cell r="AG2065">
            <v>2.71</v>
          </cell>
          <cell r="AH2065">
            <v>1.07</v>
          </cell>
          <cell r="AI2065">
            <v>3.02</v>
          </cell>
          <cell r="AJ2065">
            <v>6.7</v>
          </cell>
        </row>
        <row r="2066">
          <cell r="B2066" t="str">
            <v>C1913SatrMATC</v>
          </cell>
          <cell r="C2066" t="str">
            <v>Källqvist et al. 2004</v>
          </cell>
          <cell r="D2066">
            <v>2004</v>
          </cell>
          <cell r="E2066" t="str">
            <v>Salmo trutta</v>
          </cell>
          <cell r="F2066" t="str">
            <v xml:space="preserve">Salmo </v>
          </cell>
          <cell r="G2066" t="str">
            <v>trutta</v>
          </cell>
          <cell r="H2066"/>
          <cell r="I2066" t="str">
            <v>fish</v>
          </cell>
          <cell r="J2066" t="str">
            <v>early life stage</v>
          </cell>
          <cell r="K2066" t="str">
            <v>weight</v>
          </cell>
          <cell r="L2066" t="str">
            <v>MATC</v>
          </cell>
          <cell r="M2066" t="str">
            <v>ZnSO4</v>
          </cell>
          <cell r="N2066" t="str">
            <v>Measured - frequency not specified</v>
          </cell>
          <cell r="O2066" t="str">
            <v>flow through</v>
          </cell>
          <cell r="P2066" t="str">
            <v>Chronic</v>
          </cell>
          <cell r="Q2066" t="str">
            <v>116-119-d</v>
          </cell>
          <cell r="R2066" t="str">
            <v>Not clearly described; possibly no feeding</v>
          </cell>
          <cell r="S2066" t="str">
            <v>N-Lake Maridalsvann</v>
          </cell>
          <cell r="T2066"/>
          <cell r="U2066">
            <v>6</v>
          </cell>
          <cell r="V2066">
            <v>6.57</v>
          </cell>
          <cell r="W2066" t="str">
            <v>&gt;</v>
          </cell>
          <cell r="X2066">
            <v>127.47548783981962</v>
          </cell>
          <cell r="Y2066">
            <v>125.69083101006214</v>
          </cell>
          <cell r="Z2066">
            <v>3.75</v>
          </cell>
          <cell r="AA2066">
            <v>3.5625</v>
          </cell>
          <cell r="AB2066">
            <v>10</v>
          </cell>
          <cell r="AC2066">
            <v>2.61</v>
          </cell>
          <cell r="AD2066">
            <v>0.49</v>
          </cell>
          <cell r="AE2066">
            <v>1.6</v>
          </cell>
          <cell r="AF2066">
            <v>0.33</v>
          </cell>
          <cell r="AG2066">
            <v>3.15</v>
          </cell>
          <cell r="AH2066">
            <v>1.97</v>
          </cell>
          <cell r="AI2066">
            <v>3.42</v>
          </cell>
          <cell r="AJ2066">
            <v>8.6</v>
          </cell>
        </row>
        <row r="2067">
          <cell r="B2067" t="str">
            <v>C1914SatrMATC</v>
          </cell>
          <cell r="C2067" t="str">
            <v>Källqvist et al. 2004</v>
          </cell>
          <cell r="D2067">
            <v>2004</v>
          </cell>
          <cell r="E2067" t="str">
            <v>Salmo trutta</v>
          </cell>
          <cell r="F2067" t="str">
            <v xml:space="preserve">Salmo </v>
          </cell>
          <cell r="G2067" t="str">
            <v>trutta</v>
          </cell>
          <cell r="H2067"/>
          <cell r="I2067" t="str">
            <v>fish</v>
          </cell>
          <cell r="J2067" t="str">
            <v>early life stage</v>
          </cell>
          <cell r="K2067" t="str">
            <v>weight</v>
          </cell>
          <cell r="L2067" t="str">
            <v>MATC</v>
          </cell>
          <cell r="M2067" t="str">
            <v>ZnSO4</v>
          </cell>
          <cell r="N2067" t="str">
            <v>Measured - frequency not specified</v>
          </cell>
          <cell r="O2067" t="str">
            <v>flow through</v>
          </cell>
          <cell r="P2067" t="str">
            <v>Chronic</v>
          </cell>
          <cell r="Q2067" t="str">
            <v>116-119-d</v>
          </cell>
          <cell r="R2067" t="str">
            <v>Not clearly described; possibly no feeding</v>
          </cell>
          <cell r="S2067" t="str">
            <v>N-Lake Store Sandungen+Ca to 100 mg/L Hardness</v>
          </cell>
          <cell r="T2067"/>
          <cell r="U2067">
            <v>6</v>
          </cell>
          <cell r="V2067">
            <v>6.59</v>
          </cell>
          <cell r="W2067" t="str">
            <v>&gt;</v>
          </cell>
          <cell r="X2067">
            <v>570.08771254956901</v>
          </cell>
          <cell r="Y2067">
            <v>562.10648457387504</v>
          </cell>
          <cell r="Z2067">
            <v>4.05</v>
          </cell>
          <cell r="AA2067">
            <v>3.8474999999999997</v>
          </cell>
          <cell r="AB2067">
            <v>10</v>
          </cell>
          <cell r="AC2067">
            <v>42.713202457064803</v>
          </cell>
          <cell r="AD2067">
            <v>0.39</v>
          </cell>
          <cell r="AE2067">
            <v>1.1000000000000001</v>
          </cell>
          <cell r="AF2067">
            <v>0.26</v>
          </cell>
          <cell r="AG2067">
            <v>2.71</v>
          </cell>
          <cell r="AH2067">
            <v>1.07</v>
          </cell>
          <cell r="AI2067">
            <v>3.02</v>
          </cell>
          <cell r="AJ2067">
            <v>100</v>
          </cell>
        </row>
        <row r="2068">
          <cell r="B2068" t="str">
            <v>C1915SatrMATC</v>
          </cell>
          <cell r="C2068" t="str">
            <v>Källqvist et al. 2004</v>
          </cell>
          <cell r="D2068">
            <v>2004</v>
          </cell>
          <cell r="E2068" t="str">
            <v>Salmo trutta</v>
          </cell>
          <cell r="F2068" t="str">
            <v xml:space="preserve">Salmo </v>
          </cell>
          <cell r="G2068" t="str">
            <v>trutta</v>
          </cell>
          <cell r="H2068"/>
          <cell r="I2068" t="str">
            <v>fish</v>
          </cell>
          <cell r="J2068" t="str">
            <v>early life stage</v>
          </cell>
          <cell r="K2068" t="str">
            <v>weight</v>
          </cell>
          <cell r="L2068" t="str">
            <v>MATC</v>
          </cell>
          <cell r="M2068" t="str">
            <v>ZnSO4</v>
          </cell>
          <cell r="N2068" t="str">
            <v>Measured - frequency not specified</v>
          </cell>
          <cell r="O2068" t="str">
            <v>flow through</v>
          </cell>
          <cell r="P2068" t="str">
            <v>Chronic</v>
          </cell>
          <cell r="Q2068" t="str">
            <v>116-119-d</v>
          </cell>
          <cell r="R2068" t="str">
            <v>Not clearly described; possibly no feeding</v>
          </cell>
          <cell r="S2068" t="str">
            <v>N-Lake Maridalsvann+Ca to 100 mg/L Hardness</v>
          </cell>
          <cell r="T2068"/>
          <cell r="U2068">
            <v>6</v>
          </cell>
          <cell r="V2068">
            <v>6.57</v>
          </cell>
          <cell r="W2068" t="str">
            <v/>
          </cell>
          <cell r="X2068">
            <v>867.32346907021952</v>
          </cell>
          <cell r="Y2068">
            <v>855.18094050323646</v>
          </cell>
          <cell r="Z2068">
            <v>3.75</v>
          </cell>
          <cell r="AA2068">
            <v>3.5625</v>
          </cell>
          <cell r="AB2068">
            <v>10</v>
          </cell>
          <cell r="AC2068">
            <v>43.293202457064801</v>
          </cell>
          <cell r="AD2068">
            <v>0.49</v>
          </cell>
          <cell r="AE2068">
            <v>1.6</v>
          </cell>
          <cell r="AF2068">
            <v>0.33</v>
          </cell>
          <cell r="AG2068">
            <v>3.15</v>
          </cell>
          <cell r="AH2068">
            <v>1.97</v>
          </cell>
          <cell r="AI2068">
            <v>3.42</v>
          </cell>
          <cell r="AJ2068">
            <v>100</v>
          </cell>
        </row>
        <row r="2069">
          <cell r="B2069" t="str">
            <v>A1916PiprLC50</v>
          </cell>
          <cell r="C2069" t="str">
            <v>Lynch et al., 2016</v>
          </cell>
          <cell r="D2069">
            <v>2016</v>
          </cell>
          <cell r="E2069" t="str">
            <v>Pimephales promelas</v>
          </cell>
          <cell r="F2069" t="str">
            <v xml:space="preserve">Pimephales </v>
          </cell>
          <cell r="G2069" t="str">
            <v>promelas</v>
          </cell>
          <cell r="H2069"/>
          <cell r="I2069" t="str">
            <v>fish</v>
          </cell>
          <cell r="J2069" t="str">
            <v>Larvae (&lt; 4 d old)</v>
          </cell>
          <cell r="K2069" t="str">
            <v>Mortality</v>
          </cell>
          <cell r="L2069" t="str">
            <v>LC50</v>
          </cell>
          <cell r="M2069" t="str">
            <v>ZnCl2</v>
          </cell>
          <cell r="N2069" t="str">
            <v>Measured - (ICP-MS)</v>
          </cell>
          <cell r="O2069" t="str">
            <v>static</v>
          </cell>
          <cell r="P2069" t="str">
            <v>Acute</v>
          </cell>
          <cell r="Q2069" t="str">
            <v>96-hr</v>
          </cell>
          <cell r="R2069"/>
          <cell r="S2069" t="str">
            <v>S-Reconstitued water</v>
          </cell>
          <cell r="T2069" t="str">
            <v>MLR</v>
          </cell>
          <cell r="U2069">
            <v>22.9</v>
          </cell>
          <cell r="V2069">
            <v>7.62</v>
          </cell>
          <cell r="W2069" t="str">
            <v/>
          </cell>
          <cell r="X2069" t="str">
            <v/>
          </cell>
          <cell r="Y2069">
            <v>821</v>
          </cell>
          <cell r="Z2069" t="str">
            <v/>
          </cell>
          <cell r="AA2069">
            <v>0.61</v>
          </cell>
          <cell r="AB2069">
            <v>10</v>
          </cell>
          <cell r="AC2069">
            <v>16.41</v>
          </cell>
          <cell r="AD2069">
            <v>14.01</v>
          </cell>
          <cell r="AE2069">
            <v>29</v>
          </cell>
          <cell r="AF2069">
            <v>2.4</v>
          </cell>
          <cell r="AG2069">
            <v>50.37</v>
          </cell>
          <cell r="AH2069">
            <v>1.93</v>
          </cell>
          <cell r="AI2069">
            <v>72</v>
          </cell>
          <cell r="AJ2069">
            <v>110</v>
          </cell>
        </row>
        <row r="2070">
          <cell r="B2070" t="str">
            <v>A1917DamaLC50</v>
          </cell>
          <cell r="C2070" t="str">
            <v>Traudt et al., 2017</v>
          </cell>
          <cell r="D2070">
            <v>2017</v>
          </cell>
          <cell r="E2070" t="str">
            <v>Daphnia magna</v>
          </cell>
          <cell r="F2070" t="str">
            <v xml:space="preserve">Daphnia </v>
          </cell>
          <cell r="G2070" t="str">
            <v>magna</v>
          </cell>
          <cell r="H2070"/>
          <cell r="I2070" t="str">
            <v>Cladocera</v>
          </cell>
          <cell r="J2070" t="str">
            <v>Neonates (&lt; 24h old)</v>
          </cell>
          <cell r="K2070" t="str">
            <v>Mortality</v>
          </cell>
          <cell r="L2070" t="str">
            <v>LC50</v>
          </cell>
          <cell r="M2070" t="str">
            <v>Zn(NO3)2</v>
          </cell>
          <cell r="N2070" t="str">
            <v>Measured - (ICP-OES)</v>
          </cell>
          <cell r="O2070" t="str">
            <v>static</v>
          </cell>
          <cell r="P2070" t="str">
            <v>Acute</v>
          </cell>
          <cell r="Q2070" t="str">
            <v>48-hr</v>
          </cell>
          <cell r="R2070"/>
          <cell r="S2070" t="str">
            <v>S-Reconstitued water</v>
          </cell>
          <cell r="T2070" t="str">
            <v>MLR</v>
          </cell>
          <cell r="U2070">
            <v>20.8</v>
          </cell>
          <cell r="V2070">
            <v>7.97</v>
          </cell>
          <cell r="W2070" t="str">
            <v/>
          </cell>
          <cell r="X2070">
            <v>926.55</v>
          </cell>
          <cell r="Y2070">
            <v>906.16589999999997</v>
          </cell>
          <cell r="Z2070" t="str">
            <v/>
          </cell>
          <cell r="AA2070">
            <v>4.38</v>
          </cell>
          <cell r="AB2070">
            <v>10</v>
          </cell>
          <cell r="AC2070">
            <v>26.31</v>
          </cell>
          <cell r="AD2070">
            <v>11.55</v>
          </cell>
          <cell r="AE2070">
            <v>26.94</v>
          </cell>
          <cell r="AF2070">
            <v>1.85</v>
          </cell>
          <cell r="AG2070">
            <v>97.81</v>
          </cell>
          <cell r="AH2070">
            <v>1.68</v>
          </cell>
          <cell r="AI2070">
            <v>51.6</v>
          </cell>
          <cell r="AJ2070">
            <v>113.25897000000001</v>
          </cell>
        </row>
        <row r="2071">
          <cell r="B2071" t="str">
            <v>A2543DamaLC50</v>
          </cell>
          <cell r="C2071" t="str">
            <v>Traudt et al., 2017</v>
          </cell>
          <cell r="D2071">
            <v>2017</v>
          </cell>
          <cell r="E2071" t="str">
            <v>Daphnia magna</v>
          </cell>
          <cell r="F2071" t="str">
            <v xml:space="preserve">Daphnia </v>
          </cell>
          <cell r="G2071" t="str">
            <v>magna</v>
          </cell>
          <cell r="H2071"/>
          <cell r="I2071" t="str">
            <v>Cladocera</v>
          </cell>
          <cell r="J2071" t="str">
            <v>Neonates (&lt; 24h old)</v>
          </cell>
          <cell r="K2071" t="str">
            <v>Mortality</v>
          </cell>
          <cell r="L2071" t="str">
            <v>LC50</v>
          </cell>
          <cell r="M2071" t="str">
            <v>Zn(NO3)2</v>
          </cell>
          <cell r="N2071" t="str">
            <v>Measured - (ICP-OES)</v>
          </cell>
          <cell r="O2071" t="str">
            <v>static</v>
          </cell>
          <cell r="P2071" t="str">
            <v>Acute</v>
          </cell>
          <cell r="Q2071" t="str">
            <v>48-hr</v>
          </cell>
          <cell r="R2071"/>
          <cell r="S2071" t="str">
            <v>S-Reconstitued water</v>
          </cell>
          <cell r="T2071" t="str">
            <v>MLR</v>
          </cell>
          <cell r="U2071">
            <v>20.8</v>
          </cell>
          <cell r="V2071">
            <v>8.15</v>
          </cell>
          <cell r="W2071" t="str">
            <v/>
          </cell>
          <cell r="X2071">
            <v>537.29</v>
          </cell>
          <cell r="Y2071">
            <v>525.46961999999996</v>
          </cell>
          <cell r="Z2071" t="str">
            <v/>
          </cell>
          <cell r="AA2071">
            <v>4.8899999999999997</v>
          </cell>
          <cell r="AB2071">
            <v>10</v>
          </cell>
          <cell r="AC2071">
            <v>14.645446555000001</v>
          </cell>
          <cell r="AD2071">
            <v>12.332787446666666</v>
          </cell>
          <cell r="AE2071">
            <v>27.325783151666666</v>
          </cell>
          <cell r="AF2071">
            <v>1.7387385525000001</v>
          </cell>
          <cell r="AG2071">
            <v>85.000810020000003</v>
          </cell>
          <cell r="AH2071">
            <v>1.5764951848577813</v>
          </cell>
          <cell r="AI2071">
            <v>52.4</v>
          </cell>
          <cell r="AJ2071">
            <v>87.356098753208329</v>
          </cell>
        </row>
        <row r="2072">
          <cell r="B2072" t="str">
            <v>A2544DamaLC50</v>
          </cell>
          <cell r="C2072" t="str">
            <v>Traudt et al., 2017</v>
          </cell>
          <cell r="D2072">
            <v>2017</v>
          </cell>
          <cell r="E2072" t="str">
            <v>Daphnia magna</v>
          </cell>
          <cell r="F2072" t="str">
            <v xml:space="preserve">Daphnia </v>
          </cell>
          <cell r="G2072" t="str">
            <v>magna</v>
          </cell>
          <cell r="H2072"/>
          <cell r="I2072" t="str">
            <v>Cladocera</v>
          </cell>
          <cell r="J2072" t="str">
            <v>Neonates (&lt; 24h old)</v>
          </cell>
          <cell r="K2072" t="str">
            <v>Mortality</v>
          </cell>
          <cell r="L2072" t="str">
            <v>LC50</v>
          </cell>
          <cell r="M2072" t="str">
            <v>Zn(NO3)2</v>
          </cell>
          <cell r="N2072" t="str">
            <v>Measured - (ICP-OES)</v>
          </cell>
          <cell r="O2072" t="str">
            <v>static</v>
          </cell>
          <cell r="P2072" t="str">
            <v>Acute</v>
          </cell>
          <cell r="Q2072" t="str">
            <v>48-hr</v>
          </cell>
          <cell r="R2072"/>
          <cell r="S2072" t="str">
            <v>S-Reconstitued water</v>
          </cell>
          <cell r="T2072" t="str">
            <v>MLR</v>
          </cell>
          <cell r="U2072">
            <v>19.2</v>
          </cell>
          <cell r="V2072">
            <v>8.0299999999999994</v>
          </cell>
          <cell r="W2072" t="str">
            <v/>
          </cell>
          <cell r="X2072">
            <v>752.87</v>
          </cell>
          <cell r="Y2072">
            <v>736.30686000000003</v>
          </cell>
          <cell r="Z2072" t="str">
            <v/>
          </cell>
          <cell r="AA2072">
            <v>3.48</v>
          </cell>
          <cell r="AB2072">
            <v>10</v>
          </cell>
          <cell r="AC2072">
            <v>13.876562353333332</v>
          </cell>
          <cell r="AD2072">
            <v>12.045147728333333</v>
          </cell>
          <cell r="AE2072">
            <v>27.232578893333336</v>
          </cell>
          <cell r="AF2072">
            <v>1.7524672864999999</v>
          </cell>
          <cell r="AG2072">
            <v>84.625804375000001</v>
          </cell>
          <cell r="AH2072">
            <v>1.5889428774761309</v>
          </cell>
          <cell r="AI2072">
            <v>52.4</v>
          </cell>
          <cell r="AJ2072">
            <v>84.251694541549995</v>
          </cell>
        </row>
        <row r="2073">
          <cell r="B2073" t="str">
            <v>A2545DamaLC50</v>
          </cell>
          <cell r="C2073" t="str">
            <v>Traudt et al., 2017</v>
          </cell>
          <cell r="D2073">
            <v>2017</v>
          </cell>
          <cell r="E2073" t="str">
            <v>Daphnia magna</v>
          </cell>
          <cell r="F2073" t="str">
            <v xml:space="preserve">Daphnia </v>
          </cell>
          <cell r="G2073" t="str">
            <v>magna</v>
          </cell>
          <cell r="H2073"/>
          <cell r="I2073" t="str">
            <v>Cladocera</v>
          </cell>
          <cell r="J2073" t="str">
            <v>Neonates (&lt; 24h old)</v>
          </cell>
          <cell r="K2073" t="str">
            <v>Mortality</v>
          </cell>
          <cell r="L2073" t="str">
            <v>LC50</v>
          </cell>
          <cell r="M2073" t="str">
            <v>Zn(NO3)2</v>
          </cell>
          <cell r="N2073" t="str">
            <v>Measured - (ICP-OES)</v>
          </cell>
          <cell r="O2073" t="str">
            <v>static</v>
          </cell>
          <cell r="P2073" t="str">
            <v>Acute</v>
          </cell>
          <cell r="Q2073" t="str">
            <v>48-hr</v>
          </cell>
          <cell r="R2073"/>
          <cell r="S2073" t="str">
            <v>S-Reconstitued water</v>
          </cell>
          <cell r="T2073" t="str">
            <v>MLR</v>
          </cell>
          <cell r="U2073">
            <v>21.3</v>
          </cell>
          <cell r="V2073">
            <v>7.64</v>
          </cell>
          <cell r="W2073" t="str">
            <v/>
          </cell>
          <cell r="X2073">
            <v>509.74</v>
          </cell>
          <cell r="Y2073">
            <v>498.52571999999998</v>
          </cell>
          <cell r="Z2073" t="str">
            <v/>
          </cell>
          <cell r="AA2073">
            <v>3.73</v>
          </cell>
          <cell r="AB2073">
            <v>10</v>
          </cell>
          <cell r="AC2073">
            <v>13.353011583333332</v>
          </cell>
          <cell r="AD2073">
            <v>11.995606738333331</v>
          </cell>
          <cell r="AE2073">
            <v>25.877856641666668</v>
          </cell>
          <cell r="AF2073">
            <v>1.9277542751666665</v>
          </cell>
          <cell r="AG2073">
            <v>77.921617959999992</v>
          </cell>
          <cell r="AH2073">
            <v>1.7478736685395102</v>
          </cell>
          <cell r="AI2073">
            <v>48.699999999999996</v>
          </cell>
          <cell r="AJ2073">
            <v>82.740378472039993</v>
          </cell>
        </row>
        <row r="2074">
          <cell r="B2074" t="str">
            <v>A2546DamaLC50</v>
          </cell>
          <cell r="C2074" t="str">
            <v>Traudt et al., 2017</v>
          </cell>
          <cell r="D2074">
            <v>2017</v>
          </cell>
          <cell r="E2074" t="str">
            <v>Daphnia magna</v>
          </cell>
          <cell r="F2074" t="str">
            <v xml:space="preserve">Daphnia </v>
          </cell>
          <cell r="G2074" t="str">
            <v>magna</v>
          </cell>
          <cell r="H2074"/>
          <cell r="I2074" t="str">
            <v>Cladocera</v>
          </cell>
          <cell r="J2074" t="str">
            <v>Neonates (&lt; 24h old)</v>
          </cell>
          <cell r="K2074" t="str">
            <v>Mortality</v>
          </cell>
          <cell r="L2074" t="str">
            <v>LC50</v>
          </cell>
          <cell r="M2074" t="str">
            <v>Zn(NO3)2</v>
          </cell>
          <cell r="N2074" t="str">
            <v>Measured - (ICP-OES)</v>
          </cell>
          <cell r="O2074" t="str">
            <v>static</v>
          </cell>
          <cell r="P2074" t="str">
            <v>Acute</v>
          </cell>
          <cell r="Q2074" t="str">
            <v>48-hr</v>
          </cell>
          <cell r="R2074"/>
          <cell r="S2074" t="str">
            <v>S-Reconstitued water</v>
          </cell>
          <cell r="T2074" t="str">
            <v>MLR</v>
          </cell>
          <cell r="U2074">
            <v>20.8</v>
          </cell>
          <cell r="V2074">
            <v>8.41</v>
          </cell>
          <cell r="W2074" t="str">
            <v/>
          </cell>
          <cell r="X2074">
            <v>1341</v>
          </cell>
          <cell r="Y2074">
            <v>1311.498</v>
          </cell>
          <cell r="Z2074" t="str">
            <v/>
          </cell>
          <cell r="AA2074">
            <v>3.43</v>
          </cell>
          <cell r="AB2074">
            <v>10</v>
          </cell>
          <cell r="AC2074">
            <v>14.381934290000002</v>
          </cell>
          <cell r="AD2074">
            <v>10.366136804666667</v>
          </cell>
          <cell r="AE2074">
            <v>24.0408951</v>
          </cell>
          <cell r="AF2074">
            <v>1.7836934529166666</v>
          </cell>
          <cell r="AG2074">
            <v>85.789921950000007</v>
          </cell>
          <cell r="AH2074">
            <v>1.6172553002533572</v>
          </cell>
          <cell r="AI2074">
            <v>56.199999999999996</v>
          </cell>
          <cell r="AJ2074">
            <v>78.599441283747339</v>
          </cell>
        </row>
        <row r="2075">
          <cell r="B2075" t="str">
            <v>A1918EuspLC50</v>
          </cell>
          <cell r="C2075" t="str">
            <v>Abraham et al., 2017</v>
          </cell>
          <cell r="D2075">
            <v>2017</v>
          </cell>
          <cell r="E2075" t="str">
            <v>Euplotes sp.</v>
          </cell>
          <cell r="F2075" t="str">
            <v xml:space="preserve">Euplotes </v>
          </cell>
          <cell r="G2075" t="str">
            <v>sp.</v>
          </cell>
          <cell r="H2075"/>
          <cell r="I2075" t="str">
            <v>Ciliate</v>
          </cell>
          <cell r="J2075" t="str">
            <v>n.r.</v>
          </cell>
          <cell r="K2075" t="str">
            <v>Mortality</v>
          </cell>
          <cell r="L2075" t="str">
            <v>LC50</v>
          </cell>
          <cell r="M2075" t="str">
            <v>ZnCl2</v>
          </cell>
          <cell r="N2075" t="str">
            <v>Measured - (AAS)</v>
          </cell>
          <cell r="O2075" t="str">
            <v>static</v>
          </cell>
          <cell r="P2075" t="str">
            <v>Acute</v>
          </cell>
          <cell r="Q2075" t="str">
            <v>24-hr</v>
          </cell>
          <cell r="R2075"/>
          <cell r="S2075" t="str">
            <v>S-Reconstituted water (Pringsheim’s medium)</v>
          </cell>
          <cell r="T2075"/>
          <cell r="U2075">
            <v>22</v>
          </cell>
          <cell r="V2075" t="str">
            <v/>
          </cell>
          <cell r="W2075" t="str">
            <v/>
          </cell>
          <cell r="X2075">
            <v>124200</v>
          </cell>
          <cell r="Y2075">
            <v>121467.59999999999</v>
          </cell>
          <cell r="Z2075" t="str">
            <v/>
          </cell>
          <cell r="AA2075" t="str">
            <v/>
          </cell>
          <cell r="AB2075" t="str">
            <v/>
          </cell>
          <cell r="AC2075" t="str">
            <v/>
          </cell>
          <cell r="AD2075" t="str">
            <v/>
          </cell>
          <cell r="AE2075" t="str">
            <v/>
          </cell>
          <cell r="AF2075" t="str">
            <v/>
          </cell>
          <cell r="AG2075" t="str">
            <v/>
          </cell>
          <cell r="AH2075" t="str">
            <v/>
          </cell>
          <cell r="AI2075" t="str">
            <v/>
          </cell>
          <cell r="AJ2075" t="str">
            <v/>
          </cell>
        </row>
        <row r="2076">
          <cell r="B2076" t="str">
            <v>A1919NospLC50</v>
          </cell>
          <cell r="C2076" t="str">
            <v>Abraham et al., 2017</v>
          </cell>
          <cell r="D2076">
            <v>2017</v>
          </cell>
          <cell r="E2076" t="str">
            <v>Notohymena sp.</v>
          </cell>
          <cell r="F2076" t="str">
            <v xml:space="preserve">Notohymena </v>
          </cell>
          <cell r="G2076" t="str">
            <v>sp.</v>
          </cell>
          <cell r="H2076"/>
          <cell r="I2076" t="str">
            <v>Ciliate</v>
          </cell>
          <cell r="J2076" t="str">
            <v>n.r.</v>
          </cell>
          <cell r="K2076" t="str">
            <v>Mortality</v>
          </cell>
          <cell r="L2076" t="str">
            <v>LC50</v>
          </cell>
          <cell r="M2076" t="str">
            <v>ZnCl2</v>
          </cell>
          <cell r="N2076" t="str">
            <v>Measured - (AAS)</v>
          </cell>
          <cell r="O2076" t="str">
            <v>static</v>
          </cell>
          <cell r="P2076" t="str">
            <v>Acute</v>
          </cell>
          <cell r="Q2076" t="str">
            <v>24-hr</v>
          </cell>
          <cell r="R2076"/>
          <cell r="S2076" t="str">
            <v>S-Reconstituted water (Pringsheim’s medium)</v>
          </cell>
          <cell r="T2076"/>
          <cell r="U2076">
            <v>22</v>
          </cell>
          <cell r="V2076" t="str">
            <v/>
          </cell>
          <cell r="W2076" t="str">
            <v/>
          </cell>
          <cell r="X2076">
            <v>46900</v>
          </cell>
          <cell r="Y2076">
            <v>45868.2</v>
          </cell>
          <cell r="Z2076" t="str">
            <v/>
          </cell>
          <cell r="AA2076" t="str">
            <v/>
          </cell>
          <cell r="AB2076" t="str">
            <v/>
          </cell>
          <cell r="AC2076" t="str">
            <v/>
          </cell>
          <cell r="AD2076" t="str">
            <v/>
          </cell>
          <cell r="AE2076" t="str">
            <v/>
          </cell>
          <cell r="AF2076" t="str">
            <v/>
          </cell>
          <cell r="AG2076" t="str">
            <v/>
          </cell>
          <cell r="AH2076" t="str">
            <v/>
          </cell>
          <cell r="AI2076" t="str">
            <v/>
          </cell>
          <cell r="AJ2076" t="str">
            <v/>
          </cell>
        </row>
        <row r="2077">
          <cell r="B2077" t="str">
            <v>A1920PsspLC50</v>
          </cell>
          <cell r="C2077" t="str">
            <v>Abraham et al., 2017</v>
          </cell>
          <cell r="D2077">
            <v>2017</v>
          </cell>
          <cell r="E2077" t="str">
            <v>Pseudourostyla sp.</v>
          </cell>
          <cell r="F2077" t="str">
            <v xml:space="preserve">Pseudourostyla </v>
          </cell>
          <cell r="G2077" t="str">
            <v>sp.</v>
          </cell>
          <cell r="H2077"/>
          <cell r="I2077" t="str">
            <v>Ciliate</v>
          </cell>
          <cell r="J2077" t="str">
            <v>n.r.</v>
          </cell>
          <cell r="K2077" t="str">
            <v>Mortality</v>
          </cell>
          <cell r="L2077" t="str">
            <v>LC50</v>
          </cell>
          <cell r="M2077" t="str">
            <v>ZnCl2</v>
          </cell>
          <cell r="N2077" t="str">
            <v>Measured - (AAS)</v>
          </cell>
          <cell r="O2077" t="str">
            <v>static</v>
          </cell>
          <cell r="P2077" t="str">
            <v>Acute</v>
          </cell>
          <cell r="Q2077" t="str">
            <v>24-hr</v>
          </cell>
          <cell r="R2077"/>
          <cell r="S2077" t="str">
            <v>S-Reconstituted water (Pringsheim’s medium)</v>
          </cell>
          <cell r="T2077"/>
          <cell r="U2077">
            <v>22</v>
          </cell>
          <cell r="V2077" t="str">
            <v/>
          </cell>
          <cell r="W2077" t="str">
            <v/>
          </cell>
          <cell r="X2077">
            <v>74600</v>
          </cell>
          <cell r="Y2077">
            <v>72958.8</v>
          </cell>
          <cell r="Z2077" t="str">
            <v/>
          </cell>
          <cell r="AA2077" t="str">
            <v/>
          </cell>
          <cell r="AB2077" t="str">
            <v/>
          </cell>
          <cell r="AC2077" t="str">
            <v/>
          </cell>
          <cell r="AD2077" t="str">
            <v/>
          </cell>
          <cell r="AE2077" t="str">
            <v/>
          </cell>
          <cell r="AF2077" t="str">
            <v/>
          </cell>
          <cell r="AG2077" t="str">
            <v/>
          </cell>
          <cell r="AH2077" t="str">
            <v/>
          </cell>
          <cell r="AI2077" t="str">
            <v/>
          </cell>
          <cell r="AJ2077" t="str">
            <v/>
          </cell>
        </row>
        <row r="2078">
          <cell r="B2078" t="str">
            <v>A1921TespLC50</v>
          </cell>
          <cell r="C2078" t="str">
            <v>Abraham et al., 2017</v>
          </cell>
          <cell r="D2078">
            <v>2017</v>
          </cell>
          <cell r="E2078" t="str">
            <v>Tetmemena sp.</v>
          </cell>
          <cell r="F2078" t="str">
            <v xml:space="preserve">Tetmemena </v>
          </cell>
          <cell r="G2078" t="str">
            <v>sp.</v>
          </cell>
          <cell r="H2078"/>
          <cell r="I2078" t="str">
            <v>Ciliate</v>
          </cell>
          <cell r="J2078" t="str">
            <v>n.r.</v>
          </cell>
          <cell r="K2078" t="str">
            <v>Mortality</v>
          </cell>
          <cell r="L2078" t="str">
            <v>LC50</v>
          </cell>
          <cell r="M2078" t="str">
            <v>ZnCl2</v>
          </cell>
          <cell r="N2078" t="str">
            <v>Measured - (AAS)</v>
          </cell>
          <cell r="O2078" t="str">
            <v>static</v>
          </cell>
          <cell r="P2078" t="str">
            <v>Acute</v>
          </cell>
          <cell r="Q2078" t="str">
            <v>24-hr</v>
          </cell>
          <cell r="R2078"/>
          <cell r="S2078" t="str">
            <v>S-Reconstituted water (Pringsheim’s medium)</v>
          </cell>
          <cell r="T2078"/>
          <cell r="U2078">
            <v>22</v>
          </cell>
          <cell r="V2078" t="str">
            <v/>
          </cell>
          <cell r="W2078" t="str">
            <v/>
          </cell>
          <cell r="X2078">
            <v>144300</v>
          </cell>
          <cell r="Y2078">
            <v>141125.4</v>
          </cell>
          <cell r="Z2078" t="str">
            <v/>
          </cell>
          <cell r="AA2078" t="str">
            <v/>
          </cell>
          <cell r="AB2078" t="str">
            <v/>
          </cell>
          <cell r="AC2078" t="str">
            <v/>
          </cell>
          <cell r="AD2078" t="str">
            <v/>
          </cell>
          <cell r="AE2078" t="str">
            <v/>
          </cell>
          <cell r="AF2078" t="str">
            <v/>
          </cell>
          <cell r="AG2078" t="str">
            <v/>
          </cell>
          <cell r="AH2078" t="str">
            <v/>
          </cell>
          <cell r="AI2078" t="str">
            <v/>
          </cell>
          <cell r="AJ2078" t="str">
            <v/>
          </cell>
        </row>
        <row r="2079">
          <cell r="B2079" t="str">
            <v>C1922LegiEC50</v>
          </cell>
          <cell r="C2079" t="str">
            <v>Martinez et al., 2019</v>
          </cell>
          <cell r="D2079">
            <v>2019</v>
          </cell>
          <cell r="E2079" t="str">
            <v>Lemna gibba</v>
          </cell>
          <cell r="F2079" t="str">
            <v xml:space="preserve">Lemna </v>
          </cell>
          <cell r="G2079" t="str">
            <v>gibba</v>
          </cell>
          <cell r="H2079"/>
          <cell r="I2079" t="str">
            <v>Macrophyte</v>
          </cell>
          <cell r="J2079" t="str">
            <v>12 fronds consisting of colonies of 2–4 visible fronds each</v>
          </cell>
          <cell r="K2079" t="str">
            <v>Growth rate</v>
          </cell>
          <cell r="L2079" t="str">
            <v>EC50</v>
          </cell>
          <cell r="M2079" t="str">
            <v>ZnCl2</v>
          </cell>
          <cell r="N2079" t="str">
            <v>Measured - (GFAAS of FAAS)</v>
          </cell>
          <cell r="O2079" t="str">
            <v>static</v>
          </cell>
          <cell r="P2079" t="str">
            <v>Chronic</v>
          </cell>
          <cell r="Q2079" t="str">
            <v>7-d</v>
          </cell>
          <cell r="R2079"/>
          <cell r="S2079" t="str">
            <v>S-Reconstitued water</v>
          </cell>
          <cell r="T2079"/>
          <cell r="U2079">
            <v>24</v>
          </cell>
          <cell r="V2079">
            <v>7.5</v>
          </cell>
          <cell r="W2079" t="str">
            <v/>
          </cell>
          <cell r="X2079">
            <v>76730</v>
          </cell>
          <cell r="Y2079">
            <v>75655.78</v>
          </cell>
          <cell r="Z2079" t="str">
            <v/>
          </cell>
          <cell r="AA2079" t="str">
            <v/>
          </cell>
          <cell r="AB2079" t="str">
            <v/>
          </cell>
          <cell r="AC2079" t="str">
            <v/>
          </cell>
          <cell r="AD2079" t="str">
            <v/>
          </cell>
          <cell r="AE2079" t="str">
            <v/>
          </cell>
          <cell r="AF2079" t="str">
            <v/>
          </cell>
          <cell r="AG2079" t="str">
            <v/>
          </cell>
          <cell r="AH2079" t="str">
            <v/>
          </cell>
          <cell r="AI2079" t="str">
            <v/>
          </cell>
          <cell r="AJ2079" t="str">
            <v/>
          </cell>
        </row>
        <row r="2080">
          <cell r="B2080" t="str">
            <v>C1923LegiEC10</v>
          </cell>
          <cell r="C2080" t="str">
            <v>Martinez et al., 2019</v>
          </cell>
          <cell r="D2080">
            <v>2019</v>
          </cell>
          <cell r="E2080" t="str">
            <v>Lemna gibba</v>
          </cell>
          <cell r="F2080" t="str">
            <v xml:space="preserve">Lemna </v>
          </cell>
          <cell r="G2080" t="str">
            <v>gibba</v>
          </cell>
          <cell r="H2080"/>
          <cell r="I2080" t="str">
            <v>Macrophyte</v>
          </cell>
          <cell r="J2080" t="str">
            <v>12 fronds consisting of colonies of 2–4 visible fronds each</v>
          </cell>
          <cell r="K2080" t="str">
            <v>Growth rate</v>
          </cell>
          <cell r="L2080" t="str">
            <v>EC10</v>
          </cell>
          <cell r="M2080" t="str">
            <v>ZnCl2</v>
          </cell>
          <cell r="N2080" t="str">
            <v>Measured - (GFAAS of FAAS)</v>
          </cell>
          <cell r="O2080" t="str">
            <v>static</v>
          </cell>
          <cell r="P2080" t="str">
            <v>Chronic</v>
          </cell>
          <cell r="Q2080" t="str">
            <v>7-d</v>
          </cell>
          <cell r="R2080"/>
          <cell r="S2080" t="str">
            <v>S-Reconstitued water</v>
          </cell>
          <cell r="T2080"/>
          <cell r="U2080">
            <v>24</v>
          </cell>
          <cell r="V2080">
            <v>7.5</v>
          </cell>
          <cell r="W2080" t="str">
            <v/>
          </cell>
          <cell r="X2080">
            <v>2120</v>
          </cell>
          <cell r="Y2080">
            <v>2090.3200000000002</v>
          </cell>
          <cell r="Z2080" t="str">
            <v/>
          </cell>
          <cell r="AA2080" t="str">
            <v/>
          </cell>
          <cell r="AB2080" t="str">
            <v/>
          </cell>
          <cell r="AC2080" t="str">
            <v/>
          </cell>
          <cell r="AD2080" t="str">
            <v/>
          </cell>
          <cell r="AE2080" t="str">
            <v/>
          </cell>
          <cell r="AF2080" t="str">
            <v/>
          </cell>
          <cell r="AG2080" t="str">
            <v/>
          </cell>
          <cell r="AH2080" t="str">
            <v/>
          </cell>
          <cell r="AI2080" t="str">
            <v/>
          </cell>
          <cell r="AJ2080" t="str">
            <v/>
          </cell>
        </row>
        <row r="2081">
          <cell r="B2081" t="str">
            <v>A1924CeduLC50</v>
          </cell>
          <cell r="C2081" t="str">
            <v>Shaw et al., 2006</v>
          </cell>
          <cell r="D2081">
            <v>2006</v>
          </cell>
          <cell r="E2081" t="str">
            <v>Ceriodaphnia dubia</v>
          </cell>
          <cell r="F2081" t="str">
            <v xml:space="preserve">Ceriodaphnia </v>
          </cell>
          <cell r="G2081" t="str">
            <v>dubia</v>
          </cell>
          <cell r="H2081" t="str">
            <v>R</v>
          </cell>
          <cell r="I2081" t="str">
            <v>Cladocera</v>
          </cell>
          <cell r="J2081" t="str">
            <v>Neonates (&lt; 24h old)</v>
          </cell>
          <cell r="K2081" t="str">
            <v>Mortality</v>
          </cell>
          <cell r="L2081" t="str">
            <v>LC50</v>
          </cell>
          <cell r="M2081" t="str">
            <v>ZnCl2</v>
          </cell>
          <cell r="N2081" t="str">
            <v>Measured - (ICP-MS)</v>
          </cell>
          <cell r="O2081" t="str">
            <v>static</v>
          </cell>
          <cell r="P2081" t="str">
            <v>Acute</v>
          </cell>
          <cell r="Q2081" t="str">
            <v>48-hr</v>
          </cell>
          <cell r="R2081" t="str">
            <v>None</v>
          </cell>
          <cell r="S2081" t="str">
            <v>S-Reconstituted water (Combo medium)</v>
          </cell>
          <cell r="T2081" t="str">
            <v>MLR</v>
          </cell>
          <cell r="U2081">
            <v>20</v>
          </cell>
          <cell r="V2081">
            <v>7.4</v>
          </cell>
          <cell r="W2081" t="str">
            <v/>
          </cell>
          <cell r="X2081">
            <v>260.94600000000003</v>
          </cell>
          <cell r="Y2081">
            <v>255.20518800000002</v>
          </cell>
          <cell r="Z2081" t="str">
            <v/>
          </cell>
          <cell r="AA2081">
            <v>0.5</v>
          </cell>
          <cell r="AB2081">
            <v>10</v>
          </cell>
          <cell r="AC2081">
            <v>10</v>
          </cell>
          <cell r="AD2081">
            <v>3.91</v>
          </cell>
          <cell r="AE2081">
            <v>31.58</v>
          </cell>
          <cell r="AF2081">
            <v>7.82</v>
          </cell>
          <cell r="AG2081">
            <v>14.4</v>
          </cell>
          <cell r="AH2081">
            <v>21.971799999999998</v>
          </cell>
          <cell r="AI2081">
            <v>7.52</v>
          </cell>
          <cell r="AJ2081">
            <v>41.030200000000001</v>
          </cell>
        </row>
        <row r="2082">
          <cell r="B2082" t="str">
            <v>A1925DamaLC50</v>
          </cell>
          <cell r="C2082" t="str">
            <v>Shaw et al., 2006</v>
          </cell>
          <cell r="D2082">
            <v>2006</v>
          </cell>
          <cell r="E2082" t="str">
            <v>Daphnia magna</v>
          </cell>
          <cell r="F2082" t="str">
            <v xml:space="preserve">Daphnia </v>
          </cell>
          <cell r="G2082" t="str">
            <v>magna</v>
          </cell>
          <cell r="H2082"/>
          <cell r="I2082" t="str">
            <v>Cladocera</v>
          </cell>
          <cell r="J2082" t="str">
            <v>Neonates (&lt; 24h old)</v>
          </cell>
          <cell r="K2082" t="str">
            <v>Mortality</v>
          </cell>
          <cell r="L2082" t="str">
            <v>LC50</v>
          </cell>
          <cell r="M2082" t="str">
            <v>ZnCl2</v>
          </cell>
          <cell r="N2082" t="str">
            <v>Measured - (ICP-MS)</v>
          </cell>
          <cell r="O2082" t="str">
            <v>static</v>
          </cell>
          <cell r="P2082" t="str">
            <v>Acute</v>
          </cell>
          <cell r="Q2082" t="str">
            <v>48-hr</v>
          </cell>
          <cell r="R2082" t="str">
            <v>None</v>
          </cell>
          <cell r="S2082" t="str">
            <v>S-Reconstituted water (Combo medium)</v>
          </cell>
          <cell r="T2082" t="str">
            <v>MLR</v>
          </cell>
          <cell r="U2082">
            <v>20</v>
          </cell>
          <cell r="V2082">
            <v>7.4</v>
          </cell>
          <cell r="W2082" t="str">
            <v/>
          </cell>
          <cell r="X2082">
            <v>820.11599999999999</v>
          </cell>
          <cell r="Y2082">
            <v>802.07344799999998</v>
          </cell>
          <cell r="Z2082" t="str">
            <v/>
          </cell>
          <cell r="AA2082">
            <v>0.5</v>
          </cell>
          <cell r="AB2082">
            <v>10</v>
          </cell>
          <cell r="AC2082">
            <v>10</v>
          </cell>
          <cell r="AD2082">
            <v>3.91</v>
          </cell>
          <cell r="AE2082">
            <v>31.58</v>
          </cell>
          <cell r="AF2082">
            <v>7.82</v>
          </cell>
          <cell r="AG2082">
            <v>14.4</v>
          </cell>
          <cell r="AH2082">
            <v>21.971799999999998</v>
          </cell>
          <cell r="AI2082">
            <v>7.52</v>
          </cell>
          <cell r="AJ2082">
            <v>41.030200000000001</v>
          </cell>
        </row>
        <row r="2083">
          <cell r="B2083" t="str">
            <v>A1926DaamLC50</v>
          </cell>
          <cell r="C2083" t="str">
            <v>Shaw et al., 2006</v>
          </cell>
          <cell r="D2083">
            <v>2006</v>
          </cell>
          <cell r="E2083" t="str">
            <v>Daphnia ambigua</v>
          </cell>
          <cell r="F2083" t="str">
            <v xml:space="preserve">Daphnia </v>
          </cell>
          <cell r="G2083" t="str">
            <v>ambigua</v>
          </cell>
          <cell r="H2083"/>
          <cell r="I2083" t="str">
            <v>Cladocera</v>
          </cell>
          <cell r="J2083" t="str">
            <v>Neonates (&lt; 24h old)</v>
          </cell>
          <cell r="K2083" t="str">
            <v>Mortality</v>
          </cell>
          <cell r="L2083" t="str">
            <v>LC50</v>
          </cell>
          <cell r="M2083" t="str">
            <v>ZnCl2</v>
          </cell>
          <cell r="N2083" t="str">
            <v>Measured - (ICP-MS)</v>
          </cell>
          <cell r="O2083" t="str">
            <v>static</v>
          </cell>
          <cell r="P2083" t="str">
            <v>Acute</v>
          </cell>
          <cell r="Q2083" t="str">
            <v>48-hr</v>
          </cell>
          <cell r="R2083" t="str">
            <v>None</v>
          </cell>
          <cell r="S2083" t="str">
            <v>S-Reconstituted water (Combo medium)</v>
          </cell>
          <cell r="T2083"/>
          <cell r="U2083">
            <v>20</v>
          </cell>
          <cell r="V2083">
            <v>7.4</v>
          </cell>
          <cell r="W2083" t="str">
            <v/>
          </cell>
          <cell r="X2083">
            <v>304.76400000000001</v>
          </cell>
          <cell r="Y2083">
            <v>298.059192</v>
          </cell>
          <cell r="Z2083" t="str">
            <v/>
          </cell>
          <cell r="AA2083">
            <v>0.5</v>
          </cell>
          <cell r="AB2083">
            <v>10</v>
          </cell>
          <cell r="AC2083">
            <v>10</v>
          </cell>
          <cell r="AD2083">
            <v>3.91</v>
          </cell>
          <cell r="AE2083">
            <v>31.58</v>
          </cell>
          <cell r="AF2083">
            <v>7.82</v>
          </cell>
          <cell r="AG2083">
            <v>14.4</v>
          </cell>
          <cell r="AH2083">
            <v>21.971799999999998</v>
          </cell>
          <cell r="AI2083">
            <v>7.52</v>
          </cell>
          <cell r="AJ2083">
            <v>41.030200000000001</v>
          </cell>
        </row>
        <row r="2084">
          <cell r="B2084" t="str">
            <v>A1927DapuLC50</v>
          </cell>
          <cell r="C2084" t="str">
            <v>Shaw et al., 2006</v>
          </cell>
          <cell r="D2084">
            <v>2006</v>
          </cell>
          <cell r="E2084" t="str">
            <v>Daphnia pulex</v>
          </cell>
          <cell r="F2084" t="str">
            <v xml:space="preserve">Daphnia </v>
          </cell>
          <cell r="G2084" t="str">
            <v>pulex</v>
          </cell>
          <cell r="H2084"/>
          <cell r="I2084" t="str">
            <v>Cladocera</v>
          </cell>
          <cell r="J2084" t="str">
            <v>Neonates (&lt; 24h old)</v>
          </cell>
          <cell r="K2084" t="str">
            <v>Mortality</v>
          </cell>
          <cell r="L2084" t="str">
            <v>LC50</v>
          </cell>
          <cell r="M2084" t="str">
            <v>ZnCl2</v>
          </cell>
          <cell r="N2084" t="str">
            <v>Measured - (ICP-MS)</v>
          </cell>
          <cell r="O2084" t="str">
            <v>static</v>
          </cell>
          <cell r="P2084" t="str">
            <v>Acute</v>
          </cell>
          <cell r="Q2084" t="str">
            <v>48-hr</v>
          </cell>
          <cell r="R2084" t="str">
            <v>None</v>
          </cell>
          <cell r="S2084" t="str">
            <v>S-Reconstituted water (Combo medium)</v>
          </cell>
          <cell r="T2084" t="str">
            <v>MLR</v>
          </cell>
          <cell r="U2084">
            <v>20</v>
          </cell>
          <cell r="V2084">
            <v>7.4</v>
          </cell>
          <cell r="W2084" t="str">
            <v/>
          </cell>
          <cell r="X2084">
            <v>273.37200000000001</v>
          </cell>
          <cell r="Y2084">
            <v>267.35781600000001</v>
          </cell>
          <cell r="Z2084" t="str">
            <v/>
          </cell>
          <cell r="AA2084">
            <v>0.5</v>
          </cell>
          <cell r="AB2084">
            <v>10</v>
          </cell>
          <cell r="AC2084">
            <v>10</v>
          </cell>
          <cell r="AD2084">
            <v>3.91</v>
          </cell>
          <cell r="AE2084">
            <v>31.58</v>
          </cell>
          <cell r="AF2084">
            <v>7.82</v>
          </cell>
          <cell r="AG2084">
            <v>14.4</v>
          </cell>
          <cell r="AH2084">
            <v>21.971799999999998</v>
          </cell>
          <cell r="AI2084">
            <v>7.52</v>
          </cell>
          <cell r="AJ2084">
            <v>41.030200000000001</v>
          </cell>
        </row>
        <row r="2085">
          <cell r="B2085" t="str">
            <v>A1928RasuLC50</v>
          </cell>
          <cell r="C2085" t="str">
            <v>Shuhaimi-Othman et al., 2012</v>
          </cell>
          <cell r="D2085">
            <v>2012</v>
          </cell>
          <cell r="E2085" t="str">
            <v>Rasbora sumatrana</v>
          </cell>
          <cell r="F2085" t="str">
            <v xml:space="preserve">Rasbora </v>
          </cell>
          <cell r="G2085" t="str">
            <v>sumatrana</v>
          </cell>
          <cell r="H2085"/>
          <cell r="I2085" t="str">
            <v>fish</v>
          </cell>
          <cell r="J2085" t="str">
            <v>Adult (average lengths 4.0–5.0 cm; average weights 3–5 g)</v>
          </cell>
          <cell r="K2085" t="str">
            <v>Mortality</v>
          </cell>
          <cell r="L2085" t="str">
            <v>LC50</v>
          </cell>
          <cell r="M2085" t="str">
            <v>ZnSO4</v>
          </cell>
          <cell r="N2085" t="str">
            <v>Measured - (FAAS)</v>
          </cell>
          <cell r="O2085" t="str">
            <v>static renewal</v>
          </cell>
          <cell r="P2085" t="str">
            <v>Acute</v>
          </cell>
          <cell r="Q2085" t="str">
            <v>96-hr</v>
          </cell>
          <cell r="R2085"/>
          <cell r="S2085" t="str">
            <v>T-Dechlorinated tap water</v>
          </cell>
          <cell r="T2085"/>
          <cell r="U2085" t="str">
            <v/>
          </cell>
          <cell r="V2085">
            <v>6.5</v>
          </cell>
          <cell r="W2085" t="str">
            <v/>
          </cell>
          <cell r="X2085">
            <v>460</v>
          </cell>
          <cell r="Y2085">
            <v>449.88</v>
          </cell>
          <cell r="Z2085" t="str">
            <v/>
          </cell>
          <cell r="AA2085" t="str">
            <v/>
          </cell>
          <cell r="AB2085" t="str">
            <v/>
          </cell>
          <cell r="AC2085" t="str">
            <v/>
          </cell>
          <cell r="AD2085" t="str">
            <v/>
          </cell>
          <cell r="AE2085" t="str">
            <v/>
          </cell>
          <cell r="AF2085" t="str">
            <v/>
          </cell>
          <cell r="AG2085" t="str">
            <v/>
          </cell>
          <cell r="AH2085" t="str">
            <v/>
          </cell>
          <cell r="AI2085" t="str">
            <v/>
          </cell>
          <cell r="AJ2085">
            <v>20.32</v>
          </cell>
        </row>
        <row r="2086">
          <cell r="B2086" t="str">
            <v>A1929PoreLC50</v>
          </cell>
          <cell r="C2086" t="str">
            <v>Shuhaimi-Othman et al., 2015</v>
          </cell>
          <cell r="D2086">
            <v>2015</v>
          </cell>
          <cell r="E2086" t="str">
            <v>Poecilia reticulata</v>
          </cell>
          <cell r="F2086" t="str">
            <v xml:space="preserve">Poecilia </v>
          </cell>
          <cell r="G2086" t="str">
            <v>reticulata</v>
          </cell>
          <cell r="H2086"/>
          <cell r="I2086" t="str">
            <v>fish</v>
          </cell>
          <cell r="J2086" t="str">
            <v>Adult (average lengths 2.0–3.5 cm and average weights 1.5–2.5 g)</v>
          </cell>
          <cell r="K2086" t="str">
            <v>Mortality</v>
          </cell>
          <cell r="L2086" t="str">
            <v>LC50</v>
          </cell>
          <cell r="M2086" t="str">
            <v>ZnSO4</v>
          </cell>
          <cell r="N2086" t="str">
            <v>Measured - (FAAS)</v>
          </cell>
          <cell r="O2086" t="str">
            <v>static renewal</v>
          </cell>
          <cell r="P2086" t="str">
            <v>Acute</v>
          </cell>
          <cell r="Q2086" t="str">
            <v>96-hr</v>
          </cell>
          <cell r="R2086"/>
          <cell r="S2086" t="str">
            <v>T-Dechlorinated tap water</v>
          </cell>
          <cell r="T2086"/>
          <cell r="U2086" t="str">
            <v/>
          </cell>
          <cell r="V2086">
            <v>6.5</v>
          </cell>
          <cell r="W2086" t="str">
            <v/>
          </cell>
          <cell r="X2086">
            <v>1050</v>
          </cell>
          <cell r="Y2086">
            <v>1026.9000000000001</v>
          </cell>
          <cell r="Z2086" t="str">
            <v/>
          </cell>
          <cell r="AA2086">
            <v>1.7</v>
          </cell>
          <cell r="AB2086">
            <v>10</v>
          </cell>
          <cell r="AC2086">
            <v>6.3271636607489201</v>
          </cell>
          <cell r="AD2086">
            <v>0.70892590036402503</v>
          </cell>
          <cell r="AE2086">
            <v>1.41064632436369</v>
          </cell>
          <cell r="AF2086">
            <v>0.23077800586318301</v>
          </cell>
          <cell r="AG2086">
            <v>13.437005219135999</v>
          </cell>
          <cell r="AH2086">
            <v>4.2282344733966397</v>
          </cell>
          <cell r="AI2086">
            <v>2.12</v>
          </cell>
          <cell r="AJ2086">
            <v>20.32</v>
          </cell>
        </row>
        <row r="2087">
          <cell r="B2087" t="str">
            <v>A1930ActrLC50</v>
          </cell>
          <cell r="C2087" t="str">
            <v>Ingersoll and Mebane, 2013</v>
          </cell>
          <cell r="D2087">
            <v>2013</v>
          </cell>
          <cell r="E2087" t="str">
            <v xml:space="preserve">Acipenser transmontanus </v>
          </cell>
          <cell r="F2087" t="str">
            <v xml:space="preserve">Acipenser </v>
          </cell>
          <cell r="G2087" t="str">
            <v xml:space="preserve">transmontanus </v>
          </cell>
          <cell r="H2087"/>
          <cell r="I2087" t="str">
            <v>fish</v>
          </cell>
          <cell r="J2087" t="str">
            <v>2 dph; 0.04 g</v>
          </cell>
          <cell r="K2087" t="str">
            <v>Mortality</v>
          </cell>
          <cell r="L2087" t="str">
            <v>LC50</v>
          </cell>
          <cell r="M2087" t="str">
            <v>ZnCl2</v>
          </cell>
          <cell r="N2087" t="str">
            <v>Measured - (ICP-MS)</v>
          </cell>
          <cell r="O2087" t="str">
            <v>flow through</v>
          </cell>
          <cell r="P2087" t="str">
            <v>Acute</v>
          </cell>
          <cell r="Q2087" t="str">
            <v>96-hr</v>
          </cell>
          <cell r="R2087"/>
          <cell r="S2087" t="str">
            <v>W-Columbia well water diluted with deionized water</v>
          </cell>
          <cell r="T2087"/>
          <cell r="U2087">
            <v>15</v>
          </cell>
          <cell r="V2087">
            <v>8.1999999999999993</v>
          </cell>
          <cell r="W2087" t="str">
            <v>&gt;</v>
          </cell>
          <cell r="X2087" t="str">
            <v/>
          </cell>
          <cell r="Y2087">
            <v>634</v>
          </cell>
          <cell r="Z2087" t="str">
            <v/>
          </cell>
          <cell r="AA2087">
            <v>0.4</v>
          </cell>
          <cell r="AB2087">
            <v>10</v>
          </cell>
          <cell r="AC2087">
            <v>26</v>
          </cell>
          <cell r="AD2087">
            <v>8.8000000000000007</v>
          </cell>
          <cell r="AE2087">
            <v>9.6</v>
          </cell>
          <cell r="AF2087">
            <v>1.05</v>
          </cell>
          <cell r="AG2087">
            <v>16.8</v>
          </cell>
          <cell r="AH2087">
            <v>11.4</v>
          </cell>
          <cell r="AI2087">
            <v>94</v>
          </cell>
          <cell r="AJ2087">
            <v>104</v>
          </cell>
        </row>
        <row r="2088">
          <cell r="B2088" t="str">
            <v>A1931ActrLC50</v>
          </cell>
          <cell r="C2088" t="str">
            <v>Ingersoll and Mebane, 2013</v>
          </cell>
          <cell r="D2088">
            <v>2013</v>
          </cell>
          <cell r="E2088" t="str">
            <v xml:space="preserve">Acipenser transmontanus </v>
          </cell>
          <cell r="F2088" t="str">
            <v xml:space="preserve">Acipenser </v>
          </cell>
          <cell r="G2088" t="str">
            <v xml:space="preserve">transmontanus </v>
          </cell>
          <cell r="H2088"/>
          <cell r="I2088" t="str">
            <v>fish</v>
          </cell>
          <cell r="J2088" t="str">
            <v>16 dph; 0.13 g</v>
          </cell>
          <cell r="K2088" t="str">
            <v>Mortality</v>
          </cell>
          <cell r="L2088" t="str">
            <v>LC50</v>
          </cell>
          <cell r="M2088" t="str">
            <v>ZnCl2</v>
          </cell>
          <cell r="N2088" t="str">
            <v>Measured - (ICP-MS)</v>
          </cell>
          <cell r="O2088" t="str">
            <v>flow through</v>
          </cell>
          <cell r="P2088" t="str">
            <v>Acute</v>
          </cell>
          <cell r="Q2088" t="str">
            <v>96-hr</v>
          </cell>
          <cell r="R2088"/>
          <cell r="S2088" t="str">
            <v>W-Columbia well water diluted with deionized water</v>
          </cell>
          <cell r="T2088"/>
          <cell r="U2088">
            <v>15</v>
          </cell>
          <cell r="V2088">
            <v>8.1999999999999993</v>
          </cell>
          <cell r="W2088" t="str">
            <v>&gt;</v>
          </cell>
          <cell r="X2088" t="str">
            <v/>
          </cell>
          <cell r="Y2088">
            <v>1575</v>
          </cell>
          <cell r="Z2088" t="str">
            <v/>
          </cell>
          <cell r="AA2088">
            <v>0.4</v>
          </cell>
          <cell r="AB2088">
            <v>10</v>
          </cell>
          <cell r="AC2088">
            <v>26</v>
          </cell>
          <cell r="AD2088">
            <v>8.6999999999999993</v>
          </cell>
          <cell r="AE2088">
            <v>9.6</v>
          </cell>
          <cell r="AF2088">
            <v>0.93</v>
          </cell>
          <cell r="AG2088">
            <v>17</v>
          </cell>
          <cell r="AH2088">
            <v>11.6</v>
          </cell>
          <cell r="AI2088">
            <v>92</v>
          </cell>
          <cell r="AJ2088">
            <v>104</v>
          </cell>
        </row>
        <row r="2089">
          <cell r="B2089" t="str">
            <v>A1932ActrLC50</v>
          </cell>
          <cell r="C2089" t="str">
            <v>Ingersoll and Mebane, 2013</v>
          </cell>
          <cell r="D2089">
            <v>2013</v>
          </cell>
          <cell r="E2089" t="str">
            <v xml:space="preserve">Acipenser transmontanus </v>
          </cell>
          <cell r="F2089" t="str">
            <v xml:space="preserve">Acipenser </v>
          </cell>
          <cell r="G2089" t="str">
            <v xml:space="preserve">transmontanus </v>
          </cell>
          <cell r="H2089"/>
          <cell r="I2089" t="str">
            <v>fish</v>
          </cell>
          <cell r="J2089" t="str">
            <v>30 dph; 0.17 g</v>
          </cell>
          <cell r="K2089" t="str">
            <v>Mortality</v>
          </cell>
          <cell r="L2089" t="str">
            <v>LC50</v>
          </cell>
          <cell r="M2089" t="str">
            <v>ZnCl2</v>
          </cell>
          <cell r="N2089" t="str">
            <v>Measured - (ICP-MS)</v>
          </cell>
          <cell r="O2089" t="str">
            <v>flow through</v>
          </cell>
          <cell r="P2089" t="str">
            <v>Acute</v>
          </cell>
          <cell r="Q2089" t="str">
            <v>96-hr</v>
          </cell>
          <cell r="R2089"/>
          <cell r="S2089" t="str">
            <v>W-Columbia well water diluted with deionized water</v>
          </cell>
          <cell r="T2089"/>
          <cell r="U2089">
            <v>15</v>
          </cell>
          <cell r="V2089">
            <v>8</v>
          </cell>
          <cell r="W2089" t="str">
            <v/>
          </cell>
          <cell r="X2089" t="str">
            <v/>
          </cell>
          <cell r="Y2089">
            <v>3109</v>
          </cell>
          <cell r="Z2089" t="str">
            <v/>
          </cell>
          <cell r="AA2089">
            <v>0.4</v>
          </cell>
          <cell r="AB2089">
            <v>10</v>
          </cell>
          <cell r="AC2089">
            <v>26</v>
          </cell>
          <cell r="AD2089">
            <v>8.6</v>
          </cell>
          <cell r="AE2089">
            <v>9.3000000000000007</v>
          </cell>
          <cell r="AF2089">
            <v>0.89</v>
          </cell>
          <cell r="AG2089">
            <v>18.2</v>
          </cell>
          <cell r="AH2089">
            <v>10.6</v>
          </cell>
          <cell r="AI2089">
            <v>91</v>
          </cell>
          <cell r="AJ2089">
            <v>105</v>
          </cell>
        </row>
        <row r="2090">
          <cell r="B2090" t="str">
            <v>A1933OnmyLC50</v>
          </cell>
          <cell r="C2090" t="str">
            <v>Ingersoll and Mebane, 2013</v>
          </cell>
          <cell r="D2090">
            <v>2013</v>
          </cell>
          <cell r="E2090" t="str">
            <v>Oncorhynchus mykiss</v>
          </cell>
          <cell r="F2090" t="str">
            <v xml:space="preserve">Oncorhynchus </v>
          </cell>
          <cell r="G2090" t="str">
            <v>mykiss</v>
          </cell>
          <cell r="H2090"/>
          <cell r="I2090" t="str">
            <v>fish</v>
          </cell>
          <cell r="J2090" t="str">
            <v>1 dph; 0.08 g</v>
          </cell>
          <cell r="K2090" t="str">
            <v>Mortality</v>
          </cell>
          <cell r="L2090" t="str">
            <v>LC50</v>
          </cell>
          <cell r="M2090" t="str">
            <v>ZnCl2</v>
          </cell>
          <cell r="N2090" t="str">
            <v>Measured - (ICP-MS)</v>
          </cell>
          <cell r="O2090" t="str">
            <v>flow through</v>
          </cell>
          <cell r="P2090" t="str">
            <v>Acute</v>
          </cell>
          <cell r="Q2090" t="str">
            <v>96-hr</v>
          </cell>
          <cell r="R2090" t="str">
            <v>None</v>
          </cell>
          <cell r="S2090" t="str">
            <v>W-Columbia well water diluted with deionized water</v>
          </cell>
          <cell r="T2090"/>
          <cell r="U2090">
            <v>12</v>
          </cell>
          <cell r="V2090">
            <v>8.1</v>
          </cell>
          <cell r="W2090" t="str">
            <v>&gt;</v>
          </cell>
          <cell r="X2090" t="str">
            <v/>
          </cell>
          <cell r="Y2090">
            <v>571</v>
          </cell>
          <cell r="Z2090" t="str">
            <v/>
          </cell>
          <cell r="AA2090">
            <v>0.4</v>
          </cell>
          <cell r="AB2090">
            <v>10</v>
          </cell>
          <cell r="AC2090">
            <v>27</v>
          </cell>
          <cell r="AD2090">
            <v>8.4</v>
          </cell>
          <cell r="AE2090">
            <v>6.8</v>
          </cell>
          <cell r="AF2090">
            <v>0.8</v>
          </cell>
          <cell r="AG2090">
            <v>19.2</v>
          </cell>
          <cell r="AH2090">
            <v>8.1</v>
          </cell>
          <cell r="AI2090">
            <v>91</v>
          </cell>
          <cell r="AJ2090">
            <v>107</v>
          </cell>
        </row>
        <row r="2091">
          <cell r="B2091" t="str">
            <v>A1934OnmyLC50</v>
          </cell>
          <cell r="C2091" t="str">
            <v>Ingersoll and Mebane, 2013</v>
          </cell>
          <cell r="D2091">
            <v>2013</v>
          </cell>
          <cell r="E2091" t="str">
            <v>Oncorhynchus mykiss</v>
          </cell>
          <cell r="F2091" t="str">
            <v xml:space="preserve">Oncorhynchus </v>
          </cell>
          <cell r="G2091" t="str">
            <v>mykiss</v>
          </cell>
          <cell r="H2091" t="str">
            <v>R</v>
          </cell>
          <cell r="I2091" t="str">
            <v>fish</v>
          </cell>
          <cell r="J2091" t="str">
            <v>18 dph; 0.1 g</v>
          </cell>
          <cell r="K2091" t="str">
            <v>Mortality</v>
          </cell>
          <cell r="L2091" t="str">
            <v>LC50</v>
          </cell>
          <cell r="M2091" t="str">
            <v>ZnCl2</v>
          </cell>
          <cell r="N2091" t="str">
            <v>Measured - (ICP-MS)</v>
          </cell>
          <cell r="O2091" t="str">
            <v>flow through</v>
          </cell>
          <cell r="P2091" t="str">
            <v>Acute</v>
          </cell>
          <cell r="Q2091" t="str">
            <v>96-hr</v>
          </cell>
          <cell r="R2091" t="str">
            <v>None</v>
          </cell>
          <cell r="S2091" t="str">
            <v>W-Columbia well water diluted with deionized water</v>
          </cell>
          <cell r="T2091"/>
          <cell r="U2091">
            <v>12</v>
          </cell>
          <cell r="V2091">
            <v>8</v>
          </cell>
          <cell r="W2091" t="str">
            <v/>
          </cell>
          <cell r="X2091" t="str">
            <v/>
          </cell>
          <cell r="Y2091">
            <v>253</v>
          </cell>
          <cell r="Z2091" t="str">
            <v/>
          </cell>
          <cell r="AA2091">
            <v>0.4</v>
          </cell>
          <cell r="AB2091">
            <v>10</v>
          </cell>
          <cell r="AC2091">
            <v>26</v>
          </cell>
          <cell r="AD2091">
            <v>8.9</v>
          </cell>
          <cell r="AE2091">
            <v>9.6</v>
          </cell>
          <cell r="AF2091">
            <v>0.97</v>
          </cell>
          <cell r="AG2091">
            <v>17.899999999999999</v>
          </cell>
          <cell r="AH2091">
            <v>11.3</v>
          </cell>
          <cell r="AI2091">
            <v>91</v>
          </cell>
          <cell r="AJ2091">
            <v>106</v>
          </cell>
        </row>
        <row r="2092">
          <cell r="B2092" t="str">
            <v>A1935OnmyLC50</v>
          </cell>
          <cell r="C2092" t="str">
            <v>Ingersoll and Mebane, 2013</v>
          </cell>
          <cell r="D2092">
            <v>2013</v>
          </cell>
          <cell r="E2092" t="str">
            <v>Oncorhynchus mykiss</v>
          </cell>
          <cell r="F2092" t="str">
            <v xml:space="preserve">Oncorhynchus </v>
          </cell>
          <cell r="G2092" t="str">
            <v>mykiss</v>
          </cell>
          <cell r="H2092" t="str">
            <v>R</v>
          </cell>
          <cell r="I2092" t="str">
            <v>fish</v>
          </cell>
          <cell r="J2092" t="str">
            <v>32 dph; 0.12 g</v>
          </cell>
          <cell r="K2092" t="str">
            <v>Mortality</v>
          </cell>
          <cell r="L2092" t="str">
            <v>LC50</v>
          </cell>
          <cell r="M2092" t="str">
            <v>ZnCl2</v>
          </cell>
          <cell r="N2092" t="str">
            <v>Measured - (ICP-MS)</v>
          </cell>
          <cell r="O2092" t="str">
            <v>flow through</v>
          </cell>
          <cell r="P2092" t="str">
            <v>Acute</v>
          </cell>
          <cell r="Q2092" t="str">
            <v>96-hr</v>
          </cell>
          <cell r="R2092" t="str">
            <v>None</v>
          </cell>
          <cell r="S2092" t="str">
            <v>W-Columbia well water diluted with deionized water</v>
          </cell>
          <cell r="T2092" t="str">
            <v>MLR</v>
          </cell>
          <cell r="U2092">
            <v>12</v>
          </cell>
          <cell r="V2092">
            <v>8</v>
          </cell>
          <cell r="W2092" t="str">
            <v/>
          </cell>
          <cell r="X2092" t="str">
            <v/>
          </cell>
          <cell r="Y2092">
            <v>449</v>
          </cell>
          <cell r="Z2092" t="str">
            <v/>
          </cell>
          <cell r="AA2092">
            <v>0.4</v>
          </cell>
          <cell r="AB2092">
            <v>10</v>
          </cell>
          <cell r="AC2092">
            <v>27</v>
          </cell>
          <cell r="AD2092">
            <v>8.9</v>
          </cell>
          <cell r="AE2092">
            <v>9.5</v>
          </cell>
          <cell r="AF2092">
            <v>0.97</v>
          </cell>
          <cell r="AG2092">
            <v>18.600000000000001</v>
          </cell>
          <cell r="AH2092">
            <v>11.1</v>
          </cell>
          <cell r="AI2092">
            <v>96</v>
          </cell>
          <cell r="AJ2092">
            <v>107</v>
          </cell>
        </row>
        <row r="2093">
          <cell r="B2093" t="str">
            <v>A1936OnmyLC50</v>
          </cell>
          <cell r="C2093" t="str">
            <v>Ingersoll and Mebane, 2013</v>
          </cell>
          <cell r="D2093">
            <v>2013</v>
          </cell>
          <cell r="E2093" t="str">
            <v>Oncorhynchus mykiss</v>
          </cell>
          <cell r="F2093" t="str">
            <v xml:space="preserve">Oncorhynchus </v>
          </cell>
          <cell r="G2093" t="str">
            <v>mykiss</v>
          </cell>
          <cell r="H2093" t="str">
            <v>R</v>
          </cell>
          <cell r="I2093" t="str">
            <v>fish</v>
          </cell>
          <cell r="J2093" t="str">
            <v>46 dph; 0.22 g</v>
          </cell>
          <cell r="K2093" t="str">
            <v>Mortality</v>
          </cell>
          <cell r="L2093" t="str">
            <v>LC50</v>
          </cell>
          <cell r="M2093" t="str">
            <v>ZnCl2</v>
          </cell>
          <cell r="N2093" t="str">
            <v>Measured - (ICP-MS)</v>
          </cell>
          <cell r="O2093" t="str">
            <v>flow through</v>
          </cell>
          <cell r="P2093" t="str">
            <v>Acute</v>
          </cell>
          <cell r="Q2093" t="str">
            <v>96-hr</v>
          </cell>
          <cell r="R2093" t="str">
            <v>None</v>
          </cell>
          <cell r="S2093" t="str">
            <v>W-Columbia well water diluted with deionized water</v>
          </cell>
          <cell r="T2093" t="str">
            <v>MLR</v>
          </cell>
          <cell r="U2093">
            <v>12</v>
          </cell>
          <cell r="V2093">
            <v>8.1999999999999993</v>
          </cell>
          <cell r="W2093" t="str">
            <v/>
          </cell>
          <cell r="X2093" t="str">
            <v/>
          </cell>
          <cell r="Y2093">
            <v>282</v>
          </cell>
          <cell r="Z2093" t="str">
            <v/>
          </cell>
          <cell r="AA2093">
            <v>0.4</v>
          </cell>
          <cell r="AB2093">
            <v>10</v>
          </cell>
          <cell r="AC2093">
            <v>26</v>
          </cell>
          <cell r="AD2093">
            <v>9.1</v>
          </cell>
          <cell r="AE2093">
            <v>9.3000000000000007</v>
          </cell>
          <cell r="AF2093">
            <v>0.99</v>
          </cell>
          <cell r="AG2093">
            <v>19.3</v>
          </cell>
          <cell r="AH2093">
            <v>11.4</v>
          </cell>
          <cell r="AI2093">
            <v>97</v>
          </cell>
          <cell r="AJ2093">
            <v>104</v>
          </cell>
        </row>
        <row r="2094">
          <cell r="B2094" t="str">
            <v>A1937OnmyLC50</v>
          </cell>
          <cell r="C2094" t="str">
            <v>Ingersoll and Mebane, 2013</v>
          </cell>
          <cell r="D2094">
            <v>2013</v>
          </cell>
          <cell r="E2094" t="str">
            <v>Oncorhynchus mykiss</v>
          </cell>
          <cell r="F2094" t="str">
            <v xml:space="preserve">Oncorhynchus </v>
          </cell>
          <cell r="G2094" t="str">
            <v>mykiss</v>
          </cell>
          <cell r="H2094" t="str">
            <v>R</v>
          </cell>
          <cell r="I2094" t="str">
            <v>fish</v>
          </cell>
          <cell r="J2094" t="str">
            <v>60 dph; 0.32 g</v>
          </cell>
          <cell r="K2094" t="str">
            <v>Mortality</v>
          </cell>
          <cell r="L2094" t="str">
            <v>LC50</v>
          </cell>
          <cell r="M2094" t="str">
            <v>ZnCl2</v>
          </cell>
          <cell r="N2094" t="str">
            <v>Measured - (ICP-MS)</v>
          </cell>
          <cell r="O2094" t="str">
            <v>flow through</v>
          </cell>
          <cell r="P2094" t="str">
            <v>Acute</v>
          </cell>
          <cell r="Q2094" t="str">
            <v>96-hr</v>
          </cell>
          <cell r="R2094" t="str">
            <v>None</v>
          </cell>
          <cell r="S2094" t="str">
            <v>W-Columbia well water diluted with deionized water</v>
          </cell>
          <cell r="T2094" t="str">
            <v>MLR</v>
          </cell>
          <cell r="U2094">
            <v>12</v>
          </cell>
          <cell r="V2094">
            <v>8</v>
          </cell>
          <cell r="W2094" t="str">
            <v/>
          </cell>
          <cell r="X2094" t="str">
            <v/>
          </cell>
          <cell r="Y2094">
            <v>268</v>
          </cell>
          <cell r="Z2094" t="str">
            <v/>
          </cell>
          <cell r="AA2094">
            <v>0.4</v>
          </cell>
          <cell r="AB2094">
            <v>10</v>
          </cell>
          <cell r="AC2094">
            <v>26</v>
          </cell>
          <cell r="AD2094">
            <v>8.9</v>
          </cell>
          <cell r="AE2094">
            <v>9.1999999999999993</v>
          </cell>
          <cell r="AF2094">
            <v>1.05</v>
          </cell>
          <cell r="AG2094">
            <v>17.5</v>
          </cell>
          <cell r="AH2094">
            <v>10</v>
          </cell>
          <cell r="AI2094">
            <v>99</v>
          </cell>
          <cell r="AJ2094">
            <v>106</v>
          </cell>
        </row>
        <row r="2095">
          <cell r="B2095" t="str">
            <v>A1938OnmyLC50</v>
          </cell>
          <cell r="C2095" t="str">
            <v>Ingersoll and Mebane, 2013</v>
          </cell>
          <cell r="D2095">
            <v>2013</v>
          </cell>
          <cell r="E2095" t="str">
            <v>Oncorhynchus mykiss</v>
          </cell>
          <cell r="F2095" t="str">
            <v xml:space="preserve">Oncorhynchus </v>
          </cell>
          <cell r="G2095" t="str">
            <v>mykiss</v>
          </cell>
          <cell r="H2095" t="str">
            <v>R</v>
          </cell>
          <cell r="I2095" t="str">
            <v>fish</v>
          </cell>
          <cell r="J2095" t="str">
            <v>74 dph; 0.39 g</v>
          </cell>
          <cell r="K2095" t="str">
            <v>Mortality</v>
          </cell>
          <cell r="L2095" t="str">
            <v>LC50</v>
          </cell>
          <cell r="M2095" t="str">
            <v>ZnCl2</v>
          </cell>
          <cell r="N2095" t="str">
            <v>Measured - (ICP-MS)</v>
          </cell>
          <cell r="O2095" t="str">
            <v>flow through</v>
          </cell>
          <cell r="P2095" t="str">
            <v>Acute</v>
          </cell>
          <cell r="Q2095" t="str">
            <v>96-hr</v>
          </cell>
          <cell r="R2095" t="str">
            <v>None</v>
          </cell>
          <cell r="S2095" t="str">
            <v>W-Columbia well water diluted with deionized water</v>
          </cell>
          <cell r="T2095" t="str">
            <v>MLR</v>
          </cell>
          <cell r="U2095">
            <v>12</v>
          </cell>
          <cell r="V2095">
            <v>8.1</v>
          </cell>
          <cell r="W2095" t="str">
            <v/>
          </cell>
          <cell r="X2095" t="str">
            <v/>
          </cell>
          <cell r="Y2095">
            <v>346</v>
          </cell>
          <cell r="Z2095" t="str">
            <v/>
          </cell>
          <cell r="AA2095">
            <v>0.4</v>
          </cell>
          <cell r="AB2095">
            <v>10</v>
          </cell>
          <cell r="AC2095">
            <v>26</v>
          </cell>
          <cell r="AD2095">
            <v>8.9</v>
          </cell>
          <cell r="AE2095">
            <v>9.6</v>
          </cell>
          <cell r="AF2095">
            <v>0.83</v>
          </cell>
          <cell r="AG2095">
            <v>17.600000000000001</v>
          </cell>
          <cell r="AH2095">
            <v>9.9</v>
          </cell>
          <cell r="AI2095">
            <v>94</v>
          </cell>
          <cell r="AJ2095">
            <v>98</v>
          </cell>
        </row>
        <row r="2096">
          <cell r="B2096" t="str">
            <v>A1939OnmyLC50</v>
          </cell>
          <cell r="C2096" t="str">
            <v>Ingersoll and Mebane, 2013</v>
          </cell>
          <cell r="D2096">
            <v>2013</v>
          </cell>
          <cell r="E2096" t="str">
            <v>Oncorhynchus mykiss</v>
          </cell>
          <cell r="F2096" t="str">
            <v xml:space="preserve">Oncorhynchus </v>
          </cell>
          <cell r="G2096" t="str">
            <v>mykiss</v>
          </cell>
          <cell r="H2096" t="str">
            <v>R</v>
          </cell>
          <cell r="I2096" t="str">
            <v>fish</v>
          </cell>
          <cell r="J2096" t="str">
            <v>95 dph; 0.7 g</v>
          </cell>
          <cell r="K2096" t="str">
            <v>Mortality</v>
          </cell>
          <cell r="L2096" t="str">
            <v>LC50</v>
          </cell>
          <cell r="M2096" t="str">
            <v>ZnCl2</v>
          </cell>
          <cell r="N2096" t="str">
            <v>Measured - (ICP-MS)</v>
          </cell>
          <cell r="O2096" t="str">
            <v>flow through</v>
          </cell>
          <cell r="P2096" t="str">
            <v>Acute</v>
          </cell>
          <cell r="Q2096" t="str">
            <v>96-hr</v>
          </cell>
          <cell r="R2096" t="str">
            <v>None</v>
          </cell>
          <cell r="S2096" t="str">
            <v>W-Columbia well water diluted with deionized water</v>
          </cell>
          <cell r="T2096" t="str">
            <v>MLR</v>
          </cell>
          <cell r="U2096">
            <v>12</v>
          </cell>
          <cell r="V2096">
            <v>7.9</v>
          </cell>
          <cell r="W2096" t="str">
            <v/>
          </cell>
          <cell r="X2096" t="str">
            <v/>
          </cell>
          <cell r="Y2096">
            <v>228</v>
          </cell>
          <cell r="Z2096" t="str">
            <v/>
          </cell>
          <cell r="AA2096">
            <v>0.4</v>
          </cell>
          <cell r="AB2096">
            <v>10</v>
          </cell>
          <cell r="AC2096">
            <v>26</v>
          </cell>
          <cell r="AD2096">
            <v>8.8000000000000007</v>
          </cell>
          <cell r="AE2096">
            <v>9</v>
          </cell>
          <cell r="AF2096">
            <v>0.93</v>
          </cell>
          <cell r="AG2096">
            <v>17.899999999999999</v>
          </cell>
          <cell r="AH2096">
            <v>9.8000000000000007</v>
          </cell>
          <cell r="AI2096">
            <v>95</v>
          </cell>
          <cell r="AJ2096">
            <v>105</v>
          </cell>
        </row>
        <row r="2097">
          <cell r="B2097" t="str">
            <v>C1940ActrNOEC</v>
          </cell>
          <cell r="C2097" t="str">
            <v>Ingersoll and Mebane, 2013</v>
          </cell>
          <cell r="D2097">
            <v>2013</v>
          </cell>
          <cell r="E2097" t="str">
            <v>Acipenser transmontanus</v>
          </cell>
          <cell r="F2097" t="str">
            <v xml:space="preserve">Acipenser </v>
          </cell>
          <cell r="G2097" t="str">
            <v>transmontanus</v>
          </cell>
          <cell r="H2097"/>
          <cell r="I2097" t="str">
            <v>fish</v>
          </cell>
          <cell r="J2097" t="str">
            <v>2 dph larvae</v>
          </cell>
          <cell r="K2097" t="str">
            <v>Growth (length)</v>
          </cell>
          <cell r="L2097" t="str">
            <v>NOEC</v>
          </cell>
          <cell r="M2097" t="str">
            <v>ZnCl2</v>
          </cell>
          <cell r="N2097" t="str">
            <v>Measured - (ICP-MS)</v>
          </cell>
          <cell r="O2097" t="str">
            <v>flow through</v>
          </cell>
          <cell r="P2097" t="str">
            <v>Chronic</v>
          </cell>
          <cell r="Q2097" t="str">
            <v>53-d</v>
          </cell>
          <cell r="R2097"/>
          <cell r="S2097" t="str">
            <v>Well water diluted with deionized water</v>
          </cell>
          <cell r="T2097"/>
          <cell r="U2097">
            <v>15</v>
          </cell>
          <cell r="V2097">
            <v>7.98</v>
          </cell>
          <cell r="W2097" t="str">
            <v/>
          </cell>
          <cell r="X2097" t="str">
            <v/>
          </cell>
          <cell r="Y2097">
            <v>180</v>
          </cell>
          <cell r="Z2097" t="str">
            <v/>
          </cell>
          <cell r="AA2097">
            <v>0.4</v>
          </cell>
          <cell r="AB2097">
            <v>10</v>
          </cell>
          <cell r="AC2097">
            <v>26</v>
          </cell>
          <cell r="AD2097">
            <v>8.9</v>
          </cell>
          <cell r="AE2097">
            <v>9.4</v>
          </cell>
          <cell r="AF2097">
            <v>0.9</v>
          </cell>
          <cell r="AG2097">
            <v>17</v>
          </cell>
          <cell r="AH2097">
            <v>11</v>
          </cell>
          <cell r="AI2097">
            <v>92</v>
          </cell>
          <cell r="AJ2097">
            <v>101</v>
          </cell>
        </row>
        <row r="2098">
          <cell r="B2098" t="str">
            <v>C1941ActrEC10</v>
          </cell>
          <cell r="C2098" t="str">
            <v>Ingersoll and Mebane, 2013</v>
          </cell>
          <cell r="D2098">
            <v>2013</v>
          </cell>
          <cell r="E2098" t="str">
            <v>Acipenser transmontanus</v>
          </cell>
          <cell r="F2098" t="str">
            <v xml:space="preserve">Acipenser </v>
          </cell>
          <cell r="G2098" t="str">
            <v>transmontanus</v>
          </cell>
          <cell r="H2098"/>
          <cell r="I2098" t="str">
            <v>fish</v>
          </cell>
          <cell r="J2098" t="str">
            <v>2 dph larvae</v>
          </cell>
          <cell r="K2098" t="str">
            <v>Growth (length)</v>
          </cell>
          <cell r="L2098" t="str">
            <v>EC10</v>
          </cell>
          <cell r="M2098" t="str">
            <v>ZnCl2</v>
          </cell>
          <cell r="N2098" t="str">
            <v>Measured - (ICP-MS)</v>
          </cell>
          <cell r="O2098" t="str">
            <v>flow through</v>
          </cell>
          <cell r="P2098" t="str">
            <v>Chronic</v>
          </cell>
          <cell r="Q2098" t="str">
            <v>53-d</v>
          </cell>
          <cell r="R2098"/>
          <cell r="S2098" t="str">
            <v>Well water diluted with deionized water</v>
          </cell>
          <cell r="T2098"/>
          <cell r="U2098">
            <v>15</v>
          </cell>
          <cell r="V2098">
            <v>7.98</v>
          </cell>
          <cell r="W2098" t="str">
            <v/>
          </cell>
          <cell r="X2098" t="str">
            <v/>
          </cell>
          <cell r="Y2098">
            <v>148</v>
          </cell>
          <cell r="Z2098" t="str">
            <v/>
          </cell>
          <cell r="AA2098">
            <v>0.4</v>
          </cell>
          <cell r="AB2098">
            <v>10</v>
          </cell>
          <cell r="AC2098">
            <v>26</v>
          </cell>
          <cell r="AD2098">
            <v>8.9</v>
          </cell>
          <cell r="AE2098">
            <v>9.4</v>
          </cell>
          <cell r="AF2098">
            <v>0.9</v>
          </cell>
          <cell r="AG2098">
            <v>17</v>
          </cell>
          <cell r="AH2098">
            <v>11</v>
          </cell>
          <cell r="AI2098">
            <v>92</v>
          </cell>
          <cell r="AJ2098">
            <v>101</v>
          </cell>
        </row>
        <row r="2099">
          <cell r="B2099" t="str">
            <v>C1942ActrNOEC</v>
          </cell>
          <cell r="C2099" t="str">
            <v>Ingersoll and Mebane, 2013</v>
          </cell>
          <cell r="D2099">
            <v>2013</v>
          </cell>
          <cell r="E2099" t="str">
            <v>Acipenser transmontanus</v>
          </cell>
          <cell r="F2099" t="str">
            <v xml:space="preserve">Acipenser </v>
          </cell>
          <cell r="G2099" t="str">
            <v>transmontanus</v>
          </cell>
          <cell r="H2099"/>
          <cell r="I2099" t="str">
            <v>fish</v>
          </cell>
          <cell r="J2099" t="str">
            <v>2 dph larvae</v>
          </cell>
          <cell r="K2099" t="str">
            <v>Growth (weight)</v>
          </cell>
          <cell r="L2099" t="str">
            <v>NOEC</v>
          </cell>
          <cell r="M2099" t="str">
            <v>ZnCl2</v>
          </cell>
          <cell r="N2099" t="str">
            <v>Measured - (ICP-MS)</v>
          </cell>
          <cell r="O2099" t="str">
            <v>flow through</v>
          </cell>
          <cell r="P2099" t="str">
            <v>Chronic</v>
          </cell>
          <cell r="Q2099" t="str">
            <v>53-d</v>
          </cell>
          <cell r="R2099"/>
          <cell r="S2099" t="str">
            <v>Well water diluted with deionized water</v>
          </cell>
          <cell r="T2099"/>
          <cell r="U2099">
            <v>15</v>
          </cell>
          <cell r="V2099">
            <v>7.98</v>
          </cell>
          <cell r="W2099" t="str">
            <v/>
          </cell>
          <cell r="X2099" t="str">
            <v/>
          </cell>
          <cell r="Y2099">
            <v>180</v>
          </cell>
          <cell r="Z2099" t="str">
            <v/>
          </cell>
          <cell r="AA2099">
            <v>0.4</v>
          </cell>
          <cell r="AB2099">
            <v>10</v>
          </cell>
          <cell r="AC2099">
            <v>26</v>
          </cell>
          <cell r="AD2099">
            <v>8.9</v>
          </cell>
          <cell r="AE2099">
            <v>9.4</v>
          </cell>
          <cell r="AF2099">
            <v>0.9</v>
          </cell>
          <cell r="AG2099">
            <v>17</v>
          </cell>
          <cell r="AH2099">
            <v>11</v>
          </cell>
          <cell r="AI2099">
            <v>92</v>
          </cell>
          <cell r="AJ2099">
            <v>101</v>
          </cell>
        </row>
        <row r="2100">
          <cell r="B2100" t="str">
            <v>C1943ActrEC10</v>
          </cell>
          <cell r="C2100" t="str">
            <v>Ingersoll and Mebane, 2013</v>
          </cell>
          <cell r="D2100">
            <v>2013</v>
          </cell>
          <cell r="E2100" t="str">
            <v>Acipenser transmontanus</v>
          </cell>
          <cell r="F2100" t="str">
            <v xml:space="preserve">Acipenser </v>
          </cell>
          <cell r="G2100" t="str">
            <v>transmontanus</v>
          </cell>
          <cell r="H2100"/>
          <cell r="I2100" t="str">
            <v>fish</v>
          </cell>
          <cell r="J2100" t="str">
            <v>2 dph larvae</v>
          </cell>
          <cell r="K2100" t="str">
            <v>Growth (weight)</v>
          </cell>
          <cell r="L2100" t="str">
            <v>EC10</v>
          </cell>
          <cell r="M2100" t="str">
            <v>ZnCl2</v>
          </cell>
          <cell r="N2100" t="str">
            <v>Measured - (ICP-MS)</v>
          </cell>
          <cell r="O2100" t="str">
            <v>flow through</v>
          </cell>
          <cell r="P2100" t="str">
            <v>Chronic</v>
          </cell>
          <cell r="Q2100" t="str">
            <v>53-d</v>
          </cell>
          <cell r="R2100"/>
          <cell r="S2100" t="str">
            <v>Well water diluted with deionized water</v>
          </cell>
          <cell r="T2100"/>
          <cell r="U2100">
            <v>15</v>
          </cell>
          <cell r="V2100">
            <v>7.98</v>
          </cell>
          <cell r="W2100" t="str">
            <v/>
          </cell>
          <cell r="X2100" t="str">
            <v/>
          </cell>
          <cell r="Y2100">
            <v>53</v>
          </cell>
          <cell r="Z2100" t="str">
            <v/>
          </cell>
          <cell r="AA2100">
            <v>0.4</v>
          </cell>
          <cell r="AB2100">
            <v>10</v>
          </cell>
          <cell r="AC2100">
            <v>26</v>
          </cell>
          <cell r="AD2100">
            <v>8.9</v>
          </cell>
          <cell r="AE2100">
            <v>9.4</v>
          </cell>
          <cell r="AF2100">
            <v>0.9</v>
          </cell>
          <cell r="AG2100">
            <v>17</v>
          </cell>
          <cell r="AH2100">
            <v>11</v>
          </cell>
          <cell r="AI2100">
            <v>92</v>
          </cell>
          <cell r="AJ2100">
            <v>101</v>
          </cell>
        </row>
        <row r="2101">
          <cell r="B2101" t="str">
            <v xml:space="preserve">C1944ActrNOEC </v>
          </cell>
          <cell r="C2101" t="str">
            <v>Ingersoll and Mebane, 2013</v>
          </cell>
          <cell r="D2101">
            <v>2013</v>
          </cell>
          <cell r="E2101" t="str">
            <v>Acipenser transmontanus</v>
          </cell>
          <cell r="F2101" t="str">
            <v xml:space="preserve">Acipenser </v>
          </cell>
          <cell r="G2101" t="str">
            <v>transmontanus</v>
          </cell>
          <cell r="H2101"/>
          <cell r="I2101" t="str">
            <v>Fish</v>
          </cell>
          <cell r="J2101" t="str">
            <v>27 dph larvae</v>
          </cell>
          <cell r="K2101" t="str">
            <v>Mortality</v>
          </cell>
          <cell r="L2101" t="str">
            <v xml:space="preserve">NOEC </v>
          </cell>
          <cell r="M2101" t="str">
            <v>ZnCl2</v>
          </cell>
          <cell r="N2101" t="str">
            <v>Measured - (ICP-MS)</v>
          </cell>
          <cell r="O2101" t="str">
            <v>flow through</v>
          </cell>
          <cell r="P2101" t="str">
            <v>Chronic</v>
          </cell>
          <cell r="Q2101" t="str">
            <v>28-d</v>
          </cell>
          <cell r="R2101"/>
          <cell r="S2101" t="str">
            <v>Well water diluted with deionized water</v>
          </cell>
          <cell r="T2101"/>
          <cell r="U2101">
            <v>15</v>
          </cell>
          <cell r="V2101">
            <v>7.9</v>
          </cell>
          <cell r="W2101" t="str">
            <v/>
          </cell>
          <cell r="X2101" t="str">
            <v/>
          </cell>
          <cell r="Y2101">
            <v>187</v>
          </cell>
          <cell r="Z2101" t="str">
            <v/>
          </cell>
          <cell r="AA2101">
            <v>0.4</v>
          </cell>
          <cell r="AB2101">
            <v>10</v>
          </cell>
          <cell r="AC2101">
            <v>27</v>
          </cell>
          <cell r="AD2101">
            <v>9.3000000000000007</v>
          </cell>
          <cell r="AE2101">
            <v>9</v>
          </cell>
          <cell r="AF2101">
            <v>0.8</v>
          </cell>
          <cell r="AG2101">
            <v>18</v>
          </cell>
          <cell r="AH2101">
            <v>10</v>
          </cell>
          <cell r="AI2101">
            <v>93</v>
          </cell>
          <cell r="AJ2101">
            <v>100</v>
          </cell>
        </row>
        <row r="2102">
          <cell r="B2102" t="str">
            <v>C1945ActrLC10</v>
          </cell>
          <cell r="C2102" t="str">
            <v>Ingersoll and Mebane, 2013</v>
          </cell>
          <cell r="D2102">
            <v>2013</v>
          </cell>
          <cell r="E2102" t="str">
            <v>Acipenser transmontanus</v>
          </cell>
          <cell r="F2102" t="str">
            <v xml:space="preserve">Acipenser </v>
          </cell>
          <cell r="G2102" t="str">
            <v>transmontanus</v>
          </cell>
          <cell r="H2102"/>
          <cell r="I2102" t="str">
            <v>Fish</v>
          </cell>
          <cell r="J2102" t="str">
            <v>27 dph larvae</v>
          </cell>
          <cell r="K2102" t="str">
            <v>Mortality</v>
          </cell>
          <cell r="L2102" t="str">
            <v>LC10</v>
          </cell>
          <cell r="M2102" t="str">
            <v>ZnCl2</v>
          </cell>
          <cell r="N2102" t="str">
            <v>Measured - (ICP-MS)</v>
          </cell>
          <cell r="O2102" t="str">
            <v>flow through</v>
          </cell>
          <cell r="P2102" t="str">
            <v>Chronic</v>
          </cell>
          <cell r="Q2102" t="str">
            <v>28-d</v>
          </cell>
          <cell r="R2102"/>
          <cell r="S2102" t="str">
            <v>Well water diluted with deionized water</v>
          </cell>
          <cell r="T2102"/>
          <cell r="U2102">
            <v>15</v>
          </cell>
          <cell r="V2102">
            <v>7.9</v>
          </cell>
          <cell r="W2102" t="str">
            <v/>
          </cell>
          <cell r="X2102" t="str">
            <v/>
          </cell>
          <cell r="Y2102">
            <v>187</v>
          </cell>
          <cell r="Z2102" t="str">
            <v/>
          </cell>
          <cell r="AA2102">
            <v>0.4</v>
          </cell>
          <cell r="AB2102">
            <v>10</v>
          </cell>
          <cell r="AC2102">
            <v>27</v>
          </cell>
          <cell r="AD2102">
            <v>9.3000000000000007</v>
          </cell>
          <cell r="AE2102">
            <v>9</v>
          </cell>
          <cell r="AF2102">
            <v>0.8</v>
          </cell>
          <cell r="AG2102">
            <v>18</v>
          </cell>
          <cell r="AH2102">
            <v>10</v>
          </cell>
          <cell r="AI2102">
            <v>93</v>
          </cell>
          <cell r="AJ2102">
            <v>100</v>
          </cell>
        </row>
        <row r="2103">
          <cell r="B2103" t="str">
            <v>C1946ActrNOEC</v>
          </cell>
          <cell r="C2103" t="str">
            <v>Ingersoll and Mebane, 2013</v>
          </cell>
          <cell r="D2103">
            <v>2013</v>
          </cell>
          <cell r="E2103" t="str">
            <v>Acipenser transmontanus</v>
          </cell>
          <cell r="F2103" t="str">
            <v xml:space="preserve">Acipenser </v>
          </cell>
          <cell r="G2103" t="str">
            <v>transmontanus</v>
          </cell>
          <cell r="H2103"/>
          <cell r="I2103" t="str">
            <v>Fish</v>
          </cell>
          <cell r="J2103" t="str">
            <v>27 dph larvae</v>
          </cell>
          <cell r="K2103" t="str">
            <v>Growth (length)</v>
          </cell>
          <cell r="L2103" t="str">
            <v>NOEC</v>
          </cell>
          <cell r="M2103" t="str">
            <v>ZnCl2</v>
          </cell>
          <cell r="N2103" t="str">
            <v>Measured - (ICP-MS)</v>
          </cell>
          <cell r="O2103" t="str">
            <v>flow through</v>
          </cell>
          <cell r="P2103" t="str">
            <v>Chronic</v>
          </cell>
          <cell r="Q2103" t="str">
            <v>28-d</v>
          </cell>
          <cell r="R2103"/>
          <cell r="S2103" t="str">
            <v>Well water diluted with deionized water</v>
          </cell>
          <cell r="T2103"/>
          <cell r="U2103">
            <v>15</v>
          </cell>
          <cell r="V2103">
            <v>7.9</v>
          </cell>
          <cell r="W2103" t="str">
            <v/>
          </cell>
          <cell r="X2103" t="str">
            <v/>
          </cell>
          <cell r="Y2103">
            <v>187</v>
          </cell>
          <cell r="Z2103" t="str">
            <v/>
          </cell>
          <cell r="AA2103">
            <v>0.4</v>
          </cell>
          <cell r="AB2103">
            <v>10</v>
          </cell>
          <cell r="AC2103">
            <v>27</v>
          </cell>
          <cell r="AD2103">
            <v>9.3000000000000007</v>
          </cell>
          <cell r="AE2103">
            <v>9</v>
          </cell>
          <cell r="AF2103">
            <v>0.8</v>
          </cell>
          <cell r="AG2103">
            <v>18</v>
          </cell>
          <cell r="AH2103">
            <v>10</v>
          </cell>
          <cell r="AI2103">
            <v>93</v>
          </cell>
          <cell r="AJ2103">
            <v>100</v>
          </cell>
        </row>
        <row r="2104">
          <cell r="B2104" t="str">
            <v>C1947ActrEC10</v>
          </cell>
          <cell r="C2104" t="str">
            <v>Ingersoll and Mebane, 2013</v>
          </cell>
          <cell r="D2104">
            <v>2013</v>
          </cell>
          <cell r="E2104" t="str">
            <v>Acipenser transmontanus</v>
          </cell>
          <cell r="F2104" t="str">
            <v xml:space="preserve">Acipenser </v>
          </cell>
          <cell r="G2104" t="str">
            <v>transmontanus</v>
          </cell>
          <cell r="H2104"/>
          <cell r="I2104" t="str">
            <v>Fish</v>
          </cell>
          <cell r="J2104" t="str">
            <v>27 dph larvae</v>
          </cell>
          <cell r="K2104" t="str">
            <v>Growth (length)</v>
          </cell>
          <cell r="L2104" t="str">
            <v>EC10</v>
          </cell>
          <cell r="M2104" t="str">
            <v>ZnCl2</v>
          </cell>
          <cell r="N2104" t="str">
            <v>Measured - (ICP-MS)</v>
          </cell>
          <cell r="O2104" t="str">
            <v>flow through</v>
          </cell>
          <cell r="P2104" t="str">
            <v>Chronic</v>
          </cell>
          <cell r="Q2104" t="str">
            <v>28-d</v>
          </cell>
          <cell r="R2104"/>
          <cell r="S2104" t="str">
            <v>Well water diluted with deionized water</v>
          </cell>
          <cell r="T2104"/>
          <cell r="U2104">
            <v>15</v>
          </cell>
          <cell r="V2104">
            <v>7.9</v>
          </cell>
          <cell r="W2104" t="str">
            <v/>
          </cell>
          <cell r="X2104" t="str">
            <v/>
          </cell>
          <cell r="Y2104">
            <v>257</v>
          </cell>
          <cell r="Z2104" t="str">
            <v/>
          </cell>
          <cell r="AA2104">
            <v>0.4</v>
          </cell>
          <cell r="AB2104">
            <v>10</v>
          </cell>
          <cell r="AC2104">
            <v>27</v>
          </cell>
          <cell r="AD2104">
            <v>9.3000000000000007</v>
          </cell>
          <cell r="AE2104">
            <v>9</v>
          </cell>
          <cell r="AF2104">
            <v>0.8</v>
          </cell>
          <cell r="AG2104">
            <v>18</v>
          </cell>
          <cell r="AH2104">
            <v>10</v>
          </cell>
          <cell r="AI2104">
            <v>93</v>
          </cell>
          <cell r="AJ2104">
            <v>100</v>
          </cell>
        </row>
        <row r="2105">
          <cell r="B2105" t="str">
            <v>C1948ActrNOEC</v>
          </cell>
          <cell r="C2105" t="str">
            <v>Ingersoll and Mebane, 2013</v>
          </cell>
          <cell r="D2105">
            <v>2013</v>
          </cell>
          <cell r="E2105" t="str">
            <v>Acipenser transmontanus</v>
          </cell>
          <cell r="F2105" t="str">
            <v xml:space="preserve">Acipenser </v>
          </cell>
          <cell r="G2105" t="str">
            <v>transmontanus</v>
          </cell>
          <cell r="H2105"/>
          <cell r="I2105" t="str">
            <v>Fish</v>
          </cell>
          <cell r="J2105" t="str">
            <v>27 dph larvae</v>
          </cell>
          <cell r="K2105" t="str">
            <v>Growth weight)</v>
          </cell>
          <cell r="L2105" t="str">
            <v>NOEC</v>
          </cell>
          <cell r="M2105" t="str">
            <v>ZnCl2</v>
          </cell>
          <cell r="N2105" t="str">
            <v>Measured - (ICP-MS)</v>
          </cell>
          <cell r="O2105" t="str">
            <v>flow through</v>
          </cell>
          <cell r="P2105" t="str">
            <v>Chronic</v>
          </cell>
          <cell r="Q2105" t="str">
            <v>28-d</v>
          </cell>
          <cell r="R2105"/>
          <cell r="S2105" t="str">
            <v>Well water diluted with deionized water</v>
          </cell>
          <cell r="T2105"/>
          <cell r="U2105">
            <v>15</v>
          </cell>
          <cell r="V2105">
            <v>7.9</v>
          </cell>
          <cell r="W2105" t="str">
            <v/>
          </cell>
          <cell r="X2105" t="str">
            <v/>
          </cell>
          <cell r="Y2105">
            <v>187</v>
          </cell>
          <cell r="Z2105" t="str">
            <v/>
          </cell>
          <cell r="AA2105">
            <v>0.4</v>
          </cell>
          <cell r="AB2105">
            <v>10</v>
          </cell>
          <cell r="AC2105">
            <v>27</v>
          </cell>
          <cell r="AD2105">
            <v>9.3000000000000007</v>
          </cell>
          <cell r="AE2105">
            <v>9</v>
          </cell>
          <cell r="AF2105">
            <v>0.8</v>
          </cell>
          <cell r="AG2105">
            <v>18</v>
          </cell>
          <cell r="AH2105">
            <v>10</v>
          </cell>
          <cell r="AI2105">
            <v>93</v>
          </cell>
          <cell r="AJ2105">
            <v>100</v>
          </cell>
        </row>
        <row r="2106">
          <cell r="B2106" t="str">
            <v>C1949ActrEC10</v>
          </cell>
          <cell r="C2106" t="str">
            <v>Ingersoll and Mebane, 2013</v>
          </cell>
          <cell r="D2106">
            <v>2013</v>
          </cell>
          <cell r="E2106" t="str">
            <v>Acipenser transmontanus</v>
          </cell>
          <cell r="F2106" t="str">
            <v xml:space="preserve">Acipenser </v>
          </cell>
          <cell r="G2106" t="str">
            <v>transmontanus</v>
          </cell>
          <cell r="H2106"/>
          <cell r="I2106" t="str">
            <v>Fish</v>
          </cell>
          <cell r="J2106" t="str">
            <v>27 dph larvae</v>
          </cell>
          <cell r="K2106" t="str">
            <v>Growth weight)</v>
          </cell>
          <cell r="L2106" t="str">
            <v>EC10</v>
          </cell>
          <cell r="M2106" t="str">
            <v>ZnCl2</v>
          </cell>
          <cell r="N2106" t="str">
            <v>Measured - (ICP-MS)</v>
          </cell>
          <cell r="O2106" t="str">
            <v>flow through</v>
          </cell>
          <cell r="P2106" t="str">
            <v>Chronic</v>
          </cell>
          <cell r="Q2106" t="str">
            <v>28-d</v>
          </cell>
          <cell r="R2106"/>
          <cell r="S2106" t="str">
            <v>Well water diluted with deionized water</v>
          </cell>
          <cell r="T2106"/>
          <cell r="U2106">
            <v>15</v>
          </cell>
          <cell r="V2106">
            <v>7.9</v>
          </cell>
          <cell r="W2106" t="str">
            <v/>
          </cell>
          <cell r="X2106" t="str">
            <v/>
          </cell>
          <cell r="Y2106">
            <v>205</v>
          </cell>
          <cell r="Z2106" t="str">
            <v/>
          </cell>
          <cell r="AA2106">
            <v>0.4</v>
          </cell>
          <cell r="AB2106">
            <v>10</v>
          </cell>
          <cell r="AC2106">
            <v>27</v>
          </cell>
          <cell r="AD2106">
            <v>9.3000000000000007</v>
          </cell>
          <cell r="AE2106">
            <v>9</v>
          </cell>
          <cell r="AF2106">
            <v>0.8</v>
          </cell>
          <cell r="AG2106">
            <v>18</v>
          </cell>
          <cell r="AH2106">
            <v>10</v>
          </cell>
          <cell r="AI2106">
            <v>93</v>
          </cell>
          <cell r="AJ2106">
            <v>100</v>
          </cell>
        </row>
        <row r="2107">
          <cell r="B2107" t="str">
            <v>C1950OnmyNOEC</v>
          </cell>
          <cell r="C2107" t="str">
            <v>Ingersoll and Mebane, 2013</v>
          </cell>
          <cell r="D2107">
            <v>2013</v>
          </cell>
          <cell r="E2107" t="str">
            <v>Oncorhynchus mykiss</v>
          </cell>
          <cell r="F2107" t="str">
            <v xml:space="preserve">Oncorhynchus </v>
          </cell>
          <cell r="G2107" t="str">
            <v>mykiss</v>
          </cell>
          <cell r="H2107"/>
          <cell r="I2107" t="str">
            <v>Fish</v>
          </cell>
          <cell r="J2107" t="str">
            <v>26 dph larvae</v>
          </cell>
          <cell r="K2107" t="str">
            <v>Mortality</v>
          </cell>
          <cell r="L2107" t="str">
            <v>NOEC</v>
          </cell>
          <cell r="M2107" t="str">
            <v>ZnCl2</v>
          </cell>
          <cell r="N2107" t="str">
            <v>Measured - (ICP-MS)</v>
          </cell>
          <cell r="O2107" t="str">
            <v>flow through</v>
          </cell>
          <cell r="P2107" t="str">
            <v>Chronic</v>
          </cell>
          <cell r="Q2107" t="str">
            <v>28-d</v>
          </cell>
          <cell r="R2107"/>
          <cell r="S2107" t="str">
            <v>Well water diluted with deionized water</v>
          </cell>
          <cell r="T2107"/>
          <cell r="U2107">
            <v>12</v>
          </cell>
          <cell r="V2107">
            <v>8</v>
          </cell>
          <cell r="W2107" t="str">
            <v/>
          </cell>
          <cell r="X2107" t="str">
            <v/>
          </cell>
          <cell r="Y2107">
            <v>93</v>
          </cell>
          <cell r="Z2107" t="str">
            <v/>
          </cell>
          <cell r="AA2107">
            <v>0.4</v>
          </cell>
          <cell r="AB2107">
            <v>10</v>
          </cell>
          <cell r="AC2107">
            <v>26</v>
          </cell>
          <cell r="AD2107">
            <v>8.9</v>
          </cell>
          <cell r="AE2107">
            <v>9.4</v>
          </cell>
          <cell r="AF2107">
            <v>1</v>
          </cell>
          <cell r="AG2107">
            <v>19</v>
          </cell>
          <cell r="AH2107">
            <v>11</v>
          </cell>
          <cell r="AI2107">
            <v>92</v>
          </cell>
          <cell r="AJ2107">
            <v>103</v>
          </cell>
        </row>
        <row r="2108">
          <cell r="B2108" t="str">
            <v>C1951OnmyLC10</v>
          </cell>
          <cell r="C2108" t="str">
            <v>Ingersoll and Mebane, 2013</v>
          </cell>
          <cell r="D2108">
            <v>2013</v>
          </cell>
          <cell r="E2108" t="str">
            <v>Oncorhynchus mykiss</v>
          </cell>
          <cell r="F2108" t="str">
            <v xml:space="preserve">Oncorhynchus </v>
          </cell>
          <cell r="G2108" t="str">
            <v>mykiss</v>
          </cell>
          <cell r="H2108"/>
          <cell r="I2108" t="str">
            <v>Fish</v>
          </cell>
          <cell r="J2108" t="str">
            <v>26 dph larvae</v>
          </cell>
          <cell r="K2108" t="str">
            <v>Mortality</v>
          </cell>
          <cell r="L2108" t="str">
            <v>LC10</v>
          </cell>
          <cell r="M2108" t="str">
            <v>ZnCl2</v>
          </cell>
          <cell r="N2108" t="str">
            <v>Measured - (ICP-MS)</v>
          </cell>
          <cell r="O2108" t="str">
            <v>flow through</v>
          </cell>
          <cell r="P2108" t="str">
            <v>Chronic</v>
          </cell>
          <cell r="Q2108" t="str">
            <v>28-d</v>
          </cell>
          <cell r="R2108"/>
          <cell r="S2108" t="str">
            <v>Well water diluted with deionized water</v>
          </cell>
          <cell r="T2108"/>
          <cell r="U2108">
            <v>12</v>
          </cell>
          <cell r="V2108">
            <v>8</v>
          </cell>
          <cell r="W2108" t="str">
            <v/>
          </cell>
          <cell r="X2108" t="str">
            <v/>
          </cell>
          <cell r="Y2108">
            <v>135</v>
          </cell>
          <cell r="Z2108" t="str">
            <v/>
          </cell>
          <cell r="AA2108">
            <v>0.4</v>
          </cell>
          <cell r="AB2108">
            <v>10</v>
          </cell>
          <cell r="AC2108">
            <v>26</v>
          </cell>
          <cell r="AD2108">
            <v>8.9</v>
          </cell>
          <cell r="AE2108">
            <v>9.4</v>
          </cell>
          <cell r="AF2108">
            <v>1</v>
          </cell>
          <cell r="AG2108">
            <v>19</v>
          </cell>
          <cell r="AH2108">
            <v>11</v>
          </cell>
          <cell r="AI2108">
            <v>92</v>
          </cell>
          <cell r="AJ2108">
            <v>103</v>
          </cell>
        </row>
        <row r="2109">
          <cell r="B2109" t="str">
            <v>C2547OnmyLC20</v>
          </cell>
          <cell r="C2109" t="str">
            <v>Ingersoll and Mebane, 2013</v>
          </cell>
          <cell r="D2109">
            <v>2013</v>
          </cell>
          <cell r="E2109" t="str">
            <v>Oncorhynchus mykiss</v>
          </cell>
          <cell r="F2109" t="str">
            <v xml:space="preserve">Oncorhynchus </v>
          </cell>
          <cell r="G2109" t="str">
            <v>mykiss</v>
          </cell>
          <cell r="H2109"/>
          <cell r="I2109" t="str">
            <v>Fish</v>
          </cell>
          <cell r="J2109" t="str">
            <v>26 dph larvae</v>
          </cell>
          <cell r="K2109" t="str">
            <v>Mortality</v>
          </cell>
          <cell r="L2109" t="str">
            <v>LC20</v>
          </cell>
          <cell r="M2109" t="str">
            <v>ZnCl2</v>
          </cell>
          <cell r="N2109" t="str">
            <v>Measured - (ICP-MS)</v>
          </cell>
          <cell r="O2109" t="str">
            <v>flow through</v>
          </cell>
          <cell r="P2109" t="str">
            <v>Chronic</v>
          </cell>
          <cell r="Q2109" t="str">
            <v>28-d</v>
          </cell>
          <cell r="R2109"/>
          <cell r="S2109" t="str">
            <v>Well water diluted with deionized water</v>
          </cell>
          <cell r="T2109"/>
          <cell r="U2109">
            <v>12</v>
          </cell>
          <cell r="V2109">
            <v>8</v>
          </cell>
          <cell r="W2109" t="str">
            <v/>
          </cell>
          <cell r="X2109" t="str">
            <v/>
          </cell>
          <cell r="Y2109">
            <v>169</v>
          </cell>
          <cell r="Z2109" t="str">
            <v/>
          </cell>
          <cell r="AA2109">
            <v>0.4</v>
          </cell>
          <cell r="AB2109">
            <v>10</v>
          </cell>
          <cell r="AC2109">
            <v>26</v>
          </cell>
          <cell r="AD2109">
            <v>8.9</v>
          </cell>
          <cell r="AE2109">
            <v>9.4</v>
          </cell>
          <cell r="AF2109">
            <v>1</v>
          </cell>
          <cell r="AG2109">
            <v>19</v>
          </cell>
          <cell r="AH2109">
            <v>11</v>
          </cell>
          <cell r="AI2109">
            <v>92</v>
          </cell>
          <cell r="AJ2109">
            <v>103</v>
          </cell>
        </row>
        <row r="2110">
          <cell r="B2110" t="str">
            <v>C1952OnmyNOEC</v>
          </cell>
          <cell r="C2110" t="str">
            <v>Ingersoll and Mebane, 2013</v>
          </cell>
          <cell r="D2110">
            <v>2013</v>
          </cell>
          <cell r="E2110" t="str">
            <v>Oncorhynchus mykiss</v>
          </cell>
          <cell r="F2110" t="str">
            <v xml:space="preserve">Oncorhynchus </v>
          </cell>
          <cell r="G2110" t="str">
            <v>mykiss</v>
          </cell>
          <cell r="H2110"/>
          <cell r="I2110" t="str">
            <v>Fish</v>
          </cell>
          <cell r="J2110" t="str">
            <v>26 dph larvae</v>
          </cell>
          <cell r="K2110" t="str">
            <v>Growth (length)</v>
          </cell>
          <cell r="L2110" t="str">
            <v>NOEC</v>
          </cell>
          <cell r="M2110" t="str">
            <v>ZnCl2</v>
          </cell>
          <cell r="N2110" t="str">
            <v>Measured - (ICP-MS)</v>
          </cell>
          <cell r="O2110" t="str">
            <v>flow through</v>
          </cell>
          <cell r="P2110" t="str">
            <v>Chronic</v>
          </cell>
          <cell r="Q2110" t="str">
            <v>28-d</v>
          </cell>
          <cell r="R2110"/>
          <cell r="S2110" t="str">
            <v>Well water diluted with deionized water</v>
          </cell>
          <cell r="T2110"/>
          <cell r="U2110">
            <v>12</v>
          </cell>
          <cell r="V2110">
            <v>8</v>
          </cell>
          <cell r="W2110" t="str">
            <v>&gt;</v>
          </cell>
          <cell r="X2110" t="str">
            <v/>
          </cell>
          <cell r="Y2110">
            <v>753</v>
          </cell>
          <cell r="Z2110" t="str">
            <v/>
          </cell>
          <cell r="AA2110">
            <v>0.4</v>
          </cell>
          <cell r="AB2110">
            <v>10</v>
          </cell>
          <cell r="AC2110">
            <v>26</v>
          </cell>
          <cell r="AD2110">
            <v>8.9</v>
          </cell>
          <cell r="AE2110">
            <v>9.4</v>
          </cell>
          <cell r="AF2110">
            <v>1</v>
          </cell>
          <cell r="AG2110">
            <v>19</v>
          </cell>
          <cell r="AH2110">
            <v>11</v>
          </cell>
          <cell r="AI2110">
            <v>92</v>
          </cell>
          <cell r="AJ2110">
            <v>103</v>
          </cell>
        </row>
        <row r="2111">
          <cell r="B2111" t="str">
            <v>C1953OnmyEC10</v>
          </cell>
          <cell r="C2111" t="str">
            <v>Ingersoll and Mebane, 2013</v>
          </cell>
          <cell r="D2111">
            <v>2013</v>
          </cell>
          <cell r="E2111" t="str">
            <v>Oncorhynchus mykiss</v>
          </cell>
          <cell r="F2111" t="str">
            <v xml:space="preserve">Oncorhynchus </v>
          </cell>
          <cell r="G2111" t="str">
            <v>mykiss</v>
          </cell>
          <cell r="H2111"/>
          <cell r="I2111" t="str">
            <v>Fish</v>
          </cell>
          <cell r="J2111" t="str">
            <v>26 dph larvae</v>
          </cell>
          <cell r="K2111" t="str">
            <v>Growth (length)</v>
          </cell>
          <cell r="L2111" t="str">
            <v>EC10</v>
          </cell>
          <cell r="M2111" t="str">
            <v>ZnCl2</v>
          </cell>
          <cell r="N2111" t="str">
            <v>Measured - (ICP-MS)</v>
          </cell>
          <cell r="O2111" t="str">
            <v>flow through</v>
          </cell>
          <cell r="P2111" t="str">
            <v>Chronic</v>
          </cell>
          <cell r="Q2111" t="str">
            <v>28-d</v>
          </cell>
          <cell r="R2111"/>
          <cell r="S2111" t="str">
            <v>Well water diluted with deionized water</v>
          </cell>
          <cell r="T2111"/>
          <cell r="U2111">
            <v>12</v>
          </cell>
          <cell r="V2111">
            <v>8</v>
          </cell>
          <cell r="W2111" t="str">
            <v>&gt;</v>
          </cell>
          <cell r="X2111" t="str">
            <v/>
          </cell>
          <cell r="Y2111">
            <v>755</v>
          </cell>
          <cell r="Z2111" t="str">
            <v/>
          </cell>
          <cell r="AA2111">
            <v>0.4</v>
          </cell>
          <cell r="AB2111">
            <v>10</v>
          </cell>
          <cell r="AC2111">
            <v>26</v>
          </cell>
          <cell r="AD2111">
            <v>8.9</v>
          </cell>
          <cell r="AE2111">
            <v>9.4</v>
          </cell>
          <cell r="AF2111">
            <v>1</v>
          </cell>
          <cell r="AG2111">
            <v>19</v>
          </cell>
          <cell r="AH2111">
            <v>11</v>
          </cell>
          <cell r="AI2111">
            <v>92</v>
          </cell>
          <cell r="AJ2111">
            <v>103</v>
          </cell>
        </row>
        <row r="2112">
          <cell r="B2112" t="str">
            <v>C1954OnmyNOEC</v>
          </cell>
          <cell r="C2112" t="str">
            <v>Ingersoll and Mebane, 2013</v>
          </cell>
          <cell r="D2112">
            <v>2013</v>
          </cell>
          <cell r="E2112" t="str">
            <v>Oncorhynchus mykiss</v>
          </cell>
          <cell r="F2112" t="str">
            <v xml:space="preserve">Oncorhynchus </v>
          </cell>
          <cell r="G2112" t="str">
            <v>mykiss</v>
          </cell>
          <cell r="H2112"/>
          <cell r="I2112" t="str">
            <v>Fish</v>
          </cell>
          <cell r="J2112" t="str">
            <v>26 dph larvae</v>
          </cell>
          <cell r="K2112" t="str">
            <v>Growth (weight)</v>
          </cell>
          <cell r="L2112" t="str">
            <v>NOEC</v>
          </cell>
          <cell r="M2112" t="str">
            <v>ZnCl2</v>
          </cell>
          <cell r="N2112" t="str">
            <v>Measured - (ICP-MS)</v>
          </cell>
          <cell r="O2112" t="str">
            <v>flow through</v>
          </cell>
          <cell r="P2112" t="str">
            <v>Chronic</v>
          </cell>
          <cell r="Q2112" t="str">
            <v>28-d</v>
          </cell>
          <cell r="R2112"/>
          <cell r="S2112" t="str">
            <v>Well water diluted with deionized water</v>
          </cell>
          <cell r="T2112"/>
          <cell r="U2112">
            <v>12</v>
          </cell>
          <cell r="V2112">
            <v>8</v>
          </cell>
          <cell r="W2112" t="str">
            <v>&gt;</v>
          </cell>
          <cell r="X2112" t="str">
            <v/>
          </cell>
          <cell r="Y2112">
            <v>753</v>
          </cell>
          <cell r="Z2112" t="str">
            <v/>
          </cell>
          <cell r="AA2112">
            <v>0.4</v>
          </cell>
          <cell r="AB2112">
            <v>10</v>
          </cell>
          <cell r="AC2112">
            <v>26</v>
          </cell>
          <cell r="AD2112">
            <v>8.9</v>
          </cell>
          <cell r="AE2112">
            <v>9.4</v>
          </cell>
          <cell r="AF2112">
            <v>1</v>
          </cell>
          <cell r="AG2112">
            <v>19</v>
          </cell>
          <cell r="AH2112">
            <v>11</v>
          </cell>
          <cell r="AI2112">
            <v>92</v>
          </cell>
          <cell r="AJ2112">
            <v>103</v>
          </cell>
        </row>
        <row r="2113">
          <cell r="B2113" t="str">
            <v>C1955OnmyEC10</v>
          </cell>
          <cell r="C2113" t="str">
            <v>Ingersoll and Mebane, 2013</v>
          </cell>
          <cell r="D2113">
            <v>2013</v>
          </cell>
          <cell r="E2113" t="str">
            <v>Oncorhynchus mykiss</v>
          </cell>
          <cell r="F2113" t="str">
            <v xml:space="preserve">Oncorhynchus </v>
          </cell>
          <cell r="G2113" t="str">
            <v>mykiss</v>
          </cell>
          <cell r="H2113"/>
          <cell r="I2113" t="str">
            <v>Fish</v>
          </cell>
          <cell r="J2113" t="str">
            <v>26 dph larvae</v>
          </cell>
          <cell r="K2113" t="str">
            <v>Growth (weight)</v>
          </cell>
          <cell r="L2113" t="str">
            <v>EC10</v>
          </cell>
          <cell r="M2113" t="str">
            <v>ZnCl2</v>
          </cell>
          <cell r="N2113" t="str">
            <v>Measured - (ICP-MS)</v>
          </cell>
          <cell r="O2113" t="str">
            <v>flow through</v>
          </cell>
          <cell r="P2113" t="str">
            <v>Chronic</v>
          </cell>
          <cell r="Q2113" t="str">
            <v>28-d</v>
          </cell>
          <cell r="R2113"/>
          <cell r="S2113" t="str">
            <v>Well water diluted with deionized water</v>
          </cell>
          <cell r="T2113"/>
          <cell r="U2113">
            <v>12</v>
          </cell>
          <cell r="V2113">
            <v>8</v>
          </cell>
          <cell r="W2113" t="str">
            <v>&gt;</v>
          </cell>
          <cell r="X2113" t="str">
            <v/>
          </cell>
          <cell r="Y2113">
            <v>755</v>
          </cell>
          <cell r="Z2113" t="str">
            <v/>
          </cell>
          <cell r="AA2113">
            <v>0.4</v>
          </cell>
          <cell r="AB2113">
            <v>10</v>
          </cell>
          <cell r="AC2113">
            <v>26</v>
          </cell>
          <cell r="AD2113">
            <v>8.9</v>
          </cell>
          <cell r="AE2113">
            <v>9.4</v>
          </cell>
          <cell r="AF2113">
            <v>1</v>
          </cell>
          <cell r="AG2113">
            <v>19</v>
          </cell>
          <cell r="AH2113">
            <v>11</v>
          </cell>
          <cell r="AI2113">
            <v>92</v>
          </cell>
          <cell r="AJ2113">
            <v>103</v>
          </cell>
        </row>
        <row r="2114">
          <cell r="B2114" t="str">
            <v>A1956AcsiLC50</v>
          </cell>
          <cell r="C2114" t="str">
            <v>Feng et al., 2017</v>
          </cell>
          <cell r="D2114">
            <v>2017</v>
          </cell>
          <cell r="E2114" t="str">
            <v>Acipenser sinensis</v>
          </cell>
          <cell r="F2114" t="str">
            <v xml:space="preserve">Acipenser </v>
          </cell>
          <cell r="G2114" t="str">
            <v>sinensis</v>
          </cell>
          <cell r="H2114"/>
          <cell r="I2114" t="str">
            <v>Fish</v>
          </cell>
          <cell r="J2114" t="str">
            <v>Juveniles (41,5 g)</v>
          </cell>
          <cell r="K2114" t="str">
            <v>Mortality</v>
          </cell>
          <cell r="L2114" t="str">
            <v>LC50</v>
          </cell>
          <cell r="M2114" t="str">
            <v>ZnSO4</v>
          </cell>
          <cell r="N2114" t="str">
            <v>Measured - (GFAAS)</v>
          </cell>
          <cell r="O2114" t="str">
            <v>static</v>
          </cell>
          <cell r="P2114" t="str">
            <v>Acute</v>
          </cell>
          <cell r="Q2114" t="str">
            <v>96-hr</v>
          </cell>
          <cell r="R2114"/>
          <cell r="S2114" t="str">
            <v>S-Distilled water</v>
          </cell>
          <cell r="T2114"/>
          <cell r="U2114">
            <v>20</v>
          </cell>
          <cell r="V2114">
            <v>7</v>
          </cell>
          <cell r="W2114" t="str">
            <v/>
          </cell>
          <cell r="X2114">
            <v>1250</v>
          </cell>
          <cell r="Y2114">
            <v>1222.5</v>
          </cell>
          <cell r="Z2114" t="str">
            <v/>
          </cell>
          <cell r="AA2114" t="str">
            <v/>
          </cell>
          <cell r="AB2114" t="str">
            <v/>
          </cell>
          <cell r="AC2114" t="str">
            <v/>
          </cell>
          <cell r="AD2114" t="str">
            <v/>
          </cell>
          <cell r="AE2114" t="str">
            <v/>
          </cell>
          <cell r="AF2114" t="str">
            <v/>
          </cell>
          <cell r="AG2114" t="str">
            <v/>
          </cell>
          <cell r="AH2114" t="str">
            <v/>
          </cell>
          <cell r="AI2114" t="str">
            <v/>
          </cell>
          <cell r="AJ2114" t="str">
            <v/>
          </cell>
        </row>
        <row r="2115">
          <cell r="B2115" t="str">
            <v>C1957PefuNOEC</v>
          </cell>
          <cell r="C2115" t="str">
            <v>Zheng et al. 2013</v>
          </cell>
          <cell r="D2115">
            <v>2013</v>
          </cell>
          <cell r="E2115" t="str">
            <v>Pelteobagrus fulvidraco</v>
          </cell>
          <cell r="F2115" t="str">
            <v xml:space="preserve">Pelteobagrus </v>
          </cell>
          <cell r="G2115" t="str">
            <v>fulvidraco</v>
          </cell>
          <cell r="H2115"/>
          <cell r="I2115" t="str">
            <v>Fish</v>
          </cell>
          <cell r="J2115" t="str">
            <v>Females with weight 20.15 g</v>
          </cell>
          <cell r="K2115" t="str">
            <v>survival</v>
          </cell>
          <cell r="L2115" t="str">
            <v>NOEC</v>
          </cell>
          <cell r="M2115" t="str">
            <v>ZnSO4</v>
          </cell>
          <cell r="N2115" t="str">
            <v>Measured - (AAS)</v>
          </cell>
          <cell r="O2115" t="str">
            <v>static renewal</v>
          </cell>
          <cell r="P2115" t="str">
            <v>Chronic</v>
          </cell>
          <cell r="Q2115" t="str">
            <v>56-d</v>
          </cell>
          <cell r="R2115" t="str">
            <v>commercial diet; twice daily</v>
          </cell>
          <cell r="S2115" t="str">
            <v>T-Assume dechlorinated tap water</v>
          </cell>
          <cell r="T2115"/>
          <cell r="U2115">
            <v>23.9</v>
          </cell>
          <cell r="V2115">
            <v>7.56</v>
          </cell>
          <cell r="W2115" t="str">
            <v/>
          </cell>
          <cell r="X2115">
            <v>354</v>
          </cell>
          <cell r="Y2115">
            <v>349.04399999999998</v>
          </cell>
          <cell r="Z2115" t="str">
            <v/>
          </cell>
          <cell r="AA2115">
            <v>1.5</v>
          </cell>
          <cell r="AB2115">
            <v>10</v>
          </cell>
          <cell r="AC2115">
            <v>16.122637339781086</v>
          </cell>
          <cell r="AD2115">
            <v>4.9154382133478922</v>
          </cell>
          <cell r="AE2115">
            <v>8.5758709254154724</v>
          </cell>
          <cell r="AF2115">
            <v>1.3150601419071033</v>
          </cell>
          <cell r="AG2115">
            <v>7.7512679518178293</v>
          </cell>
          <cell r="AH2115">
            <v>5.0332908778037853</v>
          </cell>
          <cell r="AI2115" t="str">
            <v/>
          </cell>
          <cell r="AJ2115">
            <v>60.5</v>
          </cell>
        </row>
        <row r="2116">
          <cell r="B2116" t="str">
            <v>C1958LemiNOEC</v>
          </cell>
          <cell r="C2116" t="str">
            <v>Radic et al., 2010</v>
          </cell>
          <cell r="D2116">
            <v>2010</v>
          </cell>
          <cell r="E2116" t="str">
            <v>Lemna minor</v>
          </cell>
          <cell r="F2116" t="str">
            <v xml:space="preserve">Lemna </v>
          </cell>
          <cell r="G2116" t="str">
            <v>minor</v>
          </cell>
          <cell r="H2116"/>
          <cell r="I2116" t="str">
            <v>Macrophyte</v>
          </cell>
          <cell r="J2116" t="str">
            <v>healthy colonies with 2–3 fronds</v>
          </cell>
          <cell r="K2116" t="str">
            <v>Growth rate</v>
          </cell>
          <cell r="L2116" t="str">
            <v>NOEC</v>
          </cell>
          <cell r="M2116" t="str">
            <v>ZnSO4</v>
          </cell>
          <cell r="N2116" t="str">
            <v>Nominal</v>
          </cell>
          <cell r="O2116" t="str">
            <v>NR</v>
          </cell>
          <cell r="P2116" t="str">
            <v>Chronic</v>
          </cell>
          <cell r="Q2116" t="str">
            <v>15-d</v>
          </cell>
          <cell r="R2116"/>
          <cell r="S2116" t="str">
            <v>S-Reconstituted water (Pirson–Seidel nutrient medium)</v>
          </cell>
          <cell r="T2116"/>
          <cell r="U2116">
            <v>24</v>
          </cell>
          <cell r="V2116" t="str">
            <v/>
          </cell>
          <cell r="W2116" t="str">
            <v>&lt;</v>
          </cell>
          <cell r="X2116">
            <v>9800</v>
          </cell>
          <cell r="Y2116">
            <v>9662.7999999999993</v>
          </cell>
          <cell r="Z2116" t="str">
            <v/>
          </cell>
          <cell r="AA2116" t="str">
            <v/>
          </cell>
          <cell r="AB2116" t="str">
            <v/>
          </cell>
          <cell r="AC2116" t="str">
            <v/>
          </cell>
          <cell r="AD2116" t="str">
            <v/>
          </cell>
          <cell r="AE2116" t="str">
            <v/>
          </cell>
          <cell r="AF2116" t="str">
            <v/>
          </cell>
          <cell r="AG2116" t="str">
            <v/>
          </cell>
          <cell r="AH2116" t="str">
            <v/>
          </cell>
          <cell r="AI2116" t="str">
            <v/>
          </cell>
          <cell r="AJ2116" t="str">
            <v/>
          </cell>
        </row>
        <row r="2117">
          <cell r="B2117" t="str">
            <v>A1959DamaLC50</v>
          </cell>
          <cell r="C2117" t="str">
            <v>Traudt et al., 2017</v>
          </cell>
          <cell r="D2117">
            <v>2017</v>
          </cell>
          <cell r="E2117" t="str">
            <v>Daphnia magna</v>
          </cell>
          <cell r="F2117" t="str">
            <v xml:space="preserve">Daphnia </v>
          </cell>
          <cell r="G2117" t="str">
            <v>magna</v>
          </cell>
          <cell r="H2117"/>
          <cell r="I2117" t="str">
            <v>Cladocera</v>
          </cell>
          <cell r="J2117" t="str">
            <v>Neonates (&lt; 4h old)</v>
          </cell>
          <cell r="K2117" t="str">
            <v>Mortality</v>
          </cell>
          <cell r="L2117" t="str">
            <v>LC50</v>
          </cell>
          <cell r="M2117" t="str">
            <v>Zn(NO3)2</v>
          </cell>
          <cell r="N2117" t="str">
            <v>Measured - (ICP-OES)</v>
          </cell>
          <cell r="O2117" t="str">
            <v>static</v>
          </cell>
          <cell r="P2117" t="str">
            <v>Acute</v>
          </cell>
          <cell r="Q2117" t="str">
            <v>48-hr</v>
          </cell>
          <cell r="R2117"/>
          <cell r="S2117" t="str">
            <v>S-Reconstituted water (Moderately hard water)</v>
          </cell>
          <cell r="T2117" t="str">
            <v>MLR</v>
          </cell>
          <cell r="U2117">
            <v>20.7</v>
          </cell>
          <cell r="V2117">
            <v>8.2100000000000009</v>
          </cell>
          <cell r="W2117" t="str">
            <v/>
          </cell>
          <cell r="X2117">
            <v>914.07</v>
          </cell>
          <cell r="Y2117">
            <v>893.96046000000001</v>
          </cell>
          <cell r="Z2117" t="str">
            <v/>
          </cell>
          <cell r="AA2117">
            <v>3.36</v>
          </cell>
          <cell r="AB2117">
            <v>10</v>
          </cell>
          <cell r="AC2117">
            <v>14.305146655</v>
          </cell>
          <cell r="AD2117">
            <v>12.870046523333334</v>
          </cell>
          <cell r="AE2117">
            <v>24.088813996666669</v>
          </cell>
          <cell r="AF2117">
            <v>2.1595718693333334</v>
          </cell>
          <cell r="AG2117">
            <v>80.794070099999999</v>
          </cell>
          <cell r="AH2117">
            <v>2.6309723512324319</v>
          </cell>
          <cell r="AI2117">
            <v>49.7</v>
          </cell>
          <cell r="AJ2117">
            <v>88.718802780621672</v>
          </cell>
        </row>
        <row r="2118">
          <cell r="B2118" t="str">
            <v>A2548DamaLC50</v>
          </cell>
          <cell r="C2118" t="str">
            <v>Traudt et al., 2017</v>
          </cell>
          <cell r="D2118">
            <v>2017</v>
          </cell>
          <cell r="E2118" t="str">
            <v>Daphnia magna</v>
          </cell>
          <cell r="F2118" t="str">
            <v xml:space="preserve">Daphnia </v>
          </cell>
          <cell r="G2118" t="str">
            <v>magna</v>
          </cell>
          <cell r="H2118"/>
          <cell r="I2118" t="str">
            <v>Cladocera</v>
          </cell>
          <cell r="J2118" t="str">
            <v>Neonates (&lt; 4h old)</v>
          </cell>
          <cell r="K2118" t="str">
            <v>Mortality</v>
          </cell>
          <cell r="L2118" t="str">
            <v>LC50</v>
          </cell>
          <cell r="M2118" t="str">
            <v>Zn(NO3)2</v>
          </cell>
          <cell r="N2118" t="str">
            <v>Measured - (ICP-OES)</v>
          </cell>
          <cell r="O2118" t="str">
            <v>static</v>
          </cell>
          <cell r="P2118" t="str">
            <v>Acute</v>
          </cell>
          <cell r="Q2118" t="str">
            <v>48-hr</v>
          </cell>
          <cell r="R2118"/>
          <cell r="S2118" t="str">
            <v>S-Reconstituted water (Moderately hard water)</v>
          </cell>
          <cell r="T2118" t="str">
            <v>MLR</v>
          </cell>
          <cell r="U2118">
            <v>20.6</v>
          </cell>
          <cell r="V2118">
            <v>8.24</v>
          </cell>
          <cell r="W2118" t="str">
            <v/>
          </cell>
          <cell r="X2118">
            <v>938.62</v>
          </cell>
          <cell r="Y2118">
            <v>917.97036000000003</v>
          </cell>
          <cell r="Z2118" t="str">
            <v/>
          </cell>
          <cell r="AA2118">
            <v>3.36</v>
          </cell>
          <cell r="AB2118">
            <v>10</v>
          </cell>
          <cell r="AC2118">
            <v>14.305146655</v>
          </cell>
          <cell r="AD2118">
            <v>12.870046523333334</v>
          </cell>
          <cell r="AE2118">
            <v>24.088813996666669</v>
          </cell>
          <cell r="AF2118">
            <v>2.1595718693333334</v>
          </cell>
          <cell r="AG2118">
            <v>80.794070099999999</v>
          </cell>
          <cell r="AH2118">
            <v>2.6309723512324319</v>
          </cell>
          <cell r="AI2118">
            <v>51.4</v>
          </cell>
          <cell r="AJ2118">
            <v>88.718802780621672</v>
          </cell>
        </row>
        <row r="2119">
          <cell r="B2119" t="str">
            <v>A1960DamaLC50</v>
          </cell>
          <cell r="C2119" t="str">
            <v>Traudt et al., 2017</v>
          </cell>
          <cell r="D2119">
            <v>2017</v>
          </cell>
          <cell r="E2119" t="str">
            <v>Daphnia magna</v>
          </cell>
          <cell r="F2119" t="str">
            <v xml:space="preserve">Daphnia </v>
          </cell>
          <cell r="G2119" t="str">
            <v>magna</v>
          </cell>
          <cell r="H2119"/>
          <cell r="I2119" t="str">
            <v>Cladocera</v>
          </cell>
          <cell r="J2119" t="str">
            <v>Neonates (20-24h old)</v>
          </cell>
          <cell r="K2119" t="str">
            <v>Mortality</v>
          </cell>
          <cell r="L2119" t="str">
            <v>LC50</v>
          </cell>
          <cell r="M2119" t="str">
            <v>Zn(NO3)2</v>
          </cell>
          <cell r="N2119" t="str">
            <v>Measured - (ICP-OES)</v>
          </cell>
          <cell r="O2119" t="str">
            <v>static</v>
          </cell>
          <cell r="P2119" t="str">
            <v>Acute</v>
          </cell>
          <cell r="Q2119" t="str">
            <v>48-hr</v>
          </cell>
          <cell r="R2119"/>
          <cell r="S2119" t="str">
            <v>S-Reconstituted water (Moderately hard water)</v>
          </cell>
          <cell r="T2119" t="str">
            <v>MLR</v>
          </cell>
          <cell r="U2119">
            <v>21.1</v>
          </cell>
          <cell r="V2119">
            <v>8.25</v>
          </cell>
          <cell r="W2119" t="str">
            <v/>
          </cell>
          <cell r="X2119">
            <v>445.1</v>
          </cell>
          <cell r="Y2119">
            <v>435.30779999999999</v>
          </cell>
          <cell r="Z2119" t="str">
            <v/>
          </cell>
          <cell r="AA2119">
            <v>3.36</v>
          </cell>
          <cell r="AB2119">
            <v>10</v>
          </cell>
          <cell r="AC2119">
            <v>14.305146655</v>
          </cell>
          <cell r="AD2119">
            <v>12.870046523333334</v>
          </cell>
          <cell r="AE2119">
            <v>24.088813996666669</v>
          </cell>
          <cell r="AF2119">
            <v>2.1595718693333334</v>
          </cell>
          <cell r="AG2119">
            <v>80.794070099999999</v>
          </cell>
          <cell r="AH2119">
            <v>2.6309723512324319</v>
          </cell>
          <cell r="AI2119">
            <v>49.7</v>
          </cell>
          <cell r="AJ2119">
            <v>88.718802780621672</v>
          </cell>
        </row>
        <row r="2120">
          <cell r="B2120" t="str">
            <v>A2549DamaLC50</v>
          </cell>
          <cell r="C2120" t="str">
            <v>Traudt et al., 2017</v>
          </cell>
          <cell r="D2120">
            <v>2017</v>
          </cell>
          <cell r="E2120" t="str">
            <v>Daphnia magna</v>
          </cell>
          <cell r="F2120" t="str">
            <v xml:space="preserve">Daphnia </v>
          </cell>
          <cell r="G2120" t="str">
            <v>magna</v>
          </cell>
          <cell r="H2120"/>
          <cell r="I2120" t="str">
            <v>Cladocera</v>
          </cell>
          <cell r="J2120" t="str">
            <v>Neonates (20-24h old)</v>
          </cell>
          <cell r="K2120" t="str">
            <v>Mortality</v>
          </cell>
          <cell r="L2120" t="str">
            <v>LC50</v>
          </cell>
          <cell r="M2120" t="str">
            <v>Zn(NO3)2</v>
          </cell>
          <cell r="N2120" t="str">
            <v>Measured - (ICP-OES)</v>
          </cell>
          <cell r="O2120" t="str">
            <v>static</v>
          </cell>
          <cell r="P2120" t="str">
            <v>Acute</v>
          </cell>
          <cell r="Q2120" t="str">
            <v>48-hr</v>
          </cell>
          <cell r="R2120"/>
          <cell r="S2120" t="str">
            <v>S-Reconstituted water (Moderately hard water)</v>
          </cell>
          <cell r="T2120" t="str">
            <v>MLR</v>
          </cell>
          <cell r="U2120">
            <v>20.9</v>
          </cell>
          <cell r="V2120">
            <v>8.27</v>
          </cell>
          <cell r="W2120" t="str">
            <v/>
          </cell>
          <cell r="X2120">
            <v>689.59</v>
          </cell>
          <cell r="Y2120">
            <v>674.41902000000005</v>
          </cell>
          <cell r="Z2120" t="str">
            <v/>
          </cell>
          <cell r="AA2120">
            <v>3.36</v>
          </cell>
          <cell r="AB2120">
            <v>10</v>
          </cell>
          <cell r="AC2120">
            <v>14.305146655</v>
          </cell>
          <cell r="AD2120">
            <v>12.870046523333334</v>
          </cell>
          <cell r="AE2120">
            <v>24.088813996666669</v>
          </cell>
          <cell r="AF2120">
            <v>2.1595718693333334</v>
          </cell>
          <cell r="AG2120">
            <v>80.794070099999999</v>
          </cell>
          <cell r="AH2120">
            <v>2.6309723512324319</v>
          </cell>
          <cell r="AI2120">
            <v>51.4</v>
          </cell>
          <cell r="AJ2120">
            <v>88.718802780621672</v>
          </cell>
        </row>
        <row r="2121">
          <cell r="B2121" t="str">
            <v>A1961BrhaLC50</v>
          </cell>
          <cell r="C2121" t="str">
            <v>Juarez-Franco et al., 2007</v>
          </cell>
          <cell r="D2121">
            <v>2007</v>
          </cell>
          <cell r="E2121" t="str">
            <v>Brachionus havanaensis</v>
          </cell>
          <cell r="F2121" t="str">
            <v xml:space="preserve">Brachionus </v>
          </cell>
          <cell r="G2121" t="str">
            <v>havanaensis</v>
          </cell>
          <cell r="H2121"/>
          <cell r="I2121" t="str">
            <v>Rotifer</v>
          </cell>
          <cell r="J2121" t="str">
            <v>Neonates (&lt; 12h old)</v>
          </cell>
          <cell r="K2121" t="str">
            <v>Mortality</v>
          </cell>
          <cell r="L2121" t="str">
            <v>LC50</v>
          </cell>
          <cell r="M2121" t="str">
            <v>ZnCl2</v>
          </cell>
          <cell r="N2121" t="str">
            <v>Nominal</v>
          </cell>
          <cell r="O2121" t="str">
            <v>static</v>
          </cell>
          <cell r="P2121" t="str">
            <v>Acute</v>
          </cell>
          <cell r="Q2121" t="str">
            <v>24-hr</v>
          </cell>
          <cell r="R2121"/>
          <cell r="S2121" t="str">
            <v>S-Reconstituted water (Moderately hard water)</v>
          </cell>
          <cell r="T2121"/>
          <cell r="U2121" t="str">
            <v/>
          </cell>
          <cell r="V2121" t="str">
            <v/>
          </cell>
          <cell r="W2121" t="str">
            <v/>
          </cell>
          <cell r="X2121">
            <v>2271</v>
          </cell>
          <cell r="Y2121">
            <v>2221.038</v>
          </cell>
          <cell r="Z2121" t="str">
            <v/>
          </cell>
          <cell r="AA2121" t="str">
            <v/>
          </cell>
          <cell r="AB2121" t="str">
            <v/>
          </cell>
          <cell r="AC2121" t="str">
            <v/>
          </cell>
          <cell r="AD2121" t="str">
            <v/>
          </cell>
          <cell r="AE2121" t="str">
            <v/>
          </cell>
          <cell r="AF2121" t="str">
            <v/>
          </cell>
          <cell r="AG2121" t="str">
            <v/>
          </cell>
          <cell r="AH2121" t="str">
            <v/>
          </cell>
          <cell r="AI2121" t="str">
            <v/>
          </cell>
          <cell r="AJ2121" t="str">
            <v/>
          </cell>
        </row>
        <row r="2122">
          <cell r="B2122" t="str">
            <v>C1962BrhaNOEC</v>
          </cell>
          <cell r="C2122" t="str">
            <v>Juarez-Franco et al., 2007</v>
          </cell>
          <cell r="D2122">
            <v>2007</v>
          </cell>
          <cell r="E2122" t="str">
            <v>Brachionus havanaensis</v>
          </cell>
          <cell r="F2122" t="str">
            <v xml:space="preserve">Brachionus </v>
          </cell>
          <cell r="G2122" t="str">
            <v>havanaensis</v>
          </cell>
          <cell r="H2122"/>
          <cell r="I2122" t="str">
            <v>Rotifer</v>
          </cell>
          <cell r="J2122" t="str">
            <v>Neonates (&lt; 12h old)</v>
          </cell>
          <cell r="K2122" t="str">
            <v>Population growth rate</v>
          </cell>
          <cell r="L2122" t="str">
            <v>NOEC</v>
          </cell>
          <cell r="M2122" t="str">
            <v>ZnCl2</v>
          </cell>
          <cell r="N2122" t="str">
            <v>Nominal</v>
          </cell>
          <cell r="O2122" t="str">
            <v>static renewal</v>
          </cell>
          <cell r="P2122" t="str">
            <v>Chronic</v>
          </cell>
          <cell r="Q2122" t="str">
            <v>18-d</v>
          </cell>
          <cell r="R2122"/>
          <cell r="S2122" t="str">
            <v>S-Reconstituted water (Moderately hard water)</v>
          </cell>
          <cell r="T2122"/>
          <cell r="U2122" t="str">
            <v/>
          </cell>
          <cell r="V2122" t="str">
            <v/>
          </cell>
          <cell r="W2122" t="str">
            <v/>
          </cell>
          <cell r="X2122">
            <v>70.959999999999994</v>
          </cell>
          <cell r="Y2122">
            <v>69.966559999999987</v>
          </cell>
          <cell r="Z2122" t="str">
            <v/>
          </cell>
          <cell r="AA2122" t="str">
            <v/>
          </cell>
          <cell r="AB2122" t="str">
            <v/>
          </cell>
          <cell r="AC2122" t="str">
            <v/>
          </cell>
          <cell r="AD2122" t="str">
            <v/>
          </cell>
          <cell r="AE2122" t="str">
            <v/>
          </cell>
          <cell r="AF2122" t="str">
            <v/>
          </cell>
          <cell r="AG2122" t="str">
            <v/>
          </cell>
          <cell r="AH2122" t="str">
            <v/>
          </cell>
          <cell r="AI2122" t="str">
            <v/>
          </cell>
          <cell r="AJ2122" t="str">
            <v/>
          </cell>
        </row>
        <row r="2123">
          <cell r="B2123" t="str">
            <v>C1963CtidNOEC</v>
          </cell>
          <cell r="C2123" t="str">
            <v>Hu et al., 2016</v>
          </cell>
          <cell r="D2123">
            <v>2016</v>
          </cell>
          <cell r="E2123" t="str">
            <v>Ctenopharyngodon idella</v>
          </cell>
          <cell r="F2123" t="str">
            <v xml:space="preserve">Ctenopharyngodon </v>
          </cell>
          <cell r="G2123" t="str">
            <v>idella</v>
          </cell>
          <cell r="H2123"/>
          <cell r="I2123" t="str">
            <v>Fish</v>
          </cell>
          <cell r="J2123" t="str">
            <v>Weight 24.15 g</v>
          </cell>
          <cell r="K2123" t="str">
            <v>Mortality</v>
          </cell>
          <cell r="L2123" t="str">
            <v>NOEC</v>
          </cell>
          <cell r="M2123" t="str">
            <v>ZnSO4</v>
          </cell>
          <cell r="N2123" t="str">
            <v>Measured - (GFAAS)</v>
          </cell>
          <cell r="O2123" t="str">
            <v>static renewal</v>
          </cell>
          <cell r="P2123" t="str">
            <v>Chronic</v>
          </cell>
          <cell r="Q2123" t="str">
            <v>14-d</v>
          </cell>
          <cell r="R2123"/>
          <cell r="S2123" t="str">
            <v>T-Dechlorinated tap water</v>
          </cell>
          <cell r="T2123"/>
          <cell r="U2123">
            <v>25.3</v>
          </cell>
          <cell r="V2123">
            <v>7.7</v>
          </cell>
          <cell r="W2123" t="str">
            <v>&gt;</v>
          </cell>
          <cell r="X2123">
            <v>3100</v>
          </cell>
          <cell r="Y2123">
            <v>3056.6</v>
          </cell>
          <cell r="Z2123" t="str">
            <v/>
          </cell>
          <cell r="AA2123">
            <v>0.5</v>
          </cell>
          <cell r="AB2123">
            <v>10</v>
          </cell>
          <cell r="AC2123" t="str">
            <v/>
          </cell>
          <cell r="AD2123" t="str">
            <v/>
          </cell>
          <cell r="AE2123" t="str">
            <v/>
          </cell>
          <cell r="AF2123" t="str">
            <v/>
          </cell>
          <cell r="AG2123" t="str">
            <v/>
          </cell>
          <cell r="AH2123" t="str">
            <v/>
          </cell>
          <cell r="AI2123" t="str">
            <v/>
          </cell>
          <cell r="AJ2123">
            <v>60.9</v>
          </cell>
        </row>
        <row r="2124">
          <cell r="B2124" t="str">
            <v>C1964CtidNOEC</v>
          </cell>
          <cell r="C2124" t="str">
            <v>Hu et al., 2016</v>
          </cell>
          <cell r="D2124">
            <v>2016</v>
          </cell>
          <cell r="E2124" t="str">
            <v>Ctenopharyngodon idella</v>
          </cell>
          <cell r="F2124" t="str">
            <v xml:space="preserve">Ctenopharyngodon </v>
          </cell>
          <cell r="G2124" t="str">
            <v>idella</v>
          </cell>
          <cell r="H2124"/>
          <cell r="I2124" t="str">
            <v>Fish</v>
          </cell>
          <cell r="J2124" t="str">
            <v>Weight 24.15 g</v>
          </cell>
          <cell r="K2124" t="str">
            <v>Growth rate</v>
          </cell>
          <cell r="L2124" t="str">
            <v>NOEC</v>
          </cell>
          <cell r="M2124" t="str">
            <v>ZnSO4</v>
          </cell>
          <cell r="N2124" t="str">
            <v>Measured - (GFAAS)</v>
          </cell>
          <cell r="O2124" t="str">
            <v>static renewal</v>
          </cell>
          <cell r="P2124" t="str">
            <v>Chronic</v>
          </cell>
          <cell r="Q2124" t="str">
            <v>14-d</v>
          </cell>
          <cell r="R2124"/>
          <cell r="S2124" t="str">
            <v>T-Dechlorinated tap water</v>
          </cell>
          <cell r="T2124"/>
          <cell r="U2124">
            <v>25.3</v>
          </cell>
          <cell r="V2124">
            <v>7.7</v>
          </cell>
          <cell r="W2124" t="str">
            <v/>
          </cell>
          <cell r="X2124">
            <v>900</v>
          </cell>
          <cell r="Y2124">
            <v>887.4</v>
          </cell>
          <cell r="Z2124" t="str">
            <v/>
          </cell>
          <cell r="AA2124">
            <v>0.5</v>
          </cell>
          <cell r="AB2124">
            <v>10</v>
          </cell>
          <cell r="AC2124" t="str">
            <v/>
          </cell>
          <cell r="AD2124" t="str">
            <v/>
          </cell>
          <cell r="AE2124" t="str">
            <v/>
          </cell>
          <cell r="AF2124" t="str">
            <v/>
          </cell>
          <cell r="AG2124" t="str">
            <v/>
          </cell>
          <cell r="AH2124" t="str">
            <v/>
          </cell>
          <cell r="AI2124" t="str">
            <v/>
          </cell>
          <cell r="AJ2124">
            <v>60.9</v>
          </cell>
        </row>
        <row r="2125">
          <cell r="B2125" t="str">
            <v>C1965CimrNOEC</v>
          </cell>
          <cell r="C2125" t="str">
            <v>Mohanty et al., 2009</v>
          </cell>
          <cell r="D2125">
            <v>2009</v>
          </cell>
          <cell r="E2125" t="str">
            <v>Cirrhinus mrigala</v>
          </cell>
          <cell r="F2125" t="str">
            <v xml:space="preserve">Cirrhinus </v>
          </cell>
          <cell r="G2125" t="str">
            <v>mrigala</v>
          </cell>
          <cell r="H2125"/>
          <cell r="I2125" t="str">
            <v>Fish</v>
          </cell>
          <cell r="J2125" t="str">
            <v>Weight 2.71 g</v>
          </cell>
          <cell r="K2125" t="str">
            <v>Mortality</v>
          </cell>
          <cell r="L2125" t="str">
            <v>NOEC</v>
          </cell>
          <cell r="M2125" t="str">
            <v>ZnCl2</v>
          </cell>
          <cell r="N2125" t="str">
            <v>Measured - (AAS)</v>
          </cell>
          <cell r="O2125" t="str">
            <v>static renewal</v>
          </cell>
          <cell r="P2125" t="str">
            <v>Chronic</v>
          </cell>
          <cell r="Q2125" t="str">
            <v>30-d</v>
          </cell>
          <cell r="R2125"/>
          <cell r="S2125" t="str">
            <v>T-Dechlorinated tap water</v>
          </cell>
          <cell r="T2125"/>
          <cell r="U2125">
            <v>26</v>
          </cell>
          <cell r="V2125">
            <v>7.3</v>
          </cell>
          <cell r="W2125" t="str">
            <v>&gt;</v>
          </cell>
          <cell r="X2125">
            <v>150</v>
          </cell>
          <cell r="Y2125">
            <v>147.9</v>
          </cell>
          <cell r="Z2125" t="str">
            <v/>
          </cell>
          <cell r="AA2125" t="str">
            <v/>
          </cell>
          <cell r="AB2125" t="str">
            <v/>
          </cell>
          <cell r="AC2125" t="str">
            <v/>
          </cell>
          <cell r="AD2125" t="str">
            <v/>
          </cell>
          <cell r="AE2125" t="str">
            <v/>
          </cell>
          <cell r="AF2125" t="str">
            <v/>
          </cell>
          <cell r="AG2125" t="str">
            <v/>
          </cell>
          <cell r="AH2125" t="str">
            <v/>
          </cell>
          <cell r="AI2125">
            <v>115</v>
          </cell>
          <cell r="AJ2125">
            <v>114</v>
          </cell>
        </row>
        <row r="2126">
          <cell r="B2126" t="str">
            <v>C1966CimrNOEC</v>
          </cell>
          <cell r="C2126" t="str">
            <v>Mohanty et al., 2009</v>
          </cell>
          <cell r="D2126">
            <v>2009</v>
          </cell>
          <cell r="E2126" t="str">
            <v>Cirrhinus mrigala</v>
          </cell>
          <cell r="F2126" t="str">
            <v xml:space="preserve">Cirrhinus </v>
          </cell>
          <cell r="G2126" t="str">
            <v>mrigala</v>
          </cell>
          <cell r="H2126"/>
          <cell r="I2126" t="str">
            <v>Fish</v>
          </cell>
          <cell r="J2126" t="str">
            <v>Weight 2.71 g</v>
          </cell>
          <cell r="K2126" t="str">
            <v>Growth (weight)</v>
          </cell>
          <cell r="L2126" t="str">
            <v>NOEC</v>
          </cell>
          <cell r="M2126" t="str">
            <v>ZnCl2</v>
          </cell>
          <cell r="N2126" t="str">
            <v>Measured - (AAS)</v>
          </cell>
          <cell r="O2126" t="str">
            <v>static renewal</v>
          </cell>
          <cell r="P2126" t="str">
            <v>Chronic</v>
          </cell>
          <cell r="Q2126" t="str">
            <v>30-d</v>
          </cell>
          <cell r="R2126"/>
          <cell r="S2126" t="str">
            <v>T-Dechlorinated tap water</v>
          </cell>
          <cell r="T2126"/>
          <cell r="U2126">
            <v>26</v>
          </cell>
          <cell r="V2126">
            <v>7.3</v>
          </cell>
          <cell r="W2126" t="str">
            <v/>
          </cell>
          <cell r="X2126">
            <v>100</v>
          </cell>
          <cell r="Y2126">
            <v>98.6</v>
          </cell>
          <cell r="Z2126" t="str">
            <v/>
          </cell>
          <cell r="AA2126" t="str">
            <v/>
          </cell>
          <cell r="AB2126" t="str">
            <v/>
          </cell>
          <cell r="AC2126" t="str">
            <v/>
          </cell>
          <cell r="AD2126" t="str">
            <v/>
          </cell>
          <cell r="AE2126" t="str">
            <v/>
          </cell>
          <cell r="AF2126" t="str">
            <v/>
          </cell>
          <cell r="AG2126" t="str">
            <v/>
          </cell>
          <cell r="AH2126" t="str">
            <v/>
          </cell>
          <cell r="AI2126">
            <v>115</v>
          </cell>
          <cell r="AJ2126">
            <v>114</v>
          </cell>
        </row>
        <row r="2127">
          <cell r="B2127" t="str">
            <v>C1967LeaeNOEC</v>
          </cell>
          <cell r="C2127" t="str">
            <v>Zhou et al., 2018</v>
          </cell>
          <cell r="D2127">
            <v>2018</v>
          </cell>
          <cell r="E2127" t="str">
            <v>Lemna aequinoctialis</v>
          </cell>
          <cell r="F2127" t="str">
            <v xml:space="preserve">Lemna </v>
          </cell>
          <cell r="G2127" t="str">
            <v>aequinoctialis</v>
          </cell>
          <cell r="H2127"/>
          <cell r="I2127" t="str">
            <v>Macrophyte</v>
          </cell>
          <cell r="J2127" t="str">
            <v>0.3 g fresh weight</v>
          </cell>
          <cell r="K2127" t="str">
            <v>Growth (weight)</v>
          </cell>
          <cell r="L2127" t="str">
            <v>NOEC</v>
          </cell>
          <cell r="M2127" t="str">
            <v>ZnSO4</v>
          </cell>
          <cell r="N2127" t="str">
            <v>Nominal</v>
          </cell>
          <cell r="O2127" t="str">
            <v>NR</v>
          </cell>
          <cell r="P2127" t="str">
            <v>Chronic</v>
          </cell>
          <cell r="Q2127" t="str">
            <v>25-d</v>
          </cell>
          <cell r="R2127"/>
          <cell r="S2127" t="str">
            <v>S-Reconstituted water (ADSW water)</v>
          </cell>
          <cell r="T2127"/>
          <cell r="U2127">
            <v>22</v>
          </cell>
          <cell r="V2127">
            <v>6.4</v>
          </cell>
          <cell r="W2127" t="str">
            <v/>
          </cell>
          <cell r="X2127">
            <v>5000</v>
          </cell>
          <cell r="Y2127">
            <v>4930</v>
          </cell>
          <cell r="Z2127" t="str">
            <v/>
          </cell>
          <cell r="AA2127" t="str">
            <v/>
          </cell>
          <cell r="AB2127" t="str">
            <v/>
          </cell>
          <cell r="AC2127" t="str">
            <v/>
          </cell>
          <cell r="AD2127" t="str">
            <v/>
          </cell>
          <cell r="AE2127" t="str">
            <v/>
          </cell>
          <cell r="AF2127" t="str">
            <v/>
          </cell>
          <cell r="AG2127" t="str">
            <v/>
          </cell>
          <cell r="AH2127" t="str">
            <v/>
          </cell>
          <cell r="AI2127" t="str">
            <v/>
          </cell>
          <cell r="AJ2127" t="str">
            <v/>
          </cell>
        </row>
        <row r="2128">
          <cell r="B2128" t="str">
            <v>C1968MiaeNOEC</v>
          </cell>
          <cell r="C2128" t="str">
            <v>Zhou et al., 2019</v>
          </cell>
          <cell r="D2128">
            <v>2019</v>
          </cell>
          <cell r="E2128" t="str">
            <v>Microcystis aeruginosa</v>
          </cell>
          <cell r="F2128" t="str">
            <v xml:space="preserve">Microcystis </v>
          </cell>
          <cell r="G2128" t="str">
            <v>aeruginosa</v>
          </cell>
          <cell r="H2128"/>
          <cell r="I2128" t="str">
            <v>algae</v>
          </cell>
          <cell r="J2128" t="str">
            <v>10^6 cells/mL</v>
          </cell>
          <cell r="K2128" t="str">
            <v>Growth (cell density)</v>
          </cell>
          <cell r="L2128" t="str">
            <v>NOEC</v>
          </cell>
          <cell r="M2128" t="str">
            <v>ZnSO4</v>
          </cell>
          <cell r="N2128" t="str">
            <v>Measured - (ICP)</v>
          </cell>
          <cell r="O2128" t="str">
            <v>NR</v>
          </cell>
          <cell r="P2128" t="str">
            <v>Chronic</v>
          </cell>
          <cell r="Q2128" t="str">
            <v>36-d</v>
          </cell>
          <cell r="R2128"/>
          <cell r="S2128" t="str">
            <v>S-Reconstituted water (BG11 medium)</v>
          </cell>
          <cell r="T2128"/>
          <cell r="U2128">
            <v>25</v>
          </cell>
          <cell r="V2128">
            <v>8</v>
          </cell>
          <cell r="W2128" t="str">
            <v/>
          </cell>
          <cell r="X2128" t="str">
            <v/>
          </cell>
          <cell r="Y2128">
            <v>1000</v>
          </cell>
          <cell r="Z2128" t="str">
            <v/>
          </cell>
          <cell r="AA2128" t="str">
            <v/>
          </cell>
          <cell r="AB2128" t="str">
            <v/>
          </cell>
          <cell r="AC2128" t="str">
            <v/>
          </cell>
          <cell r="AD2128" t="str">
            <v/>
          </cell>
          <cell r="AE2128" t="str">
            <v/>
          </cell>
          <cell r="AF2128" t="str">
            <v/>
          </cell>
          <cell r="AG2128" t="str">
            <v/>
          </cell>
          <cell r="AH2128" t="str">
            <v/>
          </cell>
          <cell r="AI2128" t="str">
            <v/>
          </cell>
          <cell r="AJ2128" t="str">
            <v/>
          </cell>
        </row>
        <row r="2129">
          <cell r="B2129" t="str">
            <v>C1969AnfuNOEC</v>
          </cell>
          <cell r="C2129" t="str">
            <v>Magdaleno et al., 2014</v>
          </cell>
          <cell r="D2129">
            <v>2014</v>
          </cell>
          <cell r="E2129" t="str">
            <v>Ankistrodesmus fusiformis</v>
          </cell>
          <cell r="F2129" t="str">
            <v xml:space="preserve">Ankistrodesmus </v>
          </cell>
          <cell r="G2129" t="str">
            <v>fusiformis</v>
          </cell>
          <cell r="H2129"/>
          <cell r="I2129" t="str">
            <v>algae</v>
          </cell>
          <cell r="J2129" t="str">
            <v>5x10^4 cells/mL</v>
          </cell>
          <cell r="K2129" t="str">
            <v>Growth rate</v>
          </cell>
          <cell r="L2129" t="str">
            <v>NOEC</v>
          </cell>
          <cell r="M2129" t="str">
            <v>ZnSO4</v>
          </cell>
          <cell r="N2129" t="str">
            <v>Measured - (FAAS)</v>
          </cell>
          <cell r="O2129" t="str">
            <v>static</v>
          </cell>
          <cell r="P2129" t="str">
            <v>Chronic</v>
          </cell>
          <cell r="Q2129" t="str">
            <v>96-hr</v>
          </cell>
          <cell r="R2129"/>
          <cell r="S2129" t="str">
            <v>S-Reconstituted water (AAM medim</v>
          </cell>
          <cell r="T2129"/>
          <cell r="U2129">
            <v>24</v>
          </cell>
          <cell r="V2129" t="str">
            <v/>
          </cell>
          <cell r="W2129" t="str">
            <v/>
          </cell>
          <cell r="X2129">
            <v>25</v>
          </cell>
          <cell r="Y2129">
            <v>24.65</v>
          </cell>
          <cell r="Z2129" t="str">
            <v/>
          </cell>
          <cell r="AA2129" t="str">
            <v/>
          </cell>
          <cell r="AB2129" t="str">
            <v/>
          </cell>
          <cell r="AC2129" t="str">
            <v/>
          </cell>
          <cell r="AD2129" t="str">
            <v/>
          </cell>
          <cell r="AE2129" t="str">
            <v/>
          </cell>
          <cell r="AF2129" t="str">
            <v/>
          </cell>
          <cell r="AG2129" t="str">
            <v/>
          </cell>
          <cell r="AH2129" t="str">
            <v/>
          </cell>
          <cell r="AI2129" t="str">
            <v/>
          </cell>
          <cell r="AJ2129" t="str">
            <v/>
          </cell>
        </row>
        <row r="2130">
          <cell r="B2130" t="str">
            <v>C1970ChelNOEC</v>
          </cell>
          <cell r="C2130" t="str">
            <v>Magdaleno et al., 2014</v>
          </cell>
          <cell r="D2130">
            <v>2014</v>
          </cell>
          <cell r="E2130" t="str">
            <v>Chlorella ellipsoidea</v>
          </cell>
          <cell r="F2130" t="str">
            <v xml:space="preserve">Chlorella </v>
          </cell>
          <cell r="G2130" t="str">
            <v>ellipsoidea</v>
          </cell>
          <cell r="H2130"/>
          <cell r="I2130" t="str">
            <v>algae</v>
          </cell>
          <cell r="J2130" t="str">
            <v>5x10^4 cells/mL</v>
          </cell>
          <cell r="K2130" t="str">
            <v>Growth rate</v>
          </cell>
          <cell r="L2130" t="str">
            <v>NOEC</v>
          </cell>
          <cell r="M2130" t="str">
            <v>ZnSO4</v>
          </cell>
          <cell r="N2130" t="str">
            <v>Measured - (FAAS)</v>
          </cell>
          <cell r="O2130" t="str">
            <v>static</v>
          </cell>
          <cell r="P2130" t="str">
            <v>Chronic</v>
          </cell>
          <cell r="Q2130" t="str">
            <v>96-hr</v>
          </cell>
          <cell r="R2130"/>
          <cell r="S2130" t="str">
            <v>S-Reconstituted water (AAM medim</v>
          </cell>
          <cell r="T2130"/>
          <cell r="U2130">
            <v>24</v>
          </cell>
          <cell r="V2130" t="str">
            <v/>
          </cell>
          <cell r="W2130" t="str">
            <v>&lt;</v>
          </cell>
          <cell r="X2130">
            <v>50</v>
          </cell>
          <cell r="Y2130">
            <v>49.3</v>
          </cell>
          <cell r="Z2130" t="str">
            <v/>
          </cell>
          <cell r="AA2130" t="str">
            <v/>
          </cell>
          <cell r="AB2130" t="str">
            <v/>
          </cell>
          <cell r="AC2130" t="str">
            <v/>
          </cell>
          <cell r="AD2130" t="str">
            <v/>
          </cell>
          <cell r="AE2130" t="str">
            <v/>
          </cell>
          <cell r="AF2130" t="str">
            <v/>
          </cell>
          <cell r="AG2130" t="str">
            <v/>
          </cell>
          <cell r="AH2130" t="str">
            <v/>
          </cell>
          <cell r="AI2130" t="str">
            <v/>
          </cell>
          <cell r="AJ2130" t="str">
            <v/>
          </cell>
        </row>
        <row r="2131">
          <cell r="B2131" t="str">
            <v>C1971MocoNOEC</v>
          </cell>
          <cell r="C2131" t="str">
            <v>Magdaleno et al., 2014</v>
          </cell>
          <cell r="D2131">
            <v>2014</v>
          </cell>
          <cell r="E2131" t="str">
            <v>Monoraphidium contortum</v>
          </cell>
          <cell r="F2131" t="str">
            <v xml:space="preserve">Monoraphidium </v>
          </cell>
          <cell r="G2131" t="str">
            <v>contortum</v>
          </cell>
          <cell r="H2131"/>
          <cell r="I2131" t="str">
            <v>algae</v>
          </cell>
          <cell r="J2131" t="str">
            <v>5x10^4 cells/mL</v>
          </cell>
          <cell r="K2131" t="str">
            <v>Growth rate</v>
          </cell>
          <cell r="L2131" t="str">
            <v>NOEC</v>
          </cell>
          <cell r="M2131" t="str">
            <v>ZnSO4</v>
          </cell>
          <cell r="N2131" t="str">
            <v>Measured - (FAAS)</v>
          </cell>
          <cell r="O2131" t="str">
            <v>static</v>
          </cell>
          <cell r="P2131" t="str">
            <v>Chronic</v>
          </cell>
          <cell r="Q2131" t="str">
            <v>96-hr</v>
          </cell>
          <cell r="R2131"/>
          <cell r="S2131" t="str">
            <v>S-Reconstituted water (AAM medim</v>
          </cell>
          <cell r="T2131"/>
          <cell r="U2131">
            <v>24</v>
          </cell>
          <cell r="V2131" t="str">
            <v/>
          </cell>
          <cell r="W2131" t="str">
            <v/>
          </cell>
          <cell r="X2131">
            <v>50</v>
          </cell>
          <cell r="Y2131">
            <v>49.3</v>
          </cell>
          <cell r="Z2131" t="str">
            <v/>
          </cell>
          <cell r="AA2131" t="str">
            <v/>
          </cell>
          <cell r="AB2131" t="str">
            <v/>
          </cell>
          <cell r="AC2131" t="str">
            <v/>
          </cell>
          <cell r="AD2131" t="str">
            <v/>
          </cell>
          <cell r="AE2131" t="str">
            <v/>
          </cell>
          <cell r="AF2131" t="str">
            <v/>
          </cell>
          <cell r="AG2131" t="str">
            <v/>
          </cell>
          <cell r="AH2131" t="str">
            <v/>
          </cell>
          <cell r="AI2131" t="str">
            <v/>
          </cell>
          <cell r="AJ2131" t="str">
            <v/>
          </cell>
        </row>
        <row r="2132">
          <cell r="B2132" t="str">
            <v>C1972ScacNOEC</v>
          </cell>
          <cell r="C2132" t="str">
            <v>Magdaleno et al., 2014</v>
          </cell>
          <cell r="D2132">
            <v>2014</v>
          </cell>
          <cell r="E2132" t="str">
            <v>Scenedesmus acuminatus</v>
          </cell>
          <cell r="F2132" t="str">
            <v xml:space="preserve">Scenedesmus </v>
          </cell>
          <cell r="G2132" t="str">
            <v>acuminatus</v>
          </cell>
          <cell r="H2132"/>
          <cell r="I2132" t="str">
            <v>algae</v>
          </cell>
          <cell r="J2132" t="str">
            <v>5x10^4 cells/mL</v>
          </cell>
          <cell r="K2132" t="str">
            <v>Growth rate</v>
          </cell>
          <cell r="L2132" t="str">
            <v>NOEC</v>
          </cell>
          <cell r="M2132" t="str">
            <v>ZnSO4</v>
          </cell>
          <cell r="N2132" t="str">
            <v>Measured - (FAAS)</v>
          </cell>
          <cell r="O2132" t="str">
            <v>static</v>
          </cell>
          <cell r="P2132" t="str">
            <v>Chronic</v>
          </cell>
          <cell r="Q2132" t="str">
            <v>96-hr</v>
          </cell>
          <cell r="R2132"/>
          <cell r="S2132" t="str">
            <v>S-Reconstituted water (AAM medim</v>
          </cell>
          <cell r="T2132"/>
          <cell r="U2132">
            <v>24</v>
          </cell>
          <cell r="V2132" t="str">
            <v/>
          </cell>
          <cell r="W2132" t="str">
            <v/>
          </cell>
          <cell r="X2132">
            <v>100</v>
          </cell>
          <cell r="Y2132">
            <v>98.6</v>
          </cell>
          <cell r="Z2132" t="str">
            <v/>
          </cell>
          <cell r="AA2132" t="str">
            <v/>
          </cell>
          <cell r="AB2132" t="str">
            <v/>
          </cell>
          <cell r="AC2132" t="str">
            <v/>
          </cell>
          <cell r="AD2132" t="str">
            <v/>
          </cell>
          <cell r="AE2132" t="str">
            <v/>
          </cell>
          <cell r="AF2132" t="str">
            <v/>
          </cell>
          <cell r="AG2132" t="str">
            <v/>
          </cell>
          <cell r="AH2132" t="str">
            <v/>
          </cell>
          <cell r="AI2132" t="str">
            <v/>
          </cell>
          <cell r="AJ2132" t="str">
            <v/>
          </cell>
        </row>
        <row r="2133">
          <cell r="B2133" t="str">
            <v>A1973AnfuEC50</v>
          </cell>
          <cell r="C2133" t="str">
            <v>Magdaleno et al., 2014</v>
          </cell>
          <cell r="D2133">
            <v>2014</v>
          </cell>
          <cell r="E2133" t="str">
            <v>Ankistrodesmus fusiformis</v>
          </cell>
          <cell r="F2133" t="str">
            <v xml:space="preserve">Ankistrodesmus </v>
          </cell>
          <cell r="G2133" t="str">
            <v>fusiformis</v>
          </cell>
          <cell r="H2133"/>
          <cell r="I2133" t="str">
            <v>algae</v>
          </cell>
          <cell r="J2133" t="str">
            <v>5x10^4 cells/mL</v>
          </cell>
          <cell r="K2133" t="str">
            <v>Growth (cell density)</v>
          </cell>
          <cell r="L2133" t="str">
            <v>EC50</v>
          </cell>
          <cell r="M2133" t="str">
            <v>ZnSO4</v>
          </cell>
          <cell r="N2133" t="str">
            <v>Measured - (FAAS)</v>
          </cell>
          <cell r="O2133" t="str">
            <v>static</v>
          </cell>
          <cell r="P2133" t="str">
            <v>Acute</v>
          </cell>
          <cell r="Q2133" t="str">
            <v>96-hr</v>
          </cell>
          <cell r="R2133"/>
          <cell r="S2133" t="str">
            <v>S-Reconstituted water (AAM medim</v>
          </cell>
          <cell r="T2133"/>
          <cell r="U2133">
            <v>24</v>
          </cell>
          <cell r="V2133" t="str">
            <v/>
          </cell>
          <cell r="W2133" t="str">
            <v/>
          </cell>
          <cell r="X2133">
            <v>199</v>
          </cell>
          <cell r="Y2133">
            <v>194.62199999999999</v>
          </cell>
          <cell r="Z2133" t="str">
            <v/>
          </cell>
          <cell r="AA2133" t="str">
            <v/>
          </cell>
          <cell r="AB2133" t="str">
            <v/>
          </cell>
          <cell r="AC2133" t="str">
            <v/>
          </cell>
          <cell r="AD2133" t="str">
            <v/>
          </cell>
          <cell r="AE2133" t="str">
            <v/>
          </cell>
          <cell r="AF2133" t="str">
            <v/>
          </cell>
          <cell r="AG2133" t="str">
            <v/>
          </cell>
          <cell r="AH2133" t="str">
            <v/>
          </cell>
          <cell r="AI2133" t="str">
            <v/>
          </cell>
          <cell r="AJ2133" t="str">
            <v/>
          </cell>
        </row>
        <row r="2134">
          <cell r="B2134" t="str">
            <v>A1974ChelEC50</v>
          </cell>
          <cell r="C2134" t="str">
            <v>Magdaleno et al., 2014</v>
          </cell>
          <cell r="D2134">
            <v>2014</v>
          </cell>
          <cell r="E2134" t="str">
            <v>Chlorella ellipsoidea</v>
          </cell>
          <cell r="F2134" t="str">
            <v xml:space="preserve">Chlorella </v>
          </cell>
          <cell r="G2134" t="str">
            <v>ellipsoidea</v>
          </cell>
          <cell r="H2134"/>
          <cell r="I2134" t="str">
            <v>algae</v>
          </cell>
          <cell r="J2134" t="str">
            <v>5x10^4 cells/mL</v>
          </cell>
          <cell r="K2134" t="str">
            <v>Growth (cell density)</v>
          </cell>
          <cell r="L2134" t="str">
            <v>EC50</v>
          </cell>
          <cell r="M2134" t="str">
            <v>ZnSO4</v>
          </cell>
          <cell r="N2134" t="str">
            <v>Measured - (FAAS)</v>
          </cell>
          <cell r="O2134" t="str">
            <v>static</v>
          </cell>
          <cell r="P2134" t="str">
            <v>Acute</v>
          </cell>
          <cell r="Q2134" t="str">
            <v>96-hr</v>
          </cell>
          <cell r="R2134"/>
          <cell r="S2134" t="str">
            <v>S-Reconstituted water (AAM medim</v>
          </cell>
          <cell r="T2134"/>
          <cell r="U2134">
            <v>24</v>
          </cell>
          <cell r="V2134" t="str">
            <v/>
          </cell>
          <cell r="W2134" t="str">
            <v/>
          </cell>
          <cell r="X2134">
            <v>250</v>
          </cell>
          <cell r="Y2134">
            <v>244.5</v>
          </cell>
          <cell r="Z2134" t="str">
            <v/>
          </cell>
          <cell r="AA2134" t="str">
            <v/>
          </cell>
          <cell r="AB2134" t="str">
            <v/>
          </cell>
          <cell r="AC2134" t="str">
            <v/>
          </cell>
          <cell r="AD2134" t="str">
            <v/>
          </cell>
          <cell r="AE2134" t="str">
            <v/>
          </cell>
          <cell r="AF2134" t="str">
            <v/>
          </cell>
          <cell r="AG2134" t="str">
            <v/>
          </cell>
          <cell r="AH2134" t="str">
            <v/>
          </cell>
          <cell r="AI2134" t="str">
            <v/>
          </cell>
          <cell r="AJ2134" t="str">
            <v/>
          </cell>
        </row>
        <row r="2135">
          <cell r="B2135" t="str">
            <v>A1975MocoEC50</v>
          </cell>
          <cell r="C2135" t="str">
            <v>Magdaleno et al., 2014</v>
          </cell>
          <cell r="D2135">
            <v>2014</v>
          </cell>
          <cell r="E2135" t="str">
            <v>Monoraphidium contortum</v>
          </cell>
          <cell r="F2135" t="str">
            <v xml:space="preserve">Monoraphidium </v>
          </cell>
          <cell r="G2135" t="str">
            <v>contortum</v>
          </cell>
          <cell r="H2135"/>
          <cell r="I2135" t="str">
            <v>algae</v>
          </cell>
          <cell r="J2135" t="str">
            <v>5x10^4 cells/mL</v>
          </cell>
          <cell r="K2135" t="str">
            <v>Growth (cell density)</v>
          </cell>
          <cell r="L2135" t="str">
            <v>EC50</v>
          </cell>
          <cell r="M2135" t="str">
            <v>ZnSO4</v>
          </cell>
          <cell r="N2135" t="str">
            <v>Measured - (FAAS)</v>
          </cell>
          <cell r="O2135" t="str">
            <v>static</v>
          </cell>
          <cell r="P2135" t="str">
            <v>Acute</v>
          </cell>
          <cell r="Q2135" t="str">
            <v>96-hr</v>
          </cell>
          <cell r="R2135"/>
          <cell r="S2135" t="str">
            <v>S-Reconstituted water (AAM medim</v>
          </cell>
          <cell r="T2135"/>
          <cell r="U2135">
            <v>24</v>
          </cell>
          <cell r="V2135" t="str">
            <v/>
          </cell>
          <cell r="W2135" t="str">
            <v/>
          </cell>
          <cell r="X2135">
            <v>381</v>
          </cell>
          <cell r="Y2135">
            <v>372.61799999999999</v>
          </cell>
          <cell r="Z2135" t="str">
            <v/>
          </cell>
          <cell r="AA2135" t="str">
            <v/>
          </cell>
          <cell r="AB2135" t="str">
            <v/>
          </cell>
          <cell r="AC2135" t="str">
            <v/>
          </cell>
          <cell r="AD2135" t="str">
            <v/>
          </cell>
          <cell r="AE2135" t="str">
            <v/>
          </cell>
          <cell r="AF2135" t="str">
            <v/>
          </cell>
          <cell r="AG2135" t="str">
            <v/>
          </cell>
          <cell r="AH2135" t="str">
            <v/>
          </cell>
          <cell r="AI2135" t="str">
            <v/>
          </cell>
          <cell r="AJ2135" t="str">
            <v/>
          </cell>
        </row>
        <row r="2136">
          <cell r="B2136" t="str">
            <v>A1976ScacEC50</v>
          </cell>
          <cell r="C2136" t="str">
            <v>Magdaleno et al., 2014</v>
          </cell>
          <cell r="D2136">
            <v>2014</v>
          </cell>
          <cell r="E2136" t="str">
            <v>Scenedesmus acuminatus</v>
          </cell>
          <cell r="F2136" t="str">
            <v xml:space="preserve">Scenedesmus </v>
          </cell>
          <cell r="G2136" t="str">
            <v>acuminatus</v>
          </cell>
          <cell r="H2136"/>
          <cell r="I2136" t="str">
            <v>algae</v>
          </cell>
          <cell r="J2136" t="str">
            <v>5x10^4 cells/mL</v>
          </cell>
          <cell r="K2136" t="str">
            <v>Growth (cell density)</v>
          </cell>
          <cell r="L2136" t="str">
            <v>EC50</v>
          </cell>
          <cell r="M2136" t="str">
            <v>ZnSO4</v>
          </cell>
          <cell r="N2136" t="str">
            <v>Measured - (FAAS)</v>
          </cell>
          <cell r="O2136" t="str">
            <v>static</v>
          </cell>
          <cell r="P2136" t="str">
            <v>Acute</v>
          </cell>
          <cell r="Q2136" t="str">
            <v>96-hr</v>
          </cell>
          <cell r="R2136"/>
          <cell r="S2136" t="str">
            <v>S-Reconstituted water (AAM medim</v>
          </cell>
          <cell r="T2136"/>
          <cell r="U2136">
            <v>24</v>
          </cell>
          <cell r="V2136" t="str">
            <v/>
          </cell>
          <cell r="W2136" t="str">
            <v/>
          </cell>
          <cell r="X2136">
            <v>394</v>
          </cell>
          <cell r="Y2136">
            <v>385.33199999999999</v>
          </cell>
          <cell r="Z2136" t="str">
            <v/>
          </cell>
          <cell r="AA2136" t="str">
            <v/>
          </cell>
          <cell r="AB2136" t="str">
            <v/>
          </cell>
          <cell r="AC2136" t="str">
            <v/>
          </cell>
          <cell r="AD2136" t="str">
            <v/>
          </cell>
          <cell r="AE2136" t="str">
            <v/>
          </cell>
          <cell r="AF2136" t="str">
            <v/>
          </cell>
          <cell r="AG2136" t="str">
            <v/>
          </cell>
          <cell r="AH2136" t="str">
            <v/>
          </cell>
          <cell r="AI2136" t="str">
            <v/>
          </cell>
          <cell r="AJ2136" t="str">
            <v/>
          </cell>
        </row>
        <row r="2137">
          <cell r="B2137" t="str">
            <v>C1977NigrNOEC</v>
          </cell>
          <cell r="C2137" t="str">
            <v>Bibi et al., 2014</v>
          </cell>
          <cell r="D2137">
            <v>2014</v>
          </cell>
          <cell r="E2137" t="str">
            <v>Nitella graciliformis</v>
          </cell>
          <cell r="F2137" t="str">
            <v xml:space="preserve">Nitella </v>
          </cell>
          <cell r="G2137" t="str">
            <v>graciliformis</v>
          </cell>
          <cell r="H2137"/>
          <cell r="I2137" t="str">
            <v>Macrophyte</v>
          </cell>
          <cell r="J2137" t="str">
            <v>2–3 internodes, 2–3 cm length</v>
          </cell>
          <cell r="K2137" t="str">
            <v>Growth (length)</v>
          </cell>
          <cell r="L2137" t="str">
            <v>NOEC</v>
          </cell>
          <cell r="M2137" t="str">
            <v>ZnSO4</v>
          </cell>
          <cell r="N2137" t="str">
            <v>Nominal</v>
          </cell>
          <cell r="O2137" t="str">
            <v>NR</v>
          </cell>
          <cell r="P2137" t="str">
            <v>Chronic</v>
          </cell>
          <cell r="Q2137" t="str">
            <v>35-d</v>
          </cell>
          <cell r="R2137"/>
          <cell r="S2137" t="str">
            <v>S-Distilled water</v>
          </cell>
          <cell r="T2137"/>
          <cell r="U2137">
            <v>24</v>
          </cell>
          <cell r="V2137">
            <v>7</v>
          </cell>
          <cell r="W2137" t="str">
            <v>&lt;</v>
          </cell>
          <cell r="X2137">
            <v>150</v>
          </cell>
          <cell r="Y2137">
            <v>147.9</v>
          </cell>
          <cell r="Z2137" t="str">
            <v/>
          </cell>
          <cell r="AA2137" t="str">
            <v/>
          </cell>
          <cell r="AB2137" t="str">
            <v/>
          </cell>
          <cell r="AC2137" t="str">
            <v/>
          </cell>
          <cell r="AD2137" t="str">
            <v/>
          </cell>
          <cell r="AE2137" t="str">
            <v/>
          </cell>
          <cell r="AF2137" t="str">
            <v/>
          </cell>
          <cell r="AG2137" t="str">
            <v/>
          </cell>
          <cell r="AH2137" t="str">
            <v/>
          </cell>
          <cell r="AI2137" t="str">
            <v/>
          </cell>
          <cell r="AJ2137" t="str">
            <v/>
          </cell>
        </row>
        <row r="2138">
          <cell r="B2138" t="str">
            <v>C1978BuarNOEC</v>
          </cell>
          <cell r="C2138" t="str">
            <v>Barry, 2011</v>
          </cell>
          <cell r="D2138">
            <v>2011</v>
          </cell>
          <cell r="E2138" t="str">
            <v>Bufo arabicus</v>
          </cell>
          <cell r="F2138" t="str">
            <v xml:space="preserve">Bufo </v>
          </cell>
          <cell r="G2138" t="str">
            <v>arabicus</v>
          </cell>
          <cell r="H2138"/>
          <cell r="I2138" t="str">
            <v>Amphibian</v>
          </cell>
          <cell r="J2138" t="str">
            <v>Embryo</v>
          </cell>
          <cell r="K2138" t="str">
            <v>Growth (weight)</v>
          </cell>
          <cell r="L2138" t="str">
            <v>NOEC</v>
          </cell>
          <cell r="M2138" t="str">
            <v>ZnCl2</v>
          </cell>
          <cell r="N2138" t="str">
            <v>Measured - (ICP-MS)</v>
          </cell>
          <cell r="O2138" t="str">
            <v>static renewal</v>
          </cell>
          <cell r="P2138" t="str">
            <v>Chronic</v>
          </cell>
          <cell r="Q2138" t="str">
            <v>20-d</v>
          </cell>
          <cell r="R2138"/>
          <cell r="S2138" t="str">
            <v>T-Aged tapwater</v>
          </cell>
          <cell r="T2138"/>
          <cell r="U2138">
            <v>25</v>
          </cell>
          <cell r="V2138">
            <v>7.8</v>
          </cell>
          <cell r="W2138" t="str">
            <v>&gt;</v>
          </cell>
          <cell r="X2138">
            <v>26</v>
          </cell>
          <cell r="Y2138">
            <v>25.635999999999999</v>
          </cell>
          <cell r="Z2138" t="str">
            <v/>
          </cell>
          <cell r="AA2138" t="str">
            <v/>
          </cell>
          <cell r="AB2138" t="str">
            <v/>
          </cell>
          <cell r="AC2138" t="str">
            <v/>
          </cell>
          <cell r="AD2138" t="str">
            <v/>
          </cell>
          <cell r="AE2138" t="str">
            <v/>
          </cell>
          <cell r="AF2138" t="str">
            <v/>
          </cell>
          <cell r="AG2138" t="str">
            <v/>
          </cell>
          <cell r="AH2138" t="str">
            <v/>
          </cell>
          <cell r="AI2138" t="str">
            <v/>
          </cell>
          <cell r="AJ2138">
            <v>75</v>
          </cell>
        </row>
        <row r="2139">
          <cell r="B2139" t="str">
            <v>C1979BuarNOEC</v>
          </cell>
          <cell r="C2139" t="str">
            <v>Barry, 2011</v>
          </cell>
          <cell r="D2139">
            <v>2011</v>
          </cell>
          <cell r="E2139" t="str">
            <v>Bufo arabicus</v>
          </cell>
          <cell r="F2139" t="str">
            <v xml:space="preserve">Bufo </v>
          </cell>
          <cell r="G2139" t="str">
            <v>arabicus</v>
          </cell>
          <cell r="H2139"/>
          <cell r="I2139" t="str">
            <v>Amphibian</v>
          </cell>
          <cell r="J2139" t="str">
            <v>Embryo</v>
          </cell>
          <cell r="K2139" t="str">
            <v>Growth (length)</v>
          </cell>
          <cell r="L2139" t="str">
            <v>NOEC</v>
          </cell>
          <cell r="M2139" t="str">
            <v>ZnCl2</v>
          </cell>
          <cell r="N2139" t="str">
            <v>Measured - (ICP-MS)</v>
          </cell>
          <cell r="O2139" t="str">
            <v>static renewal</v>
          </cell>
          <cell r="P2139" t="str">
            <v>Chronic</v>
          </cell>
          <cell r="Q2139" t="str">
            <v>20-d</v>
          </cell>
          <cell r="R2139"/>
          <cell r="S2139" t="str">
            <v>T-Aged tapwater</v>
          </cell>
          <cell r="T2139"/>
          <cell r="U2139">
            <v>25</v>
          </cell>
          <cell r="V2139">
            <v>7.8</v>
          </cell>
          <cell r="W2139" t="str">
            <v>&gt;</v>
          </cell>
          <cell r="X2139">
            <v>26</v>
          </cell>
          <cell r="Y2139">
            <v>25.635999999999999</v>
          </cell>
          <cell r="Z2139" t="str">
            <v/>
          </cell>
          <cell r="AA2139" t="str">
            <v/>
          </cell>
          <cell r="AB2139" t="str">
            <v/>
          </cell>
          <cell r="AC2139" t="str">
            <v/>
          </cell>
          <cell r="AD2139" t="str">
            <v/>
          </cell>
          <cell r="AE2139" t="str">
            <v/>
          </cell>
          <cell r="AF2139" t="str">
            <v/>
          </cell>
          <cell r="AG2139" t="str">
            <v/>
          </cell>
          <cell r="AH2139" t="str">
            <v/>
          </cell>
          <cell r="AI2139" t="str">
            <v/>
          </cell>
          <cell r="AJ2139">
            <v>75</v>
          </cell>
        </row>
        <row r="2140">
          <cell r="B2140" t="str">
            <v>C1980VaelEC50</v>
          </cell>
          <cell r="C2140" t="str">
            <v>Azevedo and Casio, 2010</v>
          </cell>
          <cell r="D2140">
            <v>2010</v>
          </cell>
          <cell r="E2140" t="str">
            <v>Varicosporium elodeae</v>
          </cell>
          <cell r="F2140" t="str">
            <v xml:space="preserve">Varicosporium </v>
          </cell>
          <cell r="G2140" t="str">
            <v>elodeae</v>
          </cell>
          <cell r="H2140"/>
          <cell r="I2140" t="str">
            <v>Fungus</v>
          </cell>
          <cell r="J2140" t="str">
            <v>n.r.</v>
          </cell>
          <cell r="K2140" t="str">
            <v>Biomass</v>
          </cell>
          <cell r="L2140" t="str">
            <v>EC50</v>
          </cell>
          <cell r="M2140" t="str">
            <v>ZnSO4</v>
          </cell>
          <cell r="N2140" t="str">
            <v>Nominal</v>
          </cell>
          <cell r="O2140" t="str">
            <v>NR</v>
          </cell>
          <cell r="P2140" t="str">
            <v>Chronic</v>
          </cell>
          <cell r="Q2140" t="str">
            <v>8-d</v>
          </cell>
          <cell r="R2140"/>
          <cell r="S2140" t="str">
            <v>S-Reconstitued water (1% malt extract and mineral medium with vitamins and 2% (w/v) glucose)
(MK)</v>
          </cell>
          <cell r="T2140"/>
          <cell r="U2140">
            <v>18</v>
          </cell>
          <cell r="V2140" t="str">
            <v/>
          </cell>
          <cell r="W2140" t="str">
            <v/>
          </cell>
          <cell r="X2140">
            <v>9940.7999999999993</v>
          </cell>
          <cell r="Y2140">
            <v>9801.6287999999986</v>
          </cell>
          <cell r="Z2140" t="str">
            <v/>
          </cell>
          <cell r="AA2140" t="str">
            <v/>
          </cell>
          <cell r="AB2140" t="str">
            <v/>
          </cell>
          <cell r="AC2140" t="str">
            <v/>
          </cell>
          <cell r="AD2140" t="str">
            <v/>
          </cell>
          <cell r="AE2140" t="str">
            <v/>
          </cell>
          <cell r="AF2140" t="str">
            <v/>
          </cell>
          <cell r="AG2140" t="str">
            <v/>
          </cell>
          <cell r="AH2140" t="str">
            <v/>
          </cell>
          <cell r="AI2140" t="str">
            <v/>
          </cell>
          <cell r="AJ2140" t="str">
            <v/>
          </cell>
        </row>
        <row r="2141">
          <cell r="B2141" t="str">
            <v>C1981YpgrEC50</v>
          </cell>
          <cell r="C2141" t="str">
            <v>Azevedo and Casio, 2010</v>
          </cell>
          <cell r="D2141">
            <v>2010</v>
          </cell>
          <cell r="E2141" t="str">
            <v>Ypsilina graminea</v>
          </cell>
          <cell r="F2141" t="str">
            <v xml:space="preserve">Ypsilina </v>
          </cell>
          <cell r="G2141" t="str">
            <v>graminea</v>
          </cell>
          <cell r="H2141"/>
          <cell r="I2141" t="str">
            <v>Fungus</v>
          </cell>
          <cell r="J2141" t="str">
            <v>n.r.</v>
          </cell>
          <cell r="K2141" t="str">
            <v>Biomass</v>
          </cell>
          <cell r="L2141" t="str">
            <v>EC50</v>
          </cell>
          <cell r="M2141" t="str">
            <v>ZnSO4</v>
          </cell>
          <cell r="N2141" t="str">
            <v>Nominal</v>
          </cell>
          <cell r="O2141" t="str">
            <v>NR</v>
          </cell>
          <cell r="P2141" t="str">
            <v>Chronic</v>
          </cell>
          <cell r="Q2141" t="str">
            <v>8-d</v>
          </cell>
          <cell r="R2141"/>
          <cell r="S2141" t="str">
            <v>S-Reconstitued water (1% malt extract and mineral medium with vitamins and 2% (w/v) glucose)
(MK)</v>
          </cell>
          <cell r="T2141"/>
          <cell r="U2141">
            <v>18</v>
          </cell>
          <cell r="V2141" t="str">
            <v/>
          </cell>
          <cell r="W2141" t="str">
            <v/>
          </cell>
          <cell r="X2141">
            <v>12687.6</v>
          </cell>
          <cell r="Y2141">
            <v>12509.973599999999</v>
          </cell>
          <cell r="Z2141" t="str">
            <v/>
          </cell>
          <cell r="AA2141" t="str">
            <v/>
          </cell>
          <cell r="AB2141" t="str">
            <v/>
          </cell>
          <cell r="AC2141" t="str">
            <v/>
          </cell>
          <cell r="AD2141" t="str">
            <v/>
          </cell>
          <cell r="AE2141" t="str">
            <v/>
          </cell>
          <cell r="AF2141" t="str">
            <v/>
          </cell>
          <cell r="AG2141" t="str">
            <v/>
          </cell>
          <cell r="AH2141" t="str">
            <v/>
          </cell>
          <cell r="AI2141" t="str">
            <v/>
          </cell>
          <cell r="AJ2141" t="str">
            <v/>
          </cell>
        </row>
        <row r="2142">
          <cell r="B2142" t="str">
            <v>C1982HesuEC50</v>
          </cell>
          <cell r="C2142" t="str">
            <v>Azevedo and Casio, 2010</v>
          </cell>
          <cell r="D2142">
            <v>2010</v>
          </cell>
          <cell r="E2142" t="str">
            <v>Heliscus submersus</v>
          </cell>
          <cell r="F2142" t="str">
            <v xml:space="preserve">Heliscus </v>
          </cell>
          <cell r="G2142" t="str">
            <v>submersus</v>
          </cell>
          <cell r="H2142"/>
          <cell r="I2142" t="str">
            <v>Fungus</v>
          </cell>
          <cell r="J2142" t="str">
            <v>n.r.</v>
          </cell>
          <cell r="K2142" t="str">
            <v>Biomass</v>
          </cell>
          <cell r="L2142" t="str">
            <v>EC50</v>
          </cell>
          <cell r="M2142" t="str">
            <v>ZnSO4</v>
          </cell>
          <cell r="N2142" t="str">
            <v>Nominal</v>
          </cell>
          <cell r="O2142" t="str">
            <v>NR</v>
          </cell>
          <cell r="P2142" t="str">
            <v>Chronic</v>
          </cell>
          <cell r="Q2142" t="str">
            <v>8-d</v>
          </cell>
          <cell r="R2142"/>
          <cell r="S2142" t="str">
            <v>S-Reconstitued water (1% malt extract and mineral medium with vitamins and 2% (w/v) glucose)
(MK)</v>
          </cell>
          <cell r="T2142"/>
          <cell r="U2142">
            <v>18</v>
          </cell>
          <cell r="V2142" t="str">
            <v/>
          </cell>
          <cell r="W2142" t="str">
            <v/>
          </cell>
          <cell r="X2142">
            <v>6736.2</v>
          </cell>
          <cell r="Y2142">
            <v>6641.8931999999995</v>
          </cell>
          <cell r="Z2142" t="str">
            <v/>
          </cell>
          <cell r="AA2142" t="str">
            <v/>
          </cell>
          <cell r="AB2142" t="str">
            <v/>
          </cell>
          <cell r="AC2142" t="str">
            <v/>
          </cell>
          <cell r="AD2142" t="str">
            <v/>
          </cell>
          <cell r="AE2142" t="str">
            <v/>
          </cell>
          <cell r="AF2142" t="str">
            <v/>
          </cell>
          <cell r="AG2142" t="str">
            <v/>
          </cell>
          <cell r="AH2142" t="str">
            <v/>
          </cell>
          <cell r="AI2142" t="str">
            <v/>
          </cell>
          <cell r="AJ2142" t="str">
            <v/>
          </cell>
        </row>
        <row r="2143">
          <cell r="B2143" t="str">
            <v>C1983VaelNOEC</v>
          </cell>
          <cell r="C2143" t="str">
            <v>Azevedo and Casio, 2010</v>
          </cell>
          <cell r="D2143">
            <v>2010</v>
          </cell>
          <cell r="E2143" t="str">
            <v>Varicosporium elodeae</v>
          </cell>
          <cell r="F2143" t="str">
            <v xml:space="preserve">Varicosporium </v>
          </cell>
          <cell r="G2143" t="str">
            <v>elodeae</v>
          </cell>
          <cell r="H2143"/>
          <cell r="I2143" t="str">
            <v>Fungus</v>
          </cell>
          <cell r="J2143" t="str">
            <v>n.r.</v>
          </cell>
          <cell r="K2143" t="str">
            <v>Biomass</v>
          </cell>
          <cell r="L2143" t="str">
            <v>NOEC</v>
          </cell>
          <cell r="M2143" t="str">
            <v>ZnSO4</v>
          </cell>
          <cell r="N2143" t="str">
            <v>Nominal</v>
          </cell>
          <cell r="O2143" t="str">
            <v>NR</v>
          </cell>
          <cell r="P2143" t="str">
            <v>Chronic</v>
          </cell>
          <cell r="Q2143" t="str">
            <v>8-d</v>
          </cell>
          <cell r="R2143"/>
          <cell r="S2143" t="str">
            <v>S-Reconstitued water (1% malt extract and mineral medium with vitamins and 2% (w/v) glucose)
(MK)</v>
          </cell>
          <cell r="T2143"/>
          <cell r="U2143">
            <v>18</v>
          </cell>
          <cell r="V2143" t="str">
            <v/>
          </cell>
          <cell r="W2143" t="str">
            <v/>
          </cell>
          <cell r="X2143">
            <v>6540</v>
          </cell>
          <cell r="Y2143">
            <v>6448.44</v>
          </cell>
          <cell r="Z2143" t="str">
            <v/>
          </cell>
          <cell r="AA2143" t="str">
            <v/>
          </cell>
          <cell r="AB2143" t="str">
            <v/>
          </cell>
          <cell r="AC2143" t="str">
            <v/>
          </cell>
          <cell r="AD2143" t="str">
            <v/>
          </cell>
          <cell r="AE2143" t="str">
            <v/>
          </cell>
          <cell r="AF2143" t="str">
            <v/>
          </cell>
          <cell r="AG2143" t="str">
            <v/>
          </cell>
          <cell r="AH2143" t="str">
            <v/>
          </cell>
          <cell r="AI2143" t="str">
            <v/>
          </cell>
          <cell r="AJ2143" t="str">
            <v/>
          </cell>
        </row>
        <row r="2144">
          <cell r="B2144" t="str">
            <v>C1984YpgrNOEC</v>
          </cell>
          <cell r="C2144" t="str">
            <v>Azevedo and Casio, 2010</v>
          </cell>
          <cell r="D2144">
            <v>2010</v>
          </cell>
          <cell r="E2144" t="str">
            <v>Ypsilina graminea</v>
          </cell>
          <cell r="F2144" t="str">
            <v xml:space="preserve">Ypsilina </v>
          </cell>
          <cell r="G2144" t="str">
            <v>graminea</v>
          </cell>
          <cell r="H2144"/>
          <cell r="I2144" t="str">
            <v>Fungus</v>
          </cell>
          <cell r="J2144" t="str">
            <v>n.r.</v>
          </cell>
          <cell r="K2144" t="str">
            <v>Biomass</v>
          </cell>
          <cell r="L2144" t="str">
            <v>NOEC</v>
          </cell>
          <cell r="M2144" t="str">
            <v>ZnSO4</v>
          </cell>
          <cell r="N2144" t="str">
            <v>Nominal</v>
          </cell>
          <cell r="O2144" t="str">
            <v>NR</v>
          </cell>
          <cell r="P2144" t="str">
            <v>Chronic</v>
          </cell>
          <cell r="Q2144" t="str">
            <v>8-d</v>
          </cell>
          <cell r="R2144"/>
          <cell r="S2144" t="str">
            <v>S-Reconstitued water (1% malt extract and mineral medium with vitamins and 2% (w/v) glucose)
(MK)</v>
          </cell>
          <cell r="T2144"/>
          <cell r="U2144">
            <v>18</v>
          </cell>
          <cell r="V2144" t="str">
            <v/>
          </cell>
          <cell r="W2144" t="str">
            <v/>
          </cell>
          <cell r="X2144">
            <v>9810</v>
          </cell>
          <cell r="Y2144">
            <v>9672.66</v>
          </cell>
          <cell r="Z2144" t="str">
            <v/>
          </cell>
          <cell r="AA2144" t="str">
            <v/>
          </cell>
          <cell r="AB2144" t="str">
            <v/>
          </cell>
          <cell r="AC2144" t="str">
            <v/>
          </cell>
          <cell r="AD2144" t="str">
            <v/>
          </cell>
          <cell r="AE2144" t="str">
            <v/>
          </cell>
          <cell r="AF2144" t="str">
            <v/>
          </cell>
          <cell r="AG2144" t="str">
            <v/>
          </cell>
          <cell r="AH2144" t="str">
            <v/>
          </cell>
          <cell r="AI2144" t="str">
            <v/>
          </cell>
          <cell r="AJ2144" t="str">
            <v/>
          </cell>
        </row>
        <row r="2145">
          <cell r="B2145" t="str">
            <v>C1985MacoNOEC</v>
          </cell>
          <cell r="C2145" t="str">
            <v>Sawasdee and Köhler, 2009</v>
          </cell>
          <cell r="D2145">
            <v>2009</v>
          </cell>
          <cell r="E2145" t="str">
            <v>Marisa cornuarietis</v>
          </cell>
          <cell r="F2145" t="str">
            <v xml:space="preserve">Marisa </v>
          </cell>
          <cell r="G2145" t="str">
            <v>cornuarietis</v>
          </cell>
          <cell r="H2145"/>
          <cell r="I2145" t="str">
            <v>Mollusc</v>
          </cell>
          <cell r="J2145" t="str">
            <v>Embryo</v>
          </cell>
          <cell r="K2145" t="str">
            <v>Hatching</v>
          </cell>
          <cell r="L2145" t="str">
            <v>NOEC</v>
          </cell>
          <cell r="M2145" t="str">
            <v>ZnCl2</v>
          </cell>
          <cell r="N2145" t="str">
            <v>Nominal</v>
          </cell>
          <cell r="O2145" t="str">
            <v>static renewal</v>
          </cell>
          <cell r="P2145" t="str">
            <v>Chronic</v>
          </cell>
          <cell r="Q2145" t="str">
            <v>15-d</v>
          </cell>
          <cell r="R2145"/>
          <cell r="S2145" t="str">
            <v>Tap water</v>
          </cell>
          <cell r="T2145"/>
          <cell r="U2145">
            <v>26</v>
          </cell>
          <cell r="V2145" t="str">
            <v/>
          </cell>
          <cell r="W2145" t="str">
            <v/>
          </cell>
          <cell r="X2145">
            <v>100</v>
          </cell>
          <cell r="Y2145">
            <v>98.6</v>
          </cell>
          <cell r="Z2145" t="str">
            <v/>
          </cell>
          <cell r="AA2145" t="str">
            <v/>
          </cell>
          <cell r="AB2145" t="str">
            <v/>
          </cell>
          <cell r="AC2145" t="str">
            <v/>
          </cell>
          <cell r="AD2145" t="str">
            <v/>
          </cell>
          <cell r="AE2145" t="str">
            <v/>
          </cell>
          <cell r="AF2145" t="str">
            <v/>
          </cell>
          <cell r="AG2145" t="str">
            <v/>
          </cell>
          <cell r="AH2145" t="str">
            <v/>
          </cell>
          <cell r="AI2145" t="str">
            <v/>
          </cell>
          <cell r="AJ2145" t="str">
            <v/>
          </cell>
        </row>
        <row r="2146">
          <cell r="B2146" t="str">
            <v>C1986MacoNOEC</v>
          </cell>
          <cell r="C2146" t="str">
            <v>Sawasdee and Köhler, 2009</v>
          </cell>
          <cell r="D2146">
            <v>2009</v>
          </cell>
          <cell r="E2146" t="str">
            <v>Marisa cornuarietis</v>
          </cell>
          <cell r="F2146" t="str">
            <v xml:space="preserve">Marisa </v>
          </cell>
          <cell r="G2146" t="str">
            <v>cornuarietis</v>
          </cell>
          <cell r="H2146"/>
          <cell r="I2146" t="str">
            <v>Mollusc</v>
          </cell>
          <cell r="J2146" t="str">
            <v>Embryo</v>
          </cell>
          <cell r="K2146" t="str">
            <v>Hatching</v>
          </cell>
          <cell r="L2146" t="str">
            <v>NOEC</v>
          </cell>
          <cell r="M2146" t="str">
            <v>ZnCl2</v>
          </cell>
          <cell r="N2146" t="str">
            <v>Nominal</v>
          </cell>
          <cell r="O2146" t="str">
            <v>static renewal</v>
          </cell>
          <cell r="P2146" t="str">
            <v>Chronic</v>
          </cell>
          <cell r="Q2146" t="str">
            <v>15-d</v>
          </cell>
          <cell r="R2146"/>
          <cell r="S2146" t="str">
            <v>Tap water</v>
          </cell>
          <cell r="T2146"/>
          <cell r="U2146">
            <v>26</v>
          </cell>
          <cell r="V2146" t="str">
            <v/>
          </cell>
          <cell r="W2146" t="str">
            <v/>
          </cell>
          <cell r="X2146">
            <v>200</v>
          </cell>
          <cell r="Y2146">
            <v>197.2</v>
          </cell>
          <cell r="Z2146" t="str">
            <v/>
          </cell>
          <cell r="AA2146" t="str">
            <v/>
          </cell>
          <cell r="AB2146" t="str">
            <v/>
          </cell>
          <cell r="AC2146" t="str">
            <v/>
          </cell>
          <cell r="AD2146" t="str">
            <v/>
          </cell>
          <cell r="AE2146" t="str">
            <v/>
          </cell>
          <cell r="AF2146" t="str">
            <v/>
          </cell>
          <cell r="AG2146" t="str">
            <v/>
          </cell>
          <cell r="AH2146" t="str">
            <v/>
          </cell>
          <cell r="AI2146" t="str">
            <v/>
          </cell>
          <cell r="AJ2146" t="str">
            <v/>
          </cell>
        </row>
        <row r="2147">
          <cell r="B2147" t="str">
            <v>A1987HyazLC50</v>
          </cell>
          <cell r="C2147" t="str">
            <v>Poynton et al., 2019</v>
          </cell>
          <cell r="D2147">
            <v>2019</v>
          </cell>
          <cell r="E2147" t="str">
            <v>Hyalella azteca</v>
          </cell>
          <cell r="F2147" t="str">
            <v xml:space="preserve">Hyalella </v>
          </cell>
          <cell r="G2147" t="str">
            <v>azteca</v>
          </cell>
          <cell r="H2147"/>
          <cell r="I2147" t="str">
            <v>Amphipod</v>
          </cell>
          <cell r="J2147" t="str">
            <v>7-9 days old juveniles</v>
          </cell>
          <cell r="K2147" t="str">
            <v>Mortality</v>
          </cell>
          <cell r="L2147" t="str">
            <v>LC50</v>
          </cell>
          <cell r="M2147" t="str">
            <v>ZnSO4</v>
          </cell>
          <cell r="N2147" t="str">
            <v>Measured - (ICP-MS)</v>
          </cell>
          <cell r="O2147" t="str">
            <v>static</v>
          </cell>
          <cell r="P2147" t="str">
            <v>Acute</v>
          </cell>
          <cell r="Q2147" t="str">
            <v>96-hr</v>
          </cell>
          <cell r="R2147"/>
          <cell r="S2147" t="str">
            <v>S-Reconstituted water (Duluth medium)</v>
          </cell>
          <cell r="T2147"/>
          <cell r="U2147" t="str">
            <v/>
          </cell>
          <cell r="V2147">
            <v>8.1</v>
          </cell>
          <cell r="W2147" t="str">
            <v/>
          </cell>
          <cell r="X2147">
            <v>260</v>
          </cell>
          <cell r="Y2147">
            <v>254.28</v>
          </cell>
          <cell r="Z2147" t="str">
            <v/>
          </cell>
          <cell r="AA2147" t="str">
            <v/>
          </cell>
          <cell r="AB2147" t="str">
            <v/>
          </cell>
          <cell r="AC2147" t="str">
            <v/>
          </cell>
          <cell r="AD2147" t="str">
            <v/>
          </cell>
          <cell r="AE2147" t="str">
            <v/>
          </cell>
          <cell r="AF2147" t="str">
            <v/>
          </cell>
          <cell r="AG2147" t="str">
            <v/>
          </cell>
          <cell r="AH2147" t="str">
            <v/>
          </cell>
          <cell r="AI2147">
            <v>90</v>
          </cell>
          <cell r="AJ2147">
            <v>110</v>
          </cell>
        </row>
        <row r="2148">
          <cell r="B2148" t="str">
            <v>A1988HyazLC50</v>
          </cell>
          <cell r="C2148" t="str">
            <v>Poynton et al., 2019</v>
          </cell>
          <cell r="D2148">
            <v>2019</v>
          </cell>
          <cell r="E2148" t="str">
            <v>Hyalella azteca</v>
          </cell>
          <cell r="F2148" t="str">
            <v xml:space="preserve">Hyalella </v>
          </cell>
          <cell r="G2148" t="str">
            <v>azteca</v>
          </cell>
          <cell r="H2148"/>
          <cell r="I2148" t="str">
            <v>Amphipod</v>
          </cell>
          <cell r="J2148" t="str">
            <v>7-9 days old juveniles</v>
          </cell>
          <cell r="K2148" t="str">
            <v>Mortality</v>
          </cell>
          <cell r="L2148" t="str">
            <v>LC50</v>
          </cell>
          <cell r="M2148" t="str">
            <v>ZnSO4</v>
          </cell>
          <cell r="N2148" t="str">
            <v>Measured - (ICP-MS)</v>
          </cell>
          <cell r="O2148" t="str">
            <v>static</v>
          </cell>
          <cell r="P2148" t="str">
            <v>Acute</v>
          </cell>
          <cell r="Q2148" t="str">
            <v>96-hr</v>
          </cell>
          <cell r="R2148"/>
          <cell r="S2148" t="str">
            <v>S-Reconstituted water (Duluth medium + 3 ppt salinity)</v>
          </cell>
          <cell r="T2148"/>
          <cell r="U2148" t="str">
            <v/>
          </cell>
          <cell r="V2148">
            <v>8.1</v>
          </cell>
          <cell r="W2148" t="str">
            <v/>
          </cell>
          <cell r="X2148">
            <v>660</v>
          </cell>
          <cell r="Y2148">
            <v>645.48</v>
          </cell>
          <cell r="Z2148" t="str">
            <v/>
          </cell>
          <cell r="AA2148" t="str">
            <v/>
          </cell>
          <cell r="AB2148" t="str">
            <v/>
          </cell>
          <cell r="AC2148" t="str">
            <v/>
          </cell>
          <cell r="AD2148" t="str">
            <v/>
          </cell>
          <cell r="AE2148" t="str">
            <v/>
          </cell>
          <cell r="AF2148" t="str">
            <v/>
          </cell>
          <cell r="AG2148" t="str">
            <v/>
          </cell>
          <cell r="AH2148" t="str">
            <v/>
          </cell>
          <cell r="AI2148">
            <v>90</v>
          </cell>
          <cell r="AJ2148">
            <v>110</v>
          </cell>
        </row>
        <row r="2149">
          <cell r="B2149" t="str">
            <v>A1989ChkeEC50</v>
          </cell>
          <cell r="C2149" t="str">
            <v>Fujiwara et al., 2008</v>
          </cell>
          <cell r="D2149">
            <v>2008</v>
          </cell>
          <cell r="E2149" t="str">
            <v>Chlorella kessleri</v>
          </cell>
          <cell r="F2149" t="str">
            <v xml:space="preserve">Chlorella </v>
          </cell>
          <cell r="G2149" t="str">
            <v>kessleri</v>
          </cell>
          <cell r="H2149"/>
          <cell r="I2149" t="str">
            <v>algae</v>
          </cell>
          <cell r="J2149" t="str">
            <v>0,5 x 10^6 cells/mL</v>
          </cell>
          <cell r="K2149" t="str">
            <v>Growth (cell density)</v>
          </cell>
          <cell r="L2149" t="str">
            <v>EC50</v>
          </cell>
          <cell r="M2149" t="str">
            <v>ZnSO4</v>
          </cell>
          <cell r="N2149" t="str">
            <v>Nominal</v>
          </cell>
          <cell r="O2149" t="str">
            <v>static</v>
          </cell>
          <cell r="P2149" t="str">
            <v>Acute</v>
          </cell>
          <cell r="Q2149" t="str">
            <v>96-hr</v>
          </cell>
          <cell r="R2149"/>
          <cell r="S2149" t="str">
            <v>WIP</v>
          </cell>
          <cell r="T2149"/>
          <cell r="U2149">
            <v>25</v>
          </cell>
          <cell r="V2149">
            <v>7</v>
          </cell>
          <cell r="W2149" t="str">
            <v/>
          </cell>
          <cell r="X2149" t="str">
            <v/>
          </cell>
          <cell r="Y2149">
            <v>6605.4000000000005</v>
          </cell>
          <cell r="Z2149" t="str">
            <v/>
          </cell>
          <cell r="AA2149" t="str">
            <v/>
          </cell>
          <cell r="AB2149" t="str">
            <v/>
          </cell>
          <cell r="AC2149" t="str">
            <v/>
          </cell>
          <cell r="AD2149" t="str">
            <v/>
          </cell>
          <cell r="AE2149" t="str">
            <v/>
          </cell>
          <cell r="AF2149" t="str">
            <v/>
          </cell>
          <cell r="AG2149" t="str">
            <v/>
          </cell>
          <cell r="AH2149" t="str">
            <v/>
          </cell>
          <cell r="AI2149" t="str">
            <v/>
          </cell>
          <cell r="AJ2149" t="str">
            <v/>
          </cell>
        </row>
        <row r="2150">
          <cell r="B2150" t="str">
            <v>A1990LihoLC50</v>
          </cell>
          <cell r="C2150" t="str">
            <v>Liu et al., 2016</v>
          </cell>
          <cell r="D2150">
            <v>2016</v>
          </cell>
          <cell r="E2150" t="str">
            <v>Limnodrilus hoffmeisteri</v>
          </cell>
          <cell r="F2150" t="str">
            <v xml:space="preserve">Limnodrilus </v>
          </cell>
          <cell r="G2150" t="str">
            <v>hoffmeisteri</v>
          </cell>
          <cell r="H2150"/>
          <cell r="I2150" t="str">
            <v xml:space="preserve">Oligochaetes </v>
          </cell>
          <cell r="J2150" t="str">
            <v>4-5 cm in lenght</v>
          </cell>
          <cell r="K2150" t="str">
            <v>Mortality</v>
          </cell>
          <cell r="L2150" t="str">
            <v>LC50</v>
          </cell>
          <cell r="M2150" t="str">
            <v>ZnSO4</v>
          </cell>
          <cell r="N2150" t="str">
            <v>Measured - (FAAS)</v>
          </cell>
          <cell r="O2150" t="str">
            <v>static</v>
          </cell>
          <cell r="P2150" t="str">
            <v>Acute</v>
          </cell>
          <cell r="Q2150" t="str">
            <v>24-hr</v>
          </cell>
          <cell r="R2150"/>
          <cell r="S2150" t="str">
            <v>Tap water</v>
          </cell>
          <cell r="T2150"/>
          <cell r="U2150">
            <v>23</v>
          </cell>
          <cell r="V2150">
            <v>5</v>
          </cell>
          <cell r="W2150" t="str">
            <v/>
          </cell>
          <cell r="X2150">
            <v>10230</v>
          </cell>
          <cell r="Y2150">
            <v>10004.94</v>
          </cell>
          <cell r="Z2150" t="str">
            <v/>
          </cell>
          <cell r="AA2150" t="str">
            <v/>
          </cell>
          <cell r="AB2150" t="str">
            <v/>
          </cell>
          <cell r="AC2150" t="str">
            <v/>
          </cell>
          <cell r="AD2150" t="str">
            <v/>
          </cell>
          <cell r="AE2150" t="str">
            <v/>
          </cell>
          <cell r="AF2150" t="str">
            <v/>
          </cell>
          <cell r="AG2150" t="str">
            <v/>
          </cell>
          <cell r="AH2150" t="str">
            <v/>
          </cell>
          <cell r="AI2150">
            <v>40.700000000000003</v>
          </cell>
          <cell r="AJ2150">
            <v>135</v>
          </cell>
        </row>
        <row r="2151">
          <cell r="B2151" t="str">
            <v>A1991LihoLC50</v>
          </cell>
          <cell r="C2151" t="str">
            <v>Liu et al., 2016</v>
          </cell>
          <cell r="D2151">
            <v>2016</v>
          </cell>
          <cell r="E2151" t="str">
            <v>Limnodrilus hoffmeisteri</v>
          </cell>
          <cell r="F2151" t="str">
            <v xml:space="preserve">Limnodrilus </v>
          </cell>
          <cell r="G2151" t="str">
            <v>hoffmeisteri</v>
          </cell>
          <cell r="H2151"/>
          <cell r="I2151" t="str">
            <v xml:space="preserve">Oligochaetes </v>
          </cell>
          <cell r="J2151" t="str">
            <v>4-5 cm in lenght</v>
          </cell>
          <cell r="K2151" t="str">
            <v>Mortality</v>
          </cell>
          <cell r="L2151" t="str">
            <v>LC50</v>
          </cell>
          <cell r="M2151" t="str">
            <v>ZnSO4</v>
          </cell>
          <cell r="N2151" t="str">
            <v>Measured - (FAAS)</v>
          </cell>
          <cell r="O2151" t="str">
            <v>static</v>
          </cell>
          <cell r="P2151" t="str">
            <v>Acute</v>
          </cell>
          <cell r="Q2151" t="str">
            <v>24-hr</v>
          </cell>
          <cell r="R2151"/>
          <cell r="S2151" t="str">
            <v>Tap water</v>
          </cell>
          <cell r="T2151"/>
          <cell r="U2151">
            <v>23</v>
          </cell>
          <cell r="V2151">
            <v>6</v>
          </cell>
          <cell r="W2151" t="str">
            <v/>
          </cell>
          <cell r="X2151">
            <v>10450</v>
          </cell>
          <cell r="Y2151">
            <v>10220.1</v>
          </cell>
          <cell r="Z2151" t="str">
            <v/>
          </cell>
          <cell r="AA2151" t="str">
            <v/>
          </cell>
          <cell r="AB2151" t="str">
            <v/>
          </cell>
          <cell r="AC2151" t="str">
            <v/>
          </cell>
          <cell r="AD2151" t="str">
            <v/>
          </cell>
          <cell r="AE2151" t="str">
            <v/>
          </cell>
          <cell r="AF2151" t="str">
            <v/>
          </cell>
          <cell r="AG2151" t="str">
            <v/>
          </cell>
          <cell r="AH2151" t="str">
            <v/>
          </cell>
          <cell r="AI2151">
            <v>40.700000000000003</v>
          </cell>
          <cell r="AJ2151">
            <v>135</v>
          </cell>
        </row>
        <row r="2152">
          <cell r="B2152" t="str">
            <v>A1992LihoLC50</v>
          </cell>
          <cell r="C2152" t="str">
            <v>Liu et al., 2016</v>
          </cell>
          <cell r="D2152">
            <v>2016</v>
          </cell>
          <cell r="E2152" t="str">
            <v>Limnodrilus hoffmeisteri</v>
          </cell>
          <cell r="F2152" t="str">
            <v xml:space="preserve">Limnodrilus </v>
          </cell>
          <cell r="G2152" t="str">
            <v>hoffmeisteri</v>
          </cell>
          <cell r="H2152"/>
          <cell r="I2152" t="str">
            <v xml:space="preserve">Oligochaetes </v>
          </cell>
          <cell r="J2152" t="str">
            <v>4-5 cm in lenght</v>
          </cell>
          <cell r="K2152" t="str">
            <v>Mortality</v>
          </cell>
          <cell r="L2152" t="str">
            <v>LC50</v>
          </cell>
          <cell r="M2152" t="str">
            <v>ZnSO4</v>
          </cell>
          <cell r="N2152" t="str">
            <v>Measured - (FAAS)</v>
          </cell>
          <cell r="O2152" t="str">
            <v>static</v>
          </cell>
          <cell r="P2152" t="str">
            <v>Acute</v>
          </cell>
          <cell r="Q2152" t="str">
            <v>24-hr</v>
          </cell>
          <cell r="R2152"/>
          <cell r="S2152" t="str">
            <v>Tap water</v>
          </cell>
          <cell r="T2152"/>
          <cell r="U2152">
            <v>23</v>
          </cell>
          <cell r="V2152">
            <v>7</v>
          </cell>
          <cell r="W2152" t="str">
            <v/>
          </cell>
          <cell r="X2152">
            <v>10610</v>
          </cell>
          <cell r="Y2152">
            <v>10376.58</v>
          </cell>
          <cell r="Z2152" t="str">
            <v/>
          </cell>
          <cell r="AA2152" t="str">
            <v/>
          </cell>
          <cell r="AB2152" t="str">
            <v/>
          </cell>
          <cell r="AC2152" t="str">
            <v/>
          </cell>
          <cell r="AD2152" t="str">
            <v/>
          </cell>
          <cell r="AE2152" t="str">
            <v/>
          </cell>
          <cell r="AF2152" t="str">
            <v/>
          </cell>
          <cell r="AG2152" t="str">
            <v/>
          </cell>
          <cell r="AH2152" t="str">
            <v/>
          </cell>
          <cell r="AI2152">
            <v>40.700000000000003</v>
          </cell>
          <cell r="AJ2152">
            <v>135</v>
          </cell>
        </row>
        <row r="2153">
          <cell r="B2153" t="str">
            <v>A1993LihoLC50</v>
          </cell>
          <cell r="C2153" t="str">
            <v>Liu et al., 2016</v>
          </cell>
          <cell r="D2153">
            <v>2016</v>
          </cell>
          <cell r="E2153" t="str">
            <v>Limnodrilus hoffmeisteri</v>
          </cell>
          <cell r="F2153" t="str">
            <v xml:space="preserve">Limnodrilus </v>
          </cell>
          <cell r="G2153" t="str">
            <v>hoffmeisteri</v>
          </cell>
          <cell r="H2153"/>
          <cell r="I2153" t="str">
            <v xml:space="preserve">Oligochaetes </v>
          </cell>
          <cell r="J2153" t="str">
            <v>4-5 cm in lenght</v>
          </cell>
          <cell r="K2153" t="str">
            <v>Mortality</v>
          </cell>
          <cell r="L2153" t="str">
            <v>LC50</v>
          </cell>
          <cell r="M2153" t="str">
            <v>ZnSO4</v>
          </cell>
          <cell r="N2153" t="str">
            <v>Measured - (FAAS)</v>
          </cell>
          <cell r="O2153" t="str">
            <v>static</v>
          </cell>
          <cell r="P2153" t="str">
            <v>Acute</v>
          </cell>
          <cell r="Q2153" t="str">
            <v>24-hr</v>
          </cell>
          <cell r="R2153"/>
          <cell r="S2153" t="str">
            <v>Tap water</v>
          </cell>
          <cell r="T2153"/>
          <cell r="U2153">
            <v>23</v>
          </cell>
          <cell r="V2153">
            <v>8</v>
          </cell>
          <cell r="W2153" t="str">
            <v/>
          </cell>
          <cell r="X2153">
            <v>33500</v>
          </cell>
          <cell r="Y2153">
            <v>32763</v>
          </cell>
          <cell r="Z2153" t="str">
            <v/>
          </cell>
          <cell r="AA2153" t="str">
            <v/>
          </cell>
          <cell r="AB2153" t="str">
            <v/>
          </cell>
          <cell r="AC2153" t="str">
            <v/>
          </cell>
          <cell r="AD2153" t="str">
            <v/>
          </cell>
          <cell r="AE2153" t="str">
            <v/>
          </cell>
          <cell r="AF2153" t="str">
            <v/>
          </cell>
          <cell r="AG2153" t="str">
            <v/>
          </cell>
          <cell r="AH2153" t="str">
            <v/>
          </cell>
          <cell r="AI2153">
            <v>40.700000000000003</v>
          </cell>
          <cell r="AJ2153">
            <v>135</v>
          </cell>
        </row>
        <row r="2154">
          <cell r="B2154" t="str">
            <v>A1994LihoLC50</v>
          </cell>
          <cell r="C2154" t="str">
            <v>Liu et al., 2016</v>
          </cell>
          <cell r="D2154">
            <v>2016</v>
          </cell>
          <cell r="E2154" t="str">
            <v>Limnodrilus hoffmeisteri</v>
          </cell>
          <cell r="F2154" t="str">
            <v xml:space="preserve">Limnodrilus </v>
          </cell>
          <cell r="G2154" t="str">
            <v>hoffmeisteri</v>
          </cell>
          <cell r="H2154"/>
          <cell r="I2154" t="str">
            <v xml:space="preserve">Oligochaetes </v>
          </cell>
          <cell r="J2154" t="str">
            <v>4-5 cm in lenght</v>
          </cell>
          <cell r="K2154" t="str">
            <v>Mortality</v>
          </cell>
          <cell r="L2154" t="str">
            <v>LC50</v>
          </cell>
          <cell r="M2154" t="str">
            <v>ZnSO4</v>
          </cell>
          <cell r="N2154" t="str">
            <v>Measured - (FAAS)</v>
          </cell>
          <cell r="O2154" t="str">
            <v>static</v>
          </cell>
          <cell r="P2154" t="str">
            <v>Acute</v>
          </cell>
          <cell r="Q2154" t="str">
            <v>24-hr</v>
          </cell>
          <cell r="R2154"/>
          <cell r="S2154" t="str">
            <v>Tap water</v>
          </cell>
          <cell r="T2154"/>
          <cell r="U2154">
            <v>23</v>
          </cell>
          <cell r="V2154">
            <v>9</v>
          </cell>
          <cell r="W2154" t="str">
            <v/>
          </cell>
          <cell r="X2154">
            <v>69560</v>
          </cell>
          <cell r="Y2154">
            <v>68029.679999999993</v>
          </cell>
          <cell r="Z2154" t="str">
            <v/>
          </cell>
          <cell r="AA2154" t="str">
            <v/>
          </cell>
          <cell r="AB2154" t="str">
            <v/>
          </cell>
          <cell r="AC2154" t="str">
            <v/>
          </cell>
          <cell r="AD2154" t="str">
            <v/>
          </cell>
          <cell r="AE2154" t="str">
            <v/>
          </cell>
          <cell r="AF2154" t="str">
            <v/>
          </cell>
          <cell r="AG2154" t="str">
            <v/>
          </cell>
          <cell r="AH2154" t="str">
            <v/>
          </cell>
          <cell r="AI2154">
            <v>40.700000000000003</v>
          </cell>
          <cell r="AJ2154">
            <v>135</v>
          </cell>
        </row>
        <row r="2155">
          <cell r="B2155" t="str">
            <v>C1995LemiEC50</v>
          </cell>
          <cell r="C2155" t="str">
            <v>Drost et al., 2007</v>
          </cell>
          <cell r="D2155">
            <v>2007</v>
          </cell>
          <cell r="E2155" t="str">
            <v>Lemna minor</v>
          </cell>
          <cell r="F2155" t="str">
            <v xml:space="preserve">Lemna </v>
          </cell>
          <cell r="G2155" t="str">
            <v>minor</v>
          </cell>
          <cell r="H2155"/>
          <cell r="I2155" t="str">
            <v>Macrophyte</v>
          </cell>
          <cell r="J2155" t="str">
            <v>24 fronds per treatment</v>
          </cell>
          <cell r="K2155" t="str">
            <v>Growth rate</v>
          </cell>
          <cell r="L2155" t="str">
            <v>EC50</v>
          </cell>
          <cell r="M2155" t="str">
            <v>ZnCl2</v>
          </cell>
          <cell r="N2155" t="str">
            <v>Nominal</v>
          </cell>
          <cell r="O2155" t="str">
            <v>NR</v>
          </cell>
          <cell r="P2155" t="str">
            <v>Chronic</v>
          </cell>
          <cell r="Q2155" t="str">
            <v>7-d</v>
          </cell>
          <cell r="R2155"/>
          <cell r="S2155" t="str">
            <v>S-Reconstituted water (Steinberg medium)</v>
          </cell>
          <cell r="T2155"/>
          <cell r="U2155">
            <v>25</v>
          </cell>
          <cell r="V2155" t="str">
            <v/>
          </cell>
          <cell r="W2155" t="str">
            <v/>
          </cell>
          <cell r="X2155">
            <v>3014.94</v>
          </cell>
          <cell r="Y2155">
            <v>2972.7308400000002</v>
          </cell>
          <cell r="Z2155" t="str">
            <v/>
          </cell>
          <cell r="AA2155" t="str">
            <v/>
          </cell>
          <cell r="AB2155" t="str">
            <v/>
          </cell>
          <cell r="AC2155" t="str">
            <v/>
          </cell>
          <cell r="AD2155" t="str">
            <v/>
          </cell>
          <cell r="AE2155" t="str">
            <v/>
          </cell>
          <cell r="AF2155" t="str">
            <v/>
          </cell>
          <cell r="AG2155" t="str">
            <v/>
          </cell>
          <cell r="AH2155" t="str">
            <v/>
          </cell>
          <cell r="AI2155" t="str">
            <v/>
          </cell>
          <cell r="AJ2155" t="str">
            <v/>
          </cell>
        </row>
        <row r="2156">
          <cell r="B2156" t="str">
            <v>A1996OrniLC50</v>
          </cell>
          <cell r="C2156" t="str">
            <v>Taweel et al., 2013</v>
          </cell>
          <cell r="D2156">
            <v>2013</v>
          </cell>
          <cell r="E2156" t="str">
            <v>Oreochromis niloticus</v>
          </cell>
          <cell r="F2156" t="str">
            <v xml:space="preserve">Oreochromis </v>
          </cell>
          <cell r="G2156" t="str">
            <v>niloticus</v>
          </cell>
          <cell r="H2156"/>
          <cell r="I2156" t="str">
            <v>Fish</v>
          </cell>
          <cell r="J2156" t="str">
            <v>Fingerlings (3.3 cm; 1.5 g)</v>
          </cell>
          <cell r="K2156" t="str">
            <v>Mortality</v>
          </cell>
          <cell r="L2156" t="str">
            <v>LC50</v>
          </cell>
          <cell r="M2156" t="str">
            <v>ZnSO4</v>
          </cell>
          <cell r="N2156" t="str">
            <v>Measured - (ICP-MS)</v>
          </cell>
          <cell r="O2156" t="str">
            <v>static renewal</v>
          </cell>
          <cell r="P2156" t="str">
            <v>Acute</v>
          </cell>
          <cell r="Q2156" t="str">
            <v>96-hr</v>
          </cell>
          <cell r="R2156" t="str">
            <v>Not specified</v>
          </cell>
          <cell r="S2156" t="str">
            <v>T-Dechlorinated Tap water</v>
          </cell>
          <cell r="T2156"/>
          <cell r="U2156">
            <v>27.01</v>
          </cell>
          <cell r="V2156">
            <v>7.08</v>
          </cell>
          <cell r="W2156" t="str">
            <v/>
          </cell>
          <cell r="X2156">
            <v>16177</v>
          </cell>
          <cell r="Y2156">
            <v>15821.106</v>
          </cell>
          <cell r="Z2156" t="str">
            <v/>
          </cell>
          <cell r="AA2156">
            <v>1.6</v>
          </cell>
          <cell r="AB2156">
            <v>10</v>
          </cell>
          <cell r="AC2156">
            <v>4.2718326703585268</v>
          </cell>
          <cell r="AD2156">
            <v>1.3023880092556486</v>
          </cell>
          <cell r="AE2156">
            <v>2.2722514204034718</v>
          </cell>
          <cell r="AF2156">
            <v>0.34843659627720447</v>
          </cell>
          <cell r="AG2156">
            <v>2.0537657069031376</v>
          </cell>
          <cell r="AH2156">
            <v>1.3336140953916478</v>
          </cell>
          <cell r="AI2156">
            <v>9.3000000000000007</v>
          </cell>
          <cell r="AJ2156">
            <v>16.03</v>
          </cell>
        </row>
        <row r="2157">
          <cell r="B2157" t="str">
            <v>A1997CafuLC50</v>
          </cell>
          <cell r="C2157" t="str">
            <v>Ebrahimpour et al., 2010</v>
          </cell>
          <cell r="D2157">
            <v>2010</v>
          </cell>
          <cell r="E2157" t="str">
            <v>Capoeta fusca</v>
          </cell>
          <cell r="F2157" t="str">
            <v xml:space="preserve">Capoeta </v>
          </cell>
          <cell r="G2157" t="str">
            <v>fusca</v>
          </cell>
          <cell r="H2157"/>
          <cell r="I2157" t="str">
            <v>Fish</v>
          </cell>
          <cell r="J2157" t="str">
            <v>Weight 1.95 g</v>
          </cell>
          <cell r="K2157" t="str">
            <v>Mortality</v>
          </cell>
          <cell r="L2157" t="str">
            <v>LC50</v>
          </cell>
          <cell r="M2157" t="str">
            <v>ZnSO4</v>
          </cell>
          <cell r="N2157" t="str">
            <v>Nominal</v>
          </cell>
          <cell r="O2157" t="str">
            <v>static</v>
          </cell>
          <cell r="P2157" t="str">
            <v>Acute</v>
          </cell>
          <cell r="Q2157" t="str">
            <v>96-hr</v>
          </cell>
          <cell r="R2157"/>
          <cell r="S2157" t="str">
            <v>WIP</v>
          </cell>
          <cell r="T2157"/>
          <cell r="U2157">
            <v>23</v>
          </cell>
          <cell r="V2157">
            <v>7.9</v>
          </cell>
          <cell r="W2157" t="str">
            <v/>
          </cell>
          <cell r="X2157" t="str">
            <v/>
          </cell>
          <cell r="Y2157">
            <v>1100</v>
          </cell>
          <cell r="Z2157" t="str">
            <v/>
          </cell>
          <cell r="AA2157" t="str">
            <v/>
          </cell>
          <cell r="AB2157" t="str">
            <v/>
          </cell>
          <cell r="AC2157" t="str">
            <v/>
          </cell>
          <cell r="AD2157" t="str">
            <v/>
          </cell>
          <cell r="AE2157" t="str">
            <v/>
          </cell>
          <cell r="AF2157" t="str">
            <v/>
          </cell>
          <cell r="AG2157" t="str">
            <v/>
          </cell>
          <cell r="AH2157" t="str">
            <v/>
          </cell>
          <cell r="AI2157" t="str">
            <v/>
          </cell>
          <cell r="AJ2157">
            <v>40</v>
          </cell>
        </row>
        <row r="2158">
          <cell r="B2158" t="str">
            <v>A1998CafuLC50</v>
          </cell>
          <cell r="C2158" t="str">
            <v>Ebrahimpour et al., 2010</v>
          </cell>
          <cell r="D2158">
            <v>2010</v>
          </cell>
          <cell r="E2158" t="str">
            <v>Capoeta fusca</v>
          </cell>
          <cell r="F2158" t="str">
            <v xml:space="preserve">Capoeta </v>
          </cell>
          <cell r="G2158" t="str">
            <v>fusca</v>
          </cell>
          <cell r="H2158"/>
          <cell r="I2158" t="str">
            <v>Fish</v>
          </cell>
          <cell r="J2158" t="str">
            <v>Weight 1.95 g</v>
          </cell>
          <cell r="K2158" t="str">
            <v>Mortality</v>
          </cell>
          <cell r="L2158" t="str">
            <v>LC50</v>
          </cell>
          <cell r="M2158" t="str">
            <v>ZnSO4</v>
          </cell>
          <cell r="N2158" t="str">
            <v>Nominal</v>
          </cell>
          <cell r="O2158" t="str">
            <v>static</v>
          </cell>
          <cell r="P2158" t="str">
            <v>Acute</v>
          </cell>
          <cell r="Q2158" t="str">
            <v>96-hr</v>
          </cell>
          <cell r="R2158"/>
          <cell r="S2158" t="str">
            <v>WIP</v>
          </cell>
          <cell r="T2158"/>
          <cell r="U2158">
            <v>23</v>
          </cell>
          <cell r="V2158">
            <v>7.8</v>
          </cell>
          <cell r="W2158" t="str">
            <v/>
          </cell>
          <cell r="X2158" t="str">
            <v/>
          </cell>
          <cell r="Y2158">
            <v>5400</v>
          </cell>
          <cell r="Z2158" t="str">
            <v/>
          </cell>
          <cell r="AA2158" t="str">
            <v/>
          </cell>
          <cell r="AB2158" t="str">
            <v/>
          </cell>
          <cell r="AC2158" t="str">
            <v/>
          </cell>
          <cell r="AD2158" t="str">
            <v/>
          </cell>
          <cell r="AE2158" t="str">
            <v/>
          </cell>
          <cell r="AF2158" t="str">
            <v/>
          </cell>
          <cell r="AG2158" t="str">
            <v/>
          </cell>
          <cell r="AH2158" t="str">
            <v/>
          </cell>
          <cell r="AI2158" t="str">
            <v/>
          </cell>
          <cell r="AJ2158">
            <v>150</v>
          </cell>
        </row>
        <row r="2159">
          <cell r="B2159" t="str">
            <v>A1999CafuLC50</v>
          </cell>
          <cell r="C2159" t="str">
            <v>Ebrahimpour et al., 2010</v>
          </cell>
          <cell r="D2159">
            <v>2010</v>
          </cell>
          <cell r="E2159" t="str">
            <v>Capoeta fusca</v>
          </cell>
          <cell r="F2159" t="str">
            <v xml:space="preserve">Capoeta </v>
          </cell>
          <cell r="G2159" t="str">
            <v>fusca</v>
          </cell>
          <cell r="H2159"/>
          <cell r="I2159" t="str">
            <v>Fish</v>
          </cell>
          <cell r="J2159" t="str">
            <v>Weight 1.95 g</v>
          </cell>
          <cell r="K2159" t="str">
            <v>Mortality</v>
          </cell>
          <cell r="L2159" t="str">
            <v>LC50</v>
          </cell>
          <cell r="M2159" t="str">
            <v>ZnSO4</v>
          </cell>
          <cell r="N2159" t="str">
            <v>Nominal</v>
          </cell>
          <cell r="O2159" t="str">
            <v>static</v>
          </cell>
          <cell r="P2159" t="str">
            <v>Acute</v>
          </cell>
          <cell r="Q2159" t="str">
            <v>96-hr</v>
          </cell>
          <cell r="R2159"/>
          <cell r="S2159" t="str">
            <v>WIP</v>
          </cell>
          <cell r="T2159"/>
          <cell r="U2159">
            <v>21</v>
          </cell>
          <cell r="V2159">
            <v>7.8</v>
          </cell>
          <cell r="W2159" t="str">
            <v/>
          </cell>
          <cell r="X2159" t="str">
            <v/>
          </cell>
          <cell r="Y2159">
            <v>7500</v>
          </cell>
          <cell r="Z2159" t="str">
            <v/>
          </cell>
          <cell r="AA2159" t="str">
            <v/>
          </cell>
          <cell r="AB2159" t="str">
            <v/>
          </cell>
          <cell r="AC2159" t="str">
            <v/>
          </cell>
          <cell r="AD2159" t="str">
            <v/>
          </cell>
          <cell r="AE2159" t="str">
            <v/>
          </cell>
          <cell r="AF2159" t="str">
            <v/>
          </cell>
          <cell r="AG2159" t="str">
            <v/>
          </cell>
          <cell r="AH2159" t="str">
            <v/>
          </cell>
          <cell r="AI2159" t="str">
            <v/>
          </cell>
          <cell r="AJ2159">
            <v>380</v>
          </cell>
        </row>
        <row r="2160">
          <cell r="B2160" t="str">
            <v>A2000DamaLC50</v>
          </cell>
          <cell r="C2160" t="str">
            <v>Park et al., 2019</v>
          </cell>
          <cell r="D2160">
            <v>2019</v>
          </cell>
          <cell r="E2160" t="str">
            <v>Daphnia magna</v>
          </cell>
          <cell r="F2160" t="str">
            <v xml:space="preserve">Daphnia </v>
          </cell>
          <cell r="G2160" t="str">
            <v>magna</v>
          </cell>
          <cell r="H2160"/>
          <cell r="I2160" t="str">
            <v>Cladocera</v>
          </cell>
          <cell r="J2160" t="str">
            <v>Neonates (&lt; 15h old)</v>
          </cell>
          <cell r="K2160" t="str">
            <v>Mortality</v>
          </cell>
          <cell r="L2160" t="str">
            <v>LC50</v>
          </cell>
          <cell r="M2160" t="str">
            <v>ZnSO4</v>
          </cell>
          <cell r="N2160" t="str">
            <v>Nominal</v>
          </cell>
          <cell r="O2160" t="str">
            <v>static</v>
          </cell>
          <cell r="P2160" t="str">
            <v>Acute</v>
          </cell>
          <cell r="Q2160" t="str">
            <v>48-hr</v>
          </cell>
          <cell r="R2160"/>
          <cell r="S2160" t="str">
            <v>S-Reconstituted water (ISO standard water)</v>
          </cell>
          <cell r="T2160"/>
          <cell r="U2160">
            <v>22</v>
          </cell>
          <cell r="V2160" t="str">
            <v/>
          </cell>
          <cell r="W2160" t="str">
            <v/>
          </cell>
          <cell r="X2160">
            <v>1980.45</v>
          </cell>
          <cell r="Y2160">
            <v>1936.8801000000001</v>
          </cell>
          <cell r="Z2160" t="str">
            <v/>
          </cell>
          <cell r="AA2160">
            <v>0.5</v>
          </cell>
          <cell r="AB2160">
            <v>10</v>
          </cell>
          <cell r="AC2160">
            <v>71.599999999999994</v>
          </cell>
          <cell r="AD2160">
            <v>11</v>
          </cell>
          <cell r="AE2160">
            <v>16.34</v>
          </cell>
          <cell r="AF2160">
            <v>2.68</v>
          </cell>
          <cell r="AG2160">
            <v>88.4</v>
          </cell>
          <cell r="AH2160">
            <v>2.46</v>
          </cell>
          <cell r="AI2160" t="str">
            <v/>
          </cell>
          <cell r="AJ2160">
            <v>225</v>
          </cell>
        </row>
        <row r="2161">
          <cell r="B2161" t="str">
            <v>A2001DamaLC50</v>
          </cell>
          <cell r="C2161" t="str">
            <v>Lari et al., 2017</v>
          </cell>
          <cell r="D2161">
            <v>2017</v>
          </cell>
          <cell r="E2161" t="str">
            <v>Daphnia magna</v>
          </cell>
          <cell r="F2161" t="str">
            <v xml:space="preserve">Daphnia </v>
          </cell>
          <cell r="G2161" t="str">
            <v>magna</v>
          </cell>
          <cell r="H2161"/>
          <cell r="I2161" t="str">
            <v>Cladocera</v>
          </cell>
          <cell r="J2161" t="str">
            <v>Neonates (&lt; 24h old)</v>
          </cell>
          <cell r="K2161" t="str">
            <v>Mortality</v>
          </cell>
          <cell r="L2161" t="str">
            <v>LC50</v>
          </cell>
          <cell r="M2161" t="str">
            <v>ZnSO4</v>
          </cell>
          <cell r="N2161" t="str">
            <v>Measured - (ICP-OES)</v>
          </cell>
          <cell r="O2161" t="str">
            <v>static</v>
          </cell>
          <cell r="P2161" t="str">
            <v>Acute</v>
          </cell>
          <cell r="Q2161" t="str">
            <v>48-hr</v>
          </cell>
          <cell r="R2161"/>
          <cell r="S2161" t="str">
            <v>S-Reconstituted water (Moderately hard water)</v>
          </cell>
          <cell r="T2161"/>
          <cell r="U2161">
            <v>20</v>
          </cell>
          <cell r="V2161">
            <v>8.5</v>
          </cell>
          <cell r="W2161" t="str">
            <v/>
          </cell>
          <cell r="X2161" t="str">
            <v/>
          </cell>
          <cell r="Y2161">
            <v>319.8</v>
          </cell>
          <cell r="Z2161" t="str">
            <v/>
          </cell>
          <cell r="AA2161">
            <v>1.3</v>
          </cell>
          <cell r="AB2161">
            <v>10</v>
          </cell>
          <cell r="AC2161">
            <v>15.22</v>
          </cell>
          <cell r="AD2161">
            <v>13.23</v>
          </cell>
          <cell r="AE2161">
            <v>28.716981132075471</v>
          </cell>
          <cell r="AF2161">
            <v>2.2852852852852852</v>
          </cell>
          <cell r="AG2161">
            <v>89.529411764705884</v>
          </cell>
          <cell r="AH2161">
            <v>2.0942552459580326</v>
          </cell>
          <cell r="AI2161">
            <v>163.5</v>
          </cell>
          <cell r="AJ2161">
            <v>92.5</v>
          </cell>
        </row>
        <row r="2162">
          <cell r="B2162" t="str">
            <v>C2002DamaEC10</v>
          </cell>
          <cell r="C2162" t="str">
            <v>Muyssen et al., 2006</v>
          </cell>
          <cell r="D2162">
            <v>2006</v>
          </cell>
          <cell r="E2162" t="str">
            <v>Daphnia magna</v>
          </cell>
          <cell r="F2162" t="str">
            <v xml:space="preserve">Daphnia </v>
          </cell>
          <cell r="G2162" t="str">
            <v>magna</v>
          </cell>
          <cell r="H2162"/>
          <cell r="I2162" t="str">
            <v>Cladocera</v>
          </cell>
          <cell r="J2162" t="str">
            <v>neonates (&lt;24 h old)</v>
          </cell>
          <cell r="K2162" t="str">
            <v>Reproduction</v>
          </cell>
          <cell r="L2162" t="str">
            <v>EC10</v>
          </cell>
          <cell r="M2162" t="str">
            <v>ZnCl2</v>
          </cell>
          <cell r="N2162" t="str">
            <v>Measured - (GFAAS of FAAS)</v>
          </cell>
          <cell r="O2162" t="str">
            <v>static renewal</v>
          </cell>
          <cell r="P2162" t="str">
            <v>Chronic</v>
          </cell>
          <cell r="Q2162" t="str">
            <v>21-d</v>
          </cell>
          <cell r="R2162"/>
          <cell r="S2162" t="str">
            <v>S-Reconstitued water</v>
          </cell>
          <cell r="T2162" t="str">
            <v>MLR</v>
          </cell>
          <cell r="U2162">
            <v>20</v>
          </cell>
          <cell r="V2162">
            <v>7.6</v>
          </cell>
          <cell r="W2162" t="str">
            <v/>
          </cell>
          <cell r="X2162" t="str">
            <v/>
          </cell>
          <cell r="Y2162">
            <v>75.400000000000006</v>
          </cell>
          <cell r="Z2162" t="str">
            <v/>
          </cell>
          <cell r="AA2162">
            <v>4</v>
          </cell>
          <cell r="AB2162">
            <v>10</v>
          </cell>
          <cell r="AC2162">
            <v>80.16</v>
          </cell>
          <cell r="AD2162">
            <v>12.16</v>
          </cell>
          <cell r="AE2162">
            <v>17.239999999999998</v>
          </cell>
          <cell r="AF2162">
            <v>2.93</v>
          </cell>
          <cell r="AG2162">
            <v>48</v>
          </cell>
          <cell r="AH2162">
            <v>144.46</v>
          </cell>
          <cell r="AI2162">
            <v>45.75</v>
          </cell>
          <cell r="AJ2162">
            <v>250.23439999999999</v>
          </cell>
        </row>
        <row r="2163">
          <cell r="B2163" t="str">
            <v>C2003DamaLC10</v>
          </cell>
          <cell r="C2163" t="str">
            <v>Muyssen et al., 2006</v>
          </cell>
          <cell r="D2163">
            <v>2006</v>
          </cell>
          <cell r="E2163" t="str">
            <v>Daphnia magna</v>
          </cell>
          <cell r="F2163" t="str">
            <v xml:space="preserve">Daphnia </v>
          </cell>
          <cell r="G2163" t="str">
            <v>magna</v>
          </cell>
          <cell r="H2163"/>
          <cell r="I2163" t="str">
            <v>Cladocera</v>
          </cell>
          <cell r="J2163" t="str">
            <v>neonates (&lt;24 h old)</v>
          </cell>
          <cell r="K2163" t="str">
            <v>Mortality</v>
          </cell>
          <cell r="L2163" t="str">
            <v>LC10</v>
          </cell>
          <cell r="M2163" t="str">
            <v>ZnCl2</v>
          </cell>
          <cell r="N2163" t="str">
            <v>Measured - (GFAAS of FAAS)</v>
          </cell>
          <cell r="O2163" t="str">
            <v>static renewal</v>
          </cell>
          <cell r="P2163" t="str">
            <v>Chronic</v>
          </cell>
          <cell r="Q2163" t="str">
            <v>21-d</v>
          </cell>
          <cell r="R2163"/>
          <cell r="S2163" t="str">
            <v>S-Reconstitued water</v>
          </cell>
          <cell r="T2163"/>
          <cell r="U2163">
            <v>20</v>
          </cell>
          <cell r="V2163">
            <v>7.6</v>
          </cell>
          <cell r="W2163" t="str">
            <v/>
          </cell>
          <cell r="X2163" t="str">
            <v/>
          </cell>
          <cell r="Y2163">
            <v>157</v>
          </cell>
          <cell r="Z2163" t="str">
            <v/>
          </cell>
          <cell r="AA2163">
            <v>4</v>
          </cell>
          <cell r="AB2163">
            <v>10</v>
          </cell>
          <cell r="AC2163">
            <v>80.16</v>
          </cell>
          <cell r="AD2163">
            <v>12.16</v>
          </cell>
          <cell r="AE2163">
            <v>17.239999999999998</v>
          </cell>
          <cell r="AF2163">
            <v>2.93</v>
          </cell>
          <cell r="AG2163">
            <v>48</v>
          </cell>
          <cell r="AH2163">
            <v>144.46</v>
          </cell>
          <cell r="AI2163">
            <v>45.75</v>
          </cell>
          <cell r="AJ2163">
            <v>250.23439999999999</v>
          </cell>
        </row>
        <row r="2164">
          <cell r="B2164" t="str">
            <v>A2004ChpyEC50</v>
          </cell>
          <cell r="C2164" t="str">
            <v>Lin et al., 2007</v>
          </cell>
          <cell r="D2164">
            <v>2007</v>
          </cell>
          <cell r="E2164" t="str">
            <v>Chlorella pyrenoidosa</v>
          </cell>
          <cell r="F2164" t="str">
            <v xml:space="preserve">Chlorella </v>
          </cell>
          <cell r="G2164" t="str">
            <v>pyrenoidosa</v>
          </cell>
          <cell r="H2164"/>
          <cell r="I2164" t="str">
            <v>algae</v>
          </cell>
          <cell r="J2164" t="str">
            <v>20,000 Cells/mL</v>
          </cell>
          <cell r="K2164" t="str">
            <v>Growth (cell density)</v>
          </cell>
          <cell r="L2164" t="str">
            <v>EC50</v>
          </cell>
          <cell r="M2164" t="str">
            <v>ZnCl2</v>
          </cell>
          <cell r="N2164" t="str">
            <v>Nominal</v>
          </cell>
          <cell r="O2164" t="str">
            <v>static</v>
          </cell>
          <cell r="P2164" t="str">
            <v>Acute</v>
          </cell>
          <cell r="Q2164" t="str">
            <v>24-hr</v>
          </cell>
          <cell r="R2164"/>
          <cell r="S2164" t="str">
            <v>S-Reconstituted water (Brisstol's medium)</v>
          </cell>
          <cell r="T2164"/>
          <cell r="U2164">
            <v>24</v>
          </cell>
          <cell r="V2164">
            <v>6.8</v>
          </cell>
          <cell r="W2164" t="str">
            <v/>
          </cell>
          <cell r="X2164">
            <v>240</v>
          </cell>
          <cell r="Y2164">
            <v>234.72</v>
          </cell>
          <cell r="Z2164" t="str">
            <v/>
          </cell>
          <cell r="AA2164" t="str">
            <v/>
          </cell>
          <cell r="AB2164" t="str">
            <v/>
          </cell>
          <cell r="AC2164" t="str">
            <v/>
          </cell>
          <cell r="AD2164" t="str">
            <v/>
          </cell>
          <cell r="AE2164" t="str">
            <v/>
          </cell>
          <cell r="AF2164" t="str">
            <v/>
          </cell>
          <cell r="AG2164" t="str">
            <v/>
          </cell>
          <cell r="AH2164" t="str">
            <v/>
          </cell>
          <cell r="AI2164" t="str">
            <v/>
          </cell>
          <cell r="AJ2164" t="str">
            <v/>
          </cell>
        </row>
        <row r="2165">
          <cell r="B2165" t="str">
            <v>A2005ChpyEC50</v>
          </cell>
          <cell r="C2165" t="str">
            <v>Lin et al., 2007</v>
          </cell>
          <cell r="D2165">
            <v>2007</v>
          </cell>
          <cell r="E2165" t="str">
            <v>Chlorella pyrenoidosa</v>
          </cell>
          <cell r="F2165" t="str">
            <v xml:space="preserve">Chlorella </v>
          </cell>
          <cell r="G2165" t="str">
            <v>pyrenoidosa</v>
          </cell>
          <cell r="H2165"/>
          <cell r="I2165" t="str">
            <v>algae</v>
          </cell>
          <cell r="J2165" t="str">
            <v>20,000 Cells/mL</v>
          </cell>
          <cell r="K2165" t="str">
            <v>Growth (cell density)</v>
          </cell>
          <cell r="L2165" t="str">
            <v>EC50</v>
          </cell>
          <cell r="M2165" t="str">
            <v>ZnCl2</v>
          </cell>
          <cell r="N2165" t="str">
            <v>Nominal</v>
          </cell>
          <cell r="O2165" t="str">
            <v>flow through</v>
          </cell>
          <cell r="P2165" t="str">
            <v>Acute</v>
          </cell>
          <cell r="Q2165" t="str">
            <v>24-hr</v>
          </cell>
          <cell r="R2165"/>
          <cell r="S2165" t="str">
            <v>S-Reconstituted water (Brisstol's medium)</v>
          </cell>
          <cell r="T2165"/>
          <cell r="U2165">
            <v>24</v>
          </cell>
          <cell r="V2165">
            <v>6.8</v>
          </cell>
          <cell r="W2165" t="str">
            <v/>
          </cell>
          <cell r="X2165">
            <v>57</v>
          </cell>
          <cell r="Y2165">
            <v>55.746000000000002</v>
          </cell>
          <cell r="Z2165" t="str">
            <v/>
          </cell>
          <cell r="AA2165" t="str">
            <v/>
          </cell>
          <cell r="AB2165" t="str">
            <v/>
          </cell>
          <cell r="AC2165" t="str">
            <v/>
          </cell>
          <cell r="AD2165" t="str">
            <v/>
          </cell>
          <cell r="AE2165" t="str">
            <v/>
          </cell>
          <cell r="AF2165" t="str">
            <v/>
          </cell>
          <cell r="AG2165" t="str">
            <v/>
          </cell>
          <cell r="AH2165" t="str">
            <v/>
          </cell>
          <cell r="AI2165" t="str">
            <v/>
          </cell>
          <cell r="AJ2165" t="str">
            <v/>
          </cell>
        </row>
        <row r="2166">
          <cell r="B2166" t="str">
            <v>A2006ChpyNOEC</v>
          </cell>
          <cell r="C2166" t="str">
            <v>Lin et al., 2007</v>
          </cell>
          <cell r="D2166">
            <v>2007</v>
          </cell>
          <cell r="E2166" t="str">
            <v>Chlorella pyrenoidosa</v>
          </cell>
          <cell r="F2166" t="str">
            <v xml:space="preserve">Chlorella </v>
          </cell>
          <cell r="G2166" t="str">
            <v>pyrenoidosa</v>
          </cell>
          <cell r="H2166"/>
          <cell r="I2166" t="str">
            <v>algae</v>
          </cell>
          <cell r="J2166" t="str">
            <v>20,000 Cells/mL</v>
          </cell>
          <cell r="K2166" t="str">
            <v>Growth (cell density)</v>
          </cell>
          <cell r="L2166" t="str">
            <v>NOEC</v>
          </cell>
          <cell r="M2166" t="str">
            <v>ZnCl2</v>
          </cell>
          <cell r="N2166" t="str">
            <v>Nominal</v>
          </cell>
          <cell r="O2166" t="str">
            <v>static</v>
          </cell>
          <cell r="P2166" t="str">
            <v>Acute</v>
          </cell>
          <cell r="Q2166" t="str">
            <v>24-hr</v>
          </cell>
          <cell r="R2166"/>
          <cell r="S2166" t="str">
            <v>S-Reconstituted water (Brisstol's medium)</v>
          </cell>
          <cell r="T2166"/>
          <cell r="U2166">
            <v>24</v>
          </cell>
          <cell r="V2166">
            <v>6.8</v>
          </cell>
          <cell r="W2166" t="str">
            <v/>
          </cell>
          <cell r="X2166">
            <v>25</v>
          </cell>
          <cell r="Y2166">
            <v>24.45</v>
          </cell>
          <cell r="Z2166" t="str">
            <v/>
          </cell>
          <cell r="AA2166" t="str">
            <v/>
          </cell>
          <cell r="AB2166" t="str">
            <v/>
          </cell>
          <cell r="AC2166" t="str">
            <v/>
          </cell>
          <cell r="AD2166" t="str">
            <v/>
          </cell>
          <cell r="AE2166" t="str">
            <v/>
          </cell>
          <cell r="AF2166" t="str">
            <v/>
          </cell>
          <cell r="AG2166" t="str">
            <v/>
          </cell>
          <cell r="AH2166" t="str">
            <v/>
          </cell>
          <cell r="AI2166" t="str">
            <v/>
          </cell>
          <cell r="AJ2166" t="str">
            <v/>
          </cell>
        </row>
        <row r="2167">
          <cell r="B2167" t="str">
            <v>A2007ChpyNOEC</v>
          </cell>
          <cell r="C2167" t="str">
            <v>Lin et al., 2007</v>
          </cell>
          <cell r="D2167">
            <v>2007</v>
          </cell>
          <cell r="E2167" t="str">
            <v>Chlorella pyrenoidosa</v>
          </cell>
          <cell r="F2167" t="str">
            <v xml:space="preserve">Chlorella </v>
          </cell>
          <cell r="G2167" t="str">
            <v>pyrenoidosa</v>
          </cell>
          <cell r="H2167"/>
          <cell r="I2167" t="str">
            <v>algae</v>
          </cell>
          <cell r="J2167" t="str">
            <v>20,000 Cells/mL</v>
          </cell>
          <cell r="K2167" t="str">
            <v>Growth (cell density)</v>
          </cell>
          <cell r="L2167" t="str">
            <v>NOEC</v>
          </cell>
          <cell r="M2167" t="str">
            <v>ZnCl2</v>
          </cell>
          <cell r="N2167" t="str">
            <v>Nominal</v>
          </cell>
          <cell r="O2167" t="str">
            <v>flow through</v>
          </cell>
          <cell r="P2167" t="str">
            <v>Acute</v>
          </cell>
          <cell r="Q2167" t="str">
            <v>24-hr</v>
          </cell>
          <cell r="R2167"/>
          <cell r="S2167" t="str">
            <v>S-Reconstituted water (Brisstol's medium)</v>
          </cell>
          <cell r="T2167"/>
          <cell r="U2167">
            <v>24</v>
          </cell>
          <cell r="V2167">
            <v>6.8</v>
          </cell>
          <cell r="W2167" t="str">
            <v/>
          </cell>
          <cell r="X2167">
            <v>20</v>
          </cell>
          <cell r="Y2167">
            <v>19.559999999999999</v>
          </cell>
          <cell r="Z2167" t="str">
            <v/>
          </cell>
          <cell r="AA2167" t="str">
            <v/>
          </cell>
          <cell r="AB2167" t="str">
            <v/>
          </cell>
          <cell r="AC2167" t="str">
            <v/>
          </cell>
          <cell r="AD2167" t="str">
            <v/>
          </cell>
          <cell r="AE2167" t="str">
            <v/>
          </cell>
          <cell r="AF2167" t="str">
            <v/>
          </cell>
          <cell r="AG2167" t="str">
            <v/>
          </cell>
          <cell r="AH2167" t="str">
            <v/>
          </cell>
          <cell r="AI2167" t="str">
            <v/>
          </cell>
          <cell r="AJ2167" t="str">
            <v/>
          </cell>
        </row>
        <row r="2168">
          <cell r="B2168" t="str">
            <v>A2008CycaLC50</v>
          </cell>
          <cell r="C2168" t="str">
            <v>GHEORGHE et al., 2017</v>
          </cell>
          <cell r="D2168">
            <v>2017</v>
          </cell>
          <cell r="E2168" t="str">
            <v>Cyprinus carpio</v>
          </cell>
          <cell r="F2168" t="str">
            <v xml:space="preserve">Cyprinus </v>
          </cell>
          <cell r="G2168" t="str">
            <v>carpio</v>
          </cell>
          <cell r="H2168"/>
          <cell r="I2168" t="str">
            <v>Fish</v>
          </cell>
          <cell r="J2168" t="str">
            <v>&gt;1 year old</v>
          </cell>
          <cell r="K2168" t="str">
            <v>Mortality</v>
          </cell>
          <cell r="L2168" t="str">
            <v>LC50</v>
          </cell>
          <cell r="M2168" t="str">
            <v>Not indicated</v>
          </cell>
          <cell r="N2168" t="str">
            <v>Measured - (ICP-AES)</v>
          </cell>
          <cell r="O2168" t="str">
            <v>static</v>
          </cell>
          <cell r="P2168" t="str">
            <v>Acute</v>
          </cell>
          <cell r="Q2168" t="str">
            <v>96-hr</v>
          </cell>
          <cell r="R2168"/>
          <cell r="S2168" t="str">
            <v>Not indicated</v>
          </cell>
          <cell r="T2168"/>
          <cell r="U2168">
            <v>23.55</v>
          </cell>
          <cell r="V2168">
            <v>7.63</v>
          </cell>
          <cell r="W2168" t="str">
            <v/>
          </cell>
          <cell r="X2168">
            <v>20800</v>
          </cell>
          <cell r="Y2168">
            <v>20342.399999999998</v>
          </cell>
          <cell r="Z2168" t="str">
            <v/>
          </cell>
          <cell r="AA2168" t="str">
            <v/>
          </cell>
          <cell r="AB2168" t="str">
            <v/>
          </cell>
          <cell r="AC2168" t="str">
            <v/>
          </cell>
          <cell r="AD2168" t="str">
            <v/>
          </cell>
          <cell r="AE2168" t="str">
            <v/>
          </cell>
          <cell r="AF2168" t="str">
            <v/>
          </cell>
          <cell r="AG2168" t="str">
            <v/>
          </cell>
          <cell r="AH2168" t="str">
            <v/>
          </cell>
          <cell r="AI2168" t="str">
            <v/>
          </cell>
          <cell r="AJ2168" t="str">
            <v/>
          </cell>
        </row>
        <row r="2169">
          <cell r="B2169" t="str">
            <v>C2009GoraLC50</v>
          </cell>
          <cell r="C2169" t="str">
            <v>Zhu et al., 2011</v>
          </cell>
          <cell r="D2169">
            <v>2011</v>
          </cell>
          <cell r="E2169" t="str">
            <v>Gobiocypris rarus</v>
          </cell>
          <cell r="F2169" t="str">
            <v xml:space="preserve">Gobiocypris </v>
          </cell>
          <cell r="G2169" t="str">
            <v>rarus</v>
          </cell>
          <cell r="H2169"/>
          <cell r="I2169" t="str">
            <v>Fish</v>
          </cell>
          <cell r="J2169" t="str">
            <v>Normal embryos not later than 3h post-fertilization</v>
          </cell>
          <cell r="K2169" t="str">
            <v>Mortality</v>
          </cell>
          <cell r="L2169" t="str">
            <v>LC50</v>
          </cell>
          <cell r="M2169" t="str">
            <v>ZnSO4</v>
          </cell>
          <cell r="N2169" t="str">
            <v>Measured - (ICP-MS)</v>
          </cell>
          <cell r="O2169" t="str">
            <v>static</v>
          </cell>
          <cell r="P2169" t="str">
            <v>Chronic</v>
          </cell>
          <cell r="Q2169" t="str">
            <v>75-h</v>
          </cell>
          <cell r="R2169"/>
          <cell r="S2169" t="str">
            <v>S-Reconstituted water (ISO standard water)</v>
          </cell>
          <cell r="T2169"/>
          <cell r="U2169">
            <v>25</v>
          </cell>
          <cell r="V2169">
            <v>7.8</v>
          </cell>
          <cell r="W2169" t="str">
            <v/>
          </cell>
          <cell r="X2169">
            <v>817</v>
          </cell>
          <cell r="Y2169">
            <v>805.56200000000001</v>
          </cell>
          <cell r="Z2169" t="str">
            <v/>
          </cell>
          <cell r="AA2169" t="str">
            <v/>
          </cell>
          <cell r="AB2169" t="str">
            <v/>
          </cell>
          <cell r="AC2169" t="str">
            <v/>
          </cell>
          <cell r="AD2169" t="str">
            <v/>
          </cell>
          <cell r="AE2169" t="str">
            <v/>
          </cell>
          <cell r="AF2169" t="str">
            <v/>
          </cell>
          <cell r="AG2169" t="str">
            <v/>
          </cell>
          <cell r="AH2169" t="str">
            <v/>
          </cell>
          <cell r="AI2169" t="str">
            <v/>
          </cell>
          <cell r="AJ2169" t="str">
            <v/>
          </cell>
        </row>
        <row r="2170">
          <cell r="B2170" t="str">
            <v>C2010GoraLC10</v>
          </cell>
          <cell r="C2170" t="str">
            <v>Zhu et al., 2011</v>
          </cell>
          <cell r="D2170">
            <v>2011</v>
          </cell>
          <cell r="E2170" t="str">
            <v>Gobiocypris rarus</v>
          </cell>
          <cell r="F2170" t="str">
            <v xml:space="preserve">Gobiocypris </v>
          </cell>
          <cell r="G2170" t="str">
            <v>rarus</v>
          </cell>
          <cell r="H2170"/>
          <cell r="I2170" t="str">
            <v>Fish</v>
          </cell>
          <cell r="J2170" t="str">
            <v>Normal embryos not later than 3h post-fertilization</v>
          </cell>
          <cell r="K2170" t="str">
            <v>Mortality</v>
          </cell>
          <cell r="L2170" t="str">
            <v>LC10</v>
          </cell>
          <cell r="M2170" t="str">
            <v>ZnSO4</v>
          </cell>
          <cell r="N2170" t="str">
            <v>Measured - (ICP-MS)</v>
          </cell>
          <cell r="O2170" t="str">
            <v>static</v>
          </cell>
          <cell r="P2170" t="str">
            <v>Chronic</v>
          </cell>
          <cell r="Q2170" t="str">
            <v>75-h</v>
          </cell>
          <cell r="R2170"/>
          <cell r="S2170" t="str">
            <v>S-Reconstituted water (ISO standard water)</v>
          </cell>
          <cell r="T2170"/>
          <cell r="U2170">
            <v>25</v>
          </cell>
          <cell r="V2170">
            <v>7.8</v>
          </cell>
          <cell r="W2170" t="str">
            <v/>
          </cell>
          <cell r="X2170">
            <v>78</v>
          </cell>
          <cell r="Y2170">
            <v>76.908000000000001</v>
          </cell>
          <cell r="Z2170" t="str">
            <v/>
          </cell>
          <cell r="AA2170" t="str">
            <v/>
          </cell>
          <cell r="AB2170" t="str">
            <v/>
          </cell>
          <cell r="AC2170" t="str">
            <v/>
          </cell>
          <cell r="AD2170" t="str">
            <v/>
          </cell>
          <cell r="AE2170" t="str">
            <v/>
          </cell>
          <cell r="AF2170" t="str">
            <v/>
          </cell>
          <cell r="AG2170" t="str">
            <v/>
          </cell>
          <cell r="AH2170" t="str">
            <v/>
          </cell>
          <cell r="AI2170" t="str">
            <v/>
          </cell>
          <cell r="AJ2170" t="str">
            <v/>
          </cell>
        </row>
        <row r="2171">
          <cell r="B2171" t="str">
            <v>A2011MomaLC50</v>
          </cell>
          <cell r="C2171" t="str">
            <v>Nandini et al., 2007</v>
          </cell>
          <cell r="D2171">
            <v>2007</v>
          </cell>
          <cell r="E2171" t="str">
            <v>Moina macrocopa</v>
          </cell>
          <cell r="F2171" t="str">
            <v xml:space="preserve">Moina </v>
          </cell>
          <cell r="G2171" t="str">
            <v>macrocopa</v>
          </cell>
          <cell r="H2171"/>
          <cell r="I2171" t="str">
            <v>Cladocera</v>
          </cell>
          <cell r="J2171" t="str">
            <v>Neonates (&lt; 24h old)</v>
          </cell>
          <cell r="K2171" t="str">
            <v>Mortality</v>
          </cell>
          <cell r="L2171" t="str">
            <v>LC50</v>
          </cell>
          <cell r="M2171" t="str">
            <v>ZnCl2</v>
          </cell>
          <cell r="N2171" t="str">
            <v>Measured - (ICP-OES)</v>
          </cell>
          <cell r="O2171" t="str">
            <v>static</v>
          </cell>
          <cell r="P2171" t="str">
            <v>Acute</v>
          </cell>
          <cell r="Q2171" t="str">
            <v>24-hr</v>
          </cell>
          <cell r="R2171"/>
          <cell r="S2171" t="str">
            <v>S-Reconstituted water (EPA medium)</v>
          </cell>
          <cell r="T2171"/>
          <cell r="U2171">
            <v>22</v>
          </cell>
          <cell r="V2171" t="str">
            <v/>
          </cell>
          <cell r="W2171" t="str">
            <v/>
          </cell>
          <cell r="X2171">
            <v>1010</v>
          </cell>
          <cell r="Y2171">
            <v>987.78</v>
          </cell>
          <cell r="Z2171" t="str">
            <v/>
          </cell>
          <cell r="AA2171" t="str">
            <v/>
          </cell>
          <cell r="AB2171" t="str">
            <v/>
          </cell>
          <cell r="AC2171" t="str">
            <v/>
          </cell>
          <cell r="AD2171" t="str">
            <v/>
          </cell>
          <cell r="AE2171" t="str">
            <v/>
          </cell>
          <cell r="AF2171" t="str">
            <v/>
          </cell>
          <cell r="AG2171" t="str">
            <v/>
          </cell>
          <cell r="AH2171" t="str">
            <v/>
          </cell>
          <cell r="AI2171" t="str">
            <v/>
          </cell>
          <cell r="AJ2171" t="str">
            <v/>
          </cell>
        </row>
        <row r="2172">
          <cell r="B2172" t="str">
            <v>A2012SatrLC50</v>
          </cell>
          <cell r="C2172" t="str">
            <v>Diedrich et al., 2015</v>
          </cell>
          <cell r="D2172">
            <v>2015</v>
          </cell>
          <cell r="E2172" t="str">
            <v>Salmo trutta</v>
          </cell>
          <cell r="F2172" t="str">
            <v xml:space="preserve">Salmo </v>
          </cell>
          <cell r="G2172" t="str">
            <v>trutta</v>
          </cell>
          <cell r="H2172"/>
          <cell r="I2172" t="str">
            <v>Fish</v>
          </cell>
          <cell r="J2172" t="str">
            <v>Juveniles (141 d after swim-up; 0.46 g)</v>
          </cell>
          <cell r="K2172" t="str">
            <v>Mortality</v>
          </cell>
          <cell r="L2172" t="str">
            <v>LC50</v>
          </cell>
          <cell r="M2172" t="str">
            <v>ZnSO4</v>
          </cell>
          <cell r="N2172" t="str">
            <v>Measured - (AAS); measured daily</v>
          </cell>
          <cell r="O2172" t="str">
            <v>flow through</v>
          </cell>
          <cell r="P2172" t="str">
            <v>Acute</v>
          </cell>
          <cell r="Q2172" t="str">
            <v>96-hr</v>
          </cell>
          <cell r="R2172" t="str">
            <v>None</v>
          </cell>
          <cell r="S2172" t="str">
            <v>T-Dechlorinated Fort Collins tap water</v>
          </cell>
          <cell r="T2172"/>
          <cell r="U2172">
            <v>12</v>
          </cell>
          <cell r="V2172">
            <v>7.4</v>
          </cell>
          <cell r="W2172" t="str">
            <v/>
          </cell>
          <cell r="X2172">
            <v>681</v>
          </cell>
          <cell r="Y2172">
            <v>666.01800000000003</v>
          </cell>
          <cell r="Z2172" t="str">
            <v/>
          </cell>
          <cell r="AA2172">
            <v>1.7</v>
          </cell>
          <cell r="AB2172">
            <v>10</v>
          </cell>
          <cell r="AC2172">
            <v>17.025735396235</v>
          </cell>
          <cell r="AD2172">
            <v>1.5681065201498801</v>
          </cell>
          <cell r="AE2172">
            <v>3.3238400546737101</v>
          </cell>
          <cell r="AF2172">
            <v>0.694902400186448</v>
          </cell>
          <cell r="AG2172">
            <v>11.784712828431401</v>
          </cell>
          <cell r="AH2172">
            <v>3.9478188529787799</v>
          </cell>
          <cell r="AI2172">
            <v>36</v>
          </cell>
          <cell r="AJ2172">
            <v>49.3</v>
          </cell>
        </row>
        <row r="2173">
          <cell r="B2173" t="str">
            <v>A2013SatrLC50</v>
          </cell>
          <cell r="C2173" t="str">
            <v>Diedrich et al., 2015</v>
          </cell>
          <cell r="D2173">
            <v>2015</v>
          </cell>
          <cell r="E2173" t="str">
            <v>Salmo trutta</v>
          </cell>
          <cell r="F2173" t="str">
            <v xml:space="preserve">Salmo </v>
          </cell>
          <cell r="G2173" t="str">
            <v>trutta</v>
          </cell>
          <cell r="H2173"/>
          <cell r="I2173" t="str">
            <v>Fish</v>
          </cell>
          <cell r="J2173" t="str">
            <v>Juveniles (106 d after swim-up; 0.54 g)</v>
          </cell>
          <cell r="K2173" t="str">
            <v>Mortality</v>
          </cell>
          <cell r="L2173" t="str">
            <v>LC50</v>
          </cell>
          <cell r="M2173" t="str">
            <v>ZnSO4</v>
          </cell>
          <cell r="N2173" t="str">
            <v>Measured - (AAS); measured daily</v>
          </cell>
          <cell r="O2173" t="str">
            <v>flow through</v>
          </cell>
          <cell r="P2173" t="str">
            <v>Acute</v>
          </cell>
          <cell r="Q2173" t="str">
            <v>96-hr</v>
          </cell>
          <cell r="R2173" t="str">
            <v>None</v>
          </cell>
          <cell r="S2173" t="str">
            <v>T-Dechlorinated Fort Collins tap water</v>
          </cell>
          <cell r="T2173"/>
          <cell r="U2173">
            <v>12</v>
          </cell>
          <cell r="V2173">
            <v>7.4</v>
          </cell>
          <cell r="W2173" t="str">
            <v/>
          </cell>
          <cell r="X2173">
            <v>342</v>
          </cell>
          <cell r="Y2173">
            <v>334.476</v>
          </cell>
          <cell r="Z2173" t="str">
            <v/>
          </cell>
          <cell r="AA2173">
            <v>1.7</v>
          </cell>
          <cell r="AB2173">
            <v>10</v>
          </cell>
          <cell r="AC2173">
            <v>17.025735396235</v>
          </cell>
          <cell r="AD2173">
            <v>1.5681065201498801</v>
          </cell>
          <cell r="AE2173">
            <v>3.3238400546737101</v>
          </cell>
          <cell r="AF2173">
            <v>0.694902400186448</v>
          </cell>
          <cell r="AG2173">
            <v>11.784712828431401</v>
          </cell>
          <cell r="AH2173">
            <v>3.9478188529787799</v>
          </cell>
          <cell r="AI2173">
            <v>36</v>
          </cell>
          <cell r="AJ2173">
            <v>49.3</v>
          </cell>
        </row>
        <row r="2174">
          <cell r="B2174" t="str">
            <v>A2014SatrLC50</v>
          </cell>
          <cell r="C2174" t="str">
            <v>Diedrich et al., 2015</v>
          </cell>
          <cell r="D2174">
            <v>2015</v>
          </cell>
          <cell r="E2174" t="str">
            <v>Salmo trutta</v>
          </cell>
          <cell r="F2174" t="str">
            <v xml:space="preserve">Salmo </v>
          </cell>
          <cell r="G2174" t="str">
            <v>trutta</v>
          </cell>
          <cell r="H2174"/>
          <cell r="I2174" t="str">
            <v>Fish</v>
          </cell>
          <cell r="J2174" t="str">
            <v>Juveniles (83 d after swim-up; 0.62 g)</v>
          </cell>
          <cell r="K2174" t="str">
            <v>Mortality</v>
          </cell>
          <cell r="L2174" t="str">
            <v>LC50</v>
          </cell>
          <cell r="M2174" t="str">
            <v>ZnSO4</v>
          </cell>
          <cell r="N2174" t="str">
            <v>Measured - (AAS); measured daily</v>
          </cell>
          <cell r="O2174" t="str">
            <v>flow through</v>
          </cell>
          <cell r="P2174" t="str">
            <v>Acute</v>
          </cell>
          <cell r="Q2174" t="str">
            <v>96-hr</v>
          </cell>
          <cell r="R2174" t="str">
            <v>None</v>
          </cell>
          <cell r="S2174" t="str">
            <v>T-Dechlorinated Fort Collins tap water</v>
          </cell>
          <cell r="T2174"/>
          <cell r="U2174">
            <v>12</v>
          </cell>
          <cell r="V2174">
            <v>7.4</v>
          </cell>
          <cell r="W2174" t="str">
            <v/>
          </cell>
          <cell r="X2174">
            <v>649</v>
          </cell>
          <cell r="Y2174">
            <v>634.72199999999998</v>
          </cell>
          <cell r="Z2174" t="str">
            <v/>
          </cell>
          <cell r="AA2174">
            <v>1.7</v>
          </cell>
          <cell r="AB2174">
            <v>10</v>
          </cell>
          <cell r="AC2174">
            <v>17.025735396235</v>
          </cell>
          <cell r="AD2174">
            <v>1.5681065201498801</v>
          </cell>
          <cell r="AE2174">
            <v>3.3238400546737101</v>
          </cell>
          <cell r="AF2174">
            <v>0.694902400186448</v>
          </cell>
          <cell r="AG2174">
            <v>11.784712828431401</v>
          </cell>
          <cell r="AH2174">
            <v>3.9478188529787799</v>
          </cell>
          <cell r="AI2174">
            <v>36</v>
          </cell>
          <cell r="AJ2174">
            <v>49.3</v>
          </cell>
        </row>
        <row r="2175">
          <cell r="B2175" t="str">
            <v>A2015SatrLC50</v>
          </cell>
          <cell r="C2175" t="str">
            <v>Diedrich et al., 2015</v>
          </cell>
          <cell r="D2175">
            <v>2015</v>
          </cell>
          <cell r="E2175" t="str">
            <v>Salmo trutta</v>
          </cell>
          <cell r="F2175" t="str">
            <v xml:space="preserve">Salmo </v>
          </cell>
          <cell r="G2175" t="str">
            <v>trutta</v>
          </cell>
          <cell r="H2175"/>
          <cell r="I2175" t="str">
            <v>Fish</v>
          </cell>
          <cell r="J2175" t="str">
            <v>Juveniles (50 d after swim-up; 0.51 g)</v>
          </cell>
          <cell r="K2175" t="str">
            <v>Mortality</v>
          </cell>
          <cell r="L2175" t="str">
            <v>LC50</v>
          </cell>
          <cell r="M2175" t="str">
            <v>ZnSO4</v>
          </cell>
          <cell r="N2175" t="str">
            <v>Measured - (AAS); measured daily</v>
          </cell>
          <cell r="O2175" t="str">
            <v>flow through</v>
          </cell>
          <cell r="P2175" t="str">
            <v>Acute</v>
          </cell>
          <cell r="Q2175" t="str">
            <v>96-hr</v>
          </cell>
          <cell r="R2175" t="str">
            <v>None</v>
          </cell>
          <cell r="S2175" t="str">
            <v>T-Dechlorinated Fort Collins tap water</v>
          </cell>
          <cell r="T2175"/>
          <cell r="U2175">
            <v>12</v>
          </cell>
          <cell r="V2175">
            <v>7.4</v>
          </cell>
          <cell r="W2175" t="str">
            <v/>
          </cell>
          <cell r="X2175">
            <v>572</v>
          </cell>
          <cell r="Y2175">
            <v>559.41599999999994</v>
          </cell>
          <cell r="Z2175" t="str">
            <v/>
          </cell>
          <cell r="AA2175">
            <v>1.7</v>
          </cell>
          <cell r="AB2175">
            <v>10</v>
          </cell>
          <cell r="AC2175">
            <v>17.025735396235</v>
          </cell>
          <cell r="AD2175">
            <v>1.5681065201498801</v>
          </cell>
          <cell r="AE2175">
            <v>3.3238400546737101</v>
          </cell>
          <cell r="AF2175">
            <v>0.694902400186448</v>
          </cell>
          <cell r="AG2175">
            <v>11.784712828431401</v>
          </cell>
          <cell r="AH2175">
            <v>3.9478188529787799</v>
          </cell>
          <cell r="AI2175">
            <v>36</v>
          </cell>
          <cell r="AJ2175">
            <v>49.3</v>
          </cell>
        </row>
        <row r="2176">
          <cell r="B2176" t="str">
            <v>A2016OnmyLC50</v>
          </cell>
          <cell r="C2176" t="str">
            <v>Naddy et al., 2015</v>
          </cell>
          <cell r="D2176">
            <v>2015</v>
          </cell>
          <cell r="E2176" t="str">
            <v>Oncorhynchus mykiss</v>
          </cell>
          <cell r="F2176" t="str">
            <v xml:space="preserve">Oncorhynchus </v>
          </cell>
          <cell r="G2176" t="str">
            <v>mykiss</v>
          </cell>
          <cell r="H2176" t="str">
            <v>R</v>
          </cell>
          <cell r="I2176" t="str">
            <v>Fish</v>
          </cell>
          <cell r="J2176" t="str">
            <v>Fry</v>
          </cell>
          <cell r="K2176" t="str">
            <v>Mortality</v>
          </cell>
          <cell r="L2176" t="str">
            <v>LC50</v>
          </cell>
          <cell r="M2176" t="str">
            <v>ZnCl2</v>
          </cell>
          <cell r="N2176" t="str">
            <v>Measured - (FAAS)</v>
          </cell>
          <cell r="O2176" t="str">
            <v>static</v>
          </cell>
          <cell r="P2176" t="str">
            <v>Acute</v>
          </cell>
          <cell r="Q2176" t="str">
            <v>96-hr</v>
          </cell>
          <cell r="R2176"/>
          <cell r="S2176" t="str">
            <v>S-Reconstituted water (US EPA medium)</v>
          </cell>
          <cell r="T2176" t="str">
            <v>MLR</v>
          </cell>
          <cell r="U2176">
            <v>12</v>
          </cell>
          <cell r="V2176">
            <v>8.15</v>
          </cell>
          <cell r="W2176" t="str">
            <v/>
          </cell>
          <cell r="X2176">
            <v>239</v>
          </cell>
          <cell r="Y2176">
            <v>233.74199999999999</v>
          </cell>
          <cell r="Z2176" t="str">
            <v/>
          </cell>
          <cell r="AA2176">
            <v>0.75</v>
          </cell>
          <cell r="AB2176">
            <v>10</v>
          </cell>
          <cell r="AC2176">
            <v>32.019801980198018</v>
          </cell>
          <cell r="AD2176">
            <v>28.138613861386137</v>
          </cell>
          <cell r="AE2176">
            <v>61.128712871287128</v>
          </cell>
          <cell r="AF2176">
            <v>5.3366336633663369</v>
          </cell>
          <cell r="AG2176">
            <v>188.23762376237624</v>
          </cell>
          <cell r="AH2176">
            <v>4.8514851485148514</v>
          </cell>
          <cell r="AI2176">
            <v>133.9009900990099</v>
          </cell>
          <cell r="AJ2176">
            <v>196</v>
          </cell>
        </row>
        <row r="2177">
          <cell r="B2177" t="str">
            <v>A2017OnmyLC50</v>
          </cell>
          <cell r="C2177" t="str">
            <v>Naddy et al., 2015</v>
          </cell>
          <cell r="D2177">
            <v>2015</v>
          </cell>
          <cell r="E2177" t="str">
            <v>Oncorhynchus mykiss</v>
          </cell>
          <cell r="F2177" t="str">
            <v xml:space="preserve">Oncorhynchus </v>
          </cell>
          <cell r="G2177" t="str">
            <v>mykiss</v>
          </cell>
          <cell r="H2177" t="str">
            <v>R</v>
          </cell>
          <cell r="I2177" t="str">
            <v>Fish</v>
          </cell>
          <cell r="J2177" t="str">
            <v>Fry</v>
          </cell>
          <cell r="K2177" t="str">
            <v>Mortality</v>
          </cell>
          <cell r="L2177" t="str">
            <v>LC50</v>
          </cell>
          <cell r="M2177" t="str">
            <v>ZnCl2</v>
          </cell>
          <cell r="N2177" t="str">
            <v>Measured - (FAAS)</v>
          </cell>
          <cell r="O2177" t="str">
            <v>static</v>
          </cell>
          <cell r="P2177" t="str">
            <v>Acute</v>
          </cell>
          <cell r="Q2177" t="str">
            <v>96-hr</v>
          </cell>
          <cell r="R2177"/>
          <cell r="S2177" t="str">
            <v>S-Reconstituted water (US EPA medium)</v>
          </cell>
          <cell r="T2177" t="str">
            <v>MLR</v>
          </cell>
          <cell r="U2177">
            <v>12</v>
          </cell>
          <cell r="V2177">
            <v>8.1</v>
          </cell>
          <cell r="W2177" t="str">
            <v/>
          </cell>
          <cell r="X2177">
            <v>277</v>
          </cell>
          <cell r="Y2177">
            <v>270.90600000000001</v>
          </cell>
          <cell r="Z2177" t="str">
            <v/>
          </cell>
          <cell r="AA2177">
            <v>0.75</v>
          </cell>
          <cell r="AB2177">
            <v>10</v>
          </cell>
          <cell r="AC2177">
            <v>30.386138613861387</v>
          </cell>
          <cell r="AD2177">
            <v>26.702970297029701</v>
          </cell>
          <cell r="AE2177">
            <v>58.009900990099013</v>
          </cell>
          <cell r="AF2177">
            <v>5.064356435643564</v>
          </cell>
          <cell r="AG2177">
            <v>178.63366336633663</v>
          </cell>
          <cell r="AH2177">
            <v>4.6039603960396045</v>
          </cell>
          <cell r="AI2177">
            <v>127.06930693069307</v>
          </cell>
          <cell r="AJ2177">
            <v>186</v>
          </cell>
        </row>
        <row r="2178">
          <cell r="B2178" t="str">
            <v>A2018OnmyLC50</v>
          </cell>
          <cell r="C2178" t="str">
            <v>Naddy et al., 2015</v>
          </cell>
          <cell r="D2178">
            <v>2015</v>
          </cell>
          <cell r="E2178" t="str">
            <v>Oncorhynchus mykiss</v>
          </cell>
          <cell r="F2178" t="str">
            <v xml:space="preserve">Oncorhynchus </v>
          </cell>
          <cell r="G2178" t="str">
            <v>mykiss</v>
          </cell>
          <cell r="H2178" t="str">
            <v>R</v>
          </cell>
          <cell r="I2178" t="str">
            <v>Fish</v>
          </cell>
          <cell r="J2178" t="str">
            <v>Fry</v>
          </cell>
          <cell r="K2178" t="str">
            <v>Mortality</v>
          </cell>
          <cell r="L2178" t="str">
            <v>LC50</v>
          </cell>
          <cell r="M2178" t="str">
            <v>ZnCl2</v>
          </cell>
          <cell r="N2178" t="str">
            <v>Measured - (FAAS)</v>
          </cell>
          <cell r="O2178" t="str">
            <v>static</v>
          </cell>
          <cell r="P2178" t="str">
            <v>Acute</v>
          </cell>
          <cell r="Q2178" t="str">
            <v>96-hr</v>
          </cell>
          <cell r="R2178"/>
          <cell r="S2178" t="str">
            <v>S-Reconstituted water (US EPA medium)</v>
          </cell>
          <cell r="T2178" t="str">
            <v>MLR</v>
          </cell>
          <cell r="U2178">
            <v>12</v>
          </cell>
          <cell r="V2178">
            <v>8.25</v>
          </cell>
          <cell r="W2178" t="str">
            <v/>
          </cell>
          <cell r="X2178">
            <v>423</v>
          </cell>
          <cell r="Y2178">
            <v>413.69400000000002</v>
          </cell>
          <cell r="Z2178" t="str">
            <v/>
          </cell>
          <cell r="AA2178">
            <v>0.75</v>
          </cell>
          <cell r="AB2178">
            <v>10</v>
          </cell>
          <cell r="AC2178">
            <v>31.03960396039604</v>
          </cell>
          <cell r="AD2178">
            <v>27.277227722772274</v>
          </cell>
          <cell r="AE2178">
            <v>59.257425742574256</v>
          </cell>
          <cell r="AF2178">
            <v>5.173267326732673</v>
          </cell>
          <cell r="AG2178">
            <v>182.47524752475246</v>
          </cell>
          <cell r="AH2178">
            <v>4.7029702970297036</v>
          </cell>
          <cell r="AI2178">
            <v>129.80198019801981</v>
          </cell>
          <cell r="AJ2178">
            <v>190</v>
          </cell>
        </row>
        <row r="2179">
          <cell r="B2179" t="str">
            <v>A2019OnmyLC50</v>
          </cell>
          <cell r="C2179" t="str">
            <v>Naddy et al., 2015</v>
          </cell>
          <cell r="D2179">
            <v>2015</v>
          </cell>
          <cell r="E2179" t="str">
            <v>Oncorhynchus mykiss</v>
          </cell>
          <cell r="F2179" t="str">
            <v xml:space="preserve">Oncorhynchus </v>
          </cell>
          <cell r="G2179" t="str">
            <v>mykiss</v>
          </cell>
          <cell r="H2179" t="str">
            <v>R</v>
          </cell>
          <cell r="I2179" t="str">
            <v>Fish</v>
          </cell>
          <cell r="J2179" t="str">
            <v>Fry</v>
          </cell>
          <cell r="K2179" t="str">
            <v>Mortality</v>
          </cell>
          <cell r="L2179" t="str">
            <v>LC50</v>
          </cell>
          <cell r="M2179" t="str">
            <v>ZnCl2</v>
          </cell>
          <cell r="N2179" t="str">
            <v>Measured - (FAAS)</v>
          </cell>
          <cell r="O2179" t="str">
            <v>static</v>
          </cell>
          <cell r="P2179" t="str">
            <v>Acute</v>
          </cell>
          <cell r="Q2179" t="str">
            <v>96-hr</v>
          </cell>
          <cell r="R2179"/>
          <cell r="S2179" t="str">
            <v>S-Reconstituted water (US EPA medium)</v>
          </cell>
          <cell r="T2179" t="str">
            <v>MLR</v>
          </cell>
          <cell r="U2179">
            <v>12</v>
          </cell>
          <cell r="V2179">
            <v>7.45</v>
          </cell>
          <cell r="W2179" t="str">
            <v/>
          </cell>
          <cell r="X2179">
            <v>102</v>
          </cell>
          <cell r="Y2179">
            <v>99.756</v>
          </cell>
          <cell r="Z2179" t="str">
            <v/>
          </cell>
          <cell r="AA2179">
            <v>0.75</v>
          </cell>
          <cell r="AB2179">
            <v>10</v>
          </cell>
          <cell r="AC2179">
            <v>6</v>
          </cell>
          <cell r="AD2179">
            <v>5</v>
          </cell>
          <cell r="AE2179">
            <v>13</v>
          </cell>
          <cell r="AF2179">
            <v>1</v>
          </cell>
          <cell r="AG2179">
            <v>40</v>
          </cell>
          <cell r="AH2179">
            <v>0.5</v>
          </cell>
          <cell r="AI2179">
            <v>30</v>
          </cell>
          <cell r="AJ2179">
            <v>40</v>
          </cell>
        </row>
        <row r="2180">
          <cell r="B2180" t="str">
            <v>C2020CeduEC10</v>
          </cell>
          <cell r="C2180" t="str">
            <v>Naddy et al., 2015</v>
          </cell>
          <cell r="D2180">
            <v>2015</v>
          </cell>
          <cell r="E2180" t="str">
            <v>Ceriodaphnia dubia</v>
          </cell>
          <cell r="F2180" t="str">
            <v xml:space="preserve">Ceriodaphnia </v>
          </cell>
          <cell r="G2180" t="str">
            <v>dubia</v>
          </cell>
          <cell r="H2180"/>
          <cell r="I2180" t="str">
            <v>Cladocera</v>
          </cell>
          <cell r="J2180" t="str">
            <v>Neonates (&lt; 24 h old)</v>
          </cell>
          <cell r="K2180" t="str">
            <v>Reproduction</v>
          </cell>
          <cell r="L2180" t="str">
            <v>EC10</v>
          </cell>
          <cell r="M2180" t="str">
            <v>ZnCl2</v>
          </cell>
          <cell r="N2180" t="str">
            <v>Measured - (FAAS)</v>
          </cell>
          <cell r="O2180" t="str">
            <v>static renewal</v>
          </cell>
          <cell r="P2180" t="str">
            <v>Chronic</v>
          </cell>
          <cell r="Q2180" t="str">
            <v>6-d</v>
          </cell>
          <cell r="R2180"/>
          <cell r="S2180" t="str">
            <v>S-Reconstituted water (US EPA medium)</v>
          </cell>
          <cell r="T2180" t="str">
            <v>MLR</v>
          </cell>
          <cell r="U2180">
            <v>25</v>
          </cell>
          <cell r="V2180">
            <v>8.5500000000000007</v>
          </cell>
          <cell r="W2180" t="str">
            <v/>
          </cell>
          <cell r="X2180">
            <v>96.5</v>
          </cell>
          <cell r="Y2180">
            <v>95.149000000000001</v>
          </cell>
          <cell r="Z2180" t="str">
            <v/>
          </cell>
          <cell r="AA2180">
            <v>0.5</v>
          </cell>
          <cell r="AB2180">
            <v>10</v>
          </cell>
          <cell r="AC2180">
            <v>29.079207920792079</v>
          </cell>
          <cell r="AD2180">
            <v>25.554455445544551</v>
          </cell>
          <cell r="AE2180">
            <v>55.514851485148512</v>
          </cell>
          <cell r="AF2180">
            <v>4.8465346534653468</v>
          </cell>
          <cell r="AG2180">
            <v>170.95049504950495</v>
          </cell>
          <cell r="AH2180">
            <v>4.4059405940594063</v>
          </cell>
          <cell r="AI2180">
            <v>121.60396039603961</v>
          </cell>
          <cell r="AJ2180">
            <v>178</v>
          </cell>
        </row>
        <row r="2181">
          <cell r="B2181" t="str">
            <v>C2021CeduEC10</v>
          </cell>
          <cell r="C2181" t="str">
            <v>Naddy et al., 2015</v>
          </cell>
          <cell r="D2181">
            <v>2015</v>
          </cell>
          <cell r="E2181" t="str">
            <v>Ceriodaphnia dubia</v>
          </cell>
          <cell r="F2181" t="str">
            <v xml:space="preserve">Ceriodaphnia </v>
          </cell>
          <cell r="G2181" t="str">
            <v>dubia</v>
          </cell>
          <cell r="H2181"/>
          <cell r="I2181" t="str">
            <v>Cladocera</v>
          </cell>
          <cell r="J2181" t="str">
            <v>Neonates (&lt; 24 h old)</v>
          </cell>
          <cell r="K2181" t="str">
            <v>Reproduction</v>
          </cell>
          <cell r="L2181" t="str">
            <v>EC10</v>
          </cell>
          <cell r="M2181" t="str">
            <v>ZnCl2</v>
          </cell>
          <cell r="N2181" t="str">
            <v>Measured - (FAAS)</v>
          </cell>
          <cell r="O2181" t="str">
            <v>static renewal</v>
          </cell>
          <cell r="P2181" t="str">
            <v>Chronic</v>
          </cell>
          <cell r="Q2181" t="str">
            <v>6-d</v>
          </cell>
          <cell r="R2181"/>
          <cell r="S2181" t="str">
            <v>S-Reconstituted water (US EPA medium)</v>
          </cell>
          <cell r="T2181" t="str">
            <v>MLR</v>
          </cell>
          <cell r="U2181">
            <v>25</v>
          </cell>
          <cell r="V2181">
            <v>8.6</v>
          </cell>
          <cell r="W2181" t="str">
            <v/>
          </cell>
          <cell r="X2181">
            <v>76</v>
          </cell>
          <cell r="Y2181">
            <v>74.935999999999993</v>
          </cell>
          <cell r="Z2181" t="str">
            <v/>
          </cell>
          <cell r="AA2181">
            <v>0.5</v>
          </cell>
          <cell r="AB2181">
            <v>10</v>
          </cell>
          <cell r="AC2181">
            <v>30.059405940594061</v>
          </cell>
          <cell r="AD2181">
            <v>26.415841584158414</v>
          </cell>
          <cell r="AE2181">
            <v>57.386138613861384</v>
          </cell>
          <cell r="AF2181">
            <v>5.0099009900990099</v>
          </cell>
          <cell r="AG2181">
            <v>176.71287128712871</v>
          </cell>
          <cell r="AH2181">
            <v>4.5544554455445549</v>
          </cell>
          <cell r="AI2181">
            <v>125.70297029702971</v>
          </cell>
          <cell r="AJ2181">
            <v>184</v>
          </cell>
        </row>
        <row r="2182">
          <cell r="B2182" t="str">
            <v>C2022CeduEC10</v>
          </cell>
          <cell r="C2182" t="str">
            <v>Naddy et al., 2015</v>
          </cell>
          <cell r="D2182">
            <v>2015</v>
          </cell>
          <cell r="E2182" t="str">
            <v>Ceriodaphnia dubia</v>
          </cell>
          <cell r="F2182" t="str">
            <v xml:space="preserve">Ceriodaphnia </v>
          </cell>
          <cell r="G2182" t="str">
            <v>dubia</v>
          </cell>
          <cell r="H2182"/>
          <cell r="I2182" t="str">
            <v>Cladocera</v>
          </cell>
          <cell r="J2182" t="str">
            <v>Neonates (&lt; 24 h old)</v>
          </cell>
          <cell r="K2182" t="str">
            <v>Reproduction</v>
          </cell>
          <cell r="L2182" t="str">
            <v>EC10</v>
          </cell>
          <cell r="M2182" t="str">
            <v>ZnCl2</v>
          </cell>
          <cell r="N2182" t="str">
            <v>Measured - (FAAS)</v>
          </cell>
          <cell r="O2182" t="str">
            <v>static renewal</v>
          </cell>
          <cell r="P2182" t="str">
            <v>Chronic</v>
          </cell>
          <cell r="Q2182" t="str">
            <v>6-d</v>
          </cell>
          <cell r="R2182"/>
          <cell r="S2182" t="str">
            <v>S-Reconstituted water (US EPA medium)</v>
          </cell>
          <cell r="T2182" t="str">
            <v>MLR</v>
          </cell>
          <cell r="U2182">
            <v>25</v>
          </cell>
          <cell r="V2182">
            <v>8.6</v>
          </cell>
          <cell r="W2182" t="str">
            <v/>
          </cell>
          <cell r="X2182">
            <v>97.1</v>
          </cell>
          <cell r="Y2182">
            <v>95.740599999999986</v>
          </cell>
          <cell r="Z2182" t="str">
            <v/>
          </cell>
          <cell r="AA2182">
            <v>0.5</v>
          </cell>
          <cell r="AB2182">
            <v>10</v>
          </cell>
          <cell r="AC2182">
            <v>29.732673267326735</v>
          </cell>
          <cell r="AD2182">
            <v>26.128712871287128</v>
          </cell>
          <cell r="AE2182">
            <v>56.762376237623762</v>
          </cell>
          <cell r="AF2182">
            <v>4.9554455445544559</v>
          </cell>
          <cell r="AG2182">
            <v>174.79207920792078</v>
          </cell>
          <cell r="AH2182">
            <v>4.5049504950495054</v>
          </cell>
          <cell r="AI2182">
            <v>124.33663366336634</v>
          </cell>
          <cell r="AJ2182">
            <v>182</v>
          </cell>
        </row>
        <row r="2183">
          <cell r="B2183" t="str">
            <v>C2023CeduEC10</v>
          </cell>
          <cell r="C2183" t="str">
            <v>Naddy et al., 2015</v>
          </cell>
          <cell r="D2183">
            <v>2015</v>
          </cell>
          <cell r="E2183" t="str">
            <v>Ceriodaphnia dubia</v>
          </cell>
          <cell r="F2183" t="str">
            <v xml:space="preserve">Ceriodaphnia </v>
          </cell>
          <cell r="G2183" t="str">
            <v>dubia</v>
          </cell>
          <cell r="H2183"/>
          <cell r="I2183" t="str">
            <v>Cladocera</v>
          </cell>
          <cell r="J2183" t="str">
            <v>Neonates (&lt; 24 h old)</v>
          </cell>
          <cell r="K2183" t="str">
            <v>Reproduction</v>
          </cell>
          <cell r="L2183" t="str">
            <v>EC10</v>
          </cell>
          <cell r="M2183" t="str">
            <v>ZnCl2</v>
          </cell>
          <cell r="N2183" t="str">
            <v>Measured - (FAAS)</v>
          </cell>
          <cell r="O2183" t="str">
            <v>static renewal</v>
          </cell>
          <cell r="P2183" t="str">
            <v>Chronic</v>
          </cell>
          <cell r="Q2183" t="str">
            <v>6-d</v>
          </cell>
          <cell r="R2183"/>
          <cell r="S2183" t="str">
            <v>S-Reconstituted water (US EPA medium)</v>
          </cell>
          <cell r="T2183" t="str">
            <v>MLR</v>
          </cell>
          <cell r="U2183">
            <v>25</v>
          </cell>
          <cell r="V2183">
            <v>7.5</v>
          </cell>
          <cell r="W2183" t="str">
            <v/>
          </cell>
          <cell r="X2183">
            <v>46.6</v>
          </cell>
          <cell r="Y2183">
            <v>45.947600000000001</v>
          </cell>
          <cell r="Z2183" t="str">
            <v/>
          </cell>
          <cell r="AA2183">
            <v>0.5</v>
          </cell>
          <cell r="AB2183">
            <v>10</v>
          </cell>
          <cell r="AC2183">
            <v>6</v>
          </cell>
          <cell r="AD2183">
            <v>5</v>
          </cell>
          <cell r="AE2183">
            <v>13</v>
          </cell>
          <cell r="AF2183">
            <v>1</v>
          </cell>
          <cell r="AG2183">
            <v>40</v>
          </cell>
          <cell r="AH2183">
            <v>0.5</v>
          </cell>
          <cell r="AI2183">
            <v>30</v>
          </cell>
          <cell r="AJ2183">
            <v>40</v>
          </cell>
        </row>
        <row r="2184">
          <cell r="B2184" t="str">
            <v>C2024CeduEC50</v>
          </cell>
          <cell r="C2184" t="str">
            <v>Naddy et al., 2015</v>
          </cell>
          <cell r="D2184">
            <v>2015</v>
          </cell>
          <cell r="E2184" t="str">
            <v>Ceriodaphnia dubia</v>
          </cell>
          <cell r="F2184" t="str">
            <v xml:space="preserve">Ceriodaphnia </v>
          </cell>
          <cell r="G2184" t="str">
            <v>dubia</v>
          </cell>
          <cell r="H2184"/>
          <cell r="I2184" t="str">
            <v>Cladocera</v>
          </cell>
          <cell r="J2184" t="str">
            <v>Neonates (&lt; 24 h old)</v>
          </cell>
          <cell r="K2184" t="str">
            <v>Reproduction</v>
          </cell>
          <cell r="L2184" t="str">
            <v>EC50</v>
          </cell>
          <cell r="M2184" t="str">
            <v>ZnCl2</v>
          </cell>
          <cell r="N2184" t="str">
            <v>Measured - (FAAS)</v>
          </cell>
          <cell r="O2184" t="str">
            <v>static renewal</v>
          </cell>
          <cell r="P2184" t="str">
            <v>Chronic</v>
          </cell>
          <cell r="Q2184" t="str">
            <v>6-d</v>
          </cell>
          <cell r="R2184"/>
          <cell r="S2184" t="str">
            <v>S-Reconstituted water (US EPA medium)</v>
          </cell>
          <cell r="T2184" t="str">
            <v>MLR</v>
          </cell>
          <cell r="U2184">
            <v>25</v>
          </cell>
          <cell r="V2184">
            <v>8.5500000000000007</v>
          </cell>
          <cell r="W2184" t="str">
            <v/>
          </cell>
          <cell r="X2184">
            <v>128</v>
          </cell>
          <cell r="Y2184">
            <v>126.208</v>
          </cell>
          <cell r="Z2184" t="str">
            <v/>
          </cell>
          <cell r="AA2184">
            <v>0.5</v>
          </cell>
          <cell r="AB2184">
            <v>10</v>
          </cell>
          <cell r="AC2184">
            <v>29.079207920792079</v>
          </cell>
          <cell r="AD2184">
            <v>25.554455445544551</v>
          </cell>
          <cell r="AE2184">
            <v>55.514851485148512</v>
          </cell>
          <cell r="AF2184">
            <v>4.8465346534653468</v>
          </cell>
          <cell r="AG2184">
            <v>170.95049504950495</v>
          </cell>
          <cell r="AH2184">
            <v>4.4059405940594063</v>
          </cell>
          <cell r="AI2184">
            <v>121.60396039603961</v>
          </cell>
          <cell r="AJ2184">
            <v>178</v>
          </cell>
        </row>
        <row r="2185">
          <cell r="B2185" t="str">
            <v>C2025CeduEC50</v>
          </cell>
          <cell r="C2185" t="str">
            <v>Naddy et al., 2015</v>
          </cell>
          <cell r="D2185">
            <v>2015</v>
          </cell>
          <cell r="E2185" t="str">
            <v>Ceriodaphnia dubia</v>
          </cell>
          <cell r="F2185" t="str">
            <v xml:space="preserve">Ceriodaphnia </v>
          </cell>
          <cell r="G2185" t="str">
            <v>dubia</v>
          </cell>
          <cell r="H2185"/>
          <cell r="I2185" t="str">
            <v>Cladocera</v>
          </cell>
          <cell r="J2185" t="str">
            <v>Neonates (&lt; 24 h old)</v>
          </cell>
          <cell r="K2185" t="str">
            <v>Reproduction</v>
          </cell>
          <cell r="L2185" t="str">
            <v>EC50</v>
          </cell>
          <cell r="M2185" t="str">
            <v>ZnCl2</v>
          </cell>
          <cell r="N2185" t="str">
            <v>Measured - (FAAS)</v>
          </cell>
          <cell r="O2185" t="str">
            <v>static renewal</v>
          </cell>
          <cell r="P2185" t="str">
            <v>Chronic</v>
          </cell>
          <cell r="Q2185" t="str">
            <v>6-d</v>
          </cell>
          <cell r="R2185"/>
          <cell r="S2185" t="str">
            <v>S-Reconstituted water (US EPA medium)</v>
          </cell>
          <cell r="T2185" t="str">
            <v>MLR</v>
          </cell>
          <cell r="U2185">
            <v>25</v>
          </cell>
          <cell r="V2185">
            <v>8.6</v>
          </cell>
          <cell r="W2185" t="str">
            <v/>
          </cell>
          <cell r="X2185">
            <v>102</v>
          </cell>
          <cell r="Y2185">
            <v>100.572</v>
          </cell>
          <cell r="Z2185" t="str">
            <v/>
          </cell>
          <cell r="AA2185">
            <v>0.5</v>
          </cell>
          <cell r="AB2185">
            <v>10</v>
          </cell>
          <cell r="AC2185">
            <v>30.059405940594061</v>
          </cell>
          <cell r="AD2185">
            <v>26.415841584158414</v>
          </cell>
          <cell r="AE2185">
            <v>57.386138613861384</v>
          </cell>
          <cell r="AF2185">
            <v>5.0099009900990099</v>
          </cell>
          <cell r="AG2185">
            <v>176.71287128712871</v>
          </cell>
          <cell r="AH2185">
            <v>4.5544554455445549</v>
          </cell>
          <cell r="AI2185">
            <v>125.70297029702971</v>
          </cell>
          <cell r="AJ2185">
            <v>184</v>
          </cell>
        </row>
        <row r="2186">
          <cell r="B2186" t="str">
            <v>C2026CeduEC50</v>
          </cell>
          <cell r="C2186" t="str">
            <v>Naddy et al., 2015</v>
          </cell>
          <cell r="D2186">
            <v>2015</v>
          </cell>
          <cell r="E2186" t="str">
            <v>Ceriodaphnia dubia</v>
          </cell>
          <cell r="F2186" t="str">
            <v xml:space="preserve">Ceriodaphnia </v>
          </cell>
          <cell r="G2186" t="str">
            <v>dubia</v>
          </cell>
          <cell r="H2186"/>
          <cell r="I2186" t="str">
            <v>Cladocera</v>
          </cell>
          <cell r="J2186" t="str">
            <v>Neonates (&lt; 24 h old)</v>
          </cell>
          <cell r="K2186" t="str">
            <v>Reproduction</v>
          </cell>
          <cell r="L2186" t="str">
            <v>EC50</v>
          </cell>
          <cell r="M2186" t="str">
            <v>ZnCl2</v>
          </cell>
          <cell r="N2186" t="str">
            <v>Measured - (FAAS)</v>
          </cell>
          <cell r="O2186" t="str">
            <v>static renewal</v>
          </cell>
          <cell r="P2186" t="str">
            <v>Chronic</v>
          </cell>
          <cell r="Q2186" t="str">
            <v>6-d</v>
          </cell>
          <cell r="R2186"/>
          <cell r="S2186" t="str">
            <v>S-Reconstituted water (US EPA medium)</v>
          </cell>
          <cell r="T2186" t="str">
            <v>MLR</v>
          </cell>
          <cell r="U2186">
            <v>25</v>
          </cell>
          <cell r="V2186">
            <v>8.6</v>
          </cell>
          <cell r="W2186" t="str">
            <v/>
          </cell>
          <cell r="X2186">
            <v>130</v>
          </cell>
          <cell r="Y2186">
            <v>128.18</v>
          </cell>
          <cell r="Z2186" t="str">
            <v/>
          </cell>
          <cell r="AA2186">
            <v>0.5</v>
          </cell>
          <cell r="AB2186">
            <v>10</v>
          </cell>
          <cell r="AC2186">
            <v>29.732673267326735</v>
          </cell>
          <cell r="AD2186">
            <v>26.128712871287128</v>
          </cell>
          <cell r="AE2186">
            <v>56.762376237623762</v>
          </cell>
          <cell r="AF2186">
            <v>4.9554455445544559</v>
          </cell>
          <cell r="AG2186">
            <v>174.79207920792078</v>
          </cell>
          <cell r="AH2186">
            <v>4.5049504950495054</v>
          </cell>
          <cell r="AI2186">
            <v>124.33663366336634</v>
          </cell>
          <cell r="AJ2186">
            <v>182</v>
          </cell>
        </row>
        <row r="2187">
          <cell r="B2187" t="str">
            <v>C2027CeduEC50</v>
          </cell>
          <cell r="C2187" t="str">
            <v>Naddy et al., 2015</v>
          </cell>
          <cell r="D2187">
            <v>2015</v>
          </cell>
          <cell r="E2187" t="str">
            <v>Ceriodaphnia dubia</v>
          </cell>
          <cell r="F2187" t="str">
            <v xml:space="preserve">Ceriodaphnia </v>
          </cell>
          <cell r="G2187" t="str">
            <v>dubia</v>
          </cell>
          <cell r="H2187"/>
          <cell r="I2187" t="str">
            <v>Cladocera</v>
          </cell>
          <cell r="J2187" t="str">
            <v>Neonates (&lt; 24 h old)</v>
          </cell>
          <cell r="K2187" t="str">
            <v>Reproduction</v>
          </cell>
          <cell r="L2187" t="str">
            <v>EC50</v>
          </cell>
          <cell r="M2187" t="str">
            <v>ZnCl2</v>
          </cell>
          <cell r="N2187" t="str">
            <v>Measured - (FAAS)</v>
          </cell>
          <cell r="O2187" t="str">
            <v>static renewal</v>
          </cell>
          <cell r="P2187" t="str">
            <v>Chronic</v>
          </cell>
          <cell r="Q2187" t="str">
            <v>6-d</v>
          </cell>
          <cell r="R2187"/>
          <cell r="S2187" t="str">
            <v>S-Reconstituted water (US EPA medium)</v>
          </cell>
          <cell r="T2187" t="str">
            <v>MLR</v>
          </cell>
          <cell r="U2187">
            <v>25</v>
          </cell>
          <cell r="V2187">
            <v>7.5</v>
          </cell>
          <cell r="W2187" t="str">
            <v/>
          </cell>
          <cell r="X2187">
            <v>61.8</v>
          </cell>
          <cell r="Y2187">
            <v>60.934799999999996</v>
          </cell>
          <cell r="Z2187" t="str">
            <v/>
          </cell>
          <cell r="AA2187">
            <v>0.5</v>
          </cell>
          <cell r="AB2187">
            <v>10</v>
          </cell>
          <cell r="AC2187">
            <v>6</v>
          </cell>
          <cell r="AD2187">
            <v>5</v>
          </cell>
          <cell r="AE2187">
            <v>13</v>
          </cell>
          <cell r="AF2187">
            <v>1</v>
          </cell>
          <cell r="AG2187">
            <v>40</v>
          </cell>
          <cell r="AH2187">
            <v>0.5</v>
          </cell>
          <cell r="AI2187">
            <v>30</v>
          </cell>
          <cell r="AJ2187">
            <v>40</v>
          </cell>
        </row>
        <row r="2188">
          <cell r="B2188" t="str">
            <v>C2028DareNOEC</v>
          </cell>
          <cell r="C2188" t="str">
            <v>Salvaggio et al., 2016</v>
          </cell>
          <cell r="D2188">
            <v>2016</v>
          </cell>
          <cell r="E2188" t="str">
            <v>Danio rerio</v>
          </cell>
          <cell r="F2188" t="str">
            <v xml:space="preserve">Danio </v>
          </cell>
          <cell r="G2188" t="str">
            <v>rerio</v>
          </cell>
          <cell r="H2188"/>
          <cell r="I2188" t="str">
            <v>Fish</v>
          </cell>
          <cell r="J2188" t="str">
            <v>Embryo</v>
          </cell>
          <cell r="K2188" t="str">
            <v>Malformation</v>
          </cell>
          <cell r="L2188" t="str">
            <v>NOEC</v>
          </cell>
          <cell r="M2188" t="str">
            <v>ZnCl2</v>
          </cell>
          <cell r="N2188" t="str">
            <v>Nominal</v>
          </cell>
          <cell r="O2188" t="str">
            <v>NR</v>
          </cell>
          <cell r="P2188" t="str">
            <v>Chronic</v>
          </cell>
          <cell r="Q2188" t="str">
            <v>21-d</v>
          </cell>
          <cell r="R2188"/>
          <cell r="S2188" t="str">
            <v>WIP</v>
          </cell>
          <cell r="T2188"/>
          <cell r="U2188" t="str">
            <v/>
          </cell>
          <cell r="V2188" t="str">
            <v/>
          </cell>
          <cell r="W2188" t="str">
            <v/>
          </cell>
          <cell r="X2188" t="str">
            <v/>
          </cell>
          <cell r="Y2188">
            <v>25000</v>
          </cell>
          <cell r="Z2188" t="str">
            <v/>
          </cell>
          <cell r="AA2188" t="str">
            <v/>
          </cell>
          <cell r="AB2188" t="str">
            <v/>
          </cell>
          <cell r="AC2188" t="str">
            <v/>
          </cell>
          <cell r="AD2188" t="str">
            <v/>
          </cell>
          <cell r="AE2188" t="str">
            <v/>
          </cell>
          <cell r="AF2188" t="str">
            <v/>
          </cell>
          <cell r="AG2188" t="str">
            <v/>
          </cell>
          <cell r="AH2188" t="str">
            <v/>
          </cell>
          <cell r="AI2188" t="str">
            <v/>
          </cell>
          <cell r="AJ2188" t="str">
            <v/>
          </cell>
        </row>
        <row r="2189">
          <cell r="B2189" t="str">
            <v>C2029HyumNOEC</v>
          </cell>
          <cell r="C2189" t="str">
            <v>Panyakhan et al., 2006</v>
          </cell>
          <cell r="D2189">
            <v>2006</v>
          </cell>
          <cell r="E2189" t="str">
            <v>Hydrocotyle umbellata</v>
          </cell>
          <cell r="F2189" t="str">
            <v xml:space="preserve">Hydrocotyle </v>
          </cell>
          <cell r="G2189" t="str">
            <v>umbellata</v>
          </cell>
          <cell r="H2189"/>
          <cell r="I2189" t="str">
            <v>Macrophyte</v>
          </cell>
          <cell r="J2189" t="str">
            <v>8-10 mature leaves (6.92 – 7.42 g)</v>
          </cell>
          <cell r="K2189" t="str">
            <v>Biomass</v>
          </cell>
          <cell r="L2189" t="str">
            <v>NOEC</v>
          </cell>
          <cell r="M2189" t="str">
            <v>ZnSO4</v>
          </cell>
          <cell r="N2189" t="str">
            <v>Nominal</v>
          </cell>
          <cell r="O2189" t="str">
            <v>NR</v>
          </cell>
          <cell r="P2189" t="str">
            <v>Chronic</v>
          </cell>
          <cell r="Q2189" t="str">
            <v>12-d</v>
          </cell>
          <cell r="R2189"/>
          <cell r="S2189" t="str">
            <v>S-Reconstituted water (Hoagland's solution)</v>
          </cell>
          <cell r="T2189"/>
          <cell r="U2189">
            <v>25</v>
          </cell>
          <cell r="V2189">
            <v>6.5</v>
          </cell>
          <cell r="W2189" t="str">
            <v>&lt;</v>
          </cell>
          <cell r="X2189">
            <v>200</v>
          </cell>
          <cell r="Y2189">
            <v>197.2</v>
          </cell>
          <cell r="Z2189" t="str">
            <v/>
          </cell>
          <cell r="AA2189" t="str">
            <v/>
          </cell>
          <cell r="AB2189" t="str">
            <v/>
          </cell>
          <cell r="AC2189" t="str">
            <v/>
          </cell>
          <cell r="AD2189" t="str">
            <v/>
          </cell>
          <cell r="AE2189" t="str">
            <v/>
          </cell>
          <cell r="AF2189" t="str">
            <v/>
          </cell>
          <cell r="AG2189" t="str">
            <v/>
          </cell>
          <cell r="AH2189" t="str">
            <v/>
          </cell>
          <cell r="AI2189" t="str">
            <v/>
          </cell>
          <cell r="AJ2189" t="str">
            <v/>
          </cell>
        </row>
        <row r="2190">
          <cell r="B2190" t="str">
            <v>C2030ChmiEC10</v>
          </cell>
          <cell r="C2190" t="str">
            <v>Alharbi, 2017</v>
          </cell>
          <cell r="D2190">
            <v>2017</v>
          </cell>
          <cell r="E2190" t="str">
            <v>Chroococcus minutus</v>
          </cell>
          <cell r="F2190" t="str">
            <v xml:space="preserve">Chroococcus </v>
          </cell>
          <cell r="G2190" t="str">
            <v>minutus</v>
          </cell>
          <cell r="H2190"/>
          <cell r="I2190" t="str">
            <v>algae</v>
          </cell>
          <cell r="J2190" t="str">
            <v>4x10^3 cells/mL</v>
          </cell>
          <cell r="K2190" t="str">
            <v>Growth rate</v>
          </cell>
          <cell r="L2190" t="str">
            <v>EC10</v>
          </cell>
          <cell r="M2190" t="str">
            <v>Zn(NO3)2</v>
          </cell>
          <cell r="N2190" t="str">
            <v>Nominal</v>
          </cell>
          <cell r="O2190" t="str">
            <v>NR</v>
          </cell>
          <cell r="P2190" t="str">
            <v>Chronic</v>
          </cell>
          <cell r="Q2190" t="str">
            <v>12-d</v>
          </cell>
          <cell r="R2190"/>
          <cell r="S2190" t="str">
            <v>S-Reconstituted water (BG11 medium)</v>
          </cell>
          <cell r="T2190"/>
          <cell r="U2190">
            <v>28</v>
          </cell>
          <cell r="V2190">
            <v>7</v>
          </cell>
          <cell r="W2190" t="str">
            <v/>
          </cell>
          <cell r="X2190">
            <v>7891</v>
          </cell>
          <cell r="Y2190">
            <v>7780.5259999999998</v>
          </cell>
          <cell r="Z2190" t="str">
            <v/>
          </cell>
          <cell r="AA2190" t="str">
            <v/>
          </cell>
          <cell r="AB2190" t="str">
            <v/>
          </cell>
          <cell r="AC2190" t="str">
            <v/>
          </cell>
          <cell r="AD2190" t="str">
            <v/>
          </cell>
          <cell r="AE2190" t="str">
            <v/>
          </cell>
          <cell r="AF2190" t="str">
            <v/>
          </cell>
          <cell r="AG2190" t="str">
            <v/>
          </cell>
          <cell r="AH2190" t="str">
            <v/>
          </cell>
          <cell r="AI2190" t="str">
            <v/>
          </cell>
          <cell r="AJ2190" t="str">
            <v/>
          </cell>
        </row>
        <row r="2191">
          <cell r="B2191" t="str">
            <v>C2031ChmiEC50</v>
          </cell>
          <cell r="C2191" t="str">
            <v>Alharbi, 2017</v>
          </cell>
          <cell r="D2191">
            <v>2017</v>
          </cell>
          <cell r="E2191" t="str">
            <v>Chroococcus minutus</v>
          </cell>
          <cell r="F2191" t="str">
            <v xml:space="preserve">Chroococcus </v>
          </cell>
          <cell r="G2191" t="str">
            <v>minutus</v>
          </cell>
          <cell r="H2191"/>
          <cell r="I2191" t="str">
            <v>algae</v>
          </cell>
          <cell r="J2191" t="str">
            <v>4x10^3 cells/mL</v>
          </cell>
          <cell r="K2191" t="str">
            <v>Growth rate</v>
          </cell>
          <cell r="L2191" t="str">
            <v>EC50</v>
          </cell>
          <cell r="M2191" t="str">
            <v>Zn(NO3)2</v>
          </cell>
          <cell r="N2191" t="str">
            <v>Nominal</v>
          </cell>
          <cell r="O2191" t="str">
            <v>NR</v>
          </cell>
          <cell r="P2191" t="str">
            <v>Chronic</v>
          </cell>
          <cell r="Q2191" t="str">
            <v>12-d</v>
          </cell>
          <cell r="R2191"/>
          <cell r="S2191" t="str">
            <v>S-Reconstituted water (BG11 medium)</v>
          </cell>
          <cell r="T2191"/>
          <cell r="U2191">
            <v>28</v>
          </cell>
          <cell r="V2191">
            <v>7</v>
          </cell>
          <cell r="W2191" t="str">
            <v/>
          </cell>
          <cell r="X2191">
            <v>18058</v>
          </cell>
          <cell r="Y2191">
            <v>17805.187999999998</v>
          </cell>
          <cell r="Z2191" t="str">
            <v/>
          </cell>
          <cell r="AA2191" t="str">
            <v/>
          </cell>
          <cell r="AB2191" t="str">
            <v/>
          </cell>
          <cell r="AC2191" t="str">
            <v/>
          </cell>
          <cell r="AD2191" t="str">
            <v/>
          </cell>
          <cell r="AE2191" t="str">
            <v/>
          </cell>
          <cell r="AF2191" t="str">
            <v/>
          </cell>
          <cell r="AG2191" t="str">
            <v/>
          </cell>
          <cell r="AH2191" t="str">
            <v/>
          </cell>
          <cell r="AI2191" t="str">
            <v/>
          </cell>
          <cell r="AJ2191" t="str">
            <v/>
          </cell>
        </row>
        <row r="2192">
          <cell r="B2192" t="str">
            <v>C2032ChaeEC10</v>
          </cell>
          <cell r="C2192" t="str">
            <v>Alharbi, 2017</v>
          </cell>
          <cell r="D2192">
            <v>2017</v>
          </cell>
          <cell r="E2192" t="str">
            <v>Chlorococcum aegyptiacum</v>
          </cell>
          <cell r="F2192" t="str">
            <v xml:space="preserve">Chlorococcum </v>
          </cell>
          <cell r="G2192" t="str">
            <v>aegyptiacum</v>
          </cell>
          <cell r="H2192"/>
          <cell r="I2192" t="str">
            <v>algae</v>
          </cell>
          <cell r="J2192" t="str">
            <v>4x10^3 cells/mL</v>
          </cell>
          <cell r="K2192" t="str">
            <v>Growth rate</v>
          </cell>
          <cell r="L2192" t="str">
            <v>EC10</v>
          </cell>
          <cell r="M2192" t="str">
            <v>Zn(NO3)2</v>
          </cell>
          <cell r="N2192" t="str">
            <v>Nominal</v>
          </cell>
          <cell r="O2192" t="str">
            <v>NR</v>
          </cell>
          <cell r="P2192" t="str">
            <v>Chronic</v>
          </cell>
          <cell r="Q2192" t="str">
            <v>12-d</v>
          </cell>
          <cell r="R2192"/>
          <cell r="S2192" t="str">
            <v>S-Reconstituted water (BG11 medium)</v>
          </cell>
          <cell r="T2192"/>
          <cell r="U2192">
            <v>28</v>
          </cell>
          <cell r="V2192">
            <v>7</v>
          </cell>
          <cell r="W2192" t="str">
            <v/>
          </cell>
          <cell r="X2192">
            <v>8323</v>
          </cell>
          <cell r="Y2192">
            <v>8206.4779999999992</v>
          </cell>
          <cell r="Z2192" t="str">
            <v/>
          </cell>
          <cell r="AA2192" t="str">
            <v/>
          </cell>
          <cell r="AB2192" t="str">
            <v/>
          </cell>
          <cell r="AC2192" t="str">
            <v/>
          </cell>
          <cell r="AD2192" t="str">
            <v/>
          </cell>
          <cell r="AE2192" t="str">
            <v/>
          </cell>
          <cell r="AF2192" t="str">
            <v/>
          </cell>
          <cell r="AG2192" t="str">
            <v/>
          </cell>
          <cell r="AH2192" t="str">
            <v/>
          </cell>
          <cell r="AI2192" t="str">
            <v/>
          </cell>
          <cell r="AJ2192" t="str">
            <v/>
          </cell>
        </row>
        <row r="2193">
          <cell r="B2193" t="str">
            <v>C2033ChaeEC50</v>
          </cell>
          <cell r="C2193" t="str">
            <v>Alharbi, 2017</v>
          </cell>
          <cell r="D2193">
            <v>2017</v>
          </cell>
          <cell r="E2193" t="str">
            <v>Chlorococcum aegyptiacum</v>
          </cell>
          <cell r="F2193" t="str">
            <v xml:space="preserve">Chlorococcum </v>
          </cell>
          <cell r="G2193" t="str">
            <v>aegyptiacum</v>
          </cell>
          <cell r="H2193"/>
          <cell r="I2193" t="str">
            <v>algae</v>
          </cell>
          <cell r="J2193" t="str">
            <v>4x10^3 cells/mL</v>
          </cell>
          <cell r="K2193" t="str">
            <v>Growth rate</v>
          </cell>
          <cell r="L2193" t="str">
            <v>EC50</v>
          </cell>
          <cell r="M2193" t="str">
            <v>Zn(NO3)2</v>
          </cell>
          <cell r="N2193" t="str">
            <v>Nominal</v>
          </cell>
          <cell r="O2193" t="str">
            <v>NR</v>
          </cell>
          <cell r="P2193" t="str">
            <v>Chronic</v>
          </cell>
          <cell r="Q2193" t="str">
            <v>12-d</v>
          </cell>
          <cell r="R2193"/>
          <cell r="S2193" t="str">
            <v>S-Reconstituted water (BG11 medium)</v>
          </cell>
          <cell r="T2193"/>
          <cell r="U2193">
            <v>28</v>
          </cell>
          <cell r="V2193">
            <v>7</v>
          </cell>
          <cell r="W2193" t="str">
            <v/>
          </cell>
          <cell r="X2193">
            <v>13685</v>
          </cell>
          <cell r="Y2193">
            <v>13493.41</v>
          </cell>
          <cell r="Z2193" t="str">
            <v/>
          </cell>
          <cell r="AA2193" t="str">
            <v/>
          </cell>
          <cell r="AB2193" t="str">
            <v/>
          </cell>
          <cell r="AC2193" t="str">
            <v/>
          </cell>
          <cell r="AD2193" t="str">
            <v/>
          </cell>
          <cell r="AE2193" t="str">
            <v/>
          </cell>
          <cell r="AF2193" t="str">
            <v/>
          </cell>
          <cell r="AG2193" t="str">
            <v/>
          </cell>
          <cell r="AH2193" t="str">
            <v/>
          </cell>
          <cell r="AI2193" t="str">
            <v/>
          </cell>
          <cell r="AJ2193" t="str">
            <v/>
          </cell>
        </row>
        <row r="2194">
          <cell r="B2194" t="str">
            <v xml:space="preserve">C2034LegiNOEC </v>
          </cell>
          <cell r="C2194" t="str">
            <v>Megateli et al., 2009</v>
          </cell>
          <cell r="D2194">
            <v>2009</v>
          </cell>
          <cell r="E2194" t="str">
            <v>Lemna gibba</v>
          </cell>
          <cell r="F2194" t="str">
            <v xml:space="preserve">Lemna </v>
          </cell>
          <cell r="G2194" t="str">
            <v>gibba</v>
          </cell>
          <cell r="H2194"/>
          <cell r="I2194" t="str">
            <v>Macrophyte</v>
          </cell>
          <cell r="J2194" t="str">
            <v>10 colonies or 20 fronds</v>
          </cell>
          <cell r="K2194" t="str">
            <v xml:space="preserve">Growth </v>
          </cell>
          <cell r="L2194" t="str">
            <v xml:space="preserve">NOEC </v>
          </cell>
          <cell r="M2194" t="str">
            <v>ZnSO4</v>
          </cell>
          <cell r="N2194" t="str">
            <v>Measured - (FAAS)</v>
          </cell>
          <cell r="O2194" t="str">
            <v>NR</v>
          </cell>
          <cell r="P2194" t="str">
            <v>Chronic</v>
          </cell>
          <cell r="Q2194" t="str">
            <v>10-d</v>
          </cell>
          <cell r="R2194"/>
          <cell r="S2194" t="str">
            <v>S-Reconstituted water (Hoagland's solution)</v>
          </cell>
          <cell r="T2194"/>
          <cell r="U2194">
            <v>22</v>
          </cell>
          <cell r="V2194">
            <v>6.5</v>
          </cell>
          <cell r="W2194" t="str">
            <v/>
          </cell>
          <cell r="X2194">
            <v>1000</v>
          </cell>
          <cell r="Y2194">
            <v>986</v>
          </cell>
          <cell r="Z2194" t="str">
            <v/>
          </cell>
          <cell r="AA2194" t="str">
            <v/>
          </cell>
          <cell r="AB2194" t="str">
            <v/>
          </cell>
          <cell r="AC2194" t="str">
            <v/>
          </cell>
          <cell r="AD2194" t="str">
            <v/>
          </cell>
          <cell r="AE2194" t="str">
            <v/>
          </cell>
          <cell r="AF2194" t="str">
            <v/>
          </cell>
          <cell r="AG2194" t="str">
            <v/>
          </cell>
          <cell r="AH2194" t="str">
            <v/>
          </cell>
          <cell r="AI2194" t="str">
            <v/>
          </cell>
          <cell r="AJ2194" t="str">
            <v/>
          </cell>
        </row>
        <row r="2195">
          <cell r="B2195" t="str">
            <v>A2035AcobEC50</v>
          </cell>
          <cell r="C2195" t="str">
            <v>Guclu and Ertan, 2012</v>
          </cell>
          <cell r="D2195">
            <v>2012</v>
          </cell>
          <cell r="E2195" t="str">
            <v>Acutodesmus obliquus</v>
          </cell>
          <cell r="F2195" t="str">
            <v xml:space="preserve">Acutodesmus </v>
          </cell>
          <cell r="G2195" t="str">
            <v>obliquus</v>
          </cell>
          <cell r="H2195"/>
          <cell r="I2195" t="str">
            <v>algae</v>
          </cell>
          <cell r="J2195" t="str">
            <v>8x10^4 cells/mL</v>
          </cell>
          <cell r="K2195" t="str">
            <v>Growth rate</v>
          </cell>
          <cell r="L2195" t="str">
            <v>EC50</v>
          </cell>
          <cell r="M2195" t="str">
            <v>ZnCl2</v>
          </cell>
          <cell r="N2195" t="str">
            <v>Measured - (FAAS)</v>
          </cell>
          <cell r="O2195" t="str">
            <v>static</v>
          </cell>
          <cell r="P2195" t="str">
            <v>Acute</v>
          </cell>
          <cell r="Q2195" t="str">
            <v>96-hr</v>
          </cell>
          <cell r="R2195"/>
          <cell r="S2195" t="str">
            <v>S-Reconstituted water (OECD medium)</v>
          </cell>
          <cell r="T2195"/>
          <cell r="U2195">
            <v>25</v>
          </cell>
          <cell r="V2195">
            <v>8</v>
          </cell>
          <cell r="W2195" t="str">
            <v/>
          </cell>
          <cell r="X2195" t="str">
            <v/>
          </cell>
          <cell r="Y2195">
            <v>2257</v>
          </cell>
          <cell r="Z2195" t="str">
            <v/>
          </cell>
          <cell r="AA2195" t="str">
            <v/>
          </cell>
          <cell r="AB2195" t="str">
            <v/>
          </cell>
          <cell r="AC2195" t="str">
            <v/>
          </cell>
          <cell r="AD2195" t="str">
            <v/>
          </cell>
          <cell r="AE2195" t="str">
            <v/>
          </cell>
          <cell r="AF2195" t="str">
            <v/>
          </cell>
          <cell r="AG2195" t="str">
            <v/>
          </cell>
          <cell r="AH2195" t="str">
            <v/>
          </cell>
          <cell r="AI2195" t="str">
            <v/>
          </cell>
          <cell r="AJ2195" t="str">
            <v/>
          </cell>
        </row>
        <row r="2196">
          <cell r="B2196" t="str">
            <v>A2036DesuEC50</v>
          </cell>
          <cell r="C2196" t="str">
            <v>Guclu and Ertan, 2012</v>
          </cell>
          <cell r="D2196">
            <v>2012</v>
          </cell>
          <cell r="E2196" t="str">
            <v>Desmodesmus subspicatus</v>
          </cell>
          <cell r="F2196" t="str">
            <v xml:space="preserve">Desmodesmus </v>
          </cell>
          <cell r="G2196" t="str">
            <v>subspicatus</v>
          </cell>
          <cell r="H2196"/>
          <cell r="I2196" t="str">
            <v>algae</v>
          </cell>
          <cell r="J2196" t="str">
            <v>8x10^4 cells/mL</v>
          </cell>
          <cell r="K2196" t="str">
            <v>Growth rate</v>
          </cell>
          <cell r="L2196" t="str">
            <v>EC50</v>
          </cell>
          <cell r="M2196" t="str">
            <v>ZnCl2</v>
          </cell>
          <cell r="N2196" t="str">
            <v>Measured - (FAAS)</v>
          </cell>
          <cell r="O2196" t="str">
            <v>static</v>
          </cell>
          <cell r="P2196" t="str">
            <v>Acute</v>
          </cell>
          <cell r="Q2196" t="str">
            <v>96-hr</v>
          </cell>
          <cell r="R2196"/>
          <cell r="S2196" t="str">
            <v>S-Reconstituted water (OECD medium)</v>
          </cell>
          <cell r="T2196"/>
          <cell r="U2196">
            <v>25</v>
          </cell>
          <cell r="V2196">
            <v>8</v>
          </cell>
          <cell r="W2196" t="str">
            <v/>
          </cell>
          <cell r="X2196" t="str">
            <v/>
          </cell>
          <cell r="Y2196">
            <v>1922</v>
          </cell>
          <cell r="Z2196" t="str">
            <v/>
          </cell>
          <cell r="AA2196" t="str">
            <v/>
          </cell>
          <cell r="AB2196" t="str">
            <v/>
          </cell>
          <cell r="AC2196" t="str">
            <v/>
          </cell>
          <cell r="AD2196" t="str">
            <v/>
          </cell>
          <cell r="AE2196" t="str">
            <v/>
          </cell>
          <cell r="AF2196" t="str">
            <v/>
          </cell>
          <cell r="AG2196" t="str">
            <v/>
          </cell>
          <cell r="AH2196" t="str">
            <v/>
          </cell>
          <cell r="AI2196" t="str">
            <v/>
          </cell>
          <cell r="AJ2196" t="str">
            <v/>
          </cell>
        </row>
        <row r="2197">
          <cell r="B2197" t="str">
            <v>A2037DearEC50</v>
          </cell>
          <cell r="C2197" t="str">
            <v>Guclu and Ertan, 2012</v>
          </cell>
          <cell r="D2197">
            <v>2012</v>
          </cell>
          <cell r="E2197" t="str">
            <v>Desmodesmus armatus</v>
          </cell>
          <cell r="F2197" t="str">
            <v xml:space="preserve">Desmodesmus </v>
          </cell>
          <cell r="G2197" t="str">
            <v>armatus</v>
          </cell>
          <cell r="H2197"/>
          <cell r="I2197" t="str">
            <v>algae</v>
          </cell>
          <cell r="J2197" t="str">
            <v>8x10^4 cells/mL</v>
          </cell>
          <cell r="K2197" t="str">
            <v>Growth rate</v>
          </cell>
          <cell r="L2197" t="str">
            <v>EC50</v>
          </cell>
          <cell r="M2197" t="str">
            <v>ZnCl2</v>
          </cell>
          <cell r="N2197" t="str">
            <v>Measured - (FAAS)</v>
          </cell>
          <cell r="O2197" t="str">
            <v>static</v>
          </cell>
          <cell r="P2197" t="str">
            <v>Acute</v>
          </cell>
          <cell r="Q2197" t="str">
            <v>96-hr</v>
          </cell>
          <cell r="R2197"/>
          <cell r="S2197" t="str">
            <v>S-Reconstituted water (OECD medium)</v>
          </cell>
          <cell r="T2197"/>
          <cell r="U2197">
            <v>25</v>
          </cell>
          <cell r="V2197">
            <v>8</v>
          </cell>
          <cell r="W2197" t="str">
            <v/>
          </cell>
          <cell r="X2197" t="str">
            <v/>
          </cell>
          <cell r="Y2197">
            <v>1634</v>
          </cell>
          <cell r="Z2197" t="str">
            <v/>
          </cell>
          <cell r="AA2197" t="str">
            <v/>
          </cell>
          <cell r="AB2197" t="str">
            <v/>
          </cell>
          <cell r="AC2197" t="str">
            <v/>
          </cell>
          <cell r="AD2197" t="str">
            <v/>
          </cell>
          <cell r="AE2197" t="str">
            <v/>
          </cell>
          <cell r="AF2197" t="str">
            <v/>
          </cell>
          <cell r="AG2197" t="str">
            <v/>
          </cell>
          <cell r="AH2197" t="str">
            <v/>
          </cell>
          <cell r="AI2197" t="str">
            <v/>
          </cell>
          <cell r="AJ2197" t="str">
            <v/>
          </cell>
        </row>
        <row r="2198">
          <cell r="B2198" t="str">
            <v>C2038AcobEC10</v>
          </cell>
          <cell r="C2198" t="str">
            <v>Guclu and Ertan, 2012</v>
          </cell>
          <cell r="D2198">
            <v>2012</v>
          </cell>
          <cell r="E2198" t="str">
            <v>Acutodesmus obliquus</v>
          </cell>
          <cell r="F2198" t="str">
            <v xml:space="preserve">Acutodesmus </v>
          </cell>
          <cell r="G2198" t="str">
            <v>obliquus</v>
          </cell>
          <cell r="H2198"/>
          <cell r="I2198" t="str">
            <v>algae</v>
          </cell>
          <cell r="J2198" t="str">
            <v>8x10^4 cells/mL</v>
          </cell>
          <cell r="K2198" t="str">
            <v>Growth rate</v>
          </cell>
          <cell r="L2198" t="str">
            <v>EC10</v>
          </cell>
          <cell r="M2198" t="str">
            <v>ZnCl2</v>
          </cell>
          <cell r="N2198" t="str">
            <v>Measured - (FAAS)</v>
          </cell>
          <cell r="O2198" t="str">
            <v>static</v>
          </cell>
          <cell r="P2198" t="str">
            <v>Chronic</v>
          </cell>
          <cell r="Q2198" t="str">
            <v>96-hr</v>
          </cell>
          <cell r="R2198"/>
          <cell r="S2198" t="str">
            <v>S-Reconstituted water (OECD medium)</v>
          </cell>
          <cell r="T2198"/>
          <cell r="U2198">
            <v>25</v>
          </cell>
          <cell r="V2198">
            <v>8</v>
          </cell>
          <cell r="W2198" t="str">
            <v/>
          </cell>
          <cell r="X2198" t="str">
            <v/>
          </cell>
          <cell r="Y2198">
            <v>438</v>
          </cell>
          <cell r="Z2198" t="str">
            <v/>
          </cell>
          <cell r="AA2198" t="str">
            <v/>
          </cell>
          <cell r="AB2198" t="str">
            <v/>
          </cell>
          <cell r="AC2198" t="str">
            <v/>
          </cell>
          <cell r="AD2198" t="str">
            <v/>
          </cell>
          <cell r="AE2198" t="str">
            <v/>
          </cell>
          <cell r="AF2198" t="str">
            <v/>
          </cell>
          <cell r="AG2198" t="str">
            <v/>
          </cell>
          <cell r="AH2198" t="str">
            <v/>
          </cell>
          <cell r="AI2198" t="str">
            <v/>
          </cell>
          <cell r="AJ2198" t="str">
            <v/>
          </cell>
        </row>
        <row r="2199">
          <cell r="B2199" t="str">
            <v>C2039DesuEC10</v>
          </cell>
          <cell r="C2199" t="str">
            <v>Guclu and Ertan, 2012</v>
          </cell>
          <cell r="D2199">
            <v>2012</v>
          </cell>
          <cell r="E2199" t="str">
            <v>Desmodesmus subspicatus</v>
          </cell>
          <cell r="F2199" t="str">
            <v xml:space="preserve">Desmodesmus </v>
          </cell>
          <cell r="G2199" t="str">
            <v>subspicatus</v>
          </cell>
          <cell r="H2199"/>
          <cell r="I2199" t="str">
            <v>algae</v>
          </cell>
          <cell r="J2199" t="str">
            <v>8x10^4 cells/mL</v>
          </cell>
          <cell r="K2199" t="str">
            <v>Growth rate</v>
          </cell>
          <cell r="L2199" t="str">
            <v>EC10</v>
          </cell>
          <cell r="M2199" t="str">
            <v>ZnCl2</v>
          </cell>
          <cell r="N2199" t="str">
            <v>Measured - (FAAS)</v>
          </cell>
          <cell r="O2199" t="str">
            <v>static</v>
          </cell>
          <cell r="P2199" t="str">
            <v>Chronic</v>
          </cell>
          <cell r="Q2199" t="str">
            <v>96-hr</v>
          </cell>
          <cell r="R2199"/>
          <cell r="S2199" t="str">
            <v>S-Reconstituted water (OECD medium)</v>
          </cell>
          <cell r="T2199"/>
          <cell r="U2199">
            <v>25</v>
          </cell>
          <cell r="V2199">
            <v>8</v>
          </cell>
          <cell r="W2199" t="str">
            <v/>
          </cell>
          <cell r="X2199" t="str">
            <v/>
          </cell>
          <cell r="Y2199">
            <v>776</v>
          </cell>
          <cell r="Z2199" t="str">
            <v/>
          </cell>
          <cell r="AA2199" t="str">
            <v/>
          </cell>
          <cell r="AB2199" t="str">
            <v/>
          </cell>
          <cell r="AC2199" t="str">
            <v/>
          </cell>
          <cell r="AD2199" t="str">
            <v/>
          </cell>
          <cell r="AE2199" t="str">
            <v/>
          </cell>
          <cell r="AF2199" t="str">
            <v/>
          </cell>
          <cell r="AG2199" t="str">
            <v/>
          </cell>
          <cell r="AH2199" t="str">
            <v/>
          </cell>
          <cell r="AI2199" t="str">
            <v/>
          </cell>
          <cell r="AJ2199" t="str">
            <v/>
          </cell>
        </row>
        <row r="2200">
          <cell r="B2200" t="str">
            <v>C2040DearEC10</v>
          </cell>
          <cell r="C2200" t="str">
            <v>Guclu and Ertan, 2012</v>
          </cell>
          <cell r="D2200">
            <v>2012</v>
          </cell>
          <cell r="E2200" t="str">
            <v>Desmodesmus armatus</v>
          </cell>
          <cell r="F2200" t="str">
            <v xml:space="preserve">Desmodesmus </v>
          </cell>
          <cell r="G2200" t="str">
            <v>armatus</v>
          </cell>
          <cell r="H2200"/>
          <cell r="I2200" t="str">
            <v>algae</v>
          </cell>
          <cell r="J2200" t="str">
            <v>8x10^4 cells/mL</v>
          </cell>
          <cell r="K2200" t="str">
            <v>Growth rate</v>
          </cell>
          <cell r="L2200" t="str">
            <v>EC10</v>
          </cell>
          <cell r="M2200" t="str">
            <v>ZnCl2</v>
          </cell>
          <cell r="N2200" t="str">
            <v>Measured - (FAAS)</v>
          </cell>
          <cell r="O2200" t="str">
            <v>static</v>
          </cell>
          <cell r="P2200" t="str">
            <v>Chronic</v>
          </cell>
          <cell r="Q2200" t="str">
            <v>96-hr</v>
          </cell>
          <cell r="R2200"/>
          <cell r="S2200" t="str">
            <v>S-Reconstituted water (OECD medium)</v>
          </cell>
          <cell r="T2200"/>
          <cell r="U2200">
            <v>25</v>
          </cell>
          <cell r="V2200">
            <v>8</v>
          </cell>
          <cell r="W2200" t="str">
            <v/>
          </cell>
          <cell r="X2200" t="str">
            <v/>
          </cell>
          <cell r="Y2200">
            <v>381</v>
          </cell>
          <cell r="Z2200" t="str">
            <v/>
          </cell>
          <cell r="AA2200" t="str">
            <v/>
          </cell>
          <cell r="AB2200" t="str">
            <v/>
          </cell>
          <cell r="AC2200" t="str">
            <v/>
          </cell>
          <cell r="AD2200" t="str">
            <v/>
          </cell>
          <cell r="AE2200" t="str">
            <v/>
          </cell>
          <cell r="AF2200" t="str">
            <v/>
          </cell>
          <cell r="AG2200" t="str">
            <v/>
          </cell>
          <cell r="AH2200" t="str">
            <v/>
          </cell>
          <cell r="AI2200" t="str">
            <v/>
          </cell>
          <cell r="AJ2200" t="str">
            <v/>
          </cell>
        </row>
        <row r="2201">
          <cell r="B2201" t="str">
            <v>A2041ChjaLC50</v>
          </cell>
          <cell r="C2201" t="str">
            <v>Shuhaimi-Othman et al., 2011</v>
          </cell>
          <cell r="D2201">
            <v>2011</v>
          </cell>
          <cell r="E2201" t="str">
            <v>Chironomus javanus</v>
          </cell>
          <cell r="F2201" t="str">
            <v xml:space="preserve">Chironomus </v>
          </cell>
          <cell r="G2201" t="str">
            <v>javanus</v>
          </cell>
          <cell r="H2201"/>
          <cell r="I2201" t="str">
            <v>Insect</v>
          </cell>
          <cell r="J2201" t="str">
            <v>Larvae (1 cm length)</v>
          </cell>
          <cell r="K2201" t="str">
            <v>Mortality</v>
          </cell>
          <cell r="L2201" t="str">
            <v>LC50</v>
          </cell>
          <cell r="M2201" t="str">
            <v>ZnSO4</v>
          </cell>
          <cell r="N2201" t="str">
            <v>Measured - (FAAS)</v>
          </cell>
          <cell r="O2201" t="str">
            <v>static renewal</v>
          </cell>
          <cell r="P2201" t="str">
            <v>Acute</v>
          </cell>
          <cell r="Q2201" t="str">
            <v>96-hr</v>
          </cell>
          <cell r="R2201"/>
          <cell r="S2201" t="str">
            <v>T-Dechlorinated tap water</v>
          </cell>
          <cell r="T2201"/>
          <cell r="U2201" t="str">
            <v/>
          </cell>
          <cell r="V2201">
            <v>6.51</v>
          </cell>
          <cell r="W2201" t="str">
            <v/>
          </cell>
          <cell r="X2201">
            <v>5570</v>
          </cell>
          <cell r="Y2201">
            <v>5447.46</v>
          </cell>
          <cell r="Z2201" t="str">
            <v/>
          </cell>
          <cell r="AA2201" t="str">
            <v/>
          </cell>
          <cell r="AB2201" t="str">
            <v/>
          </cell>
          <cell r="AC2201" t="str">
            <v/>
          </cell>
          <cell r="AD2201" t="str">
            <v/>
          </cell>
          <cell r="AE2201" t="str">
            <v/>
          </cell>
          <cell r="AF2201" t="str">
            <v/>
          </cell>
          <cell r="AG2201" t="str">
            <v/>
          </cell>
          <cell r="AH2201" t="str">
            <v/>
          </cell>
          <cell r="AI2201" t="str">
            <v/>
          </cell>
          <cell r="AJ2201">
            <v>15.63</v>
          </cell>
        </row>
        <row r="2202">
          <cell r="B2202" t="str">
            <v>A2042MetuLC50</v>
          </cell>
          <cell r="C2202" t="str">
            <v>Shuhaimi-Othman et al., 2012</v>
          </cell>
          <cell r="D2202">
            <v>2012</v>
          </cell>
          <cell r="E2202" t="str">
            <v>Melanoides tuberculata</v>
          </cell>
          <cell r="F2202" t="str">
            <v xml:space="preserve">Melanoides </v>
          </cell>
          <cell r="G2202" t="str">
            <v>tuberculata</v>
          </cell>
          <cell r="H2202"/>
          <cell r="I2202" t="str">
            <v>Mollusc</v>
          </cell>
          <cell r="J2202" t="str">
            <v>Adults (1.5-2.0 cm; 22.5 mg)</v>
          </cell>
          <cell r="K2202" t="str">
            <v>Mortality</v>
          </cell>
          <cell r="L2202" t="str">
            <v>LC50</v>
          </cell>
          <cell r="M2202" t="str">
            <v>ZnSO4</v>
          </cell>
          <cell r="N2202" t="str">
            <v>Measured - (FAAS)</v>
          </cell>
          <cell r="O2202" t="str">
            <v>static renewal</v>
          </cell>
          <cell r="P2202" t="str">
            <v>Acute</v>
          </cell>
          <cell r="Q2202" t="str">
            <v>96-hr</v>
          </cell>
          <cell r="R2202"/>
          <cell r="S2202" t="str">
            <v>T-Dechlorinated tap water</v>
          </cell>
          <cell r="T2202"/>
          <cell r="U2202">
            <v>29</v>
          </cell>
          <cell r="V2202">
            <v>6.68</v>
          </cell>
          <cell r="W2202" t="str">
            <v/>
          </cell>
          <cell r="X2202">
            <v>3900</v>
          </cell>
          <cell r="Y2202">
            <v>3814.2</v>
          </cell>
          <cell r="Z2202" t="str">
            <v/>
          </cell>
          <cell r="AA2202">
            <v>1.7</v>
          </cell>
          <cell r="AB2202">
            <v>10</v>
          </cell>
          <cell r="AC2202">
            <v>6.3271636607489201</v>
          </cell>
          <cell r="AD2202">
            <v>0.70892590036402503</v>
          </cell>
          <cell r="AE2202">
            <v>1.41064632436369</v>
          </cell>
          <cell r="AF2202">
            <v>0.23077800586318301</v>
          </cell>
          <cell r="AG2202">
            <v>13.437005219135999</v>
          </cell>
          <cell r="AH2202">
            <v>4.2282344733966397</v>
          </cell>
          <cell r="AI2202">
            <v>2.1178170433686301</v>
          </cell>
          <cell r="AJ2202">
            <v>18.72</v>
          </cell>
        </row>
        <row r="2203">
          <cell r="B2203" t="str">
            <v>C2043IpaqNOEC</v>
          </cell>
          <cell r="C2203" t="str">
            <v>Chanu and Gupta, 2016</v>
          </cell>
          <cell r="D2203">
            <v>2016</v>
          </cell>
          <cell r="E2203" t="str">
            <v>Ipomoea aquatica</v>
          </cell>
          <cell r="F2203" t="str">
            <v xml:space="preserve">Ipomoea </v>
          </cell>
          <cell r="G2203" t="str">
            <v>aquatica</v>
          </cell>
          <cell r="H2203"/>
          <cell r="I2203" t="str">
            <v>Macrophyte</v>
          </cell>
          <cell r="J2203" t="str">
            <v>n.r.</v>
          </cell>
          <cell r="K2203" t="str">
            <v>Growth (length)</v>
          </cell>
          <cell r="L2203" t="str">
            <v>NOEC</v>
          </cell>
          <cell r="M2203" t="str">
            <v>ZnSO4</v>
          </cell>
          <cell r="N2203" t="str">
            <v>Nominal</v>
          </cell>
          <cell r="O2203" t="str">
            <v>static renewal</v>
          </cell>
          <cell r="P2203" t="str">
            <v>Chronic</v>
          </cell>
          <cell r="Q2203" t="str">
            <v>15-d</v>
          </cell>
          <cell r="R2203"/>
          <cell r="S2203" t="str">
            <v>S-Reconstituted water (Hoagland's solution)</v>
          </cell>
          <cell r="T2203"/>
          <cell r="U2203" t="str">
            <v/>
          </cell>
          <cell r="V2203">
            <v>6</v>
          </cell>
          <cell r="W2203" t="str">
            <v/>
          </cell>
          <cell r="X2203">
            <v>4090</v>
          </cell>
          <cell r="Y2203">
            <v>4032.74</v>
          </cell>
          <cell r="Z2203" t="str">
            <v/>
          </cell>
          <cell r="AA2203" t="str">
            <v/>
          </cell>
          <cell r="AB2203" t="str">
            <v/>
          </cell>
          <cell r="AC2203" t="str">
            <v/>
          </cell>
          <cell r="AD2203" t="str">
            <v/>
          </cell>
          <cell r="AE2203" t="str">
            <v/>
          </cell>
          <cell r="AF2203" t="str">
            <v/>
          </cell>
          <cell r="AG2203" t="str">
            <v/>
          </cell>
          <cell r="AH2203" t="str">
            <v/>
          </cell>
          <cell r="AI2203" t="str">
            <v/>
          </cell>
          <cell r="AJ2203" t="str">
            <v/>
          </cell>
        </row>
        <row r="2204">
          <cell r="B2204" t="str">
            <v>A2044LemiEC50</v>
          </cell>
          <cell r="C2204" t="str">
            <v>Basile et al., 2012</v>
          </cell>
          <cell r="D2204">
            <v>2012</v>
          </cell>
          <cell r="E2204" t="str">
            <v>Lemna minor</v>
          </cell>
          <cell r="F2204" t="str">
            <v xml:space="preserve">Lemna </v>
          </cell>
          <cell r="G2204" t="str">
            <v>minor</v>
          </cell>
          <cell r="H2204"/>
          <cell r="I2204" t="str">
            <v>Macrophyte</v>
          </cell>
          <cell r="J2204" t="str">
            <v>20 mg</v>
          </cell>
          <cell r="K2204" t="str">
            <v>Growth rate</v>
          </cell>
          <cell r="L2204" t="str">
            <v>EC50</v>
          </cell>
          <cell r="M2204" t="str">
            <v>ZnCl2</v>
          </cell>
          <cell r="N2204" t="str">
            <v>Measured - (AAS)</v>
          </cell>
          <cell r="O2204" t="str">
            <v>static renewal</v>
          </cell>
          <cell r="P2204" t="str">
            <v>Acute</v>
          </cell>
          <cell r="Q2204" t="str">
            <v>7-d</v>
          </cell>
          <cell r="R2204"/>
          <cell r="S2204" t="str">
            <v>S-Reconstituted water (Mohr medium)</v>
          </cell>
          <cell r="T2204"/>
          <cell r="U2204" t="str">
            <v/>
          </cell>
          <cell r="V2204" t="str">
            <v/>
          </cell>
          <cell r="W2204" t="str">
            <v/>
          </cell>
          <cell r="X2204">
            <v>6540</v>
          </cell>
          <cell r="Y2204">
            <v>6396.12</v>
          </cell>
          <cell r="Z2204" t="str">
            <v/>
          </cell>
          <cell r="AA2204" t="str">
            <v/>
          </cell>
          <cell r="AB2204" t="str">
            <v/>
          </cell>
          <cell r="AC2204" t="str">
            <v/>
          </cell>
          <cell r="AD2204" t="str">
            <v/>
          </cell>
          <cell r="AE2204" t="str">
            <v/>
          </cell>
          <cell r="AF2204" t="str">
            <v/>
          </cell>
          <cell r="AG2204" t="str">
            <v/>
          </cell>
          <cell r="AH2204" t="str">
            <v/>
          </cell>
          <cell r="AI2204" t="str">
            <v/>
          </cell>
          <cell r="AJ2204" t="str">
            <v/>
          </cell>
        </row>
        <row r="2205">
          <cell r="B2205" t="str">
            <v>A2045ElcaEC50</v>
          </cell>
          <cell r="C2205" t="str">
            <v>Basile et al., 2012</v>
          </cell>
          <cell r="D2205">
            <v>2012</v>
          </cell>
          <cell r="E2205" t="str">
            <v>Elodea canadensis</v>
          </cell>
          <cell r="F2205" t="str">
            <v xml:space="preserve">Elodea </v>
          </cell>
          <cell r="G2205" t="str">
            <v>canadensis</v>
          </cell>
          <cell r="H2205"/>
          <cell r="I2205" t="str">
            <v>Macrophyte</v>
          </cell>
          <cell r="J2205" t="str">
            <v>20 mg</v>
          </cell>
          <cell r="K2205" t="str">
            <v>Growth rate</v>
          </cell>
          <cell r="L2205" t="str">
            <v>EC50</v>
          </cell>
          <cell r="M2205" t="str">
            <v>ZnCl2</v>
          </cell>
          <cell r="N2205" t="str">
            <v>Measured - (AAS)</v>
          </cell>
          <cell r="O2205" t="str">
            <v>static renewal</v>
          </cell>
          <cell r="P2205" t="str">
            <v>Acute</v>
          </cell>
          <cell r="Q2205" t="str">
            <v>7-d</v>
          </cell>
          <cell r="R2205"/>
          <cell r="S2205" t="str">
            <v>S-Reconstituted water (Mohr medium)</v>
          </cell>
          <cell r="T2205"/>
          <cell r="U2205" t="str">
            <v/>
          </cell>
          <cell r="V2205" t="str">
            <v/>
          </cell>
          <cell r="W2205" t="str">
            <v/>
          </cell>
          <cell r="X2205">
            <v>327</v>
          </cell>
          <cell r="Y2205">
            <v>319.80599999999998</v>
          </cell>
          <cell r="Z2205" t="str">
            <v/>
          </cell>
          <cell r="AA2205" t="str">
            <v/>
          </cell>
          <cell r="AB2205" t="str">
            <v/>
          </cell>
          <cell r="AC2205" t="str">
            <v/>
          </cell>
          <cell r="AD2205" t="str">
            <v/>
          </cell>
          <cell r="AE2205" t="str">
            <v/>
          </cell>
          <cell r="AF2205" t="str">
            <v/>
          </cell>
          <cell r="AG2205" t="str">
            <v/>
          </cell>
          <cell r="AH2205" t="str">
            <v/>
          </cell>
          <cell r="AI2205" t="str">
            <v/>
          </cell>
          <cell r="AJ2205" t="str">
            <v/>
          </cell>
        </row>
        <row r="2206">
          <cell r="B2206" t="str">
            <v>A2046RasuEC50</v>
          </cell>
          <cell r="C2206" t="str">
            <v>Gebara et al., 2020</v>
          </cell>
          <cell r="D2206">
            <v>2020</v>
          </cell>
          <cell r="E2206" t="str">
            <v>Raphidocelis subcapitata</v>
          </cell>
          <cell r="F2206" t="str">
            <v xml:space="preserve">Raphidocelis </v>
          </cell>
          <cell r="G2206" t="str">
            <v>subcapitata</v>
          </cell>
          <cell r="H2206"/>
          <cell r="I2206" t="str">
            <v>algae</v>
          </cell>
          <cell r="J2206" t="str">
            <v>5x10^4 cells/mL</v>
          </cell>
          <cell r="K2206" t="str">
            <v>Growth rate</v>
          </cell>
          <cell r="L2206" t="str">
            <v>EC50</v>
          </cell>
          <cell r="M2206" t="str">
            <v>ZnCl2</v>
          </cell>
          <cell r="N2206" t="str">
            <v>Measured - (ICP-AES)</v>
          </cell>
          <cell r="O2206" t="str">
            <v>static</v>
          </cell>
          <cell r="P2206" t="str">
            <v>Acute</v>
          </cell>
          <cell r="Q2206" t="str">
            <v>96-hr</v>
          </cell>
          <cell r="R2206"/>
          <cell r="S2206" t="str">
            <v>S-Reconstituted water (CHU-10 medium)</v>
          </cell>
          <cell r="T2206"/>
          <cell r="U2206">
            <v>25</v>
          </cell>
          <cell r="V2206" t="str">
            <v/>
          </cell>
          <cell r="W2206" t="str">
            <v/>
          </cell>
          <cell r="X2206">
            <v>26.094600000000003</v>
          </cell>
          <cell r="Y2206">
            <v>25.520518800000001</v>
          </cell>
          <cell r="Z2206" t="str">
            <v/>
          </cell>
          <cell r="AA2206" t="str">
            <v/>
          </cell>
          <cell r="AB2206" t="str">
            <v/>
          </cell>
          <cell r="AC2206" t="str">
            <v/>
          </cell>
          <cell r="AD2206" t="str">
            <v/>
          </cell>
          <cell r="AE2206" t="str">
            <v/>
          </cell>
          <cell r="AF2206" t="str">
            <v/>
          </cell>
          <cell r="AG2206" t="str">
            <v/>
          </cell>
          <cell r="AH2206" t="str">
            <v/>
          </cell>
          <cell r="AI2206" t="str">
            <v/>
          </cell>
          <cell r="AJ2206" t="str">
            <v/>
          </cell>
        </row>
        <row r="2207">
          <cell r="B2207" t="str">
            <v>C2047RasuNOEC</v>
          </cell>
          <cell r="C2207" t="str">
            <v>Gebara et al., 2020</v>
          </cell>
          <cell r="D2207">
            <v>2020</v>
          </cell>
          <cell r="E2207" t="str">
            <v>Raphidocelis subcapitata</v>
          </cell>
          <cell r="F2207" t="str">
            <v xml:space="preserve">Raphidocelis </v>
          </cell>
          <cell r="G2207" t="str">
            <v>subcapitata</v>
          </cell>
          <cell r="H2207"/>
          <cell r="I2207" t="str">
            <v>algae</v>
          </cell>
          <cell r="J2207" t="str">
            <v>5x10^4 cells/mL</v>
          </cell>
          <cell r="K2207" t="str">
            <v>Growth rate</v>
          </cell>
          <cell r="L2207" t="str">
            <v>NOEC</v>
          </cell>
          <cell r="M2207" t="str">
            <v>ZnCl2</v>
          </cell>
          <cell r="N2207" t="str">
            <v>Measured - (ICP-AES)</v>
          </cell>
          <cell r="O2207" t="str">
            <v>static</v>
          </cell>
          <cell r="P2207" t="str">
            <v>Chronic</v>
          </cell>
          <cell r="Q2207" t="str">
            <v>96-hr</v>
          </cell>
          <cell r="R2207"/>
          <cell r="S2207" t="str">
            <v>S-Reconstituted water (CHU-10 medium)</v>
          </cell>
          <cell r="T2207"/>
          <cell r="U2207">
            <v>25</v>
          </cell>
          <cell r="V2207" t="str">
            <v/>
          </cell>
          <cell r="W2207" t="str">
            <v>&lt;</v>
          </cell>
          <cell r="X2207">
            <v>5.2</v>
          </cell>
          <cell r="Y2207">
            <v>5.1272000000000002</v>
          </cell>
          <cell r="Z2207" t="str">
            <v/>
          </cell>
          <cell r="AA2207" t="str">
            <v/>
          </cell>
          <cell r="AB2207" t="str">
            <v/>
          </cell>
          <cell r="AC2207" t="str">
            <v/>
          </cell>
          <cell r="AD2207" t="str">
            <v/>
          </cell>
          <cell r="AE2207" t="str">
            <v/>
          </cell>
          <cell r="AF2207" t="str">
            <v/>
          </cell>
          <cell r="AG2207" t="str">
            <v/>
          </cell>
          <cell r="AH2207" t="str">
            <v/>
          </cell>
          <cell r="AI2207" t="str">
            <v/>
          </cell>
          <cell r="AJ2207" t="str">
            <v/>
          </cell>
        </row>
        <row r="2208">
          <cell r="B2208" t="str">
            <v>A2048SppoNOEC</v>
          </cell>
          <cell r="C2208" t="str">
            <v>Upadhyay and Panda, 2010</v>
          </cell>
          <cell r="D2208">
            <v>2010</v>
          </cell>
          <cell r="E2208" t="str">
            <v>Spirodela polyrhiza</v>
          </cell>
          <cell r="F2208" t="str">
            <v xml:space="preserve">Spirodela </v>
          </cell>
          <cell r="G2208" t="str">
            <v>polyrhiza</v>
          </cell>
          <cell r="H2208"/>
          <cell r="I2208" t="str">
            <v>Macrophyte</v>
          </cell>
          <cell r="J2208" t="str">
            <v>n.r.</v>
          </cell>
          <cell r="K2208" t="str">
            <v>Growth (biomass)</v>
          </cell>
          <cell r="L2208" t="str">
            <v>NOEC</v>
          </cell>
          <cell r="M2208" t="str">
            <v>ZnSO4</v>
          </cell>
          <cell r="N2208" t="str">
            <v>Nominal</v>
          </cell>
          <cell r="O2208" t="str">
            <v>static</v>
          </cell>
          <cell r="P2208" t="str">
            <v>Acute</v>
          </cell>
          <cell r="Q2208" t="str">
            <v>24-hr</v>
          </cell>
          <cell r="R2208"/>
          <cell r="S2208" t="str">
            <v>S-Reconstituted water (Hoagland's solution)</v>
          </cell>
          <cell r="T2208"/>
          <cell r="U2208" t="str">
            <v/>
          </cell>
          <cell r="V2208" t="str">
            <v/>
          </cell>
          <cell r="W2208" t="str">
            <v/>
          </cell>
          <cell r="X2208">
            <v>654</v>
          </cell>
          <cell r="Y2208">
            <v>639.61199999999997</v>
          </cell>
          <cell r="Z2208" t="str">
            <v/>
          </cell>
          <cell r="AA2208" t="str">
            <v/>
          </cell>
          <cell r="AB2208" t="str">
            <v/>
          </cell>
          <cell r="AC2208" t="str">
            <v/>
          </cell>
          <cell r="AD2208" t="str">
            <v/>
          </cell>
          <cell r="AE2208" t="str">
            <v/>
          </cell>
          <cell r="AF2208" t="str">
            <v/>
          </cell>
          <cell r="AG2208" t="str">
            <v/>
          </cell>
          <cell r="AH2208" t="str">
            <v/>
          </cell>
          <cell r="AI2208" t="str">
            <v/>
          </cell>
          <cell r="AJ2208" t="str">
            <v/>
          </cell>
        </row>
        <row r="2209">
          <cell r="B2209" t="str">
            <v>C2049RasuEC10</v>
          </cell>
          <cell r="C2209" t="str">
            <v>Gao et al., 2016</v>
          </cell>
          <cell r="D2209">
            <v>2016</v>
          </cell>
          <cell r="E2209" t="str">
            <v>Raphidocelis subcapitata</v>
          </cell>
          <cell r="F2209" t="str">
            <v xml:space="preserve">Raphidocelis </v>
          </cell>
          <cell r="G2209" t="str">
            <v>subcapitata</v>
          </cell>
          <cell r="H2209"/>
          <cell r="I2209" t="str">
            <v>algae</v>
          </cell>
          <cell r="J2209" t="str">
            <v>2x10^8 cells/mL; low cell P (0.5% on dry weight)</v>
          </cell>
          <cell r="K2209" t="str">
            <v>Growth (biomass)</v>
          </cell>
          <cell r="L2209" t="str">
            <v>EC10</v>
          </cell>
          <cell r="M2209" t="str">
            <v>Zn(NO3)2</v>
          </cell>
          <cell r="N2209" t="str">
            <v>Measured - (ICP-MS)</v>
          </cell>
          <cell r="O2209" t="str">
            <v>static</v>
          </cell>
          <cell r="P2209" t="str">
            <v>Chronic</v>
          </cell>
          <cell r="Q2209" t="str">
            <v>24-hr</v>
          </cell>
          <cell r="R2209"/>
          <cell r="S2209" t="str">
            <v>S-Reconstituted water (modified OECD medium)</v>
          </cell>
          <cell r="T2209"/>
          <cell r="U2209">
            <v>20</v>
          </cell>
          <cell r="V2209">
            <v>7.4</v>
          </cell>
          <cell r="W2209" t="str">
            <v/>
          </cell>
          <cell r="X2209">
            <v>101</v>
          </cell>
          <cell r="Y2209">
            <v>99.585999999999999</v>
          </cell>
          <cell r="Z2209" t="str">
            <v/>
          </cell>
          <cell r="AA2209" t="str">
            <v/>
          </cell>
          <cell r="AB2209" t="str">
            <v/>
          </cell>
          <cell r="AC2209" t="str">
            <v/>
          </cell>
          <cell r="AD2209" t="str">
            <v/>
          </cell>
          <cell r="AE2209" t="str">
            <v/>
          </cell>
          <cell r="AF2209" t="str">
            <v/>
          </cell>
          <cell r="AG2209" t="str">
            <v/>
          </cell>
          <cell r="AH2209" t="str">
            <v/>
          </cell>
          <cell r="AI2209" t="str">
            <v/>
          </cell>
          <cell r="AJ2209" t="str">
            <v/>
          </cell>
        </row>
        <row r="2210">
          <cell r="B2210" t="str">
            <v>C2050RasuEC10</v>
          </cell>
          <cell r="C2210" t="str">
            <v>Gao et al., 2016</v>
          </cell>
          <cell r="D2210">
            <v>2016</v>
          </cell>
          <cell r="E2210" t="str">
            <v>Raphidocelis subcapitata</v>
          </cell>
          <cell r="F2210" t="str">
            <v xml:space="preserve">Raphidocelis </v>
          </cell>
          <cell r="G2210" t="str">
            <v>subcapitata</v>
          </cell>
          <cell r="H2210"/>
          <cell r="I2210" t="str">
            <v>algae</v>
          </cell>
          <cell r="J2210" t="str">
            <v>2x10^8 cells/mL; medium cell P  (1 % on dry weight)</v>
          </cell>
          <cell r="K2210" t="str">
            <v>Growth (biomass)</v>
          </cell>
          <cell r="L2210" t="str">
            <v>EC10</v>
          </cell>
          <cell r="M2210" t="str">
            <v>Zn(NO3)2</v>
          </cell>
          <cell r="N2210" t="str">
            <v>Measured - (ICP-MS)</v>
          </cell>
          <cell r="O2210" t="str">
            <v>static</v>
          </cell>
          <cell r="P2210" t="str">
            <v>Chronic</v>
          </cell>
          <cell r="Q2210" t="str">
            <v>24-hr</v>
          </cell>
          <cell r="R2210"/>
          <cell r="S2210" t="str">
            <v>S-Reconstituted water (modified OECD medium)</v>
          </cell>
          <cell r="T2210"/>
          <cell r="U2210">
            <v>20</v>
          </cell>
          <cell r="V2210">
            <v>7.4</v>
          </cell>
          <cell r="W2210" t="str">
            <v/>
          </cell>
          <cell r="X2210">
            <v>29</v>
          </cell>
          <cell r="Y2210">
            <v>28.594000000000001</v>
          </cell>
          <cell r="Z2210" t="str">
            <v/>
          </cell>
          <cell r="AA2210" t="str">
            <v/>
          </cell>
          <cell r="AB2210" t="str">
            <v/>
          </cell>
          <cell r="AC2210" t="str">
            <v/>
          </cell>
          <cell r="AD2210" t="str">
            <v/>
          </cell>
          <cell r="AE2210" t="str">
            <v/>
          </cell>
          <cell r="AF2210" t="str">
            <v/>
          </cell>
          <cell r="AG2210" t="str">
            <v/>
          </cell>
          <cell r="AH2210" t="str">
            <v/>
          </cell>
          <cell r="AI2210" t="str">
            <v/>
          </cell>
          <cell r="AJ2210" t="str">
            <v/>
          </cell>
        </row>
        <row r="2211">
          <cell r="B2211" t="str">
            <v>C2051RasuEC10</v>
          </cell>
          <cell r="C2211" t="str">
            <v>Gao et al., 2016</v>
          </cell>
          <cell r="D2211">
            <v>2016</v>
          </cell>
          <cell r="E2211" t="str">
            <v>Raphidocelis subcapitata</v>
          </cell>
          <cell r="F2211" t="str">
            <v xml:space="preserve">Raphidocelis </v>
          </cell>
          <cell r="G2211" t="str">
            <v>subcapitata</v>
          </cell>
          <cell r="H2211"/>
          <cell r="I2211" t="str">
            <v>algae</v>
          </cell>
          <cell r="J2211" t="str">
            <v>2x10^8 cells/mL; high cell P  (2 % on dry weight)</v>
          </cell>
          <cell r="K2211" t="str">
            <v>Growth (biomass)</v>
          </cell>
          <cell r="L2211" t="str">
            <v>EC10</v>
          </cell>
          <cell r="M2211" t="str">
            <v>Zn(NO3)2</v>
          </cell>
          <cell r="N2211" t="str">
            <v>Measured - (ICP-MS)</v>
          </cell>
          <cell r="O2211" t="str">
            <v>static</v>
          </cell>
          <cell r="P2211" t="str">
            <v>Chronic</v>
          </cell>
          <cell r="Q2211" t="str">
            <v>24-hr</v>
          </cell>
          <cell r="R2211"/>
          <cell r="S2211" t="str">
            <v>S-Reconstituted water (modified OECD medium)</v>
          </cell>
          <cell r="T2211"/>
          <cell r="U2211">
            <v>20</v>
          </cell>
          <cell r="V2211">
            <v>7.4</v>
          </cell>
          <cell r="W2211" t="str">
            <v/>
          </cell>
          <cell r="X2211">
            <v>21</v>
          </cell>
          <cell r="Y2211">
            <v>20.706</v>
          </cell>
          <cell r="Z2211" t="str">
            <v/>
          </cell>
          <cell r="AA2211" t="str">
            <v/>
          </cell>
          <cell r="AB2211" t="str">
            <v/>
          </cell>
          <cell r="AC2211" t="str">
            <v/>
          </cell>
          <cell r="AD2211" t="str">
            <v/>
          </cell>
          <cell r="AE2211" t="str">
            <v/>
          </cell>
          <cell r="AF2211" t="str">
            <v/>
          </cell>
          <cell r="AG2211" t="str">
            <v/>
          </cell>
          <cell r="AH2211" t="str">
            <v/>
          </cell>
          <cell r="AI2211" t="str">
            <v/>
          </cell>
          <cell r="AJ2211" t="str">
            <v/>
          </cell>
        </row>
        <row r="2212">
          <cell r="B2212" t="str">
            <v>C2052RasuEC10</v>
          </cell>
          <cell r="C2212" t="str">
            <v>Gao et al., 2016</v>
          </cell>
          <cell r="D2212">
            <v>2016</v>
          </cell>
          <cell r="E2212" t="str">
            <v>Raphidocelis subcapitata</v>
          </cell>
          <cell r="F2212" t="str">
            <v xml:space="preserve">Raphidocelis </v>
          </cell>
          <cell r="G2212" t="str">
            <v>subcapitata</v>
          </cell>
          <cell r="H2212"/>
          <cell r="I2212" t="str">
            <v>algae</v>
          </cell>
          <cell r="J2212" t="str">
            <v xml:space="preserve">1.25x10^8 cells/mL; low P addition </v>
          </cell>
          <cell r="K2212" t="str">
            <v>Growth (biomass)</v>
          </cell>
          <cell r="L2212" t="str">
            <v>EC10</v>
          </cell>
          <cell r="M2212" t="str">
            <v>Zn(NO3)2</v>
          </cell>
          <cell r="N2212" t="str">
            <v>Measured - (ICP-MS)</v>
          </cell>
          <cell r="O2212" t="str">
            <v>static</v>
          </cell>
          <cell r="P2212" t="str">
            <v>Chronic</v>
          </cell>
          <cell r="Q2212" t="str">
            <v>48-hr</v>
          </cell>
          <cell r="R2212"/>
          <cell r="S2212" t="str">
            <v>S-Reconstituted water (modified OECD medium)</v>
          </cell>
          <cell r="T2212"/>
          <cell r="U2212">
            <v>20</v>
          </cell>
          <cell r="V2212">
            <v>7.4</v>
          </cell>
          <cell r="W2212" t="str">
            <v/>
          </cell>
          <cell r="X2212">
            <v>29</v>
          </cell>
          <cell r="Y2212">
            <v>28.594000000000001</v>
          </cell>
          <cell r="Z2212" t="str">
            <v/>
          </cell>
          <cell r="AA2212" t="str">
            <v/>
          </cell>
          <cell r="AB2212" t="str">
            <v/>
          </cell>
          <cell r="AC2212" t="str">
            <v/>
          </cell>
          <cell r="AD2212" t="str">
            <v/>
          </cell>
          <cell r="AE2212" t="str">
            <v/>
          </cell>
          <cell r="AF2212" t="str">
            <v/>
          </cell>
          <cell r="AG2212" t="str">
            <v/>
          </cell>
          <cell r="AH2212" t="str">
            <v/>
          </cell>
          <cell r="AI2212" t="str">
            <v/>
          </cell>
          <cell r="AJ2212" t="str">
            <v/>
          </cell>
        </row>
        <row r="2213">
          <cell r="B2213" t="str">
            <v>C2053RasuEC10</v>
          </cell>
          <cell r="C2213" t="str">
            <v>Gao et al., 2016</v>
          </cell>
          <cell r="D2213">
            <v>2016</v>
          </cell>
          <cell r="E2213" t="str">
            <v>Raphidocelis subcapitata</v>
          </cell>
          <cell r="F2213" t="str">
            <v xml:space="preserve">Raphidocelis </v>
          </cell>
          <cell r="G2213" t="str">
            <v>subcapitata</v>
          </cell>
          <cell r="H2213"/>
          <cell r="I2213" t="str">
            <v>algae</v>
          </cell>
          <cell r="J2213" t="str">
            <v xml:space="preserve">4.5x10^7 cells/mL; medium P addition </v>
          </cell>
          <cell r="K2213" t="str">
            <v>Growth (biomass)</v>
          </cell>
          <cell r="L2213" t="str">
            <v>EC10</v>
          </cell>
          <cell r="M2213" t="str">
            <v>Zn(NO3)2</v>
          </cell>
          <cell r="N2213" t="str">
            <v>Measured - (ICP-MS)</v>
          </cell>
          <cell r="O2213" t="str">
            <v>static</v>
          </cell>
          <cell r="P2213" t="str">
            <v>Chronic</v>
          </cell>
          <cell r="Q2213" t="str">
            <v>48-hr</v>
          </cell>
          <cell r="R2213"/>
          <cell r="S2213" t="str">
            <v>S-Reconstituted water (modified OECD medium)</v>
          </cell>
          <cell r="T2213"/>
          <cell r="U2213">
            <v>20</v>
          </cell>
          <cell r="V2213">
            <v>7.4</v>
          </cell>
          <cell r="W2213" t="str">
            <v/>
          </cell>
          <cell r="X2213">
            <v>39</v>
          </cell>
          <cell r="Y2213">
            <v>38.454000000000001</v>
          </cell>
          <cell r="Z2213" t="str">
            <v/>
          </cell>
          <cell r="AA2213" t="str">
            <v/>
          </cell>
          <cell r="AB2213" t="str">
            <v/>
          </cell>
          <cell r="AC2213" t="str">
            <v/>
          </cell>
          <cell r="AD2213" t="str">
            <v/>
          </cell>
          <cell r="AE2213" t="str">
            <v/>
          </cell>
          <cell r="AF2213" t="str">
            <v/>
          </cell>
          <cell r="AG2213" t="str">
            <v/>
          </cell>
          <cell r="AH2213" t="str">
            <v/>
          </cell>
          <cell r="AI2213" t="str">
            <v/>
          </cell>
          <cell r="AJ2213" t="str">
            <v/>
          </cell>
        </row>
        <row r="2214">
          <cell r="B2214" t="str">
            <v>C2054RasuEC10</v>
          </cell>
          <cell r="C2214" t="str">
            <v>Gao et al., 2016</v>
          </cell>
          <cell r="D2214">
            <v>2016</v>
          </cell>
          <cell r="E2214" t="str">
            <v>Raphidocelis subcapitata</v>
          </cell>
          <cell r="F2214" t="str">
            <v xml:space="preserve">Raphidocelis </v>
          </cell>
          <cell r="G2214" t="str">
            <v>subcapitata</v>
          </cell>
          <cell r="H2214"/>
          <cell r="I2214" t="str">
            <v>algae</v>
          </cell>
          <cell r="J2214" t="str">
            <v xml:space="preserve">2.4x10^7 cells/mL; high P addition </v>
          </cell>
          <cell r="K2214" t="str">
            <v>Growth (biomass)</v>
          </cell>
          <cell r="L2214" t="str">
            <v>EC10</v>
          </cell>
          <cell r="M2214" t="str">
            <v>Zn(NO3)2</v>
          </cell>
          <cell r="N2214" t="str">
            <v>Measured - (ICP-MS)</v>
          </cell>
          <cell r="O2214" t="str">
            <v>static</v>
          </cell>
          <cell r="P2214" t="str">
            <v>Chronic</v>
          </cell>
          <cell r="Q2214" t="str">
            <v>48-hr</v>
          </cell>
          <cell r="R2214"/>
          <cell r="S2214" t="str">
            <v>S-Reconstituted water (modified OECD medium)</v>
          </cell>
          <cell r="T2214"/>
          <cell r="U2214">
            <v>20</v>
          </cell>
          <cell r="V2214">
            <v>7.4</v>
          </cell>
          <cell r="W2214" t="str">
            <v/>
          </cell>
          <cell r="X2214">
            <v>18</v>
          </cell>
          <cell r="Y2214">
            <v>17.748000000000001</v>
          </cell>
          <cell r="Z2214" t="str">
            <v/>
          </cell>
          <cell r="AA2214" t="str">
            <v/>
          </cell>
          <cell r="AB2214" t="str">
            <v/>
          </cell>
          <cell r="AC2214" t="str">
            <v/>
          </cell>
          <cell r="AD2214" t="str">
            <v/>
          </cell>
          <cell r="AE2214" t="str">
            <v/>
          </cell>
          <cell r="AF2214" t="str">
            <v/>
          </cell>
          <cell r="AG2214" t="str">
            <v/>
          </cell>
          <cell r="AH2214" t="str">
            <v/>
          </cell>
          <cell r="AI2214" t="str">
            <v/>
          </cell>
          <cell r="AJ2214" t="str">
            <v/>
          </cell>
        </row>
        <row r="2215">
          <cell r="B2215" t="str">
            <v>A2055RasuEC50</v>
          </cell>
          <cell r="C2215" t="str">
            <v>Gao et al., 2016</v>
          </cell>
          <cell r="D2215">
            <v>2016</v>
          </cell>
          <cell r="E2215" t="str">
            <v>Raphidocelis subcapitata</v>
          </cell>
          <cell r="F2215" t="str">
            <v xml:space="preserve">Raphidocelis </v>
          </cell>
          <cell r="G2215" t="str">
            <v>subcapitata</v>
          </cell>
          <cell r="H2215"/>
          <cell r="I2215" t="str">
            <v>algae</v>
          </cell>
          <cell r="J2215" t="str">
            <v xml:space="preserve">1.25x10^8 cells/mL; low P addition </v>
          </cell>
          <cell r="K2215" t="str">
            <v>Growth (biomass)</v>
          </cell>
          <cell r="L2215" t="str">
            <v>EC50</v>
          </cell>
          <cell r="M2215" t="str">
            <v>Zn(NO3)2</v>
          </cell>
          <cell r="N2215" t="str">
            <v>Measured - (ICP-MS)</v>
          </cell>
          <cell r="O2215" t="str">
            <v>static</v>
          </cell>
          <cell r="P2215" t="str">
            <v>Acute</v>
          </cell>
          <cell r="Q2215" t="str">
            <v>48-hr</v>
          </cell>
          <cell r="R2215"/>
          <cell r="S2215" t="str">
            <v>S-Reconstituted water (modified OECD medium)</v>
          </cell>
          <cell r="T2215"/>
          <cell r="U2215">
            <v>20</v>
          </cell>
          <cell r="V2215">
            <v>7.4</v>
          </cell>
          <cell r="W2215" t="str">
            <v/>
          </cell>
          <cell r="X2215">
            <v>107</v>
          </cell>
          <cell r="Y2215">
            <v>104.646</v>
          </cell>
          <cell r="Z2215" t="str">
            <v/>
          </cell>
          <cell r="AA2215" t="str">
            <v/>
          </cell>
          <cell r="AB2215" t="str">
            <v/>
          </cell>
          <cell r="AC2215" t="str">
            <v/>
          </cell>
          <cell r="AD2215" t="str">
            <v/>
          </cell>
          <cell r="AE2215" t="str">
            <v/>
          </cell>
          <cell r="AF2215" t="str">
            <v/>
          </cell>
          <cell r="AG2215" t="str">
            <v/>
          </cell>
          <cell r="AH2215" t="str">
            <v/>
          </cell>
          <cell r="AI2215" t="str">
            <v/>
          </cell>
          <cell r="AJ2215" t="str">
            <v/>
          </cell>
        </row>
        <row r="2216">
          <cell r="B2216" t="str">
            <v>A2056RasuEC50</v>
          </cell>
          <cell r="C2216" t="str">
            <v>Gao et al., 2016</v>
          </cell>
          <cell r="D2216">
            <v>2016</v>
          </cell>
          <cell r="E2216" t="str">
            <v>Raphidocelis subcapitata</v>
          </cell>
          <cell r="F2216" t="str">
            <v xml:space="preserve">Raphidocelis </v>
          </cell>
          <cell r="G2216" t="str">
            <v>subcapitata</v>
          </cell>
          <cell r="H2216"/>
          <cell r="I2216" t="str">
            <v>algae</v>
          </cell>
          <cell r="J2216" t="str">
            <v xml:space="preserve">4.5x10^7 cells/mL; medium P addition </v>
          </cell>
          <cell r="K2216" t="str">
            <v>Growth (biomass)</v>
          </cell>
          <cell r="L2216" t="str">
            <v>EC50</v>
          </cell>
          <cell r="M2216" t="str">
            <v>Zn(NO3)2</v>
          </cell>
          <cell r="N2216" t="str">
            <v>Measured - (ICP-MS)</v>
          </cell>
          <cell r="O2216" t="str">
            <v>static</v>
          </cell>
          <cell r="P2216" t="str">
            <v>Acute</v>
          </cell>
          <cell r="Q2216" t="str">
            <v>48-hr</v>
          </cell>
          <cell r="R2216"/>
          <cell r="S2216" t="str">
            <v>S-Reconstituted water (modified OECD medium)</v>
          </cell>
          <cell r="T2216"/>
          <cell r="U2216">
            <v>20</v>
          </cell>
          <cell r="V2216">
            <v>7.4</v>
          </cell>
          <cell r="W2216" t="str">
            <v/>
          </cell>
          <cell r="X2216">
            <v>108</v>
          </cell>
          <cell r="Y2216">
            <v>105.624</v>
          </cell>
          <cell r="Z2216" t="str">
            <v/>
          </cell>
          <cell r="AA2216" t="str">
            <v/>
          </cell>
          <cell r="AB2216" t="str">
            <v/>
          </cell>
          <cell r="AC2216" t="str">
            <v/>
          </cell>
          <cell r="AD2216" t="str">
            <v/>
          </cell>
          <cell r="AE2216" t="str">
            <v/>
          </cell>
          <cell r="AF2216" t="str">
            <v/>
          </cell>
          <cell r="AG2216" t="str">
            <v/>
          </cell>
          <cell r="AH2216" t="str">
            <v/>
          </cell>
          <cell r="AI2216" t="str">
            <v/>
          </cell>
          <cell r="AJ2216" t="str">
            <v/>
          </cell>
        </row>
        <row r="2217">
          <cell r="B2217" t="str">
            <v>A2057RasuEC50</v>
          </cell>
          <cell r="C2217" t="str">
            <v>Gao et al., 2016</v>
          </cell>
          <cell r="D2217">
            <v>2016</v>
          </cell>
          <cell r="E2217" t="str">
            <v>Raphidocelis subcapitata</v>
          </cell>
          <cell r="F2217" t="str">
            <v xml:space="preserve">Raphidocelis </v>
          </cell>
          <cell r="G2217" t="str">
            <v>subcapitata</v>
          </cell>
          <cell r="H2217"/>
          <cell r="I2217" t="str">
            <v>algae</v>
          </cell>
          <cell r="J2217" t="str">
            <v xml:space="preserve">2.4x10^7 cells/mL; high P addition </v>
          </cell>
          <cell r="K2217" t="str">
            <v>Growth (biomass)</v>
          </cell>
          <cell r="L2217" t="str">
            <v>EC50</v>
          </cell>
          <cell r="M2217" t="str">
            <v>Zn(NO3)2</v>
          </cell>
          <cell r="N2217" t="str">
            <v>Measured - (ICP-MS)</v>
          </cell>
          <cell r="O2217" t="str">
            <v>static</v>
          </cell>
          <cell r="P2217" t="str">
            <v>Acute</v>
          </cell>
          <cell r="Q2217" t="str">
            <v>48-hr</v>
          </cell>
          <cell r="R2217"/>
          <cell r="S2217" t="str">
            <v>S-Reconstituted water (modified OECD medium)</v>
          </cell>
          <cell r="T2217"/>
          <cell r="U2217">
            <v>20</v>
          </cell>
          <cell r="V2217">
            <v>7.4</v>
          </cell>
          <cell r="W2217" t="str">
            <v/>
          </cell>
          <cell r="X2217">
            <v>67</v>
          </cell>
          <cell r="Y2217">
            <v>65.525999999999996</v>
          </cell>
          <cell r="Z2217" t="str">
            <v/>
          </cell>
          <cell r="AA2217" t="str">
            <v/>
          </cell>
          <cell r="AB2217" t="str">
            <v/>
          </cell>
          <cell r="AC2217" t="str">
            <v/>
          </cell>
          <cell r="AD2217" t="str">
            <v/>
          </cell>
          <cell r="AE2217" t="str">
            <v/>
          </cell>
          <cell r="AF2217" t="str">
            <v/>
          </cell>
          <cell r="AG2217" t="str">
            <v/>
          </cell>
          <cell r="AH2217" t="str">
            <v/>
          </cell>
          <cell r="AI2217" t="str">
            <v/>
          </cell>
          <cell r="AJ2217" t="str">
            <v/>
          </cell>
        </row>
        <row r="2218">
          <cell r="B2218" t="str">
            <v>C2058RasuEC10</v>
          </cell>
          <cell r="C2218" t="str">
            <v>Fettweis et al., 2018</v>
          </cell>
          <cell r="D2218">
            <v>2018</v>
          </cell>
          <cell r="E2218" t="str">
            <v>Raphidocelis subcapitata</v>
          </cell>
          <cell r="F2218" t="str">
            <v xml:space="preserve">Raphidocelis </v>
          </cell>
          <cell r="G2218" t="str">
            <v>subcapitata</v>
          </cell>
          <cell r="H2218"/>
          <cell r="I2218" t="str">
            <v>algae</v>
          </cell>
          <cell r="J2218" t="str">
            <v>1x10^4 cells/mL</v>
          </cell>
          <cell r="K2218" t="str">
            <v>Growth rate</v>
          </cell>
          <cell r="L2218" t="str">
            <v>EC10</v>
          </cell>
          <cell r="M2218" t="str">
            <v>ZnSO4</v>
          </cell>
          <cell r="N2218" t="str">
            <v>Measured - (ICP-MS)</v>
          </cell>
          <cell r="O2218" t="str">
            <v>static</v>
          </cell>
          <cell r="P2218" t="str">
            <v>Chronic</v>
          </cell>
          <cell r="Q2218" t="str">
            <v>72-hr</v>
          </cell>
          <cell r="R2218"/>
          <cell r="S2218" t="str">
            <v>S-Reconstituted water (modified COMBO medium)</v>
          </cell>
          <cell r="T2218"/>
          <cell r="U2218">
            <v>21</v>
          </cell>
          <cell r="V2218">
            <v>7.3</v>
          </cell>
          <cell r="W2218" t="str">
            <v/>
          </cell>
          <cell r="X2218" t="str">
            <v/>
          </cell>
          <cell r="Y2218">
            <v>128</v>
          </cell>
          <cell r="Z2218" t="str">
            <v/>
          </cell>
          <cell r="AA2218">
            <v>1</v>
          </cell>
          <cell r="AB2218">
            <v>10</v>
          </cell>
          <cell r="AC2218">
            <v>30</v>
          </cell>
          <cell r="AD2218">
            <v>12</v>
          </cell>
          <cell r="AE2218">
            <v>57.4</v>
          </cell>
          <cell r="AF2218">
            <v>7.82</v>
          </cell>
          <cell r="AG2218">
            <v>43.2</v>
          </cell>
          <cell r="AH2218">
            <v>56.6</v>
          </cell>
          <cell r="AI2218">
            <v>90</v>
          </cell>
          <cell r="AJ2218">
            <v>125</v>
          </cell>
        </row>
        <row r="2219">
          <cell r="B2219" t="str">
            <v>C2059RasuEC50</v>
          </cell>
          <cell r="C2219" t="str">
            <v>Fettweis et al., 2018</v>
          </cell>
          <cell r="D2219">
            <v>2018</v>
          </cell>
          <cell r="E2219" t="str">
            <v>Raphidocelis subcapitata</v>
          </cell>
          <cell r="F2219" t="str">
            <v xml:space="preserve">Raphidocelis </v>
          </cell>
          <cell r="G2219" t="str">
            <v>subcapitata</v>
          </cell>
          <cell r="H2219"/>
          <cell r="I2219" t="str">
            <v>algae</v>
          </cell>
          <cell r="J2219" t="str">
            <v>1x10^4 cells/mL</v>
          </cell>
          <cell r="K2219" t="str">
            <v>Growth rate</v>
          </cell>
          <cell r="L2219" t="str">
            <v>EC50</v>
          </cell>
          <cell r="M2219" t="str">
            <v>ZnSO4</v>
          </cell>
          <cell r="N2219" t="str">
            <v>Measured - (ICP-MS)</v>
          </cell>
          <cell r="O2219" t="str">
            <v>static</v>
          </cell>
          <cell r="P2219" t="str">
            <v>Chronic</v>
          </cell>
          <cell r="Q2219" t="str">
            <v>72-hr</v>
          </cell>
          <cell r="R2219"/>
          <cell r="S2219" t="str">
            <v>S-Reconstituted water (modified COMBO medium)</v>
          </cell>
          <cell r="T2219"/>
          <cell r="U2219">
            <v>21</v>
          </cell>
          <cell r="V2219">
            <v>7.3</v>
          </cell>
          <cell r="W2219" t="str">
            <v/>
          </cell>
          <cell r="X2219" t="str">
            <v/>
          </cell>
          <cell r="Y2219">
            <v>250</v>
          </cell>
          <cell r="Z2219" t="str">
            <v/>
          </cell>
          <cell r="AA2219">
            <v>1</v>
          </cell>
          <cell r="AB2219">
            <v>10</v>
          </cell>
          <cell r="AC2219">
            <v>30</v>
          </cell>
          <cell r="AD2219">
            <v>12</v>
          </cell>
          <cell r="AE2219">
            <v>57.4</v>
          </cell>
          <cell r="AF2219">
            <v>7.82</v>
          </cell>
          <cell r="AG2219">
            <v>43.2</v>
          </cell>
          <cell r="AH2219">
            <v>56.6</v>
          </cell>
          <cell r="AI2219">
            <v>90</v>
          </cell>
          <cell r="AJ2219">
            <v>125</v>
          </cell>
        </row>
        <row r="2220">
          <cell r="B2220" t="str">
            <v>C2060RasuEC10</v>
          </cell>
          <cell r="C2220" t="str">
            <v>Fettweis et al., 2018</v>
          </cell>
          <cell r="D2220">
            <v>2018</v>
          </cell>
          <cell r="E2220" t="str">
            <v>Raphidocelis subcapitata</v>
          </cell>
          <cell r="F2220" t="str">
            <v xml:space="preserve">Raphidocelis </v>
          </cell>
          <cell r="G2220" t="str">
            <v>subcapitata</v>
          </cell>
          <cell r="H2220"/>
          <cell r="I2220" t="str">
            <v>algae</v>
          </cell>
          <cell r="J2220" t="str">
            <v>1x10^4 cells/mL</v>
          </cell>
          <cell r="K2220" t="str">
            <v>Growth (biomass)</v>
          </cell>
          <cell r="L2220" t="str">
            <v>EC10</v>
          </cell>
          <cell r="M2220" t="str">
            <v>ZnSO4</v>
          </cell>
          <cell r="N2220" t="str">
            <v>Measured - (ICP-MS)</v>
          </cell>
          <cell r="O2220" t="str">
            <v>static</v>
          </cell>
          <cell r="P2220" t="str">
            <v>Chronic</v>
          </cell>
          <cell r="Q2220" t="str">
            <v>72-hr</v>
          </cell>
          <cell r="R2220"/>
          <cell r="S2220" t="str">
            <v>S-Reconstituted water (modified COMBO medium)</v>
          </cell>
          <cell r="T2220" t="str">
            <v>MLR</v>
          </cell>
          <cell r="U2220">
            <v>21</v>
          </cell>
          <cell r="V2220">
            <v>7.3</v>
          </cell>
          <cell r="W2220" t="str">
            <v/>
          </cell>
          <cell r="X2220" t="str">
            <v/>
          </cell>
          <cell r="Y2220">
            <v>126</v>
          </cell>
          <cell r="Z2220" t="str">
            <v/>
          </cell>
          <cell r="AA2220">
            <v>1</v>
          </cell>
          <cell r="AB2220">
            <v>10</v>
          </cell>
          <cell r="AC2220">
            <v>30</v>
          </cell>
          <cell r="AD2220">
            <v>12</v>
          </cell>
          <cell r="AE2220">
            <v>57.4</v>
          </cell>
          <cell r="AF2220">
            <v>7.82</v>
          </cell>
          <cell r="AG2220">
            <v>43.2</v>
          </cell>
          <cell r="AH2220">
            <v>56.6</v>
          </cell>
          <cell r="AI2220">
            <v>90</v>
          </cell>
          <cell r="AJ2220">
            <v>125</v>
          </cell>
        </row>
        <row r="2221">
          <cell r="B2221" t="str">
            <v>C2061RasuEC50</v>
          </cell>
          <cell r="C2221" t="str">
            <v>Fettweis et al., 2018</v>
          </cell>
          <cell r="D2221">
            <v>2018</v>
          </cell>
          <cell r="E2221" t="str">
            <v>Raphidocelis subcapitata</v>
          </cell>
          <cell r="F2221" t="str">
            <v xml:space="preserve">Raphidocelis </v>
          </cell>
          <cell r="G2221" t="str">
            <v>subcapitata</v>
          </cell>
          <cell r="H2221"/>
          <cell r="I2221" t="str">
            <v>algae</v>
          </cell>
          <cell r="J2221" t="str">
            <v>1x10^4 cells/mL</v>
          </cell>
          <cell r="K2221" t="str">
            <v>Growth (biomass)</v>
          </cell>
          <cell r="L2221" t="str">
            <v>EC50</v>
          </cell>
          <cell r="M2221" t="str">
            <v>ZnSO4</v>
          </cell>
          <cell r="N2221" t="str">
            <v>Measured - (ICP-MS)</v>
          </cell>
          <cell r="O2221" t="str">
            <v>static</v>
          </cell>
          <cell r="P2221" t="str">
            <v>Chronic</v>
          </cell>
          <cell r="Q2221" t="str">
            <v>72-hr</v>
          </cell>
          <cell r="R2221"/>
          <cell r="S2221" t="str">
            <v>S-Reconstituted water (modified COMBO medium)</v>
          </cell>
          <cell r="T2221" t="str">
            <v>MLR</v>
          </cell>
          <cell r="U2221">
            <v>21</v>
          </cell>
          <cell r="V2221">
            <v>7.3</v>
          </cell>
          <cell r="W2221" t="str">
            <v/>
          </cell>
          <cell r="X2221" t="str">
            <v/>
          </cell>
          <cell r="Y2221">
            <v>188</v>
          </cell>
          <cell r="Z2221" t="str">
            <v/>
          </cell>
          <cell r="AA2221">
            <v>1</v>
          </cell>
          <cell r="AB2221">
            <v>10</v>
          </cell>
          <cell r="AC2221">
            <v>30</v>
          </cell>
          <cell r="AD2221">
            <v>12</v>
          </cell>
          <cell r="AE2221">
            <v>57.4</v>
          </cell>
          <cell r="AF2221">
            <v>7.82</v>
          </cell>
          <cell r="AG2221">
            <v>43.2</v>
          </cell>
          <cell r="AH2221">
            <v>56.6</v>
          </cell>
          <cell r="AI2221">
            <v>90</v>
          </cell>
          <cell r="AJ2221">
            <v>125</v>
          </cell>
        </row>
        <row r="2222">
          <cell r="B2222" t="str">
            <v>C2062DamaEC10</v>
          </cell>
          <cell r="C2222" t="str">
            <v>Fettweis et al., 2018</v>
          </cell>
          <cell r="D2222">
            <v>2018</v>
          </cell>
          <cell r="E2222" t="str">
            <v>Daphnia magna</v>
          </cell>
          <cell r="F2222" t="str">
            <v xml:space="preserve">Daphnia </v>
          </cell>
          <cell r="G2222" t="str">
            <v>magna</v>
          </cell>
          <cell r="H2222"/>
          <cell r="I2222" t="str">
            <v>Cladocera</v>
          </cell>
          <cell r="J2222" t="str">
            <v>neonates (&lt;24 h old)</v>
          </cell>
          <cell r="K2222" t="str">
            <v>Intrinsic growth rate</v>
          </cell>
          <cell r="L2222" t="str">
            <v>EC10</v>
          </cell>
          <cell r="M2222" t="str">
            <v>ZnSO4</v>
          </cell>
          <cell r="N2222" t="str">
            <v>Measured - (ICP-MS)</v>
          </cell>
          <cell r="O2222" t="str">
            <v>static renewal</v>
          </cell>
          <cell r="P2222" t="str">
            <v>Chronic</v>
          </cell>
          <cell r="Q2222" t="str">
            <v>21-d</v>
          </cell>
          <cell r="R2222" t="str">
            <v>Optimal algal feeding</v>
          </cell>
          <cell r="S2222" t="str">
            <v>S-Reconstituted water (modified COMBO medium)</v>
          </cell>
          <cell r="T2222"/>
          <cell r="U2222">
            <v>21</v>
          </cell>
          <cell r="V2222">
            <v>7.3</v>
          </cell>
          <cell r="W2222" t="str">
            <v/>
          </cell>
          <cell r="X2222" t="str">
            <v/>
          </cell>
          <cell r="Y2222">
            <v>263</v>
          </cell>
          <cell r="Z2222" t="str">
            <v/>
          </cell>
          <cell r="AA2222">
            <v>2.5</v>
          </cell>
          <cell r="AB2222">
            <v>10</v>
          </cell>
          <cell r="AC2222">
            <v>30</v>
          </cell>
          <cell r="AD2222">
            <v>12</v>
          </cell>
          <cell r="AE2222">
            <v>57.4</v>
          </cell>
          <cell r="AF2222">
            <v>7.82</v>
          </cell>
          <cell r="AG2222">
            <v>43.2</v>
          </cell>
          <cell r="AH2222">
            <v>56.6</v>
          </cell>
          <cell r="AI2222">
            <v>90</v>
          </cell>
          <cell r="AJ2222">
            <v>125</v>
          </cell>
        </row>
        <row r="2223">
          <cell r="B2223" t="str">
            <v>C2063DamaEC50</v>
          </cell>
          <cell r="C2223" t="str">
            <v>Fettweis et al., 2018</v>
          </cell>
          <cell r="D2223">
            <v>2018</v>
          </cell>
          <cell r="E2223" t="str">
            <v>Daphnia magna</v>
          </cell>
          <cell r="F2223" t="str">
            <v xml:space="preserve">Daphnia </v>
          </cell>
          <cell r="G2223" t="str">
            <v>magna</v>
          </cell>
          <cell r="H2223"/>
          <cell r="I2223" t="str">
            <v>Cladocera</v>
          </cell>
          <cell r="J2223" t="str">
            <v>neonates (&lt;24 h old)</v>
          </cell>
          <cell r="K2223" t="str">
            <v>Intrinsic growth rate</v>
          </cell>
          <cell r="L2223" t="str">
            <v>EC50</v>
          </cell>
          <cell r="M2223" t="str">
            <v>ZnSO4</v>
          </cell>
          <cell r="N2223" t="str">
            <v>Measured - (ICP-MS)</v>
          </cell>
          <cell r="O2223" t="str">
            <v>static renewal</v>
          </cell>
          <cell r="P2223" t="str">
            <v>Chronic</v>
          </cell>
          <cell r="Q2223" t="str">
            <v>21-d</v>
          </cell>
          <cell r="R2223" t="str">
            <v>Optimal algal feeding</v>
          </cell>
          <cell r="S2223" t="str">
            <v>S-Reconstituted water (modified COMBO medium)</v>
          </cell>
          <cell r="T2223"/>
          <cell r="U2223">
            <v>21</v>
          </cell>
          <cell r="V2223">
            <v>7.3</v>
          </cell>
          <cell r="W2223" t="str">
            <v/>
          </cell>
          <cell r="X2223" t="str">
            <v/>
          </cell>
          <cell r="Y2223">
            <v>365</v>
          </cell>
          <cell r="Z2223" t="str">
            <v/>
          </cell>
          <cell r="AA2223">
            <v>2.5</v>
          </cell>
          <cell r="AB2223">
            <v>10</v>
          </cell>
          <cell r="AC2223">
            <v>30</v>
          </cell>
          <cell r="AD2223">
            <v>12</v>
          </cell>
          <cell r="AE2223">
            <v>57.4</v>
          </cell>
          <cell r="AF2223">
            <v>7.82</v>
          </cell>
          <cell r="AG2223">
            <v>43.2</v>
          </cell>
          <cell r="AH2223">
            <v>56.6</v>
          </cell>
          <cell r="AI2223">
            <v>90</v>
          </cell>
          <cell r="AJ2223">
            <v>125</v>
          </cell>
        </row>
        <row r="2224">
          <cell r="B2224" t="str">
            <v>C2064DamaEC10</v>
          </cell>
          <cell r="C2224" t="str">
            <v>Fettweis et al., 2018</v>
          </cell>
          <cell r="D2224">
            <v>2018</v>
          </cell>
          <cell r="E2224" t="str">
            <v>Daphnia magna</v>
          </cell>
          <cell r="F2224" t="str">
            <v xml:space="preserve">Daphnia </v>
          </cell>
          <cell r="G2224" t="str">
            <v>magna</v>
          </cell>
          <cell r="H2224"/>
          <cell r="I2224" t="str">
            <v>Cladocera</v>
          </cell>
          <cell r="J2224" t="str">
            <v>neonates (&lt;24 h old)</v>
          </cell>
          <cell r="K2224" t="str">
            <v>Reproduction</v>
          </cell>
          <cell r="L2224" t="str">
            <v>EC10</v>
          </cell>
          <cell r="M2224" t="str">
            <v>ZnSO4</v>
          </cell>
          <cell r="N2224" t="str">
            <v>Measured - (ICP-MS)</v>
          </cell>
          <cell r="O2224" t="str">
            <v>static renewal</v>
          </cell>
          <cell r="P2224" t="str">
            <v>Chronic</v>
          </cell>
          <cell r="Q2224" t="str">
            <v>21-d</v>
          </cell>
          <cell r="R2224" t="str">
            <v>Optimal algal feeding</v>
          </cell>
          <cell r="S2224" t="str">
            <v>S-Reconstituted water (modified COMBO medium)</v>
          </cell>
          <cell r="T2224" t="str">
            <v>MLR</v>
          </cell>
          <cell r="U2224">
            <v>21</v>
          </cell>
          <cell r="V2224">
            <v>7.3</v>
          </cell>
          <cell r="W2224" t="str">
            <v/>
          </cell>
          <cell r="X2224" t="str">
            <v/>
          </cell>
          <cell r="Y2224">
            <v>143</v>
          </cell>
          <cell r="Z2224" t="str">
            <v/>
          </cell>
          <cell r="AA2224">
            <v>2.5</v>
          </cell>
          <cell r="AB2224">
            <v>10</v>
          </cell>
          <cell r="AC2224">
            <v>30</v>
          </cell>
          <cell r="AD2224">
            <v>12</v>
          </cell>
          <cell r="AE2224">
            <v>57.4</v>
          </cell>
          <cell r="AF2224">
            <v>7.82</v>
          </cell>
          <cell r="AG2224">
            <v>43.2</v>
          </cell>
          <cell r="AH2224">
            <v>56.6</v>
          </cell>
          <cell r="AI2224">
            <v>90</v>
          </cell>
          <cell r="AJ2224">
            <v>125</v>
          </cell>
        </row>
        <row r="2225">
          <cell r="B2225" t="str">
            <v>C2550DamaEC20</v>
          </cell>
          <cell r="C2225" t="str">
            <v>Fettweis et al., 2018</v>
          </cell>
          <cell r="D2225">
            <v>2018</v>
          </cell>
          <cell r="E2225" t="str">
            <v>Daphnia magna</v>
          </cell>
          <cell r="F2225" t="str">
            <v xml:space="preserve">Daphnia </v>
          </cell>
          <cell r="G2225" t="str">
            <v>magna</v>
          </cell>
          <cell r="H2225"/>
          <cell r="I2225" t="str">
            <v>Cladocera</v>
          </cell>
          <cell r="J2225" t="str">
            <v>neonates (&lt;24 h old)</v>
          </cell>
          <cell r="K2225" t="str">
            <v>Reproduction</v>
          </cell>
          <cell r="L2225" t="str">
            <v>EC20</v>
          </cell>
          <cell r="M2225" t="str">
            <v>ZnSO4</v>
          </cell>
          <cell r="N2225" t="str">
            <v>Measured - (ICP-MS)</v>
          </cell>
          <cell r="O2225" t="str">
            <v>static renewal</v>
          </cell>
          <cell r="P2225" t="str">
            <v>Chronic</v>
          </cell>
          <cell r="Q2225" t="str">
            <v>21-d</v>
          </cell>
          <cell r="R2225" t="str">
            <v>Optimal algal feeding</v>
          </cell>
          <cell r="S2225" t="str">
            <v>S-Reconstituted water (modified COMBO medium)</v>
          </cell>
          <cell r="T2225" t="str">
            <v>MLR</v>
          </cell>
          <cell r="U2225">
            <v>21</v>
          </cell>
          <cell r="V2225">
            <v>7.3</v>
          </cell>
          <cell r="W2225" t="str">
            <v/>
          </cell>
          <cell r="X2225" t="str">
            <v/>
          </cell>
          <cell r="Y2225">
            <v>183.7</v>
          </cell>
          <cell r="Z2225" t="str">
            <v/>
          </cell>
          <cell r="AA2225">
            <v>2.5</v>
          </cell>
          <cell r="AB2225">
            <v>10</v>
          </cell>
          <cell r="AC2225">
            <v>30</v>
          </cell>
          <cell r="AD2225">
            <v>12</v>
          </cell>
          <cell r="AE2225">
            <v>57.4</v>
          </cell>
          <cell r="AF2225">
            <v>7.82</v>
          </cell>
          <cell r="AG2225">
            <v>43.2</v>
          </cell>
          <cell r="AH2225">
            <v>56.6</v>
          </cell>
          <cell r="AI2225">
            <v>90</v>
          </cell>
          <cell r="AJ2225">
            <v>125</v>
          </cell>
        </row>
        <row r="2226">
          <cell r="B2226" t="str">
            <v>C2065DamaEC50</v>
          </cell>
          <cell r="C2226" t="str">
            <v>Fettweis et al., 2018</v>
          </cell>
          <cell r="D2226">
            <v>2018</v>
          </cell>
          <cell r="E2226" t="str">
            <v>Daphnia magna</v>
          </cell>
          <cell r="F2226" t="str">
            <v xml:space="preserve">Daphnia </v>
          </cell>
          <cell r="G2226" t="str">
            <v>magna</v>
          </cell>
          <cell r="H2226"/>
          <cell r="I2226" t="str">
            <v>Cladocera</v>
          </cell>
          <cell r="J2226" t="str">
            <v>neonates (&lt;24 h old)</v>
          </cell>
          <cell r="K2226" t="str">
            <v>Reproduction</v>
          </cell>
          <cell r="L2226" t="str">
            <v>EC50</v>
          </cell>
          <cell r="M2226" t="str">
            <v>ZnSO4</v>
          </cell>
          <cell r="N2226" t="str">
            <v>Measured - (ICP-MS)</v>
          </cell>
          <cell r="O2226" t="str">
            <v>static renewal</v>
          </cell>
          <cell r="P2226" t="str">
            <v>Chronic</v>
          </cell>
          <cell r="Q2226" t="str">
            <v>21-d</v>
          </cell>
          <cell r="R2226" t="str">
            <v>Optimal algal feeding</v>
          </cell>
          <cell r="S2226" t="str">
            <v>S-Reconstituted water (modified COMBO medium)</v>
          </cell>
          <cell r="T2226" t="str">
            <v>MLR</v>
          </cell>
          <cell r="U2226">
            <v>21</v>
          </cell>
          <cell r="V2226">
            <v>7.3</v>
          </cell>
          <cell r="W2226" t="str">
            <v/>
          </cell>
          <cell r="X2226" t="str">
            <v/>
          </cell>
          <cell r="Y2226">
            <v>282</v>
          </cell>
          <cell r="Z2226" t="str">
            <v/>
          </cell>
          <cell r="AA2226">
            <v>2.5</v>
          </cell>
          <cell r="AB2226">
            <v>10</v>
          </cell>
          <cell r="AC2226">
            <v>30</v>
          </cell>
          <cell r="AD2226">
            <v>12</v>
          </cell>
          <cell r="AE2226">
            <v>57.4</v>
          </cell>
          <cell r="AF2226">
            <v>7.82</v>
          </cell>
          <cell r="AG2226">
            <v>43.2</v>
          </cell>
          <cell r="AH2226">
            <v>56.6</v>
          </cell>
          <cell r="AI2226">
            <v>90</v>
          </cell>
          <cell r="AJ2226">
            <v>125</v>
          </cell>
        </row>
        <row r="2227">
          <cell r="B2227" t="str">
            <v>C2066NetrLC50</v>
          </cell>
          <cell r="C2227" t="str">
            <v>Soucek et al., 2020</v>
          </cell>
          <cell r="D2227">
            <v>2020</v>
          </cell>
          <cell r="E2227" t="str">
            <v>Neocloeon triangulifer</v>
          </cell>
          <cell r="F2227" t="str">
            <v xml:space="preserve">Neocloeon </v>
          </cell>
          <cell r="G2227" t="str">
            <v>triangulifer</v>
          </cell>
          <cell r="H2227"/>
          <cell r="I2227" t="str">
            <v>Insect</v>
          </cell>
          <cell r="J2227" t="str">
            <v>Larvae (&lt; 24h old)</v>
          </cell>
          <cell r="K2227" t="str">
            <v>Mortality</v>
          </cell>
          <cell r="L2227" t="str">
            <v>LC50</v>
          </cell>
          <cell r="M2227" t="str">
            <v>ZnCl2</v>
          </cell>
          <cell r="N2227" t="str">
            <v>Nominal</v>
          </cell>
          <cell r="O2227" t="str">
            <v>static renewal</v>
          </cell>
          <cell r="P2227" t="str">
            <v>Chronic</v>
          </cell>
          <cell r="Q2227" t="str">
            <v>14-d</v>
          </cell>
          <cell r="R2227"/>
          <cell r="S2227" t="str">
            <v>S-Reconstituted water (Duluth medium)</v>
          </cell>
          <cell r="T2227"/>
          <cell r="U2227">
            <v>25</v>
          </cell>
          <cell r="V2227">
            <v>8.25</v>
          </cell>
          <cell r="W2227" t="str">
            <v/>
          </cell>
          <cell r="X2227">
            <v>24</v>
          </cell>
          <cell r="Y2227">
            <v>23.664000000000001</v>
          </cell>
          <cell r="Z2227" t="str">
            <v/>
          </cell>
          <cell r="AA2227">
            <v>2</v>
          </cell>
          <cell r="AB2227">
            <v>10</v>
          </cell>
          <cell r="AC2227" t="str">
            <v/>
          </cell>
          <cell r="AD2227" t="str">
            <v/>
          </cell>
          <cell r="AE2227" t="str">
            <v/>
          </cell>
          <cell r="AF2227" t="str">
            <v/>
          </cell>
          <cell r="AG2227" t="str">
            <v/>
          </cell>
          <cell r="AH2227" t="str">
            <v/>
          </cell>
          <cell r="AI2227" t="str">
            <v/>
          </cell>
          <cell r="AJ2227">
            <v>125</v>
          </cell>
        </row>
        <row r="2228">
          <cell r="B2228" t="str">
            <v xml:space="preserve">C2067NetrNOEC </v>
          </cell>
          <cell r="C2228" t="str">
            <v>Soucek et al., 2020</v>
          </cell>
          <cell r="D2228">
            <v>2020</v>
          </cell>
          <cell r="E2228" t="str">
            <v>Neocloeon triangulifer</v>
          </cell>
          <cell r="F2228" t="str">
            <v xml:space="preserve">Neocloeon </v>
          </cell>
          <cell r="G2228" t="str">
            <v>triangulifer</v>
          </cell>
          <cell r="H2228"/>
          <cell r="I2228" t="str">
            <v>Insect</v>
          </cell>
          <cell r="J2228" t="str">
            <v>Larvae (&lt; 24h old)</v>
          </cell>
          <cell r="K2228" t="str">
            <v>Mortality</v>
          </cell>
          <cell r="L2228" t="str">
            <v xml:space="preserve">NOEC </v>
          </cell>
          <cell r="M2228" t="str">
            <v>ZnCl2</v>
          </cell>
          <cell r="N2228" t="str">
            <v>Nominal</v>
          </cell>
          <cell r="O2228" t="str">
            <v>static renewal</v>
          </cell>
          <cell r="P2228" t="str">
            <v>Chronic</v>
          </cell>
          <cell r="Q2228" t="str">
            <v>14-d</v>
          </cell>
          <cell r="R2228"/>
          <cell r="S2228" t="str">
            <v>S-Reconstituted water (Duluth medium)</v>
          </cell>
          <cell r="T2228"/>
          <cell r="U2228">
            <v>25</v>
          </cell>
          <cell r="V2228">
            <v>8.25</v>
          </cell>
          <cell r="W2228" t="str">
            <v/>
          </cell>
          <cell r="X2228">
            <v>12.5</v>
          </cell>
          <cell r="Y2228">
            <v>12.324999999999999</v>
          </cell>
          <cell r="Z2228" t="str">
            <v/>
          </cell>
          <cell r="AA2228">
            <v>2</v>
          </cell>
          <cell r="AB2228">
            <v>10</v>
          </cell>
          <cell r="AC2228" t="str">
            <v/>
          </cell>
          <cell r="AD2228" t="str">
            <v/>
          </cell>
          <cell r="AE2228" t="str">
            <v/>
          </cell>
          <cell r="AF2228" t="str">
            <v/>
          </cell>
          <cell r="AG2228" t="str">
            <v/>
          </cell>
          <cell r="AH2228" t="str">
            <v/>
          </cell>
          <cell r="AI2228" t="str">
            <v/>
          </cell>
          <cell r="AJ2228">
            <v>125</v>
          </cell>
        </row>
        <row r="2229">
          <cell r="B2229" t="str">
            <v>C2068NetrLC50</v>
          </cell>
          <cell r="C2229" t="str">
            <v>Soucek et al., 2020</v>
          </cell>
          <cell r="D2229">
            <v>2020</v>
          </cell>
          <cell r="E2229" t="str">
            <v>Neocloeon triangulifer</v>
          </cell>
          <cell r="F2229" t="str">
            <v xml:space="preserve">Neocloeon </v>
          </cell>
          <cell r="G2229" t="str">
            <v>triangulifer</v>
          </cell>
          <cell r="H2229"/>
          <cell r="I2229" t="str">
            <v>Insect</v>
          </cell>
          <cell r="J2229" t="str">
            <v>Larvae (&lt; 24h old)</v>
          </cell>
          <cell r="K2229" t="str">
            <v>Mortality</v>
          </cell>
          <cell r="L2229" t="str">
            <v>LC50</v>
          </cell>
          <cell r="M2229" t="str">
            <v>ZnCl2</v>
          </cell>
          <cell r="N2229" t="str">
            <v>Measured - (ICP-MS)</v>
          </cell>
          <cell r="O2229" t="str">
            <v>static renewal</v>
          </cell>
          <cell r="P2229" t="str">
            <v>Chronic</v>
          </cell>
          <cell r="Q2229" t="str">
            <v>14-d</v>
          </cell>
          <cell r="R2229"/>
          <cell r="S2229" t="str">
            <v>S-Reconstituted water (Duluth medium)</v>
          </cell>
          <cell r="T2229"/>
          <cell r="U2229">
            <v>25</v>
          </cell>
          <cell r="V2229">
            <v>8.25</v>
          </cell>
          <cell r="W2229" t="str">
            <v/>
          </cell>
          <cell r="X2229" t="str">
            <v/>
          </cell>
          <cell r="Y2229">
            <v>14</v>
          </cell>
          <cell r="Z2229" t="str">
            <v/>
          </cell>
          <cell r="AA2229">
            <v>2</v>
          </cell>
          <cell r="AB2229">
            <v>10</v>
          </cell>
          <cell r="AC2229" t="str">
            <v/>
          </cell>
          <cell r="AD2229" t="str">
            <v/>
          </cell>
          <cell r="AE2229" t="str">
            <v/>
          </cell>
          <cell r="AF2229" t="str">
            <v/>
          </cell>
          <cell r="AG2229" t="str">
            <v/>
          </cell>
          <cell r="AH2229" t="str">
            <v/>
          </cell>
          <cell r="AI2229" t="str">
            <v/>
          </cell>
          <cell r="AJ2229">
            <v>125</v>
          </cell>
        </row>
        <row r="2230">
          <cell r="B2230" t="str">
            <v>C2069NetrLC10</v>
          </cell>
          <cell r="C2230" t="str">
            <v>Soucek et al., 2020</v>
          </cell>
          <cell r="D2230">
            <v>2020</v>
          </cell>
          <cell r="E2230" t="str">
            <v>Neocloeon triangulifer</v>
          </cell>
          <cell r="F2230" t="str">
            <v xml:space="preserve">Neocloeon </v>
          </cell>
          <cell r="G2230" t="str">
            <v>triangulifer</v>
          </cell>
          <cell r="H2230"/>
          <cell r="I2230" t="str">
            <v>Insect</v>
          </cell>
          <cell r="J2230" t="str">
            <v>Larvae (&lt; 24h old)</v>
          </cell>
          <cell r="K2230" t="str">
            <v>Mortality</v>
          </cell>
          <cell r="L2230" t="str">
            <v>LC10</v>
          </cell>
          <cell r="M2230" t="str">
            <v>ZnCl2</v>
          </cell>
          <cell r="N2230" t="str">
            <v>Measured - (ICP-MS)</v>
          </cell>
          <cell r="O2230" t="str">
            <v>static renewal</v>
          </cell>
          <cell r="P2230" t="str">
            <v>Chronic</v>
          </cell>
          <cell r="Q2230" t="str">
            <v>14-d</v>
          </cell>
          <cell r="R2230"/>
          <cell r="S2230" t="str">
            <v>S-Reconstituted water (Duluth medium)</v>
          </cell>
          <cell r="T2230"/>
          <cell r="U2230">
            <v>25</v>
          </cell>
          <cell r="V2230">
            <v>8.25</v>
          </cell>
          <cell r="W2230" t="str">
            <v/>
          </cell>
          <cell r="X2230" t="str">
            <v/>
          </cell>
          <cell r="Y2230">
            <v>12.1</v>
          </cell>
          <cell r="Z2230" t="str">
            <v/>
          </cell>
          <cell r="AA2230">
            <v>2</v>
          </cell>
          <cell r="AB2230">
            <v>10</v>
          </cell>
          <cell r="AC2230" t="str">
            <v/>
          </cell>
          <cell r="AD2230" t="str">
            <v/>
          </cell>
          <cell r="AE2230" t="str">
            <v/>
          </cell>
          <cell r="AF2230" t="str">
            <v/>
          </cell>
          <cell r="AG2230" t="str">
            <v/>
          </cell>
          <cell r="AH2230" t="str">
            <v/>
          </cell>
          <cell r="AI2230" t="str">
            <v/>
          </cell>
          <cell r="AJ2230">
            <v>125</v>
          </cell>
        </row>
        <row r="2231">
          <cell r="B2231" t="str">
            <v>C2070NetrNOEC</v>
          </cell>
          <cell r="C2231" t="str">
            <v>Soucek et al., 2020</v>
          </cell>
          <cell r="D2231">
            <v>2020</v>
          </cell>
          <cell r="E2231" t="str">
            <v>Neocloeon triangulifer</v>
          </cell>
          <cell r="F2231" t="str">
            <v xml:space="preserve">Neocloeon </v>
          </cell>
          <cell r="G2231" t="str">
            <v>triangulifer</v>
          </cell>
          <cell r="H2231"/>
          <cell r="I2231" t="str">
            <v>Insect</v>
          </cell>
          <cell r="J2231" t="str">
            <v>Larvae (&lt; 24h old)</v>
          </cell>
          <cell r="K2231" t="str">
            <v>Mortality</v>
          </cell>
          <cell r="L2231" t="str">
            <v>NOEC</v>
          </cell>
          <cell r="M2231" t="str">
            <v>ZnCl2</v>
          </cell>
          <cell r="N2231" t="str">
            <v>Measured - (ICP-MS)</v>
          </cell>
          <cell r="O2231" t="str">
            <v>static renewal</v>
          </cell>
          <cell r="P2231" t="str">
            <v>Chronic</v>
          </cell>
          <cell r="Q2231" t="str">
            <v>14-d</v>
          </cell>
          <cell r="R2231"/>
          <cell r="S2231" t="str">
            <v>S-Reconstituted water (Duluth medium)</v>
          </cell>
          <cell r="T2231"/>
          <cell r="U2231">
            <v>25</v>
          </cell>
          <cell r="V2231">
            <v>8.25</v>
          </cell>
          <cell r="W2231" t="str">
            <v/>
          </cell>
          <cell r="X2231" t="str">
            <v/>
          </cell>
          <cell r="Y2231">
            <v>7.4</v>
          </cell>
          <cell r="Z2231" t="str">
            <v/>
          </cell>
          <cell r="AA2231">
            <v>2</v>
          </cell>
          <cell r="AB2231">
            <v>10</v>
          </cell>
          <cell r="AC2231" t="str">
            <v/>
          </cell>
          <cell r="AD2231" t="str">
            <v/>
          </cell>
          <cell r="AE2231" t="str">
            <v/>
          </cell>
          <cell r="AF2231" t="str">
            <v/>
          </cell>
          <cell r="AG2231" t="str">
            <v/>
          </cell>
          <cell r="AH2231" t="str">
            <v/>
          </cell>
          <cell r="AI2231" t="str">
            <v/>
          </cell>
          <cell r="AJ2231">
            <v>125</v>
          </cell>
        </row>
        <row r="2232">
          <cell r="B2232" t="str">
            <v>C2071NetrNOEC</v>
          </cell>
          <cell r="C2232" t="str">
            <v>Soucek et al., 2020</v>
          </cell>
          <cell r="D2232">
            <v>2020</v>
          </cell>
          <cell r="E2232" t="str">
            <v>Neocloeon triangulifer</v>
          </cell>
          <cell r="F2232" t="str">
            <v xml:space="preserve">Neocloeon </v>
          </cell>
          <cell r="G2232" t="str">
            <v>triangulifer</v>
          </cell>
          <cell r="H2232"/>
          <cell r="I2232" t="str">
            <v>Insect</v>
          </cell>
          <cell r="J2232" t="str">
            <v>Larvae (&lt; 24h old)</v>
          </cell>
          <cell r="K2232" t="str">
            <v>Growth (weight)</v>
          </cell>
          <cell r="L2232" t="str">
            <v>NOEC</v>
          </cell>
          <cell r="M2232" t="str">
            <v>ZnCl2</v>
          </cell>
          <cell r="N2232" t="str">
            <v>Measured - (ICP-MS)</v>
          </cell>
          <cell r="O2232" t="str">
            <v>static renewal</v>
          </cell>
          <cell r="P2232" t="str">
            <v>Chronic</v>
          </cell>
          <cell r="Q2232" t="str">
            <v>14-d</v>
          </cell>
          <cell r="R2232"/>
          <cell r="S2232" t="str">
            <v>S-Reconstituted water (Duluth medium)</v>
          </cell>
          <cell r="T2232"/>
          <cell r="U2232">
            <v>25</v>
          </cell>
          <cell r="V2232">
            <v>8.25</v>
          </cell>
          <cell r="W2232" t="str">
            <v>&gt;</v>
          </cell>
          <cell r="X2232" t="str">
            <v/>
          </cell>
          <cell r="Y2232">
            <v>15</v>
          </cell>
          <cell r="Z2232" t="str">
            <v/>
          </cell>
          <cell r="AA2232">
            <v>2</v>
          </cell>
          <cell r="AB2232">
            <v>10</v>
          </cell>
          <cell r="AC2232" t="str">
            <v/>
          </cell>
          <cell r="AD2232" t="str">
            <v/>
          </cell>
          <cell r="AE2232" t="str">
            <v/>
          </cell>
          <cell r="AF2232" t="str">
            <v/>
          </cell>
          <cell r="AG2232" t="str">
            <v/>
          </cell>
          <cell r="AH2232" t="str">
            <v/>
          </cell>
          <cell r="AI2232" t="str">
            <v/>
          </cell>
          <cell r="AJ2232">
            <v>125</v>
          </cell>
        </row>
        <row r="2233">
          <cell r="B2233" t="str">
            <v>C2072NetrEC50</v>
          </cell>
          <cell r="C2233" t="str">
            <v>Soucek et al., 2020</v>
          </cell>
          <cell r="D2233">
            <v>2020</v>
          </cell>
          <cell r="E2233" t="str">
            <v>Neocloeon triangulifer</v>
          </cell>
          <cell r="F2233" t="str">
            <v xml:space="preserve">Neocloeon </v>
          </cell>
          <cell r="G2233" t="str">
            <v>triangulifer</v>
          </cell>
          <cell r="H2233"/>
          <cell r="I2233" t="str">
            <v>Insect</v>
          </cell>
          <cell r="J2233" t="str">
            <v>Larvae (&lt; 24h old)</v>
          </cell>
          <cell r="K2233" t="str">
            <v>Growth (weight)</v>
          </cell>
          <cell r="L2233" t="str">
            <v>EC50</v>
          </cell>
          <cell r="M2233" t="str">
            <v>ZnCl2</v>
          </cell>
          <cell r="N2233" t="str">
            <v>Measured - (ICP-MS)</v>
          </cell>
          <cell r="O2233" t="str">
            <v>static renewal</v>
          </cell>
          <cell r="P2233" t="str">
            <v>Chronic</v>
          </cell>
          <cell r="Q2233" t="str">
            <v>14-d</v>
          </cell>
          <cell r="R2233"/>
          <cell r="S2233" t="str">
            <v>S-Reconstituted water (Duluth medium)</v>
          </cell>
          <cell r="T2233"/>
          <cell r="U2233">
            <v>25</v>
          </cell>
          <cell r="V2233">
            <v>8.25</v>
          </cell>
          <cell r="W2233" t="str">
            <v>&gt;</v>
          </cell>
          <cell r="X2233" t="str">
            <v/>
          </cell>
          <cell r="Y2233">
            <v>15</v>
          </cell>
          <cell r="Z2233" t="str">
            <v/>
          </cell>
          <cell r="AA2233">
            <v>2</v>
          </cell>
          <cell r="AB2233">
            <v>10</v>
          </cell>
          <cell r="AC2233" t="str">
            <v/>
          </cell>
          <cell r="AD2233" t="str">
            <v/>
          </cell>
          <cell r="AE2233" t="str">
            <v/>
          </cell>
          <cell r="AF2233" t="str">
            <v/>
          </cell>
          <cell r="AG2233" t="str">
            <v/>
          </cell>
          <cell r="AH2233" t="str">
            <v/>
          </cell>
          <cell r="AI2233" t="str">
            <v/>
          </cell>
          <cell r="AJ2233">
            <v>125</v>
          </cell>
        </row>
        <row r="2234">
          <cell r="B2234" t="str">
            <v>C2073LystNOEC</v>
          </cell>
          <cell r="C2234" t="str">
            <v>Hallett, 2015</v>
          </cell>
          <cell r="D2234">
            <v>2015</v>
          </cell>
          <cell r="E2234" t="str">
            <v>Lymnaea stagnalis</v>
          </cell>
          <cell r="F2234" t="str">
            <v xml:space="preserve">Lymnaea </v>
          </cell>
          <cell r="G2234" t="str">
            <v>stagnalis</v>
          </cell>
          <cell r="H2234"/>
          <cell r="I2234" t="str">
            <v>Mollusc</v>
          </cell>
          <cell r="J2234" t="str">
            <v>Embryo</v>
          </cell>
          <cell r="K2234" t="str">
            <v>Development</v>
          </cell>
          <cell r="L2234" t="str">
            <v>NOEC</v>
          </cell>
          <cell r="M2234" t="str">
            <v>ZnSO4</v>
          </cell>
          <cell r="N2234" t="str">
            <v>Measured - (ICP-OES)</v>
          </cell>
          <cell r="O2234" t="str">
            <v>static renewal</v>
          </cell>
          <cell r="P2234" t="str">
            <v>Chronic</v>
          </cell>
          <cell r="Q2234" t="str">
            <v>7-d</v>
          </cell>
          <cell r="R2234"/>
          <cell r="S2234" t="str">
            <v>S-Reconstituted water (ISO standard water)</v>
          </cell>
          <cell r="T2234"/>
          <cell r="U2234" t="str">
            <v/>
          </cell>
          <cell r="V2234">
            <v>7.5</v>
          </cell>
          <cell r="W2234" t="str">
            <v/>
          </cell>
          <cell r="X2234">
            <v>660</v>
          </cell>
          <cell r="Y2234">
            <v>650.76</v>
          </cell>
          <cell r="Z2234" t="str">
            <v/>
          </cell>
          <cell r="AA2234" t="str">
            <v/>
          </cell>
          <cell r="AB2234" t="str">
            <v/>
          </cell>
          <cell r="AC2234" t="str">
            <v/>
          </cell>
          <cell r="AD2234" t="str">
            <v/>
          </cell>
          <cell r="AE2234" t="str">
            <v/>
          </cell>
          <cell r="AF2234" t="str">
            <v/>
          </cell>
          <cell r="AG2234" t="str">
            <v/>
          </cell>
          <cell r="AH2234" t="str">
            <v/>
          </cell>
          <cell r="AI2234" t="str">
            <v/>
          </cell>
          <cell r="AJ2234" t="str">
            <v/>
          </cell>
        </row>
        <row r="2235">
          <cell r="B2235" t="str">
            <v>C2074LystEC10</v>
          </cell>
          <cell r="C2235" t="str">
            <v>Hallett, 2015</v>
          </cell>
          <cell r="D2235">
            <v>2015</v>
          </cell>
          <cell r="E2235" t="str">
            <v>Lymnaea stagnalis</v>
          </cell>
          <cell r="F2235" t="str">
            <v xml:space="preserve">Lymnaea </v>
          </cell>
          <cell r="G2235" t="str">
            <v>stagnalis</v>
          </cell>
          <cell r="H2235"/>
          <cell r="I2235" t="str">
            <v>Mollusc</v>
          </cell>
          <cell r="J2235" t="str">
            <v>Embryo</v>
          </cell>
          <cell r="K2235" t="str">
            <v>Development</v>
          </cell>
          <cell r="L2235" t="str">
            <v>EC10</v>
          </cell>
          <cell r="M2235" t="str">
            <v>ZnSO4</v>
          </cell>
          <cell r="N2235" t="str">
            <v>Measured - (ICP-OES)</v>
          </cell>
          <cell r="O2235" t="str">
            <v>static renewal</v>
          </cell>
          <cell r="P2235" t="str">
            <v>Chronic</v>
          </cell>
          <cell r="Q2235" t="str">
            <v>7-d</v>
          </cell>
          <cell r="R2235"/>
          <cell r="S2235" t="str">
            <v>S-Reconstituted water (ISO standard water)</v>
          </cell>
          <cell r="T2235"/>
          <cell r="U2235" t="str">
            <v/>
          </cell>
          <cell r="V2235">
            <v>7.5</v>
          </cell>
          <cell r="W2235" t="str">
            <v/>
          </cell>
          <cell r="X2235">
            <v>530</v>
          </cell>
          <cell r="Y2235">
            <v>522.58000000000004</v>
          </cell>
          <cell r="Z2235" t="str">
            <v/>
          </cell>
          <cell r="AA2235" t="str">
            <v/>
          </cell>
          <cell r="AB2235" t="str">
            <v/>
          </cell>
          <cell r="AC2235" t="str">
            <v/>
          </cell>
          <cell r="AD2235" t="str">
            <v/>
          </cell>
          <cell r="AE2235" t="str">
            <v/>
          </cell>
          <cell r="AF2235" t="str">
            <v/>
          </cell>
          <cell r="AG2235" t="str">
            <v/>
          </cell>
          <cell r="AH2235" t="str">
            <v/>
          </cell>
          <cell r="AI2235" t="str">
            <v/>
          </cell>
          <cell r="AJ2235" t="str">
            <v/>
          </cell>
        </row>
        <row r="2236">
          <cell r="B2236" t="str">
            <v>C2075LystEC50</v>
          </cell>
          <cell r="C2236" t="str">
            <v>Hallett, 2015</v>
          </cell>
          <cell r="D2236">
            <v>2015</v>
          </cell>
          <cell r="E2236" t="str">
            <v>Lymnaea stagnalis</v>
          </cell>
          <cell r="F2236" t="str">
            <v xml:space="preserve">Lymnaea </v>
          </cell>
          <cell r="G2236" t="str">
            <v>stagnalis</v>
          </cell>
          <cell r="H2236"/>
          <cell r="I2236" t="str">
            <v>Mollusc</v>
          </cell>
          <cell r="J2236" t="str">
            <v>Embryo</v>
          </cell>
          <cell r="K2236" t="str">
            <v>Development</v>
          </cell>
          <cell r="L2236" t="str">
            <v>EC50</v>
          </cell>
          <cell r="M2236" t="str">
            <v>ZnSO4</v>
          </cell>
          <cell r="N2236" t="str">
            <v>Measured - (ICP-OES)</v>
          </cell>
          <cell r="O2236" t="str">
            <v>static renewal</v>
          </cell>
          <cell r="P2236" t="str">
            <v>Chronic</v>
          </cell>
          <cell r="Q2236" t="str">
            <v>7-d</v>
          </cell>
          <cell r="R2236"/>
          <cell r="S2236" t="str">
            <v>S-Reconstituted water (ISO standard water)</v>
          </cell>
          <cell r="T2236"/>
          <cell r="U2236" t="str">
            <v/>
          </cell>
          <cell r="V2236">
            <v>7.5</v>
          </cell>
          <cell r="W2236" t="str">
            <v/>
          </cell>
          <cell r="X2236">
            <v>1230</v>
          </cell>
          <cell r="Y2236">
            <v>1212.78</v>
          </cell>
          <cell r="Z2236" t="str">
            <v/>
          </cell>
          <cell r="AA2236" t="str">
            <v/>
          </cell>
          <cell r="AB2236" t="str">
            <v/>
          </cell>
          <cell r="AC2236" t="str">
            <v/>
          </cell>
          <cell r="AD2236" t="str">
            <v/>
          </cell>
          <cell r="AE2236" t="str">
            <v/>
          </cell>
          <cell r="AF2236" t="str">
            <v/>
          </cell>
          <cell r="AG2236" t="str">
            <v/>
          </cell>
          <cell r="AH2236" t="str">
            <v/>
          </cell>
          <cell r="AI2236" t="str">
            <v/>
          </cell>
          <cell r="AJ2236" t="str">
            <v/>
          </cell>
        </row>
        <row r="2237">
          <cell r="B2237" t="str">
            <v>A2076CycaLC50</v>
          </cell>
          <cell r="C2237" t="str">
            <v>Delahaut et al., 2020</v>
          </cell>
          <cell r="D2237">
            <v>2020</v>
          </cell>
          <cell r="E2237" t="str">
            <v>Cyprinus carpio</v>
          </cell>
          <cell r="F2237" t="str">
            <v xml:space="preserve">Cyprinus </v>
          </cell>
          <cell r="G2237" t="str">
            <v>carpio</v>
          </cell>
          <cell r="H2237"/>
          <cell r="I2237" t="str">
            <v>Fish</v>
          </cell>
          <cell r="J2237" t="str">
            <v>Juveniles (2.63 g)</v>
          </cell>
          <cell r="K2237" t="str">
            <v>Mortality</v>
          </cell>
          <cell r="L2237" t="str">
            <v>LC50</v>
          </cell>
          <cell r="M2237" t="str">
            <v>ZnCl2</v>
          </cell>
          <cell r="N2237" t="str">
            <v>Measured - (ICP-MS)</v>
          </cell>
          <cell r="O2237" t="str">
            <v>static renewal</v>
          </cell>
          <cell r="P2237" t="str">
            <v>Acute</v>
          </cell>
          <cell r="Q2237" t="str">
            <v>96-hr</v>
          </cell>
          <cell r="R2237"/>
          <cell r="S2237" t="str">
            <v>S-Reconstituted water (medium hard EPA medium)</v>
          </cell>
          <cell r="T2237"/>
          <cell r="U2237">
            <v>20</v>
          </cell>
          <cell r="V2237">
            <v>8.2100000000000009</v>
          </cell>
          <cell r="W2237" t="str">
            <v/>
          </cell>
          <cell r="X2237">
            <v>1954.8060000000003</v>
          </cell>
          <cell r="Y2237">
            <v>1911.8002680000002</v>
          </cell>
          <cell r="Z2237" t="str">
            <v/>
          </cell>
          <cell r="AA2237">
            <v>0.5</v>
          </cell>
          <cell r="AB2237">
            <v>10</v>
          </cell>
          <cell r="AC2237">
            <v>13.97</v>
          </cell>
          <cell r="AD2237">
            <v>12.12</v>
          </cell>
          <cell r="AE2237">
            <v>26.27</v>
          </cell>
          <cell r="AF2237">
            <v>2.097</v>
          </cell>
          <cell r="AG2237">
            <v>81.31</v>
          </cell>
          <cell r="AH2237">
            <v>1.9</v>
          </cell>
          <cell r="AI2237">
            <v>60</v>
          </cell>
          <cell r="AJ2237">
            <v>84.76</v>
          </cell>
        </row>
        <row r="2238">
          <cell r="B2238" t="str">
            <v>C2077CycaLC10</v>
          </cell>
          <cell r="C2238" t="str">
            <v>Delahaut et al., 2020</v>
          </cell>
          <cell r="D2238">
            <v>2020</v>
          </cell>
          <cell r="E2238" t="str">
            <v>Cyprinus carpio</v>
          </cell>
          <cell r="F2238" t="str">
            <v xml:space="preserve">Cyprinus </v>
          </cell>
          <cell r="G2238" t="str">
            <v>carpio</v>
          </cell>
          <cell r="H2238"/>
          <cell r="I2238" t="str">
            <v>Fish</v>
          </cell>
          <cell r="J2238" t="str">
            <v>Juveniles (2.63 g)</v>
          </cell>
          <cell r="K2238" t="str">
            <v>Mortality</v>
          </cell>
          <cell r="L2238" t="str">
            <v>LC10</v>
          </cell>
          <cell r="M2238" t="str">
            <v>ZnCl2</v>
          </cell>
          <cell r="N2238" t="str">
            <v>Measured - (ICP-MS)</v>
          </cell>
          <cell r="O2238" t="str">
            <v>static renewal</v>
          </cell>
          <cell r="P2238" t="str">
            <v>Chronic</v>
          </cell>
          <cell r="Q2238" t="str">
            <v>10-d</v>
          </cell>
          <cell r="R2238"/>
          <cell r="S2238" t="str">
            <v>S-Reconstituted water (medium hard EPA medium)</v>
          </cell>
          <cell r="T2238"/>
          <cell r="U2238">
            <v>20</v>
          </cell>
          <cell r="V2238">
            <v>8.2100000000000009</v>
          </cell>
          <cell r="W2238" t="str">
            <v/>
          </cell>
          <cell r="X2238">
            <v>1183.7400000000002</v>
          </cell>
          <cell r="Y2238">
            <v>1167.1676400000001</v>
          </cell>
          <cell r="Z2238" t="str">
            <v/>
          </cell>
          <cell r="AA2238">
            <v>0.5</v>
          </cell>
          <cell r="AB2238">
            <v>10</v>
          </cell>
          <cell r="AC2238" t="str">
            <v/>
          </cell>
          <cell r="AD2238" t="str">
            <v/>
          </cell>
          <cell r="AE2238" t="str">
            <v/>
          </cell>
          <cell r="AF2238" t="str">
            <v/>
          </cell>
          <cell r="AG2238" t="str">
            <v/>
          </cell>
          <cell r="AH2238" t="str">
            <v/>
          </cell>
          <cell r="AI2238" t="str">
            <v/>
          </cell>
          <cell r="AJ2238" t="str">
            <v/>
          </cell>
        </row>
        <row r="2239">
          <cell r="B2239" t="str">
            <v>C2078CycaLC50</v>
          </cell>
          <cell r="C2239" t="str">
            <v>Delahaut et al., 2020</v>
          </cell>
          <cell r="D2239">
            <v>2020</v>
          </cell>
          <cell r="E2239" t="str">
            <v>Cyprinus carpio</v>
          </cell>
          <cell r="F2239" t="str">
            <v xml:space="preserve">Cyprinus </v>
          </cell>
          <cell r="G2239" t="str">
            <v>carpio</v>
          </cell>
          <cell r="H2239"/>
          <cell r="I2239" t="str">
            <v>Fish</v>
          </cell>
          <cell r="J2239" t="str">
            <v>Juveniles (2.63 g)</v>
          </cell>
          <cell r="K2239" t="str">
            <v>Mortality</v>
          </cell>
          <cell r="L2239" t="str">
            <v>LC50</v>
          </cell>
          <cell r="M2239" t="str">
            <v>ZnCl2</v>
          </cell>
          <cell r="N2239" t="str">
            <v>Measured - (ICP-MS)</v>
          </cell>
          <cell r="O2239" t="str">
            <v>static renewal</v>
          </cell>
          <cell r="P2239" t="str">
            <v>Chronic</v>
          </cell>
          <cell r="Q2239" t="str">
            <v>10-d</v>
          </cell>
          <cell r="R2239"/>
          <cell r="S2239" t="str">
            <v>S-Reconstituted water (medium hard EPA medium)</v>
          </cell>
          <cell r="T2239"/>
          <cell r="U2239">
            <v>20</v>
          </cell>
          <cell r="V2239">
            <v>8.2100000000000009</v>
          </cell>
          <cell r="W2239" t="str">
            <v/>
          </cell>
          <cell r="X2239">
            <v>1713.48</v>
          </cell>
          <cell r="Y2239">
            <v>1689.49128</v>
          </cell>
          <cell r="Z2239" t="str">
            <v/>
          </cell>
          <cell r="AA2239">
            <v>0.5</v>
          </cell>
          <cell r="AB2239">
            <v>10</v>
          </cell>
          <cell r="AC2239" t="str">
            <v/>
          </cell>
          <cell r="AD2239" t="str">
            <v/>
          </cell>
          <cell r="AE2239" t="str">
            <v/>
          </cell>
          <cell r="AF2239" t="str">
            <v/>
          </cell>
          <cell r="AG2239" t="str">
            <v/>
          </cell>
          <cell r="AH2239" t="str">
            <v/>
          </cell>
          <cell r="AI2239" t="str">
            <v/>
          </cell>
          <cell r="AJ2239" t="str">
            <v/>
          </cell>
        </row>
        <row r="2240">
          <cell r="B2240" t="str">
            <v>C2079CycaNOEC</v>
          </cell>
          <cell r="C2240" t="str">
            <v>Tawwab et al., 2013</v>
          </cell>
          <cell r="D2240">
            <v>2013</v>
          </cell>
          <cell r="E2240" t="str">
            <v>Cyprinus carpio</v>
          </cell>
          <cell r="F2240" t="str">
            <v xml:space="preserve">Cyprinus </v>
          </cell>
          <cell r="G2240" t="str">
            <v>carpio</v>
          </cell>
          <cell r="H2240"/>
          <cell r="I2240" t="str">
            <v>Fish</v>
          </cell>
          <cell r="J2240" t="str">
            <v>18.1-19.1 G</v>
          </cell>
          <cell r="K2240" t="str">
            <v>Growth (weight)</v>
          </cell>
          <cell r="L2240" t="str">
            <v>NOEC</v>
          </cell>
          <cell r="M2240" t="str">
            <v>ZnSO4</v>
          </cell>
          <cell r="N2240" t="str">
            <v>Nominal</v>
          </cell>
          <cell r="O2240" t="str">
            <v>static renewal</v>
          </cell>
          <cell r="P2240" t="str">
            <v>Chronic</v>
          </cell>
          <cell r="Q2240" t="str">
            <v>56-d</v>
          </cell>
          <cell r="R2240"/>
          <cell r="S2240" t="str">
            <v>T-Tap water</v>
          </cell>
          <cell r="T2240"/>
          <cell r="U2240" t="str">
            <v/>
          </cell>
          <cell r="V2240" t="str">
            <v/>
          </cell>
          <cell r="W2240" t="str">
            <v>&lt;</v>
          </cell>
          <cell r="X2240">
            <v>5000</v>
          </cell>
          <cell r="Y2240">
            <v>4930</v>
          </cell>
          <cell r="Z2240" t="str">
            <v/>
          </cell>
          <cell r="AA2240">
            <v>0.5</v>
          </cell>
          <cell r="AB2240">
            <v>10</v>
          </cell>
          <cell r="AC2240" t="str">
            <v/>
          </cell>
          <cell r="AD2240" t="str">
            <v/>
          </cell>
          <cell r="AE2240" t="str">
            <v/>
          </cell>
          <cell r="AF2240" t="str">
            <v/>
          </cell>
          <cell r="AG2240" t="str">
            <v/>
          </cell>
          <cell r="AH2240" t="str">
            <v/>
          </cell>
          <cell r="AI2240" t="str">
            <v/>
          </cell>
          <cell r="AJ2240" t="str">
            <v/>
          </cell>
        </row>
        <row r="2241">
          <cell r="B2241" t="str">
            <v>A2092PopaLC50</v>
          </cell>
          <cell r="C2241" t="str">
            <v>Hoang and Tong, 2015</v>
          </cell>
          <cell r="D2241">
            <v>2015</v>
          </cell>
          <cell r="E2241" t="str">
            <v>Pomacea paludosa</v>
          </cell>
          <cell r="F2241" t="str">
            <v xml:space="preserve">Pomacea </v>
          </cell>
          <cell r="G2241" t="str">
            <v>paludosa</v>
          </cell>
          <cell r="H2241"/>
          <cell r="I2241" t="str">
            <v>Mollusc</v>
          </cell>
          <cell r="J2241" t="str">
            <v>Juveniles (&lt; 7 dold)</v>
          </cell>
          <cell r="K2241" t="str">
            <v>Mortality</v>
          </cell>
          <cell r="L2241" t="str">
            <v>LC50</v>
          </cell>
          <cell r="M2241" t="str">
            <v>ZnCl2</v>
          </cell>
          <cell r="N2241" t="str">
            <v>Measured - (ICP-MS) at initiation and termination</v>
          </cell>
          <cell r="O2241" t="str">
            <v>static renewal</v>
          </cell>
          <cell r="P2241" t="str">
            <v>Acute</v>
          </cell>
          <cell r="Q2241" t="str">
            <v>96-hr</v>
          </cell>
          <cell r="R2241" t="str">
            <v>None</v>
          </cell>
          <cell r="S2241" t="str">
            <v>S-Reconstitued water</v>
          </cell>
          <cell r="T2241" t="str">
            <v>MLR</v>
          </cell>
          <cell r="U2241">
            <v>26</v>
          </cell>
          <cell r="V2241">
            <v>5.42</v>
          </cell>
          <cell r="W2241" t="str">
            <v/>
          </cell>
          <cell r="X2241" t="str">
            <v/>
          </cell>
          <cell r="Y2241">
            <v>363</v>
          </cell>
          <cell r="Z2241" t="str">
            <v/>
          </cell>
          <cell r="AA2241">
            <v>0.67</v>
          </cell>
          <cell r="AB2241">
            <v>10</v>
          </cell>
          <cell r="AC2241">
            <v>16.23</v>
          </cell>
          <cell r="AD2241">
            <v>16.87</v>
          </cell>
          <cell r="AE2241">
            <v>86.31</v>
          </cell>
          <cell r="AF2241">
            <v>2.52</v>
          </cell>
          <cell r="AG2241">
            <v>91.07</v>
          </cell>
          <cell r="AH2241">
            <v>3.26</v>
          </cell>
          <cell r="AI2241">
            <v>4</v>
          </cell>
          <cell r="AJ2241">
            <v>97</v>
          </cell>
        </row>
        <row r="2242">
          <cell r="B2242" t="str">
            <v>A2093PopaLC50</v>
          </cell>
          <cell r="C2242" t="str">
            <v>Hoang and Tong, 2015</v>
          </cell>
          <cell r="D2242">
            <v>2015</v>
          </cell>
          <cell r="E2242" t="str">
            <v>Pomacea paludosa</v>
          </cell>
          <cell r="F2242" t="str">
            <v xml:space="preserve">Pomacea </v>
          </cell>
          <cell r="G2242" t="str">
            <v>paludosa</v>
          </cell>
          <cell r="H2242"/>
          <cell r="I2242" t="str">
            <v>Mollusc</v>
          </cell>
          <cell r="J2242" t="str">
            <v>Juveniles (&lt; 7 dold)</v>
          </cell>
          <cell r="K2242" t="str">
            <v>Mortality</v>
          </cell>
          <cell r="L2242" t="str">
            <v>LC50</v>
          </cell>
          <cell r="M2242" t="str">
            <v>ZnCl2</v>
          </cell>
          <cell r="N2242" t="str">
            <v>Measured - (ICP-MS) at initiation and termination</v>
          </cell>
          <cell r="O2242" t="str">
            <v>static renewal</v>
          </cell>
          <cell r="P2242" t="str">
            <v>Acute</v>
          </cell>
          <cell r="Q2242" t="str">
            <v>96-hr</v>
          </cell>
          <cell r="R2242" t="str">
            <v>None</v>
          </cell>
          <cell r="S2242" t="str">
            <v>S-Reconstitued water</v>
          </cell>
          <cell r="T2242" t="str">
            <v>MLR</v>
          </cell>
          <cell r="U2242">
            <v>26</v>
          </cell>
          <cell r="V2242">
            <v>7.07</v>
          </cell>
          <cell r="W2242" t="str">
            <v/>
          </cell>
          <cell r="X2242" t="str">
            <v/>
          </cell>
          <cell r="Y2242">
            <v>452</v>
          </cell>
          <cell r="Z2242" t="str">
            <v/>
          </cell>
          <cell r="AA2242">
            <v>0.73</v>
          </cell>
          <cell r="AB2242">
            <v>10</v>
          </cell>
          <cell r="AC2242">
            <v>16.670000000000002</v>
          </cell>
          <cell r="AD2242">
            <v>14.67</v>
          </cell>
          <cell r="AE2242">
            <v>26.24</v>
          </cell>
          <cell r="AF2242">
            <v>2.2000000000000002</v>
          </cell>
          <cell r="AG2242">
            <v>95.23</v>
          </cell>
          <cell r="AH2242">
            <v>3.4</v>
          </cell>
          <cell r="AI2242">
            <v>55</v>
          </cell>
          <cell r="AJ2242">
            <v>102</v>
          </cell>
        </row>
        <row r="2243">
          <cell r="B2243" t="str">
            <v>A2094PopaLC50</v>
          </cell>
          <cell r="C2243" t="str">
            <v>Hoang and Tong, 2015</v>
          </cell>
          <cell r="D2243">
            <v>2015</v>
          </cell>
          <cell r="E2243" t="str">
            <v>Pomacea paludosa</v>
          </cell>
          <cell r="F2243" t="str">
            <v xml:space="preserve">Pomacea </v>
          </cell>
          <cell r="G2243" t="str">
            <v>paludosa</v>
          </cell>
          <cell r="H2243"/>
          <cell r="I2243" t="str">
            <v>Mollusc</v>
          </cell>
          <cell r="J2243" t="str">
            <v>Juveniles (&lt; 7 dold)</v>
          </cell>
          <cell r="K2243" t="str">
            <v>Mortality</v>
          </cell>
          <cell r="L2243" t="str">
            <v>LC50</v>
          </cell>
          <cell r="M2243" t="str">
            <v>ZnCl2</v>
          </cell>
          <cell r="N2243" t="str">
            <v>Measured - (ICP-MS) at initiation and termination</v>
          </cell>
          <cell r="O2243" t="str">
            <v>static renewal</v>
          </cell>
          <cell r="P2243" t="str">
            <v>Acute</v>
          </cell>
          <cell r="Q2243" t="str">
            <v>96-hr</v>
          </cell>
          <cell r="R2243" t="str">
            <v>None</v>
          </cell>
          <cell r="S2243" t="str">
            <v>S-Reconstitued water</v>
          </cell>
          <cell r="T2243" t="str">
            <v>MLR</v>
          </cell>
          <cell r="U2243">
            <v>26</v>
          </cell>
          <cell r="V2243">
            <v>8.4700000000000006</v>
          </cell>
          <cell r="W2243" t="str">
            <v/>
          </cell>
          <cell r="X2243" t="str">
            <v/>
          </cell>
          <cell r="Y2243">
            <v>575</v>
          </cell>
          <cell r="Z2243" t="str">
            <v/>
          </cell>
          <cell r="AA2243">
            <v>0.75</v>
          </cell>
          <cell r="AB2243">
            <v>10</v>
          </cell>
          <cell r="AC2243">
            <v>19.420000000000002</v>
          </cell>
          <cell r="AD2243">
            <v>24.43</v>
          </cell>
          <cell r="AE2243">
            <v>198.82</v>
          </cell>
          <cell r="AF2243">
            <v>3.96</v>
          </cell>
          <cell r="AG2243">
            <v>95.91</v>
          </cell>
          <cell r="AH2243">
            <v>3.93</v>
          </cell>
          <cell r="AI2243">
            <v>226</v>
          </cell>
          <cell r="AJ2243">
            <v>108</v>
          </cell>
        </row>
        <row r="2244">
          <cell r="B2244" t="str">
            <v>A2095PopaLC50</v>
          </cell>
          <cell r="C2244" t="str">
            <v>Hoang and Tong, 2015</v>
          </cell>
          <cell r="D2244">
            <v>2015</v>
          </cell>
          <cell r="E2244" t="str">
            <v>Pomacea paludosa</v>
          </cell>
          <cell r="F2244" t="str">
            <v xml:space="preserve">Pomacea </v>
          </cell>
          <cell r="G2244" t="str">
            <v>paludosa</v>
          </cell>
          <cell r="H2244"/>
          <cell r="I2244" t="str">
            <v>Mollusc</v>
          </cell>
          <cell r="J2244" t="str">
            <v>Juveniles (&lt; 7 dold)</v>
          </cell>
          <cell r="K2244" t="str">
            <v>Mortality</v>
          </cell>
          <cell r="L2244" t="str">
            <v>LC50</v>
          </cell>
          <cell r="M2244" t="str">
            <v>ZnCl2</v>
          </cell>
          <cell r="N2244" t="str">
            <v>Measured - (ICP-MS) at initiation and termination</v>
          </cell>
          <cell r="O2244" t="str">
            <v>static renewal</v>
          </cell>
          <cell r="P2244" t="str">
            <v>Acute</v>
          </cell>
          <cell r="Q2244" t="str">
            <v>96-hr</v>
          </cell>
          <cell r="R2244" t="str">
            <v>None</v>
          </cell>
          <cell r="S2244" t="str">
            <v>S-Reconstitued water</v>
          </cell>
          <cell r="T2244" t="str">
            <v>MLR</v>
          </cell>
          <cell r="U2244">
            <v>26</v>
          </cell>
          <cell r="V2244">
            <v>7.07</v>
          </cell>
          <cell r="W2244" t="str">
            <v/>
          </cell>
          <cell r="X2244" t="str">
            <v/>
          </cell>
          <cell r="Y2244">
            <v>452</v>
          </cell>
          <cell r="Z2244" t="str">
            <v/>
          </cell>
          <cell r="AA2244">
            <v>0.73</v>
          </cell>
          <cell r="AB2244">
            <v>10</v>
          </cell>
          <cell r="AC2244">
            <v>16.670000000000002</v>
          </cell>
          <cell r="AD2244">
            <v>14.67</v>
          </cell>
          <cell r="AE2244">
            <v>26.24</v>
          </cell>
          <cell r="AF2244">
            <v>2.2000000000000002</v>
          </cell>
          <cell r="AG2244">
            <v>95.23</v>
          </cell>
          <cell r="AH2244">
            <v>3.4</v>
          </cell>
          <cell r="AI2244">
            <v>55</v>
          </cell>
          <cell r="AJ2244">
            <v>102</v>
          </cell>
        </row>
        <row r="2245">
          <cell r="B2245" t="str">
            <v>A2096PopaLC50</v>
          </cell>
          <cell r="C2245" t="str">
            <v>Hoang and Tong, 2015</v>
          </cell>
          <cell r="D2245">
            <v>2015</v>
          </cell>
          <cell r="E2245" t="str">
            <v>Pomacea paludosa</v>
          </cell>
          <cell r="F2245" t="str">
            <v xml:space="preserve">Pomacea </v>
          </cell>
          <cell r="G2245" t="str">
            <v>paludosa</v>
          </cell>
          <cell r="H2245"/>
          <cell r="I2245" t="str">
            <v>Mollusc</v>
          </cell>
          <cell r="J2245" t="str">
            <v>Juveniles (&lt; 7 dold)</v>
          </cell>
          <cell r="K2245" t="str">
            <v>Mortality</v>
          </cell>
          <cell r="L2245" t="str">
            <v>LC50</v>
          </cell>
          <cell r="M2245" t="str">
            <v>ZnCl2</v>
          </cell>
          <cell r="N2245" t="str">
            <v>Measured - (ICP-MS) at initiation and termination</v>
          </cell>
          <cell r="O2245" t="str">
            <v>static renewal</v>
          </cell>
          <cell r="P2245" t="str">
            <v>Acute</v>
          </cell>
          <cell r="Q2245" t="str">
            <v>96-hr</v>
          </cell>
          <cell r="R2245" t="str">
            <v>None</v>
          </cell>
          <cell r="S2245" t="str">
            <v>S-Reconstitued water</v>
          </cell>
          <cell r="T2245" t="str">
            <v>MLR</v>
          </cell>
          <cell r="U2245">
            <v>26</v>
          </cell>
          <cell r="V2245">
            <v>7.37</v>
          </cell>
          <cell r="W2245" t="str">
            <v/>
          </cell>
          <cell r="X2245" t="str">
            <v/>
          </cell>
          <cell r="Y2245">
            <v>632</v>
          </cell>
          <cell r="Z2245" t="str">
            <v/>
          </cell>
          <cell r="AA2245">
            <v>6.01</v>
          </cell>
          <cell r="AB2245">
            <v>10</v>
          </cell>
          <cell r="AC2245">
            <v>13.62</v>
          </cell>
          <cell r="AD2245">
            <v>11.61</v>
          </cell>
          <cell r="AE2245">
            <v>29.08</v>
          </cell>
          <cell r="AF2245">
            <v>2.2000000000000002</v>
          </cell>
          <cell r="AG2245">
            <v>97.63</v>
          </cell>
          <cell r="AH2245">
            <v>4.2300000000000004</v>
          </cell>
          <cell r="AI2245">
            <v>58</v>
          </cell>
          <cell r="AJ2245">
            <v>105</v>
          </cell>
        </row>
        <row r="2246">
          <cell r="B2246" t="str">
            <v>A2097PopaLC50</v>
          </cell>
          <cell r="C2246" t="str">
            <v>Hoang and Tong, 2015</v>
          </cell>
          <cell r="D2246">
            <v>2015</v>
          </cell>
          <cell r="E2246" t="str">
            <v>Pomacea paludosa</v>
          </cell>
          <cell r="F2246" t="str">
            <v xml:space="preserve">Pomacea </v>
          </cell>
          <cell r="G2246" t="str">
            <v>paludosa</v>
          </cell>
          <cell r="H2246"/>
          <cell r="I2246" t="str">
            <v>Mollusc</v>
          </cell>
          <cell r="J2246" t="str">
            <v>Juveniles (&lt; 7 dold)</v>
          </cell>
          <cell r="K2246" t="str">
            <v>Mortality</v>
          </cell>
          <cell r="L2246" t="str">
            <v>LC50</v>
          </cell>
          <cell r="M2246" t="str">
            <v>ZnCl2</v>
          </cell>
          <cell r="N2246" t="str">
            <v>Measured - (ICP-MS) at initiation and termination</v>
          </cell>
          <cell r="O2246" t="str">
            <v>static renewal</v>
          </cell>
          <cell r="P2246" t="str">
            <v>Acute</v>
          </cell>
          <cell r="Q2246" t="str">
            <v>96-hr</v>
          </cell>
          <cell r="R2246" t="str">
            <v>None</v>
          </cell>
          <cell r="S2246" t="str">
            <v>S-Reconstitued water</v>
          </cell>
          <cell r="T2246" t="str">
            <v>MLR</v>
          </cell>
          <cell r="U2246">
            <v>26</v>
          </cell>
          <cell r="V2246">
            <v>7.5</v>
          </cell>
          <cell r="W2246" t="str">
            <v/>
          </cell>
          <cell r="X2246" t="str">
            <v/>
          </cell>
          <cell r="Y2246">
            <v>903</v>
          </cell>
          <cell r="Z2246" t="str">
            <v/>
          </cell>
          <cell r="AA2246">
            <v>12.55</v>
          </cell>
          <cell r="AB2246">
            <v>10</v>
          </cell>
          <cell r="AC2246">
            <v>15.93</v>
          </cell>
          <cell r="AD2246">
            <v>16.559999999999999</v>
          </cell>
          <cell r="AE2246">
            <v>33.82</v>
          </cell>
          <cell r="AF2246">
            <v>4.67</v>
          </cell>
          <cell r="AG2246">
            <v>98.61</v>
          </cell>
          <cell r="AH2246">
            <v>6.85</v>
          </cell>
          <cell r="AI2246">
            <v>66</v>
          </cell>
          <cell r="AJ2246">
            <v>102</v>
          </cell>
        </row>
        <row r="2247">
          <cell r="B2247" t="str">
            <v>A2098PopaLC50</v>
          </cell>
          <cell r="C2247" t="str">
            <v>Hoang and Tong, 2015</v>
          </cell>
          <cell r="D2247">
            <v>2015</v>
          </cell>
          <cell r="E2247" t="str">
            <v>Pomacea paludosa</v>
          </cell>
          <cell r="F2247" t="str">
            <v xml:space="preserve">Pomacea </v>
          </cell>
          <cell r="G2247" t="str">
            <v>paludosa</v>
          </cell>
          <cell r="H2247"/>
          <cell r="I2247" t="str">
            <v>Mollusc</v>
          </cell>
          <cell r="J2247" t="str">
            <v>Juveniles (&lt; 7 dold)</v>
          </cell>
          <cell r="K2247" t="str">
            <v>Mortality</v>
          </cell>
          <cell r="L2247" t="str">
            <v>LC50</v>
          </cell>
          <cell r="M2247" t="str">
            <v>ZnCl2</v>
          </cell>
          <cell r="N2247" t="str">
            <v>Measured - (ICP-MS) at initiation and termination</v>
          </cell>
          <cell r="O2247" t="str">
            <v>static renewal</v>
          </cell>
          <cell r="P2247" t="str">
            <v>Acute</v>
          </cell>
          <cell r="Q2247" t="str">
            <v>96-hr</v>
          </cell>
          <cell r="R2247" t="str">
            <v>None</v>
          </cell>
          <cell r="S2247" t="str">
            <v>S-Reconstitued water</v>
          </cell>
          <cell r="T2247" t="str">
            <v>MLR</v>
          </cell>
          <cell r="U2247">
            <v>26</v>
          </cell>
          <cell r="V2247">
            <v>7</v>
          </cell>
          <cell r="W2247" t="str">
            <v/>
          </cell>
          <cell r="X2247" t="str">
            <v/>
          </cell>
          <cell r="Y2247">
            <v>133</v>
          </cell>
          <cell r="Z2247" t="str">
            <v/>
          </cell>
          <cell r="AA2247">
            <v>0.74</v>
          </cell>
          <cell r="AB2247">
            <v>10</v>
          </cell>
          <cell r="AC2247">
            <v>3.99</v>
          </cell>
          <cell r="AD2247">
            <v>3.25</v>
          </cell>
          <cell r="AE2247">
            <v>27.51</v>
          </cell>
          <cell r="AF2247">
            <v>0.59</v>
          </cell>
          <cell r="AG2247">
            <v>42.36</v>
          </cell>
          <cell r="AH2247">
            <v>2.9</v>
          </cell>
          <cell r="AI2247">
            <v>59</v>
          </cell>
          <cell r="AJ2247">
            <v>23</v>
          </cell>
        </row>
        <row r="2248">
          <cell r="B2248" t="str">
            <v>A2099PopaLC50</v>
          </cell>
          <cell r="C2248" t="str">
            <v>Hoang and Tong, 2015</v>
          </cell>
          <cell r="D2248">
            <v>2015</v>
          </cell>
          <cell r="E2248" t="str">
            <v>Pomacea paludosa</v>
          </cell>
          <cell r="F2248" t="str">
            <v xml:space="preserve">Pomacea </v>
          </cell>
          <cell r="G2248" t="str">
            <v>paludosa</v>
          </cell>
          <cell r="H2248"/>
          <cell r="I2248" t="str">
            <v>Mollusc</v>
          </cell>
          <cell r="J2248" t="str">
            <v>Juveniles (&lt; 7 dold)</v>
          </cell>
          <cell r="K2248" t="str">
            <v>Mortality</v>
          </cell>
          <cell r="L2248" t="str">
            <v>LC50</v>
          </cell>
          <cell r="M2248" t="str">
            <v>ZnCl2</v>
          </cell>
          <cell r="N2248" t="str">
            <v>Measured - (ICP-MS) at initiation and termination</v>
          </cell>
          <cell r="O2248" t="str">
            <v>static renewal</v>
          </cell>
          <cell r="P2248" t="str">
            <v>Acute</v>
          </cell>
          <cell r="Q2248" t="str">
            <v>96-hr</v>
          </cell>
          <cell r="R2248" t="str">
            <v>None</v>
          </cell>
          <cell r="S2248" t="str">
            <v>S-Reconstitued water</v>
          </cell>
          <cell r="T2248" t="str">
            <v>MLR</v>
          </cell>
          <cell r="U2248">
            <v>26</v>
          </cell>
          <cell r="V2248">
            <v>7.07</v>
          </cell>
          <cell r="W2248" t="str">
            <v/>
          </cell>
          <cell r="X2248" t="str">
            <v/>
          </cell>
          <cell r="Y2248">
            <v>452</v>
          </cell>
          <cell r="Z2248" t="str">
            <v/>
          </cell>
          <cell r="AA2248">
            <v>0.73</v>
          </cell>
          <cell r="AB2248">
            <v>10</v>
          </cell>
          <cell r="AC2248">
            <v>16.670000000000002</v>
          </cell>
          <cell r="AD2248">
            <v>14.67</v>
          </cell>
          <cell r="AE2248">
            <v>26.24</v>
          </cell>
          <cell r="AF2248">
            <v>2.2000000000000002</v>
          </cell>
          <cell r="AG2248">
            <v>95.23</v>
          </cell>
          <cell r="AH2248">
            <v>3.4</v>
          </cell>
          <cell r="AI2248">
            <v>55</v>
          </cell>
          <cell r="AJ2248">
            <v>102</v>
          </cell>
        </row>
        <row r="2249">
          <cell r="B2249" t="str">
            <v>A2100PopaLC50</v>
          </cell>
          <cell r="C2249" t="str">
            <v>Hoang and Tong, 2015</v>
          </cell>
          <cell r="D2249">
            <v>2015</v>
          </cell>
          <cell r="E2249" t="str">
            <v>Pomacea paludosa</v>
          </cell>
          <cell r="F2249" t="str">
            <v xml:space="preserve">Pomacea </v>
          </cell>
          <cell r="G2249" t="str">
            <v>paludosa</v>
          </cell>
          <cell r="H2249"/>
          <cell r="I2249" t="str">
            <v>Mollusc</v>
          </cell>
          <cell r="J2249" t="str">
            <v>Juveniles (&lt; 7 dold)</v>
          </cell>
          <cell r="K2249" t="str">
            <v>Mortality</v>
          </cell>
          <cell r="L2249" t="str">
            <v>LC50</v>
          </cell>
          <cell r="M2249" t="str">
            <v>ZnCl2</v>
          </cell>
          <cell r="N2249" t="str">
            <v>Measured - (ICP-MS) at initiation and termination</v>
          </cell>
          <cell r="O2249" t="str">
            <v>static renewal</v>
          </cell>
          <cell r="P2249" t="str">
            <v>Acute</v>
          </cell>
          <cell r="Q2249" t="str">
            <v>96-hr</v>
          </cell>
          <cell r="R2249" t="str">
            <v>None</v>
          </cell>
          <cell r="S2249" t="str">
            <v>S-Reconstitued water</v>
          </cell>
          <cell r="T2249" t="str">
            <v>MLR</v>
          </cell>
          <cell r="U2249">
            <v>26</v>
          </cell>
          <cell r="V2249">
            <v>7.32</v>
          </cell>
          <cell r="W2249" t="str">
            <v/>
          </cell>
          <cell r="X2249" t="str">
            <v/>
          </cell>
          <cell r="Y2249">
            <v>1074</v>
          </cell>
          <cell r="Z2249" t="str">
            <v/>
          </cell>
          <cell r="AA2249">
            <v>0.72</v>
          </cell>
          <cell r="AB2249">
            <v>10</v>
          </cell>
          <cell r="AC2249">
            <v>29.69</v>
          </cell>
          <cell r="AD2249">
            <v>30.49</v>
          </cell>
          <cell r="AE2249">
            <v>28.28</v>
          </cell>
          <cell r="AF2249">
            <v>2.21</v>
          </cell>
          <cell r="AG2249">
            <v>218.85</v>
          </cell>
          <cell r="AH2249">
            <v>6.05</v>
          </cell>
          <cell r="AI2249">
            <v>59</v>
          </cell>
          <cell r="AJ2249">
            <v>226</v>
          </cell>
        </row>
        <row r="2250">
          <cell r="B2250" t="str">
            <v>A2101PopaLC50</v>
          </cell>
          <cell r="C2250" t="str">
            <v>Hoang and Tong, 2015</v>
          </cell>
          <cell r="D2250">
            <v>2015</v>
          </cell>
          <cell r="E2250" t="str">
            <v>Pomacea paludosa</v>
          </cell>
          <cell r="F2250" t="str">
            <v xml:space="preserve">Pomacea </v>
          </cell>
          <cell r="G2250" t="str">
            <v>paludosa</v>
          </cell>
          <cell r="H2250"/>
          <cell r="I2250" t="str">
            <v>Mollusc</v>
          </cell>
          <cell r="J2250" t="str">
            <v>Juveniles (&lt; 7 dold)</v>
          </cell>
          <cell r="K2250" t="str">
            <v>Mortality</v>
          </cell>
          <cell r="L2250" t="str">
            <v>LC50</v>
          </cell>
          <cell r="M2250" t="str">
            <v>ZnCl2</v>
          </cell>
          <cell r="N2250" t="str">
            <v>Measured - (ICP-MS) at initiation and termination</v>
          </cell>
          <cell r="O2250" t="str">
            <v>static renewal</v>
          </cell>
          <cell r="P2250" t="str">
            <v>Acute</v>
          </cell>
          <cell r="Q2250" t="str">
            <v>96-hr</v>
          </cell>
          <cell r="R2250" t="str">
            <v>None</v>
          </cell>
          <cell r="S2250" t="str">
            <v>S-Reconstitued water</v>
          </cell>
          <cell r="T2250" t="str">
            <v>MLR</v>
          </cell>
          <cell r="U2250">
            <v>26</v>
          </cell>
          <cell r="V2250">
            <v>7.4</v>
          </cell>
          <cell r="W2250" t="str">
            <v/>
          </cell>
          <cell r="X2250" t="str">
            <v/>
          </cell>
          <cell r="Y2250">
            <v>695</v>
          </cell>
          <cell r="Z2250" t="str">
            <v/>
          </cell>
          <cell r="AA2250">
            <v>3.13</v>
          </cell>
          <cell r="AB2250">
            <v>10</v>
          </cell>
          <cell r="AC2250">
            <v>14.1</v>
          </cell>
          <cell r="AD2250">
            <v>18.52</v>
          </cell>
          <cell r="AE2250">
            <v>23.39</v>
          </cell>
          <cell r="AF2250">
            <v>2.4</v>
          </cell>
          <cell r="AG2250">
            <v>155.31</v>
          </cell>
          <cell r="AH2250">
            <v>4.58</v>
          </cell>
          <cell r="AI2250">
            <v>54</v>
          </cell>
          <cell r="AJ2250">
            <v>160</v>
          </cell>
        </row>
        <row r="2251">
          <cell r="B2251" t="str">
            <v>A2102PopaLC50</v>
          </cell>
          <cell r="C2251" t="str">
            <v>Hoang and Tong, 2015</v>
          </cell>
          <cell r="D2251">
            <v>2015</v>
          </cell>
          <cell r="E2251" t="str">
            <v>Pomacea paludosa</v>
          </cell>
          <cell r="F2251" t="str">
            <v xml:space="preserve">Pomacea </v>
          </cell>
          <cell r="G2251" t="str">
            <v>paludosa</v>
          </cell>
          <cell r="H2251"/>
          <cell r="I2251" t="str">
            <v>Mollusc</v>
          </cell>
          <cell r="J2251" t="str">
            <v>Juveniles (&lt; 7 dold)</v>
          </cell>
          <cell r="K2251" t="str">
            <v>Mortality</v>
          </cell>
          <cell r="L2251" t="str">
            <v>LC50</v>
          </cell>
          <cell r="M2251" t="str">
            <v>ZnCl2</v>
          </cell>
          <cell r="N2251" t="str">
            <v>Measured - (ICP-MS) at initiation and termination</v>
          </cell>
          <cell r="O2251" t="str">
            <v>static renewal</v>
          </cell>
          <cell r="P2251" t="str">
            <v>Acute</v>
          </cell>
          <cell r="Q2251" t="str">
            <v>96-hr</v>
          </cell>
          <cell r="R2251" t="str">
            <v>None</v>
          </cell>
          <cell r="S2251" t="str">
            <v>S-Reconstitued water</v>
          </cell>
          <cell r="T2251" t="str">
            <v>MLR</v>
          </cell>
          <cell r="U2251">
            <v>26</v>
          </cell>
          <cell r="V2251">
            <v>7.4</v>
          </cell>
          <cell r="W2251" t="str">
            <v/>
          </cell>
          <cell r="X2251" t="str">
            <v/>
          </cell>
          <cell r="Y2251">
            <v>1220</v>
          </cell>
          <cell r="Z2251" t="str">
            <v/>
          </cell>
          <cell r="AA2251">
            <v>22.49</v>
          </cell>
          <cell r="AB2251">
            <v>10</v>
          </cell>
          <cell r="AC2251">
            <v>11.89</v>
          </cell>
          <cell r="AD2251">
            <v>16.63</v>
          </cell>
          <cell r="AE2251">
            <v>37.21</v>
          </cell>
          <cell r="AF2251">
            <v>7.63</v>
          </cell>
          <cell r="AG2251">
            <v>101.29</v>
          </cell>
          <cell r="AH2251">
            <v>6.25</v>
          </cell>
          <cell r="AI2251">
            <v>55</v>
          </cell>
          <cell r="AJ2251">
            <v>89</v>
          </cell>
        </row>
        <row r="2252">
          <cell r="B2252" t="str">
            <v>A2103DaluLC50</v>
          </cell>
          <cell r="C2252" t="str">
            <v>Dao et al., 2016</v>
          </cell>
          <cell r="D2252">
            <v>2016</v>
          </cell>
          <cell r="E2252" t="str">
            <v>Daphnia lumholtzi</v>
          </cell>
          <cell r="F2252" t="str">
            <v xml:space="preserve">Daphnia </v>
          </cell>
          <cell r="G2252" t="str">
            <v>lumholtzi</v>
          </cell>
          <cell r="H2252"/>
          <cell r="I2252" t="str">
            <v>Cladocera</v>
          </cell>
          <cell r="J2252" t="str">
            <v>Neonates (&lt; 24 h old)</v>
          </cell>
          <cell r="K2252" t="str">
            <v>Mortality</v>
          </cell>
          <cell r="L2252" t="str">
            <v>LC50</v>
          </cell>
          <cell r="M2252" t="str">
            <v>Zn stock (Merck)</v>
          </cell>
          <cell r="N2252" t="str">
            <v>Measured - (ICP-MS); dissolved Zn at termination</v>
          </cell>
          <cell r="O2252" t="str">
            <v>static</v>
          </cell>
          <cell r="P2252" t="str">
            <v>Acute</v>
          </cell>
          <cell r="Q2252" t="str">
            <v>48-hr</v>
          </cell>
          <cell r="R2252" t="str">
            <v>None</v>
          </cell>
          <cell r="S2252" t="str">
            <v>N-Filtered Saigon River Water, Vietnam</v>
          </cell>
          <cell r="T2252"/>
          <cell r="U2252">
            <v>27</v>
          </cell>
          <cell r="V2252">
            <v>7.19</v>
          </cell>
          <cell r="W2252" t="str">
            <v/>
          </cell>
          <cell r="X2252" t="str">
            <v/>
          </cell>
          <cell r="Y2252">
            <v>136</v>
          </cell>
          <cell r="Z2252" t="str">
            <v/>
          </cell>
          <cell r="AA2252">
            <v>2.4</v>
          </cell>
          <cell r="AB2252">
            <v>10</v>
          </cell>
          <cell r="AC2252">
            <v>7.7282063281595299</v>
          </cell>
          <cell r="AD2252">
            <v>2.3561604659022959</v>
          </cell>
          <cell r="AE2252">
            <v>4.1107480468933675</v>
          </cell>
          <cell r="AF2252">
            <v>0.63035940686456204</v>
          </cell>
          <cell r="AG2252">
            <v>3.7154838116151585</v>
          </cell>
          <cell r="AH2252">
            <v>2.412651825724129</v>
          </cell>
          <cell r="AI2252">
            <v>15</v>
          </cell>
          <cell r="AJ2252">
            <v>29</v>
          </cell>
        </row>
        <row r="2253">
          <cell r="B2253" t="str">
            <v>C2104DaluEC50</v>
          </cell>
          <cell r="C2253" t="str">
            <v>Dao et al., 2016</v>
          </cell>
          <cell r="D2253">
            <v>2016</v>
          </cell>
          <cell r="E2253" t="str">
            <v>Daphnia lumholtzi</v>
          </cell>
          <cell r="F2253" t="str">
            <v xml:space="preserve">Daphnia </v>
          </cell>
          <cell r="G2253" t="str">
            <v>lumholtzi</v>
          </cell>
          <cell r="H2253"/>
          <cell r="I2253" t="str">
            <v>Cladocera</v>
          </cell>
          <cell r="J2253" t="str">
            <v>Neonates (&lt; 24 h old)</v>
          </cell>
          <cell r="K2253" t="str">
            <v>Reproduction</v>
          </cell>
          <cell r="L2253" t="str">
            <v>EC50</v>
          </cell>
          <cell r="M2253" t="str">
            <v>Not indicated</v>
          </cell>
          <cell r="N2253" t="str">
            <v>Measured - (ICP-MS)</v>
          </cell>
          <cell r="O2253" t="str">
            <v>static renewal</v>
          </cell>
          <cell r="P2253" t="str">
            <v>Chronic</v>
          </cell>
          <cell r="Q2253" t="str">
            <v>14-d</v>
          </cell>
          <cell r="R2253"/>
          <cell r="S2253" t="str">
            <v>S-Reconstituted water (modified COMBO medium)</v>
          </cell>
          <cell r="T2253"/>
          <cell r="U2253">
            <v>27</v>
          </cell>
          <cell r="V2253">
            <v>7.19</v>
          </cell>
          <cell r="W2253" t="str">
            <v/>
          </cell>
          <cell r="X2253">
            <v>57.2</v>
          </cell>
          <cell r="Y2253">
            <v>56.3992</v>
          </cell>
          <cell r="Z2253" t="str">
            <v/>
          </cell>
          <cell r="AA2253" t="str">
            <v/>
          </cell>
          <cell r="AB2253" t="str">
            <v/>
          </cell>
          <cell r="AC2253" t="str">
            <v/>
          </cell>
          <cell r="AD2253" t="str">
            <v/>
          </cell>
          <cell r="AE2253" t="str">
            <v/>
          </cell>
          <cell r="AF2253" t="str">
            <v/>
          </cell>
          <cell r="AG2253" t="str">
            <v/>
          </cell>
          <cell r="AH2253" t="str">
            <v/>
          </cell>
          <cell r="AI2253" t="str">
            <v/>
          </cell>
          <cell r="AJ2253">
            <v>29</v>
          </cell>
        </row>
        <row r="2254">
          <cell r="B2254" t="str">
            <v>C2105DaluEC10</v>
          </cell>
          <cell r="C2254" t="str">
            <v>Dao et al., 2016</v>
          </cell>
          <cell r="D2254">
            <v>2016</v>
          </cell>
          <cell r="E2254" t="str">
            <v>Daphnia lumholtzi</v>
          </cell>
          <cell r="F2254" t="str">
            <v xml:space="preserve">Daphnia </v>
          </cell>
          <cell r="G2254" t="str">
            <v>lumholtzi</v>
          </cell>
          <cell r="H2254"/>
          <cell r="I2254" t="str">
            <v>Cladocera</v>
          </cell>
          <cell r="J2254" t="str">
            <v>Neonates (&lt; 24 h old)</v>
          </cell>
          <cell r="K2254" t="str">
            <v>Reproduction</v>
          </cell>
          <cell r="L2254" t="str">
            <v>EC10</v>
          </cell>
          <cell r="M2254" t="str">
            <v>Not indicated</v>
          </cell>
          <cell r="N2254" t="str">
            <v>Measured - (ICP-MS)</v>
          </cell>
          <cell r="O2254" t="str">
            <v>static renewal</v>
          </cell>
          <cell r="P2254" t="str">
            <v>Chronic</v>
          </cell>
          <cell r="Q2254" t="str">
            <v>14-d</v>
          </cell>
          <cell r="R2254"/>
          <cell r="S2254" t="str">
            <v>S-Reconstituted water (modified COMBO medium)</v>
          </cell>
          <cell r="T2254"/>
          <cell r="U2254">
            <v>27</v>
          </cell>
          <cell r="V2254">
            <v>7.19</v>
          </cell>
          <cell r="W2254" t="str">
            <v/>
          </cell>
          <cell r="X2254">
            <v>42.8</v>
          </cell>
          <cell r="Y2254">
            <v>42.200799999999994</v>
          </cell>
          <cell r="Z2254" t="str">
            <v/>
          </cell>
          <cell r="AA2254" t="str">
            <v/>
          </cell>
          <cell r="AB2254" t="str">
            <v/>
          </cell>
          <cell r="AC2254" t="str">
            <v/>
          </cell>
          <cell r="AD2254" t="str">
            <v/>
          </cell>
          <cell r="AE2254" t="str">
            <v/>
          </cell>
          <cell r="AF2254" t="str">
            <v/>
          </cell>
          <cell r="AG2254" t="str">
            <v/>
          </cell>
          <cell r="AH2254" t="str">
            <v/>
          </cell>
          <cell r="AI2254" t="str">
            <v/>
          </cell>
          <cell r="AJ2254">
            <v>29</v>
          </cell>
        </row>
        <row r="2255">
          <cell r="B2255" t="str">
            <v>C2106DaluLC10</v>
          </cell>
          <cell r="C2255" t="str">
            <v>Dao et al., 2016</v>
          </cell>
          <cell r="D2255">
            <v>2016</v>
          </cell>
          <cell r="E2255" t="str">
            <v>Daphnia lumholtzi</v>
          </cell>
          <cell r="F2255" t="str">
            <v xml:space="preserve">Daphnia </v>
          </cell>
          <cell r="G2255" t="str">
            <v>lumholtzi</v>
          </cell>
          <cell r="H2255"/>
          <cell r="I2255" t="str">
            <v>Cladocera</v>
          </cell>
          <cell r="J2255" t="str">
            <v>Neonates (&lt; 24 h old)</v>
          </cell>
          <cell r="K2255" t="str">
            <v>Mortality</v>
          </cell>
          <cell r="L2255" t="str">
            <v>LC10</v>
          </cell>
          <cell r="M2255" t="str">
            <v>Not indicated</v>
          </cell>
          <cell r="N2255" t="str">
            <v>Measured - (ICP-MS)</v>
          </cell>
          <cell r="O2255" t="str">
            <v>static renewal</v>
          </cell>
          <cell r="P2255" t="str">
            <v>Chronic</v>
          </cell>
          <cell r="Q2255" t="str">
            <v>14-d</v>
          </cell>
          <cell r="R2255"/>
          <cell r="S2255" t="str">
            <v>S-Reconstituted water (modified COMBO medium)</v>
          </cell>
          <cell r="T2255"/>
          <cell r="U2255">
            <v>27</v>
          </cell>
          <cell r="V2255">
            <v>7.19</v>
          </cell>
          <cell r="W2255" t="str">
            <v/>
          </cell>
          <cell r="X2255">
            <v>44.6</v>
          </cell>
          <cell r="Y2255">
            <v>43.9756</v>
          </cell>
          <cell r="Z2255" t="str">
            <v/>
          </cell>
          <cell r="AA2255" t="str">
            <v/>
          </cell>
          <cell r="AB2255" t="str">
            <v/>
          </cell>
          <cell r="AC2255" t="str">
            <v/>
          </cell>
          <cell r="AD2255" t="str">
            <v/>
          </cell>
          <cell r="AE2255" t="str">
            <v/>
          </cell>
          <cell r="AF2255" t="str">
            <v/>
          </cell>
          <cell r="AG2255" t="str">
            <v/>
          </cell>
          <cell r="AH2255" t="str">
            <v/>
          </cell>
          <cell r="AI2255" t="str">
            <v/>
          </cell>
          <cell r="AJ2255">
            <v>29</v>
          </cell>
        </row>
        <row r="2256">
          <cell r="B2256" t="str">
            <v>C2107DaluLC50</v>
          </cell>
          <cell r="C2256" t="str">
            <v>Dao et al., 2016</v>
          </cell>
          <cell r="D2256">
            <v>2016</v>
          </cell>
          <cell r="E2256" t="str">
            <v>Daphnia lumholtzi</v>
          </cell>
          <cell r="F2256" t="str">
            <v xml:space="preserve">Daphnia </v>
          </cell>
          <cell r="G2256" t="str">
            <v>lumholtzi</v>
          </cell>
          <cell r="H2256"/>
          <cell r="I2256" t="str">
            <v>Cladocera</v>
          </cell>
          <cell r="J2256" t="str">
            <v>Neonates (&lt; 24 h old)</v>
          </cell>
          <cell r="K2256" t="str">
            <v>Mortality</v>
          </cell>
          <cell r="L2256" t="str">
            <v>LC50</v>
          </cell>
          <cell r="M2256" t="str">
            <v>Not indicated</v>
          </cell>
          <cell r="N2256" t="str">
            <v>Measured - (ICP-MS)</v>
          </cell>
          <cell r="O2256" t="str">
            <v>static renewal</v>
          </cell>
          <cell r="P2256" t="str">
            <v>Chronic</v>
          </cell>
          <cell r="Q2256" t="str">
            <v>14-d</v>
          </cell>
          <cell r="R2256"/>
          <cell r="S2256" t="str">
            <v>S-Reconstituted water (modified COMBO medium)</v>
          </cell>
          <cell r="T2256"/>
          <cell r="U2256">
            <v>27</v>
          </cell>
          <cell r="V2256">
            <v>7.19</v>
          </cell>
          <cell r="W2256" t="str">
            <v/>
          </cell>
          <cell r="X2256">
            <v>24.9</v>
          </cell>
          <cell r="Y2256">
            <v>24.551399999999997</v>
          </cell>
          <cell r="Z2256" t="str">
            <v/>
          </cell>
          <cell r="AA2256" t="str">
            <v/>
          </cell>
          <cell r="AB2256" t="str">
            <v/>
          </cell>
          <cell r="AC2256" t="str">
            <v/>
          </cell>
          <cell r="AD2256" t="str">
            <v/>
          </cell>
          <cell r="AE2256" t="str">
            <v/>
          </cell>
          <cell r="AF2256" t="str">
            <v/>
          </cell>
          <cell r="AG2256" t="str">
            <v/>
          </cell>
          <cell r="AH2256" t="str">
            <v/>
          </cell>
          <cell r="AI2256" t="str">
            <v/>
          </cell>
          <cell r="AJ2256">
            <v>29</v>
          </cell>
        </row>
        <row r="2257">
          <cell r="B2257" t="str">
            <v>A2108RharLC50</v>
          </cell>
          <cell r="C2257" t="str">
            <v>Brodeur et al., 2009</v>
          </cell>
          <cell r="D2257">
            <v>2009</v>
          </cell>
          <cell r="E2257" t="str">
            <v>Rhinella arenarum</v>
          </cell>
          <cell r="F2257" t="str">
            <v xml:space="preserve">Rhinella </v>
          </cell>
          <cell r="G2257" t="str">
            <v>arenarum</v>
          </cell>
          <cell r="H2257"/>
          <cell r="I2257" t="str">
            <v>Amphibian</v>
          </cell>
          <cell r="J2257" t="str">
            <v>Stage 25</v>
          </cell>
          <cell r="K2257" t="str">
            <v>Mortality</v>
          </cell>
          <cell r="L2257" t="str">
            <v>LC50</v>
          </cell>
          <cell r="M2257" t="str">
            <v>ZnCl2</v>
          </cell>
          <cell r="N2257" t="str">
            <v>Nominal</v>
          </cell>
          <cell r="O2257" t="str">
            <v>static renewal</v>
          </cell>
          <cell r="P2257" t="str">
            <v>Acute</v>
          </cell>
          <cell r="Q2257" t="str">
            <v>96-hr</v>
          </cell>
          <cell r="R2257"/>
          <cell r="S2257" t="str">
            <v>S-Reconstituted water (Amphitox solution)</v>
          </cell>
          <cell r="T2257"/>
          <cell r="U2257">
            <v>20</v>
          </cell>
          <cell r="V2257" t="str">
            <v/>
          </cell>
          <cell r="W2257" t="str">
            <v/>
          </cell>
          <cell r="X2257">
            <v>2490</v>
          </cell>
          <cell r="Y2257">
            <v>2435.2199999999998</v>
          </cell>
          <cell r="Z2257" t="str">
            <v/>
          </cell>
          <cell r="AA2257" t="str">
            <v/>
          </cell>
          <cell r="AB2257" t="str">
            <v/>
          </cell>
          <cell r="AC2257" t="str">
            <v/>
          </cell>
          <cell r="AD2257" t="str">
            <v/>
          </cell>
          <cell r="AE2257" t="str">
            <v/>
          </cell>
          <cell r="AF2257" t="str">
            <v/>
          </cell>
          <cell r="AG2257" t="str">
            <v/>
          </cell>
          <cell r="AH2257" t="str">
            <v/>
          </cell>
          <cell r="AI2257" t="str">
            <v/>
          </cell>
          <cell r="AJ2257" t="str">
            <v/>
          </cell>
        </row>
        <row r="2258">
          <cell r="B2258" t="str">
            <v>C2109RharLC50</v>
          </cell>
          <cell r="C2258" t="str">
            <v>Brodeur et al., 2009</v>
          </cell>
          <cell r="D2258">
            <v>2009</v>
          </cell>
          <cell r="E2258" t="str">
            <v>Rhinella arenarum</v>
          </cell>
          <cell r="F2258" t="str">
            <v xml:space="preserve">Rhinella </v>
          </cell>
          <cell r="G2258" t="str">
            <v>arenarum</v>
          </cell>
          <cell r="H2258"/>
          <cell r="I2258" t="str">
            <v>Amphibian</v>
          </cell>
          <cell r="J2258" t="str">
            <v>Stage 25</v>
          </cell>
          <cell r="K2258" t="str">
            <v>Mortality</v>
          </cell>
          <cell r="L2258" t="str">
            <v>LC50</v>
          </cell>
          <cell r="M2258" t="str">
            <v>ZnCl2</v>
          </cell>
          <cell r="N2258" t="str">
            <v>Nominal</v>
          </cell>
          <cell r="O2258" t="str">
            <v>static renewal</v>
          </cell>
          <cell r="P2258" t="str">
            <v>Chronic</v>
          </cell>
          <cell r="Q2258" t="str">
            <v>17-d</v>
          </cell>
          <cell r="R2258"/>
          <cell r="S2258" t="str">
            <v>S-Reconstituted water (Amphitox solution)</v>
          </cell>
          <cell r="T2258"/>
          <cell r="U2258">
            <v>20</v>
          </cell>
          <cell r="V2258" t="str">
            <v/>
          </cell>
          <cell r="W2258" t="str">
            <v/>
          </cell>
          <cell r="X2258">
            <v>1300</v>
          </cell>
          <cell r="Y2258">
            <v>1281.8</v>
          </cell>
          <cell r="Z2258" t="str">
            <v/>
          </cell>
          <cell r="AA2258" t="str">
            <v/>
          </cell>
          <cell r="AB2258" t="str">
            <v/>
          </cell>
          <cell r="AC2258" t="str">
            <v/>
          </cell>
          <cell r="AD2258" t="str">
            <v/>
          </cell>
          <cell r="AE2258" t="str">
            <v/>
          </cell>
          <cell r="AF2258" t="str">
            <v/>
          </cell>
          <cell r="AG2258" t="str">
            <v/>
          </cell>
          <cell r="AH2258" t="str">
            <v/>
          </cell>
          <cell r="AI2258" t="str">
            <v/>
          </cell>
          <cell r="AJ2258" t="str">
            <v/>
          </cell>
        </row>
        <row r="2259">
          <cell r="B2259" t="str">
            <v>C2110RharLC10</v>
          </cell>
          <cell r="C2259" t="str">
            <v>Brodeur et al., 2009</v>
          </cell>
          <cell r="D2259">
            <v>2009</v>
          </cell>
          <cell r="E2259" t="str">
            <v>Rhinella arenarum</v>
          </cell>
          <cell r="F2259" t="str">
            <v xml:space="preserve">Rhinella </v>
          </cell>
          <cell r="G2259" t="str">
            <v>arenarum</v>
          </cell>
          <cell r="H2259"/>
          <cell r="I2259" t="str">
            <v>Amphibian</v>
          </cell>
          <cell r="J2259" t="str">
            <v>Stage 25</v>
          </cell>
          <cell r="K2259" t="str">
            <v>Mortality</v>
          </cell>
          <cell r="L2259" t="str">
            <v>LC10</v>
          </cell>
          <cell r="M2259" t="str">
            <v>ZnCl2</v>
          </cell>
          <cell r="N2259" t="str">
            <v>Nominal</v>
          </cell>
          <cell r="O2259" t="str">
            <v>static renewal</v>
          </cell>
          <cell r="P2259" t="str">
            <v>Chronic</v>
          </cell>
          <cell r="Q2259" t="str">
            <v>17-d</v>
          </cell>
          <cell r="R2259"/>
          <cell r="S2259" t="str">
            <v>S-Reconstituted water (Amphitox solution)</v>
          </cell>
          <cell r="T2259"/>
          <cell r="U2259">
            <v>20</v>
          </cell>
          <cell r="V2259" t="str">
            <v/>
          </cell>
          <cell r="W2259" t="str">
            <v/>
          </cell>
          <cell r="X2259">
            <v>840</v>
          </cell>
          <cell r="Y2259">
            <v>828.24</v>
          </cell>
          <cell r="Z2259" t="str">
            <v/>
          </cell>
          <cell r="AA2259" t="str">
            <v/>
          </cell>
          <cell r="AB2259" t="str">
            <v/>
          </cell>
          <cell r="AC2259" t="str">
            <v/>
          </cell>
          <cell r="AD2259" t="str">
            <v/>
          </cell>
          <cell r="AE2259" t="str">
            <v/>
          </cell>
          <cell r="AF2259" t="str">
            <v/>
          </cell>
          <cell r="AG2259" t="str">
            <v/>
          </cell>
          <cell r="AH2259" t="str">
            <v/>
          </cell>
          <cell r="AI2259" t="str">
            <v/>
          </cell>
          <cell r="AJ2259" t="str">
            <v/>
          </cell>
        </row>
        <row r="2260">
          <cell r="B2260" t="str">
            <v>A2111LeinLC50</v>
          </cell>
          <cell r="C2260" t="str">
            <v>Klimek et al., 2013</v>
          </cell>
          <cell r="D2260">
            <v>2013</v>
          </cell>
          <cell r="E2260" t="str">
            <v>Lecane inermis</v>
          </cell>
          <cell r="F2260" t="str">
            <v xml:space="preserve">Lecane </v>
          </cell>
          <cell r="G2260" t="str">
            <v>inermis</v>
          </cell>
          <cell r="H2260"/>
          <cell r="I2260" t="str">
            <v>Rotifer</v>
          </cell>
          <cell r="J2260" t="str">
            <v>Neonates (&lt; 24 h old)</v>
          </cell>
          <cell r="K2260" t="str">
            <v>Mortality</v>
          </cell>
          <cell r="L2260" t="str">
            <v>LC50</v>
          </cell>
          <cell r="M2260" t="str">
            <v>Not indicated</v>
          </cell>
          <cell r="N2260" t="str">
            <v>Nominal</v>
          </cell>
          <cell r="O2260" t="str">
            <v>static</v>
          </cell>
          <cell r="P2260" t="str">
            <v>Acute</v>
          </cell>
          <cell r="Q2260" t="str">
            <v>24-hr</v>
          </cell>
          <cell r="R2260"/>
          <cell r="S2260" t="str">
            <v>S-Reconstitued water</v>
          </cell>
          <cell r="T2260"/>
          <cell r="U2260">
            <v>20</v>
          </cell>
          <cell r="V2260" t="str">
            <v/>
          </cell>
          <cell r="W2260" t="str">
            <v/>
          </cell>
          <cell r="X2260">
            <v>157.4</v>
          </cell>
          <cell r="Y2260">
            <v>153.93719999999999</v>
          </cell>
          <cell r="Z2260" t="str">
            <v/>
          </cell>
          <cell r="AA2260" t="str">
            <v/>
          </cell>
          <cell r="AB2260" t="str">
            <v/>
          </cell>
          <cell r="AC2260" t="str">
            <v/>
          </cell>
          <cell r="AD2260" t="str">
            <v/>
          </cell>
          <cell r="AE2260" t="str">
            <v/>
          </cell>
          <cell r="AF2260" t="str">
            <v/>
          </cell>
          <cell r="AG2260" t="str">
            <v/>
          </cell>
          <cell r="AH2260" t="str">
            <v/>
          </cell>
          <cell r="AI2260" t="str">
            <v/>
          </cell>
          <cell r="AJ2260" t="str">
            <v/>
          </cell>
        </row>
        <row r="2261">
          <cell r="B2261" t="str">
            <v>A2112EudiLC50</v>
          </cell>
          <cell r="C2261" t="str">
            <v>Hernández-Flores et al., 2020</v>
          </cell>
          <cell r="D2261">
            <v>2020</v>
          </cell>
          <cell r="E2261" t="str">
            <v>Euchlanis dilatata</v>
          </cell>
          <cell r="F2261" t="str">
            <v xml:space="preserve">Euchlanis </v>
          </cell>
          <cell r="G2261" t="str">
            <v>dilatata</v>
          </cell>
          <cell r="H2261"/>
          <cell r="I2261" t="str">
            <v>Rotifer</v>
          </cell>
          <cell r="J2261" t="str">
            <v>Neonates (&lt; 24 h old)</v>
          </cell>
          <cell r="K2261" t="str">
            <v>Mortality</v>
          </cell>
          <cell r="L2261" t="str">
            <v>LC50</v>
          </cell>
          <cell r="M2261" t="str">
            <v>Zn(NO3)2</v>
          </cell>
          <cell r="N2261" t="str">
            <v>Measured - (GAAS)</v>
          </cell>
          <cell r="O2261" t="str">
            <v>static</v>
          </cell>
          <cell r="P2261" t="str">
            <v>Acute</v>
          </cell>
          <cell r="Q2261" t="str">
            <v>24-hr</v>
          </cell>
          <cell r="R2261"/>
          <cell r="S2261" t="str">
            <v>S-Reconstituted water (medium hard EPA medium)</v>
          </cell>
          <cell r="T2261"/>
          <cell r="U2261">
            <v>25</v>
          </cell>
          <cell r="V2261">
            <v>7.5</v>
          </cell>
          <cell r="W2261" t="str">
            <v/>
          </cell>
          <cell r="X2261">
            <v>101</v>
          </cell>
          <cell r="Y2261">
            <v>98.777999999999992</v>
          </cell>
          <cell r="Z2261" t="str">
            <v/>
          </cell>
          <cell r="AA2261">
            <v>0.5</v>
          </cell>
          <cell r="AB2261">
            <v>10</v>
          </cell>
          <cell r="AC2261">
            <v>14.8</v>
          </cell>
          <cell r="AD2261">
            <v>12.9</v>
          </cell>
          <cell r="AE2261">
            <v>27.924528301886792</v>
          </cell>
          <cell r="AF2261">
            <v>2.2222222222222223</v>
          </cell>
          <cell r="AG2261">
            <v>87.058823529411768</v>
          </cell>
          <cell r="AH2261">
            <v>2.0364637082903339</v>
          </cell>
          <cell r="AI2261" t="str">
            <v/>
          </cell>
          <cell r="AJ2261">
            <v>90</v>
          </cell>
        </row>
        <row r="2262">
          <cell r="B2262" t="str">
            <v>A2113EudiLC10</v>
          </cell>
          <cell r="C2262" t="str">
            <v>Hernández-Flores et al., 2020</v>
          </cell>
          <cell r="D2262">
            <v>2020</v>
          </cell>
          <cell r="E2262" t="str">
            <v>Euchlanis dilatata</v>
          </cell>
          <cell r="F2262" t="str">
            <v xml:space="preserve">Euchlanis </v>
          </cell>
          <cell r="G2262" t="str">
            <v>dilatata</v>
          </cell>
          <cell r="H2262"/>
          <cell r="I2262" t="str">
            <v>Rotifer</v>
          </cell>
          <cell r="J2262" t="str">
            <v>Neonates (&lt; 24 h old)</v>
          </cell>
          <cell r="K2262" t="str">
            <v>Mortality</v>
          </cell>
          <cell r="L2262" t="str">
            <v>LC10</v>
          </cell>
          <cell r="M2262" t="str">
            <v>Zn(NO3)2</v>
          </cell>
          <cell r="N2262" t="str">
            <v>Measured - (GAAS)</v>
          </cell>
          <cell r="O2262" t="str">
            <v>static</v>
          </cell>
          <cell r="P2262" t="str">
            <v>Acute</v>
          </cell>
          <cell r="Q2262" t="str">
            <v>24-hr</v>
          </cell>
          <cell r="R2262"/>
          <cell r="S2262" t="str">
            <v>S-Reconstituted water (medium hard EPA medium)</v>
          </cell>
          <cell r="T2262"/>
          <cell r="U2262">
            <v>25</v>
          </cell>
          <cell r="V2262">
            <v>7.5</v>
          </cell>
          <cell r="W2262" t="str">
            <v/>
          </cell>
          <cell r="X2262">
            <v>31</v>
          </cell>
          <cell r="Y2262">
            <v>30.317999999999998</v>
          </cell>
          <cell r="Z2262" t="str">
            <v/>
          </cell>
          <cell r="AA2262" t="str">
            <v/>
          </cell>
          <cell r="AB2262" t="str">
            <v/>
          </cell>
          <cell r="AC2262" t="str">
            <v/>
          </cell>
          <cell r="AD2262" t="str">
            <v/>
          </cell>
          <cell r="AE2262" t="str">
            <v/>
          </cell>
          <cell r="AF2262" t="str">
            <v/>
          </cell>
          <cell r="AG2262" t="str">
            <v/>
          </cell>
          <cell r="AH2262" t="str">
            <v/>
          </cell>
          <cell r="AI2262" t="str">
            <v/>
          </cell>
          <cell r="AJ2262">
            <v>90</v>
          </cell>
        </row>
        <row r="2263">
          <cell r="B2263" t="str">
            <v>A2114EudiNOEC</v>
          </cell>
          <cell r="C2263" t="str">
            <v>Hernández-Flores et al., 2020</v>
          </cell>
          <cell r="D2263">
            <v>2020</v>
          </cell>
          <cell r="E2263" t="str">
            <v>Euchlanis dilatata</v>
          </cell>
          <cell r="F2263" t="str">
            <v xml:space="preserve">Euchlanis </v>
          </cell>
          <cell r="G2263" t="str">
            <v>dilatata</v>
          </cell>
          <cell r="H2263"/>
          <cell r="I2263" t="str">
            <v>Rotifer</v>
          </cell>
          <cell r="J2263" t="str">
            <v>Neonates (&lt; 24 h old)</v>
          </cell>
          <cell r="K2263" t="str">
            <v>Mortality</v>
          </cell>
          <cell r="L2263" t="str">
            <v>NOEC</v>
          </cell>
          <cell r="M2263" t="str">
            <v>Zn(NO3)2</v>
          </cell>
          <cell r="N2263" t="str">
            <v>Measured - (GAAS)</v>
          </cell>
          <cell r="O2263" t="str">
            <v>static</v>
          </cell>
          <cell r="P2263" t="str">
            <v>Acute</v>
          </cell>
          <cell r="Q2263" t="str">
            <v>24-hr</v>
          </cell>
          <cell r="R2263"/>
          <cell r="S2263" t="str">
            <v>S-Reconstituted water (medium hard EPA medium)</v>
          </cell>
          <cell r="T2263"/>
          <cell r="U2263">
            <v>25</v>
          </cell>
          <cell r="V2263">
            <v>7.5</v>
          </cell>
          <cell r="W2263" t="str">
            <v/>
          </cell>
          <cell r="X2263">
            <v>9.24</v>
          </cell>
          <cell r="Y2263">
            <v>9.0367200000000008</v>
          </cell>
          <cell r="Z2263" t="str">
            <v/>
          </cell>
          <cell r="AA2263" t="str">
            <v/>
          </cell>
          <cell r="AB2263" t="str">
            <v/>
          </cell>
          <cell r="AC2263" t="str">
            <v/>
          </cell>
          <cell r="AD2263" t="str">
            <v/>
          </cell>
          <cell r="AE2263" t="str">
            <v/>
          </cell>
          <cell r="AF2263" t="str">
            <v/>
          </cell>
          <cell r="AG2263" t="str">
            <v/>
          </cell>
          <cell r="AH2263" t="str">
            <v/>
          </cell>
          <cell r="AI2263" t="str">
            <v/>
          </cell>
          <cell r="AJ2263">
            <v>90</v>
          </cell>
        </row>
        <row r="2264">
          <cell r="B2264" t="str">
            <v>C2115EudiEC50</v>
          </cell>
          <cell r="C2264" t="str">
            <v>Hernández-Flores et al., 2020</v>
          </cell>
          <cell r="D2264">
            <v>2020</v>
          </cell>
          <cell r="E2264" t="str">
            <v>Euchlanis dilatata</v>
          </cell>
          <cell r="F2264" t="str">
            <v xml:space="preserve">Euchlanis </v>
          </cell>
          <cell r="G2264" t="str">
            <v>dilatata</v>
          </cell>
          <cell r="H2264"/>
          <cell r="I2264" t="str">
            <v>Rotifer</v>
          </cell>
          <cell r="J2264" t="str">
            <v>Neonates (&lt; 24 h old)</v>
          </cell>
          <cell r="K2264" t="str">
            <v>Reproduction</v>
          </cell>
          <cell r="L2264" t="str">
            <v>EC50</v>
          </cell>
          <cell r="M2264" t="str">
            <v>Zn(NO3)2</v>
          </cell>
          <cell r="N2264" t="str">
            <v>Measured - (GAAS)</v>
          </cell>
          <cell r="O2264" t="str">
            <v>static</v>
          </cell>
          <cell r="P2264" t="str">
            <v>Chronic</v>
          </cell>
          <cell r="Q2264" t="str">
            <v>5-d</v>
          </cell>
          <cell r="R2264"/>
          <cell r="S2264" t="str">
            <v>S-Reconstituted water (medium hard EPA medium)</v>
          </cell>
          <cell r="T2264"/>
          <cell r="U2264">
            <v>25</v>
          </cell>
          <cell r="V2264">
            <v>7.5</v>
          </cell>
          <cell r="W2264" t="str">
            <v/>
          </cell>
          <cell r="X2264">
            <v>188.3</v>
          </cell>
          <cell r="Y2264">
            <v>185.66380000000001</v>
          </cell>
          <cell r="Z2264" t="str">
            <v/>
          </cell>
          <cell r="AA2264" t="str">
            <v/>
          </cell>
          <cell r="AB2264" t="str">
            <v/>
          </cell>
          <cell r="AC2264" t="str">
            <v/>
          </cell>
          <cell r="AD2264" t="str">
            <v/>
          </cell>
          <cell r="AE2264" t="str">
            <v/>
          </cell>
          <cell r="AF2264" t="str">
            <v/>
          </cell>
          <cell r="AG2264" t="str">
            <v/>
          </cell>
          <cell r="AH2264" t="str">
            <v/>
          </cell>
          <cell r="AI2264" t="str">
            <v/>
          </cell>
          <cell r="AJ2264">
            <v>90</v>
          </cell>
        </row>
        <row r="2265">
          <cell r="B2265" t="str">
            <v>C2116EudiEC10</v>
          </cell>
          <cell r="C2265" t="str">
            <v>Hernández-Flores et al., 2020</v>
          </cell>
          <cell r="D2265">
            <v>2020</v>
          </cell>
          <cell r="E2265" t="str">
            <v>Euchlanis dilatata</v>
          </cell>
          <cell r="F2265" t="str">
            <v xml:space="preserve">Euchlanis </v>
          </cell>
          <cell r="G2265" t="str">
            <v>dilatata</v>
          </cell>
          <cell r="H2265"/>
          <cell r="I2265" t="str">
            <v>Rotifer</v>
          </cell>
          <cell r="J2265" t="str">
            <v>Neonates (&lt; 24 h old)</v>
          </cell>
          <cell r="K2265" t="str">
            <v>Reproduction</v>
          </cell>
          <cell r="L2265" t="str">
            <v>EC10</v>
          </cell>
          <cell r="M2265" t="str">
            <v>Zn(NO3)2</v>
          </cell>
          <cell r="N2265" t="str">
            <v>Measured - (GAAS)</v>
          </cell>
          <cell r="O2265" t="str">
            <v>static</v>
          </cell>
          <cell r="P2265" t="str">
            <v>Chronic</v>
          </cell>
          <cell r="Q2265" t="str">
            <v>5-d</v>
          </cell>
          <cell r="R2265"/>
          <cell r="S2265" t="str">
            <v>S-Reconstituted water (medium hard EPA medium)</v>
          </cell>
          <cell r="T2265"/>
          <cell r="U2265">
            <v>25</v>
          </cell>
          <cell r="V2265">
            <v>7.5</v>
          </cell>
          <cell r="W2265" t="str">
            <v/>
          </cell>
          <cell r="X2265">
            <v>92.4</v>
          </cell>
          <cell r="Y2265">
            <v>91.106400000000008</v>
          </cell>
          <cell r="Z2265" t="str">
            <v/>
          </cell>
          <cell r="AA2265" t="str">
            <v/>
          </cell>
          <cell r="AB2265" t="str">
            <v/>
          </cell>
          <cell r="AC2265" t="str">
            <v/>
          </cell>
          <cell r="AD2265" t="str">
            <v/>
          </cell>
          <cell r="AE2265" t="str">
            <v/>
          </cell>
          <cell r="AF2265" t="str">
            <v/>
          </cell>
          <cell r="AG2265" t="str">
            <v/>
          </cell>
          <cell r="AH2265" t="str">
            <v/>
          </cell>
          <cell r="AI2265" t="str">
            <v/>
          </cell>
          <cell r="AJ2265">
            <v>90</v>
          </cell>
        </row>
        <row r="2266">
          <cell r="B2266" t="str">
            <v>C2117EudiNOEC</v>
          </cell>
          <cell r="C2266" t="str">
            <v>Hernández-Flores et al., 2020</v>
          </cell>
          <cell r="D2266">
            <v>2020</v>
          </cell>
          <cell r="E2266" t="str">
            <v>Euchlanis dilatata</v>
          </cell>
          <cell r="F2266" t="str">
            <v xml:space="preserve">Euchlanis </v>
          </cell>
          <cell r="G2266" t="str">
            <v>dilatata</v>
          </cell>
          <cell r="H2266"/>
          <cell r="I2266" t="str">
            <v>Rotifer</v>
          </cell>
          <cell r="J2266" t="str">
            <v>Neonates (&lt; 24 h old)</v>
          </cell>
          <cell r="K2266" t="str">
            <v>Reproduction</v>
          </cell>
          <cell r="L2266" t="str">
            <v>NOEC</v>
          </cell>
          <cell r="M2266" t="str">
            <v>Zn(NO3)2</v>
          </cell>
          <cell r="N2266" t="str">
            <v>Measured - (GAAS)</v>
          </cell>
          <cell r="O2266" t="str">
            <v>static</v>
          </cell>
          <cell r="P2266" t="str">
            <v>Chronic</v>
          </cell>
          <cell r="Q2266" t="str">
            <v>5-d</v>
          </cell>
          <cell r="R2266"/>
          <cell r="S2266" t="str">
            <v>S-Reconstituted water (medium hard EPA medium)</v>
          </cell>
          <cell r="T2266"/>
          <cell r="U2266">
            <v>25</v>
          </cell>
          <cell r="V2266">
            <v>7.5</v>
          </cell>
          <cell r="W2266" t="str">
            <v/>
          </cell>
          <cell r="X2266">
            <v>46.2</v>
          </cell>
          <cell r="Y2266">
            <v>45.553200000000004</v>
          </cell>
          <cell r="Z2266" t="str">
            <v/>
          </cell>
          <cell r="AA2266" t="str">
            <v/>
          </cell>
          <cell r="AB2266" t="str">
            <v/>
          </cell>
          <cell r="AC2266" t="str">
            <v/>
          </cell>
          <cell r="AD2266" t="str">
            <v/>
          </cell>
          <cell r="AE2266" t="str">
            <v/>
          </cell>
          <cell r="AF2266" t="str">
            <v/>
          </cell>
          <cell r="AG2266" t="str">
            <v/>
          </cell>
          <cell r="AH2266" t="str">
            <v/>
          </cell>
          <cell r="AI2266" t="str">
            <v/>
          </cell>
          <cell r="AJ2266">
            <v>90</v>
          </cell>
        </row>
        <row r="2267">
          <cell r="B2267" t="str">
            <v>C2118EcmeNOEC</v>
          </cell>
          <cell r="C2267" t="str">
            <v>Clearwater et al., 2014</v>
          </cell>
          <cell r="D2267">
            <v>2014</v>
          </cell>
          <cell r="E2267" t="str">
            <v>Echyridella menziesii</v>
          </cell>
          <cell r="F2267" t="str">
            <v xml:space="preserve">Echyridella </v>
          </cell>
          <cell r="G2267" t="str">
            <v>menziesii</v>
          </cell>
          <cell r="H2267"/>
          <cell r="I2267" t="str">
            <v>Mollusc</v>
          </cell>
          <cell r="J2267" t="str">
            <v>Glochidia larvae</v>
          </cell>
          <cell r="K2267" t="str">
            <v>Mortality</v>
          </cell>
          <cell r="L2267" t="str">
            <v>NOEC</v>
          </cell>
          <cell r="M2267" t="str">
            <v>ZnSO4</v>
          </cell>
          <cell r="N2267" t="str">
            <v>Measured - (ICP-MS)</v>
          </cell>
          <cell r="O2267" t="str">
            <v>static</v>
          </cell>
          <cell r="P2267" t="str">
            <v>Chronic</v>
          </cell>
          <cell r="Q2267" t="str">
            <v>48-hr</v>
          </cell>
          <cell r="R2267"/>
          <cell r="S2267" t="str">
            <v>T-Dechlorinated tap water with nanopure water (ratio 1:4)</v>
          </cell>
          <cell r="T2267"/>
          <cell r="U2267" t="str">
            <v/>
          </cell>
          <cell r="V2267">
            <v>7.8150000000000004</v>
          </cell>
          <cell r="W2267" t="str">
            <v/>
          </cell>
          <cell r="X2267" t="str">
            <v/>
          </cell>
          <cell r="Y2267">
            <v>128</v>
          </cell>
          <cell r="Z2267" t="str">
            <v/>
          </cell>
          <cell r="AA2267">
            <v>2.4500000000000002</v>
          </cell>
          <cell r="AB2267">
            <v>10</v>
          </cell>
          <cell r="AC2267" t="str">
            <v/>
          </cell>
          <cell r="AD2267" t="str">
            <v/>
          </cell>
          <cell r="AE2267" t="str">
            <v/>
          </cell>
          <cell r="AF2267" t="str">
            <v/>
          </cell>
          <cell r="AG2267" t="str">
            <v/>
          </cell>
          <cell r="AH2267" t="str">
            <v/>
          </cell>
          <cell r="AI2267" t="str">
            <v/>
          </cell>
          <cell r="AJ2267">
            <v>30</v>
          </cell>
        </row>
        <row r="2268">
          <cell r="B2268" t="str">
            <v>C2119EcmeNOEC</v>
          </cell>
          <cell r="C2268" t="str">
            <v>Clearwater et al., 2014</v>
          </cell>
          <cell r="D2268">
            <v>2014</v>
          </cell>
          <cell r="E2268" t="str">
            <v>Echyridella menziesii</v>
          </cell>
          <cell r="F2268" t="str">
            <v xml:space="preserve">Echyridella </v>
          </cell>
          <cell r="G2268" t="str">
            <v>menziesii</v>
          </cell>
          <cell r="H2268"/>
          <cell r="I2268" t="str">
            <v>Mollusc</v>
          </cell>
          <cell r="J2268" t="str">
            <v>Glochidia larvae</v>
          </cell>
          <cell r="K2268" t="str">
            <v>Mortality</v>
          </cell>
          <cell r="L2268" t="str">
            <v>NOEC</v>
          </cell>
          <cell r="M2268" t="str">
            <v>ZnSO4</v>
          </cell>
          <cell r="N2268" t="str">
            <v>Measured - (ICP-MS)</v>
          </cell>
          <cell r="O2268" t="str">
            <v>static</v>
          </cell>
          <cell r="P2268" t="str">
            <v>Chronic</v>
          </cell>
          <cell r="Q2268" t="str">
            <v>48-hr</v>
          </cell>
          <cell r="R2268"/>
          <cell r="S2268" t="str">
            <v>T-Dechlorinated tap water with nanopure water (ratio 1:4)</v>
          </cell>
          <cell r="T2268"/>
          <cell r="U2268" t="str">
            <v/>
          </cell>
          <cell r="V2268">
            <v>7.96</v>
          </cell>
          <cell r="W2268" t="str">
            <v/>
          </cell>
          <cell r="X2268" t="str">
            <v/>
          </cell>
          <cell r="Y2268">
            <v>240</v>
          </cell>
          <cell r="Z2268" t="str">
            <v/>
          </cell>
          <cell r="AA2268">
            <v>2.4500000000000002</v>
          </cell>
          <cell r="AB2268">
            <v>10</v>
          </cell>
          <cell r="AC2268" t="str">
            <v/>
          </cell>
          <cell r="AD2268" t="str">
            <v/>
          </cell>
          <cell r="AE2268" t="str">
            <v/>
          </cell>
          <cell r="AF2268" t="str">
            <v/>
          </cell>
          <cell r="AG2268" t="str">
            <v/>
          </cell>
          <cell r="AH2268" t="str">
            <v/>
          </cell>
          <cell r="AI2268" t="str">
            <v/>
          </cell>
          <cell r="AJ2268">
            <v>30</v>
          </cell>
        </row>
        <row r="2269">
          <cell r="B2269" t="str">
            <v>C2120EcmeEC10</v>
          </cell>
          <cell r="C2269" t="str">
            <v>Clearwater et al., 2014</v>
          </cell>
          <cell r="D2269">
            <v>2014</v>
          </cell>
          <cell r="E2269" t="str">
            <v>Echyridella menziesii</v>
          </cell>
          <cell r="F2269" t="str">
            <v xml:space="preserve">Echyridella </v>
          </cell>
          <cell r="G2269" t="str">
            <v>menziesii</v>
          </cell>
          <cell r="H2269"/>
          <cell r="I2269" t="str">
            <v>Mollusc</v>
          </cell>
          <cell r="J2269" t="str">
            <v>Glochidia larvae</v>
          </cell>
          <cell r="K2269" t="str">
            <v>Mortality</v>
          </cell>
          <cell r="L2269" t="str">
            <v>EC10</v>
          </cell>
          <cell r="M2269" t="str">
            <v>ZnSO4</v>
          </cell>
          <cell r="N2269" t="str">
            <v>Measured - (ICP-MS)</v>
          </cell>
          <cell r="O2269" t="str">
            <v>static</v>
          </cell>
          <cell r="P2269" t="str">
            <v>Chronic</v>
          </cell>
          <cell r="Q2269" t="str">
            <v>48-hr</v>
          </cell>
          <cell r="R2269"/>
          <cell r="S2269" t="str">
            <v>T-Dechlorinated tap water with nanopure water (ratio 1:4)</v>
          </cell>
          <cell r="T2269"/>
          <cell r="U2269" t="str">
            <v/>
          </cell>
          <cell r="V2269">
            <v>7.8250000000000002</v>
          </cell>
          <cell r="W2269" t="str">
            <v/>
          </cell>
          <cell r="X2269" t="str">
            <v/>
          </cell>
          <cell r="Y2269">
            <v>106</v>
          </cell>
          <cell r="Z2269" t="str">
            <v/>
          </cell>
          <cell r="AA2269">
            <v>2.4500000000000002</v>
          </cell>
          <cell r="AB2269">
            <v>10</v>
          </cell>
          <cell r="AC2269" t="str">
            <v/>
          </cell>
          <cell r="AD2269" t="str">
            <v/>
          </cell>
          <cell r="AE2269" t="str">
            <v/>
          </cell>
          <cell r="AF2269" t="str">
            <v/>
          </cell>
          <cell r="AG2269" t="str">
            <v/>
          </cell>
          <cell r="AH2269" t="str">
            <v/>
          </cell>
          <cell r="AI2269" t="str">
            <v/>
          </cell>
          <cell r="AJ2269">
            <v>30</v>
          </cell>
        </row>
        <row r="2270">
          <cell r="B2270" t="str">
            <v>C2121EcmeEC50</v>
          </cell>
          <cell r="C2270" t="str">
            <v>Clearwater et al., 2014</v>
          </cell>
          <cell r="D2270">
            <v>2014</v>
          </cell>
          <cell r="E2270" t="str">
            <v>Echyridella menziesii</v>
          </cell>
          <cell r="F2270" t="str">
            <v xml:space="preserve">Echyridella </v>
          </cell>
          <cell r="G2270" t="str">
            <v>menziesii</v>
          </cell>
          <cell r="H2270"/>
          <cell r="I2270" t="str">
            <v>Mollusc</v>
          </cell>
          <cell r="J2270" t="str">
            <v>Glochidia larvae</v>
          </cell>
          <cell r="K2270" t="str">
            <v>Mortality</v>
          </cell>
          <cell r="L2270" t="str">
            <v>EC50</v>
          </cell>
          <cell r="M2270" t="str">
            <v>ZnSO4</v>
          </cell>
          <cell r="N2270" t="str">
            <v>Measured - (ICP-MS)</v>
          </cell>
          <cell r="O2270" t="str">
            <v>static</v>
          </cell>
          <cell r="P2270" t="str">
            <v>Chronic</v>
          </cell>
          <cell r="Q2270" t="str">
            <v>48-hr</v>
          </cell>
          <cell r="R2270"/>
          <cell r="S2270" t="str">
            <v>T-Dechlorinated tap water with nanopure water (ratio 1:4)</v>
          </cell>
          <cell r="T2270"/>
          <cell r="U2270" t="str">
            <v/>
          </cell>
          <cell r="V2270">
            <v>7.8150000000000004</v>
          </cell>
          <cell r="W2270" t="str">
            <v/>
          </cell>
          <cell r="X2270" t="str">
            <v/>
          </cell>
          <cell r="Y2270">
            <v>229</v>
          </cell>
          <cell r="Z2270" t="str">
            <v/>
          </cell>
          <cell r="AA2270">
            <v>2.4500000000000002</v>
          </cell>
          <cell r="AB2270">
            <v>10</v>
          </cell>
          <cell r="AC2270" t="str">
            <v/>
          </cell>
          <cell r="AD2270" t="str">
            <v/>
          </cell>
          <cell r="AE2270" t="str">
            <v/>
          </cell>
          <cell r="AF2270" t="str">
            <v/>
          </cell>
          <cell r="AG2270" t="str">
            <v/>
          </cell>
          <cell r="AH2270" t="str">
            <v/>
          </cell>
          <cell r="AI2270" t="str">
            <v/>
          </cell>
          <cell r="AJ2270">
            <v>30</v>
          </cell>
        </row>
        <row r="2271">
          <cell r="B2271" t="str">
            <v>C2122EcmeEC50</v>
          </cell>
          <cell r="C2271" t="str">
            <v>Clearwater et al., 2014</v>
          </cell>
          <cell r="D2271">
            <v>2014</v>
          </cell>
          <cell r="E2271" t="str">
            <v>Echyridella menziesii</v>
          </cell>
          <cell r="F2271" t="str">
            <v xml:space="preserve">Echyridella </v>
          </cell>
          <cell r="G2271" t="str">
            <v>menziesii</v>
          </cell>
          <cell r="H2271"/>
          <cell r="I2271" t="str">
            <v>Mollusc</v>
          </cell>
          <cell r="J2271" t="str">
            <v>Glochidia larvae</v>
          </cell>
          <cell r="K2271" t="str">
            <v>Mortality</v>
          </cell>
          <cell r="L2271" t="str">
            <v>EC50</v>
          </cell>
          <cell r="M2271" t="str">
            <v>ZnSO4</v>
          </cell>
          <cell r="N2271" t="str">
            <v>Measured - (ICP-MS)</v>
          </cell>
          <cell r="O2271" t="str">
            <v>static</v>
          </cell>
          <cell r="P2271" t="str">
            <v>Chronic</v>
          </cell>
          <cell r="Q2271" t="str">
            <v>48-hr</v>
          </cell>
          <cell r="R2271"/>
          <cell r="S2271" t="str">
            <v>T-Dechlorinated tap water with nanopure water (ratio 1:4)</v>
          </cell>
          <cell r="T2271"/>
          <cell r="U2271" t="str">
            <v/>
          </cell>
          <cell r="V2271">
            <v>7.96</v>
          </cell>
          <cell r="W2271" t="str">
            <v/>
          </cell>
          <cell r="X2271" t="str">
            <v/>
          </cell>
          <cell r="Y2271">
            <v>337</v>
          </cell>
          <cell r="Z2271" t="str">
            <v/>
          </cell>
          <cell r="AA2271">
            <v>2.4500000000000002</v>
          </cell>
          <cell r="AB2271">
            <v>10</v>
          </cell>
          <cell r="AC2271" t="str">
            <v/>
          </cell>
          <cell r="AD2271" t="str">
            <v/>
          </cell>
          <cell r="AE2271" t="str">
            <v/>
          </cell>
          <cell r="AF2271" t="str">
            <v/>
          </cell>
          <cell r="AG2271" t="str">
            <v/>
          </cell>
          <cell r="AH2271" t="str">
            <v/>
          </cell>
          <cell r="AI2271" t="str">
            <v/>
          </cell>
          <cell r="AJ2271">
            <v>30</v>
          </cell>
        </row>
        <row r="2272">
          <cell r="B2272" t="str">
            <v>C2123EcmeEC50</v>
          </cell>
          <cell r="C2272" t="str">
            <v>Clearwater et al., 2016</v>
          </cell>
          <cell r="D2272">
            <v>2016</v>
          </cell>
          <cell r="E2272" t="str">
            <v>Echyridella menziesii</v>
          </cell>
          <cell r="F2272" t="str">
            <v xml:space="preserve">Echyridella </v>
          </cell>
          <cell r="G2272" t="str">
            <v>menziesii</v>
          </cell>
          <cell r="H2272"/>
          <cell r="I2272" t="str">
            <v>Mollusc</v>
          </cell>
          <cell r="J2272" t="str">
            <v>Glochidia larvae</v>
          </cell>
          <cell r="K2272" t="str">
            <v>Mortality</v>
          </cell>
          <cell r="L2272" t="str">
            <v>EC50</v>
          </cell>
          <cell r="M2272" t="str">
            <v>ZnSO4</v>
          </cell>
          <cell r="N2272" t="str">
            <v>Measured - (ICP-MS)</v>
          </cell>
          <cell r="O2272" t="str">
            <v>static</v>
          </cell>
          <cell r="P2272" t="str">
            <v>Chronic</v>
          </cell>
          <cell r="Q2272" t="str">
            <v>48-hr</v>
          </cell>
          <cell r="R2272"/>
          <cell r="S2272" t="str">
            <v>T-Dechlorinated tap water with nanopure water (ratio 1:4)</v>
          </cell>
          <cell r="T2272"/>
          <cell r="U2272" t="str">
            <v/>
          </cell>
          <cell r="V2272">
            <v>7.8250000000000002</v>
          </cell>
          <cell r="W2272" t="str">
            <v/>
          </cell>
          <cell r="X2272" t="str">
            <v/>
          </cell>
          <cell r="Y2272">
            <v>128</v>
          </cell>
          <cell r="Z2272" t="str">
            <v/>
          </cell>
          <cell r="AA2272">
            <v>2.4500000000000002</v>
          </cell>
          <cell r="AB2272">
            <v>10</v>
          </cell>
          <cell r="AC2272" t="str">
            <v/>
          </cell>
          <cell r="AD2272" t="str">
            <v/>
          </cell>
          <cell r="AE2272" t="str">
            <v/>
          </cell>
          <cell r="AF2272" t="str">
            <v/>
          </cell>
          <cell r="AG2272" t="str">
            <v/>
          </cell>
          <cell r="AH2272" t="str">
            <v/>
          </cell>
          <cell r="AI2272" t="str">
            <v/>
          </cell>
          <cell r="AJ2272">
            <v>30</v>
          </cell>
        </row>
        <row r="2273">
          <cell r="B2273" t="str">
            <v>C2124LystEC50</v>
          </cell>
          <cell r="C2273" t="str">
            <v>Cremazy et al., 2018</v>
          </cell>
          <cell r="D2273">
            <v>2018</v>
          </cell>
          <cell r="E2273" t="str">
            <v>Lymnaea stagnalis</v>
          </cell>
          <cell r="F2273" t="str">
            <v xml:space="preserve">Lymnaea </v>
          </cell>
          <cell r="G2273" t="str">
            <v>stagnalis</v>
          </cell>
          <cell r="H2273"/>
          <cell r="I2273" t="str">
            <v>Mollusc</v>
          </cell>
          <cell r="J2273" t="str">
            <v>Juveniles (7,5 mg)</v>
          </cell>
          <cell r="K2273" t="str">
            <v>growth</v>
          </cell>
          <cell r="L2273" t="str">
            <v>EC50</v>
          </cell>
          <cell r="M2273" t="str">
            <v>Zn(NO3)2</v>
          </cell>
          <cell r="N2273" t="str">
            <v>Measured - (FAAS)</v>
          </cell>
          <cell r="O2273" t="str">
            <v>static renewal</v>
          </cell>
          <cell r="P2273" t="str">
            <v>Chronic</v>
          </cell>
          <cell r="Q2273" t="str">
            <v>14-d</v>
          </cell>
          <cell r="R2273"/>
          <cell r="S2273" t="str">
            <v>S-Reconstitued water</v>
          </cell>
          <cell r="T2273" t="str">
            <v>MLR</v>
          </cell>
          <cell r="U2273">
            <v>25</v>
          </cell>
          <cell r="V2273">
            <v>7.81</v>
          </cell>
          <cell r="W2273" t="str">
            <v/>
          </cell>
          <cell r="X2273" t="str">
            <v/>
          </cell>
          <cell r="Y2273">
            <v>362</v>
          </cell>
          <cell r="Z2273" t="str">
            <v/>
          </cell>
          <cell r="AA2273">
            <v>0.76</v>
          </cell>
          <cell r="AB2273">
            <v>10</v>
          </cell>
          <cell r="AC2273">
            <v>37.700000000000003</v>
          </cell>
          <cell r="AD2273">
            <v>5.3</v>
          </cell>
          <cell r="AE2273">
            <v>39.08</v>
          </cell>
          <cell r="AF2273">
            <v>2.11</v>
          </cell>
          <cell r="AG2273">
            <v>75.84</v>
          </cell>
          <cell r="AH2273">
            <v>35.450000000000003</v>
          </cell>
          <cell r="AI2273">
            <v>38.799999999999997</v>
          </cell>
          <cell r="AJ2273">
            <v>115.9623</v>
          </cell>
        </row>
        <row r="2274">
          <cell r="B2274" t="str">
            <v>C2551LystEC20</v>
          </cell>
          <cell r="C2274" t="str">
            <v>Cremazy et al., 2018</v>
          </cell>
          <cell r="D2274">
            <v>2018</v>
          </cell>
          <cell r="E2274" t="str">
            <v>Lymnaea stagnalis</v>
          </cell>
          <cell r="F2274" t="str">
            <v xml:space="preserve">Lymnaea </v>
          </cell>
          <cell r="G2274" t="str">
            <v>stagnalis</v>
          </cell>
          <cell r="H2274"/>
          <cell r="I2274" t="str">
            <v>Mollusc</v>
          </cell>
          <cell r="J2274" t="str">
            <v>Juveniles (7,5 mg)</v>
          </cell>
          <cell r="K2274" t="str">
            <v>growth</v>
          </cell>
          <cell r="L2274" t="str">
            <v>EC20</v>
          </cell>
          <cell r="M2274" t="str">
            <v>Zn(NO3)2</v>
          </cell>
          <cell r="N2274" t="str">
            <v>Measured - (FAAS)</v>
          </cell>
          <cell r="O2274" t="str">
            <v>static renewal</v>
          </cell>
          <cell r="P2274" t="str">
            <v>Chronic</v>
          </cell>
          <cell r="Q2274" t="str">
            <v>14-d</v>
          </cell>
          <cell r="R2274"/>
          <cell r="S2274" t="str">
            <v>S-Reconstitued water</v>
          </cell>
          <cell r="T2274" t="str">
            <v>MLR</v>
          </cell>
          <cell r="U2274">
            <v>25</v>
          </cell>
          <cell r="V2274">
            <v>7.81</v>
          </cell>
          <cell r="W2274" t="str">
            <v/>
          </cell>
          <cell r="X2274" t="str">
            <v/>
          </cell>
          <cell r="Y2274">
            <v>266</v>
          </cell>
          <cell r="Z2274" t="str">
            <v/>
          </cell>
          <cell r="AA2274">
            <v>0.76</v>
          </cell>
          <cell r="AB2274">
            <v>10</v>
          </cell>
          <cell r="AC2274">
            <v>37.700000000000003</v>
          </cell>
          <cell r="AD2274">
            <v>5.3</v>
          </cell>
          <cell r="AE2274">
            <v>39.08</v>
          </cell>
          <cell r="AF2274">
            <v>2.11</v>
          </cell>
          <cell r="AG2274">
            <v>75.84</v>
          </cell>
          <cell r="AH2274">
            <v>35.450000000000003</v>
          </cell>
          <cell r="AI2274">
            <v>38.799999999999997</v>
          </cell>
          <cell r="AJ2274">
            <v>115.9623</v>
          </cell>
        </row>
        <row r="2275">
          <cell r="B2275" t="str">
            <v>C2125LystEC10</v>
          </cell>
          <cell r="C2275" t="str">
            <v>Cremazy et al., 2018</v>
          </cell>
          <cell r="D2275">
            <v>2018</v>
          </cell>
          <cell r="E2275" t="str">
            <v>Lymnaea stagnalis</v>
          </cell>
          <cell r="F2275" t="str">
            <v xml:space="preserve">Lymnaea </v>
          </cell>
          <cell r="G2275" t="str">
            <v>stagnalis</v>
          </cell>
          <cell r="H2275"/>
          <cell r="I2275" t="str">
            <v>Mollusc</v>
          </cell>
          <cell r="J2275" t="str">
            <v>Juveniles (7,5 mg)</v>
          </cell>
          <cell r="K2275" t="str">
            <v>growth</v>
          </cell>
          <cell r="L2275" t="str">
            <v>EC10</v>
          </cell>
          <cell r="M2275" t="str">
            <v>Zn(NO3)2</v>
          </cell>
          <cell r="N2275" t="str">
            <v>Measured - (FAAS)</v>
          </cell>
          <cell r="O2275" t="str">
            <v>static renewal</v>
          </cell>
          <cell r="P2275" t="str">
            <v>Chronic</v>
          </cell>
          <cell r="Q2275" t="str">
            <v>14-d</v>
          </cell>
          <cell r="R2275"/>
          <cell r="S2275" t="str">
            <v>S-Reconstitued water</v>
          </cell>
          <cell r="T2275" t="str">
            <v>MLR</v>
          </cell>
          <cell r="U2275">
            <v>25</v>
          </cell>
          <cell r="V2275">
            <v>7.81</v>
          </cell>
          <cell r="W2275" t="str">
            <v/>
          </cell>
          <cell r="X2275" t="str">
            <v/>
          </cell>
          <cell r="Y2275">
            <v>223</v>
          </cell>
          <cell r="Z2275" t="str">
            <v/>
          </cell>
          <cell r="AA2275">
            <v>0.76</v>
          </cell>
          <cell r="AB2275">
            <v>10</v>
          </cell>
          <cell r="AC2275">
            <v>37.700000000000003</v>
          </cell>
          <cell r="AD2275">
            <v>5.3</v>
          </cell>
          <cell r="AE2275">
            <v>39.08</v>
          </cell>
          <cell r="AF2275">
            <v>2.11</v>
          </cell>
          <cell r="AG2275">
            <v>75.84</v>
          </cell>
          <cell r="AH2275">
            <v>35.450000000000003</v>
          </cell>
          <cell r="AI2275">
            <v>38.799999999999997</v>
          </cell>
          <cell r="AJ2275">
            <v>115.9623</v>
          </cell>
        </row>
        <row r="2276">
          <cell r="B2276" t="str">
            <v>A2126OnmyLC50</v>
          </cell>
          <cell r="C2276" t="str">
            <v>Gündoğdu, 2008</v>
          </cell>
          <cell r="D2276">
            <v>2008</v>
          </cell>
          <cell r="E2276" t="str">
            <v>Oncorhynchus mykiss</v>
          </cell>
          <cell r="F2276" t="str">
            <v xml:space="preserve">Oncorhynchus </v>
          </cell>
          <cell r="G2276" t="str">
            <v>mykiss</v>
          </cell>
          <cell r="H2276" t="str">
            <v>R</v>
          </cell>
          <cell r="I2276" t="str">
            <v>Fish</v>
          </cell>
          <cell r="J2276" t="str">
            <v>2.81-3.21 g; 6.37-6.63 cm</v>
          </cell>
          <cell r="K2276" t="str">
            <v>Mortality</v>
          </cell>
          <cell r="L2276" t="str">
            <v>LC50</v>
          </cell>
          <cell r="M2276" t="str">
            <v>ZnCl2</v>
          </cell>
          <cell r="N2276" t="str">
            <v>Measured - (AAS)</v>
          </cell>
          <cell r="O2276" t="str">
            <v>static</v>
          </cell>
          <cell r="P2276" t="str">
            <v>Acute</v>
          </cell>
          <cell r="Q2276" t="str">
            <v>96-hr</v>
          </cell>
          <cell r="R2276"/>
          <cell r="S2276" t="str">
            <v>T-dechlorinated tap water</v>
          </cell>
          <cell r="T2276"/>
          <cell r="U2276">
            <v>14.62</v>
          </cell>
          <cell r="V2276">
            <v>7.48</v>
          </cell>
          <cell r="W2276" t="str">
            <v/>
          </cell>
          <cell r="X2276">
            <v>12800</v>
          </cell>
          <cell r="Y2276">
            <v>12518.4</v>
          </cell>
          <cell r="Z2276" t="str">
            <v/>
          </cell>
          <cell r="AA2276">
            <v>1.6</v>
          </cell>
          <cell r="AB2276">
            <v>10</v>
          </cell>
          <cell r="AC2276">
            <v>84.3</v>
          </cell>
          <cell r="AD2276">
            <v>9.4499999999999993</v>
          </cell>
          <cell r="AE2276">
            <v>18.8</v>
          </cell>
          <cell r="AF2276">
            <v>3.08</v>
          </cell>
          <cell r="AG2276">
            <v>189.07</v>
          </cell>
          <cell r="AH2276">
            <v>59.5</v>
          </cell>
          <cell r="AI2276">
            <v>13.46</v>
          </cell>
          <cell r="AJ2276">
            <v>249.56</v>
          </cell>
        </row>
        <row r="2277">
          <cell r="B2277" t="str">
            <v>A2127AsbrLC50</v>
          </cell>
          <cell r="C2277" t="str">
            <v>Santos-Medrano and Rico-Martinez, 2013</v>
          </cell>
          <cell r="D2277">
            <v>2013</v>
          </cell>
          <cell r="E2277" t="str">
            <v xml:space="preserve">Asplanchna brigthwellii </v>
          </cell>
          <cell r="F2277" t="str">
            <v xml:space="preserve">Asplanchna </v>
          </cell>
          <cell r="G2277" t="str">
            <v xml:space="preserve">brigthwellii </v>
          </cell>
          <cell r="H2277"/>
          <cell r="I2277" t="str">
            <v>Rotifer</v>
          </cell>
          <cell r="J2277" t="str">
            <v>Neonates (&lt; 24 h old)</v>
          </cell>
          <cell r="K2277" t="str">
            <v>Mortality</v>
          </cell>
          <cell r="L2277" t="str">
            <v>LC50</v>
          </cell>
          <cell r="M2277" t="str">
            <v>Zn(NO3)2</v>
          </cell>
          <cell r="N2277" t="str">
            <v>Nominal</v>
          </cell>
          <cell r="O2277" t="str">
            <v>static</v>
          </cell>
          <cell r="P2277" t="str">
            <v>Acute</v>
          </cell>
          <cell r="Q2277" t="str">
            <v>24-hr</v>
          </cell>
          <cell r="R2277"/>
          <cell r="S2277" t="str">
            <v>S-Reconstituted water (EPA medium)</v>
          </cell>
          <cell r="T2277"/>
          <cell r="U2277">
            <v>25</v>
          </cell>
          <cell r="V2277">
            <v>7.5</v>
          </cell>
          <cell r="W2277" t="str">
            <v/>
          </cell>
          <cell r="X2277">
            <v>222</v>
          </cell>
          <cell r="Y2277">
            <v>217.11599999999999</v>
          </cell>
          <cell r="Z2277" t="str">
            <v/>
          </cell>
          <cell r="AA2277" t="str">
            <v/>
          </cell>
          <cell r="AB2277" t="str">
            <v/>
          </cell>
          <cell r="AC2277" t="str">
            <v/>
          </cell>
          <cell r="AD2277" t="str">
            <v/>
          </cell>
          <cell r="AE2277" t="str">
            <v/>
          </cell>
          <cell r="AF2277" t="str">
            <v/>
          </cell>
          <cell r="AG2277" t="str">
            <v/>
          </cell>
          <cell r="AH2277" t="str">
            <v/>
          </cell>
          <cell r="AI2277" t="str">
            <v/>
          </cell>
          <cell r="AJ2277" t="str">
            <v/>
          </cell>
        </row>
        <row r="2278">
          <cell r="B2278" t="str">
            <v>A2128AsbrNOEC</v>
          </cell>
          <cell r="C2278" t="str">
            <v>Santos-Medrano and Rico-Martinez, 2013</v>
          </cell>
          <cell r="D2278">
            <v>2013</v>
          </cell>
          <cell r="E2278" t="str">
            <v xml:space="preserve">Asplanchna brigthwellii </v>
          </cell>
          <cell r="F2278" t="str">
            <v xml:space="preserve">Asplanchna </v>
          </cell>
          <cell r="G2278" t="str">
            <v xml:space="preserve">brigthwellii </v>
          </cell>
          <cell r="H2278"/>
          <cell r="I2278" t="str">
            <v>Rotifer</v>
          </cell>
          <cell r="J2278" t="str">
            <v>Neonates (&lt; 24 h old)</v>
          </cell>
          <cell r="K2278" t="str">
            <v>Mortality</v>
          </cell>
          <cell r="L2278" t="str">
            <v>NOEC</v>
          </cell>
          <cell r="M2278" t="str">
            <v>Zn(NO3)2</v>
          </cell>
          <cell r="N2278" t="str">
            <v>Nominal</v>
          </cell>
          <cell r="O2278" t="str">
            <v>static</v>
          </cell>
          <cell r="P2278" t="str">
            <v>Acute</v>
          </cell>
          <cell r="Q2278" t="str">
            <v>24-hr</v>
          </cell>
          <cell r="R2278"/>
          <cell r="S2278" t="str">
            <v>S-Reconstituted water (EPA medium)</v>
          </cell>
          <cell r="T2278"/>
          <cell r="U2278">
            <v>25</v>
          </cell>
          <cell r="V2278">
            <v>7.5</v>
          </cell>
          <cell r="W2278" t="str">
            <v/>
          </cell>
          <cell r="X2278">
            <v>500</v>
          </cell>
          <cell r="Y2278">
            <v>489</v>
          </cell>
          <cell r="Z2278" t="str">
            <v/>
          </cell>
          <cell r="AA2278" t="str">
            <v/>
          </cell>
          <cell r="AB2278" t="str">
            <v/>
          </cell>
          <cell r="AC2278" t="str">
            <v/>
          </cell>
          <cell r="AD2278" t="str">
            <v/>
          </cell>
          <cell r="AE2278" t="str">
            <v/>
          </cell>
          <cell r="AF2278" t="str">
            <v/>
          </cell>
          <cell r="AG2278" t="str">
            <v/>
          </cell>
          <cell r="AH2278" t="str">
            <v/>
          </cell>
          <cell r="AI2278" t="str">
            <v/>
          </cell>
          <cell r="AJ2278" t="str">
            <v/>
          </cell>
        </row>
        <row r="2279">
          <cell r="B2279" t="str">
            <v>A2129BrcaLC50</v>
          </cell>
          <cell r="C2279" t="str">
            <v>Santos-Medrano and Rico-Martinez, 2013</v>
          </cell>
          <cell r="D2279">
            <v>2013</v>
          </cell>
          <cell r="E2279" t="str">
            <v>Brachionus calyciflorus</v>
          </cell>
          <cell r="F2279" t="str">
            <v xml:space="preserve">Brachionus </v>
          </cell>
          <cell r="G2279" t="str">
            <v>calyciflorus</v>
          </cell>
          <cell r="H2279"/>
          <cell r="I2279" t="str">
            <v>Rotifer</v>
          </cell>
          <cell r="J2279" t="str">
            <v>Neonates (&lt; 24 h old)</v>
          </cell>
          <cell r="K2279" t="str">
            <v>Mortality</v>
          </cell>
          <cell r="L2279" t="str">
            <v>LC50</v>
          </cell>
          <cell r="M2279" t="str">
            <v>Zn(NO3)2</v>
          </cell>
          <cell r="N2279" t="str">
            <v>Nominal</v>
          </cell>
          <cell r="O2279" t="str">
            <v>static</v>
          </cell>
          <cell r="P2279" t="str">
            <v>Acute</v>
          </cell>
          <cell r="Q2279" t="str">
            <v>24-hr</v>
          </cell>
          <cell r="R2279"/>
          <cell r="S2279" t="str">
            <v>S-Reconstituted water (EPA medium)</v>
          </cell>
          <cell r="T2279"/>
          <cell r="U2279">
            <v>25</v>
          </cell>
          <cell r="V2279">
            <v>7.5</v>
          </cell>
          <cell r="W2279" t="str">
            <v/>
          </cell>
          <cell r="X2279">
            <v>324</v>
          </cell>
          <cell r="Y2279">
            <v>316.87200000000001</v>
          </cell>
          <cell r="Z2279" t="str">
            <v/>
          </cell>
          <cell r="AA2279" t="str">
            <v/>
          </cell>
          <cell r="AB2279" t="str">
            <v/>
          </cell>
          <cell r="AC2279" t="str">
            <v/>
          </cell>
          <cell r="AD2279" t="str">
            <v/>
          </cell>
          <cell r="AE2279" t="str">
            <v/>
          </cell>
          <cell r="AF2279" t="str">
            <v/>
          </cell>
          <cell r="AG2279" t="str">
            <v/>
          </cell>
          <cell r="AH2279" t="str">
            <v/>
          </cell>
          <cell r="AI2279" t="str">
            <v/>
          </cell>
          <cell r="AJ2279" t="str">
            <v/>
          </cell>
        </row>
        <row r="2280">
          <cell r="B2280" t="str">
            <v>A2130BrcaNOEC</v>
          </cell>
          <cell r="C2280" t="str">
            <v>Santos-Medrano and Rico-Martinez, 2013</v>
          </cell>
          <cell r="D2280">
            <v>2013</v>
          </cell>
          <cell r="E2280" t="str">
            <v>Brachionus calyciflorus</v>
          </cell>
          <cell r="F2280" t="str">
            <v xml:space="preserve">Brachionus </v>
          </cell>
          <cell r="G2280" t="str">
            <v>calyciflorus</v>
          </cell>
          <cell r="H2280"/>
          <cell r="I2280" t="str">
            <v>Rotifer</v>
          </cell>
          <cell r="J2280" t="str">
            <v>Neonates (&lt; 24 h old)</v>
          </cell>
          <cell r="K2280" t="str">
            <v>Mortality</v>
          </cell>
          <cell r="L2280" t="str">
            <v>NOEC</v>
          </cell>
          <cell r="M2280" t="str">
            <v>Zn(NO3)2</v>
          </cell>
          <cell r="N2280" t="str">
            <v>Nominal</v>
          </cell>
          <cell r="O2280" t="str">
            <v>static</v>
          </cell>
          <cell r="P2280" t="str">
            <v>Acute</v>
          </cell>
          <cell r="Q2280" t="str">
            <v>24-hr</v>
          </cell>
          <cell r="R2280"/>
          <cell r="S2280" t="str">
            <v>S-Reconstituted water (EPA medium)</v>
          </cell>
          <cell r="T2280"/>
          <cell r="U2280">
            <v>25</v>
          </cell>
          <cell r="V2280">
            <v>7.5</v>
          </cell>
          <cell r="W2280" t="str">
            <v/>
          </cell>
          <cell r="X2280">
            <v>50</v>
          </cell>
          <cell r="Y2280">
            <v>48.9</v>
          </cell>
          <cell r="Z2280" t="str">
            <v/>
          </cell>
          <cell r="AA2280" t="str">
            <v/>
          </cell>
          <cell r="AB2280" t="str">
            <v/>
          </cell>
          <cell r="AC2280" t="str">
            <v/>
          </cell>
          <cell r="AD2280" t="str">
            <v/>
          </cell>
          <cell r="AE2280" t="str">
            <v/>
          </cell>
          <cell r="AF2280" t="str">
            <v/>
          </cell>
          <cell r="AG2280" t="str">
            <v/>
          </cell>
          <cell r="AH2280" t="str">
            <v/>
          </cell>
          <cell r="AI2280" t="str">
            <v/>
          </cell>
          <cell r="AJ2280" t="str">
            <v/>
          </cell>
        </row>
        <row r="2281">
          <cell r="B2281" t="str">
            <v>A2131ThniLC50</v>
          </cell>
          <cell r="C2281" t="str">
            <v>Gawad, 2018</v>
          </cell>
          <cell r="D2281">
            <v>2018</v>
          </cell>
          <cell r="E2281" t="str">
            <v>Theodoxus niloticus</v>
          </cell>
          <cell r="F2281" t="str">
            <v xml:space="preserve">Theodoxus </v>
          </cell>
          <cell r="G2281" t="str">
            <v>niloticus</v>
          </cell>
          <cell r="H2281"/>
          <cell r="I2281" t="str">
            <v>Mollusc</v>
          </cell>
          <cell r="J2281" t="str">
            <v xml:space="preserve">Adults </v>
          </cell>
          <cell r="K2281" t="str">
            <v>Mortality</v>
          </cell>
          <cell r="L2281" t="str">
            <v>LC50</v>
          </cell>
          <cell r="M2281" t="str">
            <v>ZnSO4</v>
          </cell>
          <cell r="N2281" t="str">
            <v>Nominal</v>
          </cell>
          <cell r="O2281" t="str">
            <v>static renewal</v>
          </cell>
          <cell r="P2281" t="str">
            <v>Acute</v>
          </cell>
          <cell r="Q2281" t="str">
            <v>96-hr</v>
          </cell>
          <cell r="R2281"/>
          <cell r="S2281" t="str">
            <v>T-Dechlorinated tap water</v>
          </cell>
          <cell r="T2281"/>
          <cell r="U2281" t="str">
            <v/>
          </cell>
          <cell r="V2281" t="str">
            <v/>
          </cell>
          <cell r="W2281" t="str">
            <v/>
          </cell>
          <cell r="X2281">
            <v>12199</v>
          </cell>
          <cell r="Y2281">
            <v>11930.621999999999</v>
          </cell>
          <cell r="Z2281" t="str">
            <v/>
          </cell>
          <cell r="AA2281" t="str">
            <v/>
          </cell>
          <cell r="AB2281" t="str">
            <v/>
          </cell>
          <cell r="AC2281" t="str">
            <v/>
          </cell>
          <cell r="AD2281" t="str">
            <v/>
          </cell>
          <cell r="AE2281" t="str">
            <v/>
          </cell>
          <cell r="AF2281" t="str">
            <v/>
          </cell>
          <cell r="AG2281" t="str">
            <v/>
          </cell>
          <cell r="AH2281" t="str">
            <v/>
          </cell>
          <cell r="AI2281" t="str">
            <v/>
          </cell>
          <cell r="AJ2281" t="str">
            <v/>
          </cell>
        </row>
        <row r="2282">
          <cell r="B2282" t="str">
            <v>A2132CycaLC50</v>
          </cell>
          <cell r="C2282" t="str">
            <v>Hedayati et al., 2013</v>
          </cell>
          <cell r="D2282">
            <v>2013</v>
          </cell>
          <cell r="E2282" t="str">
            <v>Cyprinus carpio</v>
          </cell>
          <cell r="F2282" t="str">
            <v xml:space="preserve">Cyprinus </v>
          </cell>
          <cell r="G2282" t="str">
            <v>carpio</v>
          </cell>
          <cell r="H2282"/>
          <cell r="I2282" t="str">
            <v>Fish</v>
          </cell>
          <cell r="J2282" t="str">
            <v>18 g; 12 cm</v>
          </cell>
          <cell r="K2282" t="str">
            <v>Mortality</v>
          </cell>
          <cell r="L2282" t="str">
            <v>LC50</v>
          </cell>
          <cell r="M2282" t="str">
            <v>ZnSO4</v>
          </cell>
          <cell r="N2282" t="str">
            <v>Nominal</v>
          </cell>
          <cell r="O2282" t="str">
            <v>static</v>
          </cell>
          <cell r="P2282" t="str">
            <v>Acute</v>
          </cell>
          <cell r="Q2282" t="str">
            <v>96-hr</v>
          </cell>
          <cell r="R2282"/>
          <cell r="S2282" t="str">
            <v>Not indicated</v>
          </cell>
          <cell r="T2282"/>
          <cell r="U2282">
            <v>25</v>
          </cell>
          <cell r="V2282" t="str">
            <v/>
          </cell>
          <cell r="W2282" t="str">
            <v/>
          </cell>
          <cell r="X2282">
            <v>17262</v>
          </cell>
          <cell r="Y2282">
            <v>16882.236000000001</v>
          </cell>
          <cell r="Z2282" t="str">
            <v/>
          </cell>
          <cell r="AA2282" t="str">
            <v/>
          </cell>
          <cell r="AB2282" t="str">
            <v/>
          </cell>
          <cell r="AC2282" t="str">
            <v/>
          </cell>
          <cell r="AD2282" t="str">
            <v/>
          </cell>
          <cell r="AE2282" t="str">
            <v/>
          </cell>
          <cell r="AF2282" t="str">
            <v/>
          </cell>
          <cell r="AG2282" t="str">
            <v/>
          </cell>
          <cell r="AH2282" t="str">
            <v/>
          </cell>
          <cell r="AI2282" t="str">
            <v/>
          </cell>
          <cell r="AJ2282" t="str">
            <v/>
          </cell>
        </row>
        <row r="2283">
          <cell r="B2283" t="str">
            <v>A2133ScobEC50</v>
          </cell>
          <cell r="C2283" t="str">
            <v>Li et al., 2019</v>
          </cell>
          <cell r="D2283">
            <v>2019</v>
          </cell>
          <cell r="E2283" t="str">
            <v>Scenedesmus obliquus</v>
          </cell>
          <cell r="F2283" t="str">
            <v xml:space="preserve">Scenedesmus </v>
          </cell>
          <cell r="G2283" t="str">
            <v>obliquus</v>
          </cell>
          <cell r="H2283"/>
          <cell r="I2283" t="str">
            <v>algae</v>
          </cell>
          <cell r="J2283" t="str">
            <v>n.r.</v>
          </cell>
          <cell r="K2283" t="str">
            <v>Growth (biomass)</v>
          </cell>
          <cell r="L2283" t="str">
            <v>EC50</v>
          </cell>
          <cell r="M2283" t="str">
            <v>ZnSO4</v>
          </cell>
          <cell r="N2283" t="str">
            <v>Measured - (ICP-MS)</v>
          </cell>
          <cell r="O2283" t="str">
            <v>static renewal</v>
          </cell>
          <cell r="P2283" t="str">
            <v>Acute</v>
          </cell>
          <cell r="Q2283" t="str">
            <v>96-hr</v>
          </cell>
          <cell r="R2283"/>
          <cell r="S2283" t="str">
            <v>S-Reconstituted water (OECD medium)</v>
          </cell>
          <cell r="T2283"/>
          <cell r="U2283">
            <v>20</v>
          </cell>
          <cell r="V2283">
            <v>4</v>
          </cell>
          <cell r="W2283" t="str">
            <v/>
          </cell>
          <cell r="X2283">
            <v>57</v>
          </cell>
          <cell r="Y2283">
            <v>55.746000000000002</v>
          </cell>
          <cell r="Z2283" t="str">
            <v/>
          </cell>
          <cell r="AA2283">
            <v>0.5</v>
          </cell>
          <cell r="AB2283">
            <v>10</v>
          </cell>
          <cell r="AC2283">
            <v>70.89</v>
          </cell>
          <cell r="AD2283">
            <v>17.72</v>
          </cell>
          <cell r="AE2283">
            <v>37.65</v>
          </cell>
          <cell r="AF2283">
            <v>5.78</v>
          </cell>
          <cell r="AG2283">
            <v>173.7</v>
          </cell>
          <cell r="AH2283">
            <v>112.5</v>
          </cell>
          <cell r="AI2283">
            <v>0.02</v>
          </cell>
          <cell r="AJ2283">
            <v>250</v>
          </cell>
        </row>
        <row r="2284">
          <cell r="B2284" t="str">
            <v>A2134ScobEC50</v>
          </cell>
          <cell r="C2284" t="str">
            <v>Li et al., 2019</v>
          </cell>
          <cell r="D2284">
            <v>2019</v>
          </cell>
          <cell r="E2284" t="str">
            <v>Scenedesmus obliquus</v>
          </cell>
          <cell r="F2284" t="str">
            <v xml:space="preserve">Scenedesmus </v>
          </cell>
          <cell r="G2284" t="str">
            <v>obliquus</v>
          </cell>
          <cell r="H2284"/>
          <cell r="I2284" t="str">
            <v>algae</v>
          </cell>
          <cell r="J2284" t="str">
            <v>n.r.</v>
          </cell>
          <cell r="K2284" t="str">
            <v>Growth (biomass)</v>
          </cell>
          <cell r="L2284" t="str">
            <v>EC50</v>
          </cell>
          <cell r="M2284" t="str">
            <v>ZnSO4</v>
          </cell>
          <cell r="N2284" t="str">
            <v>Measured - (ICP-MS)</v>
          </cell>
          <cell r="O2284" t="str">
            <v>static renewal</v>
          </cell>
          <cell r="P2284" t="str">
            <v>Acute</v>
          </cell>
          <cell r="Q2284" t="str">
            <v>96-hr</v>
          </cell>
          <cell r="R2284"/>
          <cell r="S2284" t="str">
            <v>S-Reconstituted water (OECD medium)</v>
          </cell>
          <cell r="T2284"/>
          <cell r="U2284">
            <v>20</v>
          </cell>
          <cell r="V2284">
            <v>5</v>
          </cell>
          <cell r="W2284" t="str">
            <v/>
          </cell>
          <cell r="X2284">
            <v>121</v>
          </cell>
          <cell r="Y2284">
            <v>118.33799999999999</v>
          </cell>
          <cell r="Z2284" t="str">
            <v/>
          </cell>
          <cell r="AA2284">
            <v>0.5</v>
          </cell>
          <cell r="AB2284">
            <v>10</v>
          </cell>
          <cell r="AC2284">
            <v>70.89</v>
          </cell>
          <cell r="AD2284">
            <v>17.72</v>
          </cell>
          <cell r="AE2284">
            <v>37.65</v>
          </cell>
          <cell r="AF2284">
            <v>5.78</v>
          </cell>
          <cell r="AG2284">
            <v>173.7</v>
          </cell>
          <cell r="AH2284">
            <v>112.5</v>
          </cell>
          <cell r="AI2284">
            <v>0.2</v>
          </cell>
          <cell r="AJ2284">
            <v>250</v>
          </cell>
        </row>
        <row r="2285">
          <cell r="B2285" t="str">
            <v>A2135ScobEC50</v>
          </cell>
          <cell r="C2285" t="str">
            <v>Li et al., 2019</v>
          </cell>
          <cell r="D2285">
            <v>2019</v>
          </cell>
          <cell r="E2285" t="str">
            <v>Scenedesmus obliquus</v>
          </cell>
          <cell r="F2285" t="str">
            <v xml:space="preserve">Scenedesmus </v>
          </cell>
          <cell r="G2285" t="str">
            <v>obliquus</v>
          </cell>
          <cell r="H2285"/>
          <cell r="I2285" t="str">
            <v>algae</v>
          </cell>
          <cell r="J2285" t="str">
            <v>n.r.</v>
          </cell>
          <cell r="K2285" t="str">
            <v>Growth (biomass)</v>
          </cell>
          <cell r="L2285" t="str">
            <v>EC50</v>
          </cell>
          <cell r="M2285" t="str">
            <v>ZnSO4</v>
          </cell>
          <cell r="N2285" t="str">
            <v>Measured - (ICP-MS)</v>
          </cell>
          <cell r="O2285" t="str">
            <v>static renewal</v>
          </cell>
          <cell r="P2285" t="str">
            <v>Acute</v>
          </cell>
          <cell r="Q2285" t="str">
            <v>96-hr</v>
          </cell>
          <cell r="R2285"/>
          <cell r="S2285" t="str">
            <v>S-Reconstituted water (OECD medium)</v>
          </cell>
          <cell r="T2285"/>
          <cell r="U2285">
            <v>20</v>
          </cell>
          <cell r="V2285">
            <v>6</v>
          </cell>
          <cell r="W2285" t="str">
            <v/>
          </cell>
          <cell r="X2285">
            <v>158</v>
          </cell>
          <cell r="Y2285">
            <v>154.524</v>
          </cell>
          <cell r="Z2285" t="str">
            <v/>
          </cell>
          <cell r="AA2285">
            <v>0.5</v>
          </cell>
          <cell r="AB2285">
            <v>10</v>
          </cell>
          <cell r="AC2285">
            <v>70.89</v>
          </cell>
          <cell r="AD2285">
            <v>17.72</v>
          </cell>
          <cell r="AE2285">
            <v>37.65</v>
          </cell>
          <cell r="AF2285">
            <v>5.78</v>
          </cell>
          <cell r="AG2285">
            <v>173.7</v>
          </cell>
          <cell r="AH2285">
            <v>112.5</v>
          </cell>
          <cell r="AI2285">
            <v>1.4</v>
          </cell>
          <cell r="AJ2285">
            <v>250</v>
          </cell>
        </row>
        <row r="2286">
          <cell r="B2286" t="str">
            <v>A2136ScobEC50</v>
          </cell>
          <cell r="C2286" t="str">
            <v>Li et al., 2019</v>
          </cell>
          <cell r="D2286">
            <v>2019</v>
          </cell>
          <cell r="E2286" t="str">
            <v>Scenedesmus obliquus</v>
          </cell>
          <cell r="F2286" t="str">
            <v xml:space="preserve">Scenedesmus </v>
          </cell>
          <cell r="G2286" t="str">
            <v>obliquus</v>
          </cell>
          <cell r="H2286"/>
          <cell r="I2286" t="str">
            <v>algae</v>
          </cell>
          <cell r="J2286" t="str">
            <v>n.r.</v>
          </cell>
          <cell r="K2286" t="str">
            <v>Growth (biomass)</v>
          </cell>
          <cell r="L2286" t="str">
            <v>EC50</v>
          </cell>
          <cell r="M2286" t="str">
            <v>ZnSO4</v>
          </cell>
          <cell r="N2286" t="str">
            <v>Measured - (ICP-MS)</v>
          </cell>
          <cell r="O2286" t="str">
            <v>static renewal</v>
          </cell>
          <cell r="P2286" t="str">
            <v>Acute</v>
          </cell>
          <cell r="Q2286" t="str">
            <v>96-hr</v>
          </cell>
          <cell r="R2286"/>
          <cell r="S2286" t="str">
            <v>S-Reconstituted water (OECD medium)</v>
          </cell>
          <cell r="T2286"/>
          <cell r="U2286">
            <v>20</v>
          </cell>
          <cell r="V2286">
            <v>7</v>
          </cell>
          <cell r="W2286" t="str">
            <v/>
          </cell>
          <cell r="X2286">
            <v>217</v>
          </cell>
          <cell r="Y2286">
            <v>212.226</v>
          </cell>
          <cell r="Z2286" t="str">
            <v/>
          </cell>
          <cell r="AA2286">
            <v>0.5</v>
          </cell>
          <cell r="AB2286">
            <v>10</v>
          </cell>
          <cell r="AC2286">
            <v>70.89</v>
          </cell>
          <cell r="AD2286">
            <v>17.72</v>
          </cell>
          <cell r="AE2286">
            <v>37.65</v>
          </cell>
          <cell r="AF2286">
            <v>5.78</v>
          </cell>
          <cell r="AG2286">
            <v>173.7</v>
          </cell>
          <cell r="AH2286">
            <v>112.5</v>
          </cell>
          <cell r="AI2286">
            <v>15</v>
          </cell>
          <cell r="AJ2286">
            <v>250</v>
          </cell>
        </row>
        <row r="2287">
          <cell r="B2287" t="str">
            <v>A2137DamaLC50</v>
          </cell>
          <cell r="C2287" t="str">
            <v>Li et al., 2019</v>
          </cell>
          <cell r="D2287">
            <v>2019</v>
          </cell>
          <cell r="E2287" t="str">
            <v>Daphnia magna</v>
          </cell>
          <cell r="F2287" t="str">
            <v xml:space="preserve">Daphnia </v>
          </cell>
          <cell r="G2287" t="str">
            <v>magna</v>
          </cell>
          <cell r="H2287"/>
          <cell r="I2287" t="str">
            <v>Cladocera</v>
          </cell>
          <cell r="J2287" t="str">
            <v>n.r.</v>
          </cell>
          <cell r="K2287" t="str">
            <v>Mortality</v>
          </cell>
          <cell r="L2287" t="str">
            <v>LC50</v>
          </cell>
          <cell r="M2287" t="str">
            <v>ZnSO4</v>
          </cell>
          <cell r="N2287" t="str">
            <v>Measured - (ICP-MS)</v>
          </cell>
          <cell r="O2287" t="str">
            <v>static renewal</v>
          </cell>
          <cell r="P2287" t="str">
            <v>Acute</v>
          </cell>
          <cell r="Q2287" t="str">
            <v>96-hr</v>
          </cell>
          <cell r="R2287"/>
          <cell r="S2287" t="str">
            <v>S-Reconstituted water (OECD medium)</v>
          </cell>
          <cell r="T2287"/>
          <cell r="U2287">
            <v>20</v>
          </cell>
          <cell r="V2287">
            <v>4</v>
          </cell>
          <cell r="W2287" t="str">
            <v/>
          </cell>
          <cell r="X2287">
            <v>41</v>
          </cell>
          <cell r="Y2287">
            <v>40.097999999999999</v>
          </cell>
          <cell r="Z2287" t="str">
            <v/>
          </cell>
          <cell r="AA2287">
            <v>0.5</v>
          </cell>
          <cell r="AB2287">
            <v>10</v>
          </cell>
          <cell r="AC2287">
            <v>70.89</v>
          </cell>
          <cell r="AD2287">
            <v>17.72</v>
          </cell>
          <cell r="AE2287">
            <v>37.65</v>
          </cell>
          <cell r="AF2287">
            <v>5.78</v>
          </cell>
          <cell r="AG2287">
            <v>173.7</v>
          </cell>
          <cell r="AH2287">
            <v>112.5</v>
          </cell>
          <cell r="AI2287">
            <v>0.02</v>
          </cell>
          <cell r="AJ2287">
            <v>250</v>
          </cell>
        </row>
        <row r="2288">
          <cell r="B2288" t="str">
            <v>A2138DamaLC50</v>
          </cell>
          <cell r="C2288" t="str">
            <v>Li et al., 2019</v>
          </cell>
          <cell r="D2288">
            <v>2019</v>
          </cell>
          <cell r="E2288" t="str">
            <v>Daphnia magna</v>
          </cell>
          <cell r="F2288" t="str">
            <v xml:space="preserve">Daphnia </v>
          </cell>
          <cell r="G2288" t="str">
            <v>magna</v>
          </cell>
          <cell r="H2288"/>
          <cell r="I2288" t="str">
            <v>Cladocera</v>
          </cell>
          <cell r="J2288" t="str">
            <v>n.r.</v>
          </cell>
          <cell r="K2288" t="str">
            <v>Mortality</v>
          </cell>
          <cell r="L2288" t="str">
            <v>LC50</v>
          </cell>
          <cell r="M2288" t="str">
            <v>ZnSO4</v>
          </cell>
          <cell r="N2288" t="str">
            <v>Measured - (ICP-MS)</v>
          </cell>
          <cell r="O2288" t="str">
            <v>static renewal</v>
          </cell>
          <cell r="P2288" t="str">
            <v>Acute</v>
          </cell>
          <cell r="Q2288" t="str">
            <v>96-hr</v>
          </cell>
          <cell r="R2288"/>
          <cell r="S2288" t="str">
            <v>S-Reconstituted water (OECD medium)</v>
          </cell>
          <cell r="T2288"/>
          <cell r="U2288">
            <v>20</v>
          </cell>
          <cell r="V2288">
            <v>5</v>
          </cell>
          <cell r="W2288" t="str">
            <v/>
          </cell>
          <cell r="X2288">
            <v>54</v>
          </cell>
          <cell r="Y2288">
            <v>52.811999999999998</v>
          </cell>
          <cell r="Z2288" t="str">
            <v/>
          </cell>
          <cell r="AA2288">
            <v>0.5</v>
          </cell>
          <cell r="AB2288">
            <v>10</v>
          </cell>
          <cell r="AC2288">
            <v>70.89</v>
          </cell>
          <cell r="AD2288">
            <v>17.72</v>
          </cell>
          <cell r="AE2288">
            <v>37.65</v>
          </cell>
          <cell r="AF2288">
            <v>5.78</v>
          </cell>
          <cell r="AG2288">
            <v>173.7</v>
          </cell>
          <cell r="AH2288">
            <v>112.5</v>
          </cell>
          <cell r="AI2288">
            <v>0.2</v>
          </cell>
          <cell r="AJ2288">
            <v>250</v>
          </cell>
        </row>
        <row r="2289">
          <cell r="B2289" t="str">
            <v>A2139DamaLC50</v>
          </cell>
          <cell r="C2289" t="str">
            <v>Li et al., 2019</v>
          </cell>
          <cell r="D2289">
            <v>2019</v>
          </cell>
          <cell r="E2289" t="str">
            <v>Daphnia magna</v>
          </cell>
          <cell r="F2289" t="str">
            <v xml:space="preserve">Daphnia </v>
          </cell>
          <cell r="G2289" t="str">
            <v>magna</v>
          </cell>
          <cell r="H2289"/>
          <cell r="I2289" t="str">
            <v>Cladocera</v>
          </cell>
          <cell r="J2289" t="str">
            <v>n.r.</v>
          </cell>
          <cell r="K2289" t="str">
            <v>Mortality</v>
          </cell>
          <cell r="L2289" t="str">
            <v>LC50</v>
          </cell>
          <cell r="M2289" t="str">
            <v>ZnSO4</v>
          </cell>
          <cell r="N2289" t="str">
            <v>Measured - (ICP-MS)</v>
          </cell>
          <cell r="O2289" t="str">
            <v>static renewal</v>
          </cell>
          <cell r="P2289" t="str">
            <v>Acute</v>
          </cell>
          <cell r="Q2289" t="str">
            <v>96-hr</v>
          </cell>
          <cell r="R2289"/>
          <cell r="S2289" t="str">
            <v>S-Reconstituted water (OECD medium)</v>
          </cell>
          <cell r="T2289"/>
          <cell r="U2289">
            <v>20</v>
          </cell>
          <cell r="V2289">
            <v>6</v>
          </cell>
          <cell r="W2289" t="str">
            <v/>
          </cell>
          <cell r="X2289">
            <v>101</v>
          </cell>
          <cell r="Y2289">
            <v>98.777999999999992</v>
          </cell>
          <cell r="Z2289" t="str">
            <v/>
          </cell>
          <cell r="AA2289">
            <v>0.5</v>
          </cell>
          <cell r="AB2289">
            <v>10</v>
          </cell>
          <cell r="AC2289">
            <v>70.89</v>
          </cell>
          <cell r="AD2289">
            <v>17.72</v>
          </cell>
          <cell r="AE2289">
            <v>37.65</v>
          </cell>
          <cell r="AF2289">
            <v>5.78</v>
          </cell>
          <cell r="AG2289">
            <v>173.7</v>
          </cell>
          <cell r="AH2289">
            <v>112.5</v>
          </cell>
          <cell r="AI2289">
            <v>1.4</v>
          </cell>
          <cell r="AJ2289">
            <v>250</v>
          </cell>
        </row>
        <row r="2290">
          <cell r="B2290" t="str">
            <v>A2140DamaLC50</v>
          </cell>
          <cell r="C2290" t="str">
            <v>Li et al., 2019</v>
          </cell>
          <cell r="D2290">
            <v>2019</v>
          </cell>
          <cell r="E2290" t="str">
            <v>Daphnia magna</v>
          </cell>
          <cell r="F2290" t="str">
            <v xml:space="preserve">Daphnia </v>
          </cell>
          <cell r="G2290" t="str">
            <v>magna</v>
          </cell>
          <cell r="H2290"/>
          <cell r="I2290" t="str">
            <v>Cladocera</v>
          </cell>
          <cell r="J2290" t="str">
            <v>n.r.</v>
          </cell>
          <cell r="K2290" t="str">
            <v>Mortality</v>
          </cell>
          <cell r="L2290" t="str">
            <v>LC50</v>
          </cell>
          <cell r="M2290" t="str">
            <v>ZnSO4</v>
          </cell>
          <cell r="N2290" t="str">
            <v>Measured - (ICP-MS)</v>
          </cell>
          <cell r="O2290" t="str">
            <v>static renewal</v>
          </cell>
          <cell r="P2290" t="str">
            <v>Acute</v>
          </cell>
          <cell r="Q2290" t="str">
            <v>96-hr</v>
          </cell>
          <cell r="R2290"/>
          <cell r="S2290" t="str">
            <v>S-Reconstituted water (OECD medium)</v>
          </cell>
          <cell r="T2290"/>
          <cell r="U2290">
            <v>20</v>
          </cell>
          <cell r="V2290">
            <v>7</v>
          </cell>
          <cell r="W2290" t="str">
            <v/>
          </cell>
          <cell r="X2290">
            <v>233</v>
          </cell>
          <cell r="Y2290">
            <v>227.874</v>
          </cell>
          <cell r="Z2290" t="str">
            <v/>
          </cell>
          <cell r="AA2290">
            <v>0.5</v>
          </cell>
          <cell r="AB2290">
            <v>10</v>
          </cell>
          <cell r="AC2290">
            <v>70.89</v>
          </cell>
          <cell r="AD2290">
            <v>17.72</v>
          </cell>
          <cell r="AE2290">
            <v>37.65</v>
          </cell>
          <cell r="AF2290">
            <v>5.78</v>
          </cell>
          <cell r="AG2290">
            <v>173.7</v>
          </cell>
          <cell r="AH2290">
            <v>112.5</v>
          </cell>
          <cell r="AI2290">
            <v>15</v>
          </cell>
          <cell r="AJ2290">
            <v>250</v>
          </cell>
        </row>
        <row r="2291">
          <cell r="B2291" t="str">
            <v>A2141LihoLC50</v>
          </cell>
          <cell r="C2291" t="str">
            <v>Li et al., 2019</v>
          </cell>
          <cell r="D2291">
            <v>2019</v>
          </cell>
          <cell r="E2291" t="str">
            <v>Limnodrilus hoffmeisteri</v>
          </cell>
          <cell r="F2291" t="str">
            <v xml:space="preserve">Limnodrilus </v>
          </cell>
          <cell r="G2291" t="str">
            <v>hoffmeisteri</v>
          </cell>
          <cell r="H2291"/>
          <cell r="I2291" t="str">
            <v xml:space="preserve">Oligochaetes </v>
          </cell>
          <cell r="J2291" t="str">
            <v>n.r.</v>
          </cell>
          <cell r="K2291" t="str">
            <v>Mortality</v>
          </cell>
          <cell r="L2291" t="str">
            <v>LC50</v>
          </cell>
          <cell r="M2291" t="str">
            <v>ZnSO4</v>
          </cell>
          <cell r="N2291" t="str">
            <v>Measured - (ICP-MS)</v>
          </cell>
          <cell r="O2291" t="str">
            <v>static renewal</v>
          </cell>
          <cell r="P2291" t="str">
            <v>Acute</v>
          </cell>
          <cell r="Q2291" t="str">
            <v>96-hr</v>
          </cell>
          <cell r="R2291"/>
          <cell r="S2291" t="str">
            <v>S-Reconstituted water (OECD medium)</v>
          </cell>
          <cell r="T2291"/>
          <cell r="U2291">
            <v>20</v>
          </cell>
          <cell r="V2291">
            <v>4</v>
          </cell>
          <cell r="W2291" t="str">
            <v/>
          </cell>
          <cell r="X2291">
            <v>110</v>
          </cell>
          <cell r="Y2291">
            <v>107.58</v>
          </cell>
          <cell r="Z2291" t="str">
            <v/>
          </cell>
          <cell r="AA2291">
            <v>0.5</v>
          </cell>
          <cell r="AB2291">
            <v>10</v>
          </cell>
          <cell r="AC2291">
            <v>70.89</v>
          </cell>
          <cell r="AD2291">
            <v>17.72</v>
          </cell>
          <cell r="AE2291">
            <v>37.65</v>
          </cell>
          <cell r="AF2291">
            <v>5.78</v>
          </cell>
          <cell r="AG2291">
            <v>173.7</v>
          </cell>
          <cell r="AH2291">
            <v>112.5</v>
          </cell>
          <cell r="AI2291">
            <v>0.02</v>
          </cell>
          <cell r="AJ2291">
            <v>250</v>
          </cell>
        </row>
        <row r="2292">
          <cell r="B2292" t="str">
            <v>A2142LihoLC50</v>
          </cell>
          <cell r="C2292" t="str">
            <v>Li et al., 2019</v>
          </cell>
          <cell r="D2292">
            <v>2019</v>
          </cell>
          <cell r="E2292" t="str">
            <v>Limnodrilus hoffmeisteri</v>
          </cell>
          <cell r="F2292" t="str">
            <v xml:space="preserve">Limnodrilus </v>
          </cell>
          <cell r="G2292" t="str">
            <v>hoffmeisteri</v>
          </cell>
          <cell r="H2292"/>
          <cell r="I2292" t="str">
            <v xml:space="preserve">Oligochaetes </v>
          </cell>
          <cell r="J2292" t="str">
            <v>n.r.</v>
          </cell>
          <cell r="K2292" t="str">
            <v>Mortality</v>
          </cell>
          <cell r="L2292" t="str">
            <v>LC50</v>
          </cell>
          <cell r="M2292" t="str">
            <v>ZnSO4</v>
          </cell>
          <cell r="N2292" t="str">
            <v>Measured - (ICP-MS)</v>
          </cell>
          <cell r="O2292" t="str">
            <v>static renewal</v>
          </cell>
          <cell r="P2292" t="str">
            <v>Acute</v>
          </cell>
          <cell r="Q2292" t="str">
            <v>96-hr</v>
          </cell>
          <cell r="R2292"/>
          <cell r="S2292" t="str">
            <v>S-Reconstituted water (OECD medium)</v>
          </cell>
          <cell r="T2292"/>
          <cell r="U2292">
            <v>20</v>
          </cell>
          <cell r="V2292">
            <v>5</v>
          </cell>
          <cell r="W2292" t="str">
            <v/>
          </cell>
          <cell r="X2292">
            <v>130</v>
          </cell>
          <cell r="Y2292">
            <v>127.14</v>
          </cell>
          <cell r="Z2292" t="str">
            <v/>
          </cell>
          <cell r="AA2292">
            <v>0.5</v>
          </cell>
          <cell r="AB2292">
            <v>10</v>
          </cell>
          <cell r="AC2292">
            <v>70.89</v>
          </cell>
          <cell r="AD2292">
            <v>17.72</v>
          </cell>
          <cell r="AE2292">
            <v>37.65</v>
          </cell>
          <cell r="AF2292">
            <v>5.78</v>
          </cell>
          <cell r="AG2292">
            <v>173.7</v>
          </cell>
          <cell r="AH2292">
            <v>112.5</v>
          </cell>
          <cell r="AI2292">
            <v>0.2</v>
          </cell>
          <cell r="AJ2292">
            <v>250</v>
          </cell>
        </row>
        <row r="2293">
          <cell r="B2293" t="str">
            <v>A2143LihoLC50</v>
          </cell>
          <cell r="C2293" t="str">
            <v>Li et al., 2019</v>
          </cell>
          <cell r="D2293">
            <v>2019</v>
          </cell>
          <cell r="E2293" t="str">
            <v>Limnodrilus hoffmeisteri</v>
          </cell>
          <cell r="F2293" t="str">
            <v xml:space="preserve">Limnodrilus </v>
          </cell>
          <cell r="G2293" t="str">
            <v>hoffmeisteri</v>
          </cell>
          <cell r="H2293"/>
          <cell r="I2293" t="str">
            <v xml:space="preserve">Oligochaetes </v>
          </cell>
          <cell r="J2293" t="str">
            <v>n.r.</v>
          </cell>
          <cell r="K2293" t="str">
            <v>Mortality</v>
          </cell>
          <cell r="L2293" t="str">
            <v>LC50</v>
          </cell>
          <cell r="M2293" t="str">
            <v>ZnSO4</v>
          </cell>
          <cell r="N2293" t="str">
            <v>Measured - (ICP-MS)</v>
          </cell>
          <cell r="O2293" t="str">
            <v>static renewal</v>
          </cell>
          <cell r="P2293" t="str">
            <v>Acute</v>
          </cell>
          <cell r="Q2293" t="str">
            <v>96-hr</v>
          </cell>
          <cell r="R2293"/>
          <cell r="S2293" t="str">
            <v>S-Reconstituted water (OECD medium)</v>
          </cell>
          <cell r="T2293"/>
          <cell r="U2293">
            <v>20</v>
          </cell>
          <cell r="V2293">
            <v>6</v>
          </cell>
          <cell r="W2293" t="str">
            <v/>
          </cell>
          <cell r="X2293">
            <v>230</v>
          </cell>
          <cell r="Y2293">
            <v>224.94</v>
          </cell>
          <cell r="Z2293" t="str">
            <v/>
          </cell>
          <cell r="AA2293">
            <v>0.5</v>
          </cell>
          <cell r="AB2293">
            <v>10</v>
          </cell>
          <cell r="AC2293">
            <v>70.89</v>
          </cell>
          <cell r="AD2293">
            <v>17.72</v>
          </cell>
          <cell r="AE2293">
            <v>37.65</v>
          </cell>
          <cell r="AF2293">
            <v>5.78</v>
          </cell>
          <cell r="AG2293">
            <v>173.7</v>
          </cell>
          <cell r="AH2293">
            <v>112.5</v>
          </cell>
          <cell r="AI2293">
            <v>1.4</v>
          </cell>
          <cell r="AJ2293">
            <v>250</v>
          </cell>
        </row>
        <row r="2294">
          <cell r="B2294" t="str">
            <v>A2144LihoLC50</v>
          </cell>
          <cell r="C2294" t="str">
            <v>Li et al., 2019</v>
          </cell>
          <cell r="D2294">
            <v>2019</v>
          </cell>
          <cell r="E2294" t="str">
            <v>Limnodrilus hoffmeisteri</v>
          </cell>
          <cell r="F2294" t="str">
            <v xml:space="preserve">Limnodrilus </v>
          </cell>
          <cell r="G2294" t="str">
            <v>hoffmeisteri</v>
          </cell>
          <cell r="H2294"/>
          <cell r="I2294" t="str">
            <v xml:space="preserve">Oligochaetes </v>
          </cell>
          <cell r="J2294" t="str">
            <v>n.r.</v>
          </cell>
          <cell r="K2294" t="str">
            <v>Mortality</v>
          </cell>
          <cell r="L2294" t="str">
            <v>LC50</v>
          </cell>
          <cell r="M2294" t="str">
            <v>ZnSO4</v>
          </cell>
          <cell r="N2294" t="str">
            <v>Measured - (ICP-MS)</v>
          </cell>
          <cell r="O2294" t="str">
            <v>static renewal</v>
          </cell>
          <cell r="P2294" t="str">
            <v>Acute</v>
          </cell>
          <cell r="Q2294" t="str">
            <v>96-hr</v>
          </cell>
          <cell r="R2294"/>
          <cell r="S2294" t="str">
            <v>S-Reconstituted water (OECD medium)</v>
          </cell>
          <cell r="T2294"/>
          <cell r="U2294">
            <v>20</v>
          </cell>
          <cell r="V2294">
            <v>7</v>
          </cell>
          <cell r="W2294" t="str">
            <v/>
          </cell>
          <cell r="X2294">
            <v>400</v>
          </cell>
          <cell r="Y2294">
            <v>391.2</v>
          </cell>
          <cell r="Z2294" t="str">
            <v/>
          </cell>
          <cell r="AA2294">
            <v>0.5</v>
          </cell>
          <cell r="AB2294">
            <v>10</v>
          </cell>
          <cell r="AC2294">
            <v>70.89</v>
          </cell>
          <cell r="AD2294">
            <v>17.72</v>
          </cell>
          <cell r="AE2294">
            <v>37.65</v>
          </cell>
          <cell r="AF2294">
            <v>5.78</v>
          </cell>
          <cell r="AG2294">
            <v>173.7</v>
          </cell>
          <cell r="AH2294">
            <v>112.5</v>
          </cell>
          <cell r="AI2294">
            <v>15</v>
          </cell>
          <cell r="AJ2294">
            <v>250</v>
          </cell>
        </row>
        <row r="2295">
          <cell r="B2295" t="str">
            <v>A2145ManiLC50</v>
          </cell>
          <cell r="C2295" t="str">
            <v>Li et al., 2019</v>
          </cell>
          <cell r="D2295">
            <v>2019</v>
          </cell>
          <cell r="E2295" t="str">
            <v>Macrobrachium nipponense</v>
          </cell>
          <cell r="F2295" t="str">
            <v xml:space="preserve">Macrobrachium </v>
          </cell>
          <cell r="G2295" t="str">
            <v>nipponense</v>
          </cell>
          <cell r="H2295"/>
          <cell r="I2295" t="str">
            <v>Crustacea</v>
          </cell>
          <cell r="J2295" t="str">
            <v>n.r.</v>
          </cell>
          <cell r="K2295" t="str">
            <v>Mortality</v>
          </cell>
          <cell r="L2295" t="str">
            <v>LC50</v>
          </cell>
          <cell r="M2295" t="str">
            <v>ZnSO4</v>
          </cell>
          <cell r="N2295" t="str">
            <v>Measured - (ICP-MS)</v>
          </cell>
          <cell r="O2295" t="str">
            <v>flow through</v>
          </cell>
          <cell r="P2295" t="str">
            <v>Acute</v>
          </cell>
          <cell r="Q2295" t="str">
            <v>96-hr</v>
          </cell>
          <cell r="R2295"/>
          <cell r="S2295" t="str">
            <v>S-Reconstituted water (OECD medium)</v>
          </cell>
          <cell r="T2295"/>
          <cell r="U2295">
            <v>20</v>
          </cell>
          <cell r="V2295">
            <v>5</v>
          </cell>
          <cell r="W2295" t="str">
            <v/>
          </cell>
          <cell r="X2295">
            <v>1120</v>
          </cell>
          <cell r="Y2295">
            <v>1095.3599999999999</v>
          </cell>
          <cell r="Z2295" t="str">
            <v/>
          </cell>
          <cell r="AA2295">
            <v>0.5</v>
          </cell>
          <cell r="AB2295">
            <v>10</v>
          </cell>
          <cell r="AC2295">
            <v>70.89</v>
          </cell>
          <cell r="AD2295">
            <v>17.72</v>
          </cell>
          <cell r="AE2295">
            <v>37.65</v>
          </cell>
          <cell r="AF2295">
            <v>5.78</v>
          </cell>
          <cell r="AG2295">
            <v>173.7</v>
          </cell>
          <cell r="AH2295">
            <v>112.5</v>
          </cell>
          <cell r="AI2295">
            <v>0.2</v>
          </cell>
          <cell r="AJ2295">
            <v>250</v>
          </cell>
        </row>
        <row r="2296">
          <cell r="B2296" t="str">
            <v>A2146ManiLC50</v>
          </cell>
          <cell r="C2296" t="str">
            <v>Li et al., 2019</v>
          </cell>
          <cell r="D2296">
            <v>2019</v>
          </cell>
          <cell r="E2296" t="str">
            <v>Macrobrachium nipponense</v>
          </cell>
          <cell r="F2296" t="str">
            <v xml:space="preserve">Macrobrachium </v>
          </cell>
          <cell r="G2296" t="str">
            <v>nipponense</v>
          </cell>
          <cell r="H2296"/>
          <cell r="I2296" t="str">
            <v>Crustacea</v>
          </cell>
          <cell r="J2296" t="str">
            <v>n.r.</v>
          </cell>
          <cell r="K2296" t="str">
            <v>Mortality</v>
          </cell>
          <cell r="L2296" t="str">
            <v>LC50</v>
          </cell>
          <cell r="M2296" t="str">
            <v>ZnSO4</v>
          </cell>
          <cell r="N2296" t="str">
            <v>Measured - (ICP-MS)</v>
          </cell>
          <cell r="O2296" t="str">
            <v>flow through</v>
          </cell>
          <cell r="P2296" t="str">
            <v>Acute</v>
          </cell>
          <cell r="Q2296" t="str">
            <v>96-hr</v>
          </cell>
          <cell r="R2296"/>
          <cell r="S2296" t="str">
            <v>S-Reconstituted water (OECD medium)</v>
          </cell>
          <cell r="T2296"/>
          <cell r="U2296">
            <v>20</v>
          </cell>
          <cell r="V2296">
            <v>6</v>
          </cell>
          <cell r="W2296" t="str">
            <v/>
          </cell>
          <cell r="X2296">
            <v>2500</v>
          </cell>
          <cell r="Y2296">
            <v>2445</v>
          </cell>
          <cell r="Z2296" t="str">
            <v/>
          </cell>
          <cell r="AA2296">
            <v>0.5</v>
          </cell>
          <cell r="AB2296">
            <v>10</v>
          </cell>
          <cell r="AC2296">
            <v>70.89</v>
          </cell>
          <cell r="AD2296">
            <v>17.72</v>
          </cell>
          <cell r="AE2296">
            <v>37.65</v>
          </cell>
          <cell r="AF2296">
            <v>5.78</v>
          </cell>
          <cell r="AG2296">
            <v>173.7</v>
          </cell>
          <cell r="AH2296">
            <v>112.5</v>
          </cell>
          <cell r="AI2296">
            <v>1.4</v>
          </cell>
          <cell r="AJ2296">
            <v>250</v>
          </cell>
        </row>
        <row r="2297">
          <cell r="B2297" t="str">
            <v>A2147ManiLC50</v>
          </cell>
          <cell r="C2297" t="str">
            <v>Li et al., 2019</v>
          </cell>
          <cell r="D2297">
            <v>2019</v>
          </cell>
          <cell r="E2297" t="str">
            <v>Macrobrachium nipponense</v>
          </cell>
          <cell r="F2297" t="str">
            <v xml:space="preserve">Macrobrachium </v>
          </cell>
          <cell r="G2297" t="str">
            <v>nipponense</v>
          </cell>
          <cell r="H2297"/>
          <cell r="I2297" t="str">
            <v>Crustacea</v>
          </cell>
          <cell r="J2297" t="str">
            <v>n.r.</v>
          </cell>
          <cell r="K2297" t="str">
            <v>Mortality</v>
          </cell>
          <cell r="L2297" t="str">
            <v>LC50</v>
          </cell>
          <cell r="M2297" t="str">
            <v>ZnSO4</v>
          </cell>
          <cell r="N2297" t="str">
            <v>Measured - (ICP-MS)</v>
          </cell>
          <cell r="O2297" t="str">
            <v>flow through</v>
          </cell>
          <cell r="P2297" t="str">
            <v>Acute</v>
          </cell>
          <cell r="Q2297" t="str">
            <v>96-hr</v>
          </cell>
          <cell r="R2297"/>
          <cell r="S2297" t="str">
            <v>S-Reconstituted water (OECD medium)</v>
          </cell>
          <cell r="T2297"/>
          <cell r="U2297">
            <v>20</v>
          </cell>
          <cell r="V2297">
            <v>7</v>
          </cell>
          <cell r="W2297" t="str">
            <v/>
          </cell>
          <cell r="X2297">
            <v>2960</v>
          </cell>
          <cell r="Y2297">
            <v>2894.88</v>
          </cell>
          <cell r="Z2297" t="str">
            <v/>
          </cell>
          <cell r="AA2297">
            <v>0.5</v>
          </cell>
          <cell r="AB2297">
            <v>10</v>
          </cell>
          <cell r="AC2297">
            <v>70.89</v>
          </cell>
          <cell r="AD2297">
            <v>17.72</v>
          </cell>
          <cell r="AE2297">
            <v>37.65</v>
          </cell>
          <cell r="AF2297">
            <v>5.78</v>
          </cell>
          <cell r="AG2297">
            <v>173.7</v>
          </cell>
          <cell r="AH2297">
            <v>112.5</v>
          </cell>
          <cell r="AI2297">
            <v>15</v>
          </cell>
          <cell r="AJ2297">
            <v>250</v>
          </cell>
        </row>
        <row r="2298">
          <cell r="B2298" t="str">
            <v>A2148CicaLC50</v>
          </cell>
          <cell r="C2298" t="str">
            <v>Li et al., 2019</v>
          </cell>
          <cell r="D2298">
            <v>2019</v>
          </cell>
          <cell r="E2298" t="str">
            <v>Cipangopaludina cathayensis</v>
          </cell>
          <cell r="F2298" t="str">
            <v xml:space="preserve">Cipangopaludina </v>
          </cell>
          <cell r="G2298" t="str">
            <v>cathayensis</v>
          </cell>
          <cell r="H2298"/>
          <cell r="I2298" t="str">
            <v>Mollusc</v>
          </cell>
          <cell r="J2298" t="str">
            <v>n.r.</v>
          </cell>
          <cell r="K2298" t="str">
            <v>Mortality</v>
          </cell>
          <cell r="L2298" t="str">
            <v>LC50</v>
          </cell>
          <cell r="M2298" t="str">
            <v>ZnSO4</v>
          </cell>
          <cell r="N2298" t="str">
            <v>Measured - (ICP-MS)</v>
          </cell>
          <cell r="O2298" t="str">
            <v>flow through</v>
          </cell>
          <cell r="P2298" t="str">
            <v>Acute</v>
          </cell>
          <cell r="Q2298" t="str">
            <v>96-hr</v>
          </cell>
          <cell r="R2298"/>
          <cell r="S2298" t="str">
            <v>S-Reconstituted water (OECD medium)</v>
          </cell>
          <cell r="T2298"/>
          <cell r="U2298">
            <v>20</v>
          </cell>
          <cell r="V2298">
            <v>4</v>
          </cell>
          <cell r="W2298" t="str">
            <v/>
          </cell>
          <cell r="X2298">
            <v>547</v>
          </cell>
          <cell r="Y2298">
            <v>534.96600000000001</v>
          </cell>
          <cell r="Z2298" t="str">
            <v/>
          </cell>
          <cell r="AA2298">
            <v>0.5</v>
          </cell>
          <cell r="AB2298">
            <v>10</v>
          </cell>
          <cell r="AC2298">
            <v>70.89</v>
          </cell>
          <cell r="AD2298">
            <v>17.72</v>
          </cell>
          <cell r="AE2298">
            <v>37.65</v>
          </cell>
          <cell r="AF2298">
            <v>5.78</v>
          </cell>
          <cell r="AG2298">
            <v>173.7</v>
          </cell>
          <cell r="AH2298">
            <v>112.5</v>
          </cell>
          <cell r="AI2298">
            <v>0.02</v>
          </cell>
          <cell r="AJ2298">
            <v>250</v>
          </cell>
        </row>
        <row r="2299">
          <cell r="B2299" t="str">
            <v>A2149CicaLC50</v>
          </cell>
          <cell r="C2299" t="str">
            <v>Li et al., 2019</v>
          </cell>
          <cell r="D2299">
            <v>2019</v>
          </cell>
          <cell r="E2299" t="str">
            <v>Cipangopaludina cathayensis</v>
          </cell>
          <cell r="F2299" t="str">
            <v xml:space="preserve">Cipangopaludina </v>
          </cell>
          <cell r="G2299" t="str">
            <v>cathayensis</v>
          </cell>
          <cell r="H2299"/>
          <cell r="I2299" t="str">
            <v>Mollusc</v>
          </cell>
          <cell r="J2299" t="str">
            <v>n.r.</v>
          </cell>
          <cell r="K2299" t="str">
            <v>Mortality</v>
          </cell>
          <cell r="L2299" t="str">
            <v>LC50</v>
          </cell>
          <cell r="M2299" t="str">
            <v>ZnSO4</v>
          </cell>
          <cell r="N2299" t="str">
            <v>Measured - (ICP-MS)</v>
          </cell>
          <cell r="O2299" t="str">
            <v>flow through</v>
          </cell>
          <cell r="P2299" t="str">
            <v>Acute</v>
          </cell>
          <cell r="Q2299" t="str">
            <v>96-hr</v>
          </cell>
          <cell r="R2299"/>
          <cell r="S2299" t="str">
            <v>S-Reconstituted water (OECD medium)</v>
          </cell>
          <cell r="T2299"/>
          <cell r="U2299">
            <v>20</v>
          </cell>
          <cell r="V2299">
            <v>5</v>
          </cell>
          <cell r="W2299" t="str">
            <v/>
          </cell>
          <cell r="X2299">
            <v>841</v>
          </cell>
          <cell r="Y2299">
            <v>822.49799999999993</v>
          </cell>
          <cell r="Z2299" t="str">
            <v/>
          </cell>
          <cell r="AA2299">
            <v>0.5</v>
          </cell>
          <cell r="AB2299">
            <v>10</v>
          </cell>
          <cell r="AC2299">
            <v>70.89</v>
          </cell>
          <cell r="AD2299">
            <v>17.72</v>
          </cell>
          <cell r="AE2299">
            <v>37.65</v>
          </cell>
          <cell r="AF2299">
            <v>5.78</v>
          </cell>
          <cell r="AG2299">
            <v>173.7</v>
          </cell>
          <cell r="AH2299">
            <v>112.5</v>
          </cell>
          <cell r="AI2299">
            <v>0.2</v>
          </cell>
          <cell r="AJ2299">
            <v>250</v>
          </cell>
        </row>
        <row r="2300">
          <cell r="B2300" t="str">
            <v>A2150CicaLC50</v>
          </cell>
          <cell r="C2300" t="str">
            <v>Li et al., 2019</v>
          </cell>
          <cell r="D2300">
            <v>2019</v>
          </cell>
          <cell r="E2300" t="str">
            <v>Cipangopaludina cathayensis</v>
          </cell>
          <cell r="F2300" t="str">
            <v xml:space="preserve">Cipangopaludina </v>
          </cell>
          <cell r="G2300" t="str">
            <v>cathayensis</v>
          </cell>
          <cell r="H2300"/>
          <cell r="I2300" t="str">
            <v>Mollusc</v>
          </cell>
          <cell r="J2300" t="str">
            <v>n.r.</v>
          </cell>
          <cell r="K2300" t="str">
            <v>Mortality</v>
          </cell>
          <cell r="L2300" t="str">
            <v>LC50</v>
          </cell>
          <cell r="M2300" t="str">
            <v>ZnSO4</v>
          </cell>
          <cell r="N2300" t="str">
            <v>Measured - (ICP-MS)</v>
          </cell>
          <cell r="O2300" t="str">
            <v>flow through</v>
          </cell>
          <cell r="P2300" t="str">
            <v>Acute</v>
          </cell>
          <cell r="Q2300" t="str">
            <v>96-hr</v>
          </cell>
          <cell r="R2300"/>
          <cell r="S2300" t="str">
            <v>S-Reconstituted water (OECD medium)</v>
          </cell>
          <cell r="T2300"/>
          <cell r="U2300">
            <v>20</v>
          </cell>
          <cell r="V2300">
            <v>6</v>
          </cell>
          <cell r="W2300" t="str">
            <v/>
          </cell>
          <cell r="X2300">
            <v>2263</v>
          </cell>
          <cell r="Y2300">
            <v>2213.2139999999999</v>
          </cell>
          <cell r="Z2300" t="str">
            <v/>
          </cell>
          <cell r="AA2300">
            <v>0.5</v>
          </cell>
          <cell r="AB2300">
            <v>10</v>
          </cell>
          <cell r="AC2300">
            <v>70.89</v>
          </cell>
          <cell r="AD2300">
            <v>17.72</v>
          </cell>
          <cell r="AE2300">
            <v>37.65</v>
          </cell>
          <cell r="AF2300">
            <v>5.78</v>
          </cell>
          <cell r="AG2300">
            <v>173.7</v>
          </cell>
          <cell r="AH2300">
            <v>112.5</v>
          </cell>
          <cell r="AI2300">
            <v>1.4</v>
          </cell>
          <cell r="AJ2300">
            <v>250</v>
          </cell>
        </row>
        <row r="2301">
          <cell r="B2301" t="str">
            <v>A2151CicaLC50</v>
          </cell>
          <cell r="C2301" t="str">
            <v>Li et al., 2019</v>
          </cell>
          <cell r="D2301">
            <v>2019</v>
          </cell>
          <cell r="E2301" t="str">
            <v>Cipangopaludina cathayensis</v>
          </cell>
          <cell r="F2301" t="str">
            <v xml:space="preserve">Cipangopaludina </v>
          </cell>
          <cell r="G2301" t="str">
            <v>cathayensis</v>
          </cell>
          <cell r="H2301"/>
          <cell r="I2301" t="str">
            <v>Mollusc</v>
          </cell>
          <cell r="J2301" t="str">
            <v>n.r.</v>
          </cell>
          <cell r="K2301" t="str">
            <v>Mortality</v>
          </cell>
          <cell r="L2301" t="str">
            <v>LC50</v>
          </cell>
          <cell r="M2301" t="str">
            <v>ZnSO4</v>
          </cell>
          <cell r="N2301" t="str">
            <v>Measured - (ICP-MS)</v>
          </cell>
          <cell r="O2301" t="str">
            <v>flow through</v>
          </cell>
          <cell r="P2301" t="str">
            <v>Acute</v>
          </cell>
          <cell r="Q2301" t="str">
            <v>96-hr</v>
          </cell>
          <cell r="R2301"/>
          <cell r="S2301" t="str">
            <v>S-Reconstituted water (OECD medium)</v>
          </cell>
          <cell r="T2301"/>
          <cell r="U2301">
            <v>20</v>
          </cell>
          <cell r="V2301">
            <v>7</v>
          </cell>
          <cell r="W2301" t="str">
            <v/>
          </cell>
          <cell r="X2301">
            <v>4760</v>
          </cell>
          <cell r="Y2301">
            <v>4655.28</v>
          </cell>
          <cell r="Z2301" t="str">
            <v/>
          </cell>
          <cell r="AA2301">
            <v>0.5</v>
          </cell>
          <cell r="AB2301">
            <v>10</v>
          </cell>
          <cell r="AC2301">
            <v>70.89</v>
          </cell>
          <cell r="AD2301">
            <v>17.72</v>
          </cell>
          <cell r="AE2301">
            <v>37.65</v>
          </cell>
          <cell r="AF2301">
            <v>5.78</v>
          </cell>
          <cell r="AG2301">
            <v>173.7</v>
          </cell>
          <cell r="AH2301">
            <v>112.5</v>
          </cell>
          <cell r="AI2301">
            <v>15</v>
          </cell>
          <cell r="AJ2301">
            <v>250</v>
          </cell>
        </row>
        <row r="2302">
          <cell r="B2302" t="str">
            <v>A2152ChriLC50</v>
          </cell>
          <cell r="C2302" t="str">
            <v>Li et al., 2019</v>
          </cell>
          <cell r="D2302">
            <v>2019</v>
          </cell>
          <cell r="E2302" t="str">
            <v>Chironomus riparius</v>
          </cell>
          <cell r="F2302" t="str">
            <v xml:space="preserve">Chironomus </v>
          </cell>
          <cell r="G2302" t="str">
            <v>riparius</v>
          </cell>
          <cell r="H2302"/>
          <cell r="I2302" t="str">
            <v>Insect</v>
          </cell>
          <cell r="J2302" t="str">
            <v>n.r.</v>
          </cell>
          <cell r="K2302" t="str">
            <v>Mortality</v>
          </cell>
          <cell r="L2302" t="str">
            <v>LC50</v>
          </cell>
          <cell r="M2302" t="str">
            <v>ZnSO4</v>
          </cell>
          <cell r="N2302" t="str">
            <v>Measured - (ICP-MS)</v>
          </cell>
          <cell r="O2302" t="str">
            <v>static renewal</v>
          </cell>
          <cell r="P2302" t="str">
            <v>Acute</v>
          </cell>
          <cell r="Q2302" t="str">
            <v>96-hr</v>
          </cell>
          <cell r="R2302"/>
          <cell r="S2302" t="str">
            <v>S-Reconstituted water (OECD medium)</v>
          </cell>
          <cell r="T2302"/>
          <cell r="U2302">
            <v>20</v>
          </cell>
          <cell r="V2302">
            <v>4</v>
          </cell>
          <cell r="W2302" t="str">
            <v/>
          </cell>
          <cell r="X2302">
            <v>1590</v>
          </cell>
          <cell r="Y2302">
            <v>1555.02</v>
          </cell>
          <cell r="Z2302" t="str">
            <v/>
          </cell>
          <cell r="AA2302">
            <v>0.5</v>
          </cell>
          <cell r="AB2302">
            <v>10</v>
          </cell>
          <cell r="AC2302">
            <v>70.89</v>
          </cell>
          <cell r="AD2302">
            <v>17.72</v>
          </cell>
          <cell r="AE2302">
            <v>37.65</v>
          </cell>
          <cell r="AF2302">
            <v>5.78</v>
          </cell>
          <cell r="AG2302">
            <v>173.7</v>
          </cell>
          <cell r="AH2302">
            <v>112.5</v>
          </cell>
          <cell r="AI2302">
            <v>0.02</v>
          </cell>
          <cell r="AJ2302">
            <v>250</v>
          </cell>
        </row>
        <row r="2303">
          <cell r="B2303" t="str">
            <v>A2153ChriLC50</v>
          </cell>
          <cell r="C2303" t="str">
            <v>Li et al., 2019</v>
          </cell>
          <cell r="D2303">
            <v>2019</v>
          </cell>
          <cell r="E2303" t="str">
            <v>Chironomus riparius</v>
          </cell>
          <cell r="F2303" t="str">
            <v xml:space="preserve">Chironomus </v>
          </cell>
          <cell r="G2303" t="str">
            <v>riparius</v>
          </cell>
          <cell r="H2303"/>
          <cell r="I2303" t="str">
            <v>Insect</v>
          </cell>
          <cell r="J2303" t="str">
            <v>n.r.</v>
          </cell>
          <cell r="K2303" t="str">
            <v>Mortality</v>
          </cell>
          <cell r="L2303" t="str">
            <v>LC50</v>
          </cell>
          <cell r="M2303" t="str">
            <v>ZnSO4</v>
          </cell>
          <cell r="N2303" t="str">
            <v>Measured - (ICP-MS)</v>
          </cell>
          <cell r="O2303" t="str">
            <v>static renewal</v>
          </cell>
          <cell r="P2303" t="str">
            <v>Acute</v>
          </cell>
          <cell r="Q2303" t="str">
            <v>96-hr</v>
          </cell>
          <cell r="R2303"/>
          <cell r="S2303" t="str">
            <v>S-Reconstituted water (OECD medium)</v>
          </cell>
          <cell r="T2303"/>
          <cell r="U2303">
            <v>20</v>
          </cell>
          <cell r="V2303">
            <v>5</v>
          </cell>
          <cell r="W2303" t="str">
            <v/>
          </cell>
          <cell r="X2303">
            <v>4990</v>
          </cell>
          <cell r="Y2303">
            <v>4880.22</v>
          </cell>
          <cell r="Z2303" t="str">
            <v/>
          </cell>
          <cell r="AA2303">
            <v>0.5</v>
          </cell>
          <cell r="AB2303">
            <v>10</v>
          </cell>
          <cell r="AC2303">
            <v>70.89</v>
          </cell>
          <cell r="AD2303">
            <v>17.72</v>
          </cell>
          <cell r="AE2303">
            <v>37.65</v>
          </cell>
          <cell r="AF2303">
            <v>5.78</v>
          </cell>
          <cell r="AG2303">
            <v>173.7</v>
          </cell>
          <cell r="AH2303">
            <v>112.5</v>
          </cell>
          <cell r="AI2303">
            <v>0.2</v>
          </cell>
          <cell r="AJ2303">
            <v>250</v>
          </cell>
        </row>
        <row r="2304">
          <cell r="B2304" t="str">
            <v>A2154ChriLC50</v>
          </cell>
          <cell r="C2304" t="str">
            <v>Li et al., 2019</v>
          </cell>
          <cell r="D2304">
            <v>2019</v>
          </cell>
          <cell r="E2304" t="str">
            <v>Chironomus riparius</v>
          </cell>
          <cell r="F2304" t="str">
            <v xml:space="preserve">Chironomus </v>
          </cell>
          <cell r="G2304" t="str">
            <v>riparius</v>
          </cell>
          <cell r="H2304"/>
          <cell r="I2304" t="str">
            <v>Insect</v>
          </cell>
          <cell r="J2304" t="str">
            <v>n.r.</v>
          </cell>
          <cell r="K2304" t="str">
            <v>Mortality</v>
          </cell>
          <cell r="L2304" t="str">
            <v>LC50</v>
          </cell>
          <cell r="M2304" t="str">
            <v>ZnSO4</v>
          </cell>
          <cell r="N2304" t="str">
            <v>Measured - (ICP-MS)</v>
          </cell>
          <cell r="O2304" t="str">
            <v>static renewal</v>
          </cell>
          <cell r="P2304" t="str">
            <v>Acute</v>
          </cell>
          <cell r="Q2304" t="str">
            <v>96-hr</v>
          </cell>
          <cell r="R2304"/>
          <cell r="S2304" t="str">
            <v>S-Reconstituted water (OECD medium)</v>
          </cell>
          <cell r="T2304"/>
          <cell r="U2304">
            <v>20</v>
          </cell>
          <cell r="V2304">
            <v>6</v>
          </cell>
          <cell r="W2304" t="str">
            <v/>
          </cell>
          <cell r="X2304">
            <v>9570</v>
          </cell>
          <cell r="Y2304">
            <v>9359.4599999999991</v>
          </cell>
          <cell r="Z2304" t="str">
            <v/>
          </cell>
          <cell r="AA2304">
            <v>0.5</v>
          </cell>
          <cell r="AB2304">
            <v>10</v>
          </cell>
          <cell r="AC2304">
            <v>70.89</v>
          </cell>
          <cell r="AD2304">
            <v>17.72</v>
          </cell>
          <cell r="AE2304">
            <v>37.65</v>
          </cell>
          <cell r="AF2304">
            <v>5.78</v>
          </cell>
          <cell r="AG2304">
            <v>173.7</v>
          </cell>
          <cell r="AH2304">
            <v>112.5</v>
          </cell>
          <cell r="AI2304">
            <v>1.4</v>
          </cell>
          <cell r="AJ2304">
            <v>250</v>
          </cell>
        </row>
        <row r="2305">
          <cell r="B2305" t="str">
            <v>A2155ChriLC50</v>
          </cell>
          <cell r="C2305" t="str">
            <v>Li et al., 2019</v>
          </cell>
          <cell r="D2305">
            <v>2019</v>
          </cell>
          <cell r="E2305" t="str">
            <v>Chironomus riparius</v>
          </cell>
          <cell r="F2305" t="str">
            <v xml:space="preserve">Chironomus </v>
          </cell>
          <cell r="G2305" t="str">
            <v>riparius</v>
          </cell>
          <cell r="H2305"/>
          <cell r="I2305" t="str">
            <v>Insect</v>
          </cell>
          <cell r="J2305" t="str">
            <v>n.r.</v>
          </cell>
          <cell r="K2305" t="str">
            <v>Mortality</v>
          </cell>
          <cell r="L2305" t="str">
            <v>LC50</v>
          </cell>
          <cell r="M2305" t="str">
            <v>ZnSO4</v>
          </cell>
          <cell r="N2305" t="str">
            <v>Measured - (ICP-MS)</v>
          </cell>
          <cell r="O2305" t="str">
            <v>static renewal</v>
          </cell>
          <cell r="P2305" t="str">
            <v>Acute</v>
          </cell>
          <cell r="Q2305" t="str">
            <v>96-hr</v>
          </cell>
          <cell r="R2305"/>
          <cell r="S2305" t="str">
            <v>S-Reconstituted water (OECD medium)</v>
          </cell>
          <cell r="T2305"/>
          <cell r="U2305">
            <v>20</v>
          </cell>
          <cell r="V2305">
            <v>7</v>
          </cell>
          <cell r="W2305" t="str">
            <v/>
          </cell>
          <cell r="X2305">
            <v>13710</v>
          </cell>
          <cell r="Y2305">
            <v>13408.38</v>
          </cell>
          <cell r="Z2305" t="str">
            <v/>
          </cell>
          <cell r="AA2305">
            <v>0.5</v>
          </cell>
          <cell r="AB2305">
            <v>10</v>
          </cell>
          <cell r="AC2305">
            <v>70.89</v>
          </cell>
          <cell r="AD2305">
            <v>17.72</v>
          </cell>
          <cell r="AE2305">
            <v>37.65</v>
          </cell>
          <cell r="AF2305">
            <v>5.78</v>
          </cell>
          <cell r="AG2305">
            <v>173.7</v>
          </cell>
          <cell r="AH2305">
            <v>112.5</v>
          </cell>
          <cell r="AI2305">
            <v>15</v>
          </cell>
          <cell r="AJ2305">
            <v>250</v>
          </cell>
        </row>
        <row r="2306">
          <cell r="B2306" t="str">
            <v>A2156PspaLC50</v>
          </cell>
          <cell r="C2306" t="str">
            <v>Li et al., 2019</v>
          </cell>
          <cell r="D2306">
            <v>2019</v>
          </cell>
          <cell r="E2306" t="str">
            <v>Pseudorasbora parva</v>
          </cell>
          <cell r="F2306" t="str">
            <v xml:space="preserve">Pseudorasbora </v>
          </cell>
          <cell r="G2306" t="str">
            <v>parva</v>
          </cell>
          <cell r="H2306"/>
          <cell r="I2306" t="str">
            <v>Fish</v>
          </cell>
          <cell r="J2306" t="str">
            <v>n.r.</v>
          </cell>
          <cell r="K2306" t="str">
            <v>Mortality</v>
          </cell>
          <cell r="L2306" t="str">
            <v>LC50</v>
          </cell>
          <cell r="M2306" t="str">
            <v>ZnSO4</v>
          </cell>
          <cell r="N2306" t="str">
            <v>Measured - (ICP-MS)</v>
          </cell>
          <cell r="O2306" t="str">
            <v>flow through</v>
          </cell>
          <cell r="P2306" t="str">
            <v>Acute</v>
          </cell>
          <cell r="Q2306" t="str">
            <v>96-hr</v>
          </cell>
          <cell r="R2306"/>
          <cell r="S2306" t="str">
            <v>S-Reconstituted water (OECD medium)</v>
          </cell>
          <cell r="T2306"/>
          <cell r="U2306">
            <v>20</v>
          </cell>
          <cell r="V2306">
            <v>4</v>
          </cell>
          <cell r="W2306" t="str">
            <v/>
          </cell>
          <cell r="X2306">
            <v>2840</v>
          </cell>
          <cell r="Y2306">
            <v>2777.52</v>
          </cell>
          <cell r="Z2306" t="str">
            <v/>
          </cell>
          <cell r="AA2306">
            <v>0.5</v>
          </cell>
          <cell r="AB2306">
            <v>10</v>
          </cell>
          <cell r="AC2306">
            <v>70.89</v>
          </cell>
          <cell r="AD2306">
            <v>17.72</v>
          </cell>
          <cell r="AE2306">
            <v>37.65</v>
          </cell>
          <cell r="AF2306">
            <v>5.78</v>
          </cell>
          <cell r="AG2306">
            <v>173.7</v>
          </cell>
          <cell r="AH2306">
            <v>112.5</v>
          </cell>
          <cell r="AI2306">
            <v>0.02</v>
          </cell>
          <cell r="AJ2306">
            <v>250</v>
          </cell>
        </row>
        <row r="2307">
          <cell r="B2307" t="str">
            <v>A2157PspaLC50</v>
          </cell>
          <cell r="C2307" t="str">
            <v>Li et al., 2019</v>
          </cell>
          <cell r="D2307">
            <v>2019</v>
          </cell>
          <cell r="E2307" t="str">
            <v>Pseudorasbora parva</v>
          </cell>
          <cell r="F2307" t="str">
            <v xml:space="preserve">Pseudorasbora </v>
          </cell>
          <cell r="G2307" t="str">
            <v>parva</v>
          </cell>
          <cell r="H2307"/>
          <cell r="I2307" t="str">
            <v>Fish</v>
          </cell>
          <cell r="J2307" t="str">
            <v>n.r.</v>
          </cell>
          <cell r="K2307" t="str">
            <v>Mortality</v>
          </cell>
          <cell r="L2307" t="str">
            <v>LC50</v>
          </cell>
          <cell r="M2307" t="str">
            <v>ZnSO4</v>
          </cell>
          <cell r="N2307" t="str">
            <v>Measured - (ICP-MS)</v>
          </cell>
          <cell r="O2307" t="str">
            <v>flow through</v>
          </cell>
          <cell r="P2307" t="str">
            <v>Acute</v>
          </cell>
          <cell r="Q2307" t="str">
            <v>96-hr</v>
          </cell>
          <cell r="R2307"/>
          <cell r="S2307" t="str">
            <v>S-Reconstituted water (OECD medium)</v>
          </cell>
          <cell r="T2307"/>
          <cell r="U2307">
            <v>20</v>
          </cell>
          <cell r="V2307">
            <v>5</v>
          </cell>
          <cell r="W2307" t="str">
            <v/>
          </cell>
          <cell r="X2307">
            <v>9470</v>
          </cell>
          <cell r="Y2307">
            <v>9261.66</v>
          </cell>
          <cell r="Z2307" t="str">
            <v/>
          </cell>
          <cell r="AA2307">
            <v>0.5</v>
          </cell>
          <cell r="AB2307">
            <v>10</v>
          </cell>
          <cell r="AC2307">
            <v>70.89</v>
          </cell>
          <cell r="AD2307">
            <v>17.72</v>
          </cell>
          <cell r="AE2307">
            <v>37.65</v>
          </cell>
          <cell r="AF2307">
            <v>5.78</v>
          </cell>
          <cell r="AG2307">
            <v>173.7</v>
          </cell>
          <cell r="AH2307">
            <v>112.5</v>
          </cell>
          <cell r="AI2307">
            <v>0.2</v>
          </cell>
          <cell r="AJ2307">
            <v>250</v>
          </cell>
        </row>
        <row r="2308">
          <cell r="B2308" t="str">
            <v>A2158PspaLC50</v>
          </cell>
          <cell r="C2308" t="str">
            <v>Li et al., 2019</v>
          </cell>
          <cell r="D2308">
            <v>2019</v>
          </cell>
          <cell r="E2308" t="str">
            <v>Pseudorasbora parva</v>
          </cell>
          <cell r="F2308" t="str">
            <v xml:space="preserve">Pseudorasbora </v>
          </cell>
          <cell r="G2308" t="str">
            <v>parva</v>
          </cell>
          <cell r="H2308"/>
          <cell r="I2308" t="str">
            <v>Fish</v>
          </cell>
          <cell r="J2308" t="str">
            <v>n.r.</v>
          </cell>
          <cell r="K2308" t="str">
            <v>Mortality</v>
          </cell>
          <cell r="L2308" t="str">
            <v>LC50</v>
          </cell>
          <cell r="M2308" t="str">
            <v>ZnSO4</v>
          </cell>
          <cell r="N2308" t="str">
            <v>Measured - (ICP-MS)</v>
          </cell>
          <cell r="O2308" t="str">
            <v>flow through</v>
          </cell>
          <cell r="P2308" t="str">
            <v>Acute</v>
          </cell>
          <cell r="Q2308" t="str">
            <v>96-hr</v>
          </cell>
          <cell r="R2308"/>
          <cell r="S2308" t="str">
            <v>S-Reconstituted water (OECD medium)</v>
          </cell>
          <cell r="T2308"/>
          <cell r="U2308">
            <v>20</v>
          </cell>
          <cell r="V2308">
            <v>6</v>
          </cell>
          <cell r="W2308" t="str">
            <v/>
          </cell>
          <cell r="X2308">
            <v>13540</v>
          </cell>
          <cell r="Y2308">
            <v>13242.119999999999</v>
          </cell>
          <cell r="Z2308" t="str">
            <v/>
          </cell>
          <cell r="AA2308">
            <v>0.5</v>
          </cell>
          <cell r="AB2308">
            <v>10</v>
          </cell>
          <cell r="AC2308">
            <v>70.89</v>
          </cell>
          <cell r="AD2308">
            <v>17.72</v>
          </cell>
          <cell r="AE2308">
            <v>37.65</v>
          </cell>
          <cell r="AF2308">
            <v>5.78</v>
          </cell>
          <cell r="AG2308">
            <v>173.7</v>
          </cell>
          <cell r="AH2308">
            <v>112.5</v>
          </cell>
          <cell r="AI2308">
            <v>1.4</v>
          </cell>
          <cell r="AJ2308">
            <v>250</v>
          </cell>
        </row>
        <row r="2309">
          <cell r="B2309" t="str">
            <v>A2159PspaLC50</v>
          </cell>
          <cell r="C2309" t="str">
            <v>Li et al., 2019</v>
          </cell>
          <cell r="D2309">
            <v>2019</v>
          </cell>
          <cell r="E2309" t="str">
            <v>Pseudorasbora parva</v>
          </cell>
          <cell r="F2309" t="str">
            <v xml:space="preserve">Pseudorasbora </v>
          </cell>
          <cell r="G2309" t="str">
            <v>parva</v>
          </cell>
          <cell r="H2309"/>
          <cell r="I2309" t="str">
            <v>Fish</v>
          </cell>
          <cell r="J2309" t="str">
            <v>n.r.</v>
          </cell>
          <cell r="K2309" t="str">
            <v>Mortality</v>
          </cell>
          <cell r="L2309" t="str">
            <v>LC50</v>
          </cell>
          <cell r="M2309" t="str">
            <v>ZnSO4</v>
          </cell>
          <cell r="N2309" t="str">
            <v>Measured - (ICP-MS)</v>
          </cell>
          <cell r="O2309" t="str">
            <v>flow through</v>
          </cell>
          <cell r="P2309" t="str">
            <v>Acute</v>
          </cell>
          <cell r="Q2309" t="str">
            <v>96-hr</v>
          </cell>
          <cell r="R2309"/>
          <cell r="S2309" t="str">
            <v>S-Reconstituted water (OECD medium)</v>
          </cell>
          <cell r="T2309"/>
          <cell r="U2309">
            <v>20</v>
          </cell>
          <cell r="V2309">
            <v>7</v>
          </cell>
          <cell r="W2309" t="str">
            <v/>
          </cell>
          <cell r="X2309">
            <v>26150</v>
          </cell>
          <cell r="Y2309">
            <v>25574.7</v>
          </cell>
          <cell r="Z2309" t="str">
            <v/>
          </cell>
          <cell r="AA2309">
            <v>0.5</v>
          </cell>
          <cell r="AB2309">
            <v>10</v>
          </cell>
          <cell r="AC2309">
            <v>70.89</v>
          </cell>
          <cell r="AD2309">
            <v>17.72</v>
          </cell>
          <cell r="AE2309">
            <v>37.65</v>
          </cell>
          <cell r="AF2309">
            <v>5.78</v>
          </cell>
          <cell r="AG2309">
            <v>173.7</v>
          </cell>
          <cell r="AH2309">
            <v>112.5</v>
          </cell>
          <cell r="AI2309">
            <v>15</v>
          </cell>
          <cell r="AJ2309">
            <v>250</v>
          </cell>
        </row>
        <row r="2310">
          <cell r="B2310" t="str">
            <v>A2160MianLC50</v>
          </cell>
          <cell r="C2310" t="str">
            <v>Li et al., 2019</v>
          </cell>
          <cell r="D2310">
            <v>2019</v>
          </cell>
          <cell r="E2310" t="str">
            <v>Misgurnus anguillicaudatus</v>
          </cell>
          <cell r="F2310" t="str">
            <v xml:space="preserve">Misgurnus </v>
          </cell>
          <cell r="G2310" t="str">
            <v>anguillicaudatus</v>
          </cell>
          <cell r="H2310"/>
          <cell r="I2310" t="str">
            <v>Fish</v>
          </cell>
          <cell r="J2310" t="str">
            <v>n.r.</v>
          </cell>
          <cell r="K2310" t="str">
            <v>Mortality</v>
          </cell>
          <cell r="L2310" t="str">
            <v>LC50</v>
          </cell>
          <cell r="M2310" t="str">
            <v>ZnSO4</v>
          </cell>
          <cell r="N2310" t="str">
            <v>Measured - (ICP-MS)</v>
          </cell>
          <cell r="O2310" t="str">
            <v>flow through</v>
          </cell>
          <cell r="P2310" t="str">
            <v>Acute</v>
          </cell>
          <cell r="Q2310" t="str">
            <v>96-hr</v>
          </cell>
          <cell r="R2310"/>
          <cell r="S2310" t="str">
            <v>S-Reconstituted water (OECD medium)</v>
          </cell>
          <cell r="T2310"/>
          <cell r="U2310">
            <v>20</v>
          </cell>
          <cell r="V2310">
            <v>4</v>
          </cell>
          <cell r="W2310" t="str">
            <v/>
          </cell>
          <cell r="X2310">
            <v>6610</v>
          </cell>
          <cell r="Y2310">
            <v>6464.58</v>
          </cell>
          <cell r="Z2310" t="str">
            <v/>
          </cell>
          <cell r="AA2310">
            <v>0.5</v>
          </cell>
          <cell r="AB2310">
            <v>10</v>
          </cell>
          <cell r="AC2310">
            <v>70.89</v>
          </cell>
          <cell r="AD2310">
            <v>17.72</v>
          </cell>
          <cell r="AE2310">
            <v>37.65</v>
          </cell>
          <cell r="AF2310">
            <v>5.78</v>
          </cell>
          <cell r="AG2310">
            <v>173.7</v>
          </cell>
          <cell r="AH2310">
            <v>112.5</v>
          </cell>
          <cell r="AI2310">
            <v>0.02</v>
          </cell>
          <cell r="AJ2310">
            <v>250</v>
          </cell>
        </row>
        <row r="2311">
          <cell r="B2311" t="str">
            <v>A2161MianLC50</v>
          </cell>
          <cell r="C2311" t="str">
            <v>Li et al., 2019</v>
          </cell>
          <cell r="D2311">
            <v>2019</v>
          </cell>
          <cell r="E2311" t="str">
            <v>Misgurnus anguillicaudatus</v>
          </cell>
          <cell r="F2311" t="str">
            <v xml:space="preserve">Misgurnus </v>
          </cell>
          <cell r="G2311" t="str">
            <v>anguillicaudatus</v>
          </cell>
          <cell r="H2311"/>
          <cell r="I2311" t="str">
            <v>Fish</v>
          </cell>
          <cell r="J2311" t="str">
            <v>n.r.</v>
          </cell>
          <cell r="K2311" t="str">
            <v>Mortality</v>
          </cell>
          <cell r="L2311" t="str">
            <v>LC50</v>
          </cell>
          <cell r="M2311" t="str">
            <v>ZnSO4</v>
          </cell>
          <cell r="N2311" t="str">
            <v>Measured - (ICP-MS)</v>
          </cell>
          <cell r="O2311" t="str">
            <v>flow through</v>
          </cell>
          <cell r="P2311" t="str">
            <v>Acute</v>
          </cell>
          <cell r="Q2311" t="str">
            <v>96-hr</v>
          </cell>
          <cell r="R2311"/>
          <cell r="S2311" t="str">
            <v>S-Reconstituted water (OECD medium)</v>
          </cell>
          <cell r="T2311"/>
          <cell r="U2311">
            <v>20</v>
          </cell>
          <cell r="V2311">
            <v>5</v>
          </cell>
          <cell r="W2311" t="str">
            <v/>
          </cell>
          <cell r="X2311">
            <v>11900</v>
          </cell>
          <cell r="Y2311">
            <v>11638.199999999999</v>
          </cell>
          <cell r="Z2311" t="str">
            <v/>
          </cell>
          <cell r="AA2311">
            <v>0.5</v>
          </cell>
          <cell r="AB2311">
            <v>10</v>
          </cell>
          <cell r="AC2311">
            <v>70.89</v>
          </cell>
          <cell r="AD2311">
            <v>17.72</v>
          </cell>
          <cell r="AE2311">
            <v>37.65</v>
          </cell>
          <cell r="AF2311">
            <v>5.78</v>
          </cell>
          <cell r="AG2311">
            <v>173.7</v>
          </cell>
          <cell r="AH2311">
            <v>112.5</v>
          </cell>
          <cell r="AI2311">
            <v>0.2</v>
          </cell>
          <cell r="AJ2311">
            <v>250</v>
          </cell>
        </row>
        <row r="2312">
          <cell r="B2312" t="str">
            <v>A2162MianLC50</v>
          </cell>
          <cell r="C2312" t="str">
            <v>Li et al., 2019</v>
          </cell>
          <cell r="D2312">
            <v>2019</v>
          </cell>
          <cell r="E2312" t="str">
            <v>Misgurnus anguillicaudatus</v>
          </cell>
          <cell r="F2312" t="str">
            <v xml:space="preserve">Misgurnus </v>
          </cell>
          <cell r="G2312" t="str">
            <v>anguillicaudatus</v>
          </cell>
          <cell r="H2312"/>
          <cell r="I2312" t="str">
            <v>Fish</v>
          </cell>
          <cell r="J2312" t="str">
            <v>n.r.</v>
          </cell>
          <cell r="K2312" t="str">
            <v>Mortality</v>
          </cell>
          <cell r="L2312" t="str">
            <v>LC50</v>
          </cell>
          <cell r="M2312" t="str">
            <v>ZnSO4</v>
          </cell>
          <cell r="N2312" t="str">
            <v>Measured - (ICP-MS)</v>
          </cell>
          <cell r="O2312" t="str">
            <v>flow through</v>
          </cell>
          <cell r="P2312" t="str">
            <v>Acute</v>
          </cell>
          <cell r="Q2312" t="str">
            <v>96-hr</v>
          </cell>
          <cell r="R2312"/>
          <cell r="S2312" t="str">
            <v>S-Reconstituted water (OECD medium)</v>
          </cell>
          <cell r="T2312"/>
          <cell r="U2312">
            <v>20</v>
          </cell>
          <cell r="V2312">
            <v>6</v>
          </cell>
          <cell r="W2312" t="str">
            <v/>
          </cell>
          <cell r="X2312">
            <v>23750</v>
          </cell>
          <cell r="Y2312">
            <v>23227.5</v>
          </cell>
          <cell r="Z2312" t="str">
            <v/>
          </cell>
          <cell r="AA2312">
            <v>0.5</v>
          </cell>
          <cell r="AB2312">
            <v>10</v>
          </cell>
          <cell r="AC2312">
            <v>70.89</v>
          </cell>
          <cell r="AD2312">
            <v>17.72</v>
          </cell>
          <cell r="AE2312">
            <v>37.65</v>
          </cell>
          <cell r="AF2312">
            <v>5.78</v>
          </cell>
          <cell r="AG2312">
            <v>173.7</v>
          </cell>
          <cell r="AH2312">
            <v>112.5</v>
          </cell>
          <cell r="AI2312">
            <v>1.4</v>
          </cell>
          <cell r="AJ2312">
            <v>250</v>
          </cell>
        </row>
        <row r="2313">
          <cell r="B2313" t="str">
            <v>A2163MianLC50</v>
          </cell>
          <cell r="C2313" t="str">
            <v>Li et al., 2019</v>
          </cell>
          <cell r="D2313">
            <v>2019</v>
          </cell>
          <cell r="E2313" t="str">
            <v>Misgurnus anguillicaudatus</v>
          </cell>
          <cell r="F2313" t="str">
            <v xml:space="preserve">Misgurnus </v>
          </cell>
          <cell r="G2313" t="str">
            <v>anguillicaudatus</v>
          </cell>
          <cell r="H2313"/>
          <cell r="I2313" t="str">
            <v>Fish</v>
          </cell>
          <cell r="J2313" t="str">
            <v>n.r.</v>
          </cell>
          <cell r="K2313" t="str">
            <v>Mortality</v>
          </cell>
          <cell r="L2313" t="str">
            <v>LC50</v>
          </cell>
          <cell r="M2313" t="str">
            <v>ZnSO4</v>
          </cell>
          <cell r="N2313" t="str">
            <v>Measured - (ICP-MS)</v>
          </cell>
          <cell r="O2313" t="str">
            <v>flow through</v>
          </cell>
          <cell r="P2313" t="str">
            <v>Acute</v>
          </cell>
          <cell r="Q2313" t="str">
            <v>96-hr</v>
          </cell>
          <cell r="R2313"/>
          <cell r="S2313" t="str">
            <v>S-Reconstituted water (OECD medium)</v>
          </cell>
          <cell r="T2313"/>
          <cell r="U2313">
            <v>20</v>
          </cell>
          <cell r="V2313">
            <v>7</v>
          </cell>
          <cell r="W2313" t="str">
            <v/>
          </cell>
          <cell r="X2313">
            <v>35980</v>
          </cell>
          <cell r="Y2313">
            <v>35188.44</v>
          </cell>
          <cell r="Z2313" t="str">
            <v/>
          </cell>
          <cell r="AA2313">
            <v>0.5</v>
          </cell>
          <cell r="AB2313">
            <v>10</v>
          </cell>
          <cell r="AC2313">
            <v>70.89</v>
          </cell>
          <cell r="AD2313">
            <v>17.72</v>
          </cell>
          <cell r="AE2313">
            <v>37.65</v>
          </cell>
          <cell r="AF2313">
            <v>5.78</v>
          </cell>
          <cell r="AG2313">
            <v>173.7</v>
          </cell>
          <cell r="AH2313">
            <v>112.5</v>
          </cell>
          <cell r="AI2313">
            <v>15</v>
          </cell>
          <cell r="AJ2313">
            <v>250</v>
          </cell>
        </row>
        <row r="2314">
          <cell r="B2314" t="str">
            <v>A2164BugaLC50</v>
          </cell>
          <cell r="C2314" t="str">
            <v>Li et al., 2019</v>
          </cell>
          <cell r="D2314">
            <v>2019</v>
          </cell>
          <cell r="E2314" t="str">
            <v>Bufo gargarizan</v>
          </cell>
          <cell r="F2314" t="str">
            <v xml:space="preserve">Bufo </v>
          </cell>
          <cell r="G2314" t="str">
            <v>gargarizan</v>
          </cell>
          <cell r="H2314"/>
          <cell r="I2314" t="str">
            <v>Amphibian</v>
          </cell>
          <cell r="J2314" t="str">
            <v>n.r.</v>
          </cell>
          <cell r="K2314" t="str">
            <v>Mortality</v>
          </cell>
          <cell r="L2314" t="str">
            <v>LC50</v>
          </cell>
          <cell r="M2314" t="str">
            <v>ZnSO4</v>
          </cell>
          <cell r="N2314" t="str">
            <v>Measured - (ICP-MS)</v>
          </cell>
          <cell r="O2314" t="str">
            <v>flow through</v>
          </cell>
          <cell r="P2314" t="str">
            <v>Acute</v>
          </cell>
          <cell r="Q2314" t="str">
            <v>96-hr</v>
          </cell>
          <cell r="R2314"/>
          <cell r="S2314" t="str">
            <v>S-Reconstituted water (OECD medium)</v>
          </cell>
          <cell r="T2314"/>
          <cell r="U2314">
            <v>20</v>
          </cell>
          <cell r="V2314">
            <v>4</v>
          </cell>
          <cell r="W2314" t="str">
            <v/>
          </cell>
          <cell r="X2314">
            <v>2380</v>
          </cell>
          <cell r="Y2314">
            <v>2327.64</v>
          </cell>
          <cell r="Z2314" t="str">
            <v/>
          </cell>
          <cell r="AA2314">
            <v>0.5</v>
          </cell>
          <cell r="AB2314">
            <v>10</v>
          </cell>
          <cell r="AC2314">
            <v>70.89</v>
          </cell>
          <cell r="AD2314">
            <v>17.72</v>
          </cell>
          <cell r="AE2314">
            <v>37.65</v>
          </cell>
          <cell r="AF2314">
            <v>5.78</v>
          </cell>
          <cell r="AG2314">
            <v>173.7</v>
          </cell>
          <cell r="AH2314">
            <v>112.5</v>
          </cell>
          <cell r="AI2314">
            <v>0.02</v>
          </cell>
          <cell r="AJ2314">
            <v>250</v>
          </cell>
        </row>
        <row r="2315">
          <cell r="B2315" t="str">
            <v>A2165BugaLC50</v>
          </cell>
          <cell r="C2315" t="str">
            <v>Li et al., 2019</v>
          </cell>
          <cell r="D2315">
            <v>2019</v>
          </cell>
          <cell r="E2315" t="str">
            <v>Bufo gargarizan</v>
          </cell>
          <cell r="F2315" t="str">
            <v xml:space="preserve">Bufo </v>
          </cell>
          <cell r="G2315" t="str">
            <v>gargarizan</v>
          </cell>
          <cell r="H2315"/>
          <cell r="I2315" t="str">
            <v>Amphibian</v>
          </cell>
          <cell r="J2315" t="str">
            <v>n.r.</v>
          </cell>
          <cell r="K2315" t="str">
            <v>Mortality</v>
          </cell>
          <cell r="L2315" t="str">
            <v>LC50</v>
          </cell>
          <cell r="M2315" t="str">
            <v>ZnSO4</v>
          </cell>
          <cell r="N2315" t="str">
            <v>Measured - (ICP-MS)</v>
          </cell>
          <cell r="O2315" t="str">
            <v>flow through</v>
          </cell>
          <cell r="P2315" t="str">
            <v>Acute</v>
          </cell>
          <cell r="Q2315" t="str">
            <v>96-hr</v>
          </cell>
          <cell r="R2315"/>
          <cell r="S2315" t="str">
            <v>S-Reconstituted water (OECD medium)</v>
          </cell>
          <cell r="T2315"/>
          <cell r="U2315">
            <v>20</v>
          </cell>
          <cell r="V2315">
            <v>5</v>
          </cell>
          <cell r="W2315" t="str">
            <v/>
          </cell>
          <cell r="X2315">
            <v>6680</v>
          </cell>
          <cell r="Y2315">
            <v>6533.04</v>
          </cell>
          <cell r="Z2315" t="str">
            <v/>
          </cell>
          <cell r="AA2315">
            <v>0.5</v>
          </cell>
          <cell r="AB2315">
            <v>10</v>
          </cell>
          <cell r="AC2315">
            <v>70.89</v>
          </cell>
          <cell r="AD2315">
            <v>17.72</v>
          </cell>
          <cell r="AE2315">
            <v>37.65</v>
          </cell>
          <cell r="AF2315">
            <v>5.78</v>
          </cell>
          <cell r="AG2315">
            <v>173.7</v>
          </cell>
          <cell r="AH2315">
            <v>112.5</v>
          </cell>
          <cell r="AI2315">
            <v>0.2</v>
          </cell>
          <cell r="AJ2315">
            <v>250</v>
          </cell>
        </row>
        <row r="2316">
          <cell r="B2316" t="str">
            <v>A2166BugaLC50</v>
          </cell>
          <cell r="C2316" t="str">
            <v>Li et al., 2019</v>
          </cell>
          <cell r="D2316">
            <v>2019</v>
          </cell>
          <cell r="E2316" t="str">
            <v>Bufo gargarizan</v>
          </cell>
          <cell r="F2316" t="str">
            <v xml:space="preserve">Bufo </v>
          </cell>
          <cell r="G2316" t="str">
            <v>gargarizan</v>
          </cell>
          <cell r="H2316"/>
          <cell r="I2316" t="str">
            <v>Amphibian</v>
          </cell>
          <cell r="J2316" t="str">
            <v>n.r.</v>
          </cell>
          <cell r="K2316" t="str">
            <v>Mortality</v>
          </cell>
          <cell r="L2316" t="str">
            <v>LC50</v>
          </cell>
          <cell r="M2316" t="str">
            <v>ZnSO4</v>
          </cell>
          <cell r="N2316" t="str">
            <v>Measured - (ICP-MS)</v>
          </cell>
          <cell r="O2316" t="str">
            <v>flow through</v>
          </cell>
          <cell r="P2316" t="str">
            <v>Acute</v>
          </cell>
          <cell r="Q2316" t="str">
            <v>96-hr</v>
          </cell>
          <cell r="R2316"/>
          <cell r="S2316" t="str">
            <v>S-Reconstituted water (OECD medium)</v>
          </cell>
          <cell r="T2316"/>
          <cell r="U2316">
            <v>20</v>
          </cell>
          <cell r="V2316">
            <v>6</v>
          </cell>
          <cell r="W2316" t="str">
            <v/>
          </cell>
          <cell r="X2316">
            <v>11110</v>
          </cell>
          <cell r="Y2316">
            <v>10865.58</v>
          </cell>
          <cell r="Z2316" t="str">
            <v/>
          </cell>
          <cell r="AA2316">
            <v>0.5</v>
          </cell>
          <cell r="AB2316">
            <v>10</v>
          </cell>
          <cell r="AC2316">
            <v>70.89</v>
          </cell>
          <cell r="AD2316">
            <v>17.72</v>
          </cell>
          <cell r="AE2316">
            <v>37.65</v>
          </cell>
          <cell r="AF2316">
            <v>5.78</v>
          </cell>
          <cell r="AG2316">
            <v>173.7</v>
          </cell>
          <cell r="AH2316">
            <v>112.5</v>
          </cell>
          <cell r="AI2316">
            <v>1.4</v>
          </cell>
          <cell r="AJ2316">
            <v>250</v>
          </cell>
        </row>
        <row r="2317">
          <cell r="B2317" t="str">
            <v>A2167BugaLC50</v>
          </cell>
          <cell r="C2317" t="str">
            <v>Li et al., 2019</v>
          </cell>
          <cell r="D2317">
            <v>2019</v>
          </cell>
          <cell r="E2317" t="str">
            <v>Bufo gargarizan</v>
          </cell>
          <cell r="F2317" t="str">
            <v xml:space="preserve">Bufo </v>
          </cell>
          <cell r="G2317" t="str">
            <v>gargarizan</v>
          </cell>
          <cell r="H2317"/>
          <cell r="I2317" t="str">
            <v>Amphibian</v>
          </cell>
          <cell r="J2317" t="str">
            <v>n.r.</v>
          </cell>
          <cell r="K2317" t="str">
            <v>Mortality</v>
          </cell>
          <cell r="L2317" t="str">
            <v>LC50</v>
          </cell>
          <cell r="M2317" t="str">
            <v>ZnSO4</v>
          </cell>
          <cell r="N2317" t="str">
            <v>Measured - (ICP-MS)</v>
          </cell>
          <cell r="O2317" t="str">
            <v>flow through</v>
          </cell>
          <cell r="P2317" t="str">
            <v>Acute</v>
          </cell>
          <cell r="Q2317" t="str">
            <v>96-hr</v>
          </cell>
          <cell r="R2317"/>
          <cell r="S2317" t="str">
            <v>S-Reconstituted water (OECD medium)</v>
          </cell>
          <cell r="T2317"/>
          <cell r="U2317">
            <v>20</v>
          </cell>
          <cell r="V2317">
            <v>7</v>
          </cell>
          <cell r="W2317" t="str">
            <v/>
          </cell>
          <cell r="X2317">
            <v>32020</v>
          </cell>
          <cell r="Y2317">
            <v>31315.559999999998</v>
          </cell>
          <cell r="Z2317" t="str">
            <v/>
          </cell>
          <cell r="AA2317">
            <v>0.5</v>
          </cell>
          <cell r="AB2317">
            <v>10</v>
          </cell>
          <cell r="AC2317">
            <v>70.89</v>
          </cell>
          <cell r="AD2317">
            <v>17.72</v>
          </cell>
          <cell r="AE2317">
            <v>37.65</v>
          </cell>
          <cell r="AF2317">
            <v>5.78</v>
          </cell>
          <cell r="AG2317">
            <v>173.7</v>
          </cell>
          <cell r="AH2317">
            <v>112.5</v>
          </cell>
          <cell r="AI2317">
            <v>15</v>
          </cell>
          <cell r="AJ2317">
            <v>250</v>
          </cell>
        </row>
        <row r="2318">
          <cell r="B2318" t="str">
            <v>A2168LemiLC50</v>
          </cell>
          <cell r="C2318" t="str">
            <v>Khellaf and Zerdaoui, 2009</v>
          </cell>
          <cell r="D2318">
            <v>2009</v>
          </cell>
          <cell r="E2318" t="str">
            <v>Lemna minor</v>
          </cell>
          <cell r="F2318" t="str">
            <v xml:space="preserve">Lemna </v>
          </cell>
          <cell r="G2318" t="str">
            <v>minor</v>
          </cell>
          <cell r="H2318"/>
          <cell r="I2318" t="str">
            <v>Macrophyte</v>
          </cell>
          <cell r="J2318" t="str">
            <v>9-12 fronds</v>
          </cell>
          <cell r="K2318" t="str">
            <v>Growth (biomass)</v>
          </cell>
          <cell r="L2318" t="str">
            <v>LC50</v>
          </cell>
          <cell r="M2318" t="str">
            <v>ZnSO4</v>
          </cell>
          <cell r="N2318" t="str">
            <v>Nominal</v>
          </cell>
          <cell r="O2318" t="str">
            <v>static</v>
          </cell>
          <cell r="P2318" t="str">
            <v>Acute</v>
          </cell>
          <cell r="Q2318" t="str">
            <v>96-hr</v>
          </cell>
          <cell r="R2318"/>
          <cell r="S2318" t="str">
            <v>S-Reconstitued water</v>
          </cell>
          <cell r="T2318"/>
          <cell r="U2318">
            <v>22</v>
          </cell>
          <cell r="V2318">
            <v>6.1</v>
          </cell>
          <cell r="W2318" t="str">
            <v/>
          </cell>
          <cell r="X2318">
            <v>5640</v>
          </cell>
          <cell r="Y2318">
            <v>5515.92</v>
          </cell>
          <cell r="Z2318" t="str">
            <v/>
          </cell>
          <cell r="AA2318" t="str">
            <v/>
          </cell>
          <cell r="AB2318" t="str">
            <v/>
          </cell>
          <cell r="AC2318" t="str">
            <v/>
          </cell>
          <cell r="AD2318" t="str">
            <v/>
          </cell>
          <cell r="AE2318" t="str">
            <v/>
          </cell>
          <cell r="AF2318" t="str">
            <v/>
          </cell>
          <cell r="AG2318" t="str">
            <v/>
          </cell>
          <cell r="AH2318" t="str">
            <v/>
          </cell>
          <cell r="AI2318" t="str">
            <v/>
          </cell>
          <cell r="AJ2318" t="str">
            <v/>
          </cell>
        </row>
        <row r="2319">
          <cell r="B2319" t="str">
            <v>C2169DamaEC50</v>
          </cell>
          <cell r="C2319" t="str">
            <v>Pereira et al., 2017</v>
          </cell>
          <cell r="D2319">
            <v>2017</v>
          </cell>
          <cell r="E2319" t="str">
            <v>Daphnia magna</v>
          </cell>
          <cell r="F2319" t="str">
            <v xml:space="preserve">Daphnia </v>
          </cell>
          <cell r="G2319" t="str">
            <v>magna</v>
          </cell>
          <cell r="H2319"/>
          <cell r="I2319" t="str">
            <v>Cladocera</v>
          </cell>
          <cell r="J2319" t="str">
            <v>neonates (&lt;24 h old)</v>
          </cell>
          <cell r="K2319" t="str">
            <v>Reproduction</v>
          </cell>
          <cell r="L2319" t="str">
            <v>EC50</v>
          </cell>
          <cell r="M2319" t="str">
            <v>Not indicated</v>
          </cell>
          <cell r="N2319" t="str">
            <v>Measured - (GF-AAS)</v>
          </cell>
          <cell r="O2319" t="str">
            <v>static renewal</v>
          </cell>
          <cell r="P2319" t="str">
            <v>Chronic</v>
          </cell>
          <cell r="Q2319" t="str">
            <v>21-d</v>
          </cell>
          <cell r="R2319"/>
          <cell r="S2319" t="str">
            <v>S-Reconstituted water (modified M4 medium)</v>
          </cell>
          <cell r="T2319" t="str">
            <v>MLR</v>
          </cell>
          <cell r="U2319">
            <v>14.07</v>
          </cell>
          <cell r="V2319">
            <v>7.31</v>
          </cell>
          <cell r="W2319" t="str">
            <v/>
          </cell>
          <cell r="X2319" t="str">
            <v/>
          </cell>
          <cell r="Y2319">
            <v>117.5</v>
          </cell>
          <cell r="Z2319" t="str">
            <v/>
          </cell>
          <cell r="AA2319">
            <v>3.27</v>
          </cell>
          <cell r="AB2319">
            <v>10</v>
          </cell>
          <cell r="AC2319">
            <v>56.54</v>
          </cell>
          <cell r="AD2319">
            <v>9.99</v>
          </cell>
          <cell r="AE2319">
            <v>20.91</v>
          </cell>
          <cell r="AF2319">
            <v>3.1</v>
          </cell>
          <cell r="AG2319" t="str">
            <v/>
          </cell>
          <cell r="AH2319" t="str">
            <v/>
          </cell>
          <cell r="AI2319" t="str">
            <v/>
          </cell>
          <cell r="AJ2319">
            <v>182.3192</v>
          </cell>
        </row>
        <row r="2320">
          <cell r="B2320" t="str">
            <v>C2552DamaEC20</v>
          </cell>
          <cell r="C2320" t="str">
            <v>Pereira et al., 2017</v>
          </cell>
          <cell r="D2320">
            <v>2017</v>
          </cell>
          <cell r="E2320" t="str">
            <v>Daphnia magna</v>
          </cell>
          <cell r="F2320" t="str">
            <v xml:space="preserve">Daphnia </v>
          </cell>
          <cell r="G2320" t="str">
            <v>magna</v>
          </cell>
          <cell r="H2320"/>
          <cell r="I2320" t="str">
            <v>Cladocera</v>
          </cell>
          <cell r="J2320" t="str">
            <v>neonates (&lt;24 h old)</v>
          </cell>
          <cell r="K2320" t="str">
            <v>Reproduction</v>
          </cell>
          <cell r="L2320" t="str">
            <v>EC20</v>
          </cell>
          <cell r="M2320" t="str">
            <v>Not indicated</v>
          </cell>
          <cell r="N2320" t="str">
            <v>Measured - (GF-AAS)</v>
          </cell>
          <cell r="O2320" t="str">
            <v>static renewal</v>
          </cell>
          <cell r="P2320" t="str">
            <v>Chronic</v>
          </cell>
          <cell r="Q2320" t="str">
            <v>21-d</v>
          </cell>
          <cell r="R2320"/>
          <cell r="S2320" t="str">
            <v>S-Reconstituted water (modified M4 medium)</v>
          </cell>
          <cell r="T2320" t="str">
            <v>MLR</v>
          </cell>
          <cell r="U2320">
            <v>14.07</v>
          </cell>
          <cell r="V2320">
            <v>7.31</v>
          </cell>
          <cell r="W2320" t="str">
            <v/>
          </cell>
          <cell r="X2320" t="str">
            <v/>
          </cell>
          <cell r="Y2320">
            <v>104.3</v>
          </cell>
          <cell r="Z2320" t="str">
            <v/>
          </cell>
          <cell r="AA2320">
            <v>3.27</v>
          </cell>
          <cell r="AB2320">
            <v>10</v>
          </cell>
          <cell r="AC2320">
            <v>56.54</v>
          </cell>
          <cell r="AD2320">
            <v>9.99</v>
          </cell>
          <cell r="AE2320">
            <v>20.91</v>
          </cell>
          <cell r="AF2320">
            <v>3.1</v>
          </cell>
          <cell r="AG2320" t="str">
            <v/>
          </cell>
          <cell r="AH2320" t="str">
            <v/>
          </cell>
          <cell r="AI2320" t="str">
            <v/>
          </cell>
          <cell r="AJ2320">
            <v>182.3192</v>
          </cell>
        </row>
        <row r="2321">
          <cell r="B2321" t="str">
            <v>C2170DamaEC10</v>
          </cell>
          <cell r="C2321" t="str">
            <v>Pereira et al., 2017</v>
          </cell>
          <cell r="D2321">
            <v>2017</v>
          </cell>
          <cell r="E2321" t="str">
            <v>Daphnia magna</v>
          </cell>
          <cell r="F2321" t="str">
            <v xml:space="preserve">Daphnia </v>
          </cell>
          <cell r="G2321" t="str">
            <v>magna</v>
          </cell>
          <cell r="H2321"/>
          <cell r="I2321" t="str">
            <v>Cladocera</v>
          </cell>
          <cell r="J2321" t="str">
            <v>neonates (&lt;24 h old)</v>
          </cell>
          <cell r="K2321" t="str">
            <v>Reproduction</v>
          </cell>
          <cell r="L2321" t="str">
            <v>EC10</v>
          </cell>
          <cell r="M2321" t="str">
            <v>Not indicated</v>
          </cell>
          <cell r="N2321" t="str">
            <v>Measured - (GF-AAS)</v>
          </cell>
          <cell r="O2321" t="str">
            <v>static renewal</v>
          </cell>
          <cell r="P2321" t="str">
            <v>Chronic</v>
          </cell>
          <cell r="Q2321" t="str">
            <v>21-d</v>
          </cell>
          <cell r="R2321"/>
          <cell r="S2321" t="str">
            <v>S-Reconstituted water (modified M4 medium)</v>
          </cell>
          <cell r="T2321" t="str">
            <v>MLR</v>
          </cell>
          <cell r="U2321">
            <v>14.07</v>
          </cell>
          <cell r="V2321">
            <v>7.31</v>
          </cell>
          <cell r="W2321" t="str">
            <v/>
          </cell>
          <cell r="X2321" t="str">
            <v/>
          </cell>
          <cell r="Y2321">
            <v>96.3</v>
          </cell>
          <cell r="Z2321" t="str">
            <v/>
          </cell>
          <cell r="AA2321">
            <v>3.27</v>
          </cell>
          <cell r="AB2321">
            <v>10</v>
          </cell>
          <cell r="AC2321">
            <v>56.54</v>
          </cell>
          <cell r="AD2321">
            <v>9.99</v>
          </cell>
          <cell r="AE2321">
            <v>20.91</v>
          </cell>
          <cell r="AF2321">
            <v>3.1</v>
          </cell>
          <cell r="AG2321" t="str">
            <v/>
          </cell>
          <cell r="AH2321" t="str">
            <v/>
          </cell>
          <cell r="AI2321" t="str">
            <v/>
          </cell>
          <cell r="AJ2321">
            <v>182.3192</v>
          </cell>
        </row>
        <row r="2322">
          <cell r="B2322" t="str">
            <v>C2171DamaEC50</v>
          </cell>
          <cell r="C2322" t="str">
            <v>Pereira et al., 2017</v>
          </cell>
          <cell r="D2322">
            <v>2017</v>
          </cell>
          <cell r="E2322" t="str">
            <v>Daphnia magna</v>
          </cell>
          <cell r="F2322" t="str">
            <v xml:space="preserve">Daphnia </v>
          </cell>
          <cell r="G2322" t="str">
            <v>magna</v>
          </cell>
          <cell r="H2322"/>
          <cell r="I2322" t="str">
            <v>Cladocera</v>
          </cell>
          <cell r="J2322" t="str">
            <v>neonates (&lt;24 h old)</v>
          </cell>
          <cell r="K2322" t="str">
            <v>Reproduction</v>
          </cell>
          <cell r="L2322" t="str">
            <v>EC50</v>
          </cell>
          <cell r="M2322" t="str">
            <v>Not indicated</v>
          </cell>
          <cell r="N2322" t="str">
            <v>Measured - (GF-AAS)</v>
          </cell>
          <cell r="O2322" t="str">
            <v>static renewal</v>
          </cell>
          <cell r="P2322" t="str">
            <v>Chronic</v>
          </cell>
          <cell r="Q2322" t="str">
            <v>21-d</v>
          </cell>
          <cell r="R2322"/>
          <cell r="S2322" t="str">
            <v>S-Reconstituted water (modified M4 medium)</v>
          </cell>
          <cell r="T2322" t="str">
            <v>MLR</v>
          </cell>
          <cell r="U2322">
            <v>20.170000000000002</v>
          </cell>
          <cell r="V2322">
            <v>7.29</v>
          </cell>
          <cell r="W2322" t="str">
            <v/>
          </cell>
          <cell r="X2322" t="str">
            <v/>
          </cell>
          <cell r="Y2322">
            <v>131.9</v>
          </cell>
          <cell r="Z2322" t="str">
            <v/>
          </cell>
          <cell r="AA2322">
            <v>3.27</v>
          </cell>
          <cell r="AB2322">
            <v>10</v>
          </cell>
          <cell r="AC2322">
            <v>56.54</v>
          </cell>
          <cell r="AD2322">
            <v>9.99</v>
          </cell>
          <cell r="AE2322">
            <v>20.91</v>
          </cell>
          <cell r="AF2322">
            <v>3.1</v>
          </cell>
          <cell r="AG2322" t="str">
            <v/>
          </cell>
          <cell r="AH2322" t="str">
            <v/>
          </cell>
          <cell r="AI2322" t="str">
            <v/>
          </cell>
          <cell r="AJ2322">
            <v>182.3192</v>
          </cell>
        </row>
        <row r="2323">
          <cell r="B2323" t="str">
            <v>C2553DamaEC20</v>
          </cell>
          <cell r="C2323" t="str">
            <v>Pereira et al., 2017</v>
          </cell>
          <cell r="D2323">
            <v>2017</v>
          </cell>
          <cell r="E2323" t="str">
            <v>Daphnia magna</v>
          </cell>
          <cell r="F2323" t="str">
            <v xml:space="preserve">Daphnia </v>
          </cell>
          <cell r="G2323" t="str">
            <v>magna</v>
          </cell>
          <cell r="H2323"/>
          <cell r="I2323" t="str">
            <v>Cladocera</v>
          </cell>
          <cell r="J2323" t="str">
            <v>neonates (&lt;24 h old)</v>
          </cell>
          <cell r="K2323" t="str">
            <v>Reproduction</v>
          </cell>
          <cell r="L2323" t="str">
            <v>EC20</v>
          </cell>
          <cell r="M2323" t="str">
            <v>Not indicated</v>
          </cell>
          <cell r="N2323" t="str">
            <v>Measured - (GF-AAS)</v>
          </cell>
          <cell r="O2323" t="str">
            <v>static renewal</v>
          </cell>
          <cell r="P2323" t="str">
            <v>Chronic</v>
          </cell>
          <cell r="Q2323" t="str">
            <v>21-d</v>
          </cell>
          <cell r="R2323"/>
          <cell r="S2323" t="str">
            <v>S-Reconstituted water (modified M4 medium)</v>
          </cell>
          <cell r="T2323" t="str">
            <v>MLR</v>
          </cell>
          <cell r="U2323">
            <v>20.170000000000002</v>
          </cell>
          <cell r="V2323">
            <v>7.29</v>
          </cell>
          <cell r="W2323" t="str">
            <v/>
          </cell>
          <cell r="X2323" t="str">
            <v/>
          </cell>
          <cell r="Y2323">
            <v>125.1</v>
          </cell>
          <cell r="Z2323" t="str">
            <v/>
          </cell>
          <cell r="AA2323">
            <v>3.27</v>
          </cell>
          <cell r="AB2323">
            <v>10</v>
          </cell>
          <cell r="AC2323">
            <v>56.54</v>
          </cell>
          <cell r="AD2323">
            <v>9.99</v>
          </cell>
          <cell r="AE2323">
            <v>20.91</v>
          </cell>
          <cell r="AF2323">
            <v>3.1</v>
          </cell>
          <cell r="AG2323" t="str">
            <v/>
          </cell>
          <cell r="AH2323" t="str">
            <v/>
          </cell>
          <cell r="AI2323" t="str">
            <v/>
          </cell>
          <cell r="AJ2323">
            <v>182.3192</v>
          </cell>
        </row>
        <row r="2324">
          <cell r="B2324" t="str">
            <v>C2172DamaEC10</v>
          </cell>
          <cell r="C2324" t="str">
            <v>Pereira et al., 2017</v>
          </cell>
          <cell r="D2324">
            <v>2017</v>
          </cell>
          <cell r="E2324" t="str">
            <v>Daphnia magna</v>
          </cell>
          <cell r="F2324" t="str">
            <v xml:space="preserve">Daphnia </v>
          </cell>
          <cell r="G2324" t="str">
            <v>magna</v>
          </cell>
          <cell r="H2324"/>
          <cell r="I2324" t="str">
            <v>Cladocera</v>
          </cell>
          <cell r="J2324" t="str">
            <v>neonates (&lt;24 h old)</v>
          </cell>
          <cell r="K2324" t="str">
            <v>Reproduction</v>
          </cell>
          <cell r="L2324" t="str">
            <v>EC10</v>
          </cell>
          <cell r="M2324" t="str">
            <v>Not indicated</v>
          </cell>
          <cell r="N2324" t="str">
            <v>Measured - (GF-AAS)</v>
          </cell>
          <cell r="O2324" t="str">
            <v>static renewal</v>
          </cell>
          <cell r="P2324" t="str">
            <v>Chronic</v>
          </cell>
          <cell r="Q2324" t="str">
            <v>21-d</v>
          </cell>
          <cell r="R2324"/>
          <cell r="S2324" t="str">
            <v>S-Reconstituted water (modified M4 medium)</v>
          </cell>
          <cell r="T2324" t="str">
            <v>MLR</v>
          </cell>
          <cell r="U2324">
            <v>20.170000000000002</v>
          </cell>
          <cell r="V2324">
            <v>7.29</v>
          </cell>
          <cell r="W2324" t="str">
            <v/>
          </cell>
          <cell r="X2324" t="str">
            <v/>
          </cell>
          <cell r="Y2324">
            <v>120.8</v>
          </cell>
          <cell r="Z2324" t="str">
            <v/>
          </cell>
          <cell r="AA2324">
            <v>3.27</v>
          </cell>
          <cell r="AB2324">
            <v>10</v>
          </cell>
          <cell r="AC2324">
            <v>56.54</v>
          </cell>
          <cell r="AD2324">
            <v>9.99</v>
          </cell>
          <cell r="AE2324">
            <v>20.91</v>
          </cell>
          <cell r="AF2324">
            <v>3.1</v>
          </cell>
          <cell r="AG2324" t="str">
            <v/>
          </cell>
          <cell r="AH2324" t="str">
            <v/>
          </cell>
          <cell r="AI2324" t="str">
            <v/>
          </cell>
          <cell r="AJ2324">
            <v>182.3192</v>
          </cell>
        </row>
        <row r="2325">
          <cell r="B2325" t="str">
            <v>C2173DamaEC50</v>
          </cell>
          <cell r="C2325" t="str">
            <v>Pereira et al., 2017</v>
          </cell>
          <cell r="D2325">
            <v>2017</v>
          </cell>
          <cell r="E2325" t="str">
            <v>Daphnia magna</v>
          </cell>
          <cell r="F2325" t="str">
            <v xml:space="preserve">Daphnia </v>
          </cell>
          <cell r="G2325" t="str">
            <v>magna</v>
          </cell>
          <cell r="H2325"/>
          <cell r="I2325" t="str">
            <v>Cladocera</v>
          </cell>
          <cell r="J2325" t="str">
            <v>neonates (&lt;24 h old)</v>
          </cell>
          <cell r="K2325" t="str">
            <v>Reproduction</v>
          </cell>
          <cell r="L2325" t="str">
            <v>EC50</v>
          </cell>
          <cell r="M2325" t="str">
            <v>Not indicated</v>
          </cell>
          <cell r="N2325" t="str">
            <v>Measured - (GF-AAS)</v>
          </cell>
          <cell r="O2325" t="str">
            <v>static renewal</v>
          </cell>
          <cell r="P2325" t="str">
            <v>Chronic</v>
          </cell>
          <cell r="Q2325" t="str">
            <v>21-d</v>
          </cell>
          <cell r="R2325"/>
          <cell r="S2325" t="str">
            <v>S-Reconstituted water (modified M4 medium)</v>
          </cell>
          <cell r="T2325" t="str">
            <v>MLR</v>
          </cell>
          <cell r="U2325">
            <v>24.69</v>
          </cell>
          <cell r="V2325">
            <v>7.2880000000000003</v>
          </cell>
          <cell r="W2325" t="str">
            <v/>
          </cell>
          <cell r="X2325" t="str">
            <v/>
          </cell>
          <cell r="Y2325">
            <v>146.69999999999999</v>
          </cell>
          <cell r="Z2325" t="str">
            <v/>
          </cell>
          <cell r="AA2325">
            <v>3.27</v>
          </cell>
          <cell r="AB2325">
            <v>10</v>
          </cell>
          <cell r="AC2325">
            <v>56.54</v>
          </cell>
          <cell r="AD2325">
            <v>9.99</v>
          </cell>
          <cell r="AE2325">
            <v>20.91</v>
          </cell>
          <cell r="AF2325">
            <v>3.1</v>
          </cell>
          <cell r="AG2325" t="str">
            <v/>
          </cell>
          <cell r="AH2325" t="str">
            <v/>
          </cell>
          <cell r="AI2325" t="str">
            <v/>
          </cell>
          <cell r="AJ2325">
            <v>182.3192</v>
          </cell>
        </row>
        <row r="2326">
          <cell r="B2326" t="str">
            <v>C2554DamaEC20</v>
          </cell>
          <cell r="C2326" t="str">
            <v>Pereira et al., 2017</v>
          </cell>
          <cell r="D2326">
            <v>2017</v>
          </cell>
          <cell r="E2326" t="str">
            <v>Daphnia magna</v>
          </cell>
          <cell r="F2326" t="str">
            <v xml:space="preserve">Daphnia </v>
          </cell>
          <cell r="G2326" t="str">
            <v>magna</v>
          </cell>
          <cell r="H2326"/>
          <cell r="I2326" t="str">
            <v>Cladocera</v>
          </cell>
          <cell r="J2326" t="str">
            <v>neonates (&lt;24 h old)</v>
          </cell>
          <cell r="K2326" t="str">
            <v>Reproduction</v>
          </cell>
          <cell r="L2326" t="str">
            <v>EC20</v>
          </cell>
          <cell r="M2326" t="str">
            <v>Not indicated</v>
          </cell>
          <cell r="N2326" t="str">
            <v>Measured - (GF-AAS)</v>
          </cell>
          <cell r="O2326" t="str">
            <v>static renewal</v>
          </cell>
          <cell r="P2326" t="str">
            <v>Chronic</v>
          </cell>
          <cell r="Q2326" t="str">
            <v>21-d</v>
          </cell>
          <cell r="R2326"/>
          <cell r="S2326" t="str">
            <v>S-Reconstituted water (modified M4 medium)</v>
          </cell>
          <cell r="T2326" t="str">
            <v>MLR</v>
          </cell>
          <cell r="U2326">
            <v>24.69</v>
          </cell>
          <cell r="V2326">
            <v>7.2880000000000003</v>
          </cell>
          <cell r="W2326" t="str">
            <v/>
          </cell>
          <cell r="X2326" t="str">
            <v/>
          </cell>
          <cell r="Y2326">
            <v>73.5</v>
          </cell>
          <cell r="Z2326" t="str">
            <v/>
          </cell>
          <cell r="AA2326">
            <v>3.27</v>
          </cell>
          <cell r="AB2326">
            <v>10</v>
          </cell>
          <cell r="AC2326">
            <v>56.54</v>
          </cell>
          <cell r="AD2326">
            <v>9.99</v>
          </cell>
          <cell r="AE2326">
            <v>20.91</v>
          </cell>
          <cell r="AF2326">
            <v>3.1</v>
          </cell>
          <cell r="AG2326" t="str">
            <v/>
          </cell>
          <cell r="AH2326" t="str">
            <v/>
          </cell>
          <cell r="AI2326" t="str">
            <v/>
          </cell>
          <cell r="AJ2326">
            <v>182.3192</v>
          </cell>
        </row>
        <row r="2327">
          <cell r="B2327" t="str">
            <v>C2174DamaEC10</v>
          </cell>
          <cell r="C2327" t="str">
            <v>Pereira et al., 2017</v>
          </cell>
          <cell r="D2327">
            <v>2017</v>
          </cell>
          <cell r="E2327" t="str">
            <v>Daphnia magna</v>
          </cell>
          <cell r="F2327" t="str">
            <v xml:space="preserve">Daphnia </v>
          </cell>
          <cell r="G2327" t="str">
            <v>magna</v>
          </cell>
          <cell r="H2327"/>
          <cell r="I2327" t="str">
            <v>Cladocera</v>
          </cell>
          <cell r="J2327" t="str">
            <v>neonates (&lt;24 h old)</v>
          </cell>
          <cell r="K2327" t="str">
            <v>Reproduction</v>
          </cell>
          <cell r="L2327" t="str">
            <v>EC10</v>
          </cell>
          <cell r="M2327" t="str">
            <v>Not indicated</v>
          </cell>
          <cell r="N2327" t="str">
            <v>Measured - (GF-AAS)</v>
          </cell>
          <cell r="O2327" t="str">
            <v>static renewal</v>
          </cell>
          <cell r="P2327" t="str">
            <v>Chronic</v>
          </cell>
          <cell r="Q2327" t="str">
            <v>21-d</v>
          </cell>
          <cell r="R2327"/>
          <cell r="S2327" t="str">
            <v>S-Reconstituted water (modified M4 medium)</v>
          </cell>
          <cell r="T2327" t="str">
            <v>MLR</v>
          </cell>
          <cell r="U2327">
            <v>24.69</v>
          </cell>
          <cell r="V2327">
            <v>7.2880000000000003</v>
          </cell>
          <cell r="W2327" t="str">
            <v/>
          </cell>
          <cell r="X2327" t="str">
            <v/>
          </cell>
          <cell r="Y2327">
            <v>46.5</v>
          </cell>
          <cell r="Z2327" t="str">
            <v/>
          </cell>
          <cell r="AA2327">
            <v>3.27</v>
          </cell>
          <cell r="AB2327">
            <v>10</v>
          </cell>
          <cell r="AC2327">
            <v>56.54</v>
          </cell>
          <cell r="AD2327">
            <v>9.99</v>
          </cell>
          <cell r="AE2327">
            <v>20.91</v>
          </cell>
          <cell r="AF2327">
            <v>3.1</v>
          </cell>
          <cell r="AG2327" t="str">
            <v/>
          </cell>
          <cell r="AH2327" t="str">
            <v/>
          </cell>
          <cell r="AI2327" t="str">
            <v/>
          </cell>
          <cell r="AJ2327">
            <v>182.3192</v>
          </cell>
        </row>
        <row r="2328">
          <cell r="B2328" t="str">
            <v>A2175HyvuLC50</v>
          </cell>
          <cell r="C2328" t="str">
            <v>Holdway et al., 2001</v>
          </cell>
          <cell r="D2328">
            <v>2001</v>
          </cell>
          <cell r="E2328" t="str">
            <v>Hydra vulgaris</v>
          </cell>
          <cell r="F2328" t="str">
            <v xml:space="preserve">Hydra </v>
          </cell>
          <cell r="G2328" t="str">
            <v>vulgaris</v>
          </cell>
          <cell r="H2328"/>
          <cell r="I2328" t="str">
            <v>invertebrate</v>
          </cell>
          <cell r="J2328" t="str">
            <v>Non-budding hydra</v>
          </cell>
          <cell r="K2328" t="str">
            <v>Mortality</v>
          </cell>
          <cell r="L2328" t="str">
            <v>LC50</v>
          </cell>
          <cell r="M2328" t="str">
            <v>ZnCl2</v>
          </cell>
          <cell r="N2328" t="str">
            <v>Not indicated</v>
          </cell>
          <cell r="O2328" t="str">
            <v>static</v>
          </cell>
          <cell r="P2328" t="str">
            <v>Acute</v>
          </cell>
          <cell r="Q2328" t="str">
            <v>96-hr</v>
          </cell>
          <cell r="R2328" t="str">
            <v>None</v>
          </cell>
          <cell r="S2328" t="str">
            <v>T-Carbon filtered tap water</v>
          </cell>
          <cell r="T2328"/>
          <cell r="U2328">
            <v>23.5</v>
          </cell>
          <cell r="V2328">
            <v>7.39</v>
          </cell>
          <cell r="W2328" t="str">
            <v/>
          </cell>
          <cell r="X2328">
            <v>2300</v>
          </cell>
          <cell r="Y2328">
            <v>2249.4</v>
          </cell>
          <cell r="Z2328" t="str">
            <v/>
          </cell>
          <cell r="AA2328">
            <v>1.6</v>
          </cell>
          <cell r="AB2328">
            <v>10</v>
          </cell>
          <cell r="AC2328">
            <v>3.3</v>
          </cell>
          <cell r="AD2328">
            <v>2.7</v>
          </cell>
          <cell r="AE2328">
            <v>1.7553191489361701</v>
          </cell>
          <cell r="AF2328">
            <v>0.26916802610114193</v>
          </cell>
          <cell r="AG2328">
            <v>1.5865384615384615</v>
          </cell>
          <cell r="AH2328">
            <v>1.0302197802197801</v>
          </cell>
          <cell r="AI2328">
            <v>18.399999999999999</v>
          </cell>
          <cell r="AJ2328">
            <v>19.5</v>
          </cell>
        </row>
        <row r="2329">
          <cell r="B2329" t="str">
            <v>C2176HyvuNOEC</v>
          </cell>
          <cell r="C2329" t="str">
            <v>Holdway et al., 2001</v>
          </cell>
          <cell r="D2329">
            <v>2001</v>
          </cell>
          <cell r="E2329" t="str">
            <v>Hydra vulgaris</v>
          </cell>
          <cell r="F2329" t="str">
            <v xml:space="preserve">Hydra </v>
          </cell>
          <cell r="G2329" t="str">
            <v>vulgaris</v>
          </cell>
          <cell r="H2329"/>
          <cell r="I2329" t="str">
            <v>Hydrozoa</v>
          </cell>
          <cell r="J2329" t="str">
            <v>Buddig hydra</v>
          </cell>
          <cell r="K2329" t="str">
            <v>Population growth rate</v>
          </cell>
          <cell r="L2329" t="str">
            <v>NOEC</v>
          </cell>
          <cell r="M2329" t="str">
            <v>ZnCl2</v>
          </cell>
          <cell r="N2329" t="str">
            <v>Nominal</v>
          </cell>
          <cell r="O2329" t="str">
            <v>static renewal</v>
          </cell>
          <cell r="P2329" t="str">
            <v>Chronic</v>
          </cell>
          <cell r="Q2329" t="str">
            <v>7-d</v>
          </cell>
          <cell r="R2329" t="str">
            <v>brine shrimp before renewal</v>
          </cell>
          <cell r="S2329" t="str">
            <v>T-Carbon filtered tap water</v>
          </cell>
          <cell r="T2329"/>
          <cell r="U2329">
            <v>23.5</v>
          </cell>
          <cell r="V2329">
            <v>7.39</v>
          </cell>
          <cell r="W2329" t="str">
            <v>&lt;</v>
          </cell>
          <cell r="X2329">
            <v>250</v>
          </cell>
          <cell r="Y2329">
            <v>246.5</v>
          </cell>
          <cell r="Z2329" t="str">
            <v/>
          </cell>
          <cell r="AA2329">
            <v>1.6</v>
          </cell>
          <cell r="AB2329">
            <v>10</v>
          </cell>
          <cell r="AC2329">
            <v>3.3</v>
          </cell>
          <cell r="AD2329">
            <v>2.7</v>
          </cell>
          <cell r="AE2329">
            <v>1.7553191489361701</v>
          </cell>
          <cell r="AF2329">
            <v>0.26916802610114193</v>
          </cell>
          <cell r="AG2329">
            <v>1.5865384615384615</v>
          </cell>
          <cell r="AH2329">
            <v>1.0302197802197801</v>
          </cell>
          <cell r="AI2329">
            <v>18.399999999999999</v>
          </cell>
          <cell r="AJ2329">
            <v>19.5</v>
          </cell>
        </row>
        <row r="2330">
          <cell r="B2330" t="str">
            <v>A2177HyviLC50</v>
          </cell>
          <cell r="C2330" t="str">
            <v>Holdway et al., 2001</v>
          </cell>
          <cell r="D2330">
            <v>2001</v>
          </cell>
          <cell r="E2330" t="str">
            <v>Hydra viridissima</v>
          </cell>
          <cell r="F2330" t="str">
            <v xml:space="preserve">Hydra </v>
          </cell>
          <cell r="G2330" t="str">
            <v>viridissima</v>
          </cell>
          <cell r="H2330"/>
          <cell r="I2330" t="str">
            <v>invertebrate</v>
          </cell>
          <cell r="J2330" t="str">
            <v>Non-budding hydra</v>
          </cell>
          <cell r="K2330" t="str">
            <v>Mortality</v>
          </cell>
          <cell r="L2330" t="str">
            <v>LC50</v>
          </cell>
          <cell r="M2330" t="str">
            <v>ZnCl2</v>
          </cell>
          <cell r="N2330" t="str">
            <v>Not indicated</v>
          </cell>
          <cell r="O2330" t="str">
            <v>static</v>
          </cell>
          <cell r="P2330" t="str">
            <v>Acute</v>
          </cell>
          <cell r="Q2330" t="str">
            <v>96-hr</v>
          </cell>
          <cell r="R2330" t="str">
            <v>None</v>
          </cell>
          <cell r="S2330" t="str">
            <v>T-Carbon filtered tap water</v>
          </cell>
          <cell r="T2330"/>
          <cell r="U2330">
            <v>23.5</v>
          </cell>
          <cell r="V2330">
            <v>7.39</v>
          </cell>
          <cell r="W2330" t="str">
            <v/>
          </cell>
          <cell r="X2330">
            <v>935</v>
          </cell>
          <cell r="Y2330">
            <v>914.43</v>
          </cell>
          <cell r="Z2330" t="str">
            <v/>
          </cell>
          <cell r="AA2330">
            <v>1.6</v>
          </cell>
          <cell r="AB2330">
            <v>10</v>
          </cell>
          <cell r="AC2330">
            <v>3.3</v>
          </cell>
          <cell r="AD2330">
            <v>2.7</v>
          </cell>
          <cell r="AE2330">
            <v>1.7553191489361701</v>
          </cell>
          <cell r="AF2330">
            <v>0.26916802610114193</v>
          </cell>
          <cell r="AG2330">
            <v>1.5865384615384615</v>
          </cell>
          <cell r="AH2330">
            <v>1.0302197802197801</v>
          </cell>
          <cell r="AI2330">
            <v>18.399999999999999</v>
          </cell>
          <cell r="AJ2330">
            <v>19.5</v>
          </cell>
        </row>
        <row r="2331">
          <cell r="B2331" t="str">
            <v>C2178HyviNOEC</v>
          </cell>
          <cell r="C2331" t="str">
            <v>Holdway et al., 2001</v>
          </cell>
          <cell r="D2331">
            <v>2001</v>
          </cell>
          <cell r="E2331" t="str">
            <v>Hydra viridissima</v>
          </cell>
          <cell r="F2331" t="str">
            <v xml:space="preserve">Hydra </v>
          </cell>
          <cell r="G2331" t="str">
            <v>viridissima</v>
          </cell>
          <cell r="H2331"/>
          <cell r="I2331" t="str">
            <v>Hydrozoa</v>
          </cell>
          <cell r="J2331" t="str">
            <v>Buddig hydra</v>
          </cell>
          <cell r="K2331" t="str">
            <v>Population growth rate</v>
          </cell>
          <cell r="L2331" t="str">
            <v>NOEC</v>
          </cell>
          <cell r="M2331" t="str">
            <v>ZnCl2</v>
          </cell>
          <cell r="N2331" t="str">
            <v>Nominal</v>
          </cell>
          <cell r="O2331" t="str">
            <v>static renewal</v>
          </cell>
          <cell r="P2331" t="str">
            <v>Chronic</v>
          </cell>
          <cell r="Q2331" t="str">
            <v>7-d</v>
          </cell>
          <cell r="R2331" t="str">
            <v>brine shrimp before renewal</v>
          </cell>
          <cell r="S2331" t="str">
            <v>T-Carbon filtered tap water</v>
          </cell>
          <cell r="T2331"/>
          <cell r="U2331">
            <v>23.5</v>
          </cell>
          <cell r="V2331">
            <v>7.39</v>
          </cell>
          <cell r="W2331" t="str">
            <v/>
          </cell>
          <cell r="X2331">
            <v>38</v>
          </cell>
          <cell r="Y2331">
            <v>37.467999999999996</v>
          </cell>
          <cell r="Z2331" t="str">
            <v/>
          </cell>
          <cell r="AA2331">
            <v>1.6</v>
          </cell>
          <cell r="AB2331">
            <v>10</v>
          </cell>
          <cell r="AC2331">
            <v>3.3</v>
          </cell>
          <cell r="AD2331">
            <v>2.7</v>
          </cell>
          <cell r="AE2331">
            <v>1.7553191489361701</v>
          </cell>
          <cell r="AF2331">
            <v>0.26916802610114193</v>
          </cell>
          <cell r="AG2331">
            <v>1.5865384615384615</v>
          </cell>
          <cell r="AH2331">
            <v>1.0302197802197801</v>
          </cell>
          <cell r="AI2331">
            <v>18.399999999999999</v>
          </cell>
          <cell r="AJ2331">
            <v>19.5</v>
          </cell>
        </row>
        <row r="2332">
          <cell r="B2332" t="str">
            <v>A2179SyspEC50</v>
          </cell>
          <cell r="C2332" t="str">
            <v>Hose et al., 2019</v>
          </cell>
          <cell r="D2332">
            <v>2019</v>
          </cell>
          <cell r="E2332" t="str">
            <v>Syncarid sp.</v>
          </cell>
          <cell r="F2332" t="str">
            <v xml:space="preserve">Syncarid </v>
          </cell>
          <cell r="G2332" t="str">
            <v>sp.</v>
          </cell>
          <cell r="H2332"/>
          <cell r="I2332" t="str">
            <v>Crustacea</v>
          </cell>
          <cell r="J2332" t="str">
            <v>n.r.</v>
          </cell>
          <cell r="K2332" t="str">
            <v>Immobility</v>
          </cell>
          <cell r="L2332" t="str">
            <v>EC50</v>
          </cell>
          <cell r="M2332" t="str">
            <v>ZnSO4</v>
          </cell>
          <cell r="N2332" t="str">
            <v>Measured - (TRX-RF spectrometer)</v>
          </cell>
          <cell r="O2332" t="str">
            <v>NR</v>
          </cell>
          <cell r="P2332" t="str">
            <v>Acute</v>
          </cell>
          <cell r="Q2332" t="str">
            <v>96-hr</v>
          </cell>
          <cell r="R2332"/>
          <cell r="S2332" t="str">
            <v>G-Somersby, Australia</v>
          </cell>
          <cell r="T2332"/>
          <cell r="U2332">
            <v>18</v>
          </cell>
          <cell r="V2332">
            <v>4.9000000000000004</v>
          </cell>
          <cell r="W2332" t="str">
            <v/>
          </cell>
          <cell r="X2332">
            <v>3610</v>
          </cell>
          <cell r="Y2332">
            <v>3530.58</v>
          </cell>
          <cell r="Z2332" t="str">
            <v/>
          </cell>
          <cell r="AA2332">
            <v>8</v>
          </cell>
          <cell r="AB2332">
            <v>10</v>
          </cell>
          <cell r="AC2332" t="str">
            <v/>
          </cell>
          <cell r="AD2332" t="str">
            <v/>
          </cell>
          <cell r="AE2332" t="str">
            <v/>
          </cell>
          <cell r="AF2332" t="str">
            <v/>
          </cell>
          <cell r="AG2332" t="str">
            <v/>
          </cell>
          <cell r="AH2332" t="str">
            <v/>
          </cell>
          <cell r="AI2332" t="str">
            <v/>
          </cell>
          <cell r="AJ2332">
            <v>34.5</v>
          </cell>
        </row>
        <row r="2333">
          <cell r="B2333" t="str">
            <v>C2180SyspEC10</v>
          </cell>
          <cell r="C2333" t="str">
            <v>Hose et al., 2019</v>
          </cell>
          <cell r="D2333">
            <v>2019</v>
          </cell>
          <cell r="E2333" t="str">
            <v>Syncarid sp.</v>
          </cell>
          <cell r="F2333" t="str">
            <v xml:space="preserve">Syncarid </v>
          </cell>
          <cell r="G2333" t="str">
            <v>sp.</v>
          </cell>
          <cell r="H2333"/>
          <cell r="I2333" t="str">
            <v>Crustacea</v>
          </cell>
          <cell r="J2333" t="str">
            <v>n.r.</v>
          </cell>
          <cell r="K2333" t="str">
            <v>Immobility</v>
          </cell>
          <cell r="L2333" t="str">
            <v>EC10</v>
          </cell>
          <cell r="M2333" t="str">
            <v>ZnSO4</v>
          </cell>
          <cell r="N2333" t="str">
            <v>Measured - (TRX-RF spectrometer)</v>
          </cell>
          <cell r="O2333" t="str">
            <v>NR</v>
          </cell>
          <cell r="P2333" t="str">
            <v>Chronic</v>
          </cell>
          <cell r="Q2333" t="str">
            <v>14-d</v>
          </cell>
          <cell r="R2333"/>
          <cell r="S2333" t="str">
            <v>G-Somersby, Australia</v>
          </cell>
          <cell r="T2333"/>
          <cell r="U2333">
            <v>18</v>
          </cell>
          <cell r="V2333">
            <v>4.9000000000000004</v>
          </cell>
          <cell r="W2333" t="str">
            <v/>
          </cell>
          <cell r="X2333">
            <v>210</v>
          </cell>
          <cell r="Y2333">
            <v>207.06</v>
          </cell>
          <cell r="Z2333" t="str">
            <v/>
          </cell>
          <cell r="AA2333">
            <v>8</v>
          </cell>
          <cell r="AB2333">
            <v>10</v>
          </cell>
          <cell r="AC2333" t="str">
            <v/>
          </cell>
          <cell r="AD2333" t="str">
            <v/>
          </cell>
          <cell r="AE2333" t="str">
            <v/>
          </cell>
          <cell r="AF2333" t="str">
            <v/>
          </cell>
          <cell r="AG2333" t="str">
            <v/>
          </cell>
          <cell r="AH2333" t="str">
            <v/>
          </cell>
          <cell r="AI2333" t="str">
            <v/>
          </cell>
          <cell r="AJ2333">
            <v>34.5</v>
          </cell>
        </row>
        <row r="2334">
          <cell r="B2334" t="str">
            <v>C2181SyspEC50</v>
          </cell>
          <cell r="C2334" t="str">
            <v>Hose et al., 2019</v>
          </cell>
          <cell r="D2334">
            <v>2019</v>
          </cell>
          <cell r="E2334" t="str">
            <v>Syncarid sp.</v>
          </cell>
          <cell r="F2334" t="str">
            <v xml:space="preserve">Syncarid </v>
          </cell>
          <cell r="G2334" t="str">
            <v>sp.</v>
          </cell>
          <cell r="H2334"/>
          <cell r="I2334" t="str">
            <v>Crustacea</v>
          </cell>
          <cell r="J2334" t="str">
            <v>n.r.</v>
          </cell>
          <cell r="K2334" t="str">
            <v>Immobility</v>
          </cell>
          <cell r="L2334" t="str">
            <v>EC50</v>
          </cell>
          <cell r="M2334" t="str">
            <v>ZnSO4</v>
          </cell>
          <cell r="N2334" t="str">
            <v>Measured - (TRX-RF spectrometer)</v>
          </cell>
          <cell r="O2334" t="str">
            <v>NR</v>
          </cell>
          <cell r="P2334" t="str">
            <v>Chronic</v>
          </cell>
          <cell r="Q2334" t="str">
            <v>14-d</v>
          </cell>
          <cell r="R2334"/>
          <cell r="S2334" t="str">
            <v>G-Somersby, Australia</v>
          </cell>
          <cell r="T2334"/>
          <cell r="U2334">
            <v>18</v>
          </cell>
          <cell r="V2334">
            <v>4.9000000000000004</v>
          </cell>
          <cell r="W2334" t="str">
            <v/>
          </cell>
          <cell r="X2334">
            <v>1770</v>
          </cell>
          <cell r="Y2334">
            <v>1745.22</v>
          </cell>
          <cell r="Z2334" t="str">
            <v/>
          </cell>
          <cell r="AA2334">
            <v>8</v>
          </cell>
          <cell r="AB2334">
            <v>10</v>
          </cell>
          <cell r="AC2334" t="str">
            <v/>
          </cell>
          <cell r="AD2334" t="str">
            <v/>
          </cell>
          <cell r="AE2334" t="str">
            <v/>
          </cell>
          <cell r="AF2334" t="str">
            <v/>
          </cell>
          <cell r="AG2334" t="str">
            <v/>
          </cell>
          <cell r="AH2334" t="str">
            <v/>
          </cell>
          <cell r="AI2334" t="str">
            <v/>
          </cell>
          <cell r="AJ2334">
            <v>34.5</v>
          </cell>
        </row>
        <row r="2335">
          <cell r="B2335" t="str">
            <v>A2182CtidLC50</v>
          </cell>
          <cell r="C2335" t="str">
            <v>Wang et al., 2013</v>
          </cell>
          <cell r="D2335">
            <v>2013</v>
          </cell>
          <cell r="E2335" t="str">
            <v>Ctenopharyngodon idellus</v>
          </cell>
          <cell r="F2335" t="str">
            <v xml:space="preserve">Ctenopharyngodon </v>
          </cell>
          <cell r="G2335" t="str">
            <v>idellus</v>
          </cell>
          <cell r="H2335"/>
          <cell r="I2335" t="str">
            <v>Fish</v>
          </cell>
          <cell r="J2335" t="str">
            <v>Juveniles (1.84 g; 4.1 cm)</v>
          </cell>
          <cell r="K2335" t="str">
            <v>Mortality</v>
          </cell>
          <cell r="L2335" t="str">
            <v>LC50</v>
          </cell>
          <cell r="M2335" t="str">
            <v>ZnCl2</v>
          </cell>
          <cell r="N2335" t="str">
            <v>Not indicated</v>
          </cell>
          <cell r="O2335" t="str">
            <v>static</v>
          </cell>
          <cell r="P2335" t="str">
            <v>Acute</v>
          </cell>
          <cell r="Q2335" t="str">
            <v>96-hr</v>
          </cell>
          <cell r="R2335" t="str">
            <v>None</v>
          </cell>
          <cell r="S2335" t="str">
            <v>T-Dechlorinated tap water</v>
          </cell>
          <cell r="T2335"/>
          <cell r="U2335">
            <v>23</v>
          </cell>
          <cell r="V2335">
            <v>7.8</v>
          </cell>
          <cell r="W2335" t="str">
            <v/>
          </cell>
          <cell r="X2335">
            <v>31370</v>
          </cell>
          <cell r="Y2335">
            <v>30679.86</v>
          </cell>
          <cell r="Z2335" t="str">
            <v/>
          </cell>
          <cell r="AA2335">
            <v>1.6</v>
          </cell>
          <cell r="AB2335">
            <v>10</v>
          </cell>
          <cell r="AC2335">
            <v>31.978784806177362</v>
          </cell>
          <cell r="AD2335">
            <v>9.7496295140784639</v>
          </cell>
          <cell r="AE2335">
            <v>17.009991918179448</v>
          </cell>
          <cell r="AF2335">
            <v>2.6083837525430149</v>
          </cell>
          <cell r="AG2335">
            <v>15.374415772200654</v>
          </cell>
          <cell r="AH2335">
            <v>9.9833868650653592</v>
          </cell>
          <cell r="AI2335">
            <v>47.6</v>
          </cell>
          <cell r="AJ2335">
            <v>120</v>
          </cell>
        </row>
        <row r="2336">
          <cell r="B2336" t="str">
            <v>A2183GoraLC50</v>
          </cell>
          <cell r="C2336" t="str">
            <v>Wang et al., 2013</v>
          </cell>
          <cell r="D2336">
            <v>2013</v>
          </cell>
          <cell r="E2336" t="str">
            <v>Gobiocypris rarus</v>
          </cell>
          <cell r="F2336" t="str">
            <v xml:space="preserve">Gobiocypris </v>
          </cell>
          <cell r="G2336" t="str">
            <v>rarus</v>
          </cell>
          <cell r="H2336"/>
          <cell r="I2336" t="str">
            <v>Fish</v>
          </cell>
          <cell r="J2336" t="str">
            <v>Juveniles (0.25 g; 2.6 cm)</v>
          </cell>
          <cell r="K2336" t="str">
            <v>Mortality</v>
          </cell>
          <cell r="L2336" t="str">
            <v>LC50</v>
          </cell>
          <cell r="M2336" t="str">
            <v>ZnCl2</v>
          </cell>
          <cell r="N2336" t="str">
            <v>Not indicated</v>
          </cell>
          <cell r="O2336" t="str">
            <v>static</v>
          </cell>
          <cell r="P2336" t="str">
            <v>Acute</v>
          </cell>
          <cell r="Q2336" t="str">
            <v>96-hr</v>
          </cell>
          <cell r="R2336" t="str">
            <v>None</v>
          </cell>
          <cell r="S2336" t="str">
            <v>T-Dechlorinated tap water</v>
          </cell>
          <cell r="T2336"/>
          <cell r="U2336">
            <v>23</v>
          </cell>
          <cell r="V2336">
            <v>7.8</v>
          </cell>
          <cell r="W2336" t="str">
            <v/>
          </cell>
          <cell r="X2336">
            <v>12740</v>
          </cell>
          <cell r="Y2336">
            <v>12459.72</v>
          </cell>
          <cell r="Z2336" t="str">
            <v/>
          </cell>
          <cell r="AA2336">
            <v>1.6</v>
          </cell>
          <cell r="AB2336">
            <v>10</v>
          </cell>
          <cell r="AC2336">
            <v>31.978784806177362</v>
          </cell>
          <cell r="AD2336">
            <v>9.7496295140784639</v>
          </cell>
          <cell r="AE2336">
            <v>17.009991918179448</v>
          </cell>
          <cell r="AF2336">
            <v>2.6083837525430149</v>
          </cell>
          <cell r="AG2336">
            <v>15.374415772200654</v>
          </cell>
          <cell r="AH2336">
            <v>9.9833868650653592</v>
          </cell>
          <cell r="AI2336">
            <v>47.6</v>
          </cell>
          <cell r="AJ2336">
            <v>120</v>
          </cell>
        </row>
        <row r="2337">
          <cell r="B2337" t="str">
            <v>A2184DareLC50</v>
          </cell>
          <cell r="C2337" t="str">
            <v>Wang et al., 2013</v>
          </cell>
          <cell r="D2337">
            <v>2013</v>
          </cell>
          <cell r="E2337" t="str">
            <v>Danio rerio</v>
          </cell>
          <cell r="F2337" t="str">
            <v xml:space="preserve">Danio </v>
          </cell>
          <cell r="G2337" t="str">
            <v>rerio</v>
          </cell>
          <cell r="H2337"/>
          <cell r="I2337" t="str">
            <v>Fish</v>
          </cell>
          <cell r="J2337" t="str">
            <v>Juveniles (0.22 g; 2.3 cm)</v>
          </cell>
          <cell r="K2337" t="str">
            <v>Mortality</v>
          </cell>
          <cell r="L2337" t="str">
            <v>LC50</v>
          </cell>
          <cell r="M2337" t="str">
            <v>ZnCl2</v>
          </cell>
          <cell r="N2337" t="str">
            <v>Not indicated</v>
          </cell>
          <cell r="O2337" t="str">
            <v>static</v>
          </cell>
          <cell r="P2337" t="str">
            <v>Acute</v>
          </cell>
          <cell r="Q2337" t="str">
            <v>96-hr</v>
          </cell>
          <cell r="R2337" t="str">
            <v>None</v>
          </cell>
          <cell r="S2337" t="str">
            <v>T-Dechlorinated tap water</v>
          </cell>
          <cell r="T2337"/>
          <cell r="U2337">
            <v>23</v>
          </cell>
          <cell r="V2337">
            <v>7.8</v>
          </cell>
          <cell r="W2337" t="str">
            <v/>
          </cell>
          <cell r="X2337">
            <v>44480</v>
          </cell>
          <cell r="Y2337">
            <v>43501.440000000002</v>
          </cell>
          <cell r="Z2337" t="str">
            <v/>
          </cell>
          <cell r="AA2337">
            <v>1.6</v>
          </cell>
          <cell r="AB2337">
            <v>10</v>
          </cell>
          <cell r="AC2337">
            <v>31.978784806177362</v>
          </cell>
          <cell r="AD2337">
            <v>9.7496295140784639</v>
          </cell>
          <cell r="AE2337">
            <v>17.009991918179448</v>
          </cell>
          <cell r="AF2337">
            <v>2.6083837525430149</v>
          </cell>
          <cell r="AG2337">
            <v>15.374415772200654</v>
          </cell>
          <cell r="AH2337">
            <v>9.9833868650653592</v>
          </cell>
          <cell r="AI2337">
            <v>47.6</v>
          </cell>
          <cell r="AJ2337">
            <v>120</v>
          </cell>
        </row>
        <row r="2338">
          <cell r="B2338" t="str">
            <v>C2185Li[RNOEC</v>
          </cell>
          <cell r="C2338" t="str">
            <v>Calfee and Little, 2017</v>
          </cell>
          <cell r="D2338">
            <v>2017</v>
          </cell>
          <cell r="E2338" t="str">
            <v>Lithobates [Rana] chiricahuensis</v>
          </cell>
          <cell r="F2338" t="str">
            <v xml:space="preserve">Lithobates </v>
          </cell>
          <cell r="G2338" t="str">
            <v>[Rana] chiricahuensis</v>
          </cell>
          <cell r="H2338"/>
          <cell r="I2338" t="str">
            <v>Amphibian</v>
          </cell>
          <cell r="J2338" t="str">
            <v>Stage 25</v>
          </cell>
          <cell r="K2338" t="str">
            <v>Mortality</v>
          </cell>
          <cell r="L2338" t="str">
            <v>NOEC</v>
          </cell>
          <cell r="M2338" t="str">
            <v>ZnCl2</v>
          </cell>
          <cell r="N2338" t="str">
            <v>Measured - (ICP-MS)</v>
          </cell>
          <cell r="O2338" t="str">
            <v>static renewal</v>
          </cell>
          <cell r="P2338" t="str">
            <v>Chronic</v>
          </cell>
          <cell r="Q2338" t="str">
            <v>60-d</v>
          </cell>
          <cell r="R2338"/>
          <cell r="S2338" t="str">
            <v xml:space="preserve">W-50:50 mixture of well water to deionized water </v>
          </cell>
          <cell r="T2338"/>
          <cell r="U2338">
            <v>22</v>
          </cell>
          <cell r="V2338" t="str">
            <v/>
          </cell>
          <cell r="W2338" t="str">
            <v>&gt;</v>
          </cell>
          <cell r="X2338" t="str">
            <v/>
          </cell>
          <cell r="Y2338">
            <v>165</v>
          </cell>
          <cell r="Z2338" t="str">
            <v/>
          </cell>
          <cell r="AA2338" t="str">
            <v/>
          </cell>
          <cell r="AB2338" t="str">
            <v/>
          </cell>
          <cell r="AC2338" t="str">
            <v/>
          </cell>
          <cell r="AD2338" t="str">
            <v/>
          </cell>
          <cell r="AE2338" t="str">
            <v/>
          </cell>
          <cell r="AF2338" t="str">
            <v/>
          </cell>
          <cell r="AG2338" t="str">
            <v/>
          </cell>
          <cell r="AH2338" t="str">
            <v/>
          </cell>
          <cell r="AI2338" t="str">
            <v/>
          </cell>
          <cell r="AJ2338">
            <v>100</v>
          </cell>
        </row>
        <row r="2339">
          <cell r="B2339" t="str">
            <v>C2186Li[RNOEC</v>
          </cell>
          <cell r="C2339" t="str">
            <v>Calfee and Little, 2017</v>
          </cell>
          <cell r="D2339">
            <v>2017</v>
          </cell>
          <cell r="E2339" t="str">
            <v>Lithobates [Rana] chiricahuensis</v>
          </cell>
          <cell r="F2339" t="str">
            <v xml:space="preserve">Lithobates </v>
          </cell>
          <cell r="G2339" t="str">
            <v>[Rana] chiricahuensis</v>
          </cell>
          <cell r="H2339"/>
          <cell r="I2339" t="str">
            <v>Amphibian</v>
          </cell>
          <cell r="J2339" t="str">
            <v>Stage 25</v>
          </cell>
          <cell r="K2339" t="str">
            <v>Development</v>
          </cell>
          <cell r="L2339" t="str">
            <v>NOEC</v>
          </cell>
          <cell r="M2339" t="str">
            <v>ZnCl2</v>
          </cell>
          <cell r="N2339" t="str">
            <v>Measured - (ICP-MS)</v>
          </cell>
          <cell r="O2339" t="str">
            <v>static renewal</v>
          </cell>
          <cell r="P2339" t="str">
            <v>Chronic</v>
          </cell>
          <cell r="Q2339" t="str">
            <v>60-d</v>
          </cell>
          <cell r="R2339"/>
          <cell r="S2339" t="str">
            <v xml:space="preserve">W-50:50 mixture of well water to deionized water </v>
          </cell>
          <cell r="T2339"/>
          <cell r="U2339">
            <v>22</v>
          </cell>
          <cell r="V2339" t="str">
            <v/>
          </cell>
          <cell r="W2339" t="str">
            <v/>
          </cell>
          <cell r="X2339" t="str">
            <v/>
          </cell>
          <cell r="Y2339">
            <v>62</v>
          </cell>
          <cell r="Z2339" t="str">
            <v/>
          </cell>
          <cell r="AA2339" t="str">
            <v/>
          </cell>
          <cell r="AB2339" t="str">
            <v/>
          </cell>
          <cell r="AC2339" t="str">
            <v/>
          </cell>
          <cell r="AD2339" t="str">
            <v/>
          </cell>
          <cell r="AE2339" t="str">
            <v/>
          </cell>
          <cell r="AF2339" t="str">
            <v/>
          </cell>
          <cell r="AG2339" t="str">
            <v/>
          </cell>
          <cell r="AH2339" t="str">
            <v/>
          </cell>
          <cell r="AI2339" t="str">
            <v/>
          </cell>
          <cell r="AJ2339">
            <v>100</v>
          </cell>
        </row>
        <row r="2340">
          <cell r="B2340" t="str">
            <v>C2187Li[RNOEC</v>
          </cell>
          <cell r="C2340" t="str">
            <v>Calfee and Little, 2017</v>
          </cell>
          <cell r="D2340">
            <v>2017</v>
          </cell>
          <cell r="E2340" t="str">
            <v>Lithobates [Rana] chiricahuensis</v>
          </cell>
          <cell r="F2340" t="str">
            <v xml:space="preserve">Lithobates </v>
          </cell>
          <cell r="G2340" t="str">
            <v>[Rana] chiricahuensis</v>
          </cell>
          <cell r="H2340"/>
          <cell r="I2340" t="str">
            <v>Amphibian</v>
          </cell>
          <cell r="J2340" t="str">
            <v>Stage 25</v>
          </cell>
          <cell r="K2340" t="str">
            <v>Growth (weight)</v>
          </cell>
          <cell r="L2340" t="str">
            <v>NOEC</v>
          </cell>
          <cell r="M2340" t="str">
            <v>ZnCl2</v>
          </cell>
          <cell r="N2340" t="str">
            <v>Measured - (ICP-MS)</v>
          </cell>
          <cell r="O2340" t="str">
            <v>static renewal</v>
          </cell>
          <cell r="P2340" t="str">
            <v>Chronic</v>
          </cell>
          <cell r="Q2340" t="str">
            <v>60-d</v>
          </cell>
          <cell r="R2340"/>
          <cell r="S2340" t="str">
            <v xml:space="preserve">W-50:50 mixture of well water to deionized water </v>
          </cell>
          <cell r="T2340"/>
          <cell r="U2340">
            <v>22</v>
          </cell>
          <cell r="V2340" t="str">
            <v/>
          </cell>
          <cell r="W2340" t="str">
            <v/>
          </cell>
          <cell r="X2340" t="str">
            <v/>
          </cell>
          <cell r="Y2340">
            <v>62</v>
          </cell>
          <cell r="Z2340" t="str">
            <v/>
          </cell>
          <cell r="AA2340" t="str">
            <v/>
          </cell>
          <cell r="AB2340" t="str">
            <v/>
          </cell>
          <cell r="AC2340" t="str">
            <v/>
          </cell>
          <cell r="AD2340" t="str">
            <v/>
          </cell>
          <cell r="AE2340" t="str">
            <v/>
          </cell>
          <cell r="AF2340" t="str">
            <v/>
          </cell>
          <cell r="AG2340" t="str">
            <v/>
          </cell>
          <cell r="AH2340" t="str">
            <v/>
          </cell>
          <cell r="AI2340" t="str">
            <v/>
          </cell>
          <cell r="AJ2340">
            <v>100</v>
          </cell>
        </row>
        <row r="2341">
          <cell r="B2341" t="str">
            <v>C2188Li[RNOEC</v>
          </cell>
          <cell r="C2341" t="str">
            <v>Calfee and Little, 2017</v>
          </cell>
          <cell r="D2341">
            <v>2017</v>
          </cell>
          <cell r="E2341" t="str">
            <v>Lithobates [Rana] chiricahuensis</v>
          </cell>
          <cell r="F2341" t="str">
            <v xml:space="preserve">Lithobates </v>
          </cell>
          <cell r="G2341" t="str">
            <v>[Rana] chiricahuensis</v>
          </cell>
          <cell r="H2341"/>
          <cell r="I2341" t="str">
            <v>Amphibian</v>
          </cell>
          <cell r="J2341" t="str">
            <v>Stage 25</v>
          </cell>
          <cell r="K2341" t="str">
            <v>Growth (length)</v>
          </cell>
          <cell r="L2341" t="str">
            <v>NOEC</v>
          </cell>
          <cell r="M2341" t="str">
            <v>ZnCl2</v>
          </cell>
          <cell r="N2341" t="str">
            <v>Measured - (ICP-MS)</v>
          </cell>
          <cell r="O2341" t="str">
            <v>static renewal</v>
          </cell>
          <cell r="P2341" t="str">
            <v>Chronic</v>
          </cell>
          <cell r="Q2341" t="str">
            <v>60-d</v>
          </cell>
          <cell r="R2341"/>
          <cell r="S2341" t="str">
            <v xml:space="preserve">W-50:50 mixture of well water to deionized water </v>
          </cell>
          <cell r="T2341"/>
          <cell r="U2341">
            <v>22</v>
          </cell>
          <cell r="V2341" t="str">
            <v/>
          </cell>
          <cell r="W2341" t="str">
            <v/>
          </cell>
          <cell r="X2341" t="str">
            <v/>
          </cell>
          <cell r="Y2341">
            <v>62</v>
          </cell>
          <cell r="Z2341" t="str">
            <v/>
          </cell>
          <cell r="AA2341" t="str">
            <v/>
          </cell>
          <cell r="AB2341" t="str">
            <v/>
          </cell>
          <cell r="AC2341" t="str">
            <v/>
          </cell>
          <cell r="AD2341" t="str">
            <v/>
          </cell>
          <cell r="AE2341" t="str">
            <v/>
          </cell>
          <cell r="AF2341" t="str">
            <v/>
          </cell>
          <cell r="AG2341" t="str">
            <v/>
          </cell>
          <cell r="AH2341" t="str">
            <v/>
          </cell>
          <cell r="AI2341" t="str">
            <v/>
          </cell>
          <cell r="AJ2341">
            <v>100</v>
          </cell>
        </row>
        <row r="2342">
          <cell r="B2342" t="str">
            <v>A2189FuheLC50</v>
          </cell>
          <cell r="C2342" t="str">
            <v>Bielmyer et al., 2012</v>
          </cell>
          <cell r="D2342">
            <v>2012</v>
          </cell>
          <cell r="E2342" t="str">
            <v>Fundulus heteroclitus</v>
          </cell>
          <cell r="F2342" t="str">
            <v xml:space="preserve">Fundulus </v>
          </cell>
          <cell r="G2342" t="str">
            <v>heteroclitus</v>
          </cell>
          <cell r="H2342"/>
          <cell r="I2342" t="str">
            <v>Fish</v>
          </cell>
          <cell r="J2342" t="str">
            <v>Larvae (7-8 d old)</v>
          </cell>
          <cell r="K2342" t="str">
            <v>Mortality</v>
          </cell>
          <cell r="L2342" t="str">
            <v>LC50</v>
          </cell>
          <cell r="M2342" t="str">
            <v>ZnCl2</v>
          </cell>
          <cell r="N2342" t="str">
            <v>Measured - (AAS); filtered 0, 48, and 96 h</v>
          </cell>
          <cell r="O2342" t="str">
            <v>static renewal</v>
          </cell>
          <cell r="P2342" t="str">
            <v>Acute</v>
          </cell>
          <cell r="Q2342" t="str">
            <v>96-hr</v>
          </cell>
          <cell r="R2342" t="str">
            <v>At 48-hr prior to renewal</v>
          </cell>
          <cell r="S2342" t="str">
            <v>S-Reconstituted water (Moderately hard water)</v>
          </cell>
          <cell r="T2342"/>
          <cell r="U2342">
            <v>25.5</v>
          </cell>
          <cell r="V2342">
            <v>7.04</v>
          </cell>
          <cell r="W2342" t="str">
            <v/>
          </cell>
          <cell r="X2342" t="str">
            <v/>
          </cell>
          <cell r="Y2342">
            <v>230</v>
          </cell>
          <cell r="Z2342" t="str">
            <v/>
          </cell>
          <cell r="AA2342">
            <v>0.5</v>
          </cell>
          <cell r="AB2342">
            <v>10</v>
          </cell>
          <cell r="AC2342">
            <v>14.1</v>
          </cell>
          <cell r="AD2342">
            <v>12.233526276571721</v>
          </cell>
          <cell r="AE2342">
            <v>26.52146608725446</v>
          </cell>
          <cell r="AF2342">
            <v>2.1178087085533157</v>
          </cell>
          <cell r="AG2342">
            <v>81.034482758620697</v>
          </cell>
          <cell r="AH2342">
            <v>2.99</v>
          </cell>
          <cell r="AI2342">
            <v>18.2</v>
          </cell>
          <cell r="AJ2342">
            <v>81.099999999999994</v>
          </cell>
        </row>
        <row r="2343">
          <cell r="B2343" t="str">
            <v>A2190FuheLC50</v>
          </cell>
          <cell r="C2343" t="str">
            <v>Bielmyer et al., 2012</v>
          </cell>
          <cell r="D2343">
            <v>2012</v>
          </cell>
          <cell r="E2343" t="str">
            <v>Fundulus heteroclitus</v>
          </cell>
          <cell r="F2343" t="str">
            <v xml:space="preserve">Fundulus </v>
          </cell>
          <cell r="G2343" t="str">
            <v>heteroclitus</v>
          </cell>
          <cell r="H2343"/>
          <cell r="I2343" t="str">
            <v>Fish</v>
          </cell>
          <cell r="J2343" t="str">
            <v>Larvae (7-8 d old)</v>
          </cell>
          <cell r="K2343" t="str">
            <v>Mortality</v>
          </cell>
          <cell r="L2343" t="str">
            <v>LC50</v>
          </cell>
          <cell r="M2343" t="str">
            <v>ZnCl2</v>
          </cell>
          <cell r="N2343" t="str">
            <v>Measured - (AAS); filtered 0, 48, and 96 h</v>
          </cell>
          <cell r="O2343" t="str">
            <v>static renewal</v>
          </cell>
          <cell r="P2343" t="str">
            <v>Acute</v>
          </cell>
          <cell r="Q2343" t="str">
            <v>96-hr</v>
          </cell>
          <cell r="R2343" t="str">
            <v>At 48-hr prior to renewal</v>
          </cell>
          <cell r="S2343" t="str">
            <v>S-Reconstituted water (Moderately hard water supplemented with CaSO4)</v>
          </cell>
          <cell r="T2343"/>
          <cell r="U2343">
            <v>24</v>
          </cell>
          <cell r="V2343">
            <v>7.04</v>
          </cell>
          <cell r="W2343" t="str">
            <v/>
          </cell>
          <cell r="X2343" t="str">
            <v/>
          </cell>
          <cell r="Y2343">
            <v>2380</v>
          </cell>
          <cell r="Z2343" t="str">
            <v/>
          </cell>
          <cell r="AA2343">
            <v>0.5</v>
          </cell>
          <cell r="AB2343">
            <v>10</v>
          </cell>
          <cell r="AC2343">
            <v>186</v>
          </cell>
          <cell r="AD2343">
            <v>12.233526276571721</v>
          </cell>
          <cell r="AE2343">
            <v>26.52146608725446</v>
          </cell>
          <cell r="AF2343">
            <v>2.1178087085533157</v>
          </cell>
          <cell r="AG2343">
            <v>493.59448275862076</v>
          </cell>
          <cell r="AH2343">
            <v>2.99</v>
          </cell>
          <cell r="AI2343">
            <v>18.2</v>
          </cell>
          <cell r="AJ2343">
            <v>514.81966120692232</v>
          </cell>
        </row>
        <row r="2344">
          <cell r="B2344" t="str">
            <v>A2191FuheLC50</v>
          </cell>
          <cell r="C2344" t="str">
            <v>Bielmyer et al., 2012</v>
          </cell>
          <cell r="D2344">
            <v>2012</v>
          </cell>
          <cell r="E2344" t="str">
            <v>Fundulus heteroclitus</v>
          </cell>
          <cell r="F2344" t="str">
            <v xml:space="preserve">Fundulus </v>
          </cell>
          <cell r="G2344" t="str">
            <v>heteroclitus</v>
          </cell>
          <cell r="H2344"/>
          <cell r="I2344" t="str">
            <v>Fish</v>
          </cell>
          <cell r="J2344" t="str">
            <v>Larvae (7-8 d old)</v>
          </cell>
          <cell r="K2344" t="str">
            <v>Mortality</v>
          </cell>
          <cell r="L2344" t="str">
            <v>LC50</v>
          </cell>
          <cell r="M2344" t="str">
            <v>ZnCl2</v>
          </cell>
          <cell r="N2344" t="str">
            <v>Measured - (AAS); filtered 0, 48, and 96 h</v>
          </cell>
          <cell r="O2344" t="str">
            <v>static renewal</v>
          </cell>
          <cell r="P2344" t="str">
            <v>Acute</v>
          </cell>
          <cell r="Q2344" t="str">
            <v>96-hr</v>
          </cell>
          <cell r="R2344" t="str">
            <v>At 48-hr prior to renewal</v>
          </cell>
          <cell r="S2344" t="str">
            <v>S-Reconstituted water (Moderately hard water supplemented with CaSO4)</v>
          </cell>
          <cell r="T2344"/>
          <cell r="U2344">
            <v>23</v>
          </cell>
          <cell r="V2344">
            <v>7.04</v>
          </cell>
          <cell r="W2344" t="str">
            <v/>
          </cell>
          <cell r="X2344" t="str">
            <v/>
          </cell>
          <cell r="Y2344">
            <v>2570</v>
          </cell>
          <cell r="Z2344" t="str">
            <v/>
          </cell>
          <cell r="AA2344">
            <v>0.5</v>
          </cell>
          <cell r="AB2344">
            <v>10</v>
          </cell>
          <cell r="AC2344">
            <v>313</v>
          </cell>
          <cell r="AD2344">
            <v>12.233526276571721</v>
          </cell>
          <cell r="AE2344">
            <v>26.52146608725446</v>
          </cell>
          <cell r="AF2344">
            <v>2.1178087085533157</v>
          </cell>
          <cell r="AG2344">
            <v>798.3944827586206</v>
          </cell>
          <cell r="AH2344">
            <v>2.99</v>
          </cell>
          <cell r="AI2344">
            <v>18.2</v>
          </cell>
          <cell r="AJ2344">
            <v>831.93866120692223</v>
          </cell>
        </row>
        <row r="2345">
          <cell r="B2345" t="str">
            <v>A2192KrmaLC50</v>
          </cell>
          <cell r="C2345" t="str">
            <v>Bielmyer et al., 2012</v>
          </cell>
          <cell r="D2345">
            <v>2012</v>
          </cell>
          <cell r="E2345" t="str">
            <v>Kryptolebias marmoratus</v>
          </cell>
          <cell r="F2345" t="str">
            <v xml:space="preserve">Kryptolebias </v>
          </cell>
          <cell r="G2345" t="str">
            <v>marmoratus</v>
          </cell>
          <cell r="H2345"/>
          <cell r="I2345" t="str">
            <v>Fish</v>
          </cell>
          <cell r="J2345" t="str">
            <v>Larvae (7-8 d old)</v>
          </cell>
          <cell r="K2345" t="str">
            <v>Mortality</v>
          </cell>
          <cell r="L2345" t="str">
            <v>LC50</v>
          </cell>
          <cell r="M2345" t="str">
            <v>ZnCl2</v>
          </cell>
          <cell r="N2345" t="str">
            <v>Measured - (AAS); filtered 0, 48, and 96 h</v>
          </cell>
          <cell r="O2345" t="str">
            <v>static renewal</v>
          </cell>
          <cell r="P2345" t="str">
            <v>Acute</v>
          </cell>
          <cell r="Q2345" t="str">
            <v>96-hr</v>
          </cell>
          <cell r="R2345" t="str">
            <v>At 48-hr prior to renewal</v>
          </cell>
          <cell r="S2345" t="str">
            <v>S-Reconstituted water (Moderately hard water)</v>
          </cell>
          <cell r="T2345"/>
          <cell r="U2345">
            <v>23.1</v>
          </cell>
          <cell r="V2345">
            <v>7.04</v>
          </cell>
          <cell r="W2345" t="str">
            <v/>
          </cell>
          <cell r="X2345" t="str">
            <v/>
          </cell>
          <cell r="Y2345">
            <v>130</v>
          </cell>
          <cell r="Z2345" t="str">
            <v/>
          </cell>
          <cell r="AA2345">
            <v>0.5</v>
          </cell>
          <cell r="AB2345">
            <v>10</v>
          </cell>
          <cell r="AC2345">
            <v>13</v>
          </cell>
          <cell r="AD2345">
            <v>11.279137701803716</v>
          </cell>
          <cell r="AE2345">
            <v>24.452415541440281</v>
          </cell>
          <cell r="AF2345">
            <v>1.9525895894463194</v>
          </cell>
          <cell r="AG2345">
            <v>74.71264367816093</v>
          </cell>
          <cell r="AH2345">
            <v>2.99</v>
          </cell>
          <cell r="AI2345">
            <v>18.2</v>
          </cell>
          <cell r="AJ2345">
            <v>81.099999999999994</v>
          </cell>
        </row>
        <row r="2346">
          <cell r="B2346" t="str">
            <v>A2193KrmaLC50</v>
          </cell>
          <cell r="C2346" t="str">
            <v>Bielmyer et al., 2012</v>
          </cell>
          <cell r="D2346">
            <v>2012</v>
          </cell>
          <cell r="E2346" t="str">
            <v>Kryptolebias marmoratus</v>
          </cell>
          <cell r="F2346" t="str">
            <v xml:space="preserve">Kryptolebias </v>
          </cell>
          <cell r="G2346" t="str">
            <v>marmoratus</v>
          </cell>
          <cell r="H2346"/>
          <cell r="I2346" t="str">
            <v>Fish</v>
          </cell>
          <cell r="J2346" t="str">
            <v>Larvae (7-8 d old)</v>
          </cell>
          <cell r="K2346" t="str">
            <v>Mortality</v>
          </cell>
          <cell r="L2346" t="str">
            <v>LC50</v>
          </cell>
          <cell r="M2346" t="str">
            <v>ZnCl2</v>
          </cell>
          <cell r="N2346" t="str">
            <v>Measured - (AAS); filtered 0, 48, and 96 h</v>
          </cell>
          <cell r="O2346" t="str">
            <v>static renewal</v>
          </cell>
          <cell r="P2346" t="str">
            <v>Acute</v>
          </cell>
          <cell r="Q2346" t="str">
            <v>96-hr</v>
          </cell>
          <cell r="R2346" t="str">
            <v>At 48-hr prior to renewal</v>
          </cell>
          <cell r="S2346" t="str">
            <v>S-Reconstituted water (Moderately hard water supplemented with CaSO4)</v>
          </cell>
          <cell r="T2346"/>
          <cell r="U2346">
            <v>24.4</v>
          </cell>
          <cell r="V2346">
            <v>7.04</v>
          </cell>
          <cell r="W2346" t="str">
            <v/>
          </cell>
          <cell r="X2346" t="str">
            <v/>
          </cell>
          <cell r="Y2346">
            <v>4670</v>
          </cell>
          <cell r="Z2346" t="str">
            <v/>
          </cell>
          <cell r="AA2346">
            <v>0.5</v>
          </cell>
          <cell r="AB2346">
            <v>10</v>
          </cell>
          <cell r="AC2346">
            <v>268</v>
          </cell>
          <cell r="AD2346">
            <v>11.279137701803716</v>
          </cell>
          <cell r="AE2346">
            <v>24.452415541440281</v>
          </cell>
          <cell r="AF2346">
            <v>1.9525895894463194</v>
          </cell>
          <cell r="AG2346">
            <v>686.71264367816093</v>
          </cell>
          <cell r="AH2346">
            <v>2.99</v>
          </cell>
          <cell r="AI2346">
            <v>18.2</v>
          </cell>
          <cell r="AJ2346">
            <v>715.64348905602765</v>
          </cell>
        </row>
        <row r="2347">
          <cell r="B2347" t="str">
            <v>A2194KrmaLC50</v>
          </cell>
          <cell r="C2347" t="str">
            <v>Bielmyer et al., 2012</v>
          </cell>
          <cell r="D2347">
            <v>2012</v>
          </cell>
          <cell r="E2347" t="str">
            <v>Kryptolebias marmoratus</v>
          </cell>
          <cell r="F2347" t="str">
            <v xml:space="preserve">Kryptolebias </v>
          </cell>
          <cell r="G2347" t="str">
            <v>marmoratus</v>
          </cell>
          <cell r="H2347"/>
          <cell r="I2347" t="str">
            <v>Fish</v>
          </cell>
          <cell r="J2347" t="str">
            <v>Larvae (7-8 d old)</v>
          </cell>
          <cell r="K2347" t="str">
            <v>Mortality</v>
          </cell>
          <cell r="L2347" t="str">
            <v>LC50</v>
          </cell>
          <cell r="M2347" t="str">
            <v>ZnCl2</v>
          </cell>
          <cell r="N2347" t="str">
            <v>Measured - (AAS); filtered 0, 48, and 96 h</v>
          </cell>
          <cell r="O2347" t="str">
            <v>static renewal</v>
          </cell>
          <cell r="P2347" t="str">
            <v>Acute</v>
          </cell>
          <cell r="Q2347" t="str">
            <v>96-hr</v>
          </cell>
          <cell r="R2347" t="str">
            <v>At 48-hr prior to renewal</v>
          </cell>
          <cell r="S2347" t="str">
            <v>S-Reconstituted water (Moderately hard water supplemented with CaSO4)</v>
          </cell>
          <cell r="T2347"/>
          <cell r="U2347">
            <v>24.6</v>
          </cell>
          <cell r="V2347">
            <v>7.04</v>
          </cell>
          <cell r="W2347" t="str">
            <v/>
          </cell>
          <cell r="X2347" t="str">
            <v/>
          </cell>
          <cell r="Y2347">
            <v>24300</v>
          </cell>
          <cell r="Z2347" t="str">
            <v/>
          </cell>
          <cell r="AA2347">
            <v>0.5</v>
          </cell>
          <cell r="AB2347">
            <v>10</v>
          </cell>
          <cell r="AC2347">
            <v>357</v>
          </cell>
          <cell r="AD2347">
            <v>11.279137701803716</v>
          </cell>
          <cell r="AE2347">
            <v>24.452415541440281</v>
          </cell>
          <cell r="AF2347">
            <v>1.9525895894463194</v>
          </cell>
          <cell r="AG2347">
            <v>900.31264367816095</v>
          </cell>
          <cell r="AH2347">
            <v>2.99</v>
          </cell>
          <cell r="AI2347">
            <v>18.2</v>
          </cell>
          <cell r="AJ2347">
            <v>937.87648905602771</v>
          </cell>
        </row>
        <row r="2348">
          <cell r="B2348" t="str">
            <v>C2195NapeEC10</v>
          </cell>
          <cell r="C2348" t="str">
            <v>Nagai and De Schamphelaere, 2016</v>
          </cell>
          <cell r="D2348">
            <v>2016</v>
          </cell>
          <cell r="E2348" t="str">
            <v>Navicula pelliculosa</v>
          </cell>
          <cell r="F2348" t="str">
            <v xml:space="preserve">Navicula </v>
          </cell>
          <cell r="G2348" t="str">
            <v>pelliculosa</v>
          </cell>
          <cell r="H2348"/>
          <cell r="I2348" t="str">
            <v>algae</v>
          </cell>
          <cell r="J2348" t="str">
            <v>1x10^4 cells/mL</v>
          </cell>
          <cell r="K2348" t="str">
            <v>Growth rate</v>
          </cell>
          <cell r="L2348" t="str">
            <v>EC10</v>
          </cell>
          <cell r="M2348" t="str">
            <v>ZnCl2</v>
          </cell>
          <cell r="N2348" t="str">
            <v>Measured - (AAS)</v>
          </cell>
          <cell r="O2348" t="str">
            <v>static</v>
          </cell>
          <cell r="P2348" t="str">
            <v>Chronic</v>
          </cell>
          <cell r="Q2348" t="str">
            <v>72-hr</v>
          </cell>
          <cell r="R2348"/>
          <cell r="S2348" t="str">
            <v>S-Reconstituted water (modified OECD medium)</v>
          </cell>
          <cell r="T2348"/>
          <cell r="U2348">
            <v>21</v>
          </cell>
          <cell r="V2348">
            <v>7</v>
          </cell>
          <cell r="W2348" t="str">
            <v/>
          </cell>
          <cell r="X2348">
            <v>280</v>
          </cell>
          <cell r="Y2348">
            <v>276.08</v>
          </cell>
          <cell r="Z2348" t="str">
            <v/>
          </cell>
          <cell r="AA2348" t="str">
            <v/>
          </cell>
          <cell r="AB2348" t="str">
            <v/>
          </cell>
          <cell r="AC2348">
            <v>9.7799999999999994</v>
          </cell>
          <cell r="AD2348">
            <v>5.83</v>
          </cell>
          <cell r="AE2348" t="str">
            <v/>
          </cell>
          <cell r="AF2348" t="str">
            <v/>
          </cell>
          <cell r="AG2348" t="str">
            <v/>
          </cell>
          <cell r="AH2348" t="str">
            <v/>
          </cell>
          <cell r="AI2348" t="str">
            <v/>
          </cell>
          <cell r="AJ2348">
            <v>48.428600000000003</v>
          </cell>
        </row>
        <row r="2349">
          <cell r="B2349" t="str">
            <v>A2196NapeEC50</v>
          </cell>
          <cell r="C2349" t="str">
            <v>Nagai and De Schamphelaere, 2016</v>
          </cell>
          <cell r="D2349">
            <v>2016</v>
          </cell>
          <cell r="E2349" t="str">
            <v>Navicula pelliculosa</v>
          </cell>
          <cell r="F2349" t="str">
            <v xml:space="preserve">Navicula </v>
          </cell>
          <cell r="G2349" t="str">
            <v>pelliculosa</v>
          </cell>
          <cell r="H2349"/>
          <cell r="I2349" t="str">
            <v>algae</v>
          </cell>
          <cell r="J2349" t="str">
            <v>1x10^4 cells/mL</v>
          </cell>
          <cell r="K2349" t="str">
            <v>Growth rate</v>
          </cell>
          <cell r="L2349" t="str">
            <v>EC50</v>
          </cell>
          <cell r="M2349" t="str">
            <v>ZnCl2</v>
          </cell>
          <cell r="N2349" t="str">
            <v>Measured - (AAS)</v>
          </cell>
          <cell r="O2349" t="str">
            <v>static</v>
          </cell>
          <cell r="P2349" t="str">
            <v>Acute</v>
          </cell>
          <cell r="Q2349" t="str">
            <v>72-hr</v>
          </cell>
          <cell r="R2349"/>
          <cell r="S2349" t="str">
            <v>S-Reconstituted water (modified OECD medium)</v>
          </cell>
          <cell r="T2349"/>
          <cell r="U2349">
            <v>21</v>
          </cell>
          <cell r="V2349">
            <v>7</v>
          </cell>
          <cell r="W2349" t="str">
            <v/>
          </cell>
          <cell r="X2349">
            <v>434</v>
          </cell>
          <cell r="Y2349">
            <v>424.452</v>
          </cell>
          <cell r="Z2349" t="str">
            <v/>
          </cell>
          <cell r="AA2349" t="str">
            <v/>
          </cell>
          <cell r="AB2349" t="str">
            <v/>
          </cell>
          <cell r="AC2349">
            <v>9.7799999999999994</v>
          </cell>
          <cell r="AD2349">
            <v>5.83</v>
          </cell>
          <cell r="AE2349" t="str">
            <v/>
          </cell>
          <cell r="AF2349" t="str">
            <v/>
          </cell>
          <cell r="AG2349" t="str">
            <v/>
          </cell>
          <cell r="AH2349" t="str">
            <v/>
          </cell>
          <cell r="AI2349" t="str">
            <v/>
          </cell>
          <cell r="AJ2349">
            <v>48.428600000000003</v>
          </cell>
        </row>
        <row r="2350">
          <cell r="B2350" t="str">
            <v>A2197PllaEC50</v>
          </cell>
          <cell r="C2350" t="str">
            <v>Sbihi et al., 2012</v>
          </cell>
          <cell r="D2350">
            <v>2012</v>
          </cell>
          <cell r="E2350" t="str">
            <v xml:space="preserve">Planothidium lanceolatum </v>
          </cell>
          <cell r="F2350" t="str">
            <v xml:space="preserve">Planothidium </v>
          </cell>
          <cell r="G2350" t="str">
            <v xml:space="preserve">lanceolatum </v>
          </cell>
          <cell r="H2350"/>
          <cell r="I2350" t="str">
            <v>algae</v>
          </cell>
          <cell r="J2350" t="str">
            <v>1x10^5 cells/mL</v>
          </cell>
          <cell r="K2350" t="str">
            <v>Growth (cell density)</v>
          </cell>
          <cell r="L2350" t="str">
            <v>EC50</v>
          </cell>
          <cell r="M2350" t="str">
            <v>ZnCl2</v>
          </cell>
          <cell r="N2350" t="str">
            <v>Measured - (F-AAS)</v>
          </cell>
          <cell r="O2350" t="str">
            <v>static</v>
          </cell>
          <cell r="P2350" t="str">
            <v>Acute</v>
          </cell>
          <cell r="Q2350" t="str">
            <v>72-hr</v>
          </cell>
          <cell r="R2350"/>
          <cell r="S2350" t="str">
            <v>S-Reconstituted water (modified WC medium)</v>
          </cell>
          <cell r="T2350"/>
          <cell r="U2350">
            <v>25</v>
          </cell>
          <cell r="V2350">
            <v>7</v>
          </cell>
          <cell r="W2350" t="str">
            <v/>
          </cell>
          <cell r="X2350" t="str">
            <v/>
          </cell>
          <cell r="Y2350">
            <v>350</v>
          </cell>
          <cell r="Z2350" t="str">
            <v/>
          </cell>
          <cell r="AA2350" t="str">
            <v/>
          </cell>
          <cell r="AB2350" t="str">
            <v/>
          </cell>
          <cell r="AC2350" t="str">
            <v/>
          </cell>
          <cell r="AD2350" t="str">
            <v/>
          </cell>
          <cell r="AE2350" t="str">
            <v/>
          </cell>
          <cell r="AF2350" t="str">
            <v/>
          </cell>
          <cell r="AG2350" t="str">
            <v/>
          </cell>
          <cell r="AH2350" t="str">
            <v/>
          </cell>
          <cell r="AI2350" t="str">
            <v/>
          </cell>
          <cell r="AJ2350" t="str">
            <v/>
          </cell>
        </row>
        <row r="2351">
          <cell r="B2351" t="str">
            <v>C2198PllaEC10</v>
          </cell>
          <cell r="C2351" t="str">
            <v>Sbihi et al., 2012</v>
          </cell>
          <cell r="D2351">
            <v>2012</v>
          </cell>
          <cell r="E2351" t="str">
            <v xml:space="preserve">Planothidium lanceolatum </v>
          </cell>
          <cell r="F2351" t="str">
            <v xml:space="preserve">Planothidium </v>
          </cell>
          <cell r="G2351" t="str">
            <v xml:space="preserve">lanceolatum </v>
          </cell>
          <cell r="H2351"/>
          <cell r="I2351" t="str">
            <v>algae</v>
          </cell>
          <cell r="J2351" t="str">
            <v>1x10^5 cells/mL</v>
          </cell>
          <cell r="K2351" t="str">
            <v>Growth (cell density)</v>
          </cell>
          <cell r="L2351" t="str">
            <v>EC10</v>
          </cell>
          <cell r="M2351" t="str">
            <v>ZnCl2</v>
          </cell>
          <cell r="N2351" t="str">
            <v>Measured - (F-AAS)</v>
          </cell>
          <cell r="O2351" t="str">
            <v>static</v>
          </cell>
          <cell r="P2351" t="str">
            <v>Chronic</v>
          </cell>
          <cell r="Q2351" t="str">
            <v>72-hr</v>
          </cell>
          <cell r="R2351"/>
          <cell r="S2351" t="str">
            <v>S-Reconstituted water (modified WC medium)</v>
          </cell>
          <cell r="T2351"/>
          <cell r="U2351">
            <v>25</v>
          </cell>
          <cell r="V2351">
            <v>7</v>
          </cell>
          <cell r="W2351" t="str">
            <v/>
          </cell>
          <cell r="X2351" t="str">
            <v/>
          </cell>
          <cell r="Y2351">
            <v>224</v>
          </cell>
          <cell r="Z2351" t="str">
            <v/>
          </cell>
          <cell r="AA2351" t="str">
            <v/>
          </cell>
          <cell r="AB2351" t="str">
            <v/>
          </cell>
          <cell r="AC2351" t="str">
            <v/>
          </cell>
          <cell r="AD2351" t="str">
            <v/>
          </cell>
          <cell r="AE2351" t="str">
            <v/>
          </cell>
          <cell r="AF2351" t="str">
            <v/>
          </cell>
          <cell r="AG2351" t="str">
            <v/>
          </cell>
          <cell r="AH2351" t="str">
            <v/>
          </cell>
          <cell r="AI2351" t="str">
            <v/>
          </cell>
          <cell r="AJ2351" t="str">
            <v/>
          </cell>
        </row>
        <row r="2352">
          <cell r="B2352" t="str">
            <v>C2199RasuEC10</v>
          </cell>
          <cell r="C2352" t="str">
            <v>Tato and Beiras, 2019</v>
          </cell>
          <cell r="D2352">
            <v>2019</v>
          </cell>
          <cell r="E2352" t="str">
            <v>Raphidocelis subcapitata</v>
          </cell>
          <cell r="F2352" t="str">
            <v xml:space="preserve">Raphidocelis </v>
          </cell>
          <cell r="G2352" t="str">
            <v>subcapitata</v>
          </cell>
          <cell r="H2352"/>
          <cell r="I2352" t="str">
            <v>algae</v>
          </cell>
          <cell r="J2352" t="str">
            <v>1x10^4 cells/mL</v>
          </cell>
          <cell r="K2352" t="str">
            <v>Growth rate</v>
          </cell>
          <cell r="L2352" t="str">
            <v>EC10</v>
          </cell>
          <cell r="M2352" t="str">
            <v>ZnCl2</v>
          </cell>
          <cell r="N2352" t="str">
            <v>Nominal</v>
          </cell>
          <cell r="O2352" t="str">
            <v>static</v>
          </cell>
          <cell r="P2352" t="str">
            <v>Chronic</v>
          </cell>
          <cell r="Q2352" t="str">
            <v>72-hr</v>
          </cell>
          <cell r="R2352"/>
          <cell r="S2352" t="str">
            <v>S-Reconstituted water (ISO medium)</v>
          </cell>
          <cell r="T2352" t="str">
            <v>MLR</v>
          </cell>
          <cell r="U2352">
            <v>20</v>
          </cell>
          <cell r="V2352">
            <v>8.1999999999999993</v>
          </cell>
          <cell r="W2352" t="str">
            <v/>
          </cell>
          <cell r="X2352">
            <v>39.299999999999997</v>
          </cell>
          <cell r="Y2352">
            <v>38.749799999999993</v>
          </cell>
          <cell r="Z2352" t="str">
            <v/>
          </cell>
          <cell r="AA2352">
            <v>0.5</v>
          </cell>
          <cell r="AB2352">
            <v>10</v>
          </cell>
          <cell r="AC2352">
            <v>4.9000000000000004</v>
          </cell>
          <cell r="AD2352">
            <v>4.4000000000000004</v>
          </cell>
          <cell r="AE2352">
            <v>13.7</v>
          </cell>
          <cell r="AF2352">
            <v>0.45400000000000001</v>
          </cell>
          <cell r="AG2352">
            <v>5.85</v>
          </cell>
          <cell r="AH2352">
            <v>27.020000000000003</v>
          </cell>
          <cell r="AI2352">
            <v>38</v>
          </cell>
          <cell r="AJ2352">
            <v>30.35</v>
          </cell>
        </row>
        <row r="2353">
          <cell r="B2353" t="str">
            <v>C2200RasuEC50</v>
          </cell>
          <cell r="C2353" t="str">
            <v>Tato and Beiras, 2019</v>
          </cell>
          <cell r="D2353">
            <v>2019</v>
          </cell>
          <cell r="E2353" t="str">
            <v>Raphidocelis subcapitata</v>
          </cell>
          <cell r="F2353" t="str">
            <v xml:space="preserve">Raphidocelis </v>
          </cell>
          <cell r="G2353" t="str">
            <v>subcapitata</v>
          </cell>
          <cell r="H2353"/>
          <cell r="I2353" t="str">
            <v>algae</v>
          </cell>
          <cell r="J2353" t="str">
            <v>1x10^4 cells/mL</v>
          </cell>
          <cell r="K2353" t="str">
            <v>Growth rate</v>
          </cell>
          <cell r="L2353" t="str">
            <v>EC50</v>
          </cell>
          <cell r="M2353" t="str">
            <v>ZnCl2</v>
          </cell>
          <cell r="N2353" t="str">
            <v>Nominal</v>
          </cell>
          <cell r="O2353" t="str">
            <v>static</v>
          </cell>
          <cell r="P2353" t="str">
            <v>Chronic</v>
          </cell>
          <cell r="Q2353" t="str">
            <v>72-hr</v>
          </cell>
          <cell r="R2353"/>
          <cell r="S2353" t="str">
            <v>S-Reconstituted water (ISO medium)</v>
          </cell>
          <cell r="T2353" t="str">
            <v>MLR</v>
          </cell>
          <cell r="U2353">
            <v>20</v>
          </cell>
          <cell r="V2353">
            <v>8.1999999999999993</v>
          </cell>
          <cell r="W2353" t="str">
            <v/>
          </cell>
          <cell r="X2353">
            <v>734</v>
          </cell>
          <cell r="Y2353">
            <v>723.72400000000005</v>
          </cell>
          <cell r="Z2353" t="str">
            <v/>
          </cell>
          <cell r="AA2353">
            <v>0.5</v>
          </cell>
          <cell r="AB2353">
            <v>10</v>
          </cell>
          <cell r="AC2353">
            <v>4.9000000000000004</v>
          </cell>
          <cell r="AD2353">
            <v>4.4000000000000004</v>
          </cell>
          <cell r="AE2353">
            <v>13.7</v>
          </cell>
          <cell r="AF2353">
            <v>0.45400000000000001</v>
          </cell>
          <cell r="AG2353">
            <v>5.85</v>
          </cell>
          <cell r="AH2353">
            <v>27.020000000000003</v>
          </cell>
          <cell r="AI2353">
            <v>38</v>
          </cell>
          <cell r="AJ2353">
            <v>30.35</v>
          </cell>
        </row>
        <row r="2354">
          <cell r="B2354" t="str">
            <v>C2201SyspEC10</v>
          </cell>
          <cell r="C2354" t="str">
            <v>Demirel et al., 2012</v>
          </cell>
          <cell r="D2354">
            <v>2012</v>
          </cell>
          <cell r="E2354" t="str">
            <v>Synechocystis sp</v>
          </cell>
          <cell r="F2354" t="str">
            <v xml:space="preserve">Synechocystis </v>
          </cell>
          <cell r="G2354" t="str">
            <v>sp</v>
          </cell>
          <cell r="H2354"/>
          <cell r="I2354" t="str">
            <v>cyanobacteria</v>
          </cell>
          <cell r="J2354" t="str">
            <v>n.r.</v>
          </cell>
          <cell r="K2354" t="str">
            <v xml:space="preserve">Growth </v>
          </cell>
          <cell r="L2354" t="str">
            <v>EC10</v>
          </cell>
          <cell r="M2354" t="str">
            <v>Not indicated</v>
          </cell>
          <cell r="N2354" t="str">
            <v>Nominal</v>
          </cell>
          <cell r="O2354" t="str">
            <v>static</v>
          </cell>
          <cell r="P2354" t="str">
            <v>Chronic</v>
          </cell>
          <cell r="Q2354" t="str">
            <v>96-hr</v>
          </cell>
          <cell r="R2354"/>
          <cell r="S2354" t="str">
            <v>S-Reconstituted water (BG-11 medium)</v>
          </cell>
          <cell r="T2354"/>
          <cell r="U2354">
            <v>25</v>
          </cell>
          <cell r="V2354">
            <v>6.8</v>
          </cell>
          <cell r="W2354" t="str">
            <v/>
          </cell>
          <cell r="X2354">
            <v>1840</v>
          </cell>
          <cell r="Y2354">
            <v>1814.24</v>
          </cell>
          <cell r="Z2354" t="str">
            <v/>
          </cell>
          <cell r="AA2354" t="str">
            <v/>
          </cell>
          <cell r="AB2354" t="str">
            <v/>
          </cell>
          <cell r="AC2354" t="str">
            <v/>
          </cell>
          <cell r="AD2354" t="str">
            <v/>
          </cell>
          <cell r="AE2354" t="str">
            <v/>
          </cell>
          <cell r="AF2354" t="str">
            <v/>
          </cell>
          <cell r="AG2354" t="str">
            <v/>
          </cell>
          <cell r="AH2354" t="str">
            <v/>
          </cell>
          <cell r="AI2354" t="str">
            <v/>
          </cell>
          <cell r="AJ2354" t="str">
            <v/>
          </cell>
        </row>
        <row r="2355">
          <cell r="B2355" t="str">
            <v>A2202SyspEC50</v>
          </cell>
          <cell r="C2355" t="str">
            <v>Demirel et al., 2012</v>
          </cell>
          <cell r="D2355">
            <v>2012</v>
          </cell>
          <cell r="E2355" t="str">
            <v>Synechocystis sp</v>
          </cell>
          <cell r="F2355" t="str">
            <v xml:space="preserve">Synechocystis </v>
          </cell>
          <cell r="G2355" t="str">
            <v>sp</v>
          </cell>
          <cell r="H2355"/>
          <cell r="I2355" t="str">
            <v>cyanobacteria</v>
          </cell>
          <cell r="J2355" t="str">
            <v>n.r.</v>
          </cell>
          <cell r="K2355" t="str">
            <v xml:space="preserve">Growth </v>
          </cell>
          <cell r="L2355" t="str">
            <v>EC50</v>
          </cell>
          <cell r="M2355" t="str">
            <v>Not indicated</v>
          </cell>
          <cell r="N2355" t="str">
            <v>Nominal</v>
          </cell>
          <cell r="O2355" t="str">
            <v>static</v>
          </cell>
          <cell r="P2355" t="str">
            <v>Acute</v>
          </cell>
          <cell r="Q2355" t="str">
            <v>96-hr</v>
          </cell>
          <cell r="R2355"/>
          <cell r="S2355" t="str">
            <v>S-Reconstituted water (BG-11 medium)</v>
          </cell>
          <cell r="T2355"/>
          <cell r="U2355">
            <v>25</v>
          </cell>
          <cell r="V2355">
            <v>6.8</v>
          </cell>
          <cell r="W2355" t="str">
            <v/>
          </cell>
          <cell r="X2355">
            <v>6940</v>
          </cell>
          <cell r="Y2355">
            <v>6787.32</v>
          </cell>
          <cell r="Z2355" t="str">
            <v/>
          </cell>
          <cell r="AA2355" t="str">
            <v/>
          </cell>
          <cell r="AB2355" t="str">
            <v/>
          </cell>
          <cell r="AC2355" t="str">
            <v/>
          </cell>
          <cell r="AD2355" t="str">
            <v/>
          </cell>
          <cell r="AE2355" t="str">
            <v/>
          </cell>
          <cell r="AF2355" t="str">
            <v/>
          </cell>
          <cell r="AG2355" t="str">
            <v/>
          </cell>
          <cell r="AH2355" t="str">
            <v/>
          </cell>
          <cell r="AI2355" t="str">
            <v/>
          </cell>
          <cell r="AJ2355" t="str">
            <v/>
          </cell>
        </row>
        <row r="2356">
          <cell r="B2356" t="str">
            <v>A2203VineLC50</v>
          </cell>
          <cell r="C2356" t="str">
            <v>Gibson et al., 2018</v>
          </cell>
          <cell r="D2356">
            <v>2018</v>
          </cell>
          <cell r="E2356" t="str">
            <v>Villosa nebulosa</v>
          </cell>
          <cell r="F2356" t="str">
            <v xml:space="preserve">Villosa </v>
          </cell>
          <cell r="G2356" t="str">
            <v>nebulosa</v>
          </cell>
          <cell r="H2356"/>
          <cell r="I2356" t="str">
            <v>Mollusc</v>
          </cell>
          <cell r="J2356" t="str">
            <v>Juveniles (30-60 d post transformation)</v>
          </cell>
          <cell r="K2356" t="str">
            <v>Mortality</v>
          </cell>
          <cell r="L2356" t="str">
            <v>LC50</v>
          </cell>
          <cell r="M2356" t="str">
            <v>ZnSO4</v>
          </cell>
          <cell r="N2356" t="str">
            <v>Measured - (Hach method using spectrophotometer)</v>
          </cell>
          <cell r="O2356" t="str">
            <v>static renewal</v>
          </cell>
          <cell r="P2356" t="str">
            <v>Acute</v>
          </cell>
          <cell r="Q2356" t="str">
            <v>96-hr</v>
          </cell>
          <cell r="R2356" t="str">
            <v>None</v>
          </cell>
          <cell r="S2356" t="str">
            <v>S-Reconstituted water (ASTM medium)</v>
          </cell>
          <cell r="T2356"/>
          <cell r="U2356">
            <v>25</v>
          </cell>
          <cell r="V2356">
            <v>7.25</v>
          </cell>
          <cell r="W2356" t="str">
            <v/>
          </cell>
          <cell r="X2356">
            <v>436</v>
          </cell>
          <cell r="Y2356">
            <v>426.40800000000002</v>
          </cell>
          <cell r="Z2356" t="str">
            <v/>
          </cell>
          <cell r="AA2356">
            <v>0.5</v>
          </cell>
          <cell r="AB2356">
            <v>10</v>
          </cell>
          <cell r="AC2356">
            <v>6.7546598138706209</v>
          </cell>
          <cell r="AD2356">
            <v>5.8605183207297369</v>
          </cell>
          <cell r="AE2356">
            <v>12.705211431525546</v>
          </cell>
          <cell r="AF2356">
            <v>1.0145444948319375</v>
          </cell>
          <cell r="AG2356">
            <v>38.819883987762189</v>
          </cell>
          <cell r="AH2356">
            <v>0.90809143623274358</v>
          </cell>
          <cell r="AI2356">
            <v>33.5</v>
          </cell>
          <cell r="AJ2356">
            <v>41</v>
          </cell>
        </row>
        <row r="2357">
          <cell r="B2357" t="str">
            <v>A2204ViumLC50</v>
          </cell>
          <cell r="C2357" t="str">
            <v>Gibson et al., 2018</v>
          </cell>
          <cell r="D2357">
            <v>2018</v>
          </cell>
          <cell r="E2357" t="str">
            <v>Villosa umbrans</v>
          </cell>
          <cell r="F2357" t="str">
            <v xml:space="preserve">Villosa </v>
          </cell>
          <cell r="G2357" t="str">
            <v>umbrans</v>
          </cell>
          <cell r="H2357"/>
          <cell r="I2357" t="str">
            <v>Mollusc</v>
          </cell>
          <cell r="J2357" t="str">
            <v>Juveniles (30-60 d post transformation)</v>
          </cell>
          <cell r="K2357" t="str">
            <v>Mortality</v>
          </cell>
          <cell r="L2357" t="str">
            <v>LC50</v>
          </cell>
          <cell r="M2357" t="str">
            <v>ZnSO4</v>
          </cell>
          <cell r="N2357" t="str">
            <v>Measured - (Hach method using spectrophotometer)</v>
          </cell>
          <cell r="O2357" t="str">
            <v>static renewal</v>
          </cell>
          <cell r="P2357" t="str">
            <v>Acute</v>
          </cell>
          <cell r="Q2357" t="str">
            <v>96-hr</v>
          </cell>
          <cell r="R2357" t="str">
            <v>None</v>
          </cell>
          <cell r="S2357" t="str">
            <v>S-Reconstituted water (ASTM medium)</v>
          </cell>
          <cell r="T2357"/>
          <cell r="U2357">
            <v>25</v>
          </cell>
          <cell r="V2357">
            <v>7.25</v>
          </cell>
          <cell r="W2357" t="str">
            <v/>
          </cell>
          <cell r="X2357">
            <v>1302</v>
          </cell>
          <cell r="Y2357">
            <v>1273.356</v>
          </cell>
          <cell r="Z2357" t="str">
            <v/>
          </cell>
          <cell r="AA2357">
            <v>0.3</v>
          </cell>
          <cell r="AB2357">
            <v>10</v>
          </cell>
          <cell r="AC2357">
            <v>6.7546598138706209</v>
          </cell>
          <cell r="AD2357">
            <v>5.8605183207297369</v>
          </cell>
          <cell r="AE2357">
            <v>12.705211431525546</v>
          </cell>
          <cell r="AF2357">
            <v>1.0145444948319375</v>
          </cell>
          <cell r="AG2357">
            <v>38.819883987762189</v>
          </cell>
          <cell r="AH2357">
            <v>0.90809143623274358</v>
          </cell>
          <cell r="AI2357">
            <v>33.5</v>
          </cell>
          <cell r="AJ2357">
            <v>41</v>
          </cell>
        </row>
        <row r="2358">
          <cell r="B2358" t="str">
            <v>A2205LeamLC50</v>
          </cell>
          <cell r="C2358" t="str">
            <v>Gibson et al., 2018</v>
          </cell>
          <cell r="D2358">
            <v>2018</v>
          </cell>
          <cell r="E2358" t="str">
            <v>Leptoxis ampla</v>
          </cell>
          <cell r="F2358" t="str">
            <v xml:space="preserve">Leptoxis </v>
          </cell>
          <cell r="G2358" t="str">
            <v>ampla</v>
          </cell>
          <cell r="H2358"/>
          <cell r="I2358" t="str">
            <v>Mollusc</v>
          </cell>
          <cell r="J2358" t="str">
            <v>Juveniles (5-8 months post hatch)</v>
          </cell>
          <cell r="K2358" t="str">
            <v>Mortality</v>
          </cell>
          <cell r="L2358" t="str">
            <v>LC50</v>
          </cell>
          <cell r="M2358" t="str">
            <v>ZnSO4</v>
          </cell>
          <cell r="N2358" t="str">
            <v>Measured - (Hach method using spectrophotometer)</v>
          </cell>
          <cell r="O2358" t="str">
            <v>static renewal</v>
          </cell>
          <cell r="P2358" t="str">
            <v>Acute</v>
          </cell>
          <cell r="Q2358" t="str">
            <v>96-hr</v>
          </cell>
          <cell r="R2358" t="str">
            <v>None</v>
          </cell>
          <cell r="S2358" t="str">
            <v>S-Reconstituted water (ASTM medium)</v>
          </cell>
          <cell r="T2358"/>
          <cell r="U2358">
            <v>25</v>
          </cell>
          <cell r="V2358">
            <v>7.25</v>
          </cell>
          <cell r="W2358" t="str">
            <v/>
          </cell>
          <cell r="X2358">
            <v>67</v>
          </cell>
          <cell r="Y2358">
            <v>65.525999999999996</v>
          </cell>
          <cell r="Z2358" t="str">
            <v/>
          </cell>
          <cell r="AA2358">
            <v>0.3</v>
          </cell>
          <cell r="AB2358">
            <v>10</v>
          </cell>
          <cell r="AC2358">
            <v>6.7546598138706209</v>
          </cell>
          <cell r="AD2358">
            <v>5.8605183207297369</v>
          </cell>
          <cell r="AE2358">
            <v>12.705211431525546</v>
          </cell>
          <cell r="AF2358">
            <v>1.0145444948319375</v>
          </cell>
          <cell r="AG2358">
            <v>38.819883987762189</v>
          </cell>
          <cell r="AH2358">
            <v>0.90809143623274358</v>
          </cell>
          <cell r="AI2358">
            <v>33.5</v>
          </cell>
          <cell r="AJ2358">
            <v>41</v>
          </cell>
        </row>
        <row r="2359">
          <cell r="B2359" t="str">
            <v>A2206SospLC50</v>
          </cell>
          <cell r="C2359" t="str">
            <v>Gibson et al., 2018</v>
          </cell>
          <cell r="D2359">
            <v>2018</v>
          </cell>
          <cell r="E2359" t="str">
            <v>Somatogyrus sp</v>
          </cell>
          <cell r="F2359" t="str">
            <v xml:space="preserve">Somatogyrus </v>
          </cell>
          <cell r="G2359" t="str">
            <v>sp</v>
          </cell>
          <cell r="H2359"/>
          <cell r="I2359" t="str">
            <v>Mollusc</v>
          </cell>
          <cell r="J2359" t="str">
            <v>Juveniles (5-8 months post hatch)</v>
          </cell>
          <cell r="K2359" t="str">
            <v>Mortality</v>
          </cell>
          <cell r="L2359" t="str">
            <v>LC50</v>
          </cell>
          <cell r="M2359" t="str">
            <v>ZnSO4</v>
          </cell>
          <cell r="N2359" t="str">
            <v>Measured - (Hach method using spectrophotometer)</v>
          </cell>
          <cell r="O2359" t="str">
            <v>static renewal</v>
          </cell>
          <cell r="P2359" t="str">
            <v>Acute</v>
          </cell>
          <cell r="Q2359" t="str">
            <v>96-hr</v>
          </cell>
          <cell r="R2359" t="str">
            <v>None</v>
          </cell>
          <cell r="S2359" t="str">
            <v>S-Reconstituted water (ASTM medium)</v>
          </cell>
          <cell r="T2359"/>
          <cell r="U2359">
            <v>25</v>
          </cell>
          <cell r="V2359">
            <v>7.25</v>
          </cell>
          <cell r="W2359" t="str">
            <v/>
          </cell>
          <cell r="X2359">
            <v>329</v>
          </cell>
          <cell r="Y2359">
            <v>321.762</v>
          </cell>
          <cell r="Z2359" t="str">
            <v/>
          </cell>
          <cell r="AA2359">
            <v>0.3</v>
          </cell>
          <cell r="AB2359">
            <v>10</v>
          </cell>
          <cell r="AC2359">
            <v>6.7546598138706209</v>
          </cell>
          <cell r="AD2359">
            <v>5.8605183207297369</v>
          </cell>
          <cell r="AE2359">
            <v>12.705211431525546</v>
          </cell>
          <cell r="AF2359">
            <v>1.0145444948319375</v>
          </cell>
          <cell r="AG2359">
            <v>38.819883987762189</v>
          </cell>
          <cell r="AH2359">
            <v>0.90809143623274358</v>
          </cell>
          <cell r="AI2359">
            <v>33.5</v>
          </cell>
          <cell r="AJ2359">
            <v>41</v>
          </cell>
        </row>
        <row r="2360">
          <cell r="B2360" t="str">
            <v>A2207RasuLC50</v>
          </cell>
          <cell r="C2360" t="str">
            <v>Shuhaimi-Othman et al., 2012</v>
          </cell>
          <cell r="D2360">
            <v>2012</v>
          </cell>
          <cell r="E2360" t="str">
            <v>Rasbora sumatrana</v>
          </cell>
          <cell r="F2360" t="str">
            <v xml:space="preserve">Rasbora </v>
          </cell>
          <cell r="G2360" t="str">
            <v>sumatrana</v>
          </cell>
          <cell r="H2360"/>
          <cell r="I2360" t="str">
            <v>Fish</v>
          </cell>
          <cell r="J2360" t="str">
            <v>Adult</v>
          </cell>
          <cell r="K2360" t="str">
            <v>Mortality</v>
          </cell>
          <cell r="L2360" t="str">
            <v>LC50</v>
          </cell>
          <cell r="M2360" t="str">
            <v>ZnSO4</v>
          </cell>
          <cell r="N2360" t="str">
            <v>Measured - (F-AAS)</v>
          </cell>
          <cell r="O2360" t="str">
            <v>static renewal</v>
          </cell>
          <cell r="P2360" t="str">
            <v>Acute</v>
          </cell>
          <cell r="Q2360" t="str">
            <v>96-hr</v>
          </cell>
          <cell r="R2360"/>
          <cell r="S2360" t="str">
            <v>Tap water</v>
          </cell>
          <cell r="T2360"/>
          <cell r="U2360" t="str">
            <v/>
          </cell>
          <cell r="V2360">
            <v>6.88</v>
          </cell>
          <cell r="W2360" t="str">
            <v/>
          </cell>
          <cell r="X2360">
            <v>460</v>
          </cell>
          <cell r="Y2360">
            <v>449.88</v>
          </cell>
          <cell r="Z2360" t="str">
            <v/>
          </cell>
          <cell r="AA2360" t="str">
            <v/>
          </cell>
          <cell r="AB2360" t="str">
            <v/>
          </cell>
          <cell r="AC2360" t="str">
            <v/>
          </cell>
          <cell r="AD2360" t="str">
            <v/>
          </cell>
          <cell r="AE2360" t="str">
            <v/>
          </cell>
          <cell r="AF2360" t="str">
            <v/>
          </cell>
          <cell r="AG2360" t="str">
            <v/>
          </cell>
          <cell r="AH2360" t="str">
            <v/>
          </cell>
          <cell r="AI2360" t="str">
            <v/>
          </cell>
          <cell r="AJ2360">
            <v>18.7</v>
          </cell>
        </row>
        <row r="2361">
          <cell r="B2361" t="str">
            <v>A2208MalaLC50</v>
          </cell>
          <cell r="C2361" t="str">
            <v>Shuhaimi-Othman et al., 2012</v>
          </cell>
          <cell r="D2361">
            <v>2012</v>
          </cell>
          <cell r="E2361" t="str">
            <v xml:space="preserve">Macrobrachium lanchesteri </v>
          </cell>
          <cell r="F2361" t="str">
            <v xml:space="preserve">Macrobrachium </v>
          </cell>
          <cell r="G2361" t="str">
            <v xml:space="preserve">lanchesteri </v>
          </cell>
          <cell r="H2361"/>
          <cell r="I2361" t="str">
            <v>Crustacea</v>
          </cell>
          <cell r="J2361" t="str">
            <v>Adult</v>
          </cell>
          <cell r="K2361" t="str">
            <v>Mortality</v>
          </cell>
          <cell r="L2361" t="str">
            <v>LC50</v>
          </cell>
          <cell r="M2361" t="str">
            <v>ZnSO4</v>
          </cell>
          <cell r="N2361" t="str">
            <v>Measured - (F-AAS)</v>
          </cell>
          <cell r="O2361" t="str">
            <v>static renewal</v>
          </cell>
          <cell r="P2361" t="str">
            <v>Acute</v>
          </cell>
          <cell r="Q2361" t="str">
            <v>96-hr</v>
          </cell>
          <cell r="R2361"/>
          <cell r="S2361" t="str">
            <v>Tap water</v>
          </cell>
          <cell r="T2361"/>
          <cell r="U2361" t="str">
            <v/>
          </cell>
          <cell r="V2361">
            <v>6.88</v>
          </cell>
          <cell r="W2361" t="str">
            <v/>
          </cell>
          <cell r="X2361">
            <v>520</v>
          </cell>
          <cell r="Y2361">
            <v>508.56</v>
          </cell>
          <cell r="Z2361" t="str">
            <v/>
          </cell>
          <cell r="AA2361" t="str">
            <v/>
          </cell>
          <cell r="AB2361" t="str">
            <v/>
          </cell>
          <cell r="AC2361" t="str">
            <v/>
          </cell>
          <cell r="AD2361" t="str">
            <v/>
          </cell>
          <cell r="AE2361" t="str">
            <v/>
          </cell>
          <cell r="AF2361" t="str">
            <v/>
          </cell>
          <cell r="AG2361" t="str">
            <v/>
          </cell>
          <cell r="AH2361" t="str">
            <v/>
          </cell>
          <cell r="AI2361" t="str">
            <v/>
          </cell>
          <cell r="AJ2361">
            <v>18.7</v>
          </cell>
        </row>
        <row r="2362">
          <cell r="B2362" t="str">
            <v>A2209NaelLC50</v>
          </cell>
          <cell r="C2362" t="str">
            <v>Shuhaimi-Othman et al., 2012</v>
          </cell>
          <cell r="D2362">
            <v>2012</v>
          </cell>
          <cell r="E2362" t="str">
            <v>Nais elinguis</v>
          </cell>
          <cell r="F2362" t="str">
            <v xml:space="preserve">Nais </v>
          </cell>
          <cell r="G2362" t="str">
            <v>elinguis</v>
          </cell>
          <cell r="H2362"/>
          <cell r="I2362" t="str">
            <v>Annelid</v>
          </cell>
          <cell r="J2362" t="str">
            <v>Adult</v>
          </cell>
          <cell r="K2362" t="str">
            <v>Mortality</v>
          </cell>
          <cell r="L2362" t="str">
            <v>LC50</v>
          </cell>
          <cell r="M2362" t="str">
            <v>ZnSO4</v>
          </cell>
          <cell r="N2362" t="str">
            <v>Measured - (F-AAS)</v>
          </cell>
          <cell r="O2362" t="str">
            <v>static renewal</v>
          </cell>
          <cell r="P2362" t="str">
            <v>Acute</v>
          </cell>
          <cell r="Q2362" t="str">
            <v>96-hr</v>
          </cell>
          <cell r="R2362"/>
          <cell r="S2362" t="str">
            <v>Tap water</v>
          </cell>
          <cell r="T2362"/>
          <cell r="U2362" t="str">
            <v/>
          </cell>
          <cell r="V2362">
            <v>6.88</v>
          </cell>
          <cell r="W2362" t="str">
            <v/>
          </cell>
          <cell r="X2362">
            <v>910</v>
          </cell>
          <cell r="Y2362">
            <v>889.98</v>
          </cell>
          <cell r="Z2362" t="str">
            <v/>
          </cell>
          <cell r="AA2362" t="str">
            <v/>
          </cell>
          <cell r="AB2362" t="str">
            <v/>
          </cell>
          <cell r="AC2362" t="str">
            <v/>
          </cell>
          <cell r="AD2362" t="str">
            <v/>
          </cell>
          <cell r="AE2362" t="str">
            <v/>
          </cell>
          <cell r="AF2362" t="str">
            <v/>
          </cell>
          <cell r="AG2362" t="str">
            <v/>
          </cell>
          <cell r="AH2362" t="str">
            <v/>
          </cell>
          <cell r="AI2362" t="str">
            <v/>
          </cell>
          <cell r="AJ2362">
            <v>18.7</v>
          </cell>
        </row>
        <row r="2363">
          <cell r="B2363" t="str">
            <v>A2210PoreLC50</v>
          </cell>
          <cell r="C2363" t="str">
            <v>Shuhaimi-Othman et al., 2015</v>
          </cell>
          <cell r="D2363">
            <v>2015</v>
          </cell>
          <cell r="E2363" t="str">
            <v>Poecilia reticulata</v>
          </cell>
          <cell r="F2363" t="str">
            <v xml:space="preserve">Poecilia </v>
          </cell>
          <cell r="G2363" t="str">
            <v>reticulata</v>
          </cell>
          <cell r="H2363"/>
          <cell r="I2363" t="str">
            <v>Fish</v>
          </cell>
          <cell r="J2363" t="str">
            <v>Adult</v>
          </cell>
          <cell r="K2363" t="str">
            <v>Mortality</v>
          </cell>
          <cell r="L2363" t="str">
            <v>LC50</v>
          </cell>
          <cell r="M2363" t="str">
            <v>ZnSO4</v>
          </cell>
          <cell r="N2363" t="str">
            <v>Measured - (F-AAS)</v>
          </cell>
          <cell r="O2363" t="str">
            <v>static renewal</v>
          </cell>
          <cell r="P2363" t="str">
            <v>Acute</v>
          </cell>
          <cell r="Q2363" t="str">
            <v>48-hr</v>
          </cell>
          <cell r="R2363"/>
          <cell r="S2363" t="str">
            <v>T-Dechlorinated tap water</v>
          </cell>
          <cell r="T2363"/>
          <cell r="U2363" t="str">
            <v/>
          </cell>
          <cell r="V2363">
            <v>6.5</v>
          </cell>
          <cell r="W2363" t="str">
            <v/>
          </cell>
          <cell r="X2363">
            <v>2730</v>
          </cell>
          <cell r="Y2363">
            <v>2669.94</v>
          </cell>
          <cell r="Z2363" t="str">
            <v/>
          </cell>
          <cell r="AA2363">
            <v>1.7</v>
          </cell>
          <cell r="AB2363">
            <v>10</v>
          </cell>
          <cell r="AC2363">
            <v>6.3271636607489201</v>
          </cell>
          <cell r="AD2363">
            <v>0.70892590036402503</v>
          </cell>
          <cell r="AE2363">
            <v>1.41064632436369</v>
          </cell>
          <cell r="AF2363">
            <v>0.23077800586318301</v>
          </cell>
          <cell r="AG2363">
            <v>13.437005219135999</v>
          </cell>
          <cell r="AH2363">
            <v>4.2282344733966397</v>
          </cell>
          <cell r="AI2363">
            <v>2.12</v>
          </cell>
          <cell r="AJ2363">
            <v>20.32</v>
          </cell>
        </row>
        <row r="2364">
          <cell r="B2364" t="str">
            <v>A2211StmaLC50</v>
          </cell>
          <cell r="C2364" t="str">
            <v>Shuhaimi-Othman et al., 2012</v>
          </cell>
          <cell r="D2364">
            <v>2012</v>
          </cell>
          <cell r="E2364" t="str">
            <v>Stenocypris major</v>
          </cell>
          <cell r="F2364" t="str">
            <v xml:space="preserve">Stenocypris </v>
          </cell>
          <cell r="G2364" t="str">
            <v>major</v>
          </cell>
          <cell r="H2364"/>
          <cell r="I2364" t="str">
            <v>Ostracod</v>
          </cell>
          <cell r="J2364" t="str">
            <v>Adult</v>
          </cell>
          <cell r="K2364" t="str">
            <v>Mortality</v>
          </cell>
          <cell r="L2364" t="str">
            <v>LC50</v>
          </cell>
          <cell r="M2364" t="str">
            <v>ZnSO4</v>
          </cell>
          <cell r="N2364" t="str">
            <v>Measured - (F-AAS)</v>
          </cell>
          <cell r="O2364" t="str">
            <v>static renewal</v>
          </cell>
          <cell r="P2364" t="str">
            <v>Acute</v>
          </cell>
          <cell r="Q2364" t="str">
            <v>96-hr</v>
          </cell>
          <cell r="R2364"/>
          <cell r="S2364" t="str">
            <v>Tap water</v>
          </cell>
          <cell r="T2364"/>
          <cell r="U2364" t="str">
            <v/>
          </cell>
          <cell r="V2364">
            <v>6.88</v>
          </cell>
          <cell r="W2364" t="str">
            <v/>
          </cell>
          <cell r="X2364">
            <v>1190</v>
          </cell>
          <cell r="Y2364">
            <v>1163.82</v>
          </cell>
          <cell r="Z2364" t="str">
            <v/>
          </cell>
          <cell r="AA2364" t="str">
            <v/>
          </cell>
          <cell r="AB2364" t="str">
            <v/>
          </cell>
          <cell r="AC2364" t="str">
            <v/>
          </cell>
          <cell r="AD2364" t="str">
            <v/>
          </cell>
          <cell r="AE2364" t="str">
            <v/>
          </cell>
          <cell r="AF2364" t="str">
            <v/>
          </cell>
          <cell r="AG2364" t="str">
            <v/>
          </cell>
          <cell r="AH2364" t="str">
            <v/>
          </cell>
          <cell r="AI2364" t="str">
            <v/>
          </cell>
          <cell r="AJ2364">
            <v>18.7</v>
          </cell>
        </row>
        <row r="2365">
          <cell r="B2365" t="str">
            <v>A2212MetuLC50</v>
          </cell>
          <cell r="C2365" t="str">
            <v>Shuhaimi-Othman et al., 2012</v>
          </cell>
          <cell r="D2365">
            <v>2012</v>
          </cell>
          <cell r="E2365" t="str">
            <v>Melanoides tuberculata</v>
          </cell>
          <cell r="F2365" t="str">
            <v xml:space="preserve">Melanoides </v>
          </cell>
          <cell r="G2365" t="str">
            <v>tuberculata</v>
          </cell>
          <cell r="H2365"/>
          <cell r="I2365" t="str">
            <v>Mollusc</v>
          </cell>
          <cell r="J2365" t="str">
            <v>Adult</v>
          </cell>
          <cell r="K2365" t="str">
            <v>Mortality</v>
          </cell>
          <cell r="L2365" t="str">
            <v>LC50</v>
          </cell>
          <cell r="M2365" t="str">
            <v>ZnSO4</v>
          </cell>
          <cell r="N2365" t="str">
            <v>Measured - (F-AAS)</v>
          </cell>
          <cell r="O2365" t="str">
            <v>static renewal</v>
          </cell>
          <cell r="P2365" t="str">
            <v>Acute</v>
          </cell>
          <cell r="Q2365" t="str">
            <v>48-hr</v>
          </cell>
          <cell r="R2365"/>
          <cell r="S2365" t="str">
            <v>T-Dechlorinated tap water</v>
          </cell>
          <cell r="T2365"/>
          <cell r="U2365">
            <v>29</v>
          </cell>
          <cell r="V2365">
            <v>6.68</v>
          </cell>
          <cell r="W2365" t="str">
            <v/>
          </cell>
          <cell r="X2365">
            <v>13150</v>
          </cell>
          <cell r="Y2365">
            <v>12860.699999999999</v>
          </cell>
          <cell r="Z2365" t="str">
            <v/>
          </cell>
          <cell r="AA2365">
            <v>1.7</v>
          </cell>
          <cell r="AB2365">
            <v>10</v>
          </cell>
          <cell r="AC2365">
            <v>6.3271636607489201</v>
          </cell>
          <cell r="AD2365">
            <v>0.70892590036402503</v>
          </cell>
          <cell r="AE2365">
            <v>1.41064632436369</v>
          </cell>
          <cell r="AF2365">
            <v>0.23077800586318301</v>
          </cell>
          <cell r="AG2365">
            <v>13.437005219135999</v>
          </cell>
          <cell r="AH2365">
            <v>4.2282344733966397</v>
          </cell>
          <cell r="AI2365">
            <v>2.1178170433686301</v>
          </cell>
          <cell r="AJ2365">
            <v>18.7</v>
          </cell>
        </row>
        <row r="2366">
          <cell r="B2366" t="str">
            <v>A2213DumeLC50</v>
          </cell>
          <cell r="C2366" t="str">
            <v>Shuhaimi-Othman et al., 2012</v>
          </cell>
          <cell r="D2366">
            <v>2012</v>
          </cell>
          <cell r="E2366" t="str">
            <v>Duttaphrynus melanostictus</v>
          </cell>
          <cell r="F2366" t="str">
            <v xml:space="preserve">Duttaphrynus </v>
          </cell>
          <cell r="G2366" t="str">
            <v>melanostictus</v>
          </cell>
          <cell r="H2366"/>
          <cell r="I2366" t="str">
            <v>Amphibian</v>
          </cell>
          <cell r="J2366" t="str">
            <v>Larvae</v>
          </cell>
          <cell r="K2366" t="str">
            <v>Mortality</v>
          </cell>
          <cell r="L2366" t="str">
            <v>LC50</v>
          </cell>
          <cell r="M2366" t="str">
            <v>ZnSO4</v>
          </cell>
          <cell r="N2366" t="str">
            <v>Measured - (F-AAS)</v>
          </cell>
          <cell r="O2366" t="str">
            <v>static renewal</v>
          </cell>
          <cell r="P2366" t="str">
            <v>Acute</v>
          </cell>
          <cell r="Q2366" t="str">
            <v>96-hr</v>
          </cell>
          <cell r="R2366"/>
          <cell r="S2366" t="str">
            <v>Tap water</v>
          </cell>
          <cell r="T2366"/>
          <cell r="U2366" t="str">
            <v/>
          </cell>
          <cell r="V2366">
            <v>6.88</v>
          </cell>
          <cell r="W2366" t="str">
            <v/>
          </cell>
          <cell r="X2366">
            <v>4200</v>
          </cell>
          <cell r="Y2366">
            <v>4107.6000000000004</v>
          </cell>
          <cell r="Z2366" t="str">
            <v/>
          </cell>
          <cell r="AA2366" t="str">
            <v/>
          </cell>
          <cell r="AB2366" t="str">
            <v/>
          </cell>
          <cell r="AC2366" t="str">
            <v/>
          </cell>
          <cell r="AD2366" t="str">
            <v/>
          </cell>
          <cell r="AE2366" t="str">
            <v/>
          </cell>
          <cell r="AF2366" t="str">
            <v/>
          </cell>
          <cell r="AG2366" t="str">
            <v/>
          </cell>
          <cell r="AH2366" t="str">
            <v/>
          </cell>
          <cell r="AI2366" t="str">
            <v/>
          </cell>
          <cell r="AJ2366">
            <v>18.7</v>
          </cell>
        </row>
        <row r="2367">
          <cell r="B2367" t="str">
            <v>A2214ChjaLC50</v>
          </cell>
          <cell r="C2367" t="str">
            <v>Shuhaimi-Othman et al., 2012</v>
          </cell>
          <cell r="D2367">
            <v>2012</v>
          </cell>
          <cell r="E2367" t="str">
            <v>Chironomus javanus</v>
          </cell>
          <cell r="F2367" t="str">
            <v xml:space="preserve">Chironomus </v>
          </cell>
          <cell r="G2367" t="str">
            <v>javanus</v>
          </cell>
          <cell r="H2367"/>
          <cell r="I2367" t="str">
            <v>Insect</v>
          </cell>
          <cell r="J2367" t="str">
            <v>4th instar larvae</v>
          </cell>
          <cell r="K2367" t="str">
            <v>Mortality</v>
          </cell>
          <cell r="L2367" t="str">
            <v>LC50</v>
          </cell>
          <cell r="M2367" t="str">
            <v>ZnSO4</v>
          </cell>
          <cell r="N2367" t="str">
            <v>Measured - (F-AAS)</v>
          </cell>
          <cell r="O2367" t="str">
            <v>static renewal</v>
          </cell>
          <cell r="P2367" t="str">
            <v>Acute</v>
          </cell>
          <cell r="Q2367" t="str">
            <v>96-hr</v>
          </cell>
          <cell r="R2367"/>
          <cell r="S2367" t="str">
            <v>Tap water</v>
          </cell>
          <cell r="T2367"/>
          <cell r="U2367" t="str">
            <v/>
          </cell>
          <cell r="V2367">
            <v>6.88</v>
          </cell>
          <cell r="W2367" t="str">
            <v/>
          </cell>
          <cell r="X2367">
            <v>5570</v>
          </cell>
          <cell r="Y2367">
            <v>5447.46</v>
          </cell>
          <cell r="Z2367" t="str">
            <v/>
          </cell>
          <cell r="AA2367" t="str">
            <v/>
          </cell>
          <cell r="AB2367" t="str">
            <v/>
          </cell>
          <cell r="AC2367" t="str">
            <v/>
          </cell>
          <cell r="AD2367" t="str">
            <v/>
          </cell>
          <cell r="AE2367" t="str">
            <v/>
          </cell>
          <cell r="AF2367" t="str">
            <v/>
          </cell>
          <cell r="AG2367" t="str">
            <v/>
          </cell>
          <cell r="AH2367" t="str">
            <v/>
          </cell>
          <cell r="AI2367" t="str">
            <v/>
          </cell>
          <cell r="AJ2367">
            <v>18.7</v>
          </cell>
        </row>
        <row r="2368">
          <cell r="B2368" t="str">
            <v>C2215DaloNOEC</v>
          </cell>
          <cell r="C2368" t="str">
            <v>Martins et al., 2017</v>
          </cell>
          <cell r="D2368">
            <v>2017</v>
          </cell>
          <cell r="E2368" t="str">
            <v>Daphnia longispina</v>
          </cell>
          <cell r="F2368" t="str">
            <v xml:space="preserve">Daphnia </v>
          </cell>
          <cell r="G2368" t="str">
            <v>longispina</v>
          </cell>
          <cell r="H2368"/>
          <cell r="I2368" t="str">
            <v>Cladocera</v>
          </cell>
          <cell r="J2368" t="str">
            <v>Neonates (&lt; 24 h old)</v>
          </cell>
          <cell r="K2368" t="str">
            <v>Mortality</v>
          </cell>
          <cell r="L2368" t="str">
            <v>NOEC</v>
          </cell>
          <cell r="M2368" t="str">
            <v>ZnSO4</v>
          </cell>
          <cell r="N2368" t="str">
            <v>Measured - (ICP-OES)</v>
          </cell>
          <cell r="O2368" t="str">
            <v>static renewal</v>
          </cell>
          <cell r="P2368" t="str">
            <v>Chronic</v>
          </cell>
          <cell r="Q2368" t="str">
            <v>21-d</v>
          </cell>
          <cell r="R2368"/>
          <cell r="S2368" t="str">
            <v>S-Reconstituted water (ASTM medium)</v>
          </cell>
          <cell r="T2368"/>
          <cell r="U2368">
            <v>20</v>
          </cell>
          <cell r="V2368">
            <v>8.1</v>
          </cell>
          <cell r="W2368" t="str">
            <v/>
          </cell>
          <cell r="X2368" t="str">
            <v/>
          </cell>
          <cell r="Y2368">
            <v>1587</v>
          </cell>
          <cell r="Z2368" t="str">
            <v/>
          </cell>
          <cell r="AA2368" t="str">
            <v/>
          </cell>
          <cell r="AB2368" t="str">
            <v/>
          </cell>
          <cell r="AC2368" t="str">
            <v/>
          </cell>
          <cell r="AD2368" t="str">
            <v/>
          </cell>
          <cell r="AE2368" t="str">
            <v/>
          </cell>
          <cell r="AF2368" t="str">
            <v/>
          </cell>
          <cell r="AG2368" t="str">
            <v/>
          </cell>
          <cell r="AH2368" t="str">
            <v/>
          </cell>
          <cell r="AI2368" t="str">
            <v/>
          </cell>
          <cell r="AJ2368">
            <v>175</v>
          </cell>
        </row>
        <row r="2369">
          <cell r="B2369" t="str">
            <v>C2216DaloEC50</v>
          </cell>
          <cell r="C2369" t="str">
            <v>Martins et al., 2017</v>
          </cell>
          <cell r="D2369">
            <v>2017</v>
          </cell>
          <cell r="E2369" t="str">
            <v>Daphnia longispina</v>
          </cell>
          <cell r="F2369" t="str">
            <v xml:space="preserve">Daphnia </v>
          </cell>
          <cell r="G2369" t="str">
            <v>longispina</v>
          </cell>
          <cell r="H2369"/>
          <cell r="I2369" t="str">
            <v>Cladocera</v>
          </cell>
          <cell r="J2369" t="str">
            <v>Neonates (&lt; 24 h old)</v>
          </cell>
          <cell r="K2369" t="str">
            <v>Growth rate (length)</v>
          </cell>
          <cell r="L2369" t="str">
            <v>EC50</v>
          </cell>
          <cell r="M2369" t="str">
            <v>ZnSO4</v>
          </cell>
          <cell r="N2369" t="str">
            <v>Measured - (ICP-OES)</v>
          </cell>
          <cell r="O2369" t="str">
            <v>static renewal</v>
          </cell>
          <cell r="P2369" t="str">
            <v>Chronic</v>
          </cell>
          <cell r="Q2369" t="str">
            <v>21-d</v>
          </cell>
          <cell r="R2369"/>
          <cell r="S2369" t="str">
            <v>S-Reconstituted water (ASTM medium)</v>
          </cell>
          <cell r="T2369"/>
          <cell r="U2369">
            <v>20</v>
          </cell>
          <cell r="V2369">
            <v>8.1</v>
          </cell>
          <cell r="W2369" t="str">
            <v/>
          </cell>
          <cell r="X2369" t="str">
            <v/>
          </cell>
          <cell r="Y2369">
            <v>6813</v>
          </cell>
          <cell r="Z2369" t="str">
            <v/>
          </cell>
          <cell r="AA2369" t="str">
            <v/>
          </cell>
          <cell r="AB2369" t="str">
            <v/>
          </cell>
          <cell r="AC2369" t="str">
            <v/>
          </cell>
          <cell r="AD2369" t="str">
            <v/>
          </cell>
          <cell r="AE2369" t="str">
            <v/>
          </cell>
          <cell r="AF2369" t="str">
            <v/>
          </cell>
          <cell r="AG2369" t="str">
            <v/>
          </cell>
          <cell r="AH2369" t="str">
            <v/>
          </cell>
          <cell r="AI2369" t="str">
            <v/>
          </cell>
          <cell r="AJ2369">
            <v>175</v>
          </cell>
        </row>
        <row r="2370">
          <cell r="B2370" t="str">
            <v>C2217DaloEC10</v>
          </cell>
          <cell r="C2370" t="str">
            <v>Martins et al., 2017</v>
          </cell>
          <cell r="D2370">
            <v>2017</v>
          </cell>
          <cell r="E2370" t="str">
            <v>Daphnia longispina</v>
          </cell>
          <cell r="F2370" t="str">
            <v xml:space="preserve">Daphnia </v>
          </cell>
          <cell r="G2370" t="str">
            <v>longispina</v>
          </cell>
          <cell r="H2370"/>
          <cell r="I2370" t="str">
            <v>Cladocera</v>
          </cell>
          <cell r="J2370" t="str">
            <v>Neonates (&lt; 24 h old)</v>
          </cell>
          <cell r="K2370" t="str">
            <v>Growth rate (length)</v>
          </cell>
          <cell r="L2370" t="str">
            <v>EC10</v>
          </cell>
          <cell r="M2370" t="str">
            <v>ZnSO4</v>
          </cell>
          <cell r="N2370" t="str">
            <v>Measured - (ICP-OES)</v>
          </cell>
          <cell r="O2370" t="str">
            <v>static renewal</v>
          </cell>
          <cell r="P2370" t="str">
            <v>Chronic</v>
          </cell>
          <cell r="Q2370" t="str">
            <v>21-d</v>
          </cell>
          <cell r="R2370"/>
          <cell r="S2370" t="str">
            <v>S-Reconstituted water (ASTM medium)</v>
          </cell>
          <cell r="T2370"/>
          <cell r="U2370">
            <v>20</v>
          </cell>
          <cell r="V2370">
            <v>8.1</v>
          </cell>
          <cell r="W2370" t="str">
            <v/>
          </cell>
          <cell r="X2370" t="str">
            <v/>
          </cell>
          <cell r="Y2370">
            <v>191</v>
          </cell>
          <cell r="Z2370" t="str">
            <v/>
          </cell>
          <cell r="AA2370" t="str">
            <v/>
          </cell>
          <cell r="AB2370" t="str">
            <v/>
          </cell>
          <cell r="AC2370" t="str">
            <v/>
          </cell>
          <cell r="AD2370" t="str">
            <v/>
          </cell>
          <cell r="AE2370" t="str">
            <v/>
          </cell>
          <cell r="AF2370" t="str">
            <v/>
          </cell>
          <cell r="AG2370" t="str">
            <v/>
          </cell>
          <cell r="AH2370" t="str">
            <v/>
          </cell>
          <cell r="AI2370" t="str">
            <v/>
          </cell>
          <cell r="AJ2370">
            <v>175</v>
          </cell>
        </row>
        <row r="2371">
          <cell r="B2371" t="str">
            <v>C2218DaloEC50</v>
          </cell>
          <cell r="C2371" t="str">
            <v>Martins et al., 2017</v>
          </cell>
          <cell r="D2371">
            <v>2017</v>
          </cell>
          <cell r="E2371" t="str">
            <v>Daphnia longispina</v>
          </cell>
          <cell r="F2371" t="str">
            <v xml:space="preserve">Daphnia </v>
          </cell>
          <cell r="G2371" t="str">
            <v>longispina</v>
          </cell>
          <cell r="H2371"/>
          <cell r="I2371" t="str">
            <v>Cladocera</v>
          </cell>
          <cell r="J2371" t="str">
            <v>Neonates (&lt; 24 h old)</v>
          </cell>
          <cell r="K2371" t="str">
            <v>Reproduction (number of juveniles)</v>
          </cell>
          <cell r="L2371" t="str">
            <v>EC50</v>
          </cell>
          <cell r="M2371" t="str">
            <v>ZnSO4</v>
          </cell>
          <cell r="N2371" t="str">
            <v>Measured - (ICP-OES)</v>
          </cell>
          <cell r="O2371" t="str">
            <v>static renewal</v>
          </cell>
          <cell r="P2371" t="str">
            <v>Chronic</v>
          </cell>
          <cell r="Q2371" t="str">
            <v>21-d</v>
          </cell>
          <cell r="R2371"/>
          <cell r="S2371" t="str">
            <v>S-Reconstituted water (ASTM medium)</v>
          </cell>
          <cell r="T2371"/>
          <cell r="U2371">
            <v>20</v>
          </cell>
          <cell r="V2371">
            <v>8.1</v>
          </cell>
          <cell r="W2371" t="str">
            <v/>
          </cell>
          <cell r="X2371" t="str">
            <v/>
          </cell>
          <cell r="Y2371">
            <v>1049</v>
          </cell>
          <cell r="Z2371" t="str">
            <v/>
          </cell>
          <cell r="AA2371" t="str">
            <v/>
          </cell>
          <cell r="AB2371" t="str">
            <v/>
          </cell>
          <cell r="AC2371" t="str">
            <v/>
          </cell>
          <cell r="AD2371" t="str">
            <v/>
          </cell>
          <cell r="AE2371" t="str">
            <v/>
          </cell>
          <cell r="AF2371" t="str">
            <v/>
          </cell>
          <cell r="AG2371" t="str">
            <v/>
          </cell>
          <cell r="AH2371" t="str">
            <v/>
          </cell>
          <cell r="AI2371" t="str">
            <v/>
          </cell>
          <cell r="AJ2371">
            <v>175</v>
          </cell>
        </row>
        <row r="2372">
          <cell r="B2372" t="str">
            <v>C2219DaloEC10</v>
          </cell>
          <cell r="C2372" t="str">
            <v>Martins et al., 2017</v>
          </cell>
          <cell r="D2372">
            <v>2017</v>
          </cell>
          <cell r="E2372" t="str">
            <v>Daphnia longispina</v>
          </cell>
          <cell r="F2372" t="str">
            <v xml:space="preserve">Daphnia </v>
          </cell>
          <cell r="G2372" t="str">
            <v>longispina</v>
          </cell>
          <cell r="H2372"/>
          <cell r="I2372" t="str">
            <v>Cladocera</v>
          </cell>
          <cell r="J2372" t="str">
            <v>Neonates (&lt; 24 h old)</v>
          </cell>
          <cell r="K2372" t="str">
            <v>Reproduction (number of juveniles)</v>
          </cell>
          <cell r="L2372" t="str">
            <v>EC10</v>
          </cell>
          <cell r="M2372" t="str">
            <v>ZnSO4</v>
          </cell>
          <cell r="N2372" t="str">
            <v>Measured - (ICP-OES)</v>
          </cell>
          <cell r="O2372" t="str">
            <v>static renewal</v>
          </cell>
          <cell r="P2372" t="str">
            <v>Chronic</v>
          </cell>
          <cell r="Q2372" t="str">
            <v>21-d</v>
          </cell>
          <cell r="R2372"/>
          <cell r="S2372" t="str">
            <v>S-Reconstituted water (ASTM medium)</v>
          </cell>
          <cell r="T2372"/>
          <cell r="U2372">
            <v>20</v>
          </cell>
          <cell r="V2372">
            <v>8.1</v>
          </cell>
          <cell r="W2372" t="str">
            <v/>
          </cell>
          <cell r="X2372" t="str">
            <v/>
          </cell>
          <cell r="Y2372">
            <v>353</v>
          </cell>
          <cell r="Z2372" t="str">
            <v/>
          </cell>
          <cell r="AA2372" t="str">
            <v/>
          </cell>
          <cell r="AB2372" t="str">
            <v/>
          </cell>
          <cell r="AC2372" t="str">
            <v/>
          </cell>
          <cell r="AD2372" t="str">
            <v/>
          </cell>
          <cell r="AE2372" t="str">
            <v/>
          </cell>
          <cell r="AF2372" t="str">
            <v/>
          </cell>
          <cell r="AG2372" t="str">
            <v/>
          </cell>
          <cell r="AH2372" t="str">
            <v/>
          </cell>
          <cell r="AI2372" t="str">
            <v/>
          </cell>
          <cell r="AJ2372">
            <v>175</v>
          </cell>
        </row>
        <row r="2373">
          <cell r="B2373" t="str">
            <v>C2220DaloEC50</v>
          </cell>
          <cell r="C2373" t="str">
            <v>Martins et al., 2017</v>
          </cell>
          <cell r="D2373">
            <v>2017</v>
          </cell>
          <cell r="E2373" t="str">
            <v>Daphnia longispina</v>
          </cell>
          <cell r="F2373" t="str">
            <v xml:space="preserve">Daphnia </v>
          </cell>
          <cell r="G2373" t="str">
            <v>longispina</v>
          </cell>
          <cell r="H2373"/>
          <cell r="I2373" t="str">
            <v>Cladocera</v>
          </cell>
          <cell r="J2373" t="str">
            <v>Neonates (&lt; 24 h old)</v>
          </cell>
          <cell r="K2373" t="str">
            <v>Population growth rate</v>
          </cell>
          <cell r="L2373" t="str">
            <v>EC50</v>
          </cell>
          <cell r="M2373" t="str">
            <v>ZnSO4</v>
          </cell>
          <cell r="N2373" t="str">
            <v>Measured - (ICP-OES)</v>
          </cell>
          <cell r="O2373" t="str">
            <v>static renewal</v>
          </cell>
          <cell r="P2373" t="str">
            <v>Chronic</v>
          </cell>
          <cell r="Q2373" t="str">
            <v>21-d</v>
          </cell>
          <cell r="R2373"/>
          <cell r="S2373" t="str">
            <v>S-Reconstituted water (ASTM medium)</v>
          </cell>
          <cell r="T2373"/>
          <cell r="U2373">
            <v>20</v>
          </cell>
          <cell r="V2373">
            <v>8.1</v>
          </cell>
          <cell r="W2373" t="str">
            <v/>
          </cell>
          <cell r="X2373" t="str">
            <v/>
          </cell>
          <cell r="Y2373">
            <v>569</v>
          </cell>
          <cell r="Z2373" t="str">
            <v/>
          </cell>
          <cell r="AA2373" t="str">
            <v/>
          </cell>
          <cell r="AB2373" t="str">
            <v/>
          </cell>
          <cell r="AC2373" t="str">
            <v/>
          </cell>
          <cell r="AD2373" t="str">
            <v/>
          </cell>
          <cell r="AE2373" t="str">
            <v/>
          </cell>
          <cell r="AF2373" t="str">
            <v/>
          </cell>
          <cell r="AG2373" t="str">
            <v/>
          </cell>
          <cell r="AH2373" t="str">
            <v/>
          </cell>
          <cell r="AI2373" t="str">
            <v/>
          </cell>
          <cell r="AJ2373">
            <v>175</v>
          </cell>
        </row>
        <row r="2374">
          <cell r="B2374" t="str">
            <v>C2221DaloEC10</v>
          </cell>
          <cell r="C2374" t="str">
            <v>Martins et al., 2017</v>
          </cell>
          <cell r="D2374">
            <v>2017</v>
          </cell>
          <cell r="E2374" t="str">
            <v>Daphnia longispina</v>
          </cell>
          <cell r="F2374" t="str">
            <v xml:space="preserve">Daphnia </v>
          </cell>
          <cell r="G2374" t="str">
            <v>longispina</v>
          </cell>
          <cell r="H2374"/>
          <cell r="I2374" t="str">
            <v>Cladocera</v>
          </cell>
          <cell r="J2374" t="str">
            <v>Neonates (&lt; 24 h old)</v>
          </cell>
          <cell r="K2374" t="str">
            <v>Population growth rate</v>
          </cell>
          <cell r="L2374" t="str">
            <v>EC10</v>
          </cell>
          <cell r="M2374" t="str">
            <v>ZnSO4</v>
          </cell>
          <cell r="N2374" t="str">
            <v>Measured - (ICP-OES)</v>
          </cell>
          <cell r="O2374" t="str">
            <v>static renewal</v>
          </cell>
          <cell r="P2374" t="str">
            <v>Chronic</v>
          </cell>
          <cell r="Q2374" t="str">
            <v>21-d</v>
          </cell>
          <cell r="R2374"/>
          <cell r="S2374" t="str">
            <v>S-Reconstituted water (ASTM medium)</v>
          </cell>
          <cell r="T2374"/>
          <cell r="U2374">
            <v>20</v>
          </cell>
          <cell r="V2374">
            <v>8.1</v>
          </cell>
          <cell r="W2374" t="str">
            <v/>
          </cell>
          <cell r="X2374" t="str">
            <v/>
          </cell>
          <cell r="Y2374">
            <v>316</v>
          </cell>
          <cell r="Z2374" t="str">
            <v/>
          </cell>
          <cell r="AA2374" t="str">
            <v/>
          </cell>
          <cell r="AB2374" t="str">
            <v/>
          </cell>
          <cell r="AC2374" t="str">
            <v/>
          </cell>
          <cell r="AD2374" t="str">
            <v/>
          </cell>
          <cell r="AE2374" t="str">
            <v/>
          </cell>
          <cell r="AF2374" t="str">
            <v/>
          </cell>
          <cell r="AG2374" t="str">
            <v/>
          </cell>
          <cell r="AH2374" t="str">
            <v/>
          </cell>
          <cell r="AI2374" t="str">
            <v/>
          </cell>
          <cell r="AJ2374">
            <v>175</v>
          </cell>
        </row>
        <row r="2375">
          <cell r="B2375" t="str">
            <v>C2222HyauNOEC</v>
          </cell>
          <cell r="C2375" t="str">
            <v>Markich, 2017</v>
          </cell>
          <cell r="D2375">
            <v>2017</v>
          </cell>
          <cell r="E2375" t="str">
            <v xml:space="preserve">Hyridella australis </v>
          </cell>
          <cell r="F2375" t="str">
            <v xml:space="preserve">Hyridella </v>
          </cell>
          <cell r="G2375" t="str">
            <v xml:space="preserve">australis </v>
          </cell>
          <cell r="H2375"/>
          <cell r="I2375" t="str">
            <v>Mollusc</v>
          </cell>
          <cell r="J2375" t="str">
            <v>Glochidia (&lt;2 hold)</v>
          </cell>
          <cell r="K2375" t="str">
            <v>Mortality</v>
          </cell>
          <cell r="L2375" t="str">
            <v>NOEC</v>
          </cell>
          <cell r="M2375" t="str">
            <v>ZnCl2</v>
          </cell>
          <cell r="N2375" t="str">
            <v>Measured - (ICP-OES)</v>
          </cell>
          <cell r="O2375" t="str">
            <v>static</v>
          </cell>
          <cell r="P2375" t="str">
            <v>Chronic</v>
          </cell>
          <cell r="Q2375" t="str">
            <v>72-hr</v>
          </cell>
          <cell r="R2375"/>
          <cell r="S2375" t="str">
            <v>S-Reconstitued water</v>
          </cell>
          <cell r="T2375"/>
          <cell r="U2375">
            <v>22</v>
          </cell>
          <cell r="V2375">
            <v>7</v>
          </cell>
          <cell r="W2375" t="str">
            <v/>
          </cell>
          <cell r="X2375" t="str">
            <v/>
          </cell>
          <cell r="Y2375">
            <v>8.6999999999999993</v>
          </cell>
          <cell r="Z2375" t="str">
            <v/>
          </cell>
          <cell r="AA2375">
            <v>0.1</v>
          </cell>
          <cell r="AB2375">
            <v>10</v>
          </cell>
          <cell r="AC2375">
            <v>6.5</v>
          </cell>
          <cell r="AD2375">
            <v>6.3</v>
          </cell>
          <cell r="AE2375">
            <v>20</v>
          </cell>
          <cell r="AF2375">
            <v>1.6</v>
          </cell>
          <cell r="AG2375">
            <v>11</v>
          </cell>
          <cell r="AH2375">
            <v>38</v>
          </cell>
          <cell r="AI2375">
            <v>22</v>
          </cell>
          <cell r="AJ2375">
            <v>42</v>
          </cell>
        </row>
        <row r="2376">
          <cell r="B2376" t="str">
            <v>C2223HydeNOEC</v>
          </cell>
          <cell r="C2376" t="str">
            <v>Markich, 2017</v>
          </cell>
          <cell r="D2376">
            <v>2017</v>
          </cell>
          <cell r="E2376" t="str">
            <v xml:space="preserve">Hyridella depressa </v>
          </cell>
          <cell r="F2376" t="str">
            <v xml:space="preserve">Hyridella </v>
          </cell>
          <cell r="G2376" t="str">
            <v xml:space="preserve">depressa </v>
          </cell>
          <cell r="H2376"/>
          <cell r="I2376" t="str">
            <v>Mollusc</v>
          </cell>
          <cell r="J2376" t="str">
            <v>Glochidia (&lt;2 hold)</v>
          </cell>
          <cell r="K2376" t="str">
            <v>Mortality</v>
          </cell>
          <cell r="L2376" t="str">
            <v>NOEC</v>
          </cell>
          <cell r="M2376" t="str">
            <v>ZnCl2</v>
          </cell>
          <cell r="N2376" t="str">
            <v>Measured - (ICP-OES)</v>
          </cell>
          <cell r="O2376" t="str">
            <v>static</v>
          </cell>
          <cell r="P2376" t="str">
            <v>Chronic</v>
          </cell>
          <cell r="Q2376" t="str">
            <v>72-hr</v>
          </cell>
          <cell r="R2376"/>
          <cell r="S2376" t="str">
            <v>S-Reconstitued water</v>
          </cell>
          <cell r="T2376"/>
          <cell r="U2376">
            <v>22</v>
          </cell>
          <cell r="V2376">
            <v>7</v>
          </cell>
          <cell r="W2376" t="str">
            <v/>
          </cell>
          <cell r="X2376" t="str">
            <v/>
          </cell>
          <cell r="Y2376">
            <v>10</v>
          </cell>
          <cell r="Z2376" t="str">
            <v/>
          </cell>
          <cell r="AA2376">
            <v>0.1</v>
          </cell>
          <cell r="AB2376">
            <v>10</v>
          </cell>
          <cell r="AC2376">
            <v>6.5</v>
          </cell>
          <cell r="AD2376">
            <v>6.3</v>
          </cell>
          <cell r="AE2376">
            <v>20</v>
          </cell>
          <cell r="AF2376">
            <v>1.6</v>
          </cell>
          <cell r="AG2376">
            <v>11</v>
          </cell>
          <cell r="AH2376">
            <v>38</v>
          </cell>
          <cell r="AI2376">
            <v>22</v>
          </cell>
          <cell r="AJ2376">
            <v>42</v>
          </cell>
        </row>
        <row r="2377">
          <cell r="B2377" t="str">
            <v>C2224VeamNOEC</v>
          </cell>
          <cell r="C2377" t="str">
            <v>Markich, 2017</v>
          </cell>
          <cell r="D2377">
            <v>2017</v>
          </cell>
          <cell r="E2377" t="str">
            <v>Velesunio ambiguus</v>
          </cell>
          <cell r="F2377" t="str">
            <v xml:space="preserve">Velesunio </v>
          </cell>
          <cell r="G2377" t="str">
            <v>ambiguus</v>
          </cell>
          <cell r="H2377"/>
          <cell r="I2377" t="str">
            <v>Mollusc</v>
          </cell>
          <cell r="J2377" t="str">
            <v>Glochidia (&lt;2 hold)</v>
          </cell>
          <cell r="K2377" t="str">
            <v>Mortality</v>
          </cell>
          <cell r="L2377" t="str">
            <v>NOEC</v>
          </cell>
          <cell r="M2377" t="str">
            <v>ZnCl2</v>
          </cell>
          <cell r="N2377" t="str">
            <v>Measured - (ICP-OES)</v>
          </cell>
          <cell r="O2377" t="str">
            <v>static</v>
          </cell>
          <cell r="P2377" t="str">
            <v>Chronic</v>
          </cell>
          <cell r="Q2377" t="str">
            <v>72-hr</v>
          </cell>
          <cell r="R2377"/>
          <cell r="S2377" t="str">
            <v>S-Reconstitued water</v>
          </cell>
          <cell r="T2377"/>
          <cell r="U2377">
            <v>22</v>
          </cell>
          <cell r="V2377">
            <v>7</v>
          </cell>
          <cell r="W2377" t="str">
            <v/>
          </cell>
          <cell r="X2377" t="str">
            <v/>
          </cell>
          <cell r="Y2377">
            <v>15</v>
          </cell>
          <cell r="Z2377" t="str">
            <v/>
          </cell>
          <cell r="AA2377">
            <v>0.1</v>
          </cell>
          <cell r="AB2377">
            <v>10</v>
          </cell>
          <cell r="AC2377">
            <v>6.5</v>
          </cell>
          <cell r="AD2377">
            <v>6.3</v>
          </cell>
          <cell r="AE2377">
            <v>20</v>
          </cell>
          <cell r="AF2377">
            <v>1.6</v>
          </cell>
          <cell r="AG2377">
            <v>11</v>
          </cell>
          <cell r="AH2377">
            <v>38</v>
          </cell>
          <cell r="AI2377">
            <v>22</v>
          </cell>
          <cell r="AJ2377">
            <v>42</v>
          </cell>
        </row>
        <row r="2378">
          <cell r="B2378" t="str">
            <v>C2225AlprNOEC</v>
          </cell>
          <cell r="C2378" t="str">
            <v>Markich, 2017</v>
          </cell>
          <cell r="D2378">
            <v>2017</v>
          </cell>
          <cell r="E2378" t="str">
            <v xml:space="preserve">Alathyria profuga </v>
          </cell>
          <cell r="F2378" t="str">
            <v xml:space="preserve">Alathyria </v>
          </cell>
          <cell r="G2378" t="str">
            <v xml:space="preserve">profuga </v>
          </cell>
          <cell r="H2378"/>
          <cell r="I2378" t="str">
            <v>Mollusc</v>
          </cell>
          <cell r="J2378" t="str">
            <v>Glochidia (&lt;2 h old)</v>
          </cell>
          <cell r="K2378" t="str">
            <v>Mortality</v>
          </cell>
          <cell r="L2378" t="str">
            <v>NOEC</v>
          </cell>
          <cell r="M2378" t="str">
            <v>ZnCl2</v>
          </cell>
          <cell r="N2378" t="str">
            <v>Measured - (ICP-OES)</v>
          </cell>
          <cell r="O2378" t="str">
            <v>static</v>
          </cell>
          <cell r="P2378" t="str">
            <v>Chronic</v>
          </cell>
          <cell r="Q2378" t="str">
            <v>72-hr</v>
          </cell>
          <cell r="R2378"/>
          <cell r="S2378" t="str">
            <v>S-Reconstitued water</v>
          </cell>
          <cell r="T2378"/>
          <cell r="U2378">
            <v>22</v>
          </cell>
          <cell r="V2378">
            <v>7</v>
          </cell>
          <cell r="W2378" t="str">
            <v/>
          </cell>
          <cell r="X2378" t="str">
            <v/>
          </cell>
          <cell r="Y2378">
            <v>14</v>
          </cell>
          <cell r="Z2378" t="str">
            <v/>
          </cell>
          <cell r="AA2378">
            <v>0.1</v>
          </cell>
          <cell r="AB2378">
            <v>10</v>
          </cell>
          <cell r="AC2378">
            <v>6.5</v>
          </cell>
          <cell r="AD2378">
            <v>6.3</v>
          </cell>
          <cell r="AE2378">
            <v>20</v>
          </cell>
          <cell r="AF2378">
            <v>1.6</v>
          </cell>
          <cell r="AG2378">
            <v>11</v>
          </cell>
          <cell r="AH2378">
            <v>38</v>
          </cell>
          <cell r="AI2378">
            <v>22</v>
          </cell>
          <cell r="AJ2378">
            <v>42</v>
          </cell>
        </row>
        <row r="2379">
          <cell r="B2379" t="str">
            <v>C2226CunoNOEC</v>
          </cell>
          <cell r="C2379" t="str">
            <v>Markich, 2017</v>
          </cell>
          <cell r="D2379">
            <v>2017</v>
          </cell>
          <cell r="E2379" t="str">
            <v xml:space="preserve">Cucumerunio novaehollandiae </v>
          </cell>
          <cell r="F2379" t="str">
            <v xml:space="preserve">Cucumerunio </v>
          </cell>
          <cell r="G2379" t="str">
            <v xml:space="preserve">novaehollandiae </v>
          </cell>
          <cell r="H2379"/>
          <cell r="I2379" t="str">
            <v>Mollusc</v>
          </cell>
          <cell r="J2379" t="str">
            <v>Glochidia (&lt;2 hold)</v>
          </cell>
          <cell r="K2379" t="str">
            <v>Mortality</v>
          </cell>
          <cell r="L2379" t="str">
            <v>NOEC</v>
          </cell>
          <cell r="M2379" t="str">
            <v>ZnCl2</v>
          </cell>
          <cell r="N2379" t="str">
            <v>Measured - (ICP-OES)</v>
          </cell>
          <cell r="O2379" t="str">
            <v>static</v>
          </cell>
          <cell r="P2379" t="str">
            <v>Chronic</v>
          </cell>
          <cell r="Q2379" t="str">
            <v>72-hr</v>
          </cell>
          <cell r="R2379"/>
          <cell r="S2379" t="str">
            <v>S-Reconstitued water</v>
          </cell>
          <cell r="T2379"/>
          <cell r="U2379">
            <v>22</v>
          </cell>
          <cell r="V2379">
            <v>7</v>
          </cell>
          <cell r="W2379" t="str">
            <v/>
          </cell>
          <cell r="X2379" t="str">
            <v/>
          </cell>
          <cell r="Y2379">
            <v>8.4</v>
          </cell>
          <cell r="Z2379" t="str">
            <v/>
          </cell>
          <cell r="AA2379">
            <v>0.1</v>
          </cell>
          <cell r="AB2379">
            <v>10</v>
          </cell>
          <cell r="AC2379">
            <v>6.5</v>
          </cell>
          <cell r="AD2379">
            <v>6.3</v>
          </cell>
          <cell r="AE2379">
            <v>20</v>
          </cell>
          <cell r="AF2379">
            <v>1.6</v>
          </cell>
          <cell r="AG2379">
            <v>11</v>
          </cell>
          <cell r="AH2379">
            <v>38</v>
          </cell>
          <cell r="AI2379">
            <v>22</v>
          </cell>
          <cell r="AJ2379">
            <v>42</v>
          </cell>
        </row>
        <row r="2380">
          <cell r="B2380" t="str">
            <v>C2227HydrNOEC</v>
          </cell>
          <cell r="C2380" t="str">
            <v>Markich, 2017</v>
          </cell>
          <cell r="D2380">
            <v>2017</v>
          </cell>
          <cell r="E2380" t="str">
            <v xml:space="preserve">Hyridella drapeta </v>
          </cell>
          <cell r="F2380" t="str">
            <v xml:space="preserve">Hyridella </v>
          </cell>
          <cell r="G2380" t="str">
            <v xml:space="preserve">drapeta </v>
          </cell>
          <cell r="H2380"/>
          <cell r="I2380" t="str">
            <v>Mollusc</v>
          </cell>
          <cell r="J2380" t="str">
            <v>Glochidia (&lt;2 hold)</v>
          </cell>
          <cell r="K2380" t="str">
            <v>Mortality</v>
          </cell>
          <cell r="L2380" t="str">
            <v>NOEC</v>
          </cell>
          <cell r="M2380" t="str">
            <v>ZnCl2</v>
          </cell>
          <cell r="N2380" t="str">
            <v>Measured - (ICP-OES)</v>
          </cell>
          <cell r="O2380" t="str">
            <v>static</v>
          </cell>
          <cell r="P2380" t="str">
            <v>Chronic</v>
          </cell>
          <cell r="Q2380" t="str">
            <v>72-hr</v>
          </cell>
          <cell r="R2380"/>
          <cell r="S2380" t="str">
            <v>S-Reconstitued water</v>
          </cell>
          <cell r="T2380"/>
          <cell r="U2380">
            <v>22</v>
          </cell>
          <cell r="V2380">
            <v>7</v>
          </cell>
          <cell r="W2380" t="str">
            <v/>
          </cell>
          <cell r="X2380" t="str">
            <v/>
          </cell>
          <cell r="Y2380">
            <v>11</v>
          </cell>
          <cell r="Z2380" t="str">
            <v/>
          </cell>
          <cell r="AA2380">
            <v>0.1</v>
          </cell>
          <cell r="AB2380">
            <v>10</v>
          </cell>
          <cell r="AC2380">
            <v>6.5</v>
          </cell>
          <cell r="AD2380">
            <v>6.3</v>
          </cell>
          <cell r="AE2380">
            <v>20</v>
          </cell>
          <cell r="AF2380">
            <v>1.6</v>
          </cell>
          <cell r="AG2380">
            <v>11</v>
          </cell>
          <cell r="AH2380">
            <v>38</v>
          </cell>
          <cell r="AI2380">
            <v>22</v>
          </cell>
          <cell r="AJ2380">
            <v>42</v>
          </cell>
        </row>
        <row r="2381">
          <cell r="B2381" t="str">
            <v>C2228HyauEC50</v>
          </cell>
          <cell r="C2381" t="str">
            <v>Markich, 2017</v>
          </cell>
          <cell r="D2381">
            <v>2017</v>
          </cell>
          <cell r="E2381" t="str">
            <v xml:space="preserve">Hyridella australis </v>
          </cell>
          <cell r="F2381" t="str">
            <v xml:space="preserve">Hyridella </v>
          </cell>
          <cell r="G2381" t="str">
            <v xml:space="preserve">australis </v>
          </cell>
          <cell r="H2381"/>
          <cell r="I2381" t="str">
            <v>Mollusc</v>
          </cell>
          <cell r="J2381" t="str">
            <v>Glochidia (&lt;2 hold)</v>
          </cell>
          <cell r="K2381" t="str">
            <v>Mortality</v>
          </cell>
          <cell r="L2381" t="str">
            <v>EC50</v>
          </cell>
          <cell r="M2381" t="str">
            <v>ZnCl2</v>
          </cell>
          <cell r="N2381" t="str">
            <v>Measured - (ICP-OES)</v>
          </cell>
          <cell r="O2381" t="str">
            <v>static</v>
          </cell>
          <cell r="P2381" t="str">
            <v>Chronic</v>
          </cell>
          <cell r="Q2381" t="str">
            <v>72-hr</v>
          </cell>
          <cell r="R2381"/>
          <cell r="S2381" t="str">
            <v>S-Reconstitued water</v>
          </cell>
          <cell r="T2381"/>
          <cell r="U2381">
            <v>22</v>
          </cell>
          <cell r="V2381">
            <v>7</v>
          </cell>
          <cell r="W2381" t="str">
            <v/>
          </cell>
          <cell r="X2381" t="str">
            <v/>
          </cell>
          <cell r="Y2381">
            <v>42</v>
          </cell>
          <cell r="Z2381" t="str">
            <v/>
          </cell>
          <cell r="AA2381">
            <v>0.1</v>
          </cell>
          <cell r="AB2381">
            <v>10</v>
          </cell>
          <cell r="AC2381">
            <v>6.5</v>
          </cell>
          <cell r="AD2381">
            <v>6.3</v>
          </cell>
          <cell r="AE2381">
            <v>20</v>
          </cell>
          <cell r="AF2381">
            <v>1.6</v>
          </cell>
          <cell r="AG2381">
            <v>11</v>
          </cell>
          <cell r="AH2381">
            <v>38</v>
          </cell>
          <cell r="AI2381">
            <v>22</v>
          </cell>
          <cell r="AJ2381">
            <v>42</v>
          </cell>
        </row>
        <row r="2382">
          <cell r="B2382" t="str">
            <v>C2229HydeEC50</v>
          </cell>
          <cell r="C2382" t="str">
            <v>Markich, 2017</v>
          </cell>
          <cell r="D2382">
            <v>2017</v>
          </cell>
          <cell r="E2382" t="str">
            <v xml:space="preserve">Hyridella depressa </v>
          </cell>
          <cell r="F2382" t="str">
            <v xml:space="preserve">Hyridella </v>
          </cell>
          <cell r="G2382" t="str">
            <v xml:space="preserve">depressa </v>
          </cell>
          <cell r="H2382"/>
          <cell r="I2382" t="str">
            <v>Mollusc</v>
          </cell>
          <cell r="J2382" t="str">
            <v>Glochidia (&lt;2 hold)</v>
          </cell>
          <cell r="K2382" t="str">
            <v>Mortality</v>
          </cell>
          <cell r="L2382" t="str">
            <v>EC50</v>
          </cell>
          <cell r="M2382" t="str">
            <v>ZnCl2</v>
          </cell>
          <cell r="N2382" t="str">
            <v>Measured - (ICP-OES)</v>
          </cell>
          <cell r="O2382" t="str">
            <v>static</v>
          </cell>
          <cell r="P2382" t="str">
            <v>Chronic</v>
          </cell>
          <cell r="Q2382" t="str">
            <v>72-hr</v>
          </cell>
          <cell r="R2382"/>
          <cell r="S2382" t="str">
            <v>S-Reconstitued water</v>
          </cell>
          <cell r="T2382"/>
          <cell r="U2382">
            <v>22</v>
          </cell>
          <cell r="V2382">
            <v>7</v>
          </cell>
          <cell r="W2382" t="str">
            <v/>
          </cell>
          <cell r="X2382" t="str">
            <v/>
          </cell>
          <cell r="Y2382">
            <v>51</v>
          </cell>
          <cell r="Z2382" t="str">
            <v/>
          </cell>
          <cell r="AA2382">
            <v>0.1</v>
          </cell>
          <cell r="AB2382">
            <v>10</v>
          </cell>
          <cell r="AC2382">
            <v>6.5</v>
          </cell>
          <cell r="AD2382">
            <v>6.3</v>
          </cell>
          <cell r="AE2382">
            <v>20</v>
          </cell>
          <cell r="AF2382">
            <v>1.6</v>
          </cell>
          <cell r="AG2382">
            <v>11</v>
          </cell>
          <cell r="AH2382">
            <v>38</v>
          </cell>
          <cell r="AI2382">
            <v>22</v>
          </cell>
          <cell r="AJ2382">
            <v>42</v>
          </cell>
        </row>
        <row r="2383">
          <cell r="B2383" t="str">
            <v>C2230VeamEC50</v>
          </cell>
          <cell r="C2383" t="str">
            <v>Markich, 2017</v>
          </cell>
          <cell r="D2383">
            <v>2017</v>
          </cell>
          <cell r="E2383" t="str">
            <v>Velesunio ambiguus</v>
          </cell>
          <cell r="F2383" t="str">
            <v xml:space="preserve">Velesunio </v>
          </cell>
          <cell r="G2383" t="str">
            <v>ambiguus</v>
          </cell>
          <cell r="H2383"/>
          <cell r="I2383" t="str">
            <v>Mollusc</v>
          </cell>
          <cell r="J2383" t="str">
            <v>Glochidia (&lt;2 hold)</v>
          </cell>
          <cell r="K2383" t="str">
            <v>Mortality</v>
          </cell>
          <cell r="L2383" t="str">
            <v>EC50</v>
          </cell>
          <cell r="M2383" t="str">
            <v>ZnCl2</v>
          </cell>
          <cell r="N2383" t="str">
            <v>Measured - (ICP-OES)</v>
          </cell>
          <cell r="O2383" t="str">
            <v>static</v>
          </cell>
          <cell r="P2383" t="str">
            <v>Chronic</v>
          </cell>
          <cell r="Q2383" t="str">
            <v>72-hr</v>
          </cell>
          <cell r="R2383"/>
          <cell r="S2383" t="str">
            <v>S-Reconstitued water</v>
          </cell>
          <cell r="T2383"/>
          <cell r="U2383">
            <v>22</v>
          </cell>
          <cell r="V2383">
            <v>7</v>
          </cell>
          <cell r="W2383" t="str">
            <v/>
          </cell>
          <cell r="X2383" t="str">
            <v/>
          </cell>
          <cell r="Y2383">
            <v>66</v>
          </cell>
          <cell r="Z2383" t="str">
            <v/>
          </cell>
          <cell r="AA2383">
            <v>0.1</v>
          </cell>
          <cell r="AB2383">
            <v>10</v>
          </cell>
          <cell r="AC2383">
            <v>6.5</v>
          </cell>
          <cell r="AD2383">
            <v>6.3</v>
          </cell>
          <cell r="AE2383">
            <v>20</v>
          </cell>
          <cell r="AF2383">
            <v>1.6</v>
          </cell>
          <cell r="AG2383">
            <v>11</v>
          </cell>
          <cell r="AH2383">
            <v>38</v>
          </cell>
          <cell r="AI2383">
            <v>22</v>
          </cell>
          <cell r="AJ2383">
            <v>42</v>
          </cell>
        </row>
        <row r="2384">
          <cell r="B2384" t="str">
            <v>C2231AlprEC50</v>
          </cell>
          <cell r="C2384" t="str">
            <v>Markich, 2017</v>
          </cell>
          <cell r="D2384">
            <v>2017</v>
          </cell>
          <cell r="E2384" t="str">
            <v xml:space="preserve">Alathyria profuga </v>
          </cell>
          <cell r="F2384" t="str">
            <v xml:space="preserve">Alathyria </v>
          </cell>
          <cell r="G2384" t="str">
            <v xml:space="preserve">profuga </v>
          </cell>
          <cell r="H2384"/>
          <cell r="I2384" t="str">
            <v>Mollusc</v>
          </cell>
          <cell r="J2384" t="str">
            <v>Glochidia (&lt;2 h old)</v>
          </cell>
          <cell r="K2384" t="str">
            <v>Mortality</v>
          </cell>
          <cell r="L2384" t="str">
            <v>EC50</v>
          </cell>
          <cell r="M2384" t="str">
            <v>ZnCl2</v>
          </cell>
          <cell r="N2384" t="str">
            <v>Measured - (ICP-OES)</v>
          </cell>
          <cell r="O2384" t="str">
            <v>static</v>
          </cell>
          <cell r="P2384" t="str">
            <v>Chronic</v>
          </cell>
          <cell r="Q2384" t="str">
            <v>72-hr</v>
          </cell>
          <cell r="R2384"/>
          <cell r="S2384" t="str">
            <v>S-Reconstitued water</v>
          </cell>
          <cell r="T2384"/>
          <cell r="U2384">
            <v>22</v>
          </cell>
          <cell r="V2384">
            <v>7</v>
          </cell>
          <cell r="W2384" t="str">
            <v/>
          </cell>
          <cell r="X2384" t="str">
            <v/>
          </cell>
          <cell r="Y2384">
            <v>64</v>
          </cell>
          <cell r="Z2384" t="str">
            <v/>
          </cell>
          <cell r="AA2384">
            <v>0.1</v>
          </cell>
          <cell r="AB2384">
            <v>10</v>
          </cell>
          <cell r="AC2384">
            <v>6.5</v>
          </cell>
          <cell r="AD2384">
            <v>6.3</v>
          </cell>
          <cell r="AE2384">
            <v>20</v>
          </cell>
          <cell r="AF2384">
            <v>1.6</v>
          </cell>
          <cell r="AG2384">
            <v>11</v>
          </cell>
          <cell r="AH2384">
            <v>38</v>
          </cell>
          <cell r="AI2384">
            <v>22</v>
          </cell>
          <cell r="AJ2384">
            <v>42</v>
          </cell>
        </row>
        <row r="2385">
          <cell r="B2385" t="str">
            <v>C2232CunoEC50</v>
          </cell>
          <cell r="C2385" t="str">
            <v>Markich, 2017</v>
          </cell>
          <cell r="D2385">
            <v>2017</v>
          </cell>
          <cell r="E2385" t="str">
            <v xml:space="preserve">Cucumerunio novaehollandiae </v>
          </cell>
          <cell r="F2385" t="str">
            <v xml:space="preserve">Cucumerunio </v>
          </cell>
          <cell r="G2385" t="str">
            <v xml:space="preserve">novaehollandiae </v>
          </cell>
          <cell r="H2385"/>
          <cell r="I2385" t="str">
            <v>Mollusc</v>
          </cell>
          <cell r="J2385" t="str">
            <v>Glochidia (&lt;2 hold)</v>
          </cell>
          <cell r="K2385" t="str">
            <v>Mortality</v>
          </cell>
          <cell r="L2385" t="str">
            <v>EC50</v>
          </cell>
          <cell r="M2385" t="str">
            <v>ZnCl2</v>
          </cell>
          <cell r="N2385" t="str">
            <v>Measured - (ICP-OES)</v>
          </cell>
          <cell r="O2385" t="str">
            <v>static</v>
          </cell>
          <cell r="P2385" t="str">
            <v>Chronic</v>
          </cell>
          <cell r="Q2385" t="str">
            <v>72-hr</v>
          </cell>
          <cell r="R2385"/>
          <cell r="S2385" t="str">
            <v>S-Reconstitued water</v>
          </cell>
          <cell r="T2385"/>
          <cell r="U2385">
            <v>22</v>
          </cell>
          <cell r="V2385">
            <v>7</v>
          </cell>
          <cell r="W2385" t="str">
            <v/>
          </cell>
          <cell r="X2385" t="str">
            <v/>
          </cell>
          <cell r="Y2385">
            <v>41</v>
          </cell>
          <cell r="Z2385" t="str">
            <v/>
          </cell>
          <cell r="AA2385">
            <v>0.1</v>
          </cell>
          <cell r="AB2385">
            <v>10</v>
          </cell>
          <cell r="AC2385">
            <v>6.5</v>
          </cell>
          <cell r="AD2385">
            <v>6.3</v>
          </cell>
          <cell r="AE2385">
            <v>20</v>
          </cell>
          <cell r="AF2385">
            <v>1.6</v>
          </cell>
          <cell r="AG2385">
            <v>11</v>
          </cell>
          <cell r="AH2385">
            <v>38</v>
          </cell>
          <cell r="AI2385">
            <v>22</v>
          </cell>
          <cell r="AJ2385">
            <v>42</v>
          </cell>
        </row>
        <row r="2386">
          <cell r="B2386" t="str">
            <v>C2233HydrEC50</v>
          </cell>
          <cell r="C2386" t="str">
            <v>Markich, 2017</v>
          </cell>
          <cell r="D2386">
            <v>2017</v>
          </cell>
          <cell r="E2386" t="str">
            <v xml:space="preserve">Hyridella drapeta </v>
          </cell>
          <cell r="F2386" t="str">
            <v xml:space="preserve">Hyridella </v>
          </cell>
          <cell r="G2386" t="str">
            <v xml:space="preserve">drapeta </v>
          </cell>
          <cell r="H2386"/>
          <cell r="I2386" t="str">
            <v>Mollusc</v>
          </cell>
          <cell r="J2386" t="str">
            <v>Glochidia (&lt;2 hold)</v>
          </cell>
          <cell r="K2386" t="str">
            <v>Mortality</v>
          </cell>
          <cell r="L2386" t="str">
            <v>EC50</v>
          </cell>
          <cell r="M2386" t="str">
            <v>ZnCl2</v>
          </cell>
          <cell r="N2386" t="str">
            <v>Measured - (ICP-OES)</v>
          </cell>
          <cell r="O2386" t="str">
            <v>static</v>
          </cell>
          <cell r="P2386" t="str">
            <v>Chronic</v>
          </cell>
          <cell r="Q2386" t="str">
            <v>72-hr</v>
          </cell>
          <cell r="R2386"/>
          <cell r="S2386" t="str">
            <v>S-Reconstitued water</v>
          </cell>
          <cell r="T2386"/>
          <cell r="U2386">
            <v>22</v>
          </cell>
          <cell r="V2386">
            <v>7</v>
          </cell>
          <cell r="W2386" t="str">
            <v/>
          </cell>
          <cell r="X2386" t="str">
            <v/>
          </cell>
          <cell r="Y2386">
            <v>53</v>
          </cell>
          <cell r="Z2386" t="str">
            <v/>
          </cell>
          <cell r="AA2386">
            <v>0.1</v>
          </cell>
          <cell r="AB2386">
            <v>10</v>
          </cell>
          <cell r="AC2386">
            <v>6.5</v>
          </cell>
          <cell r="AD2386">
            <v>6.3</v>
          </cell>
          <cell r="AE2386">
            <v>20</v>
          </cell>
          <cell r="AF2386">
            <v>1.6</v>
          </cell>
          <cell r="AG2386">
            <v>11</v>
          </cell>
          <cell r="AH2386">
            <v>38</v>
          </cell>
          <cell r="AI2386">
            <v>22</v>
          </cell>
          <cell r="AJ2386">
            <v>42</v>
          </cell>
        </row>
        <row r="2387">
          <cell r="B2387" t="str">
            <v>A2234EudiNOEC</v>
          </cell>
          <cell r="C2387" t="str">
            <v>Hernández-Flores et al., 2020</v>
          </cell>
          <cell r="D2387">
            <v>2020</v>
          </cell>
          <cell r="E2387" t="str">
            <v>Euchlanis dilatata</v>
          </cell>
          <cell r="F2387" t="str">
            <v xml:space="preserve">Euchlanis </v>
          </cell>
          <cell r="G2387" t="str">
            <v>dilatata</v>
          </cell>
          <cell r="H2387"/>
          <cell r="I2387" t="str">
            <v>Rotifer</v>
          </cell>
          <cell r="J2387" t="str">
            <v>Neonates (&lt; 24 h old)</v>
          </cell>
          <cell r="K2387" t="str">
            <v>Mortality</v>
          </cell>
          <cell r="L2387" t="str">
            <v>NOEC</v>
          </cell>
          <cell r="M2387" t="str">
            <v>Zn(NO3)2</v>
          </cell>
          <cell r="N2387" t="str">
            <v>Measured - (GF-AAS)</v>
          </cell>
          <cell r="O2387" t="str">
            <v>static</v>
          </cell>
          <cell r="P2387" t="str">
            <v>Acute</v>
          </cell>
          <cell r="Q2387" t="str">
            <v>24-hr</v>
          </cell>
          <cell r="R2387"/>
          <cell r="S2387" t="str">
            <v>S-Reconstituted water (Moderate hard EPA water)</v>
          </cell>
          <cell r="T2387"/>
          <cell r="U2387">
            <v>25</v>
          </cell>
          <cell r="V2387">
            <v>7.5</v>
          </cell>
          <cell r="W2387" t="str">
            <v/>
          </cell>
          <cell r="X2387">
            <v>9.24</v>
          </cell>
          <cell r="Y2387">
            <v>9.0367200000000008</v>
          </cell>
          <cell r="Z2387" t="str">
            <v/>
          </cell>
          <cell r="AA2387" t="str">
            <v/>
          </cell>
          <cell r="AB2387" t="str">
            <v/>
          </cell>
          <cell r="AC2387" t="str">
            <v/>
          </cell>
          <cell r="AD2387" t="str">
            <v/>
          </cell>
          <cell r="AE2387" t="str">
            <v/>
          </cell>
          <cell r="AF2387" t="str">
            <v/>
          </cell>
          <cell r="AG2387" t="str">
            <v/>
          </cell>
          <cell r="AH2387" t="str">
            <v/>
          </cell>
          <cell r="AI2387" t="str">
            <v/>
          </cell>
          <cell r="AJ2387">
            <v>90</v>
          </cell>
        </row>
        <row r="2388">
          <cell r="B2388" t="str">
            <v>A2235EudiEC10</v>
          </cell>
          <cell r="C2388" t="str">
            <v>Hernández-Flores et al., 2020</v>
          </cell>
          <cell r="D2388">
            <v>2020</v>
          </cell>
          <cell r="E2388" t="str">
            <v>Euchlanis dilatata</v>
          </cell>
          <cell r="F2388" t="str">
            <v xml:space="preserve">Euchlanis </v>
          </cell>
          <cell r="G2388" t="str">
            <v>dilatata</v>
          </cell>
          <cell r="H2388"/>
          <cell r="I2388" t="str">
            <v>Rotifer</v>
          </cell>
          <cell r="J2388" t="str">
            <v>Neonates (&lt; 24 h old)</v>
          </cell>
          <cell r="K2388" t="str">
            <v>Mortality</v>
          </cell>
          <cell r="L2388" t="str">
            <v>EC10</v>
          </cell>
          <cell r="M2388" t="str">
            <v>Zn(NO3)2</v>
          </cell>
          <cell r="N2388" t="str">
            <v>Measured - (GF-AAS)</v>
          </cell>
          <cell r="O2388" t="str">
            <v>static</v>
          </cell>
          <cell r="P2388" t="str">
            <v>Acute</v>
          </cell>
          <cell r="Q2388" t="str">
            <v>24-hr</v>
          </cell>
          <cell r="R2388"/>
          <cell r="S2388" t="str">
            <v>S-Reconstituted water (Moderate hard EPA water)</v>
          </cell>
          <cell r="T2388"/>
          <cell r="U2388">
            <v>25</v>
          </cell>
          <cell r="V2388">
            <v>7.5</v>
          </cell>
          <cell r="W2388" t="str">
            <v/>
          </cell>
          <cell r="X2388">
            <v>31</v>
          </cell>
          <cell r="Y2388">
            <v>30.317999999999998</v>
          </cell>
          <cell r="Z2388" t="str">
            <v/>
          </cell>
          <cell r="AA2388" t="str">
            <v/>
          </cell>
          <cell r="AB2388" t="str">
            <v/>
          </cell>
          <cell r="AC2388" t="str">
            <v/>
          </cell>
          <cell r="AD2388" t="str">
            <v/>
          </cell>
          <cell r="AE2388" t="str">
            <v/>
          </cell>
          <cell r="AF2388" t="str">
            <v/>
          </cell>
          <cell r="AG2388" t="str">
            <v/>
          </cell>
          <cell r="AH2388" t="str">
            <v/>
          </cell>
          <cell r="AI2388" t="str">
            <v/>
          </cell>
          <cell r="AJ2388">
            <v>90</v>
          </cell>
        </row>
        <row r="2389">
          <cell r="B2389" t="str">
            <v>C2236EudiNOEC</v>
          </cell>
          <cell r="C2389" t="str">
            <v>Hernández-Flores et al., 2020</v>
          </cell>
          <cell r="D2389">
            <v>2020</v>
          </cell>
          <cell r="E2389" t="str">
            <v>Euchlanis dilatata</v>
          </cell>
          <cell r="F2389" t="str">
            <v xml:space="preserve">Euchlanis </v>
          </cell>
          <cell r="G2389" t="str">
            <v>dilatata</v>
          </cell>
          <cell r="H2389"/>
          <cell r="I2389" t="str">
            <v>Rotifer</v>
          </cell>
          <cell r="J2389" t="str">
            <v>Neonates (&lt; 24 h old)</v>
          </cell>
          <cell r="K2389" t="str">
            <v>Reproduction (number of individuals))</v>
          </cell>
          <cell r="L2389" t="str">
            <v>NOEC</v>
          </cell>
          <cell r="M2389" t="str">
            <v>Zn(NO3)2</v>
          </cell>
          <cell r="N2389" t="str">
            <v>Measured - (GF-AAS)</v>
          </cell>
          <cell r="O2389" t="str">
            <v>static</v>
          </cell>
          <cell r="P2389" t="str">
            <v>Chronic</v>
          </cell>
          <cell r="Q2389" t="str">
            <v>5-d</v>
          </cell>
          <cell r="R2389"/>
          <cell r="S2389" t="str">
            <v>S-Reconstituted water (Moderate hard EPA water)</v>
          </cell>
          <cell r="T2389"/>
          <cell r="U2389">
            <v>25</v>
          </cell>
          <cell r="V2389">
            <v>7.5</v>
          </cell>
          <cell r="W2389" t="str">
            <v/>
          </cell>
          <cell r="X2389">
            <v>46.2</v>
          </cell>
          <cell r="Y2389">
            <v>45.553200000000004</v>
          </cell>
          <cell r="Z2389" t="str">
            <v/>
          </cell>
          <cell r="AA2389" t="str">
            <v/>
          </cell>
          <cell r="AB2389" t="str">
            <v/>
          </cell>
          <cell r="AC2389" t="str">
            <v/>
          </cell>
          <cell r="AD2389" t="str">
            <v/>
          </cell>
          <cell r="AE2389" t="str">
            <v/>
          </cell>
          <cell r="AF2389" t="str">
            <v/>
          </cell>
          <cell r="AG2389" t="str">
            <v/>
          </cell>
          <cell r="AH2389" t="str">
            <v/>
          </cell>
          <cell r="AI2389" t="str">
            <v/>
          </cell>
          <cell r="AJ2389">
            <v>90</v>
          </cell>
        </row>
        <row r="2390">
          <cell r="B2390" t="str">
            <v>C2237EudiEC10</v>
          </cell>
          <cell r="C2390" t="str">
            <v>Hernández-Flores et al., 2020</v>
          </cell>
          <cell r="D2390">
            <v>2020</v>
          </cell>
          <cell r="E2390" t="str">
            <v>Euchlanis dilatata</v>
          </cell>
          <cell r="F2390" t="str">
            <v xml:space="preserve">Euchlanis </v>
          </cell>
          <cell r="G2390" t="str">
            <v>dilatata</v>
          </cell>
          <cell r="H2390"/>
          <cell r="I2390" t="str">
            <v>Rotifer</v>
          </cell>
          <cell r="J2390" t="str">
            <v>Neonates (&lt; 24 h old)</v>
          </cell>
          <cell r="K2390" t="str">
            <v>Reproduction (number of individuals))</v>
          </cell>
          <cell r="L2390" t="str">
            <v>EC10</v>
          </cell>
          <cell r="M2390" t="str">
            <v>Zn(NO3)2</v>
          </cell>
          <cell r="N2390" t="str">
            <v>Measured - (GF-AAS)</v>
          </cell>
          <cell r="O2390" t="str">
            <v>static</v>
          </cell>
          <cell r="P2390" t="str">
            <v>Chronic</v>
          </cell>
          <cell r="Q2390" t="str">
            <v>5-d</v>
          </cell>
          <cell r="R2390"/>
          <cell r="S2390" t="str">
            <v>S-Reconstituted water (Moderate hard EPA water)</v>
          </cell>
          <cell r="T2390"/>
          <cell r="U2390">
            <v>25</v>
          </cell>
          <cell r="V2390">
            <v>7.5</v>
          </cell>
          <cell r="W2390" t="str">
            <v/>
          </cell>
          <cell r="X2390">
            <v>92.4</v>
          </cell>
          <cell r="Y2390">
            <v>91.106400000000008</v>
          </cell>
          <cell r="Z2390" t="str">
            <v/>
          </cell>
          <cell r="AA2390" t="str">
            <v/>
          </cell>
          <cell r="AB2390" t="str">
            <v/>
          </cell>
          <cell r="AC2390" t="str">
            <v/>
          </cell>
          <cell r="AD2390" t="str">
            <v/>
          </cell>
          <cell r="AE2390" t="str">
            <v/>
          </cell>
          <cell r="AF2390" t="str">
            <v/>
          </cell>
          <cell r="AG2390" t="str">
            <v/>
          </cell>
          <cell r="AH2390" t="str">
            <v/>
          </cell>
          <cell r="AI2390" t="str">
            <v/>
          </cell>
          <cell r="AJ2390">
            <v>90</v>
          </cell>
        </row>
        <row r="2391">
          <cell r="B2391" t="str">
            <v>C2238CeduEC20</v>
          </cell>
          <cell r="C2391" t="str">
            <v>Naddy et al., 2015</v>
          </cell>
          <cell r="D2391">
            <v>2015</v>
          </cell>
          <cell r="E2391" t="str">
            <v>Ceriodaphnia dubia</v>
          </cell>
          <cell r="F2391" t="str">
            <v xml:space="preserve">Ceriodaphnia </v>
          </cell>
          <cell r="G2391" t="str">
            <v>dubia</v>
          </cell>
          <cell r="H2391"/>
          <cell r="I2391" t="str">
            <v>Cladocera</v>
          </cell>
          <cell r="J2391" t="str">
            <v>Neonates (&lt; 24 h old)</v>
          </cell>
          <cell r="K2391" t="str">
            <v>Reproduction</v>
          </cell>
          <cell r="L2391" t="str">
            <v>EC20</v>
          </cell>
          <cell r="M2391" t="str">
            <v>ZnCl2</v>
          </cell>
          <cell r="N2391" t="str">
            <v>Measured - (FAAS)</v>
          </cell>
          <cell r="O2391" t="str">
            <v>static renewal</v>
          </cell>
          <cell r="P2391" t="str">
            <v>Chronic</v>
          </cell>
          <cell r="Q2391" t="str">
            <v>6-d</v>
          </cell>
          <cell r="R2391"/>
          <cell r="S2391" t="str">
            <v>S-Reconstituted water (US EPA medium)</v>
          </cell>
          <cell r="T2391" t="str">
            <v>MLR</v>
          </cell>
          <cell r="U2391">
            <v>25</v>
          </cell>
          <cell r="V2391">
            <v>8.5500000000000007</v>
          </cell>
          <cell r="W2391" t="str">
            <v/>
          </cell>
          <cell r="X2391">
            <v>107</v>
          </cell>
          <cell r="Y2391">
            <v>105.502</v>
          </cell>
          <cell r="Z2391" t="str">
            <v/>
          </cell>
          <cell r="AA2391">
            <v>0.5</v>
          </cell>
          <cell r="AB2391">
            <v>10</v>
          </cell>
          <cell r="AC2391">
            <v>29.079207920792079</v>
          </cell>
          <cell r="AD2391">
            <v>25.554455445544551</v>
          </cell>
          <cell r="AE2391">
            <v>55.514851485148512</v>
          </cell>
          <cell r="AF2391">
            <v>4.8465346534653468</v>
          </cell>
          <cell r="AG2391">
            <v>170.95049504950495</v>
          </cell>
          <cell r="AH2391">
            <v>4.4059405940594063</v>
          </cell>
          <cell r="AI2391">
            <v>121.60396039603961</v>
          </cell>
          <cell r="AJ2391">
            <v>178</v>
          </cell>
        </row>
        <row r="2392">
          <cell r="B2392" t="str">
            <v>C2239CeduEC20</v>
          </cell>
          <cell r="C2392" t="str">
            <v>Naddy et al., 2015</v>
          </cell>
          <cell r="D2392">
            <v>2015</v>
          </cell>
          <cell r="E2392" t="str">
            <v>Ceriodaphnia dubia</v>
          </cell>
          <cell r="F2392" t="str">
            <v xml:space="preserve">Ceriodaphnia </v>
          </cell>
          <cell r="G2392" t="str">
            <v>dubia</v>
          </cell>
          <cell r="H2392"/>
          <cell r="I2392" t="str">
            <v>Cladocera</v>
          </cell>
          <cell r="J2392" t="str">
            <v>Neonates (&lt; 24 h old)</v>
          </cell>
          <cell r="K2392" t="str">
            <v>Reproduction</v>
          </cell>
          <cell r="L2392" t="str">
            <v>EC20</v>
          </cell>
          <cell r="M2392" t="str">
            <v>ZnCl2</v>
          </cell>
          <cell r="N2392" t="str">
            <v>Measured - (FAAS)</v>
          </cell>
          <cell r="O2392" t="str">
            <v>static renewal</v>
          </cell>
          <cell r="P2392" t="str">
            <v>Chronic</v>
          </cell>
          <cell r="Q2392" t="str">
            <v>6-d</v>
          </cell>
          <cell r="R2392"/>
          <cell r="S2392" t="str">
            <v>S-Reconstituted water (US EPA medium)</v>
          </cell>
          <cell r="T2392" t="str">
            <v>MLR</v>
          </cell>
          <cell r="U2392">
            <v>25</v>
          </cell>
          <cell r="V2392">
            <v>8.6</v>
          </cell>
          <cell r="W2392" t="str">
            <v/>
          </cell>
          <cell r="X2392">
            <v>84</v>
          </cell>
          <cell r="Y2392">
            <v>82.823999999999998</v>
          </cell>
          <cell r="Z2392" t="str">
            <v/>
          </cell>
          <cell r="AA2392">
            <v>0.5</v>
          </cell>
          <cell r="AB2392">
            <v>10</v>
          </cell>
          <cell r="AC2392">
            <v>30.059405940594061</v>
          </cell>
          <cell r="AD2392">
            <v>26.415841584158414</v>
          </cell>
          <cell r="AE2392">
            <v>57.386138613861384</v>
          </cell>
          <cell r="AF2392">
            <v>5.0099009900990099</v>
          </cell>
          <cell r="AG2392">
            <v>176.71287128712871</v>
          </cell>
          <cell r="AH2392">
            <v>4.5544554455445549</v>
          </cell>
          <cell r="AI2392">
            <v>125.70297029702971</v>
          </cell>
          <cell r="AJ2392">
            <v>184</v>
          </cell>
        </row>
        <row r="2393">
          <cell r="B2393" t="str">
            <v>C2240CeduEC20</v>
          </cell>
          <cell r="C2393" t="str">
            <v>Naddy et al., 2015</v>
          </cell>
          <cell r="D2393">
            <v>2015</v>
          </cell>
          <cell r="E2393" t="str">
            <v>Ceriodaphnia dubia</v>
          </cell>
          <cell r="F2393" t="str">
            <v xml:space="preserve">Ceriodaphnia </v>
          </cell>
          <cell r="G2393" t="str">
            <v>dubia</v>
          </cell>
          <cell r="H2393"/>
          <cell r="I2393" t="str">
            <v>Cladocera</v>
          </cell>
          <cell r="J2393" t="str">
            <v>Neonates (&lt; 24 h old)</v>
          </cell>
          <cell r="K2393" t="str">
            <v>Reproduction</v>
          </cell>
          <cell r="L2393" t="str">
            <v>EC20</v>
          </cell>
          <cell r="M2393" t="str">
            <v>ZnCl2</v>
          </cell>
          <cell r="N2393" t="str">
            <v>Measured - (FAAS)</v>
          </cell>
          <cell r="O2393" t="str">
            <v>static renewal</v>
          </cell>
          <cell r="P2393" t="str">
            <v>Chronic</v>
          </cell>
          <cell r="Q2393" t="str">
            <v>6-d</v>
          </cell>
          <cell r="R2393"/>
          <cell r="S2393" t="str">
            <v>S-Reconstituted water (US EPA medium)</v>
          </cell>
          <cell r="T2393" t="str">
            <v>MLR</v>
          </cell>
          <cell r="U2393">
            <v>25</v>
          </cell>
          <cell r="V2393">
            <v>8.6</v>
          </cell>
          <cell r="W2393" t="str">
            <v/>
          </cell>
          <cell r="X2393">
            <v>108</v>
          </cell>
          <cell r="Y2393">
            <v>106.488</v>
          </cell>
          <cell r="Z2393" t="str">
            <v/>
          </cell>
          <cell r="AA2393">
            <v>0.5</v>
          </cell>
          <cell r="AB2393">
            <v>10</v>
          </cell>
          <cell r="AC2393">
            <v>29.732673267326735</v>
          </cell>
          <cell r="AD2393">
            <v>26.128712871287128</v>
          </cell>
          <cell r="AE2393">
            <v>56.762376237623762</v>
          </cell>
          <cell r="AF2393">
            <v>4.9554455445544559</v>
          </cell>
          <cell r="AG2393">
            <v>174.79207920792078</v>
          </cell>
          <cell r="AH2393">
            <v>4.5049504950495054</v>
          </cell>
          <cell r="AI2393">
            <v>124.33663366336634</v>
          </cell>
          <cell r="AJ2393">
            <v>182</v>
          </cell>
        </row>
        <row r="2394">
          <cell r="B2394" t="str">
            <v>C2241CeduEC20</v>
          </cell>
          <cell r="C2394" t="str">
            <v>Naddy et al., 2015</v>
          </cell>
          <cell r="D2394">
            <v>2015</v>
          </cell>
          <cell r="E2394" t="str">
            <v>Ceriodaphnia dubia</v>
          </cell>
          <cell r="F2394" t="str">
            <v xml:space="preserve">Ceriodaphnia </v>
          </cell>
          <cell r="G2394" t="str">
            <v>dubia</v>
          </cell>
          <cell r="H2394"/>
          <cell r="I2394" t="str">
            <v>Cladocera</v>
          </cell>
          <cell r="J2394" t="str">
            <v>Neonates (&lt; 24 h old)</v>
          </cell>
          <cell r="K2394" t="str">
            <v>Reproduction</v>
          </cell>
          <cell r="L2394" t="str">
            <v>EC20</v>
          </cell>
          <cell r="M2394" t="str">
            <v>ZnCl2</v>
          </cell>
          <cell r="N2394" t="str">
            <v>Measured - (FAAS)</v>
          </cell>
          <cell r="O2394" t="str">
            <v>static renewal</v>
          </cell>
          <cell r="P2394" t="str">
            <v>Chronic</v>
          </cell>
          <cell r="Q2394" t="str">
            <v>6-d</v>
          </cell>
          <cell r="R2394"/>
          <cell r="S2394" t="str">
            <v>S-Reconstituted water (US EPA medium)</v>
          </cell>
          <cell r="T2394" t="str">
            <v>MLR</v>
          </cell>
          <cell r="U2394">
            <v>25</v>
          </cell>
          <cell r="V2394">
            <v>7.5</v>
          </cell>
          <cell r="W2394" t="str">
            <v/>
          </cell>
          <cell r="X2394">
            <v>51.3</v>
          </cell>
          <cell r="Y2394">
            <v>50.581799999999994</v>
          </cell>
          <cell r="Z2394" t="str">
            <v/>
          </cell>
          <cell r="AA2394">
            <v>0.5</v>
          </cell>
          <cell r="AB2394">
            <v>10</v>
          </cell>
          <cell r="AC2394">
            <v>6</v>
          </cell>
          <cell r="AD2394">
            <v>5</v>
          </cell>
          <cell r="AE2394">
            <v>13</v>
          </cell>
          <cell r="AF2394">
            <v>1</v>
          </cell>
          <cell r="AG2394">
            <v>40</v>
          </cell>
          <cell r="AH2394">
            <v>0.5</v>
          </cell>
          <cell r="AI2394">
            <v>30</v>
          </cell>
          <cell r="AJ2394">
            <v>40</v>
          </cell>
        </row>
        <row r="2395">
          <cell r="B2395" t="str">
            <v>C2242CeduNOEC</v>
          </cell>
          <cell r="C2395" t="str">
            <v>AECOM 2011</v>
          </cell>
          <cell r="D2395">
            <v>2011</v>
          </cell>
          <cell r="E2395" t="str">
            <v>Ceriodaphnia dubia</v>
          </cell>
          <cell r="F2395" t="str">
            <v xml:space="preserve">Ceriodaphnia </v>
          </cell>
          <cell r="G2395" t="str">
            <v>dubia</v>
          </cell>
          <cell r="H2395"/>
          <cell r="I2395" t="str">
            <v>Cladocera</v>
          </cell>
          <cell r="J2395" t="str">
            <v>Neonates (&lt; 24 h old)</v>
          </cell>
          <cell r="K2395" t="str">
            <v>Reproduction</v>
          </cell>
          <cell r="L2395" t="str">
            <v>NOEC</v>
          </cell>
          <cell r="M2395" t="str">
            <v>ZnCl2</v>
          </cell>
          <cell r="N2395" t="str">
            <v>Measured - (FAAS)</v>
          </cell>
          <cell r="O2395" t="str">
            <v>static renewal</v>
          </cell>
          <cell r="P2395" t="str">
            <v>Chronic</v>
          </cell>
          <cell r="Q2395" t="str">
            <v>7-d</v>
          </cell>
          <cell r="R2395" t="str">
            <v>0.2 ml YTC-algae per 15 ml</v>
          </cell>
          <cell r="S2395" t="str">
            <v>S-Reconstituted water; Se added</v>
          </cell>
          <cell r="T2395"/>
          <cell r="U2395">
            <v>25</v>
          </cell>
          <cell r="V2395">
            <v>8</v>
          </cell>
          <cell r="W2395" t="str">
            <v/>
          </cell>
          <cell r="X2395" t="str">
            <v/>
          </cell>
          <cell r="Y2395">
            <v>58.7</v>
          </cell>
          <cell r="Z2395" t="str">
            <v/>
          </cell>
          <cell r="AA2395">
            <v>2.4</v>
          </cell>
          <cell r="AB2395">
            <v>10</v>
          </cell>
          <cell r="AC2395">
            <v>17</v>
          </cell>
          <cell r="AD2395">
            <v>8.4</v>
          </cell>
          <cell r="AE2395">
            <v>10</v>
          </cell>
          <cell r="AF2395">
            <v>1.8</v>
          </cell>
          <cell r="AG2395">
            <v>50</v>
          </cell>
          <cell r="AH2395">
            <v>3.5</v>
          </cell>
          <cell r="AI2395">
            <v>47.559999999999995</v>
          </cell>
          <cell r="AJ2395">
            <v>77</v>
          </cell>
        </row>
        <row r="2396">
          <cell r="B2396" t="str">
            <v>C2243CeduNOEC</v>
          </cell>
          <cell r="C2396" t="str">
            <v>AECOM 2011</v>
          </cell>
          <cell r="D2396">
            <v>2011</v>
          </cell>
          <cell r="E2396" t="str">
            <v>Ceriodaphnia dubia</v>
          </cell>
          <cell r="F2396" t="str">
            <v xml:space="preserve">Ceriodaphnia </v>
          </cell>
          <cell r="G2396" t="str">
            <v>dubia</v>
          </cell>
          <cell r="H2396"/>
          <cell r="I2396" t="str">
            <v>Cladocera</v>
          </cell>
          <cell r="J2396" t="str">
            <v>Neonates (&lt; 24 h old)</v>
          </cell>
          <cell r="K2396" t="str">
            <v>Reproduction</v>
          </cell>
          <cell r="L2396" t="str">
            <v>NOEC</v>
          </cell>
          <cell r="M2396" t="str">
            <v>ZnCl2</v>
          </cell>
          <cell r="N2396" t="str">
            <v>Measured - (FAAS)</v>
          </cell>
          <cell r="O2396" t="str">
            <v>static renewal</v>
          </cell>
          <cell r="P2396" t="str">
            <v>Chronic</v>
          </cell>
          <cell r="Q2396" t="str">
            <v>7-d</v>
          </cell>
          <cell r="R2396" t="str">
            <v>0.2 ml YTC-algae per 15 ml</v>
          </cell>
          <cell r="S2396" t="str">
            <v>S-Reconstituted water; Se added</v>
          </cell>
          <cell r="T2396"/>
          <cell r="U2396">
            <v>24.5</v>
          </cell>
          <cell r="V2396">
            <v>7.85</v>
          </cell>
          <cell r="W2396" t="str">
            <v/>
          </cell>
          <cell r="X2396" t="str">
            <v/>
          </cell>
          <cell r="Y2396">
            <v>69.900000000000006</v>
          </cell>
          <cell r="Z2396" t="str">
            <v/>
          </cell>
          <cell r="AA2396">
            <v>2.5</v>
          </cell>
          <cell r="AB2396">
            <v>10</v>
          </cell>
          <cell r="AC2396">
            <v>27</v>
          </cell>
          <cell r="AD2396">
            <v>16</v>
          </cell>
          <cell r="AE2396">
            <v>12</v>
          </cell>
          <cell r="AF2396">
            <v>3.3</v>
          </cell>
          <cell r="AG2396">
            <v>100</v>
          </cell>
          <cell r="AH2396">
            <v>4.8</v>
          </cell>
          <cell r="AI2396">
            <v>50.019999999999996</v>
          </cell>
          <cell r="AJ2396">
            <v>133.30000000000001</v>
          </cell>
        </row>
        <row r="2397">
          <cell r="B2397" t="str">
            <v>C2244CeduNOEC</v>
          </cell>
          <cell r="C2397" t="str">
            <v>AECOM 2011</v>
          </cell>
          <cell r="D2397">
            <v>2011</v>
          </cell>
          <cell r="E2397" t="str">
            <v>Ceriodaphnia dubia</v>
          </cell>
          <cell r="F2397" t="str">
            <v xml:space="preserve">Ceriodaphnia </v>
          </cell>
          <cell r="G2397" t="str">
            <v>dubia</v>
          </cell>
          <cell r="H2397"/>
          <cell r="I2397" t="str">
            <v>Cladocera</v>
          </cell>
          <cell r="J2397" t="str">
            <v>Neonates (&lt; 24 h old)</v>
          </cell>
          <cell r="K2397" t="str">
            <v>Reproduction</v>
          </cell>
          <cell r="L2397" t="str">
            <v>NOEC</v>
          </cell>
          <cell r="M2397" t="str">
            <v>ZnCl2</v>
          </cell>
          <cell r="N2397" t="str">
            <v>Measured - (FAAS)</v>
          </cell>
          <cell r="O2397" t="str">
            <v>static renewal</v>
          </cell>
          <cell r="P2397" t="str">
            <v>Chronic</v>
          </cell>
          <cell r="Q2397" t="str">
            <v>7-d</v>
          </cell>
          <cell r="R2397" t="str">
            <v>0.2 ml YTC-algae per 15 ml</v>
          </cell>
          <cell r="S2397" t="str">
            <v>S-Reconstituted water; Se added</v>
          </cell>
          <cell r="T2397"/>
          <cell r="U2397">
            <v>24.5</v>
          </cell>
          <cell r="V2397">
            <v>7.8</v>
          </cell>
          <cell r="W2397" t="str">
            <v/>
          </cell>
          <cell r="X2397" t="str">
            <v/>
          </cell>
          <cell r="Y2397">
            <v>39.799999999999997</v>
          </cell>
          <cell r="Z2397" t="str">
            <v/>
          </cell>
          <cell r="AA2397">
            <v>2.5</v>
          </cell>
          <cell r="AB2397">
            <v>10</v>
          </cell>
          <cell r="AC2397">
            <v>36</v>
          </cell>
          <cell r="AD2397">
            <v>24</v>
          </cell>
          <cell r="AE2397">
            <v>12</v>
          </cell>
          <cell r="AF2397">
            <v>4.9000000000000004</v>
          </cell>
          <cell r="AG2397">
            <v>150</v>
          </cell>
          <cell r="AH2397">
            <v>5.7</v>
          </cell>
          <cell r="AI2397">
            <v>50.019999999999996</v>
          </cell>
          <cell r="AJ2397">
            <v>189</v>
          </cell>
        </row>
        <row r="2398">
          <cell r="B2398" t="str">
            <v>C2245CeduLOEC</v>
          </cell>
          <cell r="C2398" t="str">
            <v>AECOM 2011</v>
          </cell>
          <cell r="D2398">
            <v>2011</v>
          </cell>
          <cell r="E2398" t="str">
            <v>Ceriodaphnia dubia</v>
          </cell>
          <cell r="F2398" t="str">
            <v xml:space="preserve">Ceriodaphnia </v>
          </cell>
          <cell r="G2398" t="str">
            <v>dubia</v>
          </cell>
          <cell r="H2398"/>
          <cell r="I2398" t="str">
            <v>Cladocera</v>
          </cell>
          <cell r="J2398" t="str">
            <v>Neonates (&lt; 24 h old)</v>
          </cell>
          <cell r="K2398" t="str">
            <v>Reproduction</v>
          </cell>
          <cell r="L2398" t="str">
            <v>LOEC</v>
          </cell>
          <cell r="M2398" t="str">
            <v>ZnCl2</v>
          </cell>
          <cell r="N2398" t="str">
            <v>Measured - (FAAS)</v>
          </cell>
          <cell r="O2398" t="str">
            <v>static renewal</v>
          </cell>
          <cell r="P2398" t="str">
            <v>Chronic</v>
          </cell>
          <cell r="Q2398" t="str">
            <v>7-d</v>
          </cell>
          <cell r="R2398" t="str">
            <v>0.2 ml YTC-algae per 15 ml</v>
          </cell>
          <cell r="S2398" t="str">
            <v>S-Reconstituted water; Se added</v>
          </cell>
          <cell r="T2398"/>
          <cell r="U2398">
            <v>25</v>
          </cell>
          <cell r="V2398">
            <v>8</v>
          </cell>
          <cell r="W2398" t="str">
            <v/>
          </cell>
          <cell r="X2398" t="str">
            <v/>
          </cell>
          <cell r="Y2398">
            <v>109</v>
          </cell>
          <cell r="Z2398" t="str">
            <v/>
          </cell>
          <cell r="AA2398">
            <v>2.4</v>
          </cell>
          <cell r="AB2398">
            <v>10</v>
          </cell>
          <cell r="AC2398">
            <v>17</v>
          </cell>
          <cell r="AD2398">
            <v>8.4</v>
          </cell>
          <cell r="AE2398">
            <v>10</v>
          </cell>
          <cell r="AF2398">
            <v>1.8</v>
          </cell>
          <cell r="AG2398">
            <v>50</v>
          </cell>
          <cell r="AH2398">
            <v>3.5</v>
          </cell>
          <cell r="AI2398">
            <v>47.559999999999995</v>
          </cell>
          <cell r="AJ2398">
            <v>77</v>
          </cell>
        </row>
        <row r="2399">
          <cell r="B2399" t="str">
            <v>C2246CeduLOEC</v>
          </cell>
          <cell r="C2399" t="str">
            <v>AECOM 2011</v>
          </cell>
          <cell r="D2399">
            <v>2011</v>
          </cell>
          <cell r="E2399" t="str">
            <v>Ceriodaphnia dubia</v>
          </cell>
          <cell r="F2399" t="str">
            <v xml:space="preserve">Ceriodaphnia </v>
          </cell>
          <cell r="G2399" t="str">
            <v>dubia</v>
          </cell>
          <cell r="H2399"/>
          <cell r="I2399" t="str">
            <v>Cladocera</v>
          </cell>
          <cell r="J2399" t="str">
            <v>Neonates (&lt; 24 h old)</v>
          </cell>
          <cell r="K2399" t="str">
            <v>Reproduction</v>
          </cell>
          <cell r="L2399" t="str">
            <v>LOEC</v>
          </cell>
          <cell r="M2399" t="str">
            <v>ZnCl2</v>
          </cell>
          <cell r="N2399" t="str">
            <v>Measured - (FAAS)</v>
          </cell>
          <cell r="O2399" t="str">
            <v>static renewal</v>
          </cell>
          <cell r="P2399" t="str">
            <v>Chronic</v>
          </cell>
          <cell r="Q2399" t="str">
            <v>7-d</v>
          </cell>
          <cell r="R2399" t="str">
            <v>0.2 ml YTC-algae per 15 ml</v>
          </cell>
          <cell r="S2399" t="str">
            <v>S-Reconstituted water; Se added</v>
          </cell>
          <cell r="T2399"/>
          <cell r="U2399">
            <v>24.5</v>
          </cell>
          <cell r="V2399">
            <v>7.85</v>
          </cell>
          <cell r="W2399" t="str">
            <v/>
          </cell>
          <cell r="X2399" t="str">
            <v/>
          </cell>
          <cell r="Y2399">
            <v>150</v>
          </cell>
          <cell r="Z2399" t="str">
            <v/>
          </cell>
          <cell r="AA2399">
            <v>2.5</v>
          </cell>
          <cell r="AB2399">
            <v>10</v>
          </cell>
          <cell r="AC2399">
            <v>27</v>
          </cell>
          <cell r="AD2399">
            <v>16</v>
          </cell>
          <cell r="AE2399">
            <v>12</v>
          </cell>
          <cell r="AF2399">
            <v>3.3</v>
          </cell>
          <cell r="AG2399">
            <v>100</v>
          </cell>
          <cell r="AH2399">
            <v>4.8</v>
          </cell>
          <cell r="AI2399">
            <v>50.019999999999996</v>
          </cell>
          <cell r="AJ2399">
            <v>133.30000000000001</v>
          </cell>
        </row>
        <row r="2400">
          <cell r="B2400" t="str">
            <v>C2247CeduLOEC</v>
          </cell>
          <cell r="C2400" t="str">
            <v>AECOM 2011</v>
          </cell>
          <cell r="D2400">
            <v>2011</v>
          </cell>
          <cell r="E2400" t="str">
            <v>Ceriodaphnia dubia</v>
          </cell>
          <cell r="F2400" t="str">
            <v xml:space="preserve">Ceriodaphnia </v>
          </cell>
          <cell r="G2400" t="str">
            <v>dubia</v>
          </cell>
          <cell r="H2400"/>
          <cell r="I2400" t="str">
            <v>Cladocera</v>
          </cell>
          <cell r="J2400" t="str">
            <v>Neonates (&lt; 24 h old)</v>
          </cell>
          <cell r="K2400" t="str">
            <v>Reproduction</v>
          </cell>
          <cell r="L2400" t="str">
            <v>LOEC</v>
          </cell>
          <cell r="M2400" t="str">
            <v>ZnCl2</v>
          </cell>
          <cell r="N2400" t="str">
            <v>Measured - (FAAS)</v>
          </cell>
          <cell r="O2400" t="str">
            <v>static renewal</v>
          </cell>
          <cell r="P2400" t="str">
            <v>Chronic</v>
          </cell>
          <cell r="Q2400" t="str">
            <v>7-d</v>
          </cell>
          <cell r="R2400" t="str">
            <v>0.2 ml YTC-algae per 15 ml</v>
          </cell>
          <cell r="S2400" t="str">
            <v>S-Reconstituted water; Se added</v>
          </cell>
          <cell r="T2400"/>
          <cell r="U2400">
            <v>24.5</v>
          </cell>
          <cell r="V2400">
            <v>7.8</v>
          </cell>
          <cell r="W2400" t="str">
            <v/>
          </cell>
          <cell r="X2400" t="str">
            <v/>
          </cell>
          <cell r="Y2400">
            <v>87.2</v>
          </cell>
          <cell r="Z2400" t="str">
            <v/>
          </cell>
          <cell r="AA2400">
            <v>2.5</v>
          </cell>
          <cell r="AB2400">
            <v>10</v>
          </cell>
          <cell r="AC2400">
            <v>36</v>
          </cell>
          <cell r="AD2400">
            <v>24</v>
          </cell>
          <cell r="AE2400">
            <v>12</v>
          </cell>
          <cell r="AF2400">
            <v>4.9000000000000004</v>
          </cell>
          <cell r="AG2400">
            <v>150</v>
          </cell>
          <cell r="AH2400">
            <v>5.7</v>
          </cell>
          <cell r="AI2400">
            <v>50.019999999999996</v>
          </cell>
          <cell r="AJ2400">
            <v>189</v>
          </cell>
        </row>
        <row r="2401">
          <cell r="B2401" t="str">
            <v>C2248CeduMATC</v>
          </cell>
          <cell r="C2401" t="str">
            <v>AECOM 2011</v>
          </cell>
          <cell r="D2401">
            <v>2011</v>
          </cell>
          <cell r="E2401" t="str">
            <v>Ceriodaphnia dubia</v>
          </cell>
          <cell r="F2401" t="str">
            <v xml:space="preserve">Ceriodaphnia </v>
          </cell>
          <cell r="G2401" t="str">
            <v>dubia</v>
          </cell>
          <cell r="H2401"/>
          <cell r="I2401" t="str">
            <v>Cladocera</v>
          </cell>
          <cell r="J2401" t="str">
            <v>Neonates (&lt; 24 h old)</v>
          </cell>
          <cell r="K2401" t="str">
            <v>Reproduction</v>
          </cell>
          <cell r="L2401" t="str">
            <v>MATC</v>
          </cell>
          <cell r="M2401" t="str">
            <v>ZnCl2</v>
          </cell>
          <cell r="N2401" t="str">
            <v>Measured - (FAAS)</v>
          </cell>
          <cell r="O2401" t="str">
            <v>static renewal</v>
          </cell>
          <cell r="P2401" t="str">
            <v>Chronic</v>
          </cell>
          <cell r="Q2401" t="str">
            <v>7-d</v>
          </cell>
          <cell r="R2401" t="str">
            <v>0.2 ml YTC-algae per 15 ml</v>
          </cell>
          <cell r="S2401" t="str">
            <v>S-Reconstituted water; Se added</v>
          </cell>
          <cell r="T2401"/>
          <cell r="U2401">
            <v>25</v>
          </cell>
          <cell r="V2401">
            <v>8</v>
          </cell>
          <cell r="W2401" t="str">
            <v/>
          </cell>
          <cell r="X2401" t="str">
            <v/>
          </cell>
          <cell r="Y2401">
            <v>80</v>
          </cell>
          <cell r="Z2401" t="str">
            <v/>
          </cell>
          <cell r="AA2401">
            <v>2.4</v>
          </cell>
          <cell r="AB2401">
            <v>10</v>
          </cell>
          <cell r="AC2401">
            <v>17</v>
          </cell>
          <cell r="AD2401">
            <v>8.4</v>
          </cell>
          <cell r="AE2401">
            <v>10</v>
          </cell>
          <cell r="AF2401">
            <v>1.8</v>
          </cell>
          <cell r="AG2401">
            <v>50</v>
          </cell>
          <cell r="AH2401">
            <v>3.5</v>
          </cell>
          <cell r="AI2401">
            <v>47.559999999999995</v>
          </cell>
          <cell r="AJ2401">
            <v>77</v>
          </cell>
        </row>
        <row r="2402">
          <cell r="B2402" t="str">
            <v>C2249CeduMATC</v>
          </cell>
          <cell r="C2402" t="str">
            <v>AECOM 2011</v>
          </cell>
          <cell r="D2402">
            <v>2011</v>
          </cell>
          <cell r="E2402" t="str">
            <v>Ceriodaphnia dubia</v>
          </cell>
          <cell r="F2402" t="str">
            <v xml:space="preserve">Ceriodaphnia </v>
          </cell>
          <cell r="G2402" t="str">
            <v>dubia</v>
          </cell>
          <cell r="H2402"/>
          <cell r="I2402" t="str">
            <v>Cladocera</v>
          </cell>
          <cell r="J2402" t="str">
            <v>Neonates (&lt; 24 h old)</v>
          </cell>
          <cell r="K2402" t="str">
            <v>Reproduction</v>
          </cell>
          <cell r="L2402" t="str">
            <v>MATC</v>
          </cell>
          <cell r="M2402" t="str">
            <v>ZnCl2</v>
          </cell>
          <cell r="N2402" t="str">
            <v>Measured - (FAAS)</v>
          </cell>
          <cell r="O2402" t="str">
            <v>static renewal</v>
          </cell>
          <cell r="P2402" t="str">
            <v>Chronic</v>
          </cell>
          <cell r="Q2402" t="str">
            <v>7-d</v>
          </cell>
          <cell r="R2402" t="str">
            <v>0.2 ml YTC-algae per 15 ml</v>
          </cell>
          <cell r="S2402" t="str">
            <v>S-Reconstituted water; Se added</v>
          </cell>
          <cell r="T2402"/>
          <cell r="U2402">
            <v>24.5</v>
          </cell>
          <cell r="V2402">
            <v>7.85</v>
          </cell>
          <cell r="W2402" t="str">
            <v/>
          </cell>
          <cell r="X2402" t="str">
            <v/>
          </cell>
          <cell r="Y2402">
            <v>102</v>
          </cell>
          <cell r="Z2402" t="str">
            <v/>
          </cell>
          <cell r="AA2402">
            <v>2.5</v>
          </cell>
          <cell r="AB2402">
            <v>10</v>
          </cell>
          <cell r="AC2402">
            <v>27</v>
          </cell>
          <cell r="AD2402">
            <v>16</v>
          </cell>
          <cell r="AE2402">
            <v>12</v>
          </cell>
          <cell r="AF2402">
            <v>3.3</v>
          </cell>
          <cell r="AG2402">
            <v>100</v>
          </cell>
          <cell r="AH2402">
            <v>4.8</v>
          </cell>
          <cell r="AI2402">
            <v>50.019999999999996</v>
          </cell>
          <cell r="AJ2402">
            <v>133.30000000000001</v>
          </cell>
        </row>
        <row r="2403">
          <cell r="B2403" t="str">
            <v>C2250CeduMATC</v>
          </cell>
          <cell r="C2403" t="str">
            <v>AECOM 2011</v>
          </cell>
          <cell r="D2403">
            <v>2011</v>
          </cell>
          <cell r="E2403" t="str">
            <v>Ceriodaphnia dubia</v>
          </cell>
          <cell r="F2403" t="str">
            <v xml:space="preserve">Ceriodaphnia </v>
          </cell>
          <cell r="G2403" t="str">
            <v>dubia</v>
          </cell>
          <cell r="H2403"/>
          <cell r="I2403" t="str">
            <v>Cladocera</v>
          </cell>
          <cell r="J2403" t="str">
            <v>Neonates (&lt; 24 h old)</v>
          </cell>
          <cell r="K2403" t="str">
            <v>Reproduction</v>
          </cell>
          <cell r="L2403" t="str">
            <v>MATC</v>
          </cell>
          <cell r="M2403" t="str">
            <v>ZnCl2</v>
          </cell>
          <cell r="N2403" t="str">
            <v>Measured - (FAAS)</v>
          </cell>
          <cell r="O2403" t="str">
            <v>static renewal</v>
          </cell>
          <cell r="P2403" t="str">
            <v>Chronic</v>
          </cell>
          <cell r="Q2403" t="str">
            <v>7-d</v>
          </cell>
          <cell r="R2403" t="str">
            <v>0.2 ml YTC-algae per 15 ml</v>
          </cell>
          <cell r="S2403" t="str">
            <v>S-Reconstituted water; Se added</v>
          </cell>
          <cell r="T2403"/>
          <cell r="U2403">
            <v>24.5</v>
          </cell>
          <cell r="V2403">
            <v>7.8</v>
          </cell>
          <cell r="W2403" t="str">
            <v/>
          </cell>
          <cell r="X2403" t="str">
            <v/>
          </cell>
          <cell r="Y2403">
            <v>58.9</v>
          </cell>
          <cell r="Z2403" t="str">
            <v/>
          </cell>
          <cell r="AA2403">
            <v>2.5</v>
          </cell>
          <cell r="AB2403">
            <v>10</v>
          </cell>
          <cell r="AC2403">
            <v>36</v>
          </cell>
          <cell r="AD2403">
            <v>24</v>
          </cell>
          <cell r="AE2403">
            <v>12</v>
          </cell>
          <cell r="AF2403">
            <v>4.9000000000000004</v>
          </cell>
          <cell r="AG2403">
            <v>150</v>
          </cell>
          <cell r="AH2403">
            <v>5.7</v>
          </cell>
          <cell r="AI2403">
            <v>50.019999999999996</v>
          </cell>
          <cell r="AJ2403">
            <v>189</v>
          </cell>
        </row>
        <row r="2404">
          <cell r="B2404" t="str">
            <v>C2251CeduIC20</v>
          </cell>
          <cell r="C2404" t="str">
            <v>AECOM 2011</v>
          </cell>
          <cell r="D2404">
            <v>2011</v>
          </cell>
          <cell r="E2404" t="str">
            <v>Ceriodaphnia dubia</v>
          </cell>
          <cell r="F2404" t="str">
            <v xml:space="preserve">Ceriodaphnia </v>
          </cell>
          <cell r="G2404" t="str">
            <v>dubia</v>
          </cell>
          <cell r="H2404"/>
          <cell r="I2404" t="str">
            <v>Cladocera</v>
          </cell>
          <cell r="J2404" t="str">
            <v>Neonates (&lt; 24 h old)</v>
          </cell>
          <cell r="K2404" t="str">
            <v>Reproduction</v>
          </cell>
          <cell r="L2404" t="str">
            <v>IC20</v>
          </cell>
          <cell r="M2404" t="str">
            <v>ZnCl2</v>
          </cell>
          <cell r="N2404" t="str">
            <v>Measured - (FAAS)</v>
          </cell>
          <cell r="O2404" t="str">
            <v>static renewal</v>
          </cell>
          <cell r="P2404" t="str">
            <v>Chronic</v>
          </cell>
          <cell r="Q2404" t="str">
            <v>7-d</v>
          </cell>
          <cell r="R2404" t="str">
            <v>0.2 ml YTC-algae per 15 ml</v>
          </cell>
          <cell r="S2404" t="str">
            <v>S-Reconstituted water; Se added</v>
          </cell>
          <cell r="T2404" t="str">
            <v>MLR</v>
          </cell>
          <cell r="U2404">
            <v>25</v>
          </cell>
          <cell r="V2404">
            <v>8</v>
          </cell>
          <cell r="W2404" t="str">
            <v/>
          </cell>
          <cell r="X2404" t="str">
            <v/>
          </cell>
          <cell r="Y2404">
            <v>66.637</v>
          </cell>
          <cell r="Z2404" t="str">
            <v/>
          </cell>
          <cell r="AA2404">
            <v>2.4</v>
          </cell>
          <cell r="AB2404">
            <v>10</v>
          </cell>
          <cell r="AC2404">
            <v>17</v>
          </cell>
          <cell r="AD2404">
            <v>8.4</v>
          </cell>
          <cell r="AE2404">
            <v>10</v>
          </cell>
          <cell r="AF2404">
            <v>1.8</v>
          </cell>
          <cell r="AG2404">
            <v>50</v>
          </cell>
          <cell r="AH2404">
            <v>3.5</v>
          </cell>
          <cell r="AI2404">
            <v>47.559999999999995</v>
          </cell>
          <cell r="AJ2404">
            <v>77</v>
          </cell>
        </row>
        <row r="2405">
          <cell r="B2405" t="str">
            <v>C2252CeduIC20</v>
          </cell>
          <cell r="C2405" t="str">
            <v>AECOM 2011</v>
          </cell>
          <cell r="D2405">
            <v>2011</v>
          </cell>
          <cell r="E2405" t="str">
            <v>Ceriodaphnia dubia</v>
          </cell>
          <cell r="F2405" t="str">
            <v xml:space="preserve">Ceriodaphnia </v>
          </cell>
          <cell r="G2405" t="str">
            <v>dubia</v>
          </cell>
          <cell r="H2405"/>
          <cell r="I2405" t="str">
            <v>Cladocera</v>
          </cell>
          <cell r="J2405" t="str">
            <v>Neonates (&lt; 24 h old)</v>
          </cell>
          <cell r="K2405" t="str">
            <v>Reproduction</v>
          </cell>
          <cell r="L2405" t="str">
            <v>IC20</v>
          </cell>
          <cell r="M2405" t="str">
            <v>ZnCl2</v>
          </cell>
          <cell r="N2405" t="str">
            <v>Measured - (FAAS)</v>
          </cell>
          <cell r="O2405" t="str">
            <v>static renewal</v>
          </cell>
          <cell r="P2405" t="str">
            <v>Chronic</v>
          </cell>
          <cell r="Q2405" t="str">
            <v>7-d</v>
          </cell>
          <cell r="R2405" t="str">
            <v>0.2 ml YTC-algae per 15 ml</v>
          </cell>
          <cell r="S2405" t="str">
            <v>S-Reconstituted water; Se added</v>
          </cell>
          <cell r="T2405" t="str">
            <v>MLR</v>
          </cell>
          <cell r="U2405">
            <v>24.5</v>
          </cell>
          <cell r="V2405">
            <v>7.85</v>
          </cell>
          <cell r="W2405" t="str">
            <v/>
          </cell>
          <cell r="X2405" t="str">
            <v/>
          </cell>
          <cell r="Y2405">
            <v>63.177999999999997</v>
          </cell>
          <cell r="Z2405" t="str">
            <v/>
          </cell>
          <cell r="AA2405">
            <v>2.5</v>
          </cell>
          <cell r="AB2405">
            <v>10</v>
          </cell>
          <cell r="AC2405">
            <v>27</v>
          </cell>
          <cell r="AD2405">
            <v>16</v>
          </cell>
          <cell r="AE2405">
            <v>12</v>
          </cell>
          <cell r="AF2405">
            <v>3.3</v>
          </cell>
          <cell r="AG2405">
            <v>100</v>
          </cell>
          <cell r="AH2405">
            <v>4.8</v>
          </cell>
          <cell r="AI2405">
            <v>50.019999999999996</v>
          </cell>
          <cell r="AJ2405">
            <v>133.30000000000001</v>
          </cell>
        </row>
        <row r="2406">
          <cell r="B2406" t="str">
            <v>C2253CeduIC20</v>
          </cell>
          <cell r="C2406" t="str">
            <v>AECOM 2011</v>
          </cell>
          <cell r="D2406">
            <v>2011</v>
          </cell>
          <cell r="E2406" t="str">
            <v>Ceriodaphnia dubia</v>
          </cell>
          <cell r="F2406" t="str">
            <v xml:space="preserve">Ceriodaphnia </v>
          </cell>
          <cell r="G2406" t="str">
            <v>dubia</v>
          </cell>
          <cell r="H2406"/>
          <cell r="I2406" t="str">
            <v>Cladocera</v>
          </cell>
          <cell r="J2406" t="str">
            <v>Neonates (&lt; 24 h old)</v>
          </cell>
          <cell r="K2406" t="str">
            <v>Reproduction</v>
          </cell>
          <cell r="L2406" t="str">
            <v>IC20</v>
          </cell>
          <cell r="M2406" t="str">
            <v>ZnCl2</v>
          </cell>
          <cell r="N2406" t="str">
            <v>Measured - (FAAS)</v>
          </cell>
          <cell r="O2406" t="str">
            <v>static renewal</v>
          </cell>
          <cell r="P2406" t="str">
            <v>Chronic</v>
          </cell>
          <cell r="Q2406" t="str">
            <v>7-d</v>
          </cell>
          <cell r="R2406" t="str">
            <v>0.2 ml YTC-algae per 15 ml</v>
          </cell>
          <cell r="S2406" t="str">
            <v>S-Reconstituted water; Se added</v>
          </cell>
          <cell r="T2406" t="str">
            <v>MLR</v>
          </cell>
          <cell r="U2406">
            <v>24.5</v>
          </cell>
          <cell r="V2406">
            <v>7.8</v>
          </cell>
          <cell r="W2406" t="str">
            <v/>
          </cell>
          <cell r="X2406" t="str">
            <v/>
          </cell>
          <cell r="Y2406">
            <v>86.102000000000004</v>
          </cell>
          <cell r="Z2406" t="str">
            <v/>
          </cell>
          <cell r="AA2406">
            <v>2.5</v>
          </cell>
          <cell r="AB2406">
            <v>10</v>
          </cell>
          <cell r="AC2406">
            <v>36</v>
          </cell>
          <cell r="AD2406">
            <v>24</v>
          </cell>
          <cell r="AE2406">
            <v>12</v>
          </cell>
          <cell r="AF2406">
            <v>4.9000000000000004</v>
          </cell>
          <cell r="AG2406">
            <v>150</v>
          </cell>
          <cell r="AH2406">
            <v>5.7</v>
          </cell>
          <cell r="AI2406">
            <v>50.019999999999996</v>
          </cell>
          <cell r="AJ2406">
            <v>189</v>
          </cell>
        </row>
        <row r="2407">
          <cell r="B2407" t="str">
            <v>C2254CeduIC10</v>
          </cell>
          <cell r="C2407" t="str">
            <v>AECOM 2011</v>
          </cell>
          <cell r="D2407">
            <v>2011</v>
          </cell>
          <cell r="E2407" t="str">
            <v>Ceriodaphnia dubia</v>
          </cell>
          <cell r="F2407" t="str">
            <v xml:space="preserve">Ceriodaphnia </v>
          </cell>
          <cell r="G2407" t="str">
            <v>dubia</v>
          </cell>
          <cell r="H2407"/>
          <cell r="I2407" t="str">
            <v>Cladocera</v>
          </cell>
          <cell r="J2407" t="str">
            <v>Neonates (&lt; 24 h old)</v>
          </cell>
          <cell r="K2407" t="str">
            <v>Reproduction</v>
          </cell>
          <cell r="L2407" t="str">
            <v>IC10</v>
          </cell>
          <cell r="M2407" t="str">
            <v>ZnCl2</v>
          </cell>
          <cell r="N2407" t="str">
            <v>Measured - (FAAS)</v>
          </cell>
          <cell r="O2407" t="str">
            <v>static renewal</v>
          </cell>
          <cell r="P2407" t="str">
            <v>Chronic</v>
          </cell>
          <cell r="Q2407" t="str">
            <v>7-d</v>
          </cell>
          <cell r="R2407" t="str">
            <v>0.2 ml YTC-algae per 15 ml</v>
          </cell>
          <cell r="S2407" t="str">
            <v>S-Reconstituted water; Se added</v>
          </cell>
          <cell r="T2407" t="str">
            <v>MLR</v>
          </cell>
          <cell r="U2407">
            <v>25</v>
          </cell>
          <cell r="V2407">
            <v>8</v>
          </cell>
          <cell r="W2407" t="str">
            <v/>
          </cell>
          <cell r="X2407" t="str">
            <v/>
          </cell>
          <cell r="Y2407">
            <v>46.756</v>
          </cell>
          <cell r="Z2407" t="str">
            <v/>
          </cell>
          <cell r="AA2407">
            <v>2.4</v>
          </cell>
          <cell r="AB2407">
            <v>10</v>
          </cell>
          <cell r="AC2407">
            <v>17</v>
          </cell>
          <cell r="AD2407">
            <v>8.4</v>
          </cell>
          <cell r="AE2407">
            <v>10</v>
          </cell>
          <cell r="AF2407">
            <v>1.8</v>
          </cell>
          <cell r="AG2407">
            <v>50</v>
          </cell>
          <cell r="AH2407">
            <v>3.5</v>
          </cell>
          <cell r="AI2407">
            <v>47.559999999999995</v>
          </cell>
          <cell r="AJ2407">
            <v>77</v>
          </cell>
        </row>
        <row r="2408">
          <cell r="B2408" t="str">
            <v>C2255CeduIC10</v>
          </cell>
          <cell r="C2408" t="str">
            <v>AECOM 2011</v>
          </cell>
          <cell r="D2408">
            <v>2011</v>
          </cell>
          <cell r="E2408" t="str">
            <v>Ceriodaphnia dubia</v>
          </cell>
          <cell r="F2408" t="str">
            <v xml:space="preserve">Ceriodaphnia </v>
          </cell>
          <cell r="G2408" t="str">
            <v>dubia</v>
          </cell>
          <cell r="H2408"/>
          <cell r="I2408" t="str">
            <v>Cladocera</v>
          </cell>
          <cell r="J2408" t="str">
            <v>Neonates (&lt; 24 h old)</v>
          </cell>
          <cell r="K2408" t="str">
            <v>Reproduction</v>
          </cell>
          <cell r="L2408" t="str">
            <v>IC10</v>
          </cell>
          <cell r="M2408" t="str">
            <v>ZnCl2</v>
          </cell>
          <cell r="N2408" t="str">
            <v>Measured - (FAAS)</v>
          </cell>
          <cell r="O2408" t="str">
            <v>static renewal</v>
          </cell>
          <cell r="P2408" t="str">
            <v>Chronic</v>
          </cell>
          <cell r="Q2408" t="str">
            <v>7-d</v>
          </cell>
          <cell r="R2408" t="str">
            <v>0.2 ml YTC-algae per 15 ml</v>
          </cell>
          <cell r="S2408" t="str">
            <v>S-Reconstituted water; Se added</v>
          </cell>
          <cell r="T2408" t="str">
            <v>MLR</v>
          </cell>
          <cell r="U2408">
            <v>24.5</v>
          </cell>
          <cell r="V2408">
            <v>7.85</v>
          </cell>
          <cell r="W2408" t="str">
            <v/>
          </cell>
          <cell r="X2408" t="str">
            <v/>
          </cell>
          <cell r="Y2408">
            <v>45.997999999999998</v>
          </cell>
          <cell r="Z2408" t="str">
            <v/>
          </cell>
          <cell r="AA2408">
            <v>2.5</v>
          </cell>
          <cell r="AB2408">
            <v>10</v>
          </cell>
          <cell r="AC2408">
            <v>27</v>
          </cell>
          <cell r="AD2408">
            <v>16</v>
          </cell>
          <cell r="AE2408">
            <v>12</v>
          </cell>
          <cell r="AF2408">
            <v>3.3</v>
          </cell>
          <cell r="AG2408">
            <v>100</v>
          </cell>
          <cell r="AH2408">
            <v>4.8</v>
          </cell>
          <cell r="AI2408">
            <v>50.019999999999996</v>
          </cell>
          <cell r="AJ2408">
            <v>133.30000000000001</v>
          </cell>
        </row>
        <row r="2409">
          <cell r="B2409" t="str">
            <v>C2256CeduIC10</v>
          </cell>
          <cell r="C2409" t="str">
            <v>AECOM 2011</v>
          </cell>
          <cell r="D2409">
            <v>2011</v>
          </cell>
          <cell r="E2409" t="str">
            <v>Ceriodaphnia dubia</v>
          </cell>
          <cell r="F2409" t="str">
            <v xml:space="preserve">Ceriodaphnia </v>
          </cell>
          <cell r="G2409" t="str">
            <v>dubia</v>
          </cell>
          <cell r="H2409"/>
          <cell r="I2409" t="str">
            <v>Cladocera</v>
          </cell>
          <cell r="J2409" t="str">
            <v>Neonates (&lt; 24 h old)</v>
          </cell>
          <cell r="K2409" t="str">
            <v>Reproduction</v>
          </cell>
          <cell r="L2409" t="str">
            <v>IC10</v>
          </cell>
          <cell r="M2409" t="str">
            <v>ZnCl2</v>
          </cell>
          <cell r="N2409" t="str">
            <v>Measured - (FAAS)</v>
          </cell>
          <cell r="O2409" t="str">
            <v>static renewal</v>
          </cell>
          <cell r="P2409" t="str">
            <v>Chronic</v>
          </cell>
          <cell r="Q2409" t="str">
            <v>7-d</v>
          </cell>
          <cell r="R2409" t="str">
            <v>0.2 ml YTC-algae per 15 ml</v>
          </cell>
          <cell r="S2409" t="str">
            <v>S-Reconstituted water; Se added</v>
          </cell>
          <cell r="T2409" t="str">
            <v>MLR</v>
          </cell>
          <cell r="U2409">
            <v>24.5</v>
          </cell>
          <cell r="V2409">
            <v>7.8</v>
          </cell>
          <cell r="W2409" t="str">
            <v/>
          </cell>
          <cell r="X2409" t="str">
            <v/>
          </cell>
          <cell r="Y2409">
            <v>64.180000000000007</v>
          </cell>
          <cell r="Z2409" t="str">
            <v/>
          </cell>
          <cell r="AA2409">
            <v>2.5</v>
          </cell>
          <cell r="AB2409">
            <v>10</v>
          </cell>
          <cell r="AC2409">
            <v>36</v>
          </cell>
          <cell r="AD2409">
            <v>24</v>
          </cell>
          <cell r="AE2409">
            <v>12</v>
          </cell>
          <cell r="AF2409">
            <v>4.9000000000000004</v>
          </cell>
          <cell r="AG2409">
            <v>150</v>
          </cell>
          <cell r="AH2409">
            <v>5.7</v>
          </cell>
          <cell r="AI2409">
            <v>50.019999999999996</v>
          </cell>
          <cell r="AJ2409">
            <v>189</v>
          </cell>
        </row>
        <row r="2410">
          <cell r="B2410" t="str">
            <v>C2257CeduIC50</v>
          </cell>
          <cell r="C2410" t="str">
            <v>AECOM 2011</v>
          </cell>
          <cell r="D2410">
            <v>2011</v>
          </cell>
          <cell r="E2410" t="str">
            <v>Ceriodaphnia dubia</v>
          </cell>
          <cell r="F2410" t="str">
            <v xml:space="preserve">Ceriodaphnia </v>
          </cell>
          <cell r="G2410" t="str">
            <v>dubia</v>
          </cell>
          <cell r="H2410"/>
          <cell r="I2410" t="str">
            <v>Cladocera</v>
          </cell>
          <cell r="J2410" t="str">
            <v>Neonates (&lt; 24 h old)</v>
          </cell>
          <cell r="K2410" t="str">
            <v>Reproduction</v>
          </cell>
          <cell r="L2410" t="str">
            <v>IC50</v>
          </cell>
          <cell r="M2410" t="str">
            <v>ZnCl2</v>
          </cell>
          <cell r="N2410" t="str">
            <v>Measured - (FAAS)</v>
          </cell>
          <cell r="O2410" t="str">
            <v>static renewal</v>
          </cell>
          <cell r="P2410" t="str">
            <v>Chronic</v>
          </cell>
          <cell r="Q2410" t="str">
            <v>7-d</v>
          </cell>
          <cell r="R2410" t="str">
            <v>0.2 ml YTC-algae per 15 ml</v>
          </cell>
          <cell r="S2410" t="str">
            <v>S-Reconstituted water; Se added</v>
          </cell>
          <cell r="T2410" t="str">
            <v>MLR</v>
          </cell>
          <cell r="U2410">
            <v>25</v>
          </cell>
          <cell r="V2410">
            <v>8</v>
          </cell>
          <cell r="W2410" t="str">
            <v/>
          </cell>
          <cell r="X2410" t="str">
            <v/>
          </cell>
          <cell r="Y2410">
            <v>122.12</v>
          </cell>
          <cell r="Z2410" t="str">
            <v/>
          </cell>
          <cell r="AA2410">
            <v>2.4</v>
          </cell>
          <cell r="AB2410">
            <v>10</v>
          </cell>
          <cell r="AC2410">
            <v>17</v>
          </cell>
          <cell r="AD2410">
            <v>8.4</v>
          </cell>
          <cell r="AE2410">
            <v>10</v>
          </cell>
          <cell r="AF2410">
            <v>1.8</v>
          </cell>
          <cell r="AG2410">
            <v>50</v>
          </cell>
          <cell r="AH2410">
            <v>3.5</v>
          </cell>
          <cell r="AI2410">
            <v>47.559999999999995</v>
          </cell>
          <cell r="AJ2410">
            <v>77</v>
          </cell>
        </row>
        <row r="2411">
          <cell r="B2411" t="str">
            <v>C2258CeduIC50</v>
          </cell>
          <cell r="C2411" t="str">
            <v>AECOM 2011</v>
          </cell>
          <cell r="D2411">
            <v>2011</v>
          </cell>
          <cell r="E2411" t="str">
            <v>Ceriodaphnia dubia</v>
          </cell>
          <cell r="F2411" t="str">
            <v xml:space="preserve">Ceriodaphnia </v>
          </cell>
          <cell r="G2411" t="str">
            <v>dubia</v>
          </cell>
          <cell r="H2411"/>
          <cell r="I2411" t="str">
            <v>Cladocera</v>
          </cell>
          <cell r="J2411" t="str">
            <v>Neonates (&lt; 24 h old)</v>
          </cell>
          <cell r="K2411" t="str">
            <v>Reproduction</v>
          </cell>
          <cell r="L2411" t="str">
            <v>IC50</v>
          </cell>
          <cell r="M2411" t="str">
            <v>ZnCl2</v>
          </cell>
          <cell r="N2411" t="str">
            <v>Measured - (FAAS)</v>
          </cell>
          <cell r="O2411" t="str">
            <v>static renewal</v>
          </cell>
          <cell r="P2411" t="str">
            <v>Chronic</v>
          </cell>
          <cell r="Q2411" t="str">
            <v>7-d</v>
          </cell>
          <cell r="R2411" t="str">
            <v>0.2 ml YTC-algae per 15 ml</v>
          </cell>
          <cell r="S2411" t="str">
            <v>S-Reconstituted water; Se added</v>
          </cell>
          <cell r="T2411" t="str">
            <v>MLR</v>
          </cell>
          <cell r="U2411">
            <v>24.5</v>
          </cell>
          <cell r="V2411">
            <v>7.85</v>
          </cell>
          <cell r="W2411" t="str">
            <v/>
          </cell>
          <cell r="X2411" t="str">
            <v/>
          </cell>
          <cell r="Y2411">
            <v>108.69</v>
          </cell>
          <cell r="Z2411" t="str">
            <v/>
          </cell>
          <cell r="AA2411">
            <v>2.5</v>
          </cell>
          <cell r="AB2411">
            <v>10</v>
          </cell>
          <cell r="AC2411">
            <v>27</v>
          </cell>
          <cell r="AD2411">
            <v>16</v>
          </cell>
          <cell r="AE2411">
            <v>12</v>
          </cell>
          <cell r="AF2411">
            <v>3.3</v>
          </cell>
          <cell r="AG2411">
            <v>100</v>
          </cell>
          <cell r="AH2411">
            <v>4.8</v>
          </cell>
          <cell r="AI2411">
            <v>50.019999999999996</v>
          </cell>
          <cell r="AJ2411">
            <v>133.30000000000001</v>
          </cell>
        </row>
        <row r="2412">
          <cell r="B2412" t="str">
            <v>C2259CeduIC50</v>
          </cell>
          <cell r="C2412" t="str">
            <v>AECOM 2011</v>
          </cell>
          <cell r="D2412">
            <v>2011</v>
          </cell>
          <cell r="E2412" t="str">
            <v>Ceriodaphnia dubia</v>
          </cell>
          <cell r="F2412" t="str">
            <v xml:space="preserve">Ceriodaphnia </v>
          </cell>
          <cell r="G2412" t="str">
            <v>dubia</v>
          </cell>
          <cell r="H2412"/>
          <cell r="I2412" t="str">
            <v>Cladocera</v>
          </cell>
          <cell r="J2412" t="str">
            <v>Neonates (&lt; 24 h old)</v>
          </cell>
          <cell r="K2412" t="str">
            <v>Reproduction</v>
          </cell>
          <cell r="L2412" t="str">
            <v>IC50</v>
          </cell>
          <cell r="M2412" t="str">
            <v>ZnCl2</v>
          </cell>
          <cell r="N2412" t="str">
            <v>Measured - (FAAS)</v>
          </cell>
          <cell r="O2412" t="str">
            <v>static renewal</v>
          </cell>
          <cell r="P2412" t="str">
            <v>Chronic</v>
          </cell>
          <cell r="Q2412" t="str">
            <v>7-d</v>
          </cell>
          <cell r="R2412" t="str">
            <v>0.2 ml YTC-algae per 15 ml</v>
          </cell>
          <cell r="S2412" t="str">
            <v>S-Reconstituted water; Se added</v>
          </cell>
          <cell r="T2412" t="str">
            <v>MLR</v>
          </cell>
          <cell r="U2412">
            <v>24.5</v>
          </cell>
          <cell r="V2412">
            <v>7.8</v>
          </cell>
          <cell r="W2412" t="str">
            <v/>
          </cell>
          <cell r="X2412" t="str">
            <v/>
          </cell>
          <cell r="Y2412">
            <v>142.29</v>
          </cell>
          <cell r="Z2412" t="str">
            <v/>
          </cell>
          <cell r="AA2412">
            <v>2.5</v>
          </cell>
          <cell r="AB2412">
            <v>10</v>
          </cell>
          <cell r="AC2412">
            <v>36</v>
          </cell>
          <cell r="AD2412">
            <v>24</v>
          </cell>
          <cell r="AE2412">
            <v>12</v>
          </cell>
          <cell r="AF2412">
            <v>4.9000000000000004</v>
          </cell>
          <cell r="AG2412">
            <v>150</v>
          </cell>
          <cell r="AH2412">
            <v>5.7</v>
          </cell>
          <cell r="AI2412">
            <v>50.019999999999996</v>
          </cell>
          <cell r="AJ2412">
            <v>189</v>
          </cell>
        </row>
        <row r="2413">
          <cell r="B2413" t="str">
            <v>A2260PopaNOEC</v>
          </cell>
          <cell r="C2413" t="str">
            <v>Hoang and Tong, 2015</v>
          </cell>
          <cell r="D2413">
            <v>2015</v>
          </cell>
          <cell r="E2413" t="str">
            <v>Pomacea paludosa</v>
          </cell>
          <cell r="F2413" t="str">
            <v xml:space="preserve">Pomacea </v>
          </cell>
          <cell r="G2413" t="str">
            <v>paludosa</v>
          </cell>
          <cell r="H2413"/>
          <cell r="I2413" t="str">
            <v>Mollusc</v>
          </cell>
          <cell r="J2413" t="str">
            <v>Juveniles (&lt; 7 dold)</v>
          </cell>
          <cell r="K2413" t="str">
            <v>Mortality</v>
          </cell>
          <cell r="L2413" t="str">
            <v>NOEC</v>
          </cell>
          <cell r="M2413" t="str">
            <v>ZnCl2</v>
          </cell>
          <cell r="N2413" t="str">
            <v>Measured - (ICP-MS) at initiation and termination</v>
          </cell>
          <cell r="O2413" t="str">
            <v>static renewal</v>
          </cell>
          <cell r="P2413" t="str">
            <v>Acute</v>
          </cell>
          <cell r="Q2413" t="str">
            <v>96-hr</v>
          </cell>
          <cell r="R2413" t="str">
            <v>None</v>
          </cell>
          <cell r="S2413" t="str">
            <v>S-Reconstitued water</v>
          </cell>
          <cell r="T2413"/>
          <cell r="U2413">
            <v>26</v>
          </cell>
          <cell r="V2413">
            <v>5.42</v>
          </cell>
          <cell r="W2413" t="str">
            <v/>
          </cell>
          <cell r="X2413" t="str">
            <v/>
          </cell>
          <cell r="Y2413">
            <v>116</v>
          </cell>
          <cell r="Z2413" t="str">
            <v/>
          </cell>
          <cell r="AA2413">
            <v>0.67</v>
          </cell>
          <cell r="AB2413">
            <v>10</v>
          </cell>
          <cell r="AC2413">
            <v>16.23</v>
          </cell>
          <cell r="AD2413">
            <v>16.87</v>
          </cell>
          <cell r="AE2413">
            <v>86.31</v>
          </cell>
          <cell r="AF2413">
            <v>2.52</v>
          </cell>
          <cell r="AG2413">
            <v>91.07</v>
          </cell>
          <cell r="AH2413">
            <v>3.26</v>
          </cell>
          <cell r="AI2413">
            <v>4</v>
          </cell>
          <cell r="AJ2413">
            <v>97</v>
          </cell>
        </row>
        <row r="2414">
          <cell r="B2414" t="str">
            <v>A2261PopaNOEC</v>
          </cell>
          <cell r="C2414" t="str">
            <v>Hoang and Tong, 2015</v>
          </cell>
          <cell r="D2414">
            <v>2015</v>
          </cell>
          <cell r="E2414" t="str">
            <v>Pomacea paludosa</v>
          </cell>
          <cell r="F2414" t="str">
            <v xml:space="preserve">Pomacea </v>
          </cell>
          <cell r="G2414" t="str">
            <v>paludosa</v>
          </cell>
          <cell r="H2414"/>
          <cell r="I2414" t="str">
            <v>Mollusc</v>
          </cell>
          <cell r="J2414" t="str">
            <v>Juveniles (&lt; 7 dold)</v>
          </cell>
          <cell r="K2414" t="str">
            <v>Mortality</v>
          </cell>
          <cell r="L2414" t="str">
            <v>NOEC</v>
          </cell>
          <cell r="M2414" t="str">
            <v>ZnCl2</v>
          </cell>
          <cell r="N2414" t="str">
            <v>Measured - (ICP-MS) at initiation and termination</v>
          </cell>
          <cell r="O2414" t="str">
            <v>static renewal</v>
          </cell>
          <cell r="P2414" t="str">
            <v>Acute</v>
          </cell>
          <cell r="Q2414" t="str">
            <v>96-hr</v>
          </cell>
          <cell r="R2414" t="str">
            <v>None</v>
          </cell>
          <cell r="S2414" t="str">
            <v>S-Reconstitued water</v>
          </cell>
          <cell r="T2414"/>
          <cell r="U2414">
            <v>26</v>
          </cell>
          <cell r="V2414">
            <v>7.07</v>
          </cell>
          <cell r="W2414" t="str">
            <v/>
          </cell>
          <cell r="X2414" t="str">
            <v/>
          </cell>
          <cell r="Y2414">
            <v>206</v>
          </cell>
          <cell r="Z2414" t="str">
            <v/>
          </cell>
          <cell r="AA2414">
            <v>0.73</v>
          </cell>
          <cell r="AB2414">
            <v>10</v>
          </cell>
          <cell r="AC2414">
            <v>16.670000000000002</v>
          </cell>
          <cell r="AD2414">
            <v>14.67</v>
          </cell>
          <cell r="AE2414">
            <v>26.24</v>
          </cell>
          <cell r="AF2414">
            <v>2.2000000000000002</v>
          </cell>
          <cell r="AG2414">
            <v>95.23</v>
          </cell>
          <cell r="AH2414">
            <v>3.4</v>
          </cell>
          <cell r="AI2414">
            <v>55</v>
          </cell>
          <cell r="AJ2414">
            <v>102</v>
          </cell>
        </row>
        <row r="2415">
          <cell r="B2415" t="str">
            <v>A2262PopaNOEC</v>
          </cell>
          <cell r="C2415" t="str">
            <v>Hoang and Tong, 2015</v>
          </cell>
          <cell r="D2415">
            <v>2015</v>
          </cell>
          <cell r="E2415" t="str">
            <v>Pomacea paludosa</v>
          </cell>
          <cell r="F2415" t="str">
            <v xml:space="preserve">Pomacea </v>
          </cell>
          <cell r="G2415" t="str">
            <v>paludosa</v>
          </cell>
          <cell r="H2415"/>
          <cell r="I2415" t="str">
            <v>Mollusc</v>
          </cell>
          <cell r="J2415" t="str">
            <v>Juveniles (&lt; 7 dold)</v>
          </cell>
          <cell r="K2415" t="str">
            <v>Mortality</v>
          </cell>
          <cell r="L2415" t="str">
            <v>NOEC</v>
          </cell>
          <cell r="M2415" t="str">
            <v>ZnCl2</v>
          </cell>
          <cell r="N2415" t="str">
            <v>Measured - (ICP-MS) at initiation and termination</v>
          </cell>
          <cell r="O2415" t="str">
            <v>static renewal</v>
          </cell>
          <cell r="P2415" t="str">
            <v>Acute</v>
          </cell>
          <cell r="Q2415" t="str">
            <v>96-hr</v>
          </cell>
          <cell r="R2415" t="str">
            <v>None</v>
          </cell>
          <cell r="S2415" t="str">
            <v>S-Reconstitued water</v>
          </cell>
          <cell r="T2415"/>
          <cell r="U2415">
            <v>26</v>
          </cell>
          <cell r="V2415">
            <v>8.4700000000000006</v>
          </cell>
          <cell r="W2415" t="str">
            <v/>
          </cell>
          <cell r="X2415" t="str">
            <v/>
          </cell>
          <cell r="Y2415">
            <v>186</v>
          </cell>
          <cell r="Z2415" t="str">
            <v/>
          </cell>
          <cell r="AA2415">
            <v>0.75</v>
          </cell>
          <cell r="AB2415">
            <v>10</v>
          </cell>
          <cell r="AC2415">
            <v>19.420000000000002</v>
          </cell>
          <cell r="AD2415">
            <v>24.43</v>
          </cell>
          <cell r="AE2415">
            <v>198.82</v>
          </cell>
          <cell r="AF2415">
            <v>3.96</v>
          </cell>
          <cell r="AG2415">
            <v>95.91</v>
          </cell>
          <cell r="AH2415">
            <v>3.93</v>
          </cell>
          <cell r="AI2415">
            <v>226</v>
          </cell>
          <cell r="AJ2415">
            <v>108</v>
          </cell>
        </row>
        <row r="2416">
          <cell r="B2416" t="str">
            <v>A2263PopaNOEC</v>
          </cell>
          <cell r="C2416" t="str">
            <v>Hoang and Tong, 2015</v>
          </cell>
          <cell r="D2416">
            <v>2015</v>
          </cell>
          <cell r="E2416" t="str">
            <v>Pomacea paludosa</v>
          </cell>
          <cell r="F2416" t="str">
            <v xml:space="preserve">Pomacea </v>
          </cell>
          <cell r="G2416" t="str">
            <v>paludosa</v>
          </cell>
          <cell r="H2416"/>
          <cell r="I2416" t="str">
            <v>Mollusc</v>
          </cell>
          <cell r="J2416" t="str">
            <v>Juveniles (&lt; 7 dold)</v>
          </cell>
          <cell r="K2416" t="str">
            <v>Mortality</v>
          </cell>
          <cell r="L2416" t="str">
            <v>NOEC</v>
          </cell>
          <cell r="M2416" t="str">
            <v>ZnCl2</v>
          </cell>
          <cell r="N2416" t="str">
            <v>Measured - (ICP-MS) at initiation and termination</v>
          </cell>
          <cell r="O2416" t="str">
            <v>static renewal</v>
          </cell>
          <cell r="P2416" t="str">
            <v>Acute</v>
          </cell>
          <cell r="Q2416" t="str">
            <v>96-hr</v>
          </cell>
          <cell r="R2416" t="str">
            <v>None</v>
          </cell>
          <cell r="S2416" t="str">
            <v>S-Reconstitued water</v>
          </cell>
          <cell r="T2416"/>
          <cell r="U2416">
            <v>26</v>
          </cell>
          <cell r="V2416">
            <v>7.07</v>
          </cell>
          <cell r="W2416" t="str">
            <v/>
          </cell>
          <cell r="X2416" t="str">
            <v/>
          </cell>
          <cell r="Y2416">
            <v>206</v>
          </cell>
          <cell r="Z2416" t="str">
            <v/>
          </cell>
          <cell r="AA2416">
            <v>0.73</v>
          </cell>
          <cell r="AB2416">
            <v>10</v>
          </cell>
          <cell r="AC2416">
            <v>16.670000000000002</v>
          </cell>
          <cell r="AD2416">
            <v>14.67</v>
          </cell>
          <cell r="AE2416">
            <v>26.24</v>
          </cell>
          <cell r="AF2416">
            <v>2.2000000000000002</v>
          </cell>
          <cell r="AG2416">
            <v>95.23</v>
          </cell>
          <cell r="AH2416">
            <v>3.4</v>
          </cell>
          <cell r="AI2416">
            <v>55</v>
          </cell>
          <cell r="AJ2416">
            <v>102</v>
          </cell>
        </row>
        <row r="2417">
          <cell r="B2417" t="str">
            <v>A2264PopaNOEC</v>
          </cell>
          <cell r="C2417" t="str">
            <v>Hoang and Tong, 2015</v>
          </cell>
          <cell r="D2417">
            <v>2015</v>
          </cell>
          <cell r="E2417" t="str">
            <v>Pomacea paludosa</v>
          </cell>
          <cell r="F2417" t="str">
            <v xml:space="preserve">Pomacea </v>
          </cell>
          <cell r="G2417" t="str">
            <v>paludosa</v>
          </cell>
          <cell r="H2417"/>
          <cell r="I2417" t="str">
            <v>Mollusc</v>
          </cell>
          <cell r="J2417" t="str">
            <v>Juveniles (&lt; 7 dold)</v>
          </cell>
          <cell r="K2417" t="str">
            <v>Mortality</v>
          </cell>
          <cell r="L2417" t="str">
            <v>NOEC</v>
          </cell>
          <cell r="M2417" t="str">
            <v>ZnCl2</v>
          </cell>
          <cell r="N2417" t="str">
            <v>Measured - (ICP-MS) at initiation and termination</v>
          </cell>
          <cell r="O2417" t="str">
            <v>static renewal</v>
          </cell>
          <cell r="P2417" t="str">
            <v>Acute</v>
          </cell>
          <cell r="Q2417" t="str">
            <v>96-hr</v>
          </cell>
          <cell r="R2417" t="str">
            <v>None</v>
          </cell>
          <cell r="S2417" t="str">
            <v>S-Reconstitued water</v>
          </cell>
          <cell r="T2417"/>
          <cell r="U2417">
            <v>26</v>
          </cell>
          <cell r="V2417">
            <v>7.37</v>
          </cell>
          <cell r="W2417" t="str">
            <v/>
          </cell>
          <cell r="X2417" t="str">
            <v/>
          </cell>
          <cell r="Y2417">
            <v>250</v>
          </cell>
          <cell r="Z2417" t="str">
            <v/>
          </cell>
          <cell r="AA2417">
            <v>6.01</v>
          </cell>
          <cell r="AB2417">
            <v>10</v>
          </cell>
          <cell r="AC2417">
            <v>13.62</v>
          </cell>
          <cell r="AD2417">
            <v>11.61</v>
          </cell>
          <cell r="AE2417">
            <v>29.08</v>
          </cell>
          <cell r="AF2417">
            <v>2.2000000000000002</v>
          </cell>
          <cell r="AG2417">
            <v>97.63</v>
          </cell>
          <cell r="AH2417">
            <v>4.2300000000000004</v>
          </cell>
          <cell r="AI2417">
            <v>58</v>
          </cell>
          <cell r="AJ2417">
            <v>105</v>
          </cell>
        </row>
        <row r="2418">
          <cell r="B2418" t="str">
            <v>A2265PopaNOEC</v>
          </cell>
          <cell r="C2418" t="str">
            <v>Hoang and Tong, 2015</v>
          </cell>
          <cell r="D2418">
            <v>2015</v>
          </cell>
          <cell r="E2418" t="str">
            <v>Pomacea paludosa</v>
          </cell>
          <cell r="F2418" t="str">
            <v xml:space="preserve">Pomacea </v>
          </cell>
          <cell r="G2418" t="str">
            <v>paludosa</v>
          </cell>
          <cell r="H2418"/>
          <cell r="I2418" t="str">
            <v>Mollusc</v>
          </cell>
          <cell r="J2418" t="str">
            <v>Juveniles (&lt; 7 dold)</v>
          </cell>
          <cell r="K2418" t="str">
            <v>Mortality</v>
          </cell>
          <cell r="L2418" t="str">
            <v>NOEC</v>
          </cell>
          <cell r="M2418" t="str">
            <v>ZnCl2</v>
          </cell>
          <cell r="N2418" t="str">
            <v>Measured - (ICP-MS) at initiation and termination</v>
          </cell>
          <cell r="O2418" t="str">
            <v>static renewal</v>
          </cell>
          <cell r="P2418" t="str">
            <v>Acute</v>
          </cell>
          <cell r="Q2418" t="str">
            <v>96-hr</v>
          </cell>
          <cell r="R2418" t="str">
            <v>None</v>
          </cell>
          <cell r="S2418" t="str">
            <v>S-Reconstitued water</v>
          </cell>
          <cell r="T2418"/>
          <cell r="U2418">
            <v>26</v>
          </cell>
          <cell r="V2418">
            <v>7.5</v>
          </cell>
          <cell r="W2418" t="str">
            <v/>
          </cell>
          <cell r="X2418" t="str">
            <v/>
          </cell>
          <cell r="Y2418">
            <v>353</v>
          </cell>
          <cell r="Z2418" t="str">
            <v/>
          </cell>
          <cell r="AA2418">
            <v>12.55</v>
          </cell>
          <cell r="AB2418">
            <v>10</v>
          </cell>
          <cell r="AC2418">
            <v>15.93</v>
          </cell>
          <cell r="AD2418">
            <v>16.559999999999999</v>
          </cell>
          <cell r="AE2418">
            <v>33.82</v>
          </cell>
          <cell r="AF2418">
            <v>4.67</v>
          </cell>
          <cell r="AG2418">
            <v>98.61</v>
          </cell>
          <cell r="AH2418">
            <v>6.85</v>
          </cell>
          <cell r="AI2418">
            <v>66</v>
          </cell>
          <cell r="AJ2418">
            <v>102</v>
          </cell>
        </row>
        <row r="2419">
          <cell r="B2419" t="str">
            <v>A2266PopaNOEC</v>
          </cell>
          <cell r="C2419" t="str">
            <v>Hoang and Tong, 2015</v>
          </cell>
          <cell r="D2419">
            <v>2015</v>
          </cell>
          <cell r="E2419" t="str">
            <v>Pomacea paludosa</v>
          </cell>
          <cell r="F2419" t="str">
            <v xml:space="preserve">Pomacea </v>
          </cell>
          <cell r="G2419" t="str">
            <v>paludosa</v>
          </cell>
          <cell r="H2419"/>
          <cell r="I2419" t="str">
            <v>Mollusc</v>
          </cell>
          <cell r="J2419" t="str">
            <v>Juveniles (&lt; 7 dold)</v>
          </cell>
          <cell r="K2419" t="str">
            <v>Mortality</v>
          </cell>
          <cell r="L2419" t="str">
            <v>NOEC</v>
          </cell>
          <cell r="M2419" t="str">
            <v>ZnCl2</v>
          </cell>
          <cell r="N2419" t="str">
            <v>Measured - (ICP-MS) at initiation and termination</v>
          </cell>
          <cell r="O2419" t="str">
            <v>static renewal</v>
          </cell>
          <cell r="P2419" t="str">
            <v>Acute</v>
          </cell>
          <cell r="Q2419" t="str">
            <v>96-hr</v>
          </cell>
          <cell r="R2419" t="str">
            <v>None</v>
          </cell>
          <cell r="S2419" t="str">
            <v>S-Reconstitued water</v>
          </cell>
          <cell r="T2419"/>
          <cell r="U2419">
            <v>26</v>
          </cell>
          <cell r="V2419">
            <v>7</v>
          </cell>
          <cell r="W2419" t="str">
            <v/>
          </cell>
          <cell r="X2419" t="str">
            <v/>
          </cell>
          <cell r="Y2419">
            <v>86</v>
          </cell>
          <cell r="Z2419" t="str">
            <v/>
          </cell>
          <cell r="AA2419">
            <v>0.74</v>
          </cell>
          <cell r="AB2419">
            <v>10</v>
          </cell>
          <cell r="AC2419">
            <v>3.99</v>
          </cell>
          <cell r="AD2419">
            <v>3.25</v>
          </cell>
          <cell r="AE2419">
            <v>27.51</v>
          </cell>
          <cell r="AF2419">
            <v>0.59</v>
          </cell>
          <cell r="AG2419">
            <v>42.36</v>
          </cell>
          <cell r="AH2419">
            <v>2.9</v>
          </cell>
          <cell r="AI2419">
            <v>59</v>
          </cell>
          <cell r="AJ2419">
            <v>23</v>
          </cell>
        </row>
        <row r="2420">
          <cell r="B2420" t="str">
            <v>A2267PopaNOEC</v>
          </cell>
          <cell r="C2420" t="str">
            <v>Hoang and Tong, 2015</v>
          </cell>
          <cell r="D2420">
            <v>2015</v>
          </cell>
          <cell r="E2420" t="str">
            <v>Pomacea paludosa</v>
          </cell>
          <cell r="F2420" t="str">
            <v xml:space="preserve">Pomacea </v>
          </cell>
          <cell r="G2420" t="str">
            <v>paludosa</v>
          </cell>
          <cell r="H2420"/>
          <cell r="I2420" t="str">
            <v>Mollusc</v>
          </cell>
          <cell r="J2420" t="str">
            <v>Juveniles (&lt; 7 dold)</v>
          </cell>
          <cell r="K2420" t="str">
            <v>Mortality</v>
          </cell>
          <cell r="L2420" t="str">
            <v>NOEC</v>
          </cell>
          <cell r="M2420" t="str">
            <v>ZnCl2</v>
          </cell>
          <cell r="N2420" t="str">
            <v>Measured - (ICP-MS) at initiation and termination</v>
          </cell>
          <cell r="O2420" t="str">
            <v>static renewal</v>
          </cell>
          <cell r="P2420" t="str">
            <v>Acute</v>
          </cell>
          <cell r="Q2420" t="str">
            <v>96-hr</v>
          </cell>
          <cell r="R2420" t="str">
            <v>None</v>
          </cell>
          <cell r="S2420" t="str">
            <v>S-Reconstitued water</v>
          </cell>
          <cell r="T2420"/>
          <cell r="U2420">
            <v>26</v>
          </cell>
          <cell r="V2420">
            <v>7.07</v>
          </cell>
          <cell r="W2420" t="str">
            <v/>
          </cell>
          <cell r="X2420" t="str">
            <v/>
          </cell>
          <cell r="Y2420">
            <v>206</v>
          </cell>
          <cell r="Z2420" t="str">
            <v/>
          </cell>
          <cell r="AA2420">
            <v>0.73</v>
          </cell>
          <cell r="AB2420">
            <v>10</v>
          </cell>
          <cell r="AC2420">
            <v>16.670000000000002</v>
          </cell>
          <cell r="AD2420">
            <v>14.67</v>
          </cell>
          <cell r="AE2420">
            <v>26.24</v>
          </cell>
          <cell r="AF2420">
            <v>2.2000000000000002</v>
          </cell>
          <cell r="AG2420">
            <v>95.23</v>
          </cell>
          <cell r="AH2420">
            <v>3.4</v>
          </cell>
          <cell r="AI2420">
            <v>55</v>
          </cell>
          <cell r="AJ2420">
            <v>102</v>
          </cell>
        </row>
        <row r="2421">
          <cell r="B2421" t="str">
            <v>A2268PopaNOEC</v>
          </cell>
          <cell r="C2421" t="str">
            <v>Hoang and Tong, 2015</v>
          </cell>
          <cell r="D2421">
            <v>2015</v>
          </cell>
          <cell r="E2421" t="str">
            <v>Pomacea paludosa</v>
          </cell>
          <cell r="F2421" t="str">
            <v xml:space="preserve">Pomacea </v>
          </cell>
          <cell r="G2421" t="str">
            <v>paludosa</v>
          </cell>
          <cell r="H2421"/>
          <cell r="I2421" t="str">
            <v>Mollusc</v>
          </cell>
          <cell r="J2421" t="str">
            <v>Juveniles (&lt; 7 dold)</v>
          </cell>
          <cell r="K2421" t="str">
            <v>Mortality</v>
          </cell>
          <cell r="L2421" t="str">
            <v>NOEC</v>
          </cell>
          <cell r="M2421" t="str">
            <v>ZnCl2</v>
          </cell>
          <cell r="N2421" t="str">
            <v>Measured - (ICP-MS) at initiation and termination</v>
          </cell>
          <cell r="O2421" t="str">
            <v>static renewal</v>
          </cell>
          <cell r="P2421" t="str">
            <v>Acute</v>
          </cell>
          <cell r="Q2421" t="str">
            <v>96-hr</v>
          </cell>
          <cell r="R2421" t="str">
            <v>None</v>
          </cell>
          <cell r="S2421" t="str">
            <v>S-Reconstitued water</v>
          </cell>
          <cell r="T2421"/>
          <cell r="U2421">
            <v>26</v>
          </cell>
          <cell r="V2421">
            <v>7.32</v>
          </cell>
          <cell r="W2421" t="str">
            <v/>
          </cell>
          <cell r="X2421" t="str">
            <v/>
          </cell>
          <cell r="Y2421">
            <v>590</v>
          </cell>
          <cell r="Z2421" t="str">
            <v/>
          </cell>
          <cell r="AA2421">
            <v>0.72</v>
          </cell>
          <cell r="AB2421">
            <v>10</v>
          </cell>
          <cell r="AC2421">
            <v>29.69</v>
          </cell>
          <cell r="AD2421">
            <v>30.49</v>
          </cell>
          <cell r="AE2421">
            <v>28.28</v>
          </cell>
          <cell r="AF2421">
            <v>2.21</v>
          </cell>
          <cell r="AG2421">
            <v>218.85</v>
          </cell>
          <cell r="AH2421">
            <v>6.05</v>
          </cell>
          <cell r="AI2421">
            <v>59</v>
          </cell>
          <cell r="AJ2421">
            <v>226</v>
          </cell>
        </row>
        <row r="2422">
          <cell r="B2422" t="str">
            <v>A2269PopaNOEC</v>
          </cell>
          <cell r="C2422" t="str">
            <v>Hoang and Tong, 2015</v>
          </cell>
          <cell r="D2422">
            <v>2015</v>
          </cell>
          <cell r="E2422" t="str">
            <v>Pomacea paludosa</v>
          </cell>
          <cell r="F2422" t="str">
            <v xml:space="preserve">Pomacea </v>
          </cell>
          <cell r="G2422" t="str">
            <v>paludosa</v>
          </cell>
          <cell r="H2422"/>
          <cell r="I2422" t="str">
            <v>Mollusc</v>
          </cell>
          <cell r="J2422" t="str">
            <v>Juveniles (&lt; 7 dold)</v>
          </cell>
          <cell r="K2422" t="str">
            <v>Mortality</v>
          </cell>
          <cell r="L2422" t="str">
            <v>NOEC</v>
          </cell>
          <cell r="M2422" t="str">
            <v>ZnCl2</v>
          </cell>
          <cell r="N2422" t="str">
            <v>Measured - (ICP-MS) at initiation and termination</v>
          </cell>
          <cell r="O2422" t="str">
            <v>static renewal</v>
          </cell>
          <cell r="P2422" t="str">
            <v>Acute</v>
          </cell>
          <cell r="Q2422" t="str">
            <v>96-hr</v>
          </cell>
          <cell r="R2422" t="str">
            <v>None</v>
          </cell>
          <cell r="S2422" t="str">
            <v>S-Reconstitued water</v>
          </cell>
          <cell r="T2422"/>
          <cell r="U2422">
            <v>26</v>
          </cell>
          <cell r="V2422">
            <v>7.4</v>
          </cell>
          <cell r="W2422" t="str">
            <v/>
          </cell>
          <cell r="X2422" t="str">
            <v/>
          </cell>
          <cell r="Y2422">
            <v>94</v>
          </cell>
          <cell r="Z2422" t="str">
            <v/>
          </cell>
          <cell r="AA2422">
            <v>3.13</v>
          </cell>
          <cell r="AB2422">
            <v>10</v>
          </cell>
          <cell r="AC2422">
            <v>14.1</v>
          </cell>
          <cell r="AD2422">
            <v>18.52</v>
          </cell>
          <cell r="AE2422">
            <v>23.39</v>
          </cell>
          <cell r="AF2422">
            <v>2.4</v>
          </cell>
          <cell r="AG2422">
            <v>155.31</v>
          </cell>
          <cell r="AH2422">
            <v>4.58</v>
          </cell>
          <cell r="AI2422">
            <v>54</v>
          </cell>
          <cell r="AJ2422">
            <v>160</v>
          </cell>
        </row>
        <row r="2423">
          <cell r="B2423" t="str">
            <v>A2270PopaNOEC</v>
          </cell>
          <cell r="C2423" t="str">
            <v>Hoang and Tong, 2015</v>
          </cell>
          <cell r="D2423">
            <v>2015</v>
          </cell>
          <cell r="E2423" t="str">
            <v>Pomacea paludosa</v>
          </cell>
          <cell r="F2423" t="str">
            <v xml:space="preserve">Pomacea </v>
          </cell>
          <cell r="G2423" t="str">
            <v>paludosa</v>
          </cell>
          <cell r="H2423"/>
          <cell r="I2423" t="str">
            <v>Mollusc</v>
          </cell>
          <cell r="J2423" t="str">
            <v>Juveniles (&lt; 7 dold)</v>
          </cell>
          <cell r="K2423" t="str">
            <v>Mortality</v>
          </cell>
          <cell r="L2423" t="str">
            <v>NOEC</v>
          </cell>
          <cell r="M2423" t="str">
            <v>ZnCl2</v>
          </cell>
          <cell r="N2423" t="str">
            <v>Measured - (ICP-MS) at initiation and termination</v>
          </cell>
          <cell r="O2423" t="str">
            <v>static renewal</v>
          </cell>
          <cell r="P2423" t="str">
            <v>Acute</v>
          </cell>
          <cell r="Q2423" t="str">
            <v>96-hr</v>
          </cell>
          <cell r="R2423" t="str">
            <v>None</v>
          </cell>
          <cell r="S2423" t="str">
            <v>S-Reconstitued water</v>
          </cell>
          <cell r="T2423"/>
          <cell r="U2423">
            <v>26</v>
          </cell>
          <cell r="V2423">
            <v>7.4</v>
          </cell>
          <cell r="W2423" t="str">
            <v/>
          </cell>
          <cell r="X2423" t="str">
            <v/>
          </cell>
          <cell r="Y2423">
            <v>517</v>
          </cell>
          <cell r="Z2423" t="str">
            <v/>
          </cell>
          <cell r="AA2423">
            <v>22.49</v>
          </cell>
          <cell r="AB2423">
            <v>10</v>
          </cell>
          <cell r="AC2423">
            <v>11.89</v>
          </cell>
          <cell r="AD2423">
            <v>16.63</v>
          </cell>
          <cell r="AE2423">
            <v>37.21</v>
          </cell>
          <cell r="AF2423">
            <v>7.63</v>
          </cell>
          <cell r="AG2423">
            <v>101.29</v>
          </cell>
          <cell r="AH2423">
            <v>6.25</v>
          </cell>
          <cell r="AI2423">
            <v>55</v>
          </cell>
          <cell r="AJ2423">
            <v>89</v>
          </cell>
        </row>
        <row r="2424">
          <cell r="B2424" t="str">
            <v>A2271PopaLOEC</v>
          </cell>
          <cell r="C2424" t="str">
            <v>Hoang and Tong, 2015</v>
          </cell>
          <cell r="D2424">
            <v>2015</v>
          </cell>
          <cell r="E2424" t="str">
            <v>Pomacea paludosa</v>
          </cell>
          <cell r="F2424" t="str">
            <v xml:space="preserve">Pomacea </v>
          </cell>
          <cell r="G2424" t="str">
            <v>paludosa</v>
          </cell>
          <cell r="H2424"/>
          <cell r="I2424" t="str">
            <v>Mollusc</v>
          </cell>
          <cell r="J2424" t="str">
            <v>Juveniles (&lt; 7 dold)</v>
          </cell>
          <cell r="K2424" t="str">
            <v>Mortality</v>
          </cell>
          <cell r="L2424" t="str">
            <v>LOEC</v>
          </cell>
          <cell r="M2424" t="str">
            <v>ZnCl2</v>
          </cell>
          <cell r="N2424" t="str">
            <v>Measured - (ICP-MS) at initiation and termination</v>
          </cell>
          <cell r="O2424" t="str">
            <v>static renewal</v>
          </cell>
          <cell r="P2424" t="str">
            <v>Acute</v>
          </cell>
          <cell r="Q2424" t="str">
            <v>96-hr</v>
          </cell>
          <cell r="R2424" t="str">
            <v>None</v>
          </cell>
          <cell r="S2424" t="str">
            <v>S-Reconstitued water</v>
          </cell>
          <cell r="T2424"/>
          <cell r="U2424">
            <v>26</v>
          </cell>
          <cell r="V2424">
            <v>5.42</v>
          </cell>
          <cell r="W2424" t="str">
            <v/>
          </cell>
          <cell r="X2424" t="str">
            <v/>
          </cell>
          <cell r="Y2424">
            <v>234</v>
          </cell>
          <cell r="Z2424" t="str">
            <v/>
          </cell>
          <cell r="AA2424">
            <v>0.67</v>
          </cell>
          <cell r="AB2424">
            <v>10</v>
          </cell>
          <cell r="AC2424">
            <v>16.23</v>
          </cell>
          <cell r="AD2424">
            <v>16.87</v>
          </cell>
          <cell r="AE2424">
            <v>86.31</v>
          </cell>
          <cell r="AF2424">
            <v>2.52</v>
          </cell>
          <cell r="AG2424">
            <v>91.07</v>
          </cell>
          <cell r="AH2424">
            <v>3.26</v>
          </cell>
          <cell r="AI2424">
            <v>4</v>
          </cell>
          <cell r="AJ2424">
            <v>97</v>
          </cell>
        </row>
        <row r="2425">
          <cell r="B2425" t="str">
            <v>A2272PopaLOEC</v>
          </cell>
          <cell r="C2425" t="str">
            <v>Hoang and Tong, 2015</v>
          </cell>
          <cell r="D2425">
            <v>2015</v>
          </cell>
          <cell r="E2425" t="str">
            <v>Pomacea paludosa</v>
          </cell>
          <cell r="F2425" t="str">
            <v xml:space="preserve">Pomacea </v>
          </cell>
          <cell r="G2425" t="str">
            <v>paludosa</v>
          </cell>
          <cell r="H2425"/>
          <cell r="I2425" t="str">
            <v>Mollusc</v>
          </cell>
          <cell r="J2425" t="str">
            <v>Juveniles (&lt; 7 dold)</v>
          </cell>
          <cell r="K2425" t="str">
            <v>Mortality</v>
          </cell>
          <cell r="L2425" t="str">
            <v>LOEC</v>
          </cell>
          <cell r="M2425" t="str">
            <v>ZnCl2</v>
          </cell>
          <cell r="N2425" t="str">
            <v>Measured - (ICP-MS) at initiation and termination</v>
          </cell>
          <cell r="O2425" t="str">
            <v>static renewal</v>
          </cell>
          <cell r="P2425" t="str">
            <v>Acute</v>
          </cell>
          <cell r="Q2425" t="str">
            <v>96-hr</v>
          </cell>
          <cell r="R2425" t="str">
            <v>None</v>
          </cell>
          <cell r="S2425" t="str">
            <v>S-Reconstitued water</v>
          </cell>
          <cell r="T2425"/>
          <cell r="U2425">
            <v>26</v>
          </cell>
          <cell r="V2425">
            <v>7.07</v>
          </cell>
          <cell r="W2425" t="str">
            <v/>
          </cell>
          <cell r="X2425" t="str">
            <v/>
          </cell>
          <cell r="Y2425">
            <v>388</v>
          </cell>
          <cell r="Z2425" t="str">
            <v/>
          </cell>
          <cell r="AA2425">
            <v>0.73</v>
          </cell>
          <cell r="AB2425">
            <v>10</v>
          </cell>
          <cell r="AC2425">
            <v>16.670000000000002</v>
          </cell>
          <cell r="AD2425">
            <v>14.67</v>
          </cell>
          <cell r="AE2425">
            <v>26.24</v>
          </cell>
          <cell r="AF2425">
            <v>2.2000000000000002</v>
          </cell>
          <cell r="AG2425">
            <v>95.23</v>
          </cell>
          <cell r="AH2425">
            <v>3.4</v>
          </cell>
          <cell r="AI2425">
            <v>55</v>
          </cell>
          <cell r="AJ2425">
            <v>102</v>
          </cell>
        </row>
        <row r="2426">
          <cell r="B2426" t="str">
            <v>A2273PopaLOEC</v>
          </cell>
          <cell r="C2426" t="str">
            <v>Hoang and Tong, 2015</v>
          </cell>
          <cell r="D2426">
            <v>2015</v>
          </cell>
          <cell r="E2426" t="str">
            <v>Pomacea paludosa</v>
          </cell>
          <cell r="F2426" t="str">
            <v xml:space="preserve">Pomacea </v>
          </cell>
          <cell r="G2426" t="str">
            <v>paludosa</v>
          </cell>
          <cell r="H2426"/>
          <cell r="I2426" t="str">
            <v>Mollusc</v>
          </cell>
          <cell r="J2426" t="str">
            <v>Juveniles (&lt; 7 dold)</v>
          </cell>
          <cell r="K2426" t="str">
            <v>Mortality</v>
          </cell>
          <cell r="L2426" t="str">
            <v>LOEC</v>
          </cell>
          <cell r="M2426" t="str">
            <v>ZnCl2</v>
          </cell>
          <cell r="N2426" t="str">
            <v>Measured - (ICP-MS) at initiation and termination</v>
          </cell>
          <cell r="O2426" t="str">
            <v>static renewal</v>
          </cell>
          <cell r="P2426" t="str">
            <v>Acute</v>
          </cell>
          <cell r="Q2426" t="str">
            <v>96-hr</v>
          </cell>
          <cell r="R2426" t="str">
            <v>None</v>
          </cell>
          <cell r="S2426" t="str">
            <v>S-Reconstitued water</v>
          </cell>
          <cell r="T2426"/>
          <cell r="U2426">
            <v>26</v>
          </cell>
          <cell r="V2426">
            <v>8.4700000000000006</v>
          </cell>
          <cell r="W2426" t="str">
            <v/>
          </cell>
          <cell r="X2426" t="str">
            <v/>
          </cell>
          <cell r="Y2426">
            <v>186</v>
          </cell>
          <cell r="Z2426" t="str">
            <v/>
          </cell>
          <cell r="AA2426">
            <v>0.75</v>
          </cell>
          <cell r="AB2426">
            <v>10</v>
          </cell>
          <cell r="AC2426">
            <v>19.420000000000002</v>
          </cell>
          <cell r="AD2426">
            <v>24.43</v>
          </cell>
          <cell r="AE2426">
            <v>198.82</v>
          </cell>
          <cell r="AF2426">
            <v>3.96</v>
          </cell>
          <cell r="AG2426">
            <v>95.91</v>
          </cell>
          <cell r="AH2426">
            <v>3.93</v>
          </cell>
          <cell r="AI2426">
            <v>226</v>
          </cell>
          <cell r="AJ2426">
            <v>108</v>
          </cell>
        </row>
        <row r="2427">
          <cell r="B2427" t="str">
            <v>A2274PopaLOEC</v>
          </cell>
          <cell r="C2427" t="str">
            <v>Hoang and Tong, 2015</v>
          </cell>
          <cell r="D2427">
            <v>2015</v>
          </cell>
          <cell r="E2427" t="str">
            <v>Pomacea paludosa</v>
          </cell>
          <cell r="F2427" t="str">
            <v xml:space="preserve">Pomacea </v>
          </cell>
          <cell r="G2427" t="str">
            <v>paludosa</v>
          </cell>
          <cell r="H2427"/>
          <cell r="I2427" t="str">
            <v>Mollusc</v>
          </cell>
          <cell r="J2427" t="str">
            <v>Juveniles (&lt; 7 dold)</v>
          </cell>
          <cell r="K2427" t="str">
            <v>Mortality</v>
          </cell>
          <cell r="L2427" t="str">
            <v>LOEC</v>
          </cell>
          <cell r="M2427" t="str">
            <v>ZnCl2</v>
          </cell>
          <cell r="N2427" t="str">
            <v>Measured - (ICP-MS) at initiation and termination</v>
          </cell>
          <cell r="O2427" t="str">
            <v>static renewal</v>
          </cell>
          <cell r="P2427" t="str">
            <v>Acute</v>
          </cell>
          <cell r="Q2427" t="str">
            <v>96-hr</v>
          </cell>
          <cell r="R2427" t="str">
            <v>None</v>
          </cell>
          <cell r="S2427" t="str">
            <v>S-Reconstitued water</v>
          </cell>
          <cell r="T2427"/>
          <cell r="U2427">
            <v>26</v>
          </cell>
          <cell r="V2427">
            <v>7.07</v>
          </cell>
          <cell r="W2427" t="str">
            <v/>
          </cell>
          <cell r="X2427" t="str">
            <v/>
          </cell>
          <cell r="Y2427">
            <v>388</v>
          </cell>
          <cell r="Z2427" t="str">
            <v/>
          </cell>
          <cell r="AA2427">
            <v>0.73</v>
          </cell>
          <cell r="AB2427">
            <v>10</v>
          </cell>
          <cell r="AC2427">
            <v>16.670000000000002</v>
          </cell>
          <cell r="AD2427">
            <v>14.67</v>
          </cell>
          <cell r="AE2427">
            <v>26.24</v>
          </cell>
          <cell r="AF2427">
            <v>2.2000000000000002</v>
          </cell>
          <cell r="AG2427">
            <v>95.23</v>
          </cell>
          <cell r="AH2427">
            <v>3.4</v>
          </cell>
          <cell r="AI2427">
            <v>55</v>
          </cell>
          <cell r="AJ2427">
            <v>102</v>
          </cell>
        </row>
        <row r="2428">
          <cell r="B2428" t="str">
            <v>A2275PopaLOEC</v>
          </cell>
          <cell r="C2428" t="str">
            <v>Hoang and Tong, 2015</v>
          </cell>
          <cell r="D2428">
            <v>2015</v>
          </cell>
          <cell r="E2428" t="str">
            <v>Pomacea paludosa</v>
          </cell>
          <cell r="F2428" t="str">
            <v xml:space="preserve">Pomacea </v>
          </cell>
          <cell r="G2428" t="str">
            <v>paludosa</v>
          </cell>
          <cell r="H2428"/>
          <cell r="I2428" t="str">
            <v>Mollusc</v>
          </cell>
          <cell r="J2428" t="str">
            <v>Juveniles (&lt; 7 dold)</v>
          </cell>
          <cell r="K2428" t="str">
            <v>Mortality</v>
          </cell>
          <cell r="L2428" t="str">
            <v>LOEC</v>
          </cell>
          <cell r="M2428" t="str">
            <v>ZnCl2</v>
          </cell>
          <cell r="N2428" t="str">
            <v>Measured - (ICP-MS) at initiation and termination</v>
          </cell>
          <cell r="O2428" t="str">
            <v>static renewal</v>
          </cell>
          <cell r="P2428" t="str">
            <v>Acute</v>
          </cell>
          <cell r="Q2428" t="str">
            <v>96-hr</v>
          </cell>
          <cell r="R2428" t="str">
            <v>None</v>
          </cell>
          <cell r="S2428" t="str">
            <v>S-Reconstitued water</v>
          </cell>
          <cell r="T2428"/>
          <cell r="U2428">
            <v>26</v>
          </cell>
          <cell r="V2428">
            <v>7.37</v>
          </cell>
          <cell r="W2428" t="str">
            <v/>
          </cell>
          <cell r="X2428" t="str">
            <v/>
          </cell>
          <cell r="Y2428">
            <v>500</v>
          </cell>
          <cell r="Z2428" t="str">
            <v/>
          </cell>
          <cell r="AA2428">
            <v>6.01</v>
          </cell>
          <cell r="AB2428">
            <v>10</v>
          </cell>
          <cell r="AC2428">
            <v>13.62</v>
          </cell>
          <cell r="AD2428">
            <v>11.61</v>
          </cell>
          <cell r="AE2428">
            <v>29.08</v>
          </cell>
          <cell r="AF2428">
            <v>2.2000000000000002</v>
          </cell>
          <cell r="AG2428">
            <v>97.63</v>
          </cell>
          <cell r="AH2428">
            <v>4.2300000000000004</v>
          </cell>
          <cell r="AI2428">
            <v>58</v>
          </cell>
          <cell r="AJ2428">
            <v>105</v>
          </cell>
        </row>
        <row r="2429">
          <cell r="B2429" t="str">
            <v>A2276PopaLOEC</v>
          </cell>
          <cell r="C2429" t="str">
            <v>Hoang and Tong, 2015</v>
          </cell>
          <cell r="D2429">
            <v>2015</v>
          </cell>
          <cell r="E2429" t="str">
            <v>Pomacea paludosa</v>
          </cell>
          <cell r="F2429" t="str">
            <v xml:space="preserve">Pomacea </v>
          </cell>
          <cell r="G2429" t="str">
            <v>paludosa</v>
          </cell>
          <cell r="H2429"/>
          <cell r="I2429" t="str">
            <v>Mollusc</v>
          </cell>
          <cell r="J2429" t="str">
            <v>Juveniles (&lt; 7 dold)</v>
          </cell>
          <cell r="K2429" t="str">
            <v>Mortality</v>
          </cell>
          <cell r="L2429" t="str">
            <v>LOEC</v>
          </cell>
          <cell r="M2429" t="str">
            <v>ZnCl2</v>
          </cell>
          <cell r="N2429" t="str">
            <v>Measured - (ICP-MS) at initiation and termination</v>
          </cell>
          <cell r="O2429" t="str">
            <v>static renewal</v>
          </cell>
          <cell r="P2429" t="str">
            <v>Acute</v>
          </cell>
          <cell r="Q2429" t="str">
            <v>96-hr</v>
          </cell>
          <cell r="R2429" t="str">
            <v>None</v>
          </cell>
          <cell r="S2429" t="str">
            <v>S-Reconstitued water</v>
          </cell>
          <cell r="T2429"/>
          <cell r="U2429">
            <v>26</v>
          </cell>
          <cell r="V2429">
            <v>7.5</v>
          </cell>
          <cell r="W2429" t="str">
            <v/>
          </cell>
          <cell r="X2429" t="str">
            <v/>
          </cell>
          <cell r="Y2429">
            <v>688</v>
          </cell>
          <cell r="Z2429" t="str">
            <v/>
          </cell>
          <cell r="AA2429">
            <v>12.55</v>
          </cell>
          <cell r="AB2429">
            <v>10</v>
          </cell>
          <cell r="AC2429">
            <v>15.93</v>
          </cell>
          <cell r="AD2429">
            <v>16.559999999999999</v>
          </cell>
          <cell r="AE2429">
            <v>33.82</v>
          </cell>
          <cell r="AF2429">
            <v>4.67</v>
          </cell>
          <cell r="AG2429">
            <v>98.61</v>
          </cell>
          <cell r="AH2429">
            <v>6.85</v>
          </cell>
          <cell r="AI2429">
            <v>66</v>
          </cell>
          <cell r="AJ2429">
            <v>102</v>
          </cell>
        </row>
        <row r="2430">
          <cell r="B2430" t="str">
            <v>A2277PopaLOEC</v>
          </cell>
          <cell r="C2430" t="str">
            <v>Hoang and Tong, 2015</v>
          </cell>
          <cell r="D2430">
            <v>2015</v>
          </cell>
          <cell r="E2430" t="str">
            <v>Pomacea paludosa</v>
          </cell>
          <cell r="F2430" t="str">
            <v xml:space="preserve">Pomacea </v>
          </cell>
          <cell r="G2430" t="str">
            <v>paludosa</v>
          </cell>
          <cell r="H2430"/>
          <cell r="I2430" t="str">
            <v>Mollusc</v>
          </cell>
          <cell r="J2430" t="str">
            <v>Juveniles (&lt; 7 dold)</v>
          </cell>
          <cell r="K2430" t="str">
            <v>Mortality</v>
          </cell>
          <cell r="L2430" t="str">
            <v>LOEC</v>
          </cell>
          <cell r="M2430" t="str">
            <v>ZnCl2</v>
          </cell>
          <cell r="N2430" t="str">
            <v>Measured - (ICP-MS) at initiation and termination</v>
          </cell>
          <cell r="O2430" t="str">
            <v>static renewal</v>
          </cell>
          <cell r="P2430" t="str">
            <v>Acute</v>
          </cell>
          <cell r="Q2430" t="str">
            <v>96-hr</v>
          </cell>
          <cell r="R2430" t="str">
            <v>None</v>
          </cell>
          <cell r="S2430" t="str">
            <v>S-Reconstitued water</v>
          </cell>
          <cell r="T2430"/>
          <cell r="U2430">
            <v>26</v>
          </cell>
          <cell r="V2430">
            <v>7</v>
          </cell>
          <cell r="W2430" t="str">
            <v/>
          </cell>
          <cell r="X2430" t="str">
            <v/>
          </cell>
          <cell r="Y2430">
            <v>117</v>
          </cell>
          <cell r="Z2430" t="str">
            <v/>
          </cell>
          <cell r="AA2430">
            <v>0.74</v>
          </cell>
          <cell r="AB2430">
            <v>10</v>
          </cell>
          <cell r="AC2430">
            <v>3.99</v>
          </cell>
          <cell r="AD2430">
            <v>3.25</v>
          </cell>
          <cell r="AE2430">
            <v>27.51</v>
          </cell>
          <cell r="AF2430">
            <v>0.59</v>
          </cell>
          <cell r="AG2430">
            <v>42.36</v>
          </cell>
          <cell r="AH2430">
            <v>2.9</v>
          </cell>
          <cell r="AI2430">
            <v>59</v>
          </cell>
          <cell r="AJ2430">
            <v>23</v>
          </cell>
        </row>
        <row r="2431">
          <cell r="B2431" t="str">
            <v>A2278PopaLOEC</v>
          </cell>
          <cell r="C2431" t="str">
            <v>Hoang and Tong, 2015</v>
          </cell>
          <cell r="D2431">
            <v>2015</v>
          </cell>
          <cell r="E2431" t="str">
            <v>Pomacea paludosa</v>
          </cell>
          <cell r="F2431" t="str">
            <v xml:space="preserve">Pomacea </v>
          </cell>
          <cell r="G2431" t="str">
            <v>paludosa</v>
          </cell>
          <cell r="H2431"/>
          <cell r="I2431" t="str">
            <v>Mollusc</v>
          </cell>
          <cell r="J2431" t="str">
            <v>Juveniles (&lt; 7 dold)</v>
          </cell>
          <cell r="K2431" t="str">
            <v>Mortality</v>
          </cell>
          <cell r="L2431" t="str">
            <v>LOEC</v>
          </cell>
          <cell r="M2431" t="str">
            <v>ZnCl2</v>
          </cell>
          <cell r="N2431" t="str">
            <v>Measured - (ICP-MS) at initiation and termination</v>
          </cell>
          <cell r="O2431" t="str">
            <v>static renewal</v>
          </cell>
          <cell r="P2431" t="str">
            <v>Acute</v>
          </cell>
          <cell r="Q2431" t="str">
            <v>96-hr</v>
          </cell>
          <cell r="R2431" t="str">
            <v>None</v>
          </cell>
          <cell r="S2431" t="str">
            <v>S-Reconstitued water</v>
          </cell>
          <cell r="T2431"/>
          <cell r="U2431">
            <v>26</v>
          </cell>
          <cell r="V2431">
            <v>7.07</v>
          </cell>
          <cell r="W2431" t="str">
            <v/>
          </cell>
          <cell r="X2431" t="str">
            <v/>
          </cell>
          <cell r="Y2431">
            <v>388</v>
          </cell>
          <cell r="Z2431" t="str">
            <v/>
          </cell>
          <cell r="AA2431">
            <v>0.73</v>
          </cell>
          <cell r="AB2431">
            <v>10</v>
          </cell>
          <cell r="AC2431">
            <v>16.670000000000002</v>
          </cell>
          <cell r="AD2431">
            <v>14.67</v>
          </cell>
          <cell r="AE2431">
            <v>26.24</v>
          </cell>
          <cell r="AF2431">
            <v>2.2000000000000002</v>
          </cell>
          <cell r="AG2431">
            <v>95.23</v>
          </cell>
          <cell r="AH2431">
            <v>3.4</v>
          </cell>
          <cell r="AI2431">
            <v>55</v>
          </cell>
          <cell r="AJ2431">
            <v>102</v>
          </cell>
        </row>
        <row r="2432">
          <cell r="B2432" t="str">
            <v>A2279PopaLOEC</v>
          </cell>
          <cell r="C2432" t="str">
            <v>Hoang and Tong, 2015</v>
          </cell>
          <cell r="D2432">
            <v>2015</v>
          </cell>
          <cell r="E2432" t="str">
            <v>Pomacea paludosa</v>
          </cell>
          <cell r="F2432" t="str">
            <v xml:space="preserve">Pomacea </v>
          </cell>
          <cell r="G2432" t="str">
            <v>paludosa</v>
          </cell>
          <cell r="H2432"/>
          <cell r="I2432" t="str">
            <v>Mollusc</v>
          </cell>
          <cell r="J2432" t="str">
            <v>Juveniles (&lt; 7 dold)</v>
          </cell>
          <cell r="K2432" t="str">
            <v>Mortality</v>
          </cell>
          <cell r="L2432" t="str">
            <v>LOEC</v>
          </cell>
          <cell r="M2432" t="str">
            <v>ZnCl2</v>
          </cell>
          <cell r="N2432" t="str">
            <v>Measured - (ICP-MS) at initiation and termination</v>
          </cell>
          <cell r="O2432" t="str">
            <v>static renewal</v>
          </cell>
          <cell r="P2432" t="str">
            <v>Acute</v>
          </cell>
          <cell r="Q2432" t="str">
            <v>96-hr</v>
          </cell>
          <cell r="R2432" t="str">
            <v>None</v>
          </cell>
          <cell r="S2432" t="str">
            <v>S-Reconstitued water</v>
          </cell>
          <cell r="T2432"/>
          <cell r="U2432">
            <v>26</v>
          </cell>
          <cell r="V2432">
            <v>7.32</v>
          </cell>
          <cell r="W2432" t="str">
            <v/>
          </cell>
          <cell r="X2432" t="str">
            <v/>
          </cell>
          <cell r="Y2432">
            <v>969</v>
          </cell>
          <cell r="Z2432" t="str">
            <v/>
          </cell>
          <cell r="AA2432">
            <v>0.72</v>
          </cell>
          <cell r="AB2432">
            <v>10</v>
          </cell>
          <cell r="AC2432">
            <v>29.69</v>
          </cell>
          <cell r="AD2432">
            <v>30.49</v>
          </cell>
          <cell r="AE2432">
            <v>28.28</v>
          </cell>
          <cell r="AF2432">
            <v>2.21</v>
          </cell>
          <cell r="AG2432">
            <v>218.85</v>
          </cell>
          <cell r="AH2432">
            <v>6.05</v>
          </cell>
          <cell r="AI2432">
            <v>59</v>
          </cell>
          <cell r="AJ2432">
            <v>226</v>
          </cell>
        </row>
        <row r="2433">
          <cell r="B2433" t="str">
            <v>A2280PopaLOEC</v>
          </cell>
          <cell r="C2433" t="str">
            <v>Hoang and Tong, 2015</v>
          </cell>
          <cell r="D2433">
            <v>2015</v>
          </cell>
          <cell r="E2433" t="str">
            <v>Pomacea paludosa</v>
          </cell>
          <cell r="F2433" t="str">
            <v xml:space="preserve">Pomacea </v>
          </cell>
          <cell r="G2433" t="str">
            <v>paludosa</v>
          </cell>
          <cell r="H2433"/>
          <cell r="I2433" t="str">
            <v>Mollusc</v>
          </cell>
          <cell r="J2433" t="str">
            <v>Juveniles (&lt; 7 dold)</v>
          </cell>
          <cell r="K2433" t="str">
            <v>Mortality</v>
          </cell>
          <cell r="L2433" t="str">
            <v>LOEC</v>
          </cell>
          <cell r="M2433" t="str">
            <v>ZnCl2</v>
          </cell>
          <cell r="N2433" t="str">
            <v>Measured - (ICP-MS) at initiation and termination</v>
          </cell>
          <cell r="O2433" t="str">
            <v>static renewal</v>
          </cell>
          <cell r="P2433" t="str">
            <v>Acute</v>
          </cell>
          <cell r="Q2433" t="str">
            <v>96-hr</v>
          </cell>
          <cell r="R2433" t="str">
            <v>None</v>
          </cell>
          <cell r="S2433" t="str">
            <v>S-Reconstitued water</v>
          </cell>
          <cell r="T2433"/>
          <cell r="U2433">
            <v>26</v>
          </cell>
          <cell r="V2433">
            <v>7.4</v>
          </cell>
          <cell r="W2433" t="str">
            <v/>
          </cell>
          <cell r="X2433" t="str">
            <v/>
          </cell>
          <cell r="Y2433">
            <v>192</v>
          </cell>
          <cell r="Z2433" t="str">
            <v/>
          </cell>
          <cell r="AA2433">
            <v>3.13</v>
          </cell>
          <cell r="AB2433">
            <v>10</v>
          </cell>
          <cell r="AC2433">
            <v>14.1</v>
          </cell>
          <cell r="AD2433">
            <v>18.52</v>
          </cell>
          <cell r="AE2433">
            <v>23.39</v>
          </cell>
          <cell r="AF2433">
            <v>2.4</v>
          </cell>
          <cell r="AG2433">
            <v>155.31</v>
          </cell>
          <cell r="AH2433">
            <v>4.58</v>
          </cell>
          <cell r="AI2433">
            <v>54</v>
          </cell>
          <cell r="AJ2433">
            <v>160</v>
          </cell>
        </row>
        <row r="2434">
          <cell r="B2434" t="str">
            <v>A2281PopaLOEC</v>
          </cell>
          <cell r="C2434" t="str">
            <v>Hoang and Tong, 2015</v>
          </cell>
          <cell r="D2434">
            <v>2015</v>
          </cell>
          <cell r="E2434" t="str">
            <v>Pomacea paludosa</v>
          </cell>
          <cell r="F2434" t="str">
            <v xml:space="preserve">Pomacea </v>
          </cell>
          <cell r="G2434" t="str">
            <v>paludosa</v>
          </cell>
          <cell r="H2434"/>
          <cell r="I2434" t="str">
            <v>Mollusc</v>
          </cell>
          <cell r="J2434" t="str">
            <v>Juveniles (&lt; 7 dold)</v>
          </cell>
          <cell r="K2434" t="str">
            <v>Mortality</v>
          </cell>
          <cell r="L2434" t="str">
            <v>LOEC</v>
          </cell>
          <cell r="M2434" t="str">
            <v>ZnCl2</v>
          </cell>
          <cell r="N2434" t="str">
            <v>Measured - (ICP-MS) at initiation and termination</v>
          </cell>
          <cell r="O2434" t="str">
            <v>static renewal</v>
          </cell>
          <cell r="P2434" t="str">
            <v>Acute</v>
          </cell>
          <cell r="Q2434" t="str">
            <v>96-hr</v>
          </cell>
          <cell r="R2434" t="str">
            <v>None</v>
          </cell>
          <cell r="S2434" t="str">
            <v>S-Reconstitued water</v>
          </cell>
          <cell r="T2434"/>
          <cell r="U2434">
            <v>26</v>
          </cell>
          <cell r="V2434">
            <v>7.4</v>
          </cell>
          <cell r="W2434" t="str">
            <v/>
          </cell>
          <cell r="X2434" t="str">
            <v/>
          </cell>
          <cell r="Y2434">
            <v>989</v>
          </cell>
          <cell r="Z2434" t="str">
            <v/>
          </cell>
          <cell r="AA2434">
            <v>22.49</v>
          </cell>
          <cell r="AB2434">
            <v>10</v>
          </cell>
          <cell r="AC2434">
            <v>11.89</v>
          </cell>
          <cell r="AD2434">
            <v>16.63</v>
          </cell>
          <cell r="AE2434">
            <v>37.21</v>
          </cell>
          <cell r="AF2434">
            <v>7.63</v>
          </cell>
          <cell r="AG2434">
            <v>101.29</v>
          </cell>
          <cell r="AH2434">
            <v>6.25</v>
          </cell>
          <cell r="AI2434">
            <v>55</v>
          </cell>
          <cell r="AJ2434">
            <v>89</v>
          </cell>
        </row>
        <row r="2435">
          <cell r="B2435" t="str">
            <v>A2282PopaLC10</v>
          </cell>
          <cell r="C2435" t="str">
            <v>Hoang and Tong, 2015</v>
          </cell>
          <cell r="D2435">
            <v>2015</v>
          </cell>
          <cell r="E2435" t="str">
            <v>Pomacea paludosa</v>
          </cell>
          <cell r="F2435" t="str">
            <v xml:space="preserve">Pomacea </v>
          </cell>
          <cell r="G2435" t="str">
            <v>paludosa</v>
          </cell>
          <cell r="H2435"/>
          <cell r="I2435" t="str">
            <v>Mollusc</v>
          </cell>
          <cell r="J2435" t="str">
            <v>Juveniles (&lt; 7 dold)</v>
          </cell>
          <cell r="K2435" t="str">
            <v>Mortality</v>
          </cell>
          <cell r="L2435" t="str">
            <v>LC10</v>
          </cell>
          <cell r="M2435" t="str">
            <v>ZnCl2</v>
          </cell>
          <cell r="N2435" t="str">
            <v>Measured - (ICP-MS) at initiation and termination</v>
          </cell>
          <cell r="O2435" t="str">
            <v>static renewal</v>
          </cell>
          <cell r="P2435" t="str">
            <v>Acute</v>
          </cell>
          <cell r="Q2435" t="str">
            <v>96-hr</v>
          </cell>
          <cell r="R2435" t="str">
            <v>None</v>
          </cell>
          <cell r="S2435" t="str">
            <v>S-Reconstitued water</v>
          </cell>
          <cell r="T2435"/>
          <cell r="U2435">
            <v>26</v>
          </cell>
          <cell r="V2435">
            <v>5.42</v>
          </cell>
          <cell r="W2435" t="str">
            <v/>
          </cell>
          <cell r="X2435" t="str">
            <v/>
          </cell>
          <cell r="Y2435">
            <v>189</v>
          </cell>
          <cell r="Z2435" t="str">
            <v/>
          </cell>
          <cell r="AA2435">
            <v>0.67</v>
          </cell>
          <cell r="AB2435">
            <v>10</v>
          </cell>
          <cell r="AC2435">
            <v>16.23</v>
          </cell>
          <cell r="AD2435">
            <v>16.87</v>
          </cell>
          <cell r="AE2435">
            <v>86.31</v>
          </cell>
          <cell r="AF2435">
            <v>2.52</v>
          </cell>
          <cell r="AG2435">
            <v>91.07</v>
          </cell>
          <cell r="AH2435">
            <v>3.26</v>
          </cell>
          <cell r="AI2435">
            <v>4</v>
          </cell>
          <cell r="AJ2435">
            <v>97</v>
          </cell>
        </row>
        <row r="2436">
          <cell r="B2436" t="str">
            <v>A2283PopaLC10</v>
          </cell>
          <cell r="C2436" t="str">
            <v>Hoang and Tong, 2015</v>
          </cell>
          <cell r="D2436">
            <v>2015</v>
          </cell>
          <cell r="E2436" t="str">
            <v>Pomacea paludosa</v>
          </cell>
          <cell r="F2436" t="str">
            <v xml:space="preserve">Pomacea </v>
          </cell>
          <cell r="G2436" t="str">
            <v>paludosa</v>
          </cell>
          <cell r="H2436"/>
          <cell r="I2436" t="str">
            <v>Mollusc</v>
          </cell>
          <cell r="J2436" t="str">
            <v>Juveniles (&lt; 7 dold)</v>
          </cell>
          <cell r="K2436" t="str">
            <v>Mortality</v>
          </cell>
          <cell r="L2436" t="str">
            <v>LC10</v>
          </cell>
          <cell r="M2436" t="str">
            <v>ZnCl2</v>
          </cell>
          <cell r="N2436" t="str">
            <v>Measured - (ICP-MS) at initiation and termination</v>
          </cell>
          <cell r="O2436" t="str">
            <v>static renewal</v>
          </cell>
          <cell r="P2436" t="str">
            <v>Acute</v>
          </cell>
          <cell r="Q2436" t="str">
            <v>96-hr</v>
          </cell>
          <cell r="R2436" t="str">
            <v>None</v>
          </cell>
          <cell r="S2436" t="str">
            <v>S-Reconstitued water</v>
          </cell>
          <cell r="T2436"/>
          <cell r="U2436">
            <v>26</v>
          </cell>
          <cell r="V2436">
            <v>7.07</v>
          </cell>
          <cell r="W2436" t="str">
            <v/>
          </cell>
          <cell r="X2436" t="str">
            <v/>
          </cell>
          <cell r="Y2436">
            <v>288</v>
          </cell>
          <cell r="Z2436" t="str">
            <v/>
          </cell>
          <cell r="AA2436">
            <v>0.73</v>
          </cell>
          <cell r="AB2436">
            <v>10</v>
          </cell>
          <cell r="AC2436">
            <v>16.670000000000002</v>
          </cell>
          <cell r="AD2436">
            <v>14.67</v>
          </cell>
          <cell r="AE2436">
            <v>26.24</v>
          </cell>
          <cell r="AF2436">
            <v>2.2000000000000002</v>
          </cell>
          <cell r="AG2436">
            <v>95.23</v>
          </cell>
          <cell r="AH2436">
            <v>3.4</v>
          </cell>
          <cell r="AI2436">
            <v>55</v>
          </cell>
          <cell r="AJ2436">
            <v>102</v>
          </cell>
        </row>
        <row r="2437">
          <cell r="B2437" t="str">
            <v>A2284PopaLC10</v>
          </cell>
          <cell r="C2437" t="str">
            <v>Hoang and Tong, 2015</v>
          </cell>
          <cell r="D2437">
            <v>2015</v>
          </cell>
          <cell r="E2437" t="str">
            <v>Pomacea paludosa</v>
          </cell>
          <cell r="F2437" t="str">
            <v xml:space="preserve">Pomacea </v>
          </cell>
          <cell r="G2437" t="str">
            <v>paludosa</v>
          </cell>
          <cell r="H2437"/>
          <cell r="I2437" t="str">
            <v>Mollusc</v>
          </cell>
          <cell r="J2437" t="str">
            <v>Juveniles (&lt; 7 dold)</v>
          </cell>
          <cell r="K2437" t="str">
            <v>Mortality</v>
          </cell>
          <cell r="L2437" t="str">
            <v>LC10</v>
          </cell>
          <cell r="M2437" t="str">
            <v>ZnCl2</v>
          </cell>
          <cell r="N2437" t="str">
            <v>Measured - (ICP-MS) at initiation and termination</v>
          </cell>
          <cell r="O2437" t="str">
            <v>static renewal</v>
          </cell>
          <cell r="P2437" t="str">
            <v>Acute</v>
          </cell>
          <cell r="Q2437" t="str">
            <v>96-hr</v>
          </cell>
          <cell r="R2437" t="str">
            <v>None</v>
          </cell>
          <cell r="S2437" t="str">
            <v>S-Reconstitued water</v>
          </cell>
          <cell r="T2437"/>
          <cell r="U2437">
            <v>26</v>
          </cell>
          <cell r="V2437">
            <v>8.4700000000000006</v>
          </cell>
          <cell r="W2437" t="str">
            <v/>
          </cell>
          <cell r="X2437" t="str">
            <v/>
          </cell>
          <cell r="Y2437">
            <v>179</v>
          </cell>
          <cell r="Z2437" t="str">
            <v/>
          </cell>
          <cell r="AA2437">
            <v>0.75</v>
          </cell>
          <cell r="AB2437">
            <v>10</v>
          </cell>
          <cell r="AC2437">
            <v>19.420000000000002</v>
          </cell>
          <cell r="AD2437">
            <v>24.43</v>
          </cell>
          <cell r="AE2437">
            <v>198.82</v>
          </cell>
          <cell r="AF2437">
            <v>3.96</v>
          </cell>
          <cell r="AG2437">
            <v>95.91</v>
          </cell>
          <cell r="AH2437">
            <v>3.93</v>
          </cell>
          <cell r="AI2437">
            <v>226</v>
          </cell>
          <cell r="AJ2437">
            <v>108</v>
          </cell>
        </row>
        <row r="2438">
          <cell r="B2438" t="str">
            <v>A2285PopaLC10</v>
          </cell>
          <cell r="C2438" t="str">
            <v>Hoang and Tong, 2015</v>
          </cell>
          <cell r="D2438">
            <v>2015</v>
          </cell>
          <cell r="E2438" t="str">
            <v>Pomacea paludosa</v>
          </cell>
          <cell r="F2438" t="str">
            <v xml:space="preserve">Pomacea </v>
          </cell>
          <cell r="G2438" t="str">
            <v>paludosa</v>
          </cell>
          <cell r="H2438"/>
          <cell r="I2438" t="str">
            <v>Mollusc</v>
          </cell>
          <cell r="J2438" t="str">
            <v>Juveniles (&lt; 7 dold)</v>
          </cell>
          <cell r="K2438" t="str">
            <v>Mortality</v>
          </cell>
          <cell r="L2438" t="str">
            <v>LC10</v>
          </cell>
          <cell r="M2438" t="str">
            <v>ZnCl2</v>
          </cell>
          <cell r="N2438" t="str">
            <v>Measured - (ICP-MS) at initiation and termination</v>
          </cell>
          <cell r="O2438" t="str">
            <v>static renewal</v>
          </cell>
          <cell r="P2438" t="str">
            <v>Acute</v>
          </cell>
          <cell r="Q2438" t="str">
            <v>96-hr</v>
          </cell>
          <cell r="R2438" t="str">
            <v>None</v>
          </cell>
          <cell r="S2438" t="str">
            <v>S-Reconstitued water</v>
          </cell>
          <cell r="T2438"/>
          <cell r="U2438">
            <v>26</v>
          </cell>
          <cell r="V2438">
            <v>7.07</v>
          </cell>
          <cell r="W2438" t="str">
            <v/>
          </cell>
          <cell r="X2438" t="str">
            <v/>
          </cell>
          <cell r="Y2438">
            <v>288</v>
          </cell>
          <cell r="Z2438" t="str">
            <v/>
          </cell>
          <cell r="AA2438">
            <v>0.73</v>
          </cell>
          <cell r="AB2438">
            <v>10</v>
          </cell>
          <cell r="AC2438">
            <v>16.670000000000002</v>
          </cell>
          <cell r="AD2438">
            <v>14.67</v>
          </cell>
          <cell r="AE2438">
            <v>26.24</v>
          </cell>
          <cell r="AF2438">
            <v>2.2000000000000002</v>
          </cell>
          <cell r="AG2438">
            <v>95.23</v>
          </cell>
          <cell r="AH2438">
            <v>3.4</v>
          </cell>
          <cell r="AI2438">
            <v>55</v>
          </cell>
          <cell r="AJ2438">
            <v>102</v>
          </cell>
        </row>
        <row r="2439">
          <cell r="B2439" t="str">
            <v>A2286PopaLC10</v>
          </cell>
          <cell r="C2439" t="str">
            <v>Hoang and Tong, 2015</v>
          </cell>
          <cell r="D2439">
            <v>2015</v>
          </cell>
          <cell r="E2439" t="str">
            <v>Pomacea paludosa</v>
          </cell>
          <cell r="F2439" t="str">
            <v xml:space="preserve">Pomacea </v>
          </cell>
          <cell r="G2439" t="str">
            <v>paludosa</v>
          </cell>
          <cell r="H2439"/>
          <cell r="I2439" t="str">
            <v>Mollusc</v>
          </cell>
          <cell r="J2439" t="str">
            <v>Juveniles (&lt; 7 dold)</v>
          </cell>
          <cell r="K2439" t="str">
            <v>Mortality</v>
          </cell>
          <cell r="L2439" t="str">
            <v>LC10</v>
          </cell>
          <cell r="M2439" t="str">
            <v>ZnCl2</v>
          </cell>
          <cell r="N2439" t="str">
            <v>Measured - (ICP-MS) at initiation and termination</v>
          </cell>
          <cell r="O2439" t="str">
            <v>static renewal</v>
          </cell>
          <cell r="P2439" t="str">
            <v>Acute</v>
          </cell>
          <cell r="Q2439" t="str">
            <v>96-hr</v>
          </cell>
          <cell r="R2439" t="str">
            <v>None</v>
          </cell>
          <cell r="S2439" t="str">
            <v>S-Reconstitued water</v>
          </cell>
          <cell r="T2439"/>
          <cell r="U2439">
            <v>26</v>
          </cell>
          <cell r="V2439">
            <v>7.37</v>
          </cell>
          <cell r="W2439" t="str">
            <v/>
          </cell>
          <cell r="X2439" t="str">
            <v/>
          </cell>
          <cell r="Y2439">
            <v>429</v>
          </cell>
          <cell r="Z2439" t="str">
            <v/>
          </cell>
          <cell r="AA2439">
            <v>6.01</v>
          </cell>
          <cell r="AB2439">
            <v>10</v>
          </cell>
          <cell r="AC2439">
            <v>13.62</v>
          </cell>
          <cell r="AD2439">
            <v>11.61</v>
          </cell>
          <cell r="AE2439">
            <v>29.08</v>
          </cell>
          <cell r="AF2439">
            <v>2.2000000000000002</v>
          </cell>
          <cell r="AG2439">
            <v>97.63</v>
          </cell>
          <cell r="AH2439">
            <v>4.2300000000000004</v>
          </cell>
          <cell r="AI2439">
            <v>58</v>
          </cell>
          <cell r="AJ2439">
            <v>105</v>
          </cell>
        </row>
        <row r="2440">
          <cell r="B2440" t="str">
            <v>A2287PopaLC10</v>
          </cell>
          <cell r="C2440" t="str">
            <v>Hoang and Tong, 2015</v>
          </cell>
          <cell r="D2440">
            <v>2015</v>
          </cell>
          <cell r="E2440" t="str">
            <v>Pomacea paludosa</v>
          </cell>
          <cell r="F2440" t="str">
            <v xml:space="preserve">Pomacea </v>
          </cell>
          <cell r="G2440" t="str">
            <v>paludosa</v>
          </cell>
          <cell r="H2440"/>
          <cell r="I2440" t="str">
            <v>Mollusc</v>
          </cell>
          <cell r="J2440" t="str">
            <v>Juveniles (&lt; 7 dold)</v>
          </cell>
          <cell r="K2440" t="str">
            <v>Mortality</v>
          </cell>
          <cell r="L2440" t="str">
            <v>LC10</v>
          </cell>
          <cell r="M2440" t="str">
            <v>ZnCl2</v>
          </cell>
          <cell r="N2440" t="str">
            <v>Measured - (ICP-MS) at initiation and termination</v>
          </cell>
          <cell r="O2440" t="str">
            <v>static renewal</v>
          </cell>
          <cell r="P2440" t="str">
            <v>Acute</v>
          </cell>
          <cell r="Q2440" t="str">
            <v>96-hr</v>
          </cell>
          <cell r="R2440" t="str">
            <v>None</v>
          </cell>
          <cell r="S2440" t="str">
            <v>S-Reconstitued water</v>
          </cell>
          <cell r="T2440"/>
          <cell r="U2440">
            <v>26</v>
          </cell>
          <cell r="V2440">
            <v>7.5</v>
          </cell>
          <cell r="W2440" t="str">
            <v/>
          </cell>
          <cell r="X2440" t="str">
            <v/>
          </cell>
          <cell r="Y2440">
            <v>482</v>
          </cell>
          <cell r="Z2440" t="str">
            <v/>
          </cell>
          <cell r="AA2440">
            <v>12.55</v>
          </cell>
          <cell r="AB2440">
            <v>10</v>
          </cell>
          <cell r="AC2440">
            <v>15.93</v>
          </cell>
          <cell r="AD2440">
            <v>16.559999999999999</v>
          </cell>
          <cell r="AE2440">
            <v>33.82</v>
          </cell>
          <cell r="AF2440">
            <v>4.67</v>
          </cell>
          <cell r="AG2440">
            <v>98.61</v>
          </cell>
          <cell r="AH2440">
            <v>6.85</v>
          </cell>
          <cell r="AI2440">
            <v>66</v>
          </cell>
          <cell r="AJ2440">
            <v>102</v>
          </cell>
        </row>
        <row r="2441">
          <cell r="B2441" t="str">
            <v>A2288PopaLC10</v>
          </cell>
          <cell r="C2441" t="str">
            <v>Hoang and Tong, 2015</v>
          </cell>
          <cell r="D2441">
            <v>2015</v>
          </cell>
          <cell r="E2441" t="str">
            <v>Pomacea paludosa</v>
          </cell>
          <cell r="F2441" t="str">
            <v xml:space="preserve">Pomacea </v>
          </cell>
          <cell r="G2441" t="str">
            <v>paludosa</v>
          </cell>
          <cell r="H2441"/>
          <cell r="I2441" t="str">
            <v>Mollusc</v>
          </cell>
          <cell r="J2441" t="str">
            <v>Juveniles (&lt; 7 dold)</v>
          </cell>
          <cell r="K2441" t="str">
            <v>Mortality</v>
          </cell>
          <cell r="L2441" t="str">
            <v>LC10</v>
          </cell>
          <cell r="M2441" t="str">
            <v>ZnCl2</v>
          </cell>
          <cell r="N2441" t="str">
            <v>Measured - (ICP-MS) at initiation and termination</v>
          </cell>
          <cell r="O2441" t="str">
            <v>static renewal</v>
          </cell>
          <cell r="P2441" t="str">
            <v>Acute</v>
          </cell>
          <cell r="Q2441" t="str">
            <v>96-hr</v>
          </cell>
          <cell r="R2441" t="str">
            <v>None</v>
          </cell>
          <cell r="S2441" t="str">
            <v>S-Reconstitued water</v>
          </cell>
          <cell r="T2441"/>
          <cell r="U2441">
            <v>26</v>
          </cell>
          <cell r="V2441">
            <v>7</v>
          </cell>
          <cell r="W2441" t="str">
            <v/>
          </cell>
          <cell r="X2441" t="str">
            <v/>
          </cell>
          <cell r="Y2441">
            <v>94</v>
          </cell>
          <cell r="Z2441" t="str">
            <v/>
          </cell>
          <cell r="AA2441">
            <v>0.74</v>
          </cell>
          <cell r="AB2441">
            <v>10</v>
          </cell>
          <cell r="AC2441">
            <v>3.99</v>
          </cell>
          <cell r="AD2441">
            <v>3.25</v>
          </cell>
          <cell r="AE2441">
            <v>27.51</v>
          </cell>
          <cell r="AF2441">
            <v>0.59</v>
          </cell>
          <cell r="AG2441">
            <v>42.36</v>
          </cell>
          <cell r="AH2441">
            <v>2.9</v>
          </cell>
          <cell r="AI2441">
            <v>59</v>
          </cell>
          <cell r="AJ2441">
            <v>23</v>
          </cell>
        </row>
        <row r="2442">
          <cell r="B2442" t="str">
            <v>A2289PopaLC10</v>
          </cell>
          <cell r="C2442" t="str">
            <v>Hoang and Tong, 2015</v>
          </cell>
          <cell r="D2442">
            <v>2015</v>
          </cell>
          <cell r="E2442" t="str">
            <v>Pomacea paludosa</v>
          </cell>
          <cell r="F2442" t="str">
            <v xml:space="preserve">Pomacea </v>
          </cell>
          <cell r="G2442" t="str">
            <v>paludosa</v>
          </cell>
          <cell r="H2442"/>
          <cell r="I2442" t="str">
            <v>Mollusc</v>
          </cell>
          <cell r="J2442" t="str">
            <v>Juveniles (&lt; 7 dold)</v>
          </cell>
          <cell r="K2442" t="str">
            <v>Mortality</v>
          </cell>
          <cell r="L2442" t="str">
            <v>LC10</v>
          </cell>
          <cell r="M2442" t="str">
            <v>ZnCl2</v>
          </cell>
          <cell r="N2442" t="str">
            <v>Measured - (ICP-MS) at initiation and termination</v>
          </cell>
          <cell r="O2442" t="str">
            <v>static renewal</v>
          </cell>
          <cell r="P2442" t="str">
            <v>Acute</v>
          </cell>
          <cell r="Q2442" t="str">
            <v>96-hr</v>
          </cell>
          <cell r="R2442" t="str">
            <v>None</v>
          </cell>
          <cell r="S2442" t="str">
            <v>S-Reconstitued water</v>
          </cell>
          <cell r="T2442"/>
          <cell r="U2442">
            <v>26</v>
          </cell>
          <cell r="V2442">
            <v>7.07</v>
          </cell>
          <cell r="W2442" t="str">
            <v/>
          </cell>
          <cell r="X2442" t="str">
            <v/>
          </cell>
          <cell r="Y2442">
            <v>288</v>
          </cell>
          <cell r="Z2442" t="str">
            <v/>
          </cell>
          <cell r="AA2442">
            <v>0.73</v>
          </cell>
          <cell r="AB2442">
            <v>10</v>
          </cell>
          <cell r="AC2442">
            <v>16.670000000000002</v>
          </cell>
          <cell r="AD2442">
            <v>14.67</v>
          </cell>
          <cell r="AE2442">
            <v>26.24</v>
          </cell>
          <cell r="AF2442">
            <v>2.2000000000000002</v>
          </cell>
          <cell r="AG2442">
            <v>95.23</v>
          </cell>
          <cell r="AH2442">
            <v>3.4</v>
          </cell>
          <cell r="AI2442">
            <v>55</v>
          </cell>
          <cell r="AJ2442">
            <v>102</v>
          </cell>
        </row>
        <row r="2443">
          <cell r="B2443" t="str">
            <v>A2290PopaLC10</v>
          </cell>
          <cell r="C2443" t="str">
            <v>Hoang and Tong, 2015</v>
          </cell>
          <cell r="D2443">
            <v>2015</v>
          </cell>
          <cell r="E2443" t="str">
            <v>Pomacea paludosa</v>
          </cell>
          <cell r="F2443" t="str">
            <v xml:space="preserve">Pomacea </v>
          </cell>
          <cell r="G2443" t="str">
            <v>paludosa</v>
          </cell>
          <cell r="H2443"/>
          <cell r="I2443" t="str">
            <v>Mollusc</v>
          </cell>
          <cell r="J2443" t="str">
            <v>Juveniles (&lt; 7 dold)</v>
          </cell>
          <cell r="K2443" t="str">
            <v>Mortality</v>
          </cell>
          <cell r="L2443" t="str">
            <v>LC10</v>
          </cell>
          <cell r="M2443" t="str">
            <v>ZnCl2</v>
          </cell>
          <cell r="N2443" t="str">
            <v>Measured - (ICP-MS) at initiation and termination</v>
          </cell>
          <cell r="O2443" t="str">
            <v>static renewal</v>
          </cell>
          <cell r="P2443" t="str">
            <v>Acute</v>
          </cell>
          <cell r="Q2443" t="str">
            <v>96-hr</v>
          </cell>
          <cell r="R2443" t="str">
            <v>None</v>
          </cell>
          <cell r="S2443" t="str">
            <v>S-Reconstitued water</v>
          </cell>
          <cell r="T2443"/>
          <cell r="U2443">
            <v>26</v>
          </cell>
          <cell r="V2443">
            <v>7.32</v>
          </cell>
          <cell r="W2443" t="str">
            <v/>
          </cell>
          <cell r="X2443" t="str">
            <v/>
          </cell>
          <cell r="Y2443">
            <v>784</v>
          </cell>
          <cell r="Z2443" t="str">
            <v/>
          </cell>
          <cell r="AA2443">
            <v>0.72</v>
          </cell>
          <cell r="AB2443">
            <v>10</v>
          </cell>
          <cell r="AC2443">
            <v>29.69</v>
          </cell>
          <cell r="AD2443">
            <v>30.49</v>
          </cell>
          <cell r="AE2443">
            <v>28.28</v>
          </cell>
          <cell r="AF2443">
            <v>2.21</v>
          </cell>
          <cell r="AG2443">
            <v>218.85</v>
          </cell>
          <cell r="AH2443">
            <v>6.05</v>
          </cell>
          <cell r="AI2443">
            <v>59</v>
          </cell>
          <cell r="AJ2443">
            <v>226</v>
          </cell>
        </row>
        <row r="2444">
          <cell r="B2444" t="str">
            <v>A2291PopaLC10</v>
          </cell>
          <cell r="C2444" t="str">
            <v>Hoang and Tong, 2015</v>
          </cell>
          <cell r="D2444">
            <v>2015</v>
          </cell>
          <cell r="E2444" t="str">
            <v>Pomacea paludosa</v>
          </cell>
          <cell r="F2444" t="str">
            <v xml:space="preserve">Pomacea </v>
          </cell>
          <cell r="G2444" t="str">
            <v>paludosa</v>
          </cell>
          <cell r="H2444"/>
          <cell r="I2444" t="str">
            <v>Mollusc</v>
          </cell>
          <cell r="J2444" t="str">
            <v>Juveniles (&lt; 7 dold)</v>
          </cell>
          <cell r="K2444" t="str">
            <v>Mortality</v>
          </cell>
          <cell r="L2444" t="str">
            <v>LC10</v>
          </cell>
          <cell r="M2444" t="str">
            <v>ZnCl2</v>
          </cell>
          <cell r="N2444" t="str">
            <v>Measured - (ICP-MS) at initiation and termination</v>
          </cell>
          <cell r="O2444" t="str">
            <v>static renewal</v>
          </cell>
          <cell r="P2444" t="str">
            <v>Acute</v>
          </cell>
          <cell r="Q2444" t="str">
            <v>96-hr</v>
          </cell>
          <cell r="R2444" t="str">
            <v>None</v>
          </cell>
          <cell r="S2444" t="str">
            <v>S-Reconstitued water</v>
          </cell>
          <cell r="T2444"/>
          <cell r="U2444">
            <v>26</v>
          </cell>
          <cell r="V2444">
            <v>7.4</v>
          </cell>
          <cell r="W2444" t="str">
            <v/>
          </cell>
          <cell r="X2444" t="str">
            <v/>
          </cell>
          <cell r="Y2444">
            <v>172</v>
          </cell>
          <cell r="Z2444" t="str">
            <v/>
          </cell>
          <cell r="AA2444">
            <v>3.13</v>
          </cell>
          <cell r="AB2444">
            <v>10</v>
          </cell>
          <cell r="AC2444">
            <v>14.1</v>
          </cell>
          <cell r="AD2444">
            <v>18.52</v>
          </cell>
          <cell r="AE2444">
            <v>23.39</v>
          </cell>
          <cell r="AF2444">
            <v>2.4</v>
          </cell>
          <cell r="AG2444">
            <v>155.31</v>
          </cell>
          <cell r="AH2444">
            <v>4.58</v>
          </cell>
          <cell r="AI2444">
            <v>54</v>
          </cell>
          <cell r="AJ2444">
            <v>160</v>
          </cell>
        </row>
        <row r="2445">
          <cell r="B2445" t="str">
            <v>A2292PopaLC10</v>
          </cell>
          <cell r="C2445" t="str">
            <v>Hoang and Tong, 2015</v>
          </cell>
          <cell r="D2445">
            <v>2015</v>
          </cell>
          <cell r="E2445" t="str">
            <v>Pomacea paludosa</v>
          </cell>
          <cell r="F2445" t="str">
            <v xml:space="preserve">Pomacea </v>
          </cell>
          <cell r="G2445" t="str">
            <v>paludosa</v>
          </cell>
          <cell r="H2445"/>
          <cell r="I2445" t="str">
            <v>Mollusc</v>
          </cell>
          <cell r="J2445" t="str">
            <v>Juveniles (&lt; 7 dold)</v>
          </cell>
          <cell r="K2445" t="str">
            <v>Mortality</v>
          </cell>
          <cell r="L2445" t="str">
            <v>LC10</v>
          </cell>
          <cell r="M2445" t="str">
            <v>ZnCl2</v>
          </cell>
          <cell r="N2445" t="str">
            <v>Measured - (ICP-MS) at initiation and termination</v>
          </cell>
          <cell r="O2445" t="str">
            <v>static renewal</v>
          </cell>
          <cell r="P2445" t="str">
            <v>Acute</v>
          </cell>
          <cell r="Q2445" t="str">
            <v>96-hr</v>
          </cell>
          <cell r="R2445" t="str">
            <v>None</v>
          </cell>
          <cell r="S2445" t="str">
            <v>S-Reconstitued water</v>
          </cell>
          <cell r="T2445"/>
          <cell r="U2445">
            <v>26</v>
          </cell>
          <cell r="V2445">
            <v>7.4</v>
          </cell>
          <cell r="W2445" t="str">
            <v/>
          </cell>
          <cell r="X2445" t="str">
            <v/>
          </cell>
          <cell r="Y2445">
            <v>699</v>
          </cell>
          <cell r="Z2445" t="str">
            <v/>
          </cell>
          <cell r="AA2445">
            <v>22.49</v>
          </cell>
          <cell r="AB2445">
            <v>10</v>
          </cell>
          <cell r="AC2445">
            <v>11.89</v>
          </cell>
          <cell r="AD2445">
            <v>16.63</v>
          </cell>
          <cell r="AE2445">
            <v>37.21</v>
          </cell>
          <cell r="AF2445">
            <v>7.63</v>
          </cell>
          <cell r="AG2445">
            <v>101.29</v>
          </cell>
          <cell r="AH2445">
            <v>6.25</v>
          </cell>
          <cell r="AI2445">
            <v>55</v>
          </cell>
          <cell r="AJ2445">
            <v>89</v>
          </cell>
        </row>
        <row r="2446">
          <cell r="B2446" t="str">
            <v>A2293PopaLC20</v>
          </cell>
          <cell r="C2446" t="str">
            <v>Hoang and Tong, 2015</v>
          </cell>
          <cell r="D2446">
            <v>2015</v>
          </cell>
          <cell r="E2446" t="str">
            <v>Pomacea paludosa</v>
          </cell>
          <cell r="F2446" t="str">
            <v xml:space="preserve">Pomacea </v>
          </cell>
          <cell r="G2446" t="str">
            <v>paludosa</v>
          </cell>
          <cell r="H2446"/>
          <cell r="I2446" t="str">
            <v>Mollusc</v>
          </cell>
          <cell r="J2446" t="str">
            <v>Juveniles (&lt; 7 dold)</v>
          </cell>
          <cell r="K2446" t="str">
            <v>Mortality</v>
          </cell>
          <cell r="L2446" t="str">
            <v>LC20</v>
          </cell>
          <cell r="M2446" t="str">
            <v>ZnCl2</v>
          </cell>
          <cell r="N2446" t="str">
            <v>Measured - (ICP-MS) at initiation and termination</v>
          </cell>
          <cell r="O2446" t="str">
            <v>static renewal</v>
          </cell>
          <cell r="P2446" t="str">
            <v>Acute</v>
          </cell>
          <cell r="Q2446" t="str">
            <v>96-hr</v>
          </cell>
          <cell r="R2446" t="str">
            <v>None</v>
          </cell>
          <cell r="S2446" t="str">
            <v>S-Reconstitued water</v>
          </cell>
          <cell r="T2446"/>
          <cell r="U2446">
            <v>26</v>
          </cell>
          <cell r="V2446">
            <v>5.42</v>
          </cell>
          <cell r="W2446" t="str">
            <v/>
          </cell>
          <cell r="X2446" t="str">
            <v/>
          </cell>
          <cell r="Y2446">
            <v>236</v>
          </cell>
          <cell r="Z2446" t="str">
            <v/>
          </cell>
          <cell r="AA2446">
            <v>0.67</v>
          </cell>
          <cell r="AB2446">
            <v>10</v>
          </cell>
          <cell r="AC2446">
            <v>16.23</v>
          </cell>
          <cell r="AD2446">
            <v>16.87</v>
          </cell>
          <cell r="AE2446">
            <v>86.31</v>
          </cell>
          <cell r="AF2446">
            <v>2.52</v>
          </cell>
          <cell r="AG2446">
            <v>91.07</v>
          </cell>
          <cell r="AH2446">
            <v>3.26</v>
          </cell>
          <cell r="AI2446">
            <v>4</v>
          </cell>
          <cell r="AJ2446">
            <v>97</v>
          </cell>
        </row>
        <row r="2447">
          <cell r="B2447" t="str">
            <v>A2294PopaLC20</v>
          </cell>
          <cell r="C2447" t="str">
            <v>Hoang and Tong, 2015</v>
          </cell>
          <cell r="D2447">
            <v>2015</v>
          </cell>
          <cell r="E2447" t="str">
            <v>Pomacea paludosa</v>
          </cell>
          <cell r="F2447" t="str">
            <v xml:space="preserve">Pomacea </v>
          </cell>
          <cell r="G2447" t="str">
            <v>paludosa</v>
          </cell>
          <cell r="H2447"/>
          <cell r="I2447" t="str">
            <v>Mollusc</v>
          </cell>
          <cell r="J2447" t="str">
            <v>Juveniles (&lt; 7 dold)</v>
          </cell>
          <cell r="K2447" t="str">
            <v>Mortality</v>
          </cell>
          <cell r="L2447" t="str">
            <v>LC20</v>
          </cell>
          <cell r="M2447" t="str">
            <v>ZnCl2</v>
          </cell>
          <cell r="N2447" t="str">
            <v>Measured - (ICP-MS) at initiation and termination</v>
          </cell>
          <cell r="O2447" t="str">
            <v>static renewal</v>
          </cell>
          <cell r="P2447" t="str">
            <v>Acute</v>
          </cell>
          <cell r="Q2447" t="str">
            <v>96-hr</v>
          </cell>
          <cell r="R2447" t="str">
            <v>None</v>
          </cell>
          <cell r="S2447" t="str">
            <v>S-Reconstitued water</v>
          </cell>
          <cell r="T2447"/>
          <cell r="U2447">
            <v>26</v>
          </cell>
          <cell r="V2447">
            <v>7.07</v>
          </cell>
          <cell r="W2447" t="str">
            <v/>
          </cell>
          <cell r="X2447" t="str">
            <v/>
          </cell>
          <cell r="Y2447">
            <v>336</v>
          </cell>
          <cell r="Z2447" t="str">
            <v/>
          </cell>
          <cell r="AA2447">
            <v>0.73</v>
          </cell>
          <cell r="AB2447">
            <v>10</v>
          </cell>
          <cell r="AC2447">
            <v>16.670000000000002</v>
          </cell>
          <cell r="AD2447">
            <v>14.67</v>
          </cell>
          <cell r="AE2447">
            <v>26.24</v>
          </cell>
          <cell r="AF2447">
            <v>2.2000000000000002</v>
          </cell>
          <cell r="AG2447">
            <v>95.23</v>
          </cell>
          <cell r="AH2447">
            <v>3.4</v>
          </cell>
          <cell r="AI2447">
            <v>55</v>
          </cell>
          <cell r="AJ2447">
            <v>102</v>
          </cell>
        </row>
        <row r="2448">
          <cell r="B2448" t="str">
            <v>A2295PopaLC20</v>
          </cell>
          <cell r="C2448" t="str">
            <v>Hoang and Tong, 2015</v>
          </cell>
          <cell r="D2448">
            <v>2015</v>
          </cell>
          <cell r="E2448" t="str">
            <v>Pomacea paludosa</v>
          </cell>
          <cell r="F2448" t="str">
            <v xml:space="preserve">Pomacea </v>
          </cell>
          <cell r="G2448" t="str">
            <v>paludosa</v>
          </cell>
          <cell r="H2448"/>
          <cell r="I2448" t="str">
            <v>Mollusc</v>
          </cell>
          <cell r="J2448" t="str">
            <v>Juveniles (&lt; 7 dold)</v>
          </cell>
          <cell r="K2448" t="str">
            <v>Mortality</v>
          </cell>
          <cell r="L2448" t="str">
            <v>LC20</v>
          </cell>
          <cell r="M2448" t="str">
            <v>ZnCl2</v>
          </cell>
          <cell r="N2448" t="str">
            <v>Measured - (ICP-MS) at initiation and termination</v>
          </cell>
          <cell r="O2448" t="str">
            <v>static renewal</v>
          </cell>
          <cell r="P2448" t="str">
            <v>Acute</v>
          </cell>
          <cell r="Q2448" t="str">
            <v>96-hr</v>
          </cell>
          <cell r="R2448" t="str">
            <v>None</v>
          </cell>
          <cell r="S2448" t="str">
            <v>S-Reconstitued water</v>
          </cell>
          <cell r="T2448"/>
          <cell r="U2448">
            <v>26</v>
          </cell>
          <cell r="V2448">
            <v>8.4700000000000006</v>
          </cell>
          <cell r="W2448" t="str">
            <v/>
          </cell>
          <cell r="X2448" t="str">
            <v/>
          </cell>
          <cell r="Y2448">
            <v>267</v>
          </cell>
          <cell r="Z2448" t="str">
            <v/>
          </cell>
          <cell r="AA2448">
            <v>0.75</v>
          </cell>
          <cell r="AB2448">
            <v>10</v>
          </cell>
          <cell r="AC2448">
            <v>19.420000000000002</v>
          </cell>
          <cell r="AD2448">
            <v>24.43</v>
          </cell>
          <cell r="AE2448">
            <v>198.82</v>
          </cell>
          <cell r="AF2448">
            <v>3.96</v>
          </cell>
          <cell r="AG2448">
            <v>95.91</v>
          </cell>
          <cell r="AH2448">
            <v>3.93</v>
          </cell>
          <cell r="AI2448">
            <v>226</v>
          </cell>
          <cell r="AJ2448">
            <v>108</v>
          </cell>
        </row>
        <row r="2449">
          <cell r="B2449" t="str">
            <v>A2296PopaLC20</v>
          </cell>
          <cell r="C2449" t="str">
            <v>Hoang and Tong, 2015</v>
          </cell>
          <cell r="D2449">
            <v>2015</v>
          </cell>
          <cell r="E2449" t="str">
            <v>Pomacea paludosa</v>
          </cell>
          <cell r="F2449" t="str">
            <v xml:space="preserve">Pomacea </v>
          </cell>
          <cell r="G2449" t="str">
            <v>paludosa</v>
          </cell>
          <cell r="H2449"/>
          <cell r="I2449" t="str">
            <v>Mollusc</v>
          </cell>
          <cell r="J2449" t="str">
            <v>Juveniles (&lt; 7 dold)</v>
          </cell>
          <cell r="K2449" t="str">
            <v>Mortality</v>
          </cell>
          <cell r="L2449" t="str">
            <v>LC20</v>
          </cell>
          <cell r="M2449" t="str">
            <v>ZnCl2</v>
          </cell>
          <cell r="N2449" t="str">
            <v>Measured - (ICP-MS) at initiation and termination</v>
          </cell>
          <cell r="O2449" t="str">
            <v>static renewal</v>
          </cell>
          <cell r="P2449" t="str">
            <v>Acute</v>
          </cell>
          <cell r="Q2449" t="str">
            <v>96-hr</v>
          </cell>
          <cell r="R2449" t="str">
            <v>None</v>
          </cell>
          <cell r="S2449" t="str">
            <v>S-Reconstitued water</v>
          </cell>
          <cell r="T2449"/>
          <cell r="U2449">
            <v>26</v>
          </cell>
          <cell r="V2449">
            <v>7.07</v>
          </cell>
          <cell r="W2449" t="str">
            <v/>
          </cell>
          <cell r="X2449" t="str">
            <v/>
          </cell>
          <cell r="Y2449">
            <v>336</v>
          </cell>
          <cell r="Z2449" t="str">
            <v/>
          </cell>
          <cell r="AA2449">
            <v>0.73</v>
          </cell>
          <cell r="AB2449">
            <v>10</v>
          </cell>
          <cell r="AC2449">
            <v>16.670000000000002</v>
          </cell>
          <cell r="AD2449">
            <v>14.67</v>
          </cell>
          <cell r="AE2449">
            <v>26.24</v>
          </cell>
          <cell r="AF2449">
            <v>2.2000000000000002</v>
          </cell>
          <cell r="AG2449">
            <v>95.23</v>
          </cell>
          <cell r="AH2449">
            <v>3.4</v>
          </cell>
          <cell r="AI2449">
            <v>55</v>
          </cell>
          <cell r="AJ2449">
            <v>102</v>
          </cell>
        </row>
        <row r="2450">
          <cell r="B2450" t="str">
            <v>A2297PopaLC20</v>
          </cell>
          <cell r="C2450" t="str">
            <v>Hoang and Tong, 2015</v>
          </cell>
          <cell r="D2450">
            <v>2015</v>
          </cell>
          <cell r="E2450" t="str">
            <v>Pomacea paludosa</v>
          </cell>
          <cell r="F2450" t="str">
            <v xml:space="preserve">Pomacea </v>
          </cell>
          <cell r="G2450" t="str">
            <v>paludosa</v>
          </cell>
          <cell r="H2450"/>
          <cell r="I2450" t="str">
            <v>Mollusc</v>
          </cell>
          <cell r="J2450" t="str">
            <v>Juveniles (&lt; 7 dold)</v>
          </cell>
          <cell r="K2450" t="str">
            <v>Mortality</v>
          </cell>
          <cell r="L2450" t="str">
            <v>LC20</v>
          </cell>
          <cell r="M2450" t="str">
            <v>ZnCl2</v>
          </cell>
          <cell r="N2450" t="str">
            <v>Measured - (ICP-MS) at initiation and termination</v>
          </cell>
          <cell r="O2450" t="str">
            <v>static renewal</v>
          </cell>
          <cell r="P2450" t="str">
            <v>Acute</v>
          </cell>
          <cell r="Q2450" t="str">
            <v>96-hr</v>
          </cell>
          <cell r="R2450" t="str">
            <v>None</v>
          </cell>
          <cell r="S2450" t="str">
            <v>S-Reconstitued water</v>
          </cell>
          <cell r="T2450"/>
          <cell r="U2450">
            <v>26</v>
          </cell>
          <cell r="V2450">
            <v>7.37</v>
          </cell>
          <cell r="W2450" t="str">
            <v/>
          </cell>
          <cell r="X2450" t="str">
            <v/>
          </cell>
          <cell r="Y2450">
            <v>495</v>
          </cell>
          <cell r="Z2450" t="str">
            <v/>
          </cell>
          <cell r="AA2450">
            <v>6.01</v>
          </cell>
          <cell r="AB2450">
            <v>10</v>
          </cell>
          <cell r="AC2450">
            <v>13.62</v>
          </cell>
          <cell r="AD2450">
            <v>11.61</v>
          </cell>
          <cell r="AE2450">
            <v>29.08</v>
          </cell>
          <cell r="AF2450">
            <v>2.2000000000000002</v>
          </cell>
          <cell r="AG2450">
            <v>97.63</v>
          </cell>
          <cell r="AH2450">
            <v>4.2300000000000004</v>
          </cell>
          <cell r="AI2450">
            <v>58</v>
          </cell>
          <cell r="AJ2450">
            <v>105</v>
          </cell>
        </row>
        <row r="2451">
          <cell r="B2451" t="str">
            <v>A2298PopaLC20</v>
          </cell>
          <cell r="C2451" t="str">
            <v>Hoang and Tong, 2015</v>
          </cell>
          <cell r="D2451">
            <v>2015</v>
          </cell>
          <cell r="E2451" t="str">
            <v>Pomacea paludosa</v>
          </cell>
          <cell r="F2451" t="str">
            <v xml:space="preserve">Pomacea </v>
          </cell>
          <cell r="G2451" t="str">
            <v>paludosa</v>
          </cell>
          <cell r="H2451"/>
          <cell r="I2451" t="str">
            <v>Mollusc</v>
          </cell>
          <cell r="J2451" t="str">
            <v>Juveniles (&lt; 7 dold)</v>
          </cell>
          <cell r="K2451" t="str">
            <v>Mortality</v>
          </cell>
          <cell r="L2451" t="str">
            <v>LC20</v>
          </cell>
          <cell r="M2451" t="str">
            <v>ZnCl2</v>
          </cell>
          <cell r="N2451" t="str">
            <v>Measured - (ICP-MS) at initiation and termination</v>
          </cell>
          <cell r="O2451" t="str">
            <v>static renewal</v>
          </cell>
          <cell r="P2451" t="str">
            <v>Acute</v>
          </cell>
          <cell r="Q2451" t="str">
            <v>96-hr</v>
          </cell>
          <cell r="R2451" t="str">
            <v>None</v>
          </cell>
          <cell r="S2451" t="str">
            <v>S-Reconstitued water</v>
          </cell>
          <cell r="T2451"/>
          <cell r="U2451">
            <v>26</v>
          </cell>
          <cell r="V2451">
            <v>7.5</v>
          </cell>
          <cell r="W2451" t="str">
            <v/>
          </cell>
          <cell r="X2451" t="str">
            <v/>
          </cell>
          <cell r="Y2451">
            <v>598</v>
          </cell>
          <cell r="Z2451" t="str">
            <v/>
          </cell>
          <cell r="AA2451">
            <v>12.55</v>
          </cell>
          <cell r="AB2451">
            <v>10</v>
          </cell>
          <cell r="AC2451">
            <v>15.93</v>
          </cell>
          <cell r="AD2451">
            <v>16.559999999999999</v>
          </cell>
          <cell r="AE2451">
            <v>33.82</v>
          </cell>
          <cell r="AF2451">
            <v>4.67</v>
          </cell>
          <cell r="AG2451">
            <v>98.61</v>
          </cell>
          <cell r="AH2451">
            <v>6.85</v>
          </cell>
          <cell r="AI2451">
            <v>66</v>
          </cell>
          <cell r="AJ2451">
            <v>102</v>
          </cell>
        </row>
        <row r="2452">
          <cell r="B2452" t="str">
            <v>A2299PopaLC20</v>
          </cell>
          <cell r="C2452" t="str">
            <v>Hoang and Tong, 2015</v>
          </cell>
          <cell r="D2452">
            <v>2015</v>
          </cell>
          <cell r="E2452" t="str">
            <v>Pomacea paludosa</v>
          </cell>
          <cell r="F2452" t="str">
            <v xml:space="preserve">Pomacea </v>
          </cell>
          <cell r="G2452" t="str">
            <v>paludosa</v>
          </cell>
          <cell r="H2452"/>
          <cell r="I2452" t="str">
            <v>Mollusc</v>
          </cell>
          <cell r="J2452" t="str">
            <v>Juveniles (&lt; 7 dold)</v>
          </cell>
          <cell r="K2452" t="str">
            <v>Mortality</v>
          </cell>
          <cell r="L2452" t="str">
            <v>LC20</v>
          </cell>
          <cell r="M2452" t="str">
            <v>ZnCl2</v>
          </cell>
          <cell r="N2452" t="str">
            <v>Measured - (ICP-MS) at initiation and termination</v>
          </cell>
          <cell r="O2452" t="str">
            <v>static renewal</v>
          </cell>
          <cell r="P2452" t="str">
            <v>Acute</v>
          </cell>
          <cell r="Q2452" t="str">
            <v>96-hr</v>
          </cell>
          <cell r="R2452" t="str">
            <v>None</v>
          </cell>
          <cell r="S2452" t="str">
            <v>S-Reconstitued water</v>
          </cell>
          <cell r="T2452"/>
          <cell r="U2452">
            <v>26</v>
          </cell>
          <cell r="V2452">
            <v>7</v>
          </cell>
          <cell r="W2452" t="str">
            <v/>
          </cell>
          <cell r="X2452" t="str">
            <v/>
          </cell>
          <cell r="Y2452">
            <v>106</v>
          </cell>
          <cell r="Z2452" t="str">
            <v/>
          </cell>
          <cell r="AA2452">
            <v>0.74</v>
          </cell>
          <cell r="AB2452">
            <v>10</v>
          </cell>
          <cell r="AC2452">
            <v>3.99</v>
          </cell>
          <cell r="AD2452">
            <v>3.25</v>
          </cell>
          <cell r="AE2452">
            <v>27.51</v>
          </cell>
          <cell r="AF2452">
            <v>0.59</v>
          </cell>
          <cell r="AG2452">
            <v>42.36</v>
          </cell>
          <cell r="AH2452">
            <v>2.9</v>
          </cell>
          <cell r="AI2452">
            <v>59</v>
          </cell>
          <cell r="AJ2452">
            <v>23</v>
          </cell>
        </row>
        <row r="2453">
          <cell r="B2453" t="str">
            <v>A2300PopaLC20</v>
          </cell>
          <cell r="C2453" t="str">
            <v>Hoang and Tong, 2015</v>
          </cell>
          <cell r="D2453">
            <v>2015</v>
          </cell>
          <cell r="E2453" t="str">
            <v>Pomacea paludosa</v>
          </cell>
          <cell r="F2453" t="str">
            <v xml:space="preserve">Pomacea </v>
          </cell>
          <cell r="G2453" t="str">
            <v>paludosa</v>
          </cell>
          <cell r="H2453"/>
          <cell r="I2453" t="str">
            <v>Mollusc</v>
          </cell>
          <cell r="J2453" t="str">
            <v>Juveniles (&lt; 7 dold)</v>
          </cell>
          <cell r="K2453" t="str">
            <v>Mortality</v>
          </cell>
          <cell r="L2453" t="str">
            <v>LC20</v>
          </cell>
          <cell r="M2453" t="str">
            <v>ZnCl2</v>
          </cell>
          <cell r="N2453" t="str">
            <v>Measured - (ICP-MS) at initiation and termination</v>
          </cell>
          <cell r="O2453" t="str">
            <v>static renewal</v>
          </cell>
          <cell r="P2453" t="str">
            <v>Acute</v>
          </cell>
          <cell r="Q2453" t="str">
            <v>96-hr</v>
          </cell>
          <cell r="R2453" t="str">
            <v>None</v>
          </cell>
          <cell r="S2453" t="str">
            <v>S-Reconstitued water</v>
          </cell>
          <cell r="T2453"/>
          <cell r="U2453">
            <v>26</v>
          </cell>
          <cell r="V2453">
            <v>7.07</v>
          </cell>
          <cell r="W2453" t="str">
            <v/>
          </cell>
          <cell r="X2453" t="str">
            <v/>
          </cell>
          <cell r="Y2453">
            <v>336</v>
          </cell>
          <cell r="Z2453" t="str">
            <v/>
          </cell>
          <cell r="AA2453">
            <v>0.73</v>
          </cell>
          <cell r="AB2453">
            <v>10</v>
          </cell>
          <cell r="AC2453">
            <v>16.670000000000002</v>
          </cell>
          <cell r="AD2453">
            <v>14.67</v>
          </cell>
          <cell r="AE2453">
            <v>26.24</v>
          </cell>
          <cell r="AF2453">
            <v>2.2000000000000002</v>
          </cell>
          <cell r="AG2453">
            <v>95.23</v>
          </cell>
          <cell r="AH2453">
            <v>3.4</v>
          </cell>
          <cell r="AI2453">
            <v>55</v>
          </cell>
          <cell r="AJ2453">
            <v>102</v>
          </cell>
        </row>
        <row r="2454">
          <cell r="B2454" t="str">
            <v>A2301PopaLC20</v>
          </cell>
          <cell r="C2454" t="str">
            <v>Hoang and Tong, 2015</v>
          </cell>
          <cell r="D2454">
            <v>2015</v>
          </cell>
          <cell r="E2454" t="str">
            <v>Pomacea paludosa</v>
          </cell>
          <cell r="F2454" t="str">
            <v xml:space="preserve">Pomacea </v>
          </cell>
          <cell r="G2454" t="str">
            <v>paludosa</v>
          </cell>
          <cell r="H2454"/>
          <cell r="I2454" t="str">
            <v>Mollusc</v>
          </cell>
          <cell r="J2454" t="str">
            <v>Juveniles (&lt; 7 dold)</v>
          </cell>
          <cell r="K2454" t="str">
            <v>Mortality</v>
          </cell>
          <cell r="L2454" t="str">
            <v>LC20</v>
          </cell>
          <cell r="M2454" t="str">
            <v>ZnCl2</v>
          </cell>
          <cell r="N2454" t="str">
            <v>Measured - (ICP-MS) at initiation and termination</v>
          </cell>
          <cell r="O2454" t="str">
            <v>static renewal</v>
          </cell>
          <cell r="P2454" t="str">
            <v>Acute</v>
          </cell>
          <cell r="Q2454" t="str">
            <v>96-hr</v>
          </cell>
          <cell r="R2454" t="str">
            <v>None</v>
          </cell>
          <cell r="S2454" t="str">
            <v>S-Reconstitued water</v>
          </cell>
          <cell r="T2454"/>
          <cell r="U2454">
            <v>26</v>
          </cell>
          <cell r="V2454">
            <v>7.32</v>
          </cell>
          <cell r="W2454" t="str">
            <v/>
          </cell>
          <cell r="X2454" t="str">
            <v/>
          </cell>
          <cell r="Y2454">
            <v>873</v>
          </cell>
          <cell r="Z2454" t="str">
            <v/>
          </cell>
          <cell r="AA2454">
            <v>0.72</v>
          </cell>
          <cell r="AB2454">
            <v>10</v>
          </cell>
          <cell r="AC2454">
            <v>29.69</v>
          </cell>
          <cell r="AD2454">
            <v>30.49</v>
          </cell>
          <cell r="AE2454">
            <v>28.28</v>
          </cell>
          <cell r="AF2454">
            <v>2.21</v>
          </cell>
          <cell r="AG2454">
            <v>218.85</v>
          </cell>
          <cell r="AH2454">
            <v>6.05</v>
          </cell>
          <cell r="AI2454">
            <v>59</v>
          </cell>
          <cell r="AJ2454">
            <v>226</v>
          </cell>
        </row>
        <row r="2455">
          <cell r="B2455" t="str">
            <v>A2302PopaLC20</v>
          </cell>
          <cell r="C2455" t="str">
            <v>Hoang and Tong, 2015</v>
          </cell>
          <cell r="D2455">
            <v>2015</v>
          </cell>
          <cell r="E2455" t="str">
            <v>Pomacea paludosa</v>
          </cell>
          <cell r="F2455" t="str">
            <v xml:space="preserve">Pomacea </v>
          </cell>
          <cell r="G2455" t="str">
            <v>paludosa</v>
          </cell>
          <cell r="H2455"/>
          <cell r="I2455" t="str">
            <v>Mollusc</v>
          </cell>
          <cell r="J2455" t="str">
            <v>Juveniles (&lt; 7 dold)</v>
          </cell>
          <cell r="K2455" t="str">
            <v>Mortality</v>
          </cell>
          <cell r="L2455" t="str">
            <v>LC20</v>
          </cell>
          <cell r="M2455" t="str">
            <v>ZnCl2</v>
          </cell>
          <cell r="N2455" t="str">
            <v>Measured - (ICP-MS) at initiation and termination</v>
          </cell>
          <cell r="O2455" t="str">
            <v>static renewal</v>
          </cell>
          <cell r="P2455" t="str">
            <v>Acute</v>
          </cell>
          <cell r="Q2455" t="str">
            <v>96-hr</v>
          </cell>
          <cell r="R2455" t="str">
            <v>None</v>
          </cell>
          <cell r="S2455" t="str">
            <v>S-Reconstitued water</v>
          </cell>
          <cell r="T2455"/>
          <cell r="U2455">
            <v>26</v>
          </cell>
          <cell r="V2455">
            <v>7.4</v>
          </cell>
          <cell r="W2455" t="str">
            <v/>
          </cell>
          <cell r="X2455" t="str">
            <v/>
          </cell>
          <cell r="Y2455">
            <v>278</v>
          </cell>
          <cell r="Z2455" t="str">
            <v/>
          </cell>
          <cell r="AA2455">
            <v>3.13</v>
          </cell>
          <cell r="AB2455">
            <v>10</v>
          </cell>
          <cell r="AC2455">
            <v>14.1</v>
          </cell>
          <cell r="AD2455">
            <v>18.52</v>
          </cell>
          <cell r="AE2455">
            <v>23.39</v>
          </cell>
          <cell r="AF2455">
            <v>2.4</v>
          </cell>
          <cell r="AG2455">
            <v>155.31</v>
          </cell>
          <cell r="AH2455">
            <v>4.58</v>
          </cell>
          <cell r="AI2455">
            <v>54</v>
          </cell>
          <cell r="AJ2455">
            <v>160</v>
          </cell>
        </row>
        <row r="2456">
          <cell r="B2456" t="str">
            <v>A2303PopaLC20</v>
          </cell>
          <cell r="C2456" t="str">
            <v>Hoang and Tong, 2015</v>
          </cell>
          <cell r="D2456">
            <v>2015</v>
          </cell>
          <cell r="E2456" t="str">
            <v>Pomacea paludosa</v>
          </cell>
          <cell r="F2456" t="str">
            <v xml:space="preserve">Pomacea </v>
          </cell>
          <cell r="G2456" t="str">
            <v>paludosa</v>
          </cell>
          <cell r="H2456"/>
          <cell r="I2456" t="str">
            <v>Mollusc</v>
          </cell>
          <cell r="J2456" t="str">
            <v>Juveniles (&lt; 7 dold)</v>
          </cell>
          <cell r="K2456" t="str">
            <v>Mortality</v>
          </cell>
          <cell r="L2456" t="str">
            <v>LC20</v>
          </cell>
          <cell r="M2456" t="str">
            <v>ZnCl2</v>
          </cell>
          <cell r="N2456" t="str">
            <v>Measured - (ICP-MS) at initiation and termination</v>
          </cell>
          <cell r="O2456" t="str">
            <v>static renewal</v>
          </cell>
          <cell r="P2456" t="str">
            <v>Acute</v>
          </cell>
          <cell r="Q2456" t="str">
            <v>96-hr</v>
          </cell>
          <cell r="R2456" t="str">
            <v>None</v>
          </cell>
          <cell r="S2456" t="str">
            <v>S-Reconstitued water</v>
          </cell>
          <cell r="T2456"/>
          <cell r="U2456">
            <v>26</v>
          </cell>
          <cell r="V2456">
            <v>7.4</v>
          </cell>
          <cell r="W2456" t="str">
            <v/>
          </cell>
          <cell r="X2456" t="str">
            <v/>
          </cell>
          <cell r="Y2456">
            <v>846</v>
          </cell>
          <cell r="Z2456" t="str">
            <v/>
          </cell>
          <cell r="AA2456">
            <v>22.49</v>
          </cell>
          <cell r="AB2456">
            <v>10</v>
          </cell>
          <cell r="AC2456">
            <v>11.89</v>
          </cell>
          <cell r="AD2456">
            <v>16.63</v>
          </cell>
          <cell r="AE2456">
            <v>37.21</v>
          </cell>
          <cell r="AF2456">
            <v>7.63</v>
          </cell>
          <cell r="AG2456">
            <v>101.29</v>
          </cell>
          <cell r="AH2456">
            <v>6.25</v>
          </cell>
          <cell r="AI2456">
            <v>55</v>
          </cell>
          <cell r="AJ2456">
            <v>89</v>
          </cell>
        </row>
        <row r="2457">
          <cell r="B2457" t="str">
            <v>A2304HyazEC50</v>
          </cell>
          <cell r="C2457" t="str">
            <v>Wang et al. 2020</v>
          </cell>
          <cell r="D2457">
            <v>2020</v>
          </cell>
          <cell r="E2457" t="str">
            <v>Hyalella azteca</v>
          </cell>
          <cell r="F2457" t="str">
            <v xml:space="preserve">Hyalella </v>
          </cell>
          <cell r="G2457" t="str">
            <v>azteca</v>
          </cell>
          <cell r="H2457"/>
          <cell r="I2457" t="str">
            <v>Amphipod</v>
          </cell>
          <cell r="J2457" t="str">
            <v>&lt; 8-d</v>
          </cell>
          <cell r="K2457" t="str">
            <v>Mortality</v>
          </cell>
          <cell r="L2457" t="str">
            <v>EC50</v>
          </cell>
          <cell r="M2457" t="str">
            <v>ZnCl2</v>
          </cell>
          <cell r="N2457" t="str">
            <v>Measured - (ICP-MS)</v>
          </cell>
          <cell r="O2457" t="str">
            <v>static</v>
          </cell>
          <cell r="P2457" t="str">
            <v>Acute</v>
          </cell>
          <cell r="Q2457" t="str">
            <v>48-hr</v>
          </cell>
          <cell r="R2457" t="str">
            <v>none</v>
          </cell>
          <cell r="S2457" t="str">
            <v>W-CERC well water diluted with deionized water</v>
          </cell>
          <cell r="T2457"/>
          <cell r="U2457">
            <v>23</v>
          </cell>
          <cell r="V2457">
            <v>7.6</v>
          </cell>
          <cell r="W2457" t="str">
            <v/>
          </cell>
          <cell r="X2457" t="str">
            <v/>
          </cell>
          <cell r="Y2457">
            <v>148</v>
          </cell>
          <cell r="Z2457" t="str">
            <v/>
          </cell>
          <cell r="AA2457">
            <v>0.4</v>
          </cell>
          <cell r="AB2457">
            <v>10</v>
          </cell>
          <cell r="AC2457">
            <v>26</v>
          </cell>
          <cell r="AD2457">
            <v>8.9</v>
          </cell>
          <cell r="AE2457">
            <v>12</v>
          </cell>
          <cell r="AF2457">
            <v>1</v>
          </cell>
          <cell r="AG2457">
            <v>19</v>
          </cell>
          <cell r="AH2457">
            <v>10</v>
          </cell>
          <cell r="AI2457">
            <v>99</v>
          </cell>
          <cell r="AJ2457">
            <v>106</v>
          </cell>
        </row>
        <row r="2458">
          <cell r="B2458" t="str">
            <v>A2305HyazEC50</v>
          </cell>
          <cell r="C2458" t="str">
            <v>Wang et al. 2020</v>
          </cell>
          <cell r="D2458">
            <v>2020</v>
          </cell>
          <cell r="E2458" t="str">
            <v>Hyalella azteca</v>
          </cell>
          <cell r="F2458" t="str">
            <v xml:space="preserve">Hyalella </v>
          </cell>
          <cell r="G2458" t="str">
            <v>azteca</v>
          </cell>
          <cell r="H2458"/>
          <cell r="I2458" t="str">
            <v>Amphipod</v>
          </cell>
          <cell r="J2458" t="str">
            <v>&lt; 8-d</v>
          </cell>
          <cell r="K2458" t="str">
            <v>Mortality</v>
          </cell>
          <cell r="L2458" t="str">
            <v>EC50</v>
          </cell>
          <cell r="M2458" t="str">
            <v>ZnCl2</v>
          </cell>
          <cell r="N2458" t="str">
            <v>Measured - (ICP-MS)</v>
          </cell>
          <cell r="O2458" t="str">
            <v>static</v>
          </cell>
          <cell r="P2458" t="str">
            <v>Acute</v>
          </cell>
          <cell r="Q2458" t="str">
            <v>96-hr</v>
          </cell>
          <cell r="R2458" t="str">
            <v>none</v>
          </cell>
          <cell r="S2458" t="str">
            <v>W-CERC well water diluted with deionized water</v>
          </cell>
          <cell r="T2458"/>
          <cell r="U2458">
            <v>23</v>
          </cell>
          <cell r="V2458">
            <v>7.6</v>
          </cell>
          <cell r="W2458" t="str">
            <v/>
          </cell>
          <cell r="X2458" t="str">
            <v/>
          </cell>
          <cell r="Y2458">
            <v>99</v>
          </cell>
          <cell r="Z2458" t="str">
            <v/>
          </cell>
          <cell r="AA2458">
            <v>0.4</v>
          </cell>
          <cell r="AB2458">
            <v>10</v>
          </cell>
          <cell r="AC2458">
            <v>26</v>
          </cell>
          <cell r="AD2458">
            <v>8.9</v>
          </cell>
          <cell r="AE2458">
            <v>12</v>
          </cell>
          <cell r="AF2458">
            <v>1</v>
          </cell>
          <cell r="AG2458">
            <v>19</v>
          </cell>
          <cell r="AH2458">
            <v>10</v>
          </cell>
          <cell r="AI2458">
            <v>99</v>
          </cell>
          <cell r="AJ2458">
            <v>106</v>
          </cell>
        </row>
        <row r="2459">
          <cell r="B2459" t="str">
            <v>A2306HyazEC50</v>
          </cell>
          <cell r="C2459" t="str">
            <v>Wang et al. 2020</v>
          </cell>
          <cell r="D2459">
            <v>2020</v>
          </cell>
          <cell r="E2459" t="str">
            <v>Hyalella azteca</v>
          </cell>
          <cell r="F2459" t="str">
            <v xml:space="preserve">Hyalella </v>
          </cell>
          <cell r="G2459" t="str">
            <v>azteca</v>
          </cell>
          <cell r="H2459"/>
          <cell r="I2459" t="str">
            <v>Amphipod</v>
          </cell>
          <cell r="J2459" t="str">
            <v>&lt; 8-d</v>
          </cell>
          <cell r="K2459" t="str">
            <v>Mortality</v>
          </cell>
          <cell r="L2459" t="str">
            <v>EC50</v>
          </cell>
          <cell r="M2459" t="str">
            <v>ZnCl2</v>
          </cell>
          <cell r="N2459" t="str">
            <v>Measured - (ICP-MS)</v>
          </cell>
          <cell r="O2459" t="str">
            <v>static</v>
          </cell>
          <cell r="P2459" t="str">
            <v>Acute</v>
          </cell>
          <cell r="Q2459" t="str">
            <v>48-hr</v>
          </cell>
          <cell r="R2459" t="str">
            <v>0.25 mg diatoms and 0.5 mg Tetramin at 0 and 48 h (exposure was 200 mL of water with silica sand substrate)</v>
          </cell>
          <cell r="S2459" t="str">
            <v>W-CERC well water diluted with deionized water</v>
          </cell>
          <cell r="T2459"/>
          <cell r="U2459">
            <v>23</v>
          </cell>
          <cell r="V2459">
            <v>7.6</v>
          </cell>
          <cell r="W2459" t="str">
            <v/>
          </cell>
          <cell r="X2459" t="str">
            <v/>
          </cell>
          <cell r="Y2459">
            <v>263</v>
          </cell>
          <cell r="Z2459" t="str">
            <v/>
          </cell>
          <cell r="AA2459">
            <v>0.4</v>
          </cell>
          <cell r="AB2459">
            <v>10</v>
          </cell>
          <cell r="AC2459">
            <v>26</v>
          </cell>
          <cell r="AD2459">
            <v>8.9</v>
          </cell>
          <cell r="AE2459">
            <v>12</v>
          </cell>
          <cell r="AF2459">
            <v>1</v>
          </cell>
          <cell r="AG2459">
            <v>19</v>
          </cell>
          <cell r="AH2459">
            <v>10</v>
          </cell>
          <cell r="AI2459">
            <v>99</v>
          </cell>
          <cell r="AJ2459">
            <v>106</v>
          </cell>
        </row>
        <row r="2460">
          <cell r="B2460" t="str">
            <v>A2307HyazEC50</v>
          </cell>
          <cell r="C2460" t="str">
            <v>Wang et al. 2020</v>
          </cell>
          <cell r="D2460">
            <v>2020</v>
          </cell>
          <cell r="E2460" t="str">
            <v>Hyalella azteca</v>
          </cell>
          <cell r="F2460" t="str">
            <v xml:space="preserve">Hyalella </v>
          </cell>
          <cell r="G2460" t="str">
            <v>azteca</v>
          </cell>
          <cell r="H2460"/>
          <cell r="I2460" t="str">
            <v>Amphipod</v>
          </cell>
          <cell r="J2460" t="str">
            <v>&lt; 8-d</v>
          </cell>
          <cell r="K2460" t="str">
            <v>Mortality</v>
          </cell>
          <cell r="L2460" t="str">
            <v>EC50</v>
          </cell>
          <cell r="M2460" t="str">
            <v>ZnCl2</v>
          </cell>
          <cell r="N2460" t="str">
            <v>Measured - (ICP-MS)</v>
          </cell>
          <cell r="O2460" t="str">
            <v>static</v>
          </cell>
          <cell r="P2460" t="str">
            <v>Acute</v>
          </cell>
          <cell r="Q2460" t="str">
            <v>96-hr</v>
          </cell>
          <cell r="R2460" t="str">
            <v>0.25 mg diatoms and 0.5 mg Tetramin at 0 and 48 h (exposure was 200 mL of water with silica sand substrate)</v>
          </cell>
          <cell r="S2460" t="str">
            <v>W-CERC well water diluted with deionized water</v>
          </cell>
          <cell r="T2460"/>
          <cell r="U2460">
            <v>23</v>
          </cell>
          <cell r="V2460">
            <v>7.6</v>
          </cell>
          <cell r="W2460" t="str">
            <v/>
          </cell>
          <cell r="X2460" t="str">
            <v/>
          </cell>
          <cell r="Y2460">
            <v>194</v>
          </cell>
          <cell r="Z2460" t="str">
            <v/>
          </cell>
          <cell r="AA2460">
            <v>0.4</v>
          </cell>
          <cell r="AB2460">
            <v>10</v>
          </cell>
          <cell r="AC2460">
            <v>26</v>
          </cell>
          <cell r="AD2460">
            <v>8.9</v>
          </cell>
          <cell r="AE2460">
            <v>12</v>
          </cell>
          <cell r="AF2460">
            <v>1</v>
          </cell>
          <cell r="AG2460">
            <v>19</v>
          </cell>
          <cell r="AH2460">
            <v>10</v>
          </cell>
          <cell r="AI2460">
            <v>99</v>
          </cell>
          <cell r="AJ2460">
            <v>106</v>
          </cell>
        </row>
        <row r="2461">
          <cell r="B2461" t="str">
            <v>C2308HyazNOEC</v>
          </cell>
          <cell r="C2461" t="str">
            <v>Wang et al. 2020</v>
          </cell>
          <cell r="D2461">
            <v>2020</v>
          </cell>
          <cell r="E2461" t="str">
            <v>Hyalella azteca</v>
          </cell>
          <cell r="F2461" t="str">
            <v xml:space="preserve">Hyalella </v>
          </cell>
          <cell r="G2461" t="str">
            <v>azteca</v>
          </cell>
          <cell r="H2461"/>
          <cell r="I2461" t="str">
            <v>Amphipod</v>
          </cell>
          <cell r="J2461" t="str">
            <v>&lt; 8-d</v>
          </cell>
          <cell r="K2461" t="str">
            <v>Survival</v>
          </cell>
          <cell r="L2461" t="str">
            <v>NOEC</v>
          </cell>
          <cell r="M2461" t="str">
            <v>ZnCl2</v>
          </cell>
          <cell r="N2461" t="str">
            <v>Measured - (ICP-MS)</v>
          </cell>
          <cell r="O2461" t="str">
            <v>flow through</v>
          </cell>
          <cell r="P2461" t="str">
            <v>Chronic</v>
          </cell>
          <cell r="Q2461" t="str">
            <v>42-d</v>
          </cell>
          <cell r="R2461" t="str">
            <v>0.25 mg diatoms and 0.5 mg Tetramin once per day, ration increasing with exposure duration (exposure was 200 mL of water with silica sand substrate)</v>
          </cell>
          <cell r="S2461" t="str">
            <v>W-CERC well water diluted with deionized water</v>
          </cell>
          <cell r="T2461"/>
          <cell r="U2461">
            <v>23</v>
          </cell>
          <cell r="V2461">
            <v>7.9</v>
          </cell>
          <cell r="W2461" t="str">
            <v/>
          </cell>
          <cell r="X2461" t="str">
            <v/>
          </cell>
          <cell r="Y2461">
            <v>48</v>
          </cell>
          <cell r="Z2461" t="str">
            <v/>
          </cell>
          <cell r="AA2461">
            <v>0.35</v>
          </cell>
          <cell r="AB2461">
            <v>10</v>
          </cell>
          <cell r="AC2461">
            <v>26</v>
          </cell>
          <cell r="AD2461">
            <v>8.9</v>
          </cell>
          <cell r="AE2461">
            <v>11</v>
          </cell>
          <cell r="AF2461">
            <v>1</v>
          </cell>
          <cell r="AG2461">
            <v>20</v>
          </cell>
          <cell r="AH2461">
            <v>11</v>
          </cell>
          <cell r="AI2461">
            <v>94</v>
          </cell>
          <cell r="AJ2461">
            <v>105</v>
          </cell>
        </row>
        <row r="2462">
          <cell r="B2462" t="str">
            <v>C2309HyazLOEC</v>
          </cell>
          <cell r="C2462" t="str">
            <v>Wang et al. 2020</v>
          </cell>
          <cell r="D2462">
            <v>2020</v>
          </cell>
          <cell r="E2462" t="str">
            <v>Hyalella azteca</v>
          </cell>
          <cell r="F2462" t="str">
            <v xml:space="preserve">Hyalella </v>
          </cell>
          <cell r="G2462" t="str">
            <v>azteca</v>
          </cell>
          <cell r="H2462"/>
          <cell r="I2462" t="str">
            <v>Amphipod</v>
          </cell>
          <cell r="J2462" t="str">
            <v>&lt; 8-d</v>
          </cell>
          <cell r="K2462" t="str">
            <v>Survival</v>
          </cell>
          <cell r="L2462" t="str">
            <v>LOEC</v>
          </cell>
          <cell r="M2462" t="str">
            <v>ZnCl2</v>
          </cell>
          <cell r="N2462" t="str">
            <v>Measured - (ICP-MS)</v>
          </cell>
          <cell r="O2462" t="str">
            <v>flow through</v>
          </cell>
          <cell r="P2462" t="str">
            <v>Chronic</v>
          </cell>
          <cell r="Q2462" t="str">
            <v>42-d</v>
          </cell>
          <cell r="R2462" t="str">
            <v>0.25 mg diatoms and 0.5 mg Tetramin once per day, ration increasing with exposure duration (exposure was 200 mL of water with silica sand substrate)</v>
          </cell>
          <cell r="S2462" t="str">
            <v>W-CERC well water diluted with deionized water</v>
          </cell>
          <cell r="T2462"/>
          <cell r="U2462">
            <v>23</v>
          </cell>
          <cell r="V2462">
            <v>7.9</v>
          </cell>
          <cell r="W2462" t="str">
            <v/>
          </cell>
          <cell r="X2462" t="str">
            <v/>
          </cell>
          <cell r="Y2462">
            <v>103</v>
          </cell>
          <cell r="Z2462" t="str">
            <v/>
          </cell>
          <cell r="AA2462">
            <v>0.35</v>
          </cell>
          <cell r="AB2462">
            <v>10</v>
          </cell>
          <cell r="AC2462">
            <v>26</v>
          </cell>
          <cell r="AD2462">
            <v>8.9</v>
          </cell>
          <cell r="AE2462">
            <v>11</v>
          </cell>
          <cell r="AF2462">
            <v>1</v>
          </cell>
          <cell r="AG2462">
            <v>20</v>
          </cell>
          <cell r="AH2462">
            <v>11</v>
          </cell>
          <cell r="AI2462">
            <v>94</v>
          </cell>
          <cell r="AJ2462">
            <v>105</v>
          </cell>
        </row>
        <row r="2463">
          <cell r="B2463" t="str">
            <v>C2310HyazMATC</v>
          </cell>
          <cell r="C2463" t="str">
            <v>Wang et al. 2020</v>
          </cell>
          <cell r="D2463">
            <v>2020</v>
          </cell>
          <cell r="E2463" t="str">
            <v>Hyalella azteca</v>
          </cell>
          <cell r="F2463" t="str">
            <v xml:space="preserve">Hyalella </v>
          </cell>
          <cell r="G2463" t="str">
            <v>azteca</v>
          </cell>
          <cell r="H2463"/>
          <cell r="I2463" t="str">
            <v>Amphipod</v>
          </cell>
          <cell r="J2463" t="str">
            <v>&lt; 8-d</v>
          </cell>
          <cell r="K2463" t="str">
            <v>Survival</v>
          </cell>
          <cell r="L2463" t="str">
            <v>MATC</v>
          </cell>
          <cell r="M2463" t="str">
            <v>ZnCl2</v>
          </cell>
          <cell r="N2463" t="str">
            <v>Measured - (ICP-MS)</v>
          </cell>
          <cell r="O2463" t="str">
            <v>flow through</v>
          </cell>
          <cell r="P2463" t="str">
            <v>Chronic</v>
          </cell>
          <cell r="Q2463" t="str">
            <v>42-d</v>
          </cell>
          <cell r="R2463" t="str">
            <v>0.25 mg diatoms and 0.5 mg Tetramin once per day, ration increasing with exposure duration (exposure was 200 mL of water with silica sand substrate)</v>
          </cell>
          <cell r="S2463" t="str">
            <v>W-CERC well water diluted with deionized water</v>
          </cell>
          <cell r="T2463"/>
          <cell r="U2463">
            <v>23</v>
          </cell>
          <cell r="V2463">
            <v>7.9</v>
          </cell>
          <cell r="W2463" t="str">
            <v/>
          </cell>
          <cell r="X2463" t="str">
            <v/>
          </cell>
          <cell r="Y2463">
            <v>70.313583324987789</v>
          </cell>
          <cell r="Z2463" t="str">
            <v/>
          </cell>
          <cell r="AA2463">
            <v>0.35</v>
          </cell>
          <cell r="AB2463">
            <v>10</v>
          </cell>
          <cell r="AC2463">
            <v>26</v>
          </cell>
          <cell r="AD2463">
            <v>8.9</v>
          </cell>
          <cell r="AE2463">
            <v>11</v>
          </cell>
          <cell r="AF2463">
            <v>1</v>
          </cell>
          <cell r="AG2463">
            <v>20</v>
          </cell>
          <cell r="AH2463">
            <v>11</v>
          </cell>
          <cell r="AI2463">
            <v>94</v>
          </cell>
          <cell r="AJ2463">
            <v>105</v>
          </cell>
        </row>
        <row r="2464">
          <cell r="B2464" t="str">
            <v>C2311HyazEC10</v>
          </cell>
          <cell r="C2464" t="str">
            <v>Wang et al. 2020</v>
          </cell>
          <cell r="D2464">
            <v>2020</v>
          </cell>
          <cell r="E2464" t="str">
            <v>Hyalella azteca</v>
          </cell>
          <cell r="F2464" t="str">
            <v xml:space="preserve">Hyalella </v>
          </cell>
          <cell r="G2464" t="str">
            <v>azteca</v>
          </cell>
          <cell r="H2464"/>
          <cell r="I2464" t="str">
            <v>Amphipod</v>
          </cell>
          <cell r="J2464" t="str">
            <v>&lt; 8-d</v>
          </cell>
          <cell r="K2464" t="str">
            <v>Survival</v>
          </cell>
          <cell r="L2464" t="str">
            <v>EC10</v>
          </cell>
          <cell r="M2464" t="str">
            <v>ZnCl2</v>
          </cell>
          <cell r="N2464" t="str">
            <v>Measured - (ICP-MS)</v>
          </cell>
          <cell r="O2464" t="str">
            <v>flow through</v>
          </cell>
          <cell r="P2464" t="str">
            <v>Chronic</v>
          </cell>
          <cell r="Q2464" t="str">
            <v>42-d</v>
          </cell>
          <cell r="R2464" t="str">
            <v>0.25 mg diatoms and 0.5 mg Tetramin once per day, ration increasing with exposure duration (exposure was 200 mL of water with silica sand substrate)</v>
          </cell>
          <cell r="S2464" t="str">
            <v>W-CERC well water diluted with deionized water</v>
          </cell>
          <cell r="T2464"/>
          <cell r="U2464">
            <v>23</v>
          </cell>
          <cell r="V2464">
            <v>7.9</v>
          </cell>
          <cell r="W2464" t="str">
            <v/>
          </cell>
          <cell r="X2464" t="str">
            <v/>
          </cell>
          <cell r="Y2464">
            <v>55</v>
          </cell>
          <cell r="Z2464" t="str">
            <v/>
          </cell>
          <cell r="AA2464">
            <v>0.35</v>
          </cell>
          <cell r="AB2464">
            <v>10</v>
          </cell>
          <cell r="AC2464">
            <v>26</v>
          </cell>
          <cell r="AD2464">
            <v>8.9</v>
          </cell>
          <cell r="AE2464">
            <v>11</v>
          </cell>
          <cell r="AF2464">
            <v>1</v>
          </cell>
          <cell r="AG2464">
            <v>20</v>
          </cell>
          <cell r="AH2464">
            <v>11</v>
          </cell>
          <cell r="AI2464">
            <v>94</v>
          </cell>
          <cell r="AJ2464">
            <v>105</v>
          </cell>
        </row>
        <row r="2465">
          <cell r="B2465" t="str">
            <v>C2312HyazEC20</v>
          </cell>
          <cell r="C2465" t="str">
            <v>Wang et al. 2020</v>
          </cell>
          <cell r="D2465">
            <v>2020</v>
          </cell>
          <cell r="E2465" t="str">
            <v>Hyalella azteca</v>
          </cell>
          <cell r="F2465" t="str">
            <v xml:space="preserve">Hyalella </v>
          </cell>
          <cell r="G2465" t="str">
            <v>azteca</v>
          </cell>
          <cell r="H2465"/>
          <cell r="I2465" t="str">
            <v>Amphipod</v>
          </cell>
          <cell r="J2465" t="str">
            <v>&lt; 8-d</v>
          </cell>
          <cell r="K2465" t="str">
            <v>Survival</v>
          </cell>
          <cell r="L2465" t="str">
            <v>EC20</v>
          </cell>
          <cell r="M2465" t="str">
            <v>ZnCl2</v>
          </cell>
          <cell r="N2465" t="str">
            <v>Measured - (ICP-MS)</v>
          </cell>
          <cell r="O2465" t="str">
            <v>flow through</v>
          </cell>
          <cell r="P2465" t="str">
            <v>Chronic</v>
          </cell>
          <cell r="Q2465" t="str">
            <v>42-d</v>
          </cell>
          <cell r="R2465" t="str">
            <v>0.25 mg diatoms and 0.5 mg Tetramin once per day, ration increasing with exposure duration (exposure was 200 mL of water with silica sand substrate)</v>
          </cell>
          <cell r="S2465" t="str">
            <v>W-CERC well water diluted with deionized water</v>
          </cell>
          <cell r="T2465"/>
          <cell r="U2465">
            <v>23</v>
          </cell>
          <cell r="V2465">
            <v>7.9</v>
          </cell>
          <cell r="W2465" t="str">
            <v/>
          </cell>
          <cell r="X2465" t="str">
            <v/>
          </cell>
          <cell r="Y2465">
            <v>68</v>
          </cell>
          <cell r="Z2465" t="str">
            <v/>
          </cell>
          <cell r="AA2465">
            <v>0.35</v>
          </cell>
          <cell r="AB2465">
            <v>10</v>
          </cell>
          <cell r="AC2465">
            <v>26</v>
          </cell>
          <cell r="AD2465">
            <v>8.9</v>
          </cell>
          <cell r="AE2465">
            <v>11</v>
          </cell>
          <cell r="AF2465">
            <v>1</v>
          </cell>
          <cell r="AG2465">
            <v>20</v>
          </cell>
          <cell r="AH2465">
            <v>11</v>
          </cell>
          <cell r="AI2465">
            <v>94</v>
          </cell>
          <cell r="AJ2465">
            <v>105</v>
          </cell>
        </row>
        <row r="2466">
          <cell r="B2466" t="str">
            <v>C2313HyazNOEC</v>
          </cell>
          <cell r="C2466" t="str">
            <v>Wang et al. 2020</v>
          </cell>
          <cell r="D2466">
            <v>2020</v>
          </cell>
          <cell r="E2466" t="str">
            <v>Hyalella azteca</v>
          </cell>
          <cell r="F2466" t="str">
            <v xml:space="preserve">Hyalella </v>
          </cell>
          <cell r="G2466" t="str">
            <v>azteca</v>
          </cell>
          <cell r="H2466"/>
          <cell r="I2466" t="str">
            <v>Amphipod</v>
          </cell>
          <cell r="J2466" t="str">
            <v>&lt; 8-d</v>
          </cell>
          <cell r="K2466" t="str">
            <v>Length</v>
          </cell>
          <cell r="L2466" t="str">
            <v>NOEC</v>
          </cell>
          <cell r="M2466" t="str">
            <v>ZnCl2</v>
          </cell>
          <cell r="N2466" t="str">
            <v>Measured - (ICP-MS)</v>
          </cell>
          <cell r="O2466" t="str">
            <v>flow through</v>
          </cell>
          <cell r="P2466" t="str">
            <v>Chronic</v>
          </cell>
          <cell r="Q2466" t="str">
            <v>42-d</v>
          </cell>
          <cell r="R2466" t="str">
            <v>0.25 mg diatoms and 0.5 mg Tetramin once per day, ration increasing with exposure duration (exposure was 200 mL of water with silica sand substrate)</v>
          </cell>
          <cell r="S2466" t="str">
            <v>W-CERC well water diluted with deionized water</v>
          </cell>
          <cell r="T2466"/>
          <cell r="U2466">
            <v>23</v>
          </cell>
          <cell r="V2466">
            <v>7.9</v>
          </cell>
          <cell r="W2466" t="str">
            <v/>
          </cell>
          <cell r="X2466" t="str">
            <v/>
          </cell>
          <cell r="Y2466">
            <v>48</v>
          </cell>
          <cell r="Z2466" t="str">
            <v/>
          </cell>
          <cell r="AA2466">
            <v>0.35</v>
          </cell>
          <cell r="AB2466">
            <v>10</v>
          </cell>
          <cell r="AC2466">
            <v>26</v>
          </cell>
          <cell r="AD2466">
            <v>8.9</v>
          </cell>
          <cell r="AE2466">
            <v>11</v>
          </cell>
          <cell r="AF2466">
            <v>1</v>
          </cell>
          <cell r="AG2466">
            <v>20</v>
          </cell>
          <cell r="AH2466">
            <v>11</v>
          </cell>
          <cell r="AI2466">
            <v>94</v>
          </cell>
          <cell r="AJ2466">
            <v>105</v>
          </cell>
        </row>
        <row r="2467">
          <cell r="B2467" t="str">
            <v>C2314HyazLOEC</v>
          </cell>
          <cell r="C2467" t="str">
            <v>Wang et al. 2020</v>
          </cell>
          <cell r="D2467">
            <v>2020</v>
          </cell>
          <cell r="E2467" t="str">
            <v>Hyalella azteca</v>
          </cell>
          <cell r="F2467" t="str">
            <v xml:space="preserve">Hyalella </v>
          </cell>
          <cell r="G2467" t="str">
            <v>azteca</v>
          </cell>
          <cell r="H2467"/>
          <cell r="I2467" t="str">
            <v>Amphipod</v>
          </cell>
          <cell r="J2467" t="str">
            <v>&lt; 8-d</v>
          </cell>
          <cell r="K2467" t="str">
            <v>Length</v>
          </cell>
          <cell r="L2467" t="str">
            <v>LOEC</v>
          </cell>
          <cell r="M2467" t="str">
            <v>ZnCl2</v>
          </cell>
          <cell r="N2467" t="str">
            <v>Measured - (ICP-MS)</v>
          </cell>
          <cell r="O2467" t="str">
            <v>flow through</v>
          </cell>
          <cell r="P2467" t="str">
            <v>Chronic</v>
          </cell>
          <cell r="Q2467" t="str">
            <v>42-d</v>
          </cell>
          <cell r="R2467" t="str">
            <v>0.25 mg diatoms and 0.5 mg Tetramin once per day, ration increasing with exposure duration (exposure was 200 mL of water with silica sand substrate)</v>
          </cell>
          <cell r="S2467" t="str">
            <v>W-CERC well water diluted with deionized water</v>
          </cell>
          <cell r="T2467"/>
          <cell r="U2467">
            <v>23</v>
          </cell>
          <cell r="V2467">
            <v>7.9</v>
          </cell>
          <cell r="W2467" t="str">
            <v/>
          </cell>
          <cell r="X2467" t="str">
            <v/>
          </cell>
          <cell r="Y2467">
            <v>103</v>
          </cell>
          <cell r="Z2467" t="str">
            <v/>
          </cell>
          <cell r="AA2467">
            <v>0.35</v>
          </cell>
          <cell r="AB2467">
            <v>10</v>
          </cell>
          <cell r="AC2467">
            <v>26</v>
          </cell>
          <cell r="AD2467">
            <v>8.9</v>
          </cell>
          <cell r="AE2467">
            <v>11</v>
          </cell>
          <cell r="AF2467">
            <v>1</v>
          </cell>
          <cell r="AG2467">
            <v>20</v>
          </cell>
          <cell r="AH2467">
            <v>11</v>
          </cell>
          <cell r="AI2467">
            <v>94</v>
          </cell>
          <cell r="AJ2467">
            <v>105</v>
          </cell>
        </row>
        <row r="2468">
          <cell r="B2468" t="str">
            <v>C2315HyazMATC</v>
          </cell>
          <cell r="C2468" t="str">
            <v>Wang et al. 2020</v>
          </cell>
          <cell r="D2468">
            <v>2020</v>
          </cell>
          <cell r="E2468" t="str">
            <v>Hyalella azteca</v>
          </cell>
          <cell r="F2468" t="str">
            <v xml:space="preserve">Hyalella </v>
          </cell>
          <cell r="G2468" t="str">
            <v>azteca</v>
          </cell>
          <cell r="H2468"/>
          <cell r="I2468" t="str">
            <v>Amphipod</v>
          </cell>
          <cell r="J2468" t="str">
            <v>&lt; 8-d</v>
          </cell>
          <cell r="K2468" t="str">
            <v>Length</v>
          </cell>
          <cell r="L2468" t="str">
            <v>MATC</v>
          </cell>
          <cell r="M2468" t="str">
            <v>ZnCl2</v>
          </cell>
          <cell r="N2468" t="str">
            <v>Measured - (ICP-MS)</v>
          </cell>
          <cell r="O2468" t="str">
            <v>flow through</v>
          </cell>
          <cell r="P2468" t="str">
            <v>Chronic</v>
          </cell>
          <cell r="Q2468" t="str">
            <v>42-d</v>
          </cell>
          <cell r="R2468" t="str">
            <v>0.25 mg diatoms and 0.5 mg Tetramin once per day, ration increasing with exposure duration (exposure was 200 mL of water with silica sand substrate)</v>
          </cell>
          <cell r="S2468" t="str">
            <v>W-CERC well water diluted with deionized water</v>
          </cell>
          <cell r="T2468"/>
          <cell r="U2468">
            <v>23</v>
          </cell>
          <cell r="V2468">
            <v>7.9</v>
          </cell>
          <cell r="W2468" t="str">
            <v/>
          </cell>
          <cell r="X2468" t="str">
            <v/>
          </cell>
          <cell r="Y2468">
            <v>70.313583324987789</v>
          </cell>
          <cell r="Z2468" t="str">
            <v/>
          </cell>
          <cell r="AA2468">
            <v>0.35</v>
          </cell>
          <cell r="AB2468">
            <v>10</v>
          </cell>
          <cell r="AC2468">
            <v>26</v>
          </cell>
          <cell r="AD2468">
            <v>8.9</v>
          </cell>
          <cell r="AE2468">
            <v>11</v>
          </cell>
          <cell r="AF2468">
            <v>1</v>
          </cell>
          <cell r="AG2468">
            <v>20</v>
          </cell>
          <cell r="AH2468">
            <v>11</v>
          </cell>
          <cell r="AI2468">
            <v>94</v>
          </cell>
          <cell r="AJ2468">
            <v>105</v>
          </cell>
        </row>
        <row r="2469">
          <cell r="B2469" t="str">
            <v>C2316HyazEC10</v>
          </cell>
          <cell r="C2469" t="str">
            <v>Wang et al. 2020</v>
          </cell>
          <cell r="D2469">
            <v>2020</v>
          </cell>
          <cell r="E2469" t="str">
            <v>Hyalella azteca</v>
          </cell>
          <cell r="F2469" t="str">
            <v xml:space="preserve">Hyalella </v>
          </cell>
          <cell r="G2469" t="str">
            <v>azteca</v>
          </cell>
          <cell r="H2469"/>
          <cell r="I2469" t="str">
            <v>Amphipod</v>
          </cell>
          <cell r="J2469" t="str">
            <v>&lt; 8-d</v>
          </cell>
          <cell r="K2469" t="str">
            <v>Length</v>
          </cell>
          <cell r="L2469" t="str">
            <v>EC10</v>
          </cell>
          <cell r="M2469" t="str">
            <v>ZnCl2</v>
          </cell>
          <cell r="N2469" t="str">
            <v>Measured - (ICP-MS)</v>
          </cell>
          <cell r="O2469" t="str">
            <v>flow through</v>
          </cell>
          <cell r="P2469" t="str">
            <v>Chronic</v>
          </cell>
          <cell r="Q2469" t="str">
            <v>42-d</v>
          </cell>
          <cell r="R2469" t="str">
            <v>0.25 mg diatoms and 0.5 mg Tetramin once per day, ration increasing with exposure duration (exposure was 200 mL of water with silica sand substrate)</v>
          </cell>
          <cell r="S2469" t="str">
            <v>W-CERC well water diluted with deionized water</v>
          </cell>
          <cell r="T2469"/>
          <cell r="U2469">
            <v>23</v>
          </cell>
          <cell r="V2469">
            <v>7.9</v>
          </cell>
          <cell r="W2469" t="str">
            <v/>
          </cell>
          <cell r="X2469" t="str">
            <v/>
          </cell>
          <cell r="Y2469">
            <v>84</v>
          </cell>
          <cell r="Z2469" t="str">
            <v/>
          </cell>
          <cell r="AA2469">
            <v>0.35</v>
          </cell>
          <cell r="AB2469">
            <v>10</v>
          </cell>
          <cell r="AC2469">
            <v>26</v>
          </cell>
          <cell r="AD2469">
            <v>8.9</v>
          </cell>
          <cell r="AE2469">
            <v>11</v>
          </cell>
          <cell r="AF2469">
            <v>1</v>
          </cell>
          <cell r="AG2469">
            <v>20</v>
          </cell>
          <cell r="AH2469">
            <v>11</v>
          </cell>
          <cell r="AI2469">
            <v>94</v>
          </cell>
          <cell r="AJ2469">
            <v>105</v>
          </cell>
        </row>
        <row r="2470">
          <cell r="B2470" t="str">
            <v>C2317HyazEC20</v>
          </cell>
          <cell r="C2470" t="str">
            <v>Wang et al. 2020</v>
          </cell>
          <cell r="D2470">
            <v>2020</v>
          </cell>
          <cell r="E2470" t="str">
            <v>Hyalella azteca</v>
          </cell>
          <cell r="F2470" t="str">
            <v xml:space="preserve">Hyalella </v>
          </cell>
          <cell r="G2470" t="str">
            <v>azteca</v>
          </cell>
          <cell r="H2470"/>
          <cell r="I2470" t="str">
            <v>Amphipod</v>
          </cell>
          <cell r="J2470" t="str">
            <v>&lt; 8-d</v>
          </cell>
          <cell r="K2470" t="str">
            <v>Length</v>
          </cell>
          <cell r="L2470" t="str">
            <v>EC20</v>
          </cell>
          <cell r="M2470" t="str">
            <v>ZnCl2</v>
          </cell>
          <cell r="N2470" t="str">
            <v>Measured - (ICP-MS)</v>
          </cell>
          <cell r="O2470" t="str">
            <v>flow through</v>
          </cell>
          <cell r="P2470" t="str">
            <v>Chronic</v>
          </cell>
          <cell r="Q2470" t="str">
            <v>42-d</v>
          </cell>
          <cell r="R2470" t="str">
            <v>0.25 mg diatoms and 0.5 mg Tetramin once per day, ration increasing with exposure duration (exposure was 200 mL of water with silica sand substrate)</v>
          </cell>
          <cell r="S2470" t="str">
            <v>W-CERC well water diluted with deionized water</v>
          </cell>
          <cell r="T2470"/>
          <cell r="U2470">
            <v>23</v>
          </cell>
          <cell r="V2470">
            <v>7.9</v>
          </cell>
          <cell r="W2470" t="str">
            <v>&gt;</v>
          </cell>
          <cell r="X2470" t="str">
            <v/>
          </cell>
          <cell r="Y2470">
            <v>103</v>
          </cell>
          <cell r="Z2470" t="str">
            <v/>
          </cell>
          <cell r="AA2470">
            <v>0.35</v>
          </cell>
          <cell r="AB2470">
            <v>10</v>
          </cell>
          <cell r="AC2470">
            <v>26</v>
          </cell>
          <cell r="AD2470">
            <v>8.9</v>
          </cell>
          <cell r="AE2470">
            <v>11</v>
          </cell>
          <cell r="AF2470">
            <v>1</v>
          </cell>
          <cell r="AG2470">
            <v>20</v>
          </cell>
          <cell r="AH2470">
            <v>11</v>
          </cell>
          <cell r="AI2470">
            <v>94</v>
          </cell>
          <cell r="AJ2470">
            <v>105</v>
          </cell>
        </row>
        <row r="2471">
          <cell r="B2471" t="str">
            <v>C2318HyazNOEC</v>
          </cell>
          <cell r="C2471" t="str">
            <v>Wang et al. 2020</v>
          </cell>
          <cell r="D2471">
            <v>2020</v>
          </cell>
          <cell r="E2471" t="str">
            <v>Hyalella azteca</v>
          </cell>
          <cell r="F2471" t="str">
            <v xml:space="preserve">Hyalella </v>
          </cell>
          <cell r="G2471" t="str">
            <v>azteca</v>
          </cell>
          <cell r="H2471"/>
          <cell r="I2471" t="str">
            <v>Amphipod</v>
          </cell>
          <cell r="J2471" t="str">
            <v>&lt; 8-d</v>
          </cell>
          <cell r="K2471" t="str">
            <v>Weight</v>
          </cell>
          <cell r="L2471" t="str">
            <v>NOEC</v>
          </cell>
          <cell r="M2471" t="str">
            <v>ZnCl2</v>
          </cell>
          <cell r="N2471" t="str">
            <v>Measured - (ICP-MS)</v>
          </cell>
          <cell r="O2471" t="str">
            <v>flow through</v>
          </cell>
          <cell r="P2471" t="str">
            <v>Chronic</v>
          </cell>
          <cell r="Q2471" t="str">
            <v>42-d</v>
          </cell>
          <cell r="R2471" t="str">
            <v>0.25 mg diatoms and 0.5 mg Tetramin once per day, ration increasing with exposure duration (exposure was 200 mL of water with silica sand substrate)</v>
          </cell>
          <cell r="S2471" t="str">
            <v>W-CERC well water diluted with deionized water</v>
          </cell>
          <cell r="T2471"/>
          <cell r="U2471">
            <v>23</v>
          </cell>
          <cell r="V2471">
            <v>7.9</v>
          </cell>
          <cell r="W2471" t="str">
            <v/>
          </cell>
          <cell r="X2471" t="str">
            <v/>
          </cell>
          <cell r="Y2471">
            <v>48</v>
          </cell>
          <cell r="Z2471" t="str">
            <v/>
          </cell>
          <cell r="AA2471">
            <v>0.35</v>
          </cell>
          <cell r="AB2471">
            <v>10</v>
          </cell>
          <cell r="AC2471">
            <v>26</v>
          </cell>
          <cell r="AD2471">
            <v>8.9</v>
          </cell>
          <cell r="AE2471">
            <v>11</v>
          </cell>
          <cell r="AF2471">
            <v>1</v>
          </cell>
          <cell r="AG2471">
            <v>20</v>
          </cell>
          <cell r="AH2471">
            <v>11</v>
          </cell>
          <cell r="AI2471">
            <v>94</v>
          </cell>
          <cell r="AJ2471">
            <v>105</v>
          </cell>
        </row>
        <row r="2472">
          <cell r="B2472" t="str">
            <v>C2319HyazLOEC</v>
          </cell>
          <cell r="C2472" t="str">
            <v>Wang et al. 2020</v>
          </cell>
          <cell r="D2472">
            <v>2020</v>
          </cell>
          <cell r="E2472" t="str">
            <v>Hyalella azteca</v>
          </cell>
          <cell r="F2472" t="str">
            <v xml:space="preserve">Hyalella </v>
          </cell>
          <cell r="G2472" t="str">
            <v>azteca</v>
          </cell>
          <cell r="H2472"/>
          <cell r="I2472" t="str">
            <v>Amphipod</v>
          </cell>
          <cell r="J2472" t="str">
            <v>&lt; 8-d</v>
          </cell>
          <cell r="K2472" t="str">
            <v>Weight</v>
          </cell>
          <cell r="L2472" t="str">
            <v>LOEC</v>
          </cell>
          <cell r="M2472" t="str">
            <v>ZnCl2</v>
          </cell>
          <cell r="N2472" t="str">
            <v>Measured - (ICP-MS)</v>
          </cell>
          <cell r="O2472" t="str">
            <v>flow through</v>
          </cell>
          <cell r="P2472" t="str">
            <v>Chronic</v>
          </cell>
          <cell r="Q2472" t="str">
            <v>42-d</v>
          </cell>
          <cell r="R2472" t="str">
            <v>0.25 mg diatoms and 0.5 mg Tetramin once per day, ration increasing with exposure duration (exposure was 200 mL of water with silica sand substrate)</v>
          </cell>
          <cell r="S2472" t="str">
            <v>W-CERC well water diluted with deionized water</v>
          </cell>
          <cell r="T2472"/>
          <cell r="U2472">
            <v>23</v>
          </cell>
          <cell r="V2472">
            <v>7.9</v>
          </cell>
          <cell r="W2472" t="str">
            <v/>
          </cell>
          <cell r="X2472" t="str">
            <v/>
          </cell>
          <cell r="Y2472">
            <v>103</v>
          </cell>
          <cell r="Z2472" t="str">
            <v/>
          </cell>
          <cell r="AA2472">
            <v>0.35</v>
          </cell>
          <cell r="AB2472">
            <v>10</v>
          </cell>
          <cell r="AC2472">
            <v>26</v>
          </cell>
          <cell r="AD2472">
            <v>8.9</v>
          </cell>
          <cell r="AE2472">
            <v>11</v>
          </cell>
          <cell r="AF2472">
            <v>1</v>
          </cell>
          <cell r="AG2472">
            <v>20</v>
          </cell>
          <cell r="AH2472">
            <v>11</v>
          </cell>
          <cell r="AI2472">
            <v>94</v>
          </cell>
          <cell r="AJ2472">
            <v>105</v>
          </cell>
        </row>
        <row r="2473">
          <cell r="B2473" t="str">
            <v>C2320HyazMATC</v>
          </cell>
          <cell r="C2473" t="str">
            <v>Wang et al. 2020</v>
          </cell>
          <cell r="D2473">
            <v>2020</v>
          </cell>
          <cell r="E2473" t="str">
            <v>Hyalella azteca</v>
          </cell>
          <cell r="F2473" t="str">
            <v xml:space="preserve">Hyalella </v>
          </cell>
          <cell r="G2473" t="str">
            <v>azteca</v>
          </cell>
          <cell r="H2473"/>
          <cell r="I2473" t="str">
            <v>Amphipod</v>
          </cell>
          <cell r="J2473" t="str">
            <v>&lt; 8-d</v>
          </cell>
          <cell r="K2473" t="str">
            <v>Weight</v>
          </cell>
          <cell r="L2473" t="str">
            <v>MATC</v>
          </cell>
          <cell r="M2473" t="str">
            <v>ZnCl2</v>
          </cell>
          <cell r="N2473" t="str">
            <v>Measured - (ICP-MS)</v>
          </cell>
          <cell r="O2473" t="str">
            <v>flow through</v>
          </cell>
          <cell r="P2473" t="str">
            <v>Chronic</v>
          </cell>
          <cell r="Q2473" t="str">
            <v>42-d</v>
          </cell>
          <cell r="R2473" t="str">
            <v>0.25 mg diatoms and 0.5 mg Tetramin once per day, ration increasing with exposure duration (exposure was 200 mL of water with silica sand substrate)</v>
          </cell>
          <cell r="S2473" t="str">
            <v>W-CERC well water diluted with deionized water</v>
          </cell>
          <cell r="T2473"/>
          <cell r="U2473">
            <v>23</v>
          </cell>
          <cell r="V2473">
            <v>7.9</v>
          </cell>
          <cell r="W2473" t="str">
            <v/>
          </cell>
          <cell r="X2473" t="str">
            <v/>
          </cell>
          <cell r="Y2473">
            <v>70.313583324987789</v>
          </cell>
          <cell r="Z2473" t="str">
            <v/>
          </cell>
          <cell r="AA2473">
            <v>0.35</v>
          </cell>
          <cell r="AB2473">
            <v>10</v>
          </cell>
          <cell r="AC2473">
            <v>26</v>
          </cell>
          <cell r="AD2473">
            <v>8.9</v>
          </cell>
          <cell r="AE2473">
            <v>11</v>
          </cell>
          <cell r="AF2473">
            <v>1</v>
          </cell>
          <cell r="AG2473">
            <v>20</v>
          </cell>
          <cell r="AH2473">
            <v>11</v>
          </cell>
          <cell r="AI2473">
            <v>94</v>
          </cell>
          <cell r="AJ2473">
            <v>105</v>
          </cell>
        </row>
        <row r="2474">
          <cell r="B2474" t="str">
            <v>C2321HyazEC10</v>
          </cell>
          <cell r="C2474" t="str">
            <v>Wang et al. 2020</v>
          </cell>
          <cell r="D2474">
            <v>2020</v>
          </cell>
          <cell r="E2474" t="str">
            <v>Hyalella azteca</v>
          </cell>
          <cell r="F2474" t="str">
            <v xml:space="preserve">Hyalella </v>
          </cell>
          <cell r="G2474" t="str">
            <v>azteca</v>
          </cell>
          <cell r="H2474"/>
          <cell r="I2474" t="str">
            <v>Amphipod</v>
          </cell>
          <cell r="J2474" t="str">
            <v>&lt; 8-d</v>
          </cell>
          <cell r="K2474" t="str">
            <v>Weight</v>
          </cell>
          <cell r="L2474" t="str">
            <v>EC10</v>
          </cell>
          <cell r="M2474" t="str">
            <v>ZnCl2</v>
          </cell>
          <cell r="N2474" t="str">
            <v>Measured - (ICP-MS)</v>
          </cell>
          <cell r="O2474" t="str">
            <v>flow through</v>
          </cell>
          <cell r="P2474" t="str">
            <v>Chronic</v>
          </cell>
          <cell r="Q2474" t="str">
            <v>42-d</v>
          </cell>
          <cell r="R2474" t="str">
            <v>0.25 mg diatoms and 0.5 mg Tetramin once per day, ration increasing with exposure duration (exposure was 200 mL of water with silica sand substrate)</v>
          </cell>
          <cell r="S2474" t="str">
            <v>W-CERC well water diluted with deionized water</v>
          </cell>
          <cell r="T2474"/>
          <cell r="U2474">
            <v>23</v>
          </cell>
          <cell r="V2474">
            <v>7.9</v>
          </cell>
          <cell r="W2474" t="str">
            <v/>
          </cell>
          <cell r="X2474" t="str">
            <v/>
          </cell>
          <cell r="Y2474">
            <v>66</v>
          </cell>
          <cell r="Z2474" t="str">
            <v/>
          </cell>
          <cell r="AA2474">
            <v>0.35</v>
          </cell>
          <cell r="AB2474">
            <v>10</v>
          </cell>
          <cell r="AC2474">
            <v>26</v>
          </cell>
          <cell r="AD2474">
            <v>8.9</v>
          </cell>
          <cell r="AE2474">
            <v>11</v>
          </cell>
          <cell r="AF2474">
            <v>1</v>
          </cell>
          <cell r="AG2474">
            <v>20</v>
          </cell>
          <cell r="AH2474">
            <v>11</v>
          </cell>
          <cell r="AI2474">
            <v>94</v>
          </cell>
          <cell r="AJ2474">
            <v>105</v>
          </cell>
        </row>
        <row r="2475">
          <cell r="B2475" t="str">
            <v>C2322HyazEC20</v>
          </cell>
          <cell r="C2475" t="str">
            <v>Wang et al. 2020</v>
          </cell>
          <cell r="D2475">
            <v>2020</v>
          </cell>
          <cell r="E2475" t="str">
            <v>Hyalella azteca</v>
          </cell>
          <cell r="F2475" t="str">
            <v xml:space="preserve">Hyalella </v>
          </cell>
          <cell r="G2475" t="str">
            <v>azteca</v>
          </cell>
          <cell r="H2475"/>
          <cell r="I2475" t="str">
            <v>Amphipod</v>
          </cell>
          <cell r="J2475" t="str">
            <v>&lt; 8-d</v>
          </cell>
          <cell r="K2475" t="str">
            <v>Weight</v>
          </cell>
          <cell r="L2475" t="str">
            <v>EC20</v>
          </cell>
          <cell r="M2475" t="str">
            <v>ZnCl2</v>
          </cell>
          <cell r="N2475" t="str">
            <v>Measured - (ICP-MS)</v>
          </cell>
          <cell r="O2475" t="str">
            <v>flow through</v>
          </cell>
          <cell r="P2475" t="str">
            <v>Chronic</v>
          </cell>
          <cell r="Q2475" t="str">
            <v>42-d</v>
          </cell>
          <cell r="R2475" t="str">
            <v>0.25 mg diatoms and 0.5 mg Tetramin once per day, ration increasing with exposure duration (exposure was 200 mL of water with silica sand substrate)</v>
          </cell>
          <cell r="S2475" t="str">
            <v>W-CERC well water diluted with deionized water</v>
          </cell>
          <cell r="T2475"/>
          <cell r="U2475">
            <v>23</v>
          </cell>
          <cell r="V2475">
            <v>7.9</v>
          </cell>
          <cell r="W2475" t="str">
            <v/>
          </cell>
          <cell r="X2475" t="str">
            <v/>
          </cell>
          <cell r="Y2475">
            <v>87</v>
          </cell>
          <cell r="Z2475" t="str">
            <v/>
          </cell>
          <cell r="AA2475">
            <v>0.35</v>
          </cell>
          <cell r="AB2475">
            <v>10</v>
          </cell>
          <cell r="AC2475">
            <v>26</v>
          </cell>
          <cell r="AD2475">
            <v>8.9</v>
          </cell>
          <cell r="AE2475">
            <v>11</v>
          </cell>
          <cell r="AF2475">
            <v>1</v>
          </cell>
          <cell r="AG2475">
            <v>20</v>
          </cell>
          <cell r="AH2475">
            <v>11</v>
          </cell>
          <cell r="AI2475">
            <v>94</v>
          </cell>
          <cell r="AJ2475">
            <v>105</v>
          </cell>
        </row>
        <row r="2476">
          <cell r="B2476" t="str">
            <v>C2323HyazNOEC</v>
          </cell>
          <cell r="C2476" t="str">
            <v>Wang et al. 2020</v>
          </cell>
          <cell r="D2476">
            <v>2020</v>
          </cell>
          <cell r="E2476" t="str">
            <v>Hyalella azteca</v>
          </cell>
          <cell r="F2476" t="str">
            <v xml:space="preserve">Hyalella </v>
          </cell>
          <cell r="G2476" t="str">
            <v>azteca</v>
          </cell>
          <cell r="H2476"/>
          <cell r="I2476" t="str">
            <v>Amphipod</v>
          </cell>
          <cell r="J2476" t="str">
            <v>&lt; 8-d</v>
          </cell>
          <cell r="K2476" t="str">
            <v>Biomass</v>
          </cell>
          <cell r="L2476" t="str">
            <v>NOEC</v>
          </cell>
          <cell r="M2476" t="str">
            <v>ZnCl2</v>
          </cell>
          <cell r="N2476" t="str">
            <v>Measured - (ICP-MS)</v>
          </cell>
          <cell r="O2476" t="str">
            <v>flow through</v>
          </cell>
          <cell r="P2476" t="str">
            <v>Chronic</v>
          </cell>
          <cell r="Q2476" t="str">
            <v>42-d</v>
          </cell>
          <cell r="R2476" t="str">
            <v>0.25 mg diatoms and 0.5 mg Tetramin once per day, ration increasing with exposure duration (exposure was 200 mL of water with silica sand substrate)</v>
          </cell>
          <cell r="S2476" t="str">
            <v>W-CERC well water diluted with deionized water</v>
          </cell>
          <cell r="T2476"/>
          <cell r="U2476">
            <v>23</v>
          </cell>
          <cell r="V2476">
            <v>7.9</v>
          </cell>
          <cell r="W2476" t="str">
            <v/>
          </cell>
          <cell r="X2476" t="str">
            <v/>
          </cell>
          <cell r="Y2476">
            <v>48</v>
          </cell>
          <cell r="Z2476" t="str">
            <v/>
          </cell>
          <cell r="AA2476">
            <v>0.35</v>
          </cell>
          <cell r="AB2476">
            <v>10</v>
          </cell>
          <cell r="AC2476">
            <v>26</v>
          </cell>
          <cell r="AD2476">
            <v>8.9</v>
          </cell>
          <cell r="AE2476">
            <v>11</v>
          </cell>
          <cell r="AF2476">
            <v>1</v>
          </cell>
          <cell r="AG2476">
            <v>20</v>
          </cell>
          <cell r="AH2476">
            <v>11</v>
          </cell>
          <cell r="AI2476">
            <v>94</v>
          </cell>
          <cell r="AJ2476">
            <v>105</v>
          </cell>
        </row>
        <row r="2477">
          <cell r="B2477" t="str">
            <v>C2324HyazLOEC</v>
          </cell>
          <cell r="C2477" t="str">
            <v>Wang et al. 2020</v>
          </cell>
          <cell r="D2477">
            <v>2020</v>
          </cell>
          <cell r="E2477" t="str">
            <v>Hyalella azteca</v>
          </cell>
          <cell r="F2477" t="str">
            <v xml:space="preserve">Hyalella </v>
          </cell>
          <cell r="G2477" t="str">
            <v>azteca</v>
          </cell>
          <cell r="H2477"/>
          <cell r="I2477" t="str">
            <v>Amphipod</v>
          </cell>
          <cell r="J2477" t="str">
            <v>&lt; 8-d</v>
          </cell>
          <cell r="K2477" t="str">
            <v>Biomass</v>
          </cell>
          <cell r="L2477" t="str">
            <v>LOEC</v>
          </cell>
          <cell r="M2477" t="str">
            <v>ZnCl2</v>
          </cell>
          <cell r="N2477" t="str">
            <v>Measured - (ICP-MS)</v>
          </cell>
          <cell r="O2477" t="str">
            <v>flow through</v>
          </cell>
          <cell r="P2477" t="str">
            <v>Chronic</v>
          </cell>
          <cell r="Q2477" t="str">
            <v>42-d</v>
          </cell>
          <cell r="R2477" t="str">
            <v>0.25 mg diatoms and 0.5 mg Tetramin once per day, ration increasing with exposure duration (exposure was 200 mL of water with silica sand substrate)</v>
          </cell>
          <cell r="S2477" t="str">
            <v>W-CERC well water diluted with deionized water</v>
          </cell>
          <cell r="T2477"/>
          <cell r="U2477">
            <v>23</v>
          </cell>
          <cell r="V2477">
            <v>7.9</v>
          </cell>
          <cell r="W2477" t="str">
            <v/>
          </cell>
          <cell r="X2477" t="str">
            <v/>
          </cell>
          <cell r="Y2477">
            <v>103</v>
          </cell>
          <cell r="Z2477" t="str">
            <v/>
          </cell>
          <cell r="AA2477">
            <v>0.35</v>
          </cell>
          <cell r="AB2477">
            <v>10</v>
          </cell>
          <cell r="AC2477">
            <v>26</v>
          </cell>
          <cell r="AD2477">
            <v>8.9</v>
          </cell>
          <cell r="AE2477">
            <v>11</v>
          </cell>
          <cell r="AF2477">
            <v>1</v>
          </cell>
          <cell r="AG2477">
            <v>20</v>
          </cell>
          <cell r="AH2477">
            <v>11</v>
          </cell>
          <cell r="AI2477">
            <v>94</v>
          </cell>
          <cell r="AJ2477">
            <v>105</v>
          </cell>
        </row>
        <row r="2478">
          <cell r="B2478" t="str">
            <v>C2325HyazMATC</v>
          </cell>
          <cell r="C2478" t="str">
            <v>Wang et al. 2020</v>
          </cell>
          <cell r="D2478">
            <v>2020</v>
          </cell>
          <cell r="E2478" t="str">
            <v>Hyalella azteca</v>
          </cell>
          <cell r="F2478" t="str">
            <v xml:space="preserve">Hyalella </v>
          </cell>
          <cell r="G2478" t="str">
            <v>azteca</v>
          </cell>
          <cell r="H2478"/>
          <cell r="I2478" t="str">
            <v>Amphipod</v>
          </cell>
          <cell r="J2478" t="str">
            <v>&lt; 8-d</v>
          </cell>
          <cell r="K2478" t="str">
            <v>Biomass</v>
          </cell>
          <cell r="L2478" t="str">
            <v>MATC</v>
          </cell>
          <cell r="M2478" t="str">
            <v>ZnCl2</v>
          </cell>
          <cell r="N2478" t="str">
            <v>Measured - (ICP-MS)</v>
          </cell>
          <cell r="O2478" t="str">
            <v>flow through</v>
          </cell>
          <cell r="P2478" t="str">
            <v>Chronic</v>
          </cell>
          <cell r="Q2478" t="str">
            <v>42-d</v>
          </cell>
          <cell r="R2478" t="str">
            <v>0.25 mg diatoms and 0.5 mg Tetramin once per day, ration increasing with exposure duration (exposure was 200 mL of water with silica sand substrate)</v>
          </cell>
          <cell r="S2478" t="str">
            <v>W-CERC well water diluted with deionized water</v>
          </cell>
          <cell r="T2478"/>
          <cell r="U2478">
            <v>23</v>
          </cell>
          <cell r="V2478">
            <v>7.9</v>
          </cell>
          <cell r="W2478" t="str">
            <v/>
          </cell>
          <cell r="X2478" t="str">
            <v/>
          </cell>
          <cell r="Y2478">
            <v>70.313583324987789</v>
          </cell>
          <cell r="Z2478" t="str">
            <v/>
          </cell>
          <cell r="AA2478">
            <v>0.35</v>
          </cell>
          <cell r="AB2478">
            <v>10</v>
          </cell>
          <cell r="AC2478">
            <v>26</v>
          </cell>
          <cell r="AD2478">
            <v>8.9</v>
          </cell>
          <cell r="AE2478">
            <v>11</v>
          </cell>
          <cell r="AF2478">
            <v>1</v>
          </cell>
          <cell r="AG2478">
            <v>20</v>
          </cell>
          <cell r="AH2478">
            <v>11</v>
          </cell>
          <cell r="AI2478">
            <v>94</v>
          </cell>
          <cell r="AJ2478">
            <v>105</v>
          </cell>
        </row>
        <row r="2479">
          <cell r="B2479" t="str">
            <v>C2326HyazEC10</v>
          </cell>
          <cell r="C2479" t="str">
            <v>Wang et al. 2020</v>
          </cell>
          <cell r="D2479">
            <v>2020</v>
          </cell>
          <cell r="E2479" t="str">
            <v>Hyalella azteca</v>
          </cell>
          <cell r="F2479" t="str">
            <v xml:space="preserve">Hyalella </v>
          </cell>
          <cell r="G2479" t="str">
            <v>azteca</v>
          </cell>
          <cell r="H2479"/>
          <cell r="I2479" t="str">
            <v>Amphipod</v>
          </cell>
          <cell r="J2479" t="str">
            <v>&lt; 8-d</v>
          </cell>
          <cell r="K2479" t="str">
            <v>Biomass</v>
          </cell>
          <cell r="L2479" t="str">
            <v>EC10</v>
          </cell>
          <cell r="M2479" t="str">
            <v>ZnCl2</v>
          </cell>
          <cell r="N2479" t="str">
            <v>Measured - (ICP-MS)</v>
          </cell>
          <cell r="O2479" t="str">
            <v>flow through</v>
          </cell>
          <cell r="P2479" t="str">
            <v>Chronic</v>
          </cell>
          <cell r="Q2479" t="str">
            <v>42-d</v>
          </cell>
          <cell r="R2479" t="str">
            <v>0.25 mg diatoms and 0.5 mg Tetramin once per day, ration increasing with exposure duration (exposure was 200 mL of water with silica sand substrate)</v>
          </cell>
          <cell r="S2479" t="str">
            <v>W-CERC well water diluted with deionized water</v>
          </cell>
          <cell r="T2479"/>
          <cell r="U2479">
            <v>23</v>
          </cell>
          <cell r="V2479">
            <v>7.9</v>
          </cell>
          <cell r="W2479" t="str">
            <v/>
          </cell>
          <cell r="X2479" t="str">
            <v/>
          </cell>
          <cell r="Y2479">
            <v>53</v>
          </cell>
          <cell r="Z2479" t="str">
            <v/>
          </cell>
          <cell r="AA2479">
            <v>0.35</v>
          </cell>
          <cell r="AB2479">
            <v>10</v>
          </cell>
          <cell r="AC2479">
            <v>26</v>
          </cell>
          <cell r="AD2479">
            <v>8.9</v>
          </cell>
          <cell r="AE2479">
            <v>11</v>
          </cell>
          <cell r="AF2479">
            <v>1</v>
          </cell>
          <cell r="AG2479">
            <v>20</v>
          </cell>
          <cell r="AH2479">
            <v>11</v>
          </cell>
          <cell r="AI2479">
            <v>94</v>
          </cell>
          <cell r="AJ2479">
            <v>105</v>
          </cell>
        </row>
        <row r="2480">
          <cell r="B2480" t="str">
            <v>C2327HyazEC20</v>
          </cell>
          <cell r="C2480" t="str">
            <v>Wang et al. 2020</v>
          </cell>
          <cell r="D2480">
            <v>2020</v>
          </cell>
          <cell r="E2480" t="str">
            <v>Hyalella azteca</v>
          </cell>
          <cell r="F2480" t="str">
            <v xml:space="preserve">Hyalella </v>
          </cell>
          <cell r="G2480" t="str">
            <v>azteca</v>
          </cell>
          <cell r="H2480"/>
          <cell r="I2480" t="str">
            <v>Amphipod</v>
          </cell>
          <cell r="J2480" t="str">
            <v>&lt; 8-d</v>
          </cell>
          <cell r="K2480" t="str">
            <v>Biomass</v>
          </cell>
          <cell r="L2480" t="str">
            <v>EC20</v>
          </cell>
          <cell r="M2480" t="str">
            <v>ZnCl2</v>
          </cell>
          <cell r="N2480" t="str">
            <v>Measured - (ICP-MS)</v>
          </cell>
          <cell r="O2480" t="str">
            <v>flow through</v>
          </cell>
          <cell r="P2480" t="str">
            <v>Chronic</v>
          </cell>
          <cell r="Q2480" t="str">
            <v>42-d</v>
          </cell>
          <cell r="R2480" t="str">
            <v>0.25 mg diatoms and 0.5 mg Tetramin once per day, ration increasing with exposure duration (exposure was 200 mL of water with silica sand substrate)</v>
          </cell>
          <cell r="S2480" t="str">
            <v>W-CERC well water diluted with deionized water</v>
          </cell>
          <cell r="T2480"/>
          <cell r="U2480">
            <v>23</v>
          </cell>
          <cell r="V2480">
            <v>7.9</v>
          </cell>
          <cell r="W2480" t="str">
            <v/>
          </cell>
          <cell r="X2480" t="str">
            <v/>
          </cell>
          <cell r="Y2480">
            <v>63</v>
          </cell>
          <cell r="Z2480" t="str">
            <v/>
          </cell>
          <cell r="AA2480">
            <v>0.35</v>
          </cell>
          <cell r="AB2480">
            <v>10</v>
          </cell>
          <cell r="AC2480">
            <v>26</v>
          </cell>
          <cell r="AD2480">
            <v>8.9</v>
          </cell>
          <cell r="AE2480">
            <v>11</v>
          </cell>
          <cell r="AF2480">
            <v>1</v>
          </cell>
          <cell r="AG2480">
            <v>20</v>
          </cell>
          <cell r="AH2480">
            <v>11</v>
          </cell>
          <cell r="AI2480">
            <v>94</v>
          </cell>
          <cell r="AJ2480">
            <v>105</v>
          </cell>
        </row>
        <row r="2481">
          <cell r="B2481" t="str">
            <v>C2328HyazNOEC</v>
          </cell>
          <cell r="C2481" t="str">
            <v>Wang et al. 2020</v>
          </cell>
          <cell r="D2481">
            <v>2020</v>
          </cell>
          <cell r="E2481" t="str">
            <v>Hyalella azteca</v>
          </cell>
          <cell r="F2481" t="str">
            <v xml:space="preserve">Hyalella </v>
          </cell>
          <cell r="G2481" t="str">
            <v>azteca</v>
          </cell>
          <cell r="H2481"/>
          <cell r="I2481" t="str">
            <v>Amphipod</v>
          </cell>
          <cell r="J2481" t="str">
            <v>&lt; 8-d</v>
          </cell>
          <cell r="K2481" t="str">
            <v>YPF</v>
          </cell>
          <cell r="L2481" t="str">
            <v>NOEC</v>
          </cell>
          <cell r="M2481" t="str">
            <v>ZnCl2</v>
          </cell>
          <cell r="N2481" t="str">
            <v>Measured - (ICP-MS)</v>
          </cell>
          <cell r="O2481" t="str">
            <v>flow through</v>
          </cell>
          <cell r="P2481" t="str">
            <v>Chronic</v>
          </cell>
          <cell r="Q2481" t="str">
            <v>42-d</v>
          </cell>
          <cell r="R2481" t="str">
            <v>0.25 mg diatoms and 0.5 mg Tetramin once per day, ration increasing with exposure duration (exposure was 200 mL of water with silica sand substrate)</v>
          </cell>
          <cell r="S2481" t="str">
            <v>W-CERC well water diluted with deionized water</v>
          </cell>
          <cell r="T2481"/>
          <cell r="U2481">
            <v>23</v>
          </cell>
          <cell r="V2481">
            <v>7.9</v>
          </cell>
          <cell r="W2481" t="str">
            <v/>
          </cell>
          <cell r="X2481" t="str">
            <v/>
          </cell>
          <cell r="Y2481">
            <v>24</v>
          </cell>
          <cell r="Z2481" t="str">
            <v/>
          </cell>
          <cell r="AA2481">
            <v>0.35</v>
          </cell>
          <cell r="AB2481">
            <v>10</v>
          </cell>
          <cell r="AC2481">
            <v>26</v>
          </cell>
          <cell r="AD2481">
            <v>8.9</v>
          </cell>
          <cell r="AE2481">
            <v>11</v>
          </cell>
          <cell r="AF2481">
            <v>1</v>
          </cell>
          <cell r="AG2481">
            <v>20</v>
          </cell>
          <cell r="AH2481">
            <v>11</v>
          </cell>
          <cell r="AI2481">
            <v>94</v>
          </cell>
          <cell r="AJ2481">
            <v>105</v>
          </cell>
        </row>
        <row r="2482">
          <cell r="B2482" t="str">
            <v>C2329HyazLOEC</v>
          </cell>
          <cell r="C2482" t="str">
            <v>Wang et al. 2020</v>
          </cell>
          <cell r="D2482">
            <v>2020</v>
          </cell>
          <cell r="E2482" t="str">
            <v>Hyalella azteca</v>
          </cell>
          <cell r="F2482" t="str">
            <v xml:space="preserve">Hyalella </v>
          </cell>
          <cell r="G2482" t="str">
            <v>azteca</v>
          </cell>
          <cell r="H2482"/>
          <cell r="I2482" t="str">
            <v>Amphipod</v>
          </cell>
          <cell r="J2482" t="str">
            <v>&lt; 8-d</v>
          </cell>
          <cell r="K2482" t="str">
            <v>YPF</v>
          </cell>
          <cell r="L2482" t="str">
            <v>LOEC</v>
          </cell>
          <cell r="M2482" t="str">
            <v>ZnCl2</v>
          </cell>
          <cell r="N2482" t="str">
            <v>Measured - (ICP-MS)</v>
          </cell>
          <cell r="O2482" t="str">
            <v>flow through</v>
          </cell>
          <cell r="P2482" t="str">
            <v>Chronic</v>
          </cell>
          <cell r="Q2482" t="str">
            <v>42-d</v>
          </cell>
          <cell r="R2482" t="str">
            <v>0.25 mg diatoms and 0.5 mg Tetramin once per day, ration increasing with exposure duration (exposure was 200 mL of water with silica sand substrate)</v>
          </cell>
          <cell r="S2482" t="str">
            <v>W-CERC well water diluted with deionized water</v>
          </cell>
          <cell r="T2482"/>
          <cell r="U2482">
            <v>23</v>
          </cell>
          <cell r="V2482">
            <v>7.9</v>
          </cell>
          <cell r="W2482" t="str">
            <v/>
          </cell>
          <cell r="X2482" t="str">
            <v/>
          </cell>
          <cell r="Y2482">
            <v>48</v>
          </cell>
          <cell r="Z2482" t="str">
            <v/>
          </cell>
          <cell r="AA2482">
            <v>0.35</v>
          </cell>
          <cell r="AB2482">
            <v>10</v>
          </cell>
          <cell r="AC2482">
            <v>26</v>
          </cell>
          <cell r="AD2482">
            <v>8.9</v>
          </cell>
          <cell r="AE2482">
            <v>11</v>
          </cell>
          <cell r="AF2482">
            <v>1</v>
          </cell>
          <cell r="AG2482">
            <v>20</v>
          </cell>
          <cell r="AH2482">
            <v>11</v>
          </cell>
          <cell r="AI2482">
            <v>94</v>
          </cell>
          <cell r="AJ2482">
            <v>105</v>
          </cell>
        </row>
        <row r="2483">
          <cell r="B2483" t="str">
            <v>C2330HyazMATC</v>
          </cell>
          <cell r="C2483" t="str">
            <v>Wang et al. 2020</v>
          </cell>
          <cell r="D2483">
            <v>2020</v>
          </cell>
          <cell r="E2483" t="str">
            <v>Hyalella azteca</v>
          </cell>
          <cell r="F2483" t="str">
            <v xml:space="preserve">Hyalella </v>
          </cell>
          <cell r="G2483" t="str">
            <v>azteca</v>
          </cell>
          <cell r="H2483"/>
          <cell r="I2483" t="str">
            <v>Amphipod</v>
          </cell>
          <cell r="J2483" t="str">
            <v>&lt; 8-d</v>
          </cell>
          <cell r="K2483" t="str">
            <v>YPF</v>
          </cell>
          <cell r="L2483" t="str">
            <v>MATC</v>
          </cell>
          <cell r="M2483" t="str">
            <v>ZnCl2</v>
          </cell>
          <cell r="N2483" t="str">
            <v>Measured - (ICP-MS)</v>
          </cell>
          <cell r="O2483" t="str">
            <v>flow through</v>
          </cell>
          <cell r="P2483" t="str">
            <v>Chronic</v>
          </cell>
          <cell r="Q2483" t="str">
            <v>42-d</v>
          </cell>
          <cell r="R2483" t="str">
            <v>0.25 mg diatoms and 0.5 mg Tetramin once per day, ration increasing with exposure duration (exposure was 200 mL of water with silica sand substrate)</v>
          </cell>
          <cell r="S2483" t="str">
            <v>W-CERC well water diluted with deionized water</v>
          </cell>
          <cell r="T2483"/>
          <cell r="U2483">
            <v>23</v>
          </cell>
          <cell r="V2483">
            <v>7.9</v>
          </cell>
          <cell r="W2483" t="str">
            <v/>
          </cell>
          <cell r="X2483" t="str">
            <v/>
          </cell>
          <cell r="Y2483">
            <v>33.941125496954278</v>
          </cell>
          <cell r="Z2483" t="str">
            <v/>
          </cell>
          <cell r="AA2483">
            <v>0.35</v>
          </cell>
          <cell r="AB2483">
            <v>10</v>
          </cell>
          <cell r="AC2483">
            <v>26</v>
          </cell>
          <cell r="AD2483">
            <v>8.9</v>
          </cell>
          <cell r="AE2483">
            <v>11</v>
          </cell>
          <cell r="AF2483">
            <v>1</v>
          </cell>
          <cell r="AG2483">
            <v>20</v>
          </cell>
          <cell r="AH2483">
            <v>11</v>
          </cell>
          <cell r="AI2483">
            <v>94</v>
          </cell>
          <cell r="AJ2483">
            <v>105</v>
          </cell>
        </row>
        <row r="2484">
          <cell r="B2484" t="str">
            <v>C2331HyazEC10</v>
          </cell>
          <cell r="C2484" t="str">
            <v>Wang et al. 2020</v>
          </cell>
          <cell r="D2484">
            <v>2020</v>
          </cell>
          <cell r="E2484" t="str">
            <v>Hyalella azteca</v>
          </cell>
          <cell r="F2484" t="str">
            <v xml:space="preserve">Hyalella </v>
          </cell>
          <cell r="G2484" t="str">
            <v>azteca</v>
          </cell>
          <cell r="H2484"/>
          <cell r="I2484" t="str">
            <v>Amphipod</v>
          </cell>
          <cell r="J2484" t="str">
            <v>&lt; 8-d</v>
          </cell>
          <cell r="K2484" t="str">
            <v>YPF</v>
          </cell>
          <cell r="L2484" t="str">
            <v>EC10</v>
          </cell>
          <cell r="M2484" t="str">
            <v>ZnCl2</v>
          </cell>
          <cell r="N2484" t="str">
            <v>Measured - (ICP-MS)</v>
          </cell>
          <cell r="O2484" t="str">
            <v>flow through</v>
          </cell>
          <cell r="P2484" t="str">
            <v>Chronic</v>
          </cell>
          <cell r="Q2484" t="str">
            <v>42-d</v>
          </cell>
          <cell r="R2484" t="str">
            <v>0.25 mg diatoms and 0.5 mg Tetramin once per day, ration increasing with exposure duration (exposure was 200 mL of water with silica sand substrate)</v>
          </cell>
          <cell r="S2484" t="str">
            <v>W-CERC well water diluted with deionized water</v>
          </cell>
          <cell r="T2484"/>
          <cell r="U2484">
            <v>23</v>
          </cell>
          <cell r="V2484">
            <v>7.9</v>
          </cell>
          <cell r="W2484" t="str">
            <v/>
          </cell>
          <cell r="X2484" t="str">
            <v/>
          </cell>
          <cell r="Y2484">
            <v>29</v>
          </cell>
          <cell r="Z2484" t="str">
            <v/>
          </cell>
          <cell r="AA2484">
            <v>0.35</v>
          </cell>
          <cell r="AB2484">
            <v>10</v>
          </cell>
          <cell r="AC2484">
            <v>26</v>
          </cell>
          <cell r="AD2484">
            <v>8.9</v>
          </cell>
          <cell r="AE2484">
            <v>11</v>
          </cell>
          <cell r="AF2484">
            <v>1</v>
          </cell>
          <cell r="AG2484">
            <v>20</v>
          </cell>
          <cell r="AH2484">
            <v>11</v>
          </cell>
          <cell r="AI2484">
            <v>94</v>
          </cell>
          <cell r="AJ2484">
            <v>105</v>
          </cell>
        </row>
        <row r="2485">
          <cell r="B2485" t="str">
            <v>C2332HyazEC20</v>
          </cell>
          <cell r="C2485" t="str">
            <v>Wang et al. 2020</v>
          </cell>
          <cell r="D2485">
            <v>2020</v>
          </cell>
          <cell r="E2485" t="str">
            <v>Hyalella azteca</v>
          </cell>
          <cell r="F2485" t="str">
            <v xml:space="preserve">Hyalella </v>
          </cell>
          <cell r="G2485" t="str">
            <v>azteca</v>
          </cell>
          <cell r="H2485"/>
          <cell r="I2485" t="str">
            <v>Amphipod</v>
          </cell>
          <cell r="J2485" t="str">
            <v>&lt; 8-d</v>
          </cell>
          <cell r="K2485" t="str">
            <v>YPF</v>
          </cell>
          <cell r="L2485" t="str">
            <v>EC20</v>
          </cell>
          <cell r="M2485" t="str">
            <v>ZnCl2</v>
          </cell>
          <cell r="N2485" t="str">
            <v>Measured - (ICP-MS)</v>
          </cell>
          <cell r="O2485" t="str">
            <v>flow through</v>
          </cell>
          <cell r="P2485" t="str">
            <v>Chronic</v>
          </cell>
          <cell r="Q2485" t="str">
            <v>42-d</v>
          </cell>
          <cell r="R2485" t="str">
            <v>0.25 mg diatoms and 0.5 mg Tetramin once per day, ration increasing with exposure duration (exposure was 200 mL of water with silica sand substrate)</v>
          </cell>
          <cell r="S2485" t="str">
            <v>W-CERC well water diluted with deionized water</v>
          </cell>
          <cell r="T2485"/>
          <cell r="U2485">
            <v>23</v>
          </cell>
          <cell r="V2485">
            <v>7.9</v>
          </cell>
          <cell r="W2485" t="str">
            <v/>
          </cell>
          <cell r="X2485" t="str">
            <v/>
          </cell>
          <cell r="Y2485">
            <v>35</v>
          </cell>
          <cell r="Z2485" t="str">
            <v/>
          </cell>
          <cell r="AA2485">
            <v>0.35</v>
          </cell>
          <cell r="AB2485">
            <v>10</v>
          </cell>
          <cell r="AC2485">
            <v>26</v>
          </cell>
          <cell r="AD2485">
            <v>8.9</v>
          </cell>
          <cell r="AE2485">
            <v>11</v>
          </cell>
          <cell r="AF2485">
            <v>1</v>
          </cell>
          <cell r="AG2485">
            <v>20</v>
          </cell>
          <cell r="AH2485">
            <v>11</v>
          </cell>
          <cell r="AI2485">
            <v>94</v>
          </cell>
          <cell r="AJ2485">
            <v>105</v>
          </cell>
        </row>
        <row r="2486">
          <cell r="B2486" t="str">
            <v>C2333LasiNOEC</v>
          </cell>
          <cell r="C2486" t="str">
            <v>Wang et al. 2020</v>
          </cell>
          <cell r="D2486">
            <v>2020</v>
          </cell>
          <cell r="E2486" t="str">
            <v>Lampsilis siliquoidea</v>
          </cell>
          <cell r="F2486" t="str">
            <v xml:space="preserve">Lampsilis </v>
          </cell>
          <cell r="G2486" t="str">
            <v>siliquoidea</v>
          </cell>
          <cell r="H2486"/>
          <cell r="I2486" t="str">
            <v>Mollusc</v>
          </cell>
          <cell r="J2486" t="str">
            <v>&lt; 8-d</v>
          </cell>
          <cell r="K2486" t="str">
            <v>Survival</v>
          </cell>
          <cell r="L2486" t="str">
            <v>NOEC</v>
          </cell>
          <cell r="M2486" t="str">
            <v>ZnCl2</v>
          </cell>
          <cell r="N2486" t="str">
            <v>Measured - (ICP-MS)</v>
          </cell>
          <cell r="O2486" t="str">
            <v>flow through</v>
          </cell>
          <cell r="P2486" t="str">
            <v>Chronic</v>
          </cell>
          <cell r="Q2486" t="str">
            <v>28-d</v>
          </cell>
          <cell r="R2486" t="str">
            <v>Algal mixture (1 mL of Nanno 3600 and 2 mL of shellfish diet 1800 in 1.8 L of test water; algal concentration: ~510 nL cell volume/mL) every 1 to 2 hours  (exposure was 200 mL of water with silica sand substrate)</v>
          </cell>
          <cell r="S2486" t="str">
            <v>W-CERC well water diluted with deionized water</v>
          </cell>
          <cell r="T2486"/>
          <cell r="U2486">
            <v>23</v>
          </cell>
          <cell r="V2486">
            <v>8</v>
          </cell>
          <cell r="W2486" t="str">
            <v>&gt;</v>
          </cell>
          <cell r="X2486" t="str">
            <v/>
          </cell>
          <cell r="Y2486">
            <v>241</v>
          </cell>
          <cell r="Z2486" t="str">
            <v/>
          </cell>
          <cell r="AA2486">
            <v>0.51</v>
          </cell>
          <cell r="AB2486">
            <v>10</v>
          </cell>
          <cell r="AC2486">
            <v>26</v>
          </cell>
          <cell r="AD2486">
            <v>8.6999999999999993</v>
          </cell>
          <cell r="AE2486">
            <v>12</v>
          </cell>
          <cell r="AF2486">
            <v>1</v>
          </cell>
          <cell r="AG2486">
            <v>20</v>
          </cell>
          <cell r="AH2486">
            <v>11</v>
          </cell>
          <cell r="AI2486">
            <v>95</v>
          </cell>
          <cell r="AJ2486">
            <v>105</v>
          </cell>
        </row>
        <row r="2487">
          <cell r="B2487" t="str">
            <v>C2334LasiLOEC</v>
          </cell>
          <cell r="C2487" t="str">
            <v>Wang et al. 2020</v>
          </cell>
          <cell r="D2487">
            <v>2020</v>
          </cell>
          <cell r="E2487" t="str">
            <v>Lampsilis siliquoidea</v>
          </cell>
          <cell r="F2487" t="str">
            <v xml:space="preserve">Lampsilis </v>
          </cell>
          <cell r="G2487" t="str">
            <v>siliquoidea</v>
          </cell>
          <cell r="H2487"/>
          <cell r="I2487" t="str">
            <v>Mollusc</v>
          </cell>
          <cell r="J2487" t="str">
            <v>&lt; 8-d</v>
          </cell>
          <cell r="K2487" t="str">
            <v>Survival</v>
          </cell>
          <cell r="L2487" t="str">
            <v>LOEC</v>
          </cell>
          <cell r="M2487" t="str">
            <v>ZnCl2</v>
          </cell>
          <cell r="N2487" t="str">
            <v>Measured - (ICP-MS)</v>
          </cell>
          <cell r="O2487" t="str">
            <v>flow through</v>
          </cell>
          <cell r="P2487" t="str">
            <v>Chronic</v>
          </cell>
          <cell r="Q2487" t="str">
            <v>28-d</v>
          </cell>
          <cell r="R2487" t="str">
            <v>Algal mixture (1 mL of Nanno 3600 and 2 mL of shellfish diet 1800 in 1.8 L of test water; algal concentration: ~510 nL cell volume/mL) every 1 to 2 hours  (exposure was 200 mL of water with silica sand substrate)</v>
          </cell>
          <cell r="S2487" t="str">
            <v>W-CERC well water diluted with deionized water</v>
          </cell>
          <cell r="T2487"/>
          <cell r="U2487">
            <v>23</v>
          </cell>
          <cell r="V2487">
            <v>8</v>
          </cell>
          <cell r="W2487" t="str">
            <v>&gt;</v>
          </cell>
          <cell r="X2487" t="str">
            <v/>
          </cell>
          <cell r="Y2487">
            <v>241</v>
          </cell>
          <cell r="Z2487" t="str">
            <v/>
          </cell>
          <cell r="AA2487">
            <v>0.51</v>
          </cell>
          <cell r="AB2487">
            <v>10</v>
          </cell>
          <cell r="AC2487">
            <v>26</v>
          </cell>
          <cell r="AD2487">
            <v>8.6999999999999993</v>
          </cell>
          <cell r="AE2487">
            <v>12</v>
          </cell>
          <cell r="AF2487">
            <v>1</v>
          </cell>
          <cell r="AG2487">
            <v>20</v>
          </cell>
          <cell r="AH2487">
            <v>11</v>
          </cell>
          <cell r="AI2487">
            <v>95</v>
          </cell>
          <cell r="AJ2487">
            <v>105</v>
          </cell>
        </row>
        <row r="2488">
          <cell r="B2488" t="str">
            <v>C2335LasiMATC</v>
          </cell>
          <cell r="C2488" t="str">
            <v>Wang et al. 2020</v>
          </cell>
          <cell r="D2488">
            <v>2020</v>
          </cell>
          <cell r="E2488" t="str">
            <v>Lampsilis siliquoidea</v>
          </cell>
          <cell r="F2488" t="str">
            <v xml:space="preserve">Lampsilis </v>
          </cell>
          <cell r="G2488" t="str">
            <v>siliquoidea</v>
          </cell>
          <cell r="H2488"/>
          <cell r="I2488" t="str">
            <v>Mollusc</v>
          </cell>
          <cell r="J2488" t="str">
            <v>&lt; 8-d</v>
          </cell>
          <cell r="K2488" t="str">
            <v>Survival</v>
          </cell>
          <cell r="L2488" t="str">
            <v>MATC</v>
          </cell>
          <cell r="M2488" t="str">
            <v>ZnCl2</v>
          </cell>
          <cell r="N2488" t="str">
            <v>Measured - (ICP-MS)</v>
          </cell>
          <cell r="O2488" t="str">
            <v>flow through</v>
          </cell>
          <cell r="P2488" t="str">
            <v>Chronic</v>
          </cell>
          <cell r="Q2488" t="str">
            <v>28-d</v>
          </cell>
          <cell r="R2488" t="str">
            <v>Algal mixture (1 mL of Nanno 3600 and 2 mL of shellfish diet 1800 in 1.8 L of test water; algal concentration: ~510 nL cell volume/mL) every 1 to 2 hours  (exposure was 200 mL of water with silica sand substrate)</v>
          </cell>
          <cell r="S2488" t="str">
            <v>W-CERC well water diluted with deionized water</v>
          </cell>
          <cell r="T2488"/>
          <cell r="U2488">
            <v>23</v>
          </cell>
          <cell r="V2488">
            <v>8</v>
          </cell>
          <cell r="W2488" t="str">
            <v>&gt;</v>
          </cell>
          <cell r="X2488" t="str">
            <v/>
          </cell>
          <cell r="Y2488">
            <v>241</v>
          </cell>
          <cell r="Z2488" t="str">
            <v/>
          </cell>
          <cell r="AA2488">
            <v>0.51</v>
          </cell>
          <cell r="AB2488">
            <v>10</v>
          </cell>
          <cell r="AC2488">
            <v>26</v>
          </cell>
          <cell r="AD2488">
            <v>8.6999999999999993</v>
          </cell>
          <cell r="AE2488">
            <v>12</v>
          </cell>
          <cell r="AF2488">
            <v>1</v>
          </cell>
          <cell r="AG2488">
            <v>20</v>
          </cell>
          <cell r="AH2488">
            <v>11</v>
          </cell>
          <cell r="AI2488">
            <v>95</v>
          </cell>
          <cell r="AJ2488">
            <v>105</v>
          </cell>
        </row>
        <row r="2489">
          <cell r="B2489" t="str">
            <v>C2336LasiEC10</v>
          </cell>
          <cell r="C2489" t="str">
            <v>Wang et al. 2020</v>
          </cell>
          <cell r="D2489">
            <v>2020</v>
          </cell>
          <cell r="E2489" t="str">
            <v>Lampsilis siliquoidea</v>
          </cell>
          <cell r="F2489" t="str">
            <v xml:space="preserve">Lampsilis </v>
          </cell>
          <cell r="G2489" t="str">
            <v>siliquoidea</v>
          </cell>
          <cell r="H2489"/>
          <cell r="I2489" t="str">
            <v>Mollusc</v>
          </cell>
          <cell r="J2489" t="str">
            <v>&lt; 8-d</v>
          </cell>
          <cell r="K2489" t="str">
            <v>Survival</v>
          </cell>
          <cell r="L2489" t="str">
            <v>EC10</v>
          </cell>
          <cell r="M2489" t="str">
            <v>ZnCl2</v>
          </cell>
          <cell r="N2489" t="str">
            <v>Measured - (ICP-MS)</v>
          </cell>
          <cell r="O2489" t="str">
            <v>flow through</v>
          </cell>
          <cell r="P2489" t="str">
            <v>Chronic</v>
          </cell>
          <cell r="Q2489" t="str">
            <v>28-d</v>
          </cell>
          <cell r="R2489" t="str">
            <v>Algal mixture (1 mL of Nanno 3600 and 2 mL of shellfish diet 1800 in 1.8 L of test water; algal concentration: ~510 nL cell volume/mL) every 1 to 2 hours  (exposure was 200 mL of water with silica sand substrate)</v>
          </cell>
          <cell r="S2489" t="str">
            <v>W-CERC well water diluted with deionized water</v>
          </cell>
          <cell r="T2489"/>
          <cell r="U2489">
            <v>23</v>
          </cell>
          <cell r="V2489">
            <v>8</v>
          </cell>
          <cell r="W2489" t="str">
            <v>&gt;</v>
          </cell>
          <cell r="X2489" t="str">
            <v/>
          </cell>
          <cell r="Y2489">
            <v>241</v>
          </cell>
          <cell r="Z2489" t="str">
            <v/>
          </cell>
          <cell r="AA2489">
            <v>0.51</v>
          </cell>
          <cell r="AB2489">
            <v>10</v>
          </cell>
          <cell r="AC2489">
            <v>26</v>
          </cell>
          <cell r="AD2489">
            <v>8.6999999999999993</v>
          </cell>
          <cell r="AE2489">
            <v>12</v>
          </cell>
          <cell r="AF2489">
            <v>1</v>
          </cell>
          <cell r="AG2489">
            <v>20</v>
          </cell>
          <cell r="AH2489">
            <v>11</v>
          </cell>
          <cell r="AI2489">
            <v>95</v>
          </cell>
          <cell r="AJ2489">
            <v>105</v>
          </cell>
        </row>
        <row r="2490">
          <cell r="B2490" t="str">
            <v>C2337LasiEC20</v>
          </cell>
          <cell r="C2490" t="str">
            <v>Wang et al. 2020</v>
          </cell>
          <cell r="D2490">
            <v>2020</v>
          </cell>
          <cell r="E2490" t="str">
            <v>Lampsilis siliquoidea</v>
          </cell>
          <cell r="F2490" t="str">
            <v xml:space="preserve">Lampsilis </v>
          </cell>
          <cell r="G2490" t="str">
            <v>siliquoidea</v>
          </cell>
          <cell r="H2490"/>
          <cell r="I2490" t="str">
            <v>Mollusc</v>
          </cell>
          <cell r="J2490" t="str">
            <v>&lt; 8-d</v>
          </cell>
          <cell r="K2490" t="str">
            <v>Survival</v>
          </cell>
          <cell r="L2490" t="str">
            <v>EC20</v>
          </cell>
          <cell r="M2490" t="str">
            <v>ZnCl2</v>
          </cell>
          <cell r="N2490" t="str">
            <v>Measured - (ICP-MS)</v>
          </cell>
          <cell r="O2490" t="str">
            <v>flow through</v>
          </cell>
          <cell r="P2490" t="str">
            <v>Chronic</v>
          </cell>
          <cell r="Q2490" t="str">
            <v>28-d</v>
          </cell>
          <cell r="R2490" t="str">
            <v>Algal mixture (1 mL of Nanno 3600 and 2 mL of shellfish diet 1800 in 1.8 L of test water; algal concentration: ~510 nL cell volume/mL) every 1 to 2 hours  (exposure was 200 mL of water with silica sand substrate)</v>
          </cell>
          <cell r="S2490" t="str">
            <v>W-CERC well water diluted with deionized water</v>
          </cell>
          <cell r="T2490"/>
          <cell r="U2490">
            <v>23</v>
          </cell>
          <cell r="V2490">
            <v>8</v>
          </cell>
          <cell r="W2490" t="str">
            <v>&gt;</v>
          </cell>
          <cell r="X2490" t="str">
            <v/>
          </cell>
          <cell r="Y2490">
            <v>241</v>
          </cell>
          <cell r="Z2490" t="str">
            <v/>
          </cell>
          <cell r="AA2490">
            <v>0.51</v>
          </cell>
          <cell r="AB2490">
            <v>10</v>
          </cell>
          <cell r="AC2490">
            <v>26</v>
          </cell>
          <cell r="AD2490">
            <v>8.6999999999999993</v>
          </cell>
          <cell r="AE2490">
            <v>12</v>
          </cell>
          <cell r="AF2490">
            <v>1</v>
          </cell>
          <cell r="AG2490">
            <v>20</v>
          </cell>
          <cell r="AH2490">
            <v>11</v>
          </cell>
          <cell r="AI2490">
            <v>95</v>
          </cell>
          <cell r="AJ2490">
            <v>105</v>
          </cell>
        </row>
        <row r="2491">
          <cell r="B2491" t="str">
            <v>C2338LasiNOEC</v>
          </cell>
          <cell r="C2491" t="str">
            <v>Wang et al. 2020</v>
          </cell>
          <cell r="D2491">
            <v>2020</v>
          </cell>
          <cell r="E2491" t="str">
            <v>Lampsilis siliquoidea</v>
          </cell>
          <cell r="F2491" t="str">
            <v xml:space="preserve">Lampsilis </v>
          </cell>
          <cell r="G2491" t="str">
            <v>siliquoidea</v>
          </cell>
          <cell r="H2491"/>
          <cell r="I2491" t="str">
            <v>Mollusc</v>
          </cell>
          <cell r="J2491" t="str">
            <v>&lt; 8-d</v>
          </cell>
          <cell r="K2491" t="str">
            <v>Length</v>
          </cell>
          <cell r="L2491" t="str">
            <v>NOEC</v>
          </cell>
          <cell r="M2491" t="str">
            <v>ZnCl2</v>
          </cell>
          <cell r="N2491" t="str">
            <v>Measured - (ICP-MS)</v>
          </cell>
          <cell r="O2491" t="str">
            <v>flow through</v>
          </cell>
          <cell r="P2491" t="str">
            <v>Chronic</v>
          </cell>
          <cell r="Q2491" t="str">
            <v>28-d</v>
          </cell>
          <cell r="R2491" t="str">
            <v>Algal mixture (1 mL of Nanno 3600 and 2 mL of shellfish diet 1800 in 1.8 L of test water; algal concentration: ~510 nL cell volume/mL) every 1 to 2 hours  (exposure was 200 mL of water with silica sand substrate)</v>
          </cell>
          <cell r="S2491" t="str">
            <v>W-CERC well water diluted with deionized water</v>
          </cell>
          <cell r="T2491"/>
          <cell r="U2491">
            <v>23</v>
          </cell>
          <cell r="V2491">
            <v>8</v>
          </cell>
          <cell r="W2491" t="str">
            <v/>
          </cell>
          <cell r="X2491" t="str">
            <v/>
          </cell>
          <cell r="Y2491">
            <v>52</v>
          </cell>
          <cell r="Z2491" t="str">
            <v/>
          </cell>
          <cell r="AA2491">
            <v>0.51</v>
          </cell>
          <cell r="AB2491">
            <v>10</v>
          </cell>
          <cell r="AC2491">
            <v>26</v>
          </cell>
          <cell r="AD2491">
            <v>8.6999999999999993</v>
          </cell>
          <cell r="AE2491">
            <v>12</v>
          </cell>
          <cell r="AF2491">
            <v>1</v>
          </cell>
          <cell r="AG2491">
            <v>20</v>
          </cell>
          <cell r="AH2491">
            <v>11</v>
          </cell>
          <cell r="AI2491">
            <v>95</v>
          </cell>
          <cell r="AJ2491">
            <v>105</v>
          </cell>
        </row>
        <row r="2492">
          <cell r="B2492" t="str">
            <v>C2339LasiLOEC</v>
          </cell>
          <cell r="C2492" t="str">
            <v>Wang et al. 2020</v>
          </cell>
          <cell r="D2492">
            <v>2020</v>
          </cell>
          <cell r="E2492" t="str">
            <v>Lampsilis siliquoidea</v>
          </cell>
          <cell r="F2492" t="str">
            <v xml:space="preserve">Lampsilis </v>
          </cell>
          <cell r="G2492" t="str">
            <v>siliquoidea</v>
          </cell>
          <cell r="H2492"/>
          <cell r="I2492" t="str">
            <v>Mollusc</v>
          </cell>
          <cell r="J2492" t="str">
            <v>&lt; 8-d</v>
          </cell>
          <cell r="K2492" t="str">
            <v>Length</v>
          </cell>
          <cell r="L2492" t="str">
            <v>LOEC</v>
          </cell>
          <cell r="M2492" t="str">
            <v>ZnCl2</v>
          </cell>
          <cell r="N2492" t="str">
            <v>Measured - (ICP-MS)</v>
          </cell>
          <cell r="O2492" t="str">
            <v>flow through</v>
          </cell>
          <cell r="P2492" t="str">
            <v>Chronic</v>
          </cell>
          <cell r="Q2492" t="str">
            <v>28-d</v>
          </cell>
          <cell r="R2492" t="str">
            <v>Algal mixture (1 mL of Nanno 3600 and 2 mL of shellfish diet 1800 in 1.8 L of test water; algal concentration: ~510 nL cell volume/mL) every 1 to 2 hours  (exposure was 200 mL of water with silica sand substrate)</v>
          </cell>
          <cell r="S2492" t="str">
            <v>W-CERC well water diluted with deionized water</v>
          </cell>
          <cell r="T2492"/>
          <cell r="U2492">
            <v>23</v>
          </cell>
          <cell r="V2492">
            <v>8</v>
          </cell>
          <cell r="W2492" t="str">
            <v/>
          </cell>
          <cell r="X2492" t="str">
            <v/>
          </cell>
          <cell r="Y2492">
            <v>108</v>
          </cell>
          <cell r="Z2492" t="str">
            <v/>
          </cell>
          <cell r="AA2492">
            <v>0.51</v>
          </cell>
          <cell r="AB2492">
            <v>10</v>
          </cell>
          <cell r="AC2492">
            <v>26</v>
          </cell>
          <cell r="AD2492">
            <v>8.6999999999999993</v>
          </cell>
          <cell r="AE2492">
            <v>12</v>
          </cell>
          <cell r="AF2492">
            <v>1</v>
          </cell>
          <cell r="AG2492">
            <v>20</v>
          </cell>
          <cell r="AH2492">
            <v>11</v>
          </cell>
          <cell r="AI2492">
            <v>95</v>
          </cell>
          <cell r="AJ2492">
            <v>105</v>
          </cell>
        </row>
        <row r="2493">
          <cell r="B2493" t="str">
            <v>C2340LasiMATC</v>
          </cell>
          <cell r="C2493" t="str">
            <v>Wang et al. 2020</v>
          </cell>
          <cell r="D2493">
            <v>2020</v>
          </cell>
          <cell r="E2493" t="str">
            <v>Lampsilis siliquoidea</v>
          </cell>
          <cell r="F2493" t="str">
            <v xml:space="preserve">Lampsilis </v>
          </cell>
          <cell r="G2493" t="str">
            <v>siliquoidea</v>
          </cell>
          <cell r="H2493"/>
          <cell r="I2493" t="str">
            <v>Mollusc</v>
          </cell>
          <cell r="J2493" t="str">
            <v>&lt; 8-d</v>
          </cell>
          <cell r="K2493" t="str">
            <v>Length</v>
          </cell>
          <cell r="L2493" t="str">
            <v>MATC</v>
          </cell>
          <cell r="M2493" t="str">
            <v>ZnCl2</v>
          </cell>
          <cell r="N2493" t="str">
            <v>Measured - (ICP-MS)</v>
          </cell>
          <cell r="O2493" t="str">
            <v>flow through</v>
          </cell>
          <cell r="P2493" t="str">
            <v>Chronic</v>
          </cell>
          <cell r="Q2493" t="str">
            <v>28-d</v>
          </cell>
          <cell r="R2493" t="str">
            <v>Algal mixture (1 mL of Nanno 3600 and 2 mL of shellfish diet 1800 in 1.8 L of test water; algal concentration: ~510 nL cell volume/mL) every 1 to 2 hours  (exposure was 200 mL of water with silica sand substrate)</v>
          </cell>
          <cell r="S2493" t="str">
            <v>W-CERC well water diluted with deionized water</v>
          </cell>
          <cell r="T2493"/>
          <cell r="U2493">
            <v>23</v>
          </cell>
          <cell r="V2493">
            <v>8</v>
          </cell>
          <cell r="W2493" t="str">
            <v/>
          </cell>
          <cell r="X2493" t="str">
            <v/>
          </cell>
          <cell r="Y2493">
            <v>74.939975980780773</v>
          </cell>
          <cell r="Z2493" t="str">
            <v/>
          </cell>
          <cell r="AA2493">
            <v>0.51</v>
          </cell>
          <cell r="AB2493">
            <v>10</v>
          </cell>
          <cell r="AC2493">
            <v>26</v>
          </cell>
          <cell r="AD2493">
            <v>8.6999999999999993</v>
          </cell>
          <cell r="AE2493">
            <v>12</v>
          </cell>
          <cell r="AF2493">
            <v>1</v>
          </cell>
          <cell r="AG2493">
            <v>20</v>
          </cell>
          <cell r="AH2493">
            <v>11</v>
          </cell>
          <cell r="AI2493">
            <v>95</v>
          </cell>
          <cell r="AJ2493">
            <v>105</v>
          </cell>
        </row>
        <row r="2494">
          <cell r="B2494" t="str">
            <v>C2341LasiEC10</v>
          </cell>
          <cell r="C2494" t="str">
            <v>Wang et al. 2020</v>
          </cell>
          <cell r="D2494">
            <v>2020</v>
          </cell>
          <cell r="E2494" t="str">
            <v>Lampsilis siliquoidea</v>
          </cell>
          <cell r="F2494" t="str">
            <v xml:space="preserve">Lampsilis </v>
          </cell>
          <cell r="G2494" t="str">
            <v>siliquoidea</v>
          </cell>
          <cell r="H2494"/>
          <cell r="I2494" t="str">
            <v>Mollusc</v>
          </cell>
          <cell r="J2494" t="str">
            <v>&lt; 8-d</v>
          </cell>
          <cell r="K2494" t="str">
            <v>Length</v>
          </cell>
          <cell r="L2494" t="str">
            <v>EC10</v>
          </cell>
          <cell r="M2494" t="str">
            <v>ZnCl2</v>
          </cell>
          <cell r="N2494" t="str">
            <v>Measured - (ICP-MS)</v>
          </cell>
          <cell r="O2494" t="str">
            <v>flow through</v>
          </cell>
          <cell r="P2494" t="str">
            <v>Chronic</v>
          </cell>
          <cell r="Q2494" t="str">
            <v>28-d</v>
          </cell>
          <cell r="R2494" t="str">
            <v>Algal mixture (1 mL of Nanno 3600 and 2 mL of shellfish diet 1800 in 1.8 L of test water; algal concentration: ~510 nL cell volume/mL) every 1 to 2 hours  (exposure was 200 mL of water with silica sand substrate)</v>
          </cell>
          <cell r="S2494" t="str">
            <v>W-CERC well water diluted with deionized water</v>
          </cell>
          <cell r="T2494"/>
          <cell r="U2494">
            <v>23</v>
          </cell>
          <cell r="V2494">
            <v>8</v>
          </cell>
          <cell r="W2494" t="str">
            <v/>
          </cell>
          <cell r="X2494" t="str">
            <v/>
          </cell>
          <cell r="Y2494">
            <v>71</v>
          </cell>
          <cell r="Z2494" t="str">
            <v/>
          </cell>
          <cell r="AA2494">
            <v>0.51</v>
          </cell>
          <cell r="AB2494">
            <v>10</v>
          </cell>
          <cell r="AC2494">
            <v>26</v>
          </cell>
          <cell r="AD2494">
            <v>8.6999999999999993</v>
          </cell>
          <cell r="AE2494">
            <v>12</v>
          </cell>
          <cell r="AF2494">
            <v>1</v>
          </cell>
          <cell r="AG2494">
            <v>20</v>
          </cell>
          <cell r="AH2494">
            <v>11</v>
          </cell>
          <cell r="AI2494">
            <v>95</v>
          </cell>
          <cell r="AJ2494">
            <v>105</v>
          </cell>
        </row>
        <row r="2495">
          <cell r="B2495" t="str">
            <v>C2342LasiEC20</v>
          </cell>
          <cell r="C2495" t="str">
            <v>Wang et al. 2020</v>
          </cell>
          <cell r="D2495">
            <v>2020</v>
          </cell>
          <cell r="E2495" t="str">
            <v>Lampsilis siliquoidea</v>
          </cell>
          <cell r="F2495" t="str">
            <v xml:space="preserve">Lampsilis </v>
          </cell>
          <cell r="G2495" t="str">
            <v>siliquoidea</v>
          </cell>
          <cell r="H2495"/>
          <cell r="I2495" t="str">
            <v>Mollusc</v>
          </cell>
          <cell r="J2495" t="str">
            <v>&lt; 8-d</v>
          </cell>
          <cell r="K2495" t="str">
            <v>Length</v>
          </cell>
          <cell r="L2495" t="str">
            <v>EC20</v>
          </cell>
          <cell r="M2495" t="str">
            <v>ZnCl2</v>
          </cell>
          <cell r="N2495" t="str">
            <v>Measured - (ICP-MS)</v>
          </cell>
          <cell r="O2495" t="str">
            <v>flow through</v>
          </cell>
          <cell r="P2495" t="str">
            <v>Chronic</v>
          </cell>
          <cell r="Q2495" t="str">
            <v>28-d</v>
          </cell>
          <cell r="R2495" t="str">
            <v>Algal mixture (1 mL of Nanno 3600 and 2 mL of shellfish diet 1800 in 1.8 L of test water; algal concentration: ~510 nL cell volume/mL) every 1 to 2 hours  (exposure was 200 mL of water with silica sand substrate)</v>
          </cell>
          <cell r="S2495" t="str">
            <v>W-CERC well water diluted with deionized water</v>
          </cell>
          <cell r="T2495"/>
          <cell r="U2495">
            <v>23</v>
          </cell>
          <cell r="V2495">
            <v>8</v>
          </cell>
          <cell r="W2495" t="str">
            <v/>
          </cell>
          <cell r="X2495" t="str">
            <v/>
          </cell>
          <cell r="Y2495">
            <v>113</v>
          </cell>
          <cell r="Z2495" t="str">
            <v/>
          </cell>
          <cell r="AA2495">
            <v>0.51</v>
          </cell>
          <cell r="AB2495">
            <v>10</v>
          </cell>
          <cell r="AC2495">
            <v>26</v>
          </cell>
          <cell r="AD2495">
            <v>8.6999999999999993</v>
          </cell>
          <cell r="AE2495">
            <v>12</v>
          </cell>
          <cell r="AF2495">
            <v>1</v>
          </cell>
          <cell r="AG2495">
            <v>20</v>
          </cell>
          <cell r="AH2495">
            <v>11</v>
          </cell>
          <cell r="AI2495">
            <v>95</v>
          </cell>
          <cell r="AJ2495">
            <v>105</v>
          </cell>
        </row>
        <row r="2496">
          <cell r="B2496" t="str">
            <v>C2343LasiNOEC</v>
          </cell>
          <cell r="C2496" t="str">
            <v>Wang et al. 2020</v>
          </cell>
          <cell r="D2496">
            <v>2020</v>
          </cell>
          <cell r="E2496" t="str">
            <v>Lampsilis siliquoidea</v>
          </cell>
          <cell r="F2496" t="str">
            <v xml:space="preserve">Lampsilis </v>
          </cell>
          <cell r="G2496" t="str">
            <v>siliquoidea</v>
          </cell>
          <cell r="H2496"/>
          <cell r="I2496" t="str">
            <v>Mollusc</v>
          </cell>
          <cell r="J2496" t="str">
            <v>&lt; 8-d</v>
          </cell>
          <cell r="K2496" t="str">
            <v>Weight</v>
          </cell>
          <cell r="L2496" t="str">
            <v>NOEC</v>
          </cell>
          <cell r="M2496" t="str">
            <v>ZnCl2</v>
          </cell>
          <cell r="N2496" t="str">
            <v>Measured - (ICP-MS)</v>
          </cell>
          <cell r="O2496" t="str">
            <v>flow through</v>
          </cell>
          <cell r="P2496" t="str">
            <v>Chronic</v>
          </cell>
          <cell r="Q2496" t="str">
            <v>28-d</v>
          </cell>
          <cell r="R2496" t="str">
            <v>Algal mixture (1 mL of Nanno 3600 and 2 mL of shellfish diet 1800 in 1.8 L of test water; algal concentration: ~510 nL cell volume/mL) every 1 to 2 hours  (exposure was 200 mL of water with silica sand substrate)</v>
          </cell>
          <cell r="S2496" t="str">
            <v>W-CERC well water diluted with deionized water</v>
          </cell>
          <cell r="T2496"/>
          <cell r="U2496">
            <v>23</v>
          </cell>
          <cell r="V2496">
            <v>8</v>
          </cell>
          <cell r="W2496" t="str">
            <v/>
          </cell>
          <cell r="X2496" t="str">
            <v/>
          </cell>
          <cell r="Y2496">
            <v>52</v>
          </cell>
          <cell r="Z2496" t="str">
            <v/>
          </cell>
          <cell r="AA2496">
            <v>0.51</v>
          </cell>
          <cell r="AB2496">
            <v>10</v>
          </cell>
          <cell r="AC2496">
            <v>26</v>
          </cell>
          <cell r="AD2496">
            <v>8.6999999999999993</v>
          </cell>
          <cell r="AE2496">
            <v>12</v>
          </cell>
          <cell r="AF2496">
            <v>1</v>
          </cell>
          <cell r="AG2496">
            <v>20</v>
          </cell>
          <cell r="AH2496">
            <v>11</v>
          </cell>
          <cell r="AI2496">
            <v>95</v>
          </cell>
          <cell r="AJ2496">
            <v>105</v>
          </cell>
        </row>
        <row r="2497">
          <cell r="B2497" t="str">
            <v>C2344LasiLOEC</v>
          </cell>
          <cell r="C2497" t="str">
            <v>Wang et al. 2020</v>
          </cell>
          <cell r="D2497">
            <v>2020</v>
          </cell>
          <cell r="E2497" t="str">
            <v>Lampsilis siliquoidea</v>
          </cell>
          <cell r="F2497" t="str">
            <v xml:space="preserve">Lampsilis </v>
          </cell>
          <cell r="G2497" t="str">
            <v>siliquoidea</v>
          </cell>
          <cell r="H2497"/>
          <cell r="I2497" t="str">
            <v>Mollusc</v>
          </cell>
          <cell r="J2497" t="str">
            <v>&lt; 8-d</v>
          </cell>
          <cell r="K2497" t="str">
            <v>Weight</v>
          </cell>
          <cell r="L2497" t="str">
            <v>LOEC</v>
          </cell>
          <cell r="M2497" t="str">
            <v>ZnCl2</v>
          </cell>
          <cell r="N2497" t="str">
            <v>Measured - (ICP-MS)</v>
          </cell>
          <cell r="O2497" t="str">
            <v>flow through</v>
          </cell>
          <cell r="P2497" t="str">
            <v>Chronic</v>
          </cell>
          <cell r="Q2497" t="str">
            <v>28-d</v>
          </cell>
          <cell r="R2497" t="str">
            <v>Algal mixture (1 mL of Nanno 3600 and 2 mL of shellfish diet 1800 in 1.8 L of test water; algal concentration: ~510 nL cell volume/mL) every 1 to 2 hours  (exposure was 200 mL of water with silica sand substrate)</v>
          </cell>
          <cell r="S2497" t="str">
            <v>W-CERC well water diluted with deionized water</v>
          </cell>
          <cell r="T2497"/>
          <cell r="U2497">
            <v>23</v>
          </cell>
          <cell r="V2497">
            <v>8</v>
          </cell>
          <cell r="W2497" t="str">
            <v/>
          </cell>
          <cell r="X2497" t="str">
            <v/>
          </cell>
          <cell r="Y2497">
            <v>108</v>
          </cell>
          <cell r="Z2497" t="str">
            <v/>
          </cell>
          <cell r="AA2497">
            <v>0.51</v>
          </cell>
          <cell r="AB2497">
            <v>10</v>
          </cell>
          <cell r="AC2497">
            <v>26</v>
          </cell>
          <cell r="AD2497">
            <v>8.6999999999999993</v>
          </cell>
          <cell r="AE2497">
            <v>12</v>
          </cell>
          <cell r="AF2497">
            <v>1</v>
          </cell>
          <cell r="AG2497">
            <v>20</v>
          </cell>
          <cell r="AH2497">
            <v>11</v>
          </cell>
          <cell r="AI2497">
            <v>95</v>
          </cell>
          <cell r="AJ2497">
            <v>105</v>
          </cell>
        </row>
        <row r="2498">
          <cell r="B2498" t="str">
            <v>C2345LasiMATC</v>
          </cell>
          <cell r="C2498" t="str">
            <v>Wang et al. 2020</v>
          </cell>
          <cell r="D2498">
            <v>2020</v>
          </cell>
          <cell r="E2498" t="str">
            <v>Lampsilis siliquoidea</v>
          </cell>
          <cell r="F2498" t="str">
            <v xml:space="preserve">Lampsilis </v>
          </cell>
          <cell r="G2498" t="str">
            <v>siliquoidea</v>
          </cell>
          <cell r="H2498"/>
          <cell r="I2498" t="str">
            <v>Mollusc</v>
          </cell>
          <cell r="J2498" t="str">
            <v>&lt; 8-d</v>
          </cell>
          <cell r="K2498" t="str">
            <v>Weight</v>
          </cell>
          <cell r="L2498" t="str">
            <v>MATC</v>
          </cell>
          <cell r="M2498" t="str">
            <v>ZnCl2</v>
          </cell>
          <cell r="N2498" t="str">
            <v>Measured - (ICP-MS)</v>
          </cell>
          <cell r="O2498" t="str">
            <v>flow through</v>
          </cell>
          <cell r="P2498" t="str">
            <v>Chronic</v>
          </cell>
          <cell r="Q2498" t="str">
            <v>28-d</v>
          </cell>
          <cell r="R2498" t="str">
            <v>Algal mixture (1 mL of Nanno 3600 and 2 mL of shellfish diet 1800 in 1.8 L of test water; algal concentration: ~510 nL cell volume/mL) every 1 to 2 hours  (exposure was 200 mL of water with silica sand substrate)</v>
          </cell>
          <cell r="S2498" t="str">
            <v>W-CERC well water diluted with deionized water</v>
          </cell>
          <cell r="T2498"/>
          <cell r="U2498">
            <v>23</v>
          </cell>
          <cell r="V2498">
            <v>8</v>
          </cell>
          <cell r="W2498" t="str">
            <v/>
          </cell>
          <cell r="X2498" t="str">
            <v/>
          </cell>
          <cell r="Y2498">
            <v>74.939975980780773</v>
          </cell>
          <cell r="Z2498" t="str">
            <v/>
          </cell>
          <cell r="AA2498">
            <v>0.51</v>
          </cell>
          <cell r="AB2498">
            <v>10</v>
          </cell>
          <cell r="AC2498">
            <v>26</v>
          </cell>
          <cell r="AD2498">
            <v>8.6999999999999993</v>
          </cell>
          <cell r="AE2498">
            <v>12</v>
          </cell>
          <cell r="AF2498">
            <v>1</v>
          </cell>
          <cell r="AG2498">
            <v>20</v>
          </cell>
          <cell r="AH2498">
            <v>11</v>
          </cell>
          <cell r="AI2498">
            <v>95</v>
          </cell>
          <cell r="AJ2498">
            <v>105</v>
          </cell>
        </row>
        <row r="2499">
          <cell r="B2499" t="str">
            <v>C2346LasiEC10</v>
          </cell>
          <cell r="C2499" t="str">
            <v>Wang et al. 2020</v>
          </cell>
          <cell r="D2499">
            <v>2020</v>
          </cell>
          <cell r="E2499" t="str">
            <v>Lampsilis siliquoidea</v>
          </cell>
          <cell r="F2499" t="str">
            <v xml:space="preserve">Lampsilis </v>
          </cell>
          <cell r="G2499" t="str">
            <v>siliquoidea</v>
          </cell>
          <cell r="H2499"/>
          <cell r="I2499" t="str">
            <v>Mollusc</v>
          </cell>
          <cell r="J2499" t="str">
            <v>&lt; 8-d</v>
          </cell>
          <cell r="K2499" t="str">
            <v>Weight</v>
          </cell>
          <cell r="L2499" t="str">
            <v>EC10</v>
          </cell>
          <cell r="M2499" t="str">
            <v>ZnCl2</v>
          </cell>
          <cell r="N2499" t="str">
            <v>Measured - (ICP-MS)</v>
          </cell>
          <cell r="O2499" t="str">
            <v>flow through</v>
          </cell>
          <cell r="P2499" t="str">
            <v>Chronic</v>
          </cell>
          <cell r="Q2499" t="str">
            <v>28-d</v>
          </cell>
          <cell r="R2499" t="str">
            <v>Algal mixture (1 mL of Nanno 3600 and 2 mL of shellfish diet 1800 in 1.8 L of test water; algal concentration: ~510 nL cell volume/mL) every 1 to 2 hours  (exposure was 200 mL of water with silica sand substrate)</v>
          </cell>
          <cell r="S2499" t="str">
            <v>W-CERC well water diluted with deionized water</v>
          </cell>
          <cell r="T2499"/>
          <cell r="U2499">
            <v>23</v>
          </cell>
          <cell r="V2499">
            <v>8</v>
          </cell>
          <cell r="W2499" t="str">
            <v/>
          </cell>
          <cell r="X2499" t="str">
            <v/>
          </cell>
          <cell r="Y2499">
            <v>59</v>
          </cell>
          <cell r="Z2499" t="str">
            <v/>
          </cell>
          <cell r="AA2499">
            <v>0.51</v>
          </cell>
          <cell r="AB2499">
            <v>10</v>
          </cell>
          <cell r="AC2499">
            <v>26</v>
          </cell>
          <cell r="AD2499">
            <v>8.6999999999999993</v>
          </cell>
          <cell r="AE2499">
            <v>12</v>
          </cell>
          <cell r="AF2499">
            <v>1</v>
          </cell>
          <cell r="AG2499">
            <v>20</v>
          </cell>
          <cell r="AH2499">
            <v>11</v>
          </cell>
          <cell r="AI2499">
            <v>95</v>
          </cell>
          <cell r="AJ2499">
            <v>105</v>
          </cell>
        </row>
        <row r="2500">
          <cell r="B2500" t="str">
            <v>C2347LasiEC20</v>
          </cell>
          <cell r="C2500" t="str">
            <v>Wang et al. 2020</v>
          </cell>
          <cell r="D2500">
            <v>2020</v>
          </cell>
          <cell r="E2500" t="str">
            <v>Lampsilis siliquoidea</v>
          </cell>
          <cell r="F2500" t="str">
            <v xml:space="preserve">Lampsilis </v>
          </cell>
          <cell r="G2500" t="str">
            <v>siliquoidea</v>
          </cell>
          <cell r="H2500"/>
          <cell r="I2500" t="str">
            <v>Mollusc</v>
          </cell>
          <cell r="J2500" t="str">
            <v>&lt; 8-d</v>
          </cell>
          <cell r="K2500" t="str">
            <v>Weight</v>
          </cell>
          <cell r="L2500" t="str">
            <v>EC20</v>
          </cell>
          <cell r="M2500" t="str">
            <v>ZnCl2</v>
          </cell>
          <cell r="N2500" t="str">
            <v>Measured - (ICP-MS)</v>
          </cell>
          <cell r="O2500" t="str">
            <v>flow through</v>
          </cell>
          <cell r="P2500" t="str">
            <v>Chronic</v>
          </cell>
          <cell r="Q2500" t="str">
            <v>28-d</v>
          </cell>
          <cell r="R2500" t="str">
            <v>Algal mixture (1 mL of Nanno 3600 and 2 mL of shellfish diet 1800 in 1.8 L of test water; algal concentration: ~510 nL cell volume/mL) every 1 to 2 hours  (exposure was 200 mL of water with silica sand substrate)</v>
          </cell>
          <cell r="S2500" t="str">
            <v>W-CERC well water diluted with deionized water</v>
          </cell>
          <cell r="T2500"/>
          <cell r="U2500">
            <v>23</v>
          </cell>
          <cell r="V2500">
            <v>8</v>
          </cell>
          <cell r="W2500" t="str">
            <v/>
          </cell>
          <cell r="X2500" t="str">
            <v/>
          </cell>
          <cell r="Y2500">
            <v>66</v>
          </cell>
          <cell r="Z2500" t="str">
            <v/>
          </cell>
          <cell r="AA2500">
            <v>0.51</v>
          </cell>
          <cell r="AB2500">
            <v>10</v>
          </cell>
          <cell r="AC2500">
            <v>26</v>
          </cell>
          <cell r="AD2500">
            <v>8.6999999999999993</v>
          </cell>
          <cell r="AE2500">
            <v>12</v>
          </cell>
          <cell r="AF2500">
            <v>1</v>
          </cell>
          <cell r="AG2500">
            <v>20</v>
          </cell>
          <cell r="AH2500">
            <v>11</v>
          </cell>
          <cell r="AI2500">
            <v>95</v>
          </cell>
          <cell r="AJ2500">
            <v>105</v>
          </cell>
        </row>
        <row r="2501">
          <cell r="B2501" t="str">
            <v>C2348LasiNOEC</v>
          </cell>
          <cell r="C2501" t="str">
            <v>Wang et al. 2020</v>
          </cell>
          <cell r="D2501">
            <v>2020</v>
          </cell>
          <cell r="E2501" t="str">
            <v>Lampsilis siliquoidea</v>
          </cell>
          <cell r="F2501" t="str">
            <v xml:space="preserve">Lampsilis </v>
          </cell>
          <cell r="G2501" t="str">
            <v>siliquoidea</v>
          </cell>
          <cell r="H2501"/>
          <cell r="I2501" t="str">
            <v>Mollusc</v>
          </cell>
          <cell r="J2501" t="str">
            <v>&lt; 8-d</v>
          </cell>
          <cell r="K2501" t="str">
            <v>Biomass</v>
          </cell>
          <cell r="L2501" t="str">
            <v>NOEC</v>
          </cell>
          <cell r="M2501" t="str">
            <v>ZnCl2</v>
          </cell>
          <cell r="N2501" t="str">
            <v>Measured - (ICP-MS)</v>
          </cell>
          <cell r="O2501" t="str">
            <v>flow through</v>
          </cell>
          <cell r="P2501" t="str">
            <v>Chronic</v>
          </cell>
          <cell r="Q2501" t="str">
            <v>28-d</v>
          </cell>
          <cell r="R2501" t="str">
            <v>Algal mixture (1 mL of Nanno 3600 and 2 mL of shellfish diet 1800 in 1.8 L of test water; algal concentration: ~510 nL cell volume/mL) every 1 to 2 hours  (exposure was 200 mL of water with silica sand substrate)</v>
          </cell>
          <cell r="S2501" t="str">
            <v>W-CERC well water diluted with deionized water</v>
          </cell>
          <cell r="T2501"/>
          <cell r="U2501">
            <v>23</v>
          </cell>
          <cell r="V2501">
            <v>8</v>
          </cell>
          <cell r="W2501" t="str">
            <v/>
          </cell>
          <cell r="X2501" t="str">
            <v/>
          </cell>
          <cell r="Y2501">
            <v>52</v>
          </cell>
          <cell r="Z2501" t="str">
            <v/>
          </cell>
          <cell r="AA2501">
            <v>0.51</v>
          </cell>
          <cell r="AB2501">
            <v>10</v>
          </cell>
          <cell r="AC2501">
            <v>26</v>
          </cell>
          <cell r="AD2501">
            <v>8.6999999999999993</v>
          </cell>
          <cell r="AE2501">
            <v>12</v>
          </cell>
          <cell r="AF2501">
            <v>1</v>
          </cell>
          <cell r="AG2501">
            <v>20</v>
          </cell>
          <cell r="AH2501">
            <v>11</v>
          </cell>
          <cell r="AI2501">
            <v>95</v>
          </cell>
          <cell r="AJ2501">
            <v>105</v>
          </cell>
        </row>
        <row r="2502">
          <cell r="B2502" t="str">
            <v>C2349LasiLOEC</v>
          </cell>
          <cell r="C2502" t="str">
            <v>Wang et al. 2020</v>
          </cell>
          <cell r="D2502">
            <v>2020</v>
          </cell>
          <cell r="E2502" t="str">
            <v>Lampsilis siliquoidea</v>
          </cell>
          <cell r="F2502" t="str">
            <v xml:space="preserve">Lampsilis </v>
          </cell>
          <cell r="G2502" t="str">
            <v>siliquoidea</v>
          </cell>
          <cell r="H2502"/>
          <cell r="I2502" t="str">
            <v>Mollusc</v>
          </cell>
          <cell r="J2502" t="str">
            <v>&lt; 8-d</v>
          </cell>
          <cell r="K2502" t="str">
            <v>Biomass</v>
          </cell>
          <cell r="L2502" t="str">
            <v>LOEC</v>
          </cell>
          <cell r="M2502" t="str">
            <v>ZnCl2</v>
          </cell>
          <cell r="N2502" t="str">
            <v>Measured - (ICP-MS)</v>
          </cell>
          <cell r="O2502" t="str">
            <v>flow through</v>
          </cell>
          <cell r="P2502" t="str">
            <v>Chronic</v>
          </cell>
          <cell r="Q2502" t="str">
            <v>28-d</v>
          </cell>
          <cell r="R2502" t="str">
            <v>Algal mixture (1 mL of Nanno 3600 and 2 mL of shellfish diet 1800 in 1.8 L of test water; algal concentration: ~510 nL cell volume/mL) every 1 to 2 hours  (exposure was 200 mL of water with silica sand substrate)</v>
          </cell>
          <cell r="S2502" t="str">
            <v>W-CERC well water diluted with deionized water</v>
          </cell>
          <cell r="T2502"/>
          <cell r="U2502">
            <v>23</v>
          </cell>
          <cell r="V2502">
            <v>8</v>
          </cell>
          <cell r="W2502" t="str">
            <v/>
          </cell>
          <cell r="X2502" t="str">
            <v/>
          </cell>
          <cell r="Y2502">
            <v>108</v>
          </cell>
          <cell r="Z2502" t="str">
            <v/>
          </cell>
          <cell r="AA2502">
            <v>0.51</v>
          </cell>
          <cell r="AB2502">
            <v>10</v>
          </cell>
          <cell r="AC2502">
            <v>26</v>
          </cell>
          <cell r="AD2502">
            <v>8.6999999999999993</v>
          </cell>
          <cell r="AE2502">
            <v>12</v>
          </cell>
          <cell r="AF2502">
            <v>1</v>
          </cell>
          <cell r="AG2502">
            <v>20</v>
          </cell>
          <cell r="AH2502">
            <v>11</v>
          </cell>
          <cell r="AI2502">
            <v>95</v>
          </cell>
          <cell r="AJ2502">
            <v>105</v>
          </cell>
        </row>
        <row r="2503">
          <cell r="B2503" t="str">
            <v>C2350LasiMATC</v>
          </cell>
          <cell r="C2503" t="str">
            <v>Wang et al. 2020</v>
          </cell>
          <cell r="D2503">
            <v>2020</v>
          </cell>
          <cell r="E2503" t="str">
            <v>Lampsilis siliquoidea</v>
          </cell>
          <cell r="F2503" t="str">
            <v xml:space="preserve">Lampsilis </v>
          </cell>
          <cell r="G2503" t="str">
            <v>siliquoidea</v>
          </cell>
          <cell r="H2503"/>
          <cell r="I2503" t="str">
            <v>Mollusc</v>
          </cell>
          <cell r="J2503" t="str">
            <v>&lt; 8-d</v>
          </cell>
          <cell r="K2503" t="str">
            <v>Biomass</v>
          </cell>
          <cell r="L2503" t="str">
            <v>MATC</v>
          </cell>
          <cell r="M2503" t="str">
            <v>ZnCl2</v>
          </cell>
          <cell r="N2503" t="str">
            <v>Measured - (ICP-MS)</v>
          </cell>
          <cell r="O2503" t="str">
            <v>flow through</v>
          </cell>
          <cell r="P2503" t="str">
            <v>Chronic</v>
          </cell>
          <cell r="Q2503" t="str">
            <v>28-d</v>
          </cell>
          <cell r="R2503" t="str">
            <v>Algal mixture (1 mL of Nanno 3600 and 2 mL of shellfish diet 1800 in 1.8 L of test water; algal concentration: ~510 nL cell volume/mL) every 1 to 2 hours  (exposure was 200 mL of water with silica sand substrate)</v>
          </cell>
          <cell r="S2503" t="str">
            <v>W-CERC well water diluted with deionized water</v>
          </cell>
          <cell r="T2503"/>
          <cell r="U2503">
            <v>23</v>
          </cell>
          <cell r="V2503">
            <v>8</v>
          </cell>
          <cell r="W2503" t="str">
            <v/>
          </cell>
          <cell r="X2503" t="str">
            <v/>
          </cell>
          <cell r="Y2503">
            <v>74.939975980780773</v>
          </cell>
          <cell r="Z2503" t="str">
            <v/>
          </cell>
          <cell r="AA2503">
            <v>0.51</v>
          </cell>
          <cell r="AB2503">
            <v>10</v>
          </cell>
          <cell r="AC2503">
            <v>26</v>
          </cell>
          <cell r="AD2503">
            <v>8.6999999999999993</v>
          </cell>
          <cell r="AE2503">
            <v>12</v>
          </cell>
          <cell r="AF2503">
            <v>1</v>
          </cell>
          <cell r="AG2503">
            <v>20</v>
          </cell>
          <cell r="AH2503">
            <v>11</v>
          </cell>
          <cell r="AI2503">
            <v>95</v>
          </cell>
          <cell r="AJ2503">
            <v>105</v>
          </cell>
        </row>
        <row r="2504">
          <cell r="B2504" t="str">
            <v>C2351LasiEC10</v>
          </cell>
          <cell r="C2504" t="str">
            <v>Wang et al. 2020</v>
          </cell>
          <cell r="D2504">
            <v>2020</v>
          </cell>
          <cell r="E2504" t="str">
            <v>Lampsilis siliquoidea</v>
          </cell>
          <cell r="F2504" t="str">
            <v xml:space="preserve">Lampsilis </v>
          </cell>
          <cell r="G2504" t="str">
            <v>siliquoidea</v>
          </cell>
          <cell r="H2504"/>
          <cell r="I2504" t="str">
            <v>Mollusc</v>
          </cell>
          <cell r="J2504" t="str">
            <v>&lt; 8-d</v>
          </cell>
          <cell r="K2504" t="str">
            <v>Biomass</v>
          </cell>
          <cell r="L2504" t="str">
            <v>EC10</v>
          </cell>
          <cell r="M2504" t="str">
            <v>ZnCl2</v>
          </cell>
          <cell r="N2504" t="str">
            <v>Measured - (ICP-MS)</v>
          </cell>
          <cell r="O2504" t="str">
            <v>flow through</v>
          </cell>
          <cell r="P2504" t="str">
            <v>Chronic</v>
          </cell>
          <cell r="Q2504" t="str">
            <v>28-d</v>
          </cell>
          <cell r="R2504" t="str">
            <v>Algal mixture (1 mL of Nanno 3600 and 2 mL of shellfish diet 1800 in 1.8 L of test water; algal concentration: ~510 nL cell volume/mL) every 1 to 2 hours  (exposure was 200 mL of water with silica sand substrate)</v>
          </cell>
          <cell r="S2504" t="str">
            <v>W-CERC well water diluted with deionized water</v>
          </cell>
          <cell r="T2504"/>
          <cell r="U2504">
            <v>23</v>
          </cell>
          <cell r="V2504">
            <v>8</v>
          </cell>
          <cell r="W2504" t="str">
            <v/>
          </cell>
          <cell r="X2504" t="str">
            <v/>
          </cell>
          <cell r="Y2504">
            <v>59</v>
          </cell>
          <cell r="Z2504" t="str">
            <v/>
          </cell>
          <cell r="AA2504">
            <v>0.51</v>
          </cell>
          <cell r="AB2504">
            <v>10</v>
          </cell>
          <cell r="AC2504">
            <v>26</v>
          </cell>
          <cell r="AD2504">
            <v>8.6999999999999993</v>
          </cell>
          <cell r="AE2504">
            <v>12</v>
          </cell>
          <cell r="AF2504">
            <v>1</v>
          </cell>
          <cell r="AG2504">
            <v>20</v>
          </cell>
          <cell r="AH2504">
            <v>11</v>
          </cell>
          <cell r="AI2504">
            <v>95</v>
          </cell>
          <cell r="AJ2504">
            <v>105</v>
          </cell>
        </row>
        <row r="2505">
          <cell r="B2505" t="str">
            <v>C2352LasiEC20</v>
          </cell>
          <cell r="C2505" t="str">
            <v>Wang et al. 2020</v>
          </cell>
          <cell r="D2505">
            <v>2020</v>
          </cell>
          <cell r="E2505" t="str">
            <v>Lampsilis siliquoidea</v>
          </cell>
          <cell r="F2505" t="str">
            <v xml:space="preserve">Lampsilis </v>
          </cell>
          <cell r="G2505" t="str">
            <v>siliquoidea</v>
          </cell>
          <cell r="H2505"/>
          <cell r="I2505" t="str">
            <v>Mollusc</v>
          </cell>
          <cell r="J2505" t="str">
            <v>&lt; 8-d</v>
          </cell>
          <cell r="K2505" t="str">
            <v>Biomass</v>
          </cell>
          <cell r="L2505" t="str">
            <v>EC20</v>
          </cell>
          <cell r="M2505" t="str">
            <v>ZnCl2</v>
          </cell>
          <cell r="N2505" t="str">
            <v>Measured - (ICP-MS)</v>
          </cell>
          <cell r="O2505" t="str">
            <v>flow through</v>
          </cell>
          <cell r="P2505" t="str">
            <v>Chronic</v>
          </cell>
          <cell r="Q2505" t="str">
            <v>28-d</v>
          </cell>
          <cell r="R2505" t="str">
            <v>Algal mixture (1 mL of Nanno 3600 and 2 mL of shellfish diet 1800 in 1.8 L of test water; algal concentration: ~510 nL cell volume/mL) every 1 to 2 hours  (exposure was 200 mL of water with silica sand substrate)</v>
          </cell>
          <cell r="S2505" t="str">
            <v>W-CERC well water diluted with deionized water</v>
          </cell>
          <cell r="T2505"/>
          <cell r="U2505">
            <v>23</v>
          </cell>
          <cell r="V2505">
            <v>8</v>
          </cell>
          <cell r="W2505" t="str">
            <v/>
          </cell>
          <cell r="X2505" t="str">
            <v/>
          </cell>
          <cell r="Y2505">
            <v>66</v>
          </cell>
          <cell r="Z2505" t="str">
            <v/>
          </cell>
          <cell r="AA2505">
            <v>0.51</v>
          </cell>
          <cell r="AB2505">
            <v>10</v>
          </cell>
          <cell r="AC2505">
            <v>26</v>
          </cell>
          <cell r="AD2505">
            <v>8.6999999999999993</v>
          </cell>
          <cell r="AE2505">
            <v>12</v>
          </cell>
          <cell r="AF2505">
            <v>1</v>
          </cell>
          <cell r="AG2505">
            <v>20</v>
          </cell>
          <cell r="AH2505">
            <v>11</v>
          </cell>
          <cell r="AI2505">
            <v>95</v>
          </cell>
          <cell r="AJ2505">
            <v>105</v>
          </cell>
        </row>
        <row r="2506">
          <cell r="B2506" t="str">
            <v>C2353LasiNOEC</v>
          </cell>
          <cell r="C2506" t="str">
            <v>Wang et al. 2020</v>
          </cell>
          <cell r="D2506">
            <v>2020</v>
          </cell>
          <cell r="E2506" t="str">
            <v>Lampsilis siliquoidea</v>
          </cell>
          <cell r="F2506" t="str">
            <v xml:space="preserve">Lampsilis </v>
          </cell>
          <cell r="G2506" t="str">
            <v>siliquoidea</v>
          </cell>
          <cell r="H2506"/>
          <cell r="I2506" t="str">
            <v>Mollusc</v>
          </cell>
          <cell r="J2506" t="str">
            <v>&lt; 8-d</v>
          </cell>
          <cell r="K2506" t="str">
            <v>Survival</v>
          </cell>
          <cell r="L2506" t="str">
            <v>NOEC</v>
          </cell>
          <cell r="M2506" t="str">
            <v>ZnCl2</v>
          </cell>
          <cell r="N2506" t="str">
            <v>Measured - (ICP-MS)</v>
          </cell>
          <cell r="O2506" t="str">
            <v>flow through</v>
          </cell>
          <cell r="P2506" t="str">
            <v>Chronic</v>
          </cell>
          <cell r="Q2506" t="str">
            <v>84-d</v>
          </cell>
          <cell r="R2506" t="str">
            <v>Algal mixture (1 mL of Nanno 3600 and 2 mL of shellfish diet 1800 in 1.8 L of test water; algal concentration: ~510 nL cell volume/mL) every 1 to 2 hours  (exposure was 200 mL of water with silica sand substrate)</v>
          </cell>
          <cell r="S2506" t="str">
            <v>W-CERC well water diluted with deionized water</v>
          </cell>
          <cell r="T2506"/>
          <cell r="U2506">
            <v>23</v>
          </cell>
          <cell r="V2506">
            <v>7.9</v>
          </cell>
          <cell r="W2506" t="str">
            <v>&gt;</v>
          </cell>
          <cell r="X2506" t="str">
            <v/>
          </cell>
          <cell r="Y2506">
            <v>238</v>
          </cell>
          <cell r="Z2506" t="str">
            <v/>
          </cell>
          <cell r="AA2506">
            <v>0.52</v>
          </cell>
          <cell r="AB2506">
            <v>10</v>
          </cell>
          <cell r="AC2506">
            <v>25</v>
          </cell>
          <cell r="AD2506">
            <v>8.8000000000000007</v>
          </cell>
          <cell r="AE2506">
            <v>12</v>
          </cell>
          <cell r="AF2506">
            <v>1</v>
          </cell>
          <cell r="AG2506">
            <v>20</v>
          </cell>
          <cell r="AH2506">
            <v>11</v>
          </cell>
          <cell r="AI2506">
            <v>92</v>
          </cell>
          <cell r="AJ2506">
            <v>104</v>
          </cell>
        </row>
        <row r="2507">
          <cell r="B2507" t="str">
            <v>C2354LasiLOEC</v>
          </cell>
          <cell r="C2507" t="str">
            <v>Wang et al. 2020</v>
          </cell>
          <cell r="D2507">
            <v>2020</v>
          </cell>
          <cell r="E2507" t="str">
            <v>Lampsilis siliquoidea</v>
          </cell>
          <cell r="F2507" t="str">
            <v xml:space="preserve">Lampsilis </v>
          </cell>
          <cell r="G2507" t="str">
            <v>siliquoidea</v>
          </cell>
          <cell r="H2507"/>
          <cell r="I2507" t="str">
            <v>Mollusc</v>
          </cell>
          <cell r="J2507" t="str">
            <v>&lt; 8-d</v>
          </cell>
          <cell r="K2507" t="str">
            <v>Survival</v>
          </cell>
          <cell r="L2507" t="str">
            <v>LOEC</v>
          </cell>
          <cell r="M2507" t="str">
            <v>ZnCl2</v>
          </cell>
          <cell r="N2507" t="str">
            <v>Measured - (ICP-MS)</v>
          </cell>
          <cell r="O2507" t="str">
            <v>flow through</v>
          </cell>
          <cell r="P2507" t="str">
            <v>Chronic</v>
          </cell>
          <cell r="Q2507" t="str">
            <v>84-d</v>
          </cell>
          <cell r="R2507" t="str">
            <v>Algal mixture (1 mL of Nanno 3600 and 2 mL of shellfish diet 1800 in 1.8 L of test water; algal concentration: ~510 nL cell volume/mL) every 1 to 2 hours  (exposure was 200 mL of water with silica sand substrate)</v>
          </cell>
          <cell r="S2507" t="str">
            <v>W-CERC well water diluted with deionized water</v>
          </cell>
          <cell r="T2507"/>
          <cell r="U2507">
            <v>23</v>
          </cell>
          <cell r="V2507">
            <v>7.9</v>
          </cell>
          <cell r="W2507" t="str">
            <v>&gt;</v>
          </cell>
          <cell r="X2507" t="str">
            <v/>
          </cell>
          <cell r="Y2507">
            <v>238</v>
          </cell>
          <cell r="Z2507" t="str">
            <v/>
          </cell>
          <cell r="AA2507">
            <v>0.52</v>
          </cell>
          <cell r="AB2507">
            <v>10</v>
          </cell>
          <cell r="AC2507">
            <v>25</v>
          </cell>
          <cell r="AD2507">
            <v>8.8000000000000007</v>
          </cell>
          <cell r="AE2507">
            <v>12</v>
          </cell>
          <cell r="AF2507">
            <v>1</v>
          </cell>
          <cell r="AG2507">
            <v>20</v>
          </cell>
          <cell r="AH2507">
            <v>11</v>
          </cell>
          <cell r="AI2507">
            <v>92</v>
          </cell>
          <cell r="AJ2507">
            <v>104</v>
          </cell>
        </row>
        <row r="2508">
          <cell r="B2508" t="str">
            <v>C2355LasiMATC</v>
          </cell>
          <cell r="C2508" t="str">
            <v>Wang et al. 2020</v>
          </cell>
          <cell r="D2508">
            <v>2020</v>
          </cell>
          <cell r="E2508" t="str">
            <v>Lampsilis siliquoidea</v>
          </cell>
          <cell r="F2508" t="str">
            <v xml:space="preserve">Lampsilis </v>
          </cell>
          <cell r="G2508" t="str">
            <v>siliquoidea</v>
          </cell>
          <cell r="H2508"/>
          <cell r="I2508" t="str">
            <v>Mollusc</v>
          </cell>
          <cell r="J2508" t="str">
            <v>&lt; 8-d</v>
          </cell>
          <cell r="K2508" t="str">
            <v>Survival</v>
          </cell>
          <cell r="L2508" t="str">
            <v>MATC</v>
          </cell>
          <cell r="M2508" t="str">
            <v>ZnCl2</v>
          </cell>
          <cell r="N2508" t="str">
            <v>Measured - (ICP-MS)</v>
          </cell>
          <cell r="O2508" t="str">
            <v>flow through</v>
          </cell>
          <cell r="P2508" t="str">
            <v>Chronic</v>
          </cell>
          <cell r="Q2508" t="str">
            <v>84-d</v>
          </cell>
          <cell r="R2508" t="str">
            <v>Algal mixture (1 mL of Nanno 3600 and 2 mL of shellfish diet 1800 in 1.8 L of test water; algal concentration: ~510 nL cell volume/mL) every 1 to 2 hours  (exposure was 200 mL of water with silica sand substrate)</v>
          </cell>
          <cell r="S2508" t="str">
            <v>W-CERC well water diluted with deionized water</v>
          </cell>
          <cell r="T2508"/>
          <cell r="U2508">
            <v>23</v>
          </cell>
          <cell r="V2508">
            <v>7.9</v>
          </cell>
          <cell r="W2508" t="str">
            <v>&gt;</v>
          </cell>
          <cell r="X2508" t="str">
            <v/>
          </cell>
          <cell r="Y2508">
            <v>238</v>
          </cell>
          <cell r="Z2508" t="str">
            <v/>
          </cell>
          <cell r="AA2508">
            <v>0.52</v>
          </cell>
          <cell r="AB2508">
            <v>10</v>
          </cell>
          <cell r="AC2508">
            <v>25</v>
          </cell>
          <cell r="AD2508">
            <v>8.8000000000000007</v>
          </cell>
          <cell r="AE2508">
            <v>12</v>
          </cell>
          <cell r="AF2508">
            <v>1</v>
          </cell>
          <cell r="AG2508">
            <v>20</v>
          </cell>
          <cell r="AH2508">
            <v>11</v>
          </cell>
          <cell r="AI2508">
            <v>92</v>
          </cell>
          <cell r="AJ2508">
            <v>104</v>
          </cell>
        </row>
        <row r="2509">
          <cell r="B2509" t="str">
            <v>C2356LasiEC10</v>
          </cell>
          <cell r="C2509" t="str">
            <v>Wang et al. 2020</v>
          </cell>
          <cell r="D2509">
            <v>2020</v>
          </cell>
          <cell r="E2509" t="str">
            <v>Lampsilis siliquoidea</v>
          </cell>
          <cell r="F2509" t="str">
            <v xml:space="preserve">Lampsilis </v>
          </cell>
          <cell r="G2509" t="str">
            <v>siliquoidea</v>
          </cell>
          <cell r="H2509"/>
          <cell r="I2509" t="str">
            <v>Mollusc</v>
          </cell>
          <cell r="J2509" t="str">
            <v>&lt; 8-d</v>
          </cell>
          <cell r="K2509" t="str">
            <v>Survival</v>
          </cell>
          <cell r="L2509" t="str">
            <v>EC10</v>
          </cell>
          <cell r="M2509" t="str">
            <v>ZnCl2</v>
          </cell>
          <cell r="N2509" t="str">
            <v>Measured - (ICP-MS)</v>
          </cell>
          <cell r="O2509" t="str">
            <v>flow through</v>
          </cell>
          <cell r="P2509" t="str">
            <v>Chronic</v>
          </cell>
          <cell r="Q2509" t="str">
            <v>84-d</v>
          </cell>
          <cell r="R2509" t="str">
            <v>Algal mixture (1 mL of Nanno 3600 and 2 mL of shellfish diet 1800 in 1.8 L of test water; algal concentration: ~510 nL cell volume/mL) every 1 to 2 hours  (exposure was 200 mL of water with silica sand substrate)</v>
          </cell>
          <cell r="S2509" t="str">
            <v>W-CERC well water diluted with deionized water</v>
          </cell>
          <cell r="T2509"/>
          <cell r="U2509">
            <v>23</v>
          </cell>
          <cell r="V2509">
            <v>7.9</v>
          </cell>
          <cell r="W2509" t="str">
            <v>&gt;</v>
          </cell>
          <cell r="X2509" t="str">
            <v/>
          </cell>
          <cell r="Y2509">
            <v>238</v>
          </cell>
          <cell r="Z2509" t="str">
            <v/>
          </cell>
          <cell r="AA2509">
            <v>0.52</v>
          </cell>
          <cell r="AB2509">
            <v>10</v>
          </cell>
          <cell r="AC2509">
            <v>25</v>
          </cell>
          <cell r="AD2509">
            <v>8.8000000000000007</v>
          </cell>
          <cell r="AE2509">
            <v>12</v>
          </cell>
          <cell r="AF2509">
            <v>1</v>
          </cell>
          <cell r="AG2509">
            <v>20</v>
          </cell>
          <cell r="AH2509">
            <v>11</v>
          </cell>
          <cell r="AI2509">
            <v>92</v>
          </cell>
          <cell r="AJ2509">
            <v>104</v>
          </cell>
        </row>
        <row r="2510">
          <cell r="B2510" t="str">
            <v>C2357LasiEC20</v>
          </cell>
          <cell r="C2510" t="str">
            <v>Wang et al. 2020</v>
          </cell>
          <cell r="D2510">
            <v>2020</v>
          </cell>
          <cell r="E2510" t="str">
            <v>Lampsilis siliquoidea</v>
          </cell>
          <cell r="F2510" t="str">
            <v xml:space="preserve">Lampsilis </v>
          </cell>
          <cell r="G2510" t="str">
            <v>siliquoidea</v>
          </cell>
          <cell r="H2510"/>
          <cell r="I2510" t="str">
            <v>Mollusc</v>
          </cell>
          <cell r="J2510" t="str">
            <v>&lt; 8-d</v>
          </cell>
          <cell r="K2510" t="str">
            <v>Survival</v>
          </cell>
          <cell r="L2510" t="str">
            <v>EC20</v>
          </cell>
          <cell r="M2510" t="str">
            <v>ZnCl2</v>
          </cell>
          <cell r="N2510" t="str">
            <v>Measured - (ICP-MS)</v>
          </cell>
          <cell r="O2510" t="str">
            <v>flow through</v>
          </cell>
          <cell r="P2510" t="str">
            <v>Chronic</v>
          </cell>
          <cell r="Q2510" t="str">
            <v>84-d</v>
          </cell>
          <cell r="R2510" t="str">
            <v>Algal mixture (1 mL of Nanno 3600 and 2 mL of shellfish diet 1800 in 1.8 L of test water; algal concentration: ~510 nL cell volume/mL) every 1 to 2 hours  (exposure was 200 mL of water with silica sand substrate)</v>
          </cell>
          <cell r="S2510" t="str">
            <v>W-CERC well water diluted with deionized water</v>
          </cell>
          <cell r="T2510"/>
          <cell r="U2510">
            <v>23</v>
          </cell>
          <cell r="V2510">
            <v>7.9</v>
          </cell>
          <cell r="W2510" t="str">
            <v>&gt;</v>
          </cell>
          <cell r="X2510" t="str">
            <v/>
          </cell>
          <cell r="Y2510">
            <v>238</v>
          </cell>
          <cell r="Z2510" t="str">
            <v/>
          </cell>
          <cell r="AA2510">
            <v>0.52</v>
          </cell>
          <cell r="AB2510">
            <v>10</v>
          </cell>
          <cell r="AC2510">
            <v>25</v>
          </cell>
          <cell r="AD2510">
            <v>8.8000000000000007</v>
          </cell>
          <cell r="AE2510">
            <v>12</v>
          </cell>
          <cell r="AF2510">
            <v>1</v>
          </cell>
          <cell r="AG2510">
            <v>20</v>
          </cell>
          <cell r="AH2510">
            <v>11</v>
          </cell>
          <cell r="AI2510">
            <v>92</v>
          </cell>
          <cell r="AJ2510">
            <v>104</v>
          </cell>
        </row>
        <row r="2511">
          <cell r="B2511" t="str">
            <v>C2358LasiNOEC</v>
          </cell>
          <cell r="C2511" t="str">
            <v>Wang et al. 2020</v>
          </cell>
          <cell r="D2511">
            <v>2020</v>
          </cell>
          <cell r="E2511" t="str">
            <v>Lampsilis siliquoidea</v>
          </cell>
          <cell r="F2511" t="str">
            <v xml:space="preserve">Lampsilis </v>
          </cell>
          <cell r="G2511" t="str">
            <v>siliquoidea</v>
          </cell>
          <cell r="H2511"/>
          <cell r="I2511" t="str">
            <v>Mollusc</v>
          </cell>
          <cell r="J2511" t="str">
            <v>&lt; 8-d</v>
          </cell>
          <cell r="K2511" t="str">
            <v>Length</v>
          </cell>
          <cell r="L2511" t="str">
            <v>NOEC</v>
          </cell>
          <cell r="M2511" t="str">
            <v>ZnCl2</v>
          </cell>
          <cell r="N2511" t="str">
            <v>Measured - (ICP-MS)</v>
          </cell>
          <cell r="O2511" t="str">
            <v>flow through</v>
          </cell>
          <cell r="P2511" t="str">
            <v>Chronic</v>
          </cell>
          <cell r="Q2511" t="str">
            <v>84-d</v>
          </cell>
          <cell r="R2511" t="str">
            <v>Algal mixture (1 mL of Nanno 3600 and 2 mL of shellfish diet 1800 in 1.8 L of test water; algal concentration: ~510 nL cell volume/mL) every 1 to 2 hours  (exposure was 200 mL of water with silica sand substrate)</v>
          </cell>
          <cell r="S2511" t="str">
            <v>W-CERC well water diluted with deionized water</v>
          </cell>
          <cell r="T2511"/>
          <cell r="U2511">
            <v>23</v>
          </cell>
          <cell r="V2511">
            <v>7.9</v>
          </cell>
          <cell r="W2511" t="str">
            <v/>
          </cell>
          <cell r="X2511" t="str">
            <v/>
          </cell>
          <cell r="Y2511">
            <v>13</v>
          </cell>
          <cell r="Z2511" t="str">
            <v/>
          </cell>
          <cell r="AA2511">
            <v>0.52</v>
          </cell>
          <cell r="AB2511">
            <v>10</v>
          </cell>
          <cell r="AC2511">
            <v>25</v>
          </cell>
          <cell r="AD2511">
            <v>8.8000000000000007</v>
          </cell>
          <cell r="AE2511">
            <v>12</v>
          </cell>
          <cell r="AF2511">
            <v>1</v>
          </cell>
          <cell r="AG2511">
            <v>20</v>
          </cell>
          <cell r="AH2511">
            <v>11</v>
          </cell>
          <cell r="AI2511">
            <v>92</v>
          </cell>
          <cell r="AJ2511">
            <v>104</v>
          </cell>
        </row>
        <row r="2512">
          <cell r="B2512" t="str">
            <v>C2359LasiLOEC</v>
          </cell>
          <cell r="C2512" t="str">
            <v>Wang et al. 2020</v>
          </cell>
          <cell r="D2512">
            <v>2020</v>
          </cell>
          <cell r="E2512" t="str">
            <v>Lampsilis siliquoidea</v>
          </cell>
          <cell r="F2512" t="str">
            <v xml:space="preserve">Lampsilis </v>
          </cell>
          <cell r="G2512" t="str">
            <v>siliquoidea</v>
          </cell>
          <cell r="H2512"/>
          <cell r="I2512" t="str">
            <v>Mollusc</v>
          </cell>
          <cell r="J2512" t="str">
            <v>&lt; 8-d</v>
          </cell>
          <cell r="K2512" t="str">
            <v>Length</v>
          </cell>
          <cell r="L2512" t="str">
            <v>LOEC</v>
          </cell>
          <cell r="M2512" t="str">
            <v>ZnCl2</v>
          </cell>
          <cell r="N2512" t="str">
            <v>Measured - (ICP-MS)</v>
          </cell>
          <cell r="O2512" t="str">
            <v>flow through</v>
          </cell>
          <cell r="P2512" t="str">
            <v>Chronic</v>
          </cell>
          <cell r="Q2512" t="str">
            <v>84-d</v>
          </cell>
          <cell r="R2512" t="str">
            <v>Algal mixture (1 mL of Nanno 3600 and 2 mL of shellfish diet 1800 in 1.8 L of test water; algal concentration: ~510 nL cell volume/mL) every 1 to 2 hours  (exposure was 200 mL of water with silica sand substrate)</v>
          </cell>
          <cell r="S2512" t="str">
            <v>W-CERC well water diluted with deionized water</v>
          </cell>
          <cell r="T2512"/>
          <cell r="U2512">
            <v>23</v>
          </cell>
          <cell r="V2512">
            <v>7.9</v>
          </cell>
          <cell r="W2512" t="str">
            <v/>
          </cell>
          <cell r="X2512" t="str">
            <v/>
          </cell>
          <cell r="Y2512">
            <v>28</v>
          </cell>
          <cell r="Z2512" t="str">
            <v/>
          </cell>
          <cell r="AA2512">
            <v>0.52</v>
          </cell>
          <cell r="AB2512">
            <v>10</v>
          </cell>
          <cell r="AC2512">
            <v>25</v>
          </cell>
          <cell r="AD2512">
            <v>8.8000000000000007</v>
          </cell>
          <cell r="AE2512">
            <v>12</v>
          </cell>
          <cell r="AF2512">
            <v>1</v>
          </cell>
          <cell r="AG2512">
            <v>20</v>
          </cell>
          <cell r="AH2512">
            <v>11</v>
          </cell>
          <cell r="AI2512">
            <v>92</v>
          </cell>
          <cell r="AJ2512">
            <v>104</v>
          </cell>
        </row>
        <row r="2513">
          <cell r="B2513" t="str">
            <v>C2360LasiMATC</v>
          </cell>
          <cell r="C2513" t="str">
            <v>Wang et al. 2020</v>
          </cell>
          <cell r="D2513">
            <v>2020</v>
          </cell>
          <cell r="E2513" t="str">
            <v>Lampsilis siliquoidea</v>
          </cell>
          <cell r="F2513" t="str">
            <v xml:space="preserve">Lampsilis </v>
          </cell>
          <cell r="G2513" t="str">
            <v>siliquoidea</v>
          </cell>
          <cell r="H2513"/>
          <cell r="I2513" t="str">
            <v>Mollusc</v>
          </cell>
          <cell r="J2513" t="str">
            <v>&lt; 8-d</v>
          </cell>
          <cell r="K2513" t="str">
            <v>Length</v>
          </cell>
          <cell r="L2513" t="str">
            <v>MATC</v>
          </cell>
          <cell r="M2513" t="str">
            <v>ZnCl2</v>
          </cell>
          <cell r="N2513" t="str">
            <v>Measured - (ICP-MS)</v>
          </cell>
          <cell r="O2513" t="str">
            <v>flow through</v>
          </cell>
          <cell r="P2513" t="str">
            <v>Chronic</v>
          </cell>
          <cell r="Q2513" t="str">
            <v>84-d</v>
          </cell>
          <cell r="R2513" t="str">
            <v>Algal mixture (1 mL of Nanno 3600 and 2 mL of shellfish diet 1800 in 1.8 L of test water; algal concentration: ~510 nL cell volume/mL) every 1 to 2 hours  (exposure was 200 mL of water with silica sand substrate)</v>
          </cell>
          <cell r="S2513" t="str">
            <v>W-CERC well water diluted with deionized water</v>
          </cell>
          <cell r="T2513"/>
          <cell r="U2513">
            <v>23</v>
          </cell>
          <cell r="V2513">
            <v>7.9</v>
          </cell>
          <cell r="W2513" t="str">
            <v/>
          </cell>
          <cell r="X2513" t="str">
            <v/>
          </cell>
          <cell r="Y2513">
            <v>19.078784028338912</v>
          </cell>
          <cell r="Z2513" t="str">
            <v/>
          </cell>
          <cell r="AA2513">
            <v>0.52</v>
          </cell>
          <cell r="AB2513">
            <v>10</v>
          </cell>
          <cell r="AC2513">
            <v>25</v>
          </cell>
          <cell r="AD2513">
            <v>8.8000000000000007</v>
          </cell>
          <cell r="AE2513">
            <v>12</v>
          </cell>
          <cell r="AF2513">
            <v>1</v>
          </cell>
          <cell r="AG2513">
            <v>20</v>
          </cell>
          <cell r="AH2513">
            <v>11</v>
          </cell>
          <cell r="AI2513">
            <v>92</v>
          </cell>
          <cell r="AJ2513">
            <v>104</v>
          </cell>
        </row>
        <row r="2514">
          <cell r="B2514" t="str">
            <v>C2361LasiEC10</v>
          </cell>
          <cell r="C2514" t="str">
            <v>Wang et al. 2020</v>
          </cell>
          <cell r="D2514">
            <v>2020</v>
          </cell>
          <cell r="E2514" t="str">
            <v>Lampsilis siliquoidea</v>
          </cell>
          <cell r="F2514" t="str">
            <v xml:space="preserve">Lampsilis </v>
          </cell>
          <cell r="G2514" t="str">
            <v>siliquoidea</v>
          </cell>
          <cell r="H2514"/>
          <cell r="I2514" t="str">
            <v>Mollusc</v>
          </cell>
          <cell r="J2514" t="str">
            <v>&lt; 8-d</v>
          </cell>
          <cell r="K2514" t="str">
            <v>Length</v>
          </cell>
          <cell r="L2514" t="str">
            <v>EC10</v>
          </cell>
          <cell r="M2514" t="str">
            <v>ZnCl2</v>
          </cell>
          <cell r="N2514" t="str">
            <v>Measured - (ICP-MS)</v>
          </cell>
          <cell r="O2514" t="str">
            <v>flow through</v>
          </cell>
          <cell r="P2514" t="str">
            <v>Chronic</v>
          </cell>
          <cell r="Q2514" t="str">
            <v>84-d</v>
          </cell>
          <cell r="R2514" t="str">
            <v>Algal mixture (1 mL of Nanno 3600 and 2 mL of shellfish diet 1800 in 1.8 L of test water; algal concentration: ~510 nL cell volume/mL) every 1 to 2 hours  (exposure was 200 mL of water with silica sand substrate)</v>
          </cell>
          <cell r="S2514" t="str">
            <v>W-CERC well water diluted with deionized water</v>
          </cell>
          <cell r="T2514"/>
          <cell r="U2514">
            <v>23</v>
          </cell>
          <cell r="V2514">
            <v>7.9</v>
          </cell>
          <cell r="W2514" t="str">
            <v/>
          </cell>
          <cell r="X2514" t="str">
            <v/>
          </cell>
          <cell r="Y2514">
            <v>26</v>
          </cell>
          <cell r="Z2514" t="str">
            <v/>
          </cell>
          <cell r="AA2514">
            <v>0.52</v>
          </cell>
          <cell r="AB2514">
            <v>10</v>
          </cell>
          <cell r="AC2514">
            <v>25</v>
          </cell>
          <cell r="AD2514">
            <v>8.8000000000000007</v>
          </cell>
          <cell r="AE2514">
            <v>12</v>
          </cell>
          <cell r="AF2514">
            <v>1</v>
          </cell>
          <cell r="AG2514">
            <v>20</v>
          </cell>
          <cell r="AH2514">
            <v>11</v>
          </cell>
          <cell r="AI2514">
            <v>92</v>
          </cell>
          <cell r="AJ2514">
            <v>104</v>
          </cell>
        </row>
        <row r="2515">
          <cell r="B2515" t="str">
            <v>C2362LasiEC20</v>
          </cell>
          <cell r="C2515" t="str">
            <v>Wang et al. 2020</v>
          </cell>
          <cell r="D2515">
            <v>2020</v>
          </cell>
          <cell r="E2515" t="str">
            <v>Lampsilis siliquoidea</v>
          </cell>
          <cell r="F2515" t="str">
            <v xml:space="preserve">Lampsilis </v>
          </cell>
          <cell r="G2515" t="str">
            <v>siliquoidea</v>
          </cell>
          <cell r="H2515"/>
          <cell r="I2515" t="str">
            <v>Mollusc</v>
          </cell>
          <cell r="J2515" t="str">
            <v>&lt; 8-d</v>
          </cell>
          <cell r="K2515" t="str">
            <v>Length</v>
          </cell>
          <cell r="L2515" t="str">
            <v>EC20</v>
          </cell>
          <cell r="M2515" t="str">
            <v>ZnCl2</v>
          </cell>
          <cell r="N2515" t="str">
            <v>Measured - (ICP-MS)</v>
          </cell>
          <cell r="O2515" t="str">
            <v>flow through</v>
          </cell>
          <cell r="P2515" t="str">
            <v>Chronic</v>
          </cell>
          <cell r="Q2515" t="str">
            <v>84-d</v>
          </cell>
          <cell r="R2515" t="str">
            <v>Algal mixture (1 mL of Nanno 3600 and 2 mL of shellfish diet 1800 in 1.8 L of test water; algal concentration: ~510 nL cell volume/mL) every 1 to 2 hours  (exposure was 200 mL of water with silica sand substrate)</v>
          </cell>
          <cell r="S2515" t="str">
            <v>W-CERC well water diluted with deionized water</v>
          </cell>
          <cell r="T2515"/>
          <cell r="U2515">
            <v>23</v>
          </cell>
          <cell r="V2515">
            <v>7.9</v>
          </cell>
          <cell r="W2515" t="str">
            <v/>
          </cell>
          <cell r="X2515" t="str">
            <v/>
          </cell>
          <cell r="Y2515">
            <v>44</v>
          </cell>
          <cell r="Z2515" t="str">
            <v/>
          </cell>
          <cell r="AA2515">
            <v>0.52</v>
          </cell>
          <cell r="AB2515">
            <v>10</v>
          </cell>
          <cell r="AC2515">
            <v>25</v>
          </cell>
          <cell r="AD2515">
            <v>8.8000000000000007</v>
          </cell>
          <cell r="AE2515">
            <v>12</v>
          </cell>
          <cell r="AF2515">
            <v>1</v>
          </cell>
          <cell r="AG2515">
            <v>20</v>
          </cell>
          <cell r="AH2515">
            <v>11</v>
          </cell>
          <cell r="AI2515">
            <v>92</v>
          </cell>
          <cell r="AJ2515">
            <v>104</v>
          </cell>
        </row>
        <row r="2516">
          <cell r="B2516" t="str">
            <v>C2363LasiNOEC</v>
          </cell>
          <cell r="C2516" t="str">
            <v>Wang et al. 2020</v>
          </cell>
          <cell r="D2516">
            <v>2020</v>
          </cell>
          <cell r="E2516" t="str">
            <v>Lampsilis siliquoidea</v>
          </cell>
          <cell r="F2516" t="str">
            <v xml:space="preserve">Lampsilis </v>
          </cell>
          <cell r="G2516" t="str">
            <v>siliquoidea</v>
          </cell>
          <cell r="H2516"/>
          <cell r="I2516" t="str">
            <v>Mollusc</v>
          </cell>
          <cell r="J2516" t="str">
            <v>&lt; 8-d</v>
          </cell>
          <cell r="K2516" t="str">
            <v>Weight</v>
          </cell>
          <cell r="L2516" t="str">
            <v>NOEC</v>
          </cell>
          <cell r="M2516" t="str">
            <v>ZnCl2</v>
          </cell>
          <cell r="N2516" t="str">
            <v>Measured - (ICP-MS)</v>
          </cell>
          <cell r="O2516" t="str">
            <v>flow through</v>
          </cell>
          <cell r="P2516" t="str">
            <v>Chronic</v>
          </cell>
          <cell r="Q2516" t="str">
            <v>84-d</v>
          </cell>
          <cell r="R2516" t="str">
            <v>Algal mixture (1 mL of Nanno 3600 and 2 mL of shellfish diet 1800 in 1.8 L of test water; algal concentration: ~510 nL cell volume/mL) every 1 to 2 hours  (exposure was 200 mL of water with silica sand substrate)</v>
          </cell>
          <cell r="S2516" t="str">
            <v>W-CERC well water diluted with deionized water</v>
          </cell>
          <cell r="T2516"/>
          <cell r="U2516">
            <v>23</v>
          </cell>
          <cell r="V2516">
            <v>7.9</v>
          </cell>
          <cell r="W2516" t="str">
            <v/>
          </cell>
          <cell r="X2516" t="str">
            <v/>
          </cell>
          <cell r="Y2516">
            <v>13</v>
          </cell>
          <cell r="Z2516" t="str">
            <v/>
          </cell>
          <cell r="AA2516">
            <v>0.52</v>
          </cell>
          <cell r="AB2516">
            <v>10</v>
          </cell>
          <cell r="AC2516">
            <v>25</v>
          </cell>
          <cell r="AD2516">
            <v>8.8000000000000007</v>
          </cell>
          <cell r="AE2516">
            <v>12</v>
          </cell>
          <cell r="AF2516">
            <v>1</v>
          </cell>
          <cell r="AG2516">
            <v>20</v>
          </cell>
          <cell r="AH2516">
            <v>11</v>
          </cell>
          <cell r="AI2516">
            <v>92</v>
          </cell>
          <cell r="AJ2516">
            <v>104</v>
          </cell>
        </row>
        <row r="2517">
          <cell r="B2517" t="str">
            <v>C2364LasiLOEC</v>
          </cell>
          <cell r="C2517" t="str">
            <v>Wang et al. 2020</v>
          </cell>
          <cell r="D2517">
            <v>2020</v>
          </cell>
          <cell r="E2517" t="str">
            <v>Lampsilis siliquoidea</v>
          </cell>
          <cell r="F2517" t="str">
            <v xml:space="preserve">Lampsilis </v>
          </cell>
          <cell r="G2517" t="str">
            <v>siliquoidea</v>
          </cell>
          <cell r="H2517"/>
          <cell r="I2517" t="str">
            <v>Mollusc</v>
          </cell>
          <cell r="J2517" t="str">
            <v>&lt; 8-d</v>
          </cell>
          <cell r="K2517" t="str">
            <v>Weight</v>
          </cell>
          <cell r="L2517" t="str">
            <v>LOEC</v>
          </cell>
          <cell r="M2517" t="str">
            <v>ZnCl2</v>
          </cell>
          <cell r="N2517" t="str">
            <v>Measured - (ICP-MS)</v>
          </cell>
          <cell r="O2517" t="str">
            <v>flow through</v>
          </cell>
          <cell r="P2517" t="str">
            <v>Chronic</v>
          </cell>
          <cell r="Q2517" t="str">
            <v>84-d</v>
          </cell>
          <cell r="R2517" t="str">
            <v>Algal mixture (1 mL of Nanno 3600 and 2 mL of shellfish diet 1800 in 1.8 L of test water; algal concentration: ~510 nL cell volume/mL) every 1 to 2 hours  (exposure was 200 mL of water with silica sand substrate)</v>
          </cell>
          <cell r="S2517" t="str">
            <v>W-CERC well water diluted with deionized water</v>
          </cell>
          <cell r="T2517"/>
          <cell r="U2517">
            <v>23</v>
          </cell>
          <cell r="V2517">
            <v>7.9</v>
          </cell>
          <cell r="W2517" t="str">
            <v/>
          </cell>
          <cell r="X2517" t="str">
            <v/>
          </cell>
          <cell r="Y2517">
            <v>28</v>
          </cell>
          <cell r="Z2517" t="str">
            <v/>
          </cell>
          <cell r="AA2517">
            <v>0.52</v>
          </cell>
          <cell r="AB2517">
            <v>10</v>
          </cell>
          <cell r="AC2517">
            <v>25</v>
          </cell>
          <cell r="AD2517">
            <v>8.8000000000000007</v>
          </cell>
          <cell r="AE2517">
            <v>12</v>
          </cell>
          <cell r="AF2517">
            <v>1</v>
          </cell>
          <cell r="AG2517">
            <v>20</v>
          </cell>
          <cell r="AH2517">
            <v>11</v>
          </cell>
          <cell r="AI2517">
            <v>92</v>
          </cell>
          <cell r="AJ2517">
            <v>104</v>
          </cell>
        </row>
        <row r="2518">
          <cell r="B2518" t="str">
            <v>C2365LasiMATC</v>
          </cell>
          <cell r="C2518" t="str">
            <v>Wang et al. 2020</v>
          </cell>
          <cell r="D2518">
            <v>2020</v>
          </cell>
          <cell r="E2518" t="str">
            <v>Lampsilis siliquoidea</v>
          </cell>
          <cell r="F2518" t="str">
            <v xml:space="preserve">Lampsilis </v>
          </cell>
          <cell r="G2518" t="str">
            <v>siliquoidea</v>
          </cell>
          <cell r="H2518"/>
          <cell r="I2518" t="str">
            <v>Mollusc</v>
          </cell>
          <cell r="J2518" t="str">
            <v>&lt; 8-d</v>
          </cell>
          <cell r="K2518" t="str">
            <v>Weight</v>
          </cell>
          <cell r="L2518" t="str">
            <v>MATC</v>
          </cell>
          <cell r="M2518" t="str">
            <v>ZnCl2</v>
          </cell>
          <cell r="N2518" t="str">
            <v>Measured - (ICP-MS)</v>
          </cell>
          <cell r="O2518" t="str">
            <v>flow through</v>
          </cell>
          <cell r="P2518" t="str">
            <v>Chronic</v>
          </cell>
          <cell r="Q2518" t="str">
            <v>84-d</v>
          </cell>
          <cell r="R2518" t="str">
            <v>Algal mixture (1 mL of Nanno 3600 and 2 mL of shellfish diet 1800 in 1.8 L of test water; algal concentration: ~510 nL cell volume/mL) every 1 to 2 hours  (exposure was 200 mL of water with silica sand substrate)</v>
          </cell>
          <cell r="S2518" t="str">
            <v>W-CERC well water diluted with deionized water</v>
          </cell>
          <cell r="T2518"/>
          <cell r="U2518">
            <v>23</v>
          </cell>
          <cell r="V2518">
            <v>7.9</v>
          </cell>
          <cell r="W2518" t="str">
            <v/>
          </cell>
          <cell r="X2518" t="str">
            <v/>
          </cell>
          <cell r="Y2518">
            <v>19.078784028338912</v>
          </cell>
          <cell r="Z2518" t="str">
            <v/>
          </cell>
          <cell r="AA2518">
            <v>0.52</v>
          </cell>
          <cell r="AB2518">
            <v>10</v>
          </cell>
          <cell r="AC2518">
            <v>25</v>
          </cell>
          <cell r="AD2518">
            <v>8.8000000000000007</v>
          </cell>
          <cell r="AE2518">
            <v>12</v>
          </cell>
          <cell r="AF2518">
            <v>1</v>
          </cell>
          <cell r="AG2518">
            <v>20</v>
          </cell>
          <cell r="AH2518">
            <v>11</v>
          </cell>
          <cell r="AI2518">
            <v>92</v>
          </cell>
          <cell r="AJ2518">
            <v>104</v>
          </cell>
        </row>
        <row r="2519">
          <cell r="B2519" t="str">
            <v>C2366LasiEC10</v>
          </cell>
          <cell r="C2519" t="str">
            <v>Wang et al. 2020</v>
          </cell>
          <cell r="D2519">
            <v>2020</v>
          </cell>
          <cell r="E2519" t="str">
            <v>Lampsilis siliquoidea</v>
          </cell>
          <cell r="F2519" t="str">
            <v xml:space="preserve">Lampsilis </v>
          </cell>
          <cell r="G2519" t="str">
            <v>siliquoidea</v>
          </cell>
          <cell r="H2519"/>
          <cell r="I2519" t="str">
            <v>Mollusc</v>
          </cell>
          <cell r="J2519" t="str">
            <v>&lt; 8-d</v>
          </cell>
          <cell r="K2519" t="str">
            <v>Weight</v>
          </cell>
          <cell r="L2519" t="str">
            <v>EC10</v>
          </cell>
          <cell r="M2519" t="str">
            <v>ZnCl2</v>
          </cell>
          <cell r="N2519" t="str">
            <v>Measured - (ICP-MS)</v>
          </cell>
          <cell r="O2519" t="str">
            <v>flow through</v>
          </cell>
          <cell r="P2519" t="str">
            <v>Chronic</v>
          </cell>
          <cell r="Q2519" t="str">
            <v>84-d</v>
          </cell>
          <cell r="R2519" t="str">
            <v>Algal mixture (1 mL of Nanno 3600 and 2 mL of shellfish diet 1800 in 1.8 L of test water; algal concentration: ~510 nL cell volume/mL) every 1 to 2 hours  (exposure was 200 mL of water with silica sand substrate)</v>
          </cell>
          <cell r="S2519" t="str">
            <v>W-CERC well water diluted with deionized water</v>
          </cell>
          <cell r="T2519"/>
          <cell r="U2519">
            <v>23</v>
          </cell>
          <cell r="V2519">
            <v>7.9</v>
          </cell>
          <cell r="W2519" t="str">
            <v/>
          </cell>
          <cell r="X2519" t="str">
            <v/>
          </cell>
          <cell r="Y2519">
            <v>14</v>
          </cell>
          <cell r="Z2519" t="str">
            <v/>
          </cell>
          <cell r="AA2519">
            <v>0.52</v>
          </cell>
          <cell r="AB2519">
            <v>10</v>
          </cell>
          <cell r="AC2519">
            <v>25</v>
          </cell>
          <cell r="AD2519">
            <v>8.8000000000000007</v>
          </cell>
          <cell r="AE2519">
            <v>12</v>
          </cell>
          <cell r="AF2519">
            <v>1</v>
          </cell>
          <cell r="AG2519">
            <v>20</v>
          </cell>
          <cell r="AH2519">
            <v>11</v>
          </cell>
          <cell r="AI2519">
            <v>92</v>
          </cell>
          <cell r="AJ2519">
            <v>104</v>
          </cell>
        </row>
        <row r="2520">
          <cell r="B2520" t="str">
            <v>C2367LasiEC20</v>
          </cell>
          <cell r="C2520" t="str">
            <v>Wang et al. 2020</v>
          </cell>
          <cell r="D2520">
            <v>2020</v>
          </cell>
          <cell r="E2520" t="str">
            <v>Lampsilis siliquoidea</v>
          </cell>
          <cell r="F2520" t="str">
            <v xml:space="preserve">Lampsilis </v>
          </cell>
          <cell r="G2520" t="str">
            <v>siliquoidea</v>
          </cell>
          <cell r="H2520"/>
          <cell r="I2520" t="str">
            <v>Mollusc</v>
          </cell>
          <cell r="J2520" t="str">
            <v>&lt; 8-d</v>
          </cell>
          <cell r="K2520" t="str">
            <v>Weight</v>
          </cell>
          <cell r="L2520" t="str">
            <v>EC20</v>
          </cell>
          <cell r="M2520" t="str">
            <v>ZnCl2</v>
          </cell>
          <cell r="N2520" t="str">
            <v>Measured - (ICP-MS)</v>
          </cell>
          <cell r="O2520" t="str">
            <v>flow through</v>
          </cell>
          <cell r="P2520" t="str">
            <v>Chronic</v>
          </cell>
          <cell r="Q2520" t="str">
            <v>84-d</v>
          </cell>
          <cell r="R2520" t="str">
            <v>Algal mixture (1 mL of Nanno 3600 and 2 mL of shellfish diet 1800 in 1.8 L of test water; algal concentration: ~510 nL cell volume/mL) every 1 to 2 hours  (exposure was 200 mL of water with silica sand substrate)</v>
          </cell>
          <cell r="S2520" t="str">
            <v>W-CERC well water diluted with deionized water</v>
          </cell>
          <cell r="T2520"/>
          <cell r="U2520">
            <v>23</v>
          </cell>
          <cell r="V2520">
            <v>7.9</v>
          </cell>
          <cell r="W2520" t="str">
            <v/>
          </cell>
          <cell r="X2520" t="str">
            <v/>
          </cell>
          <cell r="Y2520">
            <v>22</v>
          </cell>
          <cell r="Z2520" t="str">
            <v/>
          </cell>
          <cell r="AA2520">
            <v>0.52</v>
          </cell>
          <cell r="AB2520">
            <v>10</v>
          </cell>
          <cell r="AC2520">
            <v>25</v>
          </cell>
          <cell r="AD2520">
            <v>8.8000000000000007</v>
          </cell>
          <cell r="AE2520">
            <v>12</v>
          </cell>
          <cell r="AF2520">
            <v>1</v>
          </cell>
          <cell r="AG2520">
            <v>20</v>
          </cell>
          <cell r="AH2520">
            <v>11</v>
          </cell>
          <cell r="AI2520">
            <v>92</v>
          </cell>
          <cell r="AJ2520">
            <v>104</v>
          </cell>
        </row>
        <row r="2521">
          <cell r="B2521" t="str">
            <v>C2368LasiNOEC</v>
          </cell>
          <cell r="C2521" t="str">
            <v>Wang et al. 2020</v>
          </cell>
          <cell r="D2521">
            <v>2020</v>
          </cell>
          <cell r="E2521" t="str">
            <v>Lampsilis siliquoidea</v>
          </cell>
          <cell r="F2521" t="str">
            <v xml:space="preserve">Lampsilis </v>
          </cell>
          <cell r="G2521" t="str">
            <v>siliquoidea</v>
          </cell>
          <cell r="H2521"/>
          <cell r="I2521" t="str">
            <v>Mollusc</v>
          </cell>
          <cell r="J2521" t="str">
            <v>&lt; 8-d</v>
          </cell>
          <cell r="K2521" t="str">
            <v>Biomass</v>
          </cell>
          <cell r="L2521" t="str">
            <v>NOEC</v>
          </cell>
          <cell r="M2521" t="str">
            <v>ZnCl2</v>
          </cell>
          <cell r="N2521" t="str">
            <v>Measured - (ICP-MS)</v>
          </cell>
          <cell r="O2521" t="str">
            <v>flow through</v>
          </cell>
          <cell r="P2521" t="str">
            <v>Chronic</v>
          </cell>
          <cell r="Q2521" t="str">
            <v>84-d</v>
          </cell>
          <cell r="R2521" t="str">
            <v>Algal mixture (1 mL of Nanno 3600 and 2 mL of shellfish diet 1800 in 1.8 L of test water; algal concentration: ~510 nL cell volume/mL) every 1 to 2 hours  (exposure was 200 mL of water with silica sand substrate)</v>
          </cell>
          <cell r="S2521" t="str">
            <v>W-CERC well water diluted with deionized water</v>
          </cell>
          <cell r="T2521"/>
          <cell r="U2521">
            <v>23</v>
          </cell>
          <cell r="V2521">
            <v>7.9</v>
          </cell>
          <cell r="W2521" t="str">
            <v/>
          </cell>
          <cell r="X2521" t="str">
            <v/>
          </cell>
          <cell r="Y2521">
            <v>13</v>
          </cell>
          <cell r="Z2521" t="str">
            <v/>
          </cell>
          <cell r="AA2521">
            <v>0.52</v>
          </cell>
          <cell r="AB2521">
            <v>10</v>
          </cell>
          <cell r="AC2521">
            <v>25</v>
          </cell>
          <cell r="AD2521">
            <v>8.8000000000000007</v>
          </cell>
          <cell r="AE2521">
            <v>12</v>
          </cell>
          <cell r="AF2521">
            <v>1</v>
          </cell>
          <cell r="AG2521">
            <v>20</v>
          </cell>
          <cell r="AH2521">
            <v>11</v>
          </cell>
          <cell r="AI2521">
            <v>92</v>
          </cell>
          <cell r="AJ2521">
            <v>104</v>
          </cell>
        </row>
        <row r="2522">
          <cell r="B2522" t="str">
            <v>C2369LasiLOEC</v>
          </cell>
          <cell r="C2522" t="str">
            <v>Wang et al. 2020</v>
          </cell>
          <cell r="D2522">
            <v>2020</v>
          </cell>
          <cell r="E2522" t="str">
            <v>Lampsilis siliquoidea</v>
          </cell>
          <cell r="F2522" t="str">
            <v xml:space="preserve">Lampsilis </v>
          </cell>
          <cell r="G2522" t="str">
            <v>siliquoidea</v>
          </cell>
          <cell r="H2522"/>
          <cell r="I2522" t="str">
            <v>Mollusc</v>
          </cell>
          <cell r="J2522" t="str">
            <v>&lt; 8-d</v>
          </cell>
          <cell r="K2522" t="str">
            <v>Biomass</v>
          </cell>
          <cell r="L2522" t="str">
            <v>LOEC</v>
          </cell>
          <cell r="M2522" t="str">
            <v>ZnCl2</v>
          </cell>
          <cell r="N2522" t="str">
            <v>Measured - (ICP-MS)</v>
          </cell>
          <cell r="O2522" t="str">
            <v>flow through</v>
          </cell>
          <cell r="P2522" t="str">
            <v>Chronic</v>
          </cell>
          <cell r="Q2522" t="str">
            <v>84-d</v>
          </cell>
          <cell r="R2522" t="str">
            <v>Algal mixture (1 mL of Nanno 3600 and 2 mL of shellfish diet 1800 in 1.8 L of test water; algal concentration: ~510 nL cell volume/mL) every 1 to 2 hours  (exposure was 200 mL of water with silica sand substrate)</v>
          </cell>
          <cell r="S2522" t="str">
            <v>W-CERC well water diluted with deionized water</v>
          </cell>
          <cell r="T2522"/>
          <cell r="U2522">
            <v>23</v>
          </cell>
          <cell r="V2522">
            <v>7.9</v>
          </cell>
          <cell r="W2522" t="str">
            <v/>
          </cell>
          <cell r="X2522" t="str">
            <v/>
          </cell>
          <cell r="Y2522">
            <v>28</v>
          </cell>
          <cell r="Z2522" t="str">
            <v/>
          </cell>
          <cell r="AA2522">
            <v>0.52</v>
          </cell>
          <cell r="AB2522">
            <v>10</v>
          </cell>
          <cell r="AC2522">
            <v>25</v>
          </cell>
          <cell r="AD2522">
            <v>8.8000000000000007</v>
          </cell>
          <cell r="AE2522">
            <v>12</v>
          </cell>
          <cell r="AF2522">
            <v>1</v>
          </cell>
          <cell r="AG2522">
            <v>20</v>
          </cell>
          <cell r="AH2522">
            <v>11</v>
          </cell>
          <cell r="AI2522">
            <v>92</v>
          </cell>
          <cell r="AJ2522">
            <v>104</v>
          </cell>
        </row>
        <row r="2523">
          <cell r="B2523" t="str">
            <v>C2370LasiMATC</v>
          </cell>
          <cell r="C2523" t="str">
            <v>Wang et al. 2020</v>
          </cell>
          <cell r="D2523">
            <v>2020</v>
          </cell>
          <cell r="E2523" t="str">
            <v>Lampsilis siliquoidea</v>
          </cell>
          <cell r="F2523" t="str">
            <v xml:space="preserve">Lampsilis </v>
          </cell>
          <cell r="G2523" t="str">
            <v>siliquoidea</v>
          </cell>
          <cell r="H2523"/>
          <cell r="I2523" t="str">
            <v>Mollusc</v>
          </cell>
          <cell r="J2523" t="str">
            <v>&lt; 8-d</v>
          </cell>
          <cell r="K2523" t="str">
            <v>Biomass</v>
          </cell>
          <cell r="L2523" t="str">
            <v>MATC</v>
          </cell>
          <cell r="M2523" t="str">
            <v>ZnCl2</v>
          </cell>
          <cell r="N2523" t="str">
            <v>Measured - (ICP-MS)</v>
          </cell>
          <cell r="O2523" t="str">
            <v>flow through</v>
          </cell>
          <cell r="P2523" t="str">
            <v>Chronic</v>
          </cell>
          <cell r="Q2523" t="str">
            <v>84-d</v>
          </cell>
          <cell r="R2523" t="str">
            <v>Algal mixture (1 mL of Nanno 3600 and 2 mL of shellfish diet 1800 in 1.8 L of test water; algal concentration: ~510 nL cell volume/mL) every 1 to 2 hours  (exposure was 200 mL of water with silica sand substrate)</v>
          </cell>
          <cell r="S2523" t="str">
            <v>W-CERC well water diluted with deionized water</v>
          </cell>
          <cell r="T2523"/>
          <cell r="U2523">
            <v>23</v>
          </cell>
          <cell r="V2523">
            <v>7.9</v>
          </cell>
          <cell r="W2523" t="str">
            <v/>
          </cell>
          <cell r="X2523" t="str">
            <v/>
          </cell>
          <cell r="Y2523">
            <v>19.078784028338912</v>
          </cell>
          <cell r="Z2523" t="str">
            <v/>
          </cell>
          <cell r="AA2523">
            <v>0.52</v>
          </cell>
          <cell r="AB2523">
            <v>10</v>
          </cell>
          <cell r="AC2523">
            <v>25</v>
          </cell>
          <cell r="AD2523">
            <v>8.8000000000000007</v>
          </cell>
          <cell r="AE2523">
            <v>12</v>
          </cell>
          <cell r="AF2523">
            <v>1</v>
          </cell>
          <cell r="AG2523">
            <v>20</v>
          </cell>
          <cell r="AH2523">
            <v>11</v>
          </cell>
          <cell r="AI2523">
            <v>92</v>
          </cell>
          <cell r="AJ2523">
            <v>104</v>
          </cell>
        </row>
        <row r="2524">
          <cell r="B2524" t="str">
            <v>C2371LasiEC10</v>
          </cell>
          <cell r="C2524" t="str">
            <v>Wang et al. 2020</v>
          </cell>
          <cell r="D2524">
            <v>2020</v>
          </cell>
          <cell r="E2524" t="str">
            <v>Lampsilis siliquoidea</v>
          </cell>
          <cell r="F2524" t="str">
            <v xml:space="preserve">Lampsilis </v>
          </cell>
          <cell r="G2524" t="str">
            <v>siliquoidea</v>
          </cell>
          <cell r="H2524"/>
          <cell r="I2524" t="str">
            <v>Mollusc</v>
          </cell>
          <cell r="J2524" t="str">
            <v>&lt; 8-d</v>
          </cell>
          <cell r="K2524" t="str">
            <v>Biomass</v>
          </cell>
          <cell r="L2524" t="str">
            <v>EC10</v>
          </cell>
          <cell r="M2524" t="str">
            <v>ZnCl2</v>
          </cell>
          <cell r="N2524" t="str">
            <v>Measured - (ICP-MS)</v>
          </cell>
          <cell r="O2524" t="str">
            <v>flow through</v>
          </cell>
          <cell r="P2524" t="str">
            <v>Chronic</v>
          </cell>
          <cell r="Q2524" t="str">
            <v>84-d</v>
          </cell>
          <cell r="R2524" t="str">
            <v>Algal mixture (1 mL of Nanno 3600 and 2 mL of shellfish diet 1800 in 1.8 L of test water; algal concentration: ~510 nL cell volume/mL) every 1 to 2 hours  (exposure was 200 mL of water with silica sand substrate)</v>
          </cell>
          <cell r="S2524" t="str">
            <v>W-CERC well water diluted with deionized water</v>
          </cell>
          <cell r="T2524"/>
          <cell r="U2524">
            <v>23</v>
          </cell>
          <cell r="V2524">
            <v>7.9</v>
          </cell>
          <cell r="W2524" t="str">
            <v/>
          </cell>
          <cell r="X2524" t="str">
            <v/>
          </cell>
          <cell r="Y2524">
            <v>13</v>
          </cell>
          <cell r="Z2524" t="str">
            <v/>
          </cell>
          <cell r="AA2524">
            <v>0.52</v>
          </cell>
          <cell r="AB2524">
            <v>10</v>
          </cell>
          <cell r="AC2524">
            <v>25</v>
          </cell>
          <cell r="AD2524">
            <v>8.8000000000000007</v>
          </cell>
          <cell r="AE2524">
            <v>12</v>
          </cell>
          <cell r="AF2524">
            <v>1</v>
          </cell>
          <cell r="AG2524">
            <v>20</v>
          </cell>
          <cell r="AH2524">
            <v>11</v>
          </cell>
          <cell r="AI2524">
            <v>92</v>
          </cell>
          <cell r="AJ2524">
            <v>104</v>
          </cell>
        </row>
        <row r="2525">
          <cell r="B2525" t="str">
            <v>C2372LasiEC20</v>
          </cell>
          <cell r="C2525" t="str">
            <v>Wang et al. 2020</v>
          </cell>
          <cell r="D2525">
            <v>2020</v>
          </cell>
          <cell r="E2525" t="str">
            <v>Lampsilis siliquoidea</v>
          </cell>
          <cell r="F2525" t="str">
            <v xml:space="preserve">Lampsilis </v>
          </cell>
          <cell r="G2525" t="str">
            <v>siliquoidea</v>
          </cell>
          <cell r="H2525"/>
          <cell r="I2525" t="str">
            <v>Mollusc</v>
          </cell>
          <cell r="J2525" t="str">
            <v>&lt; 8-d</v>
          </cell>
          <cell r="K2525" t="str">
            <v>Biomass</v>
          </cell>
          <cell r="L2525" t="str">
            <v>EC20</v>
          </cell>
          <cell r="M2525" t="str">
            <v>ZnCl2</v>
          </cell>
          <cell r="N2525" t="str">
            <v>Measured - (ICP-MS)</v>
          </cell>
          <cell r="O2525" t="str">
            <v>flow through</v>
          </cell>
          <cell r="P2525" t="str">
            <v>Chronic</v>
          </cell>
          <cell r="Q2525" t="str">
            <v>84-d</v>
          </cell>
          <cell r="R2525" t="str">
            <v>Algal mixture (1 mL of Nanno 3600 and 2 mL of shellfish diet 1800 in 1.8 L of test water; algal concentration: ~510 nL cell volume/mL) every 1 to 2 hours  (exposure was 200 mL of water with silica sand substrate)</v>
          </cell>
          <cell r="S2525" t="str">
            <v>W-CERC well water diluted with deionized water</v>
          </cell>
          <cell r="T2525"/>
          <cell r="U2525">
            <v>23</v>
          </cell>
          <cell r="V2525">
            <v>7.9</v>
          </cell>
          <cell r="W2525" t="str">
            <v/>
          </cell>
          <cell r="X2525" t="str">
            <v/>
          </cell>
          <cell r="Y2525">
            <v>21</v>
          </cell>
          <cell r="Z2525" t="str">
            <v/>
          </cell>
          <cell r="AA2525">
            <v>0.52</v>
          </cell>
          <cell r="AB2525">
            <v>10</v>
          </cell>
          <cell r="AC2525">
            <v>25</v>
          </cell>
          <cell r="AD2525">
            <v>8.8000000000000007</v>
          </cell>
          <cell r="AE2525">
            <v>12</v>
          </cell>
          <cell r="AF2525">
            <v>1</v>
          </cell>
          <cell r="AG2525">
            <v>20</v>
          </cell>
          <cell r="AH2525">
            <v>11</v>
          </cell>
          <cell r="AI2525">
            <v>92</v>
          </cell>
          <cell r="AJ2525">
            <v>104</v>
          </cell>
        </row>
        <row r="2526">
          <cell r="B2526" t="str">
            <v>C2373NetrLC50</v>
          </cell>
          <cell r="C2526" t="str">
            <v>Besser et al. in review</v>
          </cell>
          <cell r="D2526" t="str">
            <v>eview</v>
          </cell>
          <cell r="E2526" t="str">
            <v>Neocloeon triangulifer</v>
          </cell>
          <cell r="F2526" t="str">
            <v xml:space="preserve">Neocloeon </v>
          </cell>
          <cell r="G2526" t="str">
            <v>triangulifer</v>
          </cell>
          <cell r="H2526"/>
          <cell r="I2526" t="str">
            <v>Insect</v>
          </cell>
          <cell r="J2526" t="str">
            <v>&lt; 24-h</v>
          </cell>
          <cell r="K2526" t="str">
            <v>Mortality</v>
          </cell>
          <cell r="L2526" t="str">
            <v>LC50</v>
          </cell>
          <cell r="M2526" t="str">
            <v>ZnCl2</v>
          </cell>
          <cell r="N2526" t="str">
            <v>Measured - (ICP-MS)</v>
          </cell>
          <cell r="O2526"/>
          <cell r="P2526" t="str">
            <v>Chronic</v>
          </cell>
          <cell r="Q2526" t="str">
            <v>14-d</v>
          </cell>
          <cell r="R2526" t="str">
            <v>Diatoms; food dry mass:test solution volume &lt;0.005</v>
          </cell>
          <cell r="S2526" t="str">
            <v>L-Duluth100 Recipe</v>
          </cell>
          <cell r="T2526"/>
          <cell r="U2526">
            <v>25</v>
          </cell>
          <cell r="V2526">
            <v>8.3000000000000007</v>
          </cell>
          <cell r="W2526" t="str">
            <v/>
          </cell>
          <cell r="X2526" t="str">
            <v/>
          </cell>
          <cell r="Y2526">
            <v>14</v>
          </cell>
          <cell r="Z2526" t="str">
            <v/>
          </cell>
          <cell r="AA2526">
            <v>1.7</v>
          </cell>
          <cell r="AB2526">
            <v>10</v>
          </cell>
          <cell r="AC2526">
            <v>27.5</v>
          </cell>
          <cell r="AD2526">
            <v>7.7</v>
          </cell>
          <cell r="AE2526">
            <v>34.200000000000003</v>
          </cell>
          <cell r="AF2526">
            <v>3.9</v>
          </cell>
          <cell r="AG2526">
            <v>58.5</v>
          </cell>
          <cell r="AH2526">
            <v>27.7</v>
          </cell>
          <cell r="AI2526">
            <v>77</v>
          </cell>
          <cell r="AJ2526">
            <v>100.37609999999999</v>
          </cell>
        </row>
        <row r="2527">
          <cell r="B2527" t="str">
            <v>C2374NetrLC50</v>
          </cell>
          <cell r="C2527" t="str">
            <v>Besser et al. in review</v>
          </cell>
          <cell r="D2527" t="str">
            <v>eview</v>
          </cell>
          <cell r="E2527" t="str">
            <v>Neocloeon triangulifer</v>
          </cell>
          <cell r="F2527" t="str">
            <v xml:space="preserve">Neocloeon </v>
          </cell>
          <cell r="G2527" t="str">
            <v>triangulifer</v>
          </cell>
          <cell r="H2527"/>
          <cell r="I2527" t="str">
            <v>Insect</v>
          </cell>
          <cell r="J2527" t="str">
            <v>&lt; 24-h</v>
          </cell>
          <cell r="K2527" t="str">
            <v>Mortality</v>
          </cell>
          <cell r="L2527" t="str">
            <v>LC50</v>
          </cell>
          <cell r="M2527" t="str">
            <v>ZnCl2</v>
          </cell>
          <cell r="N2527" t="str">
            <v>Measured - (ICP-MS)</v>
          </cell>
          <cell r="O2527"/>
          <cell r="P2527" t="str">
            <v>Chronic</v>
          </cell>
          <cell r="Q2527" t="str">
            <v>14-d</v>
          </cell>
          <cell r="R2527" t="str">
            <v>Diatoms; food dry mass:test solution volume &lt;0.005</v>
          </cell>
          <cell r="S2527" t="str">
            <v>N-Spoon</v>
          </cell>
          <cell r="T2527"/>
          <cell r="U2527">
            <v>25</v>
          </cell>
          <cell r="V2527">
            <v>8.1999999999999993</v>
          </cell>
          <cell r="W2527" t="str">
            <v/>
          </cell>
          <cell r="X2527" t="str">
            <v/>
          </cell>
          <cell r="Y2527">
            <v>47</v>
          </cell>
          <cell r="Z2527" t="str">
            <v/>
          </cell>
          <cell r="AA2527">
            <v>2.9</v>
          </cell>
          <cell r="AB2527">
            <v>10</v>
          </cell>
          <cell r="AC2527">
            <v>86</v>
          </cell>
          <cell r="AD2527">
            <v>41</v>
          </cell>
          <cell r="AE2527">
            <v>9</v>
          </cell>
          <cell r="AF2527">
            <v>1.3</v>
          </cell>
          <cell r="AG2527">
            <v>80</v>
          </cell>
          <cell r="AH2527">
            <v>22</v>
          </cell>
          <cell r="AI2527">
            <v>272</v>
          </cell>
          <cell r="AJ2527">
            <v>383.58</v>
          </cell>
        </row>
        <row r="2528">
          <cell r="B2528" t="str">
            <v>C2375NetrLC50</v>
          </cell>
          <cell r="C2528" t="str">
            <v>Besser et al. in review</v>
          </cell>
          <cell r="D2528" t="str">
            <v>eview</v>
          </cell>
          <cell r="E2528" t="str">
            <v>Neocloeon triangulifer</v>
          </cell>
          <cell r="F2528" t="str">
            <v xml:space="preserve">Neocloeon </v>
          </cell>
          <cell r="G2528" t="str">
            <v>triangulifer</v>
          </cell>
          <cell r="H2528"/>
          <cell r="I2528" t="str">
            <v>Insect</v>
          </cell>
          <cell r="J2528" t="str">
            <v>&lt; 24-h</v>
          </cell>
          <cell r="K2528" t="str">
            <v>Mortality</v>
          </cell>
          <cell r="L2528" t="str">
            <v>LC50</v>
          </cell>
          <cell r="M2528" t="str">
            <v>ZnCl2</v>
          </cell>
          <cell r="N2528" t="str">
            <v>Measured - (ICP-MS)</v>
          </cell>
          <cell r="O2528"/>
          <cell r="P2528" t="str">
            <v>Chronic</v>
          </cell>
          <cell r="Q2528" t="str">
            <v>14-d</v>
          </cell>
          <cell r="R2528" t="str">
            <v>Diatoms; food dry mass:test solution volume &lt;0.005</v>
          </cell>
          <cell r="S2528" t="str">
            <v>N-Spring</v>
          </cell>
          <cell r="T2528"/>
          <cell r="U2528">
            <v>25</v>
          </cell>
          <cell r="V2528">
            <v>8.5</v>
          </cell>
          <cell r="W2528" t="str">
            <v/>
          </cell>
          <cell r="X2528" t="str">
            <v/>
          </cell>
          <cell r="Y2528">
            <v>44</v>
          </cell>
          <cell r="Z2528" t="str">
            <v/>
          </cell>
          <cell r="AA2528">
            <v>3.9</v>
          </cell>
          <cell r="AB2528">
            <v>10</v>
          </cell>
          <cell r="AC2528">
            <v>70</v>
          </cell>
          <cell r="AD2528">
            <v>36.5</v>
          </cell>
          <cell r="AE2528">
            <v>20</v>
          </cell>
          <cell r="AF2528">
            <v>3.1</v>
          </cell>
          <cell r="AG2528">
            <v>31</v>
          </cell>
          <cell r="AH2528">
            <v>41</v>
          </cell>
          <cell r="AI2528">
            <v>290</v>
          </cell>
          <cell r="AJ2528">
            <v>325.09699999999998</v>
          </cell>
        </row>
        <row r="2529">
          <cell r="B2529" t="str">
            <v>C2376NetrLC50</v>
          </cell>
          <cell r="C2529" t="str">
            <v>Besser et al. in review</v>
          </cell>
          <cell r="D2529" t="str">
            <v>eview</v>
          </cell>
          <cell r="E2529" t="str">
            <v>Neocloeon triangulifer</v>
          </cell>
          <cell r="F2529" t="str">
            <v xml:space="preserve">Neocloeon </v>
          </cell>
          <cell r="G2529" t="str">
            <v>triangulifer</v>
          </cell>
          <cell r="H2529"/>
          <cell r="I2529" t="str">
            <v>Insect</v>
          </cell>
          <cell r="J2529" t="str">
            <v>&lt; 24-h</v>
          </cell>
          <cell r="K2529" t="str">
            <v>Mortality</v>
          </cell>
          <cell r="L2529" t="str">
            <v>LC50</v>
          </cell>
          <cell r="M2529" t="str">
            <v>ZnCl2</v>
          </cell>
          <cell r="N2529" t="str">
            <v>Measured - (ICP-MS)</v>
          </cell>
          <cell r="O2529"/>
          <cell r="P2529" t="str">
            <v>Chronic</v>
          </cell>
          <cell r="Q2529" t="str">
            <v>14-d</v>
          </cell>
          <cell r="R2529" t="str">
            <v>Diatoms; food dry mass:test solution volume &lt;0.005</v>
          </cell>
          <cell r="S2529" t="str">
            <v>N-St Louis</v>
          </cell>
          <cell r="T2529"/>
          <cell r="U2529">
            <v>25</v>
          </cell>
          <cell r="V2529">
            <v>6.6</v>
          </cell>
          <cell r="W2529" t="str">
            <v/>
          </cell>
          <cell r="X2529" t="str">
            <v/>
          </cell>
          <cell r="Y2529">
            <v>420</v>
          </cell>
          <cell r="Z2529" t="str">
            <v/>
          </cell>
          <cell r="AA2529">
            <v>40</v>
          </cell>
          <cell r="AB2529">
            <v>10</v>
          </cell>
          <cell r="AC2529">
            <v>5.2</v>
          </cell>
          <cell r="AD2529">
            <v>3.5</v>
          </cell>
          <cell r="AE2529">
            <v>1.4</v>
          </cell>
          <cell r="AF2529">
            <v>0.3</v>
          </cell>
          <cell r="AG2529">
            <v>1.5</v>
          </cell>
          <cell r="AH2529">
            <v>1.5</v>
          </cell>
          <cell r="AI2529">
            <v>18</v>
          </cell>
          <cell r="AJ2529">
            <v>27.397400000000001</v>
          </cell>
        </row>
        <row r="2530">
          <cell r="B2530" t="str">
            <v>C2377NetrLC50</v>
          </cell>
          <cell r="C2530" t="str">
            <v>Besser et al. in review</v>
          </cell>
          <cell r="D2530" t="str">
            <v>eview</v>
          </cell>
          <cell r="E2530" t="str">
            <v>Neocloeon triangulifer</v>
          </cell>
          <cell r="F2530" t="str">
            <v xml:space="preserve">Neocloeon </v>
          </cell>
          <cell r="G2530" t="str">
            <v>triangulifer</v>
          </cell>
          <cell r="H2530"/>
          <cell r="I2530" t="str">
            <v>Insect</v>
          </cell>
          <cell r="J2530" t="str">
            <v>&lt; 24-h</v>
          </cell>
          <cell r="K2530" t="str">
            <v>Mortality</v>
          </cell>
          <cell r="L2530" t="str">
            <v>LC50</v>
          </cell>
          <cell r="M2530" t="str">
            <v>ZnCl2</v>
          </cell>
          <cell r="N2530" t="str">
            <v>Measured - (ICP-MS)</v>
          </cell>
          <cell r="O2530"/>
          <cell r="P2530" t="str">
            <v>Chronic</v>
          </cell>
          <cell r="Q2530" t="str">
            <v>14-d</v>
          </cell>
          <cell r="R2530" t="str">
            <v>Diatoms; food dry mass:test solution volume &lt;0.005</v>
          </cell>
          <cell r="S2530" t="str">
            <v>N-Keeley</v>
          </cell>
          <cell r="T2530"/>
          <cell r="U2530">
            <v>25</v>
          </cell>
          <cell r="V2530">
            <v>6.3</v>
          </cell>
          <cell r="W2530" t="str">
            <v/>
          </cell>
          <cell r="X2530" t="str">
            <v/>
          </cell>
          <cell r="Y2530">
            <v>495</v>
          </cell>
          <cell r="Z2530" t="str">
            <v/>
          </cell>
          <cell r="AA2530">
            <v>29</v>
          </cell>
          <cell r="AB2530">
            <v>10</v>
          </cell>
          <cell r="AC2530">
            <v>3.2</v>
          </cell>
          <cell r="AD2530">
            <v>2.2999999999999998</v>
          </cell>
          <cell r="AE2530">
            <v>1.2</v>
          </cell>
          <cell r="AF2530">
            <v>0.2</v>
          </cell>
          <cell r="AG2530">
            <v>1.5</v>
          </cell>
          <cell r="AH2530">
            <v>1.7</v>
          </cell>
          <cell r="AI2530">
            <v>10</v>
          </cell>
          <cell r="AJ2530">
            <v>17.4618</v>
          </cell>
        </row>
        <row r="2531">
          <cell r="B2531" t="str">
            <v>C2378NetrEC20</v>
          </cell>
          <cell r="C2531" t="str">
            <v>Besser et al. in review</v>
          </cell>
          <cell r="D2531" t="str">
            <v>eview</v>
          </cell>
          <cell r="E2531" t="str">
            <v>Neocloeon triangulifer</v>
          </cell>
          <cell r="F2531" t="str">
            <v xml:space="preserve">Neocloeon </v>
          </cell>
          <cell r="G2531" t="str">
            <v>triangulifer</v>
          </cell>
          <cell r="H2531"/>
          <cell r="I2531" t="str">
            <v>Insect</v>
          </cell>
          <cell r="J2531" t="str">
            <v>&lt; 24-h</v>
          </cell>
          <cell r="K2531" t="str">
            <v>Weight</v>
          </cell>
          <cell r="L2531" t="str">
            <v>EC20</v>
          </cell>
          <cell r="M2531" t="str">
            <v>ZnCl2</v>
          </cell>
          <cell r="N2531" t="str">
            <v>Measured - (ICP-MS)</v>
          </cell>
          <cell r="O2531"/>
          <cell r="P2531" t="str">
            <v>Chronic</v>
          </cell>
          <cell r="Q2531" t="str">
            <v>14-d</v>
          </cell>
          <cell r="R2531" t="str">
            <v>Diatoms; food dry mass:test solution volume &lt;0.005</v>
          </cell>
          <cell r="S2531" t="str">
            <v>N-Spring</v>
          </cell>
          <cell r="T2531"/>
          <cell r="U2531">
            <v>25</v>
          </cell>
          <cell r="V2531">
            <v>8.5</v>
          </cell>
          <cell r="W2531" t="str">
            <v/>
          </cell>
          <cell r="X2531" t="str">
            <v/>
          </cell>
          <cell r="Y2531">
            <v>25</v>
          </cell>
          <cell r="Z2531" t="str">
            <v/>
          </cell>
          <cell r="AA2531">
            <v>3.9</v>
          </cell>
          <cell r="AB2531">
            <v>10</v>
          </cell>
          <cell r="AC2531">
            <v>70</v>
          </cell>
          <cell r="AD2531">
            <v>36.5</v>
          </cell>
          <cell r="AE2531">
            <v>20</v>
          </cell>
          <cell r="AF2531">
            <v>3.1</v>
          </cell>
          <cell r="AG2531">
            <v>31</v>
          </cell>
          <cell r="AH2531">
            <v>41</v>
          </cell>
          <cell r="AI2531">
            <v>290</v>
          </cell>
          <cell r="AJ2531">
            <v>325.09699999999998</v>
          </cell>
        </row>
        <row r="2532">
          <cell r="B2532" t="str">
            <v>C2379NetrEC20</v>
          </cell>
          <cell r="C2532" t="str">
            <v>Besser et al. in review</v>
          </cell>
          <cell r="D2532" t="str">
            <v>eview</v>
          </cell>
          <cell r="E2532" t="str">
            <v>Neocloeon triangulifer</v>
          </cell>
          <cell r="F2532" t="str">
            <v xml:space="preserve">Neocloeon </v>
          </cell>
          <cell r="G2532" t="str">
            <v>triangulifer</v>
          </cell>
          <cell r="H2532"/>
          <cell r="I2532" t="str">
            <v>Insect</v>
          </cell>
          <cell r="J2532" t="str">
            <v>&lt; 24-h</v>
          </cell>
          <cell r="K2532" t="str">
            <v>Weight</v>
          </cell>
          <cell r="L2532" t="str">
            <v>EC20</v>
          </cell>
          <cell r="M2532" t="str">
            <v>ZnCl2</v>
          </cell>
          <cell r="N2532" t="str">
            <v>Measured - (ICP-MS)</v>
          </cell>
          <cell r="O2532"/>
          <cell r="P2532" t="str">
            <v>Chronic</v>
          </cell>
          <cell r="Q2532" t="str">
            <v>14-d</v>
          </cell>
          <cell r="R2532" t="str">
            <v>Diatoms; food dry mass:test solution volume &lt;0.005</v>
          </cell>
          <cell r="S2532" t="str">
            <v>N-St Louis</v>
          </cell>
          <cell r="T2532"/>
          <cell r="U2532">
            <v>25</v>
          </cell>
          <cell r="V2532">
            <v>6.6</v>
          </cell>
          <cell r="W2532" t="str">
            <v/>
          </cell>
          <cell r="X2532" t="str">
            <v/>
          </cell>
          <cell r="Y2532">
            <v>55</v>
          </cell>
          <cell r="Z2532" t="str">
            <v/>
          </cell>
          <cell r="AA2532">
            <v>40</v>
          </cell>
          <cell r="AB2532">
            <v>10</v>
          </cell>
          <cell r="AC2532">
            <v>5.2</v>
          </cell>
          <cell r="AD2532">
            <v>3.5</v>
          </cell>
          <cell r="AE2532">
            <v>1.4</v>
          </cell>
          <cell r="AF2532">
            <v>0.3</v>
          </cell>
          <cell r="AG2532">
            <v>1.5</v>
          </cell>
          <cell r="AH2532">
            <v>1.5</v>
          </cell>
          <cell r="AI2532">
            <v>18</v>
          </cell>
          <cell r="AJ2532">
            <v>27.397400000000001</v>
          </cell>
        </row>
        <row r="2533">
          <cell r="B2533" t="str">
            <v>C2380NetrEC20</v>
          </cell>
          <cell r="C2533" t="str">
            <v>Besser et al. in review</v>
          </cell>
          <cell r="D2533" t="str">
            <v>eview</v>
          </cell>
          <cell r="E2533" t="str">
            <v>Neocloeon triangulifer</v>
          </cell>
          <cell r="F2533" t="str">
            <v xml:space="preserve">Neocloeon </v>
          </cell>
          <cell r="G2533" t="str">
            <v>triangulifer</v>
          </cell>
          <cell r="H2533"/>
          <cell r="I2533" t="str">
            <v>Insect</v>
          </cell>
          <cell r="J2533" t="str">
            <v>&lt; 24-h</v>
          </cell>
          <cell r="K2533" t="str">
            <v>Weight</v>
          </cell>
          <cell r="L2533" t="str">
            <v>EC20</v>
          </cell>
          <cell r="M2533" t="str">
            <v>ZnCl2</v>
          </cell>
          <cell r="N2533" t="str">
            <v>Measured - (ICP-MS)</v>
          </cell>
          <cell r="O2533"/>
          <cell r="P2533" t="str">
            <v>Chronic</v>
          </cell>
          <cell r="Q2533" t="str">
            <v>14-d</v>
          </cell>
          <cell r="R2533" t="str">
            <v>Diatoms; food dry mass:test solution volume &lt;0.005</v>
          </cell>
          <cell r="S2533" t="str">
            <v>N-Keeley</v>
          </cell>
          <cell r="T2533"/>
          <cell r="U2533">
            <v>25</v>
          </cell>
          <cell r="V2533">
            <v>6.3</v>
          </cell>
          <cell r="W2533" t="str">
            <v/>
          </cell>
          <cell r="X2533" t="str">
            <v/>
          </cell>
          <cell r="Y2533">
            <v>45</v>
          </cell>
          <cell r="Z2533" t="str">
            <v/>
          </cell>
          <cell r="AA2533">
            <v>29</v>
          </cell>
          <cell r="AB2533">
            <v>10</v>
          </cell>
          <cell r="AC2533">
            <v>3.2</v>
          </cell>
          <cell r="AD2533">
            <v>2.2999999999999998</v>
          </cell>
          <cell r="AE2533">
            <v>1.2</v>
          </cell>
          <cell r="AF2533">
            <v>0.2</v>
          </cell>
          <cell r="AG2533">
            <v>1.5</v>
          </cell>
          <cell r="AH2533">
            <v>1.7</v>
          </cell>
          <cell r="AI2533">
            <v>10</v>
          </cell>
          <cell r="AJ2533">
            <v>17.4618</v>
          </cell>
        </row>
        <row r="2534">
          <cell r="B2534" t="str">
            <v>A2381NetrLC50</v>
          </cell>
          <cell r="C2534" t="str">
            <v>Besser et al. in review</v>
          </cell>
          <cell r="D2534" t="str">
            <v>eview</v>
          </cell>
          <cell r="E2534" t="str">
            <v>Neocloeon triangulifer</v>
          </cell>
          <cell r="F2534" t="str">
            <v xml:space="preserve">Neocloeon </v>
          </cell>
          <cell r="G2534" t="str">
            <v>triangulifer</v>
          </cell>
          <cell r="H2534"/>
          <cell r="I2534" t="str">
            <v>Insect</v>
          </cell>
          <cell r="J2534" t="str">
            <v>&lt; 24-h</v>
          </cell>
          <cell r="K2534" t="str">
            <v>Survival</v>
          </cell>
          <cell r="L2534" t="str">
            <v>LC50</v>
          </cell>
          <cell r="M2534" t="str">
            <v>ZnCl2</v>
          </cell>
          <cell r="N2534" t="str">
            <v>Measured - (ICP-MS)</v>
          </cell>
          <cell r="O2534"/>
          <cell r="P2534" t="str">
            <v>Acute</v>
          </cell>
          <cell r="Q2534" t="str">
            <v>96-hr</v>
          </cell>
          <cell r="R2534" t="str">
            <v>Diatoms; food dry mass:test solution volume &lt;0.005</v>
          </cell>
          <cell r="S2534" t="str">
            <v>L-Duluth100 Recipe</v>
          </cell>
          <cell r="T2534"/>
          <cell r="U2534">
            <v>20</v>
          </cell>
          <cell r="V2534">
            <v>8.1</v>
          </cell>
          <cell r="W2534" t="str">
            <v/>
          </cell>
          <cell r="X2534" t="str">
            <v/>
          </cell>
          <cell r="Y2534">
            <v>69</v>
          </cell>
          <cell r="Z2534" t="str">
            <v/>
          </cell>
          <cell r="AA2534">
            <v>2.2999999999999998</v>
          </cell>
          <cell r="AB2534">
            <v>10</v>
          </cell>
          <cell r="AC2534">
            <v>27.5</v>
          </cell>
          <cell r="AD2534">
            <v>7.7</v>
          </cell>
          <cell r="AE2534">
            <v>34.200000000000003</v>
          </cell>
          <cell r="AF2534">
            <v>3.9</v>
          </cell>
          <cell r="AG2534">
            <v>58.5</v>
          </cell>
          <cell r="AH2534">
            <v>27.7</v>
          </cell>
          <cell r="AI2534">
            <v>80</v>
          </cell>
          <cell r="AJ2534">
            <v>100.37609999999999</v>
          </cell>
        </row>
        <row r="2535">
          <cell r="B2535" t="str">
            <v>A2382NetrLC50</v>
          </cell>
          <cell r="C2535" t="str">
            <v>Besser et al. in review</v>
          </cell>
          <cell r="D2535" t="str">
            <v>eview</v>
          </cell>
          <cell r="E2535" t="str">
            <v>Neocloeon triangulifer</v>
          </cell>
          <cell r="F2535" t="str">
            <v xml:space="preserve">Neocloeon </v>
          </cell>
          <cell r="G2535" t="str">
            <v>triangulifer</v>
          </cell>
          <cell r="H2535"/>
          <cell r="I2535" t="str">
            <v>Insect</v>
          </cell>
          <cell r="J2535" t="str">
            <v>&lt; 24-h</v>
          </cell>
          <cell r="K2535" t="str">
            <v>Survival</v>
          </cell>
          <cell r="L2535" t="str">
            <v>LC50</v>
          </cell>
          <cell r="M2535" t="str">
            <v>ZnCl2</v>
          </cell>
          <cell r="N2535" t="str">
            <v>Measured - (ICP-MS)</v>
          </cell>
          <cell r="O2535"/>
          <cell r="P2535" t="str">
            <v>Acute</v>
          </cell>
          <cell r="Q2535" t="str">
            <v>96-hr</v>
          </cell>
          <cell r="R2535" t="str">
            <v>Diatoms; food dry mass:test solution volume &lt;0.005</v>
          </cell>
          <cell r="S2535" t="str">
            <v>N-Spoon</v>
          </cell>
          <cell r="T2535"/>
          <cell r="U2535">
            <v>20</v>
          </cell>
          <cell r="V2535">
            <v>8.4</v>
          </cell>
          <cell r="W2535" t="str">
            <v/>
          </cell>
          <cell r="X2535" t="str">
            <v/>
          </cell>
          <cell r="Y2535">
            <v>84</v>
          </cell>
          <cell r="Z2535" t="str">
            <v/>
          </cell>
          <cell r="AA2535">
            <v>5.5</v>
          </cell>
          <cell r="AB2535">
            <v>10</v>
          </cell>
          <cell r="AC2535">
            <v>77</v>
          </cell>
          <cell r="AD2535">
            <v>41</v>
          </cell>
          <cell r="AE2535">
            <v>9</v>
          </cell>
          <cell r="AF2535">
            <v>1.3</v>
          </cell>
          <cell r="AG2535">
            <v>76</v>
          </cell>
          <cell r="AH2535">
            <v>22</v>
          </cell>
          <cell r="AI2535">
            <v>250</v>
          </cell>
          <cell r="AJ2535">
            <v>361.10700000000003</v>
          </cell>
        </row>
        <row r="2536">
          <cell r="B2536" t="str">
            <v>A2383NetrLC50</v>
          </cell>
          <cell r="C2536" t="str">
            <v>Besser et al. in review</v>
          </cell>
          <cell r="D2536" t="str">
            <v>eview</v>
          </cell>
          <cell r="E2536" t="str">
            <v>Neocloeon triangulifer</v>
          </cell>
          <cell r="F2536" t="str">
            <v xml:space="preserve">Neocloeon </v>
          </cell>
          <cell r="G2536" t="str">
            <v>triangulifer</v>
          </cell>
          <cell r="H2536"/>
          <cell r="I2536" t="str">
            <v>Insect</v>
          </cell>
          <cell r="J2536" t="str">
            <v>&lt; 24-h</v>
          </cell>
          <cell r="K2536" t="str">
            <v>Survival</v>
          </cell>
          <cell r="L2536" t="str">
            <v>LC50</v>
          </cell>
          <cell r="M2536" t="str">
            <v>ZnCl2</v>
          </cell>
          <cell r="N2536" t="str">
            <v>Measured - (ICP-MS)</v>
          </cell>
          <cell r="O2536"/>
          <cell r="P2536" t="str">
            <v>Acute</v>
          </cell>
          <cell r="Q2536" t="str">
            <v>96-hr</v>
          </cell>
          <cell r="R2536" t="str">
            <v>Diatoms; food dry mass:test solution volume &lt;0.005</v>
          </cell>
          <cell r="S2536" t="str">
            <v>N-Spring</v>
          </cell>
          <cell r="T2536"/>
          <cell r="U2536">
            <v>20</v>
          </cell>
          <cell r="V2536">
            <v>8.5</v>
          </cell>
          <cell r="W2536" t="str">
            <v/>
          </cell>
          <cell r="X2536" t="str">
            <v/>
          </cell>
          <cell r="Y2536">
            <v>42</v>
          </cell>
          <cell r="Z2536" t="str">
            <v/>
          </cell>
          <cell r="AA2536">
            <v>7.9</v>
          </cell>
          <cell r="AB2536">
            <v>10</v>
          </cell>
          <cell r="AC2536">
            <v>64</v>
          </cell>
          <cell r="AD2536">
            <v>38</v>
          </cell>
          <cell r="AE2536">
            <v>21</v>
          </cell>
          <cell r="AF2536">
            <v>3</v>
          </cell>
          <cell r="AG2536">
            <v>30</v>
          </cell>
          <cell r="AH2536">
            <v>41</v>
          </cell>
          <cell r="AI2536">
            <v>264</v>
          </cell>
          <cell r="AJ2536">
            <v>316.29199999999997</v>
          </cell>
        </row>
        <row r="2537">
          <cell r="B2537" t="str">
            <v>A2384NetrLC50</v>
          </cell>
          <cell r="C2537" t="str">
            <v>Besser et al. in review</v>
          </cell>
          <cell r="D2537" t="str">
            <v>eview</v>
          </cell>
          <cell r="E2537" t="str">
            <v>Neocloeon triangulifer</v>
          </cell>
          <cell r="F2537" t="str">
            <v xml:space="preserve">Neocloeon </v>
          </cell>
          <cell r="G2537" t="str">
            <v>triangulifer</v>
          </cell>
          <cell r="H2537"/>
          <cell r="I2537" t="str">
            <v>Insect</v>
          </cell>
          <cell r="J2537" t="str">
            <v>&lt; 24-h</v>
          </cell>
          <cell r="K2537" t="str">
            <v>Survival</v>
          </cell>
          <cell r="L2537" t="str">
            <v>LC50</v>
          </cell>
          <cell r="M2537" t="str">
            <v>ZnCl2</v>
          </cell>
          <cell r="N2537" t="str">
            <v>Measured - (ICP-MS)</v>
          </cell>
          <cell r="O2537"/>
          <cell r="P2537" t="str">
            <v>Acute</v>
          </cell>
          <cell r="Q2537" t="str">
            <v>96-hr</v>
          </cell>
          <cell r="R2537" t="str">
            <v>Diatoms; food dry mass:test solution volume &lt;0.005</v>
          </cell>
          <cell r="S2537" t="str">
            <v>N-St Louis</v>
          </cell>
          <cell r="T2537"/>
          <cell r="U2537">
            <v>20</v>
          </cell>
          <cell r="V2537">
            <v>6.5</v>
          </cell>
          <cell r="W2537" t="str">
            <v/>
          </cell>
          <cell r="X2537" t="str">
            <v/>
          </cell>
          <cell r="Y2537">
            <v>696</v>
          </cell>
          <cell r="Z2537" t="str">
            <v/>
          </cell>
          <cell r="AA2537">
            <v>40</v>
          </cell>
          <cell r="AB2537">
            <v>10</v>
          </cell>
          <cell r="AC2537">
            <v>5.2</v>
          </cell>
          <cell r="AD2537">
            <v>3.5</v>
          </cell>
          <cell r="AE2537">
            <v>1.4</v>
          </cell>
          <cell r="AF2537">
            <v>0.3</v>
          </cell>
          <cell r="AG2537">
            <v>1.5</v>
          </cell>
          <cell r="AH2537">
            <v>1.5</v>
          </cell>
          <cell r="AI2537">
            <v>16</v>
          </cell>
          <cell r="AJ2537">
            <v>27.397400000000001</v>
          </cell>
        </row>
        <row r="2538">
          <cell r="B2538" t="str">
            <v>A2385NetrLC50</v>
          </cell>
          <cell r="C2538" t="str">
            <v>Besser et al. in review</v>
          </cell>
          <cell r="D2538" t="str">
            <v>eview</v>
          </cell>
          <cell r="E2538" t="str">
            <v>Neocloeon triangulifer</v>
          </cell>
          <cell r="F2538" t="str">
            <v xml:space="preserve">Neocloeon </v>
          </cell>
          <cell r="G2538" t="str">
            <v>triangulifer</v>
          </cell>
          <cell r="H2538"/>
          <cell r="I2538" t="str">
            <v>Insect</v>
          </cell>
          <cell r="J2538" t="str">
            <v>&lt; 24-h</v>
          </cell>
          <cell r="K2538" t="str">
            <v>Survival</v>
          </cell>
          <cell r="L2538" t="str">
            <v>LC50</v>
          </cell>
          <cell r="M2538" t="str">
            <v>ZnCl2</v>
          </cell>
          <cell r="N2538" t="str">
            <v>Measured - (ICP-MS)</v>
          </cell>
          <cell r="O2538"/>
          <cell r="P2538" t="str">
            <v>Acute</v>
          </cell>
          <cell r="Q2538" t="str">
            <v>96-hr</v>
          </cell>
          <cell r="R2538" t="str">
            <v>Diatoms; food dry mass:test solution volume &lt;0.005</v>
          </cell>
          <cell r="S2538" t="str">
            <v>N-Keeley</v>
          </cell>
          <cell r="T2538"/>
          <cell r="U2538">
            <v>20</v>
          </cell>
          <cell r="V2538">
            <v>6.4</v>
          </cell>
          <cell r="W2538" t="str">
            <v/>
          </cell>
          <cell r="X2538" t="str">
            <v/>
          </cell>
          <cell r="Y2538">
            <v>581</v>
          </cell>
          <cell r="Z2538" t="str">
            <v/>
          </cell>
          <cell r="AA2538">
            <v>29</v>
          </cell>
          <cell r="AB2538">
            <v>10</v>
          </cell>
          <cell r="AC2538">
            <v>3.2</v>
          </cell>
          <cell r="AD2538">
            <v>2.2999999999999998</v>
          </cell>
          <cell r="AE2538">
            <v>1.2</v>
          </cell>
          <cell r="AF2538">
            <v>0.2</v>
          </cell>
          <cell r="AG2538">
            <v>1.5</v>
          </cell>
          <cell r="AH2538">
            <v>1.7</v>
          </cell>
          <cell r="AI2538">
            <v>10</v>
          </cell>
          <cell r="AJ2538">
            <v>17.4618</v>
          </cell>
        </row>
        <row r="2539">
          <cell r="B2539" t="str">
            <v>C2386CeduLC50</v>
          </cell>
          <cell r="C2539" t="str">
            <v>Besser et al. in review</v>
          </cell>
          <cell r="D2539" t="str">
            <v>eview</v>
          </cell>
          <cell r="E2539" t="str">
            <v>Ceriodaphnia dubia</v>
          </cell>
          <cell r="F2539" t="str">
            <v xml:space="preserve">Ceriodaphnia </v>
          </cell>
          <cell r="G2539" t="str">
            <v>dubia</v>
          </cell>
          <cell r="H2539"/>
          <cell r="I2539" t="str">
            <v>Cladocera</v>
          </cell>
          <cell r="J2539" t="str">
            <v>Neonates (&lt; 24 h old)</v>
          </cell>
          <cell r="K2539" t="str">
            <v>Survival</v>
          </cell>
          <cell r="L2539" t="str">
            <v>LC50</v>
          </cell>
          <cell r="M2539" t="str">
            <v>ZnCl2</v>
          </cell>
          <cell r="N2539" t="str">
            <v>Measured - (ICP-MS)</v>
          </cell>
          <cell r="O2539" t="str">
            <v>static renewal</v>
          </cell>
          <cell r="P2539" t="str">
            <v>Chronic</v>
          </cell>
          <cell r="Q2539" t="str">
            <v>7- to 9-d</v>
          </cell>
          <cell r="R2539" t="str">
            <v>YTC and algae mix</v>
          </cell>
          <cell r="S2539" t="str">
            <v>W-CERC Well water (hard)</v>
          </cell>
          <cell r="T2539"/>
          <cell r="U2539">
            <v>25</v>
          </cell>
          <cell r="V2539">
            <v>8.1</v>
          </cell>
          <cell r="W2539" t="str">
            <v/>
          </cell>
          <cell r="X2539" t="str">
            <v/>
          </cell>
          <cell r="Y2539">
            <v>126</v>
          </cell>
          <cell r="Z2539" t="str">
            <v/>
          </cell>
          <cell r="AA2539">
            <v>2.67</v>
          </cell>
          <cell r="AB2539">
            <v>10</v>
          </cell>
          <cell r="AC2539">
            <v>75.5</v>
          </cell>
          <cell r="AD2539">
            <v>26</v>
          </cell>
          <cell r="AE2539">
            <v>26</v>
          </cell>
          <cell r="AF2539">
            <v>2.7</v>
          </cell>
          <cell r="AG2539">
            <v>51</v>
          </cell>
          <cell r="AH2539">
            <v>28</v>
          </cell>
          <cell r="AI2539">
            <v>238</v>
          </cell>
          <cell r="AJ2539">
            <v>295.5915</v>
          </cell>
        </row>
        <row r="2540">
          <cell r="B2540" t="str">
            <v>C2387CeduLC50</v>
          </cell>
          <cell r="C2540" t="str">
            <v>Besser et al. in review</v>
          </cell>
          <cell r="D2540" t="str">
            <v>eview</v>
          </cell>
          <cell r="E2540" t="str">
            <v>Ceriodaphnia dubia</v>
          </cell>
          <cell r="F2540" t="str">
            <v xml:space="preserve">Ceriodaphnia </v>
          </cell>
          <cell r="G2540" t="str">
            <v>dubia</v>
          </cell>
          <cell r="H2540"/>
          <cell r="I2540" t="str">
            <v>Cladocera</v>
          </cell>
          <cell r="J2540" t="str">
            <v>Neonates (&lt; 24 h old)</v>
          </cell>
          <cell r="K2540" t="str">
            <v>Survival</v>
          </cell>
          <cell r="L2540" t="str">
            <v>LC50</v>
          </cell>
          <cell r="M2540" t="str">
            <v>ZnCl2</v>
          </cell>
          <cell r="N2540" t="str">
            <v>Measured - (ICP-MS)</v>
          </cell>
          <cell r="O2540" t="str">
            <v>static renewal</v>
          </cell>
          <cell r="P2540" t="str">
            <v>Chronic</v>
          </cell>
          <cell r="Q2540" t="str">
            <v>7- to 9-d</v>
          </cell>
          <cell r="R2540" t="str">
            <v>YTC and algae mix</v>
          </cell>
          <cell r="S2540" t="str">
            <v>N-Spoon</v>
          </cell>
          <cell r="T2540"/>
          <cell r="U2540">
            <v>25</v>
          </cell>
          <cell r="V2540">
            <v>8.3699999999999992</v>
          </cell>
          <cell r="W2540" t="str">
            <v/>
          </cell>
          <cell r="X2540" t="str">
            <v/>
          </cell>
          <cell r="Y2540">
            <v>166</v>
          </cell>
          <cell r="Z2540" t="str">
            <v/>
          </cell>
          <cell r="AA2540">
            <v>1.6</v>
          </cell>
          <cell r="AB2540">
            <v>10</v>
          </cell>
          <cell r="AC2540">
            <v>82.5</v>
          </cell>
          <cell r="AD2540">
            <v>46.5</v>
          </cell>
          <cell r="AE2540">
            <v>9.4</v>
          </cell>
          <cell r="AF2540">
            <v>1.5</v>
          </cell>
          <cell r="AG2540">
            <v>100</v>
          </cell>
          <cell r="AH2540">
            <v>16.5</v>
          </cell>
          <cell r="AI2540">
            <v>262</v>
          </cell>
          <cell r="AJ2540">
            <v>397.48950000000002</v>
          </cell>
        </row>
        <row r="2541">
          <cell r="B2541" t="str">
            <v>C2388CeduLC50</v>
          </cell>
          <cell r="C2541" t="str">
            <v>Besser et al. in review</v>
          </cell>
          <cell r="D2541" t="str">
            <v>eview</v>
          </cell>
          <cell r="E2541" t="str">
            <v>Ceriodaphnia dubia</v>
          </cell>
          <cell r="F2541" t="str">
            <v xml:space="preserve">Ceriodaphnia </v>
          </cell>
          <cell r="G2541" t="str">
            <v>dubia</v>
          </cell>
          <cell r="H2541"/>
          <cell r="I2541" t="str">
            <v>Cladocera</v>
          </cell>
          <cell r="J2541" t="str">
            <v>Neonates (&lt; 24 h old)</v>
          </cell>
          <cell r="K2541" t="str">
            <v>Survival</v>
          </cell>
          <cell r="L2541" t="str">
            <v>LC50</v>
          </cell>
          <cell r="M2541" t="str">
            <v>ZnCl2</v>
          </cell>
          <cell r="N2541" t="str">
            <v>Measured - (ICP-MS)</v>
          </cell>
          <cell r="O2541" t="str">
            <v>static renewal</v>
          </cell>
          <cell r="P2541" t="str">
            <v>Chronic</v>
          </cell>
          <cell r="Q2541" t="str">
            <v>7- to 9-d</v>
          </cell>
          <cell r="R2541" t="str">
            <v>YTC and algae mix</v>
          </cell>
          <cell r="S2541" t="str">
            <v>N-Spring</v>
          </cell>
          <cell r="T2541"/>
          <cell r="U2541">
            <v>25</v>
          </cell>
          <cell r="V2541">
            <v>8.5</v>
          </cell>
          <cell r="W2541" t="str">
            <v/>
          </cell>
          <cell r="X2541" t="str">
            <v/>
          </cell>
          <cell r="Y2541">
            <v>98</v>
          </cell>
          <cell r="Z2541" t="str">
            <v/>
          </cell>
          <cell r="AA2541">
            <v>4</v>
          </cell>
          <cell r="AB2541">
            <v>10</v>
          </cell>
          <cell r="AC2541">
            <v>60.5</v>
          </cell>
          <cell r="AD2541">
            <v>36.5</v>
          </cell>
          <cell r="AE2541">
            <v>30.5</v>
          </cell>
          <cell r="AF2541">
            <v>3.5</v>
          </cell>
          <cell r="AG2541">
            <v>31</v>
          </cell>
          <cell r="AH2541">
            <v>50.5</v>
          </cell>
          <cell r="AI2541">
            <v>252</v>
          </cell>
          <cell r="AJ2541">
            <v>301.37549999999999</v>
          </cell>
        </row>
        <row r="2542">
          <cell r="B2542" t="str">
            <v>C2389CeduLC50</v>
          </cell>
          <cell r="C2542" t="str">
            <v>Besser et al. in review</v>
          </cell>
          <cell r="D2542" t="str">
            <v>eview</v>
          </cell>
          <cell r="E2542" t="str">
            <v>Ceriodaphnia dubia</v>
          </cell>
          <cell r="F2542" t="str">
            <v xml:space="preserve">Ceriodaphnia </v>
          </cell>
          <cell r="G2542" t="str">
            <v>dubia</v>
          </cell>
          <cell r="H2542"/>
          <cell r="I2542" t="str">
            <v>Cladocera</v>
          </cell>
          <cell r="J2542" t="str">
            <v>Neonates (&lt; 24 h old)</v>
          </cell>
          <cell r="K2542" t="str">
            <v>Survival</v>
          </cell>
          <cell r="L2542" t="str">
            <v>LC50</v>
          </cell>
          <cell r="M2542" t="str">
            <v>ZnCl2</v>
          </cell>
          <cell r="N2542" t="str">
            <v>Measured - (ICP-MS)</v>
          </cell>
          <cell r="O2542" t="str">
            <v>static renewal</v>
          </cell>
          <cell r="P2542" t="str">
            <v>Chronic</v>
          </cell>
          <cell r="Q2542" t="str">
            <v>7- to 9-d</v>
          </cell>
          <cell r="R2542" t="str">
            <v>YTC and algae mix</v>
          </cell>
          <cell r="S2542" t="str">
            <v>W-Diluted CERC Well water (soft)</v>
          </cell>
          <cell r="T2542"/>
          <cell r="U2542">
            <v>25</v>
          </cell>
          <cell r="V2542">
            <v>7.49</v>
          </cell>
          <cell r="W2542" t="str">
            <v/>
          </cell>
          <cell r="X2542" t="str">
            <v/>
          </cell>
          <cell r="Y2542">
            <v>93</v>
          </cell>
          <cell r="Z2542" t="str">
            <v/>
          </cell>
          <cell r="AA2542">
            <v>2.4500000000000002</v>
          </cell>
          <cell r="AB2542">
            <v>10</v>
          </cell>
          <cell r="AC2542">
            <v>7</v>
          </cell>
          <cell r="AD2542">
            <v>2</v>
          </cell>
          <cell r="AE2542">
            <v>2</v>
          </cell>
          <cell r="AF2542">
            <v>0.2</v>
          </cell>
          <cell r="AG2542">
            <v>3.5</v>
          </cell>
          <cell r="AH2542">
            <v>2.1</v>
          </cell>
          <cell r="AI2542">
            <v>41</v>
          </cell>
          <cell r="AJ2542">
            <v>25.715</v>
          </cell>
        </row>
        <row r="2543">
          <cell r="B2543" t="str">
            <v>C2390CeduLC50</v>
          </cell>
          <cell r="C2543" t="str">
            <v>Besser et al. in review</v>
          </cell>
          <cell r="D2543" t="str">
            <v>eview</v>
          </cell>
          <cell r="E2543" t="str">
            <v>Ceriodaphnia dubia</v>
          </cell>
          <cell r="F2543" t="str">
            <v xml:space="preserve">Ceriodaphnia </v>
          </cell>
          <cell r="G2543" t="str">
            <v>dubia</v>
          </cell>
          <cell r="H2543"/>
          <cell r="I2543" t="str">
            <v>Cladocera</v>
          </cell>
          <cell r="J2543" t="str">
            <v>Neonates (&lt; 24 h old)</v>
          </cell>
          <cell r="K2543" t="str">
            <v>Survival</v>
          </cell>
          <cell r="L2543" t="str">
            <v>LC50</v>
          </cell>
          <cell r="M2543" t="str">
            <v>ZnCl2</v>
          </cell>
          <cell r="N2543" t="str">
            <v>Measured - (ICP-MS)</v>
          </cell>
          <cell r="O2543" t="str">
            <v>static renewal</v>
          </cell>
          <cell r="P2543" t="str">
            <v>Chronic</v>
          </cell>
          <cell r="Q2543" t="str">
            <v>7- to 9-d</v>
          </cell>
          <cell r="R2543" t="str">
            <v>YTC and algae mix</v>
          </cell>
          <cell r="S2543" t="str">
            <v>N-St Louis</v>
          </cell>
          <cell r="T2543"/>
          <cell r="U2543">
            <v>25</v>
          </cell>
          <cell r="V2543">
            <v>7.31</v>
          </cell>
          <cell r="W2543" t="str">
            <v/>
          </cell>
          <cell r="X2543" t="str">
            <v/>
          </cell>
          <cell r="Y2543">
            <v>312</v>
          </cell>
          <cell r="Z2543" t="str">
            <v/>
          </cell>
          <cell r="AA2543">
            <v>40</v>
          </cell>
          <cell r="AB2543">
            <v>10</v>
          </cell>
          <cell r="AC2543">
            <v>5</v>
          </cell>
          <cell r="AD2543">
            <v>3.4</v>
          </cell>
          <cell r="AE2543">
            <v>1.5</v>
          </cell>
          <cell r="AF2543">
            <v>0.3</v>
          </cell>
          <cell r="AG2543">
            <v>1.5</v>
          </cell>
          <cell r="AH2543">
            <v>0.8</v>
          </cell>
          <cell r="AI2543">
            <v>17</v>
          </cell>
          <cell r="AJ2543">
            <v>26.4862</v>
          </cell>
        </row>
        <row r="2544">
          <cell r="B2544" t="str">
            <v>C2391CeduLC50</v>
          </cell>
          <cell r="C2544" t="str">
            <v>Besser et al. in review</v>
          </cell>
          <cell r="D2544" t="str">
            <v>eview</v>
          </cell>
          <cell r="E2544" t="str">
            <v>Ceriodaphnia dubia</v>
          </cell>
          <cell r="F2544" t="str">
            <v xml:space="preserve">Ceriodaphnia </v>
          </cell>
          <cell r="G2544" t="str">
            <v>dubia</v>
          </cell>
          <cell r="H2544"/>
          <cell r="I2544" t="str">
            <v>Cladocera</v>
          </cell>
          <cell r="J2544" t="str">
            <v>Neonates (&lt; 24 h old)</v>
          </cell>
          <cell r="K2544" t="str">
            <v>Survival</v>
          </cell>
          <cell r="L2544" t="str">
            <v>LC50</v>
          </cell>
          <cell r="M2544" t="str">
            <v>ZnCl2</v>
          </cell>
          <cell r="N2544" t="str">
            <v>Measured - (ICP-MS)</v>
          </cell>
          <cell r="O2544" t="str">
            <v>static renewal</v>
          </cell>
          <cell r="P2544" t="str">
            <v>Chronic</v>
          </cell>
          <cell r="Q2544" t="str">
            <v>7- to 9-d</v>
          </cell>
          <cell r="R2544" t="str">
            <v>YTC and algae mix</v>
          </cell>
          <cell r="S2544" t="str">
            <v>N-Keeley</v>
          </cell>
          <cell r="T2544"/>
          <cell r="U2544">
            <v>25</v>
          </cell>
          <cell r="V2544">
            <v>6.93</v>
          </cell>
          <cell r="W2544" t="str">
            <v/>
          </cell>
          <cell r="X2544" t="str">
            <v/>
          </cell>
          <cell r="Y2544">
            <v>284</v>
          </cell>
          <cell r="Z2544" t="str">
            <v/>
          </cell>
          <cell r="AA2544">
            <v>28</v>
          </cell>
          <cell r="AB2544">
            <v>10</v>
          </cell>
          <cell r="AC2544">
            <v>3</v>
          </cell>
          <cell r="AD2544">
            <v>2.1</v>
          </cell>
          <cell r="AE2544">
            <v>1.2</v>
          </cell>
          <cell r="AF2544">
            <v>0.2</v>
          </cell>
          <cell r="AG2544">
            <v>1.5</v>
          </cell>
          <cell r="AH2544">
            <v>0.6</v>
          </cell>
          <cell r="AI2544">
            <v>20</v>
          </cell>
          <cell r="AJ2544">
            <v>16.1388</v>
          </cell>
        </row>
        <row r="2545">
          <cell r="B2545" t="str">
            <v>C2392CeduLC50</v>
          </cell>
          <cell r="C2545" t="str">
            <v>Besser et al. in review</v>
          </cell>
          <cell r="D2545" t="str">
            <v>eview</v>
          </cell>
          <cell r="E2545" t="str">
            <v>Ceriodaphnia dubia</v>
          </cell>
          <cell r="F2545" t="str">
            <v xml:space="preserve">Ceriodaphnia </v>
          </cell>
          <cell r="G2545" t="str">
            <v>dubia</v>
          </cell>
          <cell r="H2545"/>
          <cell r="I2545" t="str">
            <v>Cladocera</v>
          </cell>
          <cell r="J2545" t="str">
            <v>Neonates (&lt; 24 h old)</v>
          </cell>
          <cell r="K2545" t="str">
            <v>Survival</v>
          </cell>
          <cell r="L2545" t="str">
            <v>LC50</v>
          </cell>
          <cell r="M2545" t="str">
            <v>ZnCl2</v>
          </cell>
          <cell r="N2545" t="str">
            <v>Measured - (ICP-MS)</v>
          </cell>
          <cell r="O2545" t="str">
            <v>static renewal</v>
          </cell>
          <cell r="P2545" t="str">
            <v>Chronic</v>
          </cell>
          <cell r="Q2545" t="str">
            <v>7- to 9-d</v>
          </cell>
          <cell r="R2545" t="str">
            <v>YTC and algae mix</v>
          </cell>
          <cell r="S2545" t="str">
            <v>N-St Louis</v>
          </cell>
          <cell r="T2545"/>
          <cell r="U2545">
            <v>25</v>
          </cell>
          <cell r="V2545">
            <v>6.54</v>
          </cell>
          <cell r="W2545" t="str">
            <v/>
          </cell>
          <cell r="X2545" t="str">
            <v/>
          </cell>
          <cell r="Y2545">
            <v>289</v>
          </cell>
          <cell r="Z2545" t="str">
            <v/>
          </cell>
          <cell r="AA2545">
            <v>40</v>
          </cell>
          <cell r="AB2545">
            <v>10</v>
          </cell>
          <cell r="AC2545">
            <v>5.0999999999999996</v>
          </cell>
          <cell r="AD2545">
            <v>3.5</v>
          </cell>
          <cell r="AE2545">
            <v>1.6</v>
          </cell>
          <cell r="AF2545">
            <v>0.3</v>
          </cell>
          <cell r="AG2545">
            <v>1.5</v>
          </cell>
          <cell r="AH2545">
            <v>0.8</v>
          </cell>
          <cell r="AI2545">
            <v>13</v>
          </cell>
          <cell r="AJ2545">
            <v>27.1477</v>
          </cell>
        </row>
        <row r="2546">
          <cell r="B2546" t="str">
            <v>C2393CeduLC50</v>
          </cell>
          <cell r="C2546" t="str">
            <v>Besser et al. in review</v>
          </cell>
          <cell r="D2546" t="str">
            <v>eview</v>
          </cell>
          <cell r="E2546" t="str">
            <v>Ceriodaphnia dubia</v>
          </cell>
          <cell r="F2546" t="str">
            <v xml:space="preserve">Ceriodaphnia </v>
          </cell>
          <cell r="G2546" t="str">
            <v>dubia</v>
          </cell>
          <cell r="H2546"/>
          <cell r="I2546" t="str">
            <v>Cladocera</v>
          </cell>
          <cell r="J2546" t="str">
            <v>Neonates (&lt; 24 h old)</v>
          </cell>
          <cell r="K2546" t="str">
            <v>Survival</v>
          </cell>
          <cell r="L2546" t="str">
            <v>LC50</v>
          </cell>
          <cell r="M2546" t="str">
            <v>ZnCl2</v>
          </cell>
          <cell r="N2546" t="str">
            <v>Measured - (ICP-MS)</v>
          </cell>
          <cell r="O2546" t="str">
            <v>static renewal</v>
          </cell>
          <cell r="P2546" t="str">
            <v>Chronic</v>
          </cell>
          <cell r="Q2546" t="str">
            <v>7- to 9-d</v>
          </cell>
          <cell r="R2546" t="str">
            <v>YTC and algae mix</v>
          </cell>
          <cell r="S2546" t="str">
            <v>N-Keeley</v>
          </cell>
          <cell r="T2546"/>
          <cell r="U2546">
            <v>25</v>
          </cell>
          <cell r="V2546">
            <v>6.33</v>
          </cell>
          <cell r="W2546" t="str">
            <v/>
          </cell>
          <cell r="X2546" t="str">
            <v/>
          </cell>
          <cell r="Y2546">
            <v>421</v>
          </cell>
          <cell r="Z2546" t="str">
            <v/>
          </cell>
          <cell r="AA2546">
            <v>29</v>
          </cell>
          <cell r="AB2546">
            <v>10</v>
          </cell>
          <cell r="AC2546">
            <v>3.3</v>
          </cell>
          <cell r="AD2546">
            <v>2.2000000000000002</v>
          </cell>
          <cell r="AE2546">
            <v>1.3</v>
          </cell>
          <cell r="AF2546">
            <v>0.2</v>
          </cell>
          <cell r="AG2546">
            <v>1.5</v>
          </cell>
          <cell r="AH2546">
            <v>0.5</v>
          </cell>
          <cell r="AI2546">
            <v>11</v>
          </cell>
          <cell r="AJ2546">
            <v>17.299700000000001</v>
          </cell>
        </row>
        <row r="2547">
          <cell r="B2547" t="str">
            <v>C2394CeduLC50</v>
          </cell>
          <cell r="C2547" t="str">
            <v>Besser et al. in review</v>
          </cell>
          <cell r="D2547" t="str">
            <v>eview</v>
          </cell>
          <cell r="E2547" t="str">
            <v>Ceriodaphnia dubia</v>
          </cell>
          <cell r="F2547" t="str">
            <v xml:space="preserve">Ceriodaphnia </v>
          </cell>
          <cell r="G2547" t="str">
            <v>dubia</v>
          </cell>
          <cell r="H2547"/>
          <cell r="I2547" t="str">
            <v>Cladocera</v>
          </cell>
          <cell r="J2547" t="str">
            <v>Neonates (&lt; 24 h old)</v>
          </cell>
          <cell r="K2547" t="str">
            <v>Survival</v>
          </cell>
          <cell r="L2547" t="str">
            <v>LC50</v>
          </cell>
          <cell r="M2547" t="str">
            <v>ZnCl2</v>
          </cell>
          <cell r="N2547" t="str">
            <v>Measured - (ICP-MS)</v>
          </cell>
          <cell r="O2547" t="str">
            <v>static renewal</v>
          </cell>
          <cell r="P2547" t="str">
            <v>Chronic</v>
          </cell>
          <cell r="Q2547" t="str">
            <v>7- to 9-d</v>
          </cell>
          <cell r="R2547" t="str">
            <v>YTC and algae mix</v>
          </cell>
          <cell r="S2547" t="str">
            <v>N-Spoon-2</v>
          </cell>
          <cell r="T2547"/>
          <cell r="U2547">
            <v>25</v>
          </cell>
          <cell r="V2547">
            <v>8.4700000000000006</v>
          </cell>
          <cell r="W2547" t="str">
            <v/>
          </cell>
          <cell r="X2547" t="str">
            <v/>
          </cell>
          <cell r="Y2547">
            <v>53</v>
          </cell>
          <cell r="Z2547" t="str">
            <v/>
          </cell>
          <cell r="AA2547">
            <v>3.2</v>
          </cell>
          <cell r="AB2547">
            <v>10</v>
          </cell>
          <cell r="AC2547">
            <v>87</v>
          </cell>
          <cell r="AD2547">
            <v>41</v>
          </cell>
          <cell r="AE2547">
            <v>8.6999999999999993</v>
          </cell>
          <cell r="AF2547">
            <v>1.3</v>
          </cell>
          <cell r="AG2547">
            <v>74.5</v>
          </cell>
          <cell r="AH2547">
            <v>20.5</v>
          </cell>
          <cell r="AI2547">
            <v>269</v>
          </cell>
          <cell r="AJ2547">
            <v>386.077</v>
          </cell>
        </row>
        <row r="2548">
          <cell r="B2548" t="str">
            <v>C2395CeduLC50</v>
          </cell>
          <cell r="C2548" t="str">
            <v>Besser et al. in review</v>
          </cell>
          <cell r="D2548" t="str">
            <v>eview</v>
          </cell>
          <cell r="E2548" t="str">
            <v>Ceriodaphnia dubia</v>
          </cell>
          <cell r="F2548" t="str">
            <v xml:space="preserve">Ceriodaphnia </v>
          </cell>
          <cell r="G2548" t="str">
            <v>dubia</v>
          </cell>
          <cell r="H2548"/>
          <cell r="I2548" t="str">
            <v>Cladocera</v>
          </cell>
          <cell r="J2548" t="str">
            <v>Neonates (&lt; 24 h old)</v>
          </cell>
          <cell r="K2548" t="str">
            <v>Survival</v>
          </cell>
          <cell r="L2548" t="str">
            <v>LC50</v>
          </cell>
          <cell r="M2548" t="str">
            <v>ZnCl2</v>
          </cell>
          <cell r="N2548" t="str">
            <v>Measured - (ICP-MS)</v>
          </cell>
          <cell r="O2548" t="str">
            <v>static renewal</v>
          </cell>
          <cell r="P2548" t="str">
            <v>Chronic</v>
          </cell>
          <cell r="Q2548" t="str">
            <v>7- to 9-d</v>
          </cell>
          <cell r="R2548" t="str">
            <v>YTC and algae mix</v>
          </cell>
          <cell r="S2548" t="str">
            <v>N-Spring-2</v>
          </cell>
          <cell r="T2548"/>
          <cell r="U2548">
            <v>25</v>
          </cell>
          <cell r="V2548">
            <v>8.57</v>
          </cell>
          <cell r="W2548" t="str">
            <v/>
          </cell>
          <cell r="X2548" t="str">
            <v/>
          </cell>
          <cell r="Y2548">
            <v>84</v>
          </cell>
          <cell r="Z2548" t="str">
            <v/>
          </cell>
          <cell r="AA2548">
            <v>6.05</v>
          </cell>
          <cell r="AB2548">
            <v>10</v>
          </cell>
          <cell r="AC2548">
            <v>71.5</v>
          </cell>
          <cell r="AD2548">
            <v>36.5</v>
          </cell>
          <cell r="AE2548">
            <v>20</v>
          </cell>
          <cell r="AF2548">
            <v>3</v>
          </cell>
          <cell r="AG2548">
            <v>29.5</v>
          </cell>
          <cell r="AH2548">
            <v>39</v>
          </cell>
          <cell r="AI2548">
            <v>259</v>
          </cell>
          <cell r="AJ2548">
            <v>328.84249999999997</v>
          </cell>
        </row>
        <row r="2549">
          <cell r="B2549" t="str">
            <v>C2396CeduEC20</v>
          </cell>
          <cell r="C2549" t="str">
            <v>Besser et al. in review</v>
          </cell>
          <cell r="D2549" t="str">
            <v>eview</v>
          </cell>
          <cell r="E2549" t="str">
            <v>Ceriodaphnia dubia</v>
          </cell>
          <cell r="F2549" t="str">
            <v xml:space="preserve">Ceriodaphnia </v>
          </cell>
          <cell r="G2549" t="str">
            <v>dubia</v>
          </cell>
          <cell r="H2549"/>
          <cell r="I2549" t="str">
            <v>Cladocera</v>
          </cell>
          <cell r="J2549" t="str">
            <v>Neonates (&lt; 24 h old)</v>
          </cell>
          <cell r="K2549" t="str">
            <v>Reproduction</v>
          </cell>
          <cell r="L2549" t="str">
            <v>EC20</v>
          </cell>
          <cell r="M2549" t="str">
            <v>ZnCl2</v>
          </cell>
          <cell r="N2549" t="str">
            <v>Measured - (ICP-MS)</v>
          </cell>
          <cell r="O2549" t="str">
            <v>static renewal</v>
          </cell>
          <cell r="P2549" t="str">
            <v>Chronic</v>
          </cell>
          <cell r="Q2549" t="str">
            <v>7- to 9-d</v>
          </cell>
          <cell r="R2549" t="str">
            <v>YTC and algae mix</v>
          </cell>
          <cell r="S2549" t="str">
            <v>W-CERC Well water (hard)</v>
          </cell>
          <cell r="T2549" t="str">
            <v>MLR</v>
          </cell>
          <cell r="U2549">
            <v>25</v>
          </cell>
          <cell r="V2549">
            <v>8.1</v>
          </cell>
          <cell r="W2549" t="str">
            <v/>
          </cell>
          <cell r="X2549" t="str">
            <v/>
          </cell>
          <cell r="Y2549">
            <v>67</v>
          </cell>
          <cell r="Z2549" t="str">
            <v/>
          </cell>
          <cell r="AA2549">
            <v>2.67</v>
          </cell>
          <cell r="AB2549">
            <v>10</v>
          </cell>
          <cell r="AC2549">
            <v>75.5</v>
          </cell>
          <cell r="AD2549">
            <v>26</v>
          </cell>
          <cell r="AE2549">
            <v>26</v>
          </cell>
          <cell r="AF2549">
            <v>2.7</v>
          </cell>
          <cell r="AG2549">
            <v>51</v>
          </cell>
          <cell r="AH2549">
            <v>28</v>
          </cell>
          <cell r="AI2549">
            <v>238</v>
          </cell>
          <cell r="AJ2549">
            <v>295.5915</v>
          </cell>
        </row>
        <row r="2550">
          <cell r="B2550" t="str">
            <v>C2397CeduEC20</v>
          </cell>
          <cell r="C2550" t="str">
            <v>Besser et al. in review</v>
          </cell>
          <cell r="D2550" t="str">
            <v>eview</v>
          </cell>
          <cell r="E2550" t="str">
            <v>Ceriodaphnia dubia</v>
          </cell>
          <cell r="F2550" t="str">
            <v xml:space="preserve">Ceriodaphnia </v>
          </cell>
          <cell r="G2550" t="str">
            <v>dubia</v>
          </cell>
          <cell r="H2550"/>
          <cell r="I2550" t="str">
            <v>Cladocera</v>
          </cell>
          <cell r="J2550" t="str">
            <v>Neonates (&lt; 24 h old)</v>
          </cell>
          <cell r="K2550" t="str">
            <v>Reproduction</v>
          </cell>
          <cell r="L2550" t="str">
            <v>EC20</v>
          </cell>
          <cell r="M2550" t="str">
            <v>ZnCl2</v>
          </cell>
          <cell r="N2550" t="str">
            <v>Measured - (ICP-MS)</v>
          </cell>
          <cell r="O2550" t="str">
            <v>static renewal</v>
          </cell>
          <cell r="P2550" t="str">
            <v>Chronic</v>
          </cell>
          <cell r="Q2550" t="str">
            <v>7- to 9-d</v>
          </cell>
          <cell r="R2550" t="str">
            <v>YTC and algae mix</v>
          </cell>
          <cell r="S2550" t="str">
            <v>W-Diluted CERC Well water (soft)</v>
          </cell>
          <cell r="T2550" t="str">
            <v>MLR</v>
          </cell>
          <cell r="U2550">
            <v>25</v>
          </cell>
          <cell r="V2550">
            <v>7.49</v>
          </cell>
          <cell r="W2550" t="str">
            <v/>
          </cell>
          <cell r="X2550" t="str">
            <v/>
          </cell>
          <cell r="Y2550">
            <v>75</v>
          </cell>
          <cell r="Z2550" t="str">
            <v/>
          </cell>
          <cell r="AA2550">
            <v>2.4500000000000002</v>
          </cell>
          <cell r="AB2550">
            <v>10</v>
          </cell>
          <cell r="AC2550">
            <v>7</v>
          </cell>
          <cell r="AD2550">
            <v>2</v>
          </cell>
          <cell r="AE2550">
            <v>2</v>
          </cell>
          <cell r="AF2550">
            <v>0.2</v>
          </cell>
          <cell r="AG2550">
            <v>3.5</v>
          </cell>
          <cell r="AH2550">
            <v>2.1</v>
          </cell>
          <cell r="AI2550">
            <v>41</v>
          </cell>
          <cell r="AJ2550">
            <v>25.715</v>
          </cell>
        </row>
        <row r="2551">
          <cell r="B2551" t="str">
            <v>C2398CeduEC20</v>
          </cell>
          <cell r="C2551" t="str">
            <v>Besser et al. in review</v>
          </cell>
          <cell r="D2551" t="str">
            <v>eview</v>
          </cell>
          <cell r="E2551" t="str">
            <v>Ceriodaphnia dubia</v>
          </cell>
          <cell r="F2551" t="str">
            <v xml:space="preserve">Ceriodaphnia </v>
          </cell>
          <cell r="G2551" t="str">
            <v>dubia</v>
          </cell>
          <cell r="H2551"/>
          <cell r="I2551" t="str">
            <v>Cladocera</v>
          </cell>
          <cell r="J2551" t="str">
            <v>Neonates (&lt; 24 h old)</v>
          </cell>
          <cell r="K2551" t="str">
            <v>Reproduction</v>
          </cell>
          <cell r="L2551" t="str">
            <v>EC20</v>
          </cell>
          <cell r="M2551" t="str">
            <v>ZnCl2</v>
          </cell>
          <cell r="N2551" t="str">
            <v>Measured - (ICP-MS)</v>
          </cell>
          <cell r="O2551" t="str">
            <v>static renewal</v>
          </cell>
          <cell r="P2551" t="str">
            <v>Chronic</v>
          </cell>
          <cell r="Q2551" t="str">
            <v>7- to 9-d</v>
          </cell>
          <cell r="R2551" t="str">
            <v>YTC and algae mix</v>
          </cell>
          <cell r="S2551" t="str">
            <v>N-Keeley</v>
          </cell>
          <cell r="T2551" t="str">
            <v>MLR</v>
          </cell>
          <cell r="U2551">
            <v>25</v>
          </cell>
          <cell r="V2551">
            <v>6.33</v>
          </cell>
          <cell r="W2551" t="str">
            <v/>
          </cell>
          <cell r="X2551" t="str">
            <v/>
          </cell>
          <cell r="Y2551">
            <v>90</v>
          </cell>
          <cell r="Z2551" t="str">
            <v/>
          </cell>
          <cell r="AA2551">
            <v>29</v>
          </cell>
          <cell r="AB2551">
            <v>10</v>
          </cell>
          <cell r="AC2551">
            <v>3.3</v>
          </cell>
          <cell r="AD2551">
            <v>2.2000000000000002</v>
          </cell>
          <cell r="AE2551">
            <v>1.3</v>
          </cell>
          <cell r="AF2551">
            <v>0.2</v>
          </cell>
          <cell r="AG2551">
            <v>1.5</v>
          </cell>
          <cell r="AH2551">
            <v>0.5</v>
          </cell>
          <cell r="AI2551">
            <v>11</v>
          </cell>
          <cell r="AJ2551">
            <v>17.299700000000001</v>
          </cell>
        </row>
        <row r="2552">
          <cell r="B2552" t="str">
            <v>C2399CeduEC20</v>
          </cell>
          <cell r="C2552" t="str">
            <v>Besser et al. in review</v>
          </cell>
          <cell r="D2552" t="str">
            <v>eview</v>
          </cell>
          <cell r="E2552" t="str">
            <v>Ceriodaphnia dubia</v>
          </cell>
          <cell r="F2552" t="str">
            <v xml:space="preserve">Ceriodaphnia </v>
          </cell>
          <cell r="G2552" t="str">
            <v>dubia</v>
          </cell>
          <cell r="H2552"/>
          <cell r="I2552" t="str">
            <v>Cladocera</v>
          </cell>
          <cell r="J2552" t="str">
            <v>Neonates (&lt; 24 h old)</v>
          </cell>
          <cell r="K2552" t="str">
            <v>Reproduction</v>
          </cell>
          <cell r="L2552" t="str">
            <v>EC20</v>
          </cell>
          <cell r="M2552" t="str">
            <v>ZnCl2</v>
          </cell>
          <cell r="N2552" t="str">
            <v>Measured - (ICP-MS)</v>
          </cell>
          <cell r="O2552" t="str">
            <v>static renewal</v>
          </cell>
          <cell r="P2552" t="str">
            <v>Chronic</v>
          </cell>
          <cell r="Q2552" t="str">
            <v>7- to 9-d</v>
          </cell>
          <cell r="R2552" t="str">
            <v>YTC and algae mix</v>
          </cell>
          <cell r="S2552" t="str">
            <v>N-Spoon-2</v>
          </cell>
          <cell r="T2552" t="str">
            <v>MLR</v>
          </cell>
          <cell r="U2552">
            <v>25</v>
          </cell>
          <cell r="V2552">
            <v>8.4700000000000006</v>
          </cell>
          <cell r="W2552" t="str">
            <v/>
          </cell>
          <cell r="X2552" t="str">
            <v/>
          </cell>
          <cell r="Y2552">
            <v>43</v>
          </cell>
          <cell r="Z2552" t="str">
            <v/>
          </cell>
          <cell r="AA2552">
            <v>3.2</v>
          </cell>
          <cell r="AB2552">
            <v>10</v>
          </cell>
          <cell r="AC2552">
            <v>87</v>
          </cell>
          <cell r="AD2552">
            <v>41</v>
          </cell>
          <cell r="AE2552">
            <v>8.6999999999999993</v>
          </cell>
          <cell r="AF2552">
            <v>1.3</v>
          </cell>
          <cell r="AG2552">
            <v>74.5</v>
          </cell>
          <cell r="AH2552">
            <v>20.5</v>
          </cell>
          <cell r="AI2552">
            <v>269</v>
          </cell>
          <cell r="AJ2552">
            <v>386.077</v>
          </cell>
        </row>
        <row r="2553">
          <cell r="B2553" t="str">
            <v>C2400CeduEC20</v>
          </cell>
          <cell r="C2553" t="str">
            <v>Besser et al. in review</v>
          </cell>
          <cell r="D2553" t="str">
            <v>eview</v>
          </cell>
          <cell r="E2553" t="str">
            <v>Ceriodaphnia dubia</v>
          </cell>
          <cell r="F2553" t="str">
            <v xml:space="preserve">Ceriodaphnia </v>
          </cell>
          <cell r="G2553" t="str">
            <v>dubia</v>
          </cell>
          <cell r="H2553"/>
          <cell r="I2553" t="str">
            <v>Cladocera</v>
          </cell>
          <cell r="J2553" t="str">
            <v>Neonates (&lt; 24 h old)</v>
          </cell>
          <cell r="K2553" t="str">
            <v>Reproduction</v>
          </cell>
          <cell r="L2553" t="str">
            <v>EC20</v>
          </cell>
          <cell r="M2553" t="str">
            <v>ZnCl2</v>
          </cell>
          <cell r="N2553" t="str">
            <v>Measured - (ICP-MS)</v>
          </cell>
          <cell r="O2553" t="str">
            <v>static renewal</v>
          </cell>
          <cell r="P2553" t="str">
            <v>Chronic</v>
          </cell>
          <cell r="Q2553" t="str">
            <v>7- to 9-d</v>
          </cell>
          <cell r="R2553" t="str">
            <v>YTC and algae mix</v>
          </cell>
          <cell r="S2553" t="str">
            <v>N-Spring-2</v>
          </cell>
          <cell r="T2553" t="str">
            <v>MLR</v>
          </cell>
          <cell r="U2553">
            <v>25</v>
          </cell>
          <cell r="V2553">
            <v>8.57</v>
          </cell>
          <cell r="W2553" t="str">
            <v/>
          </cell>
          <cell r="X2553" t="str">
            <v/>
          </cell>
          <cell r="Y2553">
            <v>39</v>
          </cell>
          <cell r="Z2553" t="str">
            <v/>
          </cell>
          <cell r="AA2553">
            <v>6.05</v>
          </cell>
          <cell r="AB2553">
            <v>10</v>
          </cell>
          <cell r="AC2553">
            <v>71.5</v>
          </cell>
          <cell r="AD2553">
            <v>36.5</v>
          </cell>
          <cell r="AE2553">
            <v>20</v>
          </cell>
          <cell r="AF2553">
            <v>3</v>
          </cell>
          <cell r="AG2553">
            <v>29.5</v>
          </cell>
          <cell r="AH2553">
            <v>39</v>
          </cell>
          <cell r="AI2553">
            <v>259</v>
          </cell>
          <cell r="AJ2553">
            <v>328.84249999999997</v>
          </cell>
        </row>
        <row r="2554">
          <cell r="B2554" t="str">
            <v>C2555RasuEC10</v>
          </cell>
          <cell r="C2554" t="str">
            <v>Fettweis et al., 2018</v>
          </cell>
          <cell r="D2554">
            <v>2018</v>
          </cell>
          <cell r="E2554" t="str">
            <v>Raphidocelis subcapitata</v>
          </cell>
          <cell r="F2554" t="str">
            <v xml:space="preserve">Raphidocelis </v>
          </cell>
          <cell r="G2554" t="str">
            <v>subcapitata</v>
          </cell>
          <cell r="H2554"/>
          <cell r="I2554" t="str">
            <v>algae</v>
          </cell>
          <cell r="J2554" t="str">
            <v>1x10^4 cells/mL</v>
          </cell>
          <cell r="K2554" t="str">
            <v>Growth rate</v>
          </cell>
          <cell r="L2554" t="str">
            <v>EC10</v>
          </cell>
          <cell r="M2554" t="str">
            <v>ZnSO4</v>
          </cell>
          <cell r="N2554" t="str">
            <v>Measured - (ICP-MS)</v>
          </cell>
          <cell r="O2554" t="str">
            <v>static</v>
          </cell>
          <cell r="P2554" t="str">
            <v>Chronic</v>
          </cell>
          <cell r="Q2554" t="str">
            <v>72-hr</v>
          </cell>
          <cell r="R2554"/>
          <cell r="S2554" t="str">
            <v>S-Reconstituted water (modified COMBO medium)</v>
          </cell>
          <cell r="T2554"/>
          <cell r="U2554">
            <v>21</v>
          </cell>
          <cell r="V2554">
            <v>7.3</v>
          </cell>
          <cell r="W2554" t="str">
            <v/>
          </cell>
          <cell r="X2554" t="str">
            <v/>
          </cell>
          <cell r="Y2554">
            <v>27</v>
          </cell>
          <cell r="Z2554" t="str">
            <v/>
          </cell>
          <cell r="AA2554">
            <v>1</v>
          </cell>
          <cell r="AB2554">
            <v>10</v>
          </cell>
          <cell r="AC2554">
            <v>30</v>
          </cell>
          <cell r="AD2554">
            <v>12</v>
          </cell>
          <cell r="AE2554">
            <v>57.4</v>
          </cell>
          <cell r="AF2554">
            <v>7.82</v>
          </cell>
          <cell r="AG2554">
            <v>43.2</v>
          </cell>
          <cell r="AH2554">
            <v>56.6</v>
          </cell>
          <cell r="AI2554">
            <v>90</v>
          </cell>
          <cell r="AJ2554">
            <v>125</v>
          </cell>
        </row>
        <row r="2555">
          <cell r="B2555" t="str">
            <v>C2556RasuEC50</v>
          </cell>
          <cell r="C2555" t="str">
            <v>Fettweis et al., 2018</v>
          </cell>
          <cell r="D2555">
            <v>2018</v>
          </cell>
          <cell r="E2555" t="str">
            <v>Raphidocelis subcapitata</v>
          </cell>
          <cell r="F2555" t="str">
            <v xml:space="preserve">Raphidocelis </v>
          </cell>
          <cell r="G2555" t="str">
            <v>subcapitata</v>
          </cell>
          <cell r="H2555"/>
          <cell r="I2555" t="str">
            <v>algae</v>
          </cell>
          <cell r="J2555" t="str">
            <v>1x10^4 cells/mL</v>
          </cell>
          <cell r="K2555" t="str">
            <v>Growth rate</v>
          </cell>
          <cell r="L2555" t="str">
            <v>EC50</v>
          </cell>
          <cell r="M2555" t="str">
            <v>ZnSO4</v>
          </cell>
          <cell r="N2555" t="str">
            <v>Measured - (ICP-MS)</v>
          </cell>
          <cell r="O2555" t="str">
            <v>static</v>
          </cell>
          <cell r="P2555" t="str">
            <v>Chronic</v>
          </cell>
          <cell r="Q2555" t="str">
            <v>72-hr</v>
          </cell>
          <cell r="R2555"/>
          <cell r="S2555" t="str">
            <v>S-Reconstituted water (modified COMBO medium)</v>
          </cell>
          <cell r="T2555"/>
          <cell r="U2555">
            <v>21</v>
          </cell>
          <cell r="V2555">
            <v>7.3</v>
          </cell>
          <cell r="W2555" t="str">
            <v/>
          </cell>
          <cell r="X2555" t="str">
            <v/>
          </cell>
          <cell r="Y2555">
            <v>80</v>
          </cell>
          <cell r="Z2555" t="str">
            <v/>
          </cell>
          <cell r="AA2555">
            <v>1</v>
          </cell>
          <cell r="AB2555">
            <v>10</v>
          </cell>
          <cell r="AC2555">
            <v>30</v>
          </cell>
          <cell r="AD2555">
            <v>12</v>
          </cell>
          <cell r="AE2555">
            <v>57.4</v>
          </cell>
          <cell r="AF2555">
            <v>7.82</v>
          </cell>
          <cell r="AG2555">
            <v>43.2</v>
          </cell>
          <cell r="AH2555">
            <v>56.6</v>
          </cell>
          <cell r="AI2555">
            <v>90</v>
          </cell>
          <cell r="AJ2555">
            <v>125</v>
          </cell>
        </row>
        <row r="2556">
          <cell r="B2556" t="str">
            <v>C2557RasuEC10</v>
          </cell>
          <cell r="C2556" t="str">
            <v>Fettweis et al., 2018</v>
          </cell>
          <cell r="D2556">
            <v>2018</v>
          </cell>
          <cell r="E2556" t="str">
            <v>Raphidocelis subcapitata</v>
          </cell>
          <cell r="F2556" t="str">
            <v xml:space="preserve">Raphidocelis </v>
          </cell>
          <cell r="G2556" t="str">
            <v>subcapitata</v>
          </cell>
          <cell r="H2556"/>
          <cell r="I2556" t="str">
            <v>algae</v>
          </cell>
          <cell r="J2556" t="str">
            <v>1x10^4 cells/mL</v>
          </cell>
          <cell r="K2556" t="str">
            <v>Growth (biomass)</v>
          </cell>
          <cell r="L2556" t="str">
            <v>EC10</v>
          </cell>
          <cell r="M2556" t="str">
            <v>ZnSO4</v>
          </cell>
          <cell r="N2556" t="str">
            <v>Measured - (ICP-MS)</v>
          </cell>
          <cell r="O2556" t="str">
            <v>static</v>
          </cell>
          <cell r="P2556" t="str">
            <v>Chronic</v>
          </cell>
          <cell r="Q2556" t="str">
            <v>72-hr</v>
          </cell>
          <cell r="R2556"/>
          <cell r="S2556" t="str">
            <v>S-Reconstituted water (modified COMBO medium)</v>
          </cell>
          <cell r="T2556" t="str">
            <v>MLR</v>
          </cell>
          <cell r="U2556">
            <v>21</v>
          </cell>
          <cell r="V2556">
            <v>7.3</v>
          </cell>
          <cell r="W2556" t="str">
            <v/>
          </cell>
          <cell r="X2556" t="str">
            <v/>
          </cell>
          <cell r="Y2556">
            <v>15</v>
          </cell>
          <cell r="Z2556" t="str">
            <v/>
          </cell>
          <cell r="AA2556">
            <v>1</v>
          </cell>
          <cell r="AB2556">
            <v>10</v>
          </cell>
          <cell r="AC2556">
            <v>30</v>
          </cell>
          <cell r="AD2556">
            <v>12</v>
          </cell>
          <cell r="AE2556">
            <v>57.4</v>
          </cell>
          <cell r="AF2556">
            <v>7.82</v>
          </cell>
          <cell r="AG2556">
            <v>43.2</v>
          </cell>
          <cell r="AH2556">
            <v>56.6</v>
          </cell>
          <cell r="AI2556">
            <v>90</v>
          </cell>
          <cell r="AJ2556">
            <v>125</v>
          </cell>
        </row>
        <row r="2557">
          <cell r="B2557" t="str">
            <v>C2558RasuEC50</v>
          </cell>
          <cell r="C2557" t="str">
            <v>Fettweis et al., 2018</v>
          </cell>
          <cell r="D2557">
            <v>2018</v>
          </cell>
          <cell r="E2557" t="str">
            <v>Raphidocelis subcapitata</v>
          </cell>
          <cell r="F2557" t="str">
            <v xml:space="preserve">Raphidocelis </v>
          </cell>
          <cell r="G2557" t="str">
            <v>subcapitata</v>
          </cell>
          <cell r="H2557"/>
          <cell r="I2557" t="str">
            <v>algae</v>
          </cell>
          <cell r="J2557" t="str">
            <v>1x10^4 cells/mL</v>
          </cell>
          <cell r="K2557" t="str">
            <v>Growth (biomass)</v>
          </cell>
          <cell r="L2557" t="str">
            <v>EC50</v>
          </cell>
          <cell r="M2557" t="str">
            <v>ZnSO4</v>
          </cell>
          <cell r="N2557" t="str">
            <v>Measured - (ICP-MS)</v>
          </cell>
          <cell r="O2557" t="str">
            <v>static</v>
          </cell>
          <cell r="P2557" t="str">
            <v>Chronic</v>
          </cell>
          <cell r="Q2557" t="str">
            <v>72-hr</v>
          </cell>
          <cell r="R2557"/>
          <cell r="S2557" t="str">
            <v>S-Reconstituted water (modified COMBO medium)</v>
          </cell>
          <cell r="T2557" t="str">
            <v>MLR</v>
          </cell>
          <cell r="U2557">
            <v>21</v>
          </cell>
          <cell r="V2557">
            <v>7.8</v>
          </cell>
          <cell r="W2557" t="str">
            <v/>
          </cell>
          <cell r="X2557" t="str">
            <v/>
          </cell>
          <cell r="Y2557">
            <v>51</v>
          </cell>
          <cell r="Z2557" t="str">
            <v/>
          </cell>
          <cell r="AA2557">
            <v>1</v>
          </cell>
          <cell r="AB2557">
            <v>10</v>
          </cell>
          <cell r="AC2557">
            <v>30</v>
          </cell>
          <cell r="AD2557">
            <v>12</v>
          </cell>
          <cell r="AE2557">
            <v>57.4</v>
          </cell>
          <cell r="AF2557">
            <v>7.82</v>
          </cell>
          <cell r="AG2557">
            <v>43.2</v>
          </cell>
          <cell r="AH2557">
            <v>56.6</v>
          </cell>
          <cell r="AI2557">
            <v>90</v>
          </cell>
          <cell r="AJ2557">
            <v>125</v>
          </cell>
        </row>
        <row r="2558">
          <cell r="B2558" t="str">
            <v>C2559CeduEC50</v>
          </cell>
          <cell r="C2558" t="str">
            <v>Nys et al. 2017</v>
          </cell>
          <cell r="D2558">
            <v>2017</v>
          </cell>
          <cell r="E2558" t="str">
            <v>Ceriodaphnia dubia</v>
          </cell>
          <cell r="F2558" t="str">
            <v xml:space="preserve">Ceriodaphnia </v>
          </cell>
          <cell r="G2558" t="str">
            <v>dubia</v>
          </cell>
          <cell r="H2558"/>
          <cell r="I2558" t="str">
            <v>Cladocera</v>
          </cell>
          <cell r="J2558" t="str">
            <v>Neonates (&lt; 24 h old)</v>
          </cell>
          <cell r="K2558" t="str">
            <v>Reproduction</v>
          </cell>
          <cell r="L2558" t="str">
            <v>EC50</v>
          </cell>
          <cell r="M2558" t="str">
            <v>ZnCl2</v>
          </cell>
          <cell r="N2558" t="str">
            <v>Measured - (ICP-OES); new and old</v>
          </cell>
          <cell r="O2558" t="str">
            <v>static renewal</v>
          </cell>
          <cell r="P2558" t="str">
            <v>Chronic</v>
          </cell>
          <cell r="Q2558" t="str">
            <v>7-d</v>
          </cell>
          <cell r="R2558" t="str">
            <v>YTC and algae mix</v>
          </cell>
          <cell r="S2558" t="str">
            <v>N-Ankeveen</v>
          </cell>
          <cell r="T2558"/>
          <cell r="U2558">
            <v>25</v>
          </cell>
          <cell r="V2558">
            <v>8</v>
          </cell>
          <cell r="W2558" t="str">
            <v/>
          </cell>
          <cell r="X2558" t="str">
            <v/>
          </cell>
          <cell r="Y2558">
            <v>164</v>
          </cell>
          <cell r="Z2558" t="str">
            <v/>
          </cell>
          <cell r="AA2558">
            <v>11.4</v>
          </cell>
          <cell r="AB2558">
            <v>10</v>
          </cell>
          <cell r="AC2558">
            <v>44</v>
          </cell>
          <cell r="AD2558">
            <v>12</v>
          </cell>
          <cell r="AE2558">
            <v>62</v>
          </cell>
          <cell r="AF2558">
            <v>8.1999999999999993</v>
          </cell>
          <cell r="AG2558">
            <v>60</v>
          </cell>
          <cell r="AH2558">
            <v>115</v>
          </cell>
          <cell r="AI2558">
            <v>69.599999999999994</v>
          </cell>
          <cell r="AJ2558">
            <v>159.30000000000001</v>
          </cell>
        </row>
        <row r="2559">
          <cell r="B2559" t="str">
            <v>C2560CeduEC50</v>
          </cell>
          <cell r="C2559" t="str">
            <v>Nys et al. 2017</v>
          </cell>
          <cell r="D2559">
            <v>2017</v>
          </cell>
          <cell r="E2559" t="str">
            <v>Ceriodaphnia dubia</v>
          </cell>
          <cell r="F2559" t="str">
            <v xml:space="preserve">Ceriodaphnia </v>
          </cell>
          <cell r="G2559" t="str">
            <v>dubia</v>
          </cell>
          <cell r="H2559"/>
          <cell r="I2559" t="str">
            <v>Cladocera</v>
          </cell>
          <cell r="J2559" t="str">
            <v>Neonates (&lt; 24 h old)</v>
          </cell>
          <cell r="K2559" t="str">
            <v>Reproduction</v>
          </cell>
          <cell r="L2559" t="str">
            <v>EC50</v>
          </cell>
          <cell r="M2559" t="str">
            <v>ZnCl2</v>
          </cell>
          <cell r="N2559" t="str">
            <v>Measured - (ICP-OES); new and old</v>
          </cell>
          <cell r="O2559" t="str">
            <v>static renewal</v>
          </cell>
          <cell r="P2559" t="str">
            <v>Chronic</v>
          </cell>
          <cell r="Q2559" t="str">
            <v>7-d</v>
          </cell>
          <cell r="R2559" t="str">
            <v>YTC and algae mix</v>
          </cell>
          <cell r="S2559" t="str">
            <v>N-Regge</v>
          </cell>
          <cell r="T2559" t="str">
            <v>MLR</v>
          </cell>
          <cell r="U2559">
            <v>25</v>
          </cell>
          <cell r="V2559">
            <v>8.3000000000000007</v>
          </cell>
          <cell r="W2559" t="str">
            <v/>
          </cell>
          <cell r="X2559" t="str">
            <v/>
          </cell>
          <cell r="Y2559">
            <v>120</v>
          </cell>
          <cell r="Z2559" t="str">
            <v/>
          </cell>
          <cell r="AA2559">
            <v>16.399999999999999</v>
          </cell>
          <cell r="AB2559">
            <v>10</v>
          </cell>
          <cell r="AC2559">
            <v>71</v>
          </cell>
          <cell r="AD2559">
            <v>8.6999999999999993</v>
          </cell>
          <cell r="AE2559">
            <v>44</v>
          </cell>
          <cell r="AF2559">
            <v>12</v>
          </cell>
          <cell r="AG2559">
            <v>55</v>
          </cell>
          <cell r="AH2559">
            <v>62</v>
          </cell>
          <cell r="AI2559">
            <v>133.1</v>
          </cell>
          <cell r="AJ2559">
            <v>213.1</v>
          </cell>
        </row>
        <row r="2560">
          <cell r="B2560" t="str">
            <v>C2561CeduEC50</v>
          </cell>
          <cell r="C2560" t="str">
            <v>Nys et al. 2017</v>
          </cell>
          <cell r="D2560">
            <v>2017</v>
          </cell>
          <cell r="E2560" t="str">
            <v>Ceriodaphnia dubia</v>
          </cell>
          <cell r="F2560" t="str">
            <v xml:space="preserve">Ceriodaphnia </v>
          </cell>
          <cell r="G2560" t="str">
            <v>dubia</v>
          </cell>
          <cell r="H2560"/>
          <cell r="I2560" t="str">
            <v>Cladocera</v>
          </cell>
          <cell r="J2560" t="str">
            <v>Neonates (&lt; 24 h old)</v>
          </cell>
          <cell r="K2560" t="str">
            <v>Reproduction</v>
          </cell>
          <cell r="L2560" t="str">
            <v>EC50</v>
          </cell>
          <cell r="M2560" t="str">
            <v>ZnCl2</v>
          </cell>
          <cell r="N2560" t="str">
            <v>Measured - (ICP-OES); new and old</v>
          </cell>
          <cell r="O2560" t="str">
            <v>static renewal</v>
          </cell>
          <cell r="P2560" t="str">
            <v>Chronic</v>
          </cell>
          <cell r="Q2560" t="str">
            <v>7-d</v>
          </cell>
          <cell r="R2560" t="str">
            <v>YTC and algae mix</v>
          </cell>
          <cell r="S2560" t="str">
            <v>N-Markermeer</v>
          </cell>
          <cell r="T2560" t="str">
            <v>MLR</v>
          </cell>
          <cell r="U2560">
            <v>25</v>
          </cell>
          <cell r="V2560">
            <v>8.1</v>
          </cell>
          <cell r="W2560" t="str">
            <v/>
          </cell>
          <cell r="X2560" t="str">
            <v/>
          </cell>
          <cell r="Y2560">
            <v>150</v>
          </cell>
          <cell r="Z2560" t="str">
            <v/>
          </cell>
          <cell r="AA2560">
            <v>9.5</v>
          </cell>
          <cell r="AB2560">
            <v>10</v>
          </cell>
          <cell r="AC2560">
            <v>59</v>
          </cell>
          <cell r="AD2560">
            <v>19</v>
          </cell>
          <cell r="AE2560">
            <v>96</v>
          </cell>
          <cell r="AF2560">
            <v>12</v>
          </cell>
          <cell r="AG2560">
            <v>84</v>
          </cell>
          <cell r="AH2560">
            <v>72</v>
          </cell>
          <cell r="AI2560">
            <v>94.7</v>
          </cell>
          <cell r="AJ2560">
            <v>225.6</v>
          </cell>
        </row>
        <row r="2561">
          <cell r="B2561" t="str">
            <v>C2562CeduEC50</v>
          </cell>
          <cell r="C2561" t="str">
            <v>Nys et al. 2017</v>
          </cell>
          <cell r="D2561">
            <v>2017</v>
          </cell>
          <cell r="E2561" t="str">
            <v>Ceriodaphnia dubia</v>
          </cell>
          <cell r="F2561" t="str">
            <v xml:space="preserve">Ceriodaphnia </v>
          </cell>
          <cell r="G2561" t="str">
            <v>dubia</v>
          </cell>
          <cell r="H2561"/>
          <cell r="I2561" t="str">
            <v>Cladocera</v>
          </cell>
          <cell r="J2561" t="str">
            <v>Neonates (&lt; 24 h old)</v>
          </cell>
          <cell r="K2561" t="str">
            <v>Reproduction</v>
          </cell>
          <cell r="L2561" t="str">
            <v>EC50</v>
          </cell>
          <cell r="M2561" t="str">
            <v>ZnCl2</v>
          </cell>
          <cell r="N2561" t="str">
            <v>Measured - (ICP-OES); new and old</v>
          </cell>
          <cell r="O2561" t="str">
            <v>static renewal</v>
          </cell>
          <cell r="P2561" t="str">
            <v>Chronic</v>
          </cell>
          <cell r="Q2561" t="str">
            <v>7-d</v>
          </cell>
          <cell r="R2561" t="str">
            <v>YTC and algae mix</v>
          </cell>
          <cell r="S2561" t="str">
            <v>N-Voyon</v>
          </cell>
          <cell r="T2561" t="str">
            <v>MLR</v>
          </cell>
          <cell r="U2561">
            <v>25</v>
          </cell>
          <cell r="V2561">
            <v>8</v>
          </cell>
          <cell r="W2561" t="str">
            <v/>
          </cell>
          <cell r="X2561" t="str">
            <v/>
          </cell>
          <cell r="Y2561">
            <v>104</v>
          </cell>
          <cell r="Z2561" t="str">
            <v/>
          </cell>
          <cell r="AA2561">
            <v>13.1</v>
          </cell>
          <cell r="AB2561">
            <v>10</v>
          </cell>
          <cell r="AC2561">
            <v>20</v>
          </cell>
          <cell r="AD2561">
            <v>7.4</v>
          </cell>
          <cell r="AE2561">
            <v>9.6</v>
          </cell>
          <cell r="AF2561">
            <v>2.2999999999999998</v>
          </cell>
          <cell r="AG2561">
            <v>14</v>
          </cell>
          <cell r="AH2561">
            <v>7.2</v>
          </cell>
          <cell r="AI2561">
            <v>53.2</v>
          </cell>
          <cell r="AJ2561">
            <v>80.400000000000006</v>
          </cell>
        </row>
        <row r="2562">
          <cell r="B2562" t="str">
            <v>C2563CeduEC50</v>
          </cell>
          <cell r="C2562" t="str">
            <v>Nys et al. 2017</v>
          </cell>
          <cell r="D2562">
            <v>2017</v>
          </cell>
          <cell r="E2562" t="str">
            <v>Ceriodaphnia dubia</v>
          </cell>
          <cell r="F2562" t="str">
            <v xml:space="preserve">Ceriodaphnia </v>
          </cell>
          <cell r="G2562" t="str">
            <v>dubia</v>
          </cell>
          <cell r="H2562"/>
          <cell r="I2562" t="str">
            <v>Cladocera</v>
          </cell>
          <cell r="J2562" t="str">
            <v>Neonates (&lt; 24 h old)</v>
          </cell>
          <cell r="K2562" t="str">
            <v>Reproduction</v>
          </cell>
          <cell r="L2562" t="str">
            <v>EC50</v>
          </cell>
          <cell r="M2562" t="str">
            <v>ZnCl2</v>
          </cell>
          <cell r="N2562" t="str">
            <v>Measured - (ICP-OES); new and old</v>
          </cell>
          <cell r="O2562" t="str">
            <v>static renewal</v>
          </cell>
          <cell r="P2562" t="str">
            <v>Chronic</v>
          </cell>
          <cell r="Q2562" t="str">
            <v>7-d</v>
          </cell>
          <cell r="R2562" t="str">
            <v>YTC and algae mix</v>
          </cell>
          <cell r="S2562" t="str">
            <v>N-Brisy 0.25 mM Ca</v>
          </cell>
          <cell r="T2562" t="str">
            <v>MLR</v>
          </cell>
          <cell r="U2562">
            <v>25</v>
          </cell>
          <cell r="V2562">
            <v>7.2</v>
          </cell>
          <cell r="W2562" t="str">
            <v/>
          </cell>
          <cell r="X2562" t="str">
            <v/>
          </cell>
          <cell r="Y2562">
            <v>136</v>
          </cell>
          <cell r="Z2562" t="str">
            <v/>
          </cell>
          <cell r="AA2562">
            <v>4.9000000000000004</v>
          </cell>
          <cell r="AB2562">
            <v>10</v>
          </cell>
          <cell r="AC2562">
            <v>11</v>
          </cell>
          <cell r="AD2562">
            <v>4.5</v>
          </cell>
          <cell r="AE2562">
            <v>7.8</v>
          </cell>
          <cell r="AF2562">
            <v>2.2999999999999998</v>
          </cell>
          <cell r="AG2562">
            <v>7.8</v>
          </cell>
          <cell r="AH2562">
            <v>10</v>
          </cell>
          <cell r="AI2562">
            <v>15.3</v>
          </cell>
          <cell r="AJ2562">
            <v>46</v>
          </cell>
        </row>
        <row r="2563">
          <cell r="B2563" t="str">
            <v>C2564CeduEC50</v>
          </cell>
          <cell r="C2563" t="str">
            <v>Nys et al. 2017</v>
          </cell>
          <cell r="D2563">
            <v>2017</v>
          </cell>
          <cell r="E2563" t="str">
            <v>Ceriodaphnia dubia</v>
          </cell>
          <cell r="F2563" t="str">
            <v xml:space="preserve">Ceriodaphnia </v>
          </cell>
          <cell r="G2563" t="str">
            <v>dubia</v>
          </cell>
          <cell r="H2563"/>
          <cell r="I2563" t="str">
            <v>Cladocera</v>
          </cell>
          <cell r="J2563" t="str">
            <v>Neonates (&lt; 24 h old)</v>
          </cell>
          <cell r="K2563" t="str">
            <v>Reproduction</v>
          </cell>
          <cell r="L2563" t="str">
            <v>EC50</v>
          </cell>
          <cell r="M2563" t="str">
            <v>ZnCl2</v>
          </cell>
          <cell r="N2563" t="str">
            <v>Measured - (ICP-OES); new and old</v>
          </cell>
          <cell r="O2563" t="str">
            <v>static renewal</v>
          </cell>
          <cell r="P2563" t="str">
            <v>Chronic</v>
          </cell>
          <cell r="Q2563" t="str">
            <v>7-d</v>
          </cell>
          <cell r="R2563" t="str">
            <v>YTC and algae mix</v>
          </cell>
          <cell r="S2563" t="str">
            <v>N-Brisy 1 mM Ca</v>
          </cell>
          <cell r="T2563" t="str">
            <v>MLR</v>
          </cell>
          <cell r="U2563">
            <v>25</v>
          </cell>
          <cell r="V2563">
            <v>7.2</v>
          </cell>
          <cell r="W2563" t="str">
            <v/>
          </cell>
          <cell r="X2563" t="str">
            <v/>
          </cell>
          <cell r="Y2563">
            <v>185</v>
          </cell>
          <cell r="Z2563" t="str">
            <v/>
          </cell>
          <cell r="AA2563">
            <v>4.8</v>
          </cell>
          <cell r="AB2563">
            <v>10</v>
          </cell>
          <cell r="AC2563">
            <v>34</v>
          </cell>
          <cell r="AD2563">
            <v>4.5</v>
          </cell>
          <cell r="AE2563">
            <v>8</v>
          </cell>
          <cell r="AF2563">
            <v>2.4</v>
          </cell>
          <cell r="AG2563">
            <v>7.7</v>
          </cell>
          <cell r="AH2563">
            <v>56</v>
          </cell>
          <cell r="AI2563">
            <v>15.7</v>
          </cell>
          <cell r="AJ2563">
            <v>103.4</v>
          </cell>
        </row>
        <row r="2564">
          <cell r="B2564" t="str">
            <v>C2565CeduEC50</v>
          </cell>
          <cell r="C2564" t="str">
            <v>Nys et al. 2017</v>
          </cell>
          <cell r="D2564">
            <v>2017</v>
          </cell>
          <cell r="E2564" t="str">
            <v>Ceriodaphnia dubia</v>
          </cell>
          <cell r="F2564" t="str">
            <v xml:space="preserve">Ceriodaphnia </v>
          </cell>
          <cell r="G2564" t="str">
            <v>dubia</v>
          </cell>
          <cell r="H2564"/>
          <cell r="I2564" t="str">
            <v>Cladocera</v>
          </cell>
          <cell r="J2564" t="str">
            <v>Neonates (&lt; 24 h old)</v>
          </cell>
          <cell r="K2564" t="str">
            <v>Reproduction</v>
          </cell>
          <cell r="L2564" t="str">
            <v>EC50</v>
          </cell>
          <cell r="M2564" t="str">
            <v>ZnCl2</v>
          </cell>
          <cell r="N2564" t="str">
            <v>Measured - (ICP-OES); new and old</v>
          </cell>
          <cell r="O2564" t="str">
            <v>static renewal</v>
          </cell>
          <cell r="P2564" t="str">
            <v>Chronic</v>
          </cell>
          <cell r="Q2564" t="str">
            <v>7-d</v>
          </cell>
          <cell r="R2564" t="str">
            <v>YTC and algae mix</v>
          </cell>
          <cell r="S2564" t="str">
            <v>N-Brisy pH 7.8</v>
          </cell>
          <cell r="T2564" t="str">
            <v>MLR</v>
          </cell>
          <cell r="U2564">
            <v>25</v>
          </cell>
          <cell r="V2564">
            <v>7.8</v>
          </cell>
          <cell r="W2564" t="str">
            <v/>
          </cell>
          <cell r="X2564" t="str">
            <v/>
          </cell>
          <cell r="Y2564">
            <v>43</v>
          </cell>
          <cell r="Z2564" t="str">
            <v/>
          </cell>
          <cell r="AA2564">
            <v>4.7</v>
          </cell>
          <cell r="AB2564">
            <v>10</v>
          </cell>
          <cell r="AC2564">
            <v>11</v>
          </cell>
          <cell r="AD2564">
            <v>4.5</v>
          </cell>
          <cell r="AE2564">
            <v>32</v>
          </cell>
          <cell r="AF2564">
            <v>2.4</v>
          </cell>
          <cell r="AG2564">
            <v>8.6</v>
          </cell>
          <cell r="AH2564">
            <v>11</v>
          </cell>
          <cell r="AI2564">
            <v>56.5</v>
          </cell>
          <cell r="AJ2564">
            <v>46</v>
          </cell>
        </row>
        <row r="2565">
          <cell r="B2565" t="str">
            <v>C2566CeduEC50</v>
          </cell>
          <cell r="C2565" t="str">
            <v>Nys et al. 2017</v>
          </cell>
          <cell r="D2565">
            <v>2017</v>
          </cell>
          <cell r="E2565" t="str">
            <v>Ceriodaphnia dubia</v>
          </cell>
          <cell r="F2565" t="str">
            <v xml:space="preserve">Ceriodaphnia </v>
          </cell>
          <cell r="G2565" t="str">
            <v>dubia</v>
          </cell>
          <cell r="H2565"/>
          <cell r="I2565" t="str">
            <v>Cladocera</v>
          </cell>
          <cell r="J2565" t="str">
            <v>Neonates (&lt; 24 h old)</v>
          </cell>
          <cell r="K2565" t="str">
            <v>Reproduction</v>
          </cell>
          <cell r="L2565" t="str">
            <v>EC50</v>
          </cell>
          <cell r="M2565" t="str">
            <v>ZnCl2</v>
          </cell>
          <cell r="N2565" t="str">
            <v>Measured - (ICP-OES); new and old</v>
          </cell>
          <cell r="O2565" t="str">
            <v>static renewal</v>
          </cell>
          <cell r="P2565" t="str">
            <v>Chronic</v>
          </cell>
          <cell r="Q2565" t="str">
            <v>7-d</v>
          </cell>
          <cell r="R2565" t="str">
            <v>YTC and algae mix</v>
          </cell>
          <cell r="S2565" t="str">
            <v>N-Bihain</v>
          </cell>
          <cell r="T2565"/>
          <cell r="U2565">
            <v>25</v>
          </cell>
          <cell r="V2565">
            <v>6.4</v>
          </cell>
          <cell r="W2565" t="str">
            <v/>
          </cell>
          <cell r="X2565" t="str">
            <v/>
          </cell>
          <cell r="Y2565">
            <v>69</v>
          </cell>
          <cell r="Z2565" t="str">
            <v/>
          </cell>
          <cell r="AA2565">
            <v>12.4</v>
          </cell>
          <cell r="AB2565">
            <v>10</v>
          </cell>
          <cell r="AC2565">
            <v>3.7</v>
          </cell>
          <cell r="AD2565">
            <v>1.4</v>
          </cell>
          <cell r="AE2565">
            <v>5.7</v>
          </cell>
          <cell r="AF2565">
            <v>1.1000000000000001</v>
          </cell>
          <cell r="AG2565">
            <v>6.5</v>
          </cell>
          <cell r="AH2565">
            <v>24</v>
          </cell>
          <cell r="AI2565">
            <v>2.4</v>
          </cell>
          <cell r="AJ2565">
            <v>15</v>
          </cell>
        </row>
        <row r="2566">
          <cell r="B2566" t="str">
            <v>C2567CeduEC20</v>
          </cell>
          <cell r="C2566" t="str">
            <v>Nys et al. 2017</v>
          </cell>
          <cell r="D2566">
            <v>2017</v>
          </cell>
          <cell r="E2566" t="str">
            <v>Ceriodaphnia dubia</v>
          </cell>
          <cell r="F2566" t="str">
            <v xml:space="preserve">Ceriodaphnia </v>
          </cell>
          <cell r="G2566" t="str">
            <v>dubia</v>
          </cell>
          <cell r="H2566"/>
          <cell r="I2566" t="str">
            <v>Cladocera</v>
          </cell>
          <cell r="J2566" t="str">
            <v>Neonates (&lt; 24 h old)</v>
          </cell>
          <cell r="K2566" t="str">
            <v>Reproduction</v>
          </cell>
          <cell r="L2566" t="str">
            <v>EC20</v>
          </cell>
          <cell r="M2566" t="str">
            <v>ZnCl2</v>
          </cell>
          <cell r="N2566" t="str">
            <v>Measured - (ICP-OES); new and old</v>
          </cell>
          <cell r="O2566" t="str">
            <v>static renewal</v>
          </cell>
          <cell r="P2566" t="str">
            <v>Chronic</v>
          </cell>
          <cell r="Q2566" t="str">
            <v>7-d</v>
          </cell>
          <cell r="R2566" t="str">
            <v>YTC and algae mix</v>
          </cell>
          <cell r="S2566" t="str">
            <v>N-Regge</v>
          </cell>
          <cell r="T2566" t="str">
            <v>MLR</v>
          </cell>
          <cell r="U2566">
            <v>25</v>
          </cell>
          <cell r="V2566">
            <v>8.3000000000000007</v>
          </cell>
          <cell r="W2566" t="str">
            <v/>
          </cell>
          <cell r="X2566" t="str">
            <v/>
          </cell>
          <cell r="Y2566">
            <v>88</v>
          </cell>
          <cell r="Z2566" t="str">
            <v/>
          </cell>
          <cell r="AA2566">
            <v>16.399999999999999</v>
          </cell>
          <cell r="AB2566">
            <v>10</v>
          </cell>
          <cell r="AC2566">
            <v>71</v>
          </cell>
          <cell r="AD2566">
            <v>8.6999999999999993</v>
          </cell>
          <cell r="AE2566">
            <v>44</v>
          </cell>
          <cell r="AF2566">
            <v>12</v>
          </cell>
          <cell r="AG2566">
            <v>55</v>
          </cell>
          <cell r="AH2566">
            <v>62</v>
          </cell>
          <cell r="AI2566">
            <v>133.1</v>
          </cell>
          <cell r="AJ2566">
            <v>213.1</v>
          </cell>
        </row>
        <row r="2567">
          <cell r="B2567" t="str">
            <v>C2568CeduEC20</v>
          </cell>
          <cell r="C2567" t="str">
            <v>Nys et al. 2017</v>
          </cell>
          <cell r="D2567">
            <v>2017</v>
          </cell>
          <cell r="E2567" t="str">
            <v>Ceriodaphnia dubia</v>
          </cell>
          <cell r="F2567" t="str">
            <v xml:space="preserve">Ceriodaphnia </v>
          </cell>
          <cell r="G2567" t="str">
            <v>dubia</v>
          </cell>
          <cell r="H2567"/>
          <cell r="I2567" t="str">
            <v>Cladocera</v>
          </cell>
          <cell r="J2567" t="str">
            <v>Neonates (&lt; 24 h old)</v>
          </cell>
          <cell r="K2567" t="str">
            <v>Reproduction</v>
          </cell>
          <cell r="L2567" t="str">
            <v>EC20</v>
          </cell>
          <cell r="M2567" t="str">
            <v>ZnCl2</v>
          </cell>
          <cell r="N2567" t="str">
            <v>Measured - (ICP-OES); new and old</v>
          </cell>
          <cell r="O2567" t="str">
            <v>static renewal</v>
          </cell>
          <cell r="P2567" t="str">
            <v>Chronic</v>
          </cell>
          <cell r="Q2567" t="str">
            <v>7-d</v>
          </cell>
          <cell r="R2567" t="str">
            <v>YTC and algae mix</v>
          </cell>
          <cell r="S2567" t="str">
            <v>N-Markermeer</v>
          </cell>
          <cell r="T2567" t="str">
            <v>MLR</v>
          </cell>
          <cell r="U2567">
            <v>25</v>
          </cell>
          <cell r="V2567">
            <v>8.1</v>
          </cell>
          <cell r="W2567" t="str">
            <v/>
          </cell>
          <cell r="X2567" t="str">
            <v/>
          </cell>
          <cell r="Y2567">
            <v>124</v>
          </cell>
          <cell r="Z2567" t="str">
            <v/>
          </cell>
          <cell r="AA2567">
            <v>9.5</v>
          </cell>
          <cell r="AB2567">
            <v>10</v>
          </cell>
          <cell r="AC2567">
            <v>59</v>
          </cell>
          <cell r="AD2567">
            <v>19</v>
          </cell>
          <cell r="AE2567">
            <v>96</v>
          </cell>
          <cell r="AF2567">
            <v>12</v>
          </cell>
          <cell r="AG2567">
            <v>84</v>
          </cell>
          <cell r="AH2567">
            <v>72</v>
          </cell>
          <cell r="AI2567">
            <v>94.7</v>
          </cell>
          <cell r="AJ2567">
            <v>225.6</v>
          </cell>
        </row>
        <row r="2568">
          <cell r="B2568" t="str">
            <v>C2569CeduEC20</v>
          </cell>
          <cell r="C2568" t="str">
            <v>Nys et al. 2017</v>
          </cell>
          <cell r="D2568">
            <v>2017</v>
          </cell>
          <cell r="E2568" t="str">
            <v>Ceriodaphnia dubia</v>
          </cell>
          <cell r="F2568" t="str">
            <v xml:space="preserve">Ceriodaphnia </v>
          </cell>
          <cell r="G2568" t="str">
            <v>dubia</v>
          </cell>
          <cell r="H2568"/>
          <cell r="I2568" t="str">
            <v>Cladocera</v>
          </cell>
          <cell r="J2568" t="str">
            <v>Neonates (&lt; 24 h old)</v>
          </cell>
          <cell r="K2568" t="str">
            <v>Reproduction</v>
          </cell>
          <cell r="L2568" t="str">
            <v>EC20</v>
          </cell>
          <cell r="M2568" t="str">
            <v>ZnCl2</v>
          </cell>
          <cell r="N2568" t="str">
            <v>Measured - (ICP-OES); new and old</v>
          </cell>
          <cell r="O2568" t="str">
            <v>static renewal</v>
          </cell>
          <cell r="P2568" t="str">
            <v>Chronic</v>
          </cell>
          <cell r="Q2568" t="str">
            <v>7-d</v>
          </cell>
          <cell r="R2568" t="str">
            <v>YTC and algae mix</v>
          </cell>
          <cell r="S2568" t="str">
            <v>N-Voyon</v>
          </cell>
          <cell r="T2568" t="str">
            <v>MLR</v>
          </cell>
          <cell r="U2568">
            <v>25</v>
          </cell>
          <cell r="V2568">
            <v>8</v>
          </cell>
          <cell r="W2568" t="str">
            <v/>
          </cell>
          <cell r="X2568" t="str">
            <v/>
          </cell>
          <cell r="Y2568">
            <v>77</v>
          </cell>
          <cell r="Z2568" t="str">
            <v/>
          </cell>
          <cell r="AA2568">
            <v>13.1</v>
          </cell>
          <cell r="AB2568">
            <v>10</v>
          </cell>
          <cell r="AC2568">
            <v>20</v>
          </cell>
          <cell r="AD2568">
            <v>7.4</v>
          </cell>
          <cell r="AE2568">
            <v>9.6</v>
          </cell>
          <cell r="AF2568">
            <v>2.2999999999999998</v>
          </cell>
          <cell r="AG2568">
            <v>14</v>
          </cell>
          <cell r="AH2568">
            <v>7.2</v>
          </cell>
          <cell r="AI2568">
            <v>53.2</v>
          </cell>
          <cell r="AJ2568">
            <v>80.400000000000006</v>
          </cell>
        </row>
        <row r="2569">
          <cell r="B2569" t="str">
            <v>C2570CeduEC20</v>
          </cell>
          <cell r="C2569" t="str">
            <v>Nys et al. 2017</v>
          </cell>
          <cell r="D2569">
            <v>2017</v>
          </cell>
          <cell r="E2569" t="str">
            <v>Ceriodaphnia dubia</v>
          </cell>
          <cell r="F2569" t="str">
            <v xml:space="preserve">Ceriodaphnia </v>
          </cell>
          <cell r="G2569" t="str">
            <v>dubia</v>
          </cell>
          <cell r="H2569"/>
          <cell r="I2569" t="str">
            <v>Cladocera</v>
          </cell>
          <cell r="J2569" t="str">
            <v>Neonates (&lt; 24 h old)</v>
          </cell>
          <cell r="K2569" t="str">
            <v>Reproduction</v>
          </cell>
          <cell r="L2569" t="str">
            <v>EC20</v>
          </cell>
          <cell r="M2569" t="str">
            <v>ZnCl2</v>
          </cell>
          <cell r="N2569" t="str">
            <v>Measured - (ICP-OES); new and old</v>
          </cell>
          <cell r="O2569" t="str">
            <v>static renewal</v>
          </cell>
          <cell r="P2569" t="str">
            <v>Chronic</v>
          </cell>
          <cell r="Q2569" t="str">
            <v>7-d</v>
          </cell>
          <cell r="R2569" t="str">
            <v>YTC and algae mix</v>
          </cell>
          <cell r="S2569" t="str">
            <v>N-Brisy 0.25 mM Ca</v>
          </cell>
          <cell r="T2569" t="str">
            <v>MLR</v>
          </cell>
          <cell r="U2569">
            <v>25</v>
          </cell>
          <cell r="V2569">
            <v>7.2</v>
          </cell>
          <cell r="W2569" t="str">
            <v/>
          </cell>
          <cell r="X2569" t="str">
            <v/>
          </cell>
          <cell r="Y2569">
            <v>104</v>
          </cell>
          <cell r="Z2569" t="str">
            <v/>
          </cell>
          <cell r="AA2569">
            <v>4.9000000000000004</v>
          </cell>
          <cell r="AB2569">
            <v>10</v>
          </cell>
          <cell r="AC2569">
            <v>11</v>
          </cell>
          <cell r="AD2569">
            <v>4.5</v>
          </cell>
          <cell r="AE2569">
            <v>7.8</v>
          </cell>
          <cell r="AF2569">
            <v>2.2999999999999998</v>
          </cell>
          <cell r="AG2569">
            <v>7.8</v>
          </cell>
          <cell r="AH2569">
            <v>10</v>
          </cell>
          <cell r="AI2569">
            <v>15.3</v>
          </cell>
          <cell r="AJ2569">
            <v>46</v>
          </cell>
        </row>
        <row r="2570">
          <cell r="B2570" t="str">
            <v>C2571CeduEC20</v>
          </cell>
          <cell r="C2570" t="str">
            <v>Nys et al. 2017</v>
          </cell>
          <cell r="D2570">
            <v>2017</v>
          </cell>
          <cell r="E2570" t="str">
            <v>Ceriodaphnia dubia</v>
          </cell>
          <cell r="F2570" t="str">
            <v xml:space="preserve">Ceriodaphnia </v>
          </cell>
          <cell r="G2570" t="str">
            <v>dubia</v>
          </cell>
          <cell r="H2570"/>
          <cell r="I2570" t="str">
            <v>Cladocera</v>
          </cell>
          <cell r="J2570" t="str">
            <v>Neonates (&lt; 24 h old)</v>
          </cell>
          <cell r="K2570" t="str">
            <v>Reproduction</v>
          </cell>
          <cell r="L2570" t="str">
            <v>EC20</v>
          </cell>
          <cell r="M2570" t="str">
            <v>ZnCl2</v>
          </cell>
          <cell r="N2570" t="str">
            <v>Measured - (ICP-OES); new and old</v>
          </cell>
          <cell r="O2570" t="str">
            <v>static renewal</v>
          </cell>
          <cell r="P2570" t="str">
            <v>Chronic</v>
          </cell>
          <cell r="Q2570" t="str">
            <v>7-d</v>
          </cell>
          <cell r="R2570" t="str">
            <v>YTC and algae mix</v>
          </cell>
          <cell r="S2570" t="str">
            <v>N-Brisy 1 mM Ca</v>
          </cell>
          <cell r="T2570" t="str">
            <v>MLR</v>
          </cell>
          <cell r="U2570">
            <v>25</v>
          </cell>
          <cell r="V2570">
            <v>7.2</v>
          </cell>
          <cell r="W2570" t="str">
            <v/>
          </cell>
          <cell r="X2570" t="str">
            <v/>
          </cell>
          <cell r="Y2570">
            <v>124</v>
          </cell>
          <cell r="Z2570" t="str">
            <v/>
          </cell>
          <cell r="AA2570">
            <v>4.8</v>
          </cell>
          <cell r="AB2570">
            <v>10</v>
          </cell>
          <cell r="AC2570">
            <v>34</v>
          </cell>
          <cell r="AD2570">
            <v>4.5</v>
          </cell>
          <cell r="AE2570">
            <v>8</v>
          </cell>
          <cell r="AF2570">
            <v>2.4</v>
          </cell>
          <cell r="AG2570">
            <v>7.7</v>
          </cell>
          <cell r="AH2570">
            <v>56</v>
          </cell>
          <cell r="AI2570">
            <v>15.7</v>
          </cell>
          <cell r="AJ2570">
            <v>103.4</v>
          </cell>
        </row>
        <row r="2571">
          <cell r="B2571" t="str">
            <v>C2572CeduEC20</v>
          </cell>
          <cell r="C2571" t="str">
            <v>Nys et al. 2017</v>
          </cell>
          <cell r="D2571">
            <v>2017</v>
          </cell>
          <cell r="E2571" t="str">
            <v>Ceriodaphnia dubia</v>
          </cell>
          <cell r="F2571" t="str">
            <v xml:space="preserve">Ceriodaphnia </v>
          </cell>
          <cell r="G2571" t="str">
            <v>dubia</v>
          </cell>
          <cell r="H2571"/>
          <cell r="I2571" t="str">
            <v>Cladocera</v>
          </cell>
          <cell r="J2571" t="str">
            <v>Neonates (&lt; 24 h old)</v>
          </cell>
          <cell r="K2571" t="str">
            <v>Reproduction</v>
          </cell>
          <cell r="L2571" t="str">
            <v>EC20</v>
          </cell>
          <cell r="M2571" t="str">
            <v>ZnCl2</v>
          </cell>
          <cell r="N2571" t="str">
            <v>Measured - (ICP-OES); new and old</v>
          </cell>
          <cell r="O2571" t="str">
            <v>static renewal</v>
          </cell>
          <cell r="P2571" t="str">
            <v>Chronic</v>
          </cell>
          <cell r="Q2571" t="str">
            <v>7-d</v>
          </cell>
          <cell r="R2571" t="str">
            <v>YTC and algae mix</v>
          </cell>
          <cell r="S2571" t="str">
            <v>N-Brisy pH 7.8</v>
          </cell>
          <cell r="T2571" t="str">
            <v>MLR</v>
          </cell>
          <cell r="U2571">
            <v>25</v>
          </cell>
          <cell r="V2571">
            <v>7.8</v>
          </cell>
          <cell r="W2571" t="str">
            <v/>
          </cell>
          <cell r="X2571" t="str">
            <v/>
          </cell>
          <cell r="Y2571">
            <v>21</v>
          </cell>
          <cell r="Z2571" t="str">
            <v/>
          </cell>
          <cell r="AA2571">
            <v>4.7</v>
          </cell>
          <cell r="AB2571">
            <v>10</v>
          </cell>
          <cell r="AC2571">
            <v>11</v>
          </cell>
          <cell r="AD2571">
            <v>4.5</v>
          </cell>
          <cell r="AE2571">
            <v>32</v>
          </cell>
          <cell r="AF2571">
            <v>2.4</v>
          </cell>
          <cell r="AG2571">
            <v>8.6</v>
          </cell>
          <cell r="AH2571">
            <v>11</v>
          </cell>
          <cell r="AI2571">
            <v>56.5</v>
          </cell>
          <cell r="AJ2571">
            <v>46</v>
          </cell>
        </row>
        <row r="2572">
          <cell r="B2572" t="str">
            <v>C2573CeduEC20</v>
          </cell>
          <cell r="C2572" t="str">
            <v>Nys et al. 2017</v>
          </cell>
          <cell r="D2572">
            <v>2017</v>
          </cell>
          <cell r="E2572" t="str">
            <v>Ceriodaphnia dubia</v>
          </cell>
          <cell r="F2572" t="str">
            <v xml:space="preserve">Ceriodaphnia </v>
          </cell>
          <cell r="G2572" t="str">
            <v>dubia</v>
          </cell>
          <cell r="H2572"/>
          <cell r="I2572" t="str">
            <v>Cladocera</v>
          </cell>
          <cell r="J2572" t="str">
            <v>Neonates (&lt; 24 h old)</v>
          </cell>
          <cell r="K2572" t="str">
            <v>Reproduction</v>
          </cell>
          <cell r="L2572" t="str">
            <v>EC20</v>
          </cell>
          <cell r="M2572" t="str">
            <v>ZnCl2</v>
          </cell>
          <cell r="N2572" t="str">
            <v>Measured - (ICP-OES); new and old</v>
          </cell>
          <cell r="O2572" t="str">
            <v>static renewal</v>
          </cell>
          <cell r="P2572" t="str">
            <v>Chronic</v>
          </cell>
          <cell r="Q2572" t="str">
            <v>7-d</v>
          </cell>
          <cell r="R2572" t="str">
            <v>YTC and algae mix</v>
          </cell>
          <cell r="S2572" t="str">
            <v>N-Bihain</v>
          </cell>
          <cell r="T2572"/>
          <cell r="U2572">
            <v>25</v>
          </cell>
          <cell r="V2572">
            <v>6.4</v>
          </cell>
          <cell r="W2572" t="str">
            <v/>
          </cell>
          <cell r="X2572" t="str">
            <v/>
          </cell>
          <cell r="Y2572">
            <v>34</v>
          </cell>
          <cell r="Z2572" t="str">
            <v/>
          </cell>
          <cell r="AA2572">
            <v>12.4</v>
          </cell>
          <cell r="AB2572">
            <v>10</v>
          </cell>
          <cell r="AC2572">
            <v>3.7</v>
          </cell>
          <cell r="AD2572">
            <v>1.4</v>
          </cell>
          <cell r="AE2572">
            <v>5.7</v>
          </cell>
          <cell r="AF2572">
            <v>1.1000000000000001</v>
          </cell>
          <cell r="AG2572">
            <v>6.5</v>
          </cell>
          <cell r="AH2572">
            <v>24</v>
          </cell>
          <cell r="AI2572">
            <v>2.4</v>
          </cell>
          <cell r="AJ2572">
            <v>15</v>
          </cell>
        </row>
        <row r="2573">
          <cell r="B2573" t="str">
            <v>C2574CeduEC10</v>
          </cell>
          <cell r="C2573" t="str">
            <v>Nys et al. 2017</v>
          </cell>
          <cell r="D2573">
            <v>2017</v>
          </cell>
          <cell r="E2573" t="str">
            <v>Ceriodaphnia dubia</v>
          </cell>
          <cell r="F2573" t="str">
            <v xml:space="preserve">Ceriodaphnia </v>
          </cell>
          <cell r="G2573" t="str">
            <v>dubia</v>
          </cell>
          <cell r="H2573"/>
          <cell r="I2573" t="str">
            <v>Cladocera</v>
          </cell>
          <cell r="J2573" t="str">
            <v>Neonates (&lt; 24 h old)</v>
          </cell>
          <cell r="K2573" t="str">
            <v>Reproduction</v>
          </cell>
          <cell r="L2573" t="str">
            <v>EC10</v>
          </cell>
          <cell r="M2573" t="str">
            <v>ZnCl2</v>
          </cell>
          <cell r="N2573" t="str">
            <v>Measured - (ICP-OES); new and old</v>
          </cell>
          <cell r="O2573" t="str">
            <v>static renewal</v>
          </cell>
          <cell r="P2573" t="str">
            <v>Chronic</v>
          </cell>
          <cell r="Q2573" t="str">
            <v>7-d</v>
          </cell>
          <cell r="R2573" t="str">
            <v>YTC and algae mix</v>
          </cell>
          <cell r="S2573" t="str">
            <v>N-Regge</v>
          </cell>
          <cell r="T2573" t="str">
            <v>MLR</v>
          </cell>
          <cell r="U2573">
            <v>25</v>
          </cell>
          <cell r="V2573">
            <v>8.3000000000000007</v>
          </cell>
          <cell r="W2573" t="str">
            <v/>
          </cell>
          <cell r="X2573" t="str">
            <v/>
          </cell>
          <cell r="Y2573">
            <v>73</v>
          </cell>
          <cell r="Z2573" t="str">
            <v/>
          </cell>
          <cell r="AA2573">
            <v>16.399999999999999</v>
          </cell>
          <cell r="AB2573">
            <v>10</v>
          </cell>
          <cell r="AC2573">
            <v>71</v>
          </cell>
          <cell r="AD2573">
            <v>8.6999999999999993</v>
          </cell>
          <cell r="AE2573">
            <v>44</v>
          </cell>
          <cell r="AF2573">
            <v>12</v>
          </cell>
          <cell r="AG2573">
            <v>55</v>
          </cell>
          <cell r="AH2573">
            <v>62</v>
          </cell>
          <cell r="AI2573">
            <v>133.1</v>
          </cell>
          <cell r="AJ2573">
            <v>213.1</v>
          </cell>
        </row>
        <row r="2574">
          <cell r="B2574" t="str">
            <v>C2575CeduEC10</v>
          </cell>
          <cell r="C2574" t="str">
            <v>Nys et al. 2017</v>
          </cell>
          <cell r="D2574">
            <v>2017</v>
          </cell>
          <cell r="E2574" t="str">
            <v>Ceriodaphnia dubia</v>
          </cell>
          <cell r="F2574" t="str">
            <v xml:space="preserve">Ceriodaphnia </v>
          </cell>
          <cell r="G2574" t="str">
            <v>dubia</v>
          </cell>
          <cell r="H2574"/>
          <cell r="I2574" t="str">
            <v>Cladocera</v>
          </cell>
          <cell r="J2574" t="str">
            <v>Neonates (&lt; 24 h old)</v>
          </cell>
          <cell r="K2574" t="str">
            <v>Reproduction</v>
          </cell>
          <cell r="L2574" t="str">
            <v>EC10</v>
          </cell>
          <cell r="M2574" t="str">
            <v>ZnCl2</v>
          </cell>
          <cell r="N2574" t="str">
            <v>Measured - (ICP-OES); new and old</v>
          </cell>
          <cell r="O2574" t="str">
            <v>static renewal</v>
          </cell>
          <cell r="P2574" t="str">
            <v>Chronic</v>
          </cell>
          <cell r="Q2574" t="str">
            <v>7-d</v>
          </cell>
          <cell r="R2574" t="str">
            <v>YTC and algae mix</v>
          </cell>
          <cell r="S2574" t="str">
            <v>N-Markermeer</v>
          </cell>
          <cell r="T2574" t="str">
            <v>MLR</v>
          </cell>
          <cell r="U2574">
            <v>25</v>
          </cell>
          <cell r="V2574">
            <v>8.1</v>
          </cell>
          <cell r="W2574" t="str">
            <v/>
          </cell>
          <cell r="X2574" t="str">
            <v/>
          </cell>
          <cell r="Y2574">
            <v>111</v>
          </cell>
          <cell r="Z2574" t="str">
            <v/>
          </cell>
          <cell r="AA2574">
            <v>9.5</v>
          </cell>
          <cell r="AB2574">
            <v>10</v>
          </cell>
          <cell r="AC2574">
            <v>59</v>
          </cell>
          <cell r="AD2574">
            <v>19</v>
          </cell>
          <cell r="AE2574">
            <v>96</v>
          </cell>
          <cell r="AF2574">
            <v>12</v>
          </cell>
          <cell r="AG2574">
            <v>84</v>
          </cell>
          <cell r="AH2574">
            <v>72</v>
          </cell>
          <cell r="AI2574">
            <v>94.7</v>
          </cell>
          <cell r="AJ2574">
            <v>225.6</v>
          </cell>
        </row>
        <row r="2575">
          <cell r="B2575" t="str">
            <v>C2576CeduEC10</v>
          </cell>
          <cell r="C2575" t="str">
            <v>Nys et al. 2017</v>
          </cell>
          <cell r="D2575">
            <v>2017</v>
          </cell>
          <cell r="E2575" t="str">
            <v>Ceriodaphnia dubia</v>
          </cell>
          <cell r="F2575" t="str">
            <v xml:space="preserve">Ceriodaphnia </v>
          </cell>
          <cell r="G2575" t="str">
            <v>dubia</v>
          </cell>
          <cell r="H2575"/>
          <cell r="I2575" t="str">
            <v>Cladocera</v>
          </cell>
          <cell r="J2575" t="str">
            <v>Neonates (&lt; 24 h old)</v>
          </cell>
          <cell r="K2575" t="str">
            <v>Reproduction</v>
          </cell>
          <cell r="L2575" t="str">
            <v>EC10</v>
          </cell>
          <cell r="M2575" t="str">
            <v>ZnCl2</v>
          </cell>
          <cell r="N2575" t="str">
            <v>Measured - (ICP-OES); new and old</v>
          </cell>
          <cell r="O2575" t="str">
            <v>static renewal</v>
          </cell>
          <cell r="P2575" t="str">
            <v>Chronic</v>
          </cell>
          <cell r="Q2575" t="str">
            <v>7-d</v>
          </cell>
          <cell r="R2575" t="str">
            <v>YTC and algae mix</v>
          </cell>
          <cell r="S2575" t="str">
            <v>N-Voyon</v>
          </cell>
          <cell r="T2575" t="str">
            <v>MLR</v>
          </cell>
          <cell r="U2575">
            <v>25</v>
          </cell>
          <cell r="V2575">
            <v>8</v>
          </cell>
          <cell r="W2575" t="str">
            <v/>
          </cell>
          <cell r="X2575" t="str">
            <v/>
          </cell>
          <cell r="Y2575">
            <v>64</v>
          </cell>
          <cell r="Z2575" t="str">
            <v/>
          </cell>
          <cell r="AA2575">
            <v>13.1</v>
          </cell>
          <cell r="AB2575">
            <v>10</v>
          </cell>
          <cell r="AC2575">
            <v>20</v>
          </cell>
          <cell r="AD2575">
            <v>7.4</v>
          </cell>
          <cell r="AE2575">
            <v>9.6</v>
          </cell>
          <cell r="AF2575">
            <v>2.2999999999999998</v>
          </cell>
          <cell r="AG2575">
            <v>14</v>
          </cell>
          <cell r="AH2575">
            <v>7.2</v>
          </cell>
          <cell r="AI2575">
            <v>53.2</v>
          </cell>
          <cell r="AJ2575">
            <v>80.400000000000006</v>
          </cell>
        </row>
        <row r="2576">
          <cell r="B2576" t="str">
            <v>C2577CeduEC10</v>
          </cell>
          <cell r="C2576" t="str">
            <v>Nys et al. 2017</v>
          </cell>
          <cell r="D2576">
            <v>2017</v>
          </cell>
          <cell r="E2576" t="str">
            <v>Ceriodaphnia dubia</v>
          </cell>
          <cell r="F2576" t="str">
            <v xml:space="preserve">Ceriodaphnia </v>
          </cell>
          <cell r="G2576" t="str">
            <v>dubia</v>
          </cell>
          <cell r="H2576"/>
          <cell r="I2576" t="str">
            <v>Cladocera</v>
          </cell>
          <cell r="J2576" t="str">
            <v>Neonates (&lt; 24 h old)</v>
          </cell>
          <cell r="K2576" t="str">
            <v>Reproduction</v>
          </cell>
          <cell r="L2576" t="str">
            <v>EC10</v>
          </cell>
          <cell r="M2576" t="str">
            <v>ZnCl2</v>
          </cell>
          <cell r="N2576" t="str">
            <v>Measured - (ICP-OES); new and old</v>
          </cell>
          <cell r="O2576" t="str">
            <v>static renewal</v>
          </cell>
          <cell r="P2576" t="str">
            <v>Chronic</v>
          </cell>
          <cell r="Q2576" t="str">
            <v>7-d</v>
          </cell>
          <cell r="R2576" t="str">
            <v>YTC and algae mix</v>
          </cell>
          <cell r="S2576" t="str">
            <v>N-Brisy 0.25 mM Ca</v>
          </cell>
          <cell r="T2576" t="str">
            <v>MLR</v>
          </cell>
          <cell r="U2576">
            <v>25</v>
          </cell>
          <cell r="V2576">
            <v>7.2</v>
          </cell>
          <cell r="W2576" t="str">
            <v/>
          </cell>
          <cell r="X2576" t="str">
            <v/>
          </cell>
          <cell r="Y2576">
            <v>89</v>
          </cell>
          <cell r="Z2576" t="str">
            <v/>
          </cell>
          <cell r="AA2576">
            <v>4.9000000000000004</v>
          </cell>
          <cell r="AB2576">
            <v>10</v>
          </cell>
          <cell r="AC2576">
            <v>11</v>
          </cell>
          <cell r="AD2576">
            <v>4.5</v>
          </cell>
          <cell r="AE2576">
            <v>7.8</v>
          </cell>
          <cell r="AF2576">
            <v>2.2999999999999998</v>
          </cell>
          <cell r="AG2576">
            <v>7.8</v>
          </cell>
          <cell r="AH2576">
            <v>10</v>
          </cell>
          <cell r="AI2576">
            <v>15.3</v>
          </cell>
          <cell r="AJ2576">
            <v>46</v>
          </cell>
        </row>
        <row r="2577">
          <cell r="B2577" t="str">
            <v>C2578CeduEC10</v>
          </cell>
          <cell r="C2577" t="str">
            <v>Nys et al. 2017</v>
          </cell>
          <cell r="D2577">
            <v>2017</v>
          </cell>
          <cell r="E2577" t="str">
            <v>Ceriodaphnia dubia</v>
          </cell>
          <cell r="F2577" t="str">
            <v xml:space="preserve">Ceriodaphnia </v>
          </cell>
          <cell r="G2577" t="str">
            <v>dubia</v>
          </cell>
          <cell r="H2577"/>
          <cell r="I2577" t="str">
            <v>Cladocera</v>
          </cell>
          <cell r="J2577" t="str">
            <v>Neonates (&lt; 24 h old)</v>
          </cell>
          <cell r="K2577" t="str">
            <v>Reproduction</v>
          </cell>
          <cell r="L2577" t="str">
            <v>EC10</v>
          </cell>
          <cell r="M2577" t="str">
            <v>ZnCl2</v>
          </cell>
          <cell r="N2577" t="str">
            <v>Measured - (ICP-OES); new and old</v>
          </cell>
          <cell r="O2577" t="str">
            <v>static renewal</v>
          </cell>
          <cell r="P2577" t="str">
            <v>Chronic</v>
          </cell>
          <cell r="Q2577" t="str">
            <v>7-d</v>
          </cell>
          <cell r="R2577" t="str">
            <v>YTC and algae mix</v>
          </cell>
          <cell r="S2577" t="str">
            <v>N-Brisy 1 mM Ca</v>
          </cell>
          <cell r="T2577" t="str">
            <v>MLR</v>
          </cell>
          <cell r="U2577">
            <v>25</v>
          </cell>
          <cell r="V2577">
            <v>7.2</v>
          </cell>
          <cell r="W2577" t="str">
            <v/>
          </cell>
          <cell r="X2577" t="str">
            <v/>
          </cell>
          <cell r="Y2577">
            <v>98</v>
          </cell>
          <cell r="Z2577" t="str">
            <v/>
          </cell>
          <cell r="AA2577">
            <v>4.8</v>
          </cell>
          <cell r="AB2577">
            <v>10</v>
          </cell>
          <cell r="AC2577">
            <v>34</v>
          </cell>
          <cell r="AD2577">
            <v>4.5</v>
          </cell>
          <cell r="AE2577">
            <v>8</v>
          </cell>
          <cell r="AF2577">
            <v>2.4</v>
          </cell>
          <cell r="AG2577">
            <v>7.7</v>
          </cell>
          <cell r="AH2577">
            <v>56</v>
          </cell>
          <cell r="AI2577">
            <v>15.7</v>
          </cell>
          <cell r="AJ2577">
            <v>103.4</v>
          </cell>
        </row>
        <row r="2578">
          <cell r="B2578" t="str">
            <v>C2579CeduEC10</v>
          </cell>
          <cell r="C2578" t="str">
            <v>Nys et al. 2017</v>
          </cell>
          <cell r="D2578">
            <v>2017</v>
          </cell>
          <cell r="E2578" t="str">
            <v>Ceriodaphnia dubia</v>
          </cell>
          <cell r="F2578" t="str">
            <v xml:space="preserve">Ceriodaphnia </v>
          </cell>
          <cell r="G2578" t="str">
            <v>dubia</v>
          </cell>
          <cell r="H2578"/>
          <cell r="I2578" t="str">
            <v>Cladocera</v>
          </cell>
          <cell r="J2578" t="str">
            <v>Neonates (&lt; 24 h old)</v>
          </cell>
          <cell r="K2578" t="str">
            <v>Reproduction</v>
          </cell>
          <cell r="L2578" t="str">
            <v>EC10</v>
          </cell>
          <cell r="M2578" t="str">
            <v>ZnCl2</v>
          </cell>
          <cell r="N2578" t="str">
            <v>Measured - (ICP-OES); new and old</v>
          </cell>
          <cell r="O2578" t="str">
            <v>static renewal</v>
          </cell>
          <cell r="P2578" t="str">
            <v>Chronic</v>
          </cell>
          <cell r="Q2578" t="str">
            <v>7-d</v>
          </cell>
          <cell r="R2578" t="str">
            <v>YTC and algae mix</v>
          </cell>
          <cell r="S2578" t="str">
            <v>N-Brisy pH 7.8</v>
          </cell>
          <cell r="T2578" t="str">
            <v>MLR</v>
          </cell>
          <cell r="U2578">
            <v>25</v>
          </cell>
          <cell r="V2578">
            <v>7.8</v>
          </cell>
          <cell r="W2578" t="str">
            <v/>
          </cell>
          <cell r="X2578" t="str">
            <v/>
          </cell>
          <cell r="Y2578">
            <v>14</v>
          </cell>
          <cell r="Z2578" t="str">
            <v/>
          </cell>
          <cell r="AA2578">
            <v>4.7</v>
          </cell>
          <cell r="AB2578">
            <v>10</v>
          </cell>
          <cell r="AC2578">
            <v>11</v>
          </cell>
          <cell r="AD2578">
            <v>4.5</v>
          </cell>
          <cell r="AE2578">
            <v>32</v>
          </cell>
          <cell r="AF2578">
            <v>2.4</v>
          </cell>
          <cell r="AG2578">
            <v>8.6</v>
          </cell>
          <cell r="AH2578">
            <v>11</v>
          </cell>
          <cell r="AI2578">
            <v>56.5</v>
          </cell>
          <cell r="AJ2578">
            <v>46</v>
          </cell>
        </row>
        <row r="2579">
          <cell r="B2579" t="str">
            <v>C2580CeduEC10</v>
          </cell>
          <cell r="C2579" t="str">
            <v>Nys et al. 2017</v>
          </cell>
          <cell r="D2579">
            <v>2017</v>
          </cell>
          <cell r="E2579" t="str">
            <v>Ceriodaphnia dubia</v>
          </cell>
          <cell r="F2579" t="str">
            <v xml:space="preserve">Ceriodaphnia </v>
          </cell>
          <cell r="G2579" t="str">
            <v>dubia</v>
          </cell>
          <cell r="H2579"/>
          <cell r="I2579" t="str">
            <v>Cladocera</v>
          </cell>
          <cell r="J2579" t="str">
            <v>Neonates (&lt; 24 h old)</v>
          </cell>
          <cell r="K2579" t="str">
            <v>Reproduction</v>
          </cell>
          <cell r="L2579" t="str">
            <v>EC10</v>
          </cell>
          <cell r="M2579" t="str">
            <v>ZnCl2</v>
          </cell>
          <cell r="N2579" t="str">
            <v>Measured - (ICP-OES); new and old</v>
          </cell>
          <cell r="O2579" t="str">
            <v>static renewal</v>
          </cell>
          <cell r="P2579" t="str">
            <v>Chronic</v>
          </cell>
          <cell r="Q2579" t="str">
            <v>7-d</v>
          </cell>
          <cell r="R2579" t="str">
            <v>YTC and algae mix</v>
          </cell>
          <cell r="S2579" t="str">
            <v>N-Bihain</v>
          </cell>
          <cell r="T2579"/>
          <cell r="U2579">
            <v>25</v>
          </cell>
          <cell r="V2579">
            <v>6.4</v>
          </cell>
          <cell r="W2579" t="str">
            <v/>
          </cell>
          <cell r="X2579" t="str">
            <v/>
          </cell>
          <cell r="Y2579">
            <v>22</v>
          </cell>
          <cell r="Z2579" t="str">
            <v/>
          </cell>
          <cell r="AA2579">
            <v>12.4</v>
          </cell>
          <cell r="AB2579">
            <v>10</v>
          </cell>
          <cell r="AC2579">
            <v>3.7</v>
          </cell>
          <cell r="AD2579">
            <v>1.4</v>
          </cell>
          <cell r="AE2579">
            <v>5.7</v>
          </cell>
          <cell r="AF2579">
            <v>1.1000000000000001</v>
          </cell>
          <cell r="AG2579">
            <v>6.5</v>
          </cell>
          <cell r="AH2579">
            <v>24</v>
          </cell>
          <cell r="AI2579">
            <v>2.4</v>
          </cell>
          <cell r="AJ2579">
            <v>15</v>
          </cell>
        </row>
        <row r="2580">
          <cell r="B2580" t="str">
            <v>A2581DamaEC50</v>
          </cell>
          <cell r="C2580" t="str">
            <v>De Schamphelaere et al. 2004</v>
          </cell>
          <cell r="D2580">
            <v>2004</v>
          </cell>
          <cell r="E2580" t="str">
            <v>Daphnia magna</v>
          </cell>
          <cell r="F2580" t="str">
            <v xml:space="preserve">Daphnia </v>
          </cell>
          <cell r="G2580" t="str">
            <v>magna</v>
          </cell>
          <cell r="H2580"/>
          <cell r="I2580" t="str">
            <v>Cladocera</v>
          </cell>
          <cell r="J2580" t="str">
            <v>Neonates (&lt; 24 h old)</v>
          </cell>
          <cell r="K2580" t="str">
            <v>Survival</v>
          </cell>
          <cell r="L2580" t="str">
            <v>EC50</v>
          </cell>
          <cell r="M2580" t="str">
            <v>ZnCl2</v>
          </cell>
          <cell r="N2580" t="str">
            <v>Measured - (AAS-GF)</v>
          </cell>
          <cell r="O2580" t="str">
            <v>static</v>
          </cell>
          <cell r="P2580" t="str">
            <v>Acute</v>
          </cell>
          <cell r="Q2580" t="str">
            <v>48-hr</v>
          </cell>
          <cell r="R2580" t="str">
            <v>None</v>
          </cell>
          <cell r="S2580" t="str">
            <v>S-Reconstituted water (ISO medium)</v>
          </cell>
          <cell r="T2580" t="str">
            <v>MLR</v>
          </cell>
          <cell r="U2580">
            <v>20</v>
          </cell>
          <cell r="V2580">
            <v>6.17</v>
          </cell>
          <cell r="W2580" t="str">
            <v/>
          </cell>
          <cell r="X2580" t="str">
            <v/>
          </cell>
          <cell r="Y2580">
            <v>1860</v>
          </cell>
          <cell r="Z2580" t="str">
            <v/>
          </cell>
          <cell r="AA2580">
            <v>0.3</v>
          </cell>
          <cell r="AB2580">
            <v>10</v>
          </cell>
          <cell r="AC2580">
            <v>80.156000000000006</v>
          </cell>
          <cell r="AD2580">
            <v>12.1525</v>
          </cell>
          <cell r="AE2580">
            <v>29.197299999999998</v>
          </cell>
          <cell r="AF2580">
            <v>3.0496439999999998</v>
          </cell>
          <cell r="AG2580">
            <v>48</v>
          </cell>
          <cell r="AH2580">
            <v>2.7651000000000003</v>
          </cell>
          <cell r="AI2580">
            <v>1.22</v>
          </cell>
          <cell r="AJ2580">
            <v>250</v>
          </cell>
        </row>
        <row r="2581">
          <cell r="B2581" t="str">
            <v>A2582DamaEC50</v>
          </cell>
          <cell r="C2581" t="str">
            <v>De Schamphelaere et al. 2004</v>
          </cell>
          <cell r="D2581">
            <v>2004</v>
          </cell>
          <cell r="E2581" t="str">
            <v>Daphnia magna</v>
          </cell>
          <cell r="F2581" t="str">
            <v xml:space="preserve">Daphnia </v>
          </cell>
          <cell r="G2581" t="str">
            <v>magna</v>
          </cell>
          <cell r="H2581"/>
          <cell r="I2581" t="str">
            <v>Cladocera</v>
          </cell>
          <cell r="J2581" t="str">
            <v>Neonates (&lt; 24 h old)</v>
          </cell>
          <cell r="K2581" t="str">
            <v>Survival</v>
          </cell>
          <cell r="L2581" t="str">
            <v>EC50</v>
          </cell>
          <cell r="M2581" t="str">
            <v>ZnCl2</v>
          </cell>
          <cell r="N2581" t="str">
            <v>Measured - (AAS-GF)</v>
          </cell>
          <cell r="O2581" t="str">
            <v>static</v>
          </cell>
          <cell r="P2581" t="str">
            <v>Acute</v>
          </cell>
          <cell r="Q2581" t="str">
            <v>48-hr</v>
          </cell>
          <cell r="R2581" t="str">
            <v>None</v>
          </cell>
          <cell r="S2581" t="str">
            <v>S-Reconstituted water (ISO medium)</v>
          </cell>
          <cell r="T2581" t="str">
            <v>MLR</v>
          </cell>
          <cell r="U2581">
            <v>20</v>
          </cell>
          <cell r="V2581">
            <v>7</v>
          </cell>
          <cell r="W2581" t="str">
            <v/>
          </cell>
          <cell r="X2581" t="str">
            <v/>
          </cell>
          <cell r="Y2581">
            <v>1990</v>
          </cell>
          <cell r="Z2581" t="str">
            <v/>
          </cell>
          <cell r="AA2581">
            <v>0.3</v>
          </cell>
          <cell r="AB2581">
            <v>10</v>
          </cell>
          <cell r="AC2581">
            <v>80.156000000000006</v>
          </cell>
          <cell r="AD2581">
            <v>12.1525</v>
          </cell>
          <cell r="AE2581">
            <v>57.934799999999996</v>
          </cell>
          <cell r="AF2581">
            <v>3.0496439999999998</v>
          </cell>
          <cell r="AG2581">
            <v>48</v>
          </cell>
          <cell r="AH2581">
            <v>2.7651000000000003</v>
          </cell>
          <cell r="AI2581">
            <v>9.15</v>
          </cell>
          <cell r="AJ2581">
            <v>250</v>
          </cell>
        </row>
        <row r="2582">
          <cell r="B2582" t="str">
            <v>A2583DamaEC50</v>
          </cell>
          <cell r="C2582" t="str">
            <v>De Schamphelaere et al. 2004</v>
          </cell>
          <cell r="D2582">
            <v>2004</v>
          </cell>
          <cell r="E2582" t="str">
            <v>Daphnia magna</v>
          </cell>
          <cell r="F2582" t="str">
            <v xml:space="preserve">Daphnia </v>
          </cell>
          <cell r="G2582" t="str">
            <v>magna</v>
          </cell>
          <cell r="H2582"/>
          <cell r="I2582" t="str">
            <v>Cladocera</v>
          </cell>
          <cell r="J2582" t="str">
            <v>Neonates (&lt; 24 h old)</v>
          </cell>
          <cell r="K2582" t="str">
            <v>Survival</v>
          </cell>
          <cell r="L2582" t="str">
            <v>EC50</v>
          </cell>
          <cell r="M2582" t="str">
            <v>ZnCl2</v>
          </cell>
          <cell r="N2582" t="str">
            <v>Measured - (AAS-GF)</v>
          </cell>
          <cell r="O2582" t="str">
            <v>static</v>
          </cell>
          <cell r="P2582" t="str">
            <v>Acute</v>
          </cell>
          <cell r="Q2582" t="str">
            <v>48-hr</v>
          </cell>
          <cell r="R2582" t="str">
            <v>None</v>
          </cell>
          <cell r="S2582" t="str">
            <v>S-Reconstituted water (ISO medium)</v>
          </cell>
          <cell r="T2582" t="str">
            <v>MLR</v>
          </cell>
          <cell r="U2582">
            <v>20</v>
          </cell>
          <cell r="V2582">
            <v>8.01</v>
          </cell>
          <cell r="W2582" t="str">
            <v/>
          </cell>
          <cell r="X2582" t="str">
            <v/>
          </cell>
          <cell r="Y2582">
            <v>2120</v>
          </cell>
          <cell r="Z2582" t="str">
            <v/>
          </cell>
          <cell r="AA2582">
            <v>0.3</v>
          </cell>
          <cell r="AB2582">
            <v>10</v>
          </cell>
          <cell r="AC2582">
            <v>80.156000000000006</v>
          </cell>
          <cell r="AD2582">
            <v>12.1525</v>
          </cell>
          <cell r="AE2582">
            <v>92.419799999999981</v>
          </cell>
          <cell r="AF2582">
            <v>3.0496439999999998</v>
          </cell>
          <cell r="AG2582">
            <v>48</v>
          </cell>
          <cell r="AH2582">
            <v>2.7651000000000003</v>
          </cell>
          <cell r="AI2582">
            <v>91.5</v>
          </cell>
          <cell r="AJ2582">
            <v>250</v>
          </cell>
        </row>
        <row r="2583">
          <cell r="B2583" t="str">
            <v>A2584DamaEC50</v>
          </cell>
          <cell r="C2583" t="str">
            <v>De Schamphelaere et al. 2004</v>
          </cell>
          <cell r="D2583">
            <v>2004</v>
          </cell>
          <cell r="E2583" t="str">
            <v>Daphnia magna</v>
          </cell>
          <cell r="F2583" t="str">
            <v xml:space="preserve">Daphnia </v>
          </cell>
          <cell r="G2583" t="str">
            <v>magna</v>
          </cell>
          <cell r="H2583"/>
          <cell r="I2583" t="str">
            <v>Cladocera</v>
          </cell>
          <cell r="J2583" t="str">
            <v>Neonates (&lt; 24 h old)</v>
          </cell>
          <cell r="K2583" t="str">
            <v>Survival</v>
          </cell>
          <cell r="L2583" t="str">
            <v>EC50</v>
          </cell>
          <cell r="M2583" t="str">
            <v>ZnCl2</v>
          </cell>
          <cell r="N2583" t="str">
            <v>Measured - (AAS-GF)</v>
          </cell>
          <cell r="O2583" t="str">
            <v>static</v>
          </cell>
          <cell r="P2583" t="str">
            <v>Acute</v>
          </cell>
          <cell r="Q2583" t="str">
            <v>48-hr</v>
          </cell>
          <cell r="R2583" t="str">
            <v>None</v>
          </cell>
          <cell r="S2583" t="str">
            <v>S-Reconstituted water (ISO medium)</v>
          </cell>
          <cell r="T2583" t="str">
            <v>MLR</v>
          </cell>
          <cell r="U2583">
            <v>20</v>
          </cell>
          <cell r="V2583">
            <v>6.21</v>
          </cell>
          <cell r="W2583" t="str">
            <v/>
          </cell>
          <cell r="X2583" t="str">
            <v/>
          </cell>
          <cell r="Y2583">
            <v>2180</v>
          </cell>
          <cell r="Z2583" t="str">
            <v/>
          </cell>
          <cell r="AA2583">
            <v>0.3</v>
          </cell>
          <cell r="AB2583">
            <v>10</v>
          </cell>
          <cell r="AC2583">
            <v>80.156000000000006</v>
          </cell>
          <cell r="AD2583">
            <v>12.1525</v>
          </cell>
          <cell r="AE2583">
            <v>29.197299999999998</v>
          </cell>
          <cell r="AF2583">
            <v>3.0496439999999998</v>
          </cell>
          <cell r="AG2583">
            <v>48</v>
          </cell>
          <cell r="AH2583">
            <v>2.7651000000000003</v>
          </cell>
          <cell r="AI2583">
            <v>0.46</v>
          </cell>
          <cell r="AJ2583">
            <v>250</v>
          </cell>
        </row>
        <row r="2584">
          <cell r="B2584" t="str">
            <v>A2585DamaEC50</v>
          </cell>
          <cell r="C2584" t="str">
            <v>De Schamphelaere et al. 2004</v>
          </cell>
          <cell r="D2584">
            <v>2004</v>
          </cell>
          <cell r="E2584" t="str">
            <v>Daphnia magna</v>
          </cell>
          <cell r="F2584" t="str">
            <v xml:space="preserve">Daphnia </v>
          </cell>
          <cell r="G2584" t="str">
            <v>magna</v>
          </cell>
          <cell r="H2584"/>
          <cell r="I2584" t="str">
            <v>Cladocera</v>
          </cell>
          <cell r="J2584" t="str">
            <v>Neonates (&lt; 24 h old)</v>
          </cell>
          <cell r="K2584" t="str">
            <v>Survival</v>
          </cell>
          <cell r="L2584" t="str">
            <v>EC50</v>
          </cell>
          <cell r="M2584" t="str">
            <v>ZnCl2</v>
          </cell>
          <cell r="N2584" t="str">
            <v>Measured - (AAS-GF)</v>
          </cell>
          <cell r="O2584" t="str">
            <v>static</v>
          </cell>
          <cell r="P2584" t="str">
            <v>Acute</v>
          </cell>
          <cell r="Q2584" t="str">
            <v>48-hr</v>
          </cell>
          <cell r="R2584" t="str">
            <v>None</v>
          </cell>
          <cell r="S2584" t="str">
            <v>S-Reconstituted water (ISO medium)</v>
          </cell>
          <cell r="T2584" t="str">
            <v>MLR</v>
          </cell>
          <cell r="U2584">
            <v>20</v>
          </cell>
          <cell r="V2584">
            <v>7</v>
          </cell>
          <cell r="W2584" t="str">
            <v/>
          </cell>
          <cell r="X2584" t="str">
            <v/>
          </cell>
          <cell r="Y2584">
            <v>2530</v>
          </cell>
          <cell r="Z2584" t="str">
            <v/>
          </cell>
          <cell r="AA2584">
            <v>0.3</v>
          </cell>
          <cell r="AB2584">
            <v>10</v>
          </cell>
          <cell r="AC2584">
            <v>80.156000000000006</v>
          </cell>
          <cell r="AD2584">
            <v>12.1525</v>
          </cell>
          <cell r="AE2584">
            <v>57.934799999999996</v>
          </cell>
          <cell r="AF2584">
            <v>3.0496439999999998</v>
          </cell>
          <cell r="AG2584">
            <v>48</v>
          </cell>
          <cell r="AH2584">
            <v>2.7651000000000003</v>
          </cell>
          <cell r="AI2584">
            <v>2.95</v>
          </cell>
          <cell r="AJ2584">
            <v>250</v>
          </cell>
        </row>
        <row r="2585">
          <cell r="B2585" t="str">
            <v>A2586DamaEC50</v>
          </cell>
          <cell r="C2585" t="str">
            <v>De Schamphelaere et al. 2004</v>
          </cell>
          <cell r="D2585">
            <v>2004</v>
          </cell>
          <cell r="E2585" t="str">
            <v>Daphnia magna</v>
          </cell>
          <cell r="F2585" t="str">
            <v xml:space="preserve">Daphnia </v>
          </cell>
          <cell r="G2585" t="str">
            <v>magna</v>
          </cell>
          <cell r="H2585"/>
          <cell r="I2585" t="str">
            <v>Cladocera</v>
          </cell>
          <cell r="J2585" t="str">
            <v>Neonates (&lt; 24 h old)</v>
          </cell>
          <cell r="K2585" t="str">
            <v>Survival</v>
          </cell>
          <cell r="L2585" t="str">
            <v>EC50</v>
          </cell>
          <cell r="M2585" t="str">
            <v>ZnCl2</v>
          </cell>
          <cell r="N2585" t="str">
            <v>Measured - (AAS-GF)</v>
          </cell>
          <cell r="O2585" t="str">
            <v>static</v>
          </cell>
          <cell r="P2585" t="str">
            <v>Acute</v>
          </cell>
          <cell r="Q2585" t="str">
            <v>48-hr</v>
          </cell>
          <cell r="R2585" t="str">
            <v>None</v>
          </cell>
          <cell r="S2585" t="str">
            <v>S-Reconstituted water (ISO medium)</v>
          </cell>
          <cell r="T2585" t="str">
            <v>MLR</v>
          </cell>
          <cell r="U2585">
            <v>20</v>
          </cell>
          <cell r="V2585">
            <v>8</v>
          </cell>
          <cell r="W2585" t="str">
            <v/>
          </cell>
          <cell r="X2585" t="str">
            <v/>
          </cell>
          <cell r="Y2585">
            <v>2690</v>
          </cell>
          <cell r="Z2585" t="str">
            <v/>
          </cell>
          <cell r="AA2585">
            <v>0.3</v>
          </cell>
          <cell r="AB2585">
            <v>10</v>
          </cell>
          <cell r="AC2585">
            <v>80.156000000000006</v>
          </cell>
          <cell r="AD2585">
            <v>12.1525</v>
          </cell>
          <cell r="AE2585">
            <v>92.419799999999981</v>
          </cell>
          <cell r="AF2585">
            <v>3.0496439999999998</v>
          </cell>
          <cell r="AG2585">
            <v>48</v>
          </cell>
          <cell r="AH2585">
            <v>2.7651000000000003</v>
          </cell>
          <cell r="AI2585">
            <v>30.3</v>
          </cell>
          <cell r="AJ2585">
            <v>250</v>
          </cell>
        </row>
        <row r="2586">
          <cell r="B2586" t="str">
            <v>C2587RasuEC50</v>
          </cell>
          <cell r="C2586" t="str">
            <v>De Schamphelaere et al. 2004</v>
          </cell>
          <cell r="D2586">
            <v>2004</v>
          </cell>
          <cell r="E2586" t="str">
            <v>Raphidocelis subcapitata</v>
          </cell>
          <cell r="F2586" t="str">
            <v xml:space="preserve">Raphidocelis </v>
          </cell>
          <cell r="G2586" t="str">
            <v>subcapitata</v>
          </cell>
          <cell r="H2586"/>
          <cell r="I2586" t="str">
            <v>algae</v>
          </cell>
          <cell r="J2586" t="str">
            <v>1x10^4 cells/mL</v>
          </cell>
          <cell r="K2586" t="str">
            <v>Growth rate</v>
          </cell>
          <cell r="L2586" t="str">
            <v>EC50</v>
          </cell>
          <cell r="M2586" t="str">
            <v>ZnCl2</v>
          </cell>
          <cell r="N2586" t="str">
            <v>Measured - (AAS-GF)</v>
          </cell>
          <cell r="O2586" t="str">
            <v>static</v>
          </cell>
          <cell r="P2586" t="str">
            <v>Chronic</v>
          </cell>
          <cell r="Q2586" t="str">
            <v>72-hr</v>
          </cell>
          <cell r="R2586"/>
          <cell r="S2586" t="str">
            <v>S-Reconstituted water (OECD medium)</v>
          </cell>
          <cell r="T2586" t="str">
            <v>MLR</v>
          </cell>
          <cell r="U2586">
            <v>25</v>
          </cell>
          <cell r="V2586">
            <v>6.15</v>
          </cell>
          <cell r="W2586" t="str">
            <v/>
          </cell>
          <cell r="X2586" t="str">
            <v/>
          </cell>
          <cell r="Y2586">
            <v>191</v>
          </cell>
          <cell r="Z2586" t="str">
            <v/>
          </cell>
          <cell r="AA2586">
            <v>0.3</v>
          </cell>
          <cell r="AB2586">
            <v>10</v>
          </cell>
          <cell r="AC2586">
            <v>4.9000000000000004</v>
          </cell>
          <cell r="AD2586">
            <v>2.9</v>
          </cell>
          <cell r="AE2586">
            <v>31.266400000000001</v>
          </cell>
          <cell r="AF2586">
            <v>0.5</v>
          </cell>
          <cell r="AG2586">
            <v>5.9</v>
          </cell>
          <cell r="AH2586">
            <v>23</v>
          </cell>
          <cell r="AI2586">
            <v>0.4</v>
          </cell>
          <cell r="AJ2586">
            <v>24.2</v>
          </cell>
        </row>
        <row r="2587">
          <cell r="B2587" t="str">
            <v>C2588RasuEC50</v>
          </cell>
          <cell r="C2587" t="str">
            <v>De Schamphelaere et al. 2004</v>
          </cell>
          <cell r="D2587">
            <v>2004</v>
          </cell>
          <cell r="E2587" t="str">
            <v>Raphidocelis subcapitata</v>
          </cell>
          <cell r="F2587" t="str">
            <v xml:space="preserve">Raphidocelis </v>
          </cell>
          <cell r="G2587" t="str">
            <v>subcapitata</v>
          </cell>
          <cell r="H2587"/>
          <cell r="I2587" t="str">
            <v>algae</v>
          </cell>
          <cell r="J2587" t="str">
            <v>1x10^4 cells/mL</v>
          </cell>
          <cell r="K2587" t="str">
            <v>Growth rate</v>
          </cell>
          <cell r="L2587" t="str">
            <v>EC50</v>
          </cell>
          <cell r="M2587" t="str">
            <v>ZnCl2</v>
          </cell>
          <cell r="N2587" t="str">
            <v>Measured - (AAS-GF)</v>
          </cell>
          <cell r="O2587" t="str">
            <v>static</v>
          </cell>
          <cell r="P2587" t="str">
            <v>Chronic</v>
          </cell>
          <cell r="Q2587" t="str">
            <v>72-hr</v>
          </cell>
          <cell r="R2587"/>
          <cell r="S2587" t="str">
            <v>S-Reconstituted water (OECD medium)</v>
          </cell>
          <cell r="T2587" t="str">
            <v>MLR</v>
          </cell>
          <cell r="U2587">
            <v>25</v>
          </cell>
          <cell r="V2587">
            <v>7.09</v>
          </cell>
          <cell r="W2587" t="str">
            <v/>
          </cell>
          <cell r="X2587" t="str">
            <v/>
          </cell>
          <cell r="Y2587">
            <v>137</v>
          </cell>
          <cell r="Z2587" t="str">
            <v/>
          </cell>
          <cell r="AA2587">
            <v>0.3</v>
          </cell>
          <cell r="AB2587">
            <v>10</v>
          </cell>
          <cell r="AC2587">
            <v>4.9000000000000004</v>
          </cell>
          <cell r="AD2587">
            <v>2.9</v>
          </cell>
          <cell r="AE2587">
            <v>62.532800000000002</v>
          </cell>
          <cell r="AF2587">
            <v>0.5</v>
          </cell>
          <cell r="AG2587">
            <v>5.9</v>
          </cell>
          <cell r="AH2587">
            <v>23</v>
          </cell>
          <cell r="AI2587">
            <v>3.65</v>
          </cell>
          <cell r="AJ2587">
            <v>24.2</v>
          </cell>
        </row>
        <row r="2588">
          <cell r="B2588" t="str">
            <v>C2589RasuEC50</v>
          </cell>
          <cell r="C2588" t="str">
            <v>De Schamphelaere et al. 2004</v>
          </cell>
          <cell r="D2588">
            <v>2004</v>
          </cell>
          <cell r="E2588" t="str">
            <v>Raphidocelis subcapitata</v>
          </cell>
          <cell r="F2588" t="str">
            <v xml:space="preserve">Raphidocelis </v>
          </cell>
          <cell r="G2588" t="str">
            <v>subcapitata</v>
          </cell>
          <cell r="H2588"/>
          <cell r="I2588" t="str">
            <v>algae</v>
          </cell>
          <cell r="J2588" t="str">
            <v>1x10^4 cells/mL</v>
          </cell>
          <cell r="K2588" t="str">
            <v>Growth rate</v>
          </cell>
          <cell r="L2588" t="str">
            <v>EC50</v>
          </cell>
          <cell r="M2588" t="str">
            <v>ZnCl2</v>
          </cell>
          <cell r="N2588" t="str">
            <v>Measured - (AAS-GF)</v>
          </cell>
          <cell r="O2588" t="str">
            <v>static</v>
          </cell>
          <cell r="P2588" t="str">
            <v>Chronic</v>
          </cell>
          <cell r="Q2588" t="str">
            <v>72-hr</v>
          </cell>
          <cell r="R2588"/>
          <cell r="S2588" t="str">
            <v>S-Reconstituted water (OECD medium)</v>
          </cell>
          <cell r="T2588" t="str">
            <v>MLR</v>
          </cell>
          <cell r="U2588">
            <v>25</v>
          </cell>
          <cell r="V2588">
            <v>8.07</v>
          </cell>
          <cell r="W2588" t="str">
            <v/>
          </cell>
          <cell r="X2588" t="str">
            <v/>
          </cell>
          <cell r="Y2588">
            <v>71.2</v>
          </cell>
          <cell r="Z2588" t="str">
            <v/>
          </cell>
          <cell r="AA2588">
            <v>0.3</v>
          </cell>
          <cell r="AB2588">
            <v>10</v>
          </cell>
          <cell r="AC2588">
            <v>4.9000000000000004</v>
          </cell>
          <cell r="AD2588">
            <v>2.9</v>
          </cell>
          <cell r="AE2588">
            <v>98.627099999999999</v>
          </cell>
          <cell r="AF2588">
            <v>0.5</v>
          </cell>
          <cell r="AG2588">
            <v>5.9</v>
          </cell>
          <cell r="AH2588">
            <v>23</v>
          </cell>
          <cell r="AI2588">
            <v>35.700000000000003</v>
          </cell>
          <cell r="AJ2588">
            <v>24.2</v>
          </cell>
        </row>
        <row r="2589">
          <cell r="B2589" t="str">
            <v>C2590RasuEC50</v>
          </cell>
          <cell r="C2589" t="str">
            <v>De Schamphelaere et al. 2004</v>
          </cell>
          <cell r="D2589">
            <v>2004</v>
          </cell>
          <cell r="E2589" t="str">
            <v>Raphidocelis subcapitata</v>
          </cell>
          <cell r="F2589" t="str">
            <v xml:space="preserve">Raphidocelis </v>
          </cell>
          <cell r="G2589" t="str">
            <v>subcapitata</v>
          </cell>
          <cell r="H2589"/>
          <cell r="I2589" t="str">
            <v>algae</v>
          </cell>
          <cell r="J2589" t="str">
            <v>1x10^4 cells/mL</v>
          </cell>
          <cell r="K2589" t="str">
            <v>Growth rate</v>
          </cell>
          <cell r="L2589" t="str">
            <v>EC50</v>
          </cell>
          <cell r="M2589" t="str">
            <v>ZnCl2</v>
          </cell>
          <cell r="N2589" t="str">
            <v>Measured - (AAS-GF)</v>
          </cell>
          <cell r="O2589" t="str">
            <v>static</v>
          </cell>
          <cell r="P2589" t="str">
            <v>Chronic</v>
          </cell>
          <cell r="Q2589" t="str">
            <v>72-hr</v>
          </cell>
          <cell r="R2589"/>
          <cell r="S2589" t="str">
            <v>S-Reconstituted water (OECD medium)</v>
          </cell>
          <cell r="T2589" t="str">
            <v>MLR</v>
          </cell>
          <cell r="U2589">
            <v>25</v>
          </cell>
          <cell r="V2589">
            <v>6.98</v>
          </cell>
          <cell r="W2589" t="str">
            <v/>
          </cell>
          <cell r="X2589" t="str">
            <v/>
          </cell>
          <cell r="Y2589">
            <v>142</v>
          </cell>
          <cell r="Z2589" t="str">
            <v/>
          </cell>
          <cell r="AA2589">
            <v>0.3</v>
          </cell>
          <cell r="AB2589">
            <v>10</v>
          </cell>
          <cell r="AC2589">
            <v>4.9000000000000004</v>
          </cell>
          <cell r="AD2589">
            <v>2.9</v>
          </cell>
          <cell r="AE2589">
            <v>31.266400000000001</v>
          </cell>
          <cell r="AF2589">
            <v>0.5</v>
          </cell>
          <cell r="AG2589">
            <v>5.9</v>
          </cell>
          <cell r="AH2589">
            <v>23</v>
          </cell>
          <cell r="AI2589">
            <v>1.22</v>
          </cell>
          <cell r="AJ2589">
            <v>24.2</v>
          </cell>
        </row>
        <row r="2590">
          <cell r="B2590" t="str">
            <v>C2591RasuEC50</v>
          </cell>
          <cell r="C2590" t="str">
            <v>De Schamphelaere et al. 2004</v>
          </cell>
          <cell r="D2590">
            <v>2004</v>
          </cell>
          <cell r="E2590" t="str">
            <v>Raphidocelis subcapitata</v>
          </cell>
          <cell r="F2590" t="str">
            <v xml:space="preserve">Raphidocelis </v>
          </cell>
          <cell r="G2590" t="str">
            <v>subcapitata</v>
          </cell>
          <cell r="H2590"/>
          <cell r="I2590" t="str">
            <v>algae</v>
          </cell>
          <cell r="J2590" t="str">
            <v>1x10^4 cells/mL</v>
          </cell>
          <cell r="K2590" t="str">
            <v>Growth rate</v>
          </cell>
          <cell r="L2590" t="str">
            <v>EC50</v>
          </cell>
          <cell r="M2590" t="str">
            <v>ZnCl2</v>
          </cell>
          <cell r="N2590" t="str">
            <v>Measured - (AAS-GF)</v>
          </cell>
          <cell r="O2590" t="str">
            <v>static</v>
          </cell>
          <cell r="P2590" t="str">
            <v>Chronic</v>
          </cell>
          <cell r="Q2590" t="str">
            <v>72-hr</v>
          </cell>
          <cell r="R2590"/>
          <cell r="S2590" t="str">
            <v>S-Reconstituted water (OECD medium)</v>
          </cell>
          <cell r="T2590" t="str">
            <v>MLR</v>
          </cell>
          <cell r="U2590">
            <v>25</v>
          </cell>
          <cell r="V2590">
            <v>7.64</v>
          </cell>
          <cell r="W2590" t="str">
            <v/>
          </cell>
          <cell r="X2590" t="str">
            <v/>
          </cell>
          <cell r="Y2590">
            <v>85</v>
          </cell>
          <cell r="Z2590" t="str">
            <v/>
          </cell>
          <cell r="AA2590">
            <v>0.3</v>
          </cell>
          <cell r="AB2590">
            <v>10</v>
          </cell>
          <cell r="AC2590">
            <v>4.9000000000000004</v>
          </cell>
          <cell r="AD2590">
            <v>2.9</v>
          </cell>
          <cell r="AE2590">
            <v>62.532800000000002</v>
          </cell>
          <cell r="AF2590">
            <v>0.5</v>
          </cell>
          <cell r="AG2590">
            <v>5.9</v>
          </cell>
          <cell r="AH2590">
            <v>23</v>
          </cell>
          <cell r="AI2590">
            <v>9.15</v>
          </cell>
          <cell r="AJ2590">
            <v>24.2</v>
          </cell>
        </row>
        <row r="2591">
          <cell r="B2591" t="str">
            <v>C2592RasuEC50</v>
          </cell>
          <cell r="C2591" t="str">
            <v>De Schamphelaere et al. 2004</v>
          </cell>
          <cell r="D2591">
            <v>2004</v>
          </cell>
          <cell r="E2591" t="str">
            <v>Raphidocelis subcapitata</v>
          </cell>
          <cell r="F2591" t="str">
            <v xml:space="preserve">Raphidocelis </v>
          </cell>
          <cell r="G2591" t="str">
            <v>subcapitata</v>
          </cell>
          <cell r="H2591"/>
          <cell r="I2591" t="str">
            <v>algae</v>
          </cell>
          <cell r="J2591" t="str">
            <v>1x10^4 cells/mL</v>
          </cell>
          <cell r="K2591" t="str">
            <v>Growth rate</v>
          </cell>
          <cell r="L2591" t="str">
            <v>EC50</v>
          </cell>
          <cell r="M2591" t="str">
            <v>ZnCl2</v>
          </cell>
          <cell r="N2591" t="str">
            <v>Measured - (AAS-GF)</v>
          </cell>
          <cell r="O2591" t="str">
            <v>static</v>
          </cell>
          <cell r="P2591" t="str">
            <v>Chronic</v>
          </cell>
          <cell r="Q2591" t="str">
            <v>72-hr</v>
          </cell>
          <cell r="R2591"/>
          <cell r="S2591" t="str">
            <v>S-Reconstituted water (OECD medium)</v>
          </cell>
          <cell r="T2591" t="str">
            <v>MLR</v>
          </cell>
          <cell r="U2591">
            <v>25</v>
          </cell>
          <cell r="V2591">
            <v>8.34</v>
          </cell>
          <cell r="W2591" t="str">
            <v/>
          </cell>
          <cell r="X2591" t="str">
            <v/>
          </cell>
          <cell r="Y2591">
            <v>62.3</v>
          </cell>
          <cell r="Z2591" t="str">
            <v/>
          </cell>
          <cell r="AA2591">
            <v>0.3</v>
          </cell>
          <cell r="AB2591">
            <v>10</v>
          </cell>
          <cell r="AC2591">
            <v>4.9000000000000004</v>
          </cell>
          <cell r="AD2591">
            <v>2.9</v>
          </cell>
          <cell r="AE2591">
            <v>98.627099999999999</v>
          </cell>
          <cell r="AF2591">
            <v>0.5</v>
          </cell>
          <cell r="AG2591">
            <v>5.9</v>
          </cell>
          <cell r="AH2591">
            <v>23</v>
          </cell>
          <cell r="AI2591">
            <v>91.5</v>
          </cell>
          <cell r="AJ2591">
            <v>24.2</v>
          </cell>
        </row>
        <row r="2592">
          <cell r="B2592" t="str">
            <v>C2593RasuEC50</v>
          </cell>
          <cell r="C2592" t="str">
            <v>De Schamphelaere et al. 2004</v>
          </cell>
          <cell r="D2592">
            <v>2004</v>
          </cell>
          <cell r="E2592" t="str">
            <v>Raphidocelis subcapitata</v>
          </cell>
          <cell r="F2592" t="str">
            <v xml:space="preserve">Raphidocelis </v>
          </cell>
          <cell r="G2592" t="str">
            <v>subcapitata</v>
          </cell>
          <cell r="H2592"/>
          <cell r="I2592" t="str">
            <v>algae</v>
          </cell>
          <cell r="J2592" t="str">
            <v>1x10^4 cells/mL</v>
          </cell>
          <cell r="K2592" t="str">
            <v>Growth rate</v>
          </cell>
          <cell r="L2592" t="str">
            <v>EC50</v>
          </cell>
          <cell r="M2592" t="str">
            <v>ZnCl2</v>
          </cell>
          <cell r="N2592" t="str">
            <v>Measured - (AAS-GF)</v>
          </cell>
          <cell r="O2592" t="str">
            <v>static</v>
          </cell>
          <cell r="P2592" t="str">
            <v>Chronic</v>
          </cell>
          <cell r="Q2592" t="str">
            <v>72-hr</v>
          </cell>
          <cell r="R2592"/>
          <cell r="S2592" t="str">
            <v>S-Reconstituted water (OECD medium)</v>
          </cell>
          <cell r="T2592" t="str">
            <v>MLR</v>
          </cell>
          <cell r="U2592">
            <v>25</v>
          </cell>
          <cell r="V2592">
            <v>6.07</v>
          </cell>
          <cell r="W2592" t="str">
            <v/>
          </cell>
          <cell r="X2592" t="str">
            <v/>
          </cell>
          <cell r="Y2592">
            <v>215</v>
          </cell>
          <cell r="Z2592" t="str">
            <v/>
          </cell>
          <cell r="AA2592">
            <v>0.3</v>
          </cell>
          <cell r="AB2592">
            <v>10</v>
          </cell>
          <cell r="AC2592">
            <v>4.9000000000000004</v>
          </cell>
          <cell r="AD2592">
            <v>2.9</v>
          </cell>
          <cell r="AE2592">
            <v>31.266400000000001</v>
          </cell>
          <cell r="AF2592">
            <v>0.5</v>
          </cell>
          <cell r="AG2592">
            <v>5.9</v>
          </cell>
          <cell r="AH2592">
            <v>23</v>
          </cell>
          <cell r="AI2592">
            <v>0.4</v>
          </cell>
          <cell r="AJ2592">
            <v>24.2</v>
          </cell>
        </row>
        <row r="2593">
          <cell r="B2593" t="str">
            <v>C2594RasuEC50</v>
          </cell>
          <cell r="C2593" t="str">
            <v>De Schamphelaere et al. 2004</v>
          </cell>
          <cell r="D2593">
            <v>2004</v>
          </cell>
          <cell r="E2593" t="str">
            <v>Raphidocelis subcapitata</v>
          </cell>
          <cell r="F2593" t="str">
            <v xml:space="preserve">Raphidocelis </v>
          </cell>
          <cell r="G2593" t="str">
            <v>subcapitata</v>
          </cell>
          <cell r="H2593"/>
          <cell r="I2593" t="str">
            <v>algae</v>
          </cell>
          <cell r="J2593" t="str">
            <v>1x10^4 cells/mL</v>
          </cell>
          <cell r="K2593" t="str">
            <v>Growth rate</v>
          </cell>
          <cell r="L2593" t="str">
            <v>EC50</v>
          </cell>
          <cell r="M2593" t="str">
            <v>ZnCl2</v>
          </cell>
          <cell r="N2593" t="str">
            <v>Measured - (AAS-GF)</v>
          </cell>
          <cell r="O2593" t="str">
            <v>static</v>
          </cell>
          <cell r="P2593" t="str">
            <v>Chronic</v>
          </cell>
          <cell r="Q2593" t="str">
            <v>72-hr</v>
          </cell>
          <cell r="R2593"/>
          <cell r="S2593" t="str">
            <v>S-Reconstituted water (OECD medium)</v>
          </cell>
          <cell r="T2593" t="str">
            <v>MLR</v>
          </cell>
          <cell r="U2593">
            <v>25</v>
          </cell>
          <cell r="V2593">
            <v>7.04</v>
          </cell>
          <cell r="W2593" t="str">
            <v/>
          </cell>
          <cell r="X2593" t="str">
            <v/>
          </cell>
          <cell r="Y2593">
            <v>142</v>
          </cell>
          <cell r="Z2593" t="str">
            <v/>
          </cell>
          <cell r="AA2593">
            <v>0.3</v>
          </cell>
          <cell r="AB2593">
            <v>10</v>
          </cell>
          <cell r="AC2593">
            <v>4.9000000000000004</v>
          </cell>
          <cell r="AD2593">
            <v>2.9</v>
          </cell>
          <cell r="AE2593">
            <v>62.532800000000002</v>
          </cell>
          <cell r="AF2593">
            <v>0.5</v>
          </cell>
          <cell r="AG2593">
            <v>5.9</v>
          </cell>
          <cell r="AH2593">
            <v>23</v>
          </cell>
          <cell r="AI2593">
            <v>3.65</v>
          </cell>
          <cell r="AJ2593">
            <v>24.2</v>
          </cell>
        </row>
        <row r="2594">
          <cell r="B2594" t="str">
            <v>C2595RasuEC50</v>
          </cell>
          <cell r="C2594" t="str">
            <v>De Schamphelaere et al. 2004</v>
          </cell>
          <cell r="D2594">
            <v>2004</v>
          </cell>
          <cell r="E2594" t="str">
            <v>Raphidocelis subcapitata</v>
          </cell>
          <cell r="F2594" t="str">
            <v xml:space="preserve">Raphidocelis </v>
          </cell>
          <cell r="G2594" t="str">
            <v>subcapitata</v>
          </cell>
          <cell r="H2594"/>
          <cell r="I2594" t="str">
            <v>algae</v>
          </cell>
          <cell r="J2594" t="str">
            <v>1x10^4 cells/mL</v>
          </cell>
          <cell r="K2594" t="str">
            <v>Growth rate</v>
          </cell>
          <cell r="L2594" t="str">
            <v>EC50</v>
          </cell>
          <cell r="M2594" t="str">
            <v>ZnCl2</v>
          </cell>
          <cell r="N2594" t="str">
            <v>Measured - (AAS-GF)</v>
          </cell>
          <cell r="O2594" t="str">
            <v>static</v>
          </cell>
          <cell r="P2594" t="str">
            <v>Chronic</v>
          </cell>
          <cell r="Q2594" t="str">
            <v>72-hr</v>
          </cell>
          <cell r="R2594"/>
          <cell r="S2594" t="str">
            <v>S-Reconstituted water (OECD medium)</v>
          </cell>
          <cell r="T2594" t="str">
            <v>MLR</v>
          </cell>
          <cell r="U2594">
            <v>25</v>
          </cell>
          <cell r="V2594">
            <v>8.0299999999999994</v>
          </cell>
          <cell r="W2594" t="str">
            <v/>
          </cell>
          <cell r="X2594" t="str">
            <v/>
          </cell>
          <cell r="Y2594">
            <v>58.1</v>
          </cell>
          <cell r="Z2594" t="str">
            <v/>
          </cell>
          <cell r="AA2594">
            <v>0.3</v>
          </cell>
          <cell r="AB2594">
            <v>10</v>
          </cell>
          <cell r="AC2594">
            <v>4.9000000000000004</v>
          </cell>
          <cell r="AD2594">
            <v>2.9</v>
          </cell>
          <cell r="AE2594">
            <v>98.627099999999999</v>
          </cell>
          <cell r="AF2594">
            <v>0.5</v>
          </cell>
          <cell r="AG2594">
            <v>5.9</v>
          </cell>
          <cell r="AH2594">
            <v>23</v>
          </cell>
          <cell r="AI2594">
            <v>35.700000000000003</v>
          </cell>
          <cell r="AJ2594">
            <v>24.2</v>
          </cell>
        </row>
        <row r="2595">
          <cell r="B2595" t="str">
            <v>a2596SatrLC50</v>
          </cell>
          <cell r="C2595" t="str">
            <v>Everall et al. 1989</v>
          </cell>
          <cell r="D2595">
            <v>1989</v>
          </cell>
          <cell r="E2595" t="str">
            <v>Salmo trutta</v>
          </cell>
          <cell r="F2595" t="str">
            <v xml:space="preserve">Salmo </v>
          </cell>
          <cell r="G2595" t="str">
            <v>trutta</v>
          </cell>
          <cell r="H2595"/>
          <cell r="I2595" t="str">
            <v>fish</v>
          </cell>
          <cell r="J2595" t="str">
            <v>yearling (8-10 g)</v>
          </cell>
          <cell r="K2595" t="str">
            <v>Mortality</v>
          </cell>
          <cell r="L2595" t="str">
            <v>LC50</v>
          </cell>
          <cell r="M2595" t="str">
            <v>ZnSO4</v>
          </cell>
          <cell r="N2595" t="str">
            <v>Measured - (AAS-GF)</v>
          </cell>
          <cell r="O2595" t="str">
            <v>flow through</v>
          </cell>
          <cell r="P2595" t="str">
            <v>acute</v>
          </cell>
          <cell r="Q2595" t="str">
            <v>96-hr</v>
          </cell>
          <cell r="R2595" t="str">
            <v>None</v>
          </cell>
          <cell r="S2595" t="str">
            <v>Dechlorinated Nottingham water for hard water (passed through ion exchange for soft water)</v>
          </cell>
          <cell r="T2595"/>
          <cell r="U2595">
            <v>15</v>
          </cell>
          <cell r="V2595">
            <v>6.06</v>
          </cell>
          <cell r="W2595" t="str">
            <v/>
          </cell>
          <cell r="X2595">
            <v>2690</v>
          </cell>
          <cell r="Y2595">
            <v>2630.82</v>
          </cell>
          <cell r="Z2595" t="str">
            <v/>
          </cell>
          <cell r="AA2595">
            <v>1.6</v>
          </cell>
          <cell r="AB2595">
            <v>10</v>
          </cell>
          <cell r="AC2595">
            <v>66</v>
          </cell>
          <cell r="AD2595">
            <v>10</v>
          </cell>
          <cell r="AE2595">
            <v>63</v>
          </cell>
          <cell r="AF2595" t="str">
            <v/>
          </cell>
          <cell r="AG2595">
            <v>134</v>
          </cell>
          <cell r="AH2595">
            <v>100</v>
          </cell>
          <cell r="AI2595">
            <v>103</v>
          </cell>
          <cell r="AJ2595">
            <v>204</v>
          </cell>
        </row>
        <row r="2596">
          <cell r="B2596" t="str">
            <v>a2597SatrLC50</v>
          </cell>
          <cell r="C2596" t="str">
            <v>Everall et al. 1989</v>
          </cell>
          <cell r="D2596">
            <v>1989</v>
          </cell>
          <cell r="E2596" t="str">
            <v>Salmo trutta</v>
          </cell>
          <cell r="F2596" t="str">
            <v xml:space="preserve">Salmo </v>
          </cell>
          <cell r="G2596" t="str">
            <v>trutta</v>
          </cell>
          <cell r="H2596"/>
          <cell r="I2596" t="str">
            <v>fish</v>
          </cell>
          <cell r="J2596" t="str">
            <v>yearling (8-10 g)</v>
          </cell>
          <cell r="K2596" t="str">
            <v>Mortality</v>
          </cell>
          <cell r="L2596" t="str">
            <v>LC50</v>
          </cell>
          <cell r="M2596" t="str">
            <v>ZnSO4</v>
          </cell>
          <cell r="N2596" t="str">
            <v>Measured - (AAS-GF)</v>
          </cell>
          <cell r="O2596" t="str">
            <v>flow through</v>
          </cell>
          <cell r="P2596" t="str">
            <v>acute</v>
          </cell>
          <cell r="Q2596" t="str">
            <v>96-hr</v>
          </cell>
          <cell r="R2596" t="str">
            <v>None</v>
          </cell>
          <cell r="S2596" t="str">
            <v>Dechlorinated Nottingham water for hard water (passed through ion exchange for soft water)</v>
          </cell>
          <cell r="T2596"/>
          <cell r="U2596">
            <v>15</v>
          </cell>
          <cell r="V2596">
            <v>7.04</v>
          </cell>
          <cell r="W2596" t="str">
            <v/>
          </cell>
          <cell r="X2596">
            <v>640</v>
          </cell>
          <cell r="Y2596">
            <v>625.91999999999996</v>
          </cell>
          <cell r="Z2596" t="str">
            <v/>
          </cell>
          <cell r="AA2596">
            <v>1.6</v>
          </cell>
          <cell r="AB2596">
            <v>10</v>
          </cell>
          <cell r="AC2596">
            <v>66</v>
          </cell>
          <cell r="AD2596">
            <v>10</v>
          </cell>
          <cell r="AE2596">
            <v>63</v>
          </cell>
          <cell r="AF2596" t="str">
            <v/>
          </cell>
          <cell r="AG2596">
            <v>134</v>
          </cell>
          <cell r="AH2596">
            <v>100</v>
          </cell>
          <cell r="AI2596">
            <v>103</v>
          </cell>
          <cell r="AJ2596">
            <v>204</v>
          </cell>
        </row>
        <row r="2597">
          <cell r="B2597" t="str">
            <v>a2598SatrLC50</v>
          </cell>
          <cell r="C2597" t="str">
            <v>Everall et al. 1989</v>
          </cell>
          <cell r="D2597">
            <v>1989</v>
          </cell>
          <cell r="E2597" t="str">
            <v>Salmo trutta</v>
          </cell>
          <cell r="F2597" t="str">
            <v xml:space="preserve">Salmo </v>
          </cell>
          <cell r="G2597" t="str">
            <v>trutta</v>
          </cell>
          <cell r="H2597"/>
          <cell r="I2597" t="str">
            <v>fish</v>
          </cell>
          <cell r="J2597" t="str">
            <v>yearling (8-10 g)</v>
          </cell>
          <cell r="K2597" t="str">
            <v>Mortality</v>
          </cell>
          <cell r="L2597" t="str">
            <v>LC50</v>
          </cell>
          <cell r="M2597" t="str">
            <v>ZnSO4</v>
          </cell>
          <cell r="N2597" t="str">
            <v>Measured - (AAS-GF)</v>
          </cell>
          <cell r="O2597" t="str">
            <v>flow through</v>
          </cell>
          <cell r="P2597" t="str">
            <v>acute</v>
          </cell>
          <cell r="Q2597" t="str">
            <v>96-hr</v>
          </cell>
          <cell r="R2597" t="str">
            <v>None</v>
          </cell>
          <cell r="S2597" t="str">
            <v>Dechlorinated Nottingham water for hard water (passed through ion exchange for soft water)</v>
          </cell>
          <cell r="T2597"/>
          <cell r="U2597">
            <v>15</v>
          </cell>
          <cell r="V2597">
            <v>7.93</v>
          </cell>
          <cell r="W2597" t="str">
            <v/>
          </cell>
          <cell r="X2597">
            <v>1000</v>
          </cell>
          <cell r="Y2597">
            <v>978</v>
          </cell>
          <cell r="Z2597" t="str">
            <v/>
          </cell>
          <cell r="AA2597">
            <v>1.6</v>
          </cell>
          <cell r="AB2597">
            <v>10</v>
          </cell>
          <cell r="AC2597">
            <v>66</v>
          </cell>
          <cell r="AD2597">
            <v>10</v>
          </cell>
          <cell r="AE2597">
            <v>63</v>
          </cell>
          <cell r="AF2597" t="str">
            <v/>
          </cell>
          <cell r="AG2597">
            <v>134</v>
          </cell>
          <cell r="AH2597">
            <v>100</v>
          </cell>
          <cell r="AI2597">
            <v>103</v>
          </cell>
          <cell r="AJ2597">
            <v>204</v>
          </cell>
        </row>
        <row r="2598">
          <cell r="B2598" t="str">
            <v>a2599SatrLC50</v>
          </cell>
          <cell r="C2598" t="str">
            <v>Everall et al. 1989</v>
          </cell>
          <cell r="D2598">
            <v>1989</v>
          </cell>
          <cell r="E2598" t="str">
            <v>Salmo trutta</v>
          </cell>
          <cell r="F2598" t="str">
            <v xml:space="preserve">Salmo </v>
          </cell>
          <cell r="G2598" t="str">
            <v>trutta</v>
          </cell>
          <cell r="H2598"/>
          <cell r="I2598" t="str">
            <v>fish</v>
          </cell>
          <cell r="J2598" t="str">
            <v>yearling (8-10 g)</v>
          </cell>
          <cell r="K2598" t="str">
            <v>Mortality</v>
          </cell>
          <cell r="L2598" t="str">
            <v>LC50</v>
          </cell>
          <cell r="M2598" t="str">
            <v>ZnSO4</v>
          </cell>
          <cell r="N2598" t="str">
            <v>Measured - (AAS-GF)</v>
          </cell>
          <cell r="O2598" t="str">
            <v>flow through</v>
          </cell>
          <cell r="P2598" t="str">
            <v>acute</v>
          </cell>
          <cell r="Q2598" t="str">
            <v>96-hr</v>
          </cell>
          <cell r="R2598" t="str">
            <v>None</v>
          </cell>
          <cell r="S2598" t="str">
            <v>Dechlorinated Nottingham water for hard water (passed through ion exchange for soft water)</v>
          </cell>
          <cell r="T2598"/>
          <cell r="U2598">
            <v>15</v>
          </cell>
          <cell r="V2598">
            <v>6.01</v>
          </cell>
          <cell r="W2598" t="str">
            <v/>
          </cell>
          <cell r="X2598">
            <v>1410</v>
          </cell>
          <cell r="Y2598">
            <v>1378.98</v>
          </cell>
          <cell r="Z2598" t="str">
            <v/>
          </cell>
          <cell r="AA2598">
            <v>1.6</v>
          </cell>
          <cell r="AB2598">
            <v>10</v>
          </cell>
          <cell r="AC2598">
            <v>1</v>
          </cell>
          <cell r="AD2598">
            <v>1</v>
          </cell>
          <cell r="AE2598">
            <v>84</v>
          </cell>
          <cell r="AF2598" t="str">
            <v/>
          </cell>
          <cell r="AG2598">
            <v>69</v>
          </cell>
          <cell r="AH2598">
            <v>58</v>
          </cell>
          <cell r="AI2598">
            <v>62</v>
          </cell>
          <cell r="AJ2598">
            <v>10</v>
          </cell>
        </row>
        <row r="2599">
          <cell r="B2599" t="str">
            <v>a2600SatrLC50</v>
          </cell>
          <cell r="C2599" t="str">
            <v>Everall et al. 1989</v>
          </cell>
          <cell r="D2599">
            <v>1989</v>
          </cell>
          <cell r="E2599" t="str">
            <v>Salmo trutta</v>
          </cell>
          <cell r="F2599" t="str">
            <v xml:space="preserve">Salmo </v>
          </cell>
          <cell r="G2599" t="str">
            <v>trutta</v>
          </cell>
          <cell r="H2599"/>
          <cell r="I2599" t="str">
            <v>fish</v>
          </cell>
          <cell r="J2599" t="str">
            <v>yearling (8-10 g)</v>
          </cell>
          <cell r="K2599" t="str">
            <v>Mortality</v>
          </cell>
          <cell r="L2599" t="str">
            <v>LC50</v>
          </cell>
          <cell r="M2599" t="str">
            <v>ZnSO4</v>
          </cell>
          <cell r="N2599" t="str">
            <v>Measured - (AAS-GF)</v>
          </cell>
          <cell r="O2599" t="str">
            <v>flow through</v>
          </cell>
          <cell r="P2599" t="str">
            <v>acute</v>
          </cell>
          <cell r="Q2599" t="str">
            <v>96-hr</v>
          </cell>
          <cell r="R2599" t="str">
            <v>None</v>
          </cell>
          <cell r="S2599" t="str">
            <v>Dechlorinated Nottingham water for hard water (passed through ion exchange for soft water)</v>
          </cell>
          <cell r="T2599"/>
          <cell r="U2599">
            <v>15</v>
          </cell>
          <cell r="V2599">
            <v>7.05</v>
          </cell>
          <cell r="W2599" t="str">
            <v/>
          </cell>
          <cell r="X2599">
            <v>600</v>
          </cell>
          <cell r="Y2599">
            <v>586.79999999999995</v>
          </cell>
          <cell r="Z2599" t="str">
            <v/>
          </cell>
          <cell r="AA2599">
            <v>1.6</v>
          </cell>
          <cell r="AB2599">
            <v>10</v>
          </cell>
          <cell r="AC2599">
            <v>1</v>
          </cell>
          <cell r="AD2599">
            <v>1</v>
          </cell>
          <cell r="AE2599">
            <v>84</v>
          </cell>
          <cell r="AF2599" t="str">
            <v/>
          </cell>
          <cell r="AG2599">
            <v>69</v>
          </cell>
          <cell r="AH2599">
            <v>58</v>
          </cell>
          <cell r="AI2599">
            <v>62</v>
          </cell>
          <cell r="AJ2599">
            <v>10</v>
          </cell>
        </row>
        <row r="2600">
          <cell r="B2600" t="str">
            <v>a2601SatrLC50</v>
          </cell>
          <cell r="C2600" t="str">
            <v>Everall et al. 1989</v>
          </cell>
          <cell r="D2600">
            <v>1989</v>
          </cell>
          <cell r="E2600" t="str">
            <v>Salmo trutta</v>
          </cell>
          <cell r="F2600" t="str">
            <v xml:space="preserve">Salmo </v>
          </cell>
          <cell r="G2600" t="str">
            <v>trutta</v>
          </cell>
          <cell r="H2600"/>
          <cell r="I2600" t="str">
            <v>fish</v>
          </cell>
          <cell r="J2600" t="str">
            <v>yearling (8-10 g)</v>
          </cell>
          <cell r="K2600" t="str">
            <v>Mortality</v>
          </cell>
          <cell r="L2600" t="str">
            <v>LC50</v>
          </cell>
          <cell r="M2600" t="str">
            <v>ZnSO4</v>
          </cell>
          <cell r="N2600" t="str">
            <v>Measured - (AAS-GF)</v>
          </cell>
          <cell r="O2600" t="str">
            <v>flow through</v>
          </cell>
          <cell r="P2600" t="str">
            <v>acute</v>
          </cell>
          <cell r="Q2600" t="str">
            <v>96-hr</v>
          </cell>
          <cell r="R2600" t="str">
            <v>None</v>
          </cell>
          <cell r="S2600" t="str">
            <v>Dechlorinated Nottingham water for hard water (passed through ion exchange for soft water)</v>
          </cell>
          <cell r="T2600"/>
          <cell r="U2600">
            <v>15</v>
          </cell>
          <cell r="V2600">
            <v>8.0299999999999994</v>
          </cell>
          <cell r="W2600" t="str">
            <v/>
          </cell>
          <cell r="X2600">
            <v>140</v>
          </cell>
          <cell r="Y2600">
            <v>136.91999999999999</v>
          </cell>
          <cell r="Z2600" t="str">
            <v/>
          </cell>
          <cell r="AA2600">
            <v>1.6</v>
          </cell>
          <cell r="AB2600">
            <v>10</v>
          </cell>
          <cell r="AC2600">
            <v>1</v>
          </cell>
          <cell r="AD2600">
            <v>1</v>
          </cell>
          <cell r="AE2600">
            <v>84</v>
          </cell>
          <cell r="AF2600" t="str">
            <v/>
          </cell>
          <cell r="AG2600">
            <v>69</v>
          </cell>
          <cell r="AH2600">
            <v>58</v>
          </cell>
          <cell r="AI2600">
            <v>62</v>
          </cell>
          <cell r="AJ2600">
            <v>10</v>
          </cell>
        </row>
        <row r="2601">
          <cell r="B2601" t="str">
            <v>A2602OnmyLC50</v>
          </cell>
          <cell r="C2601" t="str">
            <v>Mebane et al. 2012</v>
          </cell>
          <cell r="D2601">
            <v>2012</v>
          </cell>
          <cell r="E2601" t="str">
            <v>Oncorhynchus mykiss</v>
          </cell>
          <cell r="F2601" t="str">
            <v xml:space="preserve">Oncorhynchus </v>
          </cell>
          <cell r="G2601" t="str">
            <v>mykiss</v>
          </cell>
          <cell r="H2601"/>
          <cell r="I2601" t="str">
            <v>fish</v>
          </cell>
          <cell r="J2601" t="str">
            <v>0.4 (g)</v>
          </cell>
          <cell r="K2601" t="str">
            <v>Mortality</v>
          </cell>
          <cell r="L2601" t="str">
            <v>LC50</v>
          </cell>
          <cell r="M2601" t="str">
            <v>ZnCl2</v>
          </cell>
          <cell r="N2601" t="str">
            <v>USEPA Method 200.7</v>
          </cell>
          <cell r="O2601" t="str">
            <v>static renewal</v>
          </cell>
          <cell r="P2601" t="str">
            <v>Acute</v>
          </cell>
          <cell r="Q2601" t="str">
            <v>96-hr</v>
          </cell>
          <cell r="R2601" t="str">
            <v>None</v>
          </cell>
          <cell r="S2601" t="str">
            <v>N-Little North Fork of the South Fork Coeur d'Alene River</v>
          </cell>
          <cell r="T2601" t="str">
            <v>MLR</v>
          </cell>
          <cell r="U2601">
            <v>6.7625000000000011</v>
          </cell>
          <cell r="V2601">
            <v>6.1793749999999985</v>
          </cell>
          <cell r="W2601" t="str">
            <v/>
          </cell>
          <cell r="X2601" t="str">
            <v/>
          </cell>
          <cell r="Y2601">
            <v>24</v>
          </cell>
          <cell r="Z2601" t="str">
            <v/>
          </cell>
          <cell r="AA2601">
            <v>0.6</v>
          </cell>
          <cell r="AB2601">
            <v>10</v>
          </cell>
          <cell r="AC2601">
            <v>2.39005</v>
          </cell>
          <cell r="AD2601">
            <v>0.72694000000000003</v>
          </cell>
          <cell r="AE2601">
            <v>0.86190999999999995</v>
          </cell>
          <cell r="AF2601">
            <v>0.30140299999999998</v>
          </cell>
          <cell r="AG2601">
            <v>1</v>
          </cell>
          <cell r="AH2601">
            <v>0.3570662</v>
          </cell>
          <cell r="AI2601">
            <v>4</v>
          </cell>
          <cell r="AJ2601">
            <v>8.9614937700000006</v>
          </cell>
        </row>
        <row r="2602">
          <cell r="B2602" t="str">
            <v>A2603OnmyLC50</v>
          </cell>
          <cell r="C2602" t="str">
            <v>Mebane et al. 2012</v>
          </cell>
          <cell r="D2602">
            <v>2012</v>
          </cell>
          <cell r="E2602" t="str">
            <v>Oncorhynchus mykiss</v>
          </cell>
          <cell r="F2602" t="str">
            <v xml:space="preserve">Oncorhynchus </v>
          </cell>
          <cell r="G2602" t="str">
            <v>mykiss</v>
          </cell>
          <cell r="H2602"/>
          <cell r="I2602" t="str">
            <v>fish</v>
          </cell>
          <cell r="J2602" t="str">
            <v>0.4 (g)</v>
          </cell>
          <cell r="K2602" t="str">
            <v>Mortality</v>
          </cell>
          <cell r="L2602" t="str">
            <v>LC50</v>
          </cell>
          <cell r="M2602" t="str">
            <v>ZnCl2</v>
          </cell>
          <cell r="N2602" t="str">
            <v>USEPA Method 200.7</v>
          </cell>
          <cell r="O2602" t="str">
            <v>static renewal</v>
          </cell>
          <cell r="P2602" t="str">
            <v>Acute</v>
          </cell>
          <cell r="Q2602" t="str">
            <v>96-hr</v>
          </cell>
          <cell r="R2602" t="str">
            <v>None</v>
          </cell>
          <cell r="S2602" t="str">
            <v>N-SF-km25</v>
          </cell>
          <cell r="T2602" t="str">
            <v>MLR</v>
          </cell>
          <cell r="U2602">
            <v>6.7899999999999991</v>
          </cell>
          <cell r="V2602">
            <v>6.3940000000000001</v>
          </cell>
          <cell r="W2602" t="str">
            <v/>
          </cell>
          <cell r="X2602" t="str">
            <v/>
          </cell>
          <cell r="Y2602">
            <v>130</v>
          </cell>
          <cell r="Z2602" t="str">
            <v/>
          </cell>
          <cell r="AA2602">
            <v>0.6</v>
          </cell>
          <cell r="AB2602">
            <v>10</v>
          </cell>
          <cell r="AC2602">
            <v>6.3255300000000005</v>
          </cell>
          <cell r="AD2602">
            <v>2.0154800000000002</v>
          </cell>
          <cell r="AE2602">
            <v>1.54708</v>
          </cell>
          <cell r="AF2602">
            <v>0.48915799999999998</v>
          </cell>
          <cell r="AG2602">
            <v>5.3334250000000001</v>
          </cell>
          <cell r="AH2602">
            <v>1.4230262</v>
          </cell>
          <cell r="AI2602">
            <v>22</v>
          </cell>
          <cell r="AJ2602">
            <v>24.094595050000002</v>
          </cell>
        </row>
        <row r="2603">
          <cell r="B2603" t="str">
            <v>A2604OnmyLC50</v>
          </cell>
          <cell r="C2603" t="str">
            <v>Mebane et al. 2012</v>
          </cell>
          <cell r="D2603">
            <v>2012</v>
          </cell>
          <cell r="E2603" t="str">
            <v>Oncorhynchus mykiss</v>
          </cell>
          <cell r="F2603" t="str">
            <v xml:space="preserve">Oncorhynchus </v>
          </cell>
          <cell r="G2603" t="str">
            <v>mykiss</v>
          </cell>
          <cell r="H2603"/>
          <cell r="I2603" t="str">
            <v>fish</v>
          </cell>
          <cell r="J2603" t="str">
            <v>0.4 (g)</v>
          </cell>
          <cell r="K2603" t="str">
            <v>Mortality</v>
          </cell>
          <cell r="L2603" t="str">
            <v>LC50</v>
          </cell>
          <cell r="M2603" t="str">
            <v>ZnCl2</v>
          </cell>
          <cell r="N2603" t="str">
            <v>USEPA Method 200.7</v>
          </cell>
          <cell r="O2603" t="str">
            <v>static renewal</v>
          </cell>
          <cell r="P2603" t="str">
            <v>Acute</v>
          </cell>
          <cell r="Q2603" t="str">
            <v>96-hr</v>
          </cell>
          <cell r="R2603" t="str">
            <v>None</v>
          </cell>
          <cell r="S2603" t="str">
            <v>N-SF-km16</v>
          </cell>
          <cell r="T2603" t="str">
            <v>MLR</v>
          </cell>
          <cell r="U2603">
            <v>6.7799999999999994</v>
          </cell>
          <cell r="V2603">
            <v>6.1440000000000001</v>
          </cell>
          <cell r="W2603" t="str">
            <v/>
          </cell>
          <cell r="X2603" t="str">
            <v/>
          </cell>
          <cell r="Y2603">
            <v>117</v>
          </cell>
          <cell r="Z2603" t="str">
            <v/>
          </cell>
          <cell r="AA2603">
            <v>0.6</v>
          </cell>
          <cell r="AB2603">
            <v>10</v>
          </cell>
          <cell r="AC2603">
            <v>4.0447300000000004</v>
          </cell>
          <cell r="AD2603">
            <v>1.46672</v>
          </cell>
          <cell r="AE2603">
            <v>1.1933199999999999</v>
          </cell>
          <cell r="AF2603">
            <v>0.38902199999999998</v>
          </cell>
          <cell r="AG2603">
            <v>3.0525749999999992</v>
          </cell>
          <cell r="AH2603">
            <v>1.0662697999999999</v>
          </cell>
          <cell r="AI2603">
            <v>15.5</v>
          </cell>
          <cell r="AJ2603">
            <v>16.139643769999999</v>
          </cell>
        </row>
        <row r="2604">
          <cell r="B2604" t="str">
            <v>A2605OnmyLC50</v>
          </cell>
          <cell r="C2604" t="str">
            <v>Mebane et al. 2012</v>
          </cell>
          <cell r="D2604">
            <v>2012</v>
          </cell>
          <cell r="E2604" t="str">
            <v>Oncorhynchus mykiss</v>
          </cell>
          <cell r="F2604" t="str">
            <v xml:space="preserve">Oncorhynchus </v>
          </cell>
          <cell r="G2604" t="str">
            <v>mykiss</v>
          </cell>
          <cell r="H2604"/>
          <cell r="I2604" t="str">
            <v>fish</v>
          </cell>
          <cell r="J2604" t="str">
            <v>0.4 (g)</v>
          </cell>
          <cell r="K2604" t="str">
            <v>Mortality</v>
          </cell>
          <cell r="L2604" t="str">
            <v>LC50</v>
          </cell>
          <cell r="M2604" t="str">
            <v>ZnCl2</v>
          </cell>
          <cell r="N2604" t="str">
            <v>USEPA Method 200.7</v>
          </cell>
          <cell r="O2604" t="str">
            <v>static renewal</v>
          </cell>
          <cell r="P2604" t="str">
            <v>Acute</v>
          </cell>
          <cell r="Q2604" t="str">
            <v>96-hr</v>
          </cell>
          <cell r="R2604" t="str">
            <v>None</v>
          </cell>
          <cell r="S2604" t="str">
            <v>N-SF10</v>
          </cell>
          <cell r="T2604" t="str">
            <v>MLR</v>
          </cell>
          <cell r="U2604">
            <v>6.785000000000001</v>
          </cell>
          <cell r="V2604">
            <v>5.9910000000000005</v>
          </cell>
          <cell r="W2604" t="str">
            <v/>
          </cell>
          <cell r="X2604" t="str">
            <v/>
          </cell>
          <cell r="Y2604">
            <v>36</v>
          </cell>
          <cell r="Z2604" t="str">
            <v/>
          </cell>
          <cell r="AA2604">
            <v>0.6</v>
          </cell>
          <cell r="AB2604">
            <v>10</v>
          </cell>
          <cell r="AC2604">
            <v>2.6450499999999999</v>
          </cell>
          <cell r="AD2604">
            <v>0.81008999999999998</v>
          </cell>
          <cell r="AE2604">
            <v>0.90720000000000001</v>
          </cell>
          <cell r="AF2604">
            <v>0.31391999999999998</v>
          </cell>
          <cell r="AG2604">
            <v>1</v>
          </cell>
          <cell r="AH2604">
            <v>0.64623619999999982</v>
          </cell>
          <cell r="AI2604">
            <v>8.5</v>
          </cell>
          <cell r="AJ2604">
            <v>9.94064047</v>
          </cell>
        </row>
        <row r="2605">
          <cell r="B2605" t="str">
            <v>A2606OnmyLC50</v>
          </cell>
          <cell r="C2605" t="str">
            <v>Mebane et al. 2012</v>
          </cell>
          <cell r="D2605">
            <v>2012</v>
          </cell>
          <cell r="E2605" t="str">
            <v>Oncorhynchus mykiss</v>
          </cell>
          <cell r="F2605" t="str">
            <v xml:space="preserve">Oncorhynchus </v>
          </cell>
          <cell r="G2605" t="str">
            <v>mykiss</v>
          </cell>
          <cell r="H2605"/>
          <cell r="I2605" t="str">
            <v>fish</v>
          </cell>
          <cell r="J2605" t="str">
            <v>0.22 (g)</v>
          </cell>
          <cell r="K2605" t="str">
            <v>Mortality</v>
          </cell>
          <cell r="L2605" t="str">
            <v>LC50</v>
          </cell>
          <cell r="M2605" t="str">
            <v>ZnCl2</v>
          </cell>
          <cell r="N2605" t="str">
            <v>USEPA Method 200.7</v>
          </cell>
          <cell r="O2605" t="str">
            <v>static renewal</v>
          </cell>
          <cell r="P2605" t="str">
            <v>Acute</v>
          </cell>
          <cell r="Q2605" t="str">
            <v>96-hr</v>
          </cell>
          <cell r="R2605" t="str">
            <v>None</v>
          </cell>
          <cell r="S2605" t="str">
            <v>N-SFH-km8</v>
          </cell>
          <cell r="T2605" t="str">
            <v>MLR</v>
          </cell>
          <cell r="U2605">
            <v>8.2500000000000018</v>
          </cell>
          <cell r="V2605">
            <v>7.1271428571428581</v>
          </cell>
          <cell r="W2605" t="str">
            <v/>
          </cell>
          <cell r="X2605" t="str">
            <v/>
          </cell>
          <cell r="Y2605">
            <v>77.5</v>
          </cell>
          <cell r="Z2605" t="str">
            <v/>
          </cell>
          <cell r="AA2605">
            <v>0.6</v>
          </cell>
          <cell r="AB2605">
            <v>10</v>
          </cell>
          <cell r="AC2605">
            <v>5.8978800000000007</v>
          </cell>
          <cell r="AD2605">
            <v>1.9125875000000001</v>
          </cell>
          <cell r="AE2605">
            <v>1.48075</v>
          </cell>
          <cell r="AF2605">
            <v>0.47038250000000004</v>
          </cell>
          <cell r="AG2605">
            <v>3.0996999999999986</v>
          </cell>
          <cell r="AH2605">
            <v>1.0736407999999997</v>
          </cell>
          <cell r="AI2605">
            <v>24.5</v>
          </cell>
          <cell r="AJ2605">
            <v>22.603041685000001</v>
          </cell>
        </row>
        <row r="2606">
          <cell r="B2606" t="str">
            <v>A2607OnmyLC50</v>
          </cell>
          <cell r="C2606" t="str">
            <v>Mebane et al. 2012</v>
          </cell>
          <cell r="D2606">
            <v>2012</v>
          </cell>
          <cell r="E2606" t="str">
            <v>Oncorhynchus mykiss</v>
          </cell>
          <cell r="F2606" t="str">
            <v xml:space="preserve">Oncorhynchus </v>
          </cell>
          <cell r="G2606" t="str">
            <v>mykiss</v>
          </cell>
          <cell r="H2606"/>
          <cell r="I2606" t="str">
            <v>fish</v>
          </cell>
          <cell r="J2606" t="str">
            <v>0.22 (g)</v>
          </cell>
          <cell r="K2606" t="str">
            <v>Mortality</v>
          </cell>
          <cell r="L2606" t="str">
            <v>LC50</v>
          </cell>
          <cell r="M2606" t="str">
            <v>ZnCl2</v>
          </cell>
          <cell r="N2606" t="str">
            <v>USEPA Method 200.7</v>
          </cell>
          <cell r="O2606" t="str">
            <v>static renewal</v>
          </cell>
          <cell r="P2606" t="str">
            <v>Acute</v>
          </cell>
          <cell r="Q2606" t="str">
            <v>96-hr</v>
          </cell>
          <cell r="R2606" t="str">
            <v>None</v>
          </cell>
          <cell r="S2606" t="str">
            <v>N-SF-km16</v>
          </cell>
          <cell r="T2606" t="str">
            <v>MLR</v>
          </cell>
          <cell r="U2606">
            <v>8.2850000000000001</v>
          </cell>
          <cell r="V2606">
            <v>7.2507142857142854</v>
          </cell>
          <cell r="W2606" t="str">
            <v/>
          </cell>
          <cell r="X2606" t="str">
            <v/>
          </cell>
          <cell r="Y2606">
            <v>96.55</v>
          </cell>
          <cell r="Z2606" t="str">
            <v/>
          </cell>
          <cell r="AA2606">
            <v>0.6</v>
          </cell>
          <cell r="AB2606">
            <v>10</v>
          </cell>
          <cell r="AC2606">
            <v>7.751030000000001</v>
          </cell>
          <cell r="AD2606">
            <v>2.3584550000000002</v>
          </cell>
          <cell r="AE2606">
            <v>1.7681800000000001</v>
          </cell>
          <cell r="AF2606">
            <v>0.55174299999999998</v>
          </cell>
          <cell r="AG2606">
            <v>10.318524999999999</v>
          </cell>
          <cell r="AH2606">
            <v>2.2027645999999996</v>
          </cell>
          <cell r="AI2606">
            <v>27.5</v>
          </cell>
          <cell r="AJ2606">
            <v>29.066439600000002</v>
          </cell>
        </row>
        <row r="2607">
          <cell r="B2607" t="str">
            <v>A2608OnmyLC50</v>
          </cell>
          <cell r="C2607" t="str">
            <v>Mebane et al. 2012</v>
          </cell>
          <cell r="D2607">
            <v>2012</v>
          </cell>
          <cell r="E2607" t="str">
            <v>Oncorhynchus mykiss</v>
          </cell>
          <cell r="F2607" t="str">
            <v xml:space="preserve">Oncorhynchus </v>
          </cell>
          <cell r="G2607" t="str">
            <v>mykiss</v>
          </cell>
          <cell r="H2607"/>
          <cell r="I2607" t="str">
            <v>fish</v>
          </cell>
          <cell r="J2607" t="str">
            <v>0.22 (g)</v>
          </cell>
          <cell r="K2607" t="str">
            <v>Mortality</v>
          </cell>
          <cell r="L2607" t="str">
            <v>LC50</v>
          </cell>
          <cell r="M2607" t="str">
            <v>ZnCl2</v>
          </cell>
          <cell r="N2607" t="str">
            <v>USEPA Method 200.7</v>
          </cell>
          <cell r="O2607" t="str">
            <v>static renewal</v>
          </cell>
          <cell r="P2607" t="str">
            <v>Acute</v>
          </cell>
          <cell r="Q2607" t="str">
            <v>96-hr</v>
          </cell>
          <cell r="R2607" t="str">
            <v>None</v>
          </cell>
          <cell r="S2607" t="str">
            <v>N-SF-km22</v>
          </cell>
          <cell r="T2607" t="str">
            <v>MLR</v>
          </cell>
          <cell r="U2607">
            <v>8.2850000000000001</v>
          </cell>
          <cell r="V2607">
            <v>7.2792857142857139</v>
          </cell>
          <cell r="W2607" t="str">
            <v/>
          </cell>
          <cell r="X2607" t="str">
            <v/>
          </cell>
          <cell r="Y2607">
            <v>170.5</v>
          </cell>
          <cell r="Z2607" t="str">
            <v/>
          </cell>
          <cell r="AA2607">
            <v>0.6</v>
          </cell>
          <cell r="AB2607">
            <v>10</v>
          </cell>
          <cell r="AC2607">
            <v>10.887129999999999</v>
          </cell>
          <cell r="AD2607">
            <v>3.1130000000000004</v>
          </cell>
          <cell r="AE2607">
            <v>2.2545999999999999</v>
          </cell>
          <cell r="AF2607">
            <v>0.68942999999999999</v>
          </cell>
          <cell r="AG2607">
            <v>6.5927500000000006</v>
          </cell>
          <cell r="AH2607">
            <v>1.6200019999999999</v>
          </cell>
          <cell r="AI2607">
            <v>32</v>
          </cell>
          <cell r="AJ2607">
            <v>40.004497610000001</v>
          </cell>
        </row>
        <row r="2608">
          <cell r="B2608" t="str">
            <v>A2609OnmyLC50</v>
          </cell>
          <cell r="C2608" t="str">
            <v>Mebane et al. 2012</v>
          </cell>
          <cell r="D2608">
            <v>2012</v>
          </cell>
          <cell r="E2608" t="str">
            <v>Oncorhynchus mykiss</v>
          </cell>
          <cell r="F2608" t="str">
            <v xml:space="preserve">Oncorhynchus </v>
          </cell>
          <cell r="G2608" t="str">
            <v>mykiss</v>
          </cell>
          <cell r="H2608"/>
          <cell r="I2608" t="str">
            <v>fish</v>
          </cell>
          <cell r="J2608" t="str">
            <v>0.22 (g)</v>
          </cell>
          <cell r="K2608" t="str">
            <v>Mortality</v>
          </cell>
          <cell r="L2608" t="str">
            <v>LC50</v>
          </cell>
          <cell r="M2608" t="str">
            <v>ZnCl2</v>
          </cell>
          <cell r="N2608" t="str">
            <v>USEPA Method 200.7</v>
          </cell>
          <cell r="O2608" t="str">
            <v>static renewal</v>
          </cell>
          <cell r="P2608" t="str">
            <v>Acute</v>
          </cell>
          <cell r="Q2608" t="str">
            <v>96-hr</v>
          </cell>
          <cell r="R2608" t="str">
            <v>None</v>
          </cell>
          <cell r="S2608" t="str">
            <v>N-SF-km25</v>
          </cell>
          <cell r="T2608" t="str">
            <v>MLR</v>
          </cell>
          <cell r="U2608">
            <v>8.2949999999999999</v>
          </cell>
          <cell r="V2608">
            <v>7.2821428571428575</v>
          </cell>
          <cell r="W2608" t="str">
            <v/>
          </cell>
          <cell r="X2608" t="str">
            <v/>
          </cell>
          <cell r="Y2608">
            <v>203.6</v>
          </cell>
          <cell r="Z2608" t="str">
            <v/>
          </cell>
          <cell r="AA2608">
            <v>0.6</v>
          </cell>
          <cell r="AB2608">
            <v>10</v>
          </cell>
          <cell r="AC2608">
            <v>11.172230000000001</v>
          </cell>
          <cell r="AD2608">
            <v>3.1815949999999997</v>
          </cell>
          <cell r="AE2608">
            <v>2.2988200000000001</v>
          </cell>
          <cell r="AF2608">
            <v>0.70194699999999999</v>
          </cell>
          <cell r="AG2608">
            <v>9.8603249999999996</v>
          </cell>
          <cell r="AH2608">
            <v>2.1310957999999998</v>
          </cell>
          <cell r="AI2608">
            <v>35</v>
          </cell>
          <cell r="AJ2608">
            <v>40.99886652</v>
          </cell>
        </row>
        <row r="2609">
          <cell r="B2609" t="str">
            <v>A2610OnmyLC50</v>
          </cell>
          <cell r="C2609" t="str">
            <v>Mebane et al. 2012</v>
          </cell>
          <cell r="D2609">
            <v>2012</v>
          </cell>
          <cell r="E2609" t="str">
            <v>Oncorhynchus mykiss</v>
          </cell>
          <cell r="F2609" t="str">
            <v xml:space="preserve">Oncorhynchus </v>
          </cell>
          <cell r="G2609" t="str">
            <v>mykiss</v>
          </cell>
          <cell r="H2609"/>
          <cell r="I2609" t="str">
            <v>fish</v>
          </cell>
          <cell r="J2609" t="str">
            <v>0.13 (g)</v>
          </cell>
          <cell r="K2609" t="str">
            <v>Mortality</v>
          </cell>
          <cell r="L2609" t="str">
            <v>LC50</v>
          </cell>
          <cell r="M2609" t="str">
            <v>ZnCl2</v>
          </cell>
          <cell r="N2609" t="str">
            <v>USEPA Method 200.7</v>
          </cell>
          <cell r="O2609" t="str">
            <v>static renewal</v>
          </cell>
          <cell r="P2609" t="str">
            <v>Acute</v>
          </cell>
          <cell r="Q2609" t="str">
            <v>96-hr</v>
          </cell>
          <cell r="R2609" t="str">
            <v>None</v>
          </cell>
          <cell r="S2609" t="str">
            <v>N-SFH-km8</v>
          </cell>
          <cell r="T2609" t="str">
            <v>MLR</v>
          </cell>
          <cell r="U2609">
            <v>8.9750000000000014</v>
          </cell>
          <cell r="V2609">
            <v>6.8679999999999994</v>
          </cell>
          <cell r="W2609" t="str">
            <v/>
          </cell>
          <cell r="X2609" t="str">
            <v/>
          </cell>
          <cell r="Y2609">
            <v>170.2</v>
          </cell>
          <cell r="Z2609" t="str">
            <v/>
          </cell>
          <cell r="AA2609">
            <v>0.6</v>
          </cell>
          <cell r="AB2609">
            <v>10</v>
          </cell>
          <cell r="AC2609">
            <v>8.03613</v>
          </cell>
          <cell r="AD2609">
            <v>2.4270500000000004</v>
          </cell>
          <cell r="AE2609">
            <v>1.8124</v>
          </cell>
          <cell r="AF2609">
            <v>0.56425999999999998</v>
          </cell>
          <cell r="AG2609">
            <v>4.2792749999999984</v>
          </cell>
          <cell r="AH2609">
            <v>1.2581425999999998</v>
          </cell>
          <cell r="AI2609">
            <v>27.5</v>
          </cell>
          <cell r="AJ2609">
            <v>30.060808510000001</v>
          </cell>
        </row>
        <row r="2610">
          <cell r="B2610" t="str">
            <v>A2611OnmyLC50</v>
          </cell>
          <cell r="C2610" t="str">
            <v>Mebane et al. 2012</v>
          </cell>
          <cell r="D2610">
            <v>2012</v>
          </cell>
          <cell r="E2610" t="str">
            <v>Oncorhynchus mykiss</v>
          </cell>
          <cell r="F2610" t="str">
            <v xml:space="preserve">Oncorhynchus </v>
          </cell>
          <cell r="G2610" t="str">
            <v>mykiss</v>
          </cell>
          <cell r="H2610"/>
          <cell r="I2610" t="str">
            <v>fish</v>
          </cell>
          <cell r="J2610" t="str">
            <v>0.13 (g)</v>
          </cell>
          <cell r="K2610" t="str">
            <v>Mortality</v>
          </cell>
          <cell r="L2610" t="str">
            <v>LC50</v>
          </cell>
          <cell r="M2610" t="str">
            <v>ZnCl2</v>
          </cell>
          <cell r="N2610" t="str">
            <v>USEPA Method 200.7</v>
          </cell>
          <cell r="O2610" t="str">
            <v>static renewal</v>
          </cell>
          <cell r="P2610" t="str">
            <v>Acute</v>
          </cell>
          <cell r="Q2610" t="str">
            <v>96-hr</v>
          </cell>
          <cell r="R2610" t="str">
            <v>None</v>
          </cell>
          <cell r="S2610" t="str">
            <v>N-SF-km16</v>
          </cell>
          <cell r="T2610" t="str">
            <v>MLR</v>
          </cell>
          <cell r="U2610">
            <v>8.8649999999999984</v>
          </cell>
          <cell r="V2610">
            <v>7.0469999999999997</v>
          </cell>
          <cell r="W2610" t="str">
            <v/>
          </cell>
          <cell r="X2610" t="str">
            <v/>
          </cell>
          <cell r="Y2610">
            <v>198.9</v>
          </cell>
          <cell r="Z2610" t="str">
            <v/>
          </cell>
          <cell r="AA2610">
            <v>0.6</v>
          </cell>
          <cell r="AB2610">
            <v>10</v>
          </cell>
          <cell r="AC2610">
            <v>11.457330000000001</v>
          </cell>
          <cell r="AD2610">
            <v>3.2501899999999999</v>
          </cell>
          <cell r="AE2610">
            <v>2.3430400000000002</v>
          </cell>
          <cell r="AF2610">
            <v>0.71446399999999999</v>
          </cell>
          <cell r="AG2610">
            <v>9.2955499999999969</v>
          </cell>
          <cell r="AH2610">
            <v>2.0427571999999996</v>
          </cell>
          <cell r="AI2610">
            <v>29.5</v>
          </cell>
          <cell r="AJ2610">
            <v>41.993235429999999</v>
          </cell>
        </row>
        <row r="2611">
          <cell r="B2611" t="str">
            <v>A2612OnmyLC50</v>
          </cell>
          <cell r="C2611" t="str">
            <v>Mebane et al. 2012</v>
          </cell>
          <cell r="D2611">
            <v>2012</v>
          </cell>
          <cell r="E2611" t="str">
            <v>Oncorhynchus mykiss</v>
          </cell>
          <cell r="F2611" t="str">
            <v xml:space="preserve">Oncorhynchus </v>
          </cell>
          <cell r="G2611" t="str">
            <v>mykiss</v>
          </cell>
          <cell r="H2611"/>
          <cell r="I2611" t="str">
            <v>fish</v>
          </cell>
          <cell r="J2611" t="str">
            <v>0.13 (g)</v>
          </cell>
          <cell r="K2611" t="str">
            <v>Mortality</v>
          </cell>
          <cell r="L2611" t="str">
            <v>LC50</v>
          </cell>
          <cell r="M2611" t="str">
            <v>ZnCl2</v>
          </cell>
          <cell r="N2611" t="str">
            <v>USEPA Method 200.7</v>
          </cell>
          <cell r="O2611" t="str">
            <v>static renewal</v>
          </cell>
          <cell r="P2611" t="str">
            <v>Acute</v>
          </cell>
          <cell r="Q2611" t="str">
            <v>96-hr</v>
          </cell>
          <cell r="R2611" t="str">
            <v>None</v>
          </cell>
          <cell r="S2611" t="str">
            <v>N-SF-km22</v>
          </cell>
          <cell r="T2611" t="str">
            <v>MLR</v>
          </cell>
          <cell r="U2611">
            <v>8.8049999999999997</v>
          </cell>
          <cell r="V2611">
            <v>7.0725000000000007</v>
          </cell>
          <cell r="W2611" t="str">
            <v/>
          </cell>
          <cell r="X2611" t="str">
            <v/>
          </cell>
          <cell r="Y2611">
            <v>278.8</v>
          </cell>
          <cell r="Z2611" t="str">
            <v/>
          </cell>
          <cell r="AA2611">
            <v>0.6</v>
          </cell>
          <cell r="AB2611">
            <v>10</v>
          </cell>
          <cell r="AC2611">
            <v>14.02323</v>
          </cell>
          <cell r="AD2611">
            <v>3.8675449999999998</v>
          </cell>
          <cell r="AE2611">
            <v>2.7410199999999998</v>
          </cell>
          <cell r="AF2611">
            <v>0.82711699999999999</v>
          </cell>
          <cell r="AG2611">
            <v>13.059749999999999</v>
          </cell>
          <cell r="AH2611">
            <v>2.6315299999999997</v>
          </cell>
          <cell r="AI2611">
            <v>34</v>
          </cell>
          <cell r="AJ2611">
            <v>50.942555619999993</v>
          </cell>
        </row>
        <row r="2612">
          <cell r="B2612" t="str">
            <v>A2613OnmyLC50</v>
          </cell>
          <cell r="C2612" t="str">
            <v>Mebane et al. 2012</v>
          </cell>
          <cell r="D2612">
            <v>2012</v>
          </cell>
          <cell r="E2612" t="str">
            <v>Oncorhynchus mykiss</v>
          </cell>
          <cell r="F2612" t="str">
            <v xml:space="preserve">Oncorhynchus </v>
          </cell>
          <cell r="G2612" t="str">
            <v>mykiss</v>
          </cell>
          <cell r="H2612"/>
          <cell r="I2612" t="str">
            <v>fish</v>
          </cell>
          <cell r="J2612" t="str">
            <v>0.13 (g)</v>
          </cell>
          <cell r="K2612" t="str">
            <v>Mortality</v>
          </cell>
          <cell r="L2612" t="str">
            <v>LC50</v>
          </cell>
          <cell r="M2612" t="str">
            <v>ZnCl2</v>
          </cell>
          <cell r="N2612" t="str">
            <v>USEPA Method 200.7</v>
          </cell>
          <cell r="O2612" t="str">
            <v>static renewal</v>
          </cell>
          <cell r="P2612" t="str">
            <v>Acute</v>
          </cell>
          <cell r="Q2612" t="str">
            <v>96-hr</v>
          </cell>
          <cell r="R2612" t="str">
            <v>None</v>
          </cell>
          <cell r="S2612" t="str">
            <v>N-SF-km25</v>
          </cell>
          <cell r="T2612" t="str">
            <v>MLR</v>
          </cell>
          <cell r="U2612">
            <v>9.1400000000000023</v>
          </cell>
          <cell r="V2612">
            <v>6.9109999999999996</v>
          </cell>
          <cell r="W2612" t="str">
            <v/>
          </cell>
          <cell r="X2612" t="str">
            <v/>
          </cell>
          <cell r="Y2612">
            <v>300.10000000000002</v>
          </cell>
          <cell r="Z2612" t="str">
            <v/>
          </cell>
          <cell r="AA2612">
            <v>0.6</v>
          </cell>
          <cell r="AB2612">
            <v>10</v>
          </cell>
          <cell r="AC2612">
            <v>15.163629999999999</v>
          </cell>
          <cell r="AD2612">
            <v>4.1419250000000005</v>
          </cell>
          <cell r="AE2612">
            <v>2.9179000000000004</v>
          </cell>
          <cell r="AF2612">
            <v>0.87718499999999999</v>
          </cell>
          <cell r="AG2612">
            <v>13.03945</v>
          </cell>
          <cell r="AH2612">
            <v>2.6283548000000003</v>
          </cell>
          <cell r="AI2612">
            <v>39</v>
          </cell>
          <cell r="AJ2612">
            <v>54.920031260000002</v>
          </cell>
        </row>
        <row r="2613">
          <cell r="B2613" t="str">
            <v>A2614OnmyLC50</v>
          </cell>
          <cell r="C2613" t="str">
            <v>Mebane et al. 2012</v>
          </cell>
          <cell r="D2613">
            <v>2012</v>
          </cell>
          <cell r="E2613" t="str">
            <v>Oncorhynchus mykiss</v>
          </cell>
          <cell r="F2613" t="str">
            <v xml:space="preserve">Oncorhynchus </v>
          </cell>
          <cell r="G2613" t="str">
            <v>mykiss</v>
          </cell>
          <cell r="H2613"/>
          <cell r="I2613" t="str">
            <v>fish</v>
          </cell>
          <cell r="J2613" t="str">
            <v>0.36 (g)</v>
          </cell>
          <cell r="K2613" t="str">
            <v>Mortality</v>
          </cell>
          <cell r="L2613" t="str">
            <v>LC50</v>
          </cell>
          <cell r="M2613" t="str">
            <v>ZnCl2</v>
          </cell>
          <cell r="N2613" t="str">
            <v>USEPA Method 200.7</v>
          </cell>
          <cell r="O2613" t="str">
            <v>static renewal</v>
          </cell>
          <cell r="P2613" t="str">
            <v>Acute</v>
          </cell>
          <cell r="Q2613" t="str">
            <v>96-hr</v>
          </cell>
          <cell r="R2613" t="str">
            <v>None</v>
          </cell>
          <cell r="S2613" t="str">
            <v>N-SFH-km8</v>
          </cell>
          <cell r="T2613" t="str">
            <v>MLR</v>
          </cell>
          <cell r="U2613">
            <v>10.875</v>
          </cell>
          <cell r="V2613">
            <v>7.3762500000000015</v>
          </cell>
          <cell r="W2613" t="str">
            <v/>
          </cell>
          <cell r="X2613" t="str">
            <v/>
          </cell>
          <cell r="Y2613">
            <v>81.73</v>
          </cell>
          <cell r="Z2613" t="str">
            <v/>
          </cell>
          <cell r="AA2613">
            <v>0.6</v>
          </cell>
          <cell r="AB2613">
            <v>10</v>
          </cell>
          <cell r="AC2613">
            <v>7.608480000000001</v>
          </cell>
          <cell r="AD2613">
            <v>2.3241575000000001</v>
          </cell>
          <cell r="AE2613">
            <v>1.74607</v>
          </cell>
          <cell r="AF2613">
            <v>0.54548450000000004</v>
          </cell>
          <cell r="AG2613">
            <v>5.5481458333333329</v>
          </cell>
          <cell r="AH2613">
            <v>1.4566114999999999</v>
          </cell>
          <cell r="AI2613">
            <v>24.540099999999995</v>
          </cell>
          <cell r="AJ2613">
            <v>28.569255145000003</v>
          </cell>
        </row>
        <row r="2614">
          <cell r="B2614" t="str">
            <v>A2615OnmyLC50</v>
          </cell>
          <cell r="C2614" t="str">
            <v>Mebane et al. 2012</v>
          </cell>
          <cell r="D2614">
            <v>2012</v>
          </cell>
          <cell r="E2614" t="str">
            <v>Oncorhynchus mykiss</v>
          </cell>
          <cell r="F2614" t="str">
            <v xml:space="preserve">Oncorhynchus </v>
          </cell>
          <cell r="G2614" t="str">
            <v>mykiss</v>
          </cell>
          <cell r="H2614"/>
          <cell r="I2614" t="str">
            <v>fish</v>
          </cell>
          <cell r="J2614" t="str">
            <v>0.46 (g)</v>
          </cell>
          <cell r="K2614" t="str">
            <v>Mortality</v>
          </cell>
          <cell r="L2614" t="str">
            <v>LC50</v>
          </cell>
          <cell r="M2614" t="str">
            <v>ZnCl2</v>
          </cell>
          <cell r="N2614" t="str">
            <v>USEPA Method 200.7</v>
          </cell>
          <cell r="O2614" t="str">
            <v>static renewal</v>
          </cell>
          <cell r="P2614" t="str">
            <v>Acute</v>
          </cell>
          <cell r="Q2614" t="str">
            <v>96-hr</v>
          </cell>
          <cell r="R2614" t="str">
            <v>None</v>
          </cell>
          <cell r="S2614" t="str">
            <v>N-SFH-km8</v>
          </cell>
          <cell r="T2614" t="str">
            <v>MLR</v>
          </cell>
          <cell r="U2614">
            <v>10.66</v>
          </cell>
          <cell r="V2614">
            <v>6.9141666666666657</v>
          </cell>
          <cell r="W2614" t="str">
            <v/>
          </cell>
          <cell r="X2614" t="str">
            <v/>
          </cell>
          <cell r="Y2614">
            <v>48.741999999999997</v>
          </cell>
          <cell r="Z2614" t="str">
            <v/>
          </cell>
          <cell r="AA2614">
            <v>0.6</v>
          </cell>
          <cell r="AB2614">
            <v>10</v>
          </cell>
          <cell r="AC2614">
            <v>9.4616299999999995</v>
          </cell>
          <cell r="AD2614">
            <v>2.7700250000000004</v>
          </cell>
          <cell r="AE2614">
            <v>2.0335000000000001</v>
          </cell>
          <cell r="AF2614">
            <v>0.62684499999999999</v>
          </cell>
          <cell r="AG2614">
            <v>6.4993055555555532</v>
          </cell>
          <cell r="AH2614">
            <v>1.6053859999999998</v>
          </cell>
          <cell r="AI2614">
            <v>33.1</v>
          </cell>
          <cell r="AJ2614">
            <v>35.032653060000001</v>
          </cell>
        </row>
        <row r="2615">
          <cell r="B2615" t="str">
            <v>A2616OnmyLC50</v>
          </cell>
          <cell r="C2615" t="str">
            <v>Mebane et al. 2012</v>
          </cell>
          <cell r="D2615">
            <v>2012</v>
          </cell>
          <cell r="E2615" t="str">
            <v>Oncorhynchus mykiss</v>
          </cell>
          <cell r="F2615" t="str">
            <v xml:space="preserve">Oncorhynchus </v>
          </cell>
          <cell r="G2615" t="str">
            <v>mykiss</v>
          </cell>
          <cell r="H2615"/>
          <cell r="I2615" t="str">
            <v>fish</v>
          </cell>
          <cell r="J2615" t="str">
            <v>0.46 (g)</v>
          </cell>
          <cell r="K2615" t="str">
            <v>Mortality</v>
          </cell>
          <cell r="L2615" t="str">
            <v>LC50</v>
          </cell>
          <cell r="M2615" t="str">
            <v>ZnCl2</v>
          </cell>
          <cell r="N2615" t="str">
            <v>USEPA Method 200.7</v>
          </cell>
          <cell r="O2615" t="str">
            <v>static renewal</v>
          </cell>
          <cell r="P2615" t="str">
            <v>Acute</v>
          </cell>
          <cell r="Q2615" t="str">
            <v>96-hr</v>
          </cell>
          <cell r="R2615" t="str">
            <v>None</v>
          </cell>
          <cell r="S2615" t="str">
            <v>N-SF-km16</v>
          </cell>
          <cell r="T2615" t="str">
            <v>MLR</v>
          </cell>
          <cell r="U2615">
            <v>10.710000000000003</v>
          </cell>
          <cell r="V2615">
            <v>7.1116666666666655</v>
          </cell>
          <cell r="W2615" t="str">
            <v/>
          </cell>
          <cell r="X2615" t="str">
            <v/>
          </cell>
          <cell r="Y2615">
            <v>112.24</v>
          </cell>
          <cell r="Z2615" t="str">
            <v/>
          </cell>
          <cell r="AA2615">
            <v>0.6</v>
          </cell>
          <cell r="AB2615">
            <v>10</v>
          </cell>
          <cell r="AC2615">
            <v>18.44228</v>
          </cell>
          <cell r="AD2615">
            <v>4.9307675</v>
          </cell>
          <cell r="AE2615">
            <v>3.4264299999999999</v>
          </cell>
          <cell r="AF2615">
            <v>1.0211304999999999</v>
          </cell>
          <cell r="AG2615">
            <v>19.264138888888887</v>
          </cell>
          <cell r="AH2615">
            <v>3.601982</v>
          </cell>
          <cell r="AI2615">
            <v>46</v>
          </cell>
          <cell r="AJ2615">
            <v>66.355273725000004</v>
          </cell>
        </row>
        <row r="2616">
          <cell r="B2616" t="str">
            <v>A2617OnmyLC50</v>
          </cell>
          <cell r="C2616" t="str">
            <v>Mebane et al. 2012</v>
          </cell>
          <cell r="D2616">
            <v>2012</v>
          </cell>
          <cell r="E2616" t="str">
            <v>Oncorhynchus mykiss</v>
          </cell>
          <cell r="F2616" t="str">
            <v xml:space="preserve">Oncorhynchus </v>
          </cell>
          <cell r="G2616" t="str">
            <v>mykiss</v>
          </cell>
          <cell r="H2616"/>
          <cell r="I2616" t="str">
            <v>fish</v>
          </cell>
          <cell r="J2616" t="str">
            <v>0.46 (g)</v>
          </cell>
          <cell r="K2616" t="str">
            <v>Mortality</v>
          </cell>
          <cell r="L2616" t="str">
            <v>LC50</v>
          </cell>
          <cell r="M2616" t="str">
            <v>ZnCl2</v>
          </cell>
          <cell r="N2616" t="str">
            <v>USEPA Method 200.7</v>
          </cell>
          <cell r="O2616" t="str">
            <v>static renewal</v>
          </cell>
          <cell r="P2616" t="str">
            <v>Acute</v>
          </cell>
          <cell r="Q2616" t="str">
            <v>96-hr</v>
          </cell>
          <cell r="R2616" t="str">
            <v>None</v>
          </cell>
          <cell r="S2616" t="str">
            <v>N-SF-km22</v>
          </cell>
          <cell r="T2616" t="str">
            <v>MLR</v>
          </cell>
          <cell r="U2616">
            <v>10.715000000000003</v>
          </cell>
          <cell r="V2616">
            <v>7.2574999999999994</v>
          </cell>
          <cell r="W2616" t="str">
            <v/>
          </cell>
          <cell r="X2616" t="str">
            <v/>
          </cell>
          <cell r="Y2616">
            <v>139.69</v>
          </cell>
          <cell r="Z2616" t="str">
            <v/>
          </cell>
          <cell r="AA2616">
            <v>0.6</v>
          </cell>
          <cell r="AB2616">
            <v>10</v>
          </cell>
          <cell r="AC2616">
            <v>20.29543</v>
          </cell>
          <cell r="AD2616">
            <v>5.3766350000000003</v>
          </cell>
          <cell r="AE2616">
            <v>3.7138600000000004</v>
          </cell>
          <cell r="AF2616">
            <v>1.1024910000000001</v>
          </cell>
          <cell r="AG2616">
            <v>21.282055555555559</v>
          </cell>
          <cell r="AH2616">
            <v>3.9176120000000005</v>
          </cell>
          <cell r="AI2616">
            <v>53.1</v>
          </cell>
          <cell r="AJ2616">
            <v>72.818671640000005</v>
          </cell>
        </row>
        <row r="2617">
          <cell r="B2617" t="str">
            <v>A2618OnmyLC50</v>
          </cell>
          <cell r="C2617" t="str">
            <v>Mebane et al. 2012</v>
          </cell>
          <cell r="D2617">
            <v>2012</v>
          </cell>
          <cell r="E2617" t="str">
            <v>Oncorhynchus mykiss</v>
          </cell>
          <cell r="F2617" t="str">
            <v xml:space="preserve">Oncorhynchus </v>
          </cell>
          <cell r="G2617" t="str">
            <v>mykiss</v>
          </cell>
          <cell r="H2617"/>
          <cell r="I2617" t="str">
            <v>fish</v>
          </cell>
          <cell r="J2617" t="str">
            <v>0.46 (g)</v>
          </cell>
          <cell r="K2617" t="str">
            <v>Mortality</v>
          </cell>
          <cell r="L2617" t="str">
            <v>LC50</v>
          </cell>
          <cell r="M2617" t="str">
            <v>ZnCl2</v>
          </cell>
          <cell r="N2617" t="str">
            <v>USEPA Method 200.7</v>
          </cell>
          <cell r="O2617" t="str">
            <v>static renewal</v>
          </cell>
          <cell r="P2617" t="str">
            <v>Acute</v>
          </cell>
          <cell r="Q2617" t="str">
            <v>96-hr</v>
          </cell>
          <cell r="R2617" t="str">
            <v>None</v>
          </cell>
          <cell r="S2617" t="str">
            <v>N-SF-km25</v>
          </cell>
          <cell r="T2617" t="str">
            <v>MLR</v>
          </cell>
          <cell r="U2617">
            <v>10.724999999999998</v>
          </cell>
          <cell r="V2617">
            <v>7.0708333333333329</v>
          </cell>
          <cell r="W2617" t="str">
            <v/>
          </cell>
          <cell r="X2617" t="str">
            <v/>
          </cell>
          <cell r="Y2617">
            <v>142.15</v>
          </cell>
          <cell r="Z2617" t="str">
            <v/>
          </cell>
          <cell r="AA2617">
            <v>0.6</v>
          </cell>
          <cell r="AB2617">
            <v>10</v>
          </cell>
          <cell r="AC2617">
            <v>20.865629999999999</v>
          </cell>
          <cell r="AD2617">
            <v>5.5138250000000006</v>
          </cell>
          <cell r="AE2617">
            <v>3.8022999999999998</v>
          </cell>
          <cell r="AF2617">
            <v>1.1275250000000001</v>
          </cell>
          <cell r="AG2617">
            <v>21.39767647058823</v>
          </cell>
          <cell r="AH2617">
            <v>3.9356967058823522</v>
          </cell>
          <cell r="AI2617">
            <v>56.1</v>
          </cell>
          <cell r="AJ2617">
            <v>74.807409460000002</v>
          </cell>
        </row>
        <row r="2618">
          <cell r="B2618" t="str">
            <v>A2619OnmyLC50</v>
          </cell>
          <cell r="C2618" t="str">
            <v>Mebane et al. 2012</v>
          </cell>
          <cell r="D2618">
            <v>2012</v>
          </cell>
          <cell r="E2618" t="str">
            <v>Oncorhynchus mykiss</v>
          </cell>
          <cell r="F2618" t="str">
            <v xml:space="preserve">Oncorhynchus </v>
          </cell>
          <cell r="G2618" t="str">
            <v>mykiss</v>
          </cell>
          <cell r="H2618"/>
          <cell r="I2618" t="str">
            <v>fish</v>
          </cell>
          <cell r="J2618" t="str">
            <v>-</v>
          </cell>
          <cell r="K2618" t="str">
            <v>Mortality</v>
          </cell>
          <cell r="L2618" t="str">
            <v>LC50</v>
          </cell>
          <cell r="M2618" t="str">
            <v>ZnCl2</v>
          </cell>
          <cell r="N2618" t="str">
            <v>USEPA Method 200.7</v>
          </cell>
          <cell r="O2618" t="str">
            <v>static renewal</v>
          </cell>
          <cell r="P2618" t="str">
            <v>Acute</v>
          </cell>
          <cell r="Q2618" t="str">
            <v>96-hr</v>
          </cell>
          <cell r="R2618" t="str">
            <v>None</v>
          </cell>
          <cell r="S2618" t="str">
            <v>N-LNF of the South Fork of the Coeur d'Alene River</v>
          </cell>
          <cell r="T2618" t="str">
            <v>MLR</v>
          </cell>
          <cell r="U2618">
            <v>11.109090909090909</v>
          </cell>
          <cell r="V2618">
            <v>7.1318181818181818</v>
          </cell>
          <cell r="W2618" t="str">
            <v/>
          </cell>
          <cell r="X2618" t="str">
            <v/>
          </cell>
          <cell r="Y2618">
            <v>68.471000000000004</v>
          </cell>
          <cell r="Z2618" t="str">
            <v/>
          </cell>
          <cell r="AA2618">
            <v>0.6</v>
          </cell>
          <cell r="AB2618">
            <v>10</v>
          </cell>
          <cell r="AC2618">
            <v>4.6850499999999995</v>
          </cell>
          <cell r="AD2618">
            <v>1.4752900000000002</v>
          </cell>
          <cell r="AE2618">
            <v>1.26952</v>
          </cell>
          <cell r="AF2618">
            <v>0.41405599999999998</v>
          </cell>
          <cell r="AG2618">
            <v>2.4951818181818162</v>
          </cell>
          <cell r="AH2618">
            <v>0.97908581818181784</v>
          </cell>
          <cell r="AI2618">
            <v>19</v>
          </cell>
          <cell r="AJ2618">
            <v>17.77381407</v>
          </cell>
        </row>
        <row r="2619">
          <cell r="B2619" t="str">
            <v>A2620OnclLC50</v>
          </cell>
          <cell r="C2619" t="str">
            <v>Mebane et al. 2012</v>
          </cell>
          <cell r="D2619">
            <v>2012</v>
          </cell>
          <cell r="E2619" t="str">
            <v>Oncorhynchus clarkii</v>
          </cell>
          <cell r="F2619" t="str">
            <v xml:space="preserve">Oncorhynchus </v>
          </cell>
          <cell r="G2619" t="str">
            <v>clarkii</v>
          </cell>
          <cell r="H2619"/>
          <cell r="I2619" t="str">
            <v>fish</v>
          </cell>
          <cell r="J2619" t="str">
            <v>fry</v>
          </cell>
          <cell r="K2619" t="str">
            <v>Mortality</v>
          </cell>
          <cell r="L2619" t="str">
            <v>LC50</v>
          </cell>
          <cell r="M2619" t="str">
            <v>ZnCl2</v>
          </cell>
          <cell r="N2619" t="str">
            <v>USEPA Method 200.7</v>
          </cell>
          <cell r="O2619" t="str">
            <v>static renewal</v>
          </cell>
          <cell r="P2619" t="str">
            <v>Acute</v>
          </cell>
          <cell r="Q2619" t="str">
            <v>96-hr</v>
          </cell>
          <cell r="R2619" t="str">
            <v>None</v>
          </cell>
          <cell r="S2619" t="str">
            <v>N-LNF of the South Fork of the Coeur d'Alene River</v>
          </cell>
          <cell r="T2619"/>
          <cell r="U2619">
            <v>11.109090909090909</v>
          </cell>
          <cell r="V2619">
            <v>7.1318181818181818</v>
          </cell>
          <cell r="W2619" t="str">
            <v/>
          </cell>
          <cell r="X2619" t="str">
            <v/>
          </cell>
          <cell r="Y2619">
            <v>124.92</v>
          </cell>
          <cell r="Z2619" t="str">
            <v/>
          </cell>
          <cell r="AA2619">
            <v>0.6</v>
          </cell>
          <cell r="AB2619">
            <v>10</v>
          </cell>
          <cell r="AC2619">
            <v>4.6850499999999995</v>
          </cell>
          <cell r="AD2619">
            <v>1.4752900000000002</v>
          </cell>
          <cell r="AE2619">
            <v>1.26952</v>
          </cell>
          <cell r="AF2619">
            <v>0.41405599999999998</v>
          </cell>
          <cell r="AG2619">
            <v>2.4951818181818162</v>
          </cell>
          <cell r="AH2619">
            <v>0.97908581818181784</v>
          </cell>
          <cell r="AI2619">
            <v>19</v>
          </cell>
          <cell r="AJ2619">
            <v>17.77381407</v>
          </cell>
        </row>
        <row r="2620">
          <cell r="B2620" t="str">
            <v>A2621OnclLC50</v>
          </cell>
          <cell r="C2620" t="str">
            <v>Mebane et al. 2012</v>
          </cell>
          <cell r="D2620">
            <v>2012</v>
          </cell>
          <cell r="E2620" t="str">
            <v>Oncorhynchus clarkii</v>
          </cell>
          <cell r="F2620" t="str">
            <v xml:space="preserve">Oncorhynchus </v>
          </cell>
          <cell r="G2620" t="str">
            <v>clarkii</v>
          </cell>
          <cell r="H2620"/>
          <cell r="I2620" t="str">
            <v>fish</v>
          </cell>
          <cell r="J2620" t="str">
            <v>fry</v>
          </cell>
          <cell r="K2620" t="str">
            <v>Mortality</v>
          </cell>
          <cell r="L2620" t="str">
            <v>LC50</v>
          </cell>
          <cell r="M2620" t="str">
            <v>ZnCl2</v>
          </cell>
          <cell r="N2620" t="str">
            <v>USEPA Method 200.7</v>
          </cell>
          <cell r="O2620" t="str">
            <v>static renewal</v>
          </cell>
          <cell r="P2620" t="str">
            <v>Acute</v>
          </cell>
          <cell r="Q2620" t="str">
            <v>96-hr</v>
          </cell>
          <cell r="R2620" t="str">
            <v>None</v>
          </cell>
          <cell r="S2620" t="str">
            <v>N-SFH-km8</v>
          </cell>
          <cell r="T2620"/>
          <cell r="U2620">
            <v>11.109090909090909</v>
          </cell>
          <cell r="V2620">
            <v>7.1318181818181818</v>
          </cell>
          <cell r="W2620" t="str">
            <v/>
          </cell>
          <cell r="X2620" t="str">
            <v/>
          </cell>
          <cell r="Y2620">
            <v>321.5</v>
          </cell>
          <cell r="Z2620" t="str">
            <v/>
          </cell>
          <cell r="AA2620">
            <v>0.6</v>
          </cell>
          <cell r="AB2620">
            <v>10</v>
          </cell>
          <cell r="AC2620">
            <v>8.4637799999999999</v>
          </cell>
          <cell r="AD2620">
            <v>1.4752900000000002</v>
          </cell>
          <cell r="AE2620">
            <v>1.26952</v>
          </cell>
          <cell r="AF2620">
            <v>0.41405599999999998</v>
          </cell>
          <cell r="AG2620">
            <v>2.4951818181818162</v>
          </cell>
          <cell r="AH2620">
            <v>0.97908581818181784</v>
          </cell>
          <cell r="AI2620">
            <v>19</v>
          </cell>
          <cell r="AJ2620">
            <v>27.209302879999999</v>
          </cell>
        </row>
        <row r="2621">
          <cell r="B2621" t="str">
            <v>A2622OnclLC50</v>
          </cell>
          <cell r="C2621" t="str">
            <v>Mebane et al. 2012</v>
          </cell>
          <cell r="D2621">
            <v>2012</v>
          </cell>
          <cell r="E2621" t="str">
            <v>Oncorhynchus clarkii</v>
          </cell>
          <cell r="F2621" t="str">
            <v xml:space="preserve">Oncorhynchus </v>
          </cell>
          <cell r="G2621" t="str">
            <v>clarkii</v>
          </cell>
          <cell r="H2621"/>
          <cell r="I2621" t="str">
            <v>fish</v>
          </cell>
          <cell r="J2621" t="str">
            <v>fry</v>
          </cell>
          <cell r="K2621" t="str">
            <v>Mortality</v>
          </cell>
          <cell r="L2621" t="str">
            <v>LC50</v>
          </cell>
          <cell r="M2621" t="str">
            <v>ZnCl2</v>
          </cell>
          <cell r="N2621" t="str">
            <v>USEPA Method 200.7</v>
          </cell>
          <cell r="O2621" t="str">
            <v>static renewal</v>
          </cell>
          <cell r="P2621" t="str">
            <v>Acute</v>
          </cell>
          <cell r="Q2621" t="str">
            <v>96-hr</v>
          </cell>
          <cell r="R2621" t="str">
            <v>None</v>
          </cell>
          <cell r="S2621" t="str">
            <v>N-SFH-km8</v>
          </cell>
          <cell r="T2621"/>
          <cell r="U2621">
            <v>10.199999999999999</v>
          </cell>
          <cell r="V2621">
            <v>7.44</v>
          </cell>
          <cell r="W2621" t="str">
            <v/>
          </cell>
          <cell r="X2621" t="str">
            <v/>
          </cell>
          <cell r="Y2621">
            <v>208</v>
          </cell>
          <cell r="Z2621" t="str">
            <v/>
          </cell>
          <cell r="AA2621">
            <v>0.6</v>
          </cell>
          <cell r="AB2621">
            <v>10</v>
          </cell>
          <cell r="AC2621">
            <v>8.1786799999999999</v>
          </cell>
          <cell r="AD2621">
            <v>2.5299424999999998</v>
          </cell>
          <cell r="AE2621">
            <v>1.87873</v>
          </cell>
          <cell r="AF2621">
            <v>0.58303550000000004</v>
          </cell>
          <cell r="AG2621">
            <v>6.9624999999999986</v>
          </cell>
          <cell r="AH2621">
            <v>1.6778359999999999</v>
          </cell>
          <cell r="AI2621">
            <v>32</v>
          </cell>
          <cell r="AJ2621">
            <v>30.840467175000001</v>
          </cell>
        </row>
        <row r="2622">
          <cell r="B2622" t="str">
            <v>A2623OnclLC50</v>
          </cell>
          <cell r="C2622" t="str">
            <v>Mebane et al. 2012</v>
          </cell>
          <cell r="D2622">
            <v>2012</v>
          </cell>
          <cell r="E2622" t="str">
            <v>Oncorhynchus clarkii</v>
          </cell>
          <cell r="F2622" t="str">
            <v xml:space="preserve">Oncorhynchus </v>
          </cell>
          <cell r="G2622" t="str">
            <v>clarkii</v>
          </cell>
          <cell r="H2622"/>
          <cell r="I2622" t="str">
            <v>fish</v>
          </cell>
          <cell r="J2622" t="str">
            <v>fry</v>
          </cell>
          <cell r="K2622" t="str">
            <v>Mortality</v>
          </cell>
          <cell r="L2622" t="str">
            <v>LC50</v>
          </cell>
          <cell r="M2622" t="str">
            <v>ZnCl2</v>
          </cell>
          <cell r="N2622" t="str">
            <v>USEPA Method 200.7</v>
          </cell>
          <cell r="O2622" t="str">
            <v>static renewal</v>
          </cell>
          <cell r="P2622" t="str">
            <v>Acute</v>
          </cell>
          <cell r="Q2622" t="str">
            <v>96-hr</v>
          </cell>
          <cell r="R2622" t="str">
            <v>None</v>
          </cell>
          <cell r="S2622" t="str">
            <v>N-SF-km16</v>
          </cell>
          <cell r="T2622"/>
          <cell r="U2622">
            <v>11.895833333333334</v>
          </cell>
          <cell r="V2622">
            <v>7.2490000000000006</v>
          </cell>
          <cell r="W2622" t="str">
            <v/>
          </cell>
          <cell r="X2622" t="str">
            <v/>
          </cell>
          <cell r="Y2622">
            <v>196.4</v>
          </cell>
          <cell r="Z2622" t="str">
            <v/>
          </cell>
          <cell r="AA2622">
            <v>0.6</v>
          </cell>
          <cell r="AB2622">
            <v>10</v>
          </cell>
          <cell r="AC2622">
            <v>17.301880000000001</v>
          </cell>
          <cell r="AD2622">
            <v>2.4613475000000005</v>
          </cell>
          <cell r="AE2622">
            <v>1.8345100000000001</v>
          </cell>
          <cell r="AF2622">
            <v>0.57051850000000004</v>
          </cell>
          <cell r="AG2622">
            <v>6.2239666666666658</v>
          </cell>
          <cell r="AH2622">
            <v>1.5623191999999999</v>
          </cell>
          <cell r="AI2622">
            <v>28.8</v>
          </cell>
          <cell r="AJ2622">
            <v>53.338623365000004</v>
          </cell>
        </row>
        <row r="2623">
          <cell r="B2623" t="str">
            <v>A2624OnclLC50</v>
          </cell>
          <cell r="C2623" t="str">
            <v>Mebane et al. 2012</v>
          </cell>
          <cell r="D2623">
            <v>2012</v>
          </cell>
          <cell r="E2623" t="str">
            <v>Oncorhynchus clarkii</v>
          </cell>
          <cell r="F2623" t="str">
            <v xml:space="preserve">Oncorhynchus </v>
          </cell>
          <cell r="G2623" t="str">
            <v>clarkii</v>
          </cell>
          <cell r="H2623"/>
          <cell r="I2623" t="str">
            <v>fish</v>
          </cell>
          <cell r="J2623" t="str">
            <v>fry</v>
          </cell>
          <cell r="K2623" t="str">
            <v>Mortality</v>
          </cell>
          <cell r="L2623" t="str">
            <v>LC50</v>
          </cell>
          <cell r="M2623" t="str">
            <v>ZnCl2</v>
          </cell>
          <cell r="N2623" t="str">
            <v>USEPA Method 200.7</v>
          </cell>
          <cell r="O2623" t="str">
            <v>static renewal</v>
          </cell>
          <cell r="P2623" t="str">
            <v>Acute</v>
          </cell>
          <cell r="Q2623" t="str">
            <v>96-hr</v>
          </cell>
          <cell r="R2623" t="str">
            <v>None</v>
          </cell>
          <cell r="S2623" t="str">
            <v>N-EFPC</v>
          </cell>
          <cell r="T2623"/>
          <cell r="U2623">
            <v>8.9874999999999989</v>
          </cell>
          <cell r="V2623">
            <v>6.7</v>
          </cell>
          <cell r="W2623" t="str">
            <v/>
          </cell>
          <cell r="X2623" t="str">
            <v/>
          </cell>
          <cell r="Y2623">
            <v>75.400000000000006</v>
          </cell>
          <cell r="Z2623" t="str">
            <v/>
          </cell>
          <cell r="AA2623">
            <v>0.6</v>
          </cell>
          <cell r="AB2623">
            <v>10</v>
          </cell>
          <cell r="AC2623">
            <v>3.0020500000000001</v>
          </cell>
          <cell r="AD2623">
            <v>4.6563875000000001</v>
          </cell>
          <cell r="AE2623">
            <v>3.2495500000000002</v>
          </cell>
          <cell r="AF2623">
            <v>0.97106249999999994</v>
          </cell>
          <cell r="AG2623">
            <v>20.246312499999995</v>
          </cell>
          <cell r="AH2623">
            <v>3.7556074999999995</v>
          </cell>
          <cell r="AI2623">
            <v>46.8</v>
          </cell>
          <cell r="AJ2623">
            <v>26.671122575000005</v>
          </cell>
        </row>
        <row r="2624">
          <cell r="B2624" t="str">
            <v>A2625OnmyLC50</v>
          </cell>
          <cell r="C2624" t="str">
            <v>Stratus 1999; Hansen et al. 2002</v>
          </cell>
          <cell r="D2624">
            <v>2002</v>
          </cell>
          <cell r="E2624" t="str">
            <v>Oncorhynchus mykiss</v>
          </cell>
          <cell r="F2624" t="str">
            <v xml:space="preserve">Oncorhynchus </v>
          </cell>
          <cell r="G2624" t="str">
            <v>mykiss</v>
          </cell>
          <cell r="H2624"/>
          <cell r="I2624" t="str">
            <v>fish</v>
          </cell>
          <cell r="J2624" t="str">
            <v>0.409 (g)</v>
          </cell>
          <cell r="K2624" t="str">
            <v>Mortality</v>
          </cell>
          <cell r="L2624" t="str">
            <v>LC50</v>
          </cell>
          <cell r="M2624" t="str">
            <v>ZnCl2</v>
          </cell>
          <cell r="N2624" t="str">
            <v>Not stated ("standard techniques")</v>
          </cell>
          <cell r="O2624" t="str">
            <v>flow through</v>
          </cell>
          <cell r="P2624" t="str">
            <v>Acute</v>
          </cell>
          <cell r="Q2624" t="str">
            <v>96-hr</v>
          </cell>
          <cell r="R2624" t="str">
            <v>None</v>
          </cell>
          <cell r="S2624" t="str">
            <v>W-Well water diluted with deionized water</v>
          </cell>
          <cell r="T2624" t="str">
            <v>MLR</v>
          </cell>
          <cell r="U2624">
            <v>7.9</v>
          </cell>
          <cell r="V2624">
            <v>7.51</v>
          </cell>
          <cell r="W2624" t="str">
            <v/>
          </cell>
          <cell r="X2624" t="str">
            <v/>
          </cell>
          <cell r="Y2624">
            <v>200.21</v>
          </cell>
          <cell r="Z2624" t="str">
            <v/>
          </cell>
          <cell r="AA2624">
            <v>0.09</v>
          </cell>
          <cell r="AB2624">
            <v>10</v>
          </cell>
          <cell r="AC2624">
            <v>18.2</v>
          </cell>
          <cell r="AD2624">
            <v>9.3699999999999992</v>
          </cell>
          <cell r="AE2624">
            <v>3.29</v>
          </cell>
          <cell r="AF2624">
            <v>0.97</v>
          </cell>
          <cell r="AG2624">
            <v>11.8</v>
          </cell>
          <cell r="AH2624">
            <v>3.22</v>
          </cell>
          <cell r="AI2624">
            <v>80.599999999999994</v>
          </cell>
          <cell r="AJ2624">
            <v>84.031059999999997</v>
          </cell>
        </row>
        <row r="2625">
          <cell r="B2625" t="str">
            <v>A2626OnmyLC50</v>
          </cell>
          <cell r="C2625" t="str">
            <v>Stratus 1999; Hansen et al. 2002</v>
          </cell>
          <cell r="D2625">
            <v>2002</v>
          </cell>
          <cell r="E2625" t="str">
            <v>Oncorhynchus mykiss</v>
          </cell>
          <cell r="F2625" t="str">
            <v xml:space="preserve">Oncorhynchus </v>
          </cell>
          <cell r="G2625" t="str">
            <v>mykiss</v>
          </cell>
          <cell r="H2625"/>
          <cell r="I2625" t="str">
            <v>fish</v>
          </cell>
          <cell r="J2625" t="str">
            <v>0.395 (g)</v>
          </cell>
          <cell r="K2625" t="str">
            <v>Mortality</v>
          </cell>
          <cell r="L2625" t="str">
            <v>LC50</v>
          </cell>
          <cell r="M2625" t="str">
            <v>ZnCl2</v>
          </cell>
          <cell r="N2625" t="str">
            <v>Not stated ("standard techniques")</v>
          </cell>
          <cell r="O2625" t="str">
            <v>flow through</v>
          </cell>
          <cell r="P2625" t="str">
            <v>Acute</v>
          </cell>
          <cell r="Q2625" t="str">
            <v>96-hr</v>
          </cell>
          <cell r="R2625" t="str">
            <v>None</v>
          </cell>
          <cell r="S2625" t="str">
            <v>W-Well water diluted with deionized water</v>
          </cell>
          <cell r="T2625" t="str">
            <v>MLR</v>
          </cell>
          <cell r="U2625">
            <v>7.7</v>
          </cell>
          <cell r="V2625">
            <v>7.46</v>
          </cell>
          <cell r="W2625" t="str">
            <v/>
          </cell>
          <cell r="X2625" t="str">
            <v/>
          </cell>
          <cell r="Y2625">
            <v>53.927999999999997</v>
          </cell>
          <cell r="Z2625" t="str">
            <v/>
          </cell>
          <cell r="AA2625">
            <v>0.09</v>
          </cell>
          <cell r="AB2625">
            <v>10</v>
          </cell>
          <cell r="AC2625">
            <v>6.31</v>
          </cell>
          <cell r="AD2625">
            <v>3.19</v>
          </cell>
          <cell r="AE2625">
            <v>1.31</v>
          </cell>
          <cell r="AF2625">
            <v>5.38</v>
          </cell>
          <cell r="AG2625">
            <v>3.85</v>
          </cell>
          <cell r="AH2625">
            <v>1.46</v>
          </cell>
          <cell r="AI2625">
            <v>36.799999999999997</v>
          </cell>
          <cell r="AJ2625">
            <v>28.892489999999999</v>
          </cell>
        </row>
        <row r="2626">
          <cell r="B2626" t="str">
            <v>A2627OnmyLC50</v>
          </cell>
          <cell r="C2626" t="str">
            <v>Stratus 1999; Hansen et al. 2002</v>
          </cell>
          <cell r="D2626">
            <v>2002</v>
          </cell>
          <cell r="E2626" t="str">
            <v>Oncorhynchus mykiss</v>
          </cell>
          <cell r="F2626" t="str">
            <v xml:space="preserve">Oncorhynchus </v>
          </cell>
          <cell r="G2626" t="str">
            <v>mykiss</v>
          </cell>
          <cell r="H2626"/>
          <cell r="I2626" t="str">
            <v>fish</v>
          </cell>
          <cell r="J2626" t="str">
            <v>0.401 (g)</v>
          </cell>
          <cell r="K2626" t="str">
            <v>Mortality</v>
          </cell>
          <cell r="L2626" t="str">
            <v>LC50</v>
          </cell>
          <cell r="M2626" t="str">
            <v>ZnCl2</v>
          </cell>
          <cell r="N2626" t="str">
            <v>Not stated ("standard techniques")</v>
          </cell>
          <cell r="O2626" t="str">
            <v>flow through</v>
          </cell>
          <cell r="P2626" t="str">
            <v>Acute</v>
          </cell>
          <cell r="Q2626" t="str">
            <v>96-hr</v>
          </cell>
          <cell r="R2626" t="str">
            <v>None</v>
          </cell>
          <cell r="S2626" t="str">
            <v>W-Well water diluted with deionized water</v>
          </cell>
          <cell r="T2626" t="str">
            <v>MLR</v>
          </cell>
          <cell r="U2626">
            <v>7.8</v>
          </cell>
          <cell r="V2626">
            <v>6.51</v>
          </cell>
          <cell r="W2626" t="str">
            <v/>
          </cell>
          <cell r="X2626" t="str">
            <v/>
          </cell>
          <cell r="Y2626">
            <v>99.28</v>
          </cell>
          <cell r="Z2626" t="str">
            <v/>
          </cell>
          <cell r="AA2626">
            <v>0.09</v>
          </cell>
          <cell r="AB2626">
            <v>10</v>
          </cell>
          <cell r="AC2626">
            <v>6.27</v>
          </cell>
          <cell r="AD2626">
            <v>3.12</v>
          </cell>
          <cell r="AE2626">
            <v>1.23</v>
          </cell>
          <cell r="AF2626">
            <v>0.26</v>
          </cell>
          <cell r="AG2626">
            <v>16</v>
          </cell>
          <cell r="AH2626">
            <v>1.92</v>
          </cell>
          <cell r="AI2626">
            <v>16.100000000000001</v>
          </cell>
          <cell r="AJ2626">
            <v>28.504350000000002</v>
          </cell>
        </row>
        <row r="2627">
          <cell r="B2627" t="str">
            <v>A2628OnmyLC50</v>
          </cell>
          <cell r="C2627" t="str">
            <v>Stratus 1999; Hansen et al. 2002</v>
          </cell>
          <cell r="D2627">
            <v>2002</v>
          </cell>
          <cell r="E2627" t="str">
            <v>Oncorhynchus mykiss</v>
          </cell>
          <cell r="F2627" t="str">
            <v xml:space="preserve">Oncorhynchus </v>
          </cell>
          <cell r="G2627" t="str">
            <v>mykiss</v>
          </cell>
          <cell r="H2627"/>
          <cell r="I2627" t="str">
            <v>fish</v>
          </cell>
          <cell r="J2627" t="str">
            <v>0.454 (g)</v>
          </cell>
          <cell r="K2627" t="str">
            <v>Mortality</v>
          </cell>
          <cell r="L2627" t="str">
            <v>LC50</v>
          </cell>
          <cell r="M2627" t="str">
            <v>ZnCl2</v>
          </cell>
          <cell r="N2627" t="str">
            <v>Not stated ("standard techniques")</v>
          </cell>
          <cell r="O2627" t="str">
            <v>flow through</v>
          </cell>
          <cell r="P2627" t="str">
            <v>Acute</v>
          </cell>
          <cell r="Q2627" t="str">
            <v>96-hr</v>
          </cell>
          <cell r="R2627" t="str">
            <v>None</v>
          </cell>
          <cell r="S2627" t="str">
            <v>W-Well water diluted with deionized water</v>
          </cell>
          <cell r="T2627" t="str">
            <v>MLR</v>
          </cell>
          <cell r="U2627">
            <v>8.1</v>
          </cell>
          <cell r="V2627">
            <v>7.49</v>
          </cell>
          <cell r="W2627" t="str">
            <v/>
          </cell>
          <cell r="X2627" t="str">
            <v/>
          </cell>
          <cell r="Y2627">
            <v>328.4</v>
          </cell>
          <cell r="Z2627" t="str">
            <v/>
          </cell>
          <cell r="AA2627">
            <v>0.18</v>
          </cell>
          <cell r="AB2627">
            <v>10</v>
          </cell>
          <cell r="AC2627">
            <v>19.600000000000001</v>
          </cell>
          <cell r="AD2627">
            <v>10.199999999999999</v>
          </cell>
          <cell r="AE2627">
            <v>3.55</v>
          </cell>
          <cell r="AF2627">
            <v>0.78</v>
          </cell>
          <cell r="AG2627">
            <v>13.1</v>
          </cell>
          <cell r="AH2627">
            <v>2.85</v>
          </cell>
          <cell r="AI2627">
            <v>83.5</v>
          </cell>
          <cell r="AJ2627">
            <v>90.944800000000001</v>
          </cell>
        </row>
        <row r="2628">
          <cell r="B2628" t="str">
            <v>A2629OnmyLC50</v>
          </cell>
          <cell r="C2628" t="str">
            <v>Stratus 1999; Hansen et al. 2002</v>
          </cell>
          <cell r="D2628">
            <v>2002</v>
          </cell>
          <cell r="E2628" t="str">
            <v>Oncorhynchus mykiss</v>
          </cell>
          <cell r="F2628" t="str">
            <v xml:space="preserve">Oncorhynchus </v>
          </cell>
          <cell r="G2628" t="str">
            <v>mykiss</v>
          </cell>
          <cell r="H2628"/>
          <cell r="I2628" t="str">
            <v>fish</v>
          </cell>
          <cell r="J2628" t="str">
            <v>0.422 (g)</v>
          </cell>
          <cell r="K2628" t="str">
            <v>Mortality</v>
          </cell>
          <cell r="L2628" t="str">
            <v>LC50</v>
          </cell>
          <cell r="M2628" t="str">
            <v>ZnCl2</v>
          </cell>
          <cell r="N2628" t="str">
            <v>Not stated ("standard techniques")</v>
          </cell>
          <cell r="O2628" t="str">
            <v>flow through</v>
          </cell>
          <cell r="P2628" t="str">
            <v>Acute</v>
          </cell>
          <cell r="Q2628" t="str">
            <v>96-hr</v>
          </cell>
          <cell r="R2628" t="str">
            <v>None</v>
          </cell>
          <cell r="S2628" t="str">
            <v>W-Well water diluted with deionized water</v>
          </cell>
          <cell r="T2628" t="str">
            <v>MLR</v>
          </cell>
          <cell r="U2628">
            <v>8</v>
          </cell>
          <cell r="V2628">
            <v>6.49</v>
          </cell>
          <cell r="W2628" t="str">
            <v/>
          </cell>
          <cell r="X2628" t="str">
            <v/>
          </cell>
          <cell r="Y2628">
            <v>137.47999999999999</v>
          </cell>
          <cell r="Z2628" t="str">
            <v/>
          </cell>
          <cell r="AA2628">
            <v>0.09</v>
          </cell>
          <cell r="AB2628">
            <v>10</v>
          </cell>
          <cell r="AC2628">
            <v>6.41</v>
          </cell>
          <cell r="AD2628">
            <v>3.3</v>
          </cell>
          <cell r="AE2628">
            <v>1.42</v>
          </cell>
          <cell r="AF2628">
            <v>0.27</v>
          </cell>
          <cell r="AG2628">
            <v>17.8</v>
          </cell>
          <cell r="AH2628">
            <v>1.43</v>
          </cell>
          <cell r="AI2628">
            <v>14.3</v>
          </cell>
          <cell r="AJ2628">
            <v>29.595169999999996</v>
          </cell>
        </row>
        <row r="2629">
          <cell r="B2629" t="str">
            <v>A2630OnmyLC50</v>
          </cell>
          <cell r="C2629" t="str">
            <v>Stratus 1999; Hansen et al. 2002</v>
          </cell>
          <cell r="D2629">
            <v>2002</v>
          </cell>
          <cell r="E2629" t="str">
            <v>Oncorhynchus mykiss</v>
          </cell>
          <cell r="F2629" t="str">
            <v xml:space="preserve">Oncorhynchus </v>
          </cell>
          <cell r="G2629" t="str">
            <v>mykiss</v>
          </cell>
          <cell r="H2629"/>
          <cell r="I2629" t="str">
            <v>fish</v>
          </cell>
          <cell r="J2629" t="str">
            <v>0.913 (g)</v>
          </cell>
          <cell r="K2629" t="str">
            <v>Mortality</v>
          </cell>
          <cell r="L2629" t="str">
            <v>LC50</v>
          </cell>
          <cell r="M2629" t="str">
            <v>ZnCl2</v>
          </cell>
          <cell r="N2629" t="str">
            <v>Not stated ("standard techniques")</v>
          </cell>
          <cell r="O2629" t="str">
            <v>flow through</v>
          </cell>
          <cell r="P2629" t="str">
            <v>Acute</v>
          </cell>
          <cell r="Q2629" t="str">
            <v>96-hr</v>
          </cell>
          <cell r="R2629" t="str">
            <v>None</v>
          </cell>
          <cell r="S2629" t="str">
            <v>W-Well water diluted with deionized water</v>
          </cell>
          <cell r="T2629" t="str">
            <v>MLR</v>
          </cell>
          <cell r="U2629">
            <v>7.9</v>
          </cell>
          <cell r="V2629">
            <v>7.46</v>
          </cell>
          <cell r="W2629" t="str">
            <v/>
          </cell>
          <cell r="X2629" t="str">
            <v/>
          </cell>
          <cell r="Y2629">
            <v>25.373999999999999</v>
          </cell>
          <cell r="Z2629" t="str">
            <v/>
          </cell>
          <cell r="AA2629">
            <v>0.09</v>
          </cell>
          <cell r="AB2629">
            <v>10</v>
          </cell>
          <cell r="AC2629">
            <v>5.58</v>
          </cell>
          <cell r="AD2629">
            <v>2.94</v>
          </cell>
          <cell r="AE2629">
            <v>1.8</v>
          </cell>
          <cell r="AF2629">
            <v>4.51</v>
          </cell>
          <cell r="AG2629">
            <v>4.08</v>
          </cell>
          <cell r="AH2629">
            <v>1.3</v>
          </cell>
          <cell r="AI2629">
            <v>31</v>
          </cell>
          <cell r="AJ2629">
            <v>26.040179999999999</v>
          </cell>
        </row>
        <row r="2630">
          <cell r="B2630" t="str">
            <v>A2631OnmyLC50</v>
          </cell>
          <cell r="C2630" t="str">
            <v>Stratus 1999; Hansen et al. 2002</v>
          </cell>
          <cell r="D2630">
            <v>2002</v>
          </cell>
          <cell r="E2630" t="str">
            <v>Oncorhynchus mykiss</v>
          </cell>
          <cell r="F2630" t="str">
            <v xml:space="preserve">Oncorhynchus </v>
          </cell>
          <cell r="G2630" t="str">
            <v>mykiss</v>
          </cell>
          <cell r="H2630"/>
          <cell r="I2630" t="str">
            <v>fish</v>
          </cell>
          <cell r="J2630" t="str">
            <v>0.787 (g)</v>
          </cell>
          <cell r="K2630" t="str">
            <v>Mortality</v>
          </cell>
          <cell r="L2630" t="str">
            <v>LC50</v>
          </cell>
          <cell r="M2630" t="str">
            <v>ZnCl2</v>
          </cell>
          <cell r="N2630" t="str">
            <v>Not stated ("standard techniques")</v>
          </cell>
          <cell r="O2630" t="str">
            <v>flow through</v>
          </cell>
          <cell r="P2630" t="str">
            <v>Acute</v>
          </cell>
          <cell r="Q2630" t="str">
            <v>96-hr</v>
          </cell>
          <cell r="R2630" t="str">
            <v>None</v>
          </cell>
          <cell r="S2630" t="str">
            <v>W-Well water diluted with deionized water</v>
          </cell>
          <cell r="T2630" t="str">
            <v>MLR</v>
          </cell>
          <cell r="U2630">
            <v>12.1</v>
          </cell>
          <cell r="V2630">
            <v>7.5</v>
          </cell>
          <cell r="W2630" t="str">
            <v/>
          </cell>
          <cell r="X2630" t="str">
            <v/>
          </cell>
          <cell r="Y2630">
            <v>32.505000000000003</v>
          </cell>
          <cell r="Z2630" t="str">
            <v/>
          </cell>
          <cell r="AA2630">
            <v>0.09</v>
          </cell>
          <cell r="AB2630">
            <v>10</v>
          </cell>
          <cell r="AC2630">
            <v>6.08</v>
          </cell>
          <cell r="AD2630">
            <v>3.13</v>
          </cell>
          <cell r="AE2630">
            <v>1.8</v>
          </cell>
          <cell r="AF2630">
            <v>4.43</v>
          </cell>
          <cell r="AG2630">
            <v>4.2300000000000004</v>
          </cell>
          <cell r="AH2630">
            <v>1.31</v>
          </cell>
          <cell r="AI2630">
            <v>33</v>
          </cell>
          <cell r="AJ2630">
            <v>28.071100000000001</v>
          </cell>
        </row>
        <row r="2631">
          <cell r="B2631" t="str">
            <v>A2632OnmyLC50</v>
          </cell>
          <cell r="C2631" t="str">
            <v>Stratus 1999; Hansen et al. 2002</v>
          </cell>
          <cell r="D2631">
            <v>2002</v>
          </cell>
          <cell r="E2631" t="str">
            <v>Oncorhynchus mykiss</v>
          </cell>
          <cell r="F2631" t="str">
            <v xml:space="preserve">Oncorhynchus </v>
          </cell>
          <cell r="G2631" t="str">
            <v>mykiss</v>
          </cell>
          <cell r="H2631"/>
          <cell r="I2631" t="str">
            <v>fish</v>
          </cell>
          <cell r="J2631" t="str">
            <v>1.6 (g)</v>
          </cell>
          <cell r="K2631" t="str">
            <v>Mortality</v>
          </cell>
          <cell r="L2631" t="str">
            <v>LC50</v>
          </cell>
          <cell r="M2631" t="str">
            <v>ZnCl2</v>
          </cell>
          <cell r="N2631" t="str">
            <v>Not stated ("standard techniques")</v>
          </cell>
          <cell r="O2631" t="str">
            <v>flow through</v>
          </cell>
          <cell r="P2631" t="str">
            <v>Acute</v>
          </cell>
          <cell r="Q2631" t="str">
            <v>96-hr</v>
          </cell>
          <cell r="R2631" t="str">
            <v>None</v>
          </cell>
          <cell r="S2631" t="str">
            <v>W-Well water diluted with deionized water</v>
          </cell>
          <cell r="T2631" t="str">
            <v>MLR</v>
          </cell>
          <cell r="U2631">
            <v>8.1999999999999993</v>
          </cell>
          <cell r="V2631">
            <v>7.47</v>
          </cell>
          <cell r="W2631" t="str">
            <v/>
          </cell>
          <cell r="X2631" t="str">
            <v/>
          </cell>
          <cell r="Y2631">
            <v>26.524000000000001</v>
          </cell>
          <cell r="Z2631" t="str">
            <v/>
          </cell>
          <cell r="AA2631">
            <v>0.09</v>
          </cell>
          <cell r="AB2631">
            <v>10</v>
          </cell>
          <cell r="AC2631">
            <v>6.1</v>
          </cell>
          <cell r="AD2631">
            <v>3.22</v>
          </cell>
          <cell r="AE2631">
            <v>1.1499999999999999</v>
          </cell>
          <cell r="AF2631">
            <v>2.65</v>
          </cell>
          <cell r="AG2631">
            <v>3.77</v>
          </cell>
          <cell r="AH2631">
            <v>1.22</v>
          </cell>
          <cell r="AI2631">
            <v>31.7</v>
          </cell>
          <cell r="AJ2631">
            <v>28.49166</v>
          </cell>
        </row>
        <row r="2632">
          <cell r="B2632" t="str">
            <v>A2633DamaEC50</v>
          </cell>
          <cell r="C2632" t="str">
            <v>Muyssen and Janssen 2001</v>
          </cell>
          <cell r="D2632">
            <v>2001</v>
          </cell>
          <cell r="E2632" t="str">
            <v>Daphnia magna</v>
          </cell>
          <cell r="F2632" t="str">
            <v xml:space="preserve">Daphnia </v>
          </cell>
          <cell r="G2632" t="str">
            <v>magna</v>
          </cell>
          <cell r="H2632"/>
          <cell r="I2632" t="str">
            <v>Cladocera</v>
          </cell>
          <cell r="J2632" t="str">
            <v>&lt;24 hr</v>
          </cell>
          <cell r="K2632" t="str">
            <v>mortality</v>
          </cell>
          <cell r="L2632" t="str">
            <v>EC50</v>
          </cell>
          <cell r="M2632" t="str">
            <v>ZnCl2</v>
          </cell>
          <cell r="N2632" t="str">
            <v>Zn Measured in each treatment; assume filtered as in Muyssen and Janssen 2001</v>
          </cell>
          <cell r="O2632" t="str">
            <v>static</v>
          </cell>
          <cell r="P2632" t="str">
            <v>Acute</v>
          </cell>
          <cell r="Q2632" t="str">
            <v>48-hr</v>
          </cell>
          <cell r="R2632" t="str">
            <v>None</v>
          </cell>
          <cell r="S2632" t="str">
            <v>S-M4 medium</v>
          </cell>
          <cell r="T2632"/>
          <cell r="U2632">
            <v>20</v>
          </cell>
          <cell r="V2632">
            <v>7.8</v>
          </cell>
          <cell r="W2632" t="str">
            <v/>
          </cell>
          <cell r="X2632" t="str">
            <v/>
          </cell>
          <cell r="Y2632">
            <v>1639</v>
          </cell>
          <cell r="Z2632" t="str">
            <v/>
          </cell>
          <cell r="AA2632">
            <v>0.27500000000000002</v>
          </cell>
          <cell r="AB2632">
            <v>10</v>
          </cell>
          <cell r="AC2632">
            <v>89.712000000000003</v>
          </cell>
          <cell r="AD2632">
            <v>13.664</v>
          </cell>
          <cell r="AE2632">
            <v>2.8</v>
          </cell>
          <cell r="AF2632">
            <v>3.5840000000000001</v>
          </cell>
          <cell r="AG2632">
            <v>54.207999999999998</v>
          </cell>
          <cell r="AH2632">
            <v>162.28800000000001</v>
          </cell>
          <cell r="AI2632">
            <v>90</v>
          </cell>
          <cell r="AJ2632">
            <v>280</v>
          </cell>
        </row>
        <row r="2633">
          <cell r="B2633" t="str">
            <v>A2634DamaEC50</v>
          </cell>
          <cell r="C2633" t="str">
            <v>Muyssen and Janssen 2001</v>
          </cell>
          <cell r="D2633">
            <v>2001</v>
          </cell>
          <cell r="E2633" t="str">
            <v>Daphnia magna</v>
          </cell>
          <cell r="F2633" t="str">
            <v xml:space="preserve">Daphnia </v>
          </cell>
          <cell r="G2633" t="str">
            <v>magna</v>
          </cell>
          <cell r="H2633"/>
          <cell r="I2633" t="str">
            <v>Cladocera</v>
          </cell>
          <cell r="J2633" t="str">
            <v>&lt;24 hr</v>
          </cell>
          <cell r="K2633" t="str">
            <v>mortality</v>
          </cell>
          <cell r="L2633" t="str">
            <v>EC50</v>
          </cell>
          <cell r="M2633" t="str">
            <v>ZnCl2</v>
          </cell>
          <cell r="N2633" t="str">
            <v>Zn Measured in each treatment; assume filtered as in Muyssen and Janssen 2001</v>
          </cell>
          <cell r="O2633" t="str">
            <v>static</v>
          </cell>
          <cell r="P2633" t="str">
            <v>Acute</v>
          </cell>
          <cell r="Q2633" t="str">
            <v>48-hr</v>
          </cell>
          <cell r="R2633" t="str">
            <v>None</v>
          </cell>
          <cell r="S2633" t="str">
            <v>S-M4 medium</v>
          </cell>
          <cell r="T2633"/>
          <cell r="U2633">
            <v>20</v>
          </cell>
          <cell r="V2633">
            <v>7.8</v>
          </cell>
          <cell r="W2633" t="str">
            <v/>
          </cell>
          <cell r="X2633" t="str">
            <v/>
          </cell>
          <cell r="Y2633">
            <v>1103</v>
          </cell>
          <cell r="Z2633" t="str">
            <v/>
          </cell>
          <cell r="AA2633">
            <v>0.27500000000000002</v>
          </cell>
          <cell r="AB2633">
            <v>10</v>
          </cell>
          <cell r="AC2633">
            <v>89.712000000000003</v>
          </cell>
          <cell r="AD2633">
            <v>13.664</v>
          </cell>
          <cell r="AE2633">
            <v>2.8</v>
          </cell>
          <cell r="AF2633">
            <v>3.5840000000000001</v>
          </cell>
          <cell r="AG2633">
            <v>54.207999999999998</v>
          </cell>
          <cell r="AH2633">
            <v>162.28800000000001</v>
          </cell>
          <cell r="AI2633">
            <v>90</v>
          </cell>
          <cell r="AJ2633">
            <v>280</v>
          </cell>
        </row>
        <row r="2634">
          <cell r="B2634" t="str">
            <v>A2635ThplEC50</v>
          </cell>
          <cell r="C2634" t="str">
            <v>Ivey et al. 2017</v>
          </cell>
          <cell r="D2634">
            <v>2017</v>
          </cell>
          <cell r="E2634" t="str">
            <v>Thamnocephalus platyurus</v>
          </cell>
          <cell r="F2634" t="str">
            <v xml:space="preserve">Thamnocephalus </v>
          </cell>
          <cell r="G2634" t="str">
            <v>platyurus</v>
          </cell>
          <cell r="H2634"/>
          <cell r="I2634" t="str">
            <v>shrimp</v>
          </cell>
          <cell r="J2634" t="str">
            <v>&lt;48 hr</v>
          </cell>
          <cell r="K2634" t="str">
            <v>mortality</v>
          </cell>
          <cell r="L2634" t="str">
            <v>EC50</v>
          </cell>
          <cell r="M2634" t="str">
            <v>ZnCl2</v>
          </cell>
          <cell r="N2634" t="str">
            <v>Filtered through 0.45 um; sampled at initiation</v>
          </cell>
          <cell r="O2634" t="str">
            <v>static</v>
          </cell>
          <cell r="P2634" t="str">
            <v>Acute</v>
          </cell>
          <cell r="Q2634" t="str">
            <v>24-hr</v>
          </cell>
          <cell r="R2634" t="str">
            <v>None</v>
          </cell>
          <cell r="S2634" t="str">
            <v>WA-CERC Well water + DI</v>
          </cell>
          <cell r="T2634"/>
          <cell r="U2634">
            <v>20</v>
          </cell>
          <cell r="V2634">
            <v>8.17</v>
          </cell>
          <cell r="W2634" t="str">
            <v>&lt;</v>
          </cell>
          <cell r="X2634" t="str">
            <v/>
          </cell>
          <cell r="Y2634">
            <v>155</v>
          </cell>
          <cell r="Z2634" t="str">
            <v/>
          </cell>
          <cell r="AA2634">
            <v>0.5</v>
          </cell>
          <cell r="AB2634">
            <v>10</v>
          </cell>
          <cell r="AC2634">
            <v>26.254700000000003</v>
          </cell>
          <cell r="AD2634">
            <v>9.089029</v>
          </cell>
          <cell r="AE2634">
            <v>9.089029</v>
          </cell>
          <cell r="AF2634">
            <v>0.90887200000000001</v>
          </cell>
          <cell r="AG2634">
            <v>18.200099999999999</v>
          </cell>
          <cell r="AH2634">
            <v>10.011394000000001</v>
          </cell>
          <cell r="AI2634">
            <v>96</v>
          </cell>
          <cell r="AJ2634">
            <v>103</v>
          </cell>
        </row>
        <row r="2635">
          <cell r="B2635" t="str">
            <v>A2636ThplEC50</v>
          </cell>
          <cell r="C2635" t="str">
            <v>Ivey et al. 2017</v>
          </cell>
          <cell r="D2635">
            <v>2017</v>
          </cell>
          <cell r="E2635" t="str">
            <v>Thamnocephalus platyurus</v>
          </cell>
          <cell r="F2635" t="str">
            <v xml:space="preserve">Thamnocephalus </v>
          </cell>
          <cell r="G2635" t="str">
            <v>platyurus</v>
          </cell>
          <cell r="H2635"/>
          <cell r="I2635" t="str">
            <v>shrimp</v>
          </cell>
          <cell r="J2635" t="str">
            <v>&lt;48 hr</v>
          </cell>
          <cell r="K2635" t="str">
            <v>mortality</v>
          </cell>
          <cell r="L2635" t="str">
            <v>EC50</v>
          </cell>
          <cell r="M2635" t="str">
            <v>ZnCl2</v>
          </cell>
          <cell r="N2635" t="str">
            <v>Filtered through 0.45 um; sampled at initiation</v>
          </cell>
          <cell r="O2635" t="str">
            <v>static</v>
          </cell>
          <cell r="P2635" t="str">
            <v>Acute</v>
          </cell>
          <cell r="Q2635" t="str">
            <v>24-hr</v>
          </cell>
          <cell r="R2635" t="str">
            <v>None</v>
          </cell>
          <cell r="S2635" t="str">
            <v>WA-CERC Well water + DI</v>
          </cell>
          <cell r="T2635"/>
          <cell r="U2635">
            <v>20</v>
          </cell>
          <cell r="V2635">
            <v>8.0299999999999994</v>
          </cell>
          <cell r="W2635" t="str">
            <v/>
          </cell>
          <cell r="X2635" t="str">
            <v/>
          </cell>
          <cell r="Y2635">
            <v>240.85</v>
          </cell>
          <cell r="Z2635" t="str">
            <v/>
          </cell>
          <cell r="AA2635">
            <v>0.5</v>
          </cell>
          <cell r="AB2635">
            <v>10</v>
          </cell>
          <cell r="AC2635">
            <v>27.784100000000002</v>
          </cell>
          <cell r="AD2635">
            <v>9.618487</v>
          </cell>
          <cell r="AE2635">
            <v>9.618487</v>
          </cell>
          <cell r="AF2635">
            <v>0.961816</v>
          </cell>
          <cell r="AG2635">
            <v>19.260300000000001</v>
          </cell>
          <cell r="AH2635">
            <v>10.594582000000001</v>
          </cell>
          <cell r="AI2635">
            <v>92</v>
          </cell>
          <cell r="AJ2635">
            <v>109</v>
          </cell>
        </row>
        <row r="2636">
          <cell r="B2636" t="str">
            <v>A2637BrlyEC50</v>
          </cell>
          <cell r="C2636" t="str">
            <v>Ivey et al. 2017</v>
          </cell>
          <cell r="D2636">
            <v>2017</v>
          </cell>
          <cell r="E2636" t="str">
            <v>Branchinecta lynchi</v>
          </cell>
          <cell r="F2636" t="str">
            <v xml:space="preserve">Branchinecta </v>
          </cell>
          <cell r="G2636" t="str">
            <v>lynchi</v>
          </cell>
          <cell r="H2636"/>
          <cell r="I2636" t="str">
            <v>shrimp</v>
          </cell>
          <cell r="J2636" t="str">
            <v>&lt;48 hr</v>
          </cell>
          <cell r="K2636" t="str">
            <v>mortality</v>
          </cell>
          <cell r="L2636" t="str">
            <v>EC50</v>
          </cell>
          <cell r="M2636" t="str">
            <v>ZnCl2</v>
          </cell>
          <cell r="N2636" t="str">
            <v>Filtered through 0.45 um; sampled at initiation</v>
          </cell>
          <cell r="O2636" t="str">
            <v>static</v>
          </cell>
          <cell r="P2636" t="str">
            <v>Acute</v>
          </cell>
          <cell r="Q2636" t="str">
            <v>24-hr</v>
          </cell>
          <cell r="R2636" t="str">
            <v>None</v>
          </cell>
          <cell r="S2636" t="str">
            <v>WA-CERC Well water + DI</v>
          </cell>
          <cell r="T2636"/>
          <cell r="U2636">
            <v>20</v>
          </cell>
          <cell r="V2636">
            <v>8.39</v>
          </cell>
          <cell r="W2636" t="str">
            <v/>
          </cell>
          <cell r="X2636" t="str">
            <v/>
          </cell>
          <cell r="Y2636">
            <v>386.59</v>
          </cell>
          <cell r="Z2636" t="str">
            <v/>
          </cell>
          <cell r="AA2636">
            <v>0.5</v>
          </cell>
          <cell r="AB2636">
            <v>10</v>
          </cell>
          <cell r="AC2636">
            <v>28.293900000000001</v>
          </cell>
          <cell r="AD2636">
            <v>9.7949730000000006</v>
          </cell>
          <cell r="AE2636">
            <v>9.7949730000000006</v>
          </cell>
          <cell r="AF2636">
            <v>0.979464</v>
          </cell>
          <cell r="AG2636">
            <v>19.613699999999998</v>
          </cell>
          <cell r="AH2636">
            <v>10.788978</v>
          </cell>
          <cell r="AI2636">
            <v>98</v>
          </cell>
          <cell r="AJ2636">
            <v>111</v>
          </cell>
        </row>
        <row r="2637">
          <cell r="B2637" t="str">
            <v>A2638BrliEC50</v>
          </cell>
          <cell r="C2637" t="str">
            <v>Ivey et al. 2017</v>
          </cell>
          <cell r="D2637">
            <v>2017</v>
          </cell>
          <cell r="E2637" t="str">
            <v>Branchinecta lindahli</v>
          </cell>
          <cell r="F2637" t="str">
            <v xml:space="preserve">Branchinecta </v>
          </cell>
          <cell r="G2637" t="str">
            <v>lindahli</v>
          </cell>
          <cell r="H2637"/>
          <cell r="I2637" t="str">
            <v>shrimp</v>
          </cell>
          <cell r="J2637" t="str">
            <v>&lt;48 hr</v>
          </cell>
          <cell r="K2637" t="str">
            <v>mortality</v>
          </cell>
          <cell r="L2637" t="str">
            <v>EC50</v>
          </cell>
          <cell r="M2637" t="str">
            <v>ZnCl2</v>
          </cell>
          <cell r="N2637" t="str">
            <v>Filtered through 0.45 um; sampled at initiation</v>
          </cell>
          <cell r="O2637" t="str">
            <v>static</v>
          </cell>
          <cell r="P2637" t="str">
            <v>Acute</v>
          </cell>
          <cell r="Q2637" t="str">
            <v>24-hr</v>
          </cell>
          <cell r="R2637" t="str">
            <v>None</v>
          </cell>
          <cell r="S2637" t="str">
            <v>WA-CERC Well water + DI</v>
          </cell>
          <cell r="T2637"/>
          <cell r="U2637">
            <v>20</v>
          </cell>
          <cell r="V2637">
            <v>8.33</v>
          </cell>
          <cell r="W2637" t="str">
            <v>&gt;</v>
          </cell>
          <cell r="X2637" t="str">
            <v/>
          </cell>
          <cell r="Y2637">
            <v>155</v>
          </cell>
          <cell r="Z2637" t="str">
            <v/>
          </cell>
          <cell r="AA2637">
            <v>0.5</v>
          </cell>
          <cell r="AB2637">
            <v>10</v>
          </cell>
          <cell r="AC2637">
            <v>26.254700000000003</v>
          </cell>
          <cell r="AD2637">
            <v>9.089029</v>
          </cell>
          <cell r="AE2637">
            <v>9.089029</v>
          </cell>
          <cell r="AF2637">
            <v>0.90887200000000001</v>
          </cell>
          <cell r="AG2637">
            <v>18.200099999999999</v>
          </cell>
          <cell r="AH2637">
            <v>10.011394000000001</v>
          </cell>
          <cell r="AI2637">
            <v>95</v>
          </cell>
          <cell r="AJ2637">
            <v>103</v>
          </cell>
        </row>
        <row r="2638">
          <cell r="B2638" t="str">
            <v>A2639CeduEC50</v>
          </cell>
          <cell r="C2638" t="str">
            <v>Ivey et al. 2017</v>
          </cell>
          <cell r="D2638">
            <v>2017</v>
          </cell>
          <cell r="E2638" t="str">
            <v>Ceriodaphnia dubia</v>
          </cell>
          <cell r="F2638" t="str">
            <v xml:space="preserve">Ceriodaphnia </v>
          </cell>
          <cell r="G2638" t="str">
            <v>dubia</v>
          </cell>
          <cell r="H2638"/>
          <cell r="I2638" t="str">
            <v>Cladocera</v>
          </cell>
          <cell r="J2638" t="str">
            <v>&lt;24 hr</v>
          </cell>
          <cell r="K2638" t="str">
            <v>mortality</v>
          </cell>
          <cell r="L2638" t="str">
            <v>EC50</v>
          </cell>
          <cell r="M2638" t="str">
            <v>ZnCl2</v>
          </cell>
          <cell r="N2638" t="str">
            <v>Filtered through 0.45 um; sampled at initiation</v>
          </cell>
          <cell r="O2638" t="str">
            <v>static</v>
          </cell>
          <cell r="P2638" t="str">
            <v>Acute</v>
          </cell>
          <cell r="Q2638" t="str">
            <v>48-hr</v>
          </cell>
          <cell r="R2638" t="str">
            <v>None</v>
          </cell>
          <cell r="S2638" t="str">
            <v>WA-CERC Well water + DI</v>
          </cell>
          <cell r="T2638"/>
          <cell r="U2638">
            <v>20</v>
          </cell>
          <cell r="V2638">
            <v>8.16</v>
          </cell>
          <cell r="W2638" t="str">
            <v/>
          </cell>
          <cell r="X2638" t="str">
            <v/>
          </cell>
          <cell r="Y2638">
            <v>135.63999999999999</v>
          </cell>
          <cell r="Z2638" t="str">
            <v/>
          </cell>
          <cell r="AA2638">
            <v>0.5</v>
          </cell>
          <cell r="AB2638">
            <v>10</v>
          </cell>
          <cell r="AC2638">
            <v>26.254700000000003</v>
          </cell>
          <cell r="AD2638">
            <v>9.089029</v>
          </cell>
          <cell r="AE2638">
            <v>9.089029</v>
          </cell>
          <cell r="AF2638">
            <v>0.90887200000000001</v>
          </cell>
          <cell r="AG2638">
            <v>18.200099999999999</v>
          </cell>
          <cell r="AH2638">
            <v>10.011394000000001</v>
          </cell>
          <cell r="AI2638">
            <v>89</v>
          </cell>
          <cell r="AJ2638">
            <v>103</v>
          </cell>
        </row>
        <row r="2639">
          <cell r="B2639" t="str">
            <v>A2640DamaEC50</v>
          </cell>
          <cell r="C2639" t="str">
            <v>Ivey et al. 2017</v>
          </cell>
          <cell r="D2639">
            <v>2017</v>
          </cell>
          <cell r="E2639" t="str">
            <v>Daphnia magna</v>
          </cell>
          <cell r="F2639" t="str">
            <v xml:space="preserve">Daphnia </v>
          </cell>
          <cell r="G2639" t="str">
            <v>magna</v>
          </cell>
          <cell r="H2639"/>
          <cell r="I2639" t="str">
            <v>Cladocera</v>
          </cell>
          <cell r="J2639" t="str">
            <v>&lt;24 hr</v>
          </cell>
          <cell r="K2639" t="str">
            <v>mortality</v>
          </cell>
          <cell r="L2639" t="str">
            <v>EC50</v>
          </cell>
          <cell r="M2639" t="str">
            <v>ZnCl2</v>
          </cell>
          <cell r="N2639" t="str">
            <v>Filtered through 0.45 um; sampled at initiation</v>
          </cell>
          <cell r="O2639" t="str">
            <v>static</v>
          </cell>
          <cell r="P2639" t="str">
            <v>Acute</v>
          </cell>
          <cell r="Q2639" t="str">
            <v>48-hr</v>
          </cell>
          <cell r="R2639" t="str">
            <v>None</v>
          </cell>
          <cell r="S2639" t="str">
            <v>WA-CERC Well water + DI</v>
          </cell>
          <cell r="T2639"/>
          <cell r="U2639">
            <v>20</v>
          </cell>
          <cell r="V2639">
            <v>8.2799999999999994</v>
          </cell>
          <cell r="W2639" t="str">
            <v/>
          </cell>
          <cell r="X2639" t="str">
            <v/>
          </cell>
          <cell r="Y2639">
            <v>638.73</v>
          </cell>
          <cell r="Z2639" t="str">
            <v/>
          </cell>
          <cell r="AA2639">
            <v>0.5</v>
          </cell>
          <cell r="AB2639">
            <v>10</v>
          </cell>
          <cell r="AC2639">
            <v>27.019400000000001</v>
          </cell>
          <cell r="AD2639">
            <v>9.3537580000000009</v>
          </cell>
          <cell r="AE2639">
            <v>9.3537580000000009</v>
          </cell>
          <cell r="AF2639">
            <v>0.93534400000000006</v>
          </cell>
          <cell r="AG2639">
            <v>18.7302</v>
          </cell>
          <cell r="AH2639">
            <v>10.302988000000001</v>
          </cell>
          <cell r="AI2639">
            <v>96</v>
          </cell>
          <cell r="AJ2639">
            <v>106</v>
          </cell>
        </row>
        <row r="2640">
          <cell r="B2640" t="str">
            <v>A2641HyazEC50</v>
          </cell>
          <cell r="C2640" t="str">
            <v>Ivey et al. 2017</v>
          </cell>
          <cell r="D2640">
            <v>2017</v>
          </cell>
          <cell r="E2640" t="str">
            <v>Hyalella azteca</v>
          </cell>
          <cell r="F2640" t="str">
            <v xml:space="preserve">Hyalella </v>
          </cell>
          <cell r="G2640" t="str">
            <v>azteca</v>
          </cell>
          <cell r="H2640"/>
          <cell r="I2640" t="str">
            <v>Amphipod</v>
          </cell>
          <cell r="J2640" t="str">
            <v>7 d</v>
          </cell>
          <cell r="K2640" t="str">
            <v>mortality</v>
          </cell>
          <cell r="L2640" t="str">
            <v>EC50</v>
          </cell>
          <cell r="M2640" t="str">
            <v>ZnCl2</v>
          </cell>
          <cell r="N2640" t="str">
            <v>Filtered through 0.45 um; sampled at initiation</v>
          </cell>
          <cell r="O2640" t="str">
            <v>static</v>
          </cell>
          <cell r="P2640" t="str">
            <v>Acute</v>
          </cell>
          <cell r="Q2640" t="str">
            <v>48-hr</v>
          </cell>
          <cell r="R2640" t="str">
            <v>None</v>
          </cell>
          <cell r="S2640" t="str">
            <v>WA-CERC Well water + DI</v>
          </cell>
          <cell r="T2640"/>
          <cell r="U2640">
            <v>20</v>
          </cell>
          <cell r="V2640">
            <v>8.23</v>
          </cell>
          <cell r="W2640" t="str">
            <v/>
          </cell>
          <cell r="X2640" t="str">
            <v/>
          </cell>
          <cell r="Y2640">
            <v>195.25</v>
          </cell>
          <cell r="Z2640" t="str">
            <v/>
          </cell>
          <cell r="AA2640">
            <v>0.5</v>
          </cell>
          <cell r="AB2640">
            <v>10</v>
          </cell>
          <cell r="AC2640">
            <v>28.039000000000001</v>
          </cell>
          <cell r="AD2640">
            <v>9.7067300000000003</v>
          </cell>
          <cell r="AE2640">
            <v>9.7067300000000003</v>
          </cell>
          <cell r="AF2640">
            <v>0.97064000000000006</v>
          </cell>
          <cell r="AG2640">
            <v>19.437000000000001</v>
          </cell>
          <cell r="AH2640">
            <v>10.691780000000001</v>
          </cell>
          <cell r="AI2640">
            <v>92</v>
          </cell>
          <cell r="AJ2640">
            <v>110</v>
          </cell>
        </row>
        <row r="2641">
          <cell r="B2641" t="str">
            <v>A2642PhgyEC50</v>
          </cell>
          <cell r="C2641" t="str">
            <v>Ivey et al. 2017</v>
          </cell>
          <cell r="D2641">
            <v>2017</v>
          </cell>
          <cell r="E2641" t="str">
            <v>Physa gyrina</v>
          </cell>
          <cell r="F2641" t="str">
            <v xml:space="preserve">Physa </v>
          </cell>
          <cell r="G2641" t="str">
            <v>gyrina</v>
          </cell>
          <cell r="H2641"/>
          <cell r="I2641" t="str">
            <v>snail</v>
          </cell>
          <cell r="J2641" t="str">
            <v>7-14 d</v>
          </cell>
          <cell r="K2641" t="str">
            <v>mortality</v>
          </cell>
          <cell r="L2641" t="str">
            <v>EC50</v>
          </cell>
          <cell r="M2641" t="str">
            <v>ZnCl2</v>
          </cell>
          <cell r="N2641" t="str">
            <v>Filtered through 0.45 um; sampled at initiation</v>
          </cell>
          <cell r="O2641" t="str">
            <v>static</v>
          </cell>
          <cell r="P2641" t="str">
            <v>Acute</v>
          </cell>
          <cell r="Q2641" t="str">
            <v>96-hr</v>
          </cell>
          <cell r="R2641" t="str">
            <v>None</v>
          </cell>
          <cell r="S2641" t="str">
            <v>WA-CERC Well water + DI</v>
          </cell>
          <cell r="T2641"/>
          <cell r="U2641">
            <v>20</v>
          </cell>
          <cell r="V2641">
            <v>8.3000000000000007</v>
          </cell>
          <cell r="W2641" t="str">
            <v/>
          </cell>
          <cell r="X2641" t="str">
            <v/>
          </cell>
          <cell r="Y2641">
            <v>372</v>
          </cell>
          <cell r="Z2641" t="str">
            <v/>
          </cell>
          <cell r="AA2641">
            <v>0.5</v>
          </cell>
          <cell r="AB2641">
            <v>10</v>
          </cell>
          <cell r="AC2641">
            <v>26.254700000000003</v>
          </cell>
          <cell r="AD2641">
            <v>9.089029</v>
          </cell>
          <cell r="AE2641">
            <v>9.089029</v>
          </cell>
          <cell r="AF2641">
            <v>0.90887200000000001</v>
          </cell>
          <cell r="AG2641">
            <v>18.200099999999999</v>
          </cell>
          <cell r="AH2641">
            <v>10.011394000000001</v>
          </cell>
          <cell r="AI2641">
            <v>91</v>
          </cell>
          <cell r="AJ2641">
            <v>103</v>
          </cell>
        </row>
        <row r="2642">
          <cell r="B2642" t="str">
            <v>A2643LystEC50</v>
          </cell>
          <cell r="C2642" t="str">
            <v>Ivey et al. 2017</v>
          </cell>
          <cell r="D2642">
            <v>2017</v>
          </cell>
          <cell r="E2642" t="str">
            <v>Lymnaea stagnalis</v>
          </cell>
          <cell r="F2642" t="str">
            <v xml:space="preserve">Lymnaea </v>
          </cell>
          <cell r="G2642" t="str">
            <v>stagnalis</v>
          </cell>
          <cell r="H2642"/>
          <cell r="I2642" t="str">
            <v>snail</v>
          </cell>
          <cell r="J2642" t="str">
            <v>&lt;48 hr</v>
          </cell>
          <cell r="K2642" t="str">
            <v>mortality</v>
          </cell>
          <cell r="L2642" t="str">
            <v>EC50</v>
          </cell>
          <cell r="M2642" t="str">
            <v>ZnCl2</v>
          </cell>
          <cell r="N2642" t="str">
            <v>Filtered through 0.45 um; sampled at initiation</v>
          </cell>
          <cell r="O2642" t="str">
            <v>static</v>
          </cell>
          <cell r="P2642" t="str">
            <v>Acute</v>
          </cell>
          <cell r="Q2642" t="str">
            <v>96-hr</v>
          </cell>
          <cell r="R2642" t="str">
            <v>None</v>
          </cell>
          <cell r="S2642" t="str">
            <v>WA-CERC Well water + DI</v>
          </cell>
          <cell r="T2642"/>
          <cell r="U2642">
            <v>20</v>
          </cell>
          <cell r="V2642">
            <v>8.18</v>
          </cell>
          <cell r="W2642" t="str">
            <v/>
          </cell>
          <cell r="X2642" t="str">
            <v/>
          </cell>
          <cell r="Y2642">
            <v>417</v>
          </cell>
          <cell r="Z2642" t="str">
            <v/>
          </cell>
          <cell r="AA2642">
            <v>0.5</v>
          </cell>
          <cell r="AB2642">
            <v>10</v>
          </cell>
          <cell r="AC2642">
            <v>26.509600000000002</v>
          </cell>
          <cell r="AD2642">
            <v>9.1772720000000003</v>
          </cell>
          <cell r="AE2642">
            <v>9.1772720000000003</v>
          </cell>
          <cell r="AF2642">
            <v>0.91769600000000007</v>
          </cell>
          <cell r="AG2642">
            <v>18.376799999999999</v>
          </cell>
          <cell r="AH2642">
            <v>10.108592000000002</v>
          </cell>
          <cell r="AI2642">
            <v>95</v>
          </cell>
          <cell r="AJ2642">
            <v>104</v>
          </cell>
        </row>
        <row r="2643">
          <cell r="B2643" t="str">
            <v>A2644OnmyEC50</v>
          </cell>
          <cell r="C2643" t="str">
            <v>Buhl and Hamilton 1990</v>
          </cell>
          <cell r="D2643">
            <v>1990</v>
          </cell>
          <cell r="E2643" t="str">
            <v>Oncorhynchus mykiss</v>
          </cell>
          <cell r="F2643" t="str">
            <v xml:space="preserve">Oncorhynchus </v>
          </cell>
          <cell r="G2643" t="str">
            <v>mykiss</v>
          </cell>
          <cell r="H2643" t="str">
            <v>R</v>
          </cell>
          <cell r="I2643" t="str">
            <v>fish</v>
          </cell>
          <cell r="J2643" t="str">
            <v>alevin</v>
          </cell>
          <cell r="K2643" t="str">
            <v>mortality</v>
          </cell>
          <cell r="L2643" t="str">
            <v>EC50</v>
          </cell>
          <cell r="M2643" t="str">
            <v>ZnCl2</v>
          </cell>
          <cell r="N2643" t="str">
            <v>Not stated</v>
          </cell>
          <cell r="O2643" t="str">
            <v>static</v>
          </cell>
          <cell r="P2643" t="str">
            <v>Acute</v>
          </cell>
          <cell r="Q2643" t="str">
            <v>96-hr</v>
          </cell>
          <cell r="R2643"/>
          <cell r="S2643" t="str">
            <v>S-EPA Soft water</v>
          </cell>
          <cell r="T2643"/>
          <cell r="U2643">
            <v>12</v>
          </cell>
          <cell r="V2643">
            <v>7.55</v>
          </cell>
          <cell r="W2643" t="str">
            <v/>
          </cell>
          <cell r="X2643">
            <v>2170</v>
          </cell>
          <cell r="Y2643">
            <v>2122.2599999999998</v>
          </cell>
          <cell r="Z2643" t="str">
            <v/>
          </cell>
          <cell r="AA2643">
            <v>0.5</v>
          </cell>
          <cell r="AB2643">
            <v>10</v>
          </cell>
          <cell r="AC2643">
            <v>6.8</v>
          </cell>
          <cell r="AD2643">
            <v>5.9</v>
          </cell>
          <cell r="AE2643">
            <v>12.8</v>
          </cell>
          <cell r="AF2643">
            <v>1.02</v>
          </cell>
          <cell r="AG2643">
            <v>36.799999999999997</v>
          </cell>
          <cell r="AH2643">
            <v>0.86</v>
          </cell>
          <cell r="AI2643">
            <v>30.9</v>
          </cell>
          <cell r="AJ2643">
            <v>41.3</v>
          </cell>
        </row>
        <row r="2644">
          <cell r="B2644" t="str">
            <v>A2645OnmyEC50</v>
          </cell>
          <cell r="C2644" t="str">
            <v>Buhl and Hamilton 1990</v>
          </cell>
          <cell r="D2644">
            <v>1990</v>
          </cell>
          <cell r="E2644" t="str">
            <v>Oncorhynchus mykiss</v>
          </cell>
          <cell r="F2644" t="str">
            <v xml:space="preserve">Oncorhynchus </v>
          </cell>
          <cell r="G2644" t="str">
            <v>mykiss</v>
          </cell>
          <cell r="H2644"/>
          <cell r="I2644" t="str">
            <v>fish</v>
          </cell>
          <cell r="J2644" t="str">
            <v>0.6 g</v>
          </cell>
          <cell r="K2644" t="str">
            <v>mortality</v>
          </cell>
          <cell r="L2644" t="str">
            <v>EC50</v>
          </cell>
          <cell r="M2644" t="str">
            <v>ZnCl2</v>
          </cell>
          <cell r="N2644" t="str">
            <v>Not stated</v>
          </cell>
          <cell r="O2644" t="str">
            <v>static</v>
          </cell>
          <cell r="P2644" t="str">
            <v>Acute</v>
          </cell>
          <cell r="Q2644" t="str">
            <v>24-hr</v>
          </cell>
          <cell r="R2644"/>
          <cell r="S2644" t="str">
            <v>S-EPA Soft water</v>
          </cell>
          <cell r="T2644"/>
          <cell r="U2644">
            <v>12</v>
          </cell>
          <cell r="V2644">
            <v>7.55</v>
          </cell>
          <cell r="W2644" t="str">
            <v/>
          </cell>
          <cell r="X2644">
            <v>215</v>
          </cell>
          <cell r="Y2644">
            <v>210.26999999999998</v>
          </cell>
          <cell r="Z2644" t="str">
            <v/>
          </cell>
          <cell r="AA2644">
            <v>0.5</v>
          </cell>
          <cell r="AB2644">
            <v>10</v>
          </cell>
          <cell r="AC2644">
            <v>6.8</v>
          </cell>
          <cell r="AD2644">
            <v>5.9</v>
          </cell>
          <cell r="AE2644">
            <v>12.8</v>
          </cell>
          <cell r="AF2644">
            <v>1.02</v>
          </cell>
          <cell r="AG2644">
            <v>36.799999999999997</v>
          </cell>
          <cell r="AH2644">
            <v>0.86</v>
          </cell>
          <cell r="AI2644">
            <v>30.9</v>
          </cell>
          <cell r="AJ2644">
            <v>41.3</v>
          </cell>
        </row>
        <row r="2645">
          <cell r="B2645" t="str">
            <v>A2646OnmyEC50</v>
          </cell>
          <cell r="C2645" t="str">
            <v>Buhl and Hamilton 1990</v>
          </cell>
          <cell r="D2645">
            <v>1990</v>
          </cell>
          <cell r="E2645" t="str">
            <v>Oncorhynchus mykiss</v>
          </cell>
          <cell r="F2645" t="str">
            <v xml:space="preserve">Oncorhynchus </v>
          </cell>
          <cell r="G2645" t="str">
            <v>mykiss</v>
          </cell>
          <cell r="H2645"/>
          <cell r="I2645" t="str">
            <v>fish</v>
          </cell>
          <cell r="J2645" t="str">
            <v>alevin</v>
          </cell>
          <cell r="K2645" t="str">
            <v>mortality</v>
          </cell>
          <cell r="L2645" t="str">
            <v>EC50</v>
          </cell>
          <cell r="M2645" t="str">
            <v>ZnCl2</v>
          </cell>
          <cell r="N2645" t="str">
            <v>Not stated</v>
          </cell>
          <cell r="O2645" t="str">
            <v>static</v>
          </cell>
          <cell r="P2645" t="str">
            <v>Acute</v>
          </cell>
          <cell r="Q2645" t="str">
            <v>24-hr</v>
          </cell>
          <cell r="R2645"/>
          <cell r="S2645" t="str">
            <v>S-EPA Soft water</v>
          </cell>
          <cell r="T2645"/>
          <cell r="U2645">
            <v>12</v>
          </cell>
          <cell r="V2645">
            <v>7.55</v>
          </cell>
          <cell r="W2645" t="str">
            <v/>
          </cell>
          <cell r="X2645">
            <v>3120</v>
          </cell>
          <cell r="Y2645">
            <v>3051.36</v>
          </cell>
          <cell r="Z2645" t="str">
            <v/>
          </cell>
          <cell r="AA2645">
            <v>0.5</v>
          </cell>
          <cell r="AB2645">
            <v>10</v>
          </cell>
          <cell r="AC2645">
            <v>6.8</v>
          </cell>
          <cell r="AD2645">
            <v>5.9</v>
          </cell>
          <cell r="AE2645">
            <v>12.8</v>
          </cell>
          <cell r="AF2645">
            <v>1.02</v>
          </cell>
          <cell r="AG2645">
            <v>36.799999999999997</v>
          </cell>
          <cell r="AH2645">
            <v>0.86</v>
          </cell>
          <cell r="AI2645">
            <v>30.9</v>
          </cell>
          <cell r="AJ2645">
            <v>41.3</v>
          </cell>
        </row>
        <row r="2646">
          <cell r="B2646" t="str">
            <v>A2647TharEC50</v>
          </cell>
          <cell r="C2646" t="str">
            <v>Buhl and Hamilton 1990</v>
          </cell>
          <cell r="D2646">
            <v>1990</v>
          </cell>
          <cell r="E2646" t="str">
            <v>Thymallus arcticus</v>
          </cell>
          <cell r="F2646" t="str">
            <v xml:space="preserve">Thymallus </v>
          </cell>
          <cell r="G2646" t="str">
            <v>arcticus</v>
          </cell>
          <cell r="H2646"/>
          <cell r="I2646" t="str">
            <v>fish</v>
          </cell>
          <cell r="J2646" t="str">
            <v>fry</v>
          </cell>
          <cell r="K2646" t="str">
            <v>mortality</v>
          </cell>
          <cell r="L2646" t="str">
            <v>EC50</v>
          </cell>
          <cell r="M2646" t="str">
            <v>ZnCl2</v>
          </cell>
          <cell r="N2646" t="str">
            <v>Not stated</v>
          </cell>
          <cell r="O2646" t="str">
            <v>static</v>
          </cell>
          <cell r="P2646" t="str">
            <v>Acute</v>
          </cell>
          <cell r="Q2646" t="str">
            <v>24-hr</v>
          </cell>
          <cell r="R2646"/>
          <cell r="S2646" t="str">
            <v>S-EPA Soft water</v>
          </cell>
          <cell r="T2646"/>
          <cell r="U2646">
            <v>12</v>
          </cell>
          <cell r="V2646">
            <v>7.55</v>
          </cell>
          <cell r="W2646" t="str">
            <v/>
          </cell>
          <cell r="X2646">
            <v>1890</v>
          </cell>
          <cell r="Y2646">
            <v>1848.42</v>
          </cell>
          <cell r="Z2646" t="str">
            <v/>
          </cell>
          <cell r="AA2646">
            <v>0.5</v>
          </cell>
          <cell r="AB2646">
            <v>10</v>
          </cell>
          <cell r="AC2646">
            <v>6.8</v>
          </cell>
          <cell r="AD2646">
            <v>5.9</v>
          </cell>
          <cell r="AE2646">
            <v>12.8</v>
          </cell>
          <cell r="AF2646">
            <v>1.02</v>
          </cell>
          <cell r="AG2646">
            <v>36.799999999999997</v>
          </cell>
          <cell r="AH2646">
            <v>0.86</v>
          </cell>
          <cell r="AI2646">
            <v>30.9</v>
          </cell>
          <cell r="AJ2646">
            <v>41.3</v>
          </cell>
        </row>
        <row r="2647">
          <cell r="B2647" t="str">
            <v>A2648TharEC50</v>
          </cell>
          <cell r="C2647" t="str">
            <v>Buhl and Hamilton 1990</v>
          </cell>
          <cell r="D2647">
            <v>1990</v>
          </cell>
          <cell r="E2647" t="str">
            <v>Thymallus arcticus</v>
          </cell>
          <cell r="F2647" t="str">
            <v xml:space="preserve">Thymallus </v>
          </cell>
          <cell r="G2647" t="str">
            <v>arcticus</v>
          </cell>
          <cell r="H2647"/>
          <cell r="I2647" t="str">
            <v>fish</v>
          </cell>
          <cell r="J2647" t="str">
            <v>0.2 g</v>
          </cell>
          <cell r="K2647" t="str">
            <v>mortality</v>
          </cell>
          <cell r="L2647" t="str">
            <v>EC50</v>
          </cell>
          <cell r="M2647" t="str">
            <v>ZnCl2</v>
          </cell>
          <cell r="N2647" t="str">
            <v>Not stated</v>
          </cell>
          <cell r="O2647" t="str">
            <v>static</v>
          </cell>
          <cell r="P2647" t="str">
            <v>Acute</v>
          </cell>
          <cell r="Q2647" t="str">
            <v>24-hr</v>
          </cell>
          <cell r="R2647"/>
          <cell r="S2647" t="str">
            <v>S-EPA Soft water</v>
          </cell>
          <cell r="T2647"/>
          <cell r="U2647">
            <v>12</v>
          </cell>
          <cell r="V2647">
            <v>7.55</v>
          </cell>
          <cell r="W2647" t="str">
            <v/>
          </cell>
          <cell r="X2647">
            <v>203</v>
          </cell>
          <cell r="Y2647">
            <v>198.53399999999999</v>
          </cell>
          <cell r="Z2647" t="str">
            <v/>
          </cell>
          <cell r="AA2647">
            <v>0.5</v>
          </cell>
          <cell r="AB2647">
            <v>10</v>
          </cell>
          <cell r="AC2647">
            <v>6.8</v>
          </cell>
          <cell r="AD2647">
            <v>5.9</v>
          </cell>
          <cell r="AE2647">
            <v>12.8</v>
          </cell>
          <cell r="AF2647">
            <v>1.02</v>
          </cell>
          <cell r="AG2647">
            <v>36.799999999999997</v>
          </cell>
          <cell r="AH2647">
            <v>0.86</v>
          </cell>
          <cell r="AI2647">
            <v>30.9</v>
          </cell>
          <cell r="AJ2647">
            <v>41.3</v>
          </cell>
        </row>
        <row r="2648">
          <cell r="B2648" t="str">
            <v>A2649TharEC50</v>
          </cell>
          <cell r="C2648" t="str">
            <v>Buhl and Hamilton 1990</v>
          </cell>
          <cell r="D2648">
            <v>1990</v>
          </cell>
          <cell r="E2648" t="str">
            <v>Thymallus arcticus</v>
          </cell>
          <cell r="F2648" t="str">
            <v xml:space="preserve">Thymallus </v>
          </cell>
          <cell r="G2648" t="str">
            <v>arcticus</v>
          </cell>
          <cell r="H2648"/>
          <cell r="I2648" t="str">
            <v>fish</v>
          </cell>
          <cell r="J2648" t="str">
            <v>0.34 g</v>
          </cell>
          <cell r="K2648" t="str">
            <v>mortality</v>
          </cell>
          <cell r="L2648" t="str">
            <v>EC50</v>
          </cell>
          <cell r="M2648" t="str">
            <v>ZnCl2</v>
          </cell>
          <cell r="N2648" t="str">
            <v>Not stated</v>
          </cell>
          <cell r="O2648" t="str">
            <v>static</v>
          </cell>
          <cell r="P2648" t="str">
            <v>Acute</v>
          </cell>
          <cell r="Q2648" t="str">
            <v>24-hr</v>
          </cell>
          <cell r="R2648"/>
          <cell r="S2648" t="str">
            <v>S-EPA Soft water</v>
          </cell>
          <cell r="T2648"/>
          <cell r="U2648">
            <v>12</v>
          </cell>
          <cell r="V2648">
            <v>7.55</v>
          </cell>
          <cell r="W2648" t="str">
            <v/>
          </cell>
          <cell r="X2648">
            <v>255</v>
          </cell>
          <cell r="Y2648">
            <v>249.39</v>
          </cell>
          <cell r="Z2648" t="str">
            <v/>
          </cell>
          <cell r="AA2648">
            <v>0.5</v>
          </cell>
          <cell r="AB2648">
            <v>10</v>
          </cell>
          <cell r="AC2648">
            <v>6.8</v>
          </cell>
          <cell r="AD2648">
            <v>5.9</v>
          </cell>
          <cell r="AE2648">
            <v>12.8</v>
          </cell>
          <cell r="AF2648">
            <v>1.02</v>
          </cell>
          <cell r="AG2648">
            <v>36.799999999999997</v>
          </cell>
          <cell r="AH2648">
            <v>0.86</v>
          </cell>
          <cell r="AI2648">
            <v>30.9</v>
          </cell>
          <cell r="AJ2648">
            <v>41.3</v>
          </cell>
        </row>
        <row r="2649">
          <cell r="B2649" t="str">
            <v>A2650TharEC50</v>
          </cell>
          <cell r="C2649" t="str">
            <v>Buhl and Hamilton 1990</v>
          </cell>
          <cell r="D2649">
            <v>1990</v>
          </cell>
          <cell r="E2649" t="str">
            <v>Thymallus arcticus</v>
          </cell>
          <cell r="F2649" t="str">
            <v xml:space="preserve">Thymallus </v>
          </cell>
          <cell r="G2649" t="str">
            <v>arcticus</v>
          </cell>
          <cell r="H2649"/>
          <cell r="I2649" t="str">
            <v>fish</v>
          </cell>
          <cell r="J2649" t="str">
            <v>0.85 g</v>
          </cell>
          <cell r="K2649" t="str">
            <v>mortality</v>
          </cell>
          <cell r="L2649" t="str">
            <v>EC50</v>
          </cell>
          <cell r="M2649" t="str">
            <v>ZnCl2</v>
          </cell>
          <cell r="N2649" t="str">
            <v>Not stated</v>
          </cell>
          <cell r="O2649" t="str">
            <v>static</v>
          </cell>
          <cell r="P2649" t="str">
            <v>Acute</v>
          </cell>
          <cell r="Q2649" t="str">
            <v>24-hr</v>
          </cell>
          <cell r="R2649"/>
          <cell r="S2649" t="str">
            <v>S-EPA Soft water</v>
          </cell>
          <cell r="T2649"/>
          <cell r="U2649">
            <v>12</v>
          </cell>
          <cell r="V2649">
            <v>7.55</v>
          </cell>
          <cell r="W2649" t="str">
            <v/>
          </cell>
          <cell r="X2649">
            <v>414</v>
          </cell>
          <cell r="Y2649">
            <v>404.892</v>
          </cell>
          <cell r="Z2649" t="str">
            <v/>
          </cell>
          <cell r="AA2649">
            <v>0.5</v>
          </cell>
          <cell r="AB2649">
            <v>10</v>
          </cell>
          <cell r="AC2649">
            <v>6.8</v>
          </cell>
          <cell r="AD2649">
            <v>5.9</v>
          </cell>
          <cell r="AE2649">
            <v>12.8</v>
          </cell>
          <cell r="AF2649">
            <v>1.02</v>
          </cell>
          <cell r="AG2649">
            <v>36.799999999999997</v>
          </cell>
          <cell r="AH2649">
            <v>0.86</v>
          </cell>
          <cell r="AI2649">
            <v>30.9</v>
          </cell>
          <cell r="AJ2649">
            <v>41.3</v>
          </cell>
        </row>
        <row r="2650">
          <cell r="B2650" t="str">
            <v>A2651TharEC50</v>
          </cell>
          <cell r="C2650" t="str">
            <v>Buhl and Hamilton 1990</v>
          </cell>
          <cell r="D2650">
            <v>1990</v>
          </cell>
          <cell r="E2650" t="str">
            <v>Thymallus arcticus</v>
          </cell>
          <cell r="F2650" t="str">
            <v xml:space="preserve">Thymallus </v>
          </cell>
          <cell r="G2650" t="str">
            <v>arcticus</v>
          </cell>
          <cell r="H2650"/>
          <cell r="I2650" t="str">
            <v>fish</v>
          </cell>
          <cell r="J2650" t="str">
            <v>1.85 g</v>
          </cell>
          <cell r="K2650" t="str">
            <v>mortality</v>
          </cell>
          <cell r="L2650" t="str">
            <v>EC50</v>
          </cell>
          <cell r="M2650" t="str">
            <v>ZnCl2</v>
          </cell>
          <cell r="N2650" t="str">
            <v>Not stated</v>
          </cell>
          <cell r="O2650" t="str">
            <v>static</v>
          </cell>
          <cell r="P2650" t="str">
            <v>Acute</v>
          </cell>
          <cell r="Q2650" t="str">
            <v>24-hr</v>
          </cell>
          <cell r="R2650"/>
          <cell r="S2650" t="str">
            <v>S-EPA Soft water</v>
          </cell>
          <cell r="T2650"/>
          <cell r="U2650">
            <v>12</v>
          </cell>
          <cell r="V2650">
            <v>7.55</v>
          </cell>
          <cell r="W2650" t="str">
            <v/>
          </cell>
          <cell r="X2650">
            <v>4700</v>
          </cell>
          <cell r="Y2650">
            <v>4596.5999999999995</v>
          </cell>
          <cell r="Z2650" t="str">
            <v/>
          </cell>
          <cell r="AA2650">
            <v>0.5</v>
          </cell>
          <cell r="AB2650">
            <v>10</v>
          </cell>
          <cell r="AC2650">
            <v>6.8</v>
          </cell>
          <cell r="AD2650">
            <v>5.9</v>
          </cell>
          <cell r="AE2650">
            <v>12.8</v>
          </cell>
          <cell r="AF2650">
            <v>1.02</v>
          </cell>
          <cell r="AG2650">
            <v>36.799999999999997</v>
          </cell>
          <cell r="AH2650">
            <v>0.86</v>
          </cell>
          <cell r="AI2650">
            <v>30.9</v>
          </cell>
          <cell r="AJ2650">
            <v>41.3</v>
          </cell>
        </row>
        <row r="2651">
          <cell r="B2651" t="str">
            <v>A2652OnkiEC50</v>
          </cell>
          <cell r="C2651" t="str">
            <v>Buhl and Hamilton 1990</v>
          </cell>
          <cell r="D2651">
            <v>1990</v>
          </cell>
          <cell r="E2651" t="str">
            <v>Oncorhynchus kisutch</v>
          </cell>
          <cell r="F2651" t="str">
            <v xml:space="preserve">Oncorhynchus </v>
          </cell>
          <cell r="G2651" t="str">
            <v>kisutch</v>
          </cell>
          <cell r="H2651"/>
          <cell r="I2651" t="str">
            <v>fish</v>
          </cell>
          <cell r="J2651" t="str">
            <v>alevin</v>
          </cell>
          <cell r="K2651" t="str">
            <v>mortality</v>
          </cell>
          <cell r="L2651" t="str">
            <v>EC50</v>
          </cell>
          <cell r="M2651" t="str">
            <v>ZnCl2</v>
          </cell>
          <cell r="N2651" t="str">
            <v>Not stated</v>
          </cell>
          <cell r="O2651" t="str">
            <v>static</v>
          </cell>
          <cell r="P2651" t="str">
            <v>Acute</v>
          </cell>
          <cell r="Q2651" t="str">
            <v>96-hr</v>
          </cell>
          <cell r="R2651"/>
          <cell r="S2651" t="str">
            <v>S-EPA Soft water</v>
          </cell>
          <cell r="T2651"/>
          <cell r="U2651">
            <v>12</v>
          </cell>
          <cell r="V2651">
            <v>7.55</v>
          </cell>
          <cell r="W2651" t="str">
            <v/>
          </cell>
          <cell r="X2651">
            <v>727</v>
          </cell>
          <cell r="Y2651">
            <v>711.00599999999997</v>
          </cell>
          <cell r="Z2651" t="str">
            <v/>
          </cell>
          <cell r="AA2651">
            <v>0.5</v>
          </cell>
          <cell r="AB2651">
            <v>10</v>
          </cell>
          <cell r="AC2651">
            <v>6.8</v>
          </cell>
          <cell r="AD2651">
            <v>5.9</v>
          </cell>
          <cell r="AE2651">
            <v>12.8</v>
          </cell>
          <cell r="AF2651">
            <v>1.02</v>
          </cell>
          <cell r="AG2651">
            <v>36.799999999999997</v>
          </cell>
          <cell r="AH2651">
            <v>0.86</v>
          </cell>
          <cell r="AI2651">
            <v>30.9</v>
          </cell>
          <cell r="AJ2651">
            <v>41.3</v>
          </cell>
        </row>
        <row r="2652">
          <cell r="B2652" t="str">
            <v>A2653OnkiEC50</v>
          </cell>
          <cell r="C2652" t="str">
            <v>Buhl and Hamilton 1990</v>
          </cell>
          <cell r="D2652">
            <v>1990</v>
          </cell>
          <cell r="E2652" t="str">
            <v>Oncorhynchus kisutch</v>
          </cell>
          <cell r="F2652" t="str">
            <v xml:space="preserve">Oncorhynchus </v>
          </cell>
          <cell r="G2652" t="str">
            <v>kisutch</v>
          </cell>
          <cell r="H2652"/>
          <cell r="I2652" t="str">
            <v>fish</v>
          </cell>
          <cell r="J2652" t="str">
            <v>0.63 g</v>
          </cell>
          <cell r="K2652" t="str">
            <v>mortality</v>
          </cell>
          <cell r="L2652" t="str">
            <v>EC50</v>
          </cell>
          <cell r="M2652" t="str">
            <v>ZnCl2</v>
          </cell>
          <cell r="N2652" t="str">
            <v>Not stated</v>
          </cell>
          <cell r="O2652" t="str">
            <v>static</v>
          </cell>
          <cell r="P2652" t="str">
            <v>Acute</v>
          </cell>
          <cell r="Q2652" t="str">
            <v>24-hr</v>
          </cell>
          <cell r="R2652"/>
          <cell r="S2652" t="str">
            <v>S-EPA Soft water</v>
          </cell>
          <cell r="T2652"/>
          <cell r="U2652">
            <v>12</v>
          </cell>
          <cell r="V2652">
            <v>7.55</v>
          </cell>
          <cell r="W2652" t="str">
            <v/>
          </cell>
          <cell r="X2652">
            <v>5610</v>
          </cell>
          <cell r="Y2652">
            <v>5486.58</v>
          </cell>
          <cell r="Z2652" t="str">
            <v/>
          </cell>
          <cell r="AA2652">
            <v>0.5</v>
          </cell>
          <cell r="AB2652">
            <v>10</v>
          </cell>
          <cell r="AC2652">
            <v>6.8</v>
          </cell>
          <cell r="AD2652">
            <v>5.9</v>
          </cell>
          <cell r="AE2652">
            <v>12.8</v>
          </cell>
          <cell r="AF2652">
            <v>1.02</v>
          </cell>
          <cell r="AG2652">
            <v>36.799999999999997</v>
          </cell>
          <cell r="AH2652">
            <v>0.86</v>
          </cell>
          <cell r="AI2652">
            <v>30.9</v>
          </cell>
          <cell r="AJ2652">
            <v>41.3</v>
          </cell>
        </row>
        <row r="2653">
          <cell r="B2653" t="str">
            <v>A2654OnkiEC50</v>
          </cell>
          <cell r="C2653" t="str">
            <v>Buhl and Hamilton 1990</v>
          </cell>
          <cell r="D2653">
            <v>1990</v>
          </cell>
          <cell r="E2653" t="str">
            <v>Oncorhynchus kisutch</v>
          </cell>
          <cell r="F2653" t="str">
            <v xml:space="preserve">Oncorhynchus </v>
          </cell>
          <cell r="G2653" t="str">
            <v>kisutch</v>
          </cell>
          <cell r="H2653"/>
          <cell r="I2653" t="str">
            <v>fish</v>
          </cell>
          <cell r="J2653" t="str">
            <v>0.94 g</v>
          </cell>
          <cell r="K2653" t="str">
            <v>mortality</v>
          </cell>
          <cell r="L2653" t="str">
            <v>EC50</v>
          </cell>
          <cell r="M2653" t="str">
            <v>ZnCl2</v>
          </cell>
          <cell r="N2653" t="str">
            <v>Not stated</v>
          </cell>
          <cell r="O2653" t="str">
            <v>static</v>
          </cell>
          <cell r="P2653" t="str">
            <v>Acute</v>
          </cell>
          <cell r="Q2653" t="str">
            <v>24-hr</v>
          </cell>
          <cell r="R2653"/>
          <cell r="S2653" t="str">
            <v>S-EPA Soft water</v>
          </cell>
          <cell r="T2653"/>
          <cell r="U2653">
            <v>12</v>
          </cell>
          <cell r="V2653">
            <v>7.55</v>
          </cell>
          <cell r="W2653" t="str">
            <v/>
          </cell>
          <cell r="X2653">
            <v>5610</v>
          </cell>
          <cell r="Y2653">
            <v>5486.58</v>
          </cell>
          <cell r="Z2653" t="str">
            <v/>
          </cell>
          <cell r="AA2653">
            <v>0.5</v>
          </cell>
          <cell r="AB2653">
            <v>10</v>
          </cell>
          <cell r="AC2653">
            <v>6.8</v>
          </cell>
          <cell r="AD2653">
            <v>5.9</v>
          </cell>
          <cell r="AE2653">
            <v>12.8</v>
          </cell>
          <cell r="AF2653">
            <v>1.02</v>
          </cell>
          <cell r="AG2653">
            <v>36.799999999999997</v>
          </cell>
          <cell r="AH2653">
            <v>0.86</v>
          </cell>
          <cell r="AI2653">
            <v>30.9</v>
          </cell>
          <cell r="AJ2653">
            <v>41.3</v>
          </cell>
        </row>
        <row r="2654">
          <cell r="B2654" t="str">
            <v>A2655OnkiEC50</v>
          </cell>
          <cell r="C2654" t="str">
            <v>Buhl and Hamilton 1990</v>
          </cell>
          <cell r="D2654">
            <v>1990</v>
          </cell>
          <cell r="E2654" t="str">
            <v>Oncorhynchus kisutch</v>
          </cell>
          <cell r="F2654" t="str">
            <v xml:space="preserve">Oncorhynchus </v>
          </cell>
          <cell r="G2654" t="str">
            <v>kisutch</v>
          </cell>
          <cell r="H2654"/>
          <cell r="I2654" t="str">
            <v>fish</v>
          </cell>
          <cell r="J2654" t="str">
            <v>0.47 g</v>
          </cell>
          <cell r="K2654" t="str">
            <v>mortality</v>
          </cell>
          <cell r="L2654" t="str">
            <v>EC50</v>
          </cell>
          <cell r="M2654" t="str">
            <v>ZnCl2</v>
          </cell>
          <cell r="N2654" t="str">
            <v>Not stated</v>
          </cell>
          <cell r="O2654" t="str">
            <v>static</v>
          </cell>
          <cell r="P2654" t="str">
            <v>Acute</v>
          </cell>
          <cell r="Q2654" t="str">
            <v>24-hr</v>
          </cell>
          <cell r="R2654"/>
          <cell r="S2654" t="str">
            <v>S-EPA Soft water</v>
          </cell>
          <cell r="T2654"/>
          <cell r="U2654">
            <v>12</v>
          </cell>
          <cell r="V2654">
            <v>7.55</v>
          </cell>
          <cell r="W2654" t="str">
            <v/>
          </cell>
          <cell r="X2654">
            <v>2850</v>
          </cell>
          <cell r="Y2654">
            <v>2787.2999999999997</v>
          </cell>
          <cell r="Z2654" t="str">
            <v/>
          </cell>
          <cell r="AA2654">
            <v>0.5</v>
          </cell>
          <cell r="AB2654">
            <v>10</v>
          </cell>
          <cell r="AC2654">
            <v>6.8</v>
          </cell>
          <cell r="AD2654">
            <v>5.9</v>
          </cell>
          <cell r="AE2654">
            <v>12.8</v>
          </cell>
          <cell r="AF2654">
            <v>1.02</v>
          </cell>
          <cell r="AG2654">
            <v>36.799999999999997</v>
          </cell>
          <cell r="AH2654">
            <v>0.86</v>
          </cell>
          <cell r="AI2654">
            <v>30.9</v>
          </cell>
          <cell r="AJ2654">
            <v>41.3</v>
          </cell>
        </row>
        <row r="2655">
          <cell r="B2655" t="str">
            <v>A2656OnkiEC50</v>
          </cell>
          <cell r="C2655" t="str">
            <v>Buhl and Hamilton 1990</v>
          </cell>
          <cell r="D2655">
            <v>1990</v>
          </cell>
          <cell r="E2655" t="str">
            <v>Oncorhynchus kisutch</v>
          </cell>
          <cell r="F2655" t="str">
            <v xml:space="preserve">Oncorhynchus </v>
          </cell>
          <cell r="G2655" t="str">
            <v>kisutch</v>
          </cell>
          <cell r="H2655"/>
          <cell r="I2655" t="str">
            <v>fish</v>
          </cell>
          <cell r="J2655" t="str">
            <v>alevin</v>
          </cell>
          <cell r="K2655" t="str">
            <v>mortality</v>
          </cell>
          <cell r="L2655" t="str">
            <v>EC50</v>
          </cell>
          <cell r="M2655" t="str">
            <v>ZnCl2</v>
          </cell>
          <cell r="N2655" t="str">
            <v>Not stated</v>
          </cell>
          <cell r="O2655" t="str">
            <v>static</v>
          </cell>
          <cell r="P2655" t="str">
            <v>Acute</v>
          </cell>
          <cell r="Q2655" t="str">
            <v>24-hr</v>
          </cell>
          <cell r="R2655"/>
          <cell r="S2655" t="str">
            <v>S-EPA Soft water</v>
          </cell>
          <cell r="T2655"/>
          <cell r="U2655">
            <v>12</v>
          </cell>
          <cell r="V2655">
            <v>7.55</v>
          </cell>
          <cell r="W2655" t="str">
            <v/>
          </cell>
          <cell r="X2655">
            <v>3140</v>
          </cell>
          <cell r="Y2655">
            <v>3070.92</v>
          </cell>
          <cell r="Z2655" t="str">
            <v/>
          </cell>
          <cell r="AA2655">
            <v>0.5</v>
          </cell>
          <cell r="AB2655">
            <v>10</v>
          </cell>
          <cell r="AC2655">
            <v>6.8</v>
          </cell>
          <cell r="AD2655">
            <v>5.9</v>
          </cell>
          <cell r="AE2655">
            <v>12.8</v>
          </cell>
          <cell r="AF2655">
            <v>1.02</v>
          </cell>
          <cell r="AG2655">
            <v>36.799999999999997</v>
          </cell>
          <cell r="AH2655">
            <v>0.86</v>
          </cell>
          <cell r="AI2655">
            <v>30.9</v>
          </cell>
          <cell r="AJ2655">
            <v>41.3</v>
          </cell>
        </row>
        <row r="2656">
          <cell r="B2656" t="str">
            <v>A2657OnmyEC50</v>
          </cell>
          <cell r="C2656" t="str">
            <v>Spry and Wood 1984</v>
          </cell>
          <cell r="D2656">
            <v>1984</v>
          </cell>
          <cell r="E2656" t="str">
            <v>Oncorhynchus mykiss</v>
          </cell>
          <cell r="F2656" t="str">
            <v xml:space="preserve">Oncorhynchus </v>
          </cell>
          <cell r="G2656" t="str">
            <v>mykiss</v>
          </cell>
          <cell r="H2656"/>
          <cell r="I2656" t="str">
            <v>fish</v>
          </cell>
          <cell r="J2656" t="str">
            <v>fingerling</v>
          </cell>
          <cell r="K2656" t="str">
            <v>mortality</v>
          </cell>
          <cell r="L2656" t="str">
            <v>EC50</v>
          </cell>
          <cell r="M2656" t="str">
            <v>ZnSO4</v>
          </cell>
          <cell r="N2656" t="str">
            <v>Total Zn measured daily from each treatment</v>
          </cell>
          <cell r="O2656" t="str">
            <v>static</v>
          </cell>
          <cell r="P2656" t="str">
            <v>Acute</v>
          </cell>
          <cell r="Q2656" t="str">
            <v>96-hr</v>
          </cell>
          <cell r="R2656"/>
          <cell r="S2656" t="str">
            <v>T-diluted dechlorinated Hamilton, ON tap water</v>
          </cell>
          <cell r="T2656"/>
          <cell r="U2656" t="str">
            <v/>
          </cell>
          <cell r="V2656">
            <v>6</v>
          </cell>
          <cell r="W2656" t="str">
            <v/>
          </cell>
          <cell r="X2656">
            <v>670</v>
          </cell>
          <cell r="Y2656">
            <v>655.26</v>
          </cell>
          <cell r="Z2656" t="str">
            <v/>
          </cell>
          <cell r="AA2656" t="str">
            <v/>
          </cell>
          <cell r="AB2656" t="str">
            <v/>
          </cell>
          <cell r="AC2656">
            <v>4.4000000000000004</v>
          </cell>
          <cell r="AD2656" t="str">
            <v/>
          </cell>
          <cell r="AE2656">
            <v>2.6</v>
          </cell>
          <cell r="AF2656">
            <v>0.35</v>
          </cell>
          <cell r="AG2656" t="str">
            <v/>
          </cell>
          <cell r="AH2656">
            <v>4.4000000000000004</v>
          </cell>
          <cell r="AI2656">
            <v>10.4</v>
          </cell>
          <cell r="AJ2656">
            <v>14</v>
          </cell>
        </row>
        <row r="2657">
          <cell r="B2657" t="str">
            <v>A2658AcpeEC50</v>
          </cell>
          <cell r="C2657" t="str">
            <v>McCann 1993</v>
          </cell>
          <cell r="D2657">
            <v>1993</v>
          </cell>
          <cell r="E2657" t="str">
            <v>Actinonaias pectorosa</v>
          </cell>
          <cell r="F2657" t="str">
            <v xml:space="preserve">Actinonaias </v>
          </cell>
          <cell r="G2657" t="str">
            <v>pectorosa</v>
          </cell>
          <cell r="H2657"/>
          <cell r="I2657" t="str">
            <v>invertebrate</v>
          </cell>
          <cell r="J2657" t="str">
            <v>juveniles</v>
          </cell>
          <cell r="K2657" t="str">
            <v>mortality+immobilized</v>
          </cell>
          <cell r="L2657" t="str">
            <v>EC50</v>
          </cell>
          <cell r="M2657" t="str">
            <v>ZnSO4</v>
          </cell>
          <cell r="N2657" t="str">
            <v>Total Zn measured at initiation or termination</v>
          </cell>
          <cell r="O2657" t="str">
            <v>static</v>
          </cell>
          <cell r="P2657" t="str">
            <v>Acute</v>
          </cell>
          <cell r="Q2657" t="str">
            <v>96-hr</v>
          </cell>
          <cell r="R2657"/>
          <cell r="S2657" t="str">
            <v>T-New River (source)</v>
          </cell>
          <cell r="T2657"/>
          <cell r="U2657">
            <v>12</v>
          </cell>
          <cell r="V2657">
            <v>7.89</v>
          </cell>
          <cell r="W2657" t="str">
            <v/>
          </cell>
          <cell r="X2657">
            <v>183.4</v>
          </cell>
          <cell r="Y2657">
            <v>179.36520000000002</v>
          </cell>
          <cell r="Z2657" t="str">
            <v/>
          </cell>
          <cell r="AA2657">
            <v>1.6</v>
          </cell>
          <cell r="AB2657">
            <v>10</v>
          </cell>
          <cell r="AC2657">
            <v>9.8568916984937793</v>
          </cell>
          <cell r="AD2657">
            <v>3.7366054951095276</v>
          </cell>
          <cell r="AE2657">
            <v>2.2365271449621718</v>
          </cell>
          <cell r="AF2657">
            <v>0.62351704548869258</v>
          </cell>
          <cell r="AG2657">
            <v>4.7388902396604706</v>
          </cell>
          <cell r="AH2657">
            <v>3.0772014543249808</v>
          </cell>
          <cell r="AI2657">
            <v>34.5</v>
          </cell>
          <cell r="AJ2657">
            <v>40</v>
          </cell>
        </row>
        <row r="2658">
          <cell r="B2658" t="str">
            <v>A2659AcpeEC50</v>
          </cell>
          <cell r="C2658" t="str">
            <v>McCann 1993</v>
          </cell>
          <cell r="D2658">
            <v>1993</v>
          </cell>
          <cell r="E2658" t="str">
            <v>Actinonaias pectorosa</v>
          </cell>
          <cell r="F2658" t="str">
            <v xml:space="preserve">Actinonaias </v>
          </cell>
          <cell r="G2658" t="str">
            <v>pectorosa</v>
          </cell>
          <cell r="H2658"/>
          <cell r="I2658" t="str">
            <v>invertebrate</v>
          </cell>
          <cell r="J2658" t="str">
            <v>juveniles</v>
          </cell>
          <cell r="K2658" t="str">
            <v>mortality+immobilized</v>
          </cell>
          <cell r="L2658" t="str">
            <v>EC50</v>
          </cell>
          <cell r="M2658" t="str">
            <v>ZnSO4</v>
          </cell>
          <cell r="N2658" t="str">
            <v>Total Zn measured at initiation or termination</v>
          </cell>
          <cell r="O2658" t="str">
            <v>static</v>
          </cell>
          <cell r="P2658" t="str">
            <v>Acute</v>
          </cell>
          <cell r="Q2658" t="str">
            <v>96-hr</v>
          </cell>
          <cell r="R2658"/>
          <cell r="S2658" t="str">
            <v>S-EPA Mod hard</v>
          </cell>
          <cell r="T2658"/>
          <cell r="U2658">
            <v>12</v>
          </cell>
          <cell r="V2658">
            <v>7.19</v>
          </cell>
          <cell r="W2658" t="str">
            <v/>
          </cell>
          <cell r="X2658">
            <v>201.3</v>
          </cell>
          <cell r="Y2658">
            <v>196.87139999999999</v>
          </cell>
          <cell r="Z2658" t="str">
            <v/>
          </cell>
          <cell r="AA2658">
            <v>1.6</v>
          </cell>
          <cell r="AB2658">
            <v>10</v>
          </cell>
          <cell r="AC2658">
            <v>16.45</v>
          </cell>
          <cell r="AD2658">
            <v>14.304347826086957</v>
          </cell>
          <cell r="AE2658">
            <v>31.037735849056602</v>
          </cell>
          <cell r="AF2658">
            <v>2.46996996996997</v>
          </cell>
          <cell r="AG2658">
            <v>96.764705882352928</v>
          </cell>
          <cell r="AH2658">
            <v>2.263501891984864</v>
          </cell>
          <cell r="AI2658">
            <v>57.75</v>
          </cell>
          <cell r="AJ2658">
            <v>100</v>
          </cell>
        </row>
        <row r="2659">
          <cell r="B2659" t="str">
            <v>A2660AcpeEC50</v>
          </cell>
          <cell r="C2659" t="str">
            <v>McCann 1993</v>
          </cell>
          <cell r="D2659">
            <v>1993</v>
          </cell>
          <cell r="E2659" t="str">
            <v>Actinonaias pectorosa</v>
          </cell>
          <cell r="F2659" t="str">
            <v xml:space="preserve">Actinonaias </v>
          </cell>
          <cell r="G2659" t="str">
            <v>pectorosa</v>
          </cell>
          <cell r="H2659"/>
          <cell r="I2659" t="str">
            <v>invertebrate</v>
          </cell>
          <cell r="J2659" t="str">
            <v>juveniles</v>
          </cell>
          <cell r="K2659" t="str">
            <v>mortality+immobilized</v>
          </cell>
          <cell r="L2659" t="str">
            <v>EC50</v>
          </cell>
          <cell r="M2659" t="str">
            <v>ZnSO4</v>
          </cell>
          <cell r="N2659" t="str">
            <v>Total Zn measured at initiation or termination</v>
          </cell>
          <cell r="O2659" t="str">
            <v>static</v>
          </cell>
          <cell r="P2659" t="str">
            <v>Acute</v>
          </cell>
          <cell r="Q2659" t="str">
            <v>96-hr</v>
          </cell>
          <cell r="R2659"/>
          <cell r="S2659" t="str">
            <v>S-EPA Mod hard</v>
          </cell>
          <cell r="T2659"/>
          <cell r="U2659">
            <v>20</v>
          </cell>
          <cell r="V2659">
            <v>7.19</v>
          </cell>
          <cell r="W2659" t="str">
            <v/>
          </cell>
          <cell r="X2659">
            <v>291.60000000000002</v>
          </cell>
          <cell r="Y2659">
            <v>285.1848</v>
          </cell>
          <cell r="Z2659" t="str">
            <v/>
          </cell>
          <cell r="AA2659">
            <v>1.6</v>
          </cell>
          <cell r="AB2659">
            <v>10</v>
          </cell>
          <cell r="AC2659">
            <v>16.45</v>
          </cell>
          <cell r="AD2659">
            <v>14.304347826086957</v>
          </cell>
          <cell r="AE2659">
            <v>31.037735849056602</v>
          </cell>
          <cell r="AF2659">
            <v>2.46996996996997</v>
          </cell>
          <cell r="AG2659">
            <v>96.764705882352928</v>
          </cell>
          <cell r="AH2659">
            <v>2.263501891984864</v>
          </cell>
          <cell r="AI2659">
            <v>57.75</v>
          </cell>
          <cell r="AJ2659">
            <v>100</v>
          </cell>
        </row>
        <row r="2660">
          <cell r="B2660" t="str">
            <v>A2661ViirEC50</v>
          </cell>
          <cell r="C2660" t="str">
            <v>McCann 1993</v>
          </cell>
          <cell r="D2660">
            <v>1993</v>
          </cell>
          <cell r="E2660" t="str">
            <v>Villosa iris</v>
          </cell>
          <cell r="F2660" t="str">
            <v xml:space="preserve">Villosa </v>
          </cell>
          <cell r="G2660" t="str">
            <v>iris</v>
          </cell>
          <cell r="H2660"/>
          <cell r="I2660" t="str">
            <v>invertebrate</v>
          </cell>
          <cell r="J2660" t="str">
            <v>juveniles</v>
          </cell>
          <cell r="K2660" t="str">
            <v>mortality+immobilized</v>
          </cell>
          <cell r="L2660" t="str">
            <v>EC50</v>
          </cell>
          <cell r="M2660" t="str">
            <v>ZnSO4</v>
          </cell>
          <cell r="N2660" t="str">
            <v>Total Zn measured at initiation or termination</v>
          </cell>
          <cell r="O2660" t="str">
            <v>static</v>
          </cell>
          <cell r="P2660" t="str">
            <v>Acute</v>
          </cell>
          <cell r="Q2660" t="str">
            <v>96-hr</v>
          </cell>
          <cell r="R2660"/>
          <cell r="S2660" t="str">
            <v>N-Powell River</v>
          </cell>
          <cell r="T2660"/>
          <cell r="U2660">
            <v>12</v>
          </cell>
          <cell r="V2660">
            <v>8.1549999999999994</v>
          </cell>
          <cell r="W2660" t="str">
            <v/>
          </cell>
          <cell r="X2660">
            <v>530.1</v>
          </cell>
          <cell r="Y2660">
            <v>518.43780000000004</v>
          </cell>
          <cell r="Z2660" t="str">
            <v/>
          </cell>
          <cell r="AA2660">
            <v>3.49</v>
          </cell>
          <cell r="AB2660">
            <v>10</v>
          </cell>
          <cell r="AC2660">
            <v>37.31</v>
          </cell>
          <cell r="AD2660">
            <v>11.37</v>
          </cell>
          <cell r="AE2660">
            <v>19.845744680851066</v>
          </cell>
          <cell r="AF2660">
            <v>3.0432300163132138</v>
          </cell>
          <cell r="AG2660">
            <v>24.873333333333335</v>
          </cell>
          <cell r="AH2660">
            <v>16.151515151515152</v>
          </cell>
          <cell r="AI2660">
            <v>85.75</v>
          </cell>
          <cell r="AJ2660">
            <v>140</v>
          </cell>
        </row>
        <row r="2661">
          <cell r="B2661" t="str">
            <v>A2662ViirEC50</v>
          </cell>
          <cell r="C2661" t="str">
            <v>McCann 1993</v>
          </cell>
          <cell r="D2661">
            <v>1993</v>
          </cell>
          <cell r="E2661" t="str">
            <v>Villosa iris</v>
          </cell>
          <cell r="F2661" t="str">
            <v xml:space="preserve">Villosa </v>
          </cell>
          <cell r="G2661" t="str">
            <v>iris</v>
          </cell>
          <cell r="H2661"/>
          <cell r="I2661" t="str">
            <v>invertebrate</v>
          </cell>
          <cell r="J2661" t="str">
            <v>juveniles</v>
          </cell>
          <cell r="K2661" t="str">
            <v>mortality+immobilized</v>
          </cell>
          <cell r="L2661" t="str">
            <v>EC50</v>
          </cell>
          <cell r="M2661" t="str">
            <v>ZnSO4</v>
          </cell>
          <cell r="N2661" t="str">
            <v>Total Zn measured at initiation or termination</v>
          </cell>
          <cell r="O2661" t="str">
            <v>static</v>
          </cell>
          <cell r="P2661" t="str">
            <v>Acute</v>
          </cell>
          <cell r="Q2661" t="str">
            <v>96-hr</v>
          </cell>
          <cell r="R2661"/>
          <cell r="S2661" t="str">
            <v>N-Powell River</v>
          </cell>
          <cell r="T2661"/>
          <cell r="U2661">
            <v>20</v>
          </cell>
          <cell r="V2661">
            <v>8.0933333333333337</v>
          </cell>
          <cell r="W2661" t="str">
            <v/>
          </cell>
          <cell r="X2661">
            <v>515.5</v>
          </cell>
          <cell r="Y2661">
            <v>504.15899999999999</v>
          </cell>
          <cell r="Z2661" t="str">
            <v/>
          </cell>
          <cell r="AA2661">
            <v>3.49</v>
          </cell>
          <cell r="AB2661">
            <v>10</v>
          </cell>
          <cell r="AC2661">
            <v>37.31</v>
          </cell>
          <cell r="AD2661">
            <v>11.37</v>
          </cell>
          <cell r="AE2661">
            <v>19.845744680851066</v>
          </cell>
          <cell r="AF2661">
            <v>3.0432300163132138</v>
          </cell>
          <cell r="AG2661">
            <v>24.873333333333335</v>
          </cell>
          <cell r="AH2661">
            <v>16.151515151515152</v>
          </cell>
          <cell r="AI2661">
            <v>86.642857142857139</v>
          </cell>
          <cell r="AJ2661">
            <v>140</v>
          </cell>
        </row>
        <row r="2662">
          <cell r="B2662" t="str">
            <v>A2663ViirEC50</v>
          </cell>
          <cell r="C2662" t="str">
            <v>McCann 1993</v>
          </cell>
          <cell r="D2662">
            <v>1993</v>
          </cell>
          <cell r="E2662" t="str">
            <v>Villosa iris</v>
          </cell>
          <cell r="F2662" t="str">
            <v xml:space="preserve">Villosa </v>
          </cell>
          <cell r="G2662" t="str">
            <v>iris</v>
          </cell>
          <cell r="H2662"/>
          <cell r="I2662" t="str">
            <v>invertebrate</v>
          </cell>
          <cell r="J2662" t="str">
            <v>juveniles</v>
          </cell>
          <cell r="K2662" t="str">
            <v>mortality+immobilized</v>
          </cell>
          <cell r="L2662" t="str">
            <v>EC50</v>
          </cell>
          <cell r="M2662" t="str">
            <v>ZnSO4</v>
          </cell>
          <cell r="N2662" t="str">
            <v>Total Zn measured at initiation or termination</v>
          </cell>
          <cell r="O2662" t="str">
            <v>static</v>
          </cell>
          <cell r="P2662" t="str">
            <v>Acute</v>
          </cell>
          <cell r="Q2662" t="str">
            <v>96-hr</v>
          </cell>
          <cell r="R2662"/>
          <cell r="S2662" t="str">
            <v>N-Powell River</v>
          </cell>
          <cell r="T2662"/>
          <cell r="U2662">
            <v>20</v>
          </cell>
          <cell r="V2662">
            <v>8.16</v>
          </cell>
          <cell r="W2662" t="str">
            <v/>
          </cell>
          <cell r="X2662">
            <v>288.3</v>
          </cell>
          <cell r="Y2662">
            <v>281.95740000000001</v>
          </cell>
          <cell r="Z2662" t="str">
            <v/>
          </cell>
          <cell r="AA2662">
            <v>3.49</v>
          </cell>
          <cell r="AB2662">
            <v>10</v>
          </cell>
          <cell r="AC2662">
            <v>37.31</v>
          </cell>
          <cell r="AD2662">
            <v>11.37</v>
          </cell>
          <cell r="AE2662">
            <v>19.845744680851066</v>
          </cell>
          <cell r="AF2662">
            <v>3.0432300163132138</v>
          </cell>
          <cell r="AG2662">
            <v>24.873333333333335</v>
          </cell>
          <cell r="AH2662">
            <v>16.151515151515152</v>
          </cell>
          <cell r="AI2662">
            <v>87.5</v>
          </cell>
          <cell r="AJ2662">
            <v>140</v>
          </cell>
        </row>
        <row r="2663">
          <cell r="B2663" t="str">
            <v>A2664ViirEC50</v>
          </cell>
          <cell r="C2663" t="str">
            <v>McCann 1993</v>
          </cell>
          <cell r="D2663">
            <v>1993</v>
          </cell>
          <cell r="E2663" t="str">
            <v>Villosa iris</v>
          </cell>
          <cell r="F2663" t="str">
            <v xml:space="preserve">Villosa </v>
          </cell>
          <cell r="G2663" t="str">
            <v>iris</v>
          </cell>
          <cell r="H2663"/>
          <cell r="I2663" t="str">
            <v>invertebrate</v>
          </cell>
          <cell r="J2663" t="str">
            <v>juveniles</v>
          </cell>
          <cell r="K2663" t="str">
            <v>mortality+immobilized</v>
          </cell>
          <cell r="L2663" t="str">
            <v>EC50</v>
          </cell>
          <cell r="M2663" t="str">
            <v>ZnSO4</v>
          </cell>
          <cell r="N2663" t="str">
            <v>Total Zn measured at initiation or termination</v>
          </cell>
          <cell r="O2663" t="str">
            <v>static</v>
          </cell>
          <cell r="P2663" t="str">
            <v>Acute</v>
          </cell>
          <cell r="Q2663" t="str">
            <v>96-hr</v>
          </cell>
          <cell r="R2663"/>
          <cell r="S2663" t="str">
            <v>N-Powell River</v>
          </cell>
          <cell r="T2663"/>
          <cell r="U2663">
            <v>20</v>
          </cell>
          <cell r="V2663">
            <v>8.3649999999999984</v>
          </cell>
          <cell r="W2663" t="str">
            <v/>
          </cell>
          <cell r="X2663">
            <v>471.3</v>
          </cell>
          <cell r="Y2663">
            <v>460.9314</v>
          </cell>
          <cell r="Z2663" t="str">
            <v/>
          </cell>
          <cell r="AA2663">
            <v>3.49</v>
          </cell>
          <cell r="AB2663">
            <v>10</v>
          </cell>
          <cell r="AC2663">
            <v>37.31</v>
          </cell>
          <cell r="AD2663">
            <v>11.37</v>
          </cell>
          <cell r="AE2663">
            <v>19.845744680851066</v>
          </cell>
          <cell r="AF2663">
            <v>3.0432300163132138</v>
          </cell>
          <cell r="AG2663">
            <v>24.873333333333335</v>
          </cell>
          <cell r="AH2663">
            <v>16.151515151515152</v>
          </cell>
          <cell r="AI2663">
            <v>87</v>
          </cell>
          <cell r="AJ2663">
            <v>140</v>
          </cell>
        </row>
        <row r="2664">
          <cell r="B2664" t="str">
            <v>A2665OnmyEC50</v>
          </cell>
          <cell r="C2664" t="str">
            <v>Besser et al. 2007</v>
          </cell>
          <cell r="D2664">
            <v>2007</v>
          </cell>
          <cell r="E2664" t="str">
            <v>Oncorhynchus mykiss</v>
          </cell>
          <cell r="F2664" t="str">
            <v xml:space="preserve">Oncorhynchus </v>
          </cell>
          <cell r="G2664" t="str">
            <v>mykiss</v>
          </cell>
          <cell r="H2664" t="str">
            <v>R</v>
          </cell>
          <cell r="I2664" t="str">
            <v>fish</v>
          </cell>
          <cell r="J2664" t="str">
            <v>swim-up</v>
          </cell>
          <cell r="K2664" t="str">
            <v>mortality</v>
          </cell>
          <cell r="L2664" t="str">
            <v>EC50</v>
          </cell>
          <cell r="M2664" t="str">
            <v>ZnSO4</v>
          </cell>
          <cell r="N2664"/>
          <cell r="O2664" t="str">
            <v>flow through</v>
          </cell>
          <cell r="P2664" t="str">
            <v>Acute</v>
          </cell>
          <cell r="Q2664" t="str">
            <v>96-hr</v>
          </cell>
          <cell r="R2664" t="str">
            <v>Fed</v>
          </cell>
          <cell r="S2664" t="str">
            <v>W-Columbia; diluted</v>
          </cell>
          <cell r="T2664"/>
          <cell r="U2664">
            <v>18.2</v>
          </cell>
          <cell r="V2664">
            <v>8.2200000000000006</v>
          </cell>
          <cell r="W2664" t="str">
            <v/>
          </cell>
          <cell r="X2664" t="str">
            <v/>
          </cell>
          <cell r="Y2664">
            <v>530</v>
          </cell>
          <cell r="Z2664" t="str">
            <v/>
          </cell>
          <cell r="AA2664">
            <v>0.5</v>
          </cell>
          <cell r="AB2664">
            <v>10</v>
          </cell>
          <cell r="AC2664">
            <v>25</v>
          </cell>
          <cell r="AD2664">
            <v>8</v>
          </cell>
          <cell r="AE2664">
            <v>8.3000000000000007</v>
          </cell>
          <cell r="AF2664">
            <v>1</v>
          </cell>
          <cell r="AG2664">
            <v>18</v>
          </cell>
          <cell r="AH2664">
            <v>9</v>
          </cell>
          <cell r="AI2664">
            <v>91</v>
          </cell>
          <cell r="AJ2664">
            <v>101</v>
          </cell>
        </row>
        <row r="2665">
          <cell r="B2665" t="str">
            <v>A2666CobaEC50</v>
          </cell>
          <cell r="C2665" t="str">
            <v>Besser et al. 2007</v>
          </cell>
          <cell r="D2665">
            <v>2007</v>
          </cell>
          <cell r="E2665" t="str">
            <v>Cottus bairdi</v>
          </cell>
          <cell r="F2665" t="str">
            <v xml:space="preserve">Cottus </v>
          </cell>
          <cell r="G2665" t="str">
            <v>bairdi</v>
          </cell>
          <cell r="H2665" t="str">
            <v>R</v>
          </cell>
          <cell r="I2665" t="str">
            <v>fish</v>
          </cell>
          <cell r="J2665" t="str">
            <v>swim-up</v>
          </cell>
          <cell r="K2665" t="str">
            <v>mortality</v>
          </cell>
          <cell r="L2665" t="str">
            <v>EC50</v>
          </cell>
          <cell r="M2665" t="str">
            <v>ZnSO4</v>
          </cell>
          <cell r="N2665"/>
          <cell r="O2665" t="str">
            <v>flow through</v>
          </cell>
          <cell r="P2665" t="str">
            <v>Acute</v>
          </cell>
          <cell r="Q2665" t="str">
            <v>96-hr</v>
          </cell>
          <cell r="R2665" t="str">
            <v>Fed</v>
          </cell>
          <cell r="S2665" t="str">
            <v>W-Columbia; diluted</v>
          </cell>
          <cell r="T2665"/>
          <cell r="U2665">
            <v>18.899999999999999</v>
          </cell>
          <cell r="V2665">
            <v>8.3000000000000007</v>
          </cell>
          <cell r="W2665" t="str">
            <v/>
          </cell>
          <cell r="X2665" t="str">
            <v/>
          </cell>
          <cell r="Y2665">
            <v>107</v>
          </cell>
          <cell r="Z2665" t="str">
            <v/>
          </cell>
          <cell r="AA2665">
            <v>0.5</v>
          </cell>
          <cell r="AB2665">
            <v>10</v>
          </cell>
          <cell r="AC2665">
            <v>25</v>
          </cell>
          <cell r="AD2665">
            <v>8</v>
          </cell>
          <cell r="AE2665">
            <v>8.3000000000000007</v>
          </cell>
          <cell r="AF2665">
            <v>1</v>
          </cell>
          <cell r="AG2665">
            <v>18</v>
          </cell>
          <cell r="AH2665">
            <v>9</v>
          </cell>
          <cell r="AI2665">
            <v>90</v>
          </cell>
          <cell r="AJ2665">
            <v>101</v>
          </cell>
        </row>
        <row r="2666">
          <cell r="B2666" t="str">
            <v>A2667CobaEC50</v>
          </cell>
          <cell r="C2666" t="str">
            <v>Besser et al. 2007</v>
          </cell>
          <cell r="D2666">
            <v>2007</v>
          </cell>
          <cell r="E2666" t="str">
            <v>Cottus bairdi</v>
          </cell>
          <cell r="F2666" t="str">
            <v xml:space="preserve">Cottus </v>
          </cell>
          <cell r="G2666" t="str">
            <v>bairdi</v>
          </cell>
          <cell r="H2666" t="str">
            <v>R</v>
          </cell>
          <cell r="I2666" t="str">
            <v>fish</v>
          </cell>
          <cell r="J2666" t="str">
            <v>swim-up</v>
          </cell>
          <cell r="K2666" t="str">
            <v>mortality</v>
          </cell>
          <cell r="L2666" t="str">
            <v>EC50</v>
          </cell>
          <cell r="M2666" t="str">
            <v>ZnSO4</v>
          </cell>
          <cell r="N2666"/>
          <cell r="O2666" t="str">
            <v>flow through</v>
          </cell>
          <cell r="P2666" t="str">
            <v>Acute</v>
          </cell>
          <cell r="Q2666" t="str">
            <v>96-hr</v>
          </cell>
          <cell r="R2666" t="str">
            <v>Fed</v>
          </cell>
          <cell r="S2666" t="str">
            <v>W-Columbia; diluted</v>
          </cell>
          <cell r="T2666"/>
          <cell r="U2666">
            <v>18.899999999999999</v>
          </cell>
          <cell r="V2666">
            <v>8.3000000000000007</v>
          </cell>
          <cell r="W2666" t="str">
            <v/>
          </cell>
          <cell r="X2666" t="str">
            <v/>
          </cell>
          <cell r="Y2666">
            <v>230</v>
          </cell>
          <cell r="Z2666" t="str">
            <v/>
          </cell>
          <cell r="AA2666">
            <v>0.5</v>
          </cell>
          <cell r="AB2666">
            <v>10</v>
          </cell>
          <cell r="AC2666">
            <v>25</v>
          </cell>
          <cell r="AD2666">
            <v>8</v>
          </cell>
          <cell r="AE2666">
            <v>8.3000000000000007</v>
          </cell>
          <cell r="AF2666">
            <v>1</v>
          </cell>
          <cell r="AG2666">
            <v>18</v>
          </cell>
          <cell r="AH2666">
            <v>9</v>
          </cell>
          <cell r="AI2666">
            <v>90</v>
          </cell>
          <cell r="AJ2666">
            <v>101</v>
          </cell>
        </row>
        <row r="2667">
          <cell r="B2667" t="str">
            <v>A2668BatrEC50</v>
          </cell>
          <cell r="C2667" t="str">
            <v>Mebane et al. 2012</v>
          </cell>
          <cell r="D2667">
            <v>2012</v>
          </cell>
          <cell r="E2667" t="str">
            <v>Baetis tricaudatus</v>
          </cell>
          <cell r="F2667" t="str">
            <v xml:space="preserve">Baetis </v>
          </cell>
          <cell r="G2667" t="str">
            <v>tricaudatus</v>
          </cell>
          <cell r="H2667"/>
          <cell r="I2667" t="str">
            <v>invertebrate</v>
          </cell>
          <cell r="J2667" t="str">
            <v>nymphs</v>
          </cell>
          <cell r="K2667" t="str">
            <v>mortality</v>
          </cell>
          <cell r="L2667" t="str">
            <v>EC50</v>
          </cell>
          <cell r="M2667" t="str">
            <v>ZnCl2</v>
          </cell>
          <cell r="N2667" t="str">
            <v>Dissolved Zn at initiation</v>
          </cell>
          <cell r="O2667" t="str">
            <v>static renewal</v>
          </cell>
          <cell r="P2667" t="str">
            <v>Acute</v>
          </cell>
          <cell r="Q2667" t="str">
            <v>96-hr</v>
          </cell>
          <cell r="R2667" t="str">
            <v>None</v>
          </cell>
          <cell r="S2667" t="str">
            <v>N-LNF of the South Fork of the Coeur d'Alene River</v>
          </cell>
          <cell r="T2667"/>
          <cell r="U2667">
            <v>10</v>
          </cell>
          <cell r="V2667">
            <v>6.21</v>
          </cell>
          <cell r="W2667" t="str">
            <v>&gt;</v>
          </cell>
          <cell r="X2667" t="str">
            <v/>
          </cell>
          <cell r="Y2667">
            <v>2926</v>
          </cell>
          <cell r="Z2667" t="str">
            <v/>
          </cell>
          <cell r="AA2667">
            <v>0.6</v>
          </cell>
          <cell r="AB2667">
            <v>10</v>
          </cell>
          <cell r="AC2667">
            <v>3.7</v>
          </cell>
          <cell r="AD2667">
            <v>1.1000000000000001</v>
          </cell>
          <cell r="AE2667">
            <v>1.1000000000000001</v>
          </cell>
          <cell r="AF2667">
            <v>0.3</v>
          </cell>
          <cell r="AG2667">
            <v>2.2000000000000002</v>
          </cell>
          <cell r="AH2667">
            <v>0.5</v>
          </cell>
          <cell r="AI2667">
            <v>13</v>
          </cell>
          <cell r="AJ2667">
            <v>14</v>
          </cell>
        </row>
        <row r="2668">
          <cell r="B2668" t="str">
            <v>A2669DaluLC50</v>
          </cell>
          <cell r="C2668" t="str">
            <v>Dao et al., 2017</v>
          </cell>
          <cell r="D2668">
            <v>2017</v>
          </cell>
          <cell r="E2668" t="str">
            <v>Daphnia lumholtzi</v>
          </cell>
          <cell r="F2668" t="str">
            <v xml:space="preserve">Daphnia </v>
          </cell>
          <cell r="G2668" t="str">
            <v>lumholtzi</v>
          </cell>
          <cell r="H2668"/>
          <cell r="I2668" t="str">
            <v>Cladocera</v>
          </cell>
          <cell r="J2668" t="str">
            <v>Neonates (&lt; 24 h old)</v>
          </cell>
          <cell r="K2668" t="str">
            <v>Mortality</v>
          </cell>
          <cell r="L2668" t="str">
            <v>LC50</v>
          </cell>
          <cell r="M2668" t="str">
            <v>Zn stock (Merck)</v>
          </cell>
          <cell r="N2668" t="str">
            <v>Measured - (ICP-MS); dissolved Zn at termination</v>
          </cell>
          <cell r="O2668" t="str">
            <v>static</v>
          </cell>
          <cell r="P2668" t="str">
            <v>Acute</v>
          </cell>
          <cell r="Q2668" t="str">
            <v>48-hr</v>
          </cell>
          <cell r="R2668" t="str">
            <v>None</v>
          </cell>
          <cell r="S2668" t="str">
            <v>N-Filtered Mekong River Water, Vinh Loc Vietnam</v>
          </cell>
          <cell r="T2668"/>
          <cell r="U2668">
            <v>27</v>
          </cell>
          <cell r="V2668">
            <v>7.3</v>
          </cell>
          <cell r="W2668" t="str">
            <v/>
          </cell>
          <cell r="X2668" t="str">
            <v/>
          </cell>
          <cell r="Y2668">
            <v>280.89999999999998</v>
          </cell>
          <cell r="Z2668" t="str">
            <v/>
          </cell>
          <cell r="AA2668">
            <v>2.99</v>
          </cell>
          <cell r="AB2668">
            <v>10</v>
          </cell>
          <cell r="AC2668">
            <v>21.052699997400097</v>
          </cell>
          <cell r="AD2668">
            <v>6.418506096768323</v>
          </cell>
          <cell r="AE2668">
            <v>11.198244679468138</v>
          </cell>
          <cell r="AF2668">
            <v>1.7171859704241514</v>
          </cell>
          <cell r="AG2668">
            <v>10.121490383365431</v>
          </cell>
          <cell r="AH2668">
            <v>6.572396352834696</v>
          </cell>
          <cell r="AI2668">
            <v>66</v>
          </cell>
          <cell r="AJ2668">
            <v>79</v>
          </cell>
        </row>
        <row r="2669">
          <cell r="B2669" t="str">
            <v>A2670DaluLC50</v>
          </cell>
          <cell r="C2669" t="str">
            <v>Dao et al., 2017</v>
          </cell>
          <cell r="D2669">
            <v>2017</v>
          </cell>
          <cell r="E2669" t="str">
            <v>Daphnia lumholtzi</v>
          </cell>
          <cell r="F2669" t="str">
            <v xml:space="preserve">Daphnia </v>
          </cell>
          <cell r="G2669" t="str">
            <v>lumholtzi</v>
          </cell>
          <cell r="H2669"/>
          <cell r="I2669" t="str">
            <v>Cladocera</v>
          </cell>
          <cell r="J2669" t="str">
            <v>Neonates (&lt; 24 h old)</v>
          </cell>
          <cell r="K2669" t="str">
            <v>Mortality</v>
          </cell>
          <cell r="L2669" t="str">
            <v>LC50</v>
          </cell>
          <cell r="M2669" t="str">
            <v>Zn stock (Merck)</v>
          </cell>
          <cell r="N2669" t="str">
            <v>Measured - (ICP-MS); dissolved Zn at termination</v>
          </cell>
          <cell r="O2669" t="str">
            <v>static</v>
          </cell>
          <cell r="P2669" t="str">
            <v>Acute</v>
          </cell>
          <cell r="Q2669" t="str">
            <v>48-hr</v>
          </cell>
          <cell r="R2669" t="str">
            <v>None</v>
          </cell>
          <cell r="S2669" t="str">
            <v>N-Filtered Mekong River Water, Tan Chau Vietnam</v>
          </cell>
          <cell r="T2669"/>
          <cell r="U2669">
            <v>27</v>
          </cell>
          <cell r="V2669">
            <v>7.19</v>
          </cell>
          <cell r="W2669" t="str">
            <v/>
          </cell>
          <cell r="X2669" t="str">
            <v/>
          </cell>
          <cell r="Y2669">
            <v>179.3</v>
          </cell>
          <cell r="Z2669" t="str">
            <v/>
          </cell>
          <cell r="AA2669">
            <v>1.89</v>
          </cell>
          <cell r="AB2669">
            <v>10</v>
          </cell>
          <cell r="AC2669">
            <v>23.18461898447859</v>
          </cell>
          <cell r="AD2669">
            <v>7.0684813977068872</v>
          </cell>
          <cell r="AE2669">
            <v>12.332244140680102</v>
          </cell>
          <cell r="AF2669">
            <v>1.891078220593686</v>
          </cell>
          <cell r="AG2669">
            <v>11.146451434845476</v>
          </cell>
          <cell r="AH2669">
            <v>7.2379554771723864</v>
          </cell>
          <cell r="AI2669">
            <v>66</v>
          </cell>
          <cell r="AJ2669">
            <v>87</v>
          </cell>
        </row>
        <row r="2670">
          <cell r="B2670" t="str">
            <v>A2671MecoEC50</v>
          </cell>
          <cell r="C2670" t="str">
            <v>McCann 1993</v>
          </cell>
          <cell r="D2670">
            <v>1993</v>
          </cell>
          <cell r="E2670" t="str">
            <v>Medionidus conradicus</v>
          </cell>
          <cell r="F2670" t="str">
            <v xml:space="preserve">Medionidus </v>
          </cell>
          <cell r="G2670" t="str">
            <v>conradicus</v>
          </cell>
          <cell r="H2670"/>
          <cell r="I2670" t="str">
            <v>invertebrate</v>
          </cell>
          <cell r="J2670" t="str">
            <v>glochidia</v>
          </cell>
          <cell r="K2670" t="str">
            <v>viability</v>
          </cell>
          <cell r="L2670" t="str">
            <v>EC50</v>
          </cell>
          <cell r="M2670" t="str">
            <v>ZnSO4</v>
          </cell>
          <cell r="N2670" t="str">
            <v>Total Zn measured at initiation or termination</v>
          </cell>
          <cell r="O2670" t="str">
            <v>static</v>
          </cell>
          <cell r="P2670" t="str">
            <v>Acute</v>
          </cell>
          <cell r="Q2670" t="str">
            <v>48-hr</v>
          </cell>
          <cell r="R2670"/>
          <cell r="S2670" t="str">
            <v>T-New River (source)</v>
          </cell>
          <cell r="T2670"/>
          <cell r="U2670">
            <v>12</v>
          </cell>
          <cell r="V2670">
            <v>7.4757142857142851</v>
          </cell>
          <cell r="W2670" t="str">
            <v/>
          </cell>
          <cell r="X2670">
            <v>725.5</v>
          </cell>
          <cell r="Y2670">
            <v>709.53899999999999</v>
          </cell>
          <cell r="Z2670" t="str">
            <v/>
          </cell>
          <cell r="AA2670">
            <v>1.6</v>
          </cell>
          <cell r="AB2670">
            <v>10</v>
          </cell>
          <cell r="AC2670">
            <v>10.208923544868558</v>
          </cell>
          <cell r="AD2670">
            <v>3.8700556913634392</v>
          </cell>
          <cell r="AE2670">
            <v>2.3164031144251065</v>
          </cell>
          <cell r="AF2670">
            <v>0.64578551139900309</v>
          </cell>
          <cell r="AG2670">
            <v>4.908136319648345</v>
          </cell>
          <cell r="AH2670">
            <v>3.1871015062651589</v>
          </cell>
          <cell r="AI2670">
            <v>31.928571428571427</v>
          </cell>
          <cell r="AJ2670">
            <v>41.428571428571431</v>
          </cell>
        </row>
        <row r="2671">
          <cell r="B2671" t="str">
            <v>A2672MecoEC50</v>
          </cell>
          <cell r="C2671" t="str">
            <v>McCann 1993</v>
          </cell>
          <cell r="D2671">
            <v>1993</v>
          </cell>
          <cell r="E2671" t="str">
            <v>Medionidus conradicus</v>
          </cell>
          <cell r="F2671" t="str">
            <v xml:space="preserve">Medionidus </v>
          </cell>
          <cell r="G2671" t="str">
            <v>conradicus</v>
          </cell>
          <cell r="H2671"/>
          <cell r="I2671" t="str">
            <v>invertebrate</v>
          </cell>
          <cell r="J2671" t="str">
            <v>glochidia</v>
          </cell>
          <cell r="K2671" t="str">
            <v>viability</v>
          </cell>
          <cell r="L2671" t="str">
            <v>EC50</v>
          </cell>
          <cell r="M2671" t="str">
            <v>ZnSO4</v>
          </cell>
          <cell r="N2671" t="str">
            <v>Total Zn measured at initiation or termination</v>
          </cell>
          <cell r="O2671" t="str">
            <v>static</v>
          </cell>
          <cell r="P2671" t="str">
            <v>Acute</v>
          </cell>
          <cell r="Q2671" t="str">
            <v>48-hr</v>
          </cell>
          <cell r="R2671"/>
          <cell r="S2671" t="str">
            <v>T-New River (source)</v>
          </cell>
          <cell r="T2671"/>
          <cell r="U2671">
            <v>20</v>
          </cell>
          <cell r="V2671">
            <v>7.7937500000000011</v>
          </cell>
          <cell r="W2671" t="str">
            <v/>
          </cell>
          <cell r="X2671">
            <v>491.8</v>
          </cell>
          <cell r="Y2671">
            <v>480.98039999999997</v>
          </cell>
          <cell r="Z2671" t="str">
            <v/>
          </cell>
          <cell r="AA2671">
            <v>1.6</v>
          </cell>
          <cell r="AB2671">
            <v>10</v>
          </cell>
          <cell r="AC2671">
            <v>13.245198219851016</v>
          </cell>
          <cell r="AD2671">
            <v>5.0210636340534274</v>
          </cell>
          <cell r="AE2671">
            <v>3.0053333510429181</v>
          </cell>
          <cell r="AF2671">
            <v>0.83785102987543059</v>
          </cell>
          <cell r="AG2671">
            <v>6.3678837595437576</v>
          </cell>
          <cell r="AH2671">
            <v>4.134989454249193</v>
          </cell>
          <cell r="AI2671">
            <v>37.6875</v>
          </cell>
          <cell r="AJ2671">
            <v>53.75</v>
          </cell>
        </row>
        <row r="2672">
          <cell r="B2672" t="str">
            <v>A2673GielEC50</v>
          </cell>
          <cell r="C2672" t="str">
            <v>Hamilton 1995</v>
          </cell>
          <cell r="D2672">
            <v>1995</v>
          </cell>
          <cell r="E2672" t="str">
            <v>Gila elegans</v>
          </cell>
          <cell r="F2672" t="str">
            <v xml:space="preserve">Gila </v>
          </cell>
          <cell r="G2672" t="str">
            <v>elegans</v>
          </cell>
          <cell r="H2672"/>
          <cell r="I2672" t="str">
            <v>fish</v>
          </cell>
          <cell r="J2672" t="str">
            <v>juveniles (220-234 dph)</v>
          </cell>
          <cell r="K2672" t="str">
            <v>mortality</v>
          </cell>
          <cell r="L2672" t="str">
            <v>EC50</v>
          </cell>
          <cell r="M2672" t="str">
            <v>ZnSO4</v>
          </cell>
          <cell r="N2672" t="str">
            <v>Not clearly indicated</v>
          </cell>
          <cell r="O2672" t="str">
            <v>static</v>
          </cell>
          <cell r="P2672" t="str">
            <v>Acute</v>
          </cell>
          <cell r="Q2672" t="str">
            <v>96-hr</v>
          </cell>
          <cell r="R2672" t="str">
            <v>None</v>
          </cell>
          <cell r="S2672" t="str">
            <v>S-Recon to match Green R, Utah</v>
          </cell>
          <cell r="T2672"/>
          <cell r="U2672">
            <v>25</v>
          </cell>
          <cell r="V2672">
            <v>7.75</v>
          </cell>
          <cell r="W2672" t="str">
            <v/>
          </cell>
          <cell r="X2672">
            <v>23000</v>
          </cell>
          <cell r="Y2672">
            <v>22494</v>
          </cell>
          <cell r="Z2672" t="str">
            <v/>
          </cell>
          <cell r="AA2672">
            <v>0.5</v>
          </cell>
          <cell r="AB2672">
            <v>10</v>
          </cell>
          <cell r="AC2672">
            <v>46</v>
          </cell>
          <cell r="AD2672">
            <v>19</v>
          </cell>
          <cell r="AE2672">
            <v>49</v>
          </cell>
          <cell r="AF2672">
            <v>10</v>
          </cell>
          <cell r="AG2672">
            <v>163</v>
          </cell>
          <cell r="AH2672">
            <v>19.5</v>
          </cell>
          <cell r="AI2672">
            <v>107</v>
          </cell>
          <cell r="AJ2672">
            <v>196</v>
          </cell>
        </row>
        <row r="2673">
          <cell r="B2673" t="str">
            <v>A2674CocoEC50</v>
          </cell>
          <cell r="C2673" t="str">
            <v>Mebane et al. 2012</v>
          </cell>
          <cell r="D2673">
            <v>2012</v>
          </cell>
          <cell r="E2673" t="str">
            <v>Cottus confusus</v>
          </cell>
          <cell r="F2673" t="str">
            <v xml:space="preserve">Cottus </v>
          </cell>
          <cell r="G2673" t="str">
            <v>confusus</v>
          </cell>
          <cell r="H2673"/>
          <cell r="I2673" t="str">
            <v>fish</v>
          </cell>
          <cell r="J2673" t="str">
            <v>fry (30-60 mm)</v>
          </cell>
          <cell r="K2673" t="str">
            <v>mortality</v>
          </cell>
          <cell r="L2673" t="str">
            <v>EC50</v>
          </cell>
          <cell r="M2673" t="str">
            <v>ZnCl2</v>
          </cell>
          <cell r="N2673" t="str">
            <v>Dissolved Zn at initiation</v>
          </cell>
          <cell r="O2673" t="str">
            <v>static renewal</v>
          </cell>
          <cell r="P2673" t="str">
            <v>Acute</v>
          </cell>
          <cell r="Q2673" t="str">
            <v>96-hr</v>
          </cell>
          <cell r="R2673" t="str">
            <v>None</v>
          </cell>
          <cell r="S2673" t="str">
            <v>N-LNF of the South Fork of the Coeur d'Alene River</v>
          </cell>
          <cell r="T2673"/>
          <cell r="U2673">
            <v>11.1</v>
          </cell>
          <cell r="V2673">
            <v>7.13</v>
          </cell>
          <cell r="W2673" t="str">
            <v>&gt;</v>
          </cell>
          <cell r="X2673" t="str">
            <v/>
          </cell>
          <cell r="Y2673">
            <v>1068</v>
          </cell>
          <cell r="Z2673" t="str">
            <v/>
          </cell>
          <cell r="AA2673">
            <v>0.6</v>
          </cell>
          <cell r="AB2673">
            <v>10</v>
          </cell>
          <cell r="AC2673">
            <v>4.8</v>
          </cell>
          <cell r="AD2673">
            <v>1.5</v>
          </cell>
          <cell r="AE2673">
            <v>1.3</v>
          </cell>
          <cell r="AF2673">
            <v>0.4</v>
          </cell>
          <cell r="AG2673">
            <v>3.3</v>
          </cell>
          <cell r="AH2673">
            <v>0.6</v>
          </cell>
          <cell r="AI2673">
            <v>19</v>
          </cell>
          <cell r="AJ2673">
            <v>18</v>
          </cell>
        </row>
        <row r="2674">
          <cell r="B2674" t="str">
            <v>A2675RhspEC50</v>
          </cell>
          <cell r="C2674" t="str">
            <v>Mebane et al. 2012</v>
          </cell>
          <cell r="D2674">
            <v>2012</v>
          </cell>
          <cell r="E2674" t="str">
            <v>Rhithrogena sp.</v>
          </cell>
          <cell r="F2674" t="str">
            <v xml:space="preserve">Rhithrogena </v>
          </cell>
          <cell r="G2674" t="str">
            <v>sp.</v>
          </cell>
          <cell r="H2674"/>
          <cell r="I2674" t="str">
            <v>Insect</v>
          </cell>
          <cell r="J2674" t="str">
            <v>larva</v>
          </cell>
          <cell r="K2674" t="str">
            <v>mortality</v>
          </cell>
          <cell r="L2674" t="str">
            <v>EC50</v>
          </cell>
          <cell r="M2674" t="str">
            <v>ZnCl2</v>
          </cell>
          <cell r="N2674" t="str">
            <v>Dissolved Zn at initiation</v>
          </cell>
          <cell r="O2674" t="str">
            <v>static renewal</v>
          </cell>
          <cell r="P2674" t="str">
            <v>Acute</v>
          </cell>
          <cell r="Q2674" t="str">
            <v>96-hr</v>
          </cell>
          <cell r="R2674" t="str">
            <v>None</v>
          </cell>
          <cell r="S2674" t="str">
            <v>N-LNF of the South Fork of the Coeur d'Alene River</v>
          </cell>
          <cell r="T2674"/>
          <cell r="U2674">
            <v>8.4</v>
          </cell>
          <cell r="V2674">
            <v>7.7</v>
          </cell>
          <cell r="W2674" t="str">
            <v/>
          </cell>
          <cell r="X2674" t="str">
            <v/>
          </cell>
          <cell r="Y2674">
            <v>1420</v>
          </cell>
          <cell r="Z2674" t="str">
            <v/>
          </cell>
          <cell r="AA2674">
            <v>0.6</v>
          </cell>
          <cell r="AB2674">
            <v>10</v>
          </cell>
          <cell r="AC2674">
            <v>16.600000000000001</v>
          </cell>
          <cell r="AD2674">
            <v>5.0999999999999996</v>
          </cell>
          <cell r="AE2674">
            <v>4.3</v>
          </cell>
          <cell r="AF2674">
            <v>1</v>
          </cell>
          <cell r="AG2674">
            <v>26.9</v>
          </cell>
          <cell r="AH2674">
            <v>1.9</v>
          </cell>
          <cell r="AI2674">
            <v>50.6</v>
          </cell>
          <cell r="AJ2674">
            <v>62.4</v>
          </cell>
        </row>
        <row r="2675">
          <cell r="B2675" t="str">
            <v>A2676RhspEC50</v>
          </cell>
          <cell r="C2675" t="str">
            <v>Mebane et al. 2012</v>
          </cell>
          <cell r="D2675">
            <v>2012</v>
          </cell>
          <cell r="E2675" t="str">
            <v>Rhithrogena sp.</v>
          </cell>
          <cell r="F2675" t="str">
            <v xml:space="preserve">Rhithrogena </v>
          </cell>
          <cell r="G2675" t="str">
            <v>sp.</v>
          </cell>
          <cell r="H2675"/>
          <cell r="I2675" t="str">
            <v>Insect</v>
          </cell>
          <cell r="J2675" t="str">
            <v>larva</v>
          </cell>
          <cell r="K2675" t="str">
            <v>mortality</v>
          </cell>
          <cell r="L2675" t="str">
            <v>EC50</v>
          </cell>
          <cell r="M2675" t="str">
            <v>ZnCl2</v>
          </cell>
          <cell r="N2675" t="str">
            <v>Dissolved Zn at initiation</v>
          </cell>
          <cell r="O2675" t="str">
            <v>static renewal</v>
          </cell>
          <cell r="P2675" t="str">
            <v>Acute</v>
          </cell>
          <cell r="Q2675" t="str">
            <v>96-hr</v>
          </cell>
          <cell r="R2675" t="str">
            <v>None</v>
          </cell>
          <cell r="S2675" t="str">
            <v>N-SF km25 of Coeur d'Alene River</v>
          </cell>
          <cell r="T2675"/>
          <cell r="U2675">
            <v>10</v>
          </cell>
          <cell r="V2675">
            <v>6.21</v>
          </cell>
          <cell r="W2675" t="str">
            <v>&gt;</v>
          </cell>
          <cell r="X2675" t="str">
            <v/>
          </cell>
          <cell r="Y2675">
            <v>2926</v>
          </cell>
          <cell r="Z2675" t="str">
            <v/>
          </cell>
          <cell r="AA2675">
            <v>0.6</v>
          </cell>
          <cell r="AB2675">
            <v>10</v>
          </cell>
          <cell r="AC2675">
            <v>3.7</v>
          </cell>
          <cell r="AD2675">
            <v>1.1000000000000001</v>
          </cell>
          <cell r="AE2675">
            <v>1.1000000000000001</v>
          </cell>
          <cell r="AF2675">
            <v>0.3</v>
          </cell>
          <cell r="AG2675">
            <v>2.2000000000000002</v>
          </cell>
          <cell r="AH2675">
            <v>0.5</v>
          </cell>
          <cell r="AI2675">
            <v>13</v>
          </cell>
          <cell r="AJ2675">
            <v>14</v>
          </cell>
        </row>
        <row r="2676">
          <cell r="B2676" t="str">
            <v>A2677GyspEC50</v>
          </cell>
          <cell r="C2676" t="str">
            <v>Mebane et al. 2012</v>
          </cell>
          <cell r="D2676">
            <v>2012</v>
          </cell>
          <cell r="E2676" t="str">
            <v>Gyraulus sp.</v>
          </cell>
          <cell r="F2676" t="str">
            <v xml:space="preserve">Gyraulus </v>
          </cell>
          <cell r="G2676" t="str">
            <v>sp.</v>
          </cell>
          <cell r="H2676"/>
          <cell r="I2676" t="str">
            <v>snail</v>
          </cell>
          <cell r="J2676" t="str">
            <v>small field-collected</v>
          </cell>
          <cell r="K2676" t="str">
            <v>mortality</v>
          </cell>
          <cell r="L2676" t="str">
            <v>EC50</v>
          </cell>
          <cell r="M2676" t="str">
            <v>ZnCl2</v>
          </cell>
          <cell r="N2676" t="str">
            <v>Dissolved Zn at initiation</v>
          </cell>
          <cell r="O2676" t="str">
            <v>static renewal</v>
          </cell>
          <cell r="P2676" t="str">
            <v>Acute</v>
          </cell>
          <cell r="Q2676" t="str">
            <v>96-hr</v>
          </cell>
          <cell r="R2676" t="str">
            <v>None</v>
          </cell>
          <cell r="S2676" t="str">
            <v>N-SF-km25 of Coeur d'Alene River</v>
          </cell>
          <cell r="T2676"/>
          <cell r="U2676">
            <v>8.3500000000000014</v>
          </cell>
          <cell r="V2676">
            <v>7.66</v>
          </cell>
          <cell r="W2676" t="str">
            <v/>
          </cell>
          <cell r="X2676" t="str">
            <v/>
          </cell>
          <cell r="Y2676">
            <v>3292</v>
          </cell>
          <cell r="Z2676" t="str">
            <v/>
          </cell>
          <cell r="AA2676">
            <v>0.6</v>
          </cell>
          <cell r="AB2676">
            <v>10</v>
          </cell>
          <cell r="AC2676">
            <v>16.632100900000001</v>
          </cell>
          <cell r="AD2676">
            <v>5.0648547199999996</v>
          </cell>
          <cell r="AE2676">
            <v>4.3374932499999996</v>
          </cell>
          <cell r="AF2676">
            <v>0.96865410619550862</v>
          </cell>
          <cell r="AG2676">
            <v>26.86856528980508</v>
          </cell>
          <cell r="AH2676">
            <v>1.9384958467656781</v>
          </cell>
          <cell r="AI2676">
            <v>50.58491802999999</v>
          </cell>
          <cell r="AJ2676">
            <v>62.386049999999997</v>
          </cell>
        </row>
        <row r="2677">
          <cell r="B2677" t="str">
            <v>A2678GyspEC50</v>
          </cell>
          <cell r="C2677" t="str">
            <v>Mebane et al. 2012</v>
          </cell>
          <cell r="D2677">
            <v>2012</v>
          </cell>
          <cell r="E2677" t="str">
            <v>Gyraulus sp.</v>
          </cell>
          <cell r="F2677" t="str">
            <v xml:space="preserve">Gyraulus </v>
          </cell>
          <cell r="G2677" t="str">
            <v>sp.</v>
          </cell>
          <cell r="H2677"/>
          <cell r="I2677" t="str">
            <v>snail</v>
          </cell>
          <cell r="J2677" t="str">
            <v>small field-collected</v>
          </cell>
          <cell r="K2677" t="str">
            <v>mortality</v>
          </cell>
          <cell r="L2677" t="str">
            <v>EC50</v>
          </cell>
          <cell r="M2677" t="str">
            <v>ZnCl2</v>
          </cell>
          <cell r="N2677" t="str">
            <v>Dissolved Zn at initiation</v>
          </cell>
          <cell r="O2677" t="str">
            <v>static renewal</v>
          </cell>
          <cell r="P2677" t="str">
            <v>Acute</v>
          </cell>
          <cell r="Q2677" t="str">
            <v>96-hr</v>
          </cell>
          <cell r="R2677" t="str">
            <v>None</v>
          </cell>
          <cell r="S2677" t="str">
            <v>N-LNF of the South Fork of the Coeur d'Alene River</v>
          </cell>
          <cell r="T2677"/>
          <cell r="U2677">
            <v>10.029999999999999</v>
          </cell>
          <cell r="V2677">
            <v>6.212727272727272</v>
          </cell>
          <cell r="W2677" t="str">
            <v/>
          </cell>
          <cell r="X2677" t="str">
            <v/>
          </cell>
          <cell r="Y2677">
            <v>1400</v>
          </cell>
          <cell r="Z2677" t="str">
            <v/>
          </cell>
          <cell r="AA2677">
            <v>0.6</v>
          </cell>
          <cell r="AB2677">
            <v>10</v>
          </cell>
          <cell r="AC2677">
            <v>3.7340999999999998</v>
          </cell>
          <cell r="AD2677">
            <v>1.14269</v>
          </cell>
          <cell r="AE2677">
            <v>1.1048800000000001</v>
          </cell>
          <cell r="AF2677">
            <v>0.28796747584662408</v>
          </cell>
          <cell r="AG2677">
            <v>2.2283113931214729</v>
          </cell>
          <cell r="AH2677">
            <v>0.46243892129009134</v>
          </cell>
          <cell r="AI2677">
            <v>13</v>
          </cell>
          <cell r="AJ2677">
            <v>14</v>
          </cell>
        </row>
        <row r="2678">
          <cell r="B2678" t="str">
            <v>A2679GyspEC50</v>
          </cell>
          <cell r="C2678" t="str">
            <v>Mebane et al. 2012</v>
          </cell>
          <cell r="D2678">
            <v>2012</v>
          </cell>
          <cell r="E2678" t="str">
            <v>Gyraulus sp.</v>
          </cell>
          <cell r="F2678" t="str">
            <v xml:space="preserve">Gyraulus </v>
          </cell>
          <cell r="G2678" t="str">
            <v>sp.</v>
          </cell>
          <cell r="H2678"/>
          <cell r="I2678" t="str">
            <v>snail</v>
          </cell>
          <cell r="J2678" t="str">
            <v>small field-collected</v>
          </cell>
          <cell r="K2678" t="str">
            <v>mortality</v>
          </cell>
          <cell r="L2678" t="str">
            <v>EC50</v>
          </cell>
          <cell r="M2678" t="str">
            <v>ZnCl2</v>
          </cell>
          <cell r="N2678" t="str">
            <v>Dissolved Zn at initiation</v>
          </cell>
          <cell r="O2678" t="str">
            <v>static renewal</v>
          </cell>
          <cell r="P2678" t="str">
            <v>Acute</v>
          </cell>
          <cell r="Q2678" t="str">
            <v>96-hr</v>
          </cell>
          <cell r="R2678" t="str">
            <v>None</v>
          </cell>
          <cell r="S2678" t="str">
            <v>N-LNF of the South Fork of the Coeur d'Alene River</v>
          </cell>
          <cell r="T2678"/>
          <cell r="U2678">
            <v>11.109090909090909</v>
          </cell>
          <cell r="V2678">
            <v>7.1318181818181818</v>
          </cell>
          <cell r="W2678" t="str">
            <v/>
          </cell>
          <cell r="X2678" t="str">
            <v/>
          </cell>
          <cell r="Y2678">
            <v>1451</v>
          </cell>
          <cell r="Z2678" t="str">
            <v/>
          </cell>
          <cell r="AA2678">
            <v>0.6</v>
          </cell>
          <cell r="AB2678">
            <v>10</v>
          </cell>
          <cell r="AC2678">
            <v>4.8228999999999997</v>
          </cell>
          <cell r="AD2678">
            <v>1.4752900000000002</v>
          </cell>
          <cell r="AE2678">
            <v>1.28176</v>
          </cell>
          <cell r="AF2678">
            <v>0.35314000588840716</v>
          </cell>
          <cell r="AG2678">
            <v>3.2832407791751956</v>
          </cell>
          <cell r="AH2678">
            <v>0.61083425622546939</v>
          </cell>
          <cell r="AI2678">
            <v>19</v>
          </cell>
          <cell r="AJ2678">
            <v>18</v>
          </cell>
        </row>
        <row r="2679">
          <cell r="B2679" t="str">
            <v>A2680SwspEC50</v>
          </cell>
          <cell r="C2679" t="str">
            <v>Mebane et al. 2012</v>
          </cell>
          <cell r="D2679">
            <v>2012</v>
          </cell>
          <cell r="E2679" t="str">
            <v>Sweltsa sp.</v>
          </cell>
          <cell r="F2679" t="str">
            <v xml:space="preserve">Sweltsa </v>
          </cell>
          <cell r="G2679" t="str">
            <v>sp.</v>
          </cell>
          <cell r="H2679"/>
          <cell r="I2679" t="str">
            <v>invertebrate</v>
          </cell>
          <cell r="J2679" t="str">
            <v>small instars</v>
          </cell>
          <cell r="K2679" t="str">
            <v>mortality</v>
          </cell>
          <cell r="L2679" t="str">
            <v>EC50</v>
          </cell>
          <cell r="M2679" t="str">
            <v>ZnCl2</v>
          </cell>
          <cell r="N2679" t="str">
            <v>Dissolved Zn at initiation</v>
          </cell>
          <cell r="O2679" t="str">
            <v>static renewal</v>
          </cell>
          <cell r="P2679" t="str">
            <v>Acute</v>
          </cell>
          <cell r="Q2679" t="str">
            <v>96-hr</v>
          </cell>
          <cell r="R2679" t="str">
            <v>None</v>
          </cell>
          <cell r="S2679" t="str">
            <v>N-LNF of the South Fork of the Coeur d'Alene River</v>
          </cell>
          <cell r="T2679"/>
          <cell r="U2679">
            <v>11.1</v>
          </cell>
          <cell r="V2679">
            <v>7.13</v>
          </cell>
          <cell r="W2679" t="str">
            <v>&gt;</v>
          </cell>
          <cell r="X2679" t="str">
            <v/>
          </cell>
          <cell r="Y2679">
            <v>1526</v>
          </cell>
          <cell r="Z2679" t="str">
            <v/>
          </cell>
          <cell r="AA2679">
            <v>0.6</v>
          </cell>
          <cell r="AB2679">
            <v>10</v>
          </cell>
          <cell r="AC2679">
            <v>4.8228999999999997</v>
          </cell>
          <cell r="AD2679">
            <v>1.4752900000000002</v>
          </cell>
          <cell r="AE2679">
            <v>1.28176</v>
          </cell>
          <cell r="AF2679">
            <v>0.35314000588840716</v>
          </cell>
          <cell r="AG2679">
            <v>3.2832407791751956</v>
          </cell>
          <cell r="AH2679">
            <v>0.61083425622546939</v>
          </cell>
          <cell r="AI2679">
            <v>19</v>
          </cell>
          <cell r="AJ2679">
            <v>18</v>
          </cell>
        </row>
        <row r="2680">
          <cell r="B2680" t="str">
            <v>A2681ArspEC50</v>
          </cell>
          <cell r="C2680" t="str">
            <v>Mebane et al. 2012</v>
          </cell>
          <cell r="D2680">
            <v>2012</v>
          </cell>
          <cell r="E2680" t="str">
            <v>Arctopsyche sp.</v>
          </cell>
          <cell r="F2680" t="str">
            <v xml:space="preserve">Arctopsyche </v>
          </cell>
          <cell r="G2680" t="str">
            <v>sp.</v>
          </cell>
          <cell r="H2680"/>
          <cell r="I2680" t="str">
            <v>invertebrate</v>
          </cell>
          <cell r="J2680" t="str">
            <v>small instars</v>
          </cell>
          <cell r="K2680" t="str">
            <v>mortality</v>
          </cell>
          <cell r="L2680" t="str">
            <v>EC50</v>
          </cell>
          <cell r="M2680" t="str">
            <v>ZnCl2</v>
          </cell>
          <cell r="N2680" t="str">
            <v>Dissolved Zn at initiation</v>
          </cell>
          <cell r="O2680" t="str">
            <v>static renewal</v>
          </cell>
          <cell r="P2680" t="str">
            <v>Acute</v>
          </cell>
          <cell r="Q2680" t="str">
            <v>96-hr</v>
          </cell>
          <cell r="R2680" t="str">
            <v>None</v>
          </cell>
          <cell r="S2680" t="str">
            <v>N-LNF of the South Fork of the Coeur d'Alene River</v>
          </cell>
          <cell r="T2680"/>
          <cell r="U2680">
            <v>10</v>
          </cell>
          <cell r="V2680">
            <v>6.21</v>
          </cell>
          <cell r="W2680" t="str">
            <v>&gt;</v>
          </cell>
          <cell r="X2680" t="str">
            <v/>
          </cell>
          <cell r="Y2680">
            <v>2926</v>
          </cell>
          <cell r="Z2680" t="str">
            <v/>
          </cell>
          <cell r="AA2680">
            <v>0.6</v>
          </cell>
          <cell r="AB2680">
            <v>10</v>
          </cell>
          <cell r="AC2680">
            <v>3.7340999999999998</v>
          </cell>
          <cell r="AD2680">
            <v>1.14269</v>
          </cell>
          <cell r="AE2680">
            <v>1.1048800000000001</v>
          </cell>
          <cell r="AF2680">
            <v>0.28796747584662408</v>
          </cell>
          <cell r="AG2680">
            <v>2.2283113931214729</v>
          </cell>
          <cell r="AH2680">
            <v>0.46243892129009134</v>
          </cell>
          <cell r="AI2680">
            <v>13</v>
          </cell>
          <cell r="AJ2680">
            <v>14</v>
          </cell>
        </row>
        <row r="2681">
          <cell r="B2681" t="str">
            <v>A2682CobaEC50</v>
          </cell>
          <cell r="C2681" t="str">
            <v>Davies et al. 2002</v>
          </cell>
          <cell r="D2681">
            <v>2002</v>
          </cell>
          <cell r="E2681" t="str">
            <v>Cottus bairdi</v>
          </cell>
          <cell r="F2681" t="str">
            <v xml:space="preserve">Cottus </v>
          </cell>
          <cell r="G2681" t="str">
            <v>bairdi</v>
          </cell>
          <cell r="H2681"/>
          <cell r="I2681" t="str">
            <v>fish</v>
          </cell>
          <cell r="J2681" t="str">
            <v>young of year (recently emerged)</v>
          </cell>
          <cell r="K2681" t="str">
            <v>mortality</v>
          </cell>
          <cell r="L2681" t="str">
            <v>EC50</v>
          </cell>
          <cell r="M2681" t="str">
            <v>ZnSO4</v>
          </cell>
          <cell r="N2681" t="str">
            <v>Dissolved Zn daily in first 96-hr; weekly thereafter</v>
          </cell>
          <cell r="O2681" t="str">
            <v>flow through</v>
          </cell>
          <cell r="P2681" t="str">
            <v>Acute</v>
          </cell>
          <cell r="Q2681" t="str">
            <v>96-hr</v>
          </cell>
          <cell r="R2681" t="str">
            <v>After 96-hr fed brine shrimp and trout chow</v>
          </cell>
          <cell r="S2681" t="str">
            <v>WA-Onsite well water+Fort Collins Dechlorinated</v>
          </cell>
          <cell r="T2681"/>
          <cell r="U2681">
            <v>13.4</v>
          </cell>
          <cell r="V2681">
            <v>7.42</v>
          </cell>
          <cell r="W2681" t="str">
            <v/>
          </cell>
          <cell r="X2681" t="str">
            <v/>
          </cell>
          <cell r="Y2681">
            <v>590</v>
          </cell>
          <cell r="Z2681" t="str">
            <v/>
          </cell>
          <cell r="AA2681">
            <v>1.7</v>
          </cell>
          <cell r="AB2681">
            <v>10</v>
          </cell>
          <cell r="AC2681">
            <v>54.752261717288803</v>
          </cell>
          <cell r="AD2681">
            <v>4.6827592258207531</v>
          </cell>
          <cell r="AE2681">
            <v>12.247216436761969</v>
          </cell>
          <cell r="AF2681">
            <v>2.1612734888403478</v>
          </cell>
          <cell r="AG2681">
            <v>34.220163573305506</v>
          </cell>
          <cell r="AH2681">
            <v>11.526791940481855</v>
          </cell>
          <cell r="AI2681">
            <v>113.2</v>
          </cell>
          <cell r="AJ2681">
            <v>156</v>
          </cell>
        </row>
        <row r="2682">
          <cell r="B2682" t="str">
            <v>C2683CobaIC20</v>
          </cell>
          <cell r="C2682" t="str">
            <v>Davies et al. 2002</v>
          </cell>
          <cell r="D2682">
            <v>2002</v>
          </cell>
          <cell r="E2682" t="str">
            <v>Cottus bairdi</v>
          </cell>
          <cell r="F2682" t="str">
            <v xml:space="preserve">Cottus </v>
          </cell>
          <cell r="G2682" t="str">
            <v>bairdi</v>
          </cell>
          <cell r="H2682"/>
          <cell r="I2682" t="str">
            <v>fish</v>
          </cell>
          <cell r="J2682" t="str">
            <v>early life stage</v>
          </cell>
          <cell r="K2682" t="str">
            <v>growth</v>
          </cell>
          <cell r="L2682" t="str">
            <v>IC20</v>
          </cell>
          <cell r="M2682" t="str">
            <v>ZnSO4</v>
          </cell>
          <cell r="N2682" t="str">
            <v>Dissolved Zn daily in first 96-hr; weekly thereafter</v>
          </cell>
          <cell r="O2682" t="str">
            <v>flow through</v>
          </cell>
          <cell r="P2682" t="str">
            <v>Chronic</v>
          </cell>
          <cell r="Q2682" t="str">
            <v>28-d</v>
          </cell>
          <cell r="R2682" t="str">
            <v>After 96-hr fed brine shrimp and trout chow</v>
          </cell>
          <cell r="S2682" t="str">
            <v>WA-Onsite well water+Fort Collins Dechlorinated</v>
          </cell>
          <cell r="T2682"/>
          <cell r="U2682">
            <v>13.4</v>
          </cell>
          <cell r="V2682">
            <v>7.42</v>
          </cell>
          <cell r="W2682" t="str">
            <v/>
          </cell>
          <cell r="X2682" t="str">
            <v/>
          </cell>
          <cell r="Y2682">
            <v>267</v>
          </cell>
          <cell r="Z2682" t="str">
            <v/>
          </cell>
          <cell r="AA2682">
            <v>1.7</v>
          </cell>
          <cell r="AB2682">
            <v>10</v>
          </cell>
          <cell r="AC2682">
            <v>54.752261717288803</v>
          </cell>
          <cell r="AD2682">
            <v>4.6827592258207531</v>
          </cell>
          <cell r="AE2682">
            <v>12.247216436761969</v>
          </cell>
          <cell r="AF2682">
            <v>2.1612734888403478</v>
          </cell>
          <cell r="AG2682">
            <v>34.220163573305506</v>
          </cell>
          <cell r="AH2682">
            <v>11.526791940481855</v>
          </cell>
          <cell r="AI2682">
            <v>113.2</v>
          </cell>
          <cell r="AJ2682">
            <v>156</v>
          </cell>
        </row>
        <row r="2683">
          <cell r="B2683" t="str">
            <v>C2683CobaMATC</v>
          </cell>
          <cell r="C2683" t="str">
            <v>Davies et al. 2002</v>
          </cell>
          <cell r="D2683">
            <v>2002</v>
          </cell>
          <cell r="E2683" t="str">
            <v>Cottus bairdi</v>
          </cell>
          <cell r="F2683" t="str">
            <v xml:space="preserve">Cottus </v>
          </cell>
          <cell r="G2683" t="str">
            <v>bairdi</v>
          </cell>
          <cell r="H2683"/>
          <cell r="I2683" t="str">
            <v>fish</v>
          </cell>
          <cell r="J2683" t="str">
            <v>early life stage</v>
          </cell>
          <cell r="K2683" t="str">
            <v>growth</v>
          </cell>
          <cell r="L2683" t="str">
            <v>MATC</v>
          </cell>
          <cell r="M2683" t="str">
            <v>ZnSO4</v>
          </cell>
          <cell r="N2683" t="str">
            <v>Dissolved Zn daily in first 96-hr; weekly thereafter</v>
          </cell>
          <cell r="O2683" t="str">
            <v>flow through</v>
          </cell>
          <cell r="P2683" t="str">
            <v>Chronic</v>
          </cell>
          <cell r="Q2683" t="str">
            <v>28-d</v>
          </cell>
          <cell r="R2683" t="str">
            <v>After 96-hr fed brine shrimp and trout chow</v>
          </cell>
          <cell r="S2683" t="str">
            <v>WA-Onsite well water+Fort Collins Dechlorinated</v>
          </cell>
          <cell r="T2683"/>
          <cell r="U2683">
            <v>13.4</v>
          </cell>
          <cell r="V2683">
            <v>7.42</v>
          </cell>
          <cell r="W2683" t="str">
            <v/>
          </cell>
          <cell r="X2683" t="str">
            <v/>
          </cell>
          <cell r="Y2683">
            <v>302.2780177254046</v>
          </cell>
          <cell r="Z2683" t="str">
            <v/>
          </cell>
          <cell r="AA2683">
            <v>1.7</v>
          </cell>
          <cell r="AB2683">
            <v>10</v>
          </cell>
          <cell r="AC2683">
            <v>54.752261717288803</v>
          </cell>
          <cell r="AD2683">
            <v>4.6827592258207531</v>
          </cell>
          <cell r="AE2683">
            <v>12.247216436761969</v>
          </cell>
          <cell r="AF2683">
            <v>2.1612734888403478</v>
          </cell>
          <cell r="AG2683">
            <v>34.220163573305506</v>
          </cell>
          <cell r="AH2683">
            <v>11.526791940481855</v>
          </cell>
          <cell r="AI2683">
            <v>113.2</v>
          </cell>
          <cell r="AJ2683">
            <v>156</v>
          </cell>
        </row>
        <row r="2684">
          <cell r="B2684" t="str">
            <v>A2683SatrEC50</v>
          </cell>
          <cell r="C2684" t="str">
            <v>Davies et al. 2002</v>
          </cell>
          <cell r="D2684">
            <v>2002</v>
          </cell>
          <cell r="E2684" t="str">
            <v>Salmo trutta</v>
          </cell>
          <cell r="F2684" t="str">
            <v xml:space="preserve">Salmo </v>
          </cell>
          <cell r="G2684" t="str">
            <v>trutta</v>
          </cell>
          <cell r="H2684"/>
          <cell r="I2684" t="str">
            <v>fish</v>
          </cell>
          <cell r="J2684" t="str">
            <v>9-12 weeks</v>
          </cell>
          <cell r="K2684" t="str">
            <v>mortality</v>
          </cell>
          <cell r="L2684" t="str">
            <v>EC50</v>
          </cell>
          <cell r="M2684" t="str">
            <v>ZnSO4</v>
          </cell>
          <cell r="N2684" t="str">
            <v>Dissolved Zn daily</v>
          </cell>
          <cell r="O2684" t="str">
            <v>flow through</v>
          </cell>
          <cell r="P2684" t="str">
            <v>Acute</v>
          </cell>
          <cell r="Q2684" t="str">
            <v>96-hr</v>
          </cell>
          <cell r="R2684" t="str">
            <v>Not indicated during tests, but possibly dry trout chow</v>
          </cell>
          <cell r="S2684" t="str">
            <v>T-Fort Collins Dechlorinated</v>
          </cell>
          <cell r="T2684"/>
          <cell r="U2684">
            <v>12.4</v>
          </cell>
          <cell r="V2684">
            <v>7</v>
          </cell>
          <cell r="W2684" t="str">
            <v/>
          </cell>
          <cell r="X2684" t="str">
            <v/>
          </cell>
          <cell r="Y2684">
            <v>382</v>
          </cell>
          <cell r="Z2684" t="str">
            <v/>
          </cell>
          <cell r="AA2684">
            <v>1.7</v>
          </cell>
          <cell r="AB2684">
            <v>10</v>
          </cell>
          <cell r="AC2684">
            <v>11.371623587436906</v>
          </cell>
          <cell r="AD2684">
            <v>0.97257306997815651</v>
          </cell>
          <cell r="AE2684">
            <v>2.543652644558255</v>
          </cell>
          <cell r="AF2684">
            <v>0.44887987845145683</v>
          </cell>
          <cell r="AG2684">
            <v>7.1072647421480664</v>
          </cell>
          <cell r="AH2684">
            <v>2.3940260184077697</v>
          </cell>
          <cell r="AI2684">
            <v>45.3</v>
          </cell>
          <cell r="AJ2684">
            <v>32.4</v>
          </cell>
        </row>
        <row r="2685">
          <cell r="B2685" t="str">
            <v>A2683SatrEC50</v>
          </cell>
          <cell r="C2685" t="str">
            <v>Davies et al. 2002</v>
          </cell>
          <cell r="D2685">
            <v>2002</v>
          </cell>
          <cell r="E2685" t="str">
            <v>Salmo trutta</v>
          </cell>
          <cell r="F2685" t="str">
            <v xml:space="preserve">Salmo </v>
          </cell>
          <cell r="G2685" t="str">
            <v>trutta</v>
          </cell>
          <cell r="H2685"/>
          <cell r="I2685" t="str">
            <v>fish</v>
          </cell>
          <cell r="J2685" t="str">
            <v>9-12 weeks</v>
          </cell>
          <cell r="K2685" t="str">
            <v>mortality</v>
          </cell>
          <cell r="L2685" t="str">
            <v>EC50</v>
          </cell>
          <cell r="M2685" t="str">
            <v>ZnSO4</v>
          </cell>
          <cell r="N2685" t="str">
            <v>Dissolved Zn daily</v>
          </cell>
          <cell r="O2685" t="str">
            <v>flow through</v>
          </cell>
          <cell r="P2685" t="str">
            <v>Acute</v>
          </cell>
          <cell r="Q2685" t="str">
            <v>96-hr</v>
          </cell>
          <cell r="R2685" t="str">
            <v>Not indicated during tests, but possibly dry trout chow</v>
          </cell>
          <cell r="S2685" t="str">
            <v>T-Fort Collins Dechlorinated</v>
          </cell>
          <cell r="T2685"/>
          <cell r="U2685">
            <v>12.1</v>
          </cell>
          <cell r="V2685">
            <v>7.12</v>
          </cell>
          <cell r="W2685" t="str">
            <v/>
          </cell>
          <cell r="X2685" t="str">
            <v/>
          </cell>
          <cell r="Y2685">
            <v>508</v>
          </cell>
          <cell r="Z2685" t="str">
            <v/>
          </cell>
          <cell r="AA2685">
            <v>1.7</v>
          </cell>
          <cell r="AB2685">
            <v>10</v>
          </cell>
          <cell r="AC2685">
            <v>12.284161282725051</v>
          </cell>
          <cell r="AD2685">
            <v>1.050619057075169</v>
          </cell>
          <cell r="AE2685">
            <v>2.7477729185042876</v>
          </cell>
          <cell r="AF2685">
            <v>0.4849011032654626</v>
          </cell>
          <cell r="AG2685">
            <v>7.6776008017031581</v>
          </cell>
          <cell r="AH2685">
            <v>2.5861392174158007</v>
          </cell>
          <cell r="AI2685">
            <v>49.5</v>
          </cell>
          <cell r="AJ2685">
            <v>35</v>
          </cell>
        </row>
        <row r="2686">
          <cell r="B2686" t="str">
            <v>C2684HyvuLOEC</v>
          </cell>
          <cell r="C2686" t="str">
            <v>Holdway et al., 2001</v>
          </cell>
          <cell r="D2686">
            <v>2001</v>
          </cell>
          <cell r="E2686" t="str">
            <v>Hydra vulgaris</v>
          </cell>
          <cell r="F2686" t="str">
            <v xml:space="preserve">Hydra </v>
          </cell>
          <cell r="G2686" t="str">
            <v>vulgaris</v>
          </cell>
          <cell r="H2686"/>
          <cell r="I2686" t="str">
            <v>Hydrozoa</v>
          </cell>
          <cell r="J2686" t="str">
            <v>Buddig hydra</v>
          </cell>
          <cell r="K2686" t="str">
            <v>Population growth rate</v>
          </cell>
          <cell r="L2686" t="str">
            <v>LOEC</v>
          </cell>
          <cell r="M2686" t="str">
            <v>ZnCl2</v>
          </cell>
          <cell r="N2686" t="str">
            <v>Nominal</v>
          </cell>
          <cell r="O2686" t="str">
            <v>static renewal</v>
          </cell>
          <cell r="P2686" t="str">
            <v>Chronic</v>
          </cell>
          <cell r="Q2686" t="str">
            <v>7-d</v>
          </cell>
          <cell r="R2686" t="str">
            <v>brine shrimp before renewal</v>
          </cell>
          <cell r="S2686" t="str">
            <v>T-Carbon filtered tap water</v>
          </cell>
          <cell r="T2686"/>
          <cell r="U2686">
            <v>23.5</v>
          </cell>
          <cell r="V2686">
            <v>7.39</v>
          </cell>
          <cell r="W2686" t="str">
            <v/>
          </cell>
          <cell r="X2686">
            <v>250</v>
          </cell>
          <cell r="Y2686">
            <v>246.5</v>
          </cell>
          <cell r="Z2686" t="str">
            <v/>
          </cell>
          <cell r="AA2686">
            <v>1.6</v>
          </cell>
          <cell r="AB2686">
            <v>10</v>
          </cell>
          <cell r="AC2686">
            <v>3.3</v>
          </cell>
          <cell r="AD2686">
            <v>2.7</v>
          </cell>
          <cell r="AE2686">
            <v>1.7553191489361701</v>
          </cell>
          <cell r="AF2686">
            <v>0.26916802610114193</v>
          </cell>
          <cell r="AG2686">
            <v>1.5865384615384615</v>
          </cell>
          <cell r="AH2686">
            <v>1.0302197802197801</v>
          </cell>
          <cell r="AI2686">
            <v>18.399999999999999</v>
          </cell>
          <cell r="AJ2686">
            <v>19.5</v>
          </cell>
        </row>
        <row r="2687">
          <cell r="B2687" t="str">
            <v>C2685HyviLOEC</v>
          </cell>
          <cell r="C2687" t="str">
            <v>Holdway et al., 2001</v>
          </cell>
          <cell r="D2687">
            <v>2001</v>
          </cell>
          <cell r="E2687" t="str">
            <v>Hydra viridissima</v>
          </cell>
          <cell r="F2687" t="str">
            <v xml:space="preserve">Hydra </v>
          </cell>
          <cell r="G2687" t="str">
            <v>viridissima</v>
          </cell>
          <cell r="H2687"/>
          <cell r="I2687" t="str">
            <v>Hydrozoa</v>
          </cell>
          <cell r="J2687" t="str">
            <v>Buddig hydra</v>
          </cell>
          <cell r="K2687" t="str">
            <v>Population growth rate</v>
          </cell>
          <cell r="L2687" t="str">
            <v>LOEC</v>
          </cell>
          <cell r="M2687" t="str">
            <v>ZnCl2</v>
          </cell>
          <cell r="N2687" t="str">
            <v>Nominal</v>
          </cell>
          <cell r="O2687" t="str">
            <v>static renewal</v>
          </cell>
          <cell r="P2687" t="str">
            <v>Chronic</v>
          </cell>
          <cell r="Q2687" t="str">
            <v>7-d</v>
          </cell>
          <cell r="R2687" t="str">
            <v>brine shrimp before renewal</v>
          </cell>
          <cell r="S2687" t="str">
            <v>T-Carbon filtered tap water</v>
          </cell>
          <cell r="T2687"/>
          <cell r="U2687">
            <v>23.5</v>
          </cell>
          <cell r="V2687">
            <v>7.39</v>
          </cell>
          <cell r="W2687" t="str">
            <v/>
          </cell>
          <cell r="X2687">
            <v>75</v>
          </cell>
          <cell r="Y2687">
            <v>73.95</v>
          </cell>
          <cell r="Z2687" t="str">
            <v/>
          </cell>
          <cell r="AA2687">
            <v>1.6</v>
          </cell>
          <cell r="AB2687">
            <v>10</v>
          </cell>
          <cell r="AC2687">
            <v>3.3</v>
          </cell>
          <cell r="AD2687">
            <v>2.7</v>
          </cell>
          <cell r="AE2687">
            <v>1.7553191489361701</v>
          </cell>
          <cell r="AF2687">
            <v>0.26916802610114193</v>
          </cell>
          <cell r="AG2687">
            <v>1.5865384615384615</v>
          </cell>
          <cell r="AH2687">
            <v>1.0302197802197801</v>
          </cell>
          <cell r="AI2687">
            <v>18.399999999999999</v>
          </cell>
          <cell r="AJ2687">
            <v>19.5</v>
          </cell>
        </row>
        <row r="2688">
          <cell r="B2688" t="str">
            <v>C2686HyvuMATC</v>
          </cell>
          <cell r="C2688" t="str">
            <v>Holdway et al., 2001</v>
          </cell>
          <cell r="D2688">
            <v>2001</v>
          </cell>
          <cell r="E2688" t="str">
            <v>Hydra vulgaris</v>
          </cell>
          <cell r="F2688" t="str">
            <v xml:space="preserve">Hydra </v>
          </cell>
          <cell r="G2688" t="str">
            <v>vulgaris</v>
          </cell>
          <cell r="H2688"/>
          <cell r="I2688" t="str">
            <v>Hydrozoa</v>
          </cell>
          <cell r="J2688" t="str">
            <v>Buddig hydra</v>
          </cell>
          <cell r="K2688" t="str">
            <v>Population growth rate</v>
          </cell>
          <cell r="L2688" t="str">
            <v>MATC</v>
          </cell>
          <cell r="M2688" t="str">
            <v>ZnCl2</v>
          </cell>
          <cell r="N2688" t="str">
            <v>Nominal</v>
          </cell>
          <cell r="O2688" t="str">
            <v>static renewal</v>
          </cell>
          <cell r="P2688" t="str">
            <v>Chronic</v>
          </cell>
          <cell r="Q2688" t="str">
            <v>7-d</v>
          </cell>
          <cell r="R2688" t="str">
            <v>brine shrimp before renewal</v>
          </cell>
          <cell r="S2688" t="str">
            <v>T-Carbon filtered tap water</v>
          </cell>
          <cell r="T2688"/>
          <cell r="U2688">
            <v>23.5</v>
          </cell>
          <cell r="V2688">
            <v>7.39</v>
          </cell>
          <cell r="W2688" t="str">
            <v>&lt;</v>
          </cell>
          <cell r="X2688">
            <v>250</v>
          </cell>
          <cell r="Y2688">
            <v>246.5</v>
          </cell>
          <cell r="Z2688" t="str">
            <v/>
          </cell>
          <cell r="AA2688">
            <v>1.6</v>
          </cell>
          <cell r="AB2688">
            <v>10</v>
          </cell>
          <cell r="AC2688">
            <v>3.3</v>
          </cell>
          <cell r="AD2688">
            <v>2.7</v>
          </cell>
          <cell r="AE2688">
            <v>1.7553191489361701</v>
          </cell>
          <cell r="AF2688">
            <v>0.26916802610114193</v>
          </cell>
          <cell r="AG2688">
            <v>1.5865384615384615</v>
          </cell>
          <cell r="AH2688">
            <v>1.0302197802197801</v>
          </cell>
          <cell r="AI2688">
            <v>18.399999999999999</v>
          </cell>
          <cell r="AJ2688">
            <v>19.5</v>
          </cell>
        </row>
        <row r="2689">
          <cell r="B2689" t="str">
            <v>C2687HyviMATC</v>
          </cell>
          <cell r="C2689" t="str">
            <v>Holdway et al., 2001</v>
          </cell>
          <cell r="D2689">
            <v>2001</v>
          </cell>
          <cell r="E2689" t="str">
            <v>Hydra viridissima</v>
          </cell>
          <cell r="F2689" t="str">
            <v xml:space="preserve">Hydra </v>
          </cell>
          <cell r="G2689" t="str">
            <v>viridissima</v>
          </cell>
          <cell r="H2689"/>
          <cell r="I2689" t="str">
            <v>Hydrozoa</v>
          </cell>
          <cell r="J2689" t="str">
            <v>Buddig hydra</v>
          </cell>
          <cell r="K2689" t="str">
            <v>Population growth rate</v>
          </cell>
          <cell r="L2689" t="str">
            <v>MATC</v>
          </cell>
          <cell r="M2689" t="str">
            <v>ZnCl2</v>
          </cell>
          <cell r="N2689" t="str">
            <v>Nominal</v>
          </cell>
          <cell r="O2689" t="str">
            <v>static renewal</v>
          </cell>
          <cell r="P2689" t="str">
            <v>Chronic</v>
          </cell>
          <cell r="Q2689" t="str">
            <v>7-d</v>
          </cell>
          <cell r="R2689" t="str">
            <v>brine shrimp before renewal</v>
          </cell>
          <cell r="S2689" t="str">
            <v>T-Carbon filtered tap water</v>
          </cell>
          <cell r="T2689"/>
          <cell r="U2689">
            <v>23.5</v>
          </cell>
          <cell r="V2689">
            <v>7.39</v>
          </cell>
          <cell r="W2689" t="str">
            <v/>
          </cell>
          <cell r="X2689">
            <v>53.38539126015656</v>
          </cell>
          <cell r="Y2689">
            <v>52.637995782514366</v>
          </cell>
          <cell r="Z2689" t="str">
            <v/>
          </cell>
          <cell r="AA2689">
            <v>1.6</v>
          </cell>
          <cell r="AB2689">
            <v>10</v>
          </cell>
          <cell r="AC2689">
            <v>3.3</v>
          </cell>
          <cell r="AD2689">
            <v>2.7</v>
          </cell>
          <cell r="AE2689">
            <v>1.7553191489361701</v>
          </cell>
          <cell r="AF2689">
            <v>0.26916802610114193</v>
          </cell>
          <cell r="AG2689">
            <v>1.5865384615384615</v>
          </cell>
          <cell r="AH2689">
            <v>1.0302197802197801</v>
          </cell>
          <cell r="AI2689">
            <v>18.399999999999999</v>
          </cell>
          <cell r="AJ2689">
            <v>19.5</v>
          </cell>
        </row>
        <row r="2690">
          <cell r="B2690" t="str">
            <v>C2688RhhaLOEC</v>
          </cell>
          <cell r="C2690" t="str">
            <v>Brinkman and Johnston 2008</v>
          </cell>
          <cell r="D2690">
            <v>2008</v>
          </cell>
          <cell r="E2690" t="str">
            <v>Rhithrogena hageni</v>
          </cell>
          <cell r="F2690" t="str">
            <v xml:space="preserve">Rhithrogena </v>
          </cell>
          <cell r="G2690" t="str">
            <v>hageni</v>
          </cell>
          <cell r="H2690"/>
          <cell r="I2690" t="str">
            <v>invertebrate</v>
          </cell>
          <cell r="J2690" t="str">
            <v>nymphs</v>
          </cell>
          <cell r="K2690" t="str">
            <v>molting rate</v>
          </cell>
          <cell r="L2690" t="str">
            <v>LOEC</v>
          </cell>
          <cell r="M2690" t="str">
            <v>ZnSO4</v>
          </cell>
          <cell r="N2690" t="str">
            <v>Dissolved Zn daily for first 96-hr</v>
          </cell>
          <cell r="O2690" t="str">
            <v>flow through</v>
          </cell>
          <cell r="P2690" t="str">
            <v>Chronic</v>
          </cell>
          <cell r="Q2690" t="str">
            <v>10-d</v>
          </cell>
          <cell r="R2690" t="str">
            <v>None</v>
          </cell>
          <cell r="S2690" t="str">
            <v>WA-Fort Collins well water+RO water</v>
          </cell>
          <cell r="T2690"/>
          <cell r="U2690">
            <v>11.9</v>
          </cell>
          <cell r="V2690">
            <v>7.77</v>
          </cell>
          <cell r="W2690" t="str">
            <v/>
          </cell>
          <cell r="X2690" t="str">
            <v/>
          </cell>
          <cell r="Y2690">
            <v>10800</v>
          </cell>
          <cell r="Z2690" t="str">
            <v/>
          </cell>
          <cell r="AA2690">
            <v>1.7</v>
          </cell>
          <cell r="AB2690">
            <v>10</v>
          </cell>
          <cell r="AC2690">
            <v>15.583336027228352</v>
          </cell>
          <cell r="AD2690">
            <v>1.3327853181182143</v>
          </cell>
          <cell r="AE2690">
            <v>3.4857462166168682</v>
          </cell>
          <cell r="AF2690">
            <v>0.61513168528532969</v>
          </cell>
          <cell r="AG2690">
            <v>9.7395850170177205</v>
          </cell>
          <cell r="AH2690">
            <v>3.2807023215217583</v>
          </cell>
          <cell r="AI2690">
            <v>39.9</v>
          </cell>
          <cell r="AJ2690">
            <v>44.4</v>
          </cell>
        </row>
        <row r="2691">
          <cell r="B2691" t="str">
            <v>C2689RhhaNOEC</v>
          </cell>
          <cell r="C2691" t="str">
            <v>Brinkman and Johnston 2008</v>
          </cell>
          <cell r="D2691">
            <v>2008</v>
          </cell>
          <cell r="E2691" t="str">
            <v>Rhithrogena hageni</v>
          </cell>
          <cell r="F2691" t="str">
            <v xml:space="preserve">Rhithrogena </v>
          </cell>
          <cell r="G2691" t="str">
            <v>hageni</v>
          </cell>
          <cell r="H2691"/>
          <cell r="I2691" t="str">
            <v>invertebrate</v>
          </cell>
          <cell r="J2691" t="str">
            <v>nymphs</v>
          </cell>
          <cell r="K2691" t="str">
            <v>molting rate</v>
          </cell>
          <cell r="L2691" t="str">
            <v>NOEC</v>
          </cell>
          <cell r="M2691" t="str">
            <v>ZnSO4</v>
          </cell>
          <cell r="N2691" t="str">
            <v>Dissolved Zn daily for first 96-hr</v>
          </cell>
          <cell r="O2691" t="str">
            <v>flow through</v>
          </cell>
          <cell r="P2691" t="str">
            <v>Chronic</v>
          </cell>
          <cell r="Q2691" t="str">
            <v>10-d</v>
          </cell>
          <cell r="R2691" t="str">
            <v>None</v>
          </cell>
          <cell r="S2691" t="str">
            <v>WA-Fort Collins well water+RO water</v>
          </cell>
          <cell r="T2691"/>
          <cell r="U2691">
            <v>11.9</v>
          </cell>
          <cell r="V2691">
            <v>7.77</v>
          </cell>
          <cell r="W2691" t="str">
            <v/>
          </cell>
          <cell r="X2691" t="str">
            <v/>
          </cell>
          <cell r="Y2691">
            <v>5330</v>
          </cell>
          <cell r="Z2691" t="str">
            <v/>
          </cell>
          <cell r="AA2691">
            <v>1.7</v>
          </cell>
          <cell r="AB2691">
            <v>10</v>
          </cell>
          <cell r="AC2691">
            <v>15.583336027228352</v>
          </cell>
          <cell r="AD2691">
            <v>1.3327853181182143</v>
          </cell>
          <cell r="AE2691">
            <v>3.4857462166168682</v>
          </cell>
          <cell r="AF2691">
            <v>0.61513168528532969</v>
          </cell>
          <cell r="AG2691">
            <v>9.7395850170177205</v>
          </cell>
          <cell r="AH2691">
            <v>3.2807023215217583</v>
          </cell>
          <cell r="AI2691">
            <v>39.9</v>
          </cell>
          <cell r="AJ2691">
            <v>44.4</v>
          </cell>
        </row>
        <row r="2692">
          <cell r="B2692" t="str">
            <v>C2690PojeMATC</v>
          </cell>
          <cell r="C2692" t="str">
            <v>Dorgelo et al. 1995</v>
          </cell>
          <cell r="D2692">
            <v>1995</v>
          </cell>
          <cell r="E2692" t="str">
            <v>Potamopyrgus jenkinsi</v>
          </cell>
          <cell r="F2692" t="str">
            <v xml:space="preserve">Potamopyrgus </v>
          </cell>
          <cell r="G2692" t="str">
            <v>jenkinsi</v>
          </cell>
          <cell r="H2692"/>
          <cell r="I2692" t="str">
            <v>invertebrate</v>
          </cell>
          <cell r="J2692" t="str">
            <v>1.7 cm</v>
          </cell>
          <cell r="K2692" t="str">
            <v>growth</v>
          </cell>
          <cell r="L2692" t="str">
            <v>MATC</v>
          </cell>
          <cell r="M2692" t="str">
            <v>ZnCl2</v>
          </cell>
          <cell r="N2692" t="str">
            <v>Total Zn before and after water renewals</v>
          </cell>
          <cell r="O2692" t="str">
            <v>renewal</v>
          </cell>
          <cell r="P2692" t="str">
            <v>Chronic</v>
          </cell>
          <cell r="Q2692" t="str">
            <v>16-wk</v>
          </cell>
          <cell r="R2692"/>
          <cell r="S2692" t="str">
            <v>N-Filtered Lake Maarsseveen water</v>
          </cell>
          <cell r="T2692"/>
          <cell r="U2692">
            <v>15</v>
          </cell>
          <cell r="V2692">
            <v>8</v>
          </cell>
          <cell r="W2692" t="str">
            <v/>
          </cell>
          <cell r="X2692">
            <v>90.994505328618601</v>
          </cell>
          <cell r="Y2692">
            <v>89.720582254017941</v>
          </cell>
          <cell r="Z2692" t="str">
            <v/>
          </cell>
          <cell r="AA2692">
            <v>4.3</v>
          </cell>
          <cell r="AB2692">
            <v>10</v>
          </cell>
          <cell r="AC2692">
            <v>63.6</v>
          </cell>
          <cell r="AD2692">
            <v>17.329700272479563</v>
          </cell>
          <cell r="AE2692">
            <v>18.8</v>
          </cell>
          <cell r="AF2692">
            <v>9.9530516431924898</v>
          </cell>
          <cell r="AG2692">
            <v>30.576923076923077</v>
          </cell>
          <cell r="AH2692">
            <v>41</v>
          </cell>
          <cell r="AI2692">
            <v>75.900000000000006</v>
          </cell>
          <cell r="AJ2692">
            <v>230.17290572207085</v>
          </cell>
        </row>
        <row r="2693">
          <cell r="B2693" t="str">
            <v>C2691PefuLOEC</v>
          </cell>
          <cell r="C2693" t="str">
            <v>Zheng et al. 2013</v>
          </cell>
          <cell r="D2693">
            <v>2013</v>
          </cell>
          <cell r="E2693" t="str">
            <v>Pelteobagrus fulvidraco</v>
          </cell>
          <cell r="F2693" t="str">
            <v xml:space="preserve">Pelteobagrus </v>
          </cell>
          <cell r="G2693" t="str">
            <v>fulvidraco</v>
          </cell>
          <cell r="H2693"/>
          <cell r="I2693" t="str">
            <v>Fish</v>
          </cell>
          <cell r="J2693" t="str">
            <v>Females with weight 20.15 g</v>
          </cell>
          <cell r="K2693" t="str">
            <v>survival</v>
          </cell>
          <cell r="L2693" t="str">
            <v>LOEC</v>
          </cell>
          <cell r="M2693" t="str">
            <v>ZnSO4</v>
          </cell>
          <cell r="N2693" t="str">
            <v>Measured - (AAS)</v>
          </cell>
          <cell r="O2693" t="str">
            <v>static renewal</v>
          </cell>
          <cell r="P2693" t="str">
            <v>Chronic</v>
          </cell>
          <cell r="Q2693" t="str">
            <v>56-d</v>
          </cell>
          <cell r="R2693" t="str">
            <v>commercial diet; twice daily</v>
          </cell>
          <cell r="S2693" t="str">
            <v>T-Assume dechlorinated tap water</v>
          </cell>
          <cell r="T2693"/>
          <cell r="U2693">
            <v>23.9</v>
          </cell>
          <cell r="V2693">
            <v>7.56</v>
          </cell>
          <cell r="W2693" t="str">
            <v/>
          </cell>
          <cell r="X2693">
            <v>863</v>
          </cell>
          <cell r="Y2693">
            <v>850.91800000000001</v>
          </cell>
          <cell r="Z2693" t="str">
            <v/>
          </cell>
          <cell r="AA2693">
            <v>1.5</v>
          </cell>
          <cell r="AB2693">
            <v>10</v>
          </cell>
          <cell r="AC2693">
            <v>16.122637339781086</v>
          </cell>
          <cell r="AD2693">
            <v>4.9154382133478922</v>
          </cell>
          <cell r="AE2693">
            <v>8.5758709254154724</v>
          </cell>
          <cell r="AF2693">
            <v>1.3150601419071033</v>
          </cell>
          <cell r="AG2693">
            <v>7.7512679518178293</v>
          </cell>
          <cell r="AH2693">
            <v>5.0332908778037853</v>
          </cell>
          <cell r="AI2693" t="str">
            <v/>
          </cell>
          <cell r="AJ2693">
            <v>60.5</v>
          </cell>
        </row>
        <row r="2694">
          <cell r="B2694" t="str">
            <v>C2692ActrLOEC</v>
          </cell>
          <cell r="C2694" t="str">
            <v>Ingersoll and Mebane, 2013</v>
          </cell>
          <cell r="D2694">
            <v>2013</v>
          </cell>
          <cell r="E2694" t="str">
            <v>Acipenser transmontanus</v>
          </cell>
          <cell r="F2694" t="str">
            <v xml:space="preserve">Acipenser </v>
          </cell>
          <cell r="G2694" t="str">
            <v>transmontanus</v>
          </cell>
          <cell r="H2694"/>
          <cell r="I2694" t="str">
            <v>fish</v>
          </cell>
          <cell r="J2694" t="str">
            <v>2 dph larvae</v>
          </cell>
          <cell r="K2694" t="str">
            <v>Growth (length)</v>
          </cell>
          <cell r="L2694" t="str">
            <v>LOEC</v>
          </cell>
          <cell r="M2694" t="str">
            <v>ZnCl2</v>
          </cell>
          <cell r="N2694" t="str">
            <v>Measured - (ICP-MS)</v>
          </cell>
          <cell r="O2694" t="str">
            <v>flow through</v>
          </cell>
          <cell r="P2694" t="str">
            <v>Chronic</v>
          </cell>
          <cell r="Q2694" t="str">
            <v>53-d</v>
          </cell>
          <cell r="R2694"/>
          <cell r="S2694" t="str">
            <v>Well water diluted with deionized water</v>
          </cell>
          <cell r="T2694"/>
          <cell r="U2694">
            <v>15</v>
          </cell>
          <cell r="V2694">
            <v>7.98</v>
          </cell>
          <cell r="W2694" t="str">
            <v/>
          </cell>
          <cell r="X2694" t="str">
            <v/>
          </cell>
          <cell r="Y2694">
            <v>390</v>
          </cell>
          <cell r="Z2694" t="str">
            <v/>
          </cell>
          <cell r="AA2694">
            <v>0.4</v>
          </cell>
          <cell r="AB2694">
            <v>10</v>
          </cell>
          <cell r="AC2694">
            <v>26</v>
          </cell>
          <cell r="AD2694">
            <v>8.9</v>
          </cell>
          <cell r="AE2694">
            <v>9.4</v>
          </cell>
          <cell r="AF2694">
            <v>0.9</v>
          </cell>
          <cell r="AG2694">
            <v>17</v>
          </cell>
          <cell r="AH2694">
            <v>11</v>
          </cell>
          <cell r="AI2694">
            <v>92</v>
          </cell>
          <cell r="AJ2694">
            <v>101</v>
          </cell>
        </row>
        <row r="2695">
          <cell r="B2695" t="str">
            <v>C2693ActrMATC</v>
          </cell>
          <cell r="C2695" t="str">
            <v>Ingersoll and Mebane, 2013</v>
          </cell>
          <cell r="D2695">
            <v>2013</v>
          </cell>
          <cell r="E2695" t="str">
            <v>Acipenser transmontanus</v>
          </cell>
          <cell r="F2695" t="str">
            <v xml:space="preserve">Acipenser </v>
          </cell>
          <cell r="G2695" t="str">
            <v>transmontanus</v>
          </cell>
          <cell r="H2695"/>
          <cell r="I2695" t="str">
            <v>fish</v>
          </cell>
          <cell r="J2695" t="str">
            <v>2 dph larvae</v>
          </cell>
          <cell r="K2695" t="str">
            <v>Growth (length)</v>
          </cell>
          <cell r="L2695" t="str">
            <v>MATC</v>
          </cell>
          <cell r="M2695" t="str">
            <v>ZnCl2</v>
          </cell>
          <cell r="N2695" t="str">
            <v>Measured - (ICP-MS)</v>
          </cell>
          <cell r="O2695" t="str">
            <v>flow through</v>
          </cell>
          <cell r="P2695" t="str">
            <v>Chronic</v>
          </cell>
          <cell r="Q2695" t="str">
            <v>53-d</v>
          </cell>
          <cell r="R2695"/>
          <cell r="S2695" t="str">
            <v>Well water diluted with deionized water</v>
          </cell>
          <cell r="T2695"/>
          <cell r="U2695">
            <v>15</v>
          </cell>
          <cell r="V2695">
            <v>7.98</v>
          </cell>
          <cell r="W2695" t="str">
            <v/>
          </cell>
          <cell r="X2695" t="str">
            <v/>
          </cell>
          <cell r="Y2695">
            <v>265</v>
          </cell>
          <cell r="Z2695" t="str">
            <v/>
          </cell>
          <cell r="AA2695">
            <v>0.4</v>
          </cell>
          <cell r="AB2695">
            <v>10</v>
          </cell>
          <cell r="AC2695">
            <v>26</v>
          </cell>
          <cell r="AD2695">
            <v>8.9</v>
          </cell>
          <cell r="AE2695">
            <v>9.4</v>
          </cell>
          <cell r="AF2695">
            <v>0.9</v>
          </cell>
          <cell r="AG2695">
            <v>17</v>
          </cell>
          <cell r="AH2695">
            <v>11</v>
          </cell>
          <cell r="AI2695">
            <v>92</v>
          </cell>
          <cell r="AJ2695">
            <v>101</v>
          </cell>
        </row>
        <row r="2696">
          <cell r="B2696" t="str">
            <v>C2694ActrEC20</v>
          </cell>
          <cell r="C2696" t="str">
            <v>Ingersoll and Mebane, 2013</v>
          </cell>
          <cell r="D2696">
            <v>2013</v>
          </cell>
          <cell r="E2696" t="str">
            <v>Acipenser transmontanus</v>
          </cell>
          <cell r="F2696" t="str">
            <v xml:space="preserve">Acipenser </v>
          </cell>
          <cell r="G2696" t="str">
            <v>transmontanus</v>
          </cell>
          <cell r="H2696"/>
          <cell r="I2696" t="str">
            <v>fish</v>
          </cell>
          <cell r="J2696" t="str">
            <v>2 dph larvae</v>
          </cell>
          <cell r="K2696" t="str">
            <v>Growth (length)</v>
          </cell>
          <cell r="L2696" t="str">
            <v>EC20</v>
          </cell>
          <cell r="M2696" t="str">
            <v>ZnCl2</v>
          </cell>
          <cell r="N2696" t="str">
            <v>Measured - (ICP-MS)</v>
          </cell>
          <cell r="O2696" t="str">
            <v>flow through</v>
          </cell>
          <cell r="P2696" t="str">
            <v>Chronic</v>
          </cell>
          <cell r="Q2696" t="str">
            <v>53-d</v>
          </cell>
          <cell r="R2696"/>
          <cell r="S2696" t="str">
            <v>Well water diluted with deionized water</v>
          </cell>
          <cell r="T2696"/>
          <cell r="U2696">
            <v>15</v>
          </cell>
          <cell r="V2696">
            <v>7.98</v>
          </cell>
          <cell r="W2696" t="str">
            <v/>
          </cell>
          <cell r="X2696" t="str">
            <v/>
          </cell>
          <cell r="Y2696">
            <v>332</v>
          </cell>
          <cell r="Z2696" t="str">
            <v/>
          </cell>
          <cell r="AA2696">
            <v>0.4</v>
          </cell>
          <cell r="AB2696">
            <v>10</v>
          </cell>
          <cell r="AC2696">
            <v>26</v>
          </cell>
          <cell r="AD2696">
            <v>8.9</v>
          </cell>
          <cell r="AE2696">
            <v>9.4</v>
          </cell>
          <cell r="AF2696">
            <v>0.9</v>
          </cell>
          <cell r="AG2696">
            <v>17</v>
          </cell>
          <cell r="AH2696">
            <v>11</v>
          </cell>
          <cell r="AI2696">
            <v>92</v>
          </cell>
          <cell r="AJ2696">
            <v>101</v>
          </cell>
        </row>
        <row r="2697">
          <cell r="B2697" t="str">
            <v>C2695ActrLOEC</v>
          </cell>
          <cell r="C2697" t="str">
            <v>Ingersoll and Mebane, 2013</v>
          </cell>
          <cell r="D2697">
            <v>2013</v>
          </cell>
          <cell r="E2697" t="str">
            <v>Acipenser transmontanus</v>
          </cell>
          <cell r="F2697" t="str">
            <v xml:space="preserve">Acipenser </v>
          </cell>
          <cell r="G2697" t="str">
            <v>transmontanus</v>
          </cell>
          <cell r="H2697"/>
          <cell r="I2697" t="str">
            <v>fish</v>
          </cell>
          <cell r="J2697" t="str">
            <v>2 dph larvae</v>
          </cell>
          <cell r="K2697" t="str">
            <v>Growth (weight)</v>
          </cell>
          <cell r="L2697" t="str">
            <v>LOEC</v>
          </cell>
          <cell r="M2697" t="str">
            <v>ZnCl2</v>
          </cell>
          <cell r="N2697" t="str">
            <v>Measured - (ICP-MS)</v>
          </cell>
          <cell r="O2697" t="str">
            <v>flow through</v>
          </cell>
          <cell r="P2697" t="str">
            <v>Chronic</v>
          </cell>
          <cell r="Q2697" t="str">
            <v>53-d</v>
          </cell>
          <cell r="R2697"/>
          <cell r="S2697" t="str">
            <v>Well water diluted with deionized water</v>
          </cell>
          <cell r="T2697"/>
          <cell r="U2697">
            <v>15</v>
          </cell>
          <cell r="V2697">
            <v>7.98</v>
          </cell>
          <cell r="W2697" t="str">
            <v/>
          </cell>
          <cell r="X2697" t="str">
            <v/>
          </cell>
          <cell r="Y2697">
            <v>390</v>
          </cell>
          <cell r="Z2697" t="str">
            <v/>
          </cell>
          <cell r="AA2697">
            <v>0.4</v>
          </cell>
          <cell r="AB2697">
            <v>10</v>
          </cell>
          <cell r="AC2697">
            <v>26</v>
          </cell>
          <cell r="AD2697">
            <v>8.9</v>
          </cell>
          <cell r="AE2697">
            <v>9.4</v>
          </cell>
          <cell r="AF2697">
            <v>0.9</v>
          </cell>
          <cell r="AG2697">
            <v>17</v>
          </cell>
          <cell r="AH2697">
            <v>11</v>
          </cell>
          <cell r="AI2697">
            <v>92</v>
          </cell>
          <cell r="AJ2697">
            <v>101</v>
          </cell>
        </row>
        <row r="2698">
          <cell r="B2698" t="str">
            <v>C2696ActrMATC</v>
          </cell>
          <cell r="C2698" t="str">
            <v>Ingersoll and Mebane, 2013</v>
          </cell>
          <cell r="D2698">
            <v>2013</v>
          </cell>
          <cell r="E2698" t="str">
            <v>Acipenser transmontanus</v>
          </cell>
          <cell r="F2698" t="str">
            <v xml:space="preserve">Acipenser </v>
          </cell>
          <cell r="G2698" t="str">
            <v>transmontanus</v>
          </cell>
          <cell r="H2698"/>
          <cell r="I2698" t="str">
            <v>fish</v>
          </cell>
          <cell r="J2698" t="str">
            <v>2 dph larvae</v>
          </cell>
          <cell r="K2698" t="str">
            <v>Growth (weight)</v>
          </cell>
          <cell r="L2698" t="str">
            <v>MATC</v>
          </cell>
          <cell r="M2698" t="str">
            <v>ZnCl2</v>
          </cell>
          <cell r="N2698" t="str">
            <v>Measured - (ICP-MS)</v>
          </cell>
          <cell r="O2698" t="str">
            <v>flow through</v>
          </cell>
          <cell r="P2698" t="str">
            <v>Chronic</v>
          </cell>
          <cell r="Q2698" t="str">
            <v>53-d</v>
          </cell>
          <cell r="R2698"/>
          <cell r="S2698" t="str">
            <v>Well water diluted with deionized water</v>
          </cell>
          <cell r="T2698"/>
          <cell r="U2698">
            <v>15</v>
          </cell>
          <cell r="V2698">
            <v>7.98</v>
          </cell>
          <cell r="W2698" t="str">
            <v/>
          </cell>
          <cell r="X2698" t="str">
            <v/>
          </cell>
          <cell r="Y2698">
            <v>265</v>
          </cell>
          <cell r="Z2698" t="str">
            <v/>
          </cell>
          <cell r="AA2698">
            <v>0.4</v>
          </cell>
          <cell r="AB2698">
            <v>10</v>
          </cell>
          <cell r="AC2698">
            <v>26</v>
          </cell>
          <cell r="AD2698">
            <v>8.9</v>
          </cell>
          <cell r="AE2698">
            <v>9.4</v>
          </cell>
          <cell r="AF2698">
            <v>0.9</v>
          </cell>
          <cell r="AG2698">
            <v>17</v>
          </cell>
          <cell r="AH2698">
            <v>11</v>
          </cell>
          <cell r="AI2698">
            <v>92</v>
          </cell>
          <cell r="AJ2698">
            <v>101</v>
          </cell>
        </row>
        <row r="2699">
          <cell r="B2699" t="str">
            <v>C2697ActrEC20</v>
          </cell>
          <cell r="C2699" t="str">
            <v>Ingersoll and Mebane, 2013</v>
          </cell>
          <cell r="D2699">
            <v>2013</v>
          </cell>
          <cell r="E2699" t="str">
            <v>Acipenser transmontanus</v>
          </cell>
          <cell r="F2699" t="str">
            <v xml:space="preserve">Acipenser </v>
          </cell>
          <cell r="G2699" t="str">
            <v>transmontanus</v>
          </cell>
          <cell r="H2699"/>
          <cell r="I2699" t="str">
            <v>fish</v>
          </cell>
          <cell r="J2699" t="str">
            <v>2 dph larvae</v>
          </cell>
          <cell r="K2699" t="str">
            <v>Growth (weight)</v>
          </cell>
          <cell r="L2699" t="str">
            <v>EC20</v>
          </cell>
          <cell r="M2699" t="str">
            <v>ZnCl2</v>
          </cell>
          <cell r="N2699" t="str">
            <v>Measured - (ICP-MS)</v>
          </cell>
          <cell r="O2699" t="str">
            <v>flow through</v>
          </cell>
          <cell r="P2699" t="str">
            <v>Chronic</v>
          </cell>
          <cell r="Q2699" t="str">
            <v>53-d</v>
          </cell>
          <cell r="R2699"/>
          <cell r="S2699" t="str">
            <v>Well water diluted with deionized water</v>
          </cell>
          <cell r="T2699"/>
          <cell r="U2699">
            <v>15</v>
          </cell>
          <cell r="V2699">
            <v>7.98</v>
          </cell>
          <cell r="W2699" t="str">
            <v/>
          </cell>
          <cell r="X2699" t="str">
            <v/>
          </cell>
          <cell r="Y2699">
            <v>99</v>
          </cell>
          <cell r="Z2699" t="str">
            <v/>
          </cell>
          <cell r="AA2699">
            <v>0.4</v>
          </cell>
          <cell r="AB2699">
            <v>10</v>
          </cell>
          <cell r="AC2699">
            <v>26</v>
          </cell>
          <cell r="AD2699">
            <v>8.9</v>
          </cell>
          <cell r="AE2699">
            <v>9.4</v>
          </cell>
          <cell r="AF2699">
            <v>0.9</v>
          </cell>
          <cell r="AG2699">
            <v>17</v>
          </cell>
          <cell r="AH2699">
            <v>11</v>
          </cell>
          <cell r="AI2699">
            <v>92</v>
          </cell>
          <cell r="AJ2699">
            <v>101</v>
          </cell>
        </row>
        <row r="2700">
          <cell r="B2700" t="str">
            <v>C2698ActrLOEC</v>
          </cell>
          <cell r="C2700" t="str">
            <v>Ingersoll and Mebane, 2013</v>
          </cell>
          <cell r="D2700">
            <v>2013</v>
          </cell>
          <cell r="E2700" t="str">
            <v>Acipenser transmontanus</v>
          </cell>
          <cell r="F2700" t="str">
            <v xml:space="preserve">Acipenser </v>
          </cell>
          <cell r="G2700" t="str">
            <v>transmontanus</v>
          </cell>
          <cell r="H2700"/>
          <cell r="I2700" t="str">
            <v>Fish</v>
          </cell>
          <cell r="J2700" t="str">
            <v>27 dph larvae</v>
          </cell>
          <cell r="K2700" t="str">
            <v>Mortality</v>
          </cell>
          <cell r="L2700" t="str">
            <v>LOEC</v>
          </cell>
          <cell r="M2700" t="str">
            <v>ZnCl2</v>
          </cell>
          <cell r="N2700" t="str">
            <v>Measured - (ICP-MS)</v>
          </cell>
          <cell r="O2700" t="str">
            <v>flow through</v>
          </cell>
          <cell r="P2700" t="str">
            <v>Chronic</v>
          </cell>
          <cell r="Q2700" t="str">
            <v>28-d</v>
          </cell>
          <cell r="R2700"/>
          <cell r="S2700" t="str">
            <v>Well water diluted with deionized water</v>
          </cell>
          <cell r="T2700"/>
          <cell r="U2700">
            <v>15</v>
          </cell>
          <cell r="V2700">
            <v>7.9</v>
          </cell>
          <cell r="W2700" t="str">
            <v/>
          </cell>
          <cell r="X2700" t="str">
            <v/>
          </cell>
          <cell r="Y2700">
            <v>404</v>
          </cell>
          <cell r="Z2700" t="str">
            <v/>
          </cell>
          <cell r="AA2700">
            <v>0.4</v>
          </cell>
          <cell r="AB2700">
            <v>10</v>
          </cell>
          <cell r="AC2700">
            <v>27</v>
          </cell>
          <cell r="AD2700">
            <v>9.3000000000000007</v>
          </cell>
          <cell r="AE2700">
            <v>9</v>
          </cell>
          <cell r="AF2700">
            <v>0.8</v>
          </cell>
          <cell r="AG2700">
            <v>18</v>
          </cell>
          <cell r="AH2700">
            <v>10</v>
          </cell>
          <cell r="AI2700">
            <v>93</v>
          </cell>
          <cell r="AJ2700">
            <v>100</v>
          </cell>
        </row>
        <row r="2701">
          <cell r="B2701" t="str">
            <v>C2699ActrMATC</v>
          </cell>
          <cell r="C2701" t="str">
            <v>Ingersoll and Mebane, 2013</v>
          </cell>
          <cell r="D2701">
            <v>2013</v>
          </cell>
          <cell r="E2701" t="str">
            <v>Acipenser transmontanus</v>
          </cell>
          <cell r="F2701" t="str">
            <v xml:space="preserve">Acipenser </v>
          </cell>
          <cell r="G2701" t="str">
            <v>transmontanus</v>
          </cell>
          <cell r="H2701"/>
          <cell r="I2701" t="str">
            <v>Fish</v>
          </cell>
          <cell r="J2701" t="str">
            <v>27 dph larvae</v>
          </cell>
          <cell r="K2701" t="str">
            <v>Mortality</v>
          </cell>
          <cell r="L2701" t="str">
            <v>MATC</v>
          </cell>
          <cell r="M2701" t="str">
            <v>ZnCl2</v>
          </cell>
          <cell r="N2701" t="str">
            <v>Measured - (ICP-MS)</v>
          </cell>
          <cell r="O2701" t="str">
            <v>flow through</v>
          </cell>
          <cell r="P2701" t="str">
            <v>Chronic</v>
          </cell>
          <cell r="Q2701" t="str">
            <v>28-d</v>
          </cell>
          <cell r="R2701"/>
          <cell r="S2701" t="str">
            <v>Well water diluted with deionized water</v>
          </cell>
          <cell r="T2701"/>
          <cell r="U2701">
            <v>15</v>
          </cell>
          <cell r="V2701">
            <v>7.9</v>
          </cell>
          <cell r="W2701" t="str">
            <v/>
          </cell>
          <cell r="X2701" t="str">
            <v/>
          </cell>
          <cell r="Y2701">
            <v>275</v>
          </cell>
          <cell r="Z2701" t="str">
            <v/>
          </cell>
          <cell r="AA2701">
            <v>0.4</v>
          </cell>
          <cell r="AB2701">
            <v>10</v>
          </cell>
          <cell r="AC2701">
            <v>27</v>
          </cell>
          <cell r="AD2701">
            <v>9.3000000000000007</v>
          </cell>
          <cell r="AE2701">
            <v>9</v>
          </cell>
          <cell r="AF2701">
            <v>0.8</v>
          </cell>
          <cell r="AG2701">
            <v>18</v>
          </cell>
          <cell r="AH2701">
            <v>10</v>
          </cell>
          <cell r="AI2701">
            <v>93</v>
          </cell>
          <cell r="AJ2701">
            <v>100</v>
          </cell>
        </row>
        <row r="2702">
          <cell r="B2702" t="str">
            <v>C2700ActrLC20</v>
          </cell>
          <cell r="C2702" t="str">
            <v>Ingersoll and Mebane, 2013</v>
          </cell>
          <cell r="D2702">
            <v>2013</v>
          </cell>
          <cell r="E2702" t="str">
            <v>Acipenser transmontanus</v>
          </cell>
          <cell r="F2702" t="str">
            <v xml:space="preserve">Acipenser </v>
          </cell>
          <cell r="G2702" t="str">
            <v>transmontanus</v>
          </cell>
          <cell r="H2702"/>
          <cell r="I2702" t="str">
            <v>Fish</v>
          </cell>
          <cell r="J2702" t="str">
            <v>27 dph larvae</v>
          </cell>
          <cell r="K2702" t="str">
            <v>Mortality</v>
          </cell>
          <cell r="L2702" t="str">
            <v>LC20</v>
          </cell>
          <cell r="M2702" t="str">
            <v>ZnCl2</v>
          </cell>
          <cell r="N2702" t="str">
            <v>Measured - (ICP-MS)</v>
          </cell>
          <cell r="O2702" t="str">
            <v>flow through</v>
          </cell>
          <cell r="P2702" t="str">
            <v>Chronic</v>
          </cell>
          <cell r="Q2702" t="str">
            <v>28-d</v>
          </cell>
          <cell r="R2702"/>
          <cell r="S2702" t="str">
            <v>Well water diluted with deionized water</v>
          </cell>
          <cell r="T2702"/>
          <cell r="U2702">
            <v>15</v>
          </cell>
          <cell r="V2702">
            <v>7.9</v>
          </cell>
          <cell r="W2702" t="str">
            <v/>
          </cell>
          <cell r="X2702" t="str">
            <v/>
          </cell>
          <cell r="Y2702">
            <v>248</v>
          </cell>
          <cell r="Z2702" t="str">
            <v/>
          </cell>
          <cell r="AA2702">
            <v>0.4</v>
          </cell>
          <cell r="AB2702">
            <v>10</v>
          </cell>
          <cell r="AC2702">
            <v>27</v>
          </cell>
          <cell r="AD2702">
            <v>9.3000000000000007</v>
          </cell>
          <cell r="AE2702">
            <v>9</v>
          </cell>
          <cell r="AF2702">
            <v>0.8</v>
          </cell>
          <cell r="AG2702">
            <v>18</v>
          </cell>
          <cell r="AH2702">
            <v>10</v>
          </cell>
          <cell r="AI2702">
            <v>93</v>
          </cell>
          <cell r="AJ2702">
            <v>100</v>
          </cell>
        </row>
        <row r="2703">
          <cell r="B2703" t="str">
            <v>C2701ActrLOEC</v>
          </cell>
          <cell r="C2703" t="str">
            <v>Ingersoll and Mebane, 2013</v>
          </cell>
          <cell r="D2703">
            <v>2013</v>
          </cell>
          <cell r="E2703" t="str">
            <v>Acipenser transmontanus</v>
          </cell>
          <cell r="F2703" t="str">
            <v xml:space="preserve">Acipenser </v>
          </cell>
          <cell r="G2703" t="str">
            <v>transmontanus</v>
          </cell>
          <cell r="H2703"/>
          <cell r="I2703" t="str">
            <v>Fish</v>
          </cell>
          <cell r="J2703" t="str">
            <v>27 dph larvae</v>
          </cell>
          <cell r="K2703" t="str">
            <v>Growth (length)</v>
          </cell>
          <cell r="L2703" t="str">
            <v>LOEC</v>
          </cell>
          <cell r="M2703" t="str">
            <v>ZnCl2</v>
          </cell>
          <cell r="N2703" t="str">
            <v>Measured - (ICP-MS)</v>
          </cell>
          <cell r="O2703" t="str">
            <v>flow through</v>
          </cell>
          <cell r="P2703" t="str">
            <v>Chronic</v>
          </cell>
          <cell r="Q2703" t="str">
            <v>28-d</v>
          </cell>
          <cell r="R2703"/>
          <cell r="S2703" t="str">
            <v>Well water diluted with deionized water</v>
          </cell>
          <cell r="T2703"/>
          <cell r="U2703">
            <v>15</v>
          </cell>
          <cell r="V2703">
            <v>7.9</v>
          </cell>
          <cell r="W2703" t="str">
            <v/>
          </cell>
          <cell r="X2703" t="str">
            <v/>
          </cell>
          <cell r="Y2703">
            <v>404</v>
          </cell>
          <cell r="Z2703" t="str">
            <v/>
          </cell>
          <cell r="AA2703">
            <v>0.4</v>
          </cell>
          <cell r="AB2703">
            <v>10</v>
          </cell>
          <cell r="AC2703">
            <v>27</v>
          </cell>
          <cell r="AD2703">
            <v>9.3000000000000007</v>
          </cell>
          <cell r="AE2703">
            <v>9</v>
          </cell>
          <cell r="AF2703">
            <v>0.8</v>
          </cell>
          <cell r="AG2703">
            <v>18</v>
          </cell>
          <cell r="AH2703">
            <v>10</v>
          </cell>
          <cell r="AI2703">
            <v>93</v>
          </cell>
          <cell r="AJ2703">
            <v>100</v>
          </cell>
        </row>
        <row r="2704">
          <cell r="B2704" t="str">
            <v>C2702ActrMATC</v>
          </cell>
          <cell r="C2704" t="str">
            <v>Ingersoll and Mebane, 2013</v>
          </cell>
          <cell r="D2704">
            <v>2013</v>
          </cell>
          <cell r="E2704" t="str">
            <v>Acipenser transmontanus</v>
          </cell>
          <cell r="F2704" t="str">
            <v xml:space="preserve">Acipenser </v>
          </cell>
          <cell r="G2704" t="str">
            <v>transmontanus</v>
          </cell>
          <cell r="H2704"/>
          <cell r="I2704" t="str">
            <v>Fish</v>
          </cell>
          <cell r="J2704" t="str">
            <v>27 dph larvae</v>
          </cell>
          <cell r="K2704" t="str">
            <v>Growth (length)</v>
          </cell>
          <cell r="L2704" t="str">
            <v>MATC</v>
          </cell>
          <cell r="M2704" t="str">
            <v>ZnCl2</v>
          </cell>
          <cell r="N2704" t="str">
            <v>Measured - (ICP-MS)</v>
          </cell>
          <cell r="O2704" t="str">
            <v>flow through</v>
          </cell>
          <cell r="P2704" t="str">
            <v>Chronic</v>
          </cell>
          <cell r="Q2704" t="str">
            <v>28-d</v>
          </cell>
          <cell r="R2704"/>
          <cell r="S2704" t="str">
            <v>Well water diluted with deionized water</v>
          </cell>
          <cell r="T2704"/>
          <cell r="U2704">
            <v>15</v>
          </cell>
          <cell r="V2704">
            <v>7.9</v>
          </cell>
          <cell r="W2704" t="str">
            <v/>
          </cell>
          <cell r="X2704" t="str">
            <v/>
          </cell>
          <cell r="Y2704">
            <v>275</v>
          </cell>
          <cell r="Z2704" t="str">
            <v/>
          </cell>
          <cell r="AA2704">
            <v>0.4</v>
          </cell>
          <cell r="AB2704">
            <v>10</v>
          </cell>
          <cell r="AC2704">
            <v>27</v>
          </cell>
          <cell r="AD2704">
            <v>9.3000000000000007</v>
          </cell>
          <cell r="AE2704">
            <v>9</v>
          </cell>
          <cell r="AF2704">
            <v>0.8</v>
          </cell>
          <cell r="AG2704">
            <v>18</v>
          </cell>
          <cell r="AH2704">
            <v>10</v>
          </cell>
          <cell r="AI2704">
            <v>93</v>
          </cell>
          <cell r="AJ2704">
            <v>100</v>
          </cell>
        </row>
        <row r="2705">
          <cell r="B2705" t="str">
            <v>C2703ActrEC20</v>
          </cell>
          <cell r="C2705" t="str">
            <v>Ingersoll and Mebane, 2013</v>
          </cell>
          <cell r="D2705">
            <v>2013</v>
          </cell>
          <cell r="E2705" t="str">
            <v>Acipenser transmontanus</v>
          </cell>
          <cell r="F2705" t="str">
            <v xml:space="preserve">Acipenser </v>
          </cell>
          <cell r="G2705" t="str">
            <v>transmontanus</v>
          </cell>
          <cell r="H2705"/>
          <cell r="I2705" t="str">
            <v>Fish</v>
          </cell>
          <cell r="J2705" t="str">
            <v>27 dph larvae</v>
          </cell>
          <cell r="K2705" t="str">
            <v>Growth (length)</v>
          </cell>
          <cell r="L2705" t="str">
            <v>EC20</v>
          </cell>
          <cell r="M2705" t="str">
            <v>ZnCl2</v>
          </cell>
          <cell r="N2705" t="str">
            <v>Measured - (ICP-MS)</v>
          </cell>
          <cell r="O2705" t="str">
            <v>flow through</v>
          </cell>
          <cell r="P2705" t="str">
            <v>Chronic</v>
          </cell>
          <cell r="Q2705" t="str">
            <v>28-d</v>
          </cell>
          <cell r="R2705"/>
          <cell r="S2705" t="str">
            <v>Well water diluted with deionized water</v>
          </cell>
          <cell r="T2705"/>
          <cell r="U2705">
            <v>15</v>
          </cell>
          <cell r="V2705">
            <v>7.9</v>
          </cell>
          <cell r="W2705" t="str">
            <v/>
          </cell>
          <cell r="X2705" t="str">
            <v/>
          </cell>
          <cell r="Y2705">
            <v>356</v>
          </cell>
          <cell r="Z2705" t="str">
            <v/>
          </cell>
          <cell r="AA2705">
            <v>0.4</v>
          </cell>
          <cell r="AB2705">
            <v>10</v>
          </cell>
          <cell r="AC2705">
            <v>27</v>
          </cell>
          <cell r="AD2705">
            <v>9.3000000000000007</v>
          </cell>
          <cell r="AE2705">
            <v>9</v>
          </cell>
          <cell r="AF2705">
            <v>0.8</v>
          </cell>
          <cell r="AG2705">
            <v>18</v>
          </cell>
          <cell r="AH2705">
            <v>10</v>
          </cell>
          <cell r="AI2705">
            <v>93</v>
          </cell>
          <cell r="AJ2705">
            <v>100</v>
          </cell>
        </row>
        <row r="2706">
          <cell r="B2706" t="str">
            <v>C2704ActrLOEC</v>
          </cell>
          <cell r="C2706" t="str">
            <v>Ingersoll and Mebane, 2013</v>
          </cell>
          <cell r="D2706">
            <v>2013</v>
          </cell>
          <cell r="E2706" t="str">
            <v>Acipenser transmontanus</v>
          </cell>
          <cell r="F2706" t="str">
            <v xml:space="preserve">Acipenser </v>
          </cell>
          <cell r="G2706" t="str">
            <v>transmontanus</v>
          </cell>
          <cell r="H2706"/>
          <cell r="I2706" t="str">
            <v>Fish</v>
          </cell>
          <cell r="J2706" t="str">
            <v>27 dph larvae</v>
          </cell>
          <cell r="K2706" t="str">
            <v>Growth weight)</v>
          </cell>
          <cell r="L2706" t="str">
            <v>LOEC</v>
          </cell>
          <cell r="M2706" t="str">
            <v>ZnCl2</v>
          </cell>
          <cell r="N2706" t="str">
            <v>Measured - (ICP-MS)</v>
          </cell>
          <cell r="O2706" t="str">
            <v>flow through</v>
          </cell>
          <cell r="P2706" t="str">
            <v>Chronic</v>
          </cell>
          <cell r="Q2706" t="str">
            <v>28-d</v>
          </cell>
          <cell r="R2706"/>
          <cell r="S2706" t="str">
            <v>Well water diluted with deionized water</v>
          </cell>
          <cell r="T2706"/>
          <cell r="U2706">
            <v>15</v>
          </cell>
          <cell r="V2706">
            <v>7.9</v>
          </cell>
          <cell r="W2706" t="str">
            <v/>
          </cell>
          <cell r="X2706" t="str">
            <v/>
          </cell>
          <cell r="Y2706">
            <v>404</v>
          </cell>
          <cell r="Z2706" t="str">
            <v/>
          </cell>
          <cell r="AA2706">
            <v>0.4</v>
          </cell>
          <cell r="AB2706">
            <v>10</v>
          </cell>
          <cell r="AC2706">
            <v>27</v>
          </cell>
          <cell r="AD2706">
            <v>9.3000000000000007</v>
          </cell>
          <cell r="AE2706">
            <v>9</v>
          </cell>
          <cell r="AF2706">
            <v>0.8</v>
          </cell>
          <cell r="AG2706">
            <v>18</v>
          </cell>
          <cell r="AH2706">
            <v>10</v>
          </cell>
          <cell r="AI2706">
            <v>93</v>
          </cell>
          <cell r="AJ2706">
            <v>100</v>
          </cell>
        </row>
        <row r="2707">
          <cell r="B2707" t="str">
            <v>C2705ActrMATC</v>
          </cell>
          <cell r="C2707" t="str">
            <v>Ingersoll and Mebane, 2013</v>
          </cell>
          <cell r="D2707">
            <v>2013</v>
          </cell>
          <cell r="E2707" t="str">
            <v>Acipenser transmontanus</v>
          </cell>
          <cell r="F2707" t="str">
            <v xml:space="preserve">Acipenser </v>
          </cell>
          <cell r="G2707" t="str">
            <v>transmontanus</v>
          </cell>
          <cell r="H2707"/>
          <cell r="I2707" t="str">
            <v>Fish</v>
          </cell>
          <cell r="J2707" t="str">
            <v>27 dph larvae</v>
          </cell>
          <cell r="K2707" t="str">
            <v>Growth weight)</v>
          </cell>
          <cell r="L2707" t="str">
            <v>MATC</v>
          </cell>
          <cell r="M2707" t="str">
            <v>ZnCl2</v>
          </cell>
          <cell r="N2707" t="str">
            <v>Measured - (ICP-MS)</v>
          </cell>
          <cell r="O2707" t="str">
            <v>flow through</v>
          </cell>
          <cell r="P2707" t="str">
            <v>Chronic</v>
          </cell>
          <cell r="Q2707" t="str">
            <v>28-d</v>
          </cell>
          <cell r="R2707"/>
          <cell r="S2707" t="str">
            <v>Well water diluted with deionized water</v>
          </cell>
          <cell r="T2707"/>
          <cell r="U2707">
            <v>15</v>
          </cell>
          <cell r="V2707">
            <v>7.9</v>
          </cell>
          <cell r="W2707" t="str">
            <v/>
          </cell>
          <cell r="X2707" t="str">
            <v/>
          </cell>
          <cell r="Y2707">
            <v>275</v>
          </cell>
          <cell r="Z2707" t="str">
            <v/>
          </cell>
          <cell r="AA2707">
            <v>0.4</v>
          </cell>
          <cell r="AB2707">
            <v>10</v>
          </cell>
          <cell r="AC2707">
            <v>27</v>
          </cell>
          <cell r="AD2707">
            <v>9.3000000000000007</v>
          </cell>
          <cell r="AE2707">
            <v>9</v>
          </cell>
          <cell r="AF2707">
            <v>0.8</v>
          </cell>
          <cell r="AG2707">
            <v>18</v>
          </cell>
          <cell r="AH2707">
            <v>10</v>
          </cell>
          <cell r="AI2707">
            <v>93</v>
          </cell>
          <cell r="AJ2707">
            <v>100</v>
          </cell>
        </row>
        <row r="2708">
          <cell r="B2708" t="str">
            <v>C2706ActrEC20</v>
          </cell>
          <cell r="C2708" t="str">
            <v>Ingersoll and Mebane, 2013</v>
          </cell>
          <cell r="D2708">
            <v>2013</v>
          </cell>
          <cell r="E2708" t="str">
            <v>Acipenser transmontanus</v>
          </cell>
          <cell r="F2708" t="str">
            <v xml:space="preserve">Acipenser </v>
          </cell>
          <cell r="G2708" t="str">
            <v>transmontanus</v>
          </cell>
          <cell r="H2708"/>
          <cell r="I2708" t="str">
            <v>Fish</v>
          </cell>
          <cell r="J2708" t="str">
            <v>27 dph larvae</v>
          </cell>
          <cell r="K2708" t="str">
            <v>Growth weight)</v>
          </cell>
          <cell r="L2708" t="str">
            <v>EC20</v>
          </cell>
          <cell r="M2708" t="str">
            <v>ZnCl2</v>
          </cell>
          <cell r="N2708" t="str">
            <v>Measured - (ICP-MS)</v>
          </cell>
          <cell r="O2708" t="str">
            <v>flow through</v>
          </cell>
          <cell r="P2708" t="str">
            <v>Chronic</v>
          </cell>
          <cell r="Q2708" t="str">
            <v>28-d</v>
          </cell>
          <cell r="R2708"/>
          <cell r="S2708" t="str">
            <v>Well water diluted with deionized water</v>
          </cell>
          <cell r="T2708"/>
          <cell r="U2708">
            <v>15</v>
          </cell>
          <cell r="V2708">
            <v>7.9</v>
          </cell>
          <cell r="W2708" t="str">
            <v/>
          </cell>
          <cell r="X2708" t="str">
            <v/>
          </cell>
          <cell r="Y2708">
            <v>239</v>
          </cell>
          <cell r="Z2708" t="str">
            <v/>
          </cell>
          <cell r="AA2708">
            <v>0.4</v>
          </cell>
          <cell r="AB2708">
            <v>10</v>
          </cell>
          <cell r="AC2708">
            <v>27</v>
          </cell>
          <cell r="AD2708">
            <v>9.3000000000000007</v>
          </cell>
          <cell r="AE2708">
            <v>9</v>
          </cell>
          <cell r="AF2708">
            <v>0.8</v>
          </cell>
          <cell r="AG2708">
            <v>18</v>
          </cell>
          <cell r="AH2708">
            <v>10</v>
          </cell>
          <cell r="AI2708">
            <v>93</v>
          </cell>
          <cell r="AJ2708">
            <v>100</v>
          </cell>
        </row>
        <row r="2709">
          <cell r="B2709" t="str">
            <v>C2707ActrNOEC</v>
          </cell>
          <cell r="C2709" t="str">
            <v>Ingersoll and Mebane, 2013</v>
          </cell>
          <cell r="D2709">
            <v>2013</v>
          </cell>
          <cell r="E2709" t="str">
            <v>Acipenser transmontanus</v>
          </cell>
          <cell r="F2709" t="str">
            <v xml:space="preserve">Acipenser </v>
          </cell>
          <cell r="G2709" t="str">
            <v>transmontanus</v>
          </cell>
          <cell r="H2709"/>
          <cell r="I2709" t="str">
            <v>Fish</v>
          </cell>
          <cell r="J2709" t="str">
            <v>27 dph larvae</v>
          </cell>
          <cell r="K2709" t="str">
            <v>Biomass</v>
          </cell>
          <cell r="L2709" t="str">
            <v>NOEC</v>
          </cell>
          <cell r="M2709" t="str">
            <v>ZnCl2</v>
          </cell>
          <cell r="N2709" t="str">
            <v>Measured - (ICP-MS)</v>
          </cell>
          <cell r="O2709" t="str">
            <v>flow through</v>
          </cell>
          <cell r="P2709" t="str">
            <v>Chronic</v>
          </cell>
          <cell r="Q2709" t="str">
            <v>28-d</v>
          </cell>
          <cell r="R2709"/>
          <cell r="S2709" t="str">
            <v>Well water diluted with deionized water</v>
          </cell>
          <cell r="T2709"/>
          <cell r="U2709">
            <v>15</v>
          </cell>
          <cell r="V2709">
            <v>7.9</v>
          </cell>
          <cell r="W2709" t="str">
            <v/>
          </cell>
          <cell r="X2709" t="str">
            <v/>
          </cell>
          <cell r="Y2709">
            <v>95</v>
          </cell>
          <cell r="Z2709" t="str">
            <v/>
          </cell>
          <cell r="AA2709">
            <v>0.4</v>
          </cell>
          <cell r="AB2709">
            <v>10</v>
          </cell>
          <cell r="AC2709">
            <v>27</v>
          </cell>
          <cell r="AD2709">
            <v>9.3000000000000007</v>
          </cell>
          <cell r="AE2709">
            <v>9</v>
          </cell>
          <cell r="AF2709">
            <v>0.8</v>
          </cell>
          <cell r="AG2709">
            <v>18</v>
          </cell>
          <cell r="AH2709">
            <v>10</v>
          </cell>
          <cell r="AI2709">
            <v>93</v>
          </cell>
          <cell r="AJ2709">
            <v>100</v>
          </cell>
        </row>
        <row r="2710">
          <cell r="B2710" t="str">
            <v>C2708ActrLOEC</v>
          </cell>
          <cell r="C2710" t="str">
            <v>Ingersoll and Mebane, 2013</v>
          </cell>
          <cell r="D2710">
            <v>2013</v>
          </cell>
          <cell r="E2710" t="str">
            <v>Acipenser transmontanus</v>
          </cell>
          <cell r="F2710" t="str">
            <v xml:space="preserve">Acipenser </v>
          </cell>
          <cell r="G2710" t="str">
            <v>transmontanus</v>
          </cell>
          <cell r="H2710"/>
          <cell r="I2710" t="str">
            <v>Fish</v>
          </cell>
          <cell r="J2710" t="str">
            <v>27 dph larvae</v>
          </cell>
          <cell r="K2710" t="str">
            <v>Biomass</v>
          </cell>
          <cell r="L2710" t="str">
            <v>LOEC</v>
          </cell>
          <cell r="M2710" t="str">
            <v>ZnCl2</v>
          </cell>
          <cell r="N2710" t="str">
            <v>Measured - (ICP-MS)</v>
          </cell>
          <cell r="O2710" t="str">
            <v>flow through</v>
          </cell>
          <cell r="P2710" t="str">
            <v>Chronic</v>
          </cell>
          <cell r="Q2710" t="str">
            <v>28-d</v>
          </cell>
          <cell r="R2710"/>
          <cell r="S2710" t="str">
            <v>Well water diluted with deionized water</v>
          </cell>
          <cell r="T2710"/>
          <cell r="U2710">
            <v>15</v>
          </cell>
          <cell r="V2710">
            <v>7.9</v>
          </cell>
          <cell r="W2710" t="str">
            <v/>
          </cell>
          <cell r="X2710" t="str">
            <v/>
          </cell>
          <cell r="Y2710">
            <v>187</v>
          </cell>
          <cell r="Z2710" t="str">
            <v/>
          </cell>
          <cell r="AA2710">
            <v>0.4</v>
          </cell>
          <cell r="AB2710">
            <v>10</v>
          </cell>
          <cell r="AC2710">
            <v>27</v>
          </cell>
          <cell r="AD2710">
            <v>9.3000000000000007</v>
          </cell>
          <cell r="AE2710">
            <v>9</v>
          </cell>
          <cell r="AF2710">
            <v>0.8</v>
          </cell>
          <cell r="AG2710">
            <v>18</v>
          </cell>
          <cell r="AH2710">
            <v>10</v>
          </cell>
          <cell r="AI2710">
            <v>93</v>
          </cell>
          <cell r="AJ2710">
            <v>100</v>
          </cell>
        </row>
        <row r="2711">
          <cell r="B2711" t="str">
            <v>C2709ActrMATC</v>
          </cell>
          <cell r="C2711" t="str">
            <v>Ingersoll and Mebane, 2013</v>
          </cell>
          <cell r="D2711">
            <v>2013</v>
          </cell>
          <cell r="E2711" t="str">
            <v>Acipenser transmontanus</v>
          </cell>
          <cell r="F2711" t="str">
            <v xml:space="preserve">Acipenser </v>
          </cell>
          <cell r="G2711" t="str">
            <v>transmontanus</v>
          </cell>
          <cell r="H2711"/>
          <cell r="I2711" t="str">
            <v>Fish</v>
          </cell>
          <cell r="J2711" t="str">
            <v>27 dph larvae</v>
          </cell>
          <cell r="K2711" t="str">
            <v>Biomass</v>
          </cell>
          <cell r="L2711" t="str">
            <v>MATC</v>
          </cell>
          <cell r="M2711" t="str">
            <v>ZnCl2</v>
          </cell>
          <cell r="N2711" t="str">
            <v>Measured - (ICP-MS)</v>
          </cell>
          <cell r="O2711" t="str">
            <v>flow through</v>
          </cell>
          <cell r="P2711" t="str">
            <v>Chronic</v>
          </cell>
          <cell r="Q2711" t="str">
            <v>28-d</v>
          </cell>
          <cell r="R2711"/>
          <cell r="S2711" t="str">
            <v>Well water diluted with deionized water</v>
          </cell>
          <cell r="T2711"/>
          <cell r="U2711">
            <v>15</v>
          </cell>
          <cell r="V2711">
            <v>7.9</v>
          </cell>
          <cell r="W2711" t="str">
            <v/>
          </cell>
          <cell r="X2711" t="str">
            <v/>
          </cell>
          <cell r="Y2711">
            <v>133</v>
          </cell>
          <cell r="Z2711" t="str">
            <v/>
          </cell>
          <cell r="AA2711">
            <v>0.4</v>
          </cell>
          <cell r="AB2711">
            <v>10</v>
          </cell>
          <cell r="AC2711">
            <v>27</v>
          </cell>
          <cell r="AD2711">
            <v>9.3000000000000007</v>
          </cell>
          <cell r="AE2711">
            <v>9</v>
          </cell>
          <cell r="AF2711">
            <v>0.8</v>
          </cell>
          <cell r="AG2711">
            <v>18</v>
          </cell>
          <cell r="AH2711">
            <v>10</v>
          </cell>
          <cell r="AI2711">
            <v>93</v>
          </cell>
          <cell r="AJ2711">
            <v>100</v>
          </cell>
        </row>
        <row r="2712">
          <cell r="B2712" t="str">
            <v>C2710ActrEC10</v>
          </cell>
          <cell r="C2712" t="str">
            <v>Ingersoll and Mebane, 2013</v>
          </cell>
          <cell r="D2712">
            <v>2013</v>
          </cell>
          <cell r="E2712" t="str">
            <v>Acipenser transmontanus</v>
          </cell>
          <cell r="F2712" t="str">
            <v xml:space="preserve">Acipenser </v>
          </cell>
          <cell r="G2712" t="str">
            <v>transmontanus</v>
          </cell>
          <cell r="H2712"/>
          <cell r="I2712" t="str">
            <v>Fish</v>
          </cell>
          <cell r="J2712" t="str">
            <v>27 dph larvae</v>
          </cell>
          <cell r="K2712" t="str">
            <v>Biomass</v>
          </cell>
          <cell r="L2712" t="str">
            <v>EC10</v>
          </cell>
          <cell r="M2712" t="str">
            <v>ZnCl2</v>
          </cell>
          <cell r="N2712" t="str">
            <v>Measured - (ICP-MS)</v>
          </cell>
          <cell r="O2712" t="str">
            <v>flow through</v>
          </cell>
          <cell r="P2712" t="str">
            <v>Chronic</v>
          </cell>
          <cell r="Q2712" t="str">
            <v>28-d</v>
          </cell>
          <cell r="R2712"/>
          <cell r="S2712" t="str">
            <v>Well water diluted with deionized water</v>
          </cell>
          <cell r="T2712"/>
          <cell r="U2712">
            <v>15</v>
          </cell>
          <cell r="V2712">
            <v>7.9</v>
          </cell>
          <cell r="W2712" t="str">
            <v/>
          </cell>
          <cell r="X2712" t="str">
            <v/>
          </cell>
          <cell r="Y2712">
            <v>181</v>
          </cell>
          <cell r="Z2712" t="str">
            <v/>
          </cell>
          <cell r="AA2712">
            <v>0.4</v>
          </cell>
          <cell r="AB2712">
            <v>10</v>
          </cell>
          <cell r="AC2712">
            <v>27</v>
          </cell>
          <cell r="AD2712">
            <v>9.3000000000000007</v>
          </cell>
          <cell r="AE2712">
            <v>9</v>
          </cell>
          <cell r="AF2712">
            <v>0.8</v>
          </cell>
          <cell r="AG2712">
            <v>18</v>
          </cell>
          <cell r="AH2712">
            <v>10</v>
          </cell>
          <cell r="AI2712">
            <v>93</v>
          </cell>
          <cell r="AJ2712">
            <v>100</v>
          </cell>
        </row>
        <row r="2713">
          <cell r="B2713" t="str">
            <v>C2711ActrEC20</v>
          </cell>
          <cell r="C2713" t="str">
            <v>Ingersoll and Mebane, 2013</v>
          </cell>
          <cell r="D2713">
            <v>2013</v>
          </cell>
          <cell r="E2713" t="str">
            <v>Acipenser transmontanus</v>
          </cell>
          <cell r="F2713" t="str">
            <v xml:space="preserve">Acipenser </v>
          </cell>
          <cell r="G2713" t="str">
            <v>transmontanus</v>
          </cell>
          <cell r="H2713"/>
          <cell r="I2713" t="str">
            <v>Fish</v>
          </cell>
          <cell r="J2713" t="str">
            <v>27 dph larvae</v>
          </cell>
          <cell r="K2713" t="str">
            <v>Biomass</v>
          </cell>
          <cell r="L2713" t="str">
            <v>EC20</v>
          </cell>
          <cell r="M2713" t="str">
            <v>ZnCl2</v>
          </cell>
          <cell r="N2713" t="str">
            <v>Measured - (ICP-MS)</v>
          </cell>
          <cell r="O2713" t="str">
            <v>flow through</v>
          </cell>
          <cell r="P2713" t="str">
            <v>Chronic</v>
          </cell>
          <cell r="Q2713" t="str">
            <v>28-d</v>
          </cell>
          <cell r="R2713"/>
          <cell r="S2713" t="str">
            <v>Well water diluted with deionized water</v>
          </cell>
          <cell r="T2713"/>
          <cell r="U2713">
            <v>15</v>
          </cell>
          <cell r="V2713">
            <v>7.9</v>
          </cell>
          <cell r="W2713" t="str">
            <v/>
          </cell>
          <cell r="X2713" t="str">
            <v/>
          </cell>
          <cell r="Y2713">
            <v>203</v>
          </cell>
          <cell r="Z2713" t="str">
            <v/>
          </cell>
          <cell r="AA2713">
            <v>0.4</v>
          </cell>
          <cell r="AB2713">
            <v>10</v>
          </cell>
          <cell r="AC2713">
            <v>27</v>
          </cell>
          <cell r="AD2713">
            <v>9.3000000000000007</v>
          </cell>
          <cell r="AE2713">
            <v>9</v>
          </cell>
          <cell r="AF2713">
            <v>0.8</v>
          </cell>
          <cell r="AG2713">
            <v>18</v>
          </cell>
          <cell r="AH2713">
            <v>10</v>
          </cell>
          <cell r="AI2713">
            <v>93</v>
          </cell>
          <cell r="AJ2713">
            <v>100</v>
          </cell>
        </row>
        <row r="2714">
          <cell r="B2714" t="str">
            <v>C2712OnmyMATC</v>
          </cell>
          <cell r="C2714" t="str">
            <v>Ingersoll and Mebane, 2013</v>
          </cell>
          <cell r="D2714">
            <v>2013</v>
          </cell>
          <cell r="E2714" t="str">
            <v>Oncorhynchus mykiss</v>
          </cell>
          <cell r="F2714" t="str">
            <v xml:space="preserve">Oncorhynchus </v>
          </cell>
          <cell r="G2714" t="str">
            <v>mykiss</v>
          </cell>
          <cell r="H2714"/>
          <cell r="I2714" t="str">
            <v>Fish</v>
          </cell>
          <cell r="J2714" t="str">
            <v>26 dph larvae</v>
          </cell>
          <cell r="K2714" t="str">
            <v>Mortality</v>
          </cell>
          <cell r="L2714" t="str">
            <v>MATC</v>
          </cell>
          <cell r="M2714" t="str">
            <v>ZnCl2</v>
          </cell>
          <cell r="N2714" t="str">
            <v>Measured - (ICP-MS)</v>
          </cell>
          <cell r="O2714" t="str">
            <v>flow through</v>
          </cell>
          <cell r="P2714" t="str">
            <v>Chronic</v>
          </cell>
          <cell r="Q2714" t="str">
            <v>28-d</v>
          </cell>
          <cell r="R2714"/>
          <cell r="S2714" t="str">
            <v>Well water diluted with deionized water</v>
          </cell>
          <cell r="T2714"/>
          <cell r="U2714">
            <v>12</v>
          </cell>
          <cell r="V2714">
            <v>8</v>
          </cell>
          <cell r="W2714" t="str">
            <v/>
          </cell>
          <cell r="X2714" t="str">
            <v/>
          </cell>
          <cell r="Y2714">
            <v>131</v>
          </cell>
          <cell r="Z2714" t="str">
            <v/>
          </cell>
          <cell r="AA2714">
            <v>0.4</v>
          </cell>
          <cell r="AB2714">
            <v>10</v>
          </cell>
          <cell r="AC2714">
            <v>26</v>
          </cell>
          <cell r="AD2714">
            <v>8.9</v>
          </cell>
          <cell r="AE2714">
            <v>9.4</v>
          </cell>
          <cell r="AF2714">
            <v>1</v>
          </cell>
          <cell r="AG2714">
            <v>19</v>
          </cell>
          <cell r="AH2714">
            <v>11</v>
          </cell>
          <cell r="AI2714">
            <v>92</v>
          </cell>
          <cell r="AJ2714">
            <v>103</v>
          </cell>
        </row>
        <row r="2715">
          <cell r="B2715" t="str">
            <v>C2713OnmyLOEC</v>
          </cell>
          <cell r="C2715" t="str">
            <v>Ingersoll and Mebane, 2013</v>
          </cell>
          <cell r="D2715">
            <v>2013</v>
          </cell>
          <cell r="E2715" t="str">
            <v>Oncorhynchus mykiss</v>
          </cell>
          <cell r="F2715" t="str">
            <v xml:space="preserve">Oncorhynchus </v>
          </cell>
          <cell r="G2715" t="str">
            <v>mykiss</v>
          </cell>
          <cell r="H2715"/>
          <cell r="I2715" t="str">
            <v>Fish</v>
          </cell>
          <cell r="J2715" t="str">
            <v>26 dph larvae</v>
          </cell>
          <cell r="K2715" t="str">
            <v>Growth (length)</v>
          </cell>
          <cell r="L2715" t="str">
            <v>LOEC</v>
          </cell>
          <cell r="M2715" t="str">
            <v>ZnCl2</v>
          </cell>
          <cell r="N2715" t="str">
            <v>Measured - (ICP-MS)</v>
          </cell>
          <cell r="O2715" t="str">
            <v>flow through</v>
          </cell>
          <cell r="P2715" t="str">
            <v>Chronic</v>
          </cell>
          <cell r="Q2715" t="str">
            <v>28-d</v>
          </cell>
          <cell r="R2715"/>
          <cell r="S2715" t="str">
            <v>Well water diluted with deionized water</v>
          </cell>
          <cell r="T2715"/>
          <cell r="U2715">
            <v>12</v>
          </cell>
          <cell r="V2715">
            <v>8</v>
          </cell>
          <cell r="W2715" t="str">
            <v>&gt;</v>
          </cell>
          <cell r="X2715" t="str">
            <v/>
          </cell>
          <cell r="Y2715">
            <v>753</v>
          </cell>
          <cell r="Z2715" t="str">
            <v/>
          </cell>
          <cell r="AA2715">
            <v>0.4</v>
          </cell>
          <cell r="AB2715">
            <v>10</v>
          </cell>
          <cell r="AC2715">
            <v>26</v>
          </cell>
          <cell r="AD2715">
            <v>8.9</v>
          </cell>
          <cell r="AE2715">
            <v>9.4</v>
          </cell>
          <cell r="AF2715">
            <v>1</v>
          </cell>
          <cell r="AG2715">
            <v>19</v>
          </cell>
          <cell r="AH2715">
            <v>11</v>
          </cell>
          <cell r="AI2715">
            <v>92</v>
          </cell>
          <cell r="AJ2715">
            <v>103</v>
          </cell>
        </row>
        <row r="2716">
          <cell r="B2716" t="str">
            <v>C2714OnmyMATC</v>
          </cell>
          <cell r="C2716" t="str">
            <v>Ingersoll and Mebane, 2013</v>
          </cell>
          <cell r="D2716">
            <v>2013</v>
          </cell>
          <cell r="E2716" t="str">
            <v>Oncorhynchus mykiss</v>
          </cell>
          <cell r="F2716" t="str">
            <v xml:space="preserve">Oncorhynchus </v>
          </cell>
          <cell r="G2716" t="str">
            <v>mykiss</v>
          </cell>
          <cell r="H2716"/>
          <cell r="I2716" t="str">
            <v>Fish</v>
          </cell>
          <cell r="J2716" t="str">
            <v>26 dph larvae</v>
          </cell>
          <cell r="K2716" t="str">
            <v>Growth (length)</v>
          </cell>
          <cell r="L2716" t="str">
            <v>MATC</v>
          </cell>
          <cell r="M2716" t="str">
            <v>ZnCl2</v>
          </cell>
          <cell r="N2716" t="str">
            <v>Measured - (ICP-MS)</v>
          </cell>
          <cell r="O2716" t="str">
            <v>flow through</v>
          </cell>
          <cell r="P2716" t="str">
            <v>Chronic</v>
          </cell>
          <cell r="Q2716" t="str">
            <v>28-d</v>
          </cell>
          <cell r="R2716"/>
          <cell r="S2716" t="str">
            <v>Well water diluted with deionized water</v>
          </cell>
          <cell r="T2716"/>
          <cell r="U2716">
            <v>12</v>
          </cell>
          <cell r="V2716">
            <v>8</v>
          </cell>
          <cell r="W2716" t="str">
            <v>&gt;</v>
          </cell>
          <cell r="X2716" t="str">
            <v/>
          </cell>
          <cell r="Y2716">
            <v>753</v>
          </cell>
          <cell r="Z2716" t="str">
            <v/>
          </cell>
          <cell r="AA2716">
            <v>0.4</v>
          </cell>
          <cell r="AB2716">
            <v>10</v>
          </cell>
          <cell r="AC2716">
            <v>26</v>
          </cell>
          <cell r="AD2716">
            <v>8.9</v>
          </cell>
          <cell r="AE2716">
            <v>9.4</v>
          </cell>
          <cell r="AF2716">
            <v>1</v>
          </cell>
          <cell r="AG2716">
            <v>19</v>
          </cell>
          <cell r="AH2716">
            <v>11</v>
          </cell>
          <cell r="AI2716">
            <v>92</v>
          </cell>
          <cell r="AJ2716">
            <v>103</v>
          </cell>
        </row>
        <row r="2717">
          <cell r="B2717" t="str">
            <v>C2715OnmyEC20</v>
          </cell>
          <cell r="C2717" t="str">
            <v>Ingersoll and Mebane, 2013</v>
          </cell>
          <cell r="D2717">
            <v>2013</v>
          </cell>
          <cell r="E2717" t="str">
            <v>Oncorhynchus mykiss</v>
          </cell>
          <cell r="F2717" t="str">
            <v xml:space="preserve">Oncorhynchus </v>
          </cell>
          <cell r="G2717" t="str">
            <v>mykiss</v>
          </cell>
          <cell r="H2717"/>
          <cell r="I2717" t="str">
            <v>Fish</v>
          </cell>
          <cell r="J2717" t="str">
            <v>26 dph larvae</v>
          </cell>
          <cell r="K2717" t="str">
            <v>Growth (length)</v>
          </cell>
          <cell r="L2717" t="str">
            <v>EC20</v>
          </cell>
          <cell r="M2717" t="str">
            <v>ZnCl2</v>
          </cell>
          <cell r="N2717" t="str">
            <v>Measured - (ICP-MS)</v>
          </cell>
          <cell r="O2717" t="str">
            <v>flow through</v>
          </cell>
          <cell r="P2717" t="str">
            <v>Chronic</v>
          </cell>
          <cell r="Q2717" t="str">
            <v>28-d</v>
          </cell>
          <cell r="R2717"/>
          <cell r="S2717" t="str">
            <v>Well water diluted with deionized water</v>
          </cell>
          <cell r="T2717"/>
          <cell r="U2717">
            <v>12</v>
          </cell>
          <cell r="V2717">
            <v>8</v>
          </cell>
          <cell r="W2717" t="str">
            <v>&gt;</v>
          </cell>
          <cell r="X2717" t="str">
            <v/>
          </cell>
          <cell r="Y2717">
            <v>755</v>
          </cell>
          <cell r="Z2717" t="str">
            <v/>
          </cell>
          <cell r="AA2717">
            <v>0.4</v>
          </cell>
          <cell r="AB2717">
            <v>10</v>
          </cell>
          <cell r="AC2717">
            <v>26</v>
          </cell>
          <cell r="AD2717">
            <v>8.9</v>
          </cell>
          <cell r="AE2717">
            <v>9.4</v>
          </cell>
          <cell r="AF2717">
            <v>1</v>
          </cell>
          <cell r="AG2717">
            <v>19</v>
          </cell>
          <cell r="AH2717">
            <v>11</v>
          </cell>
          <cell r="AI2717">
            <v>92</v>
          </cell>
          <cell r="AJ2717">
            <v>103</v>
          </cell>
        </row>
        <row r="2718">
          <cell r="B2718" t="str">
            <v>C2716OnmyLOEC</v>
          </cell>
          <cell r="C2718" t="str">
            <v>Ingersoll and Mebane, 2013</v>
          </cell>
          <cell r="D2718">
            <v>2013</v>
          </cell>
          <cell r="E2718" t="str">
            <v>Oncorhynchus mykiss</v>
          </cell>
          <cell r="F2718" t="str">
            <v xml:space="preserve">Oncorhynchus </v>
          </cell>
          <cell r="G2718" t="str">
            <v>mykiss</v>
          </cell>
          <cell r="H2718"/>
          <cell r="I2718" t="str">
            <v>Fish</v>
          </cell>
          <cell r="J2718" t="str">
            <v>26 dph larvae</v>
          </cell>
          <cell r="K2718" t="str">
            <v>Growth (weight)</v>
          </cell>
          <cell r="L2718" t="str">
            <v>LOEC</v>
          </cell>
          <cell r="M2718" t="str">
            <v>ZnCl2</v>
          </cell>
          <cell r="N2718" t="str">
            <v>Measured - (ICP-MS)</v>
          </cell>
          <cell r="O2718" t="str">
            <v>flow through</v>
          </cell>
          <cell r="P2718" t="str">
            <v>Chronic</v>
          </cell>
          <cell r="Q2718" t="str">
            <v>28-d</v>
          </cell>
          <cell r="R2718"/>
          <cell r="S2718" t="str">
            <v>Well water diluted with deionized water</v>
          </cell>
          <cell r="T2718"/>
          <cell r="U2718">
            <v>12</v>
          </cell>
          <cell r="V2718">
            <v>8</v>
          </cell>
          <cell r="W2718" t="str">
            <v>&gt;</v>
          </cell>
          <cell r="X2718" t="str">
            <v/>
          </cell>
          <cell r="Y2718">
            <v>753</v>
          </cell>
          <cell r="Z2718" t="str">
            <v/>
          </cell>
          <cell r="AA2718">
            <v>0.4</v>
          </cell>
          <cell r="AB2718">
            <v>10</v>
          </cell>
          <cell r="AC2718">
            <v>26</v>
          </cell>
          <cell r="AD2718">
            <v>8.9</v>
          </cell>
          <cell r="AE2718">
            <v>9.4</v>
          </cell>
          <cell r="AF2718">
            <v>1</v>
          </cell>
          <cell r="AG2718">
            <v>19</v>
          </cell>
          <cell r="AH2718">
            <v>11</v>
          </cell>
          <cell r="AI2718">
            <v>92</v>
          </cell>
          <cell r="AJ2718">
            <v>103</v>
          </cell>
        </row>
        <row r="2719">
          <cell r="B2719" t="str">
            <v>C2717OnmyMATC</v>
          </cell>
          <cell r="C2719" t="str">
            <v>Ingersoll and Mebane, 2013</v>
          </cell>
          <cell r="D2719">
            <v>2013</v>
          </cell>
          <cell r="E2719" t="str">
            <v>Oncorhynchus mykiss</v>
          </cell>
          <cell r="F2719" t="str">
            <v xml:space="preserve">Oncorhynchus </v>
          </cell>
          <cell r="G2719" t="str">
            <v>mykiss</v>
          </cell>
          <cell r="H2719"/>
          <cell r="I2719" t="str">
            <v>Fish</v>
          </cell>
          <cell r="J2719" t="str">
            <v>26 dph larvae</v>
          </cell>
          <cell r="K2719" t="str">
            <v>Growth (weight)</v>
          </cell>
          <cell r="L2719" t="str">
            <v>MATC</v>
          </cell>
          <cell r="M2719" t="str">
            <v>ZnCl2</v>
          </cell>
          <cell r="N2719" t="str">
            <v>Measured - (ICP-MS)</v>
          </cell>
          <cell r="O2719" t="str">
            <v>flow through</v>
          </cell>
          <cell r="P2719" t="str">
            <v>Chronic</v>
          </cell>
          <cell r="Q2719" t="str">
            <v>28-d</v>
          </cell>
          <cell r="R2719"/>
          <cell r="S2719" t="str">
            <v>Well water diluted with deionized water</v>
          </cell>
          <cell r="T2719"/>
          <cell r="U2719">
            <v>12</v>
          </cell>
          <cell r="V2719">
            <v>8</v>
          </cell>
          <cell r="W2719" t="str">
            <v>&gt;</v>
          </cell>
          <cell r="X2719" t="str">
            <v/>
          </cell>
          <cell r="Y2719">
            <v>753</v>
          </cell>
          <cell r="Z2719" t="str">
            <v/>
          </cell>
          <cell r="AA2719">
            <v>0.4</v>
          </cell>
          <cell r="AB2719">
            <v>10</v>
          </cell>
          <cell r="AC2719">
            <v>26</v>
          </cell>
          <cell r="AD2719">
            <v>8.9</v>
          </cell>
          <cell r="AE2719">
            <v>9.4</v>
          </cell>
          <cell r="AF2719">
            <v>1</v>
          </cell>
          <cell r="AG2719">
            <v>19</v>
          </cell>
          <cell r="AH2719">
            <v>11</v>
          </cell>
          <cell r="AI2719">
            <v>92</v>
          </cell>
          <cell r="AJ2719">
            <v>103</v>
          </cell>
        </row>
        <row r="2720">
          <cell r="B2720" t="str">
            <v>C2718OnmyEC20</v>
          </cell>
          <cell r="C2720" t="str">
            <v>Ingersoll and Mebane, 2013</v>
          </cell>
          <cell r="D2720">
            <v>2013</v>
          </cell>
          <cell r="E2720" t="str">
            <v>Oncorhynchus mykiss</v>
          </cell>
          <cell r="F2720" t="str">
            <v xml:space="preserve">Oncorhynchus </v>
          </cell>
          <cell r="G2720" t="str">
            <v>mykiss</v>
          </cell>
          <cell r="H2720"/>
          <cell r="I2720" t="str">
            <v>Fish</v>
          </cell>
          <cell r="J2720" t="str">
            <v>26 dph larvae</v>
          </cell>
          <cell r="K2720" t="str">
            <v>Growth (weight)</v>
          </cell>
          <cell r="L2720" t="str">
            <v>EC20</v>
          </cell>
          <cell r="M2720" t="str">
            <v>ZnCl2</v>
          </cell>
          <cell r="N2720" t="str">
            <v>Measured - (ICP-MS)</v>
          </cell>
          <cell r="O2720" t="str">
            <v>flow through</v>
          </cell>
          <cell r="P2720" t="str">
            <v>Chronic</v>
          </cell>
          <cell r="Q2720" t="str">
            <v>28-d</v>
          </cell>
          <cell r="R2720"/>
          <cell r="S2720" t="str">
            <v>Well water diluted with deionized water</v>
          </cell>
          <cell r="T2720"/>
          <cell r="U2720">
            <v>12</v>
          </cell>
          <cell r="V2720">
            <v>8</v>
          </cell>
          <cell r="W2720" t="str">
            <v>&gt;</v>
          </cell>
          <cell r="X2720" t="str">
            <v/>
          </cell>
          <cell r="Y2720">
            <v>755</v>
          </cell>
          <cell r="Z2720" t="str">
            <v/>
          </cell>
          <cell r="AA2720">
            <v>0.4</v>
          </cell>
          <cell r="AB2720">
            <v>10</v>
          </cell>
          <cell r="AC2720">
            <v>26</v>
          </cell>
          <cell r="AD2720">
            <v>8.9</v>
          </cell>
          <cell r="AE2720">
            <v>9.4</v>
          </cell>
          <cell r="AF2720">
            <v>1</v>
          </cell>
          <cell r="AG2720">
            <v>19</v>
          </cell>
          <cell r="AH2720">
            <v>11</v>
          </cell>
          <cell r="AI2720">
            <v>92</v>
          </cell>
          <cell r="AJ2720">
            <v>103</v>
          </cell>
        </row>
        <row r="2721">
          <cell r="B2721" t="str">
            <v>C2719OnmyNOEC</v>
          </cell>
          <cell r="C2721" t="str">
            <v>Ingersoll and Mebane, 2013</v>
          </cell>
          <cell r="D2721">
            <v>2013</v>
          </cell>
          <cell r="E2721" t="str">
            <v>Oncorhynchus mykiss</v>
          </cell>
          <cell r="F2721" t="str">
            <v xml:space="preserve">Oncorhynchus </v>
          </cell>
          <cell r="G2721" t="str">
            <v>mykiss</v>
          </cell>
          <cell r="H2721"/>
          <cell r="I2721" t="str">
            <v>Fish</v>
          </cell>
          <cell r="J2721" t="str">
            <v>26 dph larvae</v>
          </cell>
          <cell r="K2721" t="str">
            <v>Biomass</v>
          </cell>
          <cell r="L2721" t="str">
            <v>NOEC</v>
          </cell>
          <cell r="M2721" t="str">
            <v>ZnCl2</v>
          </cell>
          <cell r="N2721" t="str">
            <v>Measured - (ICP-MS)</v>
          </cell>
          <cell r="O2721" t="str">
            <v>flow through</v>
          </cell>
          <cell r="P2721" t="str">
            <v>Chronic</v>
          </cell>
          <cell r="Q2721" t="str">
            <v>28-d</v>
          </cell>
          <cell r="R2721"/>
          <cell r="S2721" t="str">
            <v>Well water diluted with deionized water</v>
          </cell>
          <cell r="T2721"/>
          <cell r="U2721">
            <v>12</v>
          </cell>
          <cell r="V2721">
            <v>8</v>
          </cell>
          <cell r="W2721" t="str">
            <v/>
          </cell>
          <cell r="X2721" t="str">
            <v/>
          </cell>
          <cell r="Y2721">
            <v>185</v>
          </cell>
          <cell r="Z2721" t="str">
            <v/>
          </cell>
          <cell r="AA2721">
            <v>0.4</v>
          </cell>
          <cell r="AB2721">
            <v>10</v>
          </cell>
          <cell r="AC2721">
            <v>26</v>
          </cell>
          <cell r="AD2721">
            <v>8.9</v>
          </cell>
          <cell r="AE2721">
            <v>9.4</v>
          </cell>
          <cell r="AF2721">
            <v>1</v>
          </cell>
          <cell r="AG2721">
            <v>19</v>
          </cell>
          <cell r="AH2721">
            <v>11</v>
          </cell>
          <cell r="AI2721">
            <v>92</v>
          </cell>
          <cell r="AJ2721">
            <v>103</v>
          </cell>
        </row>
        <row r="2722">
          <cell r="B2722" t="str">
            <v>C2720OnmyLOEC</v>
          </cell>
          <cell r="C2722" t="str">
            <v>Ingersoll and Mebane, 2013</v>
          </cell>
          <cell r="D2722">
            <v>2013</v>
          </cell>
          <cell r="E2722" t="str">
            <v>Oncorhynchus mykiss</v>
          </cell>
          <cell r="F2722" t="str">
            <v xml:space="preserve">Oncorhynchus </v>
          </cell>
          <cell r="G2722" t="str">
            <v>mykiss</v>
          </cell>
          <cell r="H2722"/>
          <cell r="I2722" t="str">
            <v>Fish</v>
          </cell>
          <cell r="J2722" t="str">
            <v>26 dph larvae</v>
          </cell>
          <cell r="K2722" t="str">
            <v>Biomass</v>
          </cell>
          <cell r="L2722" t="str">
            <v>LOEC</v>
          </cell>
          <cell r="M2722" t="str">
            <v>ZnCl2</v>
          </cell>
          <cell r="N2722" t="str">
            <v>Measured - (ICP-MS)</v>
          </cell>
          <cell r="O2722" t="str">
            <v>flow through</v>
          </cell>
          <cell r="P2722" t="str">
            <v>Chronic</v>
          </cell>
          <cell r="Q2722" t="str">
            <v>28-d</v>
          </cell>
          <cell r="R2722"/>
          <cell r="S2722" t="str">
            <v>Well water diluted with deionized water</v>
          </cell>
          <cell r="T2722"/>
          <cell r="U2722">
            <v>12</v>
          </cell>
          <cell r="V2722">
            <v>8</v>
          </cell>
          <cell r="W2722" t="str">
            <v/>
          </cell>
          <cell r="X2722" t="str">
            <v/>
          </cell>
          <cell r="Y2722">
            <v>365</v>
          </cell>
          <cell r="Z2722" t="str">
            <v/>
          </cell>
          <cell r="AA2722">
            <v>0.4</v>
          </cell>
          <cell r="AB2722">
            <v>10</v>
          </cell>
          <cell r="AC2722">
            <v>26</v>
          </cell>
          <cell r="AD2722">
            <v>8.9</v>
          </cell>
          <cell r="AE2722">
            <v>9.4</v>
          </cell>
          <cell r="AF2722">
            <v>1</v>
          </cell>
          <cell r="AG2722">
            <v>19</v>
          </cell>
          <cell r="AH2722">
            <v>11</v>
          </cell>
          <cell r="AI2722">
            <v>92</v>
          </cell>
          <cell r="AJ2722">
            <v>103</v>
          </cell>
        </row>
        <row r="2723">
          <cell r="B2723" t="str">
            <v>C2721OnmyMATC</v>
          </cell>
          <cell r="C2723" t="str">
            <v>Ingersoll and Mebane, 2013</v>
          </cell>
          <cell r="D2723">
            <v>2013</v>
          </cell>
          <cell r="E2723" t="str">
            <v>Oncorhynchus mykiss</v>
          </cell>
          <cell r="F2723" t="str">
            <v xml:space="preserve">Oncorhynchus </v>
          </cell>
          <cell r="G2723" t="str">
            <v>mykiss</v>
          </cell>
          <cell r="H2723"/>
          <cell r="I2723" t="str">
            <v>Fish</v>
          </cell>
          <cell r="J2723" t="str">
            <v>26 dph larvae</v>
          </cell>
          <cell r="K2723" t="str">
            <v>Biomass</v>
          </cell>
          <cell r="L2723" t="str">
            <v>MATC</v>
          </cell>
          <cell r="M2723" t="str">
            <v>ZnCl2</v>
          </cell>
          <cell r="N2723" t="str">
            <v>Measured - (ICP-MS)</v>
          </cell>
          <cell r="O2723" t="str">
            <v>flow through</v>
          </cell>
          <cell r="P2723" t="str">
            <v>Chronic</v>
          </cell>
          <cell r="Q2723" t="str">
            <v>28-d</v>
          </cell>
          <cell r="R2723"/>
          <cell r="S2723" t="str">
            <v>Well water diluted with deionized water</v>
          </cell>
          <cell r="T2723"/>
          <cell r="U2723">
            <v>12</v>
          </cell>
          <cell r="V2723">
            <v>8</v>
          </cell>
          <cell r="W2723" t="str">
            <v/>
          </cell>
          <cell r="X2723" t="str">
            <v/>
          </cell>
          <cell r="Y2723">
            <v>260</v>
          </cell>
          <cell r="Z2723" t="str">
            <v/>
          </cell>
          <cell r="AA2723">
            <v>0.4</v>
          </cell>
          <cell r="AB2723">
            <v>10</v>
          </cell>
          <cell r="AC2723">
            <v>26</v>
          </cell>
          <cell r="AD2723">
            <v>8.9</v>
          </cell>
          <cell r="AE2723">
            <v>9.4</v>
          </cell>
          <cell r="AF2723">
            <v>1</v>
          </cell>
          <cell r="AG2723">
            <v>19</v>
          </cell>
          <cell r="AH2723">
            <v>11</v>
          </cell>
          <cell r="AI2723">
            <v>92</v>
          </cell>
          <cell r="AJ2723">
            <v>103</v>
          </cell>
        </row>
        <row r="2724">
          <cell r="B2724" t="str">
            <v>C2722OnmyEC10</v>
          </cell>
          <cell r="C2724" t="str">
            <v>Ingersoll and Mebane, 2013</v>
          </cell>
          <cell r="D2724">
            <v>2013</v>
          </cell>
          <cell r="E2724" t="str">
            <v>Oncorhynchus mykiss</v>
          </cell>
          <cell r="F2724" t="str">
            <v xml:space="preserve">Oncorhynchus </v>
          </cell>
          <cell r="G2724" t="str">
            <v>mykiss</v>
          </cell>
          <cell r="H2724"/>
          <cell r="I2724" t="str">
            <v>Fish</v>
          </cell>
          <cell r="J2724" t="str">
            <v>26 dph larvae</v>
          </cell>
          <cell r="K2724" t="str">
            <v>Biomass</v>
          </cell>
          <cell r="L2724" t="str">
            <v>EC10</v>
          </cell>
          <cell r="M2724" t="str">
            <v>ZnCl2</v>
          </cell>
          <cell r="N2724" t="str">
            <v>Measured - (ICP-MS)</v>
          </cell>
          <cell r="O2724" t="str">
            <v>flow through</v>
          </cell>
          <cell r="P2724" t="str">
            <v>Chronic</v>
          </cell>
          <cell r="Q2724" t="str">
            <v>28-d</v>
          </cell>
          <cell r="R2724"/>
          <cell r="S2724" t="str">
            <v>Well water diluted with deionized water</v>
          </cell>
          <cell r="T2724"/>
          <cell r="U2724">
            <v>12</v>
          </cell>
          <cell r="V2724">
            <v>8</v>
          </cell>
          <cell r="W2724" t="str">
            <v/>
          </cell>
          <cell r="X2724" t="str">
            <v/>
          </cell>
          <cell r="Y2724">
            <v>161</v>
          </cell>
          <cell r="Z2724" t="str">
            <v/>
          </cell>
          <cell r="AA2724">
            <v>0.4</v>
          </cell>
          <cell r="AB2724">
            <v>10</v>
          </cell>
          <cell r="AC2724">
            <v>26</v>
          </cell>
          <cell r="AD2724">
            <v>8.9</v>
          </cell>
          <cell r="AE2724">
            <v>9.4</v>
          </cell>
          <cell r="AF2724">
            <v>1</v>
          </cell>
          <cell r="AG2724">
            <v>19</v>
          </cell>
          <cell r="AH2724">
            <v>11</v>
          </cell>
          <cell r="AI2724">
            <v>92</v>
          </cell>
          <cell r="AJ2724">
            <v>103</v>
          </cell>
        </row>
        <row r="2725">
          <cell r="B2725" t="str">
            <v>C2723OnmyEC20</v>
          </cell>
          <cell r="C2725" t="str">
            <v>Ingersoll and Mebane, 2013</v>
          </cell>
          <cell r="D2725">
            <v>2013</v>
          </cell>
          <cell r="E2725" t="str">
            <v>Oncorhynchus mykiss</v>
          </cell>
          <cell r="F2725" t="str">
            <v xml:space="preserve">Oncorhynchus </v>
          </cell>
          <cell r="G2725" t="str">
            <v>mykiss</v>
          </cell>
          <cell r="H2725"/>
          <cell r="I2725" t="str">
            <v>Fish</v>
          </cell>
          <cell r="J2725" t="str">
            <v>26 dph larvae</v>
          </cell>
          <cell r="K2725" t="str">
            <v>Biomass</v>
          </cell>
          <cell r="L2725" t="str">
            <v>EC20</v>
          </cell>
          <cell r="M2725" t="str">
            <v>ZnCl2</v>
          </cell>
          <cell r="N2725" t="str">
            <v>Measured - (ICP-MS)</v>
          </cell>
          <cell r="O2725" t="str">
            <v>flow through</v>
          </cell>
          <cell r="P2725" t="str">
            <v>Chronic</v>
          </cell>
          <cell r="Q2725" t="str">
            <v>28-d</v>
          </cell>
          <cell r="R2725"/>
          <cell r="S2725" t="str">
            <v>Well water diluted with deionized water</v>
          </cell>
          <cell r="T2725"/>
          <cell r="U2725">
            <v>12</v>
          </cell>
          <cell r="V2725">
            <v>8</v>
          </cell>
          <cell r="W2725" t="str">
            <v/>
          </cell>
          <cell r="X2725" t="str">
            <v/>
          </cell>
          <cell r="Y2725">
            <v>201</v>
          </cell>
          <cell r="Z2725" t="str">
            <v/>
          </cell>
          <cell r="AA2725">
            <v>0.4</v>
          </cell>
          <cell r="AB2725">
            <v>10</v>
          </cell>
          <cell r="AC2725">
            <v>26</v>
          </cell>
          <cell r="AD2725">
            <v>8.9</v>
          </cell>
          <cell r="AE2725">
            <v>9.4</v>
          </cell>
          <cell r="AF2725">
            <v>1</v>
          </cell>
          <cell r="AG2725">
            <v>19</v>
          </cell>
          <cell r="AH2725">
            <v>11</v>
          </cell>
          <cell r="AI2725">
            <v>92</v>
          </cell>
          <cell r="AJ2725">
            <v>103</v>
          </cell>
        </row>
        <row r="2726">
          <cell r="B2726" t="str">
            <v>C2724HyauEC20</v>
          </cell>
          <cell r="C2726" t="str">
            <v>Markich, 2017</v>
          </cell>
          <cell r="D2726">
            <v>2017</v>
          </cell>
          <cell r="E2726" t="str">
            <v xml:space="preserve">Hyridella australis </v>
          </cell>
          <cell r="F2726" t="str">
            <v xml:space="preserve">Hyridella </v>
          </cell>
          <cell r="G2726" t="str">
            <v xml:space="preserve">australis </v>
          </cell>
          <cell r="H2726"/>
          <cell r="I2726" t="str">
            <v>Mollusc</v>
          </cell>
          <cell r="J2726" t="str">
            <v>Glochidia (&lt;2 hold)</v>
          </cell>
          <cell r="K2726" t="str">
            <v>Mortality</v>
          </cell>
          <cell r="L2726" t="str">
            <v>EC20</v>
          </cell>
          <cell r="M2726" t="str">
            <v>ZnCl2</v>
          </cell>
          <cell r="N2726" t="str">
            <v>Measured - (ICP-OES)</v>
          </cell>
          <cell r="O2726" t="str">
            <v>static</v>
          </cell>
          <cell r="P2726" t="str">
            <v>Chronic</v>
          </cell>
          <cell r="Q2726" t="str">
            <v>72-hr</v>
          </cell>
          <cell r="R2726"/>
          <cell r="S2726" t="str">
            <v>S-Reconstitued water</v>
          </cell>
          <cell r="T2726"/>
          <cell r="U2726">
            <v>22</v>
          </cell>
          <cell r="V2726">
            <v>7</v>
          </cell>
          <cell r="W2726" t="str">
            <v/>
          </cell>
          <cell r="X2726" t="str">
            <v/>
          </cell>
          <cell r="Y2726">
            <v>22.019999999999996</v>
          </cell>
          <cell r="Z2726" t="str">
            <v/>
          </cell>
          <cell r="AA2726">
            <v>0.1</v>
          </cell>
          <cell r="AB2726">
            <v>10</v>
          </cell>
          <cell r="AC2726">
            <v>6.5</v>
          </cell>
          <cell r="AD2726">
            <v>6.3</v>
          </cell>
          <cell r="AE2726">
            <v>20</v>
          </cell>
          <cell r="AF2726">
            <v>1.6</v>
          </cell>
          <cell r="AG2726">
            <v>11</v>
          </cell>
          <cell r="AH2726">
            <v>38</v>
          </cell>
          <cell r="AI2726">
            <v>22</v>
          </cell>
          <cell r="AJ2726">
            <v>42</v>
          </cell>
        </row>
        <row r="2727">
          <cell r="B2727" t="str">
            <v>C2725HydeEC20</v>
          </cell>
          <cell r="C2727" t="str">
            <v>Markich, 2017</v>
          </cell>
          <cell r="D2727">
            <v>2017</v>
          </cell>
          <cell r="E2727" t="str">
            <v xml:space="preserve">Hyridella depressa </v>
          </cell>
          <cell r="F2727" t="str">
            <v xml:space="preserve">Hyridella </v>
          </cell>
          <cell r="G2727" t="str">
            <v xml:space="preserve">depressa </v>
          </cell>
          <cell r="H2727"/>
          <cell r="I2727" t="str">
            <v>Mollusc</v>
          </cell>
          <cell r="J2727" t="str">
            <v>Glochidia (&lt;2 hold)</v>
          </cell>
          <cell r="K2727" t="str">
            <v>Mortality</v>
          </cell>
          <cell r="L2727" t="str">
            <v>EC20</v>
          </cell>
          <cell r="M2727" t="str">
            <v>ZnCl2</v>
          </cell>
          <cell r="N2727" t="str">
            <v>Measured - (ICP-OES)</v>
          </cell>
          <cell r="O2727" t="str">
            <v>static</v>
          </cell>
          <cell r="P2727" t="str">
            <v>Chronic</v>
          </cell>
          <cell r="Q2727" t="str">
            <v>72-hr</v>
          </cell>
          <cell r="R2727"/>
          <cell r="S2727" t="str">
            <v>S-Reconstitued water</v>
          </cell>
          <cell r="T2727"/>
          <cell r="U2727">
            <v>22</v>
          </cell>
          <cell r="V2727">
            <v>7</v>
          </cell>
          <cell r="W2727" t="str">
            <v/>
          </cell>
          <cell r="X2727" t="str">
            <v/>
          </cell>
          <cell r="Y2727">
            <v>26.4</v>
          </cell>
          <cell r="Z2727" t="str">
            <v/>
          </cell>
          <cell r="AA2727">
            <v>0.1</v>
          </cell>
          <cell r="AB2727">
            <v>10</v>
          </cell>
          <cell r="AC2727">
            <v>6.5</v>
          </cell>
          <cell r="AD2727">
            <v>6.3</v>
          </cell>
          <cell r="AE2727">
            <v>20</v>
          </cell>
          <cell r="AF2727">
            <v>1.6</v>
          </cell>
          <cell r="AG2727">
            <v>11</v>
          </cell>
          <cell r="AH2727">
            <v>38</v>
          </cell>
          <cell r="AI2727">
            <v>22</v>
          </cell>
          <cell r="AJ2727">
            <v>42</v>
          </cell>
        </row>
        <row r="2728">
          <cell r="B2728" t="str">
            <v>C2726VeamEC20</v>
          </cell>
          <cell r="C2728" t="str">
            <v>Markich, 2017</v>
          </cell>
          <cell r="D2728">
            <v>2017</v>
          </cell>
          <cell r="E2728" t="str">
            <v>Velesunio ambiguus</v>
          </cell>
          <cell r="F2728" t="str">
            <v xml:space="preserve">Velesunio </v>
          </cell>
          <cell r="G2728" t="str">
            <v>ambiguus</v>
          </cell>
          <cell r="H2728"/>
          <cell r="I2728" t="str">
            <v>Mollusc</v>
          </cell>
          <cell r="J2728" t="str">
            <v>Glochidia (&lt;2 hold)</v>
          </cell>
          <cell r="K2728" t="str">
            <v>Mortality</v>
          </cell>
          <cell r="L2728" t="str">
            <v>EC20</v>
          </cell>
          <cell r="M2728" t="str">
            <v>ZnCl2</v>
          </cell>
          <cell r="N2728" t="str">
            <v>Measured - (ICP-OES)</v>
          </cell>
          <cell r="O2728" t="str">
            <v>static</v>
          </cell>
          <cell r="P2728" t="str">
            <v>Chronic</v>
          </cell>
          <cell r="Q2728" t="str">
            <v>72-hr</v>
          </cell>
          <cell r="R2728"/>
          <cell r="S2728" t="str">
            <v>S-Reconstitued water</v>
          </cell>
          <cell r="T2728"/>
          <cell r="U2728">
            <v>22</v>
          </cell>
          <cell r="V2728">
            <v>7</v>
          </cell>
          <cell r="W2728" t="str">
            <v/>
          </cell>
          <cell r="X2728" t="str">
            <v/>
          </cell>
          <cell r="Y2728">
            <v>35.4</v>
          </cell>
          <cell r="Z2728" t="str">
            <v/>
          </cell>
          <cell r="AA2728">
            <v>0.1</v>
          </cell>
          <cell r="AB2728">
            <v>10</v>
          </cell>
          <cell r="AC2728">
            <v>6.5</v>
          </cell>
          <cell r="AD2728">
            <v>6.3</v>
          </cell>
          <cell r="AE2728">
            <v>20</v>
          </cell>
          <cell r="AF2728">
            <v>1.6</v>
          </cell>
          <cell r="AG2728">
            <v>11</v>
          </cell>
          <cell r="AH2728">
            <v>38</v>
          </cell>
          <cell r="AI2728">
            <v>22</v>
          </cell>
          <cell r="AJ2728">
            <v>42</v>
          </cell>
        </row>
        <row r="2729">
          <cell r="B2729" t="str">
            <v>C2727AlprEC20</v>
          </cell>
          <cell r="C2729" t="str">
            <v>Markich, 2017</v>
          </cell>
          <cell r="D2729">
            <v>2017</v>
          </cell>
          <cell r="E2729" t="str">
            <v xml:space="preserve">Alathyria profuga </v>
          </cell>
          <cell r="F2729" t="str">
            <v xml:space="preserve">Alathyria </v>
          </cell>
          <cell r="G2729" t="str">
            <v xml:space="preserve">profuga </v>
          </cell>
          <cell r="H2729"/>
          <cell r="I2729" t="str">
            <v>Mollusc</v>
          </cell>
          <cell r="J2729" t="str">
            <v>Glochidia (&lt;2 h old)</v>
          </cell>
          <cell r="K2729" t="str">
            <v>Mortality</v>
          </cell>
          <cell r="L2729" t="str">
            <v>EC20</v>
          </cell>
          <cell r="M2729" t="str">
            <v>ZnCl2</v>
          </cell>
          <cell r="N2729" t="str">
            <v>Measured - (ICP-OES)</v>
          </cell>
          <cell r="O2729" t="str">
            <v>static</v>
          </cell>
          <cell r="P2729" t="str">
            <v>Chronic</v>
          </cell>
          <cell r="Q2729" t="str">
            <v>72-hr</v>
          </cell>
          <cell r="R2729"/>
          <cell r="S2729" t="str">
            <v>S-Reconstitued water</v>
          </cell>
          <cell r="T2729"/>
          <cell r="U2729">
            <v>22</v>
          </cell>
          <cell r="V2729">
            <v>7</v>
          </cell>
          <cell r="W2729" t="str">
            <v/>
          </cell>
          <cell r="X2729" t="str">
            <v/>
          </cell>
          <cell r="Y2729">
            <v>34</v>
          </cell>
          <cell r="Z2729" t="str">
            <v/>
          </cell>
          <cell r="AA2729">
            <v>0.1</v>
          </cell>
          <cell r="AB2729">
            <v>10</v>
          </cell>
          <cell r="AC2729">
            <v>6.5</v>
          </cell>
          <cell r="AD2729">
            <v>6.3</v>
          </cell>
          <cell r="AE2729">
            <v>20</v>
          </cell>
          <cell r="AF2729">
            <v>1.6</v>
          </cell>
          <cell r="AG2729">
            <v>11</v>
          </cell>
          <cell r="AH2729">
            <v>38</v>
          </cell>
          <cell r="AI2729">
            <v>22</v>
          </cell>
          <cell r="AJ2729">
            <v>42</v>
          </cell>
        </row>
        <row r="2730">
          <cell r="B2730" t="str">
            <v>C2728CunoEC20</v>
          </cell>
          <cell r="C2730" t="str">
            <v>Markich, 2017</v>
          </cell>
          <cell r="D2730">
            <v>2017</v>
          </cell>
          <cell r="E2730" t="str">
            <v xml:space="preserve">Cucumerunio novaehollandiae </v>
          </cell>
          <cell r="F2730" t="str">
            <v xml:space="preserve">Cucumerunio </v>
          </cell>
          <cell r="G2730" t="str">
            <v xml:space="preserve">novaehollandiae </v>
          </cell>
          <cell r="H2730"/>
          <cell r="I2730" t="str">
            <v>Mollusc</v>
          </cell>
          <cell r="J2730" t="str">
            <v>Glochidia (&lt;2 hold)</v>
          </cell>
          <cell r="K2730" t="str">
            <v>Mortality</v>
          </cell>
          <cell r="L2730" t="str">
            <v>EC20</v>
          </cell>
          <cell r="M2730" t="str">
            <v>ZnCl2</v>
          </cell>
          <cell r="N2730" t="str">
            <v>Measured - (ICP-OES)</v>
          </cell>
          <cell r="O2730" t="str">
            <v>static</v>
          </cell>
          <cell r="P2730" t="str">
            <v>Chronic</v>
          </cell>
          <cell r="Q2730" t="str">
            <v>72-hr</v>
          </cell>
          <cell r="R2730"/>
          <cell r="S2730" t="str">
            <v>S-Reconstitued water</v>
          </cell>
          <cell r="T2730"/>
          <cell r="U2730">
            <v>22</v>
          </cell>
          <cell r="V2730">
            <v>7</v>
          </cell>
          <cell r="W2730" t="str">
            <v/>
          </cell>
          <cell r="X2730" t="str">
            <v/>
          </cell>
          <cell r="Y2730">
            <v>21.44</v>
          </cell>
          <cell r="Z2730" t="str">
            <v/>
          </cell>
          <cell r="AA2730">
            <v>0.1</v>
          </cell>
          <cell r="AB2730">
            <v>10</v>
          </cell>
          <cell r="AC2730">
            <v>6.5</v>
          </cell>
          <cell r="AD2730">
            <v>6.3</v>
          </cell>
          <cell r="AE2730">
            <v>20</v>
          </cell>
          <cell r="AF2730">
            <v>1.6</v>
          </cell>
          <cell r="AG2730">
            <v>11</v>
          </cell>
          <cell r="AH2730">
            <v>38</v>
          </cell>
          <cell r="AI2730">
            <v>22</v>
          </cell>
          <cell r="AJ2730">
            <v>42</v>
          </cell>
        </row>
        <row r="2731">
          <cell r="B2731" t="str">
            <v>C2729HydrEC20</v>
          </cell>
          <cell r="C2731" t="str">
            <v>Markich, 2017</v>
          </cell>
          <cell r="D2731">
            <v>2017</v>
          </cell>
          <cell r="E2731" t="str">
            <v xml:space="preserve">Hyridella drapeta </v>
          </cell>
          <cell r="F2731" t="str">
            <v xml:space="preserve">Hyridella </v>
          </cell>
          <cell r="G2731" t="str">
            <v xml:space="preserve">drapeta </v>
          </cell>
          <cell r="H2731"/>
          <cell r="I2731" t="str">
            <v>Mollusc</v>
          </cell>
          <cell r="J2731" t="str">
            <v>Glochidia (&lt;2 hold)</v>
          </cell>
          <cell r="K2731" t="str">
            <v>Mortality</v>
          </cell>
          <cell r="L2731" t="str">
            <v>EC20</v>
          </cell>
          <cell r="M2731" t="str">
            <v>ZnCl2</v>
          </cell>
          <cell r="N2731" t="str">
            <v>Measured - (ICP-OES)</v>
          </cell>
          <cell r="O2731" t="str">
            <v>static</v>
          </cell>
          <cell r="P2731" t="str">
            <v>Chronic</v>
          </cell>
          <cell r="Q2731" t="str">
            <v>72-hr</v>
          </cell>
          <cell r="R2731"/>
          <cell r="S2731" t="str">
            <v>S-Reconstitued water</v>
          </cell>
          <cell r="T2731"/>
          <cell r="U2731">
            <v>22</v>
          </cell>
          <cell r="V2731">
            <v>7</v>
          </cell>
          <cell r="W2731" t="str">
            <v/>
          </cell>
          <cell r="X2731" t="str">
            <v/>
          </cell>
          <cell r="Y2731">
            <v>27.8</v>
          </cell>
          <cell r="Z2731" t="str">
            <v/>
          </cell>
          <cell r="AA2731">
            <v>0.1</v>
          </cell>
          <cell r="AB2731">
            <v>10</v>
          </cell>
          <cell r="AC2731">
            <v>6.5</v>
          </cell>
          <cell r="AD2731">
            <v>6.3</v>
          </cell>
          <cell r="AE2731">
            <v>20</v>
          </cell>
          <cell r="AF2731">
            <v>1.6</v>
          </cell>
          <cell r="AG2731">
            <v>11</v>
          </cell>
          <cell r="AH2731">
            <v>38</v>
          </cell>
          <cell r="AI2731">
            <v>22</v>
          </cell>
          <cell r="AJ2731">
            <v>42</v>
          </cell>
        </row>
        <row r="2732">
          <cell r="B2732" t="str">
            <v>C2730HyauEC50</v>
          </cell>
          <cell r="C2732" t="str">
            <v>Markich, 2017</v>
          </cell>
          <cell r="D2732">
            <v>2017</v>
          </cell>
          <cell r="E2732" t="str">
            <v xml:space="preserve">Hyridella australis </v>
          </cell>
          <cell r="F2732" t="str">
            <v xml:space="preserve">Hyridella </v>
          </cell>
          <cell r="G2732" t="str">
            <v xml:space="preserve">australis </v>
          </cell>
          <cell r="H2732"/>
          <cell r="I2732" t="str">
            <v>Mollusc</v>
          </cell>
          <cell r="J2732" t="str">
            <v>Glochidia (&lt;2 hold)</v>
          </cell>
          <cell r="K2732" t="str">
            <v>Mortality</v>
          </cell>
          <cell r="L2732" t="str">
            <v>EC50</v>
          </cell>
          <cell r="M2732" t="str">
            <v>ZnCl2</v>
          </cell>
          <cell r="N2732" t="str">
            <v>Measured - (ICP-OES)</v>
          </cell>
          <cell r="O2732" t="str">
            <v>static</v>
          </cell>
          <cell r="P2732" t="str">
            <v>Chronic</v>
          </cell>
          <cell r="Q2732" t="str">
            <v>24-hr</v>
          </cell>
          <cell r="R2732"/>
          <cell r="S2732" t="str">
            <v>S-Reconstitued water</v>
          </cell>
          <cell r="T2732"/>
          <cell r="U2732">
            <v>22</v>
          </cell>
          <cell r="V2732">
            <v>7</v>
          </cell>
          <cell r="W2732" t="str">
            <v/>
          </cell>
          <cell r="X2732" t="str">
            <v/>
          </cell>
          <cell r="Y2732">
            <v>109</v>
          </cell>
          <cell r="Z2732" t="str">
            <v/>
          </cell>
          <cell r="AA2732">
            <v>0.1</v>
          </cell>
          <cell r="AB2732">
            <v>10</v>
          </cell>
          <cell r="AC2732">
            <v>6.5</v>
          </cell>
          <cell r="AD2732">
            <v>6.3</v>
          </cell>
          <cell r="AE2732">
            <v>20</v>
          </cell>
          <cell r="AF2732">
            <v>1.6</v>
          </cell>
          <cell r="AG2732">
            <v>11</v>
          </cell>
          <cell r="AH2732">
            <v>38</v>
          </cell>
          <cell r="AI2732">
            <v>22</v>
          </cell>
          <cell r="AJ2732">
            <v>42</v>
          </cell>
        </row>
        <row r="2733">
          <cell r="B2733" t="str">
            <v>C2731HydeEC50</v>
          </cell>
          <cell r="C2733" t="str">
            <v>Markich, 2017</v>
          </cell>
          <cell r="D2733">
            <v>2017</v>
          </cell>
          <cell r="E2733" t="str">
            <v xml:space="preserve">Hyridella depressa </v>
          </cell>
          <cell r="F2733" t="str">
            <v xml:space="preserve">Hyridella </v>
          </cell>
          <cell r="G2733" t="str">
            <v xml:space="preserve">depressa </v>
          </cell>
          <cell r="H2733"/>
          <cell r="I2733" t="str">
            <v>Mollusc</v>
          </cell>
          <cell r="J2733" t="str">
            <v>Glochidia (&lt;2 hold)</v>
          </cell>
          <cell r="K2733" t="str">
            <v>Mortality</v>
          </cell>
          <cell r="L2733" t="str">
            <v>EC50</v>
          </cell>
          <cell r="M2733" t="str">
            <v>ZnCl2</v>
          </cell>
          <cell r="N2733" t="str">
            <v>Measured - (ICP-OES)</v>
          </cell>
          <cell r="O2733" t="str">
            <v>static</v>
          </cell>
          <cell r="P2733" t="str">
            <v>Chronic</v>
          </cell>
          <cell r="Q2733" t="str">
            <v>24-hr</v>
          </cell>
          <cell r="R2733"/>
          <cell r="S2733" t="str">
            <v>S-Reconstitued water</v>
          </cell>
          <cell r="T2733"/>
          <cell r="U2733">
            <v>22</v>
          </cell>
          <cell r="V2733">
            <v>7</v>
          </cell>
          <cell r="W2733" t="str">
            <v/>
          </cell>
          <cell r="X2733" t="str">
            <v/>
          </cell>
          <cell r="Y2733">
            <v>124</v>
          </cell>
          <cell r="Z2733" t="str">
            <v/>
          </cell>
          <cell r="AA2733">
            <v>0.1</v>
          </cell>
          <cell r="AB2733">
            <v>10</v>
          </cell>
          <cell r="AC2733">
            <v>6.5</v>
          </cell>
          <cell r="AD2733">
            <v>6.3</v>
          </cell>
          <cell r="AE2733">
            <v>20</v>
          </cell>
          <cell r="AF2733">
            <v>1.6</v>
          </cell>
          <cell r="AG2733">
            <v>11</v>
          </cell>
          <cell r="AH2733">
            <v>38</v>
          </cell>
          <cell r="AI2733">
            <v>22</v>
          </cell>
          <cell r="AJ2733">
            <v>42</v>
          </cell>
        </row>
        <row r="2734">
          <cell r="B2734" t="str">
            <v>C2732VeamEC50</v>
          </cell>
          <cell r="C2734" t="str">
            <v>Markich, 2017</v>
          </cell>
          <cell r="D2734">
            <v>2017</v>
          </cell>
          <cell r="E2734" t="str">
            <v>Velesunio ambiguus</v>
          </cell>
          <cell r="F2734" t="str">
            <v xml:space="preserve">Velesunio </v>
          </cell>
          <cell r="G2734" t="str">
            <v>ambiguus</v>
          </cell>
          <cell r="H2734"/>
          <cell r="I2734" t="str">
            <v>Mollusc</v>
          </cell>
          <cell r="J2734" t="str">
            <v>Glochidia (&lt;2 hold)</v>
          </cell>
          <cell r="K2734" t="str">
            <v>Mortality</v>
          </cell>
          <cell r="L2734" t="str">
            <v>EC50</v>
          </cell>
          <cell r="M2734" t="str">
            <v>ZnCl2</v>
          </cell>
          <cell r="N2734" t="str">
            <v>Measured - (ICP-OES)</v>
          </cell>
          <cell r="O2734" t="str">
            <v>static</v>
          </cell>
          <cell r="P2734" t="str">
            <v>Chronic</v>
          </cell>
          <cell r="Q2734" t="str">
            <v>24-hr</v>
          </cell>
          <cell r="R2734"/>
          <cell r="S2734" t="str">
            <v>S-Reconstitued water</v>
          </cell>
          <cell r="T2734"/>
          <cell r="U2734">
            <v>22</v>
          </cell>
          <cell r="V2734">
            <v>7</v>
          </cell>
          <cell r="W2734" t="str">
            <v/>
          </cell>
          <cell r="X2734" t="str">
            <v/>
          </cell>
          <cell r="Y2734">
            <v>163</v>
          </cell>
          <cell r="Z2734" t="str">
            <v/>
          </cell>
          <cell r="AA2734">
            <v>0.1</v>
          </cell>
          <cell r="AB2734">
            <v>10</v>
          </cell>
          <cell r="AC2734">
            <v>6.5</v>
          </cell>
          <cell r="AD2734">
            <v>6.3</v>
          </cell>
          <cell r="AE2734">
            <v>20</v>
          </cell>
          <cell r="AF2734">
            <v>1.6</v>
          </cell>
          <cell r="AG2734">
            <v>11</v>
          </cell>
          <cell r="AH2734">
            <v>38</v>
          </cell>
          <cell r="AI2734">
            <v>22</v>
          </cell>
          <cell r="AJ2734">
            <v>42</v>
          </cell>
        </row>
        <row r="2735">
          <cell r="B2735" t="str">
            <v>C2733AlprEC50</v>
          </cell>
          <cell r="C2735" t="str">
            <v>Markich, 2017</v>
          </cell>
          <cell r="D2735">
            <v>2017</v>
          </cell>
          <cell r="E2735" t="str">
            <v xml:space="preserve">Alathyria profuga </v>
          </cell>
          <cell r="F2735" t="str">
            <v xml:space="preserve">Alathyria </v>
          </cell>
          <cell r="G2735" t="str">
            <v xml:space="preserve">profuga </v>
          </cell>
          <cell r="H2735"/>
          <cell r="I2735" t="str">
            <v>Mollusc</v>
          </cell>
          <cell r="J2735" t="str">
            <v>Glochidia (&lt;2 h old)</v>
          </cell>
          <cell r="K2735" t="str">
            <v>Mortality</v>
          </cell>
          <cell r="L2735" t="str">
            <v>EC50</v>
          </cell>
          <cell r="M2735" t="str">
            <v>ZnCl2</v>
          </cell>
          <cell r="N2735" t="str">
            <v>Measured - (ICP-OES)</v>
          </cell>
          <cell r="O2735" t="str">
            <v>static</v>
          </cell>
          <cell r="P2735" t="str">
            <v>Chronic</v>
          </cell>
          <cell r="Q2735" t="str">
            <v>24-hr</v>
          </cell>
          <cell r="R2735"/>
          <cell r="S2735" t="str">
            <v>S-Reconstitued water</v>
          </cell>
          <cell r="T2735"/>
          <cell r="U2735">
            <v>22</v>
          </cell>
          <cell r="V2735">
            <v>7</v>
          </cell>
          <cell r="W2735" t="str">
            <v/>
          </cell>
          <cell r="X2735" t="str">
            <v/>
          </cell>
          <cell r="Y2735">
            <v>160</v>
          </cell>
          <cell r="Z2735" t="str">
            <v/>
          </cell>
          <cell r="AA2735">
            <v>0.1</v>
          </cell>
          <cell r="AB2735">
            <v>10</v>
          </cell>
          <cell r="AC2735">
            <v>6.5</v>
          </cell>
          <cell r="AD2735">
            <v>6.3</v>
          </cell>
          <cell r="AE2735">
            <v>20</v>
          </cell>
          <cell r="AF2735">
            <v>1.6</v>
          </cell>
          <cell r="AG2735">
            <v>11</v>
          </cell>
          <cell r="AH2735">
            <v>38</v>
          </cell>
          <cell r="AI2735">
            <v>22</v>
          </cell>
          <cell r="AJ2735">
            <v>42</v>
          </cell>
        </row>
        <row r="2736">
          <cell r="B2736" t="str">
            <v>C2734CunoEC50</v>
          </cell>
          <cell r="C2736" t="str">
            <v>Markich, 2017</v>
          </cell>
          <cell r="D2736">
            <v>2017</v>
          </cell>
          <cell r="E2736" t="str">
            <v xml:space="preserve">Cucumerunio novaehollandiae </v>
          </cell>
          <cell r="F2736" t="str">
            <v xml:space="preserve">Cucumerunio </v>
          </cell>
          <cell r="G2736" t="str">
            <v xml:space="preserve">novaehollandiae </v>
          </cell>
          <cell r="H2736"/>
          <cell r="I2736" t="str">
            <v>Mollusc</v>
          </cell>
          <cell r="J2736" t="str">
            <v>Glochidia (&lt;2 hold)</v>
          </cell>
          <cell r="K2736" t="str">
            <v>Mortality</v>
          </cell>
          <cell r="L2736" t="str">
            <v>EC50</v>
          </cell>
          <cell r="M2736" t="str">
            <v>ZnCl2</v>
          </cell>
          <cell r="N2736" t="str">
            <v>Measured - (ICP-OES)</v>
          </cell>
          <cell r="O2736" t="str">
            <v>static</v>
          </cell>
          <cell r="P2736" t="str">
            <v>Chronic</v>
          </cell>
          <cell r="Q2736" t="str">
            <v>24-hr</v>
          </cell>
          <cell r="R2736"/>
          <cell r="S2736" t="str">
            <v>S-Reconstitued water</v>
          </cell>
          <cell r="T2736"/>
          <cell r="U2736">
            <v>22</v>
          </cell>
          <cell r="V2736">
            <v>7</v>
          </cell>
          <cell r="W2736" t="str">
            <v/>
          </cell>
          <cell r="X2736" t="str">
            <v/>
          </cell>
          <cell r="Y2736">
            <v>107</v>
          </cell>
          <cell r="Z2736" t="str">
            <v/>
          </cell>
          <cell r="AA2736">
            <v>0.1</v>
          </cell>
          <cell r="AB2736">
            <v>10</v>
          </cell>
          <cell r="AC2736">
            <v>6.5</v>
          </cell>
          <cell r="AD2736">
            <v>6.3</v>
          </cell>
          <cell r="AE2736">
            <v>20</v>
          </cell>
          <cell r="AF2736">
            <v>1.6</v>
          </cell>
          <cell r="AG2736">
            <v>11</v>
          </cell>
          <cell r="AH2736">
            <v>38</v>
          </cell>
          <cell r="AI2736">
            <v>22</v>
          </cell>
          <cell r="AJ2736">
            <v>42</v>
          </cell>
        </row>
        <row r="2737">
          <cell r="B2737" t="str">
            <v>C2735HydrEC50</v>
          </cell>
          <cell r="C2737" t="str">
            <v>Markich, 2017</v>
          </cell>
          <cell r="D2737">
            <v>2017</v>
          </cell>
          <cell r="E2737" t="str">
            <v xml:space="preserve">Hyridella drapeta </v>
          </cell>
          <cell r="F2737" t="str">
            <v xml:space="preserve">Hyridella </v>
          </cell>
          <cell r="G2737" t="str">
            <v xml:space="preserve">drapeta </v>
          </cell>
          <cell r="H2737"/>
          <cell r="I2737" t="str">
            <v>Mollusc</v>
          </cell>
          <cell r="J2737" t="str">
            <v>Glochidia (&lt;2 hold)</v>
          </cell>
          <cell r="K2737" t="str">
            <v>Mortality</v>
          </cell>
          <cell r="L2737" t="str">
            <v>EC50</v>
          </cell>
          <cell r="M2737" t="str">
            <v>ZnCl2</v>
          </cell>
          <cell r="N2737" t="str">
            <v>Measured - (ICP-OES)</v>
          </cell>
          <cell r="O2737" t="str">
            <v>static</v>
          </cell>
          <cell r="P2737" t="str">
            <v>Chronic</v>
          </cell>
          <cell r="Q2737" t="str">
            <v>24-hr</v>
          </cell>
          <cell r="R2737"/>
          <cell r="S2737" t="str">
            <v>S-Reconstitued water</v>
          </cell>
          <cell r="T2737"/>
          <cell r="U2737">
            <v>22</v>
          </cell>
          <cell r="V2737">
            <v>7</v>
          </cell>
          <cell r="W2737" t="str">
            <v/>
          </cell>
          <cell r="X2737" t="str">
            <v/>
          </cell>
          <cell r="Y2737">
            <v>128</v>
          </cell>
          <cell r="Z2737" t="str">
            <v/>
          </cell>
          <cell r="AA2737">
            <v>0.1</v>
          </cell>
          <cell r="AB2737">
            <v>10</v>
          </cell>
          <cell r="AC2737">
            <v>6.5</v>
          </cell>
          <cell r="AD2737">
            <v>6.3</v>
          </cell>
          <cell r="AE2737">
            <v>20</v>
          </cell>
          <cell r="AF2737">
            <v>1.6</v>
          </cell>
          <cell r="AG2737">
            <v>11</v>
          </cell>
          <cell r="AH2737">
            <v>38</v>
          </cell>
          <cell r="AI2737">
            <v>22</v>
          </cell>
          <cell r="AJ2737">
            <v>42</v>
          </cell>
        </row>
        <row r="2738">
          <cell r="B2738" t="str">
            <v>C2736HyauEC20</v>
          </cell>
          <cell r="C2738" t="str">
            <v>Markich, 2017</v>
          </cell>
          <cell r="D2738">
            <v>2017</v>
          </cell>
          <cell r="E2738" t="str">
            <v xml:space="preserve">Hyridella australis </v>
          </cell>
          <cell r="F2738" t="str">
            <v xml:space="preserve">Hyridella </v>
          </cell>
          <cell r="G2738" t="str">
            <v xml:space="preserve">australis </v>
          </cell>
          <cell r="H2738"/>
          <cell r="I2738" t="str">
            <v>Mollusc</v>
          </cell>
          <cell r="J2738" t="str">
            <v>Glochidia (&lt;2 hold)</v>
          </cell>
          <cell r="K2738" t="str">
            <v>Mortality</v>
          </cell>
          <cell r="L2738" t="str">
            <v>EC20</v>
          </cell>
          <cell r="M2738" t="str">
            <v>ZnCl2</v>
          </cell>
          <cell r="N2738" t="str">
            <v>Measured - (ICP-OES)</v>
          </cell>
          <cell r="O2738" t="str">
            <v>static</v>
          </cell>
          <cell r="P2738" t="str">
            <v>Chronic</v>
          </cell>
          <cell r="Q2738" t="str">
            <v>24-hr</v>
          </cell>
          <cell r="R2738"/>
          <cell r="S2738" t="str">
            <v>S-Reconstitued water</v>
          </cell>
          <cell r="T2738"/>
          <cell r="U2738">
            <v>22</v>
          </cell>
          <cell r="V2738">
            <v>7</v>
          </cell>
          <cell r="W2738" t="str">
            <v/>
          </cell>
          <cell r="X2738" t="str">
            <v/>
          </cell>
          <cell r="Y2738">
            <v>54.5</v>
          </cell>
          <cell r="Z2738" t="str">
            <v/>
          </cell>
          <cell r="AA2738">
            <v>0.1</v>
          </cell>
          <cell r="AB2738">
            <v>10</v>
          </cell>
          <cell r="AC2738">
            <v>6.5</v>
          </cell>
          <cell r="AD2738">
            <v>6.3</v>
          </cell>
          <cell r="AE2738">
            <v>20</v>
          </cell>
          <cell r="AF2738">
            <v>1.6</v>
          </cell>
          <cell r="AG2738">
            <v>11</v>
          </cell>
          <cell r="AH2738">
            <v>38</v>
          </cell>
          <cell r="AI2738">
            <v>22</v>
          </cell>
          <cell r="AJ2738">
            <v>42</v>
          </cell>
        </row>
        <row r="2739">
          <cell r="B2739" t="str">
            <v>C2737HydeEC20</v>
          </cell>
          <cell r="C2739" t="str">
            <v>Markich, 2017</v>
          </cell>
          <cell r="D2739">
            <v>2017</v>
          </cell>
          <cell r="E2739" t="str">
            <v xml:space="preserve">Hyridella depressa </v>
          </cell>
          <cell r="F2739" t="str">
            <v xml:space="preserve">Hyridella </v>
          </cell>
          <cell r="G2739" t="str">
            <v xml:space="preserve">depressa </v>
          </cell>
          <cell r="H2739"/>
          <cell r="I2739" t="str">
            <v>Mollusc</v>
          </cell>
          <cell r="J2739" t="str">
            <v>Glochidia (&lt;2 hold)</v>
          </cell>
          <cell r="K2739" t="str">
            <v>Mortality</v>
          </cell>
          <cell r="L2739" t="str">
            <v>EC20</v>
          </cell>
          <cell r="M2739" t="str">
            <v>ZnCl2</v>
          </cell>
          <cell r="N2739" t="str">
            <v>Measured - (ICP-OES)</v>
          </cell>
          <cell r="O2739" t="str">
            <v>static</v>
          </cell>
          <cell r="P2739" t="str">
            <v>Chronic</v>
          </cell>
          <cell r="Q2739" t="str">
            <v>24-hr</v>
          </cell>
          <cell r="R2739"/>
          <cell r="S2739" t="str">
            <v>S-Reconstitued water</v>
          </cell>
          <cell r="T2739"/>
          <cell r="U2739">
            <v>22</v>
          </cell>
          <cell r="V2739">
            <v>7</v>
          </cell>
          <cell r="W2739" t="str">
            <v/>
          </cell>
          <cell r="X2739" t="str">
            <v/>
          </cell>
          <cell r="Y2739">
            <v>62</v>
          </cell>
          <cell r="Z2739" t="str">
            <v/>
          </cell>
          <cell r="AA2739">
            <v>0.1</v>
          </cell>
          <cell r="AB2739">
            <v>10</v>
          </cell>
          <cell r="AC2739">
            <v>6.5</v>
          </cell>
          <cell r="AD2739">
            <v>6.3</v>
          </cell>
          <cell r="AE2739">
            <v>20</v>
          </cell>
          <cell r="AF2739">
            <v>1.6</v>
          </cell>
          <cell r="AG2739">
            <v>11</v>
          </cell>
          <cell r="AH2739">
            <v>38</v>
          </cell>
          <cell r="AI2739">
            <v>22</v>
          </cell>
          <cell r="AJ2739">
            <v>42</v>
          </cell>
        </row>
        <row r="2740">
          <cell r="B2740" t="str">
            <v>C2738VeamEC20</v>
          </cell>
          <cell r="C2740" t="str">
            <v>Markich, 2017</v>
          </cell>
          <cell r="D2740">
            <v>2017</v>
          </cell>
          <cell r="E2740" t="str">
            <v>Velesunio ambiguus</v>
          </cell>
          <cell r="F2740" t="str">
            <v xml:space="preserve">Velesunio </v>
          </cell>
          <cell r="G2740" t="str">
            <v>ambiguus</v>
          </cell>
          <cell r="H2740"/>
          <cell r="I2740" t="str">
            <v>Mollusc</v>
          </cell>
          <cell r="J2740" t="str">
            <v>Glochidia (&lt;2 hold)</v>
          </cell>
          <cell r="K2740" t="str">
            <v>Mortality</v>
          </cell>
          <cell r="L2740" t="str">
            <v>EC20</v>
          </cell>
          <cell r="M2740" t="str">
            <v>ZnCl2</v>
          </cell>
          <cell r="N2740" t="str">
            <v>Measured - (ICP-OES)</v>
          </cell>
          <cell r="O2740" t="str">
            <v>static</v>
          </cell>
          <cell r="P2740" t="str">
            <v>Chronic</v>
          </cell>
          <cell r="Q2740" t="str">
            <v>24-hr</v>
          </cell>
          <cell r="R2740"/>
          <cell r="S2740" t="str">
            <v>S-Reconstitued water</v>
          </cell>
          <cell r="T2740"/>
          <cell r="U2740">
            <v>22</v>
          </cell>
          <cell r="V2740">
            <v>7</v>
          </cell>
          <cell r="W2740" t="str">
            <v/>
          </cell>
          <cell r="X2740" t="str">
            <v/>
          </cell>
          <cell r="Y2740">
            <v>81.5</v>
          </cell>
          <cell r="Z2740" t="str">
            <v/>
          </cell>
          <cell r="AA2740">
            <v>0.1</v>
          </cell>
          <cell r="AB2740">
            <v>10</v>
          </cell>
          <cell r="AC2740">
            <v>6.5</v>
          </cell>
          <cell r="AD2740">
            <v>6.3</v>
          </cell>
          <cell r="AE2740">
            <v>20</v>
          </cell>
          <cell r="AF2740">
            <v>1.6</v>
          </cell>
          <cell r="AG2740">
            <v>11</v>
          </cell>
          <cell r="AH2740">
            <v>38</v>
          </cell>
          <cell r="AI2740">
            <v>22</v>
          </cell>
          <cell r="AJ2740">
            <v>42</v>
          </cell>
        </row>
        <row r="2741">
          <cell r="B2741" t="str">
            <v>C2739AlprEC20</v>
          </cell>
          <cell r="C2741" t="str">
            <v>Markich, 2017</v>
          </cell>
          <cell r="D2741">
            <v>2017</v>
          </cell>
          <cell r="E2741" t="str">
            <v xml:space="preserve">Alathyria profuga </v>
          </cell>
          <cell r="F2741" t="str">
            <v xml:space="preserve">Alathyria </v>
          </cell>
          <cell r="G2741" t="str">
            <v xml:space="preserve">profuga </v>
          </cell>
          <cell r="H2741"/>
          <cell r="I2741" t="str">
            <v>Mollusc</v>
          </cell>
          <cell r="J2741" t="str">
            <v>Glochidia (&lt;2 h old)</v>
          </cell>
          <cell r="K2741" t="str">
            <v>Mortality</v>
          </cell>
          <cell r="L2741" t="str">
            <v>EC20</v>
          </cell>
          <cell r="M2741" t="str">
            <v>ZnCl2</v>
          </cell>
          <cell r="N2741" t="str">
            <v>Measured - (ICP-OES)</v>
          </cell>
          <cell r="O2741" t="str">
            <v>static</v>
          </cell>
          <cell r="P2741" t="str">
            <v>Chronic</v>
          </cell>
          <cell r="Q2741" t="str">
            <v>24-hr</v>
          </cell>
          <cell r="R2741"/>
          <cell r="S2741" t="str">
            <v>S-Reconstitued water</v>
          </cell>
          <cell r="T2741"/>
          <cell r="U2741">
            <v>22</v>
          </cell>
          <cell r="V2741">
            <v>7</v>
          </cell>
          <cell r="W2741" t="str">
            <v/>
          </cell>
          <cell r="X2741" t="str">
            <v/>
          </cell>
          <cell r="Y2741">
            <v>80</v>
          </cell>
          <cell r="Z2741" t="str">
            <v/>
          </cell>
          <cell r="AA2741">
            <v>0.1</v>
          </cell>
          <cell r="AB2741">
            <v>10</v>
          </cell>
          <cell r="AC2741">
            <v>6.5</v>
          </cell>
          <cell r="AD2741">
            <v>6.3</v>
          </cell>
          <cell r="AE2741">
            <v>20</v>
          </cell>
          <cell r="AF2741">
            <v>1.6</v>
          </cell>
          <cell r="AG2741">
            <v>11</v>
          </cell>
          <cell r="AH2741">
            <v>38</v>
          </cell>
          <cell r="AI2741">
            <v>22</v>
          </cell>
          <cell r="AJ2741">
            <v>42</v>
          </cell>
        </row>
        <row r="2742">
          <cell r="B2742" t="str">
            <v>C2740CunoEC20</v>
          </cell>
          <cell r="C2742" t="str">
            <v>Markich, 2017</v>
          </cell>
          <cell r="D2742">
            <v>2017</v>
          </cell>
          <cell r="E2742" t="str">
            <v xml:space="preserve">Cucumerunio novaehollandiae </v>
          </cell>
          <cell r="F2742" t="str">
            <v xml:space="preserve">Cucumerunio </v>
          </cell>
          <cell r="G2742" t="str">
            <v xml:space="preserve">novaehollandiae </v>
          </cell>
          <cell r="H2742"/>
          <cell r="I2742" t="str">
            <v>Mollusc</v>
          </cell>
          <cell r="J2742" t="str">
            <v>Glochidia (&lt;2 hold)</v>
          </cell>
          <cell r="K2742" t="str">
            <v>Mortality</v>
          </cell>
          <cell r="L2742" t="str">
            <v>EC20</v>
          </cell>
          <cell r="M2742" t="str">
            <v>ZnCl2</v>
          </cell>
          <cell r="N2742" t="str">
            <v>Measured - (ICP-OES)</v>
          </cell>
          <cell r="O2742" t="str">
            <v>static</v>
          </cell>
          <cell r="P2742" t="str">
            <v>Chronic</v>
          </cell>
          <cell r="Q2742" t="str">
            <v>24-hr</v>
          </cell>
          <cell r="R2742"/>
          <cell r="S2742" t="str">
            <v>S-Reconstitued water</v>
          </cell>
          <cell r="T2742"/>
          <cell r="U2742">
            <v>22</v>
          </cell>
          <cell r="V2742">
            <v>7</v>
          </cell>
          <cell r="W2742" t="str">
            <v/>
          </cell>
          <cell r="X2742" t="str">
            <v/>
          </cell>
          <cell r="Y2742">
            <v>53.5</v>
          </cell>
          <cell r="Z2742" t="str">
            <v/>
          </cell>
          <cell r="AA2742">
            <v>0.1</v>
          </cell>
          <cell r="AB2742">
            <v>10</v>
          </cell>
          <cell r="AC2742">
            <v>6.5</v>
          </cell>
          <cell r="AD2742">
            <v>6.3</v>
          </cell>
          <cell r="AE2742">
            <v>20</v>
          </cell>
          <cell r="AF2742">
            <v>1.6</v>
          </cell>
          <cell r="AG2742">
            <v>11</v>
          </cell>
          <cell r="AH2742">
            <v>38</v>
          </cell>
          <cell r="AI2742">
            <v>22</v>
          </cell>
          <cell r="AJ2742">
            <v>42</v>
          </cell>
        </row>
        <row r="2743">
          <cell r="B2743" t="str">
            <v>C2741HydrEC20</v>
          </cell>
          <cell r="C2743" t="str">
            <v>Markich, 2017</v>
          </cell>
          <cell r="D2743">
            <v>2017</v>
          </cell>
          <cell r="E2743" t="str">
            <v xml:space="preserve">Hyridella drapeta </v>
          </cell>
          <cell r="F2743" t="str">
            <v xml:space="preserve">Hyridella </v>
          </cell>
          <cell r="G2743" t="str">
            <v xml:space="preserve">drapeta </v>
          </cell>
          <cell r="H2743"/>
          <cell r="I2743" t="str">
            <v>Mollusc</v>
          </cell>
          <cell r="J2743" t="str">
            <v>Glochidia (&lt;2 hold)</v>
          </cell>
          <cell r="K2743" t="str">
            <v>Mortality</v>
          </cell>
          <cell r="L2743" t="str">
            <v>EC20</v>
          </cell>
          <cell r="M2743" t="str">
            <v>ZnCl2</v>
          </cell>
          <cell r="N2743" t="str">
            <v>Measured - (ICP-OES)</v>
          </cell>
          <cell r="O2743" t="str">
            <v>static</v>
          </cell>
          <cell r="P2743" t="str">
            <v>Chronic</v>
          </cell>
          <cell r="Q2743" t="str">
            <v>24-hr</v>
          </cell>
          <cell r="R2743"/>
          <cell r="S2743" t="str">
            <v>S-Reconstitued water</v>
          </cell>
          <cell r="T2743"/>
          <cell r="U2743">
            <v>22</v>
          </cell>
          <cell r="V2743">
            <v>7</v>
          </cell>
          <cell r="W2743" t="str">
            <v/>
          </cell>
          <cell r="X2743" t="str">
            <v/>
          </cell>
          <cell r="Y2743">
            <v>64</v>
          </cell>
          <cell r="Z2743" t="str">
            <v/>
          </cell>
          <cell r="AA2743">
            <v>0.1</v>
          </cell>
          <cell r="AB2743">
            <v>10</v>
          </cell>
          <cell r="AC2743">
            <v>6.5</v>
          </cell>
          <cell r="AD2743">
            <v>6.3</v>
          </cell>
          <cell r="AE2743">
            <v>20</v>
          </cell>
          <cell r="AF2743">
            <v>1.6</v>
          </cell>
          <cell r="AG2743">
            <v>11</v>
          </cell>
          <cell r="AH2743">
            <v>38</v>
          </cell>
          <cell r="AI2743">
            <v>22</v>
          </cell>
          <cell r="AJ2743">
            <v>42</v>
          </cell>
        </row>
        <row r="2744">
          <cell r="B2744" t="str">
            <v>C2742CtidLOEC</v>
          </cell>
          <cell r="C2744" t="str">
            <v>Hu et al., 2016</v>
          </cell>
          <cell r="D2744">
            <v>2016</v>
          </cell>
          <cell r="E2744" t="str">
            <v>Ctenopharyngodon idella</v>
          </cell>
          <cell r="F2744" t="str">
            <v xml:space="preserve">Ctenopharyngodon </v>
          </cell>
          <cell r="G2744" t="str">
            <v>idella</v>
          </cell>
          <cell r="H2744"/>
          <cell r="I2744" t="str">
            <v>Fish</v>
          </cell>
          <cell r="J2744" t="str">
            <v>Weight 24.15 g</v>
          </cell>
          <cell r="K2744" t="str">
            <v>Growth rate</v>
          </cell>
          <cell r="L2744" t="str">
            <v>LOEC</v>
          </cell>
          <cell r="M2744" t="str">
            <v>ZnSO4</v>
          </cell>
          <cell r="N2744" t="str">
            <v>Measured - (GFAAS)</v>
          </cell>
          <cell r="O2744" t="str">
            <v>static renewal</v>
          </cell>
          <cell r="P2744" t="str">
            <v>Chronic</v>
          </cell>
          <cell r="Q2744" t="str">
            <v>14-d</v>
          </cell>
          <cell r="R2744"/>
          <cell r="S2744" t="str">
            <v>T-Dechlorinated tap water</v>
          </cell>
          <cell r="T2744"/>
          <cell r="U2744">
            <v>25.3</v>
          </cell>
          <cell r="V2744">
            <v>7.7</v>
          </cell>
          <cell r="W2744" t="str">
            <v/>
          </cell>
          <cell r="X2744">
            <v>2250</v>
          </cell>
          <cell r="Y2744">
            <v>2218.5</v>
          </cell>
          <cell r="Z2744" t="str">
            <v/>
          </cell>
          <cell r="AA2744">
            <v>0.5</v>
          </cell>
          <cell r="AB2744">
            <v>10</v>
          </cell>
          <cell r="AC2744" t="str">
            <v/>
          </cell>
          <cell r="AD2744" t="str">
            <v/>
          </cell>
          <cell r="AE2744" t="str">
            <v/>
          </cell>
          <cell r="AF2744" t="str">
            <v/>
          </cell>
          <cell r="AG2744" t="str">
            <v/>
          </cell>
          <cell r="AH2744" t="str">
            <v/>
          </cell>
          <cell r="AI2744" t="str">
            <v/>
          </cell>
          <cell r="AJ2744">
            <v>60.9</v>
          </cell>
        </row>
        <row r="2745">
          <cell r="B2745" t="str">
            <v>C2743CtidMATC</v>
          </cell>
          <cell r="C2745" t="str">
            <v>Hu et al., 2016</v>
          </cell>
          <cell r="D2745">
            <v>2016</v>
          </cell>
          <cell r="E2745" t="str">
            <v>Ctenopharyngodon idella</v>
          </cell>
          <cell r="F2745" t="str">
            <v xml:space="preserve">Ctenopharyngodon </v>
          </cell>
          <cell r="G2745" t="str">
            <v>idella</v>
          </cell>
          <cell r="H2745"/>
          <cell r="I2745" t="str">
            <v>Fish</v>
          </cell>
          <cell r="J2745" t="str">
            <v>Weight 24.15 g</v>
          </cell>
          <cell r="K2745" t="str">
            <v>Growth rate</v>
          </cell>
          <cell r="L2745" t="str">
            <v>MATC</v>
          </cell>
          <cell r="M2745" t="str">
            <v>ZnSO4</v>
          </cell>
          <cell r="N2745" t="str">
            <v>Measured - (GFAAS)</v>
          </cell>
          <cell r="O2745" t="str">
            <v>static renewal</v>
          </cell>
          <cell r="P2745" t="str">
            <v>Chronic</v>
          </cell>
          <cell r="Q2745" t="str">
            <v>14-d</v>
          </cell>
          <cell r="R2745"/>
          <cell r="S2745" t="str">
            <v>T-Dechlorinated tap water</v>
          </cell>
          <cell r="T2745"/>
          <cell r="U2745">
            <v>25.3</v>
          </cell>
          <cell r="V2745">
            <v>7.7</v>
          </cell>
          <cell r="W2745" t="str">
            <v/>
          </cell>
          <cell r="X2745">
            <v>1423.0249470757706</v>
          </cell>
          <cell r="Y2745">
            <v>1403.1025978167097</v>
          </cell>
          <cell r="Z2745" t="str">
            <v/>
          </cell>
          <cell r="AA2745">
            <v>0.5</v>
          </cell>
          <cell r="AB2745">
            <v>10</v>
          </cell>
          <cell r="AC2745" t="str">
            <v/>
          </cell>
          <cell r="AD2745" t="str">
            <v/>
          </cell>
          <cell r="AE2745" t="str">
            <v/>
          </cell>
          <cell r="AF2745" t="str">
            <v/>
          </cell>
          <cell r="AG2745" t="str">
            <v/>
          </cell>
          <cell r="AH2745" t="str">
            <v/>
          </cell>
          <cell r="AI2745" t="str">
            <v/>
          </cell>
          <cell r="AJ2745">
            <v>60.9</v>
          </cell>
        </row>
        <row r="2746">
          <cell r="B2746" t="str">
            <v>C2743DrpoMATC</v>
          </cell>
          <cell r="C2746" t="str">
            <v>Kraak et al. 1994</v>
          </cell>
          <cell r="D2746">
            <v>1994</v>
          </cell>
          <cell r="E2746" t="str">
            <v>Dreissena polymorpha</v>
          </cell>
          <cell r="F2746" t="str">
            <v xml:space="preserve">Dreissena </v>
          </cell>
          <cell r="G2746" t="str">
            <v>polymorpha</v>
          </cell>
          <cell r="H2746"/>
          <cell r="I2746" t="str">
            <v>invertebrate</v>
          </cell>
          <cell r="J2746" t="str">
            <v>1.6-2.2 cm</v>
          </cell>
          <cell r="K2746" t="str">
            <v>survival</v>
          </cell>
          <cell r="L2746" t="str">
            <v>MATC</v>
          </cell>
          <cell r="M2746" t="str">
            <v>ZnCl2</v>
          </cell>
          <cell r="N2746"/>
          <cell r="O2746" t="str">
            <v>renewal</v>
          </cell>
          <cell r="P2746" t="str">
            <v>Chronic</v>
          </cell>
          <cell r="Q2746" t="str">
            <v>10-wk</v>
          </cell>
          <cell r="R2746" t="str">
            <v>algae</v>
          </cell>
          <cell r="S2746" t="str">
            <v>N-Filtered Lake Markermeer</v>
          </cell>
          <cell r="T2746"/>
          <cell r="U2746">
            <v>15</v>
          </cell>
          <cell r="V2746">
            <v>7.9</v>
          </cell>
          <cell r="W2746" t="str">
            <v/>
          </cell>
          <cell r="X2746">
            <v>695.42217393465387</v>
          </cell>
          <cell r="Y2746">
            <v>685.68626349956867</v>
          </cell>
          <cell r="Z2746" t="str">
            <v/>
          </cell>
          <cell r="AA2746">
            <v>7.1</v>
          </cell>
          <cell r="AB2746">
            <v>10</v>
          </cell>
          <cell r="AC2746">
            <v>75</v>
          </cell>
          <cell r="AD2746">
            <v>20</v>
          </cell>
          <cell r="AE2746">
            <v>87.3</v>
          </cell>
          <cell r="AF2746">
            <v>8.6999999999999993</v>
          </cell>
          <cell r="AG2746">
            <v>109</v>
          </cell>
          <cell r="AH2746">
            <v>318</v>
          </cell>
          <cell r="AI2746">
            <v>127</v>
          </cell>
          <cell r="AJ2746">
            <v>269.63499999999999</v>
          </cell>
        </row>
        <row r="2747">
          <cell r="B2747" t="str">
            <v>C2744PhphLOEC</v>
          </cell>
          <cell r="C2747" t="str">
            <v>Bengtsson 1974</v>
          </cell>
          <cell r="D2747">
            <v>1974</v>
          </cell>
          <cell r="E2747" t="str">
            <v>Phoxinus phoxinus</v>
          </cell>
          <cell r="F2747" t="str">
            <v xml:space="preserve">Phoxinus </v>
          </cell>
          <cell r="G2747" t="str">
            <v>phoxinus</v>
          </cell>
          <cell r="H2747"/>
          <cell r="I2747" t="str">
            <v>fish</v>
          </cell>
          <cell r="J2747" t="str">
            <v>yearling</v>
          </cell>
          <cell r="K2747" t="str">
            <v>growth</v>
          </cell>
          <cell r="L2747" t="str">
            <v>LOEC</v>
          </cell>
          <cell r="M2747" t="str">
            <v>Zn(NO3)2</v>
          </cell>
          <cell r="N2747" t="str">
            <v>Measured using dithizone method</v>
          </cell>
          <cell r="O2747" t="str">
            <v>flow through</v>
          </cell>
          <cell r="P2747" t="str">
            <v>Chronic</v>
          </cell>
          <cell r="Q2747" t="str">
            <v>5-mo</v>
          </cell>
          <cell r="R2747" t="str">
            <v>Live Tubifex worms and salmon-parr food</v>
          </cell>
          <cell r="S2747" t="str">
            <v>T-Umea Sweden dechlorinated tap water</v>
          </cell>
          <cell r="T2747"/>
          <cell r="U2747">
            <v>15</v>
          </cell>
          <cell r="V2747">
            <v>7.5</v>
          </cell>
          <cell r="W2747" t="str">
            <v/>
          </cell>
          <cell r="X2747">
            <v>130</v>
          </cell>
          <cell r="Y2747">
            <v>128.18</v>
          </cell>
          <cell r="Z2747" t="str">
            <v/>
          </cell>
          <cell r="AA2747">
            <v>1</v>
          </cell>
          <cell r="AB2747">
            <v>10</v>
          </cell>
          <cell r="AC2747">
            <v>21.5</v>
          </cell>
          <cell r="AD2747">
            <v>4</v>
          </cell>
          <cell r="AE2747">
            <v>12.2</v>
          </cell>
          <cell r="AF2747">
            <v>2.2000000000000002</v>
          </cell>
          <cell r="AG2747">
            <v>19.7</v>
          </cell>
          <cell r="AH2747">
            <v>17.8</v>
          </cell>
          <cell r="AI2747">
            <v>64</v>
          </cell>
          <cell r="AJ2747">
            <v>70.157499999999999</v>
          </cell>
        </row>
        <row r="2748">
          <cell r="B2748" t="str">
            <v>C2745PhphMATC</v>
          </cell>
          <cell r="C2748" t="str">
            <v>Bengtsson 1974</v>
          </cell>
          <cell r="D2748">
            <v>1974</v>
          </cell>
          <cell r="E2748" t="str">
            <v>Phoxinus phoxinus</v>
          </cell>
          <cell r="F2748" t="str">
            <v xml:space="preserve">Phoxinus </v>
          </cell>
          <cell r="G2748" t="str">
            <v>phoxinus</v>
          </cell>
          <cell r="H2748"/>
          <cell r="I2748" t="str">
            <v>fish</v>
          </cell>
          <cell r="J2748" t="str">
            <v>yearling</v>
          </cell>
          <cell r="K2748" t="str">
            <v>growth</v>
          </cell>
          <cell r="L2748" t="str">
            <v>MATC</v>
          </cell>
          <cell r="M2748" t="str">
            <v>Zn(NO3)2</v>
          </cell>
          <cell r="N2748" t="str">
            <v>Measured using dithizone method</v>
          </cell>
          <cell r="O2748" t="str">
            <v>flow through</v>
          </cell>
          <cell r="P2748" t="str">
            <v>Chronic</v>
          </cell>
          <cell r="Q2748" t="str">
            <v>5-mo</v>
          </cell>
          <cell r="R2748" t="str">
            <v>Live Tubifex worms and salmon-parr food</v>
          </cell>
          <cell r="S2748" t="str">
            <v>T-Umea Sweden dechlorinated tap water</v>
          </cell>
          <cell r="T2748"/>
          <cell r="U2748">
            <v>15</v>
          </cell>
          <cell r="V2748">
            <v>7.5</v>
          </cell>
          <cell r="W2748" t="str">
            <v/>
          </cell>
          <cell r="X2748">
            <v>80.622577482985491</v>
          </cell>
          <cell r="Y2748">
            <v>79.4938613982237</v>
          </cell>
          <cell r="Z2748" t="str">
            <v/>
          </cell>
          <cell r="AA2748">
            <v>1</v>
          </cell>
          <cell r="AB2748">
            <v>10</v>
          </cell>
          <cell r="AC2748">
            <v>21.5</v>
          </cell>
          <cell r="AD2748">
            <v>4</v>
          </cell>
          <cell r="AE2748">
            <v>12.2</v>
          </cell>
          <cell r="AF2748">
            <v>2.2000000000000002</v>
          </cell>
          <cell r="AG2748">
            <v>19.7</v>
          </cell>
          <cell r="AH2748">
            <v>17.8</v>
          </cell>
          <cell r="AI2748">
            <v>64</v>
          </cell>
          <cell r="AJ2748">
            <v>70.157499999999999</v>
          </cell>
        </row>
        <row r="2749">
          <cell r="B2749" t="str">
            <v>C2746SatrLOEC</v>
          </cell>
          <cell r="C2749" t="str">
            <v>Källqvist et al. 2003</v>
          </cell>
          <cell r="D2749">
            <v>2003</v>
          </cell>
          <cell r="E2749" t="str">
            <v>Salmo trutta</v>
          </cell>
          <cell r="F2749" t="str">
            <v xml:space="preserve">Salmo </v>
          </cell>
          <cell r="G2749" t="str">
            <v>trutta</v>
          </cell>
          <cell r="H2749"/>
          <cell r="I2749" t="str">
            <v>fish</v>
          </cell>
          <cell r="J2749" t="str">
            <v>early life stage</v>
          </cell>
          <cell r="K2749" t="str">
            <v>hatchability</v>
          </cell>
          <cell r="L2749" t="str">
            <v>LOEC</v>
          </cell>
          <cell r="M2749" t="str">
            <v>ZnSO4</v>
          </cell>
          <cell r="N2749" t="str">
            <v>Measured approximately weekly</v>
          </cell>
          <cell r="O2749" t="str">
            <v>flow through</v>
          </cell>
          <cell r="P2749" t="str">
            <v>Chronic</v>
          </cell>
          <cell r="Q2749" t="str">
            <v>116-118-d</v>
          </cell>
          <cell r="R2749"/>
          <cell r="S2749" t="str">
            <v>NA-Maridalsvann+Ca</v>
          </cell>
          <cell r="T2749"/>
          <cell r="U2749">
            <v>5.7</v>
          </cell>
          <cell r="V2749">
            <v>6.7</v>
          </cell>
          <cell r="W2749" t="str">
            <v/>
          </cell>
          <cell r="X2749">
            <v>108</v>
          </cell>
          <cell r="Y2749">
            <v>106.488</v>
          </cell>
          <cell r="Z2749">
            <v>3.75</v>
          </cell>
          <cell r="AA2749">
            <v>3.7049999999999996</v>
          </cell>
          <cell r="AB2749">
            <v>10</v>
          </cell>
          <cell r="AC2749">
            <v>39.86</v>
          </cell>
          <cell r="AD2749">
            <v>0.44924999999999998</v>
          </cell>
          <cell r="AE2749">
            <v>1.5249999999999999</v>
          </cell>
          <cell r="AF2749">
            <v>0.33250000000000002</v>
          </cell>
          <cell r="AG2749">
            <v>2.9775</v>
          </cell>
          <cell r="AH2749">
            <v>67.342500000000001</v>
          </cell>
          <cell r="AI2749">
            <v>5.4</v>
          </cell>
          <cell r="AJ2749">
            <v>100.0822</v>
          </cell>
        </row>
        <row r="2750">
          <cell r="B2750" t="str">
            <v>C2747SatrLOEC</v>
          </cell>
          <cell r="C2750" t="str">
            <v>Källqvist et al. 2003</v>
          </cell>
          <cell r="D2750">
            <v>2003</v>
          </cell>
          <cell r="E2750" t="str">
            <v>Salmo trutta</v>
          </cell>
          <cell r="F2750" t="str">
            <v xml:space="preserve">Salmo </v>
          </cell>
          <cell r="G2750" t="str">
            <v>trutta</v>
          </cell>
          <cell r="H2750"/>
          <cell r="I2750" t="str">
            <v>fish</v>
          </cell>
          <cell r="J2750" t="str">
            <v>early life stage</v>
          </cell>
          <cell r="K2750" t="str">
            <v>hatchability</v>
          </cell>
          <cell r="L2750" t="str">
            <v>LOEC</v>
          </cell>
          <cell r="M2750" t="str">
            <v>ZnSO4</v>
          </cell>
          <cell r="N2750" t="str">
            <v>Measured approximately weekly</v>
          </cell>
          <cell r="O2750" t="str">
            <v>flow through</v>
          </cell>
          <cell r="P2750" t="str">
            <v>Chronic</v>
          </cell>
          <cell r="Q2750" t="str">
            <v>116-118-d</v>
          </cell>
          <cell r="R2750"/>
          <cell r="S2750" t="str">
            <v>NA-Sandungen+Ca</v>
          </cell>
          <cell r="T2750"/>
          <cell r="U2750">
            <v>5.7</v>
          </cell>
          <cell r="V2750">
            <v>6.4</v>
          </cell>
          <cell r="W2750" t="str">
            <v/>
          </cell>
          <cell r="X2750">
            <v>496</v>
          </cell>
          <cell r="Y2750">
            <v>489.05599999999998</v>
          </cell>
          <cell r="Z2750">
            <v>4.05</v>
          </cell>
          <cell r="AA2750">
            <v>3.8949999999999996</v>
          </cell>
          <cell r="AB2750">
            <v>10</v>
          </cell>
          <cell r="AC2750">
            <v>39.267499999999998</v>
          </cell>
          <cell r="AD2750">
            <v>0.35099999999999998</v>
          </cell>
          <cell r="AE2750">
            <v>1.07</v>
          </cell>
          <cell r="AF2750">
            <v>0.27750000000000002</v>
          </cell>
          <cell r="AG2750">
            <v>2.5099999999999998</v>
          </cell>
          <cell r="AH2750">
            <v>66.592500000000001</v>
          </cell>
          <cell r="AI2750">
            <v>4.7</v>
          </cell>
          <cell r="AJ2750">
            <v>99.8</v>
          </cell>
        </row>
        <row r="2751">
          <cell r="B2751" t="str">
            <v>C2748SatrMATC</v>
          </cell>
          <cell r="C2751" t="str">
            <v>Källqvist et al. 2003</v>
          </cell>
          <cell r="D2751">
            <v>2003</v>
          </cell>
          <cell r="E2751" t="str">
            <v>Salmo trutta</v>
          </cell>
          <cell r="F2751" t="str">
            <v xml:space="preserve">Salmo </v>
          </cell>
          <cell r="G2751" t="str">
            <v>trutta</v>
          </cell>
          <cell r="H2751"/>
          <cell r="I2751" t="str">
            <v>fish</v>
          </cell>
          <cell r="J2751" t="str">
            <v>early life stage</v>
          </cell>
          <cell r="K2751" t="str">
            <v>hatchability</v>
          </cell>
          <cell r="L2751" t="str">
            <v>MATC</v>
          </cell>
          <cell r="M2751" t="str">
            <v>ZnSO4</v>
          </cell>
          <cell r="N2751" t="str">
            <v>Measured approximately weekly</v>
          </cell>
          <cell r="O2751" t="str">
            <v>flow through</v>
          </cell>
          <cell r="P2751" t="str">
            <v>Chronic</v>
          </cell>
          <cell r="Q2751" t="str">
            <v>116-118-d</v>
          </cell>
          <cell r="R2751"/>
          <cell r="S2751" t="str">
            <v>NA-Maridalsvann+Ca</v>
          </cell>
          <cell r="T2751"/>
          <cell r="U2751">
            <v>5.7</v>
          </cell>
          <cell r="V2751">
            <v>6.7</v>
          </cell>
          <cell r="W2751" t="str">
            <v/>
          </cell>
          <cell r="X2751">
            <v>78.46018098373213</v>
          </cell>
          <cell r="Y2751">
            <v>77.361738449959873</v>
          </cell>
          <cell r="Z2751">
            <v>3.75</v>
          </cell>
          <cell r="AA2751">
            <v>3.7049999999999996</v>
          </cell>
          <cell r="AB2751">
            <v>10</v>
          </cell>
          <cell r="AC2751">
            <v>39.86</v>
          </cell>
          <cell r="AD2751">
            <v>0.44924999999999998</v>
          </cell>
          <cell r="AE2751">
            <v>1.5249999999999999</v>
          </cell>
          <cell r="AF2751">
            <v>0.33250000000000002</v>
          </cell>
          <cell r="AG2751">
            <v>2.9775</v>
          </cell>
          <cell r="AH2751">
            <v>67.342500000000001</v>
          </cell>
          <cell r="AI2751">
            <v>5.4</v>
          </cell>
          <cell r="AJ2751">
            <v>100.0822</v>
          </cell>
        </row>
        <row r="2752">
          <cell r="B2752" t="str">
            <v>C2749SatrMATC</v>
          </cell>
          <cell r="C2752" t="str">
            <v>Källqvist et al. 2003</v>
          </cell>
          <cell r="D2752">
            <v>2003</v>
          </cell>
          <cell r="E2752" t="str">
            <v>Salmo trutta</v>
          </cell>
          <cell r="F2752" t="str">
            <v xml:space="preserve">Salmo </v>
          </cell>
          <cell r="G2752" t="str">
            <v>trutta</v>
          </cell>
          <cell r="H2752"/>
          <cell r="I2752" t="str">
            <v>fish</v>
          </cell>
          <cell r="J2752" t="str">
            <v>early life stage</v>
          </cell>
          <cell r="K2752" t="str">
            <v>hatchability</v>
          </cell>
          <cell r="L2752" t="str">
            <v>MATC</v>
          </cell>
          <cell r="M2752" t="str">
            <v>ZnSO4</v>
          </cell>
          <cell r="N2752" t="str">
            <v>Measured approximately weekly</v>
          </cell>
          <cell r="O2752" t="str">
            <v>flow through</v>
          </cell>
          <cell r="P2752" t="str">
            <v>Chronic</v>
          </cell>
          <cell r="Q2752" t="str">
            <v>116-118-d</v>
          </cell>
          <cell r="R2752"/>
          <cell r="S2752" t="str">
            <v>NA-Sandungen+Ca</v>
          </cell>
          <cell r="T2752"/>
          <cell r="U2752">
            <v>5.7</v>
          </cell>
          <cell r="V2752">
            <v>6.4</v>
          </cell>
          <cell r="W2752" t="str">
            <v/>
          </cell>
          <cell r="X2752">
            <v>352.1363372331802</v>
          </cell>
          <cell r="Y2752">
            <v>347.20642851191565</v>
          </cell>
          <cell r="Z2752">
            <v>4.05</v>
          </cell>
          <cell r="AA2752">
            <v>3.8949999999999996</v>
          </cell>
          <cell r="AB2752">
            <v>10</v>
          </cell>
          <cell r="AC2752">
            <v>39.267499999999998</v>
          </cell>
          <cell r="AD2752">
            <v>0.35099999999999998</v>
          </cell>
          <cell r="AE2752">
            <v>1.07</v>
          </cell>
          <cell r="AF2752">
            <v>0.27750000000000002</v>
          </cell>
          <cell r="AG2752">
            <v>2.5099999999999998</v>
          </cell>
          <cell r="AH2752">
            <v>66.592500000000001</v>
          </cell>
          <cell r="AI2752">
            <v>4.7</v>
          </cell>
          <cell r="AJ2752">
            <v>99.8</v>
          </cell>
        </row>
        <row r="2753">
          <cell r="B2753" t="str">
            <v>C2750SatrNOEC</v>
          </cell>
          <cell r="C2753" t="str">
            <v>Källqvist et al. 2003</v>
          </cell>
          <cell r="D2753">
            <v>2003</v>
          </cell>
          <cell r="E2753" t="str">
            <v>Salmo trutta</v>
          </cell>
          <cell r="F2753" t="str">
            <v xml:space="preserve">Salmo </v>
          </cell>
          <cell r="G2753" t="str">
            <v>trutta</v>
          </cell>
          <cell r="H2753"/>
          <cell r="I2753" t="str">
            <v>fish</v>
          </cell>
          <cell r="J2753" t="str">
            <v>early life stage</v>
          </cell>
          <cell r="K2753" t="str">
            <v>hatchability</v>
          </cell>
          <cell r="L2753" t="str">
            <v>NOEC</v>
          </cell>
          <cell r="M2753" t="str">
            <v>ZnSO4</v>
          </cell>
          <cell r="N2753" t="str">
            <v>Measured approximately weekly</v>
          </cell>
          <cell r="O2753" t="str">
            <v>flow through</v>
          </cell>
          <cell r="P2753" t="str">
            <v>Chronic</v>
          </cell>
          <cell r="Q2753" t="str">
            <v>116-118-d</v>
          </cell>
          <cell r="R2753"/>
          <cell r="S2753" t="str">
            <v>NA-Maridalsvann</v>
          </cell>
          <cell r="T2753"/>
          <cell r="U2753">
            <v>5.7</v>
          </cell>
          <cell r="V2753">
            <v>6.7</v>
          </cell>
          <cell r="W2753" t="str">
            <v/>
          </cell>
          <cell r="X2753">
            <v>61</v>
          </cell>
          <cell r="Y2753">
            <v>60.146000000000001</v>
          </cell>
          <cell r="Z2753">
            <v>3.75</v>
          </cell>
          <cell r="AA2753">
            <v>3.7049999999999996</v>
          </cell>
          <cell r="AB2753">
            <v>10</v>
          </cell>
          <cell r="AC2753">
            <v>2.8600000000000003</v>
          </cell>
          <cell r="AD2753">
            <v>0.44924999999999998</v>
          </cell>
          <cell r="AE2753">
            <v>1.5249999999999999</v>
          </cell>
          <cell r="AF2753">
            <v>0.33250000000000002</v>
          </cell>
          <cell r="AG2753">
            <v>2.9775</v>
          </cell>
          <cell r="AH2753">
            <v>1.7424999999999999</v>
          </cell>
          <cell r="AI2753">
            <v>5.4</v>
          </cell>
          <cell r="AJ2753">
            <v>8.9</v>
          </cell>
        </row>
        <row r="2754">
          <cell r="B2754" t="str">
            <v>C2751SatrNOEC</v>
          </cell>
          <cell r="C2754" t="str">
            <v>Källqvist et al. 2003</v>
          </cell>
          <cell r="D2754">
            <v>2003</v>
          </cell>
          <cell r="E2754" t="str">
            <v>Salmo trutta</v>
          </cell>
          <cell r="F2754" t="str">
            <v xml:space="preserve">Salmo </v>
          </cell>
          <cell r="G2754" t="str">
            <v>trutta</v>
          </cell>
          <cell r="H2754"/>
          <cell r="I2754" t="str">
            <v>fish</v>
          </cell>
          <cell r="J2754" t="str">
            <v>early life stage</v>
          </cell>
          <cell r="K2754" t="str">
            <v>hatchability</v>
          </cell>
          <cell r="L2754" t="str">
            <v>NOEC</v>
          </cell>
          <cell r="M2754" t="str">
            <v>ZnSO4</v>
          </cell>
          <cell r="N2754" t="str">
            <v>Measured approximately weekly</v>
          </cell>
          <cell r="O2754" t="str">
            <v>flow through</v>
          </cell>
          <cell r="P2754" t="str">
            <v>Chronic</v>
          </cell>
          <cell r="Q2754" t="str">
            <v>116-118-d</v>
          </cell>
          <cell r="R2754"/>
          <cell r="S2754" t="str">
            <v>NA-Sandungen</v>
          </cell>
          <cell r="T2754"/>
          <cell r="U2754">
            <v>5.7</v>
          </cell>
          <cell r="V2754">
            <v>6.4</v>
          </cell>
          <cell r="W2754" t="str">
            <v/>
          </cell>
          <cell r="X2754">
            <v>56</v>
          </cell>
          <cell r="Y2754">
            <v>55.216000000000001</v>
          </cell>
          <cell r="Z2754">
            <v>4.05</v>
          </cell>
          <cell r="AA2754">
            <v>3.8949999999999996</v>
          </cell>
          <cell r="AB2754">
            <v>10</v>
          </cell>
          <cell r="AC2754">
            <v>2.2675000000000001</v>
          </cell>
          <cell r="AD2754">
            <v>0.35099999999999998</v>
          </cell>
          <cell r="AE2754">
            <v>1.07</v>
          </cell>
          <cell r="AF2754">
            <v>0.27750000000000002</v>
          </cell>
          <cell r="AG2754">
            <v>2.5099999999999998</v>
          </cell>
          <cell r="AH2754">
            <v>0.99250000000000016</v>
          </cell>
          <cell r="AI2754">
            <v>4.7</v>
          </cell>
          <cell r="AJ2754">
            <v>7.4</v>
          </cell>
        </row>
        <row r="2755">
          <cell r="B2755" t="str">
            <v>C2752SatrLOEC</v>
          </cell>
          <cell r="C2755" t="str">
            <v>Källqvist et al. 2003</v>
          </cell>
          <cell r="D2755">
            <v>2003</v>
          </cell>
          <cell r="E2755" t="str">
            <v>Salmo trutta</v>
          </cell>
          <cell r="F2755" t="str">
            <v xml:space="preserve">Salmo </v>
          </cell>
          <cell r="G2755" t="str">
            <v>trutta</v>
          </cell>
          <cell r="H2755"/>
          <cell r="I2755" t="str">
            <v>fish</v>
          </cell>
          <cell r="J2755" t="str">
            <v>early life stage</v>
          </cell>
          <cell r="K2755" t="str">
            <v>hatchability</v>
          </cell>
          <cell r="L2755" t="str">
            <v>LOEC</v>
          </cell>
          <cell r="M2755" t="str">
            <v>ZnSO4</v>
          </cell>
          <cell r="N2755" t="str">
            <v>Measured approximately weekly</v>
          </cell>
          <cell r="O2755" t="str">
            <v>flow through</v>
          </cell>
          <cell r="P2755" t="str">
            <v>Chronic</v>
          </cell>
          <cell r="Q2755" t="str">
            <v>116-118-d</v>
          </cell>
          <cell r="R2755"/>
          <cell r="S2755" t="str">
            <v>NA-Maridalsvann</v>
          </cell>
          <cell r="T2755"/>
          <cell r="U2755">
            <v>5.7</v>
          </cell>
          <cell r="V2755">
            <v>6.7</v>
          </cell>
          <cell r="W2755" t="str">
            <v/>
          </cell>
          <cell r="X2755">
            <v>108</v>
          </cell>
          <cell r="Y2755">
            <v>106.488</v>
          </cell>
          <cell r="Z2755">
            <v>3.75</v>
          </cell>
          <cell r="AA2755">
            <v>3.7049999999999996</v>
          </cell>
          <cell r="AB2755">
            <v>10</v>
          </cell>
          <cell r="AC2755">
            <v>2.8600000000000003</v>
          </cell>
          <cell r="AD2755">
            <v>0.44924999999999998</v>
          </cell>
          <cell r="AE2755">
            <v>1.5249999999999999</v>
          </cell>
          <cell r="AF2755">
            <v>0.33250000000000002</v>
          </cell>
          <cell r="AG2755">
            <v>2.9775</v>
          </cell>
          <cell r="AH2755">
            <v>1.7424999999999999</v>
          </cell>
          <cell r="AI2755">
            <v>5.4</v>
          </cell>
          <cell r="AJ2755">
            <v>8.9</v>
          </cell>
        </row>
        <row r="2756">
          <cell r="B2756" t="str">
            <v>C2753SatrLOEC</v>
          </cell>
          <cell r="C2756" t="str">
            <v>Källqvist et al. 2003</v>
          </cell>
          <cell r="D2756">
            <v>2003</v>
          </cell>
          <cell r="E2756" t="str">
            <v>Salmo trutta</v>
          </cell>
          <cell r="F2756" t="str">
            <v xml:space="preserve">Salmo </v>
          </cell>
          <cell r="G2756" t="str">
            <v>trutta</v>
          </cell>
          <cell r="H2756"/>
          <cell r="I2756" t="str">
            <v>fish</v>
          </cell>
          <cell r="J2756" t="str">
            <v>early life stage</v>
          </cell>
          <cell r="K2756" t="str">
            <v>hatchability</v>
          </cell>
          <cell r="L2756" t="str">
            <v>LOEC</v>
          </cell>
          <cell r="M2756" t="str">
            <v>ZnSO4</v>
          </cell>
          <cell r="N2756" t="str">
            <v>Measured approximately weekly</v>
          </cell>
          <cell r="O2756" t="str">
            <v>flow through</v>
          </cell>
          <cell r="P2756" t="str">
            <v>Chronic</v>
          </cell>
          <cell r="Q2756" t="str">
            <v>116-118-d</v>
          </cell>
          <cell r="R2756"/>
          <cell r="S2756" t="str">
            <v>NA-Sandungen</v>
          </cell>
          <cell r="T2756"/>
          <cell r="U2756">
            <v>5.7</v>
          </cell>
          <cell r="V2756">
            <v>6.4</v>
          </cell>
          <cell r="W2756" t="str">
            <v/>
          </cell>
          <cell r="X2756">
            <v>106</v>
          </cell>
          <cell r="Y2756">
            <v>104.51600000000001</v>
          </cell>
          <cell r="Z2756">
            <v>4.05</v>
          </cell>
          <cell r="AA2756">
            <v>3.8949999999999996</v>
          </cell>
          <cell r="AB2756">
            <v>10</v>
          </cell>
          <cell r="AC2756">
            <v>2.2675000000000001</v>
          </cell>
          <cell r="AD2756">
            <v>0.35099999999999998</v>
          </cell>
          <cell r="AE2756">
            <v>1.07</v>
          </cell>
          <cell r="AF2756">
            <v>0.27750000000000002</v>
          </cell>
          <cell r="AG2756">
            <v>2.5099999999999998</v>
          </cell>
          <cell r="AH2756">
            <v>0.99250000000000016</v>
          </cell>
          <cell r="AI2756">
            <v>4.7</v>
          </cell>
          <cell r="AJ2756">
            <v>7.4</v>
          </cell>
        </row>
        <row r="2757">
          <cell r="B2757" t="str">
            <v>C2754SatrMATC</v>
          </cell>
          <cell r="C2757" t="str">
            <v>Källqvist et al. 2003</v>
          </cell>
          <cell r="D2757">
            <v>2003</v>
          </cell>
          <cell r="E2757" t="str">
            <v>Salmo trutta</v>
          </cell>
          <cell r="F2757" t="str">
            <v xml:space="preserve">Salmo </v>
          </cell>
          <cell r="G2757" t="str">
            <v>trutta</v>
          </cell>
          <cell r="H2757"/>
          <cell r="I2757" t="str">
            <v>fish</v>
          </cell>
          <cell r="J2757" t="str">
            <v>early life stage</v>
          </cell>
          <cell r="K2757" t="str">
            <v>hatchability</v>
          </cell>
          <cell r="L2757" t="str">
            <v>MATC</v>
          </cell>
          <cell r="M2757" t="str">
            <v>ZnSO4</v>
          </cell>
          <cell r="N2757" t="str">
            <v>Measured approximately weekly</v>
          </cell>
          <cell r="O2757" t="str">
            <v>flow through</v>
          </cell>
          <cell r="P2757" t="str">
            <v>Chronic</v>
          </cell>
          <cell r="Q2757" t="str">
            <v>116-118-d</v>
          </cell>
          <cell r="R2757"/>
          <cell r="S2757" t="str">
            <v>NA-Maridalsvann</v>
          </cell>
          <cell r="T2757"/>
          <cell r="U2757">
            <v>5.7</v>
          </cell>
          <cell r="V2757">
            <v>6.7</v>
          </cell>
          <cell r="W2757" t="str">
            <v/>
          </cell>
          <cell r="X2757">
            <v>81.166495550812101</v>
          </cell>
          <cell r="Y2757">
            <v>80.030164613100737</v>
          </cell>
          <cell r="Z2757">
            <v>3.75</v>
          </cell>
          <cell r="AA2757">
            <v>3.7049999999999996</v>
          </cell>
          <cell r="AB2757">
            <v>10</v>
          </cell>
          <cell r="AC2757">
            <v>2.8600000000000003</v>
          </cell>
          <cell r="AD2757">
            <v>0.44924999999999998</v>
          </cell>
          <cell r="AE2757">
            <v>1.5249999999999999</v>
          </cell>
          <cell r="AF2757">
            <v>0.33250000000000002</v>
          </cell>
          <cell r="AG2757">
            <v>2.9775</v>
          </cell>
          <cell r="AH2757">
            <v>1.7424999999999999</v>
          </cell>
          <cell r="AI2757">
            <v>5.4</v>
          </cell>
          <cell r="AJ2757">
            <v>8.9</v>
          </cell>
        </row>
        <row r="2758">
          <cell r="B2758" t="str">
            <v>C2755SatrMATC</v>
          </cell>
          <cell r="C2758" t="str">
            <v>Källqvist et al. 2003</v>
          </cell>
          <cell r="D2758">
            <v>2003</v>
          </cell>
          <cell r="E2758" t="str">
            <v>Salmo trutta</v>
          </cell>
          <cell r="F2758" t="str">
            <v xml:space="preserve">Salmo </v>
          </cell>
          <cell r="G2758" t="str">
            <v>trutta</v>
          </cell>
          <cell r="H2758"/>
          <cell r="I2758" t="str">
            <v>fish</v>
          </cell>
          <cell r="J2758" t="str">
            <v>early life stage</v>
          </cell>
          <cell r="K2758" t="str">
            <v>hatchability</v>
          </cell>
          <cell r="L2758" t="str">
            <v>MATC</v>
          </cell>
          <cell r="M2758" t="str">
            <v>ZnSO4</v>
          </cell>
          <cell r="N2758" t="str">
            <v>Measured approximately weekly</v>
          </cell>
          <cell r="O2758" t="str">
            <v>flow through</v>
          </cell>
          <cell r="P2758" t="str">
            <v>Chronic</v>
          </cell>
          <cell r="Q2758" t="str">
            <v>116-118-d</v>
          </cell>
          <cell r="R2758"/>
          <cell r="S2758" t="str">
            <v>NA-Sandungen</v>
          </cell>
          <cell r="T2758"/>
          <cell r="U2758">
            <v>5.7</v>
          </cell>
          <cell r="V2758">
            <v>6.4</v>
          </cell>
          <cell r="W2758" t="str">
            <v/>
          </cell>
          <cell r="X2758">
            <v>77.045441137032896</v>
          </cell>
          <cell r="Y2758">
            <v>75.966804961114434</v>
          </cell>
          <cell r="Z2758">
            <v>4.05</v>
          </cell>
          <cell r="AA2758">
            <v>3.8949999999999996</v>
          </cell>
          <cell r="AB2758">
            <v>10</v>
          </cell>
          <cell r="AC2758">
            <v>2.2675000000000001</v>
          </cell>
          <cell r="AD2758">
            <v>0.35099999999999998</v>
          </cell>
          <cell r="AE2758">
            <v>1.07</v>
          </cell>
          <cell r="AF2758">
            <v>0.27750000000000002</v>
          </cell>
          <cell r="AG2758">
            <v>2.5099999999999998</v>
          </cell>
          <cell r="AH2758">
            <v>0.99250000000000016</v>
          </cell>
          <cell r="AI2758">
            <v>4.7</v>
          </cell>
          <cell r="AJ2758">
            <v>7.4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Chris Hickey" id="{224353DA-1343-42DA-B87D-05147C6BA639}" userId="4e12a5a7f6348e35" providerId="Windows Live"/>
  <person displayName="Jenni Gadd" id="{7B2020D7-DA31-48BF-98BA-4E4797C807F0}" userId="b79655a2279de1f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K961" dT="2024-08-08T01:43:20.90" personId="{7B2020D7-DA31-48BF-98BA-4E4797C807F0}" id="{C934F5C7-D8B6-439E-8DC3-621E6CAE5E4F}">
    <text>1:1 ratio Ca:Mg reported by eriss, M.Trenfield, pers.comm</text>
  </threadedComment>
  <threadedComment ref="BL961" dT="2024-08-08T01:43:20.90" personId="{7B2020D7-DA31-48BF-98BA-4E4797C807F0}" id="{2B07C33D-E3FD-4355-BEAF-A45309E195F9}">
    <text>1:1 ratio Ca:Mg reported by eriss, M.Trenfield, pers.comm</text>
  </threadedComment>
  <threadedComment ref="BK962" dT="2024-08-08T01:43:20.90" personId="{7B2020D7-DA31-48BF-98BA-4E4797C807F0}" id="{F861445C-D268-4794-8238-4B2DC83C4A9C}">
    <text>1:1 ratio Ca:Mg reported by eriss, M.Trenfield, pers.comm</text>
  </threadedComment>
  <threadedComment ref="BL962" dT="2024-08-08T01:43:20.90" personId="{7B2020D7-DA31-48BF-98BA-4E4797C807F0}" id="{04BE53BC-3B26-4002-864C-99911DF857F2}">
    <text>1:1 ratio Ca:Mg reported by eriss, M.Trenfield, pers.comm</text>
  </threadedComment>
  <threadedComment ref="BK963" dT="2024-08-08T01:43:20.90" personId="{7B2020D7-DA31-48BF-98BA-4E4797C807F0}" id="{E69E2BC4-7F73-4C00-A52E-931DEAE3831B}">
    <text>1:1 ratio Ca:Mg reported by eriss, M.Trenfield, pers.comm</text>
  </threadedComment>
  <threadedComment ref="BL963" dT="2024-08-08T01:43:20.90" personId="{7B2020D7-DA31-48BF-98BA-4E4797C807F0}" id="{F5AEBE4F-88F6-420A-B7B4-4948F2169BDE}">
    <text>1:1 ratio Ca:Mg reported by eriss, M.Trenfield, pers.comm</text>
  </threadedComment>
  <threadedComment ref="BK1110" dT="2024-08-08T01:43:20.90" personId="{7B2020D7-DA31-48BF-98BA-4E4797C807F0}" id="{AC013DD7-99AF-4F12-9061-B0922C51C598}">
    <text>Assumed based on Hydra tests, same author</text>
  </threadedComment>
  <threadedComment ref="BL1110" dT="2024-08-08T01:43:20.90" personId="{7B2020D7-DA31-48BF-98BA-4E4797C807F0}" id="{7B6DB7C1-4F67-4573-82C0-5539F0FE6F15}">
    <text>1:1 ratio Ca:Mg reported by eriss, M.Trenfield, pers.comm</text>
  </threadedComment>
  <threadedComment ref="AJ1160" dT="2024-03-26T19:30:35.35" personId="{7B2020D7-DA31-48BF-98BA-4E4797C807F0}" id="{8B542D30-C112-4879-8E2A-6B36E4BF68B5}">
    <text>Mistake in one of these values</text>
  </threadedComment>
  <threadedComment ref="BC1216" dT="2024-04-03T20:07:51.59" personId="{7B2020D7-DA31-48BF-98BA-4E4797C807F0}" id="{243DBA15-27D5-4519-BEE2-9C9C8632AF98}">
    <text>Cremazy now think values this study should be 0.5</text>
  </threadedComment>
</ThreadedComments>
</file>

<file path=xl/threadedComments/threadedComment2.xml><?xml version="1.0" encoding="utf-8"?>
<ThreadedComments xmlns="http://schemas.microsoft.com/office/spreadsheetml/2018/threadedcomments" xmlns:x="http://schemas.openxmlformats.org/spreadsheetml/2006/main">
  <threadedComment ref="AN161" dT="2024-03-07T22:54:20.13" personId="{7B2020D7-DA31-48BF-98BA-4E4797C807F0}" id="{32D56860-B600-4428-A4F8-A891C8B14F68}">
    <text>Repeat of row above</text>
  </threadedComment>
  <threadedComment ref="AO161" dT="2024-03-07T22:54:20.13" personId="{7B2020D7-DA31-48BF-98BA-4E4797C807F0}" id="{9F7369A2-AD69-4F45-BEBC-0A1887C8F0E4}">
    <text>Repeat of row above</text>
  </threadedComment>
  <threadedComment ref="AN162" dT="2024-03-07T22:54:38.88" personId="{7B2020D7-DA31-48BF-98BA-4E4797C807F0}" id="{16D199B5-D626-4859-B9D6-27CC8AB2D9CB}">
    <text>Not in paper, must be a mean/median</text>
  </threadedComment>
  <threadedComment ref="AO162" dT="2024-03-07T22:54:38.88" personId="{7B2020D7-DA31-48BF-98BA-4E4797C807F0}" id="{528E8984-2A19-436D-ABBF-8DE535A6AA6C}">
    <text>Not in paper, must be a mean/median</text>
  </threadedComment>
  <threadedComment ref="AM163" dT="2024-03-07T22:54:47.82" personId="{7B2020D7-DA31-48BF-98BA-4E4797C807F0}" id="{8EE70C06-C53B-4197-8815-5054CF1ED983}">
    <text>Don’t use this</text>
  </threadedComment>
  <threadedComment ref="AM164" dT="2024-04-09T21:31:21.79" personId="{7B2020D7-DA31-48BF-98BA-4E4797C807F0}" id="{9EDBD1F9-3DB6-4A6E-B644-2CED3AE4998A}">
    <text>Looks like geomean of the multiple tests</text>
  </threadedComment>
  <threadedComment ref="AM165" dT="2024-04-10T00:24:21.82" personId="{7B2020D7-DA31-48BF-98BA-4E4797C807F0}" id="{D131B8E8-A3B5-4A79-A971-A288B9AD2D77}">
    <text>Geomean/median</text>
  </threadedComment>
  <threadedComment ref="CC169" dT="2024-03-14T00:40:23.77" personId="{7B2020D7-DA31-48BF-98BA-4E4797C807F0}" id="{C7D4947B-C3FC-43AA-B69E-9736831A378A}">
    <text>For testing, CCME rates unacceptable</text>
  </threadedComment>
  <threadedComment ref="CC170" dT="2024-03-14T00:40:23.77" personId="{7B2020D7-DA31-48BF-98BA-4E4797C807F0}" id="{1DE42072-BC5A-41CB-96C2-D9B3B8015F84}">
    <text>For testing, CCME rates unacceptable</text>
  </threadedComment>
  <threadedComment ref="CC171" dT="2024-03-14T00:40:23.77" personId="{7B2020D7-DA31-48BF-98BA-4E4797C807F0}" id="{67B18632-4FBB-4894-B990-21D05F1BC99E}">
    <text>For testing, CCME rates unacceptable</text>
  </threadedComment>
  <threadedComment ref="CC172" dT="2024-03-14T00:40:23.77" personId="{7B2020D7-DA31-48BF-98BA-4E4797C807F0}" id="{21DD7D7C-CEC4-47EB-86CC-907A7966787C}">
    <text>For testing, CCME rates unacceptable</text>
  </threadedComment>
  <threadedComment ref="CC173" dT="2024-03-14T00:40:23.77" personId="{7B2020D7-DA31-48BF-98BA-4E4797C807F0}" id="{3CA92223-8C95-48A0-8DE7-92D4C482B061}">
    <text>For testing, CCME rates unacceptable</text>
  </threadedComment>
  <threadedComment ref="CC174" dT="2024-03-14T00:40:23.77" personId="{7B2020D7-DA31-48BF-98BA-4E4797C807F0}" id="{06D53F28-DB72-4F3F-A627-6A45BF3A2F90}">
    <text>For testing, CCME rates unacceptable</text>
  </threadedComment>
  <threadedComment ref="CC175" dT="2024-03-14T00:40:23.77" personId="{7B2020D7-DA31-48BF-98BA-4E4797C807F0}" id="{BA2F827D-109A-4CD0-B4C2-E594030B6A78}">
    <text>For testing, CCME rates unacceptable</text>
  </threadedComment>
  <threadedComment ref="CC176" dT="2024-03-14T00:40:23.77" personId="{7B2020D7-DA31-48BF-98BA-4E4797C807F0}" id="{FD24FA25-D078-4F76-A081-2BD75B41C031}">
    <text>For testing, CCME rates unacceptable</text>
  </threadedComment>
  <threadedComment ref="CC177" dT="2024-03-14T00:40:23.77" personId="{7B2020D7-DA31-48BF-98BA-4E4797C807F0}" id="{CF7C5BA1-11AF-46CB-8A5C-8F565FE8D2AA}">
    <text>For testing, CCME rates unacceptable</text>
  </threadedComment>
  <threadedComment ref="CC178" dT="2024-03-14T00:40:23.77" personId="{7B2020D7-DA31-48BF-98BA-4E4797C807F0}" id="{DFD140A7-FFB3-450F-851A-BD16943EE1A6}">
    <text>For testing, CCME rates unacceptable</text>
  </threadedComment>
  <threadedComment ref="AM205" dT="2024-02-14T22:22:23.93" personId="{7B2020D7-DA31-48BF-98BA-4E4797C807F0}" id="{66692813-9447-4410-A786-90AAB175D888}">
    <text>CCME has a different value -246</text>
  </threadedComment>
  <threadedComment ref="CC251" dT="2024-03-14T00:40:23.77" personId="{7B2020D7-DA31-48BF-98BA-4E4797C807F0}" id="{322D8046-6EA4-4558-9EB9-54D7B39B3174}">
    <text>For testing, CCME rates unacceptable</text>
  </threadedComment>
  <threadedComment ref="CC252" dT="2024-03-14T00:40:23.77" personId="{7B2020D7-DA31-48BF-98BA-4E4797C807F0}" id="{1337E610-2E14-4193-9118-61190F858EE8}">
    <text>For testing, CCME rates unacceptable</text>
  </threadedComment>
  <threadedComment ref="CC253" dT="2024-03-14T00:40:23.77" personId="{7B2020D7-DA31-48BF-98BA-4E4797C807F0}" id="{5B150BD4-4F9C-41BC-92F2-EF3C00D7DE1B}">
    <text>For testing, CCME rates unacceptable</text>
  </threadedComment>
  <threadedComment ref="CC254" dT="2024-03-14T00:40:23.77" personId="{7B2020D7-DA31-48BF-98BA-4E4797C807F0}" id="{7D7F368C-2685-4669-AFF5-4EB7C1F56B60}">
    <text>For testing, CCME rates unacceptable</text>
  </threadedComment>
  <threadedComment ref="CC255" dT="2024-03-14T00:40:23.77" personId="{7B2020D7-DA31-48BF-98BA-4E4797C807F0}" id="{8B2BC82B-25C9-495B-9A0F-11DA1AF26E29}">
    <text>For testing, CCME rates unacceptable</text>
  </threadedComment>
  <threadedComment ref="CC256" dT="2024-03-14T00:40:23.77" personId="{7B2020D7-DA31-48BF-98BA-4E4797C807F0}" id="{5DA34673-BB66-4581-A2BD-E80BE87F09E1}">
    <text>For testing, CCME rates unacceptable</text>
  </threadedComment>
  <threadedComment ref="CC257" dT="2024-03-14T00:40:23.77" personId="{7B2020D7-DA31-48BF-98BA-4E4797C807F0}" id="{E04EE0A4-22CD-4E41-A7A9-D64EF9442ACB}">
    <text>For testing, CCME rates unacceptable</text>
  </threadedComment>
  <threadedComment ref="CC258" dT="2024-03-14T00:40:23.77" personId="{7B2020D7-DA31-48BF-98BA-4E4797C807F0}" id="{FE253767-149D-4FA5-BB9F-7E0B17002299}">
    <text>For testing, CCME rates unacceptable</text>
  </threadedComment>
  <threadedComment ref="CC259" dT="2024-03-14T00:40:23.77" personId="{7B2020D7-DA31-48BF-98BA-4E4797C807F0}" id="{B3408B08-5540-4F6D-808F-D0F13E84F5B6}">
    <text>For testing, CCME rates unacceptable</text>
  </threadedComment>
  <threadedComment ref="CC260" dT="2024-03-14T00:40:23.77" personId="{7B2020D7-DA31-48BF-98BA-4E4797C807F0}" id="{F2B9A0DA-11B9-49A1-AF18-B9716D183447}">
    <text>For testing, CCME rates unacceptable</text>
  </threadedComment>
  <threadedComment ref="CC261" dT="2024-03-14T00:40:23.77" personId="{7B2020D7-DA31-48BF-98BA-4E4797C807F0}" id="{F001D5DB-358C-4044-9D71-F9F3B05F5AAC}">
    <text>For testing, CCME rates unacceptable</text>
  </threadedComment>
  <threadedComment ref="CC262" dT="2024-03-14T00:40:23.77" personId="{7B2020D7-DA31-48BF-98BA-4E4797C807F0}" id="{6E7D0E6E-AE3E-476E-8C0C-D745DA64056E}">
    <text>For testing, CCME rates unacceptable</text>
  </threadedComment>
  <threadedComment ref="CC263" dT="2024-03-14T00:40:23.77" personId="{7B2020D7-DA31-48BF-98BA-4E4797C807F0}" id="{258403C6-22E4-4CC6-8A95-180676547140}">
    <text>For testing, CCME rates unacceptable</text>
  </threadedComment>
  <threadedComment ref="CC264" dT="2024-03-14T00:40:23.77" personId="{7B2020D7-DA31-48BF-98BA-4E4797C807F0}" id="{5976C8E1-A4C4-4FAB-B6E5-5075C27F4873}">
    <text>For testing, CCME rates unacceptable</text>
  </threadedComment>
  <threadedComment ref="CC265" dT="2024-03-14T00:40:23.77" personId="{7B2020D7-DA31-48BF-98BA-4E4797C807F0}" id="{75E9C474-20B8-4EBE-B98C-79497E382D71}">
    <text>For testing, CCME rates unacceptable</text>
  </threadedComment>
  <threadedComment ref="CC266" dT="2024-03-14T00:40:23.77" personId="{7B2020D7-DA31-48BF-98BA-4E4797C807F0}" id="{97D46E18-BB0C-41B1-A3AD-088D745F0B91}">
    <text>For testing, CCME rates unacceptable</text>
  </threadedComment>
  <threadedComment ref="CC267" dT="2024-03-14T00:40:23.77" personId="{7B2020D7-DA31-48BF-98BA-4E4797C807F0}" id="{59C5084F-48E7-498E-9267-DB2044F02701}">
    <text>For testing, CCME rates unacceptable</text>
  </threadedComment>
  <threadedComment ref="CC268" dT="2024-03-14T00:40:23.77" personId="{7B2020D7-DA31-48BF-98BA-4E4797C807F0}" id="{5F6E56AF-93FD-4605-BEA0-CB18E75BC782}">
    <text>For testing, CCME rates unacceptable</text>
  </threadedComment>
  <threadedComment ref="AN338" dT="2024-04-09T01:53:33.15" personId="{7B2020D7-DA31-48BF-98BA-4E4797C807F0}" id="{D591D0F5-2B4A-4273-8D42-B7995CAD758B}">
    <text>Modified from the paper</text>
  </threadedComment>
  <threadedComment ref="AO338" dT="2024-04-09T01:53:33.15" personId="{7B2020D7-DA31-48BF-98BA-4E4797C807F0}" id="{0278A3FA-4EDE-43CF-A9E0-5A7FC939F825}">
    <text>Modified from the paper</text>
  </threadedComment>
  <threadedComment ref="CC785" dT="2024-03-14T00:40:23.77" personId="{7B2020D7-DA31-48BF-98BA-4E4797C807F0}" id="{9DE4BA8E-A3AB-4D86-B7CB-73BF7D96F266}">
    <text>For testing, CCME rates unacceptable</text>
  </threadedComment>
  <threadedComment ref="CC786" dT="2024-03-14T00:40:23.77" personId="{7B2020D7-DA31-48BF-98BA-4E4797C807F0}" id="{0FCDD9EA-730A-42DA-8493-642BE32C76D9}">
    <text>For testing, CCME rates unacceptable</text>
  </threadedComment>
  <threadedComment ref="CC787" dT="2024-03-14T00:40:23.77" personId="{7B2020D7-DA31-48BF-98BA-4E4797C807F0}" id="{2622295C-DBDB-4AD6-A247-48D87E6CF81A}">
    <text>For testing, CCME rates unacceptable</text>
  </threadedComment>
  <threadedComment ref="CC788" dT="2024-03-14T00:40:23.77" personId="{7B2020D7-DA31-48BF-98BA-4E4797C807F0}" id="{FE7725F9-7D9E-4464-8FC4-6B7C369D4584}">
    <text>For testing, CCME rates unacceptable</text>
  </threadedComment>
  <threadedComment ref="CC789" dT="2024-03-14T00:40:23.77" personId="{7B2020D7-DA31-48BF-98BA-4E4797C807F0}" id="{C9E49710-02B0-412E-A49C-AED24176C4F1}">
    <text>For testing, CCME rates unacceptable</text>
  </threadedComment>
  <threadedComment ref="CC790" dT="2024-03-14T00:40:23.77" personId="{7B2020D7-DA31-48BF-98BA-4E4797C807F0}" id="{396C69D8-F6D7-40AA-9517-FC859EAB4BAF}">
    <text>For testing, CCME rates unacceptable</text>
  </threadedComment>
  <threadedComment ref="CC791" dT="2024-03-14T00:40:23.77" personId="{7B2020D7-DA31-48BF-98BA-4E4797C807F0}" id="{A45629EE-D0C0-4F3E-857A-7920C0188CD0}">
    <text>For testing, CCME rates unacceptable</text>
  </threadedComment>
  <threadedComment ref="CC792" dT="2024-03-14T00:40:23.77" personId="{7B2020D7-DA31-48BF-98BA-4E4797C807F0}" id="{2C0B54F9-6C7A-48F1-B165-DD3A7C00DD82}">
    <text>For testing, CCME rates unacceptable</text>
  </threadedComment>
  <threadedComment ref="CC793" dT="2024-03-14T00:40:23.77" personId="{7B2020D7-DA31-48BF-98BA-4E4797C807F0}" id="{9537B657-7A7D-4D49-9924-48FA63063526}">
    <text>For testing, CCME rates unacceptable</text>
  </threadedComment>
  <threadedComment ref="CC794" dT="2024-03-14T00:40:23.77" personId="{7B2020D7-DA31-48BF-98BA-4E4797C807F0}" id="{7F4CA6EE-A885-4F0D-89C2-CEA8127AEEDC}">
    <text>For testing, CCME rates unacceptable</text>
  </threadedComment>
  <threadedComment ref="CC795" dT="2024-03-14T00:40:23.77" personId="{7B2020D7-DA31-48BF-98BA-4E4797C807F0}" id="{7EECC88C-0105-4F58-A3DB-6418577DF044}">
    <text>For testing, CCME rates unacceptable</text>
  </threadedComment>
  <threadedComment ref="CC796" dT="2024-03-14T00:40:23.77" personId="{7B2020D7-DA31-48BF-98BA-4E4797C807F0}" id="{02EE74F3-DD12-4102-B6F8-C4E1C8C55D22}">
    <text>For testing, CCME rates unacceptable</text>
  </threadedComment>
  <threadedComment ref="CC797" dT="2024-03-14T00:40:23.77" personId="{7B2020D7-DA31-48BF-98BA-4E4797C807F0}" id="{46A98D46-7F6B-4376-83C1-152D6750C3E4}">
    <text>For testing, CCME rates unacceptable</text>
  </threadedComment>
  <threadedComment ref="CC798" dT="2024-03-14T00:40:23.77" personId="{7B2020D7-DA31-48BF-98BA-4E4797C807F0}" id="{7B23F1AF-AB1D-4367-A0DC-B5003F2B07A0}">
    <text>For testing, CCME rates unacceptable</text>
  </threadedComment>
  <threadedComment ref="CC799" dT="2024-03-14T00:40:23.77" personId="{7B2020D7-DA31-48BF-98BA-4E4797C807F0}" id="{2DD0DA72-8097-4905-B984-0B3B33153743}">
    <text>For testing, CCME rates unacceptable</text>
  </threadedComment>
  <threadedComment ref="CC800" dT="2024-03-14T00:40:23.77" personId="{7B2020D7-DA31-48BF-98BA-4E4797C807F0}" id="{4917D362-BDE3-43B2-AFCF-DAF387D6E253}">
    <text>For testing, CCME rates unacceptable</text>
  </threadedComment>
  <threadedComment ref="CC801" dT="2024-03-14T00:40:23.77" personId="{7B2020D7-DA31-48BF-98BA-4E4797C807F0}" id="{5BEAEBD2-46FC-4DB5-94EF-38D42B83F8F6}">
    <text>For testing, CCME rates unacceptable</text>
  </threadedComment>
  <threadedComment ref="CC802" dT="2024-03-14T00:40:23.77" personId="{7B2020D7-DA31-48BF-98BA-4E4797C807F0}" id="{A8C96E25-6B73-4893-83AE-F4E98370C3F3}">
    <text>For testing, CCME rates unacceptable</text>
  </threadedComment>
  <threadedComment ref="CC803" dT="2024-03-14T00:40:23.77" personId="{7B2020D7-DA31-48BF-98BA-4E4797C807F0}" id="{C40D93B5-8847-4986-8204-9E377BD4E442}">
    <text>For testing, CCME rates unacceptable</text>
  </threadedComment>
  <threadedComment ref="CC804" dT="2024-03-14T00:40:23.77" personId="{7B2020D7-DA31-48BF-98BA-4E4797C807F0}" id="{BEB22CB6-7F25-42AA-82A3-E8B0B2DC9625}">
    <text>For testing, CCME rates unacceptable</text>
  </threadedComment>
  <threadedComment ref="CC805" dT="2024-03-14T00:40:23.77" personId="{7B2020D7-DA31-48BF-98BA-4E4797C807F0}" id="{59E2FF75-ED6A-47A8-9CA2-56BB56B665CC}">
    <text>For testing, CCME rates unacceptable</text>
  </threadedComment>
  <threadedComment ref="CC806" dT="2024-03-14T00:40:23.77" personId="{7B2020D7-DA31-48BF-98BA-4E4797C807F0}" id="{3839F068-886B-4249-BE6A-BC11C479FE3B}">
    <text>For testing, CCME rates unacceptable</text>
  </threadedComment>
  <threadedComment ref="CC807" dT="2024-03-14T00:40:23.77" personId="{7B2020D7-DA31-48BF-98BA-4E4797C807F0}" id="{B5A76EAA-1A1D-41A8-917E-2F5CFC1DAAB6}">
    <text>For testing, CCME rates unacceptable</text>
  </threadedComment>
  <threadedComment ref="CC808" dT="2024-03-14T00:40:23.77" personId="{7B2020D7-DA31-48BF-98BA-4E4797C807F0}" id="{FAE9595F-3947-4EFF-8B8B-00DDE4A5C3FB}">
    <text>For testing, CCME rates unacceptable</text>
  </threadedComment>
  <threadedComment ref="CC809" dT="2024-03-14T00:40:23.77" personId="{7B2020D7-DA31-48BF-98BA-4E4797C807F0}" id="{60FFC7F0-44D4-46F0-8CE5-DF91F1CD8213}">
    <text>For testing, CCME rates unacceptable</text>
  </threadedComment>
  <threadedComment ref="CC810" dT="2024-03-14T00:40:23.77" personId="{7B2020D7-DA31-48BF-98BA-4E4797C807F0}" id="{A2C85710-1EF3-41D3-A596-215599AAF534}">
    <text>For testing, CCME rates unacceptable</text>
  </threadedComment>
  <threadedComment ref="CC811" dT="2024-03-14T00:40:23.77" personId="{7B2020D7-DA31-48BF-98BA-4E4797C807F0}" id="{9F87CC51-60EE-4FC0-B3C7-D9262B9016CF}">
    <text>For testing, CCME rates unacceptable</text>
  </threadedComment>
  <threadedComment ref="CC812" dT="2024-03-14T00:40:23.77" personId="{7B2020D7-DA31-48BF-98BA-4E4797C807F0}" id="{E5504F4A-92C1-45FB-93E3-013ABEEE7DC5}">
    <text>For testing, CCME rates unacceptable</text>
  </threadedComment>
  <threadedComment ref="CC813" dT="2024-03-14T00:40:23.77" personId="{7B2020D7-DA31-48BF-98BA-4E4797C807F0}" id="{EC6EB6FC-E15A-4570-A488-989B75876C6F}">
    <text>For testing, CCME rates unacceptable</text>
  </threadedComment>
  <threadedComment ref="CC814" dT="2024-03-14T00:40:23.77" personId="{7B2020D7-DA31-48BF-98BA-4E4797C807F0}" id="{FE3B46AA-5E52-44BF-B1F4-B6E86A202BCC}">
    <text>For testing, CCME rates unacceptable</text>
  </threadedComment>
  <threadedComment ref="AN815" dT="2024-07-14T23:15:34.33" personId="{224353DA-1343-42DA-B87D-05147C6BA639}" id="{40807F69-587C-4276-B914-2F7BD13F6254}">
    <text>280 in report method.
80 in Table 12.
Needs correction</text>
  </threadedComment>
  <threadedComment ref="AO815" dT="2024-07-14T23:15:34.33" personId="{224353DA-1343-42DA-B87D-05147C6BA639}" id="{9E3EE75C-E75B-4C3C-9F87-94B324E1C38B}">
    <text>280 in report method.
80 in Table 12.
Needs correction</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google.com/search?client=firefox-b-d&amp;sca_esv=c8a309c0fc9cf8f6&amp;sxsrf=ADLYWIK1UQXjKHHNGBut3WyJVMUN3NzwdQ:1718577534202&amp;q=Polypodiopsida&amp;stick=H4sIAAAAAAAAAONgVuLWT9c3NDIor7CwqFrEyheQn1NZkJ-SmV9QnJmSCADaHQjUIAAAAA&amp;sa=X&amp;ved=2ahUKEwjsw8ebmOGGAxXZ8DgGHVb3BmwQmxMoAHoECCEQAg"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448C7-AD2C-4A5F-9A07-903F7252DCD7}">
  <dimension ref="A1:Q26"/>
  <sheetViews>
    <sheetView workbookViewId="0">
      <pane xSplit="2" ySplit="1" topLeftCell="C2" activePane="bottomRight" state="frozen"/>
      <selection pane="topRight" activeCell="C1" sqref="C1"/>
      <selection pane="bottomLeft" activeCell="A2" sqref="A2"/>
      <selection pane="bottomRight" activeCell="P9" sqref="P9"/>
    </sheetView>
  </sheetViews>
  <sheetFormatPr defaultRowHeight="14.5" x14ac:dyDescent="0.35"/>
  <cols>
    <col min="2" max="2" width="23.26953125" bestFit="1" customWidth="1"/>
    <col min="4" max="4" width="20.1796875" bestFit="1" customWidth="1"/>
    <col min="5" max="5" width="25.1796875" customWidth="1"/>
    <col min="6" max="6" width="44.1796875" bestFit="1" customWidth="1"/>
    <col min="7" max="7" width="21.7265625" bestFit="1" customWidth="1"/>
    <col min="9" max="9" width="13.1796875" customWidth="1"/>
    <col min="10" max="10" width="12.54296875" customWidth="1"/>
  </cols>
  <sheetData>
    <row r="1" spans="1:17" x14ac:dyDescent="0.35">
      <c r="A1" t="s">
        <v>0</v>
      </c>
      <c r="B1" t="s">
        <v>1</v>
      </c>
      <c r="C1" t="s">
        <v>2</v>
      </c>
      <c r="D1" t="s">
        <v>3</v>
      </c>
      <c r="E1" t="s">
        <v>4</v>
      </c>
      <c r="F1" t="s">
        <v>5</v>
      </c>
      <c r="G1" t="s">
        <v>6</v>
      </c>
      <c r="H1" t="s">
        <v>7</v>
      </c>
      <c r="I1" t="s">
        <v>8</v>
      </c>
      <c r="J1" t="s">
        <v>9</v>
      </c>
      <c r="K1" t="s">
        <v>10</v>
      </c>
      <c r="L1" t="s">
        <v>11</v>
      </c>
      <c r="M1" t="s">
        <v>12</v>
      </c>
      <c r="N1" t="s">
        <v>13</v>
      </c>
      <c r="O1" t="s">
        <v>14</v>
      </c>
      <c r="P1" t="s">
        <v>15</v>
      </c>
    </row>
    <row r="2" spans="1:17" x14ac:dyDescent="0.35">
      <c r="A2" t="s">
        <v>16</v>
      </c>
      <c r="B2" t="s">
        <v>17</v>
      </c>
      <c r="C2" t="s">
        <v>18</v>
      </c>
      <c r="F2" t="s">
        <v>19</v>
      </c>
      <c r="G2" t="s">
        <v>20</v>
      </c>
      <c r="H2">
        <v>0</v>
      </c>
      <c r="I2">
        <v>0.94220000000000004</v>
      </c>
      <c r="J2">
        <v>0</v>
      </c>
      <c r="K2" s="29">
        <v>2</v>
      </c>
      <c r="L2" s="29">
        <v>12</v>
      </c>
      <c r="M2">
        <v>13</v>
      </c>
      <c r="N2">
        <v>400</v>
      </c>
      <c r="O2" s="29">
        <v>0</v>
      </c>
      <c r="P2" s="29">
        <v>100</v>
      </c>
      <c r="Q2" t="s">
        <v>21</v>
      </c>
    </row>
    <row r="3" spans="1:17" x14ac:dyDescent="0.35">
      <c r="A3" s="28" t="s">
        <v>16</v>
      </c>
      <c r="B3" t="s">
        <v>22</v>
      </c>
      <c r="C3" t="s">
        <v>18</v>
      </c>
      <c r="D3" t="s">
        <v>23</v>
      </c>
      <c r="E3" t="s">
        <v>24</v>
      </c>
      <c r="F3" t="s">
        <v>25</v>
      </c>
      <c r="G3" t="s">
        <v>26</v>
      </c>
      <c r="H3" s="30">
        <v>0.77800000000000002</v>
      </c>
      <c r="I3" s="30">
        <v>0.57899999999999996</v>
      </c>
      <c r="J3" s="30">
        <v>0.7</v>
      </c>
      <c r="K3" s="30">
        <v>5</v>
      </c>
      <c r="L3" s="30">
        <v>9</v>
      </c>
      <c r="M3" s="30">
        <v>3</v>
      </c>
      <c r="N3" s="30">
        <v>898</v>
      </c>
      <c r="O3" s="30">
        <v>7.0000000000000007E-2</v>
      </c>
      <c r="P3" s="30">
        <v>32.9</v>
      </c>
    </row>
    <row r="4" spans="1:17" x14ac:dyDescent="0.35">
      <c r="A4" s="28" t="s">
        <v>16</v>
      </c>
      <c r="B4" t="s">
        <v>27</v>
      </c>
      <c r="C4" t="s">
        <v>28</v>
      </c>
      <c r="D4" t="s">
        <v>23</v>
      </c>
      <c r="E4" s="27" t="s">
        <v>29</v>
      </c>
      <c r="F4" t="s">
        <v>25</v>
      </c>
      <c r="G4" t="s">
        <v>30</v>
      </c>
      <c r="H4" s="136">
        <v>0.77400000000000002</v>
      </c>
      <c r="I4" s="136">
        <v>0.54400000000000004</v>
      </c>
      <c r="J4" s="136">
        <v>0.746</v>
      </c>
      <c r="K4" s="136">
        <v>5.5</v>
      </c>
      <c r="L4" s="136">
        <v>8.6</v>
      </c>
      <c r="M4" s="136">
        <v>5</v>
      </c>
      <c r="N4" s="136">
        <v>591</v>
      </c>
      <c r="O4" s="136">
        <v>7.0000000000000007E-2</v>
      </c>
      <c r="P4" s="136">
        <v>17.8</v>
      </c>
    </row>
    <row r="5" spans="1:17" x14ac:dyDescent="0.35">
      <c r="A5" s="28" t="s">
        <v>16</v>
      </c>
      <c r="B5" t="s">
        <v>27</v>
      </c>
      <c r="C5" t="s">
        <v>31</v>
      </c>
      <c r="D5" t="s">
        <v>23</v>
      </c>
      <c r="E5" s="27" t="s">
        <v>32</v>
      </c>
      <c r="F5" t="s">
        <v>25</v>
      </c>
      <c r="G5" t="s">
        <v>33</v>
      </c>
      <c r="H5" s="136">
        <v>0.96199999999999997</v>
      </c>
      <c r="I5" s="136">
        <v>0.98599999999999999</v>
      </c>
      <c r="J5" s="136">
        <v>0.67</v>
      </c>
      <c r="K5" s="136">
        <v>5.9</v>
      </c>
      <c r="L5" s="136">
        <v>9</v>
      </c>
      <c r="M5" s="136">
        <v>10</v>
      </c>
      <c r="N5" s="136">
        <v>440</v>
      </c>
      <c r="O5" s="136">
        <v>0.3</v>
      </c>
      <c r="P5" s="136">
        <v>32.9</v>
      </c>
    </row>
    <row r="6" spans="1:17" x14ac:dyDescent="0.35">
      <c r="A6" s="28" t="s">
        <v>16</v>
      </c>
      <c r="B6" t="s">
        <v>27</v>
      </c>
      <c r="C6" t="s">
        <v>34</v>
      </c>
      <c r="D6" t="s">
        <v>35</v>
      </c>
      <c r="E6" t="s">
        <v>36</v>
      </c>
      <c r="F6" t="s">
        <v>36</v>
      </c>
      <c r="G6" t="s">
        <v>37</v>
      </c>
      <c r="H6" s="137"/>
      <c r="I6" s="137"/>
      <c r="J6" s="137"/>
      <c r="K6" s="137">
        <v>4.5</v>
      </c>
      <c r="L6" s="137">
        <v>8</v>
      </c>
      <c r="M6" s="138">
        <v>25</v>
      </c>
      <c r="N6" s="138">
        <v>525</v>
      </c>
      <c r="O6" s="137">
        <v>0.2</v>
      </c>
      <c r="P6" s="137">
        <v>33.4</v>
      </c>
    </row>
    <row r="7" spans="1:17" x14ac:dyDescent="0.35">
      <c r="A7" s="28" t="s">
        <v>16</v>
      </c>
      <c r="B7" t="s">
        <v>38</v>
      </c>
      <c r="C7" t="s">
        <v>18</v>
      </c>
      <c r="F7" t="s">
        <v>25</v>
      </c>
      <c r="H7" s="30"/>
      <c r="I7" s="30"/>
      <c r="J7" s="30"/>
      <c r="K7" s="30">
        <v>5.9</v>
      </c>
      <c r="L7" s="30">
        <v>8</v>
      </c>
      <c r="M7" s="30">
        <v>5</v>
      </c>
      <c r="N7" s="30">
        <v>440</v>
      </c>
      <c r="O7" s="30">
        <v>0.3</v>
      </c>
      <c r="P7" s="30">
        <v>17.8</v>
      </c>
      <c r="Q7" t="s">
        <v>39</v>
      </c>
    </row>
    <row r="8" spans="1:17" x14ac:dyDescent="0.35">
      <c r="A8" s="28" t="s">
        <v>16</v>
      </c>
      <c r="B8" t="s">
        <v>40</v>
      </c>
      <c r="C8" t="s">
        <v>18</v>
      </c>
      <c r="D8" t="s">
        <v>35</v>
      </c>
      <c r="E8" t="s">
        <v>36</v>
      </c>
      <c r="F8" t="s">
        <v>36</v>
      </c>
      <c r="G8" t="s">
        <v>41</v>
      </c>
      <c r="K8">
        <v>5.5</v>
      </c>
      <c r="L8">
        <v>8.75</v>
      </c>
      <c r="M8" s="31">
        <v>7.9</v>
      </c>
      <c r="N8" s="31">
        <v>525</v>
      </c>
      <c r="O8">
        <v>0.2</v>
      </c>
      <c r="P8">
        <v>33.4</v>
      </c>
    </row>
    <row r="9" spans="1:17" x14ac:dyDescent="0.35">
      <c r="A9" t="s">
        <v>42</v>
      </c>
      <c r="B9" t="s">
        <v>17</v>
      </c>
      <c r="C9" t="s">
        <v>18</v>
      </c>
      <c r="F9" t="s">
        <v>19</v>
      </c>
      <c r="G9" t="s">
        <v>43</v>
      </c>
      <c r="H9" s="30">
        <v>0</v>
      </c>
      <c r="I9" s="30">
        <v>0.84730000000000005</v>
      </c>
      <c r="J9" s="30">
        <v>0</v>
      </c>
      <c r="K9" s="29">
        <v>2</v>
      </c>
      <c r="L9" s="29">
        <v>12</v>
      </c>
      <c r="M9">
        <v>5</v>
      </c>
      <c r="N9">
        <v>360</v>
      </c>
      <c r="O9" s="29">
        <v>0</v>
      </c>
      <c r="P9" s="29">
        <v>100</v>
      </c>
      <c r="Q9" t="s">
        <v>21</v>
      </c>
    </row>
    <row r="10" spans="1:17" x14ac:dyDescent="0.35">
      <c r="A10" s="28" t="s">
        <v>42</v>
      </c>
      <c r="B10" t="s">
        <v>44</v>
      </c>
      <c r="C10" t="s">
        <v>18</v>
      </c>
      <c r="D10" t="s">
        <v>45</v>
      </c>
      <c r="E10" t="s">
        <v>46</v>
      </c>
      <c r="F10" t="s">
        <v>25</v>
      </c>
      <c r="G10" t="s">
        <v>47</v>
      </c>
      <c r="H10" s="30">
        <v>-0.12</v>
      </c>
      <c r="I10" s="30">
        <v>0.6</v>
      </c>
      <c r="J10" s="30">
        <v>0.127</v>
      </c>
      <c r="K10">
        <v>5.4</v>
      </c>
      <c r="L10">
        <v>8.5</v>
      </c>
      <c r="M10" s="30">
        <v>14</v>
      </c>
      <c r="N10" s="30">
        <v>826</v>
      </c>
      <c r="O10" s="30">
        <v>0.1</v>
      </c>
      <c r="P10" s="30">
        <v>22</v>
      </c>
    </row>
    <row r="11" spans="1:17" x14ac:dyDescent="0.35">
      <c r="A11" s="28" t="s">
        <v>42</v>
      </c>
      <c r="B11" t="s">
        <v>27</v>
      </c>
      <c r="C11" t="s">
        <v>28</v>
      </c>
      <c r="D11" t="s">
        <v>48</v>
      </c>
      <c r="E11" t="s">
        <v>49</v>
      </c>
      <c r="F11" t="s">
        <v>50</v>
      </c>
      <c r="G11" t="s">
        <v>51</v>
      </c>
      <c r="H11" s="137"/>
      <c r="I11" s="137">
        <v>0.83299999999999996</v>
      </c>
      <c r="J11" s="137">
        <v>0.24</v>
      </c>
      <c r="K11" s="137"/>
      <c r="L11" s="137"/>
      <c r="M11" s="137">
        <v>13.8</v>
      </c>
      <c r="N11" s="137">
        <v>251</v>
      </c>
      <c r="O11" s="137">
        <v>0.3</v>
      </c>
      <c r="P11" s="137">
        <v>17.3</v>
      </c>
    </row>
    <row r="12" spans="1:17" x14ac:dyDescent="0.35">
      <c r="A12" s="28" t="s">
        <v>42</v>
      </c>
      <c r="B12" t="s">
        <v>27</v>
      </c>
      <c r="C12" t="s">
        <v>31</v>
      </c>
      <c r="D12" t="s">
        <v>45</v>
      </c>
      <c r="E12" t="s">
        <v>52</v>
      </c>
      <c r="F12" t="s">
        <v>25</v>
      </c>
      <c r="G12" t="s">
        <v>53</v>
      </c>
      <c r="H12" s="137">
        <v>-0.39200000000000002</v>
      </c>
      <c r="I12" s="137">
        <v>0.99</v>
      </c>
      <c r="J12" s="137"/>
      <c r="K12" s="137">
        <v>5.7</v>
      </c>
      <c r="L12" s="137">
        <v>8.3000000000000007</v>
      </c>
      <c r="M12" s="137">
        <v>20</v>
      </c>
      <c r="N12" s="137">
        <v>398</v>
      </c>
      <c r="O12" s="137">
        <v>0.3</v>
      </c>
      <c r="P12" s="137">
        <v>10</v>
      </c>
    </row>
    <row r="13" spans="1:17" x14ac:dyDescent="0.35">
      <c r="A13" s="28" t="s">
        <v>42</v>
      </c>
      <c r="B13" t="s">
        <v>27</v>
      </c>
      <c r="C13" t="s">
        <v>54</v>
      </c>
      <c r="D13" t="s">
        <v>45</v>
      </c>
      <c r="E13" t="s">
        <v>55</v>
      </c>
      <c r="G13" t="s">
        <v>56</v>
      </c>
      <c r="H13" s="137">
        <v>-0.86499999999999999</v>
      </c>
      <c r="I13" s="137">
        <v>0</v>
      </c>
      <c r="J13" s="137">
        <v>0.20899999999999999</v>
      </c>
      <c r="K13" s="137">
        <v>5.6</v>
      </c>
      <c r="L13" s="137">
        <v>8.5</v>
      </c>
      <c r="M13" s="137">
        <v>7</v>
      </c>
      <c r="N13" s="137">
        <v>529</v>
      </c>
      <c r="O13" s="137">
        <v>0.3</v>
      </c>
      <c r="P13" s="137">
        <v>22</v>
      </c>
    </row>
    <row r="14" spans="1:17" x14ac:dyDescent="0.35">
      <c r="A14" s="28" t="s">
        <v>42</v>
      </c>
      <c r="B14" t="s">
        <v>38</v>
      </c>
      <c r="C14" t="s">
        <v>18</v>
      </c>
      <c r="F14" t="s">
        <v>25</v>
      </c>
      <c r="H14" s="30"/>
      <c r="I14" s="30"/>
      <c r="J14" s="30"/>
      <c r="K14" s="30">
        <v>5.7</v>
      </c>
      <c r="L14" s="30">
        <v>8.3000000000000007</v>
      </c>
      <c r="M14" s="30">
        <v>20</v>
      </c>
      <c r="N14" s="30">
        <v>251</v>
      </c>
      <c r="O14" s="30">
        <v>0.3</v>
      </c>
      <c r="P14" s="30">
        <v>10</v>
      </c>
      <c r="Q14" t="s">
        <v>39</v>
      </c>
    </row>
    <row r="15" spans="1:17" x14ac:dyDescent="0.35">
      <c r="A15" s="28" t="s">
        <v>42</v>
      </c>
      <c r="B15" t="s">
        <v>57</v>
      </c>
      <c r="C15" t="s">
        <v>34</v>
      </c>
      <c r="D15" t="s">
        <v>45</v>
      </c>
      <c r="E15" t="s">
        <v>36</v>
      </c>
      <c r="F15" t="s">
        <v>36</v>
      </c>
      <c r="G15" t="s">
        <v>58</v>
      </c>
      <c r="K15">
        <v>5.6</v>
      </c>
      <c r="L15">
        <v>8.5</v>
      </c>
      <c r="M15">
        <v>7</v>
      </c>
      <c r="N15">
        <v>529</v>
      </c>
      <c r="O15" s="30">
        <v>0.3</v>
      </c>
      <c r="P15" s="30">
        <v>22.3</v>
      </c>
    </row>
    <row r="16" spans="1:17" x14ac:dyDescent="0.35">
      <c r="A16" s="28" t="s">
        <v>42</v>
      </c>
      <c r="B16" t="s">
        <v>40</v>
      </c>
      <c r="C16" t="s">
        <v>18</v>
      </c>
      <c r="D16" t="s">
        <v>45</v>
      </c>
      <c r="E16" t="s">
        <v>36</v>
      </c>
      <c r="F16" t="s">
        <v>36</v>
      </c>
      <c r="G16" t="s">
        <v>59</v>
      </c>
      <c r="K16">
        <v>5.4</v>
      </c>
      <c r="L16">
        <v>8.5</v>
      </c>
      <c r="M16" s="30">
        <v>14</v>
      </c>
      <c r="N16" s="30">
        <v>826</v>
      </c>
      <c r="O16" s="30">
        <v>0.1</v>
      </c>
      <c r="P16" s="30">
        <v>22</v>
      </c>
    </row>
    <row r="17" spans="1:16" x14ac:dyDescent="0.35">
      <c r="A17" s="28" t="s">
        <v>42</v>
      </c>
      <c r="B17" t="s">
        <v>60</v>
      </c>
      <c r="C17" t="s">
        <v>34</v>
      </c>
      <c r="D17" t="s">
        <v>61</v>
      </c>
      <c r="E17" t="s">
        <v>62</v>
      </c>
      <c r="G17" t="s">
        <v>63</v>
      </c>
      <c r="H17">
        <v>-0.35899999999999999</v>
      </c>
      <c r="I17">
        <v>0.67300000000000004</v>
      </c>
      <c r="J17">
        <v>0.35099999999999998</v>
      </c>
      <c r="K17">
        <v>6.7</v>
      </c>
      <c r="L17">
        <v>8.3000000000000007</v>
      </c>
      <c r="M17">
        <v>5</v>
      </c>
      <c r="N17">
        <v>402</v>
      </c>
      <c r="O17">
        <v>0.5</v>
      </c>
      <c r="P17">
        <v>15</v>
      </c>
    </row>
    <row r="18" spans="1:16" x14ac:dyDescent="0.35">
      <c r="A18" s="28" t="s">
        <v>42</v>
      </c>
      <c r="B18" t="s">
        <v>64</v>
      </c>
      <c r="C18" t="s">
        <v>65</v>
      </c>
      <c r="D18" t="s">
        <v>45</v>
      </c>
      <c r="E18" t="s">
        <v>46</v>
      </c>
      <c r="F18" t="s">
        <v>25</v>
      </c>
      <c r="G18" t="s">
        <v>47</v>
      </c>
      <c r="H18">
        <v>-0.12</v>
      </c>
      <c r="I18">
        <v>0.6</v>
      </c>
      <c r="J18">
        <v>0.127</v>
      </c>
      <c r="K18" t="s">
        <v>66</v>
      </c>
      <c r="L18" t="s">
        <v>67</v>
      </c>
      <c r="M18" t="s">
        <v>68</v>
      </c>
      <c r="N18" t="s">
        <v>69</v>
      </c>
      <c r="O18" t="s">
        <v>70</v>
      </c>
      <c r="P18">
        <v>22</v>
      </c>
    </row>
    <row r="19" spans="1:16" x14ac:dyDescent="0.35">
      <c r="A19" s="28"/>
      <c r="E19" s="27"/>
      <c r="H19" s="30"/>
      <c r="I19" s="30"/>
      <c r="J19" s="30"/>
    </row>
    <row r="20" spans="1:16" x14ac:dyDescent="0.35">
      <c r="A20" s="28"/>
    </row>
    <row r="21" spans="1:16" x14ac:dyDescent="0.35">
      <c r="A21" s="28"/>
    </row>
    <row r="26" spans="1:16" x14ac:dyDescent="0.35">
      <c r="E26" s="13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BBB2F-83F3-4119-853A-8E9ECB123488}">
  <dimension ref="A1:BX1769"/>
  <sheetViews>
    <sheetView tabSelected="1" zoomScale="85" zoomScaleNormal="85" workbookViewId="0">
      <selection activeCell="A40" sqref="A40"/>
    </sheetView>
  </sheetViews>
  <sheetFormatPr defaultColWidth="9.1796875" defaultRowHeight="14.5" x14ac:dyDescent="0.35"/>
  <cols>
    <col min="1" max="2" width="9.1796875" style="39"/>
    <col min="3" max="3" width="9.26953125" style="39" customWidth="1"/>
    <col min="4" max="4" width="16.1796875" style="39" customWidth="1"/>
    <col min="5" max="6" width="12" style="39" customWidth="1"/>
    <col min="7" max="8" width="9.1796875" style="39"/>
    <col min="9" max="9" width="5.7265625" style="39" customWidth="1"/>
    <col min="10" max="10" width="3.7265625" style="39" customWidth="1"/>
    <col min="11" max="11" width="6.453125" style="39" customWidth="1"/>
    <col min="12" max="12" width="14.81640625" style="39" customWidth="1"/>
    <col min="13" max="13" width="12.81640625" style="39" customWidth="1"/>
    <col min="14" max="14" width="10.1796875" style="39" customWidth="1"/>
    <col min="15" max="15" width="4.1796875" style="39" customWidth="1"/>
    <col min="16" max="16" width="10.26953125" style="39" customWidth="1"/>
    <col min="17" max="17" width="8.54296875" style="39" customWidth="1"/>
    <col min="18" max="18" width="26.1796875" style="39" customWidth="1"/>
    <col min="19" max="19" width="6.1796875" style="39" customWidth="1"/>
    <col min="20" max="20" width="11.1796875" style="39" customWidth="1"/>
    <col min="21" max="21" width="22.54296875" style="39" customWidth="1"/>
    <col min="22" max="22" width="20.7265625" style="39" customWidth="1"/>
    <col min="23" max="23" width="10.81640625" style="39" customWidth="1"/>
    <col min="24" max="24" width="14.7265625" style="39" customWidth="1"/>
    <col min="25" max="25" width="11" style="39" customWidth="1"/>
    <col min="26" max="26" width="12.81640625" style="39" customWidth="1"/>
    <col min="27" max="27" width="15.54296875" style="39" customWidth="1"/>
    <col min="28" max="28" width="3.54296875" style="39" customWidth="1"/>
    <col min="29" max="29" width="3.54296875" style="332" customWidth="1"/>
    <col min="30" max="30" width="9.7265625" style="332" customWidth="1"/>
    <col min="31" max="31" width="5.81640625" style="332" customWidth="1"/>
    <col min="32" max="32" width="4.81640625" style="332" customWidth="1"/>
    <col min="33" max="33" width="10" style="39" customWidth="1"/>
    <col min="34" max="34" width="9.54296875" style="39" customWidth="1"/>
    <col min="35" max="35" width="8.81640625" style="39" customWidth="1"/>
    <col min="36" max="36" width="6" style="39" customWidth="1"/>
    <col min="37" max="37" width="6.453125" style="39" customWidth="1"/>
    <col min="38" max="38" width="9.1796875" style="39"/>
    <col min="39" max="39" width="9.81640625" style="45" customWidth="1"/>
    <col min="40" max="40" width="13" style="39" customWidth="1"/>
    <col min="41" max="42" width="9.1796875" style="331"/>
    <col min="43" max="43" width="20" style="39" customWidth="1"/>
    <col min="44" max="46" width="3.54296875" style="331" customWidth="1"/>
    <col min="47" max="47" width="3.54296875" style="39" customWidth="1"/>
    <col min="48" max="48" width="9.1796875" style="39"/>
    <col min="49" max="49" width="54.81640625" style="39" customWidth="1"/>
    <col min="50" max="50" width="9.1796875" style="39"/>
    <col min="51" max="51" width="10" style="39" customWidth="1"/>
    <col min="52" max="52" width="4.54296875" style="39" customWidth="1"/>
    <col min="53" max="53" width="9.54296875" style="39" customWidth="1"/>
    <col min="54" max="54" width="10.453125" style="39" customWidth="1"/>
    <col min="55" max="55" width="11.7265625" style="39" customWidth="1"/>
    <col min="56" max="56" width="4.81640625" style="39" customWidth="1"/>
    <col min="57" max="58" width="8.81640625" style="39" customWidth="1"/>
    <col min="59" max="59" width="9.1796875" style="39"/>
    <col min="60" max="60" width="8.453125" style="39" customWidth="1"/>
    <col min="61" max="61" width="6" style="39" customWidth="1"/>
    <col min="62" max="67" width="9.1796875" style="39"/>
    <col min="68" max="68" width="9.1796875" style="107"/>
    <col min="69" max="69" width="7.54296875" style="39" customWidth="1"/>
    <col min="70" max="70" width="9.1796875" style="39"/>
    <col min="71" max="71" width="6.7265625" style="39" customWidth="1"/>
    <col min="72" max="75" width="9.1796875" style="39"/>
    <col min="76" max="76" width="69.26953125" style="39" customWidth="1"/>
    <col min="77" max="16384" width="9.1796875" style="39"/>
  </cols>
  <sheetData>
    <row r="1" spans="1:76" x14ac:dyDescent="0.35">
      <c r="C1" s="39" t="s">
        <v>416</v>
      </c>
      <c r="AJ1" s="39">
        <v>1</v>
      </c>
      <c r="AM1" s="44">
        <v>0</v>
      </c>
      <c r="BM1" s="39">
        <f>BK39/BL39</f>
        <v>6.5655737704918034</v>
      </c>
    </row>
    <row r="2" spans="1:76" ht="42" customHeight="1" x14ac:dyDescent="0.35">
      <c r="A2" s="108" t="s">
        <v>269</v>
      </c>
      <c r="B2" s="108" t="s">
        <v>417</v>
      </c>
      <c r="C2" s="39" t="s">
        <v>418</v>
      </c>
      <c r="D2" s="39" t="s">
        <v>270</v>
      </c>
      <c r="E2" s="39" t="s">
        <v>419</v>
      </c>
      <c r="F2" s="39" t="s">
        <v>218</v>
      </c>
      <c r="G2" s="39" t="s">
        <v>420</v>
      </c>
      <c r="H2" s="39" t="s">
        <v>421</v>
      </c>
      <c r="I2" s="39" t="s">
        <v>422</v>
      </c>
      <c r="J2" s="39" t="s">
        <v>423</v>
      </c>
      <c r="K2" s="39" t="s">
        <v>72</v>
      </c>
      <c r="L2" s="39" t="s">
        <v>73</v>
      </c>
      <c r="M2" s="39" t="s">
        <v>74</v>
      </c>
      <c r="N2" s="39" t="s">
        <v>75</v>
      </c>
      <c r="O2" s="39" t="s">
        <v>76</v>
      </c>
      <c r="P2" s="39" t="s">
        <v>77</v>
      </c>
      <c r="Q2" s="39" t="s">
        <v>78</v>
      </c>
      <c r="R2" s="39" t="s">
        <v>153</v>
      </c>
      <c r="S2" s="39" t="s">
        <v>424</v>
      </c>
      <c r="T2" s="39" t="s">
        <v>425</v>
      </c>
      <c r="U2" s="39" t="s">
        <v>426</v>
      </c>
      <c r="V2" s="39" t="s">
        <v>273</v>
      </c>
      <c r="W2" s="39" t="s">
        <v>427</v>
      </c>
      <c r="X2" s="39" t="s">
        <v>274</v>
      </c>
      <c r="Y2" s="39" t="s">
        <v>428</v>
      </c>
      <c r="Z2" s="39" t="s">
        <v>222</v>
      </c>
      <c r="AA2" s="39" t="s">
        <v>429</v>
      </c>
      <c r="AB2" s="39" t="s">
        <v>430</v>
      </c>
      <c r="AC2" s="332" t="s">
        <v>431</v>
      </c>
      <c r="AD2" s="428" t="s">
        <v>432</v>
      </c>
      <c r="AE2" s="332" t="s">
        <v>433</v>
      </c>
      <c r="AF2" s="428" t="s">
        <v>434</v>
      </c>
      <c r="AG2" s="39" t="s">
        <v>435</v>
      </c>
      <c r="AH2" s="109" t="s">
        <v>436</v>
      </c>
      <c r="AI2" s="109" t="s">
        <v>437</v>
      </c>
      <c r="AJ2" s="109" t="s">
        <v>438</v>
      </c>
      <c r="AK2" s="109" t="s">
        <v>439</v>
      </c>
      <c r="AL2" s="109" t="s">
        <v>156</v>
      </c>
      <c r="AM2" s="109" t="s">
        <v>272</v>
      </c>
      <c r="AN2" s="109" t="s">
        <v>158</v>
      </c>
      <c r="AO2" s="109" t="s">
        <v>440</v>
      </c>
      <c r="AP2" s="109" t="s">
        <v>441</v>
      </c>
      <c r="AQ2" s="109" t="s">
        <v>442</v>
      </c>
      <c r="AR2" s="109" t="s">
        <v>443</v>
      </c>
      <c r="AS2" s="109" t="s">
        <v>444</v>
      </c>
      <c r="AT2" s="109" t="s">
        <v>445</v>
      </c>
      <c r="AU2" s="109" t="s">
        <v>446</v>
      </c>
      <c r="AV2" s="39" t="s">
        <v>447</v>
      </c>
      <c r="AW2" s="108" t="s">
        <v>275</v>
      </c>
      <c r="AX2" s="109" t="s">
        <v>448</v>
      </c>
      <c r="AY2" s="109" t="s">
        <v>449</v>
      </c>
      <c r="AZ2" s="109" t="s">
        <v>450</v>
      </c>
      <c r="BA2" s="109" t="s">
        <v>451</v>
      </c>
      <c r="BB2" s="427" t="s">
        <v>452</v>
      </c>
      <c r="BC2" s="109" t="s">
        <v>453</v>
      </c>
      <c r="BD2" s="109" t="s">
        <v>454</v>
      </c>
      <c r="BE2" s="426" t="s">
        <v>455</v>
      </c>
      <c r="BF2" s="426" t="s">
        <v>456</v>
      </c>
      <c r="BG2" s="426" t="s">
        <v>457</v>
      </c>
      <c r="BH2" s="425" t="s">
        <v>458</v>
      </c>
      <c r="BI2" s="109" t="s">
        <v>459</v>
      </c>
      <c r="BJ2" s="109" t="s">
        <v>460</v>
      </c>
      <c r="BK2" s="425" t="s">
        <v>160</v>
      </c>
      <c r="BL2" s="425" t="s">
        <v>161</v>
      </c>
      <c r="BM2" s="425" t="s">
        <v>162</v>
      </c>
      <c r="BN2" s="425" t="s">
        <v>163</v>
      </c>
      <c r="BO2" s="423" t="s">
        <v>461</v>
      </c>
      <c r="BP2" s="110" t="s">
        <v>462</v>
      </c>
      <c r="BQ2" s="109" t="s">
        <v>463</v>
      </c>
      <c r="BR2" s="110" t="s">
        <v>276</v>
      </c>
      <c r="BS2" s="424" t="s">
        <v>464</v>
      </c>
      <c r="BT2" s="315" t="s">
        <v>465</v>
      </c>
      <c r="BU2" s="423" t="s">
        <v>466</v>
      </c>
      <c r="BV2" s="39" t="s">
        <v>184</v>
      </c>
    </row>
    <row r="3" spans="1:76" x14ac:dyDescent="0.35">
      <c r="A3" s="34" t="s">
        <v>467</v>
      </c>
      <c r="B3" s="34"/>
      <c r="C3" s="39">
        <v>1314299</v>
      </c>
      <c r="D3" s="39">
        <v>772377</v>
      </c>
      <c r="E3" s="39" t="s">
        <v>290</v>
      </c>
      <c r="F3" s="39" t="s">
        <v>468</v>
      </c>
      <c r="G3" s="39">
        <v>2004</v>
      </c>
      <c r="H3" s="39" t="s">
        <v>469</v>
      </c>
      <c r="I3" s="39" t="s">
        <v>470</v>
      </c>
      <c r="J3" s="39" t="s">
        <v>16</v>
      </c>
      <c r="K3" s="39" t="s">
        <v>80</v>
      </c>
      <c r="L3" s="39" t="s">
        <v>81</v>
      </c>
      <c r="M3" s="39" t="s">
        <v>82</v>
      </c>
      <c r="N3" s="39" t="s">
        <v>83</v>
      </c>
      <c r="O3" s="39" t="s">
        <v>84</v>
      </c>
      <c r="P3" s="39" t="s">
        <v>471</v>
      </c>
      <c r="Q3" s="39" t="s">
        <v>472</v>
      </c>
      <c r="R3" s="39" t="s">
        <v>473</v>
      </c>
      <c r="S3" s="39" t="s">
        <v>473</v>
      </c>
      <c r="T3" s="39" t="s">
        <v>474</v>
      </c>
      <c r="U3" s="39" t="s">
        <v>28</v>
      </c>
      <c r="V3" s="34" t="s">
        <v>293</v>
      </c>
      <c r="W3" s="34" t="s">
        <v>280</v>
      </c>
      <c r="X3" s="39" t="s">
        <v>281</v>
      </c>
      <c r="Y3" s="39" t="s">
        <v>475</v>
      </c>
      <c r="Z3" s="39" t="s">
        <v>239</v>
      </c>
      <c r="AA3" s="39" t="s">
        <v>476</v>
      </c>
      <c r="AB3" s="39">
        <v>2</v>
      </c>
      <c r="AC3" s="332">
        <f>AB3*24</f>
        <v>48</v>
      </c>
      <c r="AD3" s="332" t="s">
        <v>240</v>
      </c>
      <c r="AE3" s="332" t="s">
        <v>477</v>
      </c>
      <c r="AF3" s="332" t="s">
        <v>240</v>
      </c>
      <c r="AG3" s="39" t="s">
        <v>478</v>
      </c>
      <c r="AH3" s="39" t="s">
        <v>479</v>
      </c>
      <c r="AI3" s="111">
        <v>853</v>
      </c>
      <c r="AL3" s="336">
        <v>4.0999999999999996</v>
      </c>
      <c r="AM3" s="44">
        <v>13.4183</v>
      </c>
      <c r="AN3" s="111">
        <v>3.7</v>
      </c>
      <c r="AO3" s="111">
        <v>4</v>
      </c>
      <c r="AP3" s="111"/>
      <c r="AQ3" s="111" t="s">
        <v>480</v>
      </c>
      <c r="AR3" s="335" t="s">
        <v>295</v>
      </c>
      <c r="AS3" s="111" t="s">
        <v>240</v>
      </c>
      <c r="AT3" s="111" t="s">
        <v>295</v>
      </c>
      <c r="AU3" s="111" t="s">
        <v>240</v>
      </c>
      <c r="AV3" s="39" t="s">
        <v>481</v>
      </c>
      <c r="AW3" s="39" t="s">
        <v>482</v>
      </c>
      <c r="AX3" s="39" t="s">
        <v>483</v>
      </c>
      <c r="AY3" s="334">
        <v>4.0999999999999996</v>
      </c>
      <c r="AZ3" s="334" t="s">
        <v>484</v>
      </c>
      <c r="BA3" s="130">
        <v>13.4183</v>
      </c>
      <c r="BC3" s="339">
        <v>3.7</v>
      </c>
      <c r="BD3" s="39" t="s">
        <v>485</v>
      </c>
      <c r="BF3" s="339">
        <v>3.7</v>
      </c>
      <c r="BH3" s="39" t="s">
        <v>486</v>
      </c>
      <c r="BI3" s="334"/>
      <c r="BJ3" s="112">
        <v>10</v>
      </c>
      <c r="BK3" s="56">
        <v>2.9</v>
      </c>
      <c r="BL3" s="56">
        <v>1.5</v>
      </c>
      <c r="BM3" s="56">
        <v>5.7</v>
      </c>
      <c r="BN3" s="56">
        <v>1</v>
      </c>
      <c r="BO3" s="56">
        <v>12.081394436700291</v>
      </c>
      <c r="BP3" s="223">
        <v>13.1</v>
      </c>
      <c r="BQ3" s="383">
        <v>1.0008599999999999E-2</v>
      </c>
      <c r="BR3" s="56"/>
      <c r="BS3" s="339"/>
      <c r="BT3" s="113" t="s">
        <v>487</v>
      </c>
      <c r="BU3" s="114" t="s">
        <v>488</v>
      </c>
      <c r="BV3" s="39" t="s">
        <v>489</v>
      </c>
      <c r="BX3" s="39" t="s">
        <v>482</v>
      </c>
    </row>
    <row r="4" spans="1:76" x14ac:dyDescent="0.35">
      <c r="A4" s="34" t="s">
        <v>467</v>
      </c>
      <c r="B4" s="34"/>
      <c r="C4" s="39">
        <v>1266910</v>
      </c>
      <c r="D4" s="39">
        <v>718207</v>
      </c>
      <c r="E4" s="39" t="s">
        <v>290</v>
      </c>
      <c r="F4" s="39" t="s">
        <v>490</v>
      </c>
      <c r="G4" s="39">
        <v>2005</v>
      </c>
      <c r="H4" s="39" t="s">
        <v>491</v>
      </c>
      <c r="I4" s="39" t="s">
        <v>492</v>
      </c>
      <c r="J4" s="39" t="s">
        <v>16</v>
      </c>
      <c r="K4" s="39" t="s">
        <v>80</v>
      </c>
      <c r="L4" s="39" t="s">
        <v>81</v>
      </c>
      <c r="M4" s="39" t="s">
        <v>82</v>
      </c>
      <c r="N4" s="39" t="s">
        <v>83</v>
      </c>
      <c r="O4" s="39" t="s">
        <v>84</v>
      </c>
      <c r="P4" s="39" t="s">
        <v>471</v>
      </c>
      <c r="Q4" s="39" t="s">
        <v>472</v>
      </c>
      <c r="R4" s="39" t="s">
        <v>473</v>
      </c>
      <c r="S4" s="39" t="s">
        <v>473</v>
      </c>
      <c r="T4" s="39" t="s">
        <v>474</v>
      </c>
      <c r="U4" s="39" t="s">
        <v>28</v>
      </c>
      <c r="V4" s="34" t="s">
        <v>293</v>
      </c>
      <c r="W4" s="34" t="s">
        <v>280</v>
      </c>
      <c r="X4" s="39" t="s">
        <v>281</v>
      </c>
      <c r="Y4" s="39" t="s">
        <v>475</v>
      </c>
      <c r="Z4" s="39" t="s">
        <v>239</v>
      </c>
      <c r="AA4" s="39" t="s">
        <v>476</v>
      </c>
      <c r="AB4" s="39">
        <v>2</v>
      </c>
      <c r="AC4" s="332">
        <f>AB4*24</f>
        <v>48</v>
      </c>
      <c r="AD4" s="332" t="s">
        <v>240</v>
      </c>
      <c r="AE4" s="332" t="s">
        <v>477</v>
      </c>
      <c r="AF4" s="332" t="s">
        <v>240</v>
      </c>
      <c r="AG4" s="39" t="s">
        <v>478</v>
      </c>
      <c r="AH4" s="39" t="s">
        <v>493</v>
      </c>
      <c r="AI4" s="111">
        <v>11.9</v>
      </c>
      <c r="AL4" s="336">
        <v>7.8</v>
      </c>
      <c r="AM4" s="44">
        <v>250.24929999999998</v>
      </c>
      <c r="AN4" s="111">
        <v>0.4</v>
      </c>
      <c r="AO4" s="111">
        <v>4</v>
      </c>
      <c r="AP4" s="111"/>
      <c r="AQ4" s="111" t="s">
        <v>494</v>
      </c>
      <c r="AR4" s="335" t="s">
        <v>295</v>
      </c>
      <c r="AS4" s="111" t="s">
        <v>240</v>
      </c>
      <c r="AT4" s="111" t="s">
        <v>295</v>
      </c>
      <c r="AU4" s="111" t="s">
        <v>240</v>
      </c>
      <c r="AV4" s="39" t="s">
        <v>481</v>
      </c>
      <c r="AW4" s="39" t="s">
        <v>495</v>
      </c>
      <c r="AX4" s="39" t="s">
        <v>483</v>
      </c>
      <c r="AY4" s="334">
        <v>7.8</v>
      </c>
      <c r="AZ4" s="334" t="s">
        <v>240</v>
      </c>
      <c r="BA4" s="130">
        <v>250.24929999999998</v>
      </c>
      <c r="BC4" s="339">
        <v>0.4</v>
      </c>
      <c r="BD4" s="39" t="s">
        <v>496</v>
      </c>
      <c r="BF4" s="339">
        <v>0.4</v>
      </c>
      <c r="BH4" s="39" t="s">
        <v>497</v>
      </c>
      <c r="BI4" s="334"/>
      <c r="BJ4" s="112">
        <v>10</v>
      </c>
      <c r="BK4" s="56">
        <v>80.099999999999994</v>
      </c>
      <c r="BL4" s="56">
        <v>12.2</v>
      </c>
      <c r="BM4" s="56">
        <v>17.2</v>
      </c>
      <c r="BN4" s="56">
        <v>2.9</v>
      </c>
      <c r="BO4" s="56">
        <v>70.491344825111085</v>
      </c>
      <c r="BP4" s="223">
        <v>144.4</v>
      </c>
      <c r="BQ4" s="56">
        <v>14.15306986860867</v>
      </c>
      <c r="BR4" s="53" t="s">
        <v>498</v>
      </c>
      <c r="BS4" s="339"/>
      <c r="BT4" s="113" t="s">
        <v>487</v>
      </c>
      <c r="BU4" s="114" t="s">
        <v>488</v>
      </c>
      <c r="BV4" s="39" t="s">
        <v>489</v>
      </c>
      <c r="BX4" s="39" t="s">
        <v>495</v>
      </c>
    </row>
    <row r="5" spans="1:76" x14ac:dyDescent="0.35">
      <c r="A5" s="34" t="s">
        <v>277</v>
      </c>
      <c r="B5" s="34"/>
      <c r="C5" s="34"/>
      <c r="D5" s="34"/>
      <c r="E5" s="113" t="s">
        <v>278</v>
      </c>
      <c r="F5" s="113" t="s">
        <v>499</v>
      </c>
      <c r="G5" s="41">
        <v>2012</v>
      </c>
      <c r="H5" s="39" t="s">
        <v>500</v>
      </c>
      <c r="I5" s="39" t="s">
        <v>501</v>
      </c>
      <c r="J5" s="39" t="s">
        <v>502</v>
      </c>
      <c r="K5" s="39" t="s">
        <v>80</v>
      </c>
      <c r="L5" s="39" t="s">
        <v>89</v>
      </c>
      <c r="M5" s="39" t="s">
        <v>90</v>
      </c>
      <c r="N5" s="39" t="s">
        <v>91</v>
      </c>
      <c r="O5" s="39" t="s">
        <v>503</v>
      </c>
      <c r="P5" s="39" t="s">
        <v>504</v>
      </c>
      <c r="Q5" s="39" t="s">
        <v>505</v>
      </c>
      <c r="R5" s="35" t="s">
        <v>279</v>
      </c>
      <c r="S5" s="35" t="s">
        <v>279</v>
      </c>
      <c r="T5" s="113" t="s">
        <v>506</v>
      </c>
      <c r="U5" s="39" t="s">
        <v>31</v>
      </c>
      <c r="V5" s="113" t="s">
        <v>31</v>
      </c>
      <c r="W5" s="34" t="s">
        <v>280</v>
      </c>
      <c r="X5" s="39" t="s">
        <v>281</v>
      </c>
      <c r="Y5" s="113" t="s">
        <v>507</v>
      </c>
      <c r="Z5" s="39" t="s">
        <v>239</v>
      </c>
      <c r="AA5" s="39" t="s">
        <v>239</v>
      </c>
      <c r="AB5" s="39">
        <v>4</v>
      </c>
      <c r="AC5" s="41">
        <v>96</v>
      </c>
      <c r="AD5" s="332" t="s">
        <v>240</v>
      </c>
      <c r="AE5" s="41" t="s">
        <v>508</v>
      </c>
      <c r="AF5" s="332" t="s">
        <v>240</v>
      </c>
      <c r="AG5" s="39" t="s">
        <v>478</v>
      </c>
      <c r="AH5" s="112">
        <v>268.89999999999998</v>
      </c>
      <c r="AI5" s="111">
        <v>268.89999999999998</v>
      </c>
      <c r="AJ5" s="112"/>
      <c r="AK5" s="114" t="s">
        <v>509</v>
      </c>
      <c r="AL5" s="336">
        <v>8.3000000000000007</v>
      </c>
      <c r="AM5" s="44">
        <v>109.79252766544518</v>
      </c>
      <c r="AN5" s="111">
        <v>0.5</v>
      </c>
      <c r="AO5" s="111">
        <f t="shared" ref="AO5:AO14" si="0">IF(AP5=1,1,"xx")</f>
        <v>1</v>
      </c>
      <c r="AP5" s="111">
        <v>1</v>
      </c>
      <c r="AQ5" s="111"/>
      <c r="AR5" s="335" t="s">
        <v>295</v>
      </c>
      <c r="AS5" s="111" t="s">
        <v>240</v>
      </c>
      <c r="AT5" s="111" t="s">
        <v>295</v>
      </c>
      <c r="AU5" s="111" t="s">
        <v>240</v>
      </c>
      <c r="AV5" s="112" t="s">
        <v>510</v>
      </c>
      <c r="AW5" s="39" t="s">
        <v>282</v>
      </c>
      <c r="AX5" s="112">
        <v>16</v>
      </c>
      <c r="AY5" s="112">
        <v>8.3000000000000007</v>
      </c>
      <c r="AZ5" s="334" t="s">
        <v>240</v>
      </c>
      <c r="BA5" s="130">
        <v>109.79252766544518</v>
      </c>
      <c r="BB5" s="130"/>
      <c r="BC5" s="112">
        <v>0.5</v>
      </c>
      <c r="BD5" s="39" t="s">
        <v>485</v>
      </c>
      <c r="BE5" s="112"/>
      <c r="BF5" s="112">
        <v>0.5</v>
      </c>
      <c r="BG5" s="112"/>
      <c r="BH5" s="112"/>
      <c r="BI5" s="112"/>
      <c r="BJ5" s="112">
        <v>10</v>
      </c>
      <c r="BK5" s="56">
        <v>29.262871241768867</v>
      </c>
      <c r="BL5" s="56">
        <v>8.9177120385498565</v>
      </c>
      <c r="BM5" s="56">
        <v>15.542687357991413</v>
      </c>
      <c r="BN5" s="56">
        <v>2.3869001847123004</v>
      </c>
      <c r="BO5" s="56">
        <v>21.877029332357914</v>
      </c>
      <c r="BP5" s="223">
        <v>14.164943929123355</v>
      </c>
      <c r="BQ5" s="112">
        <v>103.8</v>
      </c>
      <c r="BR5" s="56"/>
      <c r="BS5" s="112"/>
      <c r="BT5" s="113" t="s">
        <v>487</v>
      </c>
      <c r="BU5" s="112" t="s">
        <v>488</v>
      </c>
      <c r="BV5" s="39" t="s">
        <v>489</v>
      </c>
      <c r="BW5" s="39" t="s">
        <v>511</v>
      </c>
      <c r="BX5" s="39" t="s">
        <v>282</v>
      </c>
    </row>
    <row r="6" spans="1:76" x14ac:dyDescent="0.35">
      <c r="A6" s="34" t="s">
        <v>277</v>
      </c>
      <c r="B6" s="34"/>
      <c r="C6" s="34"/>
      <c r="D6" s="34"/>
      <c r="E6" s="113" t="s">
        <v>278</v>
      </c>
      <c r="F6" s="113" t="s">
        <v>499</v>
      </c>
      <c r="G6" s="41">
        <v>2012</v>
      </c>
      <c r="H6" s="39" t="s">
        <v>500</v>
      </c>
      <c r="I6" s="39" t="s">
        <v>501</v>
      </c>
      <c r="J6" s="39" t="s">
        <v>502</v>
      </c>
      <c r="K6" s="39" t="s">
        <v>80</v>
      </c>
      <c r="L6" s="39" t="s">
        <v>89</v>
      </c>
      <c r="M6" s="39" t="s">
        <v>90</v>
      </c>
      <c r="N6" s="39" t="s">
        <v>91</v>
      </c>
      <c r="O6" s="39" t="s">
        <v>503</v>
      </c>
      <c r="P6" s="39" t="s">
        <v>504</v>
      </c>
      <c r="Q6" s="39" t="s">
        <v>505</v>
      </c>
      <c r="R6" s="35" t="s">
        <v>279</v>
      </c>
      <c r="S6" s="35" t="s">
        <v>279</v>
      </c>
      <c r="T6" s="113" t="s">
        <v>506</v>
      </c>
      <c r="U6" s="39" t="s">
        <v>31</v>
      </c>
      <c r="V6" s="113" t="s">
        <v>31</v>
      </c>
      <c r="W6" s="34" t="s">
        <v>280</v>
      </c>
      <c r="X6" s="39" t="s">
        <v>281</v>
      </c>
      <c r="Y6" s="113" t="s">
        <v>512</v>
      </c>
      <c r="Z6" s="39" t="s">
        <v>239</v>
      </c>
      <c r="AA6" s="39" t="s">
        <v>239</v>
      </c>
      <c r="AB6" s="39">
        <v>4</v>
      </c>
      <c r="AC6" s="41">
        <v>96</v>
      </c>
      <c r="AD6" s="332" t="s">
        <v>240</v>
      </c>
      <c r="AE6" s="41" t="s">
        <v>508</v>
      </c>
      <c r="AF6" s="332" t="s">
        <v>240</v>
      </c>
      <c r="AG6" s="39" t="s">
        <v>478</v>
      </c>
      <c r="AH6" s="112">
        <v>103.7</v>
      </c>
      <c r="AI6" s="111">
        <v>103.7</v>
      </c>
      <c r="AJ6" s="112"/>
      <c r="AK6" s="114" t="s">
        <v>509</v>
      </c>
      <c r="AL6" s="336">
        <v>8.1999999999999993</v>
      </c>
      <c r="AM6" s="44">
        <v>108.99258210868419</v>
      </c>
      <c r="AN6" s="111">
        <v>0.2</v>
      </c>
      <c r="AO6" s="111">
        <f t="shared" si="0"/>
        <v>1</v>
      </c>
      <c r="AP6" s="111">
        <v>1</v>
      </c>
      <c r="AQ6" s="111"/>
      <c r="AR6" s="335" t="s">
        <v>295</v>
      </c>
      <c r="AS6" s="111" t="s">
        <v>240</v>
      </c>
      <c r="AT6" s="111" t="s">
        <v>295</v>
      </c>
      <c r="AU6" s="111" t="s">
        <v>240</v>
      </c>
      <c r="AV6" s="112" t="s">
        <v>510</v>
      </c>
      <c r="AW6" s="39" t="s">
        <v>283</v>
      </c>
      <c r="AX6" s="112">
        <v>16</v>
      </c>
      <c r="AY6" s="112">
        <v>8.1999999999999993</v>
      </c>
      <c r="AZ6" s="334" t="s">
        <v>240</v>
      </c>
      <c r="BA6" s="130">
        <v>108.99258210868419</v>
      </c>
      <c r="BB6" s="130"/>
      <c r="BC6" s="112">
        <v>0.2</v>
      </c>
      <c r="BD6" s="39" t="s">
        <v>485</v>
      </c>
      <c r="BE6" s="112"/>
      <c r="BF6" s="112">
        <v>0.2</v>
      </c>
      <c r="BG6" s="112"/>
      <c r="BH6" s="112"/>
      <c r="BI6" s="112"/>
      <c r="BJ6" s="112">
        <v>10</v>
      </c>
      <c r="BK6" s="56">
        <v>29.049662708131205</v>
      </c>
      <c r="BL6" s="56">
        <v>8.852737816046762</v>
      </c>
      <c r="BM6" s="56">
        <v>15.429443734253772</v>
      </c>
      <c r="BN6" s="56">
        <v>2.3695092908346154</v>
      </c>
      <c r="BO6" s="56">
        <v>28.703724722039926</v>
      </c>
      <c r="BP6" s="223">
        <v>18.585094213102899</v>
      </c>
      <c r="BQ6" s="112">
        <v>89.4</v>
      </c>
      <c r="BR6" s="56"/>
      <c r="BS6" s="112"/>
      <c r="BT6" s="113" t="s">
        <v>487</v>
      </c>
      <c r="BU6" s="112" t="s">
        <v>488</v>
      </c>
      <c r="BV6" s="39" t="s">
        <v>489</v>
      </c>
      <c r="BW6" s="39" t="s">
        <v>513</v>
      </c>
      <c r="BX6" s="39" t="s">
        <v>283</v>
      </c>
    </row>
    <row r="7" spans="1:76" x14ac:dyDescent="0.35">
      <c r="A7" s="34" t="s">
        <v>277</v>
      </c>
      <c r="B7" s="34"/>
      <c r="C7" s="34"/>
      <c r="D7" s="34"/>
      <c r="E7" s="113" t="s">
        <v>278</v>
      </c>
      <c r="F7" s="113" t="s">
        <v>499</v>
      </c>
      <c r="G7" s="41">
        <v>2012</v>
      </c>
      <c r="H7" s="39" t="s">
        <v>500</v>
      </c>
      <c r="I7" s="39" t="s">
        <v>501</v>
      </c>
      <c r="J7" s="39" t="s">
        <v>502</v>
      </c>
      <c r="K7" s="39" t="s">
        <v>80</v>
      </c>
      <c r="L7" s="39" t="s">
        <v>89</v>
      </c>
      <c r="M7" s="39" t="s">
        <v>90</v>
      </c>
      <c r="N7" s="39" t="s">
        <v>91</v>
      </c>
      <c r="O7" s="39" t="s">
        <v>503</v>
      </c>
      <c r="P7" s="39" t="s">
        <v>504</v>
      </c>
      <c r="Q7" s="39" t="s">
        <v>505</v>
      </c>
      <c r="R7" s="35" t="s">
        <v>279</v>
      </c>
      <c r="S7" s="35" t="s">
        <v>279</v>
      </c>
      <c r="T7" s="113" t="s">
        <v>506</v>
      </c>
      <c r="U7" s="39" t="s">
        <v>31</v>
      </c>
      <c r="V7" s="113" t="s">
        <v>31</v>
      </c>
      <c r="W7" s="34" t="s">
        <v>280</v>
      </c>
      <c r="X7" s="39" t="s">
        <v>284</v>
      </c>
      <c r="Y7" s="113" t="s">
        <v>514</v>
      </c>
      <c r="Z7" s="39" t="s">
        <v>239</v>
      </c>
      <c r="AA7" s="39" t="s">
        <v>239</v>
      </c>
      <c r="AB7" s="39">
        <v>4</v>
      </c>
      <c r="AC7" s="41">
        <v>96</v>
      </c>
      <c r="AD7" s="332" t="s">
        <v>240</v>
      </c>
      <c r="AE7" s="41" t="s">
        <v>508</v>
      </c>
      <c r="AF7" s="332" t="s">
        <v>240</v>
      </c>
      <c r="AG7" s="39" t="s">
        <v>478</v>
      </c>
      <c r="AH7" s="112">
        <v>4.5</v>
      </c>
      <c r="AI7" s="111">
        <v>4.5</v>
      </c>
      <c r="AJ7" s="112"/>
      <c r="AK7" s="114" t="s">
        <v>509</v>
      </c>
      <c r="AL7" s="336">
        <v>8.1999999999999993</v>
      </c>
      <c r="AM7" s="44">
        <v>81.794433178810706</v>
      </c>
      <c r="AN7" s="111">
        <v>0.5</v>
      </c>
      <c r="AO7" s="111">
        <f t="shared" si="0"/>
        <v>1</v>
      </c>
      <c r="AP7" s="111">
        <v>1</v>
      </c>
      <c r="AQ7" s="111"/>
      <c r="AR7" s="335" t="s">
        <v>295</v>
      </c>
      <c r="AS7" s="111" t="s">
        <v>240</v>
      </c>
      <c r="AT7" s="111" t="s">
        <v>295</v>
      </c>
      <c r="AU7" s="111" t="s">
        <v>240</v>
      </c>
      <c r="AV7" s="112" t="s">
        <v>510</v>
      </c>
      <c r="AW7" s="39" t="s">
        <v>282</v>
      </c>
      <c r="AX7" s="112">
        <v>16.100000000000001</v>
      </c>
      <c r="AY7" s="112">
        <v>8.1999999999999993</v>
      </c>
      <c r="AZ7" s="334" t="s">
        <v>240</v>
      </c>
      <c r="BA7" s="130">
        <v>81.794433178810706</v>
      </c>
      <c r="BB7" s="130"/>
      <c r="BC7" s="112">
        <v>0.5</v>
      </c>
      <c r="BD7" s="39" t="s">
        <v>485</v>
      </c>
      <c r="BE7" s="112"/>
      <c r="BF7" s="112">
        <v>0.5</v>
      </c>
      <c r="BG7" s="112"/>
      <c r="BH7" s="112"/>
      <c r="BI7" s="112"/>
      <c r="BJ7" s="112">
        <v>10</v>
      </c>
      <c r="BK7" s="56">
        <v>21.800572564450761</v>
      </c>
      <c r="BL7" s="56">
        <v>6.6436142509415141</v>
      </c>
      <c r="BM7" s="56">
        <v>11.579160527173929</v>
      </c>
      <c r="BN7" s="56">
        <v>1.778218898993317</v>
      </c>
      <c r="BO7" s="56">
        <v>12.629795902661016</v>
      </c>
      <c r="BP7" s="223">
        <v>8.1775431243243304</v>
      </c>
      <c r="BQ7" s="112">
        <v>84.5</v>
      </c>
      <c r="BR7" s="56"/>
      <c r="BS7" s="112"/>
      <c r="BT7" s="113" t="s">
        <v>487</v>
      </c>
      <c r="BU7" s="112" t="s">
        <v>488</v>
      </c>
      <c r="BV7" s="39" t="s">
        <v>489</v>
      </c>
      <c r="BW7" s="39" t="s">
        <v>515</v>
      </c>
      <c r="BX7" s="39" t="s">
        <v>282</v>
      </c>
    </row>
    <row r="8" spans="1:76" x14ac:dyDescent="0.35">
      <c r="A8" s="34" t="s">
        <v>277</v>
      </c>
      <c r="B8" s="34"/>
      <c r="C8" s="34"/>
      <c r="D8" s="34"/>
      <c r="E8" s="113" t="s">
        <v>278</v>
      </c>
      <c r="F8" s="113" t="s">
        <v>499</v>
      </c>
      <c r="G8" s="41">
        <v>2012</v>
      </c>
      <c r="H8" s="39" t="s">
        <v>500</v>
      </c>
      <c r="I8" s="39" t="s">
        <v>501</v>
      </c>
      <c r="J8" s="39" t="s">
        <v>502</v>
      </c>
      <c r="K8" s="39" t="s">
        <v>80</v>
      </c>
      <c r="L8" s="39" t="s">
        <v>89</v>
      </c>
      <c r="M8" s="39" t="s">
        <v>90</v>
      </c>
      <c r="N8" s="39" t="s">
        <v>91</v>
      </c>
      <c r="O8" s="39" t="s">
        <v>503</v>
      </c>
      <c r="P8" s="39" t="s">
        <v>504</v>
      </c>
      <c r="Q8" s="39" t="s">
        <v>505</v>
      </c>
      <c r="R8" s="35" t="s">
        <v>279</v>
      </c>
      <c r="S8" s="35" t="s">
        <v>279</v>
      </c>
      <c r="T8" s="113" t="s">
        <v>506</v>
      </c>
      <c r="U8" s="39" t="s">
        <v>31</v>
      </c>
      <c r="V8" s="113" t="s">
        <v>31</v>
      </c>
      <c r="W8" s="34" t="s">
        <v>280</v>
      </c>
      <c r="X8" s="39" t="s">
        <v>284</v>
      </c>
      <c r="Y8" s="113" t="s">
        <v>516</v>
      </c>
      <c r="Z8" s="39" t="s">
        <v>239</v>
      </c>
      <c r="AA8" s="39" t="s">
        <v>239</v>
      </c>
      <c r="AB8" s="39">
        <v>4</v>
      </c>
      <c r="AC8" s="41">
        <v>96</v>
      </c>
      <c r="AD8" s="332" t="s">
        <v>240</v>
      </c>
      <c r="AE8" s="41" t="s">
        <v>508</v>
      </c>
      <c r="AF8" s="332" t="s">
        <v>240</v>
      </c>
      <c r="AG8" s="39" t="s">
        <v>478</v>
      </c>
      <c r="AH8" s="112">
        <v>4.7</v>
      </c>
      <c r="AI8" s="111">
        <v>4.7</v>
      </c>
      <c r="AJ8" s="112"/>
      <c r="AK8" s="114" t="s">
        <v>509</v>
      </c>
      <c r="AL8" s="336">
        <v>8.3000000000000007</v>
      </c>
      <c r="AM8" s="44">
        <v>118.89190837360138</v>
      </c>
      <c r="AN8" s="111">
        <v>0.2</v>
      </c>
      <c r="AO8" s="111">
        <f t="shared" si="0"/>
        <v>1</v>
      </c>
      <c r="AP8" s="111">
        <v>1</v>
      </c>
      <c r="AQ8" s="111"/>
      <c r="AR8" s="335" t="s">
        <v>295</v>
      </c>
      <c r="AS8" s="111" t="s">
        <v>240</v>
      </c>
      <c r="AT8" s="111" t="s">
        <v>295</v>
      </c>
      <c r="AU8" s="111" t="s">
        <v>240</v>
      </c>
      <c r="AV8" s="112" t="s">
        <v>510</v>
      </c>
      <c r="AW8" s="39" t="s">
        <v>282</v>
      </c>
      <c r="AX8" s="112">
        <v>16</v>
      </c>
      <c r="AY8" s="112">
        <v>8.3000000000000007</v>
      </c>
      <c r="AZ8" s="334" t="s">
        <v>240</v>
      </c>
      <c r="BA8" s="130">
        <v>118.89190837360138</v>
      </c>
      <c r="BB8" s="130"/>
      <c r="BC8" s="112">
        <v>0.2</v>
      </c>
      <c r="BD8" s="39" t="s">
        <v>485</v>
      </c>
      <c r="BE8" s="112"/>
      <c r="BF8" s="112">
        <v>0.2</v>
      </c>
      <c r="BG8" s="112"/>
      <c r="BH8" s="112"/>
      <c r="BI8" s="112"/>
      <c r="BJ8" s="112">
        <v>10</v>
      </c>
      <c r="BK8" s="56">
        <v>31.688118311897252</v>
      </c>
      <c r="BL8" s="56">
        <v>9.6567938195225675</v>
      </c>
      <c r="BM8" s="56">
        <v>16.830833578007091</v>
      </c>
      <c r="BN8" s="56">
        <v>2.5847216025709705</v>
      </c>
      <c r="BO8" s="56">
        <v>36.529210518347973</v>
      </c>
      <c r="BP8" s="223">
        <v>23.651941536788755</v>
      </c>
      <c r="BQ8" s="112">
        <v>87.3</v>
      </c>
      <c r="BR8" s="56"/>
      <c r="BS8" s="112"/>
      <c r="BT8" s="113" t="s">
        <v>487</v>
      </c>
      <c r="BU8" s="112" t="s">
        <v>488</v>
      </c>
      <c r="BV8" s="39" t="s">
        <v>489</v>
      </c>
      <c r="BW8" s="39" t="s">
        <v>517</v>
      </c>
      <c r="BX8" s="39" t="s">
        <v>282</v>
      </c>
    </row>
    <row r="9" spans="1:76" x14ac:dyDescent="0.35">
      <c r="A9" s="34" t="s">
        <v>277</v>
      </c>
      <c r="B9" s="34"/>
      <c r="C9" s="34"/>
      <c r="D9" s="34"/>
      <c r="E9" s="113" t="s">
        <v>278</v>
      </c>
      <c r="F9" s="113" t="s">
        <v>499</v>
      </c>
      <c r="G9" s="41">
        <v>2012</v>
      </c>
      <c r="H9" s="39" t="s">
        <v>500</v>
      </c>
      <c r="I9" s="39" t="s">
        <v>501</v>
      </c>
      <c r="J9" s="39" t="s">
        <v>502</v>
      </c>
      <c r="K9" s="39" t="s">
        <v>80</v>
      </c>
      <c r="L9" s="39" t="s">
        <v>89</v>
      </c>
      <c r="M9" s="39" t="s">
        <v>90</v>
      </c>
      <c r="N9" s="39" t="s">
        <v>91</v>
      </c>
      <c r="O9" s="39" t="s">
        <v>503</v>
      </c>
      <c r="P9" s="39" t="s">
        <v>504</v>
      </c>
      <c r="Q9" s="39" t="s">
        <v>505</v>
      </c>
      <c r="R9" s="35" t="s">
        <v>279</v>
      </c>
      <c r="S9" s="35" t="s">
        <v>279</v>
      </c>
      <c r="T9" s="113" t="s">
        <v>506</v>
      </c>
      <c r="U9" s="39" t="s">
        <v>31</v>
      </c>
      <c r="V9" s="113" t="s">
        <v>31</v>
      </c>
      <c r="W9" s="34" t="s">
        <v>280</v>
      </c>
      <c r="X9" s="39" t="s">
        <v>281</v>
      </c>
      <c r="Y9" s="113" t="s">
        <v>518</v>
      </c>
      <c r="Z9" s="39" t="s">
        <v>239</v>
      </c>
      <c r="AA9" s="39" t="s">
        <v>239</v>
      </c>
      <c r="AB9" s="39">
        <v>4</v>
      </c>
      <c r="AC9" s="41">
        <v>96</v>
      </c>
      <c r="AD9" s="332" t="s">
        <v>240</v>
      </c>
      <c r="AE9" s="41" t="s">
        <v>508</v>
      </c>
      <c r="AF9" s="332" t="s">
        <v>240</v>
      </c>
      <c r="AG9" s="39" t="s">
        <v>478</v>
      </c>
      <c r="AH9" s="112">
        <v>269</v>
      </c>
      <c r="AI9" s="111">
        <v>269</v>
      </c>
      <c r="AJ9" s="112"/>
      <c r="AK9" s="114" t="s">
        <v>509</v>
      </c>
      <c r="AL9" s="336">
        <v>8.23</v>
      </c>
      <c r="AM9" s="44">
        <v>115.65879508169239</v>
      </c>
      <c r="AN9" s="111">
        <v>0.2</v>
      </c>
      <c r="AO9" s="111">
        <f t="shared" si="0"/>
        <v>1</v>
      </c>
      <c r="AP9" s="111">
        <v>1</v>
      </c>
      <c r="AQ9" s="111"/>
      <c r="AR9" s="335" t="s">
        <v>295</v>
      </c>
      <c r="AS9" s="111" t="s">
        <v>240</v>
      </c>
      <c r="AT9" s="111" t="s">
        <v>295</v>
      </c>
      <c r="AU9" s="111" t="s">
        <v>240</v>
      </c>
      <c r="AV9" s="112" t="s">
        <v>167</v>
      </c>
      <c r="AW9" s="39" t="s">
        <v>283</v>
      </c>
      <c r="AX9" s="112">
        <v>16</v>
      </c>
      <c r="AY9" s="112">
        <v>8.23</v>
      </c>
      <c r="AZ9" s="334" t="s">
        <v>240</v>
      </c>
      <c r="BA9" s="130">
        <v>115.65879508169239</v>
      </c>
      <c r="BB9" s="130"/>
      <c r="BC9" s="112">
        <v>0.2</v>
      </c>
      <c r="BD9" s="39" t="s">
        <v>496</v>
      </c>
      <c r="BE9" s="112"/>
      <c r="BF9" s="112">
        <v>0.2</v>
      </c>
      <c r="BG9" s="112"/>
      <c r="BH9" s="112"/>
      <c r="BI9" s="112"/>
      <c r="BJ9" s="112">
        <v>10</v>
      </c>
      <c r="BK9" s="56">
        <v>30.826400488445039</v>
      </c>
      <c r="BL9" s="56">
        <v>9.3941896702392231</v>
      </c>
      <c r="BM9" s="56">
        <v>16.373140598734121</v>
      </c>
      <c r="BN9" s="56">
        <v>2.5144334064819924</v>
      </c>
      <c r="BO9" s="56">
        <v>34.106372441285181</v>
      </c>
      <c r="BP9" s="223">
        <v>22.08320178745824</v>
      </c>
      <c r="BQ9" s="112">
        <v>87.73</v>
      </c>
      <c r="BR9" s="56"/>
      <c r="BS9" s="112"/>
      <c r="BT9" s="113" t="s">
        <v>487</v>
      </c>
      <c r="BU9" s="112" t="s">
        <v>488</v>
      </c>
      <c r="BV9" s="39" t="s">
        <v>489</v>
      </c>
      <c r="BX9" s="39" t="s">
        <v>283</v>
      </c>
    </row>
    <row r="10" spans="1:76" x14ac:dyDescent="0.35">
      <c r="A10" s="34" t="s">
        <v>277</v>
      </c>
      <c r="B10" s="34"/>
      <c r="C10" s="39">
        <v>2149652</v>
      </c>
      <c r="D10" s="39">
        <v>2286563</v>
      </c>
      <c r="E10" s="39" t="s">
        <v>285</v>
      </c>
      <c r="F10" s="39" t="s">
        <v>519</v>
      </c>
      <c r="G10" s="39">
        <v>2013</v>
      </c>
      <c r="H10" s="39" t="s">
        <v>520</v>
      </c>
      <c r="I10" s="39" t="s">
        <v>521</v>
      </c>
      <c r="J10" s="39" t="s">
        <v>502</v>
      </c>
      <c r="K10" s="39" t="s">
        <v>80</v>
      </c>
      <c r="L10" s="39" t="s">
        <v>89</v>
      </c>
      <c r="M10" s="39" t="s">
        <v>90</v>
      </c>
      <c r="N10" s="39" t="s">
        <v>91</v>
      </c>
      <c r="O10" s="39" t="s">
        <v>503</v>
      </c>
      <c r="P10" s="39" t="s">
        <v>504</v>
      </c>
      <c r="Q10" s="39" t="s">
        <v>505</v>
      </c>
      <c r="R10" s="39" t="s">
        <v>279</v>
      </c>
      <c r="S10" s="39" t="s">
        <v>279</v>
      </c>
      <c r="T10" s="39" t="s">
        <v>506</v>
      </c>
      <c r="U10" s="39" t="s">
        <v>31</v>
      </c>
      <c r="V10" s="35" t="s">
        <v>31</v>
      </c>
      <c r="W10" s="34" t="s">
        <v>280</v>
      </c>
      <c r="X10" s="39" t="s">
        <v>281</v>
      </c>
      <c r="Y10" s="39" t="s">
        <v>522</v>
      </c>
      <c r="Z10" s="39" t="s">
        <v>239</v>
      </c>
      <c r="AA10" s="39" t="s">
        <v>239</v>
      </c>
      <c r="AB10" s="39">
        <v>4</v>
      </c>
      <c r="AC10" s="332">
        <f t="shared" ref="AC10:AC50" si="1">AB10*24</f>
        <v>96</v>
      </c>
      <c r="AD10" s="332" t="s">
        <v>240</v>
      </c>
      <c r="AE10" s="332" t="s">
        <v>508</v>
      </c>
      <c r="AF10" s="332" t="s">
        <v>240</v>
      </c>
      <c r="AG10" s="39" t="s">
        <v>478</v>
      </c>
      <c r="AH10" s="112">
        <v>54</v>
      </c>
      <c r="AI10" s="111">
        <v>54</v>
      </c>
      <c r="AJ10" s="112"/>
      <c r="AK10" s="114" t="s">
        <v>509</v>
      </c>
      <c r="AL10" s="336">
        <v>7.5</v>
      </c>
      <c r="AM10" s="44">
        <v>63</v>
      </c>
      <c r="AN10" s="111">
        <v>2.2000000000000002</v>
      </c>
      <c r="AO10" s="111">
        <f t="shared" si="0"/>
        <v>1</v>
      </c>
      <c r="AP10" s="111">
        <v>1</v>
      </c>
      <c r="AQ10" s="111"/>
      <c r="AR10" s="335" t="s">
        <v>295</v>
      </c>
      <c r="AS10" s="111" t="s">
        <v>240</v>
      </c>
      <c r="AT10" s="111" t="s">
        <v>295</v>
      </c>
      <c r="AU10" s="111" t="s">
        <v>240</v>
      </c>
      <c r="AV10" s="39" t="s">
        <v>337</v>
      </c>
      <c r="AW10" s="39" t="s">
        <v>286</v>
      </c>
      <c r="AX10" s="39" t="s">
        <v>523</v>
      </c>
      <c r="AY10" s="39">
        <v>7.5</v>
      </c>
      <c r="AZ10" s="334" t="s">
        <v>240</v>
      </c>
      <c r="BA10" s="39" t="s">
        <v>524</v>
      </c>
      <c r="BC10" s="39">
        <v>2.2000000000000002</v>
      </c>
      <c r="BD10" s="39" t="s">
        <v>485</v>
      </c>
      <c r="BG10" s="39">
        <f>2.5*BK10+4.2*BL10</f>
        <v>55.26</v>
      </c>
      <c r="BH10" s="39" t="s">
        <v>525</v>
      </c>
      <c r="BI10" s="39" t="s">
        <v>526</v>
      </c>
      <c r="BJ10" s="112">
        <v>10</v>
      </c>
      <c r="BK10" s="39">
        <v>9</v>
      </c>
      <c r="BL10" s="39">
        <v>7.8</v>
      </c>
      <c r="BM10" s="39">
        <v>12.8</v>
      </c>
      <c r="BN10" s="39">
        <v>1.4</v>
      </c>
      <c r="BO10" s="39">
        <v>42</v>
      </c>
      <c r="BP10" s="107">
        <v>5.5</v>
      </c>
      <c r="BQ10" s="39">
        <v>31</v>
      </c>
      <c r="BR10" s="53"/>
      <c r="BS10" s="53"/>
      <c r="BT10" s="113" t="s">
        <v>487</v>
      </c>
      <c r="BU10" s="112" t="s">
        <v>488</v>
      </c>
      <c r="BV10" s="39" t="s">
        <v>489</v>
      </c>
      <c r="BW10" s="39" t="s">
        <v>527</v>
      </c>
      <c r="BX10" s="39" t="s">
        <v>286</v>
      </c>
    </row>
    <row r="11" spans="1:76" x14ac:dyDescent="0.35">
      <c r="A11" s="34" t="s">
        <v>277</v>
      </c>
      <c r="B11" s="34"/>
      <c r="C11" s="39">
        <v>2149651</v>
      </c>
      <c r="D11" s="39">
        <v>2286561</v>
      </c>
      <c r="E11" s="39" t="s">
        <v>285</v>
      </c>
      <c r="F11" s="39" t="s">
        <v>519</v>
      </c>
      <c r="G11" s="39">
        <v>2013</v>
      </c>
      <c r="H11" s="39" t="s">
        <v>520</v>
      </c>
      <c r="I11" s="39" t="s">
        <v>521</v>
      </c>
      <c r="J11" s="39" t="s">
        <v>502</v>
      </c>
      <c r="K11" s="39" t="s">
        <v>80</v>
      </c>
      <c r="L11" s="39" t="s">
        <v>89</v>
      </c>
      <c r="M11" s="39" t="s">
        <v>90</v>
      </c>
      <c r="N11" s="39" t="s">
        <v>91</v>
      </c>
      <c r="O11" s="39" t="s">
        <v>503</v>
      </c>
      <c r="P11" s="39" t="s">
        <v>504</v>
      </c>
      <c r="Q11" s="39" t="s">
        <v>505</v>
      </c>
      <c r="R11" s="39" t="s">
        <v>279</v>
      </c>
      <c r="S11" s="39" t="s">
        <v>279</v>
      </c>
      <c r="T11" s="39" t="s">
        <v>506</v>
      </c>
      <c r="U11" s="39" t="s">
        <v>31</v>
      </c>
      <c r="V11" s="35" t="s">
        <v>31</v>
      </c>
      <c r="W11" s="34" t="s">
        <v>280</v>
      </c>
      <c r="X11" s="39" t="s">
        <v>281</v>
      </c>
      <c r="Y11" s="39" t="s">
        <v>528</v>
      </c>
      <c r="Z11" s="39" t="s">
        <v>239</v>
      </c>
      <c r="AA11" s="39" t="s">
        <v>239</v>
      </c>
      <c r="AB11" s="39">
        <v>4</v>
      </c>
      <c r="AC11" s="332">
        <f t="shared" si="1"/>
        <v>96</v>
      </c>
      <c r="AD11" s="332" t="s">
        <v>240</v>
      </c>
      <c r="AE11" s="332" t="s">
        <v>508</v>
      </c>
      <c r="AF11" s="332" t="s">
        <v>240</v>
      </c>
      <c r="AG11" s="39" t="s">
        <v>478</v>
      </c>
      <c r="AH11" s="112">
        <v>17</v>
      </c>
      <c r="AI11" s="111">
        <v>17</v>
      </c>
      <c r="AJ11" s="112"/>
      <c r="AK11" s="114" t="s">
        <v>509</v>
      </c>
      <c r="AL11" s="336">
        <v>7.2</v>
      </c>
      <c r="AM11" s="44">
        <v>60</v>
      </c>
      <c r="AN11" s="111">
        <v>2.2000000000000002</v>
      </c>
      <c r="AO11" s="111">
        <f t="shared" si="0"/>
        <v>1</v>
      </c>
      <c r="AP11" s="111">
        <v>1</v>
      </c>
      <c r="AQ11" s="111"/>
      <c r="AR11" s="335" t="s">
        <v>295</v>
      </c>
      <c r="AS11" s="111" t="s">
        <v>240</v>
      </c>
      <c r="AT11" s="111" t="s">
        <v>295</v>
      </c>
      <c r="AU11" s="111" t="s">
        <v>240</v>
      </c>
      <c r="AV11" s="39" t="s">
        <v>337</v>
      </c>
      <c r="AW11" s="39" t="s">
        <v>286</v>
      </c>
      <c r="AX11" s="39" t="s">
        <v>529</v>
      </c>
      <c r="AY11" s="39">
        <v>7.2</v>
      </c>
      <c r="AZ11" s="334" t="s">
        <v>240</v>
      </c>
      <c r="BA11" s="39" t="s">
        <v>530</v>
      </c>
      <c r="BC11" s="39">
        <v>2.2000000000000002</v>
      </c>
      <c r="BD11" s="39" t="s">
        <v>485</v>
      </c>
      <c r="BH11" s="39" t="s">
        <v>531</v>
      </c>
      <c r="BI11" s="39" t="s">
        <v>532</v>
      </c>
      <c r="BJ11" s="112">
        <v>10</v>
      </c>
      <c r="BK11" s="39">
        <v>1.0999999999999999E-2</v>
      </c>
      <c r="BL11" s="39">
        <v>8.1</v>
      </c>
      <c r="BM11" s="39">
        <v>14</v>
      </c>
      <c r="BN11" s="39">
        <v>1.7</v>
      </c>
      <c r="BO11" s="39">
        <v>49</v>
      </c>
      <c r="BP11" s="107">
        <v>5.8</v>
      </c>
      <c r="BQ11" s="39">
        <v>37</v>
      </c>
      <c r="BR11" s="53"/>
      <c r="BS11" s="53"/>
      <c r="BT11" s="113" t="s">
        <v>487</v>
      </c>
      <c r="BU11" s="112" t="s">
        <v>488</v>
      </c>
      <c r="BV11" s="39" t="s">
        <v>489</v>
      </c>
      <c r="BW11" s="39" t="s">
        <v>533</v>
      </c>
      <c r="BX11" s="39" t="s">
        <v>286</v>
      </c>
    </row>
    <row r="12" spans="1:76" x14ac:dyDescent="0.35">
      <c r="A12" s="34" t="s">
        <v>277</v>
      </c>
      <c r="B12" s="34"/>
      <c r="C12" s="39">
        <v>2149650</v>
      </c>
      <c r="D12" s="39">
        <v>2286559</v>
      </c>
      <c r="E12" s="39" t="s">
        <v>285</v>
      </c>
      <c r="F12" s="39" t="s">
        <v>519</v>
      </c>
      <c r="G12" s="39">
        <v>2013</v>
      </c>
      <c r="H12" s="39" t="s">
        <v>520</v>
      </c>
      <c r="I12" s="39" t="s">
        <v>521</v>
      </c>
      <c r="J12" s="39" t="s">
        <v>502</v>
      </c>
      <c r="K12" s="39" t="s">
        <v>80</v>
      </c>
      <c r="L12" s="39" t="s">
        <v>89</v>
      </c>
      <c r="M12" s="39" t="s">
        <v>90</v>
      </c>
      <c r="N12" s="39" t="s">
        <v>91</v>
      </c>
      <c r="O12" s="39" t="s">
        <v>503</v>
      </c>
      <c r="P12" s="39" t="s">
        <v>504</v>
      </c>
      <c r="Q12" s="39" t="s">
        <v>505</v>
      </c>
      <c r="R12" s="39" t="s">
        <v>279</v>
      </c>
      <c r="S12" s="39" t="s">
        <v>279</v>
      </c>
      <c r="T12" s="39" t="s">
        <v>506</v>
      </c>
      <c r="U12" s="39" t="s">
        <v>31</v>
      </c>
      <c r="V12" s="35" t="s">
        <v>31</v>
      </c>
      <c r="W12" s="34" t="s">
        <v>280</v>
      </c>
      <c r="X12" s="39" t="s">
        <v>281</v>
      </c>
      <c r="Y12" s="39" t="s">
        <v>534</v>
      </c>
      <c r="Z12" s="39" t="s">
        <v>239</v>
      </c>
      <c r="AA12" s="39" t="s">
        <v>239</v>
      </c>
      <c r="AB12" s="39">
        <v>4</v>
      </c>
      <c r="AC12" s="332">
        <f t="shared" si="1"/>
        <v>96</v>
      </c>
      <c r="AD12" s="332" t="s">
        <v>240</v>
      </c>
      <c r="AE12" s="332" t="s">
        <v>508</v>
      </c>
      <c r="AF12" s="332" t="s">
        <v>240</v>
      </c>
      <c r="AG12" s="39" t="s">
        <v>478</v>
      </c>
      <c r="AH12" s="112">
        <v>9</v>
      </c>
      <c r="AI12" s="111">
        <v>9</v>
      </c>
      <c r="AJ12" s="112"/>
      <c r="AK12" s="114" t="s">
        <v>509</v>
      </c>
      <c r="AL12" s="336">
        <v>7.5</v>
      </c>
      <c r="AM12" s="44">
        <v>54</v>
      </c>
      <c r="AN12" s="111">
        <v>2.2000000000000002</v>
      </c>
      <c r="AO12" s="111">
        <f t="shared" si="0"/>
        <v>1</v>
      </c>
      <c r="AP12" s="111">
        <v>1</v>
      </c>
      <c r="AQ12" s="111"/>
      <c r="AR12" s="335" t="s">
        <v>295</v>
      </c>
      <c r="AS12" s="111" t="s">
        <v>240</v>
      </c>
      <c r="AT12" s="111" t="s">
        <v>295</v>
      </c>
      <c r="AU12" s="111" t="s">
        <v>240</v>
      </c>
      <c r="AV12" s="39" t="s">
        <v>337</v>
      </c>
      <c r="AW12" s="39" t="s">
        <v>286</v>
      </c>
      <c r="AX12" s="39" t="s">
        <v>535</v>
      </c>
      <c r="AY12" s="39">
        <v>7.5</v>
      </c>
      <c r="AZ12" s="334" t="s">
        <v>240</v>
      </c>
      <c r="BA12" s="39" t="s">
        <v>536</v>
      </c>
      <c r="BC12" s="39">
        <v>2.2000000000000002</v>
      </c>
      <c r="BD12" s="39" t="s">
        <v>485</v>
      </c>
      <c r="BH12" s="39" t="s">
        <v>537</v>
      </c>
      <c r="BI12" s="39" t="s">
        <v>538</v>
      </c>
      <c r="BJ12" s="112">
        <v>10</v>
      </c>
      <c r="BK12" s="39">
        <v>9</v>
      </c>
      <c r="BL12" s="39">
        <v>7.7</v>
      </c>
      <c r="BM12" s="39">
        <v>12.7</v>
      </c>
      <c r="BN12" s="39">
        <v>1.4</v>
      </c>
      <c r="BO12" s="39">
        <v>41</v>
      </c>
      <c r="BP12" s="107">
        <v>5.5</v>
      </c>
      <c r="BQ12" s="39">
        <v>31</v>
      </c>
      <c r="BR12" s="53"/>
      <c r="BS12" s="53"/>
      <c r="BT12" s="113" t="s">
        <v>487</v>
      </c>
      <c r="BU12" s="112" t="s">
        <v>488</v>
      </c>
      <c r="BV12" s="39" t="s">
        <v>489</v>
      </c>
      <c r="BW12" s="39" t="s">
        <v>539</v>
      </c>
      <c r="BX12" s="39" t="s">
        <v>286</v>
      </c>
    </row>
    <row r="13" spans="1:76" x14ac:dyDescent="0.35">
      <c r="A13" s="34" t="s">
        <v>277</v>
      </c>
      <c r="B13" s="34"/>
      <c r="C13" s="39">
        <v>2149649</v>
      </c>
      <c r="D13" s="39">
        <v>2286557</v>
      </c>
      <c r="E13" s="39" t="s">
        <v>285</v>
      </c>
      <c r="F13" s="39" t="s">
        <v>519</v>
      </c>
      <c r="G13" s="39">
        <v>2013</v>
      </c>
      <c r="H13" s="39" t="s">
        <v>520</v>
      </c>
      <c r="I13" s="39" t="s">
        <v>521</v>
      </c>
      <c r="J13" s="39" t="s">
        <v>502</v>
      </c>
      <c r="K13" s="39" t="s">
        <v>80</v>
      </c>
      <c r="L13" s="39" t="s">
        <v>89</v>
      </c>
      <c r="M13" s="39" t="s">
        <v>90</v>
      </c>
      <c r="N13" s="39" t="s">
        <v>91</v>
      </c>
      <c r="O13" s="39" t="s">
        <v>503</v>
      </c>
      <c r="P13" s="39" t="s">
        <v>504</v>
      </c>
      <c r="Q13" s="39" t="s">
        <v>505</v>
      </c>
      <c r="R13" s="39" t="s">
        <v>279</v>
      </c>
      <c r="S13" s="39" t="s">
        <v>279</v>
      </c>
      <c r="T13" s="39" t="s">
        <v>506</v>
      </c>
      <c r="U13" s="39" t="s">
        <v>31</v>
      </c>
      <c r="V13" s="35" t="s">
        <v>31</v>
      </c>
      <c r="W13" s="34" t="s">
        <v>280</v>
      </c>
      <c r="X13" s="39" t="s">
        <v>284</v>
      </c>
      <c r="Y13" s="39" t="s">
        <v>540</v>
      </c>
      <c r="Z13" s="39" t="s">
        <v>239</v>
      </c>
      <c r="AA13" s="39" t="s">
        <v>239</v>
      </c>
      <c r="AB13" s="39">
        <v>4</v>
      </c>
      <c r="AC13" s="332">
        <f t="shared" si="1"/>
        <v>96</v>
      </c>
      <c r="AD13" s="332" t="s">
        <v>240</v>
      </c>
      <c r="AE13" s="332" t="s">
        <v>508</v>
      </c>
      <c r="AF13" s="332" t="s">
        <v>240</v>
      </c>
      <c r="AG13" s="39" t="s">
        <v>478</v>
      </c>
      <c r="AH13" s="112">
        <v>10</v>
      </c>
      <c r="AI13" s="111">
        <v>10</v>
      </c>
      <c r="AJ13" s="112"/>
      <c r="AK13" s="114" t="s">
        <v>509</v>
      </c>
      <c r="AL13" s="336">
        <v>7.7</v>
      </c>
      <c r="AM13" s="44">
        <v>64</v>
      </c>
      <c r="AN13" s="111">
        <v>1.6</v>
      </c>
      <c r="AO13" s="111">
        <f t="shared" si="0"/>
        <v>1</v>
      </c>
      <c r="AP13" s="111">
        <v>1</v>
      </c>
      <c r="AQ13" s="111"/>
      <c r="AR13" s="335" t="s">
        <v>295</v>
      </c>
      <c r="AS13" s="111" t="s">
        <v>240</v>
      </c>
      <c r="AT13" s="111" t="s">
        <v>295</v>
      </c>
      <c r="AU13" s="111" t="s">
        <v>240</v>
      </c>
      <c r="AV13" s="39" t="s">
        <v>337</v>
      </c>
      <c r="AW13" s="39" t="s">
        <v>286</v>
      </c>
      <c r="AX13" s="39" t="s">
        <v>529</v>
      </c>
      <c r="AY13" s="39">
        <v>7.7</v>
      </c>
      <c r="AZ13" s="334" t="s">
        <v>240</v>
      </c>
      <c r="BA13" s="39" t="s">
        <v>541</v>
      </c>
      <c r="BC13" s="39">
        <v>1.6</v>
      </c>
      <c r="BD13" s="39" t="s">
        <v>485</v>
      </c>
      <c r="BH13" s="39" t="s">
        <v>542</v>
      </c>
      <c r="BI13" s="39" t="s">
        <v>543</v>
      </c>
      <c r="BJ13" s="112">
        <v>10</v>
      </c>
      <c r="BK13" s="39">
        <v>12</v>
      </c>
      <c r="BL13" s="39">
        <v>8.1</v>
      </c>
      <c r="BM13" s="39">
        <v>14</v>
      </c>
      <c r="BN13" s="39">
        <v>1.6</v>
      </c>
      <c r="BO13" s="39">
        <v>45</v>
      </c>
      <c r="BP13" s="107">
        <v>8.6999999999999993</v>
      </c>
      <c r="BQ13" s="39">
        <v>38</v>
      </c>
      <c r="BR13" s="53"/>
      <c r="BS13" s="53"/>
      <c r="BT13" s="113" t="s">
        <v>487</v>
      </c>
      <c r="BU13" s="112" t="s">
        <v>488</v>
      </c>
      <c r="BV13" s="39" t="s">
        <v>489</v>
      </c>
      <c r="BW13" s="39" t="s">
        <v>544</v>
      </c>
      <c r="BX13" s="39" t="s">
        <v>286</v>
      </c>
    </row>
    <row r="14" spans="1:76" x14ac:dyDescent="0.35">
      <c r="A14" s="34" t="s">
        <v>277</v>
      </c>
      <c r="B14" s="34"/>
      <c r="C14" s="39">
        <v>2149648</v>
      </c>
      <c r="D14" s="39">
        <v>2286555</v>
      </c>
      <c r="E14" s="39" t="s">
        <v>285</v>
      </c>
      <c r="F14" s="39" t="s">
        <v>519</v>
      </c>
      <c r="G14" s="39">
        <v>2013</v>
      </c>
      <c r="H14" s="39" t="s">
        <v>520</v>
      </c>
      <c r="I14" s="39" t="s">
        <v>521</v>
      </c>
      <c r="J14" s="39" t="s">
        <v>502</v>
      </c>
      <c r="K14" s="39" t="s">
        <v>80</v>
      </c>
      <c r="L14" s="39" t="s">
        <v>89</v>
      </c>
      <c r="M14" s="39" t="s">
        <v>90</v>
      </c>
      <c r="N14" s="39" t="s">
        <v>91</v>
      </c>
      <c r="O14" s="39" t="s">
        <v>503</v>
      </c>
      <c r="P14" s="39" t="s">
        <v>504</v>
      </c>
      <c r="Q14" s="39" t="s">
        <v>505</v>
      </c>
      <c r="R14" s="39" t="s">
        <v>279</v>
      </c>
      <c r="S14" s="39" t="s">
        <v>279</v>
      </c>
      <c r="T14" s="39" t="s">
        <v>506</v>
      </c>
      <c r="U14" s="39" t="s">
        <v>31</v>
      </c>
      <c r="V14" s="35" t="s">
        <v>31</v>
      </c>
      <c r="W14" s="34" t="s">
        <v>280</v>
      </c>
      <c r="X14" s="39" t="s">
        <v>284</v>
      </c>
      <c r="Y14" s="39" t="s">
        <v>545</v>
      </c>
      <c r="Z14" s="39" t="s">
        <v>239</v>
      </c>
      <c r="AA14" s="39" t="s">
        <v>239</v>
      </c>
      <c r="AB14" s="39">
        <v>4</v>
      </c>
      <c r="AC14" s="332">
        <f t="shared" si="1"/>
        <v>96</v>
      </c>
      <c r="AD14" s="332" t="s">
        <v>240</v>
      </c>
      <c r="AE14" s="332" t="s">
        <v>508</v>
      </c>
      <c r="AF14" s="332" t="s">
        <v>240</v>
      </c>
      <c r="AG14" s="39" t="s">
        <v>478</v>
      </c>
      <c r="AH14" s="112">
        <v>22</v>
      </c>
      <c r="AI14" s="111">
        <v>22</v>
      </c>
      <c r="AJ14" s="112"/>
      <c r="AK14" s="114" t="s">
        <v>509</v>
      </c>
      <c r="AL14" s="336">
        <v>7.6</v>
      </c>
      <c r="AM14" s="44">
        <v>60</v>
      </c>
      <c r="AN14" s="111">
        <v>2.2000000000000002</v>
      </c>
      <c r="AO14" s="111">
        <f t="shared" si="0"/>
        <v>1</v>
      </c>
      <c r="AP14" s="111">
        <v>1</v>
      </c>
      <c r="AQ14" s="111"/>
      <c r="AR14" s="335" t="s">
        <v>295</v>
      </c>
      <c r="AS14" s="111" t="s">
        <v>240</v>
      </c>
      <c r="AT14" s="111" t="s">
        <v>295</v>
      </c>
      <c r="AU14" s="111" t="s">
        <v>240</v>
      </c>
      <c r="AV14" s="39" t="s">
        <v>337</v>
      </c>
      <c r="AW14" s="39" t="s">
        <v>286</v>
      </c>
      <c r="AX14" s="39" t="s">
        <v>546</v>
      </c>
      <c r="AY14" s="39">
        <v>7.6</v>
      </c>
      <c r="AZ14" s="334" t="s">
        <v>240</v>
      </c>
      <c r="BA14" s="39" t="s">
        <v>530</v>
      </c>
      <c r="BC14" s="39">
        <v>2.2000000000000002</v>
      </c>
      <c r="BD14" s="39" t="s">
        <v>485</v>
      </c>
      <c r="BH14" s="39" t="s">
        <v>547</v>
      </c>
      <c r="BI14" s="39" t="s">
        <v>548</v>
      </c>
      <c r="BJ14" s="112">
        <v>10</v>
      </c>
      <c r="BK14" s="39">
        <v>9.6</v>
      </c>
      <c r="BL14" s="39">
        <v>7.8</v>
      </c>
      <c r="BM14" s="39">
        <v>13</v>
      </c>
      <c r="BN14" s="39">
        <v>1.5</v>
      </c>
      <c r="BO14" s="39">
        <v>46</v>
      </c>
      <c r="BP14" s="107">
        <v>5.6</v>
      </c>
      <c r="BQ14" s="39">
        <v>40</v>
      </c>
      <c r="BR14" s="53"/>
      <c r="BS14" s="53"/>
      <c r="BT14" s="113" t="s">
        <v>487</v>
      </c>
      <c r="BU14" s="112" t="s">
        <v>488</v>
      </c>
      <c r="BV14" s="39" t="s">
        <v>489</v>
      </c>
      <c r="BW14" s="39" t="s">
        <v>549</v>
      </c>
      <c r="BX14" s="39" t="s">
        <v>286</v>
      </c>
    </row>
    <row r="15" spans="1:76" x14ac:dyDescent="0.35">
      <c r="A15" s="34" t="s">
        <v>277</v>
      </c>
      <c r="B15" s="34"/>
      <c r="C15" s="39">
        <v>2288721</v>
      </c>
      <c r="D15" s="39">
        <v>2668767</v>
      </c>
      <c r="E15" s="39" t="s">
        <v>287</v>
      </c>
      <c r="F15" s="39" t="s">
        <v>550</v>
      </c>
      <c r="G15" s="39">
        <v>2014</v>
      </c>
      <c r="H15" s="39" t="s">
        <v>551</v>
      </c>
      <c r="I15" s="39" t="s">
        <v>552</v>
      </c>
      <c r="J15" s="39" t="s">
        <v>502</v>
      </c>
      <c r="K15" s="39" t="s">
        <v>80</v>
      </c>
      <c r="L15" s="39" t="s">
        <v>89</v>
      </c>
      <c r="M15" s="39" t="s">
        <v>90</v>
      </c>
      <c r="N15" s="39" t="s">
        <v>91</v>
      </c>
      <c r="O15" s="39" t="s">
        <v>503</v>
      </c>
      <c r="P15" s="39" t="s">
        <v>504</v>
      </c>
      <c r="Q15" s="39" t="s">
        <v>505</v>
      </c>
      <c r="R15" s="39" t="s">
        <v>279</v>
      </c>
      <c r="S15" s="39" t="s">
        <v>279</v>
      </c>
      <c r="T15" s="39" t="s">
        <v>506</v>
      </c>
      <c r="U15" s="39" t="s">
        <v>31</v>
      </c>
      <c r="V15" s="35" t="s">
        <v>31</v>
      </c>
      <c r="W15" s="34" t="s">
        <v>280</v>
      </c>
      <c r="X15" s="39" t="s">
        <v>284</v>
      </c>
      <c r="Y15" s="39" t="s">
        <v>553</v>
      </c>
      <c r="Z15" s="39" t="s">
        <v>239</v>
      </c>
      <c r="AA15" s="39" t="s">
        <v>239</v>
      </c>
      <c r="AB15" s="39">
        <v>4</v>
      </c>
      <c r="AC15" s="332">
        <f t="shared" si="1"/>
        <v>96</v>
      </c>
      <c r="AD15" s="332" t="s">
        <v>240</v>
      </c>
      <c r="AE15" s="332" t="s">
        <v>508</v>
      </c>
      <c r="AF15" s="332" t="s">
        <v>240</v>
      </c>
      <c r="AG15" s="39" t="s">
        <v>478</v>
      </c>
      <c r="AH15" s="39" t="s">
        <v>554</v>
      </c>
      <c r="AI15" s="111" t="s">
        <v>554</v>
      </c>
      <c r="AL15" s="336">
        <v>8.3000000000000007</v>
      </c>
      <c r="AM15" s="44">
        <v>104</v>
      </c>
      <c r="AN15" s="111">
        <v>0.4</v>
      </c>
      <c r="AO15" s="111">
        <v>4</v>
      </c>
      <c r="AP15" s="111">
        <v>1</v>
      </c>
      <c r="AQ15" s="111"/>
      <c r="AR15" s="335" t="s">
        <v>295</v>
      </c>
      <c r="AS15" s="111" t="s">
        <v>240</v>
      </c>
      <c r="AT15" s="111" t="s">
        <v>295</v>
      </c>
      <c r="AU15" s="111" t="s">
        <v>240</v>
      </c>
      <c r="AV15" s="39" t="s">
        <v>338</v>
      </c>
      <c r="AX15" s="39" t="s">
        <v>535</v>
      </c>
      <c r="AY15" s="39">
        <v>8.3000000000000007</v>
      </c>
      <c r="AZ15" s="334" t="s">
        <v>240</v>
      </c>
      <c r="BA15" s="39" t="s">
        <v>555</v>
      </c>
      <c r="BC15" s="39">
        <v>0.4</v>
      </c>
      <c r="BD15" s="39" t="s">
        <v>485</v>
      </c>
      <c r="BH15" s="39" t="s">
        <v>556</v>
      </c>
      <c r="BI15" s="39">
        <v>9.6999999999999993</v>
      </c>
      <c r="BJ15" s="112">
        <v>10</v>
      </c>
      <c r="BK15" s="39">
        <v>26</v>
      </c>
      <c r="BL15" s="39">
        <v>8.8000000000000007</v>
      </c>
      <c r="BM15" s="39">
        <v>9.8000000000000007</v>
      </c>
      <c r="BN15" s="39">
        <v>0.98</v>
      </c>
      <c r="BO15" s="39">
        <v>16.600000000000001</v>
      </c>
      <c r="BP15" s="107">
        <v>11.2</v>
      </c>
      <c r="BQ15" s="39" t="s">
        <v>557</v>
      </c>
      <c r="BR15" s="53"/>
      <c r="BS15" s="53"/>
      <c r="BT15" s="113" t="s">
        <v>487</v>
      </c>
      <c r="BU15" s="112" t="s">
        <v>488</v>
      </c>
      <c r="BV15" s="39" t="s">
        <v>489</v>
      </c>
      <c r="BW15" s="39" t="s">
        <v>558</v>
      </c>
      <c r="BX15" s="39" t="s">
        <v>559</v>
      </c>
    </row>
    <row r="16" spans="1:76" x14ac:dyDescent="0.35">
      <c r="A16" s="34" t="s">
        <v>277</v>
      </c>
      <c r="B16" s="34"/>
      <c r="C16" s="39">
        <v>2288723</v>
      </c>
      <c r="D16" s="39">
        <v>2668775</v>
      </c>
      <c r="E16" s="39" t="s">
        <v>287</v>
      </c>
      <c r="F16" s="39" t="s">
        <v>550</v>
      </c>
      <c r="G16" s="39">
        <v>2014</v>
      </c>
      <c r="H16" s="39" t="s">
        <v>551</v>
      </c>
      <c r="I16" s="39" t="s">
        <v>552</v>
      </c>
      <c r="J16" s="39" t="s">
        <v>502</v>
      </c>
      <c r="K16" s="39" t="s">
        <v>80</v>
      </c>
      <c r="L16" s="39" t="s">
        <v>89</v>
      </c>
      <c r="M16" s="39" t="s">
        <v>90</v>
      </c>
      <c r="N16" s="39" t="s">
        <v>91</v>
      </c>
      <c r="O16" s="39" t="s">
        <v>503</v>
      </c>
      <c r="P16" s="39" t="s">
        <v>504</v>
      </c>
      <c r="Q16" s="39" t="s">
        <v>505</v>
      </c>
      <c r="R16" s="39" t="s">
        <v>279</v>
      </c>
      <c r="S16" s="39" t="s">
        <v>279</v>
      </c>
      <c r="T16" s="39" t="s">
        <v>506</v>
      </c>
      <c r="U16" s="39" t="s">
        <v>31</v>
      </c>
      <c r="V16" s="35" t="s">
        <v>31</v>
      </c>
      <c r="W16" s="34" t="s">
        <v>280</v>
      </c>
      <c r="X16" s="39" t="s">
        <v>284</v>
      </c>
      <c r="Y16" s="39" t="s">
        <v>560</v>
      </c>
      <c r="Z16" s="39" t="s">
        <v>239</v>
      </c>
      <c r="AA16" s="39" t="s">
        <v>239</v>
      </c>
      <c r="AB16" s="39">
        <v>4</v>
      </c>
      <c r="AC16" s="332">
        <f t="shared" si="1"/>
        <v>96</v>
      </c>
      <c r="AD16" s="332" t="s">
        <v>240</v>
      </c>
      <c r="AE16" s="332" t="s">
        <v>508</v>
      </c>
      <c r="AF16" s="332" t="s">
        <v>240</v>
      </c>
      <c r="AG16" s="39" t="s">
        <v>478</v>
      </c>
      <c r="AH16" s="39" t="s">
        <v>561</v>
      </c>
      <c r="AI16" s="111">
        <v>16.399999999999999</v>
      </c>
      <c r="AL16" s="336">
        <v>8.1</v>
      </c>
      <c r="AM16" s="44">
        <v>104</v>
      </c>
      <c r="AN16" s="111">
        <v>0.4</v>
      </c>
      <c r="AO16" s="111">
        <f>IF(AP16=1,1,"xx")</f>
        <v>1</v>
      </c>
      <c r="AP16" s="111">
        <v>1</v>
      </c>
      <c r="AQ16" s="111"/>
      <c r="AR16" s="335" t="s">
        <v>295</v>
      </c>
      <c r="AS16" s="111" t="s">
        <v>240</v>
      </c>
      <c r="AT16" s="111" t="s">
        <v>295</v>
      </c>
      <c r="AU16" s="111" t="s">
        <v>240</v>
      </c>
      <c r="AV16" s="39" t="s">
        <v>338</v>
      </c>
      <c r="AX16" s="39" t="s">
        <v>535</v>
      </c>
      <c r="AY16" s="39">
        <v>8.1</v>
      </c>
      <c r="AZ16" s="334" t="s">
        <v>240</v>
      </c>
      <c r="BA16" s="39" t="s">
        <v>555</v>
      </c>
      <c r="BC16" s="39">
        <v>0.4</v>
      </c>
      <c r="BD16" s="39" t="s">
        <v>485</v>
      </c>
      <c r="BH16" s="39" t="s">
        <v>562</v>
      </c>
      <c r="BI16" s="39">
        <v>9.1</v>
      </c>
      <c r="BJ16" s="112">
        <v>10</v>
      </c>
      <c r="BK16" s="39">
        <v>26</v>
      </c>
      <c r="BL16" s="39">
        <v>8.5</v>
      </c>
      <c r="BM16" s="39">
        <v>9.6999999999999993</v>
      </c>
      <c r="BN16" s="39">
        <v>1</v>
      </c>
      <c r="BO16" s="39">
        <v>18.100000000000001</v>
      </c>
      <c r="BP16" s="107">
        <v>10.199999999999999</v>
      </c>
      <c r="BQ16" s="39" t="s">
        <v>563</v>
      </c>
      <c r="BR16" s="53"/>
      <c r="BS16" s="53"/>
      <c r="BT16" s="113" t="s">
        <v>487</v>
      </c>
      <c r="BU16" s="112" t="s">
        <v>488</v>
      </c>
      <c r="BV16" s="39" t="s">
        <v>489</v>
      </c>
      <c r="BW16" s="39" t="s">
        <v>564</v>
      </c>
      <c r="BX16" s="39" t="s">
        <v>559</v>
      </c>
    </row>
    <row r="17" spans="1:76" x14ac:dyDescent="0.35">
      <c r="A17" s="34" t="s">
        <v>277</v>
      </c>
      <c r="B17" s="34"/>
      <c r="C17" s="39">
        <v>2288722</v>
      </c>
      <c r="D17" s="39">
        <v>2668771</v>
      </c>
      <c r="E17" s="39" t="s">
        <v>287</v>
      </c>
      <c r="F17" s="39" t="s">
        <v>550</v>
      </c>
      <c r="G17" s="39">
        <v>2014</v>
      </c>
      <c r="H17" s="39" t="s">
        <v>551</v>
      </c>
      <c r="I17" s="39" t="s">
        <v>552</v>
      </c>
      <c r="J17" s="39" t="s">
        <v>502</v>
      </c>
      <c r="K17" s="39" t="s">
        <v>80</v>
      </c>
      <c r="L17" s="39" t="s">
        <v>89</v>
      </c>
      <c r="M17" s="39" t="s">
        <v>90</v>
      </c>
      <c r="N17" s="39" t="s">
        <v>91</v>
      </c>
      <c r="O17" s="39" t="s">
        <v>503</v>
      </c>
      <c r="P17" s="39" t="s">
        <v>504</v>
      </c>
      <c r="Q17" s="39" t="s">
        <v>505</v>
      </c>
      <c r="R17" s="39" t="s">
        <v>279</v>
      </c>
      <c r="S17" s="39" t="s">
        <v>279</v>
      </c>
      <c r="T17" s="39" t="s">
        <v>506</v>
      </c>
      <c r="U17" s="39" t="s">
        <v>31</v>
      </c>
      <c r="V17" s="35" t="s">
        <v>31</v>
      </c>
      <c r="W17" s="34" t="s">
        <v>280</v>
      </c>
      <c r="X17" s="39" t="s">
        <v>284</v>
      </c>
      <c r="Y17" s="39" t="s">
        <v>565</v>
      </c>
      <c r="Z17" s="39" t="s">
        <v>239</v>
      </c>
      <c r="AA17" s="39" t="s">
        <v>239</v>
      </c>
      <c r="AB17" s="39">
        <v>4</v>
      </c>
      <c r="AC17" s="332">
        <f t="shared" si="1"/>
        <v>96</v>
      </c>
      <c r="AD17" s="332" t="s">
        <v>240</v>
      </c>
      <c r="AE17" s="332" t="s">
        <v>508</v>
      </c>
      <c r="AF17" s="332" t="s">
        <v>240</v>
      </c>
      <c r="AG17" s="39" t="s">
        <v>478</v>
      </c>
      <c r="AH17" s="39" t="s">
        <v>566</v>
      </c>
      <c r="AI17" s="111">
        <v>7.14</v>
      </c>
      <c r="AL17" s="336">
        <v>8.1999999999999993</v>
      </c>
      <c r="AM17" s="44">
        <v>101</v>
      </c>
      <c r="AN17" s="111">
        <v>0.4</v>
      </c>
      <c r="AO17" s="111">
        <f>IF(AP17=1,1,"xx")</f>
        <v>1</v>
      </c>
      <c r="AP17" s="111">
        <v>1</v>
      </c>
      <c r="AQ17" s="111"/>
      <c r="AR17" s="335" t="s">
        <v>295</v>
      </c>
      <c r="AS17" s="111" t="s">
        <v>240</v>
      </c>
      <c r="AT17" s="111" t="s">
        <v>295</v>
      </c>
      <c r="AU17" s="111" t="s">
        <v>240</v>
      </c>
      <c r="AV17" s="39" t="s">
        <v>338</v>
      </c>
      <c r="AX17" s="39" t="s">
        <v>535</v>
      </c>
      <c r="AY17" s="39">
        <v>8.1999999999999993</v>
      </c>
      <c r="AZ17" s="334" t="s">
        <v>240</v>
      </c>
      <c r="BA17" s="39" t="s">
        <v>567</v>
      </c>
      <c r="BC17" s="39">
        <v>0.4</v>
      </c>
      <c r="BD17" s="39" t="s">
        <v>485</v>
      </c>
      <c r="BH17" s="39" t="s">
        <v>568</v>
      </c>
      <c r="BI17" s="39">
        <v>9.3000000000000007</v>
      </c>
      <c r="BJ17" s="112">
        <v>10</v>
      </c>
      <c r="BK17" s="39">
        <v>26</v>
      </c>
      <c r="BL17" s="39">
        <v>8.6999999999999993</v>
      </c>
      <c r="BM17" s="39">
        <v>9.5</v>
      </c>
      <c r="BN17" s="39">
        <v>1.01</v>
      </c>
      <c r="BO17" s="39">
        <v>17</v>
      </c>
      <c r="BP17" s="107">
        <v>11.5</v>
      </c>
      <c r="BQ17" s="39" t="s">
        <v>569</v>
      </c>
      <c r="BR17" s="53"/>
      <c r="BS17" s="53"/>
      <c r="BT17" s="113" t="s">
        <v>487</v>
      </c>
      <c r="BU17" s="112" t="s">
        <v>488</v>
      </c>
      <c r="BV17" s="39" t="s">
        <v>489</v>
      </c>
      <c r="BW17" s="39" t="s">
        <v>564</v>
      </c>
      <c r="BX17" s="39" t="s">
        <v>559</v>
      </c>
    </row>
    <row r="18" spans="1:76" x14ac:dyDescent="0.35">
      <c r="A18" s="34" t="s">
        <v>277</v>
      </c>
      <c r="B18" s="34"/>
      <c r="C18" s="39">
        <v>2288727</v>
      </c>
      <c r="D18" s="39">
        <v>2668783</v>
      </c>
      <c r="E18" s="39" t="s">
        <v>287</v>
      </c>
      <c r="F18" s="39" t="s">
        <v>550</v>
      </c>
      <c r="G18" s="39">
        <v>2014</v>
      </c>
      <c r="H18" s="39" t="s">
        <v>551</v>
      </c>
      <c r="I18" s="39" t="s">
        <v>552</v>
      </c>
      <c r="J18" s="39" t="s">
        <v>502</v>
      </c>
      <c r="K18" s="39" t="s">
        <v>80</v>
      </c>
      <c r="L18" s="39" t="s">
        <v>89</v>
      </c>
      <c r="M18" s="39" t="s">
        <v>90</v>
      </c>
      <c r="N18" s="39" t="s">
        <v>91</v>
      </c>
      <c r="O18" s="39" t="s">
        <v>503</v>
      </c>
      <c r="P18" s="39" t="s">
        <v>504</v>
      </c>
      <c r="Q18" s="39" t="s">
        <v>505</v>
      </c>
      <c r="R18" s="39" t="s">
        <v>279</v>
      </c>
      <c r="S18" s="39" t="s">
        <v>279</v>
      </c>
      <c r="T18" s="39" t="s">
        <v>506</v>
      </c>
      <c r="U18" s="39" t="s">
        <v>31</v>
      </c>
      <c r="V18" s="35" t="s">
        <v>31</v>
      </c>
      <c r="W18" s="34" t="s">
        <v>280</v>
      </c>
      <c r="X18" s="39" t="s">
        <v>284</v>
      </c>
      <c r="Y18" s="39" t="s">
        <v>570</v>
      </c>
      <c r="Z18" s="39" t="s">
        <v>239</v>
      </c>
      <c r="AA18" s="39" t="s">
        <v>239</v>
      </c>
      <c r="AB18" s="39">
        <v>4</v>
      </c>
      <c r="AC18" s="332">
        <f t="shared" si="1"/>
        <v>96</v>
      </c>
      <c r="AD18" s="332" t="s">
        <v>240</v>
      </c>
      <c r="AE18" s="332" t="s">
        <v>508</v>
      </c>
      <c r="AF18" s="332" t="s">
        <v>240</v>
      </c>
      <c r="AG18" s="39" t="s">
        <v>478</v>
      </c>
      <c r="AH18" s="39" t="s">
        <v>571</v>
      </c>
      <c r="AI18" s="111">
        <v>90</v>
      </c>
      <c r="AL18" s="336">
        <v>8.1</v>
      </c>
      <c r="AM18" s="44">
        <v>105</v>
      </c>
      <c r="AN18" s="111">
        <v>0.4</v>
      </c>
      <c r="AO18" s="111">
        <f>IF(AP18=1,1,"xx")</f>
        <v>1</v>
      </c>
      <c r="AP18" s="111">
        <v>1</v>
      </c>
      <c r="AQ18" s="111"/>
      <c r="AR18" s="335" t="s">
        <v>295</v>
      </c>
      <c r="AS18" s="111" t="s">
        <v>240</v>
      </c>
      <c r="AT18" s="111" t="s">
        <v>295</v>
      </c>
      <c r="AU18" s="111" t="s">
        <v>240</v>
      </c>
      <c r="AV18" s="39" t="s">
        <v>338</v>
      </c>
      <c r="AX18" s="39" t="s">
        <v>535</v>
      </c>
      <c r="AY18" s="39">
        <v>8.1</v>
      </c>
      <c r="AZ18" s="334" t="s">
        <v>240</v>
      </c>
      <c r="BA18" s="39" t="s">
        <v>572</v>
      </c>
      <c r="BC18" s="39">
        <v>0.4</v>
      </c>
      <c r="BD18" s="39" t="s">
        <v>485</v>
      </c>
      <c r="BH18" s="39" t="s">
        <v>573</v>
      </c>
      <c r="BI18" s="39">
        <v>8.8000000000000007</v>
      </c>
      <c r="BJ18" s="112">
        <v>10</v>
      </c>
      <c r="BK18" s="39">
        <v>28</v>
      </c>
      <c r="BL18" s="39">
        <v>9.4</v>
      </c>
      <c r="BM18" s="39">
        <v>6.1</v>
      </c>
      <c r="BN18" s="39">
        <v>0.6</v>
      </c>
      <c r="BO18" s="39">
        <v>19.899999999999999</v>
      </c>
      <c r="BP18" s="107">
        <v>8.5</v>
      </c>
      <c r="BQ18" s="39" t="s">
        <v>563</v>
      </c>
      <c r="BR18" s="53"/>
      <c r="BS18" s="53"/>
      <c r="BT18" s="113" t="s">
        <v>487</v>
      </c>
      <c r="BU18" s="112" t="s">
        <v>488</v>
      </c>
      <c r="BV18" s="39" t="s">
        <v>489</v>
      </c>
      <c r="BW18" s="39" t="s">
        <v>564</v>
      </c>
      <c r="BX18" s="39" t="s">
        <v>559</v>
      </c>
    </row>
    <row r="19" spans="1:76" x14ac:dyDescent="0.35">
      <c r="A19" s="34" t="s">
        <v>277</v>
      </c>
      <c r="B19" s="34"/>
      <c r="C19" s="39">
        <v>2288724</v>
      </c>
      <c r="D19" s="39">
        <v>2668777</v>
      </c>
      <c r="E19" s="39" t="s">
        <v>287</v>
      </c>
      <c r="F19" s="39" t="s">
        <v>550</v>
      </c>
      <c r="G19" s="39">
        <v>2014</v>
      </c>
      <c r="H19" s="39" t="s">
        <v>551</v>
      </c>
      <c r="I19" s="39" t="s">
        <v>552</v>
      </c>
      <c r="J19" s="39" t="s">
        <v>502</v>
      </c>
      <c r="K19" s="39" t="s">
        <v>80</v>
      </c>
      <c r="L19" s="39" t="s">
        <v>89</v>
      </c>
      <c r="M19" s="39" t="s">
        <v>90</v>
      </c>
      <c r="N19" s="39" t="s">
        <v>91</v>
      </c>
      <c r="O19" s="39" t="s">
        <v>503</v>
      </c>
      <c r="P19" s="39" t="s">
        <v>504</v>
      </c>
      <c r="Q19" s="39" t="s">
        <v>505</v>
      </c>
      <c r="R19" s="39" t="s">
        <v>279</v>
      </c>
      <c r="S19" s="39" t="s">
        <v>279</v>
      </c>
      <c r="T19" s="39" t="s">
        <v>506</v>
      </c>
      <c r="U19" s="39" t="s">
        <v>31</v>
      </c>
      <c r="V19" s="35" t="s">
        <v>31</v>
      </c>
      <c r="W19" s="34" t="s">
        <v>280</v>
      </c>
      <c r="X19" s="39" t="s">
        <v>284</v>
      </c>
      <c r="Y19" s="39" t="s">
        <v>574</v>
      </c>
      <c r="Z19" s="39" t="s">
        <v>239</v>
      </c>
      <c r="AA19" s="39" t="s">
        <v>239</v>
      </c>
      <c r="AB19" s="39">
        <v>4</v>
      </c>
      <c r="AC19" s="332">
        <f t="shared" si="1"/>
        <v>96</v>
      </c>
      <c r="AD19" s="332" t="s">
        <v>240</v>
      </c>
      <c r="AE19" s="332" t="s">
        <v>508</v>
      </c>
      <c r="AF19" s="332" t="s">
        <v>240</v>
      </c>
      <c r="AG19" s="39" t="s">
        <v>478</v>
      </c>
      <c r="AH19" s="39" t="s">
        <v>575</v>
      </c>
      <c r="AI19" s="111" t="s">
        <v>575</v>
      </c>
      <c r="AL19" s="336">
        <v>8.1</v>
      </c>
      <c r="AM19" s="44">
        <v>105</v>
      </c>
      <c r="AN19" s="111">
        <v>0.4</v>
      </c>
      <c r="AO19" s="111">
        <v>4</v>
      </c>
      <c r="AP19" s="111">
        <v>1</v>
      </c>
      <c r="AQ19" s="111"/>
      <c r="AR19" s="335" t="s">
        <v>295</v>
      </c>
      <c r="AS19" s="111" t="s">
        <v>240</v>
      </c>
      <c r="AT19" s="111" t="s">
        <v>295</v>
      </c>
      <c r="AU19" s="111" t="s">
        <v>240</v>
      </c>
      <c r="AV19" s="39" t="s">
        <v>338</v>
      </c>
      <c r="AX19" s="39" t="s">
        <v>535</v>
      </c>
      <c r="AY19" s="39">
        <v>8.1</v>
      </c>
      <c r="AZ19" s="334" t="s">
        <v>240</v>
      </c>
      <c r="BA19" s="39" t="s">
        <v>572</v>
      </c>
      <c r="BC19" s="39">
        <v>0.4</v>
      </c>
      <c r="BD19" s="39" t="s">
        <v>485</v>
      </c>
      <c r="BH19" s="39" t="s">
        <v>562</v>
      </c>
      <c r="BI19" s="39">
        <v>8.8000000000000007</v>
      </c>
      <c r="BJ19" s="112">
        <v>10</v>
      </c>
      <c r="BK19" s="39">
        <v>27</v>
      </c>
      <c r="BL19" s="39">
        <v>9.8000000000000007</v>
      </c>
      <c r="BM19" s="39">
        <v>8.3000000000000007</v>
      </c>
      <c r="BN19" s="39">
        <v>0.75</v>
      </c>
      <c r="BO19" s="39">
        <v>18.8</v>
      </c>
      <c r="BP19" s="107">
        <v>10.7</v>
      </c>
      <c r="BQ19" s="39" t="s">
        <v>576</v>
      </c>
      <c r="BR19" s="53"/>
      <c r="BS19" s="53"/>
      <c r="BT19" s="113" t="s">
        <v>487</v>
      </c>
      <c r="BU19" s="112" t="s">
        <v>488</v>
      </c>
      <c r="BV19" s="39" t="s">
        <v>489</v>
      </c>
      <c r="BW19" s="39" t="s">
        <v>564</v>
      </c>
      <c r="BX19" s="39" t="s">
        <v>559</v>
      </c>
    </row>
    <row r="20" spans="1:76" x14ac:dyDescent="0.35">
      <c r="A20" s="34" t="s">
        <v>277</v>
      </c>
      <c r="B20" s="34"/>
      <c r="C20" s="39">
        <v>2288725</v>
      </c>
      <c r="D20" s="39">
        <v>2668779</v>
      </c>
      <c r="E20" s="39" t="s">
        <v>287</v>
      </c>
      <c r="F20" s="39" t="s">
        <v>550</v>
      </c>
      <c r="G20" s="39">
        <v>2014</v>
      </c>
      <c r="H20" s="39" t="s">
        <v>551</v>
      </c>
      <c r="I20" s="39" t="s">
        <v>552</v>
      </c>
      <c r="J20" s="39" t="s">
        <v>502</v>
      </c>
      <c r="K20" s="39" t="s">
        <v>80</v>
      </c>
      <c r="L20" s="39" t="s">
        <v>89</v>
      </c>
      <c r="M20" s="39" t="s">
        <v>90</v>
      </c>
      <c r="N20" s="39" t="s">
        <v>91</v>
      </c>
      <c r="O20" s="39" t="s">
        <v>503</v>
      </c>
      <c r="P20" s="39" t="s">
        <v>504</v>
      </c>
      <c r="Q20" s="39" t="s">
        <v>505</v>
      </c>
      <c r="R20" s="39" t="s">
        <v>279</v>
      </c>
      <c r="S20" s="39" t="s">
        <v>279</v>
      </c>
      <c r="T20" s="39" t="s">
        <v>506</v>
      </c>
      <c r="U20" s="39" t="s">
        <v>31</v>
      </c>
      <c r="V20" s="35" t="s">
        <v>31</v>
      </c>
      <c r="W20" s="34" t="s">
        <v>280</v>
      </c>
      <c r="X20" s="39" t="s">
        <v>284</v>
      </c>
      <c r="Y20" s="39" t="s">
        <v>577</v>
      </c>
      <c r="Z20" s="39" t="s">
        <v>239</v>
      </c>
      <c r="AA20" s="39" t="s">
        <v>239</v>
      </c>
      <c r="AB20" s="39">
        <v>4</v>
      </c>
      <c r="AC20" s="332">
        <f t="shared" si="1"/>
        <v>96</v>
      </c>
      <c r="AD20" s="332" t="s">
        <v>240</v>
      </c>
      <c r="AE20" s="332" t="s">
        <v>508</v>
      </c>
      <c r="AF20" s="332" t="s">
        <v>240</v>
      </c>
      <c r="AG20" s="39" t="s">
        <v>478</v>
      </c>
      <c r="AH20" s="39" t="s">
        <v>578</v>
      </c>
      <c r="AI20" s="111" t="s">
        <v>578</v>
      </c>
      <c r="AL20" s="336">
        <v>8.1</v>
      </c>
      <c r="AM20" s="44">
        <v>107</v>
      </c>
      <c r="AN20" s="111">
        <v>0.4</v>
      </c>
      <c r="AO20" s="111">
        <v>4</v>
      </c>
      <c r="AP20" s="111">
        <v>1</v>
      </c>
      <c r="AQ20" s="111"/>
      <c r="AR20" s="335" t="s">
        <v>295</v>
      </c>
      <c r="AS20" s="111" t="s">
        <v>240</v>
      </c>
      <c r="AT20" s="111" t="s">
        <v>295</v>
      </c>
      <c r="AU20" s="111" t="s">
        <v>240</v>
      </c>
      <c r="AV20" s="39" t="s">
        <v>338</v>
      </c>
      <c r="AX20" s="39" t="s">
        <v>535</v>
      </c>
      <c r="AY20" s="39">
        <v>8.1</v>
      </c>
      <c r="AZ20" s="334" t="s">
        <v>240</v>
      </c>
      <c r="BA20" s="39" t="s">
        <v>579</v>
      </c>
      <c r="BC20" s="39">
        <v>0.4</v>
      </c>
      <c r="BD20" s="39" t="s">
        <v>485</v>
      </c>
      <c r="BH20" s="39" t="s">
        <v>580</v>
      </c>
      <c r="BI20" s="39">
        <v>8.9</v>
      </c>
      <c r="BJ20" s="112">
        <v>10</v>
      </c>
      <c r="BK20" s="39">
        <v>27</v>
      </c>
      <c r="BL20" s="39">
        <v>10.1</v>
      </c>
      <c r="BM20" s="39">
        <v>8.1999999999999993</v>
      </c>
      <c r="BN20" s="39">
        <v>0.75</v>
      </c>
      <c r="BO20" s="39">
        <v>18.3</v>
      </c>
      <c r="BP20" s="107">
        <v>10.199999999999999</v>
      </c>
      <c r="BQ20" s="39" t="s">
        <v>581</v>
      </c>
      <c r="BR20" s="53"/>
      <c r="BS20" s="53"/>
      <c r="BT20" s="113" t="s">
        <v>487</v>
      </c>
      <c r="BU20" s="112" t="s">
        <v>488</v>
      </c>
      <c r="BV20" s="39" t="s">
        <v>489</v>
      </c>
      <c r="BW20" s="39" t="s">
        <v>564</v>
      </c>
      <c r="BX20" s="39" t="s">
        <v>559</v>
      </c>
    </row>
    <row r="21" spans="1:76" x14ac:dyDescent="0.35">
      <c r="A21" s="34" t="s">
        <v>277</v>
      </c>
      <c r="B21" s="34"/>
      <c r="C21" s="39">
        <v>2288726</v>
      </c>
      <c r="D21" s="39">
        <v>2668781</v>
      </c>
      <c r="E21" s="39" t="s">
        <v>287</v>
      </c>
      <c r="F21" s="39" t="s">
        <v>550</v>
      </c>
      <c r="G21" s="39">
        <v>2014</v>
      </c>
      <c r="H21" s="39" t="s">
        <v>551</v>
      </c>
      <c r="I21" s="39" t="s">
        <v>552</v>
      </c>
      <c r="J21" s="39" t="s">
        <v>502</v>
      </c>
      <c r="K21" s="39" t="s">
        <v>80</v>
      </c>
      <c r="L21" s="39" t="s">
        <v>89</v>
      </c>
      <c r="M21" s="39" t="s">
        <v>90</v>
      </c>
      <c r="N21" s="39" t="s">
        <v>91</v>
      </c>
      <c r="O21" s="39" t="s">
        <v>503</v>
      </c>
      <c r="P21" s="39" t="s">
        <v>504</v>
      </c>
      <c r="Q21" s="39" t="s">
        <v>505</v>
      </c>
      <c r="R21" s="39" t="s">
        <v>279</v>
      </c>
      <c r="S21" s="39" t="s">
        <v>279</v>
      </c>
      <c r="T21" s="39" t="s">
        <v>506</v>
      </c>
      <c r="U21" s="39" t="s">
        <v>31</v>
      </c>
      <c r="V21" s="35" t="s">
        <v>31</v>
      </c>
      <c r="W21" s="34" t="s">
        <v>280</v>
      </c>
      <c r="X21" s="39" t="s">
        <v>284</v>
      </c>
      <c r="Y21" s="39" t="s">
        <v>582</v>
      </c>
      <c r="Z21" s="39" t="s">
        <v>239</v>
      </c>
      <c r="AA21" s="39" t="s">
        <v>239</v>
      </c>
      <c r="AB21" s="39">
        <v>4</v>
      </c>
      <c r="AC21" s="332">
        <f t="shared" si="1"/>
        <v>96</v>
      </c>
      <c r="AD21" s="332" t="s">
        <v>240</v>
      </c>
      <c r="AE21" s="332" t="s">
        <v>508</v>
      </c>
      <c r="AF21" s="332" t="s">
        <v>240</v>
      </c>
      <c r="AG21" s="39" t="s">
        <v>478</v>
      </c>
      <c r="AH21" s="39" t="s">
        <v>583</v>
      </c>
      <c r="AI21" s="111">
        <v>74</v>
      </c>
      <c r="AL21" s="336">
        <v>8</v>
      </c>
      <c r="AM21" s="44">
        <v>106</v>
      </c>
      <c r="AN21" s="111">
        <v>0.4</v>
      </c>
      <c r="AO21" s="111">
        <f t="shared" ref="AO21:AO27" si="2">IF(AP21=1,1,"xx")</f>
        <v>1</v>
      </c>
      <c r="AP21" s="111">
        <v>1</v>
      </c>
      <c r="AQ21" s="111"/>
      <c r="AR21" s="335" t="s">
        <v>295</v>
      </c>
      <c r="AS21" s="111" t="s">
        <v>240</v>
      </c>
      <c r="AT21" s="111" t="s">
        <v>295</v>
      </c>
      <c r="AU21" s="111" t="s">
        <v>240</v>
      </c>
      <c r="AV21" s="39" t="s">
        <v>338</v>
      </c>
      <c r="AX21" s="39" t="s">
        <v>535</v>
      </c>
      <c r="AY21" s="39">
        <v>8</v>
      </c>
      <c r="AZ21" s="334" t="s">
        <v>240</v>
      </c>
      <c r="BA21" s="39" t="s">
        <v>584</v>
      </c>
      <c r="BC21" s="39">
        <v>0.4</v>
      </c>
      <c r="BD21" s="39" t="s">
        <v>485</v>
      </c>
      <c r="BH21" s="39" t="s">
        <v>568</v>
      </c>
      <c r="BI21" s="39">
        <v>8.8000000000000007</v>
      </c>
      <c r="BJ21" s="112">
        <v>10</v>
      </c>
      <c r="BK21" s="39">
        <v>27</v>
      </c>
      <c r="BL21" s="39">
        <v>9.6999999999999993</v>
      </c>
      <c r="BM21" s="39">
        <v>8.1</v>
      </c>
      <c r="BN21" s="39">
        <v>0.75</v>
      </c>
      <c r="BO21" s="39">
        <v>17.600000000000001</v>
      </c>
      <c r="BP21" s="107">
        <v>10.199999999999999</v>
      </c>
      <c r="BQ21" s="39" t="s">
        <v>557</v>
      </c>
      <c r="BR21" s="53"/>
      <c r="BS21" s="53"/>
      <c r="BT21" s="53"/>
      <c r="BU21" s="53"/>
      <c r="BV21" s="39" t="s">
        <v>489</v>
      </c>
      <c r="BW21" s="39" t="s">
        <v>564</v>
      </c>
      <c r="BX21" s="39" t="s">
        <v>559</v>
      </c>
    </row>
    <row r="22" spans="1:76" x14ac:dyDescent="0.35">
      <c r="A22" s="34" t="s">
        <v>277</v>
      </c>
      <c r="B22" s="34"/>
      <c r="C22" s="39">
        <v>2305369</v>
      </c>
      <c r="D22" s="39">
        <v>2732231</v>
      </c>
      <c r="E22" s="39" t="s">
        <v>285</v>
      </c>
      <c r="F22" s="39" t="s">
        <v>585</v>
      </c>
      <c r="G22" s="39">
        <v>2014</v>
      </c>
      <c r="H22" s="39" t="s">
        <v>586</v>
      </c>
      <c r="I22" s="39" t="s">
        <v>587</v>
      </c>
      <c r="J22" s="39" t="s">
        <v>502</v>
      </c>
      <c r="K22" s="39" t="s">
        <v>80</v>
      </c>
      <c r="L22" s="39" t="s">
        <v>89</v>
      </c>
      <c r="M22" s="39" t="s">
        <v>90</v>
      </c>
      <c r="N22" s="39" t="s">
        <v>91</v>
      </c>
      <c r="O22" s="39" t="s">
        <v>503</v>
      </c>
      <c r="P22" s="39" t="s">
        <v>504</v>
      </c>
      <c r="Q22" s="39" t="s">
        <v>505</v>
      </c>
      <c r="R22" s="39" t="s">
        <v>279</v>
      </c>
      <c r="S22" s="39" t="s">
        <v>279</v>
      </c>
      <c r="T22" s="39" t="s">
        <v>506</v>
      </c>
      <c r="U22" s="39" t="s">
        <v>31</v>
      </c>
      <c r="V22" s="35" t="s">
        <v>31</v>
      </c>
      <c r="W22" s="34" t="s">
        <v>280</v>
      </c>
      <c r="X22" s="39" t="s">
        <v>284</v>
      </c>
      <c r="Y22" s="39" t="s">
        <v>545</v>
      </c>
      <c r="Z22" s="39" t="s">
        <v>239</v>
      </c>
      <c r="AA22" s="39" t="s">
        <v>239</v>
      </c>
      <c r="AB22" s="39">
        <v>4</v>
      </c>
      <c r="AC22" s="332">
        <f t="shared" si="1"/>
        <v>96</v>
      </c>
      <c r="AD22" s="332" t="s">
        <v>240</v>
      </c>
      <c r="AE22" s="332" t="s">
        <v>508</v>
      </c>
      <c r="AF22" s="332" t="s">
        <v>240</v>
      </c>
      <c r="AG22" s="39" t="s">
        <v>478</v>
      </c>
      <c r="AH22" s="39" t="s">
        <v>588</v>
      </c>
      <c r="AI22" s="111">
        <v>25</v>
      </c>
      <c r="AL22" s="336">
        <v>7.7</v>
      </c>
      <c r="AM22" s="44">
        <v>65</v>
      </c>
      <c r="AN22" s="111">
        <v>1.8</v>
      </c>
      <c r="AO22" s="111">
        <f t="shared" si="2"/>
        <v>1</v>
      </c>
      <c r="AP22" s="111">
        <v>1</v>
      </c>
      <c r="AQ22" s="111"/>
      <c r="AR22" s="335" t="s">
        <v>295</v>
      </c>
      <c r="AS22" s="111" t="s">
        <v>240</v>
      </c>
      <c r="AT22" s="111" t="s">
        <v>295</v>
      </c>
      <c r="AU22" s="111" t="s">
        <v>240</v>
      </c>
      <c r="AV22" s="39" t="s">
        <v>337</v>
      </c>
      <c r="AW22" s="39" t="s">
        <v>288</v>
      </c>
      <c r="AX22" s="39" t="s">
        <v>589</v>
      </c>
      <c r="AY22" s="39">
        <v>7.7</v>
      </c>
      <c r="AZ22" s="334" t="s">
        <v>240</v>
      </c>
      <c r="BA22" s="39" t="s">
        <v>590</v>
      </c>
      <c r="BC22" s="39">
        <v>1.8</v>
      </c>
      <c r="BD22" s="39" t="s">
        <v>591</v>
      </c>
      <c r="BF22" s="112">
        <v>1.8</v>
      </c>
      <c r="BH22" s="39" t="s">
        <v>592</v>
      </c>
      <c r="BI22" s="39" t="s">
        <v>593</v>
      </c>
      <c r="BK22" s="56">
        <v>16.7</v>
      </c>
      <c r="BL22" s="39">
        <v>3.8</v>
      </c>
      <c r="BM22" s="39">
        <v>1.3</v>
      </c>
      <c r="BN22" s="39">
        <v>0.6</v>
      </c>
      <c r="BO22" s="39">
        <v>10</v>
      </c>
      <c r="BP22" s="107">
        <v>0.7</v>
      </c>
      <c r="BQ22" s="39" t="s">
        <v>594</v>
      </c>
      <c r="BR22" s="53"/>
      <c r="BS22" s="53"/>
      <c r="BT22" s="113" t="s">
        <v>487</v>
      </c>
      <c r="BU22" s="112" t="s">
        <v>488</v>
      </c>
      <c r="BV22" s="39" t="s">
        <v>489</v>
      </c>
      <c r="BW22" s="39" t="s">
        <v>595</v>
      </c>
      <c r="BX22" s="39" t="s">
        <v>288</v>
      </c>
    </row>
    <row r="23" spans="1:76" x14ac:dyDescent="0.35">
      <c r="A23" s="34" t="s">
        <v>277</v>
      </c>
      <c r="B23" s="34"/>
      <c r="C23" s="39">
        <v>2305371</v>
      </c>
      <c r="D23" s="39">
        <v>2732234</v>
      </c>
      <c r="E23" s="39" t="s">
        <v>285</v>
      </c>
      <c r="F23" s="39" t="s">
        <v>585</v>
      </c>
      <c r="G23" s="39">
        <v>2014</v>
      </c>
      <c r="H23" s="39" t="s">
        <v>586</v>
      </c>
      <c r="I23" s="39" t="s">
        <v>587</v>
      </c>
      <c r="J23" s="39" t="s">
        <v>502</v>
      </c>
      <c r="K23" s="39" t="s">
        <v>80</v>
      </c>
      <c r="L23" s="39" t="s">
        <v>89</v>
      </c>
      <c r="M23" s="39" t="s">
        <v>90</v>
      </c>
      <c r="N23" s="39" t="s">
        <v>91</v>
      </c>
      <c r="O23" s="39" t="s">
        <v>503</v>
      </c>
      <c r="P23" s="39" t="s">
        <v>504</v>
      </c>
      <c r="Q23" s="39" t="s">
        <v>505</v>
      </c>
      <c r="R23" s="39" t="s">
        <v>279</v>
      </c>
      <c r="S23" s="39" t="s">
        <v>279</v>
      </c>
      <c r="T23" s="39" t="s">
        <v>506</v>
      </c>
      <c r="U23" s="39" t="s">
        <v>31</v>
      </c>
      <c r="V23" s="35" t="s">
        <v>31</v>
      </c>
      <c r="W23" s="34" t="s">
        <v>280</v>
      </c>
      <c r="X23" s="39" t="s">
        <v>281</v>
      </c>
      <c r="Y23" s="39" t="s">
        <v>534</v>
      </c>
      <c r="Z23" s="39" t="s">
        <v>239</v>
      </c>
      <c r="AA23" s="39" t="s">
        <v>239</v>
      </c>
      <c r="AB23" s="39">
        <v>4</v>
      </c>
      <c r="AC23" s="332">
        <f t="shared" si="1"/>
        <v>96</v>
      </c>
      <c r="AD23" s="332" t="s">
        <v>240</v>
      </c>
      <c r="AE23" s="332" t="s">
        <v>508</v>
      </c>
      <c r="AF23" s="332" t="s">
        <v>240</v>
      </c>
      <c r="AG23" s="39" t="s">
        <v>478</v>
      </c>
      <c r="AH23" s="39" t="s">
        <v>596</v>
      </c>
      <c r="AI23" s="111">
        <v>18</v>
      </c>
      <c r="AL23" s="336">
        <v>7.8</v>
      </c>
      <c r="AM23" s="44">
        <v>59</v>
      </c>
      <c r="AN23" s="111">
        <v>1.9</v>
      </c>
      <c r="AO23" s="111">
        <f t="shared" si="2"/>
        <v>1</v>
      </c>
      <c r="AP23" s="111">
        <v>1</v>
      </c>
      <c r="AQ23" s="111"/>
      <c r="AR23" s="335" t="s">
        <v>295</v>
      </c>
      <c r="AS23" s="111" t="s">
        <v>240</v>
      </c>
      <c r="AT23" s="111" t="s">
        <v>295</v>
      </c>
      <c r="AU23" s="111" t="s">
        <v>240</v>
      </c>
      <c r="AV23" s="39" t="s">
        <v>337</v>
      </c>
      <c r="AW23" s="39" t="s">
        <v>289</v>
      </c>
      <c r="AX23" s="39" t="s">
        <v>597</v>
      </c>
      <c r="AY23" s="39">
        <v>7.8</v>
      </c>
      <c r="AZ23" s="334" t="s">
        <v>240</v>
      </c>
      <c r="BA23" s="39" t="s">
        <v>598</v>
      </c>
      <c r="BC23" s="39">
        <v>1.9</v>
      </c>
      <c r="BD23" s="39" t="s">
        <v>591</v>
      </c>
      <c r="BF23" s="112">
        <v>1.9</v>
      </c>
      <c r="BH23" s="39" t="s">
        <v>599</v>
      </c>
      <c r="BI23" s="39" t="s">
        <v>600</v>
      </c>
      <c r="BK23" s="56">
        <v>18</v>
      </c>
      <c r="BL23" s="39">
        <v>4</v>
      </c>
      <c r="BM23" s="39">
        <v>1.4</v>
      </c>
      <c r="BN23" s="39">
        <v>0.6</v>
      </c>
      <c r="BO23" s="39">
        <v>9.9</v>
      </c>
      <c r="BP23" s="107">
        <v>0.9</v>
      </c>
      <c r="BQ23" s="39" t="s">
        <v>594</v>
      </c>
      <c r="BR23" s="53"/>
      <c r="BS23" s="53"/>
      <c r="BT23" s="113" t="s">
        <v>487</v>
      </c>
      <c r="BU23" s="112" t="s">
        <v>488</v>
      </c>
      <c r="BV23" s="39" t="s">
        <v>489</v>
      </c>
      <c r="BW23" s="39" t="s">
        <v>601</v>
      </c>
      <c r="BX23" s="39" t="s">
        <v>289</v>
      </c>
    </row>
    <row r="24" spans="1:76" x14ac:dyDescent="0.35">
      <c r="A24" s="111" t="s">
        <v>602</v>
      </c>
      <c r="B24" s="111"/>
      <c r="C24" s="39">
        <v>2287532</v>
      </c>
      <c r="D24" s="39">
        <v>2664401</v>
      </c>
      <c r="E24" s="39" t="s">
        <v>311</v>
      </c>
      <c r="F24" s="39" t="s">
        <v>603</v>
      </c>
      <c r="G24" s="39">
        <v>2014</v>
      </c>
      <c r="H24" s="39" t="s">
        <v>604</v>
      </c>
      <c r="I24" s="39" t="s">
        <v>605</v>
      </c>
      <c r="J24" s="39" t="s">
        <v>502</v>
      </c>
      <c r="K24" s="39" t="s">
        <v>80</v>
      </c>
      <c r="L24" s="39" t="s">
        <v>89</v>
      </c>
      <c r="M24" s="39" t="s">
        <v>90</v>
      </c>
      <c r="N24" s="39" t="s">
        <v>91</v>
      </c>
      <c r="O24" s="39" t="s">
        <v>503</v>
      </c>
      <c r="P24" s="39" t="s">
        <v>504</v>
      </c>
      <c r="Q24" s="39" t="s">
        <v>505</v>
      </c>
      <c r="R24" s="39" t="s">
        <v>279</v>
      </c>
      <c r="S24" s="39" t="s">
        <v>279</v>
      </c>
      <c r="T24" s="39" t="s">
        <v>506</v>
      </c>
      <c r="U24" s="39" t="s">
        <v>31</v>
      </c>
      <c r="V24" s="35" t="s">
        <v>31</v>
      </c>
      <c r="W24" s="34" t="s">
        <v>280</v>
      </c>
      <c r="X24" s="39" t="s">
        <v>281</v>
      </c>
      <c r="Y24" s="39" t="s">
        <v>606</v>
      </c>
      <c r="Z24" s="39" t="s">
        <v>607</v>
      </c>
      <c r="AA24" s="39" t="s">
        <v>182</v>
      </c>
      <c r="AB24" s="39">
        <v>4</v>
      </c>
      <c r="AC24" s="332">
        <f t="shared" si="1"/>
        <v>96</v>
      </c>
      <c r="AD24" s="332" t="s">
        <v>240</v>
      </c>
      <c r="AE24" s="332" t="s">
        <v>477</v>
      </c>
      <c r="AF24" s="332" t="s">
        <v>240</v>
      </c>
      <c r="AG24" s="39" t="s">
        <v>478</v>
      </c>
      <c r="AH24" s="39" t="s">
        <v>608</v>
      </c>
      <c r="AI24" s="111">
        <v>7.4</v>
      </c>
      <c r="AL24" s="336">
        <v>8</v>
      </c>
      <c r="AM24" s="44">
        <v>100</v>
      </c>
      <c r="AN24" s="111">
        <v>0.4</v>
      </c>
      <c r="AO24" s="111">
        <f t="shared" si="2"/>
        <v>1</v>
      </c>
      <c r="AP24" s="111">
        <v>1</v>
      </c>
      <c r="AQ24" s="111"/>
      <c r="AR24" s="335" t="s">
        <v>295</v>
      </c>
      <c r="AS24" s="111" t="s">
        <v>295</v>
      </c>
      <c r="AT24" s="111" t="s">
        <v>295</v>
      </c>
      <c r="AU24" s="111"/>
      <c r="AV24" s="39" t="s">
        <v>338</v>
      </c>
      <c r="AW24" s="39" t="s">
        <v>609</v>
      </c>
      <c r="AX24" s="39" t="s">
        <v>535</v>
      </c>
      <c r="AY24" s="39">
        <v>8</v>
      </c>
      <c r="AZ24" s="334" t="s">
        <v>240</v>
      </c>
      <c r="BA24" s="39" t="s">
        <v>610</v>
      </c>
      <c r="BC24" s="39" t="s">
        <v>611</v>
      </c>
      <c r="BD24" s="39" t="s">
        <v>485</v>
      </c>
      <c r="BF24" s="114">
        <v>0.40500000000000003</v>
      </c>
      <c r="BH24" s="39" t="s">
        <v>497</v>
      </c>
      <c r="BI24" s="39" t="s">
        <v>612</v>
      </c>
      <c r="BK24" s="39">
        <v>26.5</v>
      </c>
      <c r="BL24" s="39" t="s">
        <v>613</v>
      </c>
      <c r="BM24" s="39" t="s">
        <v>614</v>
      </c>
      <c r="BN24" s="39" t="s">
        <v>615</v>
      </c>
      <c r="BQ24" s="39" t="s">
        <v>616</v>
      </c>
      <c r="BR24" s="53"/>
      <c r="BS24" s="53"/>
      <c r="BT24" s="53"/>
      <c r="BU24" s="53"/>
      <c r="BV24" s="39" t="s">
        <v>489</v>
      </c>
      <c r="BW24" s="39" t="s">
        <v>617</v>
      </c>
      <c r="BX24" s="39" t="s">
        <v>609</v>
      </c>
    </row>
    <row r="25" spans="1:76" x14ac:dyDescent="0.35">
      <c r="A25" s="111" t="s">
        <v>602</v>
      </c>
      <c r="B25" s="111"/>
      <c r="C25" s="39">
        <v>2287534</v>
      </c>
      <c r="D25" s="39">
        <v>2664411</v>
      </c>
      <c r="E25" s="39" t="s">
        <v>311</v>
      </c>
      <c r="F25" s="39" t="s">
        <v>603</v>
      </c>
      <c r="G25" s="39">
        <v>2014</v>
      </c>
      <c r="H25" s="39" t="s">
        <v>604</v>
      </c>
      <c r="I25" s="39" t="s">
        <v>605</v>
      </c>
      <c r="J25" s="39" t="s">
        <v>502</v>
      </c>
      <c r="K25" s="39" t="s">
        <v>80</v>
      </c>
      <c r="L25" s="39" t="s">
        <v>89</v>
      </c>
      <c r="M25" s="39" t="s">
        <v>90</v>
      </c>
      <c r="N25" s="39" t="s">
        <v>91</v>
      </c>
      <c r="O25" s="39" t="s">
        <v>503</v>
      </c>
      <c r="P25" s="39" t="s">
        <v>504</v>
      </c>
      <c r="Q25" s="39" t="s">
        <v>505</v>
      </c>
      <c r="R25" s="39" t="s">
        <v>279</v>
      </c>
      <c r="S25" s="39" t="s">
        <v>279</v>
      </c>
      <c r="T25" s="39" t="s">
        <v>506</v>
      </c>
      <c r="U25" s="39" t="s">
        <v>31</v>
      </c>
      <c r="V25" s="35" t="s">
        <v>31</v>
      </c>
      <c r="W25" s="34" t="s">
        <v>280</v>
      </c>
      <c r="X25" s="39" t="s">
        <v>284</v>
      </c>
      <c r="Y25" s="39" t="s">
        <v>553</v>
      </c>
      <c r="Z25" s="39" t="s">
        <v>607</v>
      </c>
      <c r="AA25" s="39" t="s">
        <v>618</v>
      </c>
      <c r="AB25" s="39">
        <v>4</v>
      </c>
      <c r="AC25" s="332">
        <f t="shared" si="1"/>
        <v>96</v>
      </c>
      <c r="AD25" s="332" t="s">
        <v>240</v>
      </c>
      <c r="AE25" s="332" t="s">
        <v>477</v>
      </c>
      <c r="AF25" s="332" t="s">
        <v>240</v>
      </c>
      <c r="AG25" s="39" t="s">
        <v>478</v>
      </c>
      <c r="AH25" s="39" t="s">
        <v>619</v>
      </c>
      <c r="AI25" s="111">
        <v>5.3</v>
      </c>
      <c r="AL25" s="336">
        <v>8</v>
      </c>
      <c r="AM25" s="44">
        <v>100</v>
      </c>
      <c r="AN25" s="111">
        <v>0.4</v>
      </c>
      <c r="AO25" s="111">
        <f t="shared" si="2"/>
        <v>1</v>
      </c>
      <c r="AP25" s="111">
        <v>1</v>
      </c>
      <c r="AQ25" s="111"/>
      <c r="AR25" s="335" t="s">
        <v>295</v>
      </c>
      <c r="AS25" s="111" t="s">
        <v>295</v>
      </c>
      <c r="AT25" s="111" t="s">
        <v>295</v>
      </c>
      <c r="AU25" s="111"/>
      <c r="AV25" s="39" t="s">
        <v>338</v>
      </c>
      <c r="AW25" s="39" t="s">
        <v>620</v>
      </c>
      <c r="AX25" s="39" t="s">
        <v>535</v>
      </c>
      <c r="AY25" s="39">
        <v>8</v>
      </c>
      <c r="AZ25" s="334" t="s">
        <v>240</v>
      </c>
      <c r="BA25" s="39" t="s">
        <v>610</v>
      </c>
      <c r="BC25" s="39" t="s">
        <v>611</v>
      </c>
      <c r="BD25" s="39" t="s">
        <v>485</v>
      </c>
      <c r="BF25" s="114">
        <v>0.40500000000000003</v>
      </c>
      <c r="BH25" s="39" t="s">
        <v>497</v>
      </c>
      <c r="BI25" s="39" t="s">
        <v>612</v>
      </c>
      <c r="BK25" s="39">
        <v>26.5</v>
      </c>
      <c r="BL25" s="39" t="s">
        <v>613</v>
      </c>
      <c r="BM25" s="39" t="s">
        <v>614</v>
      </c>
      <c r="BN25" s="39" t="s">
        <v>615</v>
      </c>
      <c r="BQ25" s="39" t="s">
        <v>616</v>
      </c>
      <c r="BR25" s="53"/>
      <c r="BS25" s="53"/>
      <c r="BT25" s="53"/>
      <c r="BU25" s="53"/>
      <c r="BV25" s="39" t="s">
        <v>489</v>
      </c>
      <c r="BW25" s="39" t="s">
        <v>617</v>
      </c>
      <c r="BX25" s="39" t="s">
        <v>620</v>
      </c>
    </row>
    <row r="26" spans="1:76" x14ac:dyDescent="0.35">
      <c r="A26" s="39" t="s">
        <v>621</v>
      </c>
      <c r="C26" s="39">
        <v>2287535</v>
      </c>
      <c r="D26" s="39">
        <v>2664414</v>
      </c>
      <c r="E26" s="39" t="s">
        <v>311</v>
      </c>
      <c r="F26" s="39" t="s">
        <v>603</v>
      </c>
      <c r="G26" s="39">
        <v>2014</v>
      </c>
      <c r="H26" s="39" t="s">
        <v>604</v>
      </c>
      <c r="I26" s="39" t="s">
        <v>605</v>
      </c>
      <c r="J26" s="39" t="s">
        <v>502</v>
      </c>
      <c r="K26" s="39" t="s">
        <v>80</v>
      </c>
      <c r="L26" s="39" t="s">
        <v>89</v>
      </c>
      <c r="M26" s="39" t="s">
        <v>90</v>
      </c>
      <c r="N26" s="39" t="s">
        <v>91</v>
      </c>
      <c r="O26" s="39" t="s">
        <v>503</v>
      </c>
      <c r="P26" s="39" t="s">
        <v>504</v>
      </c>
      <c r="Q26" s="39" t="s">
        <v>505</v>
      </c>
      <c r="R26" s="39" t="s">
        <v>279</v>
      </c>
      <c r="S26" s="39" t="s">
        <v>279</v>
      </c>
      <c r="T26" s="39" t="s">
        <v>506</v>
      </c>
      <c r="U26" s="39" t="s">
        <v>31</v>
      </c>
      <c r="V26" s="35" t="s">
        <v>31</v>
      </c>
      <c r="W26" s="34" t="s">
        <v>280</v>
      </c>
      <c r="X26" s="39" t="s">
        <v>284</v>
      </c>
      <c r="Y26" s="39" t="s">
        <v>553</v>
      </c>
      <c r="Z26" s="39" t="s">
        <v>239</v>
      </c>
      <c r="AA26" s="39" t="s">
        <v>239</v>
      </c>
      <c r="AB26" s="39">
        <v>4</v>
      </c>
      <c r="AC26" s="332">
        <f t="shared" si="1"/>
        <v>96</v>
      </c>
      <c r="AD26" s="332" t="s">
        <v>240</v>
      </c>
      <c r="AE26" s="332" t="s">
        <v>508</v>
      </c>
      <c r="AF26" s="332" t="s">
        <v>240</v>
      </c>
      <c r="AG26" s="39" t="s">
        <v>478</v>
      </c>
      <c r="AH26" s="39" t="s">
        <v>619</v>
      </c>
      <c r="AI26" s="111">
        <v>5.3</v>
      </c>
      <c r="AL26" s="336">
        <v>8</v>
      </c>
      <c r="AM26" s="44">
        <v>100</v>
      </c>
      <c r="AN26" s="111">
        <v>0.4</v>
      </c>
      <c r="AO26" s="111">
        <f t="shared" si="2"/>
        <v>1</v>
      </c>
      <c r="AP26" s="111">
        <v>1</v>
      </c>
      <c r="AQ26" s="111"/>
      <c r="AR26" s="335" t="s">
        <v>295</v>
      </c>
      <c r="AS26" s="111" t="s">
        <v>240</v>
      </c>
      <c r="AT26" s="111" t="s">
        <v>295</v>
      </c>
      <c r="AU26" s="111" t="s">
        <v>240</v>
      </c>
      <c r="AV26" s="39" t="s">
        <v>338</v>
      </c>
      <c r="AW26" s="39" t="s">
        <v>622</v>
      </c>
      <c r="AX26" s="39" t="s">
        <v>535</v>
      </c>
      <c r="AY26" s="39">
        <v>8</v>
      </c>
      <c r="AZ26" s="334" t="s">
        <v>240</v>
      </c>
      <c r="BA26" s="39" t="s">
        <v>610</v>
      </c>
      <c r="BC26" s="39" t="s">
        <v>611</v>
      </c>
      <c r="BD26" s="39" t="s">
        <v>485</v>
      </c>
      <c r="BF26" s="114">
        <v>0.40500000000000003</v>
      </c>
      <c r="BH26" s="39" t="s">
        <v>497</v>
      </c>
      <c r="BI26" s="39" t="s">
        <v>612</v>
      </c>
      <c r="BK26" s="39">
        <v>26.5</v>
      </c>
      <c r="BL26" s="39" t="s">
        <v>613</v>
      </c>
      <c r="BM26" s="39" t="s">
        <v>614</v>
      </c>
      <c r="BN26" s="39" t="s">
        <v>615</v>
      </c>
      <c r="BQ26" s="39" t="s">
        <v>616</v>
      </c>
      <c r="BR26" s="53"/>
      <c r="BS26" s="53"/>
      <c r="BT26" s="53"/>
      <c r="BU26" s="53"/>
      <c r="BV26" s="39" t="s">
        <v>489</v>
      </c>
      <c r="BW26" s="39" t="s">
        <v>617</v>
      </c>
      <c r="BX26" s="39" t="s">
        <v>622</v>
      </c>
    </row>
    <row r="27" spans="1:76" x14ac:dyDescent="0.35">
      <c r="A27" s="34" t="s">
        <v>277</v>
      </c>
      <c r="B27" s="34"/>
      <c r="C27" s="39">
        <v>1008756</v>
      </c>
      <c r="D27" s="39">
        <v>118766</v>
      </c>
      <c r="E27" s="39" t="s">
        <v>623</v>
      </c>
      <c r="F27" s="39" t="s">
        <v>624</v>
      </c>
      <c r="G27" s="39">
        <v>1980</v>
      </c>
      <c r="H27" s="39" t="s">
        <v>625</v>
      </c>
      <c r="I27" s="39" t="s">
        <v>626</v>
      </c>
      <c r="J27" s="39" t="s">
        <v>627</v>
      </c>
      <c r="K27" s="39" t="s">
        <v>80</v>
      </c>
      <c r="L27" s="39" t="s">
        <v>89</v>
      </c>
      <c r="M27" s="39" t="s">
        <v>90</v>
      </c>
      <c r="N27" s="39" t="s">
        <v>91</v>
      </c>
      <c r="O27" s="39" t="s">
        <v>102</v>
      </c>
      <c r="P27" s="39" t="s">
        <v>103</v>
      </c>
      <c r="Q27" s="39" t="s">
        <v>628</v>
      </c>
      <c r="R27" s="39" t="s">
        <v>629</v>
      </c>
      <c r="S27" s="39" t="s">
        <v>629</v>
      </c>
      <c r="T27" s="39" t="s">
        <v>630</v>
      </c>
      <c r="U27" s="39" t="s">
        <v>31</v>
      </c>
      <c r="V27" s="35" t="s">
        <v>31</v>
      </c>
      <c r="W27" s="34" t="s">
        <v>280</v>
      </c>
      <c r="X27" s="39" t="s">
        <v>281</v>
      </c>
      <c r="Y27" s="39" t="s">
        <v>497</v>
      </c>
      <c r="Z27" s="39" t="s">
        <v>239</v>
      </c>
      <c r="AA27" s="39" t="s">
        <v>239</v>
      </c>
      <c r="AB27" s="39">
        <v>4</v>
      </c>
      <c r="AC27" s="332">
        <f t="shared" si="1"/>
        <v>96</v>
      </c>
      <c r="AD27" s="332" t="s">
        <v>240</v>
      </c>
      <c r="AE27" s="332" t="s">
        <v>508</v>
      </c>
      <c r="AF27" s="332" t="s">
        <v>240</v>
      </c>
      <c r="AG27" s="39" t="s">
        <v>631</v>
      </c>
      <c r="AH27" s="39" t="s">
        <v>632</v>
      </c>
      <c r="AI27" s="111" t="s">
        <v>632</v>
      </c>
      <c r="AL27" s="336">
        <v>7.3</v>
      </c>
      <c r="AM27" s="44">
        <v>54</v>
      </c>
      <c r="AN27" s="111">
        <v>1.1000000000000001</v>
      </c>
      <c r="AO27" s="111">
        <f t="shared" si="2"/>
        <v>1</v>
      </c>
      <c r="AP27" s="111">
        <v>1</v>
      </c>
      <c r="AQ27" s="111"/>
      <c r="AR27" s="335" t="s">
        <v>295</v>
      </c>
      <c r="AS27" s="111" t="s">
        <v>295</v>
      </c>
      <c r="AT27" s="111" t="s">
        <v>295</v>
      </c>
      <c r="AU27" s="111" t="s">
        <v>240</v>
      </c>
      <c r="AV27" s="39" t="s">
        <v>338</v>
      </c>
      <c r="AX27" s="39" t="s">
        <v>633</v>
      </c>
      <c r="AY27" s="39" t="s">
        <v>634</v>
      </c>
      <c r="AZ27" s="334" t="s">
        <v>240</v>
      </c>
      <c r="BA27" s="39" t="s">
        <v>635</v>
      </c>
      <c r="BD27" s="39" t="s">
        <v>496</v>
      </c>
      <c r="BF27" s="112">
        <v>1.1000000000000001</v>
      </c>
      <c r="BH27" s="39" t="s">
        <v>497</v>
      </c>
      <c r="BI27" s="39" t="s">
        <v>636</v>
      </c>
      <c r="BJ27" s="112">
        <v>10</v>
      </c>
      <c r="BK27" s="56">
        <v>14.391576020542065</v>
      </c>
      <c r="BL27" s="56">
        <v>4.3857600189589458</v>
      </c>
      <c r="BM27" s="56">
        <v>7.6439446022908584</v>
      </c>
      <c r="BN27" s="56">
        <v>1.1738853367437543</v>
      </c>
      <c r="BO27" s="56">
        <v>14.895901426966258</v>
      </c>
      <c r="BP27" s="223">
        <v>9.6448016447388483</v>
      </c>
      <c r="BQ27" s="39" t="s">
        <v>637</v>
      </c>
      <c r="BR27" s="53"/>
      <c r="BS27" s="53"/>
      <c r="BT27" s="113" t="s">
        <v>487</v>
      </c>
      <c r="BU27" s="114" t="s">
        <v>488</v>
      </c>
      <c r="BV27" s="39" t="s">
        <v>638</v>
      </c>
    </row>
    <row r="28" spans="1:76" x14ac:dyDescent="0.35">
      <c r="A28" s="111" t="s">
        <v>602</v>
      </c>
      <c r="B28" s="111"/>
      <c r="C28" s="39">
        <v>1314307</v>
      </c>
      <c r="D28" s="39">
        <v>772385</v>
      </c>
      <c r="E28" s="39" t="s">
        <v>290</v>
      </c>
      <c r="F28" s="39" t="s">
        <v>468</v>
      </c>
      <c r="G28" s="39">
        <v>2004</v>
      </c>
      <c r="H28" s="39" t="s">
        <v>469</v>
      </c>
      <c r="I28" s="39" t="s">
        <v>470</v>
      </c>
      <c r="J28" s="39" t="s">
        <v>16</v>
      </c>
      <c r="K28" s="39" t="s">
        <v>80</v>
      </c>
      <c r="L28" s="39" t="s">
        <v>81</v>
      </c>
      <c r="M28" s="39" t="s">
        <v>82</v>
      </c>
      <c r="N28" s="39" t="s">
        <v>83</v>
      </c>
      <c r="O28" s="39" t="s">
        <v>84</v>
      </c>
      <c r="P28" s="39" t="s">
        <v>639</v>
      </c>
      <c r="Q28" s="39" t="s">
        <v>640</v>
      </c>
      <c r="R28" s="39" t="s">
        <v>641</v>
      </c>
      <c r="S28" s="39" t="s">
        <v>641</v>
      </c>
      <c r="T28" s="39" t="s">
        <v>474</v>
      </c>
      <c r="U28" s="39" t="s">
        <v>28</v>
      </c>
      <c r="V28" s="34" t="s">
        <v>293</v>
      </c>
      <c r="W28" s="34" t="s">
        <v>280</v>
      </c>
      <c r="X28" s="39" t="s">
        <v>281</v>
      </c>
      <c r="Y28" s="39" t="s">
        <v>475</v>
      </c>
      <c r="Z28" s="39" t="s">
        <v>239</v>
      </c>
      <c r="AA28" s="39" t="s">
        <v>476</v>
      </c>
      <c r="AB28" s="39">
        <v>2</v>
      </c>
      <c r="AC28" s="332">
        <f t="shared" si="1"/>
        <v>48</v>
      </c>
      <c r="AD28" s="332" t="s">
        <v>240</v>
      </c>
      <c r="AE28" s="332" t="s">
        <v>477</v>
      </c>
      <c r="AF28" s="332" t="s">
        <v>240</v>
      </c>
      <c r="AG28" s="39" t="s">
        <v>478</v>
      </c>
      <c r="AH28" s="39" t="s">
        <v>642</v>
      </c>
      <c r="AI28" s="111">
        <v>69.400000000000006</v>
      </c>
      <c r="AL28" s="336">
        <v>4.3</v>
      </c>
      <c r="AM28" s="44">
        <v>14.907</v>
      </c>
      <c r="AN28" s="111">
        <v>4</v>
      </c>
      <c r="AO28" s="111">
        <v>4</v>
      </c>
      <c r="AP28" s="111"/>
      <c r="AQ28" s="111" t="s">
        <v>480</v>
      </c>
      <c r="AR28" s="335" t="s">
        <v>295</v>
      </c>
      <c r="AS28" s="111" t="s">
        <v>240</v>
      </c>
      <c r="AT28" s="111" t="s">
        <v>295</v>
      </c>
      <c r="AU28" s="111"/>
      <c r="AV28" s="39" t="s">
        <v>481</v>
      </c>
      <c r="AW28" s="39" t="s">
        <v>643</v>
      </c>
      <c r="AX28" s="39" t="s">
        <v>483</v>
      </c>
      <c r="AY28" s="39">
        <v>4.3</v>
      </c>
      <c r="AZ28" s="334" t="s">
        <v>484</v>
      </c>
      <c r="BA28" s="39" t="s">
        <v>497</v>
      </c>
      <c r="BC28" s="39">
        <v>4</v>
      </c>
      <c r="BD28" s="39" t="s">
        <v>485</v>
      </c>
      <c r="BH28" s="39" t="s">
        <v>497</v>
      </c>
      <c r="BI28" s="39" t="s">
        <v>497</v>
      </c>
      <c r="BJ28" s="39">
        <v>10</v>
      </c>
      <c r="BK28" s="39">
        <v>3</v>
      </c>
      <c r="BL28" s="39">
        <v>1.8</v>
      </c>
      <c r="BM28" s="39">
        <v>5.4</v>
      </c>
      <c r="BN28" s="39">
        <v>1.2</v>
      </c>
      <c r="BO28" s="39" t="s">
        <v>644</v>
      </c>
      <c r="BP28" s="107">
        <v>7.5</v>
      </c>
      <c r="BQ28" s="39" t="s">
        <v>497</v>
      </c>
      <c r="BR28" s="53" t="s">
        <v>645</v>
      </c>
      <c r="BS28" s="53"/>
      <c r="BT28" s="53"/>
      <c r="BU28" s="53"/>
      <c r="BV28" s="39" t="s">
        <v>489</v>
      </c>
      <c r="BX28" s="39" t="s">
        <v>643</v>
      </c>
    </row>
    <row r="29" spans="1:76" x14ac:dyDescent="0.35">
      <c r="A29" s="111" t="s">
        <v>602</v>
      </c>
      <c r="B29" s="111"/>
      <c r="C29" s="39">
        <v>1314300</v>
      </c>
      <c r="D29" s="39">
        <v>772378</v>
      </c>
      <c r="E29" s="39" t="s">
        <v>290</v>
      </c>
      <c r="F29" s="39" t="s">
        <v>468</v>
      </c>
      <c r="G29" s="39">
        <v>2004</v>
      </c>
      <c r="H29" s="39" t="s">
        <v>469</v>
      </c>
      <c r="I29" s="39" t="s">
        <v>470</v>
      </c>
      <c r="J29" s="39" t="s">
        <v>16</v>
      </c>
      <c r="K29" s="39" t="s">
        <v>80</v>
      </c>
      <c r="L29" s="39" t="s">
        <v>81</v>
      </c>
      <c r="M29" s="39" t="s">
        <v>82</v>
      </c>
      <c r="N29" s="39" t="s">
        <v>83</v>
      </c>
      <c r="O29" s="39" t="s">
        <v>84</v>
      </c>
      <c r="P29" s="39" t="s">
        <v>639</v>
      </c>
      <c r="Q29" s="39" t="s">
        <v>640</v>
      </c>
      <c r="R29" s="39" t="s">
        <v>641</v>
      </c>
      <c r="S29" s="39" t="s">
        <v>641</v>
      </c>
      <c r="T29" s="39" t="s">
        <v>474</v>
      </c>
      <c r="U29" s="39" t="s">
        <v>28</v>
      </c>
      <c r="V29" s="34" t="s">
        <v>293</v>
      </c>
      <c r="W29" s="34" t="s">
        <v>280</v>
      </c>
      <c r="X29" s="39" t="s">
        <v>281</v>
      </c>
      <c r="Y29" s="39" t="s">
        <v>475</v>
      </c>
      <c r="Z29" s="39" t="s">
        <v>239</v>
      </c>
      <c r="AA29" s="39" t="s">
        <v>476</v>
      </c>
      <c r="AB29" s="39">
        <v>2</v>
      </c>
      <c r="AC29" s="332">
        <f t="shared" si="1"/>
        <v>48</v>
      </c>
      <c r="AD29" s="332" t="s">
        <v>240</v>
      </c>
      <c r="AE29" s="332" t="s">
        <v>477</v>
      </c>
      <c r="AF29" s="332" t="s">
        <v>240</v>
      </c>
      <c r="AG29" s="39" t="s">
        <v>478</v>
      </c>
      <c r="AH29" s="39" t="s">
        <v>646</v>
      </c>
      <c r="AI29" s="111">
        <v>22.6</v>
      </c>
      <c r="AL29" s="336">
        <v>4.0999999999999996</v>
      </c>
      <c r="AM29" s="44">
        <v>13.421299999999999</v>
      </c>
      <c r="AN29" s="111">
        <v>3.7</v>
      </c>
      <c r="AO29" s="111">
        <v>4</v>
      </c>
      <c r="AP29" s="111"/>
      <c r="AQ29" s="111" t="s">
        <v>480</v>
      </c>
      <c r="AR29" s="335" t="s">
        <v>295</v>
      </c>
      <c r="AS29" s="111" t="s">
        <v>240</v>
      </c>
      <c r="AT29" s="111" t="s">
        <v>295</v>
      </c>
      <c r="AU29" s="111"/>
      <c r="AV29" s="39" t="s">
        <v>481</v>
      </c>
      <c r="AW29" s="39" t="s">
        <v>482</v>
      </c>
      <c r="AX29" s="39" t="s">
        <v>483</v>
      </c>
      <c r="AY29" s="39">
        <v>4.0999999999999996</v>
      </c>
      <c r="AZ29" s="334" t="s">
        <v>484</v>
      </c>
      <c r="BA29" s="39" t="s">
        <v>497</v>
      </c>
      <c r="BC29" s="39">
        <v>3.7</v>
      </c>
      <c r="BD29" s="39" t="s">
        <v>485</v>
      </c>
      <c r="BH29" s="39" t="s">
        <v>486</v>
      </c>
      <c r="BI29" s="39" t="s">
        <v>497</v>
      </c>
      <c r="BJ29" s="112">
        <v>10</v>
      </c>
      <c r="BK29" s="56">
        <v>2.9</v>
      </c>
      <c r="BL29" s="56">
        <v>1.5</v>
      </c>
      <c r="BM29" s="56">
        <v>5.7</v>
      </c>
      <c r="BN29" s="56">
        <v>1</v>
      </c>
      <c r="BO29" s="56">
        <v>12.081394436700291</v>
      </c>
      <c r="BP29" s="223">
        <v>13.1</v>
      </c>
      <c r="BQ29" s="39" t="s">
        <v>497</v>
      </c>
      <c r="BR29" s="53" t="s">
        <v>645</v>
      </c>
      <c r="BS29" s="53"/>
      <c r="BT29" s="53"/>
      <c r="BU29" s="53"/>
      <c r="BV29" s="39" t="s">
        <v>489</v>
      </c>
      <c r="BX29" s="39" t="s">
        <v>482</v>
      </c>
    </row>
    <row r="30" spans="1:76" x14ac:dyDescent="0.35">
      <c r="A30" s="111" t="s">
        <v>602</v>
      </c>
      <c r="B30" s="111"/>
      <c r="C30" s="39">
        <v>1266911</v>
      </c>
      <c r="D30" s="39">
        <v>718208</v>
      </c>
      <c r="E30" s="39" t="s">
        <v>290</v>
      </c>
      <c r="F30" s="39" t="s">
        <v>490</v>
      </c>
      <c r="G30" s="39">
        <v>2005</v>
      </c>
      <c r="H30" s="39" t="s">
        <v>491</v>
      </c>
      <c r="I30" s="39" t="s">
        <v>492</v>
      </c>
      <c r="J30" s="39" t="s">
        <v>16</v>
      </c>
      <c r="K30" s="39" t="s">
        <v>80</v>
      </c>
      <c r="L30" s="39" t="s">
        <v>81</v>
      </c>
      <c r="M30" s="39" t="s">
        <v>82</v>
      </c>
      <c r="N30" s="39" t="s">
        <v>83</v>
      </c>
      <c r="O30" s="39" t="s">
        <v>84</v>
      </c>
      <c r="P30" s="39" t="s">
        <v>639</v>
      </c>
      <c r="Q30" s="39" t="s">
        <v>640</v>
      </c>
      <c r="R30" s="39" t="s">
        <v>641</v>
      </c>
      <c r="S30" s="39" t="s">
        <v>641</v>
      </c>
      <c r="T30" s="39" t="s">
        <v>474</v>
      </c>
      <c r="U30" s="39" t="s">
        <v>28</v>
      </c>
      <c r="V30" s="34" t="s">
        <v>293</v>
      </c>
      <c r="W30" s="34" t="s">
        <v>280</v>
      </c>
      <c r="X30" s="39" t="s">
        <v>281</v>
      </c>
      <c r="Y30" s="39" t="s">
        <v>475</v>
      </c>
      <c r="Z30" s="39" t="s">
        <v>239</v>
      </c>
      <c r="AA30" s="39" t="s">
        <v>476</v>
      </c>
      <c r="AB30" s="39">
        <v>2</v>
      </c>
      <c r="AC30" s="332">
        <f t="shared" si="1"/>
        <v>48</v>
      </c>
      <c r="AD30" s="332" t="s">
        <v>240</v>
      </c>
      <c r="AE30" s="332" t="s">
        <v>477</v>
      </c>
      <c r="AF30" s="332" t="s">
        <v>240</v>
      </c>
      <c r="AG30" s="39" t="s">
        <v>478</v>
      </c>
      <c r="AH30" s="39" t="s">
        <v>647</v>
      </c>
      <c r="AI30" s="111">
        <v>15.2</v>
      </c>
      <c r="AL30" s="336">
        <v>7.8</v>
      </c>
      <c r="AM30" s="44">
        <v>250</v>
      </c>
      <c r="AN30" s="111">
        <v>0.38</v>
      </c>
      <c r="AO30" s="111">
        <v>4</v>
      </c>
      <c r="AP30" s="111"/>
      <c r="AQ30" s="111" t="s">
        <v>648</v>
      </c>
      <c r="AR30" s="335" t="s">
        <v>295</v>
      </c>
      <c r="AS30" s="111" t="s">
        <v>240</v>
      </c>
      <c r="AT30" s="111" t="s">
        <v>295</v>
      </c>
      <c r="AU30" s="111"/>
      <c r="AV30" s="39" t="s">
        <v>481</v>
      </c>
      <c r="AW30" s="39" t="s">
        <v>649</v>
      </c>
      <c r="AX30" s="39" t="s">
        <v>483</v>
      </c>
      <c r="AY30" s="39">
        <v>7.8</v>
      </c>
      <c r="AZ30" s="334" t="s">
        <v>240</v>
      </c>
      <c r="BA30" s="39" t="s">
        <v>650</v>
      </c>
      <c r="BC30" s="111">
        <v>0.38</v>
      </c>
      <c r="BD30" s="39" t="s">
        <v>496</v>
      </c>
      <c r="BG30" s="39" t="s">
        <v>651</v>
      </c>
      <c r="BH30" s="39" t="s">
        <v>497</v>
      </c>
      <c r="BI30" s="39" t="s">
        <v>497</v>
      </c>
      <c r="BJ30" s="112">
        <v>10</v>
      </c>
      <c r="BK30" s="56">
        <v>80.099999999999994</v>
      </c>
      <c r="BL30" s="56">
        <v>12.2</v>
      </c>
      <c r="BM30" s="56">
        <v>17.2</v>
      </c>
      <c r="BN30" s="56">
        <v>2.9</v>
      </c>
      <c r="BO30" s="56">
        <v>70.491344825111085</v>
      </c>
      <c r="BP30" s="223">
        <v>144.4</v>
      </c>
      <c r="BQ30" s="56">
        <v>14.15306986860867</v>
      </c>
      <c r="BR30" s="53" t="s">
        <v>652</v>
      </c>
      <c r="BS30" s="53"/>
      <c r="BT30" s="53"/>
      <c r="BU30" s="53"/>
      <c r="BV30" s="39" t="s">
        <v>489</v>
      </c>
      <c r="BX30" s="39" t="s">
        <v>649</v>
      </c>
    </row>
    <row r="31" spans="1:76" x14ac:dyDescent="0.35">
      <c r="A31" s="111" t="s">
        <v>602</v>
      </c>
      <c r="B31" s="111"/>
      <c r="C31" s="39">
        <v>1266912</v>
      </c>
      <c r="D31" s="39">
        <v>718209</v>
      </c>
      <c r="E31" s="39" t="s">
        <v>290</v>
      </c>
      <c r="F31" s="39" t="s">
        <v>490</v>
      </c>
      <c r="G31" s="39">
        <v>2005</v>
      </c>
      <c r="H31" s="39" t="s">
        <v>491</v>
      </c>
      <c r="I31" s="39" t="s">
        <v>492</v>
      </c>
      <c r="J31" s="39" t="s">
        <v>16</v>
      </c>
      <c r="K31" s="39" t="s">
        <v>80</v>
      </c>
      <c r="L31" s="39" t="s">
        <v>81</v>
      </c>
      <c r="M31" s="39" t="s">
        <v>82</v>
      </c>
      <c r="N31" s="39" t="s">
        <v>83</v>
      </c>
      <c r="O31" s="39" t="s">
        <v>84</v>
      </c>
      <c r="P31" s="39" t="s">
        <v>639</v>
      </c>
      <c r="Q31" s="39" t="s">
        <v>640</v>
      </c>
      <c r="R31" s="39" t="s">
        <v>641</v>
      </c>
      <c r="S31" s="39" t="s">
        <v>641</v>
      </c>
      <c r="T31" s="39" t="s">
        <v>474</v>
      </c>
      <c r="U31" s="39" t="s">
        <v>28</v>
      </c>
      <c r="V31" s="34" t="s">
        <v>293</v>
      </c>
      <c r="W31" s="34" t="s">
        <v>280</v>
      </c>
      <c r="X31" s="39" t="s">
        <v>281</v>
      </c>
      <c r="Y31" s="39" t="s">
        <v>475</v>
      </c>
      <c r="Z31" s="39" t="s">
        <v>239</v>
      </c>
      <c r="AA31" s="39" t="s">
        <v>476</v>
      </c>
      <c r="AB31" s="39">
        <v>2</v>
      </c>
      <c r="AC31" s="332">
        <f t="shared" si="1"/>
        <v>48</v>
      </c>
      <c r="AD31" s="332" t="s">
        <v>240</v>
      </c>
      <c r="AE31" s="332" t="s">
        <v>477</v>
      </c>
      <c r="AF31" s="332" t="s">
        <v>240</v>
      </c>
      <c r="AG31" s="39" t="s">
        <v>478</v>
      </c>
      <c r="AH31" s="39" t="s">
        <v>653</v>
      </c>
      <c r="AI31" s="111">
        <v>17.100000000000001</v>
      </c>
      <c r="AL31" s="336">
        <v>7.8</v>
      </c>
      <c r="AM31" s="44">
        <v>250</v>
      </c>
      <c r="AN31" s="111">
        <v>0.38</v>
      </c>
      <c r="AO31" s="111">
        <v>4</v>
      </c>
      <c r="AP31" s="111"/>
      <c r="AQ31" s="111" t="s">
        <v>648</v>
      </c>
      <c r="AR31" s="335" t="s">
        <v>295</v>
      </c>
      <c r="AS31" s="111" t="s">
        <v>240</v>
      </c>
      <c r="AT31" s="111" t="s">
        <v>295</v>
      </c>
      <c r="AU31" s="111"/>
      <c r="AV31" s="39" t="s">
        <v>481</v>
      </c>
      <c r="AW31" s="39" t="s">
        <v>495</v>
      </c>
      <c r="AX31" s="39" t="s">
        <v>483</v>
      </c>
      <c r="AY31" s="39">
        <v>7.8</v>
      </c>
      <c r="AZ31" s="334" t="s">
        <v>240</v>
      </c>
      <c r="BA31" s="39" t="s">
        <v>650</v>
      </c>
      <c r="BC31" s="111">
        <v>0.38</v>
      </c>
      <c r="BD31" s="39" t="s">
        <v>496</v>
      </c>
      <c r="BG31" s="39" t="s">
        <v>651</v>
      </c>
      <c r="BH31" s="39" t="s">
        <v>497</v>
      </c>
      <c r="BI31" s="39" t="s">
        <v>497</v>
      </c>
      <c r="BJ31" s="112">
        <v>10</v>
      </c>
      <c r="BK31" s="56">
        <v>80.099999999999994</v>
      </c>
      <c r="BL31" s="56">
        <v>12.2</v>
      </c>
      <c r="BM31" s="56">
        <v>17.2</v>
      </c>
      <c r="BN31" s="56">
        <v>2.9</v>
      </c>
      <c r="BO31" s="56">
        <v>70.491344825111085</v>
      </c>
      <c r="BP31" s="223">
        <v>144.4</v>
      </c>
      <c r="BQ31" s="56">
        <v>14.15306986860867</v>
      </c>
      <c r="BR31" s="53" t="s">
        <v>652</v>
      </c>
      <c r="BS31" s="53"/>
      <c r="BT31" s="53"/>
      <c r="BU31" s="53"/>
      <c r="BV31" s="39" t="s">
        <v>489</v>
      </c>
      <c r="BX31" s="39" t="s">
        <v>495</v>
      </c>
    </row>
    <row r="32" spans="1:76" x14ac:dyDescent="0.35">
      <c r="A32" s="111" t="s">
        <v>602</v>
      </c>
      <c r="B32" s="111"/>
      <c r="C32" s="39">
        <v>1310566</v>
      </c>
      <c r="D32" s="39">
        <v>767746</v>
      </c>
      <c r="E32" s="39" t="s">
        <v>654</v>
      </c>
      <c r="F32" s="39" t="s">
        <v>655</v>
      </c>
      <c r="G32" s="39">
        <v>2007</v>
      </c>
      <c r="H32" s="39" t="s">
        <v>656</v>
      </c>
      <c r="I32" s="39" t="s">
        <v>657</v>
      </c>
      <c r="J32" s="39" t="s">
        <v>16</v>
      </c>
      <c r="K32" s="39" t="s">
        <v>80</v>
      </c>
      <c r="L32" s="39" t="s">
        <v>81</v>
      </c>
      <c r="M32" s="39" t="s">
        <v>82</v>
      </c>
      <c r="N32" s="39" t="s">
        <v>83</v>
      </c>
      <c r="O32" s="39" t="s">
        <v>84</v>
      </c>
      <c r="P32" s="39" t="s">
        <v>639</v>
      </c>
      <c r="Q32" s="39" t="s">
        <v>640</v>
      </c>
      <c r="R32" s="39" t="s">
        <v>641</v>
      </c>
      <c r="S32" s="39" t="s">
        <v>641</v>
      </c>
      <c r="T32" s="39" t="s">
        <v>474</v>
      </c>
      <c r="U32" s="39" t="s">
        <v>28</v>
      </c>
      <c r="V32" s="34" t="s">
        <v>293</v>
      </c>
      <c r="W32" s="34" t="s">
        <v>280</v>
      </c>
      <c r="X32" s="39" t="s">
        <v>281</v>
      </c>
      <c r="Y32" s="39" t="s">
        <v>475</v>
      </c>
      <c r="Z32" s="39" t="s">
        <v>239</v>
      </c>
      <c r="AA32" s="39" t="s">
        <v>476</v>
      </c>
      <c r="AB32" s="39">
        <v>2</v>
      </c>
      <c r="AC32" s="332">
        <f t="shared" si="1"/>
        <v>48</v>
      </c>
      <c r="AD32" s="332" t="s">
        <v>240</v>
      </c>
      <c r="AE32" s="332" t="s">
        <v>477</v>
      </c>
      <c r="AF32" s="332" t="s">
        <v>240</v>
      </c>
      <c r="AG32" s="39" t="s">
        <v>478</v>
      </c>
      <c r="AH32" s="39" t="s">
        <v>658</v>
      </c>
      <c r="AI32" s="111">
        <v>32.299999999999997</v>
      </c>
      <c r="AL32" s="336">
        <v>6.8</v>
      </c>
      <c r="AM32" s="44">
        <v>50</v>
      </c>
      <c r="AN32" s="111">
        <v>0.38</v>
      </c>
      <c r="AO32" s="111">
        <v>4</v>
      </c>
      <c r="AP32" s="111"/>
      <c r="AQ32" s="111" t="s">
        <v>659</v>
      </c>
      <c r="AR32" s="335" t="s">
        <v>295</v>
      </c>
      <c r="AS32" s="111" t="s">
        <v>240</v>
      </c>
      <c r="AT32" s="111" t="s">
        <v>295</v>
      </c>
      <c r="AU32" s="111"/>
      <c r="AV32" s="39" t="s">
        <v>481</v>
      </c>
      <c r="AW32" s="39" t="s">
        <v>660</v>
      </c>
      <c r="AX32" s="39" t="s">
        <v>661</v>
      </c>
      <c r="AY32" s="39">
        <v>6.8</v>
      </c>
      <c r="AZ32" s="334" t="s">
        <v>240</v>
      </c>
      <c r="BA32" s="39" t="s">
        <v>662</v>
      </c>
      <c r="BC32" s="111">
        <v>0.38</v>
      </c>
      <c r="BD32" s="39" t="s">
        <v>663</v>
      </c>
      <c r="BH32" s="39" t="s">
        <v>497</v>
      </c>
      <c r="BI32" s="39" t="s">
        <v>497</v>
      </c>
      <c r="BK32" s="39">
        <v>10</v>
      </c>
      <c r="BL32" s="39">
        <v>6.0750000000000002</v>
      </c>
      <c r="BM32" s="339">
        <v>93.73</v>
      </c>
      <c r="BN32" s="39">
        <v>2.9249999999999998</v>
      </c>
      <c r="BO32" s="39" t="s">
        <v>644</v>
      </c>
      <c r="BP32" s="107" t="s">
        <v>644</v>
      </c>
      <c r="BQ32" s="39" t="s">
        <v>497</v>
      </c>
      <c r="BR32" s="53"/>
      <c r="BS32" s="53"/>
      <c r="BT32" s="53" t="s">
        <v>664</v>
      </c>
      <c r="BU32" s="53"/>
      <c r="BV32" s="39" t="s">
        <v>489</v>
      </c>
      <c r="BX32" s="39" t="s">
        <v>660</v>
      </c>
    </row>
    <row r="33" spans="1:76" x14ac:dyDescent="0.35">
      <c r="A33" s="111" t="s">
        <v>602</v>
      </c>
      <c r="B33" s="111"/>
      <c r="C33" s="39">
        <v>1310564</v>
      </c>
      <c r="D33" s="39">
        <v>767744</v>
      </c>
      <c r="E33" s="39" t="s">
        <v>654</v>
      </c>
      <c r="F33" s="39" t="s">
        <v>655</v>
      </c>
      <c r="G33" s="39">
        <v>2007</v>
      </c>
      <c r="H33" s="39" t="s">
        <v>656</v>
      </c>
      <c r="I33" s="39" t="s">
        <v>657</v>
      </c>
      <c r="J33" s="39" t="s">
        <v>16</v>
      </c>
      <c r="K33" s="39" t="s">
        <v>80</v>
      </c>
      <c r="L33" s="39" t="s">
        <v>81</v>
      </c>
      <c r="M33" s="39" t="s">
        <v>82</v>
      </c>
      <c r="N33" s="39" t="s">
        <v>83</v>
      </c>
      <c r="O33" s="39" t="s">
        <v>84</v>
      </c>
      <c r="P33" s="39" t="s">
        <v>639</v>
      </c>
      <c r="Q33" s="39" t="s">
        <v>640</v>
      </c>
      <c r="R33" s="39" t="s">
        <v>641</v>
      </c>
      <c r="S33" s="39" t="s">
        <v>641</v>
      </c>
      <c r="T33" s="39" t="s">
        <v>474</v>
      </c>
      <c r="U33" s="39" t="s">
        <v>28</v>
      </c>
      <c r="V33" s="34" t="s">
        <v>293</v>
      </c>
      <c r="W33" s="34" t="s">
        <v>280</v>
      </c>
      <c r="X33" s="39" t="s">
        <v>281</v>
      </c>
      <c r="Y33" s="39" t="s">
        <v>475</v>
      </c>
      <c r="Z33" s="39" t="s">
        <v>239</v>
      </c>
      <c r="AA33" s="39" t="s">
        <v>476</v>
      </c>
      <c r="AB33" s="39">
        <v>2</v>
      </c>
      <c r="AC33" s="332">
        <f t="shared" si="1"/>
        <v>48</v>
      </c>
      <c r="AD33" s="332" t="s">
        <v>240</v>
      </c>
      <c r="AE33" s="332" t="s">
        <v>477</v>
      </c>
      <c r="AF33" s="332" t="s">
        <v>240</v>
      </c>
      <c r="AG33" s="39" t="s">
        <v>478</v>
      </c>
      <c r="AH33" s="39" t="s">
        <v>665</v>
      </c>
      <c r="AI33" s="111">
        <v>30.5</v>
      </c>
      <c r="AL33" s="336">
        <v>6.8</v>
      </c>
      <c r="AM33" s="44">
        <v>50</v>
      </c>
      <c r="AN33" s="111">
        <v>0.38</v>
      </c>
      <c r="AO33" s="111">
        <v>4</v>
      </c>
      <c r="AP33" s="111"/>
      <c r="AQ33" s="111" t="s">
        <v>659</v>
      </c>
      <c r="AR33" s="335" t="s">
        <v>295</v>
      </c>
      <c r="AS33" s="111" t="s">
        <v>240</v>
      </c>
      <c r="AT33" s="111" t="s">
        <v>295</v>
      </c>
      <c r="AU33" s="111"/>
      <c r="AV33" s="39" t="s">
        <v>481</v>
      </c>
      <c r="AW33" s="39" t="s">
        <v>660</v>
      </c>
      <c r="AX33" s="39" t="s">
        <v>661</v>
      </c>
      <c r="AY33" s="39">
        <v>6.8</v>
      </c>
      <c r="AZ33" s="334" t="s">
        <v>240</v>
      </c>
      <c r="BA33" s="39" t="s">
        <v>662</v>
      </c>
      <c r="BC33" s="111">
        <v>0.38</v>
      </c>
      <c r="BD33" s="39" t="s">
        <v>663</v>
      </c>
      <c r="BH33" s="39" t="s">
        <v>497</v>
      </c>
      <c r="BI33" s="39" t="s">
        <v>497</v>
      </c>
      <c r="BK33" s="39">
        <v>10</v>
      </c>
      <c r="BL33" s="39">
        <v>6.0750000000000002</v>
      </c>
      <c r="BM33" s="339">
        <v>231.67</v>
      </c>
      <c r="BN33" s="39">
        <v>2.9249999999999998</v>
      </c>
      <c r="BO33" s="39" t="s">
        <v>644</v>
      </c>
      <c r="BP33" s="107" t="s">
        <v>644</v>
      </c>
      <c r="BQ33" s="39" t="s">
        <v>497</v>
      </c>
      <c r="BR33" s="53"/>
      <c r="BS33" s="53"/>
      <c r="BT33" s="53" t="s">
        <v>664</v>
      </c>
      <c r="BU33" s="53"/>
      <c r="BV33" s="39" t="s">
        <v>489</v>
      </c>
      <c r="BX33" s="39" t="s">
        <v>660</v>
      </c>
    </row>
    <row r="34" spans="1:76" x14ac:dyDescent="0.35">
      <c r="A34" s="111" t="s">
        <v>602</v>
      </c>
      <c r="B34" s="111"/>
      <c r="C34" s="39">
        <v>1310567</v>
      </c>
      <c r="D34" s="39">
        <v>767747</v>
      </c>
      <c r="E34" s="39" t="s">
        <v>654</v>
      </c>
      <c r="F34" s="39" t="s">
        <v>655</v>
      </c>
      <c r="G34" s="39">
        <v>2007</v>
      </c>
      <c r="H34" s="39" t="s">
        <v>656</v>
      </c>
      <c r="I34" s="39" t="s">
        <v>657</v>
      </c>
      <c r="J34" s="39" t="s">
        <v>16</v>
      </c>
      <c r="K34" s="39" t="s">
        <v>80</v>
      </c>
      <c r="L34" s="39" t="s">
        <v>81</v>
      </c>
      <c r="M34" s="39" t="s">
        <v>82</v>
      </c>
      <c r="N34" s="39" t="s">
        <v>83</v>
      </c>
      <c r="O34" s="39" t="s">
        <v>84</v>
      </c>
      <c r="P34" s="39" t="s">
        <v>639</v>
      </c>
      <c r="Q34" s="39" t="s">
        <v>640</v>
      </c>
      <c r="R34" s="39" t="s">
        <v>641</v>
      </c>
      <c r="S34" s="39" t="s">
        <v>641</v>
      </c>
      <c r="T34" s="39" t="s">
        <v>474</v>
      </c>
      <c r="U34" s="39" t="s">
        <v>28</v>
      </c>
      <c r="V34" s="34" t="s">
        <v>293</v>
      </c>
      <c r="W34" s="34" t="s">
        <v>280</v>
      </c>
      <c r="X34" s="39" t="s">
        <v>281</v>
      </c>
      <c r="Y34" s="39" t="s">
        <v>475</v>
      </c>
      <c r="Z34" s="39" t="s">
        <v>239</v>
      </c>
      <c r="AA34" s="39" t="s">
        <v>476</v>
      </c>
      <c r="AB34" s="39">
        <v>2</v>
      </c>
      <c r="AC34" s="332">
        <f t="shared" si="1"/>
        <v>48</v>
      </c>
      <c r="AD34" s="332" t="s">
        <v>240</v>
      </c>
      <c r="AE34" s="332" t="s">
        <v>477</v>
      </c>
      <c r="AF34" s="332" t="s">
        <v>240</v>
      </c>
      <c r="AG34" s="39" t="s">
        <v>478</v>
      </c>
      <c r="AH34" s="39" t="s">
        <v>666</v>
      </c>
      <c r="AI34" s="111">
        <v>27.7</v>
      </c>
      <c r="AL34" s="336">
        <v>6.8</v>
      </c>
      <c r="AM34" s="44">
        <v>50</v>
      </c>
      <c r="AN34" s="111">
        <v>0.38</v>
      </c>
      <c r="AO34" s="111">
        <v>4</v>
      </c>
      <c r="AP34" s="111"/>
      <c r="AQ34" s="111" t="s">
        <v>659</v>
      </c>
      <c r="AR34" s="335" t="s">
        <v>295</v>
      </c>
      <c r="AS34" s="111" t="s">
        <v>240</v>
      </c>
      <c r="AT34" s="111" t="s">
        <v>295</v>
      </c>
      <c r="AU34" s="111"/>
      <c r="AV34" s="39" t="s">
        <v>481</v>
      </c>
      <c r="AW34" s="39" t="s">
        <v>660</v>
      </c>
      <c r="AX34" s="39" t="s">
        <v>661</v>
      </c>
      <c r="AY34" s="39">
        <v>6.8</v>
      </c>
      <c r="AZ34" s="334" t="s">
        <v>240</v>
      </c>
      <c r="BA34" s="39" t="s">
        <v>662</v>
      </c>
      <c r="BC34" s="111">
        <v>0.38</v>
      </c>
      <c r="BD34" s="39" t="s">
        <v>663</v>
      </c>
      <c r="BH34" s="39" t="s">
        <v>497</v>
      </c>
      <c r="BI34" s="39" t="s">
        <v>497</v>
      </c>
      <c r="BK34" s="39">
        <v>10</v>
      </c>
      <c r="BL34" s="39">
        <v>6.0750000000000002</v>
      </c>
      <c r="BM34" s="339">
        <v>1.77</v>
      </c>
      <c r="BN34" s="39">
        <v>2.9249999999999998</v>
      </c>
      <c r="BO34" s="39" t="s">
        <v>644</v>
      </c>
      <c r="BP34" s="107" t="s">
        <v>644</v>
      </c>
      <c r="BQ34" s="39" t="s">
        <v>497</v>
      </c>
      <c r="BR34" s="53"/>
      <c r="BS34" s="53"/>
      <c r="BT34" s="53" t="s">
        <v>664</v>
      </c>
      <c r="BU34" s="53"/>
      <c r="BV34" s="39" t="s">
        <v>489</v>
      </c>
      <c r="BX34" s="39" t="s">
        <v>660</v>
      </c>
    </row>
    <row r="35" spans="1:76" x14ac:dyDescent="0.35">
      <c r="A35" s="111" t="s">
        <v>602</v>
      </c>
      <c r="B35" s="111"/>
      <c r="C35" s="39">
        <v>1310565</v>
      </c>
      <c r="D35" s="39">
        <v>767745</v>
      </c>
      <c r="E35" s="39" t="s">
        <v>654</v>
      </c>
      <c r="F35" s="39" t="s">
        <v>655</v>
      </c>
      <c r="G35" s="39">
        <v>2007</v>
      </c>
      <c r="H35" s="39" t="s">
        <v>656</v>
      </c>
      <c r="I35" s="39" t="s">
        <v>657</v>
      </c>
      <c r="J35" s="39" t="s">
        <v>16</v>
      </c>
      <c r="K35" s="39" t="s">
        <v>80</v>
      </c>
      <c r="L35" s="39" t="s">
        <v>81</v>
      </c>
      <c r="M35" s="39" t="s">
        <v>82</v>
      </c>
      <c r="N35" s="39" t="s">
        <v>83</v>
      </c>
      <c r="O35" s="39" t="s">
        <v>84</v>
      </c>
      <c r="P35" s="39" t="s">
        <v>639</v>
      </c>
      <c r="Q35" s="39" t="s">
        <v>640</v>
      </c>
      <c r="R35" s="39" t="s">
        <v>641</v>
      </c>
      <c r="S35" s="39" t="s">
        <v>641</v>
      </c>
      <c r="T35" s="39" t="s">
        <v>474</v>
      </c>
      <c r="U35" s="39" t="s">
        <v>28</v>
      </c>
      <c r="V35" s="34" t="s">
        <v>293</v>
      </c>
      <c r="W35" s="34" t="s">
        <v>280</v>
      </c>
      <c r="X35" s="39" t="s">
        <v>281</v>
      </c>
      <c r="Y35" s="39" t="s">
        <v>475</v>
      </c>
      <c r="Z35" s="39" t="s">
        <v>239</v>
      </c>
      <c r="AA35" s="39" t="s">
        <v>476</v>
      </c>
      <c r="AB35" s="39">
        <v>2</v>
      </c>
      <c r="AC35" s="332">
        <f t="shared" si="1"/>
        <v>48</v>
      </c>
      <c r="AD35" s="332" t="s">
        <v>240</v>
      </c>
      <c r="AE35" s="332" t="s">
        <v>477</v>
      </c>
      <c r="AF35" s="332" t="s">
        <v>240</v>
      </c>
      <c r="AG35" s="39" t="s">
        <v>478</v>
      </c>
      <c r="AH35" s="39" t="s">
        <v>667</v>
      </c>
      <c r="AI35" s="111">
        <v>46</v>
      </c>
      <c r="AL35" s="336">
        <v>6.8</v>
      </c>
      <c r="AM35" s="44">
        <v>50</v>
      </c>
      <c r="AN35" s="111">
        <v>0.38</v>
      </c>
      <c r="AO35" s="111">
        <v>4</v>
      </c>
      <c r="AP35" s="111"/>
      <c r="AQ35" s="111" t="s">
        <v>659</v>
      </c>
      <c r="AR35" s="335" t="s">
        <v>295</v>
      </c>
      <c r="AS35" s="111" t="s">
        <v>240</v>
      </c>
      <c r="AT35" s="111" t="s">
        <v>295</v>
      </c>
      <c r="AU35" s="111"/>
      <c r="AV35" s="39" t="s">
        <v>481</v>
      </c>
      <c r="AW35" s="39" t="s">
        <v>660</v>
      </c>
      <c r="AX35" s="39" t="s">
        <v>661</v>
      </c>
      <c r="AY35" s="39">
        <v>6.8</v>
      </c>
      <c r="AZ35" s="334" t="s">
        <v>240</v>
      </c>
      <c r="BA35" s="39" t="s">
        <v>662</v>
      </c>
      <c r="BC35" s="111">
        <v>0.38</v>
      </c>
      <c r="BD35" s="39" t="s">
        <v>663</v>
      </c>
      <c r="BH35" s="39" t="s">
        <v>497</v>
      </c>
      <c r="BI35" s="39" t="s">
        <v>497</v>
      </c>
      <c r="BK35" s="39">
        <v>10</v>
      </c>
      <c r="BL35" s="39">
        <v>6.0750000000000002</v>
      </c>
      <c r="BM35" s="339">
        <v>162.69999999999999</v>
      </c>
      <c r="BN35" s="39">
        <v>2.9249999999999998</v>
      </c>
      <c r="BO35" s="39" t="s">
        <v>644</v>
      </c>
      <c r="BP35" s="107" t="s">
        <v>644</v>
      </c>
      <c r="BQ35" s="39" t="s">
        <v>497</v>
      </c>
      <c r="BR35" s="53"/>
      <c r="BS35" s="53"/>
      <c r="BT35" s="53" t="s">
        <v>664</v>
      </c>
      <c r="BU35" s="53"/>
      <c r="BV35" s="39" t="s">
        <v>489</v>
      </c>
      <c r="BX35" s="39" t="s">
        <v>660</v>
      </c>
    </row>
    <row r="36" spans="1:76" x14ac:dyDescent="0.35">
      <c r="A36" s="34" t="s">
        <v>277</v>
      </c>
      <c r="B36" s="34"/>
      <c r="C36" s="39">
        <v>1314293</v>
      </c>
      <c r="D36" s="39">
        <v>772371</v>
      </c>
      <c r="E36" s="39" t="s">
        <v>290</v>
      </c>
      <c r="F36" s="39" t="s">
        <v>468</v>
      </c>
      <c r="G36" s="39">
        <v>2004</v>
      </c>
      <c r="H36" s="39" t="s">
        <v>469</v>
      </c>
      <c r="I36" s="39" t="s">
        <v>470</v>
      </c>
      <c r="J36" s="39" t="s">
        <v>16</v>
      </c>
      <c r="K36" s="39" t="s">
        <v>80</v>
      </c>
      <c r="L36" s="39" t="s">
        <v>81</v>
      </c>
      <c r="M36" s="39" t="s">
        <v>82</v>
      </c>
      <c r="N36" s="39" t="s">
        <v>83</v>
      </c>
      <c r="O36" s="39" t="s">
        <v>84</v>
      </c>
      <c r="P36" s="39" t="s">
        <v>639</v>
      </c>
      <c r="Q36" s="39" t="s">
        <v>640</v>
      </c>
      <c r="R36" s="39" t="s">
        <v>291</v>
      </c>
      <c r="S36" s="39" t="s">
        <v>291</v>
      </c>
      <c r="T36" s="39" t="s">
        <v>474</v>
      </c>
      <c r="U36" s="39" t="s">
        <v>28</v>
      </c>
      <c r="V36" s="34" t="s">
        <v>293</v>
      </c>
      <c r="W36" s="34" t="s">
        <v>280</v>
      </c>
      <c r="X36" s="39" t="s">
        <v>281</v>
      </c>
      <c r="Y36" s="39" t="s">
        <v>475</v>
      </c>
      <c r="Z36" s="39" t="s">
        <v>239</v>
      </c>
      <c r="AA36" s="39" t="s">
        <v>476</v>
      </c>
      <c r="AB36" s="39">
        <v>2</v>
      </c>
      <c r="AC36" s="332">
        <f t="shared" si="1"/>
        <v>48</v>
      </c>
      <c r="AD36" s="332" t="s">
        <v>240</v>
      </c>
      <c r="AE36" s="332" t="s">
        <v>477</v>
      </c>
      <c r="AF36" s="332" t="s">
        <v>240</v>
      </c>
      <c r="AG36" s="39" t="s">
        <v>478</v>
      </c>
      <c r="AH36" s="39" t="s">
        <v>668</v>
      </c>
      <c r="AI36" s="111">
        <v>36.9</v>
      </c>
      <c r="AL36" s="336">
        <v>7.7</v>
      </c>
      <c r="AM36" s="44">
        <v>49.153300000000002</v>
      </c>
      <c r="AN36" s="111">
        <v>2.2999999999999998</v>
      </c>
      <c r="AO36" s="111">
        <f>IF(AP36=1,1,"xx")</f>
        <v>1</v>
      </c>
      <c r="AP36" s="111">
        <v>1</v>
      </c>
      <c r="AQ36" s="111"/>
      <c r="AR36" s="335" t="s">
        <v>295</v>
      </c>
      <c r="AS36" s="111" t="s">
        <v>240</v>
      </c>
      <c r="AT36" s="111" t="s">
        <v>295</v>
      </c>
      <c r="AU36" s="111" t="s">
        <v>240</v>
      </c>
      <c r="AV36" s="39" t="s">
        <v>481</v>
      </c>
      <c r="AW36" s="39" t="s">
        <v>294</v>
      </c>
      <c r="AX36" s="39" t="s">
        <v>483</v>
      </c>
      <c r="AY36" s="39">
        <v>7.7</v>
      </c>
      <c r="AZ36" s="334" t="s">
        <v>240</v>
      </c>
      <c r="BA36" s="39" t="s">
        <v>497</v>
      </c>
      <c r="BC36" s="39">
        <v>2.2999999999999998</v>
      </c>
      <c r="BD36" s="39" t="s">
        <v>485</v>
      </c>
      <c r="BF36" s="339">
        <v>2.2999999999999998</v>
      </c>
      <c r="BH36" s="39" t="s">
        <v>669</v>
      </c>
      <c r="BI36" s="39" t="s">
        <v>497</v>
      </c>
      <c r="BJ36" s="112">
        <v>10</v>
      </c>
      <c r="BK36" s="56">
        <v>14.9</v>
      </c>
      <c r="BL36" s="56">
        <v>2.9</v>
      </c>
      <c r="BM36" s="56">
        <v>2.9</v>
      </c>
      <c r="BN36" s="56">
        <v>1</v>
      </c>
      <c r="BO36" s="56">
        <v>39.079418978468262</v>
      </c>
      <c r="BP36" s="223">
        <v>3.4</v>
      </c>
      <c r="BQ36" s="56">
        <v>11.228245514401598</v>
      </c>
      <c r="BR36" s="56"/>
      <c r="BS36" s="339"/>
      <c r="BT36" s="113" t="s">
        <v>487</v>
      </c>
      <c r="BU36" s="114" t="s">
        <v>488</v>
      </c>
      <c r="BV36" s="39" t="s">
        <v>489</v>
      </c>
      <c r="BW36" s="34"/>
      <c r="BX36" s="39" t="s">
        <v>294</v>
      </c>
    </row>
    <row r="37" spans="1:76" x14ac:dyDescent="0.35">
      <c r="A37" s="34" t="s">
        <v>277</v>
      </c>
      <c r="B37" s="34"/>
      <c r="C37" s="39">
        <v>1314267</v>
      </c>
      <c r="D37" s="39">
        <v>772345</v>
      </c>
      <c r="E37" s="39" t="s">
        <v>290</v>
      </c>
      <c r="F37" s="39" t="s">
        <v>468</v>
      </c>
      <c r="G37" s="39">
        <v>2004</v>
      </c>
      <c r="H37" s="39" t="s">
        <v>469</v>
      </c>
      <c r="I37" s="39" t="s">
        <v>470</v>
      </c>
      <c r="J37" s="39" t="s">
        <v>16</v>
      </c>
      <c r="K37" s="39" t="s">
        <v>80</v>
      </c>
      <c r="L37" s="39" t="s">
        <v>81</v>
      </c>
      <c r="M37" s="39" t="s">
        <v>82</v>
      </c>
      <c r="N37" s="39" t="s">
        <v>83</v>
      </c>
      <c r="O37" s="39" t="s">
        <v>84</v>
      </c>
      <c r="P37" s="39" t="s">
        <v>639</v>
      </c>
      <c r="Q37" s="39" t="s">
        <v>640</v>
      </c>
      <c r="R37" s="39" t="s">
        <v>291</v>
      </c>
      <c r="S37" s="39" t="s">
        <v>291</v>
      </c>
      <c r="T37" s="39" t="s">
        <v>474</v>
      </c>
      <c r="U37" s="39" t="s">
        <v>28</v>
      </c>
      <c r="V37" s="34" t="s">
        <v>293</v>
      </c>
      <c r="W37" s="34" t="s">
        <v>280</v>
      </c>
      <c r="X37" s="39" t="s">
        <v>281</v>
      </c>
      <c r="Y37" s="39" t="s">
        <v>475</v>
      </c>
      <c r="Z37" s="39" t="s">
        <v>239</v>
      </c>
      <c r="AA37" s="39" t="s">
        <v>476</v>
      </c>
      <c r="AB37" s="39">
        <v>2</v>
      </c>
      <c r="AC37" s="332">
        <f t="shared" si="1"/>
        <v>48</v>
      </c>
      <c r="AD37" s="332" t="s">
        <v>240</v>
      </c>
      <c r="AE37" s="332" t="s">
        <v>477</v>
      </c>
      <c r="AF37" s="332" t="s">
        <v>240</v>
      </c>
      <c r="AG37" s="39" t="s">
        <v>478</v>
      </c>
      <c r="AH37" s="39" t="s">
        <v>670</v>
      </c>
      <c r="AI37" s="111">
        <v>18.399999999999999</v>
      </c>
      <c r="AL37" s="336">
        <v>5</v>
      </c>
      <c r="AM37" s="44">
        <v>29.988899999999997</v>
      </c>
      <c r="AN37" s="111">
        <v>3</v>
      </c>
      <c r="AO37" s="111">
        <v>1</v>
      </c>
      <c r="AP37" s="111"/>
      <c r="AQ37" s="111"/>
      <c r="AR37" s="335" t="s">
        <v>295</v>
      </c>
      <c r="AS37" s="111" t="s">
        <v>240</v>
      </c>
      <c r="AT37" s="111" t="s">
        <v>295</v>
      </c>
      <c r="AU37" s="111" t="s">
        <v>240</v>
      </c>
      <c r="AV37" s="39" t="s">
        <v>481</v>
      </c>
      <c r="AW37" s="39" t="s">
        <v>296</v>
      </c>
      <c r="AX37" s="39" t="s">
        <v>483</v>
      </c>
      <c r="AY37" s="39">
        <v>5</v>
      </c>
      <c r="AZ37" s="334" t="s">
        <v>484</v>
      </c>
      <c r="BA37" s="39" t="s">
        <v>497</v>
      </c>
      <c r="BC37" s="39">
        <v>3</v>
      </c>
      <c r="BD37" s="39" t="s">
        <v>485</v>
      </c>
      <c r="BF37" s="339">
        <v>3</v>
      </c>
      <c r="BH37" s="39" t="s">
        <v>671</v>
      </c>
      <c r="BI37" s="39" t="s">
        <v>497</v>
      </c>
      <c r="BJ37" s="112">
        <v>10</v>
      </c>
      <c r="BK37" s="56">
        <v>9.6999999999999993</v>
      </c>
      <c r="BL37" s="56">
        <v>1.4</v>
      </c>
      <c r="BM37" s="56">
        <v>13.1</v>
      </c>
      <c r="BN37" s="56">
        <v>1</v>
      </c>
      <c r="BO37" s="56">
        <v>22.343840330157043</v>
      </c>
      <c r="BP37" s="223">
        <v>26.2</v>
      </c>
      <c r="BQ37" s="383">
        <v>1.0008599999999999E-2</v>
      </c>
      <c r="BR37" s="56"/>
      <c r="BS37" s="339"/>
      <c r="BT37" s="113" t="s">
        <v>487</v>
      </c>
      <c r="BU37" s="114" t="s">
        <v>488</v>
      </c>
      <c r="BV37" s="39" t="s">
        <v>489</v>
      </c>
      <c r="BW37" s="34"/>
      <c r="BX37" s="39" t="s">
        <v>296</v>
      </c>
    </row>
    <row r="38" spans="1:76" x14ac:dyDescent="0.35">
      <c r="A38" s="34" t="s">
        <v>277</v>
      </c>
      <c r="B38" s="34"/>
      <c r="C38" s="39">
        <v>1310699</v>
      </c>
      <c r="D38" s="39">
        <v>767912</v>
      </c>
      <c r="E38" s="39" t="s">
        <v>290</v>
      </c>
      <c r="F38" s="39" t="s">
        <v>672</v>
      </c>
      <c r="G38" s="39">
        <v>2005</v>
      </c>
      <c r="H38" s="39" t="s">
        <v>673</v>
      </c>
      <c r="I38" s="39" t="s">
        <v>674</v>
      </c>
      <c r="J38" s="39" t="s">
        <v>16</v>
      </c>
      <c r="K38" s="39" t="s">
        <v>80</v>
      </c>
      <c r="L38" s="39" t="s">
        <v>81</v>
      </c>
      <c r="M38" s="39" t="s">
        <v>82</v>
      </c>
      <c r="N38" s="39" t="s">
        <v>83</v>
      </c>
      <c r="O38" s="39" t="s">
        <v>84</v>
      </c>
      <c r="P38" s="39" t="s">
        <v>639</v>
      </c>
      <c r="Q38" s="39" t="s">
        <v>640</v>
      </c>
      <c r="R38" s="39" t="s">
        <v>291</v>
      </c>
      <c r="S38" s="39" t="s">
        <v>291</v>
      </c>
      <c r="T38" s="39" t="s">
        <v>474</v>
      </c>
      <c r="U38" s="39" t="s">
        <v>28</v>
      </c>
      <c r="V38" s="34" t="s">
        <v>293</v>
      </c>
      <c r="W38" s="34" t="s">
        <v>280</v>
      </c>
      <c r="X38" s="39" t="s">
        <v>281</v>
      </c>
      <c r="Y38" s="39" t="s">
        <v>475</v>
      </c>
      <c r="Z38" s="39" t="s">
        <v>239</v>
      </c>
      <c r="AA38" s="39" t="s">
        <v>476</v>
      </c>
      <c r="AB38" s="39">
        <v>2</v>
      </c>
      <c r="AC38" s="332">
        <f t="shared" si="1"/>
        <v>48</v>
      </c>
      <c r="AD38" s="332" t="s">
        <v>240</v>
      </c>
      <c r="AE38" s="332" t="s">
        <v>477</v>
      </c>
      <c r="AF38" s="332" t="s">
        <v>240</v>
      </c>
      <c r="AG38" s="39" t="s">
        <v>478</v>
      </c>
      <c r="AH38" s="39" t="s">
        <v>675</v>
      </c>
      <c r="AI38" s="111">
        <v>11.5</v>
      </c>
      <c r="AL38" s="336">
        <v>7.8</v>
      </c>
      <c r="AM38" s="44">
        <v>250</v>
      </c>
      <c r="AN38" s="111">
        <v>0.38</v>
      </c>
      <c r="AO38" s="111">
        <v>4</v>
      </c>
      <c r="AP38" s="111"/>
      <c r="AQ38" s="111" t="s">
        <v>676</v>
      </c>
      <c r="AR38" s="335" t="s">
        <v>295</v>
      </c>
      <c r="AS38" s="111" t="s">
        <v>240</v>
      </c>
      <c r="AT38" s="111" t="s">
        <v>295</v>
      </c>
      <c r="AU38" s="111" t="s">
        <v>240</v>
      </c>
      <c r="AV38" s="39" t="s">
        <v>481</v>
      </c>
      <c r="AW38" s="39" t="s">
        <v>677</v>
      </c>
      <c r="AX38" s="39" t="s">
        <v>483</v>
      </c>
      <c r="AY38" s="39">
        <v>7.8</v>
      </c>
      <c r="AZ38" s="334" t="s">
        <v>240</v>
      </c>
      <c r="BA38" s="39" t="s">
        <v>678</v>
      </c>
      <c r="BC38" s="39">
        <v>0.38</v>
      </c>
      <c r="BD38" s="39" t="s">
        <v>496</v>
      </c>
      <c r="BF38" s="339">
        <v>0.4</v>
      </c>
      <c r="BG38" s="39" t="s">
        <v>651</v>
      </c>
      <c r="BH38" s="39" t="s">
        <v>497</v>
      </c>
      <c r="BI38" s="39" t="s">
        <v>497</v>
      </c>
      <c r="BJ38" s="112">
        <v>10</v>
      </c>
      <c r="BK38" s="56">
        <v>80.099999999999994</v>
      </c>
      <c r="BL38" s="56">
        <v>12.2</v>
      </c>
      <c r="BM38" s="56">
        <v>17.2</v>
      </c>
      <c r="BN38" s="56">
        <v>2.9</v>
      </c>
      <c r="BO38" s="56">
        <v>70.491344825111085</v>
      </c>
      <c r="BP38" s="223">
        <v>144.4</v>
      </c>
      <c r="BQ38" s="56">
        <v>14.15306986860867</v>
      </c>
      <c r="BR38" s="53" t="s">
        <v>652</v>
      </c>
      <c r="BS38" s="339"/>
      <c r="BT38" s="113" t="s">
        <v>487</v>
      </c>
      <c r="BU38" s="114" t="s">
        <v>488</v>
      </c>
      <c r="BV38" s="39" t="s">
        <v>489</v>
      </c>
      <c r="BW38" s="34"/>
      <c r="BX38" s="39" t="s">
        <v>677</v>
      </c>
    </row>
    <row r="39" spans="1:76" x14ac:dyDescent="0.35">
      <c r="A39" s="34" t="s">
        <v>277</v>
      </c>
      <c r="B39" s="34"/>
      <c r="C39" s="39">
        <v>1266904</v>
      </c>
      <c r="D39" s="39">
        <v>718201</v>
      </c>
      <c r="E39" s="39" t="s">
        <v>290</v>
      </c>
      <c r="F39" s="39" t="s">
        <v>490</v>
      </c>
      <c r="G39" s="39">
        <v>2005</v>
      </c>
      <c r="H39" s="39" t="s">
        <v>491</v>
      </c>
      <c r="I39" s="39" t="s">
        <v>492</v>
      </c>
      <c r="J39" s="39" t="s">
        <v>16</v>
      </c>
      <c r="K39" s="39" t="s">
        <v>80</v>
      </c>
      <c r="L39" s="39" t="s">
        <v>81</v>
      </c>
      <c r="M39" s="39" t="s">
        <v>82</v>
      </c>
      <c r="N39" s="39" t="s">
        <v>83</v>
      </c>
      <c r="O39" s="39" t="s">
        <v>84</v>
      </c>
      <c r="P39" s="39" t="s">
        <v>639</v>
      </c>
      <c r="Q39" s="39" t="s">
        <v>640</v>
      </c>
      <c r="R39" s="39" t="s">
        <v>291</v>
      </c>
      <c r="S39" s="39" t="s">
        <v>291</v>
      </c>
      <c r="T39" s="39" t="s">
        <v>474</v>
      </c>
      <c r="U39" s="39" t="s">
        <v>28</v>
      </c>
      <c r="V39" s="34" t="s">
        <v>293</v>
      </c>
      <c r="W39" s="34" t="s">
        <v>280</v>
      </c>
      <c r="X39" s="39" t="s">
        <v>281</v>
      </c>
      <c r="Y39" s="39" t="s">
        <v>475</v>
      </c>
      <c r="Z39" s="39" t="s">
        <v>239</v>
      </c>
      <c r="AA39" s="39" t="s">
        <v>476</v>
      </c>
      <c r="AB39" s="39">
        <v>2</v>
      </c>
      <c r="AC39" s="332">
        <f t="shared" si="1"/>
        <v>48</v>
      </c>
      <c r="AD39" s="332" t="s">
        <v>240</v>
      </c>
      <c r="AE39" s="332" t="s">
        <v>477</v>
      </c>
      <c r="AF39" s="332" t="s">
        <v>240</v>
      </c>
      <c r="AG39" s="39" t="s">
        <v>478</v>
      </c>
      <c r="AH39" s="39" t="s">
        <v>679</v>
      </c>
      <c r="AI39" s="111">
        <v>14.4</v>
      </c>
      <c r="AL39" s="336">
        <v>7.8</v>
      </c>
      <c r="AM39" s="44">
        <v>250</v>
      </c>
      <c r="AN39" s="111">
        <v>0.4</v>
      </c>
      <c r="AO39" s="111">
        <v>4</v>
      </c>
      <c r="AP39" s="111"/>
      <c r="AQ39" s="111" t="s">
        <v>680</v>
      </c>
      <c r="AR39" s="335" t="s">
        <v>295</v>
      </c>
      <c r="AS39" s="111" t="s">
        <v>240</v>
      </c>
      <c r="AT39" s="111" t="s">
        <v>295</v>
      </c>
      <c r="AU39" s="111" t="s">
        <v>240</v>
      </c>
      <c r="AV39" s="39" t="s">
        <v>481</v>
      </c>
      <c r="AW39" s="39" t="s">
        <v>681</v>
      </c>
      <c r="AX39" s="39" t="s">
        <v>483</v>
      </c>
      <c r="AY39" s="39">
        <v>7.8</v>
      </c>
      <c r="AZ39" s="334" t="s">
        <v>240</v>
      </c>
      <c r="BA39" s="39" t="s">
        <v>650</v>
      </c>
      <c r="BD39" s="39" t="s">
        <v>496</v>
      </c>
      <c r="BF39" s="339">
        <v>0.4</v>
      </c>
      <c r="BH39" s="39" t="s">
        <v>497</v>
      </c>
      <c r="BI39" s="39" t="s">
        <v>497</v>
      </c>
      <c r="BJ39" s="112">
        <v>10</v>
      </c>
      <c r="BK39" s="56">
        <v>80.099999999999994</v>
      </c>
      <c r="BL39" s="56">
        <v>12.2</v>
      </c>
      <c r="BM39" s="56">
        <v>17.2</v>
      </c>
      <c r="BN39" s="56">
        <v>2.9</v>
      </c>
      <c r="BO39" s="56">
        <v>70.491344825111085</v>
      </c>
      <c r="BP39" s="223">
        <v>144.4</v>
      </c>
      <c r="BQ39" s="56">
        <v>14.15306986860867</v>
      </c>
      <c r="BR39" s="53" t="s">
        <v>498</v>
      </c>
      <c r="BS39" s="339"/>
      <c r="BT39" s="113" t="s">
        <v>487</v>
      </c>
      <c r="BU39" s="114" t="s">
        <v>488</v>
      </c>
      <c r="BV39" s="39" t="s">
        <v>489</v>
      </c>
      <c r="BW39" s="34"/>
      <c r="BX39" s="39" t="s">
        <v>681</v>
      </c>
    </row>
    <row r="40" spans="1:76" x14ac:dyDescent="0.35">
      <c r="A40" s="34" t="s">
        <v>682</v>
      </c>
      <c r="B40" s="34"/>
      <c r="C40" s="39">
        <v>1296528</v>
      </c>
      <c r="D40" s="39">
        <v>751825</v>
      </c>
      <c r="E40" s="39" t="s">
        <v>683</v>
      </c>
      <c r="F40" s="39" t="s">
        <v>684</v>
      </c>
      <c r="G40" s="39">
        <v>2008</v>
      </c>
      <c r="H40" s="39" t="s">
        <v>685</v>
      </c>
      <c r="I40" s="39" t="s">
        <v>686</v>
      </c>
      <c r="J40" s="39" t="s">
        <v>502</v>
      </c>
      <c r="K40" s="39" t="s">
        <v>80</v>
      </c>
      <c r="L40" s="39" t="s">
        <v>119</v>
      </c>
      <c r="N40" s="39" t="s">
        <v>687</v>
      </c>
      <c r="O40" s="39" t="s">
        <v>688</v>
      </c>
      <c r="P40" s="39" t="s">
        <v>689</v>
      </c>
      <c r="Q40" s="39" t="s">
        <v>690</v>
      </c>
      <c r="R40" s="39" t="s">
        <v>691</v>
      </c>
      <c r="S40" s="39" t="s">
        <v>691</v>
      </c>
      <c r="T40" s="39" t="s">
        <v>692</v>
      </c>
      <c r="U40" s="39" t="s">
        <v>28</v>
      </c>
      <c r="V40" s="34" t="s">
        <v>307</v>
      </c>
      <c r="W40" s="34" t="s">
        <v>280</v>
      </c>
      <c r="X40" s="39" t="s">
        <v>284</v>
      </c>
      <c r="Y40" s="39" t="s">
        <v>693</v>
      </c>
      <c r="Z40" s="39" t="s">
        <v>239</v>
      </c>
      <c r="AA40" s="39" t="s">
        <v>239</v>
      </c>
      <c r="AB40" s="39">
        <v>1</v>
      </c>
      <c r="AC40" s="332">
        <f t="shared" si="1"/>
        <v>24</v>
      </c>
      <c r="AD40" s="332" t="s">
        <v>240</v>
      </c>
      <c r="AE40" s="332" t="s">
        <v>477</v>
      </c>
      <c r="AF40" s="332" t="s">
        <v>240</v>
      </c>
      <c r="AG40" s="39" t="s">
        <v>478</v>
      </c>
      <c r="AH40" s="39" t="s">
        <v>694</v>
      </c>
      <c r="AI40" s="111">
        <v>31</v>
      </c>
      <c r="AL40" s="336">
        <v>7.6</v>
      </c>
      <c r="AM40" s="44">
        <v>48</v>
      </c>
      <c r="AN40" s="111">
        <v>0.2</v>
      </c>
      <c r="AO40" s="111">
        <f>IF(AP40=1,1,"xx")</f>
        <v>1</v>
      </c>
      <c r="AP40" s="111">
        <v>1</v>
      </c>
      <c r="AQ40" s="111"/>
      <c r="AR40" s="335" t="s">
        <v>295</v>
      </c>
      <c r="AS40" s="111" t="s">
        <v>295</v>
      </c>
      <c r="AT40" s="111" t="s">
        <v>295</v>
      </c>
      <c r="AU40" s="111"/>
      <c r="AV40" s="39" t="s">
        <v>481</v>
      </c>
      <c r="AW40" s="39" t="s">
        <v>695</v>
      </c>
      <c r="AX40" s="39" t="s">
        <v>696</v>
      </c>
      <c r="AY40" s="39" t="s">
        <v>697</v>
      </c>
      <c r="AZ40" s="334" t="s">
        <v>240</v>
      </c>
      <c r="BA40" s="39" t="s">
        <v>698</v>
      </c>
      <c r="BC40" s="39">
        <v>0.2</v>
      </c>
      <c r="BD40" s="39" t="s">
        <v>485</v>
      </c>
      <c r="BH40" s="39" t="s">
        <v>497</v>
      </c>
      <c r="BI40" s="39" t="s">
        <v>497</v>
      </c>
      <c r="BK40" s="34">
        <v>7</v>
      </c>
      <c r="BL40" s="34">
        <v>6</v>
      </c>
      <c r="BM40" s="34">
        <v>13</v>
      </c>
      <c r="BN40" s="34">
        <v>1.1000000000000001</v>
      </c>
      <c r="BO40" s="34">
        <v>40.5</v>
      </c>
      <c r="BP40" s="38">
        <v>0.95</v>
      </c>
      <c r="BQ40" s="39" t="s">
        <v>699</v>
      </c>
      <c r="BR40" s="34"/>
      <c r="BS40" s="34"/>
      <c r="BT40" s="113"/>
      <c r="BU40" s="34"/>
      <c r="BV40" s="39" t="s">
        <v>489</v>
      </c>
      <c r="BW40" s="34"/>
      <c r="BX40" s="39" t="s">
        <v>695</v>
      </c>
    </row>
    <row r="41" spans="1:76" x14ac:dyDescent="0.35">
      <c r="A41" s="111" t="s">
        <v>602</v>
      </c>
      <c r="B41" s="111"/>
      <c r="E41" s="39" t="s">
        <v>311</v>
      </c>
      <c r="F41" s="39" t="s">
        <v>700</v>
      </c>
      <c r="G41" s="39">
        <v>2007</v>
      </c>
      <c r="H41" s="39" t="s">
        <v>701</v>
      </c>
      <c r="I41" s="39" t="s">
        <v>702</v>
      </c>
      <c r="K41" s="39" t="s">
        <v>80</v>
      </c>
      <c r="L41" s="39" t="s">
        <v>119</v>
      </c>
      <c r="N41" s="39" t="s">
        <v>687</v>
      </c>
      <c r="O41" s="39" t="s">
        <v>688</v>
      </c>
      <c r="P41" s="39" t="s">
        <v>689</v>
      </c>
      <c r="Q41" s="39" t="s">
        <v>690</v>
      </c>
      <c r="R41" s="39" t="s">
        <v>691</v>
      </c>
      <c r="S41" s="39" t="s">
        <v>691</v>
      </c>
      <c r="T41" s="39" t="s">
        <v>692</v>
      </c>
      <c r="U41" s="39" t="s">
        <v>28</v>
      </c>
      <c r="V41" s="34" t="s">
        <v>307</v>
      </c>
      <c r="W41" s="34" t="s">
        <v>280</v>
      </c>
      <c r="X41" s="39" t="s">
        <v>284</v>
      </c>
      <c r="Y41" s="39" t="s">
        <v>693</v>
      </c>
      <c r="Z41" s="39" t="s">
        <v>239</v>
      </c>
      <c r="AA41" s="39" t="s">
        <v>703</v>
      </c>
      <c r="AB41" s="39">
        <v>1</v>
      </c>
      <c r="AC41" s="332">
        <f t="shared" si="1"/>
        <v>24</v>
      </c>
      <c r="AD41" s="332" t="s">
        <v>240</v>
      </c>
      <c r="AE41" s="332" t="s">
        <v>477</v>
      </c>
      <c r="AF41" s="332" t="s">
        <v>240</v>
      </c>
      <c r="AG41" s="39" t="s">
        <v>478</v>
      </c>
      <c r="AH41" s="39">
        <v>35</v>
      </c>
      <c r="AI41" s="111">
        <v>35</v>
      </c>
      <c r="AL41" s="336">
        <v>8.4</v>
      </c>
      <c r="AM41" s="44">
        <v>177</v>
      </c>
      <c r="AN41" s="111">
        <v>0.3</v>
      </c>
      <c r="AO41" s="111">
        <v>2</v>
      </c>
      <c r="AP41" s="111">
        <v>2</v>
      </c>
      <c r="AQ41" s="111" t="s">
        <v>704</v>
      </c>
      <c r="AR41" s="335" t="s">
        <v>295</v>
      </c>
      <c r="AS41" s="111" t="s">
        <v>295</v>
      </c>
      <c r="AT41" s="111" t="s">
        <v>295</v>
      </c>
      <c r="AU41" s="111"/>
      <c r="AW41" s="39" t="s">
        <v>705</v>
      </c>
      <c r="AY41" s="39">
        <v>8.4</v>
      </c>
      <c r="AZ41" s="334" t="s">
        <v>240</v>
      </c>
      <c r="BA41" s="39">
        <v>177</v>
      </c>
      <c r="BD41" s="39" t="s">
        <v>496</v>
      </c>
      <c r="BG41" s="39" t="s">
        <v>706</v>
      </c>
      <c r="BH41" s="39">
        <v>589</v>
      </c>
      <c r="BQ41" s="39">
        <v>121</v>
      </c>
      <c r="BR41" s="53"/>
      <c r="BS41" s="53"/>
      <c r="BT41" s="53"/>
      <c r="BU41" s="53"/>
    </row>
    <row r="42" spans="1:76" x14ac:dyDescent="0.35">
      <c r="A42" s="111" t="s">
        <v>602</v>
      </c>
      <c r="B42" s="111"/>
      <c r="E42" s="39" t="s">
        <v>311</v>
      </c>
      <c r="F42" s="39" t="s">
        <v>700</v>
      </c>
      <c r="G42" s="39">
        <v>2007</v>
      </c>
      <c r="H42" s="39" t="s">
        <v>701</v>
      </c>
      <c r="I42" s="39" t="s">
        <v>702</v>
      </c>
      <c r="K42" s="39" t="s">
        <v>80</v>
      </c>
      <c r="L42" s="39" t="s">
        <v>119</v>
      </c>
      <c r="N42" s="39" t="s">
        <v>687</v>
      </c>
      <c r="O42" s="39" t="s">
        <v>688</v>
      </c>
      <c r="P42" s="39" t="s">
        <v>689</v>
      </c>
      <c r="Q42" s="39" t="s">
        <v>690</v>
      </c>
      <c r="R42" s="39" t="s">
        <v>691</v>
      </c>
      <c r="S42" s="39" t="s">
        <v>691</v>
      </c>
      <c r="T42" s="39" t="s">
        <v>692</v>
      </c>
      <c r="U42" s="39" t="s">
        <v>28</v>
      </c>
      <c r="V42" s="34" t="s">
        <v>307</v>
      </c>
      <c r="W42" s="34" t="s">
        <v>280</v>
      </c>
      <c r="X42" s="39" t="s">
        <v>284</v>
      </c>
      <c r="Y42" s="39" t="s">
        <v>693</v>
      </c>
      <c r="Z42" s="39" t="s">
        <v>239</v>
      </c>
      <c r="AA42" s="39" t="s">
        <v>703</v>
      </c>
      <c r="AB42" s="39">
        <v>1</v>
      </c>
      <c r="AC42" s="332">
        <f t="shared" si="1"/>
        <v>24</v>
      </c>
      <c r="AD42" s="332" t="s">
        <v>240</v>
      </c>
      <c r="AE42" s="332" t="s">
        <v>477</v>
      </c>
      <c r="AF42" s="332" t="s">
        <v>240</v>
      </c>
      <c r="AG42" s="39" t="s">
        <v>478</v>
      </c>
      <c r="AH42" s="39">
        <v>66</v>
      </c>
      <c r="AI42" s="111">
        <v>66</v>
      </c>
      <c r="AL42" s="336">
        <v>8.4</v>
      </c>
      <c r="AM42" s="44">
        <v>177</v>
      </c>
      <c r="AN42" s="111">
        <v>0.3</v>
      </c>
      <c r="AO42" s="111">
        <v>2</v>
      </c>
      <c r="AP42" s="111">
        <v>2</v>
      </c>
      <c r="AQ42" s="111" t="s">
        <v>704</v>
      </c>
      <c r="AR42" s="335" t="s">
        <v>295</v>
      </c>
      <c r="AS42" s="111" t="s">
        <v>295</v>
      </c>
      <c r="AT42" s="111" t="s">
        <v>295</v>
      </c>
      <c r="AU42" s="111"/>
      <c r="AW42" s="39" t="s">
        <v>705</v>
      </c>
      <c r="AY42" s="39">
        <v>8.4</v>
      </c>
      <c r="AZ42" s="334" t="s">
        <v>240</v>
      </c>
      <c r="BA42" s="39">
        <v>177</v>
      </c>
      <c r="BD42" s="39" t="s">
        <v>496</v>
      </c>
      <c r="BG42" s="39" t="s">
        <v>706</v>
      </c>
      <c r="BH42" s="39">
        <v>589</v>
      </c>
      <c r="BQ42" s="39">
        <v>121</v>
      </c>
      <c r="BR42" s="53"/>
      <c r="BS42" s="53"/>
      <c r="BT42" s="53"/>
      <c r="BU42" s="53"/>
    </row>
    <row r="43" spans="1:76" x14ac:dyDescent="0.35">
      <c r="A43" s="111" t="s">
        <v>602</v>
      </c>
      <c r="B43" s="111"/>
      <c r="E43" s="39" t="s">
        <v>311</v>
      </c>
      <c r="F43" s="39" t="s">
        <v>700</v>
      </c>
      <c r="G43" s="39">
        <v>2007</v>
      </c>
      <c r="H43" s="39" t="s">
        <v>701</v>
      </c>
      <c r="I43" s="39" t="s">
        <v>702</v>
      </c>
      <c r="K43" s="39" t="s">
        <v>80</v>
      </c>
      <c r="L43" s="39" t="s">
        <v>119</v>
      </c>
      <c r="N43" s="39" t="s">
        <v>687</v>
      </c>
      <c r="O43" s="39" t="s">
        <v>688</v>
      </c>
      <c r="P43" s="39" t="s">
        <v>689</v>
      </c>
      <c r="Q43" s="39" t="s">
        <v>690</v>
      </c>
      <c r="R43" s="39" t="s">
        <v>691</v>
      </c>
      <c r="S43" s="39" t="s">
        <v>691</v>
      </c>
      <c r="T43" s="39" t="s">
        <v>692</v>
      </c>
      <c r="U43" s="39" t="s">
        <v>28</v>
      </c>
      <c r="V43" s="34" t="s">
        <v>307</v>
      </c>
      <c r="W43" s="34" t="s">
        <v>280</v>
      </c>
      <c r="X43" s="39" t="s">
        <v>284</v>
      </c>
      <c r="Y43" s="39" t="s">
        <v>693</v>
      </c>
      <c r="Z43" s="39" t="s">
        <v>239</v>
      </c>
      <c r="AA43" s="39" t="s">
        <v>703</v>
      </c>
      <c r="AB43" s="39">
        <v>1</v>
      </c>
      <c r="AC43" s="332">
        <f t="shared" si="1"/>
        <v>24</v>
      </c>
      <c r="AD43" s="332" t="s">
        <v>240</v>
      </c>
      <c r="AE43" s="332" t="s">
        <v>477</v>
      </c>
      <c r="AF43" s="332" t="s">
        <v>240</v>
      </c>
      <c r="AG43" s="39" t="s">
        <v>478</v>
      </c>
      <c r="AH43" s="39">
        <v>53</v>
      </c>
      <c r="AI43" s="111">
        <v>53</v>
      </c>
      <c r="AL43" s="336">
        <v>8.4</v>
      </c>
      <c r="AM43" s="44">
        <v>177</v>
      </c>
      <c r="AN43" s="111">
        <v>0.3</v>
      </c>
      <c r="AO43" s="111">
        <v>2</v>
      </c>
      <c r="AP43" s="111">
        <v>2</v>
      </c>
      <c r="AQ43" s="111" t="s">
        <v>704</v>
      </c>
      <c r="AR43" s="335" t="s">
        <v>295</v>
      </c>
      <c r="AS43" s="111" t="s">
        <v>295</v>
      </c>
      <c r="AT43" s="111" t="s">
        <v>295</v>
      </c>
      <c r="AU43" s="111"/>
      <c r="AW43" s="39" t="s">
        <v>705</v>
      </c>
      <c r="AY43" s="39">
        <v>8.4</v>
      </c>
      <c r="AZ43" s="334" t="s">
        <v>240</v>
      </c>
      <c r="BA43" s="39">
        <v>177</v>
      </c>
      <c r="BD43" s="39" t="s">
        <v>496</v>
      </c>
      <c r="BG43" s="39" t="s">
        <v>706</v>
      </c>
      <c r="BH43" s="39">
        <v>589</v>
      </c>
      <c r="BQ43" s="39">
        <v>121</v>
      </c>
      <c r="BR43" s="53"/>
      <c r="BS43" s="53"/>
      <c r="BT43" s="53"/>
      <c r="BU43" s="53"/>
    </row>
    <row r="44" spans="1:76" x14ac:dyDescent="0.35">
      <c r="A44" s="111" t="s">
        <v>602</v>
      </c>
      <c r="B44" s="111"/>
      <c r="E44" s="39" t="s">
        <v>311</v>
      </c>
      <c r="F44" s="39" t="s">
        <v>700</v>
      </c>
      <c r="G44" s="39">
        <v>2007</v>
      </c>
      <c r="H44" s="39" t="s">
        <v>701</v>
      </c>
      <c r="I44" s="39" t="s">
        <v>702</v>
      </c>
      <c r="K44" s="39" t="s">
        <v>80</v>
      </c>
      <c r="L44" s="39" t="s">
        <v>119</v>
      </c>
      <c r="N44" s="39" t="s">
        <v>687</v>
      </c>
      <c r="O44" s="39" t="e">
        <v>#N/A</v>
      </c>
      <c r="P44" s="39" t="s">
        <v>689</v>
      </c>
      <c r="Q44" s="39" t="s">
        <v>707</v>
      </c>
      <c r="R44" s="39" t="s">
        <v>708</v>
      </c>
      <c r="S44" s="39" t="s">
        <v>708</v>
      </c>
      <c r="T44" s="39" t="s">
        <v>709</v>
      </c>
      <c r="U44" s="39" t="s">
        <v>28</v>
      </c>
      <c r="V44" s="34" t="s">
        <v>307</v>
      </c>
      <c r="W44" s="34" t="s">
        <v>280</v>
      </c>
      <c r="X44" s="39" t="s">
        <v>284</v>
      </c>
      <c r="Y44" s="39" t="s">
        <v>693</v>
      </c>
      <c r="Z44" s="39" t="s">
        <v>239</v>
      </c>
      <c r="AA44" s="39" t="s">
        <v>703</v>
      </c>
      <c r="AB44" s="39">
        <v>1</v>
      </c>
      <c r="AC44" s="332">
        <f t="shared" si="1"/>
        <v>24</v>
      </c>
      <c r="AD44" s="332" t="s">
        <v>240</v>
      </c>
      <c r="AE44" s="332" t="s">
        <v>477</v>
      </c>
      <c r="AF44" s="332" t="s">
        <v>240</v>
      </c>
      <c r="AG44" s="39" t="s">
        <v>478</v>
      </c>
      <c r="AH44" s="39" t="s">
        <v>710</v>
      </c>
      <c r="AI44" s="111" t="s">
        <v>710</v>
      </c>
      <c r="AL44" s="336">
        <v>8.4</v>
      </c>
      <c r="AM44" s="44">
        <v>177</v>
      </c>
      <c r="AN44" s="111">
        <v>0.3</v>
      </c>
      <c r="AO44" s="111">
        <v>2</v>
      </c>
      <c r="AP44" s="111">
        <v>2</v>
      </c>
      <c r="AQ44" s="111" t="s">
        <v>704</v>
      </c>
      <c r="AR44" s="335" t="s">
        <v>295</v>
      </c>
      <c r="AS44" s="111" t="s">
        <v>295</v>
      </c>
      <c r="AT44" s="111" t="s">
        <v>295</v>
      </c>
      <c r="AU44" s="111"/>
      <c r="AW44" s="39" t="s">
        <v>705</v>
      </c>
      <c r="AY44" s="39">
        <v>8.4</v>
      </c>
      <c r="AZ44" s="334" t="s">
        <v>240</v>
      </c>
      <c r="BA44" s="39">
        <v>177</v>
      </c>
      <c r="BD44" s="39" t="s">
        <v>496</v>
      </c>
      <c r="BG44" s="39" t="s">
        <v>706</v>
      </c>
      <c r="BH44" s="39">
        <v>589</v>
      </c>
      <c r="BQ44" s="39">
        <v>121</v>
      </c>
      <c r="BR44" s="53"/>
      <c r="BS44" s="53"/>
      <c r="BT44" s="53"/>
      <c r="BU44" s="53"/>
    </row>
    <row r="45" spans="1:76" x14ac:dyDescent="0.35">
      <c r="A45" s="111" t="s">
        <v>602</v>
      </c>
      <c r="B45" s="111"/>
      <c r="C45" s="39">
        <v>1314278</v>
      </c>
      <c r="D45" s="39">
        <v>772356</v>
      </c>
      <c r="E45" s="39" t="s">
        <v>290</v>
      </c>
      <c r="F45" s="39" t="s">
        <v>468</v>
      </c>
      <c r="G45" s="39">
        <v>2004</v>
      </c>
      <c r="H45" s="39" t="s">
        <v>469</v>
      </c>
      <c r="I45" s="39" t="s">
        <v>470</v>
      </c>
      <c r="J45" s="39" t="s">
        <v>16</v>
      </c>
      <c r="K45" s="39" t="s">
        <v>80</v>
      </c>
      <c r="L45" s="39" t="s">
        <v>81</v>
      </c>
      <c r="M45" s="39" t="s">
        <v>82</v>
      </c>
      <c r="N45" s="39" t="s">
        <v>83</v>
      </c>
      <c r="O45" s="39" t="s">
        <v>84</v>
      </c>
      <c r="P45" s="39" t="s">
        <v>639</v>
      </c>
      <c r="Q45" s="39" t="s">
        <v>711</v>
      </c>
      <c r="R45" s="39" t="s">
        <v>712</v>
      </c>
      <c r="S45" s="39" t="s">
        <v>712</v>
      </c>
      <c r="T45" s="39" t="s">
        <v>474</v>
      </c>
      <c r="U45" s="39" t="s">
        <v>28</v>
      </c>
      <c r="V45" s="34" t="s">
        <v>293</v>
      </c>
      <c r="W45" s="34" t="s">
        <v>280</v>
      </c>
      <c r="X45" s="39" t="s">
        <v>281</v>
      </c>
      <c r="Y45" s="39" t="s">
        <v>475</v>
      </c>
      <c r="Z45" s="39" t="s">
        <v>239</v>
      </c>
      <c r="AA45" s="39" t="s">
        <v>476</v>
      </c>
      <c r="AB45" s="39">
        <v>2</v>
      </c>
      <c r="AC45" s="332">
        <f t="shared" si="1"/>
        <v>48</v>
      </c>
      <c r="AD45" s="332" t="s">
        <v>240</v>
      </c>
      <c r="AE45" s="332" t="s">
        <v>477</v>
      </c>
      <c r="AF45" s="332" t="s">
        <v>240</v>
      </c>
      <c r="AG45" s="39" t="s">
        <v>478</v>
      </c>
      <c r="AH45" s="39" t="s">
        <v>713</v>
      </c>
      <c r="AI45" s="111">
        <v>104</v>
      </c>
      <c r="AL45" s="336">
        <v>8.3000000000000007</v>
      </c>
      <c r="AM45" s="44">
        <v>198.53849999999997</v>
      </c>
      <c r="AN45" s="111">
        <v>9.8000000000000007</v>
      </c>
      <c r="AO45" s="111">
        <f>IF(AP45=1,1,"xx")</f>
        <v>1</v>
      </c>
      <c r="AP45" s="111">
        <v>1</v>
      </c>
      <c r="AQ45" s="111"/>
      <c r="AR45" s="335" t="s">
        <v>295</v>
      </c>
      <c r="AS45" s="111" t="s">
        <v>240</v>
      </c>
      <c r="AT45" s="111" t="s">
        <v>295</v>
      </c>
      <c r="AU45" s="111"/>
      <c r="AV45" s="39" t="s">
        <v>481</v>
      </c>
      <c r="AW45" s="39" t="s">
        <v>714</v>
      </c>
      <c r="AX45" s="39" t="s">
        <v>483</v>
      </c>
      <c r="AY45" s="39">
        <v>8.3000000000000007</v>
      </c>
      <c r="AZ45" s="334" t="s">
        <v>240</v>
      </c>
      <c r="BA45" s="130">
        <v>198.53849999999997</v>
      </c>
      <c r="BC45" s="39">
        <v>9.8000000000000007</v>
      </c>
      <c r="BD45" s="39" t="s">
        <v>485</v>
      </c>
      <c r="BF45" s="339">
        <v>9.8000000000000007</v>
      </c>
      <c r="BH45" s="334"/>
      <c r="BI45" s="334"/>
      <c r="BJ45" s="112">
        <v>10</v>
      </c>
      <c r="BK45" s="56">
        <v>71.099999999999994</v>
      </c>
      <c r="BL45" s="56">
        <v>5.0999999999999996</v>
      </c>
      <c r="BM45" s="56">
        <v>23.6</v>
      </c>
      <c r="BN45" s="56">
        <v>2.2000000000000002</v>
      </c>
      <c r="BO45" s="56">
        <v>144.34612267719552</v>
      </c>
      <c r="BP45" s="223">
        <v>40.4</v>
      </c>
      <c r="BQ45" s="339" t="s">
        <v>559</v>
      </c>
      <c r="BR45" s="56"/>
      <c r="BS45" s="339"/>
      <c r="BT45" s="113" t="s">
        <v>487</v>
      </c>
      <c r="BU45" s="114" t="s">
        <v>488</v>
      </c>
      <c r="BV45" s="39" t="s">
        <v>489</v>
      </c>
      <c r="BW45" s="34"/>
      <c r="BX45" s="39" t="s">
        <v>714</v>
      </c>
    </row>
    <row r="46" spans="1:76" x14ac:dyDescent="0.35">
      <c r="A46" s="111" t="s">
        <v>602</v>
      </c>
      <c r="B46" s="111"/>
      <c r="C46" s="39">
        <v>1266892</v>
      </c>
      <c r="D46" s="39">
        <v>718189</v>
      </c>
      <c r="E46" s="39" t="s">
        <v>290</v>
      </c>
      <c r="F46" s="39" t="s">
        <v>490</v>
      </c>
      <c r="G46" s="39">
        <v>2005</v>
      </c>
      <c r="H46" s="39" t="s">
        <v>491</v>
      </c>
      <c r="I46" s="39" t="s">
        <v>492</v>
      </c>
      <c r="J46" s="39" t="s">
        <v>16</v>
      </c>
      <c r="K46" s="39" t="s">
        <v>80</v>
      </c>
      <c r="L46" s="39" t="s">
        <v>81</v>
      </c>
      <c r="M46" s="39" t="s">
        <v>82</v>
      </c>
      <c r="N46" s="39" t="s">
        <v>83</v>
      </c>
      <c r="O46" s="39" t="s">
        <v>84</v>
      </c>
      <c r="P46" s="39" t="s">
        <v>639</v>
      </c>
      <c r="Q46" s="39" t="s">
        <v>711</v>
      </c>
      <c r="R46" s="39" t="s">
        <v>712</v>
      </c>
      <c r="S46" s="39" t="s">
        <v>712</v>
      </c>
      <c r="T46" s="39" t="s">
        <v>474</v>
      </c>
      <c r="U46" s="39" t="s">
        <v>28</v>
      </c>
      <c r="V46" s="34" t="s">
        <v>293</v>
      </c>
      <c r="W46" s="34" t="s">
        <v>280</v>
      </c>
      <c r="X46" s="39" t="s">
        <v>281</v>
      </c>
      <c r="Y46" s="39" t="s">
        <v>475</v>
      </c>
      <c r="Z46" s="39" t="s">
        <v>239</v>
      </c>
      <c r="AA46" s="39" t="s">
        <v>476</v>
      </c>
      <c r="AB46" s="39">
        <v>2</v>
      </c>
      <c r="AC46" s="332">
        <f t="shared" si="1"/>
        <v>48</v>
      </c>
      <c r="AD46" s="332" t="s">
        <v>240</v>
      </c>
      <c r="AE46" s="332" t="s">
        <v>477</v>
      </c>
      <c r="AF46" s="332" t="s">
        <v>240</v>
      </c>
      <c r="AG46" s="39" t="s">
        <v>478</v>
      </c>
      <c r="AH46" s="39" t="s">
        <v>715</v>
      </c>
      <c r="AI46" s="111">
        <v>28.2</v>
      </c>
      <c r="AL46" s="336">
        <v>7.8</v>
      </c>
      <c r="AM46" s="44">
        <v>250.27369999999996</v>
      </c>
      <c r="AN46" s="111">
        <v>0.4</v>
      </c>
      <c r="AO46" s="111">
        <f>IF(AP46=1,1,"xx")</f>
        <v>1</v>
      </c>
      <c r="AP46" s="111">
        <v>1</v>
      </c>
      <c r="AQ46" s="111"/>
      <c r="AR46" s="335" t="s">
        <v>295</v>
      </c>
      <c r="AS46" s="111" t="s">
        <v>240</v>
      </c>
      <c r="AT46" s="111" t="s">
        <v>295</v>
      </c>
      <c r="AU46" s="111"/>
      <c r="AV46" s="39" t="s">
        <v>481</v>
      </c>
      <c r="AW46" s="39" t="s">
        <v>716</v>
      </c>
      <c r="AX46" s="39" t="s">
        <v>483</v>
      </c>
      <c r="AY46" s="39">
        <v>7.8</v>
      </c>
      <c r="AZ46" s="334" t="s">
        <v>240</v>
      </c>
      <c r="BA46" s="39" t="s">
        <v>650</v>
      </c>
      <c r="BD46" s="39" t="s">
        <v>496</v>
      </c>
      <c r="BF46" s="339">
        <v>0.4</v>
      </c>
      <c r="BH46" s="334"/>
      <c r="BI46" s="334"/>
      <c r="BJ46" s="112">
        <v>10</v>
      </c>
      <c r="BK46" s="56">
        <v>80.099999999999994</v>
      </c>
      <c r="BL46" s="56">
        <v>12.2</v>
      </c>
      <c r="BM46" s="56">
        <v>17.2</v>
      </c>
      <c r="BN46" s="56">
        <v>2.9</v>
      </c>
      <c r="BO46" s="56">
        <v>70.491344825111085</v>
      </c>
      <c r="BP46" s="223">
        <v>144.4</v>
      </c>
      <c r="BQ46" s="56">
        <v>14.15306986860867</v>
      </c>
      <c r="BR46" s="53" t="s">
        <v>498</v>
      </c>
      <c r="BS46" s="339"/>
      <c r="BT46" s="113" t="s">
        <v>487</v>
      </c>
      <c r="BU46" s="114" t="s">
        <v>488</v>
      </c>
      <c r="BV46" s="39" t="s">
        <v>489</v>
      </c>
      <c r="BW46" s="34"/>
      <c r="BX46" s="39" t="s">
        <v>716</v>
      </c>
    </row>
    <row r="47" spans="1:76" x14ac:dyDescent="0.35">
      <c r="A47" s="111" t="s">
        <v>602</v>
      </c>
      <c r="B47" s="111"/>
      <c r="C47" s="39">
        <v>1314285</v>
      </c>
      <c r="D47" s="39">
        <v>772363</v>
      </c>
      <c r="E47" s="39" t="s">
        <v>290</v>
      </c>
      <c r="F47" s="39" t="s">
        <v>468</v>
      </c>
      <c r="G47" s="39">
        <v>2004</v>
      </c>
      <c r="H47" s="39" t="s">
        <v>469</v>
      </c>
      <c r="I47" s="39" t="s">
        <v>470</v>
      </c>
      <c r="J47" s="39" t="s">
        <v>16</v>
      </c>
      <c r="K47" s="39" t="s">
        <v>80</v>
      </c>
      <c r="L47" s="39" t="s">
        <v>81</v>
      </c>
      <c r="M47" s="39" t="s">
        <v>82</v>
      </c>
      <c r="N47" s="39" t="s">
        <v>83</v>
      </c>
      <c r="O47" s="39" t="s">
        <v>84</v>
      </c>
      <c r="P47" s="39" t="s">
        <v>639</v>
      </c>
      <c r="Q47" s="39" t="s">
        <v>711</v>
      </c>
      <c r="R47" s="39" t="s">
        <v>717</v>
      </c>
      <c r="S47" s="39" t="s">
        <v>717</v>
      </c>
      <c r="T47" s="39" t="s">
        <v>474</v>
      </c>
      <c r="U47" s="39" t="s">
        <v>28</v>
      </c>
      <c r="V47" s="34" t="s">
        <v>293</v>
      </c>
      <c r="W47" s="34" t="s">
        <v>280</v>
      </c>
      <c r="X47" s="39" t="s">
        <v>281</v>
      </c>
      <c r="Y47" s="39" t="s">
        <v>475</v>
      </c>
      <c r="Z47" s="39" t="s">
        <v>239</v>
      </c>
      <c r="AA47" s="39" t="s">
        <v>476</v>
      </c>
      <c r="AB47" s="39">
        <v>2</v>
      </c>
      <c r="AC47" s="332">
        <f t="shared" si="1"/>
        <v>48</v>
      </c>
      <c r="AD47" s="332" t="s">
        <v>240</v>
      </c>
      <c r="AE47" s="332" t="s">
        <v>477</v>
      </c>
      <c r="AF47" s="332" t="s">
        <v>240</v>
      </c>
      <c r="AG47" s="39" t="s">
        <v>478</v>
      </c>
      <c r="AH47" s="39" t="s">
        <v>718</v>
      </c>
      <c r="AI47" s="111">
        <v>173</v>
      </c>
      <c r="AL47" s="336">
        <v>8.3000000000000007</v>
      </c>
      <c r="AM47" s="44">
        <v>236.5025</v>
      </c>
      <c r="AN47" s="111">
        <v>8.1999999999999993</v>
      </c>
      <c r="AO47" s="111">
        <v>4</v>
      </c>
      <c r="AP47" s="111"/>
      <c r="AQ47" s="111" t="s">
        <v>719</v>
      </c>
      <c r="AR47" s="335" t="s">
        <v>295</v>
      </c>
      <c r="AS47" s="111" t="s">
        <v>240</v>
      </c>
      <c r="AT47" s="111" t="s">
        <v>295</v>
      </c>
      <c r="AU47" s="111"/>
      <c r="AV47" s="39" t="s">
        <v>481</v>
      </c>
      <c r="AW47" s="39" t="s">
        <v>720</v>
      </c>
      <c r="AX47" s="39" t="s">
        <v>483</v>
      </c>
      <c r="AY47" s="39">
        <v>8.3000000000000007</v>
      </c>
      <c r="AZ47" s="334" t="s">
        <v>240</v>
      </c>
      <c r="BA47" s="39" t="s">
        <v>497</v>
      </c>
      <c r="BC47" s="39">
        <v>8.1999999999999993</v>
      </c>
      <c r="BD47" s="39" t="s">
        <v>485</v>
      </c>
      <c r="BH47" s="39" t="s">
        <v>497</v>
      </c>
      <c r="BI47" s="39" t="s">
        <v>497</v>
      </c>
      <c r="BJ47" s="112">
        <v>10</v>
      </c>
      <c r="BK47" s="39">
        <v>66.5</v>
      </c>
      <c r="BL47" s="39">
        <v>17.100000000000001</v>
      </c>
      <c r="BM47" s="39">
        <v>76.8</v>
      </c>
      <c r="BN47" s="39">
        <v>9.5</v>
      </c>
      <c r="BO47" s="39" t="s">
        <v>644</v>
      </c>
      <c r="BP47" s="107">
        <v>127</v>
      </c>
      <c r="BQ47" s="39" t="s">
        <v>497</v>
      </c>
      <c r="BR47" s="53" t="s">
        <v>721</v>
      </c>
      <c r="BS47" s="53" t="s">
        <v>722</v>
      </c>
      <c r="BT47" s="53"/>
      <c r="BU47" s="53"/>
      <c r="BV47" s="39" t="s">
        <v>489</v>
      </c>
      <c r="BX47" s="39" t="s">
        <v>720</v>
      </c>
    </row>
    <row r="48" spans="1:76" x14ac:dyDescent="0.35">
      <c r="A48" s="111" t="s">
        <v>602</v>
      </c>
      <c r="B48" s="111"/>
      <c r="C48" s="39">
        <v>1266897</v>
      </c>
      <c r="D48" s="39">
        <v>718194</v>
      </c>
      <c r="E48" s="39" t="s">
        <v>290</v>
      </c>
      <c r="F48" s="39" t="s">
        <v>490</v>
      </c>
      <c r="G48" s="39">
        <v>2005</v>
      </c>
      <c r="H48" s="39" t="s">
        <v>491</v>
      </c>
      <c r="I48" s="39" t="s">
        <v>492</v>
      </c>
      <c r="J48" s="39" t="s">
        <v>16</v>
      </c>
      <c r="K48" s="39" t="s">
        <v>80</v>
      </c>
      <c r="L48" s="39" t="s">
        <v>81</v>
      </c>
      <c r="M48" s="39" t="s">
        <v>82</v>
      </c>
      <c r="N48" s="39" t="s">
        <v>83</v>
      </c>
      <c r="O48" s="39" t="s">
        <v>84</v>
      </c>
      <c r="P48" s="39" t="s">
        <v>639</v>
      </c>
      <c r="Q48" s="39" t="s">
        <v>711</v>
      </c>
      <c r="R48" s="39" t="s">
        <v>717</v>
      </c>
      <c r="S48" s="39" t="s">
        <v>717</v>
      </c>
      <c r="T48" s="39" t="s">
        <v>474</v>
      </c>
      <c r="U48" s="39" t="s">
        <v>28</v>
      </c>
      <c r="V48" s="34" t="s">
        <v>293</v>
      </c>
      <c r="W48" s="34" t="s">
        <v>280</v>
      </c>
      <c r="X48" s="39" t="s">
        <v>281</v>
      </c>
      <c r="Y48" s="39" t="s">
        <v>475</v>
      </c>
      <c r="Z48" s="39" t="s">
        <v>239</v>
      </c>
      <c r="AA48" s="39" t="s">
        <v>476</v>
      </c>
      <c r="AB48" s="39">
        <v>2</v>
      </c>
      <c r="AC48" s="332">
        <f t="shared" si="1"/>
        <v>48</v>
      </c>
      <c r="AD48" s="332" t="s">
        <v>240</v>
      </c>
      <c r="AE48" s="332" t="s">
        <v>477</v>
      </c>
      <c r="AF48" s="332" t="s">
        <v>240</v>
      </c>
      <c r="AG48" s="39" t="s">
        <v>478</v>
      </c>
      <c r="AH48" s="39" t="s">
        <v>723</v>
      </c>
      <c r="AI48" s="111">
        <v>22.7</v>
      </c>
      <c r="AL48" s="336">
        <v>7.8</v>
      </c>
      <c r="AM48" s="44">
        <v>250.27369999999996</v>
      </c>
      <c r="AN48" s="111">
        <v>0.38</v>
      </c>
      <c r="AO48" s="111">
        <f>IF(AP48=1,1,"xx")</f>
        <v>1</v>
      </c>
      <c r="AP48" s="111">
        <v>1</v>
      </c>
      <c r="AQ48" s="111"/>
      <c r="AR48" s="335" t="s">
        <v>295</v>
      </c>
      <c r="AS48" s="111" t="s">
        <v>240</v>
      </c>
      <c r="AT48" s="111" t="s">
        <v>295</v>
      </c>
      <c r="AU48" s="111"/>
      <c r="AV48" s="39" t="s">
        <v>481</v>
      </c>
      <c r="AW48" s="39" t="s">
        <v>724</v>
      </c>
      <c r="AX48" s="39" t="s">
        <v>483</v>
      </c>
      <c r="AY48" s="39">
        <v>7.8</v>
      </c>
      <c r="AZ48" s="334" t="s">
        <v>240</v>
      </c>
      <c r="BA48" s="39" t="s">
        <v>650</v>
      </c>
      <c r="BC48" s="39">
        <v>0.38</v>
      </c>
      <c r="BD48" s="39" t="s">
        <v>496</v>
      </c>
      <c r="BG48" s="39" t="s">
        <v>651</v>
      </c>
      <c r="BH48" s="39" t="s">
        <v>497</v>
      </c>
      <c r="BI48" s="39" t="s">
        <v>497</v>
      </c>
      <c r="BJ48" s="112">
        <v>10</v>
      </c>
      <c r="BK48" s="56">
        <v>80.099999999999994</v>
      </c>
      <c r="BL48" s="56">
        <v>12.2</v>
      </c>
      <c r="BM48" s="56">
        <v>17.2</v>
      </c>
      <c r="BN48" s="56">
        <v>2.9</v>
      </c>
      <c r="BO48" s="56">
        <v>70.491344825111085</v>
      </c>
      <c r="BP48" s="223">
        <v>144.4</v>
      </c>
      <c r="BQ48" s="56">
        <v>14.15306986860867</v>
      </c>
      <c r="BR48" s="53" t="s">
        <v>498</v>
      </c>
      <c r="BS48" s="53"/>
      <c r="BT48" s="53"/>
      <c r="BU48" s="53"/>
      <c r="BV48" s="39" t="s">
        <v>489</v>
      </c>
      <c r="BX48" s="39" t="s">
        <v>724</v>
      </c>
    </row>
    <row r="49" spans="1:76" x14ac:dyDescent="0.35">
      <c r="A49" s="34" t="s">
        <v>324</v>
      </c>
      <c r="B49" s="34"/>
      <c r="C49" s="39">
        <v>1146669</v>
      </c>
      <c r="D49" s="39">
        <v>111230</v>
      </c>
      <c r="E49" s="39" t="s">
        <v>725</v>
      </c>
      <c r="F49" s="39" t="s">
        <v>726</v>
      </c>
      <c r="G49" s="39">
        <v>1983</v>
      </c>
      <c r="H49" s="39" t="s">
        <v>727</v>
      </c>
      <c r="I49" s="39" t="s">
        <v>728</v>
      </c>
      <c r="J49" s="39" t="s">
        <v>502</v>
      </c>
      <c r="K49" s="39" t="s">
        <v>80</v>
      </c>
      <c r="L49" s="39" t="s">
        <v>89</v>
      </c>
      <c r="M49" s="39" t="s">
        <v>90</v>
      </c>
      <c r="N49" s="39" t="s">
        <v>91</v>
      </c>
      <c r="O49" s="39" t="s">
        <v>106</v>
      </c>
      <c r="P49" s="39" t="s">
        <v>729</v>
      </c>
      <c r="Q49" s="39" t="s">
        <v>730</v>
      </c>
      <c r="R49" s="35" t="s">
        <v>731</v>
      </c>
      <c r="S49" s="35" t="s">
        <v>731</v>
      </c>
      <c r="T49" s="39" t="s">
        <v>732</v>
      </c>
      <c r="U49" s="39" t="s">
        <v>31</v>
      </c>
      <c r="V49" s="35" t="s">
        <v>31</v>
      </c>
      <c r="W49" s="34" t="s">
        <v>733</v>
      </c>
      <c r="X49" s="35" t="s">
        <v>327</v>
      </c>
      <c r="Y49" s="39" t="s">
        <v>497</v>
      </c>
      <c r="Z49" s="39" t="s">
        <v>239</v>
      </c>
      <c r="AA49" s="39" t="s">
        <v>239</v>
      </c>
      <c r="AB49" s="39">
        <v>4</v>
      </c>
      <c r="AC49" s="332">
        <f t="shared" si="1"/>
        <v>96</v>
      </c>
      <c r="AD49" s="332" t="s">
        <v>240</v>
      </c>
      <c r="AE49" s="332" t="s">
        <v>508</v>
      </c>
      <c r="AF49" s="332" t="s">
        <v>240</v>
      </c>
      <c r="AG49" s="39" t="s">
        <v>631</v>
      </c>
      <c r="AH49" s="39" t="s">
        <v>734</v>
      </c>
      <c r="AI49" s="111" t="s">
        <v>734</v>
      </c>
      <c r="AL49" s="336">
        <v>7.5</v>
      </c>
      <c r="AM49" s="44">
        <v>54</v>
      </c>
      <c r="AN49" s="111"/>
      <c r="AO49" s="111">
        <v>4</v>
      </c>
      <c r="AP49" s="111">
        <v>2</v>
      </c>
      <c r="AQ49" s="111" t="s">
        <v>735</v>
      </c>
      <c r="AR49" s="335" t="s">
        <v>295</v>
      </c>
      <c r="AS49" s="111" t="s">
        <v>295</v>
      </c>
      <c r="AT49" s="111" t="s">
        <v>295</v>
      </c>
      <c r="AU49" s="111"/>
      <c r="AV49" s="39" t="s">
        <v>338</v>
      </c>
      <c r="AW49" s="39" t="s">
        <v>736</v>
      </c>
      <c r="AX49" s="39">
        <v>25</v>
      </c>
      <c r="AY49" s="34" t="s">
        <v>737</v>
      </c>
      <c r="AZ49" s="334" t="s">
        <v>240</v>
      </c>
      <c r="BA49" s="34" t="s">
        <v>738</v>
      </c>
      <c r="BD49" s="39" t="s">
        <v>496</v>
      </c>
      <c r="BH49" s="39">
        <v>150</v>
      </c>
      <c r="BI49" s="39" t="s">
        <v>739</v>
      </c>
      <c r="BK49" s="39">
        <v>8.5</v>
      </c>
      <c r="BL49" s="39">
        <v>4.9000000000000004</v>
      </c>
      <c r="BM49" s="39">
        <v>12</v>
      </c>
      <c r="BN49" s="39" t="s">
        <v>497</v>
      </c>
      <c r="BO49" s="39">
        <v>12</v>
      </c>
      <c r="BP49" s="107">
        <v>23</v>
      </c>
      <c r="BQ49" s="34">
        <v>27</v>
      </c>
      <c r="BR49" s="53"/>
      <c r="BS49" s="53"/>
      <c r="BT49" s="342">
        <v>0.85</v>
      </c>
      <c r="BU49" s="34" t="s">
        <v>324</v>
      </c>
      <c r="BV49" s="39" t="s">
        <v>638</v>
      </c>
    </row>
    <row r="50" spans="1:76" x14ac:dyDescent="0.35">
      <c r="A50" s="34" t="s">
        <v>324</v>
      </c>
      <c r="B50" s="34"/>
      <c r="C50" s="39">
        <v>1146770</v>
      </c>
      <c r="D50" s="39">
        <v>111331</v>
      </c>
      <c r="E50" s="39" t="s">
        <v>725</v>
      </c>
      <c r="F50" s="39" t="s">
        <v>726</v>
      </c>
      <c r="G50" s="39">
        <v>1983</v>
      </c>
      <c r="H50" s="39" t="s">
        <v>727</v>
      </c>
      <c r="I50" s="39" t="s">
        <v>728</v>
      </c>
      <c r="J50" s="39" t="s">
        <v>502</v>
      </c>
      <c r="K50" s="39" t="s">
        <v>80</v>
      </c>
      <c r="L50" s="39" t="s">
        <v>89</v>
      </c>
      <c r="M50" s="39" t="s">
        <v>90</v>
      </c>
      <c r="N50" s="39" t="s">
        <v>91</v>
      </c>
      <c r="O50" s="39" t="s">
        <v>106</v>
      </c>
      <c r="P50" s="39" t="s">
        <v>729</v>
      </c>
      <c r="Q50" s="39" t="s">
        <v>730</v>
      </c>
      <c r="R50" s="35" t="s">
        <v>731</v>
      </c>
      <c r="S50" s="35" t="s">
        <v>731</v>
      </c>
      <c r="T50" s="39" t="s">
        <v>732</v>
      </c>
      <c r="U50" s="39" t="s">
        <v>31</v>
      </c>
      <c r="V50" s="35" t="s">
        <v>31</v>
      </c>
      <c r="W50" s="34" t="s">
        <v>733</v>
      </c>
      <c r="X50" s="35" t="s">
        <v>327</v>
      </c>
      <c r="Y50" s="39" t="s">
        <v>497</v>
      </c>
      <c r="Z50" s="39" t="s">
        <v>239</v>
      </c>
      <c r="AA50" s="39" t="s">
        <v>239</v>
      </c>
      <c r="AB50" s="39">
        <v>4</v>
      </c>
      <c r="AC50" s="332">
        <f t="shared" si="1"/>
        <v>96</v>
      </c>
      <c r="AD50" s="332" t="s">
        <v>240</v>
      </c>
      <c r="AE50" s="332" t="s">
        <v>508</v>
      </c>
      <c r="AF50" s="332" t="s">
        <v>240</v>
      </c>
      <c r="AG50" s="39" t="s">
        <v>631</v>
      </c>
      <c r="AH50" s="39" t="s">
        <v>740</v>
      </c>
      <c r="AI50" s="111" t="s">
        <v>740</v>
      </c>
      <c r="AL50" s="336">
        <v>7.5</v>
      </c>
      <c r="AM50" s="44">
        <v>54</v>
      </c>
      <c r="AN50" s="111"/>
      <c r="AO50" s="111">
        <v>4</v>
      </c>
      <c r="AP50" s="111">
        <v>2</v>
      </c>
      <c r="AQ50" s="111" t="s">
        <v>735</v>
      </c>
      <c r="AR50" s="335" t="s">
        <v>295</v>
      </c>
      <c r="AS50" s="111" t="s">
        <v>295</v>
      </c>
      <c r="AT50" s="111" t="s">
        <v>295</v>
      </c>
      <c r="AU50" s="111"/>
      <c r="AV50" s="39" t="s">
        <v>338</v>
      </c>
      <c r="AW50" s="39" t="s">
        <v>736</v>
      </c>
      <c r="AX50" s="39">
        <v>31</v>
      </c>
      <c r="AY50" s="34" t="s">
        <v>737</v>
      </c>
      <c r="AZ50" s="334" t="s">
        <v>240</v>
      </c>
      <c r="BA50" s="34" t="s">
        <v>738</v>
      </c>
      <c r="BD50" s="39" t="s">
        <v>496</v>
      </c>
      <c r="BH50" s="39">
        <v>150</v>
      </c>
      <c r="BI50" s="39" t="s">
        <v>739</v>
      </c>
      <c r="BK50" s="39">
        <v>8.5</v>
      </c>
      <c r="BL50" s="39">
        <v>4.9000000000000004</v>
      </c>
      <c r="BM50" s="39">
        <v>12</v>
      </c>
      <c r="BN50" s="39" t="s">
        <v>497</v>
      </c>
      <c r="BO50" s="39">
        <v>12</v>
      </c>
      <c r="BP50" s="107">
        <v>23</v>
      </c>
      <c r="BQ50" s="34">
        <v>27</v>
      </c>
      <c r="BR50" s="53"/>
      <c r="BS50" s="53"/>
      <c r="BT50" s="342">
        <v>0.89</v>
      </c>
      <c r="BU50" s="34" t="s">
        <v>324</v>
      </c>
      <c r="BV50" s="39" t="s">
        <v>638</v>
      </c>
      <c r="BX50" s="39" t="s">
        <v>741</v>
      </c>
    </row>
    <row r="51" spans="1:76" x14ac:dyDescent="0.35">
      <c r="A51" s="34" t="s">
        <v>324</v>
      </c>
      <c r="B51" s="34"/>
      <c r="C51" s="34"/>
      <c r="D51" s="34"/>
      <c r="E51" s="35" t="s">
        <v>725</v>
      </c>
      <c r="F51" s="35" t="s">
        <v>742</v>
      </c>
      <c r="G51" s="41" t="s">
        <v>743</v>
      </c>
      <c r="H51" s="34"/>
      <c r="I51" s="34"/>
      <c r="J51" s="35"/>
      <c r="K51" s="39" t="s">
        <v>80</v>
      </c>
      <c r="L51" s="39" t="s">
        <v>89</v>
      </c>
      <c r="M51" s="39" t="s">
        <v>90</v>
      </c>
      <c r="N51" s="39" t="s">
        <v>91</v>
      </c>
      <c r="O51" s="39" t="s">
        <v>106</v>
      </c>
      <c r="P51" s="39" t="s">
        <v>744</v>
      </c>
      <c r="Q51" s="39" t="s">
        <v>745</v>
      </c>
      <c r="R51" s="35" t="s">
        <v>746</v>
      </c>
      <c r="S51" s="35" t="s">
        <v>746</v>
      </c>
      <c r="T51" s="35" t="s">
        <v>747</v>
      </c>
      <c r="U51" s="39" t="s">
        <v>31</v>
      </c>
      <c r="V51" s="35" t="s">
        <v>31</v>
      </c>
      <c r="W51" s="34" t="s">
        <v>733</v>
      </c>
      <c r="X51" s="35" t="s">
        <v>327</v>
      </c>
      <c r="Y51" s="35"/>
      <c r="Z51" s="39" t="s">
        <v>239</v>
      </c>
      <c r="AA51" s="343"/>
      <c r="AB51" s="34"/>
      <c r="AC51" s="41">
        <v>96</v>
      </c>
      <c r="AD51" s="41" t="s">
        <v>240</v>
      </c>
      <c r="AE51" s="41" t="s">
        <v>508</v>
      </c>
      <c r="AF51" s="332" t="s">
        <v>240</v>
      </c>
      <c r="AG51" s="34"/>
      <c r="AH51" s="343">
        <v>160</v>
      </c>
      <c r="AI51" s="111">
        <v>160</v>
      </c>
      <c r="AJ51" s="350"/>
      <c r="AK51" s="35" t="s">
        <v>748</v>
      </c>
      <c r="AL51" s="336">
        <v>7.5</v>
      </c>
      <c r="AM51" s="44">
        <v>54</v>
      </c>
      <c r="AN51" s="111"/>
      <c r="AO51" s="111">
        <v>4</v>
      </c>
      <c r="AP51" s="111">
        <v>2</v>
      </c>
      <c r="AQ51" s="111" t="s">
        <v>735</v>
      </c>
      <c r="AR51" s="335" t="s">
        <v>295</v>
      </c>
      <c r="AS51" s="111" t="s">
        <v>295</v>
      </c>
      <c r="AT51" s="111" t="s">
        <v>295</v>
      </c>
      <c r="AU51" s="111"/>
      <c r="AV51" s="35" t="s">
        <v>749</v>
      </c>
      <c r="AW51" s="39" t="s">
        <v>736</v>
      </c>
      <c r="AX51" s="34">
        <v>25</v>
      </c>
      <c r="AY51" s="34" t="s">
        <v>737</v>
      </c>
      <c r="AZ51" s="334" t="s">
        <v>240</v>
      </c>
      <c r="BA51" s="34" t="s">
        <v>738</v>
      </c>
      <c r="BB51" s="34"/>
      <c r="BC51" s="34"/>
      <c r="BD51" s="34"/>
      <c r="BE51" s="34"/>
      <c r="BF51" s="34"/>
      <c r="BG51" s="34"/>
      <c r="BH51" s="39">
        <v>150</v>
      </c>
      <c r="BI51" s="34"/>
      <c r="BJ51" s="34"/>
      <c r="BK51" s="39">
        <v>8.5</v>
      </c>
      <c r="BL51" s="39">
        <v>4.9000000000000004</v>
      </c>
      <c r="BM51" s="39">
        <v>12</v>
      </c>
      <c r="BN51" s="39" t="s">
        <v>497</v>
      </c>
      <c r="BO51" s="39">
        <v>12</v>
      </c>
      <c r="BP51" s="107">
        <v>23</v>
      </c>
      <c r="BQ51" s="34">
        <v>27</v>
      </c>
      <c r="BR51" s="34"/>
      <c r="BS51" s="34"/>
      <c r="BT51" s="342">
        <v>0.85</v>
      </c>
      <c r="BU51" s="34" t="s">
        <v>324</v>
      </c>
      <c r="BV51" s="34"/>
      <c r="BW51" s="34"/>
      <c r="BX51" s="34"/>
    </row>
    <row r="52" spans="1:76" x14ac:dyDescent="0.35">
      <c r="A52" s="34" t="s">
        <v>277</v>
      </c>
      <c r="B52" s="34"/>
      <c r="C52" s="39">
        <v>1314301</v>
      </c>
      <c r="D52" s="39">
        <v>772379</v>
      </c>
      <c r="E52" s="39" t="s">
        <v>290</v>
      </c>
      <c r="F52" s="39" t="s">
        <v>468</v>
      </c>
      <c r="G52" s="39">
        <v>2004</v>
      </c>
      <c r="H52" s="39" t="s">
        <v>469</v>
      </c>
      <c r="I52" s="39" t="s">
        <v>470</v>
      </c>
      <c r="J52" s="39" t="s">
        <v>16</v>
      </c>
      <c r="K52" s="39" t="s">
        <v>80</v>
      </c>
      <c r="L52" s="39" t="s">
        <v>81</v>
      </c>
      <c r="M52" s="39" t="s">
        <v>82</v>
      </c>
      <c r="N52" s="39" t="s">
        <v>83</v>
      </c>
      <c r="O52" s="39" t="s">
        <v>84</v>
      </c>
      <c r="P52" s="39" t="s">
        <v>750</v>
      </c>
      <c r="Q52" s="39" t="s">
        <v>751</v>
      </c>
      <c r="R52" s="39" t="s">
        <v>752</v>
      </c>
      <c r="S52" s="39" t="s">
        <v>752</v>
      </c>
      <c r="T52" s="39" t="s">
        <v>474</v>
      </c>
      <c r="U52" s="39" t="s">
        <v>28</v>
      </c>
      <c r="V52" s="34" t="s">
        <v>293</v>
      </c>
      <c r="W52" s="34" t="s">
        <v>280</v>
      </c>
      <c r="X52" s="39" t="s">
        <v>281</v>
      </c>
      <c r="Y52" s="39" t="s">
        <v>475</v>
      </c>
      <c r="Z52" s="39" t="s">
        <v>239</v>
      </c>
      <c r="AA52" s="39" t="s">
        <v>476</v>
      </c>
      <c r="AB52" s="39">
        <v>2</v>
      </c>
      <c r="AC52" s="332">
        <f>AB52*24</f>
        <v>48</v>
      </c>
      <c r="AD52" s="332" t="s">
        <v>240</v>
      </c>
      <c r="AE52" s="332" t="s">
        <v>477</v>
      </c>
      <c r="AF52" s="332" t="s">
        <v>240</v>
      </c>
      <c r="AG52" s="39" t="s">
        <v>478</v>
      </c>
      <c r="AH52" s="39" t="s">
        <v>753</v>
      </c>
      <c r="AI52" s="111">
        <v>135</v>
      </c>
      <c r="AL52" s="336">
        <v>4.0999999999999996</v>
      </c>
      <c r="AM52" s="44">
        <v>13.4183</v>
      </c>
      <c r="AN52" s="111">
        <v>3.7</v>
      </c>
      <c r="AO52" s="111">
        <v>4</v>
      </c>
      <c r="AP52" s="111"/>
      <c r="AQ52" s="111" t="s">
        <v>480</v>
      </c>
      <c r="AR52" s="335" t="s">
        <v>295</v>
      </c>
      <c r="AS52" s="111" t="s">
        <v>240</v>
      </c>
      <c r="AT52" s="111" t="s">
        <v>295</v>
      </c>
      <c r="AU52" s="111" t="s">
        <v>240</v>
      </c>
      <c r="AV52" s="39" t="s">
        <v>481</v>
      </c>
      <c r="AW52" s="39" t="s">
        <v>482</v>
      </c>
      <c r="AX52" s="39" t="s">
        <v>483</v>
      </c>
      <c r="AY52" s="39">
        <v>4.0999999999999996</v>
      </c>
      <c r="AZ52" s="334" t="s">
        <v>484</v>
      </c>
      <c r="BA52" s="130">
        <v>13.4183</v>
      </c>
      <c r="BC52" s="39">
        <v>3.7</v>
      </c>
      <c r="BD52" s="39" t="s">
        <v>485</v>
      </c>
      <c r="BF52" s="339">
        <v>3.7</v>
      </c>
      <c r="BG52" s="339"/>
      <c r="BH52" s="39" t="s">
        <v>486</v>
      </c>
      <c r="BI52" s="39" t="s">
        <v>497</v>
      </c>
      <c r="BJ52" s="112">
        <v>10</v>
      </c>
      <c r="BK52" s="56">
        <v>2.9</v>
      </c>
      <c r="BL52" s="56">
        <v>1.5</v>
      </c>
      <c r="BM52" s="56">
        <v>5.7</v>
      </c>
      <c r="BN52" s="56">
        <v>1</v>
      </c>
      <c r="BO52" s="56">
        <v>20.232278058274332</v>
      </c>
      <c r="BP52" s="223">
        <v>13.1</v>
      </c>
      <c r="BQ52" s="56">
        <v>45.326110852490743</v>
      </c>
      <c r="BR52" s="56" t="s">
        <v>645</v>
      </c>
      <c r="BS52" s="339" t="s">
        <v>754</v>
      </c>
      <c r="BT52" s="113" t="s">
        <v>487</v>
      </c>
      <c r="BU52" s="114" t="s">
        <v>488</v>
      </c>
      <c r="BV52" s="39" t="s">
        <v>489</v>
      </c>
      <c r="BX52" s="39" t="s">
        <v>482</v>
      </c>
    </row>
    <row r="53" spans="1:76" x14ac:dyDescent="0.35">
      <c r="A53" s="34" t="s">
        <v>277</v>
      </c>
      <c r="B53" s="34"/>
      <c r="C53" s="39">
        <v>1266913</v>
      </c>
      <c r="D53" s="39">
        <v>718210</v>
      </c>
      <c r="E53" s="39" t="s">
        <v>290</v>
      </c>
      <c r="F53" s="39" t="s">
        <v>490</v>
      </c>
      <c r="G53" s="39">
        <v>2005</v>
      </c>
      <c r="H53" s="39" t="s">
        <v>491</v>
      </c>
      <c r="I53" s="39" t="s">
        <v>492</v>
      </c>
      <c r="J53" s="39" t="s">
        <v>16</v>
      </c>
      <c r="K53" s="39" t="s">
        <v>80</v>
      </c>
      <c r="L53" s="39" t="s">
        <v>81</v>
      </c>
      <c r="M53" s="39" t="s">
        <v>82</v>
      </c>
      <c r="N53" s="39" t="s">
        <v>83</v>
      </c>
      <c r="O53" s="39" t="s">
        <v>84</v>
      </c>
      <c r="P53" s="39" t="s">
        <v>750</v>
      </c>
      <c r="Q53" s="39" t="s">
        <v>751</v>
      </c>
      <c r="R53" s="39" t="s">
        <v>752</v>
      </c>
      <c r="S53" s="39" t="s">
        <v>752</v>
      </c>
      <c r="T53" s="39" t="s">
        <v>474</v>
      </c>
      <c r="U53" s="39" t="s">
        <v>28</v>
      </c>
      <c r="V53" s="34" t="s">
        <v>293</v>
      </c>
      <c r="W53" s="34" t="s">
        <v>280</v>
      </c>
      <c r="X53" s="39" t="s">
        <v>281</v>
      </c>
      <c r="Y53" s="39" t="s">
        <v>475</v>
      </c>
      <c r="Z53" s="39" t="s">
        <v>239</v>
      </c>
      <c r="AA53" s="39" t="s">
        <v>476</v>
      </c>
      <c r="AB53" s="39">
        <v>2</v>
      </c>
      <c r="AC53" s="332">
        <f>AB53*24</f>
        <v>48</v>
      </c>
      <c r="AD53" s="332" t="s">
        <v>240</v>
      </c>
      <c r="AE53" s="332" t="s">
        <v>477</v>
      </c>
      <c r="AF53" s="332" t="s">
        <v>240</v>
      </c>
      <c r="AG53" s="39" t="s">
        <v>478</v>
      </c>
      <c r="AH53" s="39" t="s">
        <v>755</v>
      </c>
      <c r="AI53" s="111">
        <v>9.1999999999999993</v>
      </c>
      <c r="AL53" s="336">
        <v>7.8</v>
      </c>
      <c r="AM53" s="44">
        <v>250</v>
      </c>
      <c r="AN53" s="111">
        <v>0.38</v>
      </c>
      <c r="AO53" s="111">
        <v>4</v>
      </c>
      <c r="AP53" s="111"/>
      <c r="AQ53" s="111" t="s">
        <v>648</v>
      </c>
      <c r="AR53" s="335" t="s">
        <v>295</v>
      </c>
      <c r="AS53" s="111" t="s">
        <v>240</v>
      </c>
      <c r="AT53" s="111" t="s">
        <v>295</v>
      </c>
      <c r="AU53" s="111" t="s">
        <v>240</v>
      </c>
      <c r="AV53" s="39" t="s">
        <v>481</v>
      </c>
      <c r="AW53" s="39" t="s">
        <v>756</v>
      </c>
      <c r="AX53" s="39" t="s">
        <v>483</v>
      </c>
      <c r="AY53" s="39">
        <v>7.8</v>
      </c>
      <c r="AZ53" s="334" t="s">
        <v>240</v>
      </c>
      <c r="BA53" s="39" t="s">
        <v>650</v>
      </c>
      <c r="BC53" s="39">
        <v>0.38</v>
      </c>
      <c r="BD53" s="39" t="s">
        <v>496</v>
      </c>
      <c r="BF53" s="39">
        <v>0.38</v>
      </c>
      <c r="BH53" s="39" t="s">
        <v>497</v>
      </c>
      <c r="BI53" s="39" t="s">
        <v>497</v>
      </c>
      <c r="BJ53" s="112">
        <v>10</v>
      </c>
      <c r="BK53" s="56">
        <v>80.099999999999994</v>
      </c>
      <c r="BL53" s="56">
        <v>12.2</v>
      </c>
      <c r="BM53" s="56">
        <v>17.2</v>
      </c>
      <c r="BN53" s="56">
        <v>2.9</v>
      </c>
      <c r="BO53" s="56">
        <v>70.491344825111085</v>
      </c>
      <c r="BP53" s="223">
        <v>144.4</v>
      </c>
      <c r="BQ53" s="56">
        <v>14.15306986860867</v>
      </c>
      <c r="BR53" s="53" t="s">
        <v>498</v>
      </c>
      <c r="BS53" s="53"/>
      <c r="BT53" s="53"/>
      <c r="BU53" s="53"/>
      <c r="BV53" s="39" t="s">
        <v>489</v>
      </c>
      <c r="BX53" s="39" t="s">
        <v>495</v>
      </c>
    </row>
    <row r="54" spans="1:76" x14ac:dyDescent="0.35">
      <c r="A54" s="34" t="s">
        <v>277</v>
      </c>
      <c r="B54" s="34"/>
      <c r="C54" s="34"/>
      <c r="D54" s="34"/>
      <c r="E54" s="338" t="s">
        <v>757</v>
      </c>
      <c r="F54" s="338" t="s">
        <v>758</v>
      </c>
      <c r="G54" s="40" t="s">
        <v>759</v>
      </c>
      <c r="H54" s="34"/>
      <c r="I54" s="34"/>
      <c r="J54" s="338"/>
      <c r="K54" s="39" t="s">
        <v>80</v>
      </c>
      <c r="L54" s="39" t="s">
        <v>89</v>
      </c>
      <c r="M54" s="39" t="s">
        <v>90</v>
      </c>
      <c r="N54" s="35" t="s">
        <v>760</v>
      </c>
      <c r="O54" s="39" t="s">
        <v>761</v>
      </c>
      <c r="P54" s="39" t="s">
        <v>762</v>
      </c>
      <c r="Q54" s="39" t="s">
        <v>763</v>
      </c>
      <c r="R54" s="35" t="s">
        <v>764</v>
      </c>
      <c r="S54" s="35" t="s">
        <v>764</v>
      </c>
      <c r="T54" s="35" t="s">
        <v>765</v>
      </c>
      <c r="U54" s="35" t="s">
        <v>31</v>
      </c>
      <c r="V54" s="35" t="s">
        <v>766</v>
      </c>
      <c r="W54" s="34" t="s">
        <v>280</v>
      </c>
      <c r="X54" s="35" t="s">
        <v>284</v>
      </c>
      <c r="Y54" s="35" t="s">
        <v>767</v>
      </c>
      <c r="Z54" s="39" t="s">
        <v>239</v>
      </c>
      <c r="AA54" s="339"/>
      <c r="AB54" s="339"/>
      <c r="AC54" s="40">
        <v>96</v>
      </c>
      <c r="AD54" s="40" t="s">
        <v>240</v>
      </c>
      <c r="AE54" s="40" t="s">
        <v>508</v>
      </c>
      <c r="AF54" s="332" t="s">
        <v>240</v>
      </c>
      <c r="AG54" s="339"/>
      <c r="AH54" s="339" t="s">
        <v>768</v>
      </c>
      <c r="AI54" s="111">
        <v>120</v>
      </c>
      <c r="AJ54" s="339"/>
      <c r="AK54" s="112" t="s">
        <v>769</v>
      </c>
      <c r="AL54" s="422">
        <v>7.9</v>
      </c>
      <c r="AM54" s="44">
        <v>167</v>
      </c>
      <c r="AN54" s="111">
        <v>0.3</v>
      </c>
      <c r="AO54" s="111">
        <v>3</v>
      </c>
      <c r="AP54" s="111">
        <v>3</v>
      </c>
      <c r="AQ54" s="111" t="s">
        <v>770</v>
      </c>
      <c r="AR54" s="335" t="s">
        <v>295</v>
      </c>
      <c r="AS54" s="111" t="s">
        <v>295</v>
      </c>
      <c r="AT54" s="111" t="s">
        <v>295</v>
      </c>
      <c r="AU54" s="111" t="s">
        <v>240</v>
      </c>
      <c r="AV54" s="112" t="s">
        <v>167</v>
      </c>
      <c r="AW54" s="339" t="s">
        <v>771</v>
      </c>
      <c r="AX54" s="339">
        <v>22</v>
      </c>
      <c r="AY54" s="334">
        <v>7.9</v>
      </c>
      <c r="AZ54" s="334" t="s">
        <v>240</v>
      </c>
      <c r="BA54" s="339">
        <v>167</v>
      </c>
      <c r="BB54" s="339"/>
      <c r="BC54" s="339" t="s">
        <v>559</v>
      </c>
      <c r="BD54" s="339"/>
      <c r="BE54" s="334">
        <v>0.3</v>
      </c>
      <c r="BF54" s="339" t="s">
        <v>559</v>
      </c>
      <c r="BG54" s="339" t="s">
        <v>772</v>
      </c>
      <c r="BH54" s="334"/>
      <c r="BI54" s="334"/>
      <c r="BJ54" s="112">
        <v>0.01</v>
      </c>
      <c r="BK54" s="56">
        <v>31.526662338821438</v>
      </c>
      <c r="BL54" s="56">
        <v>21.435367206058682</v>
      </c>
      <c r="BM54" s="56">
        <v>52.34099242220352</v>
      </c>
      <c r="BN54" s="56">
        <v>4.5332398953678821</v>
      </c>
      <c r="BO54" s="56">
        <v>157.66409598368617</v>
      </c>
      <c r="BP54" s="223">
        <v>5.2614626780982707</v>
      </c>
      <c r="BQ54" s="334">
        <v>115</v>
      </c>
      <c r="BR54" s="56"/>
      <c r="BS54" s="339"/>
      <c r="BT54" s="338" t="s">
        <v>773</v>
      </c>
      <c r="BU54" s="340" t="s">
        <v>774</v>
      </c>
      <c r="BV54" s="34"/>
      <c r="BW54" s="34"/>
      <c r="BX54" s="34"/>
    </row>
    <row r="55" spans="1:76" x14ac:dyDescent="0.35">
      <c r="A55" s="34" t="s">
        <v>775</v>
      </c>
      <c r="B55" s="34"/>
      <c r="C55" s="34"/>
      <c r="D55" s="34"/>
      <c r="E55" s="34" t="s">
        <v>776</v>
      </c>
      <c r="F55" s="34" t="s">
        <v>777</v>
      </c>
      <c r="G55" s="41">
        <v>1970</v>
      </c>
      <c r="H55" s="34"/>
      <c r="I55" s="34"/>
      <c r="J55" s="34"/>
      <c r="K55" s="39" t="s">
        <v>80</v>
      </c>
      <c r="L55" s="35" t="s">
        <v>119</v>
      </c>
      <c r="M55" s="35"/>
      <c r="N55" s="35" t="s">
        <v>120</v>
      </c>
      <c r="O55" s="35" t="s">
        <v>778</v>
      </c>
      <c r="P55" s="39" t="s">
        <v>779</v>
      </c>
      <c r="Q55" s="39" t="s">
        <v>780</v>
      </c>
      <c r="R55" s="35" t="s">
        <v>781</v>
      </c>
      <c r="S55" s="35" t="s">
        <v>781</v>
      </c>
      <c r="T55" s="34" t="s">
        <v>782</v>
      </c>
      <c r="U55" s="39" t="s">
        <v>28</v>
      </c>
      <c r="V55" s="34" t="s">
        <v>307</v>
      </c>
      <c r="W55" s="34" t="s">
        <v>280</v>
      </c>
      <c r="X55" s="115"/>
      <c r="Y55" s="115"/>
      <c r="Z55" s="39" t="s">
        <v>239</v>
      </c>
      <c r="AA55" s="112"/>
      <c r="AB55" s="115"/>
      <c r="AC55" s="341"/>
      <c r="AD55" s="341" t="s">
        <v>240</v>
      </c>
      <c r="AE55" s="41" t="s">
        <v>508</v>
      </c>
      <c r="AF55" s="332" t="s">
        <v>240</v>
      </c>
      <c r="AG55" s="112"/>
      <c r="AH55" s="56">
        <v>1920</v>
      </c>
      <c r="AI55" s="111">
        <v>1920</v>
      </c>
      <c r="AJ55" s="56"/>
      <c r="AK55" s="352" t="s">
        <v>509</v>
      </c>
      <c r="AL55" s="336">
        <v>7.7</v>
      </c>
      <c r="AM55" s="44">
        <v>44.939162618000005</v>
      </c>
      <c r="AN55" s="111">
        <v>1.1000000000000001</v>
      </c>
      <c r="AO55" s="111">
        <v>4</v>
      </c>
      <c r="AP55" s="111">
        <v>1</v>
      </c>
      <c r="AQ55" s="111"/>
      <c r="AR55" s="335" t="s">
        <v>295</v>
      </c>
      <c r="AS55" s="111" t="s">
        <v>295</v>
      </c>
      <c r="AT55" s="111" t="s">
        <v>295</v>
      </c>
      <c r="AU55" s="111" t="s">
        <v>783</v>
      </c>
      <c r="AV55" s="130"/>
      <c r="AW55" s="114"/>
      <c r="AX55" s="130">
        <v>15</v>
      </c>
      <c r="AY55" s="114">
        <v>7.7</v>
      </c>
      <c r="AZ55" s="334" t="s">
        <v>240</v>
      </c>
      <c r="BA55" s="130">
        <v>44.939162618000005</v>
      </c>
      <c r="BB55" s="130"/>
      <c r="BC55" s="114">
        <v>1.1000000000000001</v>
      </c>
      <c r="BD55" s="114"/>
      <c r="BE55" s="56"/>
      <c r="BF55" s="114">
        <v>1.1000000000000001</v>
      </c>
      <c r="BG55" s="114"/>
      <c r="BH55" s="114"/>
      <c r="BI55" s="114"/>
      <c r="BJ55" s="112">
        <v>10</v>
      </c>
      <c r="BK55" s="56">
        <v>13.1965</v>
      </c>
      <c r="BL55" s="56">
        <v>2.9110010000000002</v>
      </c>
      <c r="BM55" s="56">
        <v>1.27</v>
      </c>
      <c r="BN55" s="56">
        <v>0.56000000000000005</v>
      </c>
      <c r="BO55" s="56">
        <v>3.32</v>
      </c>
      <c r="BP55" s="223">
        <v>1.2</v>
      </c>
      <c r="BQ55" s="56">
        <v>42.7</v>
      </c>
      <c r="BR55" s="56"/>
      <c r="BS55" s="34"/>
      <c r="BT55" s="34"/>
      <c r="BU55" s="34"/>
      <c r="BV55" s="34"/>
      <c r="BW55" s="34"/>
      <c r="BX55" s="34"/>
    </row>
    <row r="56" spans="1:76" x14ac:dyDescent="0.35">
      <c r="A56" s="34" t="s">
        <v>775</v>
      </c>
      <c r="B56" s="34"/>
      <c r="C56" s="34"/>
      <c r="D56" s="34"/>
      <c r="E56" s="34" t="s">
        <v>776</v>
      </c>
      <c r="F56" s="34" t="s">
        <v>777</v>
      </c>
      <c r="G56" s="41">
        <v>1970</v>
      </c>
      <c r="H56" s="34"/>
      <c r="I56" s="34"/>
      <c r="J56" s="34"/>
      <c r="K56" s="39" t="s">
        <v>80</v>
      </c>
      <c r="L56" s="35" t="s">
        <v>119</v>
      </c>
      <c r="M56" s="35"/>
      <c r="N56" s="35" t="s">
        <v>120</v>
      </c>
      <c r="O56" s="39" t="s">
        <v>778</v>
      </c>
      <c r="P56" s="39" t="s">
        <v>779</v>
      </c>
      <c r="Q56" s="39" t="s">
        <v>780</v>
      </c>
      <c r="R56" s="35" t="s">
        <v>781</v>
      </c>
      <c r="S56" s="35" t="s">
        <v>781</v>
      </c>
      <c r="T56" s="34" t="s">
        <v>782</v>
      </c>
      <c r="U56" s="39" t="s">
        <v>28</v>
      </c>
      <c r="V56" s="34" t="s">
        <v>307</v>
      </c>
      <c r="W56" s="34" t="s">
        <v>280</v>
      </c>
      <c r="X56" s="115"/>
      <c r="Y56" s="115"/>
      <c r="Z56" s="39" t="s">
        <v>239</v>
      </c>
      <c r="AA56" s="112"/>
      <c r="AB56" s="115"/>
      <c r="AC56" s="341"/>
      <c r="AD56" s="341" t="s">
        <v>240</v>
      </c>
      <c r="AE56" s="41" t="s">
        <v>508</v>
      </c>
      <c r="AF56" s="332" t="s">
        <v>240</v>
      </c>
      <c r="AG56" s="112"/>
      <c r="AH56" s="56">
        <v>1344</v>
      </c>
      <c r="AI56" s="111">
        <v>1344</v>
      </c>
      <c r="AJ56" s="56"/>
      <c r="AK56" s="352" t="s">
        <v>509</v>
      </c>
      <c r="AL56" s="336">
        <v>7.7</v>
      </c>
      <c r="AM56" s="44">
        <v>44.939162618000005</v>
      </c>
      <c r="AN56" s="111">
        <v>1.1000000000000001</v>
      </c>
      <c r="AO56" s="111">
        <v>4</v>
      </c>
      <c r="AP56" s="111">
        <v>1</v>
      </c>
      <c r="AQ56" s="111"/>
      <c r="AR56" s="335" t="s">
        <v>295</v>
      </c>
      <c r="AS56" s="111" t="s">
        <v>295</v>
      </c>
      <c r="AT56" s="111" t="s">
        <v>295</v>
      </c>
      <c r="AU56" s="111" t="s">
        <v>783</v>
      </c>
      <c r="AV56" s="130"/>
      <c r="AW56" s="114"/>
      <c r="AX56" s="130">
        <v>15</v>
      </c>
      <c r="AY56" s="114">
        <v>7.7</v>
      </c>
      <c r="AZ56" s="334" t="s">
        <v>240</v>
      </c>
      <c r="BA56" s="130">
        <v>44.939162618000005</v>
      </c>
      <c r="BB56" s="130"/>
      <c r="BC56" s="114">
        <v>1.1000000000000001</v>
      </c>
      <c r="BD56" s="114"/>
      <c r="BE56" s="56"/>
      <c r="BF56" s="114">
        <v>1.1000000000000001</v>
      </c>
      <c r="BG56" s="114"/>
      <c r="BH56" s="114"/>
      <c r="BI56" s="114"/>
      <c r="BJ56" s="112">
        <v>10</v>
      </c>
      <c r="BK56" s="56">
        <v>13.1965</v>
      </c>
      <c r="BL56" s="56">
        <v>2.9110010000000002</v>
      </c>
      <c r="BM56" s="56">
        <v>1.27</v>
      </c>
      <c r="BN56" s="56">
        <v>0.56000000000000005</v>
      </c>
      <c r="BO56" s="56">
        <v>3.32</v>
      </c>
      <c r="BP56" s="223">
        <v>1.2</v>
      </c>
      <c r="BQ56" s="56">
        <v>42.7</v>
      </c>
      <c r="BR56" s="56"/>
      <c r="BS56" s="34"/>
      <c r="BT56" s="34"/>
      <c r="BU56" s="34"/>
      <c r="BV56" s="34"/>
      <c r="BW56" s="34"/>
      <c r="BX56" s="34"/>
    </row>
    <row r="57" spans="1:76" x14ac:dyDescent="0.35">
      <c r="A57" s="34" t="s">
        <v>324</v>
      </c>
      <c r="B57" s="34"/>
      <c r="C57" s="34"/>
      <c r="D57" s="34"/>
      <c r="E57" s="34" t="s">
        <v>784</v>
      </c>
      <c r="F57" s="34" t="s">
        <v>785</v>
      </c>
      <c r="G57" s="41">
        <v>1991</v>
      </c>
      <c r="H57" s="34"/>
      <c r="I57" s="34"/>
      <c r="J57" s="34"/>
      <c r="K57" s="39" t="s">
        <v>80</v>
      </c>
      <c r="L57" s="35" t="s">
        <v>81</v>
      </c>
      <c r="M57" s="35"/>
      <c r="N57" s="35" t="s">
        <v>786</v>
      </c>
      <c r="O57" s="39" t="s">
        <v>787</v>
      </c>
      <c r="P57" s="39" t="s">
        <v>788</v>
      </c>
      <c r="Q57" s="39" t="s">
        <v>789</v>
      </c>
      <c r="R57" s="35" t="s">
        <v>790</v>
      </c>
      <c r="S57" s="35" t="s">
        <v>790</v>
      </c>
      <c r="T57" s="35" t="s">
        <v>791</v>
      </c>
      <c r="U57" s="39" t="s">
        <v>28</v>
      </c>
      <c r="V57" s="113" t="s">
        <v>293</v>
      </c>
      <c r="W57" s="34" t="s">
        <v>280</v>
      </c>
      <c r="X57" s="35" t="s">
        <v>327</v>
      </c>
      <c r="Y57" s="35"/>
      <c r="Z57" s="39" t="s">
        <v>239</v>
      </c>
      <c r="AA57" s="343"/>
      <c r="AB57" s="34"/>
      <c r="AC57" s="41">
        <v>48</v>
      </c>
      <c r="AD57" s="332" t="s">
        <v>240</v>
      </c>
      <c r="AE57" s="41" t="s">
        <v>508</v>
      </c>
      <c r="AF57" s="332" t="s">
        <v>240</v>
      </c>
      <c r="AG57" s="34"/>
      <c r="AH57" s="343">
        <v>4.5</v>
      </c>
      <c r="AI57" s="111">
        <v>4.5</v>
      </c>
      <c r="AJ57" s="421" t="s">
        <v>792</v>
      </c>
      <c r="AK57" s="35" t="s">
        <v>509</v>
      </c>
      <c r="AL57" s="336">
        <v>6</v>
      </c>
      <c r="AM57" s="34">
        <v>31.1126</v>
      </c>
      <c r="AN57" s="111">
        <v>0.25</v>
      </c>
      <c r="AO57" s="111">
        <f t="shared" ref="AO57:AO63" si="3">IF(AP57=1,1,"xx")</f>
        <v>1</v>
      </c>
      <c r="AP57" s="111">
        <v>1</v>
      </c>
      <c r="AQ57" s="111"/>
      <c r="AR57" s="335" t="s">
        <v>295</v>
      </c>
      <c r="AS57" s="111" t="s">
        <v>295</v>
      </c>
      <c r="AT57" s="111" t="s">
        <v>295</v>
      </c>
      <c r="AU57" s="111"/>
      <c r="AV57" s="35" t="s">
        <v>338</v>
      </c>
      <c r="AW57" s="34"/>
      <c r="AX57" s="34">
        <v>27</v>
      </c>
      <c r="AY57" s="34">
        <v>6</v>
      </c>
      <c r="AZ57" s="334" t="s">
        <v>240</v>
      </c>
      <c r="BA57" s="34">
        <v>27</v>
      </c>
      <c r="BC57" s="34" t="s">
        <v>793</v>
      </c>
      <c r="BD57" s="34" t="s">
        <v>794</v>
      </c>
      <c r="BE57" s="34"/>
      <c r="BF57" s="34"/>
      <c r="BG57" s="34" t="s">
        <v>795</v>
      </c>
      <c r="BH57" s="34"/>
      <c r="BI57" s="34"/>
      <c r="BJ57" s="34"/>
      <c r="BK57" s="34">
        <v>2.4</v>
      </c>
      <c r="BL57" s="34">
        <v>6.1</v>
      </c>
      <c r="BM57" s="34"/>
      <c r="BN57" s="34"/>
      <c r="BO57" s="34"/>
      <c r="BP57" s="38"/>
      <c r="BQ57" s="34">
        <v>5</v>
      </c>
      <c r="BR57" s="34"/>
      <c r="BS57" s="34"/>
      <c r="BT57" s="342">
        <v>0.82</v>
      </c>
      <c r="BU57" s="34" t="s">
        <v>324</v>
      </c>
      <c r="BV57" s="34"/>
      <c r="BW57" s="34"/>
      <c r="BX57" s="34"/>
    </row>
    <row r="58" spans="1:76" x14ac:dyDescent="0.35">
      <c r="A58" s="34" t="s">
        <v>302</v>
      </c>
      <c r="B58" s="34"/>
      <c r="C58" s="39">
        <v>1311453</v>
      </c>
      <c r="D58" s="39">
        <v>768802</v>
      </c>
      <c r="E58" s="34" t="s">
        <v>303</v>
      </c>
      <c r="F58" s="34" t="s">
        <v>183</v>
      </c>
      <c r="G58" s="41">
        <v>2006</v>
      </c>
      <c r="H58" s="39" t="s">
        <v>796</v>
      </c>
      <c r="I58" s="39" t="s">
        <v>797</v>
      </c>
      <c r="J58" s="39" t="s">
        <v>627</v>
      </c>
      <c r="K58" s="39" t="s">
        <v>115</v>
      </c>
      <c r="L58" s="39" t="s">
        <v>116</v>
      </c>
      <c r="N58" s="39" t="s">
        <v>798</v>
      </c>
      <c r="O58" s="39" t="s">
        <v>799</v>
      </c>
      <c r="P58" s="39" t="s">
        <v>800</v>
      </c>
      <c r="Q58" s="39" t="s">
        <v>801</v>
      </c>
      <c r="R58" s="34" t="s">
        <v>181</v>
      </c>
      <c r="S58" s="34" t="s">
        <v>181</v>
      </c>
      <c r="T58" s="34" t="s">
        <v>802</v>
      </c>
      <c r="U58" s="39" t="s">
        <v>34</v>
      </c>
      <c r="V58" s="34" t="s">
        <v>803</v>
      </c>
      <c r="W58" s="34" t="s">
        <v>733</v>
      </c>
      <c r="X58" s="34" t="s">
        <v>281</v>
      </c>
      <c r="Y58" s="34" t="s">
        <v>804</v>
      </c>
      <c r="Z58" s="34" t="s">
        <v>182</v>
      </c>
      <c r="AA58" s="34" t="s">
        <v>182</v>
      </c>
      <c r="AB58" s="34"/>
      <c r="AC58" s="41">
        <v>96</v>
      </c>
      <c r="AD58" s="41" t="s">
        <v>240</v>
      </c>
      <c r="AE58" s="41" t="s">
        <v>477</v>
      </c>
      <c r="AF58" s="332" t="s">
        <v>240</v>
      </c>
      <c r="AG58" s="39" t="s">
        <v>631</v>
      </c>
      <c r="AH58" s="34">
        <v>8.4</v>
      </c>
      <c r="AI58" s="111">
        <v>8.4</v>
      </c>
      <c r="AJ58" s="34" t="s">
        <v>805</v>
      </c>
      <c r="AK58" s="35" t="s">
        <v>748</v>
      </c>
      <c r="AL58" s="336">
        <v>7</v>
      </c>
      <c r="AM58" s="44">
        <v>35</v>
      </c>
      <c r="AN58" s="111">
        <v>0.1</v>
      </c>
      <c r="AO58" s="335">
        <f t="shared" si="3"/>
        <v>1</v>
      </c>
      <c r="AP58" s="335">
        <v>1</v>
      </c>
      <c r="AQ58" s="111"/>
      <c r="AR58" s="335" t="s">
        <v>295</v>
      </c>
      <c r="AS58" s="335" t="s">
        <v>240</v>
      </c>
      <c r="AT58" s="335" t="s">
        <v>240</v>
      </c>
      <c r="AU58" s="111"/>
      <c r="AV58" s="34" t="s">
        <v>806</v>
      </c>
      <c r="AW58" s="39" t="s">
        <v>807</v>
      </c>
      <c r="AX58" s="34">
        <v>27</v>
      </c>
      <c r="AY58" s="34">
        <v>7</v>
      </c>
      <c r="AZ58" s="334" t="s">
        <v>240</v>
      </c>
      <c r="BA58" s="34">
        <v>35</v>
      </c>
      <c r="BB58" s="34"/>
      <c r="BC58" s="39" t="s">
        <v>808</v>
      </c>
      <c r="BD58" s="39" t="s">
        <v>809</v>
      </c>
      <c r="BH58" s="39" t="s">
        <v>497</v>
      </c>
      <c r="BI58" s="39" t="s">
        <v>810</v>
      </c>
      <c r="BK58" s="39">
        <v>4.8</v>
      </c>
      <c r="BL58" s="34">
        <v>5.7</v>
      </c>
      <c r="BM58" s="34">
        <v>24</v>
      </c>
      <c r="BN58" s="34">
        <v>1.9</v>
      </c>
      <c r="BO58" s="34">
        <v>9.3000000000000007</v>
      </c>
      <c r="BP58" s="38">
        <v>51</v>
      </c>
      <c r="BQ58" s="39">
        <v>16</v>
      </c>
      <c r="BR58" s="34"/>
      <c r="BS58" s="34"/>
      <c r="BT58" s="342">
        <v>0.93</v>
      </c>
      <c r="BU58" s="34" t="s">
        <v>302</v>
      </c>
      <c r="BV58" s="34"/>
      <c r="BW58" s="34"/>
      <c r="BX58" s="34"/>
    </row>
    <row r="59" spans="1:76" x14ac:dyDescent="0.35">
      <c r="A59" s="34" t="s">
        <v>302</v>
      </c>
      <c r="B59" s="34"/>
      <c r="C59" s="39">
        <v>1311452</v>
      </c>
      <c r="D59" s="39">
        <v>768801</v>
      </c>
      <c r="E59" s="34" t="s">
        <v>303</v>
      </c>
      <c r="F59" s="34" t="s">
        <v>183</v>
      </c>
      <c r="G59" s="41">
        <v>2006</v>
      </c>
      <c r="H59" s="39" t="s">
        <v>796</v>
      </c>
      <c r="I59" s="39" t="s">
        <v>797</v>
      </c>
      <c r="J59" s="39" t="s">
        <v>627</v>
      </c>
      <c r="K59" s="39" t="s">
        <v>115</v>
      </c>
      <c r="L59" s="39" t="s">
        <v>116</v>
      </c>
      <c r="N59" s="39" t="s">
        <v>798</v>
      </c>
      <c r="O59" s="39" t="s">
        <v>799</v>
      </c>
      <c r="P59" s="39" t="s">
        <v>800</v>
      </c>
      <c r="Q59" s="39" t="s">
        <v>801</v>
      </c>
      <c r="R59" s="34" t="s">
        <v>181</v>
      </c>
      <c r="S59" s="34" t="s">
        <v>181</v>
      </c>
      <c r="T59" s="34" t="s">
        <v>802</v>
      </c>
      <c r="U59" s="39" t="s">
        <v>34</v>
      </c>
      <c r="V59" s="34" t="s">
        <v>803</v>
      </c>
      <c r="W59" s="34" t="s">
        <v>733</v>
      </c>
      <c r="X59" s="34" t="s">
        <v>281</v>
      </c>
      <c r="Y59" s="34" t="s">
        <v>804</v>
      </c>
      <c r="Z59" s="34" t="s">
        <v>607</v>
      </c>
      <c r="AA59" s="34" t="s">
        <v>811</v>
      </c>
      <c r="AB59" s="34"/>
      <c r="AC59" s="41">
        <v>96</v>
      </c>
      <c r="AD59" s="41" t="s">
        <v>240</v>
      </c>
      <c r="AE59" s="41" t="s">
        <v>477</v>
      </c>
      <c r="AF59" s="332" t="s">
        <v>240</v>
      </c>
      <c r="AG59" s="39" t="s">
        <v>631</v>
      </c>
      <c r="AH59" s="34">
        <v>9.8000000000000007</v>
      </c>
      <c r="AI59" s="111">
        <v>9.8000000000000007</v>
      </c>
      <c r="AJ59" s="34" t="s">
        <v>812</v>
      </c>
      <c r="AK59" s="35" t="s">
        <v>748</v>
      </c>
      <c r="AL59" s="336">
        <v>7</v>
      </c>
      <c r="AM59" s="44">
        <v>35</v>
      </c>
      <c r="AN59" s="111">
        <v>0.1</v>
      </c>
      <c r="AO59" s="335">
        <f t="shared" si="3"/>
        <v>1</v>
      </c>
      <c r="AP59" s="335">
        <v>1</v>
      </c>
      <c r="AQ59" s="111"/>
      <c r="AR59" s="335" t="s">
        <v>295</v>
      </c>
      <c r="AS59" s="335" t="s">
        <v>240</v>
      </c>
      <c r="AT59" s="335" t="s">
        <v>240</v>
      </c>
      <c r="AU59" s="111"/>
      <c r="AV59" s="34" t="s">
        <v>806</v>
      </c>
      <c r="AW59" s="39" t="s">
        <v>807</v>
      </c>
      <c r="AX59" s="34">
        <v>27</v>
      </c>
      <c r="AY59" s="34">
        <v>7</v>
      </c>
      <c r="AZ59" s="334" t="s">
        <v>240</v>
      </c>
      <c r="BA59" s="34">
        <v>35</v>
      </c>
      <c r="BB59" s="34"/>
      <c r="BC59" s="39" t="s">
        <v>808</v>
      </c>
      <c r="BD59" s="39" t="s">
        <v>809</v>
      </c>
      <c r="BH59" s="39" t="s">
        <v>497</v>
      </c>
      <c r="BI59" s="39" t="s">
        <v>810</v>
      </c>
      <c r="BK59" s="39">
        <v>4.8</v>
      </c>
      <c r="BL59" s="34">
        <v>5.7</v>
      </c>
      <c r="BM59" s="34">
        <v>24</v>
      </c>
      <c r="BN59" s="34">
        <v>1.9</v>
      </c>
      <c r="BO59" s="34">
        <v>9.3000000000000007</v>
      </c>
      <c r="BP59" s="38">
        <v>51</v>
      </c>
      <c r="BQ59" s="39">
        <v>16</v>
      </c>
      <c r="BR59" s="34"/>
      <c r="BS59" s="34"/>
      <c r="BT59" s="342">
        <v>0.93</v>
      </c>
      <c r="BU59" s="34" t="s">
        <v>302</v>
      </c>
      <c r="BV59" s="34"/>
      <c r="BW59" s="34"/>
      <c r="BX59" s="34"/>
    </row>
    <row r="60" spans="1:76" x14ac:dyDescent="0.35">
      <c r="A60" s="34" t="s">
        <v>302</v>
      </c>
      <c r="B60" s="34"/>
      <c r="C60" s="39">
        <v>1311454</v>
      </c>
      <c r="D60" s="39">
        <v>768803</v>
      </c>
      <c r="E60" s="34" t="s">
        <v>303</v>
      </c>
      <c r="F60" s="34" t="s">
        <v>183</v>
      </c>
      <c r="G60" s="41">
        <v>2006</v>
      </c>
      <c r="H60" s="39" t="s">
        <v>796</v>
      </c>
      <c r="I60" s="39" t="s">
        <v>797</v>
      </c>
      <c r="J60" s="39" t="s">
        <v>627</v>
      </c>
      <c r="K60" s="39" t="s">
        <v>115</v>
      </c>
      <c r="L60" s="39" t="s">
        <v>116</v>
      </c>
      <c r="N60" s="39" t="s">
        <v>798</v>
      </c>
      <c r="O60" s="39" t="s">
        <v>799</v>
      </c>
      <c r="P60" s="39" t="s">
        <v>800</v>
      </c>
      <c r="Q60" s="39" t="s">
        <v>801</v>
      </c>
      <c r="R60" s="34" t="s">
        <v>181</v>
      </c>
      <c r="S60" s="34" t="s">
        <v>181</v>
      </c>
      <c r="T60" s="34" t="s">
        <v>802</v>
      </c>
      <c r="U60" s="39" t="s">
        <v>34</v>
      </c>
      <c r="V60" s="34" t="s">
        <v>803</v>
      </c>
      <c r="W60" s="34" t="s">
        <v>733</v>
      </c>
      <c r="X60" s="34" t="s">
        <v>281</v>
      </c>
      <c r="Y60" s="34" t="s">
        <v>804</v>
      </c>
      <c r="Z60" s="34" t="s">
        <v>182</v>
      </c>
      <c r="AA60" s="34" t="s">
        <v>182</v>
      </c>
      <c r="AB60" s="34"/>
      <c r="AC60" s="41">
        <v>96</v>
      </c>
      <c r="AD60" s="41" t="s">
        <v>240</v>
      </c>
      <c r="AE60" s="41" t="s">
        <v>477</v>
      </c>
      <c r="AF60" s="332" t="s">
        <v>240</v>
      </c>
      <c r="AG60" s="39" t="s">
        <v>631</v>
      </c>
      <c r="AH60" s="34">
        <v>8.9</v>
      </c>
      <c r="AI60" s="111">
        <v>8.9</v>
      </c>
      <c r="AJ60" s="34" t="s">
        <v>813</v>
      </c>
      <c r="AK60" s="35" t="s">
        <v>748</v>
      </c>
      <c r="AL60" s="336">
        <v>7</v>
      </c>
      <c r="AM60" s="44">
        <v>90</v>
      </c>
      <c r="AN60" s="111">
        <v>0.1</v>
      </c>
      <c r="AO60" s="335">
        <f t="shared" si="3"/>
        <v>1</v>
      </c>
      <c r="AP60" s="335">
        <v>1</v>
      </c>
      <c r="AQ60" s="111"/>
      <c r="AR60" s="335" t="s">
        <v>295</v>
      </c>
      <c r="AS60" s="335" t="s">
        <v>240</v>
      </c>
      <c r="AT60" s="335" t="s">
        <v>240</v>
      </c>
      <c r="AU60" s="111"/>
      <c r="AV60" s="34" t="s">
        <v>806</v>
      </c>
      <c r="AW60" s="39" t="s">
        <v>807</v>
      </c>
      <c r="AX60" s="34">
        <v>27</v>
      </c>
      <c r="AY60" s="34">
        <v>7</v>
      </c>
      <c r="AZ60" s="334" t="s">
        <v>240</v>
      </c>
      <c r="BA60" s="34">
        <v>90</v>
      </c>
      <c r="BB60" s="34"/>
      <c r="BC60" s="39" t="s">
        <v>808</v>
      </c>
      <c r="BD60" s="39" t="s">
        <v>809</v>
      </c>
      <c r="BH60" s="39" t="s">
        <v>497</v>
      </c>
      <c r="BI60" s="39" t="s">
        <v>810</v>
      </c>
      <c r="BK60" s="418">
        <v>12.342857142857143</v>
      </c>
      <c r="BL60" s="418">
        <v>14.657142857142858</v>
      </c>
      <c r="BM60" s="34">
        <v>24</v>
      </c>
      <c r="BN60" s="34">
        <v>1.9</v>
      </c>
      <c r="BO60" s="34">
        <v>9.3000000000000007</v>
      </c>
      <c r="BP60" s="38">
        <v>51</v>
      </c>
      <c r="BQ60" s="39">
        <v>16</v>
      </c>
      <c r="BR60" s="34"/>
      <c r="BS60" s="34"/>
      <c r="BT60" s="342">
        <v>0.93</v>
      </c>
      <c r="BU60" s="34" t="s">
        <v>302</v>
      </c>
      <c r="BV60" s="34"/>
      <c r="BW60" s="34"/>
      <c r="BX60" s="34"/>
    </row>
    <row r="61" spans="1:76" x14ac:dyDescent="0.35">
      <c r="A61" s="34" t="s">
        <v>302</v>
      </c>
      <c r="B61" s="34"/>
      <c r="C61" s="39">
        <v>1311455</v>
      </c>
      <c r="D61" s="39">
        <v>768804</v>
      </c>
      <c r="E61" s="34" t="s">
        <v>303</v>
      </c>
      <c r="F61" s="34" t="s">
        <v>183</v>
      </c>
      <c r="G61" s="41">
        <v>2006</v>
      </c>
      <c r="H61" s="39" t="s">
        <v>796</v>
      </c>
      <c r="I61" s="39" t="s">
        <v>797</v>
      </c>
      <c r="J61" s="39" t="s">
        <v>627</v>
      </c>
      <c r="K61" s="39" t="s">
        <v>115</v>
      </c>
      <c r="L61" s="39" t="s">
        <v>116</v>
      </c>
      <c r="N61" s="39" t="s">
        <v>798</v>
      </c>
      <c r="O61" s="39" t="s">
        <v>799</v>
      </c>
      <c r="P61" s="39" t="s">
        <v>800</v>
      </c>
      <c r="Q61" s="39" t="s">
        <v>801</v>
      </c>
      <c r="R61" s="34" t="s">
        <v>181</v>
      </c>
      <c r="S61" s="34" t="s">
        <v>181</v>
      </c>
      <c r="T61" s="34" t="s">
        <v>802</v>
      </c>
      <c r="U61" s="39" t="s">
        <v>34</v>
      </c>
      <c r="V61" s="34" t="s">
        <v>803</v>
      </c>
      <c r="W61" s="34" t="s">
        <v>733</v>
      </c>
      <c r="X61" s="34" t="s">
        <v>281</v>
      </c>
      <c r="Y61" s="34" t="s">
        <v>804</v>
      </c>
      <c r="Z61" s="34" t="s">
        <v>607</v>
      </c>
      <c r="AA61" s="34" t="s">
        <v>811</v>
      </c>
      <c r="AB61" s="34"/>
      <c r="AC61" s="41">
        <v>96</v>
      </c>
      <c r="AD61" s="41" t="s">
        <v>240</v>
      </c>
      <c r="AE61" s="41" t="s">
        <v>477</v>
      </c>
      <c r="AF61" s="332" t="s">
        <v>240</v>
      </c>
      <c r="AG61" s="39" t="s">
        <v>631</v>
      </c>
      <c r="AH61" s="34">
        <v>10</v>
      </c>
      <c r="AI61" s="111">
        <v>10</v>
      </c>
      <c r="AJ61" s="34" t="s">
        <v>814</v>
      </c>
      <c r="AK61" s="35" t="s">
        <v>748</v>
      </c>
      <c r="AL61" s="336">
        <v>7</v>
      </c>
      <c r="AM61" s="44">
        <v>90</v>
      </c>
      <c r="AN61" s="111">
        <v>0.1</v>
      </c>
      <c r="AO61" s="335">
        <f t="shared" si="3"/>
        <v>1</v>
      </c>
      <c r="AP61" s="335">
        <v>1</v>
      </c>
      <c r="AQ61" s="111"/>
      <c r="AR61" s="335" t="s">
        <v>295</v>
      </c>
      <c r="AS61" s="335" t="s">
        <v>240</v>
      </c>
      <c r="AT61" s="335" t="s">
        <v>240</v>
      </c>
      <c r="AU61" s="111"/>
      <c r="AV61" s="34" t="s">
        <v>806</v>
      </c>
      <c r="AW61" s="39" t="s">
        <v>807</v>
      </c>
      <c r="AX61" s="34">
        <v>27</v>
      </c>
      <c r="AY61" s="34">
        <v>7</v>
      </c>
      <c r="AZ61" s="334" t="s">
        <v>240</v>
      </c>
      <c r="BA61" s="34">
        <v>90</v>
      </c>
      <c r="BB61" s="34"/>
      <c r="BC61" s="39" t="s">
        <v>808</v>
      </c>
      <c r="BD61" s="39" t="s">
        <v>809</v>
      </c>
      <c r="BH61" s="39" t="s">
        <v>497</v>
      </c>
      <c r="BI61" s="39" t="s">
        <v>810</v>
      </c>
      <c r="BK61" s="418">
        <v>12.342857142857143</v>
      </c>
      <c r="BL61" s="418">
        <v>14.657142857142858</v>
      </c>
      <c r="BM61" s="34">
        <v>24</v>
      </c>
      <c r="BN61" s="34">
        <v>1.9</v>
      </c>
      <c r="BO61" s="34">
        <v>9.3000000000000007</v>
      </c>
      <c r="BP61" s="38">
        <v>51</v>
      </c>
      <c r="BQ61" s="39">
        <v>16</v>
      </c>
      <c r="BR61" s="34"/>
      <c r="BS61" s="34"/>
      <c r="BT61" s="342">
        <v>0.93</v>
      </c>
      <c r="BU61" s="34" t="s">
        <v>302</v>
      </c>
      <c r="BV61" s="34"/>
      <c r="BW61" s="34"/>
      <c r="BX61" s="34"/>
    </row>
    <row r="62" spans="1:76" x14ac:dyDescent="0.35">
      <c r="A62" s="34" t="s">
        <v>302</v>
      </c>
      <c r="B62" s="34"/>
      <c r="C62" s="39">
        <v>1311471</v>
      </c>
      <c r="D62" s="39">
        <v>768820</v>
      </c>
      <c r="E62" s="34" t="s">
        <v>303</v>
      </c>
      <c r="F62" s="34" t="s">
        <v>183</v>
      </c>
      <c r="G62" s="41">
        <v>2006</v>
      </c>
      <c r="H62" s="39" t="s">
        <v>796</v>
      </c>
      <c r="I62" s="39" t="s">
        <v>797</v>
      </c>
      <c r="J62" s="39" t="s">
        <v>627</v>
      </c>
      <c r="K62" s="39" t="s">
        <v>115</v>
      </c>
      <c r="L62" s="39" t="s">
        <v>116</v>
      </c>
      <c r="N62" s="39" t="s">
        <v>798</v>
      </c>
      <c r="O62" s="39" t="s">
        <v>799</v>
      </c>
      <c r="P62" s="39" t="s">
        <v>800</v>
      </c>
      <c r="Q62" s="39" t="s">
        <v>801</v>
      </c>
      <c r="R62" s="34" t="s">
        <v>181</v>
      </c>
      <c r="S62" s="34" t="s">
        <v>181</v>
      </c>
      <c r="T62" s="34" t="s">
        <v>802</v>
      </c>
      <c r="U62" s="39" t="s">
        <v>34</v>
      </c>
      <c r="V62" s="34" t="s">
        <v>803</v>
      </c>
      <c r="W62" s="34" t="s">
        <v>733</v>
      </c>
      <c r="X62" s="34" t="s">
        <v>281</v>
      </c>
      <c r="Y62" s="34" t="s">
        <v>804</v>
      </c>
      <c r="Z62" s="34" t="s">
        <v>182</v>
      </c>
      <c r="AA62" s="34" t="s">
        <v>182</v>
      </c>
      <c r="AB62" s="34"/>
      <c r="AC62" s="41">
        <v>96</v>
      </c>
      <c r="AD62" s="41" t="s">
        <v>240</v>
      </c>
      <c r="AE62" s="41" t="s">
        <v>477</v>
      </c>
      <c r="AF62" s="332" t="s">
        <v>240</v>
      </c>
      <c r="AG62" s="39" t="s">
        <v>631</v>
      </c>
      <c r="AH62" s="34">
        <v>9.9</v>
      </c>
      <c r="AI62" s="111">
        <v>9.9</v>
      </c>
      <c r="AJ62" s="420" t="s">
        <v>815</v>
      </c>
      <c r="AK62" s="35" t="s">
        <v>748</v>
      </c>
      <c r="AL62" s="336">
        <v>7</v>
      </c>
      <c r="AM62" s="44">
        <v>335</v>
      </c>
      <c r="AN62" s="111">
        <v>0.1</v>
      </c>
      <c r="AO62" s="335">
        <f t="shared" si="3"/>
        <v>1</v>
      </c>
      <c r="AP62" s="335">
        <v>1</v>
      </c>
      <c r="AQ62" s="111"/>
      <c r="AR62" s="335" t="s">
        <v>295</v>
      </c>
      <c r="AS62" s="335" t="s">
        <v>240</v>
      </c>
      <c r="AT62" s="335" t="s">
        <v>240</v>
      </c>
      <c r="AU62" s="111"/>
      <c r="AV62" s="34" t="s">
        <v>806</v>
      </c>
      <c r="AW62" s="39" t="s">
        <v>807</v>
      </c>
      <c r="AX62" s="34">
        <v>27</v>
      </c>
      <c r="AY62" s="34">
        <v>7</v>
      </c>
      <c r="AZ62" s="334" t="s">
        <v>240</v>
      </c>
      <c r="BA62" s="34">
        <v>335</v>
      </c>
      <c r="BB62" s="34"/>
      <c r="BC62" s="39" t="s">
        <v>808</v>
      </c>
      <c r="BD62" s="39" t="s">
        <v>809</v>
      </c>
      <c r="BH62" s="39" t="s">
        <v>497</v>
      </c>
      <c r="BI62" s="39" t="s">
        <v>810</v>
      </c>
      <c r="BK62" s="418">
        <v>45</v>
      </c>
      <c r="BL62" s="418">
        <v>54</v>
      </c>
      <c r="BM62" s="34">
        <v>24</v>
      </c>
      <c r="BN62" s="34">
        <v>1.9</v>
      </c>
      <c r="BO62" s="34">
        <v>9.3000000000000007</v>
      </c>
      <c r="BP62" s="38">
        <v>51</v>
      </c>
      <c r="BQ62" s="39">
        <v>16</v>
      </c>
      <c r="BR62" s="34"/>
      <c r="BS62" s="34"/>
      <c r="BT62" s="342">
        <v>0.93</v>
      </c>
      <c r="BU62" s="34" t="s">
        <v>302</v>
      </c>
      <c r="BV62" s="34"/>
      <c r="BW62" s="34"/>
      <c r="BX62" s="34"/>
    </row>
    <row r="63" spans="1:76" x14ac:dyDescent="0.35">
      <c r="A63" s="34" t="s">
        <v>302</v>
      </c>
      <c r="B63" s="34"/>
      <c r="C63" s="39">
        <v>1311470</v>
      </c>
      <c r="D63" s="39">
        <v>768819</v>
      </c>
      <c r="E63" s="34" t="s">
        <v>303</v>
      </c>
      <c r="F63" s="34" t="s">
        <v>183</v>
      </c>
      <c r="G63" s="41">
        <v>2006</v>
      </c>
      <c r="H63" s="39" t="s">
        <v>796</v>
      </c>
      <c r="I63" s="39" t="s">
        <v>797</v>
      </c>
      <c r="J63" s="39" t="s">
        <v>627</v>
      </c>
      <c r="K63" s="39" t="s">
        <v>115</v>
      </c>
      <c r="L63" s="39" t="s">
        <v>116</v>
      </c>
      <c r="N63" s="39" t="s">
        <v>798</v>
      </c>
      <c r="O63" s="39" t="s">
        <v>799</v>
      </c>
      <c r="P63" s="39" t="s">
        <v>800</v>
      </c>
      <c r="Q63" s="39" t="s">
        <v>801</v>
      </c>
      <c r="R63" s="34" t="s">
        <v>181</v>
      </c>
      <c r="S63" s="34" t="s">
        <v>181</v>
      </c>
      <c r="T63" s="34" t="s">
        <v>802</v>
      </c>
      <c r="U63" s="39" t="s">
        <v>34</v>
      </c>
      <c r="V63" s="34" t="s">
        <v>803</v>
      </c>
      <c r="W63" s="34" t="s">
        <v>733</v>
      </c>
      <c r="X63" s="34" t="s">
        <v>281</v>
      </c>
      <c r="Y63" s="34" t="s">
        <v>804</v>
      </c>
      <c r="Z63" s="34" t="s">
        <v>607</v>
      </c>
      <c r="AA63" s="34" t="s">
        <v>811</v>
      </c>
      <c r="AB63" s="34"/>
      <c r="AC63" s="41">
        <v>96</v>
      </c>
      <c r="AD63" s="41" t="s">
        <v>240</v>
      </c>
      <c r="AE63" s="41" t="s">
        <v>477</v>
      </c>
      <c r="AF63" s="332" t="s">
        <v>240</v>
      </c>
      <c r="AG63" s="39" t="s">
        <v>631</v>
      </c>
      <c r="AH63" s="34">
        <v>11</v>
      </c>
      <c r="AI63" s="111">
        <v>11</v>
      </c>
      <c r="AJ63" s="419" t="s">
        <v>816</v>
      </c>
      <c r="AK63" s="35" t="s">
        <v>748</v>
      </c>
      <c r="AL63" s="336">
        <v>7</v>
      </c>
      <c r="AM63" s="44">
        <v>335</v>
      </c>
      <c r="AN63" s="111">
        <v>0.1</v>
      </c>
      <c r="AO63" s="335">
        <f t="shared" si="3"/>
        <v>1</v>
      </c>
      <c r="AP63" s="335">
        <v>1</v>
      </c>
      <c r="AQ63" s="111"/>
      <c r="AR63" s="335" t="s">
        <v>295</v>
      </c>
      <c r="AS63" s="335" t="s">
        <v>240</v>
      </c>
      <c r="AT63" s="335" t="s">
        <v>240</v>
      </c>
      <c r="AU63" s="111"/>
      <c r="AV63" s="34" t="s">
        <v>806</v>
      </c>
      <c r="AW63" s="39" t="s">
        <v>807</v>
      </c>
      <c r="AX63" s="34">
        <v>27</v>
      </c>
      <c r="AY63" s="34">
        <v>7</v>
      </c>
      <c r="AZ63" s="334" t="s">
        <v>240</v>
      </c>
      <c r="BA63" s="34">
        <v>335</v>
      </c>
      <c r="BB63" s="34"/>
      <c r="BC63" s="39" t="s">
        <v>808</v>
      </c>
      <c r="BD63" s="39" t="s">
        <v>809</v>
      </c>
      <c r="BH63" s="39" t="s">
        <v>497</v>
      </c>
      <c r="BI63" s="39" t="s">
        <v>810</v>
      </c>
      <c r="BK63" s="418">
        <v>45</v>
      </c>
      <c r="BL63" s="418">
        <v>54</v>
      </c>
      <c r="BM63" s="34">
        <v>24</v>
      </c>
      <c r="BN63" s="34">
        <v>1.9</v>
      </c>
      <c r="BO63" s="34">
        <v>9.3000000000000007</v>
      </c>
      <c r="BP63" s="38">
        <v>51</v>
      </c>
      <c r="BQ63" s="39">
        <v>16</v>
      </c>
      <c r="BR63" s="34"/>
      <c r="BS63" s="34"/>
      <c r="BT63" s="342">
        <v>0.93</v>
      </c>
      <c r="BU63" s="34" t="s">
        <v>302</v>
      </c>
      <c r="BV63" s="34"/>
      <c r="BW63" s="34"/>
      <c r="BX63" s="34"/>
    </row>
    <row r="64" spans="1:76" x14ac:dyDescent="0.35">
      <c r="A64" s="34" t="s">
        <v>329</v>
      </c>
      <c r="B64" s="34"/>
      <c r="C64" s="34"/>
      <c r="D64" s="34"/>
      <c r="E64" s="338" t="s">
        <v>817</v>
      </c>
      <c r="F64" s="338" t="s">
        <v>817</v>
      </c>
      <c r="G64" s="40">
        <v>1984</v>
      </c>
      <c r="H64" s="34"/>
      <c r="I64" s="34"/>
      <c r="J64" s="338"/>
      <c r="K64" s="39" t="s">
        <v>80</v>
      </c>
      <c r="L64" s="35" t="s">
        <v>81</v>
      </c>
      <c r="M64" s="39" t="s">
        <v>82</v>
      </c>
      <c r="N64" s="39" t="s">
        <v>83</v>
      </c>
      <c r="O64" s="39" t="s">
        <v>84</v>
      </c>
      <c r="P64" s="39" t="s">
        <v>85</v>
      </c>
      <c r="Q64" s="39" t="s">
        <v>110</v>
      </c>
      <c r="R64" s="35" t="s">
        <v>111</v>
      </c>
      <c r="S64" s="35" t="s">
        <v>111</v>
      </c>
      <c r="T64" s="34" t="s">
        <v>818</v>
      </c>
      <c r="U64" s="39" t="s">
        <v>28</v>
      </c>
      <c r="V64" s="34" t="s">
        <v>293</v>
      </c>
      <c r="W64" s="34" t="s">
        <v>280</v>
      </c>
      <c r="X64" s="39" t="s">
        <v>819</v>
      </c>
      <c r="Y64" s="35" t="s">
        <v>820</v>
      </c>
      <c r="Z64" s="39" t="s">
        <v>239</v>
      </c>
      <c r="AA64" s="339"/>
      <c r="AB64" s="339"/>
      <c r="AC64" s="40">
        <v>48</v>
      </c>
      <c r="AD64" s="332" t="s">
        <v>240</v>
      </c>
      <c r="AE64" s="40" t="s">
        <v>508</v>
      </c>
      <c r="AF64" s="332" t="s">
        <v>240</v>
      </c>
      <c r="AG64" s="339"/>
      <c r="AH64" s="339" t="s">
        <v>821</v>
      </c>
      <c r="AI64" s="111">
        <v>6.5</v>
      </c>
      <c r="AJ64" s="339"/>
      <c r="AK64" s="114" t="s">
        <v>509</v>
      </c>
      <c r="AL64" s="336">
        <v>8.02</v>
      </c>
      <c r="AM64" s="44">
        <v>250</v>
      </c>
      <c r="AN64" s="111">
        <v>0.3</v>
      </c>
      <c r="AO64" s="111">
        <v>2</v>
      </c>
      <c r="AP64" s="111">
        <v>3</v>
      </c>
      <c r="AQ64" s="111" t="s">
        <v>822</v>
      </c>
      <c r="AR64" s="335" t="s">
        <v>240</v>
      </c>
      <c r="AS64" s="111" t="s">
        <v>295</v>
      </c>
      <c r="AT64" s="111" t="s">
        <v>295</v>
      </c>
      <c r="AU64" s="111" t="s">
        <v>240</v>
      </c>
      <c r="AV64" s="112" t="s">
        <v>167</v>
      </c>
      <c r="AW64" s="339" t="s">
        <v>823</v>
      </c>
      <c r="AX64" s="339">
        <v>25</v>
      </c>
      <c r="AY64" s="334">
        <v>8.02</v>
      </c>
      <c r="AZ64" s="334" t="s">
        <v>240</v>
      </c>
      <c r="BA64" s="339">
        <v>250</v>
      </c>
      <c r="BB64" s="339" t="e">
        <v>#N/A</v>
      </c>
      <c r="BC64" s="339" t="s">
        <v>559</v>
      </c>
      <c r="BD64" s="339"/>
      <c r="BE64" s="339">
        <v>0.3</v>
      </c>
      <c r="BF64" s="339"/>
      <c r="BG64" s="339" t="s">
        <v>824</v>
      </c>
      <c r="BJ64" s="39">
        <v>0.01</v>
      </c>
      <c r="BK64" s="39">
        <v>66.627666761768836</v>
      </c>
      <c r="BL64" s="39">
        <v>20.304444532217342</v>
      </c>
      <c r="BM64" s="39">
        <v>35.388632418013238</v>
      </c>
      <c r="BN64" s="39">
        <v>5.4346543367766422</v>
      </c>
      <c r="BO64" s="39">
        <v>158.70899540496362</v>
      </c>
      <c r="BP64" s="39">
        <v>102.76093645098679</v>
      </c>
      <c r="BQ64" s="339">
        <v>23.58</v>
      </c>
      <c r="BR64" s="339"/>
      <c r="BS64" s="339"/>
      <c r="BT64" s="338" t="s">
        <v>773</v>
      </c>
      <c r="BU64" s="338" t="s">
        <v>825</v>
      </c>
      <c r="BV64" s="34"/>
      <c r="BW64" s="34"/>
      <c r="BX64" s="34"/>
    </row>
    <row r="65" spans="1:76" x14ac:dyDescent="0.35">
      <c r="A65" s="34" t="s">
        <v>277</v>
      </c>
      <c r="B65" s="34"/>
      <c r="C65" s="34"/>
      <c r="D65" s="34"/>
      <c r="E65" s="338" t="s">
        <v>826</v>
      </c>
      <c r="F65" s="338" t="s">
        <v>827</v>
      </c>
      <c r="G65" s="40">
        <v>1986</v>
      </c>
      <c r="H65" s="34"/>
      <c r="I65" s="34"/>
      <c r="J65" s="338"/>
      <c r="K65" s="39" t="s">
        <v>80</v>
      </c>
      <c r="L65" s="35" t="s">
        <v>81</v>
      </c>
      <c r="M65" s="39" t="s">
        <v>82</v>
      </c>
      <c r="N65" s="39" t="s">
        <v>83</v>
      </c>
      <c r="O65" s="39" t="s">
        <v>84</v>
      </c>
      <c r="P65" s="39" t="s">
        <v>85</v>
      </c>
      <c r="Q65" s="39" t="s">
        <v>110</v>
      </c>
      <c r="R65" s="35" t="s">
        <v>111</v>
      </c>
      <c r="S65" s="35" t="s">
        <v>111</v>
      </c>
      <c r="T65" s="34" t="s">
        <v>818</v>
      </c>
      <c r="U65" s="39" t="s">
        <v>28</v>
      </c>
      <c r="V65" s="34" t="s">
        <v>293</v>
      </c>
      <c r="W65" s="34" t="s">
        <v>280</v>
      </c>
      <c r="X65" s="39" t="s">
        <v>819</v>
      </c>
      <c r="Y65" s="35" t="s">
        <v>828</v>
      </c>
      <c r="Z65" s="39" t="s">
        <v>239</v>
      </c>
      <c r="AA65" s="339"/>
      <c r="AB65" s="339"/>
      <c r="AC65" s="40">
        <v>48</v>
      </c>
      <c r="AD65" s="332" t="s">
        <v>240</v>
      </c>
      <c r="AE65" s="40" t="s">
        <v>477</v>
      </c>
      <c r="AF65" s="332" t="s">
        <v>240</v>
      </c>
      <c r="AG65" s="339"/>
      <c r="AH65" s="339" t="s">
        <v>829</v>
      </c>
      <c r="AI65" s="111">
        <v>17</v>
      </c>
      <c r="AJ65" s="339"/>
      <c r="AK65" s="114" t="s">
        <v>509</v>
      </c>
      <c r="AL65" s="336">
        <v>7.5</v>
      </c>
      <c r="AM65" s="44">
        <v>52</v>
      </c>
      <c r="AN65" s="111"/>
      <c r="AO65" s="111">
        <v>2</v>
      </c>
      <c r="AP65" s="111">
        <v>3</v>
      </c>
      <c r="AQ65" s="111" t="s">
        <v>822</v>
      </c>
      <c r="AR65" s="335" t="s">
        <v>295</v>
      </c>
      <c r="AS65" s="111" t="s">
        <v>295</v>
      </c>
      <c r="AT65" s="111" t="s">
        <v>295</v>
      </c>
      <c r="AU65" s="111" t="s">
        <v>240</v>
      </c>
      <c r="AV65" s="112" t="s">
        <v>167</v>
      </c>
      <c r="AW65" s="339"/>
      <c r="AX65" s="339">
        <v>24.5</v>
      </c>
      <c r="AY65" s="334">
        <v>7.5</v>
      </c>
      <c r="AZ65" s="334" t="s">
        <v>240</v>
      </c>
      <c r="BA65" s="339">
        <v>52</v>
      </c>
      <c r="BB65" s="339" t="e">
        <v>#N/A</v>
      </c>
      <c r="BC65" s="339" t="s">
        <v>559</v>
      </c>
      <c r="BD65" s="339"/>
      <c r="BE65" s="334"/>
      <c r="BF65" s="339"/>
      <c r="BG65" s="339"/>
      <c r="BH65" s="334"/>
      <c r="BI65" s="334"/>
      <c r="BJ65" s="112">
        <v>10</v>
      </c>
      <c r="BK65" s="56">
        <v>15.621758915412411</v>
      </c>
      <c r="BL65" s="56">
        <v>3.1540425927231119</v>
      </c>
      <c r="BM65" s="56">
        <v>1.504481749194484</v>
      </c>
      <c r="BN65" s="56">
        <v>0.58250553610398914</v>
      </c>
      <c r="BO65" s="56">
        <v>0.60081581103940629</v>
      </c>
      <c r="BP65" s="223">
        <v>0.2693484100883175</v>
      </c>
      <c r="BQ65" s="334">
        <v>55</v>
      </c>
      <c r="BR65" s="56"/>
      <c r="BS65" s="339"/>
      <c r="BT65" s="338" t="s">
        <v>773</v>
      </c>
      <c r="BU65" s="338" t="s">
        <v>825</v>
      </c>
      <c r="BV65" s="34"/>
      <c r="BW65" s="34"/>
      <c r="BX65" s="34"/>
    </row>
    <row r="66" spans="1:76" x14ac:dyDescent="0.35">
      <c r="A66" s="34" t="s">
        <v>277</v>
      </c>
      <c r="B66" s="34"/>
      <c r="C66" s="39">
        <v>2291200</v>
      </c>
      <c r="D66" s="39">
        <v>2678515</v>
      </c>
      <c r="E66" s="39" t="s">
        <v>826</v>
      </c>
      <c r="F66" s="39" t="s">
        <v>830</v>
      </c>
      <c r="G66" s="39">
        <v>1986</v>
      </c>
      <c r="H66" s="39" t="s">
        <v>831</v>
      </c>
      <c r="I66" s="39" t="s">
        <v>832</v>
      </c>
      <c r="J66" s="39" t="s">
        <v>627</v>
      </c>
      <c r="K66" s="39" t="s">
        <v>80</v>
      </c>
      <c r="L66" s="39" t="s">
        <v>81</v>
      </c>
      <c r="M66" s="39" t="s">
        <v>82</v>
      </c>
      <c r="N66" s="39" t="s">
        <v>83</v>
      </c>
      <c r="O66" s="39" t="s">
        <v>84</v>
      </c>
      <c r="P66" s="39" t="s">
        <v>85</v>
      </c>
      <c r="Q66" s="39" t="s">
        <v>110</v>
      </c>
      <c r="R66" s="39" t="s">
        <v>111</v>
      </c>
      <c r="S66" s="39" t="s">
        <v>111</v>
      </c>
      <c r="T66" s="39" t="s">
        <v>474</v>
      </c>
      <c r="U66" s="39" t="s">
        <v>28</v>
      </c>
      <c r="V66" s="34" t="s">
        <v>293</v>
      </c>
      <c r="W66" s="34" t="s">
        <v>280</v>
      </c>
      <c r="X66" s="39" t="s">
        <v>819</v>
      </c>
      <c r="Y66" s="39" t="s">
        <v>833</v>
      </c>
      <c r="Z66" s="39" t="s">
        <v>239</v>
      </c>
      <c r="AA66" s="39" t="s">
        <v>239</v>
      </c>
      <c r="AB66" s="39">
        <v>2</v>
      </c>
      <c r="AC66" s="332">
        <f>AB66*24</f>
        <v>48</v>
      </c>
      <c r="AD66" s="332" t="s">
        <v>240</v>
      </c>
      <c r="AE66" s="332" t="s">
        <v>508</v>
      </c>
      <c r="AF66" s="332" t="s">
        <v>240</v>
      </c>
      <c r="AG66" s="39" t="s">
        <v>478</v>
      </c>
      <c r="AH66" s="39" t="s">
        <v>596</v>
      </c>
      <c r="AI66" s="111">
        <v>18</v>
      </c>
      <c r="AL66" s="336">
        <v>7.7</v>
      </c>
      <c r="AM66" s="44">
        <v>52</v>
      </c>
      <c r="AN66" s="111"/>
      <c r="AO66" s="111">
        <v>2</v>
      </c>
      <c r="AP66" s="111">
        <v>3</v>
      </c>
      <c r="AQ66" s="111" t="s">
        <v>822</v>
      </c>
      <c r="AR66" s="335" t="s">
        <v>295</v>
      </c>
      <c r="AS66" s="111" t="s">
        <v>295</v>
      </c>
      <c r="AT66" s="111" t="s">
        <v>295</v>
      </c>
      <c r="AU66" s="111" t="s">
        <v>240</v>
      </c>
      <c r="AV66" s="39" t="s">
        <v>481</v>
      </c>
      <c r="AW66" s="39" t="s">
        <v>834</v>
      </c>
      <c r="AX66" s="39" t="s">
        <v>835</v>
      </c>
      <c r="AY66" s="39">
        <v>7.7</v>
      </c>
      <c r="AZ66" s="334" t="s">
        <v>240</v>
      </c>
      <c r="BA66" s="39" t="s">
        <v>836</v>
      </c>
      <c r="BD66" s="39" t="s">
        <v>496</v>
      </c>
      <c r="BH66" s="39" t="s">
        <v>837</v>
      </c>
      <c r="BI66" s="39" t="s">
        <v>838</v>
      </c>
      <c r="BJ66" s="112">
        <v>10</v>
      </c>
      <c r="BK66" s="56">
        <v>15.621758915412411</v>
      </c>
      <c r="BL66" s="56">
        <v>3.1540425927231119</v>
      </c>
      <c r="BM66" s="56">
        <v>1.504481749194484</v>
      </c>
      <c r="BN66" s="56">
        <v>0.58250553610398914</v>
      </c>
      <c r="BO66" s="56">
        <v>0.60081581103940629</v>
      </c>
      <c r="BP66" s="223">
        <v>0.2693484100883175</v>
      </c>
      <c r="BQ66" s="39" t="s">
        <v>839</v>
      </c>
      <c r="BR66" s="53" t="s">
        <v>840</v>
      </c>
      <c r="BS66" s="53"/>
      <c r="BT66" s="53"/>
      <c r="BU66" s="53"/>
      <c r="BV66" s="39" t="s">
        <v>489</v>
      </c>
      <c r="BW66" s="39" t="s">
        <v>841</v>
      </c>
      <c r="BX66" s="39" t="s">
        <v>834</v>
      </c>
    </row>
    <row r="67" spans="1:76" x14ac:dyDescent="0.35">
      <c r="A67" s="34" t="s">
        <v>842</v>
      </c>
      <c r="B67" s="34"/>
      <c r="C67" s="39">
        <v>2293916</v>
      </c>
      <c r="D67" s="39">
        <v>2690281</v>
      </c>
      <c r="E67" s="39" t="s">
        <v>843</v>
      </c>
      <c r="F67" s="39" t="s">
        <v>844</v>
      </c>
      <c r="G67" s="39">
        <v>1986</v>
      </c>
      <c r="H67" s="39" t="s">
        <v>845</v>
      </c>
      <c r="I67" s="39" t="s">
        <v>846</v>
      </c>
      <c r="J67" s="39" t="s">
        <v>847</v>
      </c>
      <c r="K67" s="39" t="s">
        <v>80</v>
      </c>
      <c r="L67" s="39" t="s">
        <v>81</v>
      </c>
      <c r="M67" s="39" t="s">
        <v>82</v>
      </c>
      <c r="N67" s="39" t="s">
        <v>83</v>
      </c>
      <c r="O67" s="39" t="s">
        <v>84</v>
      </c>
      <c r="P67" s="39" t="s">
        <v>85</v>
      </c>
      <c r="Q67" s="39" t="s">
        <v>110</v>
      </c>
      <c r="R67" s="39" t="s">
        <v>111</v>
      </c>
      <c r="S67" s="39" t="s">
        <v>111</v>
      </c>
      <c r="T67" s="39" t="s">
        <v>474</v>
      </c>
      <c r="U67" s="39" t="s">
        <v>28</v>
      </c>
      <c r="V67" s="34" t="s">
        <v>293</v>
      </c>
      <c r="W67" s="34" t="s">
        <v>280</v>
      </c>
      <c r="X67" s="39" t="s">
        <v>819</v>
      </c>
      <c r="Y67" s="39" t="s">
        <v>848</v>
      </c>
      <c r="Z67" s="39" t="s">
        <v>239</v>
      </c>
      <c r="AA67" s="39" t="s">
        <v>239</v>
      </c>
      <c r="AB67" s="39">
        <v>2</v>
      </c>
      <c r="AC67" s="332">
        <f>AB67*24</f>
        <v>48</v>
      </c>
      <c r="AD67" s="332" t="s">
        <v>240</v>
      </c>
      <c r="AE67" s="332" t="s">
        <v>508</v>
      </c>
      <c r="AF67" s="332" t="s">
        <v>240</v>
      </c>
      <c r="AG67" s="39" t="s">
        <v>478</v>
      </c>
      <c r="AH67" s="39" t="s">
        <v>849</v>
      </c>
      <c r="AI67" s="111">
        <v>66</v>
      </c>
      <c r="AL67" s="336">
        <v>8.1999999999999993</v>
      </c>
      <c r="AM67" s="44">
        <v>100</v>
      </c>
      <c r="AN67" s="111">
        <v>7.1</v>
      </c>
      <c r="AO67" s="111">
        <f>IF(AP67=1,1,"xx")</f>
        <v>1</v>
      </c>
      <c r="AP67" s="111">
        <v>1</v>
      </c>
      <c r="AQ67" s="111"/>
      <c r="AR67" s="335" t="s">
        <v>240</v>
      </c>
      <c r="AS67" s="111" t="s">
        <v>240</v>
      </c>
      <c r="AT67" s="111" t="s">
        <v>295</v>
      </c>
      <c r="AU67" s="111"/>
      <c r="AV67" s="39" t="s">
        <v>481</v>
      </c>
      <c r="AW67" s="39" t="s">
        <v>559</v>
      </c>
      <c r="AX67" s="39" t="s">
        <v>850</v>
      </c>
      <c r="AY67" s="39" t="s">
        <v>851</v>
      </c>
      <c r="AZ67" s="334" t="s">
        <v>240</v>
      </c>
      <c r="BA67" s="39" t="s">
        <v>610</v>
      </c>
      <c r="BC67" s="39">
        <v>7.1</v>
      </c>
      <c r="BD67" s="39" t="s">
        <v>591</v>
      </c>
      <c r="BH67" s="39" t="s">
        <v>852</v>
      </c>
      <c r="BI67" s="39" t="s">
        <v>853</v>
      </c>
      <c r="BL67" s="39" t="s">
        <v>854</v>
      </c>
      <c r="BM67" s="39" t="s">
        <v>497</v>
      </c>
      <c r="BN67" s="39" t="s">
        <v>497</v>
      </c>
      <c r="BO67" s="39" t="s">
        <v>644</v>
      </c>
      <c r="BP67" s="107" t="s">
        <v>644</v>
      </c>
      <c r="BQ67" s="39" t="s">
        <v>855</v>
      </c>
      <c r="BR67" s="53"/>
      <c r="BS67" s="53"/>
      <c r="BT67" s="53"/>
      <c r="BU67" s="53"/>
      <c r="BV67" s="39" t="s">
        <v>489</v>
      </c>
      <c r="BW67" s="39" t="s">
        <v>856</v>
      </c>
      <c r="BX67" s="39" t="s">
        <v>559</v>
      </c>
    </row>
    <row r="68" spans="1:76" x14ac:dyDescent="0.35">
      <c r="A68" s="34" t="s">
        <v>277</v>
      </c>
      <c r="B68" s="34"/>
      <c r="C68" s="34"/>
      <c r="D68" s="34"/>
      <c r="E68" s="338" t="s">
        <v>857</v>
      </c>
      <c r="F68" s="338" t="s">
        <v>858</v>
      </c>
      <c r="G68" s="40">
        <v>1989</v>
      </c>
      <c r="H68" s="34"/>
      <c r="I68" s="34"/>
      <c r="J68" s="338"/>
      <c r="K68" s="39" t="s">
        <v>80</v>
      </c>
      <c r="L68" s="39" t="s">
        <v>81</v>
      </c>
      <c r="M68" s="39" t="s">
        <v>82</v>
      </c>
      <c r="N68" s="39" t="s">
        <v>83</v>
      </c>
      <c r="O68" s="39" t="s">
        <v>84</v>
      </c>
      <c r="P68" s="39" t="s">
        <v>85</v>
      </c>
      <c r="Q68" s="39" t="s">
        <v>110</v>
      </c>
      <c r="R68" s="35" t="s">
        <v>111</v>
      </c>
      <c r="S68" s="35" t="s">
        <v>111</v>
      </c>
      <c r="T68" s="34" t="s">
        <v>818</v>
      </c>
      <c r="U68" s="39" t="s">
        <v>28</v>
      </c>
      <c r="V68" s="34" t="s">
        <v>293</v>
      </c>
      <c r="W68" s="34" t="s">
        <v>280</v>
      </c>
      <c r="X68" s="39" t="s">
        <v>819</v>
      </c>
      <c r="Y68" s="35" t="s">
        <v>859</v>
      </c>
      <c r="Z68" s="39" t="s">
        <v>239</v>
      </c>
      <c r="AA68" s="339"/>
      <c r="AB68" s="339"/>
      <c r="AC68" s="40">
        <v>48</v>
      </c>
      <c r="AD68" s="332" t="s">
        <v>240</v>
      </c>
      <c r="AE68" s="40" t="s">
        <v>508</v>
      </c>
      <c r="AF68" s="332" t="s">
        <v>240</v>
      </c>
      <c r="AG68" s="339" t="s">
        <v>478</v>
      </c>
      <c r="AH68" s="339">
        <v>17</v>
      </c>
      <c r="AI68" s="111">
        <v>17</v>
      </c>
      <c r="AJ68" s="339"/>
      <c r="AK68" s="114" t="s">
        <v>509</v>
      </c>
      <c r="AL68" s="336">
        <v>7.72</v>
      </c>
      <c r="AM68" s="44">
        <v>44.996937567805404</v>
      </c>
      <c r="AN68" s="111"/>
      <c r="AO68" s="111">
        <v>2</v>
      </c>
      <c r="AP68" s="111">
        <v>3</v>
      </c>
      <c r="AQ68" s="111" t="s">
        <v>822</v>
      </c>
      <c r="AR68" s="335" t="s">
        <v>295</v>
      </c>
      <c r="AS68" s="111" t="s">
        <v>295</v>
      </c>
      <c r="AT68" s="111" t="s">
        <v>295</v>
      </c>
      <c r="AU68" s="111" t="s">
        <v>240</v>
      </c>
      <c r="AV68" s="112" t="s">
        <v>167</v>
      </c>
      <c r="AW68" s="339"/>
      <c r="AX68" s="339">
        <v>25</v>
      </c>
      <c r="AY68" s="334">
        <v>7.72</v>
      </c>
      <c r="AZ68" s="334" t="s">
        <v>240</v>
      </c>
      <c r="BA68" s="339">
        <v>182</v>
      </c>
      <c r="BB68" s="130">
        <v>44.996937567805404</v>
      </c>
      <c r="BC68" s="339" t="s">
        <v>559</v>
      </c>
      <c r="BD68" s="339"/>
      <c r="BE68" s="334"/>
      <c r="BF68" s="339"/>
      <c r="BG68" s="339"/>
      <c r="BH68" s="334"/>
      <c r="BI68" s="334"/>
      <c r="BJ68" s="112">
        <v>10</v>
      </c>
      <c r="BK68" s="56">
        <v>11.99298001711839</v>
      </c>
      <c r="BL68" s="56">
        <v>3.6548000157991218</v>
      </c>
      <c r="BM68" s="56">
        <v>6.3699538352423826</v>
      </c>
      <c r="BN68" s="56">
        <v>0.97823778061979549</v>
      </c>
      <c r="BO68" s="56">
        <v>10.426498955054901</v>
      </c>
      <c r="BP68" s="223">
        <v>6.7509519154398721</v>
      </c>
      <c r="BQ68" s="334">
        <v>144.30000000000001</v>
      </c>
      <c r="BR68" s="56"/>
      <c r="BS68" s="339"/>
      <c r="BT68" s="338" t="s">
        <v>773</v>
      </c>
      <c r="BU68" s="338" t="s">
        <v>825</v>
      </c>
      <c r="BV68" s="34"/>
      <c r="BW68" s="34"/>
      <c r="BX68" s="34"/>
    </row>
    <row r="69" spans="1:76" x14ac:dyDescent="0.35">
      <c r="A69" s="34" t="s">
        <v>277</v>
      </c>
      <c r="B69" s="34"/>
      <c r="C69" s="34"/>
      <c r="D69" s="34"/>
      <c r="E69" s="338" t="s">
        <v>857</v>
      </c>
      <c r="F69" s="338" t="s">
        <v>858</v>
      </c>
      <c r="G69" s="40">
        <v>1989</v>
      </c>
      <c r="H69" s="34"/>
      <c r="I69" s="34"/>
      <c r="J69" s="338"/>
      <c r="K69" s="39" t="s">
        <v>80</v>
      </c>
      <c r="L69" s="39" t="s">
        <v>81</v>
      </c>
      <c r="M69" s="39" t="s">
        <v>82</v>
      </c>
      <c r="N69" s="39" t="s">
        <v>83</v>
      </c>
      <c r="O69" s="39" t="s">
        <v>84</v>
      </c>
      <c r="P69" s="39" t="s">
        <v>85</v>
      </c>
      <c r="Q69" s="39" t="s">
        <v>110</v>
      </c>
      <c r="R69" s="35" t="s">
        <v>111</v>
      </c>
      <c r="S69" s="35" t="s">
        <v>111</v>
      </c>
      <c r="T69" s="34" t="s">
        <v>818</v>
      </c>
      <c r="U69" s="39" t="s">
        <v>28</v>
      </c>
      <c r="V69" s="34" t="s">
        <v>293</v>
      </c>
      <c r="W69" s="34" t="s">
        <v>280</v>
      </c>
      <c r="X69" s="39" t="s">
        <v>819</v>
      </c>
      <c r="Y69" s="35" t="s">
        <v>859</v>
      </c>
      <c r="Z69" s="39" t="s">
        <v>239</v>
      </c>
      <c r="AA69" s="339"/>
      <c r="AB69" s="339"/>
      <c r="AC69" s="40">
        <v>48</v>
      </c>
      <c r="AD69" s="332" t="s">
        <v>240</v>
      </c>
      <c r="AE69" s="40" t="s">
        <v>508</v>
      </c>
      <c r="AF69" s="332" t="s">
        <v>240</v>
      </c>
      <c r="AG69" s="339" t="s">
        <v>478</v>
      </c>
      <c r="AH69" s="339">
        <v>19</v>
      </c>
      <c r="AI69" s="111">
        <v>19</v>
      </c>
      <c r="AJ69" s="339"/>
      <c r="AK69" s="114" t="s">
        <v>509</v>
      </c>
      <c r="AL69" s="336">
        <v>7.72</v>
      </c>
      <c r="AM69" s="44">
        <v>35.357505532978536</v>
      </c>
      <c r="AN69" s="111"/>
      <c r="AO69" s="111">
        <v>2</v>
      </c>
      <c r="AP69" s="111">
        <v>3</v>
      </c>
      <c r="AQ69" s="111" t="s">
        <v>822</v>
      </c>
      <c r="AR69" s="335" t="s">
        <v>295</v>
      </c>
      <c r="AS69" s="111" t="s">
        <v>295</v>
      </c>
      <c r="AT69" s="111" t="s">
        <v>295</v>
      </c>
      <c r="AU69" s="111" t="s">
        <v>240</v>
      </c>
      <c r="AV69" s="112" t="s">
        <v>167</v>
      </c>
      <c r="AW69" s="339"/>
      <c r="AX69" s="339">
        <v>25</v>
      </c>
      <c r="AY69" s="334">
        <v>7.72</v>
      </c>
      <c r="AZ69" s="334" t="s">
        <v>240</v>
      </c>
      <c r="BA69" s="339">
        <v>45</v>
      </c>
      <c r="BB69" s="130">
        <v>35.357505532978536</v>
      </c>
      <c r="BC69" s="339" t="s">
        <v>559</v>
      </c>
      <c r="BD69" s="339"/>
      <c r="BE69" s="334"/>
      <c r="BF69" s="339"/>
      <c r="BG69" s="339"/>
      <c r="BH69" s="334"/>
      <c r="BI69" s="334"/>
      <c r="BJ69" s="112">
        <v>10</v>
      </c>
      <c r="BK69" s="56">
        <v>11.99298001711839</v>
      </c>
      <c r="BL69" s="56">
        <v>3.6548000157991218</v>
      </c>
      <c r="BM69" s="56">
        <v>6.3699538352423826</v>
      </c>
      <c r="BN69" s="56">
        <v>0.97823778061979549</v>
      </c>
      <c r="BO69" s="56">
        <v>10.426498955054901</v>
      </c>
      <c r="BP69" s="223">
        <v>6.7509519154398721</v>
      </c>
      <c r="BQ69" s="334">
        <v>39.700000000000003</v>
      </c>
      <c r="BR69" s="56"/>
      <c r="BS69" s="339"/>
      <c r="BT69" s="338" t="s">
        <v>773</v>
      </c>
      <c r="BU69" s="338" t="s">
        <v>825</v>
      </c>
      <c r="BV69" s="34"/>
      <c r="BW69" s="34"/>
      <c r="BX69" s="34"/>
    </row>
    <row r="70" spans="1:76" x14ac:dyDescent="0.35">
      <c r="A70" s="34" t="s">
        <v>277</v>
      </c>
      <c r="B70" s="34"/>
      <c r="C70" s="34"/>
      <c r="D70" s="34"/>
      <c r="E70" s="338" t="s">
        <v>857</v>
      </c>
      <c r="F70" s="338" t="s">
        <v>858</v>
      </c>
      <c r="G70" s="40">
        <v>1989</v>
      </c>
      <c r="H70" s="34"/>
      <c r="I70" s="34"/>
      <c r="J70" s="338"/>
      <c r="K70" s="39" t="s">
        <v>80</v>
      </c>
      <c r="L70" s="39" t="s">
        <v>81</v>
      </c>
      <c r="M70" s="39" t="s">
        <v>82</v>
      </c>
      <c r="N70" s="39" t="s">
        <v>83</v>
      </c>
      <c r="O70" s="39" t="s">
        <v>84</v>
      </c>
      <c r="P70" s="39" t="s">
        <v>85</v>
      </c>
      <c r="Q70" s="39" t="s">
        <v>110</v>
      </c>
      <c r="R70" s="35" t="s">
        <v>111</v>
      </c>
      <c r="S70" s="35" t="s">
        <v>111</v>
      </c>
      <c r="T70" s="34" t="s">
        <v>818</v>
      </c>
      <c r="U70" s="39" t="s">
        <v>28</v>
      </c>
      <c r="V70" s="34" t="s">
        <v>293</v>
      </c>
      <c r="W70" s="34" t="s">
        <v>280</v>
      </c>
      <c r="X70" s="39" t="s">
        <v>819</v>
      </c>
      <c r="Y70" s="35" t="s">
        <v>859</v>
      </c>
      <c r="Z70" s="39" t="s">
        <v>239</v>
      </c>
      <c r="AA70" s="339"/>
      <c r="AB70" s="339"/>
      <c r="AC70" s="40">
        <v>48</v>
      </c>
      <c r="AD70" s="332" t="s">
        <v>240</v>
      </c>
      <c r="AE70" s="40" t="s">
        <v>508</v>
      </c>
      <c r="AF70" s="332" t="s">
        <v>240</v>
      </c>
      <c r="AG70" s="339" t="s">
        <v>478</v>
      </c>
      <c r="AH70" s="339">
        <v>20</v>
      </c>
      <c r="AI70" s="111">
        <v>20</v>
      </c>
      <c r="AJ70" s="339"/>
      <c r="AK70" s="114" t="s">
        <v>509</v>
      </c>
      <c r="AL70" s="336">
        <v>7.72</v>
      </c>
      <c r="AM70" s="44">
        <v>35.357505532978536</v>
      </c>
      <c r="AN70" s="111"/>
      <c r="AO70" s="111">
        <v>2</v>
      </c>
      <c r="AP70" s="111">
        <v>3</v>
      </c>
      <c r="AQ70" s="111" t="s">
        <v>822</v>
      </c>
      <c r="AR70" s="335" t="s">
        <v>295</v>
      </c>
      <c r="AS70" s="111" t="s">
        <v>295</v>
      </c>
      <c r="AT70" s="111" t="s">
        <v>295</v>
      </c>
      <c r="AU70" s="111" t="s">
        <v>240</v>
      </c>
      <c r="AV70" s="112" t="s">
        <v>167</v>
      </c>
      <c r="AW70" s="339"/>
      <c r="AX70" s="339">
        <v>25</v>
      </c>
      <c r="AY70" s="334">
        <v>7.72</v>
      </c>
      <c r="AZ70" s="334" t="s">
        <v>240</v>
      </c>
      <c r="BA70" s="339">
        <v>45</v>
      </c>
      <c r="BB70" s="130">
        <v>35.357505532978536</v>
      </c>
      <c r="BC70" s="339" t="s">
        <v>559</v>
      </c>
      <c r="BD70" s="339"/>
      <c r="BE70" s="334"/>
      <c r="BF70" s="339"/>
      <c r="BG70" s="339"/>
      <c r="BH70" s="334"/>
      <c r="BI70" s="334"/>
      <c r="BJ70" s="112">
        <v>10</v>
      </c>
      <c r="BK70" s="56">
        <v>11.99298001711839</v>
      </c>
      <c r="BL70" s="56">
        <v>3.6548000157991218</v>
      </c>
      <c r="BM70" s="56">
        <v>6.3699538352423826</v>
      </c>
      <c r="BN70" s="56">
        <v>0.97823778061979549</v>
      </c>
      <c r="BO70" s="56">
        <v>10.426498955054901</v>
      </c>
      <c r="BP70" s="223">
        <v>6.7509519154398721</v>
      </c>
      <c r="BQ70" s="334">
        <v>39.700000000000003</v>
      </c>
      <c r="BR70" s="56"/>
      <c r="BS70" s="339"/>
      <c r="BT70" s="338" t="s">
        <v>773</v>
      </c>
      <c r="BU70" s="338" t="s">
        <v>825</v>
      </c>
      <c r="BV70" s="34"/>
      <c r="BW70" s="34"/>
      <c r="BX70" s="34"/>
    </row>
    <row r="71" spans="1:76" x14ac:dyDescent="0.35">
      <c r="A71" s="34" t="s">
        <v>277</v>
      </c>
      <c r="B71" s="34"/>
      <c r="C71" s="34"/>
      <c r="D71" s="34"/>
      <c r="E71" s="338" t="s">
        <v>857</v>
      </c>
      <c r="F71" s="338" t="s">
        <v>858</v>
      </c>
      <c r="G71" s="40">
        <v>1989</v>
      </c>
      <c r="H71" s="34"/>
      <c r="I71" s="34"/>
      <c r="J71" s="338"/>
      <c r="K71" s="39" t="s">
        <v>80</v>
      </c>
      <c r="L71" s="39" t="s">
        <v>81</v>
      </c>
      <c r="M71" s="39" t="s">
        <v>82</v>
      </c>
      <c r="N71" s="39" t="s">
        <v>83</v>
      </c>
      <c r="O71" s="39" t="s">
        <v>84</v>
      </c>
      <c r="P71" s="39" t="s">
        <v>85</v>
      </c>
      <c r="Q71" s="39" t="s">
        <v>110</v>
      </c>
      <c r="R71" s="35" t="s">
        <v>111</v>
      </c>
      <c r="S71" s="35" t="s">
        <v>111</v>
      </c>
      <c r="T71" s="34" t="s">
        <v>818</v>
      </c>
      <c r="U71" s="39" t="s">
        <v>28</v>
      </c>
      <c r="V71" s="34" t="s">
        <v>293</v>
      </c>
      <c r="W71" s="34" t="s">
        <v>280</v>
      </c>
      <c r="X71" s="39" t="s">
        <v>819</v>
      </c>
      <c r="Y71" s="35" t="s">
        <v>859</v>
      </c>
      <c r="Z71" s="39" t="s">
        <v>239</v>
      </c>
      <c r="AA71" s="339"/>
      <c r="AB71" s="339"/>
      <c r="AC71" s="40">
        <v>48</v>
      </c>
      <c r="AD71" s="332" t="s">
        <v>240</v>
      </c>
      <c r="AE71" s="40" t="s">
        <v>508</v>
      </c>
      <c r="AF71" s="332" t="s">
        <v>240</v>
      </c>
      <c r="AG71" s="339" t="s">
        <v>478</v>
      </c>
      <c r="AH71" s="339">
        <v>21</v>
      </c>
      <c r="AI71" s="111">
        <v>21</v>
      </c>
      <c r="AJ71" s="339"/>
      <c r="AK71" s="114" t="s">
        <v>509</v>
      </c>
      <c r="AL71" s="336">
        <v>8.15</v>
      </c>
      <c r="AM71" s="44">
        <v>73.936472681184</v>
      </c>
      <c r="AN71" s="111"/>
      <c r="AO71" s="111">
        <v>2</v>
      </c>
      <c r="AP71" s="111">
        <v>3</v>
      </c>
      <c r="AQ71" s="111" t="s">
        <v>822</v>
      </c>
      <c r="AR71" s="335" t="s">
        <v>295</v>
      </c>
      <c r="AS71" s="111" t="s">
        <v>295</v>
      </c>
      <c r="AT71" s="111" t="s">
        <v>295</v>
      </c>
      <c r="AU71" s="111" t="s">
        <v>240</v>
      </c>
      <c r="AV71" s="112" t="s">
        <v>167</v>
      </c>
      <c r="AW71" s="339"/>
      <c r="AX71" s="339">
        <v>25</v>
      </c>
      <c r="AY71" s="334">
        <v>8.15</v>
      </c>
      <c r="AZ71" s="334" t="s">
        <v>240</v>
      </c>
      <c r="BA71" s="339">
        <v>45</v>
      </c>
      <c r="BB71" s="130">
        <v>73.936472681184</v>
      </c>
      <c r="BC71" s="339" t="s">
        <v>559</v>
      </c>
      <c r="BD71" s="339"/>
      <c r="BE71" s="334"/>
      <c r="BF71" s="339"/>
      <c r="BG71" s="339"/>
      <c r="BH71" s="334"/>
      <c r="BI71" s="334"/>
      <c r="BJ71" s="112">
        <v>10</v>
      </c>
      <c r="BK71" s="56">
        <v>25.078653769129783</v>
      </c>
      <c r="BL71" s="56">
        <v>7.6425929219266076</v>
      </c>
      <c r="BM71" s="56">
        <v>13.32028124214018</v>
      </c>
      <c r="BN71" s="56">
        <v>2.0456038923627275</v>
      </c>
      <c r="BO71" s="56">
        <v>28.654134384684589</v>
      </c>
      <c r="BP71" s="223">
        <v>18.552985450190299</v>
      </c>
      <c r="BQ71" s="334">
        <v>39.700000000000003</v>
      </c>
      <c r="BR71" s="56"/>
      <c r="BS71" s="339"/>
      <c r="BT71" s="338" t="s">
        <v>773</v>
      </c>
      <c r="BU71" s="338" t="s">
        <v>825</v>
      </c>
      <c r="BV71" s="34"/>
      <c r="BW71" s="34"/>
      <c r="BX71" s="34"/>
    </row>
    <row r="72" spans="1:76" x14ac:dyDescent="0.35">
      <c r="A72" s="34" t="s">
        <v>277</v>
      </c>
      <c r="B72" s="34"/>
      <c r="C72" s="34"/>
      <c r="D72" s="34"/>
      <c r="E72" s="338" t="s">
        <v>857</v>
      </c>
      <c r="F72" s="338" t="s">
        <v>858</v>
      </c>
      <c r="G72" s="40">
        <v>1989</v>
      </c>
      <c r="H72" s="34"/>
      <c r="I72" s="34"/>
      <c r="J72" s="338"/>
      <c r="K72" s="39" t="s">
        <v>80</v>
      </c>
      <c r="L72" s="39" t="s">
        <v>81</v>
      </c>
      <c r="M72" s="39" t="s">
        <v>82</v>
      </c>
      <c r="N72" s="39" t="s">
        <v>83</v>
      </c>
      <c r="O72" s="39" t="s">
        <v>84</v>
      </c>
      <c r="P72" s="39" t="s">
        <v>85</v>
      </c>
      <c r="Q72" s="39" t="s">
        <v>110</v>
      </c>
      <c r="R72" s="35" t="s">
        <v>111</v>
      </c>
      <c r="S72" s="35" t="s">
        <v>111</v>
      </c>
      <c r="T72" s="34" t="s">
        <v>818</v>
      </c>
      <c r="U72" s="39" t="s">
        <v>28</v>
      </c>
      <c r="V72" s="34" t="s">
        <v>293</v>
      </c>
      <c r="W72" s="34" t="s">
        <v>280</v>
      </c>
      <c r="X72" s="39" t="s">
        <v>819</v>
      </c>
      <c r="Y72" s="35" t="s">
        <v>859</v>
      </c>
      <c r="Z72" s="39" t="s">
        <v>239</v>
      </c>
      <c r="AA72" s="339"/>
      <c r="AB72" s="339"/>
      <c r="AC72" s="40">
        <v>48</v>
      </c>
      <c r="AD72" s="332" t="s">
        <v>240</v>
      </c>
      <c r="AE72" s="40" t="s">
        <v>508</v>
      </c>
      <c r="AF72" s="332" t="s">
        <v>240</v>
      </c>
      <c r="AG72" s="339" t="s">
        <v>478</v>
      </c>
      <c r="AH72" s="339">
        <v>23</v>
      </c>
      <c r="AI72" s="111">
        <v>23</v>
      </c>
      <c r="AJ72" s="339"/>
      <c r="AK72" s="114" t="s">
        <v>509</v>
      </c>
      <c r="AL72" s="336">
        <v>7.72</v>
      </c>
      <c r="AM72" s="44">
        <v>35.357505532978536</v>
      </c>
      <c r="AN72" s="111"/>
      <c r="AO72" s="111">
        <v>2</v>
      </c>
      <c r="AP72" s="111">
        <v>3</v>
      </c>
      <c r="AQ72" s="111" t="s">
        <v>822</v>
      </c>
      <c r="AR72" s="335" t="s">
        <v>295</v>
      </c>
      <c r="AS72" s="111" t="s">
        <v>295</v>
      </c>
      <c r="AT72" s="111" t="s">
        <v>295</v>
      </c>
      <c r="AU72" s="111" t="s">
        <v>240</v>
      </c>
      <c r="AV72" s="112" t="s">
        <v>167</v>
      </c>
      <c r="AW72" s="339"/>
      <c r="AX72" s="339">
        <v>25</v>
      </c>
      <c r="AY72" s="334">
        <v>7.72</v>
      </c>
      <c r="AZ72" s="334" t="s">
        <v>240</v>
      </c>
      <c r="BA72" s="339">
        <v>94.1</v>
      </c>
      <c r="BB72" s="130">
        <v>35.357505532978536</v>
      </c>
      <c r="BC72" s="339" t="s">
        <v>559</v>
      </c>
      <c r="BD72" s="339"/>
      <c r="BE72" s="334"/>
      <c r="BF72" s="339"/>
      <c r="BG72" s="339"/>
      <c r="BH72" s="334"/>
      <c r="BI72" s="334"/>
      <c r="BJ72" s="112">
        <v>10</v>
      </c>
      <c r="BK72" s="56">
        <v>11.99298001711839</v>
      </c>
      <c r="BL72" s="56">
        <v>3.6548000157991218</v>
      </c>
      <c r="BM72" s="56">
        <v>6.3699538352423826</v>
      </c>
      <c r="BN72" s="56">
        <v>0.97823778061979549</v>
      </c>
      <c r="BO72" s="56">
        <v>10.426498955054901</v>
      </c>
      <c r="BP72" s="223">
        <v>6.7509519154398721</v>
      </c>
      <c r="BQ72" s="334">
        <v>69.599999999999994</v>
      </c>
      <c r="BR72" s="56"/>
      <c r="BS72" s="339"/>
      <c r="BT72" s="338" t="s">
        <v>773</v>
      </c>
      <c r="BU72" s="338" t="s">
        <v>825</v>
      </c>
      <c r="BV72" s="34"/>
      <c r="BW72" s="34"/>
      <c r="BX72" s="34"/>
    </row>
    <row r="73" spans="1:76" x14ac:dyDescent="0.35">
      <c r="A73" s="34" t="s">
        <v>277</v>
      </c>
      <c r="B73" s="34"/>
      <c r="C73" s="34"/>
      <c r="D73" s="34"/>
      <c r="E73" s="338" t="s">
        <v>857</v>
      </c>
      <c r="F73" s="338" t="s">
        <v>858</v>
      </c>
      <c r="G73" s="40">
        <v>1989</v>
      </c>
      <c r="H73" s="34"/>
      <c r="I73" s="34"/>
      <c r="J73" s="338"/>
      <c r="K73" s="39" t="s">
        <v>80</v>
      </c>
      <c r="L73" s="39" t="s">
        <v>81</v>
      </c>
      <c r="M73" s="39" t="s">
        <v>82</v>
      </c>
      <c r="N73" s="39" t="s">
        <v>83</v>
      </c>
      <c r="O73" s="39" t="s">
        <v>84</v>
      </c>
      <c r="P73" s="39" t="s">
        <v>85</v>
      </c>
      <c r="Q73" s="39" t="s">
        <v>110</v>
      </c>
      <c r="R73" s="35" t="s">
        <v>111</v>
      </c>
      <c r="S73" s="35" t="s">
        <v>111</v>
      </c>
      <c r="T73" s="34" t="s">
        <v>818</v>
      </c>
      <c r="U73" s="39" t="s">
        <v>28</v>
      </c>
      <c r="V73" s="34" t="s">
        <v>293</v>
      </c>
      <c r="W73" s="34" t="s">
        <v>280</v>
      </c>
      <c r="X73" s="39" t="s">
        <v>819</v>
      </c>
      <c r="Y73" s="35" t="s">
        <v>859</v>
      </c>
      <c r="Z73" s="39" t="s">
        <v>239</v>
      </c>
      <c r="AA73" s="339"/>
      <c r="AB73" s="339"/>
      <c r="AC73" s="40">
        <v>48</v>
      </c>
      <c r="AD73" s="332" t="s">
        <v>240</v>
      </c>
      <c r="AE73" s="40" t="s">
        <v>508</v>
      </c>
      <c r="AF73" s="332" t="s">
        <v>240</v>
      </c>
      <c r="AG73" s="339" t="s">
        <v>478</v>
      </c>
      <c r="AH73" s="339">
        <v>24</v>
      </c>
      <c r="AI73" s="111">
        <v>24</v>
      </c>
      <c r="AJ73" s="339"/>
      <c r="AK73" s="114" t="s">
        <v>509</v>
      </c>
      <c r="AL73" s="336">
        <v>7.72</v>
      </c>
      <c r="AM73" s="44">
        <v>35.357505532978536</v>
      </c>
      <c r="AN73" s="111"/>
      <c r="AO73" s="111">
        <v>2</v>
      </c>
      <c r="AP73" s="111">
        <v>3</v>
      </c>
      <c r="AQ73" s="111" t="s">
        <v>822</v>
      </c>
      <c r="AR73" s="335" t="s">
        <v>295</v>
      </c>
      <c r="AS73" s="111" t="s">
        <v>295</v>
      </c>
      <c r="AT73" s="111" t="s">
        <v>295</v>
      </c>
      <c r="AU73" s="111" t="s">
        <v>240</v>
      </c>
      <c r="AV73" s="112" t="s">
        <v>167</v>
      </c>
      <c r="AW73" s="339"/>
      <c r="AX73" s="339">
        <v>25</v>
      </c>
      <c r="AY73" s="334">
        <v>7.72</v>
      </c>
      <c r="AZ73" s="334" t="s">
        <v>240</v>
      </c>
      <c r="BA73" s="339">
        <v>45</v>
      </c>
      <c r="BB73" s="130">
        <v>35.357505532978536</v>
      </c>
      <c r="BC73" s="339" t="s">
        <v>559</v>
      </c>
      <c r="BD73" s="339"/>
      <c r="BE73" s="334"/>
      <c r="BF73" s="339"/>
      <c r="BG73" s="339"/>
      <c r="BH73" s="334"/>
      <c r="BI73" s="334"/>
      <c r="BJ73" s="112">
        <v>10</v>
      </c>
      <c r="BK73" s="56">
        <v>11.99298001711839</v>
      </c>
      <c r="BL73" s="56">
        <v>3.6548000157991218</v>
      </c>
      <c r="BM73" s="56">
        <v>6.3699538352423826</v>
      </c>
      <c r="BN73" s="56">
        <v>0.97823778061979549</v>
      </c>
      <c r="BO73" s="56">
        <v>10.426498955054901</v>
      </c>
      <c r="BP73" s="223">
        <v>6.7509519154398721</v>
      </c>
      <c r="BQ73" s="334">
        <v>39.700000000000003</v>
      </c>
      <c r="BR73" s="56"/>
      <c r="BS73" s="339"/>
      <c r="BT73" s="338" t="s">
        <v>773</v>
      </c>
      <c r="BU73" s="338" t="s">
        <v>825</v>
      </c>
      <c r="BV73" s="34"/>
      <c r="BW73" s="34"/>
      <c r="BX73" s="34"/>
    </row>
    <row r="74" spans="1:76" x14ac:dyDescent="0.35">
      <c r="A74" s="34" t="s">
        <v>277</v>
      </c>
      <c r="B74" s="34"/>
      <c r="C74" s="34"/>
      <c r="D74" s="34"/>
      <c r="E74" s="338" t="s">
        <v>857</v>
      </c>
      <c r="F74" s="338" t="s">
        <v>858</v>
      </c>
      <c r="G74" s="40">
        <v>1989</v>
      </c>
      <c r="H74" s="34"/>
      <c r="I74" s="34"/>
      <c r="J74" s="338"/>
      <c r="K74" s="39" t="s">
        <v>80</v>
      </c>
      <c r="L74" s="39" t="s">
        <v>81</v>
      </c>
      <c r="M74" s="39" t="s">
        <v>82</v>
      </c>
      <c r="N74" s="39" t="s">
        <v>83</v>
      </c>
      <c r="O74" s="39" t="s">
        <v>84</v>
      </c>
      <c r="P74" s="39" t="s">
        <v>85</v>
      </c>
      <c r="Q74" s="39" t="s">
        <v>110</v>
      </c>
      <c r="R74" s="35" t="s">
        <v>111</v>
      </c>
      <c r="S74" s="35" t="s">
        <v>111</v>
      </c>
      <c r="T74" s="34" t="s">
        <v>818</v>
      </c>
      <c r="U74" s="39" t="s">
        <v>28</v>
      </c>
      <c r="V74" s="34" t="s">
        <v>293</v>
      </c>
      <c r="W74" s="34" t="s">
        <v>280</v>
      </c>
      <c r="X74" s="39" t="s">
        <v>819</v>
      </c>
      <c r="Y74" s="35" t="s">
        <v>859</v>
      </c>
      <c r="Z74" s="39" t="s">
        <v>239</v>
      </c>
      <c r="AA74" s="339"/>
      <c r="AB74" s="339"/>
      <c r="AC74" s="40">
        <v>48</v>
      </c>
      <c r="AD74" s="332" t="s">
        <v>240</v>
      </c>
      <c r="AE74" s="40" t="s">
        <v>508</v>
      </c>
      <c r="AF74" s="332" t="s">
        <v>240</v>
      </c>
      <c r="AG74" s="339" t="s">
        <v>478</v>
      </c>
      <c r="AH74" s="339">
        <v>25</v>
      </c>
      <c r="AI74" s="111">
        <v>25</v>
      </c>
      <c r="AJ74" s="339"/>
      <c r="AK74" s="114" t="s">
        <v>509</v>
      </c>
      <c r="AL74" s="336">
        <v>7.72</v>
      </c>
      <c r="AM74" s="44">
        <v>35.357505532978536</v>
      </c>
      <c r="AN74" s="111"/>
      <c r="AO74" s="111">
        <v>2</v>
      </c>
      <c r="AP74" s="111">
        <v>3</v>
      </c>
      <c r="AQ74" s="111" t="s">
        <v>822</v>
      </c>
      <c r="AR74" s="335" t="s">
        <v>295</v>
      </c>
      <c r="AS74" s="111" t="s">
        <v>295</v>
      </c>
      <c r="AT74" s="111" t="s">
        <v>295</v>
      </c>
      <c r="AU74" s="111" t="s">
        <v>240</v>
      </c>
      <c r="AV74" s="112" t="s">
        <v>167</v>
      </c>
      <c r="AW74" s="339"/>
      <c r="AX74" s="339">
        <v>25</v>
      </c>
      <c r="AY74" s="334">
        <v>7.72</v>
      </c>
      <c r="AZ74" s="334" t="s">
        <v>240</v>
      </c>
      <c r="BA74" s="339">
        <v>45</v>
      </c>
      <c r="BB74" s="130">
        <v>35.357505532978536</v>
      </c>
      <c r="BC74" s="339" t="s">
        <v>559</v>
      </c>
      <c r="BD74" s="339"/>
      <c r="BE74" s="334"/>
      <c r="BF74" s="339"/>
      <c r="BG74" s="339"/>
      <c r="BH74" s="334"/>
      <c r="BI74" s="334"/>
      <c r="BJ74" s="112">
        <v>10</v>
      </c>
      <c r="BK74" s="56">
        <v>11.99298001711839</v>
      </c>
      <c r="BL74" s="56">
        <v>3.6548000157991218</v>
      </c>
      <c r="BM74" s="56">
        <v>6.3699538352423826</v>
      </c>
      <c r="BN74" s="56">
        <v>0.97823778061979549</v>
      </c>
      <c r="BO74" s="56">
        <v>10.426498955054901</v>
      </c>
      <c r="BP74" s="223">
        <v>6.7509519154398721</v>
      </c>
      <c r="BQ74" s="334">
        <v>39.700000000000003</v>
      </c>
      <c r="BR74" s="56"/>
      <c r="BS74" s="339"/>
      <c r="BT74" s="338" t="s">
        <v>773</v>
      </c>
      <c r="BU74" s="338" t="s">
        <v>825</v>
      </c>
      <c r="BV74" s="34"/>
      <c r="BW74" s="34"/>
      <c r="BX74" s="34"/>
    </row>
    <row r="75" spans="1:76" x14ac:dyDescent="0.35">
      <c r="A75" s="34" t="s">
        <v>277</v>
      </c>
      <c r="B75" s="34"/>
      <c r="C75" s="34"/>
      <c r="D75" s="34"/>
      <c r="E75" s="338" t="s">
        <v>857</v>
      </c>
      <c r="F75" s="338" t="s">
        <v>858</v>
      </c>
      <c r="G75" s="40">
        <v>1989</v>
      </c>
      <c r="H75" s="34"/>
      <c r="I75" s="34"/>
      <c r="J75" s="338"/>
      <c r="K75" s="39" t="s">
        <v>80</v>
      </c>
      <c r="L75" s="39" t="s">
        <v>81</v>
      </c>
      <c r="M75" s="39" t="s">
        <v>82</v>
      </c>
      <c r="N75" s="39" t="s">
        <v>83</v>
      </c>
      <c r="O75" s="39" t="s">
        <v>84</v>
      </c>
      <c r="P75" s="39" t="s">
        <v>85</v>
      </c>
      <c r="Q75" s="39" t="s">
        <v>110</v>
      </c>
      <c r="R75" s="35" t="s">
        <v>111</v>
      </c>
      <c r="S75" s="35" t="s">
        <v>111</v>
      </c>
      <c r="T75" s="34" t="s">
        <v>818</v>
      </c>
      <c r="U75" s="39" t="s">
        <v>28</v>
      </c>
      <c r="V75" s="34" t="s">
        <v>293</v>
      </c>
      <c r="W75" s="34" t="s">
        <v>280</v>
      </c>
      <c r="X75" s="39" t="s">
        <v>819</v>
      </c>
      <c r="Y75" s="35" t="s">
        <v>859</v>
      </c>
      <c r="Z75" s="39" t="s">
        <v>239</v>
      </c>
      <c r="AA75" s="339"/>
      <c r="AB75" s="339"/>
      <c r="AC75" s="40">
        <v>48</v>
      </c>
      <c r="AD75" s="332" t="s">
        <v>240</v>
      </c>
      <c r="AE75" s="40" t="s">
        <v>508</v>
      </c>
      <c r="AF75" s="332" t="s">
        <v>240</v>
      </c>
      <c r="AG75" s="339" t="s">
        <v>478</v>
      </c>
      <c r="AH75" s="339">
        <v>26</v>
      </c>
      <c r="AI75" s="111">
        <v>26</v>
      </c>
      <c r="AJ75" s="339"/>
      <c r="AK75" s="114" t="s">
        <v>509</v>
      </c>
      <c r="AL75" s="336">
        <v>8.15</v>
      </c>
      <c r="AM75" s="44">
        <v>73.936472681184</v>
      </c>
      <c r="AN75" s="111"/>
      <c r="AO75" s="111">
        <v>2</v>
      </c>
      <c r="AP75" s="111">
        <v>3</v>
      </c>
      <c r="AQ75" s="111" t="s">
        <v>822</v>
      </c>
      <c r="AR75" s="335" t="s">
        <v>295</v>
      </c>
      <c r="AS75" s="111" t="s">
        <v>295</v>
      </c>
      <c r="AT75" s="111" t="s">
        <v>295</v>
      </c>
      <c r="AU75" s="111" t="s">
        <v>240</v>
      </c>
      <c r="AV75" s="112" t="s">
        <v>167</v>
      </c>
      <c r="AW75" s="339"/>
      <c r="AX75" s="339">
        <v>25</v>
      </c>
      <c r="AY75" s="334">
        <v>8.15</v>
      </c>
      <c r="AZ75" s="334" t="s">
        <v>240</v>
      </c>
      <c r="BA75" s="339">
        <v>45</v>
      </c>
      <c r="BB75" s="130">
        <v>73.936472681184</v>
      </c>
      <c r="BC75" s="339" t="s">
        <v>559</v>
      </c>
      <c r="BD75" s="339"/>
      <c r="BE75" s="334"/>
      <c r="BF75" s="339"/>
      <c r="BG75" s="339"/>
      <c r="BH75" s="334"/>
      <c r="BI75" s="334"/>
      <c r="BJ75" s="112">
        <v>10</v>
      </c>
      <c r="BK75" s="56">
        <v>25.078653769129783</v>
      </c>
      <c r="BL75" s="56">
        <v>7.6425929219266076</v>
      </c>
      <c r="BM75" s="56">
        <v>13.32028124214018</v>
      </c>
      <c r="BN75" s="56">
        <v>2.0456038923627275</v>
      </c>
      <c r="BO75" s="56">
        <v>28.654134384684589</v>
      </c>
      <c r="BP75" s="223">
        <v>18.552985450190299</v>
      </c>
      <c r="BQ75" s="334">
        <v>39.700000000000003</v>
      </c>
      <c r="BR75" s="56"/>
      <c r="BS75" s="339"/>
      <c r="BT75" s="338" t="s">
        <v>773</v>
      </c>
      <c r="BU75" s="338" t="s">
        <v>825</v>
      </c>
      <c r="BV75" s="34"/>
      <c r="BW75" s="34"/>
      <c r="BX75" s="34"/>
    </row>
    <row r="76" spans="1:76" x14ac:dyDescent="0.35">
      <c r="A76" s="34" t="s">
        <v>277</v>
      </c>
      <c r="B76" s="34"/>
      <c r="C76" s="34"/>
      <c r="D76" s="34"/>
      <c r="E76" s="338" t="s">
        <v>857</v>
      </c>
      <c r="F76" s="338" t="s">
        <v>858</v>
      </c>
      <c r="G76" s="40">
        <v>1989</v>
      </c>
      <c r="H76" s="34"/>
      <c r="I76" s="34"/>
      <c r="J76" s="338"/>
      <c r="K76" s="39" t="s">
        <v>80</v>
      </c>
      <c r="L76" s="39" t="s">
        <v>81</v>
      </c>
      <c r="M76" s="39" t="s">
        <v>82</v>
      </c>
      <c r="N76" s="39" t="s">
        <v>83</v>
      </c>
      <c r="O76" s="39" t="s">
        <v>84</v>
      </c>
      <c r="P76" s="39" t="s">
        <v>85</v>
      </c>
      <c r="Q76" s="39" t="s">
        <v>110</v>
      </c>
      <c r="R76" s="35" t="s">
        <v>111</v>
      </c>
      <c r="S76" s="35" t="s">
        <v>111</v>
      </c>
      <c r="T76" s="34" t="s">
        <v>818</v>
      </c>
      <c r="U76" s="39" t="s">
        <v>28</v>
      </c>
      <c r="V76" s="34" t="s">
        <v>293</v>
      </c>
      <c r="W76" s="34" t="s">
        <v>280</v>
      </c>
      <c r="X76" s="39" t="s">
        <v>819</v>
      </c>
      <c r="Y76" s="35" t="s">
        <v>859</v>
      </c>
      <c r="Z76" s="39" t="s">
        <v>239</v>
      </c>
      <c r="AA76" s="339"/>
      <c r="AB76" s="339"/>
      <c r="AC76" s="40">
        <v>48</v>
      </c>
      <c r="AD76" s="332" t="s">
        <v>240</v>
      </c>
      <c r="AE76" s="40" t="s">
        <v>508</v>
      </c>
      <c r="AF76" s="332" t="s">
        <v>240</v>
      </c>
      <c r="AG76" s="339" t="s">
        <v>478</v>
      </c>
      <c r="AH76" s="339">
        <v>27</v>
      </c>
      <c r="AI76" s="111">
        <v>27</v>
      </c>
      <c r="AJ76" s="339"/>
      <c r="AK76" s="114" t="s">
        <v>509</v>
      </c>
      <c r="AL76" s="336">
        <v>8.15</v>
      </c>
      <c r="AM76" s="44">
        <v>73.936472681184</v>
      </c>
      <c r="AN76" s="111"/>
      <c r="AO76" s="111">
        <v>2</v>
      </c>
      <c r="AP76" s="111">
        <v>3</v>
      </c>
      <c r="AQ76" s="111" t="s">
        <v>822</v>
      </c>
      <c r="AR76" s="335" t="s">
        <v>295</v>
      </c>
      <c r="AS76" s="111" t="s">
        <v>295</v>
      </c>
      <c r="AT76" s="111" t="s">
        <v>295</v>
      </c>
      <c r="AU76" s="111" t="s">
        <v>240</v>
      </c>
      <c r="AV76" s="112" t="s">
        <v>167</v>
      </c>
      <c r="AW76" s="339"/>
      <c r="AX76" s="339">
        <v>25</v>
      </c>
      <c r="AY76" s="334">
        <v>8.15</v>
      </c>
      <c r="AZ76" s="334" t="s">
        <v>240</v>
      </c>
      <c r="BA76" s="339">
        <v>94.1</v>
      </c>
      <c r="BB76" s="130">
        <v>73.936472681184</v>
      </c>
      <c r="BC76" s="339" t="s">
        <v>559</v>
      </c>
      <c r="BD76" s="339"/>
      <c r="BE76" s="334"/>
      <c r="BF76" s="339"/>
      <c r="BG76" s="339"/>
      <c r="BH76" s="334"/>
      <c r="BI76" s="334"/>
      <c r="BJ76" s="112">
        <v>10</v>
      </c>
      <c r="BK76" s="56">
        <v>25.078653769129783</v>
      </c>
      <c r="BL76" s="56">
        <v>7.6425929219266076</v>
      </c>
      <c r="BM76" s="56">
        <v>13.32028124214018</v>
      </c>
      <c r="BN76" s="56">
        <v>2.0456038923627275</v>
      </c>
      <c r="BO76" s="56">
        <v>28.654134384684589</v>
      </c>
      <c r="BP76" s="223">
        <v>18.552985450190299</v>
      </c>
      <c r="BQ76" s="334">
        <v>69.599999999999994</v>
      </c>
      <c r="BR76" s="56"/>
      <c r="BS76" s="339"/>
      <c r="BT76" s="338" t="s">
        <v>773</v>
      </c>
      <c r="BU76" s="338" t="s">
        <v>825</v>
      </c>
      <c r="BV76" s="34"/>
      <c r="BW76" s="34"/>
      <c r="BX76" s="34"/>
    </row>
    <row r="77" spans="1:76" x14ac:dyDescent="0.35">
      <c r="A77" s="34" t="s">
        <v>277</v>
      </c>
      <c r="B77" s="34"/>
      <c r="C77" s="34"/>
      <c r="D77" s="34"/>
      <c r="E77" s="338" t="s">
        <v>857</v>
      </c>
      <c r="F77" s="338" t="s">
        <v>858</v>
      </c>
      <c r="G77" s="40">
        <v>1989</v>
      </c>
      <c r="H77" s="34"/>
      <c r="I77" s="34"/>
      <c r="J77" s="338"/>
      <c r="K77" s="39" t="s">
        <v>80</v>
      </c>
      <c r="L77" s="39" t="s">
        <v>81</v>
      </c>
      <c r="M77" s="39" t="s">
        <v>82</v>
      </c>
      <c r="N77" s="39" t="s">
        <v>83</v>
      </c>
      <c r="O77" s="39" t="s">
        <v>84</v>
      </c>
      <c r="P77" s="39" t="s">
        <v>85</v>
      </c>
      <c r="Q77" s="39" t="s">
        <v>110</v>
      </c>
      <c r="R77" s="35" t="s">
        <v>111</v>
      </c>
      <c r="S77" s="35" t="s">
        <v>111</v>
      </c>
      <c r="T77" s="34" t="s">
        <v>818</v>
      </c>
      <c r="U77" s="39" t="s">
        <v>28</v>
      </c>
      <c r="V77" s="34" t="s">
        <v>293</v>
      </c>
      <c r="W77" s="34" t="s">
        <v>280</v>
      </c>
      <c r="X77" s="39" t="s">
        <v>819</v>
      </c>
      <c r="Y77" s="35" t="s">
        <v>859</v>
      </c>
      <c r="Z77" s="39" t="s">
        <v>239</v>
      </c>
      <c r="AA77" s="339"/>
      <c r="AB77" s="339"/>
      <c r="AC77" s="40">
        <v>48</v>
      </c>
      <c r="AD77" s="332" t="s">
        <v>240</v>
      </c>
      <c r="AE77" s="40" t="s">
        <v>508</v>
      </c>
      <c r="AF77" s="332" t="s">
        <v>240</v>
      </c>
      <c r="AG77" s="339" t="s">
        <v>478</v>
      </c>
      <c r="AH77" s="339">
        <v>28</v>
      </c>
      <c r="AI77" s="111">
        <v>28</v>
      </c>
      <c r="AJ77" s="339"/>
      <c r="AK77" s="114" t="s">
        <v>509</v>
      </c>
      <c r="AL77" s="336">
        <v>7.72</v>
      </c>
      <c r="AM77" s="44">
        <v>35.357505532978536</v>
      </c>
      <c r="AN77" s="111"/>
      <c r="AO77" s="111">
        <v>2</v>
      </c>
      <c r="AP77" s="111">
        <v>3</v>
      </c>
      <c r="AQ77" s="111" t="s">
        <v>822</v>
      </c>
      <c r="AR77" s="335" t="s">
        <v>295</v>
      </c>
      <c r="AS77" s="111" t="s">
        <v>295</v>
      </c>
      <c r="AT77" s="111" t="s">
        <v>295</v>
      </c>
      <c r="AU77" s="111" t="s">
        <v>240</v>
      </c>
      <c r="AV77" s="112" t="s">
        <v>167</v>
      </c>
      <c r="AW77" s="339"/>
      <c r="AX77" s="339">
        <v>25</v>
      </c>
      <c r="AY77" s="334">
        <v>7.72</v>
      </c>
      <c r="AZ77" s="334" t="s">
        <v>240</v>
      </c>
      <c r="BA77" s="339">
        <v>94.1</v>
      </c>
      <c r="BB77" s="130">
        <v>35.357505532978536</v>
      </c>
      <c r="BC77" s="339" t="s">
        <v>559</v>
      </c>
      <c r="BD77" s="339"/>
      <c r="BE77" s="334"/>
      <c r="BF77" s="339"/>
      <c r="BG77" s="339"/>
      <c r="BH77" s="334"/>
      <c r="BI77" s="334"/>
      <c r="BJ77" s="112">
        <v>10</v>
      </c>
      <c r="BK77" s="56">
        <v>11.99298001711839</v>
      </c>
      <c r="BL77" s="56">
        <v>3.6548000157991218</v>
      </c>
      <c r="BM77" s="56">
        <v>6.3699538352423826</v>
      </c>
      <c r="BN77" s="56">
        <v>0.97823778061979549</v>
      </c>
      <c r="BO77" s="56">
        <v>10.426498955054901</v>
      </c>
      <c r="BP77" s="223">
        <v>6.7509519154398721</v>
      </c>
      <c r="BQ77" s="334">
        <v>69.599999999999994</v>
      </c>
      <c r="BR77" s="56"/>
      <c r="BS77" s="339"/>
      <c r="BT77" s="338" t="s">
        <v>773</v>
      </c>
      <c r="BU77" s="338" t="s">
        <v>825</v>
      </c>
      <c r="BV77" s="34"/>
      <c r="BW77" s="34"/>
      <c r="BX77" s="34"/>
    </row>
    <row r="78" spans="1:76" x14ac:dyDescent="0.35">
      <c r="A78" s="34" t="s">
        <v>277</v>
      </c>
      <c r="B78" s="34"/>
      <c r="C78" s="34"/>
      <c r="D78" s="34"/>
      <c r="E78" s="338" t="s">
        <v>857</v>
      </c>
      <c r="F78" s="338" t="s">
        <v>858</v>
      </c>
      <c r="G78" s="40">
        <v>1989</v>
      </c>
      <c r="H78" s="34"/>
      <c r="I78" s="34"/>
      <c r="J78" s="338"/>
      <c r="K78" s="39" t="s">
        <v>80</v>
      </c>
      <c r="L78" s="39" t="s">
        <v>81</v>
      </c>
      <c r="M78" s="39" t="s">
        <v>82</v>
      </c>
      <c r="N78" s="39" t="s">
        <v>83</v>
      </c>
      <c r="O78" s="39" t="s">
        <v>84</v>
      </c>
      <c r="P78" s="39" t="s">
        <v>85</v>
      </c>
      <c r="Q78" s="39" t="s">
        <v>110</v>
      </c>
      <c r="R78" s="35" t="s">
        <v>111</v>
      </c>
      <c r="S78" s="35" t="s">
        <v>111</v>
      </c>
      <c r="T78" s="34" t="s">
        <v>818</v>
      </c>
      <c r="U78" s="39" t="s">
        <v>28</v>
      </c>
      <c r="V78" s="34" t="s">
        <v>293</v>
      </c>
      <c r="W78" s="34" t="s">
        <v>280</v>
      </c>
      <c r="X78" s="39" t="s">
        <v>819</v>
      </c>
      <c r="Y78" s="35" t="s">
        <v>859</v>
      </c>
      <c r="Z78" s="39" t="s">
        <v>239</v>
      </c>
      <c r="AA78" s="339"/>
      <c r="AB78" s="339"/>
      <c r="AC78" s="40">
        <v>48</v>
      </c>
      <c r="AD78" s="332" t="s">
        <v>240</v>
      </c>
      <c r="AE78" s="40" t="s">
        <v>508</v>
      </c>
      <c r="AF78" s="332" t="s">
        <v>240</v>
      </c>
      <c r="AG78" s="339" t="s">
        <v>478</v>
      </c>
      <c r="AH78" s="339">
        <v>30</v>
      </c>
      <c r="AI78" s="111">
        <v>30</v>
      </c>
      <c r="AJ78" s="339"/>
      <c r="AK78" s="114" t="s">
        <v>509</v>
      </c>
      <c r="AL78" s="336">
        <v>7.72</v>
      </c>
      <c r="AM78" s="44">
        <v>35.357505532978536</v>
      </c>
      <c r="AN78" s="111"/>
      <c r="AO78" s="111">
        <v>2</v>
      </c>
      <c r="AP78" s="111">
        <v>3</v>
      </c>
      <c r="AQ78" s="111" t="s">
        <v>822</v>
      </c>
      <c r="AR78" s="335" t="s">
        <v>295</v>
      </c>
      <c r="AS78" s="111" t="s">
        <v>295</v>
      </c>
      <c r="AT78" s="111" t="s">
        <v>295</v>
      </c>
      <c r="AU78" s="111" t="s">
        <v>240</v>
      </c>
      <c r="AV78" s="112" t="s">
        <v>167</v>
      </c>
      <c r="AW78" s="339"/>
      <c r="AX78" s="339">
        <v>25</v>
      </c>
      <c r="AY78" s="334">
        <v>7.72</v>
      </c>
      <c r="AZ78" s="334" t="s">
        <v>240</v>
      </c>
      <c r="BA78" s="339">
        <v>45</v>
      </c>
      <c r="BB78" s="130">
        <v>35.357505532978536</v>
      </c>
      <c r="BC78" s="339" t="s">
        <v>559</v>
      </c>
      <c r="BD78" s="339"/>
      <c r="BE78" s="334"/>
      <c r="BF78" s="339"/>
      <c r="BG78" s="339"/>
      <c r="BH78" s="334"/>
      <c r="BI78" s="334"/>
      <c r="BJ78" s="112">
        <v>10</v>
      </c>
      <c r="BK78" s="56">
        <v>11.99298001711839</v>
      </c>
      <c r="BL78" s="56">
        <v>3.6548000157991218</v>
      </c>
      <c r="BM78" s="56">
        <v>6.3699538352423826</v>
      </c>
      <c r="BN78" s="56">
        <v>0.97823778061979549</v>
      </c>
      <c r="BO78" s="56">
        <v>10.426498955054901</v>
      </c>
      <c r="BP78" s="223">
        <v>6.7509519154398721</v>
      </c>
      <c r="BQ78" s="334">
        <v>39.700000000000003</v>
      </c>
      <c r="BR78" s="56"/>
      <c r="BS78" s="339"/>
      <c r="BT78" s="338" t="s">
        <v>773</v>
      </c>
      <c r="BU78" s="338" t="s">
        <v>825</v>
      </c>
      <c r="BV78" s="34"/>
      <c r="BW78" s="34"/>
      <c r="BX78" s="34"/>
    </row>
    <row r="79" spans="1:76" x14ac:dyDescent="0.35">
      <c r="A79" s="34" t="s">
        <v>277</v>
      </c>
      <c r="B79" s="34"/>
      <c r="C79" s="34"/>
      <c r="D79" s="34"/>
      <c r="E79" s="338" t="s">
        <v>857</v>
      </c>
      <c r="F79" s="338" t="s">
        <v>858</v>
      </c>
      <c r="G79" s="40">
        <v>1989</v>
      </c>
      <c r="H79" s="34"/>
      <c r="I79" s="34"/>
      <c r="J79" s="338"/>
      <c r="K79" s="39" t="s">
        <v>80</v>
      </c>
      <c r="L79" s="39" t="s">
        <v>81</v>
      </c>
      <c r="M79" s="39" t="s">
        <v>82</v>
      </c>
      <c r="N79" s="39" t="s">
        <v>83</v>
      </c>
      <c r="O79" s="39" t="s">
        <v>84</v>
      </c>
      <c r="P79" s="39" t="s">
        <v>85</v>
      </c>
      <c r="Q79" s="39" t="s">
        <v>110</v>
      </c>
      <c r="R79" s="35" t="s">
        <v>111</v>
      </c>
      <c r="S79" s="35" t="s">
        <v>111</v>
      </c>
      <c r="T79" s="34" t="s">
        <v>818</v>
      </c>
      <c r="U79" s="39" t="s">
        <v>28</v>
      </c>
      <c r="V79" s="34" t="s">
        <v>293</v>
      </c>
      <c r="W79" s="34" t="s">
        <v>280</v>
      </c>
      <c r="X79" s="39" t="s">
        <v>819</v>
      </c>
      <c r="Y79" s="35" t="s">
        <v>859</v>
      </c>
      <c r="Z79" s="39" t="s">
        <v>239</v>
      </c>
      <c r="AA79" s="339"/>
      <c r="AB79" s="339"/>
      <c r="AC79" s="40">
        <v>48</v>
      </c>
      <c r="AD79" s="332" t="s">
        <v>240</v>
      </c>
      <c r="AE79" s="40" t="s">
        <v>508</v>
      </c>
      <c r="AF79" s="332" t="s">
        <v>240</v>
      </c>
      <c r="AG79" s="339" t="s">
        <v>478</v>
      </c>
      <c r="AH79" s="339">
        <v>32</v>
      </c>
      <c r="AI79" s="111">
        <v>32</v>
      </c>
      <c r="AJ79" s="339"/>
      <c r="AK79" s="114" t="s">
        <v>509</v>
      </c>
      <c r="AL79" s="336">
        <v>7.72</v>
      </c>
      <c r="AM79" s="44">
        <v>35.357505532978536</v>
      </c>
      <c r="AN79" s="111"/>
      <c r="AO79" s="111">
        <v>2</v>
      </c>
      <c r="AP79" s="111">
        <v>3</v>
      </c>
      <c r="AQ79" s="111" t="s">
        <v>822</v>
      </c>
      <c r="AR79" s="335" t="s">
        <v>295</v>
      </c>
      <c r="AS79" s="111" t="s">
        <v>295</v>
      </c>
      <c r="AT79" s="111" t="s">
        <v>295</v>
      </c>
      <c r="AU79" s="111" t="s">
        <v>240</v>
      </c>
      <c r="AV79" s="112" t="s">
        <v>167</v>
      </c>
      <c r="AW79" s="339"/>
      <c r="AX79" s="339">
        <v>25</v>
      </c>
      <c r="AY79" s="334">
        <v>7.72</v>
      </c>
      <c r="AZ79" s="334" t="s">
        <v>240</v>
      </c>
      <c r="BA79" s="339">
        <v>45</v>
      </c>
      <c r="BB79" s="130">
        <v>35.357505532978536</v>
      </c>
      <c r="BC79" s="339" t="s">
        <v>559</v>
      </c>
      <c r="BD79" s="339"/>
      <c r="BE79" s="334"/>
      <c r="BF79" s="339"/>
      <c r="BG79" s="339"/>
      <c r="BH79" s="334"/>
      <c r="BI79" s="334"/>
      <c r="BJ79" s="112">
        <v>10</v>
      </c>
      <c r="BK79" s="56">
        <v>11.99298001711839</v>
      </c>
      <c r="BL79" s="56">
        <v>3.6548000157991218</v>
      </c>
      <c r="BM79" s="56">
        <v>6.3699538352423826</v>
      </c>
      <c r="BN79" s="56">
        <v>0.97823778061979549</v>
      </c>
      <c r="BO79" s="56">
        <v>10.426498955054901</v>
      </c>
      <c r="BP79" s="223">
        <v>6.7509519154398721</v>
      </c>
      <c r="BQ79" s="334">
        <v>39.700000000000003</v>
      </c>
      <c r="BR79" s="56"/>
      <c r="BS79" s="339"/>
      <c r="BT79" s="338" t="s">
        <v>773</v>
      </c>
      <c r="BU79" s="338" t="s">
        <v>825</v>
      </c>
      <c r="BV79" s="34"/>
      <c r="BW79" s="34"/>
      <c r="BX79" s="34"/>
    </row>
    <row r="80" spans="1:76" x14ac:dyDescent="0.35">
      <c r="A80" s="34" t="s">
        <v>277</v>
      </c>
      <c r="B80" s="34"/>
      <c r="C80" s="34"/>
      <c r="D80" s="34"/>
      <c r="E80" s="338" t="s">
        <v>857</v>
      </c>
      <c r="F80" s="338" t="s">
        <v>858</v>
      </c>
      <c r="G80" s="40">
        <v>1989</v>
      </c>
      <c r="H80" s="34"/>
      <c r="I80" s="34"/>
      <c r="J80" s="338"/>
      <c r="K80" s="39" t="s">
        <v>80</v>
      </c>
      <c r="L80" s="39" t="s">
        <v>81</v>
      </c>
      <c r="M80" s="39" t="s">
        <v>82</v>
      </c>
      <c r="N80" s="39" t="s">
        <v>83</v>
      </c>
      <c r="O80" s="39" t="s">
        <v>84</v>
      </c>
      <c r="P80" s="39" t="s">
        <v>85</v>
      </c>
      <c r="Q80" s="39" t="s">
        <v>110</v>
      </c>
      <c r="R80" s="35" t="s">
        <v>111</v>
      </c>
      <c r="S80" s="35" t="s">
        <v>111</v>
      </c>
      <c r="T80" s="34" t="s">
        <v>818</v>
      </c>
      <c r="U80" s="39" t="s">
        <v>28</v>
      </c>
      <c r="V80" s="34" t="s">
        <v>293</v>
      </c>
      <c r="W80" s="34" t="s">
        <v>280</v>
      </c>
      <c r="X80" s="39" t="s">
        <v>819</v>
      </c>
      <c r="Y80" s="35" t="s">
        <v>859</v>
      </c>
      <c r="Z80" s="39" t="s">
        <v>239</v>
      </c>
      <c r="AA80" s="339"/>
      <c r="AB80" s="339"/>
      <c r="AC80" s="40">
        <v>48</v>
      </c>
      <c r="AD80" s="332" t="s">
        <v>240</v>
      </c>
      <c r="AE80" s="40" t="s">
        <v>508</v>
      </c>
      <c r="AF80" s="332" t="s">
        <v>240</v>
      </c>
      <c r="AG80" s="339" t="s">
        <v>478</v>
      </c>
      <c r="AH80" s="339">
        <v>34</v>
      </c>
      <c r="AI80" s="111">
        <v>34</v>
      </c>
      <c r="AJ80" s="339"/>
      <c r="AK80" s="114" t="s">
        <v>509</v>
      </c>
      <c r="AL80" s="336">
        <v>8.15</v>
      </c>
      <c r="AM80" s="44">
        <v>73.936472681184</v>
      </c>
      <c r="AN80" s="111"/>
      <c r="AO80" s="111">
        <v>2</v>
      </c>
      <c r="AP80" s="111">
        <v>3</v>
      </c>
      <c r="AQ80" s="111" t="s">
        <v>822</v>
      </c>
      <c r="AR80" s="335" t="s">
        <v>295</v>
      </c>
      <c r="AS80" s="111" t="s">
        <v>295</v>
      </c>
      <c r="AT80" s="111" t="s">
        <v>295</v>
      </c>
      <c r="AU80" s="111" t="s">
        <v>240</v>
      </c>
      <c r="AV80" s="112" t="s">
        <v>167</v>
      </c>
      <c r="AW80" s="339"/>
      <c r="AX80" s="339">
        <v>25</v>
      </c>
      <c r="AY80" s="334">
        <v>8.15</v>
      </c>
      <c r="AZ80" s="334" t="s">
        <v>240</v>
      </c>
      <c r="BA80" s="339">
        <v>45</v>
      </c>
      <c r="BB80" s="130">
        <v>73.936472681184</v>
      </c>
      <c r="BC80" s="339" t="s">
        <v>559</v>
      </c>
      <c r="BD80" s="339"/>
      <c r="BE80" s="334"/>
      <c r="BF80" s="339"/>
      <c r="BG80" s="339"/>
      <c r="BH80" s="334"/>
      <c r="BI80" s="334"/>
      <c r="BJ80" s="112">
        <v>10</v>
      </c>
      <c r="BK80" s="56">
        <v>25.078653769129783</v>
      </c>
      <c r="BL80" s="56">
        <v>7.6425929219266076</v>
      </c>
      <c r="BM80" s="56">
        <v>13.32028124214018</v>
      </c>
      <c r="BN80" s="56">
        <v>2.0456038923627275</v>
      </c>
      <c r="BO80" s="56">
        <v>28.654134384684589</v>
      </c>
      <c r="BP80" s="223">
        <v>18.552985450190299</v>
      </c>
      <c r="BQ80" s="334">
        <v>39.700000000000003</v>
      </c>
      <c r="BR80" s="56"/>
      <c r="BS80" s="339"/>
      <c r="BT80" s="338" t="s">
        <v>773</v>
      </c>
      <c r="BU80" s="338" t="s">
        <v>825</v>
      </c>
      <c r="BV80" s="34"/>
      <c r="BW80" s="34"/>
      <c r="BX80" s="34"/>
    </row>
    <row r="81" spans="1:76" x14ac:dyDescent="0.35">
      <c r="A81" s="34" t="s">
        <v>277</v>
      </c>
      <c r="B81" s="34"/>
      <c r="C81" s="34"/>
      <c r="D81" s="34"/>
      <c r="E81" s="338" t="s">
        <v>857</v>
      </c>
      <c r="F81" s="338" t="s">
        <v>858</v>
      </c>
      <c r="G81" s="40">
        <v>1989</v>
      </c>
      <c r="H81" s="34"/>
      <c r="I81" s="34"/>
      <c r="J81" s="338"/>
      <c r="K81" s="39" t="s">
        <v>80</v>
      </c>
      <c r="L81" s="39" t="s">
        <v>81</v>
      </c>
      <c r="M81" s="39" t="s">
        <v>82</v>
      </c>
      <c r="N81" s="39" t="s">
        <v>83</v>
      </c>
      <c r="O81" s="39" t="s">
        <v>84</v>
      </c>
      <c r="P81" s="39" t="s">
        <v>85</v>
      </c>
      <c r="Q81" s="39" t="s">
        <v>110</v>
      </c>
      <c r="R81" s="35" t="s">
        <v>111</v>
      </c>
      <c r="S81" s="35" t="s">
        <v>111</v>
      </c>
      <c r="T81" s="34" t="s">
        <v>818</v>
      </c>
      <c r="U81" s="39" t="s">
        <v>28</v>
      </c>
      <c r="V81" s="34" t="s">
        <v>293</v>
      </c>
      <c r="W81" s="34" t="s">
        <v>280</v>
      </c>
      <c r="X81" s="39" t="s">
        <v>819</v>
      </c>
      <c r="Y81" s="35" t="s">
        <v>859</v>
      </c>
      <c r="Z81" s="39" t="s">
        <v>239</v>
      </c>
      <c r="AA81" s="339"/>
      <c r="AB81" s="339"/>
      <c r="AC81" s="40">
        <v>48</v>
      </c>
      <c r="AD81" s="332" t="s">
        <v>240</v>
      </c>
      <c r="AE81" s="40" t="s">
        <v>508</v>
      </c>
      <c r="AF81" s="332" t="s">
        <v>240</v>
      </c>
      <c r="AG81" s="339" t="s">
        <v>478</v>
      </c>
      <c r="AH81" s="339">
        <v>37</v>
      </c>
      <c r="AI81" s="111">
        <v>37</v>
      </c>
      <c r="AJ81" s="339"/>
      <c r="AK81" s="114" t="s">
        <v>509</v>
      </c>
      <c r="AL81" s="336">
        <v>8.15</v>
      </c>
      <c r="AM81" s="44">
        <v>73.936472681184</v>
      </c>
      <c r="AN81" s="111"/>
      <c r="AO81" s="111">
        <v>2</v>
      </c>
      <c r="AP81" s="111">
        <v>3</v>
      </c>
      <c r="AQ81" s="111" t="s">
        <v>822</v>
      </c>
      <c r="AR81" s="335" t="s">
        <v>295</v>
      </c>
      <c r="AS81" s="111" t="s">
        <v>295</v>
      </c>
      <c r="AT81" s="111" t="s">
        <v>295</v>
      </c>
      <c r="AU81" s="111" t="s">
        <v>240</v>
      </c>
      <c r="AV81" s="112" t="s">
        <v>167</v>
      </c>
      <c r="AW81" s="339"/>
      <c r="AX81" s="339">
        <v>25</v>
      </c>
      <c r="AY81" s="334">
        <v>8.15</v>
      </c>
      <c r="AZ81" s="334" t="s">
        <v>240</v>
      </c>
      <c r="BA81" s="339">
        <v>94.1</v>
      </c>
      <c r="BB81" s="130">
        <v>73.936472681184</v>
      </c>
      <c r="BC81" s="339" t="s">
        <v>559</v>
      </c>
      <c r="BD81" s="339"/>
      <c r="BE81" s="334"/>
      <c r="BF81" s="339"/>
      <c r="BG81" s="339"/>
      <c r="BH81" s="334"/>
      <c r="BI81" s="334"/>
      <c r="BJ81" s="112">
        <v>10</v>
      </c>
      <c r="BK81" s="56">
        <v>25.078653769129783</v>
      </c>
      <c r="BL81" s="56">
        <v>7.6425929219266076</v>
      </c>
      <c r="BM81" s="56">
        <v>13.32028124214018</v>
      </c>
      <c r="BN81" s="56">
        <v>2.0456038923627275</v>
      </c>
      <c r="BO81" s="56">
        <v>28.654134384684589</v>
      </c>
      <c r="BP81" s="223">
        <v>18.552985450190299</v>
      </c>
      <c r="BQ81" s="334">
        <v>69.599999999999994</v>
      </c>
      <c r="BR81" s="56"/>
      <c r="BS81" s="339"/>
      <c r="BT81" s="338" t="s">
        <v>773</v>
      </c>
      <c r="BU81" s="338" t="s">
        <v>825</v>
      </c>
      <c r="BV81" s="34"/>
      <c r="BW81" s="34"/>
      <c r="BX81" s="34"/>
    </row>
    <row r="82" spans="1:76" x14ac:dyDescent="0.35">
      <c r="A82" s="34" t="s">
        <v>277</v>
      </c>
      <c r="B82" s="34"/>
      <c r="C82" s="34"/>
      <c r="D82" s="34"/>
      <c r="E82" s="338" t="s">
        <v>857</v>
      </c>
      <c r="F82" s="338" t="s">
        <v>858</v>
      </c>
      <c r="G82" s="40">
        <v>1989</v>
      </c>
      <c r="H82" s="34"/>
      <c r="I82" s="34"/>
      <c r="J82" s="338"/>
      <c r="K82" s="39" t="s">
        <v>80</v>
      </c>
      <c r="L82" s="39" t="s">
        <v>81</v>
      </c>
      <c r="M82" s="39" t="s">
        <v>82</v>
      </c>
      <c r="N82" s="39" t="s">
        <v>83</v>
      </c>
      <c r="O82" s="39" t="s">
        <v>84</v>
      </c>
      <c r="P82" s="39" t="s">
        <v>85</v>
      </c>
      <c r="Q82" s="39" t="s">
        <v>110</v>
      </c>
      <c r="R82" s="35" t="s">
        <v>111</v>
      </c>
      <c r="S82" s="35" t="s">
        <v>111</v>
      </c>
      <c r="T82" s="34" t="s">
        <v>818</v>
      </c>
      <c r="U82" s="39" t="s">
        <v>28</v>
      </c>
      <c r="V82" s="34" t="s">
        <v>293</v>
      </c>
      <c r="W82" s="34" t="s">
        <v>280</v>
      </c>
      <c r="X82" s="39" t="s">
        <v>819</v>
      </c>
      <c r="Y82" s="35" t="s">
        <v>859</v>
      </c>
      <c r="Z82" s="39" t="s">
        <v>239</v>
      </c>
      <c r="AA82" s="339"/>
      <c r="AB82" s="339"/>
      <c r="AC82" s="40">
        <v>48</v>
      </c>
      <c r="AD82" s="332" t="s">
        <v>240</v>
      </c>
      <c r="AE82" s="40" t="s">
        <v>508</v>
      </c>
      <c r="AF82" s="332" t="s">
        <v>240</v>
      </c>
      <c r="AG82" s="339" t="s">
        <v>478</v>
      </c>
      <c r="AH82" s="339">
        <v>38</v>
      </c>
      <c r="AI82" s="111">
        <v>38</v>
      </c>
      <c r="AJ82" s="339"/>
      <c r="AK82" s="114" t="s">
        <v>509</v>
      </c>
      <c r="AL82" s="336">
        <v>8.31</v>
      </c>
      <c r="AM82" s="44">
        <v>140.64429978673689</v>
      </c>
      <c r="AN82" s="111"/>
      <c r="AO82" s="111">
        <v>2</v>
      </c>
      <c r="AP82" s="111">
        <v>3</v>
      </c>
      <c r="AQ82" s="111" t="s">
        <v>822</v>
      </c>
      <c r="AR82" s="335" t="s">
        <v>295</v>
      </c>
      <c r="AS82" s="111" t="s">
        <v>295</v>
      </c>
      <c r="AT82" s="111" t="s">
        <v>295</v>
      </c>
      <c r="AU82" s="111" t="s">
        <v>240</v>
      </c>
      <c r="AV82" s="112" t="s">
        <v>167</v>
      </c>
      <c r="AW82" s="339"/>
      <c r="AX82" s="339">
        <v>25</v>
      </c>
      <c r="AY82" s="334">
        <v>8.31</v>
      </c>
      <c r="AZ82" s="334" t="s">
        <v>240</v>
      </c>
      <c r="BA82" s="339">
        <v>94.1</v>
      </c>
      <c r="BB82" s="130">
        <v>140.64429978673689</v>
      </c>
      <c r="BC82" s="339" t="s">
        <v>559</v>
      </c>
      <c r="BD82" s="339"/>
      <c r="BE82" s="334"/>
      <c r="BF82" s="339"/>
      <c r="BG82" s="339"/>
      <c r="BH82" s="334"/>
      <c r="BI82" s="334"/>
      <c r="BJ82" s="112">
        <v>10</v>
      </c>
      <c r="BK82" s="56">
        <v>47.705409401426486</v>
      </c>
      <c r="BL82" s="56">
        <v>14.537982285067619</v>
      </c>
      <c r="BM82" s="56">
        <v>25.338260811297481</v>
      </c>
      <c r="BN82" s="56">
        <v>3.8912125051320756</v>
      </c>
      <c r="BO82" s="56">
        <v>50.583749486513966</v>
      </c>
      <c r="BP82" s="223">
        <v>32.751977625294259</v>
      </c>
      <c r="BQ82" s="334">
        <v>69.599999999999994</v>
      </c>
      <c r="BR82" s="56"/>
      <c r="BS82" s="339"/>
      <c r="BT82" s="338" t="s">
        <v>773</v>
      </c>
      <c r="BU82" s="338" t="s">
        <v>825</v>
      </c>
      <c r="BV82" s="34"/>
      <c r="BW82" s="34"/>
      <c r="BX82" s="34"/>
    </row>
    <row r="83" spans="1:76" x14ac:dyDescent="0.35">
      <c r="A83" s="34" t="s">
        <v>277</v>
      </c>
      <c r="B83" s="34"/>
      <c r="C83" s="34"/>
      <c r="D83" s="34"/>
      <c r="E83" s="338" t="s">
        <v>857</v>
      </c>
      <c r="F83" s="338" t="s">
        <v>858</v>
      </c>
      <c r="G83" s="40">
        <v>1989</v>
      </c>
      <c r="H83" s="34"/>
      <c r="I83" s="34"/>
      <c r="J83" s="338"/>
      <c r="K83" s="39" t="s">
        <v>80</v>
      </c>
      <c r="L83" s="39" t="s">
        <v>81</v>
      </c>
      <c r="M83" s="39" t="s">
        <v>82</v>
      </c>
      <c r="N83" s="39" t="s">
        <v>83</v>
      </c>
      <c r="O83" s="39" t="s">
        <v>84</v>
      </c>
      <c r="P83" s="39" t="s">
        <v>85</v>
      </c>
      <c r="Q83" s="39" t="s">
        <v>110</v>
      </c>
      <c r="R83" s="35" t="s">
        <v>111</v>
      </c>
      <c r="S83" s="35" t="s">
        <v>111</v>
      </c>
      <c r="T83" s="34" t="s">
        <v>818</v>
      </c>
      <c r="U83" s="39" t="s">
        <v>28</v>
      </c>
      <c r="V83" s="34" t="s">
        <v>293</v>
      </c>
      <c r="W83" s="34" t="s">
        <v>280</v>
      </c>
      <c r="X83" s="39" t="s">
        <v>819</v>
      </c>
      <c r="Y83" s="35" t="s">
        <v>859</v>
      </c>
      <c r="Z83" s="39" t="s">
        <v>239</v>
      </c>
      <c r="AA83" s="339"/>
      <c r="AB83" s="339"/>
      <c r="AC83" s="40">
        <v>48</v>
      </c>
      <c r="AD83" s="332" t="s">
        <v>240</v>
      </c>
      <c r="AE83" s="40" t="s">
        <v>508</v>
      </c>
      <c r="AF83" s="332" t="s">
        <v>240</v>
      </c>
      <c r="AG83" s="339" t="s">
        <v>478</v>
      </c>
      <c r="AH83" s="339">
        <v>67</v>
      </c>
      <c r="AI83" s="111">
        <v>67</v>
      </c>
      <c r="AJ83" s="339"/>
      <c r="AK83" s="114" t="s">
        <v>509</v>
      </c>
      <c r="AL83" s="336">
        <v>8.31</v>
      </c>
      <c r="AM83" s="44">
        <v>140.64429978673689</v>
      </c>
      <c r="AN83" s="111"/>
      <c r="AO83" s="111">
        <v>2</v>
      </c>
      <c r="AP83" s="111">
        <v>3</v>
      </c>
      <c r="AQ83" s="111" t="s">
        <v>822</v>
      </c>
      <c r="AR83" s="335" t="s">
        <v>295</v>
      </c>
      <c r="AS83" s="111" t="s">
        <v>295</v>
      </c>
      <c r="AT83" s="111" t="s">
        <v>295</v>
      </c>
      <c r="AU83" s="111" t="s">
        <v>240</v>
      </c>
      <c r="AV83" s="112" t="s">
        <v>167</v>
      </c>
      <c r="AW83" s="339"/>
      <c r="AX83" s="339">
        <v>25</v>
      </c>
      <c r="AY83" s="334">
        <v>8.31</v>
      </c>
      <c r="AZ83" s="334" t="s">
        <v>240</v>
      </c>
      <c r="BA83" s="339">
        <v>179</v>
      </c>
      <c r="BB83" s="130">
        <v>140.64429978673689</v>
      </c>
      <c r="BC83" s="339" t="s">
        <v>559</v>
      </c>
      <c r="BD83" s="339"/>
      <c r="BE83" s="334"/>
      <c r="BF83" s="339"/>
      <c r="BG83" s="339"/>
      <c r="BH83" s="334"/>
      <c r="BI83" s="334"/>
      <c r="BJ83" s="112">
        <v>10</v>
      </c>
      <c r="BK83" s="56">
        <v>47.705409401426486</v>
      </c>
      <c r="BL83" s="56">
        <v>14.537982285067619</v>
      </c>
      <c r="BM83" s="56">
        <v>25.338260811297481</v>
      </c>
      <c r="BN83" s="56">
        <v>3.8912125051320756</v>
      </c>
      <c r="BO83" s="56">
        <v>50.583749486513966</v>
      </c>
      <c r="BP83" s="223">
        <v>32.751977625294259</v>
      </c>
      <c r="BQ83" s="334">
        <v>140.1</v>
      </c>
      <c r="BR83" s="56"/>
      <c r="BS83" s="339"/>
      <c r="BT83" s="338" t="s">
        <v>773</v>
      </c>
      <c r="BU83" s="338" t="s">
        <v>825</v>
      </c>
      <c r="BV83" s="34"/>
      <c r="BW83" s="34"/>
      <c r="BX83" s="34"/>
    </row>
    <row r="84" spans="1:76" x14ac:dyDescent="0.35">
      <c r="A84" s="34" t="s">
        <v>277</v>
      </c>
      <c r="B84" s="34"/>
      <c r="C84" s="34"/>
      <c r="D84" s="34"/>
      <c r="E84" s="338" t="s">
        <v>857</v>
      </c>
      <c r="F84" s="338" t="s">
        <v>858</v>
      </c>
      <c r="G84" s="40">
        <v>1989</v>
      </c>
      <c r="H84" s="34"/>
      <c r="I84" s="34"/>
      <c r="J84" s="338"/>
      <c r="K84" s="39" t="s">
        <v>80</v>
      </c>
      <c r="L84" s="39" t="s">
        <v>81</v>
      </c>
      <c r="M84" s="39" t="s">
        <v>82</v>
      </c>
      <c r="N84" s="39" t="s">
        <v>83</v>
      </c>
      <c r="O84" s="39" t="s">
        <v>84</v>
      </c>
      <c r="P84" s="39" t="s">
        <v>85</v>
      </c>
      <c r="Q84" s="39" t="s">
        <v>110</v>
      </c>
      <c r="R84" s="35" t="s">
        <v>111</v>
      </c>
      <c r="S84" s="35" t="s">
        <v>111</v>
      </c>
      <c r="T84" s="34" t="s">
        <v>818</v>
      </c>
      <c r="U84" s="39" t="s">
        <v>28</v>
      </c>
      <c r="V84" s="34" t="s">
        <v>293</v>
      </c>
      <c r="W84" s="34" t="s">
        <v>280</v>
      </c>
      <c r="X84" s="39" t="s">
        <v>819</v>
      </c>
      <c r="Y84" s="35" t="s">
        <v>859</v>
      </c>
      <c r="Z84" s="39" t="s">
        <v>239</v>
      </c>
      <c r="AA84" s="339"/>
      <c r="AB84" s="339"/>
      <c r="AC84" s="40">
        <v>48</v>
      </c>
      <c r="AD84" s="332" t="s">
        <v>240</v>
      </c>
      <c r="AE84" s="40" t="s">
        <v>508</v>
      </c>
      <c r="AF84" s="332" t="s">
        <v>240</v>
      </c>
      <c r="AG84" s="339" t="s">
        <v>478</v>
      </c>
      <c r="AH84" s="339">
        <v>78</v>
      </c>
      <c r="AI84" s="111">
        <v>78</v>
      </c>
      <c r="AJ84" s="339"/>
      <c r="AK84" s="114" t="s">
        <v>509</v>
      </c>
      <c r="AL84" s="336">
        <v>8.31</v>
      </c>
      <c r="AM84" s="44">
        <v>140.64429978673689</v>
      </c>
      <c r="AN84" s="111"/>
      <c r="AO84" s="111">
        <v>2</v>
      </c>
      <c r="AP84" s="111">
        <v>3</v>
      </c>
      <c r="AQ84" s="111" t="s">
        <v>822</v>
      </c>
      <c r="AR84" s="335" t="s">
        <v>295</v>
      </c>
      <c r="AS84" s="111" t="s">
        <v>295</v>
      </c>
      <c r="AT84" s="111" t="s">
        <v>295</v>
      </c>
      <c r="AU84" s="111" t="s">
        <v>240</v>
      </c>
      <c r="AV84" s="112" t="s">
        <v>167</v>
      </c>
      <c r="AW84" s="339"/>
      <c r="AX84" s="339">
        <v>25</v>
      </c>
      <c r="AY84" s="334">
        <v>8.31</v>
      </c>
      <c r="AZ84" s="334" t="s">
        <v>240</v>
      </c>
      <c r="BA84" s="339">
        <v>179</v>
      </c>
      <c r="BB84" s="130">
        <v>140.64429978673689</v>
      </c>
      <c r="BC84" s="339" t="s">
        <v>559</v>
      </c>
      <c r="BD84" s="339"/>
      <c r="BE84" s="334"/>
      <c r="BF84" s="339"/>
      <c r="BG84" s="339"/>
      <c r="BH84" s="334"/>
      <c r="BI84" s="334"/>
      <c r="BJ84" s="112">
        <v>10</v>
      </c>
      <c r="BK84" s="56">
        <v>47.705409401426486</v>
      </c>
      <c r="BL84" s="56">
        <v>14.537982285067619</v>
      </c>
      <c r="BM84" s="56">
        <v>25.338260811297481</v>
      </c>
      <c r="BN84" s="56">
        <v>3.8912125051320756</v>
      </c>
      <c r="BO84" s="56">
        <v>50.583749486513966</v>
      </c>
      <c r="BP84" s="223">
        <v>32.751977625294259</v>
      </c>
      <c r="BQ84" s="334">
        <v>140.1</v>
      </c>
      <c r="BR84" s="56"/>
      <c r="BS84" s="339"/>
      <c r="BT84" s="338" t="s">
        <v>773</v>
      </c>
      <c r="BU84" s="338" t="s">
        <v>825</v>
      </c>
      <c r="BV84" s="34"/>
      <c r="BW84" s="34"/>
      <c r="BX84" s="34"/>
    </row>
    <row r="85" spans="1:76" x14ac:dyDescent="0.35">
      <c r="A85" s="34" t="s">
        <v>277</v>
      </c>
      <c r="B85" s="34"/>
      <c r="C85" s="34"/>
      <c r="D85" s="34"/>
      <c r="E85" s="338" t="s">
        <v>857</v>
      </c>
      <c r="F85" s="338" t="s">
        <v>858</v>
      </c>
      <c r="G85" s="40">
        <v>1989</v>
      </c>
      <c r="H85" s="34"/>
      <c r="I85" s="34"/>
      <c r="J85" s="338"/>
      <c r="K85" s="39" t="s">
        <v>80</v>
      </c>
      <c r="L85" s="39" t="s">
        <v>81</v>
      </c>
      <c r="M85" s="39" t="s">
        <v>82</v>
      </c>
      <c r="N85" s="39" t="s">
        <v>83</v>
      </c>
      <c r="O85" s="39" t="s">
        <v>84</v>
      </c>
      <c r="P85" s="39" t="s">
        <v>85</v>
      </c>
      <c r="Q85" s="39" t="s">
        <v>110</v>
      </c>
      <c r="R85" s="35" t="s">
        <v>111</v>
      </c>
      <c r="S85" s="35" t="s">
        <v>111</v>
      </c>
      <c r="T85" s="34" t="s">
        <v>818</v>
      </c>
      <c r="U85" s="39" t="s">
        <v>28</v>
      </c>
      <c r="V85" s="34" t="s">
        <v>293</v>
      </c>
      <c r="W85" s="34" t="s">
        <v>280</v>
      </c>
      <c r="X85" s="39" t="s">
        <v>819</v>
      </c>
      <c r="Y85" s="35" t="s">
        <v>859</v>
      </c>
      <c r="Z85" s="39" t="s">
        <v>239</v>
      </c>
      <c r="AA85" s="339"/>
      <c r="AB85" s="339"/>
      <c r="AC85" s="40">
        <v>48</v>
      </c>
      <c r="AD85" s="332" t="s">
        <v>240</v>
      </c>
      <c r="AE85" s="40" t="s">
        <v>508</v>
      </c>
      <c r="AF85" s="332" t="s">
        <v>240</v>
      </c>
      <c r="AG85" s="339" t="s">
        <v>478</v>
      </c>
      <c r="AH85" s="339">
        <v>81</v>
      </c>
      <c r="AI85" s="111">
        <v>81</v>
      </c>
      <c r="AJ85" s="339"/>
      <c r="AK85" s="114" t="s">
        <v>509</v>
      </c>
      <c r="AL85" s="336">
        <v>8.31</v>
      </c>
      <c r="AM85" s="44">
        <v>140.64429978673689</v>
      </c>
      <c r="AN85" s="111"/>
      <c r="AO85" s="111">
        <v>2</v>
      </c>
      <c r="AP85" s="111">
        <v>3</v>
      </c>
      <c r="AQ85" s="111" t="s">
        <v>822</v>
      </c>
      <c r="AR85" s="335" t="s">
        <v>295</v>
      </c>
      <c r="AS85" s="111" t="s">
        <v>295</v>
      </c>
      <c r="AT85" s="111" t="s">
        <v>295</v>
      </c>
      <c r="AU85" s="111" t="s">
        <v>240</v>
      </c>
      <c r="AV85" s="112" t="s">
        <v>167</v>
      </c>
      <c r="AW85" s="339"/>
      <c r="AX85" s="339">
        <v>25</v>
      </c>
      <c r="AY85" s="334">
        <v>8.31</v>
      </c>
      <c r="AZ85" s="334" t="s">
        <v>240</v>
      </c>
      <c r="BA85" s="339">
        <v>179</v>
      </c>
      <c r="BB85" s="130">
        <v>140.64429978673689</v>
      </c>
      <c r="BC85" s="339" t="s">
        <v>559</v>
      </c>
      <c r="BD85" s="339"/>
      <c r="BE85" s="334"/>
      <c r="BF85" s="339"/>
      <c r="BG85" s="339"/>
      <c r="BH85" s="334"/>
      <c r="BI85" s="334"/>
      <c r="BJ85" s="112">
        <v>10</v>
      </c>
      <c r="BK85" s="56">
        <v>47.705409401426486</v>
      </c>
      <c r="BL85" s="56">
        <v>14.537982285067619</v>
      </c>
      <c r="BM85" s="56">
        <v>25.338260811297481</v>
      </c>
      <c r="BN85" s="56">
        <v>3.8912125051320756</v>
      </c>
      <c r="BO85" s="56">
        <v>50.583749486513966</v>
      </c>
      <c r="BP85" s="223">
        <v>32.751977625294259</v>
      </c>
      <c r="BQ85" s="334">
        <v>140.1</v>
      </c>
      <c r="BR85" s="56"/>
      <c r="BS85" s="339"/>
      <c r="BT85" s="338" t="s">
        <v>773</v>
      </c>
      <c r="BU85" s="338" t="s">
        <v>825</v>
      </c>
      <c r="BV85" s="34"/>
      <c r="BW85" s="34"/>
      <c r="BX85" s="34"/>
    </row>
    <row r="86" spans="1:76" x14ac:dyDescent="0.35">
      <c r="A86" s="34" t="s">
        <v>775</v>
      </c>
      <c r="B86" s="34"/>
      <c r="C86" s="39">
        <v>2290806</v>
      </c>
      <c r="D86" s="39">
        <v>2676874</v>
      </c>
      <c r="E86" s="39" t="s">
        <v>857</v>
      </c>
      <c r="F86" s="39" t="s">
        <v>860</v>
      </c>
      <c r="G86" s="39">
        <v>1990</v>
      </c>
      <c r="H86" s="39" t="s">
        <v>861</v>
      </c>
      <c r="I86" s="39" t="s">
        <v>862</v>
      </c>
      <c r="J86" s="39" t="s">
        <v>16</v>
      </c>
      <c r="K86" s="39" t="s">
        <v>80</v>
      </c>
      <c r="L86" s="39" t="s">
        <v>81</v>
      </c>
      <c r="M86" s="39" t="s">
        <v>82</v>
      </c>
      <c r="N86" s="39" t="s">
        <v>83</v>
      </c>
      <c r="O86" s="39" t="s">
        <v>84</v>
      </c>
      <c r="P86" s="39" t="s">
        <v>85</v>
      </c>
      <c r="Q86" s="39" t="s">
        <v>110</v>
      </c>
      <c r="R86" s="39" t="s">
        <v>111</v>
      </c>
      <c r="S86" s="39" t="s">
        <v>111</v>
      </c>
      <c r="T86" s="39" t="s">
        <v>474</v>
      </c>
      <c r="U86" s="39" t="s">
        <v>28</v>
      </c>
      <c r="V86" s="39" t="s">
        <v>293</v>
      </c>
      <c r="W86" s="34" t="s">
        <v>280</v>
      </c>
      <c r="X86" s="39" t="s">
        <v>819</v>
      </c>
      <c r="Y86" s="39" t="s">
        <v>497</v>
      </c>
      <c r="Z86" s="39" t="s">
        <v>239</v>
      </c>
      <c r="AA86" s="39" t="s">
        <v>239</v>
      </c>
      <c r="AB86" s="39">
        <v>2</v>
      </c>
      <c r="AC86" s="332">
        <f>AB86*24</f>
        <v>48</v>
      </c>
      <c r="AD86" s="332" t="s">
        <v>240</v>
      </c>
      <c r="AE86" s="332" t="s">
        <v>508</v>
      </c>
      <c r="AF86" s="332" t="s">
        <v>240</v>
      </c>
      <c r="AG86" s="39" t="s">
        <v>631</v>
      </c>
      <c r="AH86" s="39" t="s">
        <v>863</v>
      </c>
      <c r="AI86" s="111" t="s">
        <v>863</v>
      </c>
      <c r="AL86" s="336">
        <v>8</v>
      </c>
      <c r="AM86" s="44">
        <v>97.6</v>
      </c>
      <c r="AN86" s="111"/>
      <c r="AO86" s="111">
        <v>2</v>
      </c>
      <c r="AP86" s="111">
        <v>3</v>
      </c>
      <c r="AQ86" s="111" t="s">
        <v>822</v>
      </c>
      <c r="AR86" s="335" t="s">
        <v>295</v>
      </c>
      <c r="AS86" s="111" t="s">
        <v>295</v>
      </c>
      <c r="AT86" s="111" t="s">
        <v>295</v>
      </c>
      <c r="AU86" s="111" t="s">
        <v>240</v>
      </c>
      <c r="AV86" s="39" t="s">
        <v>337</v>
      </c>
      <c r="AW86" s="39" t="s">
        <v>559</v>
      </c>
      <c r="AX86" s="39" t="s">
        <v>850</v>
      </c>
      <c r="AY86" s="39">
        <v>8</v>
      </c>
      <c r="AZ86" s="334" t="s">
        <v>240</v>
      </c>
      <c r="BA86" s="39" t="s">
        <v>864</v>
      </c>
      <c r="BD86" s="39" t="s">
        <v>496</v>
      </c>
      <c r="BF86" s="348">
        <v>2</v>
      </c>
      <c r="BH86" s="39" t="s">
        <v>865</v>
      </c>
      <c r="BI86" s="39" t="s">
        <v>497</v>
      </c>
      <c r="BJ86" s="361">
        <v>10</v>
      </c>
      <c r="BL86" s="346">
        <v>9.1256000000000004</v>
      </c>
      <c r="BM86" s="346">
        <v>5.44</v>
      </c>
      <c r="BN86" s="346">
        <v>1.6</v>
      </c>
      <c r="BO86" s="346">
        <v>20.8</v>
      </c>
      <c r="BP86" s="347">
        <v>6.4</v>
      </c>
      <c r="BQ86" s="39" t="s">
        <v>866</v>
      </c>
      <c r="BR86" s="346"/>
      <c r="BS86" s="34"/>
      <c r="BT86" s="53" t="s">
        <v>867</v>
      </c>
      <c r="BU86" s="53"/>
      <c r="BX86" s="39" t="s">
        <v>559</v>
      </c>
    </row>
    <row r="87" spans="1:76" x14ac:dyDescent="0.35">
      <c r="A87" s="34" t="s">
        <v>775</v>
      </c>
      <c r="B87" s="34"/>
      <c r="C87" s="39">
        <v>2290812</v>
      </c>
      <c r="D87" s="39">
        <v>2676880</v>
      </c>
      <c r="E87" s="39" t="s">
        <v>857</v>
      </c>
      <c r="F87" s="39" t="s">
        <v>860</v>
      </c>
      <c r="G87" s="39">
        <v>1990</v>
      </c>
      <c r="H87" s="39" t="s">
        <v>861</v>
      </c>
      <c r="I87" s="39" t="s">
        <v>862</v>
      </c>
      <c r="J87" s="39" t="s">
        <v>16</v>
      </c>
      <c r="K87" s="39" t="s">
        <v>80</v>
      </c>
      <c r="L87" s="39" t="s">
        <v>81</v>
      </c>
      <c r="M87" s="39" t="s">
        <v>82</v>
      </c>
      <c r="N87" s="39" t="s">
        <v>83</v>
      </c>
      <c r="O87" s="39" t="s">
        <v>84</v>
      </c>
      <c r="P87" s="39" t="s">
        <v>85</v>
      </c>
      <c r="Q87" s="39" t="s">
        <v>110</v>
      </c>
      <c r="R87" s="39" t="s">
        <v>111</v>
      </c>
      <c r="S87" s="39" t="s">
        <v>111</v>
      </c>
      <c r="T87" s="39" t="s">
        <v>474</v>
      </c>
      <c r="U87" s="39" t="s">
        <v>28</v>
      </c>
      <c r="V87" s="39" t="s">
        <v>293</v>
      </c>
      <c r="W87" s="34" t="s">
        <v>280</v>
      </c>
      <c r="X87" s="39" t="s">
        <v>819</v>
      </c>
      <c r="Y87" s="39" t="s">
        <v>497</v>
      </c>
      <c r="Z87" s="39" t="s">
        <v>239</v>
      </c>
      <c r="AA87" s="39" t="s">
        <v>239</v>
      </c>
      <c r="AB87" s="39">
        <v>2</v>
      </c>
      <c r="AC87" s="332">
        <f>AB87*24</f>
        <v>48</v>
      </c>
      <c r="AD87" s="332" t="s">
        <v>240</v>
      </c>
      <c r="AE87" s="332" t="s">
        <v>508</v>
      </c>
      <c r="AF87" s="332" t="s">
        <v>240</v>
      </c>
      <c r="AG87" s="39" t="s">
        <v>631</v>
      </c>
      <c r="AH87" s="39" t="s">
        <v>868</v>
      </c>
      <c r="AI87" s="111" t="s">
        <v>868</v>
      </c>
      <c r="AL87" s="336">
        <v>8</v>
      </c>
      <c r="AM87" s="44">
        <v>182</v>
      </c>
      <c r="AN87" s="111"/>
      <c r="AO87" s="111">
        <v>2</v>
      </c>
      <c r="AP87" s="111">
        <v>3</v>
      </c>
      <c r="AQ87" s="111" t="s">
        <v>822</v>
      </c>
      <c r="AR87" s="335" t="s">
        <v>295</v>
      </c>
      <c r="AS87" s="111" t="s">
        <v>295</v>
      </c>
      <c r="AT87" s="111" t="s">
        <v>295</v>
      </c>
      <c r="AU87" s="111" t="s">
        <v>240</v>
      </c>
      <c r="AV87" s="39" t="s">
        <v>337</v>
      </c>
      <c r="AW87" s="39" t="s">
        <v>559</v>
      </c>
      <c r="AX87" s="39" t="s">
        <v>850</v>
      </c>
      <c r="AY87" s="39">
        <v>8</v>
      </c>
      <c r="AZ87" s="334" t="s">
        <v>240</v>
      </c>
      <c r="BA87" s="39" t="s">
        <v>869</v>
      </c>
      <c r="BD87" s="39" t="s">
        <v>496</v>
      </c>
      <c r="BF87" s="348">
        <v>2.2999999999999998</v>
      </c>
      <c r="BH87" s="39" t="s">
        <v>870</v>
      </c>
      <c r="BI87" s="39" t="s">
        <v>497</v>
      </c>
      <c r="BJ87" s="361">
        <v>10</v>
      </c>
      <c r="BL87" s="346">
        <v>13.343170000000001</v>
      </c>
      <c r="BM87" s="346">
        <v>14.56</v>
      </c>
      <c r="BN87" s="346">
        <v>2.4</v>
      </c>
      <c r="BO87" s="346">
        <v>23.053000000000001</v>
      </c>
      <c r="BP87" s="347">
        <v>11.163</v>
      </c>
      <c r="BQ87" s="39" t="s">
        <v>871</v>
      </c>
      <c r="BR87" s="346"/>
      <c r="BS87" s="34"/>
      <c r="BT87" s="53" t="s">
        <v>867</v>
      </c>
      <c r="BU87" s="53"/>
      <c r="BX87" s="39" t="s">
        <v>559</v>
      </c>
    </row>
    <row r="88" spans="1:76" x14ac:dyDescent="0.35">
      <c r="A88" s="34" t="s">
        <v>329</v>
      </c>
      <c r="B88" s="34"/>
      <c r="C88" s="39">
        <v>1051610</v>
      </c>
      <c r="D88" s="39">
        <v>110667</v>
      </c>
      <c r="E88" s="39" t="s">
        <v>872</v>
      </c>
      <c r="F88" s="39" t="s">
        <v>873</v>
      </c>
      <c r="G88" s="39">
        <v>1991</v>
      </c>
      <c r="H88" s="39" t="s">
        <v>874</v>
      </c>
      <c r="I88" s="39" t="s">
        <v>875</v>
      </c>
      <c r="J88" s="39" t="s">
        <v>502</v>
      </c>
      <c r="K88" s="39" t="s">
        <v>80</v>
      </c>
      <c r="L88" s="39" t="s">
        <v>81</v>
      </c>
      <c r="M88" s="39" t="s">
        <v>82</v>
      </c>
      <c r="N88" s="39" t="s">
        <v>83</v>
      </c>
      <c r="O88" s="39" t="s">
        <v>84</v>
      </c>
      <c r="P88" s="39" t="s">
        <v>85</v>
      </c>
      <c r="Q88" s="39" t="s">
        <v>110</v>
      </c>
      <c r="R88" s="39" t="s">
        <v>111</v>
      </c>
      <c r="S88" s="39" t="s">
        <v>111</v>
      </c>
      <c r="T88" s="39" t="s">
        <v>474</v>
      </c>
      <c r="U88" s="39" t="s">
        <v>28</v>
      </c>
      <c r="V88" s="39" t="s">
        <v>293</v>
      </c>
      <c r="W88" s="34" t="s">
        <v>280</v>
      </c>
      <c r="X88" s="39" t="s">
        <v>819</v>
      </c>
      <c r="Y88" s="39" t="s">
        <v>876</v>
      </c>
      <c r="Z88" s="39" t="s">
        <v>239</v>
      </c>
      <c r="AA88" s="39" t="s">
        <v>239</v>
      </c>
      <c r="AB88" s="39">
        <v>2</v>
      </c>
      <c r="AC88" s="332">
        <f>AB88*24</f>
        <v>48</v>
      </c>
      <c r="AD88" s="332" t="s">
        <v>240</v>
      </c>
      <c r="AE88" s="332" t="s">
        <v>508</v>
      </c>
      <c r="AF88" s="332" t="s">
        <v>240</v>
      </c>
      <c r="AG88" s="39" t="s">
        <v>631</v>
      </c>
      <c r="AH88" s="39" t="s">
        <v>877</v>
      </c>
      <c r="AI88" s="111">
        <v>12.9</v>
      </c>
      <c r="AL88" s="336">
        <v>8.18</v>
      </c>
      <c r="AM88" s="44">
        <v>57.07</v>
      </c>
      <c r="AN88" s="111"/>
      <c r="AO88" s="111">
        <v>2</v>
      </c>
      <c r="AP88" s="111">
        <v>3</v>
      </c>
      <c r="AQ88" s="111" t="s">
        <v>822</v>
      </c>
      <c r="AR88" s="335" t="s">
        <v>240</v>
      </c>
      <c r="AS88" s="111" t="s">
        <v>295</v>
      </c>
      <c r="AT88" s="111" t="s">
        <v>295</v>
      </c>
      <c r="AU88" s="111" t="s">
        <v>240</v>
      </c>
      <c r="AV88" s="39" t="s">
        <v>481</v>
      </c>
      <c r="AX88" s="39" t="s">
        <v>850</v>
      </c>
      <c r="AY88" s="39">
        <v>8.18</v>
      </c>
      <c r="AZ88" s="334" t="s">
        <v>240</v>
      </c>
      <c r="BA88" s="39" t="s">
        <v>878</v>
      </c>
      <c r="BD88" s="39" t="s">
        <v>496</v>
      </c>
      <c r="BH88" s="39" t="s">
        <v>497</v>
      </c>
      <c r="BI88" s="39" t="s">
        <v>497</v>
      </c>
      <c r="BJ88" s="112">
        <v>0.01</v>
      </c>
      <c r="BK88" s="56">
        <v>9.407637710045428</v>
      </c>
      <c r="BL88" s="56">
        <v>8.1610393005435444</v>
      </c>
      <c r="BM88" s="56">
        <v>17.696226625960396</v>
      </c>
      <c r="BN88" s="56">
        <v>1.4130178829557667</v>
      </c>
      <c r="BO88" s="56">
        <v>15.213694994407319</v>
      </c>
      <c r="BP88" s="223">
        <v>0.35568570558123225</v>
      </c>
      <c r="BQ88" s="39" t="s">
        <v>879</v>
      </c>
      <c r="BR88" s="56"/>
      <c r="BS88" s="339"/>
      <c r="BT88" s="338" t="s">
        <v>773</v>
      </c>
      <c r="BU88" s="338" t="s">
        <v>825</v>
      </c>
      <c r="BV88" s="39" t="s">
        <v>880</v>
      </c>
    </row>
    <row r="89" spans="1:76" x14ac:dyDescent="0.35">
      <c r="A89" s="34" t="s">
        <v>297</v>
      </c>
      <c r="B89" s="34"/>
      <c r="C89" s="34"/>
      <c r="D89" s="34"/>
      <c r="E89" s="34" t="s">
        <v>298</v>
      </c>
      <c r="F89" s="34" t="s">
        <v>881</v>
      </c>
      <c r="G89" s="41">
        <v>1993</v>
      </c>
      <c r="H89" s="34"/>
      <c r="I89" s="34"/>
      <c r="J89" s="34"/>
      <c r="K89" s="39" t="s">
        <v>80</v>
      </c>
      <c r="L89" s="39" t="s">
        <v>81</v>
      </c>
      <c r="M89" s="39" t="s">
        <v>82</v>
      </c>
      <c r="N89" s="39" t="s">
        <v>83</v>
      </c>
      <c r="O89" s="39" t="s">
        <v>84</v>
      </c>
      <c r="P89" s="39" t="s">
        <v>85</v>
      </c>
      <c r="Q89" s="39" t="s">
        <v>110</v>
      </c>
      <c r="R89" s="35" t="s">
        <v>111</v>
      </c>
      <c r="S89" s="35" t="s">
        <v>111</v>
      </c>
      <c r="T89" s="34" t="s">
        <v>882</v>
      </c>
      <c r="U89" s="39" t="s">
        <v>28</v>
      </c>
      <c r="V89" s="113" t="s">
        <v>293</v>
      </c>
      <c r="W89" s="34" t="s">
        <v>280</v>
      </c>
      <c r="X89" s="39" t="s">
        <v>819</v>
      </c>
      <c r="Y89" s="115"/>
      <c r="Z89" s="39" t="s">
        <v>239</v>
      </c>
      <c r="AA89" s="112"/>
      <c r="AB89" s="115"/>
      <c r="AC89" s="341"/>
      <c r="AD89" s="341" t="s">
        <v>240</v>
      </c>
      <c r="AE89" s="41" t="s">
        <v>508</v>
      </c>
      <c r="AF89" s="332" t="s">
        <v>240</v>
      </c>
      <c r="AG89" s="112" t="s">
        <v>883</v>
      </c>
      <c r="AH89" s="346">
        <v>28</v>
      </c>
      <c r="AI89" s="111">
        <v>28</v>
      </c>
      <c r="AJ89" s="346"/>
      <c r="AK89" s="349" t="s">
        <v>509</v>
      </c>
      <c r="AL89" s="336">
        <v>7.3</v>
      </c>
      <c r="AM89" s="44">
        <v>290.23943444000003</v>
      </c>
      <c r="AN89" s="111">
        <v>0.5</v>
      </c>
      <c r="AO89" s="111">
        <f t="shared" ref="AO89:AO96" si="4">IF(AP89=1,1,"xx")</f>
        <v>1</v>
      </c>
      <c r="AP89" s="111">
        <v>1</v>
      </c>
      <c r="AQ89" s="111"/>
      <c r="AR89" s="335" t="s">
        <v>295</v>
      </c>
      <c r="AS89" s="111" t="s">
        <v>240</v>
      </c>
      <c r="AT89" s="111" t="s">
        <v>295</v>
      </c>
      <c r="AU89" s="111" t="s">
        <v>240</v>
      </c>
      <c r="AV89" s="349"/>
      <c r="AW89" s="348"/>
      <c r="AX89" s="349">
        <v>25</v>
      </c>
      <c r="AY89" s="348">
        <v>7.3</v>
      </c>
      <c r="AZ89" s="334" t="s">
        <v>240</v>
      </c>
      <c r="BA89" s="130">
        <v>290.23943444000003</v>
      </c>
      <c r="BB89" s="130"/>
      <c r="BC89" s="348">
        <v>0.5</v>
      </c>
      <c r="BD89" s="348"/>
      <c r="BE89" s="346"/>
      <c r="BF89" s="348">
        <v>0.5</v>
      </c>
      <c r="BG89" s="348"/>
      <c r="BH89" s="348"/>
      <c r="BI89" s="348"/>
      <c r="BJ89" s="112">
        <v>0.01</v>
      </c>
      <c r="BK89" s="346">
        <v>47.692820000000005</v>
      </c>
      <c r="BL89" s="346">
        <v>41.561549999999997</v>
      </c>
      <c r="BM89" s="346">
        <v>105.0643</v>
      </c>
      <c r="BN89" s="346">
        <v>8.3669720000000005</v>
      </c>
      <c r="BO89" s="346">
        <v>325.65017999999998</v>
      </c>
      <c r="BP89" s="347">
        <v>7.6223950000000009</v>
      </c>
      <c r="BQ89" s="346">
        <v>235.17741128844565</v>
      </c>
      <c r="BR89" s="346"/>
      <c r="BS89" s="346">
        <v>23.388218817387951</v>
      </c>
      <c r="BT89" s="34"/>
      <c r="BU89" s="34"/>
      <c r="BV89" s="34"/>
      <c r="BW89" s="34"/>
      <c r="BX89" s="34"/>
    </row>
    <row r="90" spans="1:76" x14ac:dyDescent="0.35">
      <c r="A90" s="34" t="s">
        <v>297</v>
      </c>
      <c r="B90" s="34"/>
      <c r="C90" s="34"/>
      <c r="D90" s="34"/>
      <c r="E90" s="34" t="s">
        <v>298</v>
      </c>
      <c r="F90" s="34" t="s">
        <v>881</v>
      </c>
      <c r="G90" s="41">
        <v>1993</v>
      </c>
      <c r="H90" s="34"/>
      <c r="I90" s="34"/>
      <c r="J90" s="34"/>
      <c r="K90" s="39" t="s">
        <v>80</v>
      </c>
      <c r="L90" s="39" t="s">
        <v>81</v>
      </c>
      <c r="M90" s="39" t="s">
        <v>82</v>
      </c>
      <c r="N90" s="39" t="s">
        <v>83</v>
      </c>
      <c r="O90" s="39" t="s">
        <v>84</v>
      </c>
      <c r="P90" s="39" t="s">
        <v>85</v>
      </c>
      <c r="Q90" s="39" t="s">
        <v>110</v>
      </c>
      <c r="R90" s="35" t="s">
        <v>111</v>
      </c>
      <c r="S90" s="35" t="s">
        <v>111</v>
      </c>
      <c r="T90" s="34" t="s">
        <v>882</v>
      </c>
      <c r="U90" s="39" t="s">
        <v>28</v>
      </c>
      <c r="V90" s="113" t="s">
        <v>293</v>
      </c>
      <c r="W90" s="34" t="s">
        <v>280</v>
      </c>
      <c r="X90" s="39" t="s">
        <v>819</v>
      </c>
      <c r="Y90" s="115"/>
      <c r="Z90" s="39" t="s">
        <v>239</v>
      </c>
      <c r="AA90" s="112"/>
      <c r="AB90" s="115"/>
      <c r="AC90" s="341"/>
      <c r="AD90" s="341" t="s">
        <v>240</v>
      </c>
      <c r="AE90" s="41" t="s">
        <v>508</v>
      </c>
      <c r="AF90" s="332" t="s">
        <v>240</v>
      </c>
      <c r="AG90" s="112" t="s">
        <v>883</v>
      </c>
      <c r="AH90" s="346">
        <v>200</v>
      </c>
      <c r="AI90" s="111">
        <v>200</v>
      </c>
      <c r="AJ90" s="346"/>
      <c r="AK90" s="349" t="s">
        <v>509</v>
      </c>
      <c r="AL90" s="336">
        <v>8.6050000000000004</v>
      </c>
      <c r="AM90" s="44">
        <v>290.23943444000003</v>
      </c>
      <c r="AN90" s="111">
        <v>0.5</v>
      </c>
      <c r="AO90" s="111">
        <f t="shared" si="4"/>
        <v>1</v>
      </c>
      <c r="AP90" s="111">
        <v>1</v>
      </c>
      <c r="AQ90" s="111"/>
      <c r="AR90" s="335" t="s">
        <v>295</v>
      </c>
      <c r="AS90" s="111" t="s">
        <v>240</v>
      </c>
      <c r="AT90" s="111" t="s">
        <v>295</v>
      </c>
      <c r="AU90" s="111" t="s">
        <v>240</v>
      </c>
      <c r="AV90" s="349"/>
      <c r="AW90" s="348"/>
      <c r="AX90" s="349">
        <v>25</v>
      </c>
      <c r="AY90" s="348">
        <v>8.6050000000000004</v>
      </c>
      <c r="AZ90" s="334" t="s">
        <v>240</v>
      </c>
      <c r="BA90" s="130">
        <v>290.23943444000003</v>
      </c>
      <c r="BB90" s="130"/>
      <c r="BC90" s="348">
        <v>0.5</v>
      </c>
      <c r="BD90" s="348"/>
      <c r="BE90" s="346"/>
      <c r="BF90" s="348">
        <v>0.5</v>
      </c>
      <c r="BG90" s="348"/>
      <c r="BH90" s="348"/>
      <c r="BI90" s="348"/>
      <c r="BJ90" s="112">
        <v>0.01</v>
      </c>
      <c r="BK90" s="346">
        <v>47.692820000000005</v>
      </c>
      <c r="BL90" s="346">
        <v>41.561549999999997</v>
      </c>
      <c r="BM90" s="346">
        <v>105.0643</v>
      </c>
      <c r="BN90" s="346">
        <v>8.3669720000000005</v>
      </c>
      <c r="BO90" s="346">
        <v>325.65017999999998</v>
      </c>
      <c r="BP90" s="347">
        <v>7.6223950000000009</v>
      </c>
      <c r="BQ90" s="346">
        <v>235.17741128844565</v>
      </c>
      <c r="BR90" s="346"/>
      <c r="BS90" s="346">
        <v>23.388218817387951</v>
      </c>
      <c r="BT90" s="34"/>
      <c r="BU90" s="34"/>
      <c r="BV90" s="34"/>
      <c r="BW90" s="34"/>
      <c r="BX90" s="34"/>
    </row>
    <row r="91" spans="1:76" x14ac:dyDescent="0.35">
      <c r="A91" s="34" t="s">
        <v>884</v>
      </c>
      <c r="B91" s="34"/>
      <c r="C91" s="34"/>
      <c r="D91" s="34"/>
      <c r="E91" s="34" t="s">
        <v>298</v>
      </c>
      <c r="F91" s="34" t="s">
        <v>881</v>
      </c>
      <c r="G91" s="41">
        <v>1993</v>
      </c>
      <c r="H91" s="34"/>
      <c r="I91" s="34"/>
      <c r="J91" s="34"/>
      <c r="K91" s="39" t="s">
        <v>80</v>
      </c>
      <c r="L91" s="39" t="s">
        <v>81</v>
      </c>
      <c r="M91" s="39" t="s">
        <v>82</v>
      </c>
      <c r="N91" s="39" t="s">
        <v>83</v>
      </c>
      <c r="O91" s="39" t="s">
        <v>84</v>
      </c>
      <c r="P91" s="39" t="s">
        <v>85</v>
      </c>
      <c r="Q91" s="39" t="s">
        <v>110</v>
      </c>
      <c r="R91" s="35" t="s">
        <v>111</v>
      </c>
      <c r="S91" s="35" t="s">
        <v>111</v>
      </c>
      <c r="T91" s="34" t="s">
        <v>882</v>
      </c>
      <c r="U91" s="39" t="s">
        <v>28</v>
      </c>
      <c r="V91" s="113" t="s">
        <v>293</v>
      </c>
      <c r="W91" s="34" t="s">
        <v>280</v>
      </c>
      <c r="X91" s="39" t="s">
        <v>819</v>
      </c>
      <c r="Y91" s="115"/>
      <c r="Z91" s="39" t="s">
        <v>239</v>
      </c>
      <c r="AA91" s="112"/>
      <c r="AB91" s="115"/>
      <c r="AC91" s="341"/>
      <c r="AD91" s="341" t="s">
        <v>240</v>
      </c>
      <c r="AE91" s="41" t="s">
        <v>508</v>
      </c>
      <c r="AF91" s="332" t="s">
        <v>240</v>
      </c>
      <c r="AG91" s="112" t="s">
        <v>883</v>
      </c>
      <c r="AH91" s="346">
        <v>9.5</v>
      </c>
      <c r="AI91" s="111">
        <v>9.5</v>
      </c>
      <c r="AJ91" s="346"/>
      <c r="AK91" s="349" t="s">
        <v>509</v>
      </c>
      <c r="AL91" s="336">
        <v>6.3</v>
      </c>
      <c r="AM91" s="44">
        <v>290.23943444000003</v>
      </c>
      <c r="AN91" s="111">
        <v>0.5</v>
      </c>
      <c r="AO91" s="111">
        <f t="shared" si="4"/>
        <v>1</v>
      </c>
      <c r="AP91" s="111">
        <v>1</v>
      </c>
      <c r="AQ91" s="111"/>
      <c r="AR91" s="335" t="s">
        <v>240</v>
      </c>
      <c r="AS91" s="111" t="s">
        <v>240</v>
      </c>
      <c r="AT91" s="111" t="s">
        <v>295</v>
      </c>
      <c r="AU91" s="111"/>
      <c r="AV91" s="349"/>
      <c r="AW91" s="348"/>
      <c r="AX91" s="349">
        <v>25</v>
      </c>
      <c r="AY91" s="348">
        <v>6.3</v>
      </c>
      <c r="AZ91" s="334" t="s">
        <v>240</v>
      </c>
      <c r="BA91" s="130">
        <v>290.23943444000003</v>
      </c>
      <c r="BB91" s="130"/>
      <c r="BC91" s="348">
        <v>0.5</v>
      </c>
      <c r="BD91" s="348"/>
      <c r="BE91" s="346"/>
      <c r="BF91" s="348">
        <v>0.5</v>
      </c>
      <c r="BG91" s="348"/>
      <c r="BH91" s="348"/>
      <c r="BI91" s="348"/>
      <c r="BJ91" s="112">
        <v>0.01</v>
      </c>
      <c r="BK91" s="346">
        <v>47.692820000000005</v>
      </c>
      <c r="BL91" s="346">
        <v>41.561549999999997</v>
      </c>
      <c r="BM91" s="346">
        <v>105.0643</v>
      </c>
      <c r="BN91" s="346">
        <v>8.3669720000000005</v>
      </c>
      <c r="BO91" s="346">
        <v>325.65017999999998</v>
      </c>
      <c r="BP91" s="347">
        <v>7.6223950000000009</v>
      </c>
      <c r="BQ91" s="346">
        <v>235.17741128844565</v>
      </c>
      <c r="BR91" s="346"/>
      <c r="BS91" s="346">
        <v>23.388218817387951</v>
      </c>
      <c r="BT91" s="34"/>
      <c r="BU91" s="34"/>
      <c r="BV91" s="34"/>
      <c r="BW91" s="34"/>
      <c r="BX91" s="34"/>
    </row>
    <row r="92" spans="1:76" x14ac:dyDescent="0.35">
      <c r="A92" s="34" t="s">
        <v>277</v>
      </c>
      <c r="B92" s="34"/>
      <c r="C92" s="34"/>
      <c r="D92" s="34"/>
      <c r="E92" s="113" t="s">
        <v>885</v>
      </c>
      <c r="F92" s="113" t="s">
        <v>886</v>
      </c>
      <c r="G92" s="41">
        <v>1997</v>
      </c>
      <c r="H92" s="34"/>
      <c r="I92" s="34"/>
      <c r="J92" s="113"/>
      <c r="K92" s="39" t="s">
        <v>80</v>
      </c>
      <c r="L92" s="39" t="s">
        <v>81</v>
      </c>
      <c r="M92" s="39" t="s">
        <v>82</v>
      </c>
      <c r="N92" s="39" t="s">
        <v>83</v>
      </c>
      <c r="O92" s="39" t="s">
        <v>84</v>
      </c>
      <c r="P92" s="39" t="s">
        <v>85</v>
      </c>
      <c r="Q92" s="39" t="s">
        <v>110</v>
      </c>
      <c r="R92" s="35" t="s">
        <v>111</v>
      </c>
      <c r="S92" s="35" t="s">
        <v>111</v>
      </c>
      <c r="T92" s="113" t="s">
        <v>818</v>
      </c>
      <c r="U92" s="39" t="s">
        <v>28</v>
      </c>
      <c r="V92" s="34" t="s">
        <v>293</v>
      </c>
      <c r="W92" s="34" t="s">
        <v>280</v>
      </c>
      <c r="X92" s="39" t="s">
        <v>819</v>
      </c>
      <c r="Y92" s="113" t="s">
        <v>887</v>
      </c>
      <c r="Z92" s="39" t="s">
        <v>239</v>
      </c>
      <c r="AA92" s="112"/>
      <c r="AB92" s="112"/>
      <c r="AC92" s="41">
        <v>48</v>
      </c>
      <c r="AD92" s="332" t="s">
        <v>240</v>
      </c>
      <c r="AE92" s="41" t="s">
        <v>508</v>
      </c>
      <c r="AF92" s="332" t="s">
        <v>240</v>
      </c>
      <c r="AG92" s="339" t="s">
        <v>478</v>
      </c>
      <c r="AH92" s="112">
        <v>5.5</v>
      </c>
      <c r="AI92" s="111">
        <v>5.5</v>
      </c>
      <c r="AJ92" s="112"/>
      <c r="AK92" s="114" t="s">
        <v>509</v>
      </c>
      <c r="AL92" s="336">
        <v>7.6</v>
      </c>
      <c r="AM92" s="44">
        <v>50.016199999999998</v>
      </c>
      <c r="AN92" s="111">
        <v>1</v>
      </c>
      <c r="AO92" s="111">
        <f t="shared" si="4"/>
        <v>1</v>
      </c>
      <c r="AP92" s="111">
        <v>1</v>
      </c>
      <c r="AQ92" s="111"/>
      <c r="AR92" s="335" t="s">
        <v>295</v>
      </c>
      <c r="AS92" s="111" t="s">
        <v>240</v>
      </c>
      <c r="AT92" s="111" t="s">
        <v>295</v>
      </c>
      <c r="AU92" s="111" t="s">
        <v>240</v>
      </c>
      <c r="AV92" s="112" t="s">
        <v>749</v>
      </c>
      <c r="AW92" s="112"/>
      <c r="AX92" s="112">
        <v>20</v>
      </c>
      <c r="AY92" s="112">
        <v>7.6</v>
      </c>
      <c r="AZ92" s="334" t="s">
        <v>240</v>
      </c>
      <c r="BA92" s="112">
        <v>80</v>
      </c>
      <c r="BB92" s="339">
        <v>50.016199999999998</v>
      </c>
      <c r="BC92" s="112">
        <v>1</v>
      </c>
      <c r="BD92" s="112"/>
      <c r="BE92" s="112"/>
      <c r="BF92" s="112">
        <v>1</v>
      </c>
      <c r="BG92" s="112"/>
      <c r="BH92" s="112"/>
      <c r="BI92" s="112"/>
      <c r="BJ92" s="339">
        <v>0.01</v>
      </c>
      <c r="BK92" s="339">
        <v>10.02</v>
      </c>
      <c r="BL92" s="339">
        <v>6.07</v>
      </c>
      <c r="BM92" s="339">
        <v>1.77</v>
      </c>
      <c r="BN92" s="339">
        <v>2.93</v>
      </c>
      <c r="BO92" s="339">
        <v>24.01</v>
      </c>
      <c r="BP92" s="371">
        <v>20.38</v>
      </c>
      <c r="BQ92" s="112">
        <v>53</v>
      </c>
      <c r="BR92" s="339"/>
      <c r="BS92" s="112"/>
      <c r="BT92" s="113" t="s">
        <v>487</v>
      </c>
      <c r="BU92" s="114" t="s">
        <v>488</v>
      </c>
      <c r="BV92" s="34"/>
      <c r="BW92" s="34"/>
      <c r="BX92" s="34"/>
    </row>
    <row r="93" spans="1:76" x14ac:dyDescent="0.35">
      <c r="A93" s="34" t="s">
        <v>888</v>
      </c>
      <c r="B93" s="34"/>
      <c r="C93" s="34"/>
      <c r="D93" s="34"/>
      <c r="E93" s="357" t="s">
        <v>885</v>
      </c>
      <c r="F93" s="357" t="s">
        <v>886</v>
      </c>
      <c r="G93" s="359">
        <v>1997</v>
      </c>
      <c r="H93" s="34"/>
      <c r="I93" s="34"/>
      <c r="J93" s="357"/>
      <c r="K93" s="39" t="s">
        <v>80</v>
      </c>
      <c r="L93" s="39" t="s">
        <v>81</v>
      </c>
      <c r="M93" s="39" t="s">
        <v>82</v>
      </c>
      <c r="N93" s="39" t="s">
        <v>83</v>
      </c>
      <c r="O93" s="39" t="s">
        <v>84</v>
      </c>
      <c r="P93" s="39" t="s">
        <v>85</v>
      </c>
      <c r="Q93" s="39" t="s">
        <v>110</v>
      </c>
      <c r="R93" s="35" t="s">
        <v>111</v>
      </c>
      <c r="S93" s="35" t="s">
        <v>111</v>
      </c>
      <c r="T93" s="34" t="s">
        <v>818</v>
      </c>
      <c r="U93" s="39" t="s">
        <v>28</v>
      </c>
      <c r="V93" s="34" t="s">
        <v>293</v>
      </c>
      <c r="W93" s="34" t="s">
        <v>280</v>
      </c>
      <c r="X93" s="39" t="s">
        <v>819</v>
      </c>
      <c r="Y93" s="357"/>
      <c r="Z93" s="39" t="s">
        <v>239</v>
      </c>
      <c r="AA93" s="357"/>
      <c r="AB93" s="357"/>
      <c r="AC93" s="359"/>
      <c r="AD93" s="359" t="s">
        <v>240</v>
      </c>
      <c r="AE93" s="40" t="s">
        <v>477</v>
      </c>
      <c r="AF93" s="332" t="s">
        <v>240</v>
      </c>
      <c r="AG93" s="357"/>
      <c r="AH93" s="352">
        <v>3.7</v>
      </c>
      <c r="AI93" s="111">
        <v>3.7</v>
      </c>
      <c r="AJ93" s="352"/>
      <c r="AK93" s="352" t="s">
        <v>509</v>
      </c>
      <c r="AL93" s="336">
        <v>7.6</v>
      </c>
      <c r="AM93" s="44">
        <v>80.077311600000002</v>
      </c>
      <c r="AN93" s="111">
        <v>0.5</v>
      </c>
      <c r="AO93" s="111">
        <f t="shared" si="4"/>
        <v>1</v>
      </c>
      <c r="AP93" s="111">
        <v>1</v>
      </c>
      <c r="AQ93" s="111"/>
      <c r="AR93" s="335" t="s">
        <v>295</v>
      </c>
      <c r="AS93" s="111" t="s">
        <v>240</v>
      </c>
      <c r="AT93" s="111" t="s">
        <v>295</v>
      </c>
      <c r="AU93" s="111" t="s">
        <v>240</v>
      </c>
      <c r="AV93" s="352"/>
      <c r="AW93" s="352"/>
      <c r="AX93" s="352">
        <v>20</v>
      </c>
      <c r="AY93" s="352">
        <v>7.6</v>
      </c>
      <c r="AZ93" s="334" t="s">
        <v>240</v>
      </c>
      <c r="BA93" s="417">
        <v>80.077311600000002</v>
      </c>
      <c r="BB93" s="417"/>
      <c r="BC93" s="352">
        <v>0.5</v>
      </c>
      <c r="BD93" s="352"/>
      <c r="BE93" s="352"/>
      <c r="BF93" s="352">
        <v>0.5</v>
      </c>
      <c r="BG93" s="352"/>
      <c r="BH93" s="352"/>
      <c r="BI93" s="352"/>
      <c r="BJ93" s="352"/>
      <c r="BK93" s="356">
        <v>13.2028</v>
      </c>
      <c r="BL93" s="356">
        <v>11.44</v>
      </c>
      <c r="BM93" s="356">
        <v>24.777999999999999</v>
      </c>
      <c r="BN93" s="356">
        <v>1.9801</v>
      </c>
      <c r="BO93" s="356">
        <v>76.799000000000007</v>
      </c>
      <c r="BP93" s="57">
        <v>1.7952999999999999</v>
      </c>
      <c r="BQ93" s="352">
        <v>53</v>
      </c>
      <c r="BR93" s="356"/>
      <c r="BS93" s="357" t="s">
        <v>889</v>
      </c>
      <c r="BT93" s="34"/>
      <c r="BU93" s="34"/>
      <c r="BV93" s="34"/>
      <c r="BW93" s="34"/>
      <c r="BX93" s="34"/>
    </row>
    <row r="94" spans="1:76" x14ac:dyDescent="0.35">
      <c r="A94" s="34" t="s">
        <v>888</v>
      </c>
      <c r="B94" s="34"/>
      <c r="C94" s="34"/>
      <c r="D94" s="34"/>
      <c r="E94" s="357" t="s">
        <v>885</v>
      </c>
      <c r="F94" s="357" t="s">
        <v>886</v>
      </c>
      <c r="G94" s="359">
        <v>1997</v>
      </c>
      <c r="H94" s="34"/>
      <c r="I94" s="34"/>
      <c r="J94" s="357"/>
      <c r="K94" s="39" t="s">
        <v>80</v>
      </c>
      <c r="L94" s="39" t="s">
        <v>81</v>
      </c>
      <c r="M94" s="39" t="s">
        <v>82</v>
      </c>
      <c r="N94" s="39" t="s">
        <v>83</v>
      </c>
      <c r="O94" s="39" t="s">
        <v>84</v>
      </c>
      <c r="P94" s="39" t="s">
        <v>85</v>
      </c>
      <c r="Q94" s="39" t="s">
        <v>110</v>
      </c>
      <c r="R94" s="35" t="s">
        <v>111</v>
      </c>
      <c r="S94" s="35" t="s">
        <v>111</v>
      </c>
      <c r="T94" s="34" t="s">
        <v>818</v>
      </c>
      <c r="U94" s="39" t="s">
        <v>28</v>
      </c>
      <c r="V94" s="34" t="s">
        <v>293</v>
      </c>
      <c r="W94" s="34" t="s">
        <v>280</v>
      </c>
      <c r="X94" s="39" t="s">
        <v>819</v>
      </c>
      <c r="Y94" s="357"/>
      <c r="Z94" s="39" t="s">
        <v>239</v>
      </c>
      <c r="AA94" s="357"/>
      <c r="AB94" s="357"/>
      <c r="AC94" s="359"/>
      <c r="AD94" s="359" t="s">
        <v>240</v>
      </c>
      <c r="AE94" s="40" t="s">
        <v>477</v>
      </c>
      <c r="AF94" s="332" t="s">
        <v>240</v>
      </c>
      <c r="AG94" s="357"/>
      <c r="AH94" s="352">
        <v>7.8</v>
      </c>
      <c r="AI94" s="111">
        <v>7.8</v>
      </c>
      <c r="AJ94" s="352"/>
      <c r="AK94" s="352" t="s">
        <v>509</v>
      </c>
      <c r="AL94" s="336">
        <v>7.6</v>
      </c>
      <c r="AM94" s="44">
        <v>80.077311600000002</v>
      </c>
      <c r="AN94" s="111">
        <v>0.5</v>
      </c>
      <c r="AO94" s="111">
        <f t="shared" si="4"/>
        <v>1</v>
      </c>
      <c r="AP94" s="111">
        <v>1</v>
      </c>
      <c r="AQ94" s="111"/>
      <c r="AR94" s="335" t="s">
        <v>295</v>
      </c>
      <c r="AS94" s="111" t="s">
        <v>240</v>
      </c>
      <c r="AT94" s="111" t="s">
        <v>295</v>
      </c>
      <c r="AU94" s="111" t="s">
        <v>240</v>
      </c>
      <c r="AV94" s="352"/>
      <c r="AW94" s="352"/>
      <c r="AX94" s="352">
        <v>20</v>
      </c>
      <c r="AY94" s="352">
        <v>7.6</v>
      </c>
      <c r="AZ94" s="334" t="s">
        <v>240</v>
      </c>
      <c r="BA94" s="417">
        <v>80.077311600000002</v>
      </c>
      <c r="BB94" s="417"/>
      <c r="BC94" s="352">
        <v>0.5</v>
      </c>
      <c r="BD94" s="352"/>
      <c r="BE94" s="352"/>
      <c r="BF94" s="352">
        <v>0.5</v>
      </c>
      <c r="BG94" s="352"/>
      <c r="BH94" s="352"/>
      <c r="BI94" s="352"/>
      <c r="BJ94" s="352"/>
      <c r="BK94" s="356">
        <v>13.2028</v>
      </c>
      <c r="BL94" s="356">
        <v>11.44</v>
      </c>
      <c r="BM94" s="356">
        <v>24.777999999999999</v>
      </c>
      <c r="BN94" s="356">
        <v>1.9801</v>
      </c>
      <c r="BO94" s="356">
        <v>76.799000000000007</v>
      </c>
      <c r="BP94" s="57">
        <v>1.7952999999999999</v>
      </c>
      <c r="BQ94" s="352">
        <v>53</v>
      </c>
      <c r="BR94" s="356"/>
      <c r="BS94" s="357" t="s">
        <v>889</v>
      </c>
      <c r="BT94" s="34"/>
      <c r="BU94" s="34"/>
      <c r="BV94" s="34"/>
      <c r="BW94" s="34"/>
      <c r="BX94" s="34"/>
    </row>
    <row r="95" spans="1:76" x14ac:dyDescent="0.35">
      <c r="A95" s="34" t="s">
        <v>888</v>
      </c>
      <c r="B95" s="34"/>
      <c r="C95" s="34"/>
      <c r="D95" s="34"/>
      <c r="E95" s="357" t="s">
        <v>885</v>
      </c>
      <c r="F95" s="357" t="s">
        <v>886</v>
      </c>
      <c r="G95" s="359">
        <v>1997</v>
      </c>
      <c r="H95" s="34"/>
      <c r="I95" s="34"/>
      <c r="J95" s="357"/>
      <c r="K95" s="39" t="s">
        <v>80</v>
      </c>
      <c r="L95" s="39" t="s">
        <v>81</v>
      </c>
      <c r="M95" s="39" t="s">
        <v>82</v>
      </c>
      <c r="N95" s="39" t="s">
        <v>83</v>
      </c>
      <c r="O95" s="39" t="s">
        <v>84</v>
      </c>
      <c r="P95" s="39" t="s">
        <v>85</v>
      </c>
      <c r="Q95" s="39" t="s">
        <v>110</v>
      </c>
      <c r="R95" s="35" t="s">
        <v>111</v>
      </c>
      <c r="S95" s="35" t="s">
        <v>111</v>
      </c>
      <c r="T95" s="34" t="s">
        <v>818</v>
      </c>
      <c r="U95" s="39" t="s">
        <v>28</v>
      </c>
      <c r="V95" s="34" t="s">
        <v>293</v>
      </c>
      <c r="W95" s="34" t="s">
        <v>280</v>
      </c>
      <c r="X95" s="39" t="s">
        <v>819</v>
      </c>
      <c r="Y95" s="357"/>
      <c r="Z95" s="39" t="s">
        <v>239</v>
      </c>
      <c r="AA95" s="357"/>
      <c r="AB95" s="357"/>
      <c r="AC95" s="359"/>
      <c r="AD95" s="359" t="s">
        <v>240</v>
      </c>
      <c r="AE95" s="40" t="s">
        <v>477</v>
      </c>
      <c r="AF95" s="332" t="s">
        <v>240</v>
      </c>
      <c r="AG95" s="357"/>
      <c r="AH95" s="352">
        <v>8.4</v>
      </c>
      <c r="AI95" s="111">
        <v>8.4</v>
      </c>
      <c r="AJ95" s="352"/>
      <c r="AK95" s="352" t="s">
        <v>509</v>
      </c>
      <c r="AL95" s="336">
        <v>7.6</v>
      </c>
      <c r="AM95" s="44">
        <v>80.077311600000002</v>
      </c>
      <c r="AN95" s="111">
        <v>0.5</v>
      </c>
      <c r="AO95" s="111">
        <f t="shared" si="4"/>
        <v>1</v>
      </c>
      <c r="AP95" s="111">
        <v>1</v>
      </c>
      <c r="AQ95" s="111"/>
      <c r="AR95" s="335" t="s">
        <v>295</v>
      </c>
      <c r="AS95" s="111" t="s">
        <v>240</v>
      </c>
      <c r="AT95" s="111" t="s">
        <v>295</v>
      </c>
      <c r="AU95" s="111" t="s">
        <v>240</v>
      </c>
      <c r="AV95" s="352"/>
      <c r="AW95" s="352"/>
      <c r="AX95" s="352">
        <v>20</v>
      </c>
      <c r="AY95" s="352">
        <v>7.6</v>
      </c>
      <c r="AZ95" s="334" t="s">
        <v>240</v>
      </c>
      <c r="BA95" s="417">
        <v>80.077311600000002</v>
      </c>
      <c r="BB95" s="417"/>
      <c r="BC95" s="352">
        <v>0.5</v>
      </c>
      <c r="BD95" s="352"/>
      <c r="BE95" s="352"/>
      <c r="BF95" s="352">
        <v>0.5</v>
      </c>
      <c r="BG95" s="352"/>
      <c r="BH95" s="352"/>
      <c r="BI95" s="352"/>
      <c r="BJ95" s="352"/>
      <c r="BK95" s="356">
        <v>13.2028</v>
      </c>
      <c r="BL95" s="356">
        <v>11.44</v>
      </c>
      <c r="BM95" s="356">
        <v>24.777999999999999</v>
      </c>
      <c r="BN95" s="356">
        <v>1.9801</v>
      </c>
      <c r="BO95" s="356">
        <v>76.799000000000007</v>
      </c>
      <c r="BP95" s="57">
        <v>1.7952999999999999</v>
      </c>
      <c r="BQ95" s="352">
        <v>53</v>
      </c>
      <c r="BR95" s="356"/>
      <c r="BS95" s="357" t="s">
        <v>889</v>
      </c>
      <c r="BT95" s="34"/>
      <c r="BU95" s="34"/>
      <c r="BV95" s="34"/>
      <c r="BW95" s="34"/>
      <c r="BX95" s="34"/>
    </row>
    <row r="96" spans="1:76" x14ac:dyDescent="0.35">
      <c r="A96" s="34" t="s">
        <v>888</v>
      </c>
      <c r="B96" s="34"/>
      <c r="C96" s="34"/>
      <c r="D96" s="34"/>
      <c r="E96" s="357" t="s">
        <v>885</v>
      </c>
      <c r="F96" s="357" t="s">
        <v>886</v>
      </c>
      <c r="G96" s="359">
        <v>1997</v>
      </c>
      <c r="H96" s="34"/>
      <c r="I96" s="34"/>
      <c r="J96" s="357"/>
      <c r="K96" s="39" t="s">
        <v>80</v>
      </c>
      <c r="L96" s="39" t="s">
        <v>81</v>
      </c>
      <c r="M96" s="39" t="s">
        <v>82</v>
      </c>
      <c r="N96" s="39" t="s">
        <v>83</v>
      </c>
      <c r="O96" s="39" t="s">
        <v>84</v>
      </c>
      <c r="P96" s="39" t="s">
        <v>85</v>
      </c>
      <c r="Q96" s="39" t="s">
        <v>110</v>
      </c>
      <c r="R96" s="35" t="s">
        <v>111</v>
      </c>
      <c r="S96" s="35" t="s">
        <v>111</v>
      </c>
      <c r="T96" s="34" t="s">
        <v>818</v>
      </c>
      <c r="U96" s="39" t="s">
        <v>28</v>
      </c>
      <c r="V96" s="34" t="s">
        <v>293</v>
      </c>
      <c r="W96" s="34" t="s">
        <v>280</v>
      </c>
      <c r="X96" s="39" t="s">
        <v>819</v>
      </c>
      <c r="Y96" s="357"/>
      <c r="Z96" s="39" t="s">
        <v>239</v>
      </c>
      <c r="AA96" s="357"/>
      <c r="AB96" s="357"/>
      <c r="AC96" s="359"/>
      <c r="AD96" s="359" t="s">
        <v>240</v>
      </c>
      <c r="AE96" s="40" t="s">
        <v>477</v>
      </c>
      <c r="AF96" s="332" t="s">
        <v>240</v>
      </c>
      <c r="AG96" s="357"/>
      <c r="AH96" s="352">
        <v>7.1</v>
      </c>
      <c r="AI96" s="111">
        <v>7.1</v>
      </c>
      <c r="AJ96" s="352"/>
      <c r="AK96" s="352" t="s">
        <v>509</v>
      </c>
      <c r="AL96" s="336">
        <v>7.6</v>
      </c>
      <c r="AM96" s="44">
        <v>80.077311600000002</v>
      </c>
      <c r="AN96" s="111">
        <v>0.5</v>
      </c>
      <c r="AO96" s="111">
        <f t="shared" si="4"/>
        <v>1</v>
      </c>
      <c r="AP96" s="111">
        <v>1</v>
      </c>
      <c r="AQ96" s="111"/>
      <c r="AR96" s="335" t="s">
        <v>295</v>
      </c>
      <c r="AS96" s="111" t="s">
        <v>240</v>
      </c>
      <c r="AT96" s="111" t="s">
        <v>295</v>
      </c>
      <c r="AU96" s="111" t="s">
        <v>240</v>
      </c>
      <c r="AV96" s="352"/>
      <c r="AW96" s="352"/>
      <c r="AX96" s="352">
        <v>20</v>
      </c>
      <c r="AY96" s="352">
        <v>7.6</v>
      </c>
      <c r="AZ96" s="334" t="s">
        <v>240</v>
      </c>
      <c r="BA96" s="417">
        <v>80.077311600000002</v>
      </c>
      <c r="BB96" s="417"/>
      <c r="BC96" s="352">
        <v>0.5</v>
      </c>
      <c r="BD96" s="352"/>
      <c r="BE96" s="352"/>
      <c r="BF96" s="352">
        <v>0.5</v>
      </c>
      <c r="BG96" s="352"/>
      <c r="BH96" s="352"/>
      <c r="BI96" s="352"/>
      <c r="BJ96" s="352"/>
      <c r="BK96" s="356">
        <v>13.2028</v>
      </c>
      <c r="BL96" s="356">
        <v>11.44</v>
      </c>
      <c r="BM96" s="356">
        <v>24.777999999999999</v>
      </c>
      <c r="BN96" s="356">
        <v>1.9801</v>
      </c>
      <c r="BO96" s="356">
        <v>76.799000000000007</v>
      </c>
      <c r="BP96" s="57">
        <v>1.7952999999999999</v>
      </c>
      <c r="BQ96" s="352">
        <v>53</v>
      </c>
      <c r="BR96" s="356"/>
      <c r="BS96" s="357" t="s">
        <v>889</v>
      </c>
      <c r="BT96" s="34"/>
      <c r="BU96" s="34"/>
      <c r="BV96" s="34"/>
      <c r="BW96" s="34"/>
      <c r="BX96" s="34"/>
    </row>
    <row r="97" spans="1:76" x14ac:dyDescent="0.35">
      <c r="A97" s="34" t="s">
        <v>324</v>
      </c>
      <c r="B97" s="34"/>
      <c r="C97" s="34"/>
      <c r="D97" s="34"/>
      <c r="E97" s="34" t="s">
        <v>890</v>
      </c>
      <c r="F97" s="34" t="s">
        <v>891</v>
      </c>
      <c r="G97" s="41">
        <v>2000</v>
      </c>
      <c r="H97" s="34"/>
      <c r="I97" s="34"/>
      <c r="J97" s="34"/>
      <c r="K97" s="39" t="s">
        <v>80</v>
      </c>
      <c r="L97" s="39" t="s">
        <v>81</v>
      </c>
      <c r="M97" s="39" t="s">
        <v>82</v>
      </c>
      <c r="N97" s="39" t="s">
        <v>83</v>
      </c>
      <c r="O97" s="39" t="s">
        <v>84</v>
      </c>
      <c r="P97" s="39" t="s">
        <v>85</v>
      </c>
      <c r="Q97" s="39" t="s">
        <v>110</v>
      </c>
      <c r="R97" s="35" t="s">
        <v>111</v>
      </c>
      <c r="S97" s="35" t="s">
        <v>111</v>
      </c>
      <c r="T97" s="35" t="s">
        <v>882</v>
      </c>
      <c r="U97" s="39" t="s">
        <v>28</v>
      </c>
      <c r="V97" s="113" t="s">
        <v>293</v>
      </c>
      <c r="W97" s="34" t="s">
        <v>892</v>
      </c>
      <c r="X97" s="39" t="s">
        <v>819</v>
      </c>
      <c r="Y97" s="35" t="s">
        <v>893</v>
      </c>
      <c r="Z97" s="39" t="s">
        <v>239</v>
      </c>
      <c r="AA97" s="343"/>
      <c r="AB97" s="34"/>
      <c r="AC97" s="41">
        <v>48</v>
      </c>
      <c r="AD97" s="332" t="s">
        <v>240</v>
      </c>
      <c r="AE97" s="41" t="s">
        <v>508</v>
      </c>
      <c r="AF97" s="332" t="s">
        <v>240</v>
      </c>
      <c r="AG97" s="34"/>
      <c r="AH97" s="343">
        <v>21</v>
      </c>
      <c r="AI97" s="111">
        <v>21</v>
      </c>
      <c r="AJ97" s="350"/>
      <c r="AK97" s="35" t="s">
        <v>770</v>
      </c>
      <c r="AL97" s="116">
        <v>7.8</v>
      </c>
      <c r="AM97" s="44">
        <v>77</v>
      </c>
      <c r="AN97" s="111"/>
      <c r="AO97" s="111">
        <v>3</v>
      </c>
      <c r="AP97" s="111">
        <v>3</v>
      </c>
      <c r="AQ97" s="111" t="s">
        <v>822</v>
      </c>
      <c r="AR97" s="335" t="s">
        <v>240</v>
      </c>
      <c r="AS97" s="111" t="s">
        <v>295</v>
      </c>
      <c r="AT97" s="111" t="s">
        <v>295</v>
      </c>
      <c r="AU97" s="111"/>
      <c r="AV97" s="34" t="s">
        <v>894</v>
      </c>
      <c r="AW97" s="34"/>
      <c r="AX97" s="34">
        <v>20</v>
      </c>
      <c r="AY97" s="34">
        <v>7.8</v>
      </c>
      <c r="AZ97" s="334" t="s">
        <v>240</v>
      </c>
      <c r="BA97" s="34">
        <v>77</v>
      </c>
      <c r="BB97" s="34"/>
      <c r="BC97" s="34"/>
      <c r="BD97" s="34"/>
      <c r="BE97" s="34"/>
      <c r="BF97" s="34"/>
      <c r="BG97" s="34"/>
      <c r="BH97" s="34"/>
      <c r="BI97" s="34"/>
      <c r="BJ97" s="34"/>
      <c r="BK97" s="34"/>
      <c r="BL97" s="34"/>
      <c r="BM97" s="34"/>
      <c r="BN97" s="34"/>
      <c r="BO97" s="34"/>
      <c r="BP97" s="38"/>
      <c r="BQ97" s="34"/>
      <c r="BR97" s="34"/>
      <c r="BS97" s="34"/>
      <c r="BT97" s="342">
        <v>0.83</v>
      </c>
      <c r="BU97" s="34" t="s">
        <v>324</v>
      </c>
      <c r="BV97" s="34"/>
      <c r="BW97" s="34"/>
      <c r="BX97" s="34"/>
    </row>
    <row r="98" spans="1:76" x14ac:dyDescent="0.35">
      <c r="A98" s="34" t="s">
        <v>324</v>
      </c>
      <c r="B98" s="34"/>
      <c r="C98" s="34"/>
      <c r="D98" s="34"/>
      <c r="E98" s="34" t="s">
        <v>890</v>
      </c>
      <c r="F98" s="34" t="s">
        <v>348</v>
      </c>
      <c r="G98" s="41">
        <v>2000</v>
      </c>
      <c r="H98" s="34"/>
      <c r="I98" s="34"/>
      <c r="J98" s="34"/>
      <c r="K98" s="39" t="s">
        <v>80</v>
      </c>
      <c r="L98" s="39" t="s">
        <v>81</v>
      </c>
      <c r="M98" s="39" t="s">
        <v>82</v>
      </c>
      <c r="N98" s="39" t="s">
        <v>83</v>
      </c>
      <c r="O98" s="39" t="s">
        <v>84</v>
      </c>
      <c r="P98" s="39" t="s">
        <v>85</v>
      </c>
      <c r="Q98" s="39" t="s">
        <v>110</v>
      </c>
      <c r="R98" s="35" t="s">
        <v>111</v>
      </c>
      <c r="S98" s="35" t="s">
        <v>111</v>
      </c>
      <c r="T98" s="35" t="s">
        <v>882</v>
      </c>
      <c r="U98" s="39" t="s">
        <v>28</v>
      </c>
      <c r="V98" s="113" t="s">
        <v>293</v>
      </c>
      <c r="W98" s="34" t="s">
        <v>892</v>
      </c>
      <c r="X98" s="39" t="s">
        <v>819</v>
      </c>
      <c r="Y98" s="35" t="s">
        <v>893</v>
      </c>
      <c r="Z98" s="39" t="s">
        <v>239</v>
      </c>
      <c r="AA98" s="343"/>
      <c r="AB98" s="34"/>
      <c r="AC98" s="41">
        <v>48</v>
      </c>
      <c r="AD98" s="332" t="s">
        <v>240</v>
      </c>
      <c r="AE98" s="41" t="s">
        <v>508</v>
      </c>
      <c r="AF98" s="332" t="s">
        <v>240</v>
      </c>
      <c r="AG98" s="34"/>
      <c r="AH98" s="343">
        <v>24</v>
      </c>
      <c r="AI98" s="111">
        <v>24</v>
      </c>
      <c r="AJ98" s="350" t="s">
        <v>895</v>
      </c>
      <c r="AK98" s="35" t="s">
        <v>770</v>
      </c>
      <c r="AL98" s="116">
        <v>7.8</v>
      </c>
      <c r="AM98" s="44">
        <v>59</v>
      </c>
      <c r="AN98" s="111"/>
      <c r="AO98" s="111">
        <v>3</v>
      </c>
      <c r="AP98" s="111">
        <v>3</v>
      </c>
      <c r="AQ98" s="111" t="s">
        <v>822</v>
      </c>
      <c r="AR98" s="335" t="s">
        <v>240</v>
      </c>
      <c r="AS98" s="111" t="s">
        <v>295</v>
      </c>
      <c r="AT98" s="111" t="s">
        <v>295</v>
      </c>
      <c r="AU98" s="111"/>
      <c r="AV98" s="34" t="s">
        <v>894</v>
      </c>
      <c r="AW98" s="34"/>
      <c r="AX98" s="34">
        <v>20</v>
      </c>
      <c r="AY98" s="34">
        <v>7.8</v>
      </c>
      <c r="AZ98" s="334" t="s">
        <v>240</v>
      </c>
      <c r="BA98" s="34">
        <v>59</v>
      </c>
      <c r="BB98" s="34"/>
      <c r="BC98" s="34"/>
      <c r="BD98" s="34"/>
      <c r="BE98" s="34"/>
      <c r="BF98" s="34"/>
      <c r="BG98" s="34"/>
      <c r="BH98" s="34"/>
      <c r="BI98" s="34"/>
      <c r="BJ98" s="34"/>
      <c r="BK98" s="34"/>
      <c r="BL98" s="34"/>
      <c r="BM98" s="34"/>
      <c r="BN98" s="34"/>
      <c r="BO98" s="34"/>
      <c r="BP98" s="38"/>
      <c r="BQ98" s="34"/>
      <c r="BR98" s="34"/>
      <c r="BS98" s="34"/>
      <c r="BT98" s="342">
        <v>0.91</v>
      </c>
      <c r="BU98" s="34" t="s">
        <v>324</v>
      </c>
      <c r="BV98" s="34"/>
      <c r="BW98" s="34"/>
      <c r="BX98" s="34"/>
    </row>
    <row r="99" spans="1:76" x14ac:dyDescent="0.35">
      <c r="A99" s="34" t="s">
        <v>277</v>
      </c>
      <c r="B99" s="34"/>
      <c r="C99" s="34"/>
      <c r="D99" s="34"/>
      <c r="E99" s="34" t="s">
        <v>896</v>
      </c>
      <c r="F99" s="34" t="s">
        <v>897</v>
      </c>
      <c r="G99" s="41">
        <v>2002</v>
      </c>
      <c r="H99" s="34"/>
      <c r="I99" s="34"/>
      <c r="J99" s="34"/>
      <c r="K99" s="39" t="s">
        <v>80</v>
      </c>
      <c r="L99" s="39" t="s">
        <v>81</v>
      </c>
      <c r="M99" s="39" t="s">
        <v>82</v>
      </c>
      <c r="N99" s="39" t="s">
        <v>83</v>
      </c>
      <c r="O99" s="39" t="s">
        <v>84</v>
      </c>
      <c r="P99" s="39" t="s">
        <v>85</v>
      </c>
      <c r="Q99" s="39" t="s">
        <v>110</v>
      </c>
      <c r="R99" s="35" t="s">
        <v>111</v>
      </c>
      <c r="S99" s="35" t="s">
        <v>111</v>
      </c>
      <c r="T99" s="113" t="s">
        <v>818</v>
      </c>
      <c r="U99" s="39" t="s">
        <v>28</v>
      </c>
      <c r="V99" s="34" t="s">
        <v>293</v>
      </c>
      <c r="W99" s="34" t="s">
        <v>280</v>
      </c>
      <c r="X99" s="39" t="s">
        <v>819</v>
      </c>
      <c r="Y99" s="113" t="s">
        <v>887</v>
      </c>
      <c r="Z99" s="39" t="s">
        <v>239</v>
      </c>
      <c r="AA99" s="112"/>
      <c r="AB99" s="112"/>
      <c r="AC99" s="41">
        <v>48</v>
      </c>
      <c r="AD99" s="332" t="s">
        <v>240</v>
      </c>
      <c r="AE99" s="41" t="s">
        <v>508</v>
      </c>
      <c r="AF99" s="332" t="s">
        <v>240</v>
      </c>
      <c r="AG99" s="112"/>
      <c r="AH99" s="114">
        <v>5.49</v>
      </c>
      <c r="AI99" s="111">
        <v>5.49</v>
      </c>
      <c r="AJ99" s="114"/>
      <c r="AK99" s="114" t="s">
        <v>509</v>
      </c>
      <c r="AL99" s="336">
        <v>7.2</v>
      </c>
      <c r="AM99" s="44">
        <v>269.125</v>
      </c>
      <c r="AN99" s="111">
        <v>0.5</v>
      </c>
      <c r="AO99" s="111">
        <f t="shared" ref="AO99:AO118" si="5">IF(AP99=1,1,"xx")</f>
        <v>1</v>
      </c>
      <c r="AP99" s="111">
        <v>1</v>
      </c>
      <c r="AQ99" s="111"/>
      <c r="AR99" s="335" t="s">
        <v>295</v>
      </c>
      <c r="AS99" s="111" t="s">
        <v>240</v>
      </c>
      <c r="AT99" s="111" t="s">
        <v>295</v>
      </c>
      <c r="AU99" s="111" t="s">
        <v>240</v>
      </c>
      <c r="AV99" s="112" t="s">
        <v>167</v>
      </c>
      <c r="AW99" s="114"/>
      <c r="AX99" s="130">
        <v>25</v>
      </c>
      <c r="AY99" s="114">
        <v>7.2</v>
      </c>
      <c r="AZ99" s="334" t="s">
        <v>240</v>
      </c>
      <c r="BA99" s="130">
        <v>269.125</v>
      </c>
      <c r="BB99" s="130"/>
      <c r="BC99" s="114">
        <v>0.5</v>
      </c>
      <c r="BD99" s="114"/>
      <c r="BE99" s="56"/>
      <c r="BF99" s="114">
        <v>0.5</v>
      </c>
      <c r="BG99" s="112"/>
      <c r="BH99" s="114"/>
      <c r="BI99" s="114"/>
      <c r="BJ99" s="112">
        <v>10</v>
      </c>
      <c r="BK99" s="56">
        <v>96.4</v>
      </c>
      <c r="BL99" s="56">
        <v>6.9</v>
      </c>
      <c r="BM99" s="56">
        <v>14.9</v>
      </c>
      <c r="BN99" s="56">
        <v>4.57</v>
      </c>
      <c r="BO99" s="56">
        <v>260</v>
      </c>
      <c r="BP99" s="223">
        <v>5</v>
      </c>
      <c r="BQ99" s="56">
        <v>3.5365098135259454</v>
      </c>
      <c r="BR99" s="56"/>
      <c r="BS99" s="112"/>
      <c r="BT99" s="113" t="s">
        <v>487</v>
      </c>
      <c r="BU99" s="114" t="s">
        <v>488</v>
      </c>
      <c r="BV99" s="34"/>
      <c r="BW99" s="34"/>
      <c r="BX99" s="34"/>
    </row>
    <row r="100" spans="1:76" x14ac:dyDescent="0.35">
      <c r="A100" s="34" t="s">
        <v>277</v>
      </c>
      <c r="B100" s="34"/>
      <c r="C100" s="34"/>
      <c r="D100" s="34"/>
      <c r="E100" s="34" t="s">
        <v>896</v>
      </c>
      <c r="F100" s="34" t="s">
        <v>897</v>
      </c>
      <c r="G100" s="41">
        <v>2002</v>
      </c>
      <c r="H100" s="34"/>
      <c r="I100" s="34"/>
      <c r="J100" s="34"/>
      <c r="K100" s="39" t="s">
        <v>80</v>
      </c>
      <c r="L100" s="39" t="s">
        <v>81</v>
      </c>
      <c r="M100" s="39" t="s">
        <v>82</v>
      </c>
      <c r="N100" s="39" t="s">
        <v>83</v>
      </c>
      <c r="O100" s="39" t="s">
        <v>84</v>
      </c>
      <c r="P100" s="39" t="s">
        <v>85</v>
      </c>
      <c r="Q100" s="39" t="s">
        <v>110</v>
      </c>
      <c r="R100" s="35" t="s">
        <v>111</v>
      </c>
      <c r="S100" s="35" t="s">
        <v>111</v>
      </c>
      <c r="T100" s="113" t="s">
        <v>818</v>
      </c>
      <c r="U100" s="39" t="s">
        <v>28</v>
      </c>
      <c r="V100" s="34" t="s">
        <v>293</v>
      </c>
      <c r="W100" s="34" t="s">
        <v>280</v>
      </c>
      <c r="X100" s="39" t="s">
        <v>819</v>
      </c>
      <c r="Y100" s="113" t="s">
        <v>887</v>
      </c>
      <c r="Z100" s="39" t="s">
        <v>239</v>
      </c>
      <c r="AA100" s="112"/>
      <c r="AB100" s="112"/>
      <c r="AC100" s="41">
        <v>48</v>
      </c>
      <c r="AD100" s="332" t="s">
        <v>240</v>
      </c>
      <c r="AE100" s="41" t="s">
        <v>508</v>
      </c>
      <c r="AF100" s="332" t="s">
        <v>240</v>
      </c>
      <c r="AG100" s="112"/>
      <c r="AH100" s="114">
        <v>6.35</v>
      </c>
      <c r="AI100" s="111">
        <v>6.35</v>
      </c>
      <c r="AJ100" s="114"/>
      <c r="AK100" s="114" t="s">
        <v>509</v>
      </c>
      <c r="AL100" s="336">
        <v>7.3</v>
      </c>
      <c r="AM100" s="44">
        <v>511.45081999999996</v>
      </c>
      <c r="AN100" s="111">
        <v>0.5</v>
      </c>
      <c r="AO100" s="111">
        <f t="shared" si="5"/>
        <v>1</v>
      </c>
      <c r="AP100" s="111">
        <v>1</v>
      </c>
      <c r="AQ100" s="111"/>
      <c r="AR100" s="335" t="s">
        <v>295</v>
      </c>
      <c r="AS100" s="111" t="s">
        <v>240</v>
      </c>
      <c r="AT100" s="111" t="s">
        <v>295</v>
      </c>
      <c r="AU100" s="111" t="s">
        <v>240</v>
      </c>
      <c r="AV100" s="112" t="s">
        <v>167</v>
      </c>
      <c r="AW100" s="114"/>
      <c r="AX100" s="130">
        <v>25</v>
      </c>
      <c r="AY100" s="114">
        <v>7.3</v>
      </c>
      <c r="AZ100" s="334" t="s">
        <v>240</v>
      </c>
      <c r="BA100" s="130">
        <v>511.45081999999996</v>
      </c>
      <c r="BB100" s="130"/>
      <c r="BC100" s="114">
        <v>0.5</v>
      </c>
      <c r="BD100" s="114"/>
      <c r="BE100" s="56"/>
      <c r="BF100" s="114">
        <v>0.5</v>
      </c>
      <c r="BG100" s="112"/>
      <c r="BH100" s="114"/>
      <c r="BI100" s="114"/>
      <c r="BJ100" s="112">
        <v>10</v>
      </c>
      <c r="BK100" s="56">
        <v>190</v>
      </c>
      <c r="BL100" s="56">
        <v>8.99</v>
      </c>
      <c r="BM100" s="56">
        <v>14.5</v>
      </c>
      <c r="BN100" s="56">
        <v>6.3</v>
      </c>
      <c r="BO100" s="56">
        <v>484</v>
      </c>
      <c r="BP100" s="223">
        <v>5</v>
      </c>
      <c r="BQ100" s="56">
        <v>4.4553772753628529</v>
      </c>
      <c r="BR100" s="56"/>
      <c r="BS100" s="112"/>
      <c r="BT100" s="113" t="s">
        <v>487</v>
      </c>
      <c r="BU100" s="114" t="s">
        <v>488</v>
      </c>
      <c r="BV100" s="34"/>
      <c r="BW100" s="34"/>
      <c r="BX100" s="34"/>
    </row>
    <row r="101" spans="1:76" x14ac:dyDescent="0.35">
      <c r="A101" s="34" t="s">
        <v>277</v>
      </c>
      <c r="B101" s="34"/>
      <c r="C101" s="34"/>
      <c r="D101" s="34"/>
      <c r="E101" s="34" t="s">
        <v>896</v>
      </c>
      <c r="F101" s="34" t="s">
        <v>897</v>
      </c>
      <c r="G101" s="41">
        <v>2002</v>
      </c>
      <c r="H101" s="34"/>
      <c r="I101" s="34"/>
      <c r="J101" s="34"/>
      <c r="K101" s="39" t="s">
        <v>80</v>
      </c>
      <c r="L101" s="39" t="s">
        <v>81</v>
      </c>
      <c r="M101" s="39" t="s">
        <v>82</v>
      </c>
      <c r="N101" s="39" t="s">
        <v>83</v>
      </c>
      <c r="O101" s="39" t="s">
        <v>84</v>
      </c>
      <c r="P101" s="39" t="s">
        <v>85</v>
      </c>
      <c r="Q101" s="39" t="s">
        <v>110</v>
      </c>
      <c r="R101" s="35" t="s">
        <v>111</v>
      </c>
      <c r="S101" s="35" t="s">
        <v>111</v>
      </c>
      <c r="T101" s="113" t="s">
        <v>818</v>
      </c>
      <c r="U101" s="39" t="s">
        <v>28</v>
      </c>
      <c r="V101" s="34" t="s">
        <v>293</v>
      </c>
      <c r="W101" s="34" t="s">
        <v>280</v>
      </c>
      <c r="X101" s="39" t="s">
        <v>819</v>
      </c>
      <c r="Y101" s="113" t="s">
        <v>887</v>
      </c>
      <c r="Z101" s="39" t="s">
        <v>239</v>
      </c>
      <c r="AA101" s="112"/>
      <c r="AB101" s="112"/>
      <c r="AC101" s="41">
        <v>48</v>
      </c>
      <c r="AD101" s="332" t="s">
        <v>240</v>
      </c>
      <c r="AE101" s="41" t="s">
        <v>508</v>
      </c>
      <c r="AF101" s="332" t="s">
        <v>240</v>
      </c>
      <c r="AG101" s="112"/>
      <c r="AH101" s="56">
        <v>15.7</v>
      </c>
      <c r="AI101" s="111">
        <v>15.7</v>
      </c>
      <c r="AJ101" s="56"/>
      <c r="AK101" s="114" t="s">
        <v>509</v>
      </c>
      <c r="AL101" s="336">
        <v>8</v>
      </c>
      <c r="AM101" s="44">
        <v>186.8451</v>
      </c>
      <c r="AN101" s="111">
        <v>0.5</v>
      </c>
      <c r="AO101" s="111">
        <f t="shared" si="5"/>
        <v>1</v>
      </c>
      <c r="AP101" s="111">
        <v>1</v>
      </c>
      <c r="AQ101" s="111"/>
      <c r="AR101" s="335" t="s">
        <v>295</v>
      </c>
      <c r="AS101" s="111" t="s">
        <v>240</v>
      </c>
      <c r="AT101" s="111" t="s">
        <v>295</v>
      </c>
      <c r="AU101" s="111" t="s">
        <v>240</v>
      </c>
      <c r="AV101" s="112" t="s">
        <v>167</v>
      </c>
      <c r="AW101" s="114"/>
      <c r="AX101" s="130">
        <v>25</v>
      </c>
      <c r="AY101" s="114">
        <v>8</v>
      </c>
      <c r="AZ101" s="334" t="s">
        <v>240</v>
      </c>
      <c r="BA101" s="130">
        <v>186.8451</v>
      </c>
      <c r="BB101" s="130"/>
      <c r="BC101" s="114">
        <v>0.5</v>
      </c>
      <c r="BD101" s="114"/>
      <c r="BE101" s="56"/>
      <c r="BF101" s="114">
        <v>0.5</v>
      </c>
      <c r="BG101" s="112"/>
      <c r="BH101" s="114"/>
      <c r="BI101" s="114"/>
      <c r="BJ101" s="112">
        <v>10</v>
      </c>
      <c r="BK101" s="56">
        <v>30.3</v>
      </c>
      <c r="BL101" s="56">
        <v>27</v>
      </c>
      <c r="BM101" s="56">
        <v>60.2</v>
      </c>
      <c r="BN101" s="56">
        <v>4.93</v>
      </c>
      <c r="BO101" s="56">
        <v>179</v>
      </c>
      <c r="BP101" s="223">
        <v>5</v>
      </c>
      <c r="BQ101" s="56">
        <v>22.508853442482202</v>
      </c>
      <c r="BR101" s="56"/>
      <c r="BS101" s="112"/>
      <c r="BT101" s="113" t="s">
        <v>487</v>
      </c>
      <c r="BU101" s="114" t="s">
        <v>488</v>
      </c>
      <c r="BV101" s="34"/>
      <c r="BW101" s="34"/>
      <c r="BX101" s="34"/>
    </row>
    <row r="102" spans="1:76" x14ac:dyDescent="0.35">
      <c r="A102" s="34" t="s">
        <v>277</v>
      </c>
      <c r="B102" s="34"/>
      <c r="C102" s="34"/>
      <c r="D102" s="34"/>
      <c r="E102" s="34" t="s">
        <v>896</v>
      </c>
      <c r="F102" s="34" t="s">
        <v>897</v>
      </c>
      <c r="G102" s="41">
        <v>2002</v>
      </c>
      <c r="H102" s="34"/>
      <c r="I102" s="34"/>
      <c r="J102" s="34"/>
      <c r="K102" s="39" t="s">
        <v>80</v>
      </c>
      <c r="L102" s="39" t="s">
        <v>81</v>
      </c>
      <c r="M102" s="39" t="s">
        <v>82</v>
      </c>
      <c r="N102" s="39" t="s">
        <v>83</v>
      </c>
      <c r="O102" s="39" t="s">
        <v>84</v>
      </c>
      <c r="P102" s="39" t="s">
        <v>85</v>
      </c>
      <c r="Q102" s="39" t="s">
        <v>110</v>
      </c>
      <c r="R102" s="35" t="s">
        <v>111</v>
      </c>
      <c r="S102" s="35" t="s">
        <v>111</v>
      </c>
      <c r="T102" s="113" t="s">
        <v>818</v>
      </c>
      <c r="U102" s="39" t="s">
        <v>28</v>
      </c>
      <c r="V102" s="34" t="s">
        <v>293</v>
      </c>
      <c r="W102" s="34" t="s">
        <v>280</v>
      </c>
      <c r="X102" s="39" t="s">
        <v>819</v>
      </c>
      <c r="Y102" s="113" t="s">
        <v>887</v>
      </c>
      <c r="Z102" s="39" t="s">
        <v>239</v>
      </c>
      <c r="AA102" s="112"/>
      <c r="AB102" s="112"/>
      <c r="AC102" s="41">
        <v>48</v>
      </c>
      <c r="AD102" s="332" t="s">
        <v>240</v>
      </c>
      <c r="AE102" s="41" t="s">
        <v>508</v>
      </c>
      <c r="AF102" s="332" t="s">
        <v>240</v>
      </c>
      <c r="AG102" s="112"/>
      <c r="AH102" s="56">
        <v>21.4</v>
      </c>
      <c r="AI102" s="111">
        <v>21.4</v>
      </c>
      <c r="AJ102" s="56"/>
      <c r="AK102" s="114" t="s">
        <v>509</v>
      </c>
      <c r="AL102" s="336">
        <v>8</v>
      </c>
      <c r="AM102" s="44">
        <v>618.69900000000007</v>
      </c>
      <c r="AN102" s="111">
        <v>0.5</v>
      </c>
      <c r="AO102" s="111">
        <f t="shared" si="5"/>
        <v>1</v>
      </c>
      <c r="AP102" s="111">
        <v>1</v>
      </c>
      <c r="AQ102" s="111"/>
      <c r="AR102" s="335" t="s">
        <v>295</v>
      </c>
      <c r="AS102" s="111" t="s">
        <v>240</v>
      </c>
      <c r="AT102" s="111" t="s">
        <v>295</v>
      </c>
      <c r="AU102" s="111" t="s">
        <v>240</v>
      </c>
      <c r="AV102" s="112" t="s">
        <v>167</v>
      </c>
      <c r="AW102" s="114"/>
      <c r="AX102" s="130">
        <v>25</v>
      </c>
      <c r="AY102" s="114">
        <v>8</v>
      </c>
      <c r="AZ102" s="334" t="s">
        <v>240</v>
      </c>
      <c r="BA102" s="130">
        <v>618.69900000000007</v>
      </c>
      <c r="BB102" s="130"/>
      <c r="BC102" s="114">
        <v>0.5</v>
      </c>
      <c r="BD102" s="114"/>
      <c r="BE102" s="56"/>
      <c r="BF102" s="114">
        <v>0.5</v>
      </c>
      <c r="BG102" s="112"/>
      <c r="BH102" s="114"/>
      <c r="BI102" s="114"/>
      <c r="BJ102" s="112">
        <v>10</v>
      </c>
      <c r="BK102" s="56">
        <v>101</v>
      </c>
      <c r="BL102" s="56">
        <v>89</v>
      </c>
      <c r="BM102" s="56">
        <v>60.4</v>
      </c>
      <c r="BN102" s="56">
        <v>17.399999999999999</v>
      </c>
      <c r="BO102" s="56">
        <v>544</v>
      </c>
      <c r="BP102" s="223">
        <v>12</v>
      </c>
      <c r="BQ102" s="56">
        <v>22.508853442482202</v>
      </c>
      <c r="BR102" s="56"/>
      <c r="BS102" s="112"/>
      <c r="BT102" s="113" t="s">
        <v>487</v>
      </c>
      <c r="BU102" s="114" t="s">
        <v>488</v>
      </c>
      <c r="BV102" s="34"/>
      <c r="BW102" s="34"/>
      <c r="BX102" s="34"/>
    </row>
    <row r="103" spans="1:76" x14ac:dyDescent="0.35">
      <c r="A103" s="34" t="s">
        <v>277</v>
      </c>
      <c r="B103" s="34"/>
      <c r="C103" s="34"/>
      <c r="D103" s="34"/>
      <c r="E103" s="34" t="s">
        <v>896</v>
      </c>
      <c r="F103" s="34" t="s">
        <v>897</v>
      </c>
      <c r="G103" s="41">
        <v>2002</v>
      </c>
      <c r="H103" s="34"/>
      <c r="I103" s="34"/>
      <c r="J103" s="34"/>
      <c r="K103" s="39" t="s">
        <v>80</v>
      </c>
      <c r="L103" s="39" t="s">
        <v>81</v>
      </c>
      <c r="M103" s="39" t="s">
        <v>82</v>
      </c>
      <c r="N103" s="39" t="s">
        <v>83</v>
      </c>
      <c r="O103" s="39" t="s">
        <v>84</v>
      </c>
      <c r="P103" s="39" t="s">
        <v>85</v>
      </c>
      <c r="Q103" s="39" t="s">
        <v>110</v>
      </c>
      <c r="R103" s="35" t="s">
        <v>111</v>
      </c>
      <c r="S103" s="35" t="s">
        <v>111</v>
      </c>
      <c r="T103" s="113" t="s">
        <v>818</v>
      </c>
      <c r="U103" s="39" t="s">
        <v>28</v>
      </c>
      <c r="V103" s="34" t="s">
        <v>293</v>
      </c>
      <c r="W103" s="34" t="s">
        <v>280</v>
      </c>
      <c r="X103" s="39" t="s">
        <v>819</v>
      </c>
      <c r="Y103" s="113" t="s">
        <v>887</v>
      </c>
      <c r="Z103" s="39" t="s">
        <v>239</v>
      </c>
      <c r="AA103" s="112"/>
      <c r="AB103" s="112"/>
      <c r="AC103" s="41">
        <v>48</v>
      </c>
      <c r="AD103" s="332" t="s">
        <v>240</v>
      </c>
      <c r="AE103" s="41" t="s">
        <v>508</v>
      </c>
      <c r="AF103" s="332" t="s">
        <v>240</v>
      </c>
      <c r="AG103" s="112"/>
      <c r="AH103" s="56">
        <v>22.2</v>
      </c>
      <c r="AI103" s="111">
        <v>22.2</v>
      </c>
      <c r="AJ103" s="56"/>
      <c r="AK103" s="114" t="s">
        <v>509</v>
      </c>
      <c r="AL103" s="336">
        <v>8</v>
      </c>
      <c r="AM103" s="44">
        <v>409.83610000000004</v>
      </c>
      <c r="AN103" s="111">
        <v>0.5</v>
      </c>
      <c r="AO103" s="111">
        <f t="shared" si="5"/>
        <v>1</v>
      </c>
      <c r="AP103" s="111">
        <v>1</v>
      </c>
      <c r="AQ103" s="111"/>
      <c r="AR103" s="335" t="s">
        <v>295</v>
      </c>
      <c r="AS103" s="111" t="s">
        <v>240</v>
      </c>
      <c r="AT103" s="111" t="s">
        <v>295</v>
      </c>
      <c r="AU103" s="111" t="s">
        <v>240</v>
      </c>
      <c r="AV103" s="112" t="s">
        <v>167</v>
      </c>
      <c r="AW103" s="114"/>
      <c r="AX103" s="130">
        <v>25</v>
      </c>
      <c r="AY103" s="114">
        <v>8</v>
      </c>
      <c r="AZ103" s="334" t="s">
        <v>240</v>
      </c>
      <c r="BA103" s="130">
        <v>409.83610000000004</v>
      </c>
      <c r="BB103" s="130"/>
      <c r="BC103" s="114">
        <v>0.5</v>
      </c>
      <c r="BD103" s="114"/>
      <c r="BE103" s="56"/>
      <c r="BF103" s="114">
        <v>0.5</v>
      </c>
      <c r="BG103" s="112"/>
      <c r="BH103" s="114"/>
      <c r="BI103" s="114"/>
      <c r="BJ103" s="112">
        <v>10</v>
      </c>
      <c r="BK103" s="56">
        <v>66.5</v>
      </c>
      <c r="BL103" s="56">
        <v>59.2</v>
      </c>
      <c r="BM103" s="56">
        <v>61.5</v>
      </c>
      <c r="BN103" s="56">
        <v>11.7</v>
      </c>
      <c r="BO103" s="56">
        <v>381</v>
      </c>
      <c r="BP103" s="223">
        <v>9</v>
      </c>
      <c r="BQ103" s="56">
        <v>22.508853442482202</v>
      </c>
      <c r="BR103" s="56"/>
      <c r="BS103" s="112"/>
      <c r="BT103" s="113" t="s">
        <v>487</v>
      </c>
      <c r="BU103" s="114" t="s">
        <v>488</v>
      </c>
      <c r="BV103" s="34"/>
      <c r="BW103" s="34"/>
      <c r="BX103" s="34"/>
    </row>
    <row r="104" spans="1:76" x14ac:dyDescent="0.35">
      <c r="A104" s="34" t="s">
        <v>277</v>
      </c>
      <c r="B104" s="34"/>
      <c r="C104" s="34"/>
      <c r="D104" s="34"/>
      <c r="E104" s="34" t="s">
        <v>896</v>
      </c>
      <c r="F104" s="34" t="s">
        <v>897</v>
      </c>
      <c r="G104" s="41">
        <v>2002</v>
      </c>
      <c r="H104" s="34"/>
      <c r="I104" s="34"/>
      <c r="J104" s="34"/>
      <c r="K104" s="39" t="s">
        <v>80</v>
      </c>
      <c r="L104" s="39" t="s">
        <v>81</v>
      </c>
      <c r="M104" s="39" t="s">
        <v>82</v>
      </c>
      <c r="N104" s="39" t="s">
        <v>83</v>
      </c>
      <c r="O104" s="39" t="s">
        <v>84</v>
      </c>
      <c r="P104" s="39" t="s">
        <v>85</v>
      </c>
      <c r="Q104" s="39" t="s">
        <v>110</v>
      </c>
      <c r="R104" s="35" t="s">
        <v>111</v>
      </c>
      <c r="S104" s="35" t="s">
        <v>111</v>
      </c>
      <c r="T104" s="113" t="s">
        <v>818</v>
      </c>
      <c r="U104" s="39" t="s">
        <v>28</v>
      </c>
      <c r="V104" s="34" t="s">
        <v>293</v>
      </c>
      <c r="W104" s="34" t="s">
        <v>280</v>
      </c>
      <c r="X104" s="39" t="s">
        <v>819</v>
      </c>
      <c r="Y104" s="113" t="s">
        <v>887</v>
      </c>
      <c r="Z104" s="39" t="s">
        <v>239</v>
      </c>
      <c r="AA104" s="112"/>
      <c r="AB104" s="112"/>
      <c r="AC104" s="41">
        <v>48</v>
      </c>
      <c r="AD104" s="332" t="s">
        <v>240</v>
      </c>
      <c r="AE104" s="41" t="s">
        <v>508</v>
      </c>
      <c r="AF104" s="332" t="s">
        <v>240</v>
      </c>
      <c r="AG104" s="112"/>
      <c r="AH104" s="56">
        <v>25.7</v>
      </c>
      <c r="AI104" s="111">
        <v>25.7</v>
      </c>
      <c r="AJ104" s="56"/>
      <c r="AK104" s="114" t="s">
        <v>509</v>
      </c>
      <c r="AL104" s="336">
        <v>7.7</v>
      </c>
      <c r="AM104" s="44">
        <v>804.79500000000007</v>
      </c>
      <c r="AN104" s="111">
        <v>0.5</v>
      </c>
      <c r="AO104" s="111">
        <f t="shared" si="5"/>
        <v>1</v>
      </c>
      <c r="AP104" s="111">
        <v>1</v>
      </c>
      <c r="AQ104" s="111"/>
      <c r="AR104" s="335" t="s">
        <v>295</v>
      </c>
      <c r="AS104" s="111" t="s">
        <v>240</v>
      </c>
      <c r="AT104" s="111" t="s">
        <v>295</v>
      </c>
      <c r="AU104" s="111" t="s">
        <v>240</v>
      </c>
      <c r="AV104" s="112" t="s">
        <v>167</v>
      </c>
      <c r="AW104" s="114"/>
      <c r="AX104" s="130">
        <v>25</v>
      </c>
      <c r="AY104" s="114">
        <v>7.7</v>
      </c>
      <c r="AZ104" s="334" t="s">
        <v>240</v>
      </c>
      <c r="BA104" s="130">
        <v>804.79500000000007</v>
      </c>
      <c r="BB104" s="130"/>
      <c r="BC104" s="114">
        <v>0.5</v>
      </c>
      <c r="BD104" s="114"/>
      <c r="BE104" s="56"/>
      <c r="BF104" s="114">
        <v>0.5</v>
      </c>
      <c r="BG104" s="112"/>
      <c r="BH104" s="114"/>
      <c r="BI104" s="114"/>
      <c r="BJ104" s="112">
        <v>10</v>
      </c>
      <c r="BK104" s="56">
        <v>131</v>
      </c>
      <c r="BL104" s="56">
        <v>116</v>
      </c>
      <c r="BM104" s="56">
        <v>58</v>
      </c>
      <c r="BN104" s="56">
        <v>21.1</v>
      </c>
      <c r="BO104" s="56">
        <v>734</v>
      </c>
      <c r="BP104" s="223">
        <v>15</v>
      </c>
      <c r="BQ104" s="56">
        <v>11.228245514401598</v>
      </c>
      <c r="BR104" s="56"/>
      <c r="BS104" s="112"/>
      <c r="BT104" s="113" t="s">
        <v>487</v>
      </c>
      <c r="BU104" s="114" t="s">
        <v>488</v>
      </c>
      <c r="BV104" s="34"/>
      <c r="BW104" s="34"/>
      <c r="BX104" s="34"/>
    </row>
    <row r="105" spans="1:76" x14ac:dyDescent="0.35">
      <c r="A105" s="34" t="s">
        <v>277</v>
      </c>
      <c r="B105" s="34"/>
      <c r="C105" s="34"/>
      <c r="D105" s="34"/>
      <c r="E105" s="34" t="s">
        <v>896</v>
      </c>
      <c r="F105" s="34" t="s">
        <v>897</v>
      </c>
      <c r="G105" s="41">
        <v>2002</v>
      </c>
      <c r="H105" s="34"/>
      <c r="I105" s="34"/>
      <c r="J105" s="34"/>
      <c r="K105" s="39" t="s">
        <v>80</v>
      </c>
      <c r="L105" s="39" t="s">
        <v>81</v>
      </c>
      <c r="M105" s="39" t="s">
        <v>82</v>
      </c>
      <c r="N105" s="39" t="s">
        <v>83</v>
      </c>
      <c r="O105" s="39" t="s">
        <v>84</v>
      </c>
      <c r="P105" s="39" t="s">
        <v>85</v>
      </c>
      <c r="Q105" s="39" t="s">
        <v>110</v>
      </c>
      <c r="R105" s="35" t="s">
        <v>111</v>
      </c>
      <c r="S105" s="35" t="s">
        <v>111</v>
      </c>
      <c r="T105" s="113" t="s">
        <v>818</v>
      </c>
      <c r="U105" s="39" t="s">
        <v>28</v>
      </c>
      <c r="V105" s="34" t="s">
        <v>293</v>
      </c>
      <c r="W105" s="34" t="s">
        <v>280</v>
      </c>
      <c r="X105" s="39" t="s">
        <v>819</v>
      </c>
      <c r="Y105" s="113" t="s">
        <v>887</v>
      </c>
      <c r="Z105" s="39" t="s">
        <v>239</v>
      </c>
      <c r="AA105" s="112"/>
      <c r="AB105" s="112"/>
      <c r="AC105" s="41">
        <v>48</v>
      </c>
      <c r="AD105" s="332" t="s">
        <v>240</v>
      </c>
      <c r="AE105" s="41" t="s">
        <v>508</v>
      </c>
      <c r="AF105" s="332" t="s">
        <v>240</v>
      </c>
      <c r="AG105" s="112"/>
      <c r="AH105" s="56">
        <v>26.3</v>
      </c>
      <c r="AI105" s="111">
        <v>26.3</v>
      </c>
      <c r="AJ105" s="56"/>
      <c r="AK105" s="114" t="s">
        <v>509</v>
      </c>
      <c r="AL105" s="336">
        <v>8</v>
      </c>
      <c r="AM105" s="44">
        <v>897.61059999999998</v>
      </c>
      <c r="AN105" s="111">
        <v>0.5</v>
      </c>
      <c r="AO105" s="111">
        <f t="shared" si="5"/>
        <v>1</v>
      </c>
      <c r="AP105" s="111">
        <v>1</v>
      </c>
      <c r="AQ105" s="111"/>
      <c r="AR105" s="335" t="s">
        <v>295</v>
      </c>
      <c r="AS105" s="111" t="s">
        <v>240</v>
      </c>
      <c r="AT105" s="111" t="s">
        <v>295</v>
      </c>
      <c r="AU105" s="111" t="s">
        <v>240</v>
      </c>
      <c r="AV105" s="112" t="s">
        <v>167</v>
      </c>
      <c r="AW105" s="114"/>
      <c r="AX105" s="130">
        <v>25</v>
      </c>
      <c r="AY105" s="114">
        <v>8</v>
      </c>
      <c r="AZ105" s="334" t="s">
        <v>240</v>
      </c>
      <c r="BA105" s="130">
        <v>897.61059999999998</v>
      </c>
      <c r="BB105" s="130"/>
      <c r="BC105" s="114">
        <v>0.5</v>
      </c>
      <c r="BD105" s="114"/>
      <c r="BE105" s="56"/>
      <c r="BF105" s="114">
        <v>0.5</v>
      </c>
      <c r="BG105" s="112"/>
      <c r="BH105" s="114"/>
      <c r="BI105" s="114"/>
      <c r="BJ105" s="112">
        <v>10</v>
      </c>
      <c r="BK105" s="56">
        <v>200</v>
      </c>
      <c r="BL105" s="56">
        <v>96.7</v>
      </c>
      <c r="BM105" s="56">
        <v>385</v>
      </c>
      <c r="BN105" s="56">
        <v>27.8</v>
      </c>
      <c r="BO105" s="56">
        <v>879</v>
      </c>
      <c r="BP105" s="223">
        <v>386</v>
      </c>
      <c r="BQ105" s="56">
        <v>22.508853442482202</v>
      </c>
      <c r="BR105" s="56"/>
      <c r="BS105" s="114"/>
      <c r="BT105" s="113" t="s">
        <v>487</v>
      </c>
      <c r="BU105" s="114" t="s">
        <v>488</v>
      </c>
      <c r="BV105" s="34"/>
      <c r="BW105" s="34"/>
      <c r="BX105" s="34"/>
    </row>
    <row r="106" spans="1:76" x14ac:dyDescent="0.35">
      <c r="A106" s="34" t="s">
        <v>277</v>
      </c>
      <c r="B106" s="34"/>
      <c r="C106" s="34"/>
      <c r="D106" s="34"/>
      <c r="E106" s="34" t="s">
        <v>896</v>
      </c>
      <c r="F106" s="34" t="s">
        <v>897</v>
      </c>
      <c r="G106" s="41">
        <v>2002</v>
      </c>
      <c r="H106" s="34"/>
      <c r="I106" s="34"/>
      <c r="J106" s="34"/>
      <c r="K106" s="39" t="s">
        <v>80</v>
      </c>
      <c r="L106" s="39" t="s">
        <v>81</v>
      </c>
      <c r="M106" s="39" t="s">
        <v>82</v>
      </c>
      <c r="N106" s="39" t="s">
        <v>83</v>
      </c>
      <c r="O106" s="39" t="s">
        <v>84</v>
      </c>
      <c r="P106" s="39" t="s">
        <v>85</v>
      </c>
      <c r="Q106" s="39" t="s">
        <v>110</v>
      </c>
      <c r="R106" s="35" t="s">
        <v>111</v>
      </c>
      <c r="S106" s="35" t="s">
        <v>111</v>
      </c>
      <c r="T106" s="113" t="s">
        <v>818</v>
      </c>
      <c r="U106" s="39" t="s">
        <v>28</v>
      </c>
      <c r="V106" s="34" t="s">
        <v>293</v>
      </c>
      <c r="W106" s="34" t="s">
        <v>280</v>
      </c>
      <c r="X106" s="39" t="s">
        <v>819</v>
      </c>
      <c r="Y106" s="113" t="s">
        <v>887</v>
      </c>
      <c r="Z106" s="39" t="s">
        <v>239</v>
      </c>
      <c r="AA106" s="112"/>
      <c r="AB106" s="112"/>
      <c r="AC106" s="41">
        <v>48</v>
      </c>
      <c r="AD106" s="332" t="s">
        <v>240</v>
      </c>
      <c r="AE106" s="41" t="s">
        <v>508</v>
      </c>
      <c r="AF106" s="332" t="s">
        <v>240</v>
      </c>
      <c r="AG106" s="112"/>
      <c r="AH106" s="56">
        <v>31.7</v>
      </c>
      <c r="AI106" s="111">
        <v>31.7</v>
      </c>
      <c r="AJ106" s="56"/>
      <c r="AK106" s="112" t="s">
        <v>509</v>
      </c>
      <c r="AL106" s="336">
        <v>7.9</v>
      </c>
      <c r="AM106" s="44">
        <v>592.09660000000008</v>
      </c>
      <c r="AN106" s="111">
        <v>0.5</v>
      </c>
      <c r="AO106" s="111">
        <f t="shared" si="5"/>
        <v>1</v>
      </c>
      <c r="AP106" s="111">
        <v>1</v>
      </c>
      <c r="AQ106" s="111"/>
      <c r="AR106" s="335" t="s">
        <v>295</v>
      </c>
      <c r="AS106" s="111" t="s">
        <v>240</v>
      </c>
      <c r="AT106" s="111" t="s">
        <v>295</v>
      </c>
      <c r="AU106" s="111" t="s">
        <v>240</v>
      </c>
      <c r="AV106" s="112" t="s">
        <v>167</v>
      </c>
      <c r="AW106" s="114"/>
      <c r="AX106" s="130">
        <v>25</v>
      </c>
      <c r="AY106" s="114">
        <v>7.9</v>
      </c>
      <c r="AZ106" s="334" t="s">
        <v>240</v>
      </c>
      <c r="BA106" s="130">
        <v>592.09660000000008</v>
      </c>
      <c r="BB106" s="130"/>
      <c r="BC106" s="114">
        <v>0.5</v>
      </c>
      <c r="BD106" s="114"/>
      <c r="BE106" s="56"/>
      <c r="BF106" s="114">
        <v>0.5</v>
      </c>
      <c r="BG106" s="112"/>
      <c r="BH106" s="114"/>
      <c r="BI106" s="114"/>
      <c r="BJ106" s="112">
        <v>10</v>
      </c>
      <c r="BK106" s="56">
        <v>123</v>
      </c>
      <c r="BL106" s="56">
        <v>69.2</v>
      </c>
      <c r="BM106" s="56">
        <v>275</v>
      </c>
      <c r="BN106" s="56">
        <v>17.600000000000001</v>
      </c>
      <c r="BO106" s="56">
        <v>541</v>
      </c>
      <c r="BP106" s="223">
        <v>288</v>
      </c>
      <c r="BQ106" s="56">
        <v>17.84510152226013</v>
      </c>
      <c r="BR106" s="56"/>
      <c r="BS106" s="112"/>
      <c r="BT106" s="113" t="s">
        <v>487</v>
      </c>
      <c r="BU106" s="114" t="s">
        <v>488</v>
      </c>
      <c r="BV106" s="34"/>
      <c r="BW106" s="34"/>
      <c r="BX106" s="34"/>
    </row>
    <row r="107" spans="1:76" x14ac:dyDescent="0.35">
      <c r="A107" s="34" t="s">
        <v>277</v>
      </c>
      <c r="B107" s="34"/>
      <c r="C107" s="34"/>
      <c r="D107" s="34"/>
      <c r="E107" s="34" t="s">
        <v>896</v>
      </c>
      <c r="F107" s="34" t="s">
        <v>897</v>
      </c>
      <c r="G107" s="41">
        <v>2002</v>
      </c>
      <c r="H107" s="34"/>
      <c r="I107" s="34"/>
      <c r="J107" s="34"/>
      <c r="K107" s="39" t="s">
        <v>80</v>
      </c>
      <c r="L107" s="39" t="s">
        <v>81</v>
      </c>
      <c r="M107" s="39" t="s">
        <v>82</v>
      </c>
      <c r="N107" s="39" t="s">
        <v>83</v>
      </c>
      <c r="O107" s="39" t="s">
        <v>84</v>
      </c>
      <c r="P107" s="39" t="s">
        <v>85</v>
      </c>
      <c r="Q107" s="39" t="s">
        <v>110</v>
      </c>
      <c r="R107" s="35" t="s">
        <v>111</v>
      </c>
      <c r="S107" s="35" t="s">
        <v>111</v>
      </c>
      <c r="T107" s="113" t="s">
        <v>818</v>
      </c>
      <c r="U107" s="39" t="s">
        <v>28</v>
      </c>
      <c r="V107" s="34" t="s">
        <v>293</v>
      </c>
      <c r="W107" s="34" t="s">
        <v>280</v>
      </c>
      <c r="X107" s="39" t="s">
        <v>819</v>
      </c>
      <c r="Y107" s="113" t="s">
        <v>887</v>
      </c>
      <c r="Z107" s="39" t="s">
        <v>239</v>
      </c>
      <c r="AA107" s="112"/>
      <c r="AB107" s="112"/>
      <c r="AC107" s="41">
        <v>48</v>
      </c>
      <c r="AD107" s="332" t="s">
        <v>240</v>
      </c>
      <c r="AE107" s="41" t="s">
        <v>508</v>
      </c>
      <c r="AF107" s="332" t="s">
        <v>240</v>
      </c>
      <c r="AG107" s="112"/>
      <c r="AH107" s="56">
        <v>55.4</v>
      </c>
      <c r="AI107" s="111">
        <v>55.4</v>
      </c>
      <c r="AJ107" s="56"/>
      <c r="AK107" s="112" t="s">
        <v>509</v>
      </c>
      <c r="AL107" s="336">
        <v>8.1999999999999993</v>
      </c>
      <c r="AM107" s="44">
        <v>306.74610000000001</v>
      </c>
      <c r="AN107" s="111">
        <v>0.5</v>
      </c>
      <c r="AO107" s="111">
        <f t="shared" si="5"/>
        <v>1</v>
      </c>
      <c r="AP107" s="111">
        <v>1</v>
      </c>
      <c r="AQ107" s="111"/>
      <c r="AR107" s="335" t="s">
        <v>295</v>
      </c>
      <c r="AS107" s="111" t="s">
        <v>240</v>
      </c>
      <c r="AT107" s="111" t="s">
        <v>295</v>
      </c>
      <c r="AU107" s="111" t="s">
        <v>240</v>
      </c>
      <c r="AV107" s="112" t="s">
        <v>167</v>
      </c>
      <c r="AW107" s="114"/>
      <c r="AX107" s="130">
        <v>25</v>
      </c>
      <c r="AY107" s="114">
        <v>8.1999999999999993</v>
      </c>
      <c r="AZ107" s="334" t="s">
        <v>240</v>
      </c>
      <c r="BA107" s="130">
        <v>306.74610000000001</v>
      </c>
      <c r="BB107" s="130"/>
      <c r="BC107" s="114">
        <v>0.5</v>
      </c>
      <c r="BD107" s="114"/>
      <c r="BE107" s="56"/>
      <c r="BF107" s="114">
        <v>0.5</v>
      </c>
      <c r="BG107" s="112"/>
      <c r="BH107" s="114"/>
      <c r="BI107" s="114"/>
      <c r="BJ107" s="112">
        <v>10</v>
      </c>
      <c r="BK107" s="56">
        <v>64.3</v>
      </c>
      <c r="BL107" s="56">
        <v>35.5</v>
      </c>
      <c r="BM107" s="56">
        <v>279</v>
      </c>
      <c r="BN107" s="56">
        <v>17.399999999999999</v>
      </c>
      <c r="BO107" s="56">
        <v>289</v>
      </c>
      <c r="BP107" s="223">
        <v>308</v>
      </c>
      <c r="BQ107" s="56">
        <v>35.86800304333039</v>
      </c>
      <c r="BR107" s="56"/>
      <c r="BS107" s="112"/>
      <c r="BT107" s="113" t="s">
        <v>487</v>
      </c>
      <c r="BU107" s="114" t="s">
        <v>488</v>
      </c>
      <c r="BV107" s="34"/>
      <c r="BW107" s="34"/>
      <c r="BX107" s="34"/>
    </row>
    <row r="108" spans="1:76" x14ac:dyDescent="0.35">
      <c r="A108" s="34" t="s">
        <v>277</v>
      </c>
      <c r="B108" s="34"/>
      <c r="C108" s="34"/>
      <c r="D108" s="34"/>
      <c r="E108" s="34" t="s">
        <v>896</v>
      </c>
      <c r="F108" s="34" t="s">
        <v>897</v>
      </c>
      <c r="G108" s="41">
        <v>2002</v>
      </c>
      <c r="H108" s="34"/>
      <c r="I108" s="34"/>
      <c r="J108" s="34"/>
      <c r="K108" s="39" t="s">
        <v>80</v>
      </c>
      <c r="L108" s="39" t="s">
        <v>81</v>
      </c>
      <c r="M108" s="39" t="s">
        <v>82</v>
      </c>
      <c r="N108" s="39" t="s">
        <v>83</v>
      </c>
      <c r="O108" s="39" t="s">
        <v>84</v>
      </c>
      <c r="P108" s="39" t="s">
        <v>85</v>
      </c>
      <c r="Q108" s="39" t="s">
        <v>110</v>
      </c>
      <c r="R108" s="35" t="s">
        <v>111</v>
      </c>
      <c r="S108" s="35" t="s">
        <v>111</v>
      </c>
      <c r="T108" s="113" t="s">
        <v>818</v>
      </c>
      <c r="U108" s="39" t="s">
        <v>28</v>
      </c>
      <c r="V108" s="34" t="s">
        <v>293</v>
      </c>
      <c r="W108" s="34" t="s">
        <v>280</v>
      </c>
      <c r="X108" s="39" t="s">
        <v>819</v>
      </c>
      <c r="Y108" s="113" t="s">
        <v>887</v>
      </c>
      <c r="Z108" s="39" t="s">
        <v>239</v>
      </c>
      <c r="AA108" s="112"/>
      <c r="AB108" s="112"/>
      <c r="AC108" s="41">
        <v>48</v>
      </c>
      <c r="AD108" s="332" t="s">
        <v>240</v>
      </c>
      <c r="AE108" s="41" t="s">
        <v>508</v>
      </c>
      <c r="AF108" s="332" t="s">
        <v>240</v>
      </c>
      <c r="AG108" s="112"/>
      <c r="AH108" s="56">
        <v>56.5</v>
      </c>
      <c r="AI108" s="111">
        <v>56.5</v>
      </c>
      <c r="AJ108" s="56"/>
      <c r="AK108" s="114" t="s">
        <v>509</v>
      </c>
      <c r="AL108" s="336">
        <v>8</v>
      </c>
      <c r="AM108" s="44">
        <v>733.18280000000004</v>
      </c>
      <c r="AN108" s="111">
        <v>0.5</v>
      </c>
      <c r="AO108" s="111">
        <f t="shared" si="5"/>
        <v>1</v>
      </c>
      <c r="AP108" s="111">
        <v>1</v>
      </c>
      <c r="AQ108" s="111"/>
      <c r="AR108" s="335" t="s">
        <v>295</v>
      </c>
      <c r="AS108" s="111" t="s">
        <v>240</v>
      </c>
      <c r="AT108" s="111" t="s">
        <v>295</v>
      </c>
      <c r="AU108" s="111" t="s">
        <v>240</v>
      </c>
      <c r="AV108" s="112" t="s">
        <v>167</v>
      </c>
      <c r="AW108" s="114"/>
      <c r="AX108" s="130">
        <v>25</v>
      </c>
      <c r="AY108" s="114">
        <v>8</v>
      </c>
      <c r="AZ108" s="334" t="s">
        <v>240</v>
      </c>
      <c r="BA108" s="130">
        <v>733.18280000000004</v>
      </c>
      <c r="BB108" s="130"/>
      <c r="BC108" s="114">
        <v>0.5</v>
      </c>
      <c r="BD108" s="114"/>
      <c r="BE108" s="56"/>
      <c r="BF108" s="114">
        <v>0.5</v>
      </c>
      <c r="BG108" s="112"/>
      <c r="BH108" s="114"/>
      <c r="BI108" s="114"/>
      <c r="BJ108" s="112">
        <v>10</v>
      </c>
      <c r="BK108" s="56">
        <v>164</v>
      </c>
      <c r="BL108" s="56">
        <v>78.599999999999994</v>
      </c>
      <c r="BM108" s="56">
        <v>283</v>
      </c>
      <c r="BN108" s="56">
        <v>14</v>
      </c>
      <c r="BO108" s="56">
        <v>637</v>
      </c>
      <c r="BP108" s="223">
        <v>333</v>
      </c>
      <c r="BQ108" s="56">
        <v>22.508853442482202</v>
      </c>
      <c r="BR108" s="56"/>
      <c r="BS108" s="112"/>
      <c r="BT108" s="113" t="s">
        <v>487</v>
      </c>
      <c r="BU108" s="114" t="s">
        <v>488</v>
      </c>
      <c r="BV108" s="34"/>
      <c r="BW108" s="34"/>
      <c r="BX108" s="34"/>
    </row>
    <row r="109" spans="1:76" x14ac:dyDescent="0.35">
      <c r="A109" s="34" t="s">
        <v>277</v>
      </c>
      <c r="B109" s="34"/>
      <c r="C109" s="39">
        <v>1253281</v>
      </c>
      <c r="D109" s="39">
        <v>701754</v>
      </c>
      <c r="E109" s="39" t="s">
        <v>898</v>
      </c>
      <c r="F109" s="39" t="s">
        <v>899</v>
      </c>
      <c r="G109" s="39">
        <v>2002</v>
      </c>
      <c r="H109" s="39" t="s">
        <v>900</v>
      </c>
      <c r="I109" s="39" t="s">
        <v>901</v>
      </c>
      <c r="J109" s="39" t="s">
        <v>627</v>
      </c>
      <c r="K109" s="39" t="s">
        <v>80</v>
      </c>
      <c r="L109" s="39" t="s">
        <v>81</v>
      </c>
      <c r="M109" s="39" t="s">
        <v>82</v>
      </c>
      <c r="N109" s="39" t="s">
        <v>83</v>
      </c>
      <c r="O109" s="39" t="s">
        <v>84</v>
      </c>
      <c r="P109" s="39" t="s">
        <v>85</v>
      </c>
      <c r="Q109" s="39" t="s">
        <v>110</v>
      </c>
      <c r="R109" s="39" t="s">
        <v>111</v>
      </c>
      <c r="S109" s="39" t="s">
        <v>111</v>
      </c>
      <c r="T109" s="39" t="s">
        <v>474</v>
      </c>
      <c r="U109" s="39" t="s">
        <v>28</v>
      </c>
      <c r="V109" s="39" t="s">
        <v>293</v>
      </c>
      <c r="W109" s="34" t="s">
        <v>280</v>
      </c>
      <c r="X109" s="39" t="s">
        <v>819</v>
      </c>
      <c r="Y109" s="39" t="s">
        <v>848</v>
      </c>
      <c r="Z109" s="39" t="s">
        <v>239</v>
      </c>
      <c r="AA109" s="39" t="s">
        <v>239</v>
      </c>
      <c r="AB109" s="39">
        <v>2</v>
      </c>
      <c r="AC109" s="332">
        <f t="shared" ref="AC109:AC117" si="6">AB109*24</f>
        <v>48</v>
      </c>
      <c r="AD109" s="332" t="s">
        <v>240</v>
      </c>
      <c r="AE109" s="332" t="s">
        <v>508</v>
      </c>
      <c r="AF109" s="332" t="s">
        <v>240</v>
      </c>
      <c r="AG109" s="39" t="s">
        <v>631</v>
      </c>
      <c r="AH109" s="39" t="s">
        <v>902</v>
      </c>
      <c r="AI109" s="111" t="s">
        <v>902</v>
      </c>
      <c r="AL109" s="336">
        <v>8.1999999999999993</v>
      </c>
      <c r="AM109" s="44">
        <v>180</v>
      </c>
      <c r="AN109" s="111">
        <v>0.3</v>
      </c>
      <c r="AO109" s="111">
        <f t="shared" si="5"/>
        <v>1</v>
      </c>
      <c r="AP109" s="111">
        <v>1</v>
      </c>
      <c r="AQ109" s="111"/>
      <c r="AR109" s="335" t="s">
        <v>295</v>
      </c>
      <c r="AS109" s="111" t="s">
        <v>240</v>
      </c>
      <c r="AT109" s="111" t="s">
        <v>295</v>
      </c>
      <c r="AU109" s="111" t="s">
        <v>240</v>
      </c>
      <c r="AV109" s="39" t="s">
        <v>481</v>
      </c>
      <c r="AX109" s="39" t="s">
        <v>850</v>
      </c>
      <c r="AY109" s="114">
        <v>8.1999999999999993</v>
      </c>
      <c r="AZ109" s="334" t="s">
        <v>240</v>
      </c>
      <c r="BA109" s="39" t="s">
        <v>903</v>
      </c>
      <c r="BD109" s="39" t="s">
        <v>496</v>
      </c>
      <c r="BE109" s="114">
        <v>0.3</v>
      </c>
      <c r="BH109" s="39" t="s">
        <v>497</v>
      </c>
      <c r="BI109" s="39" t="s">
        <v>497</v>
      </c>
      <c r="BJ109" s="112">
        <v>0.01</v>
      </c>
      <c r="BK109" s="56">
        <v>68</v>
      </c>
      <c r="BL109" s="383">
        <v>0.02</v>
      </c>
      <c r="BM109" s="56">
        <v>61.9</v>
      </c>
      <c r="BN109" s="56">
        <v>4.2699999999999996</v>
      </c>
      <c r="BO109" s="56">
        <v>98.691344111947259</v>
      </c>
      <c r="BP109" s="223">
        <v>63.900693937812576</v>
      </c>
      <c r="BQ109" s="39">
        <v>117</v>
      </c>
      <c r="BR109" s="51" t="s">
        <v>904</v>
      </c>
      <c r="BS109" s="339"/>
      <c r="BT109" s="338" t="s">
        <v>773</v>
      </c>
      <c r="BU109" s="338" t="s">
        <v>825</v>
      </c>
      <c r="BV109" s="39" t="s">
        <v>489</v>
      </c>
    </row>
    <row r="110" spans="1:76" x14ac:dyDescent="0.35">
      <c r="A110" s="34" t="s">
        <v>277</v>
      </c>
      <c r="B110" s="34"/>
      <c r="C110" s="39">
        <v>1253283</v>
      </c>
      <c r="D110" s="39">
        <v>701758</v>
      </c>
      <c r="E110" s="39" t="s">
        <v>898</v>
      </c>
      <c r="F110" s="39" t="s">
        <v>899</v>
      </c>
      <c r="G110" s="39">
        <v>2002</v>
      </c>
      <c r="H110" s="39" t="s">
        <v>900</v>
      </c>
      <c r="I110" s="39" t="s">
        <v>901</v>
      </c>
      <c r="J110" s="39" t="s">
        <v>627</v>
      </c>
      <c r="K110" s="39" t="s">
        <v>80</v>
      </c>
      <c r="L110" s="39" t="s">
        <v>81</v>
      </c>
      <c r="M110" s="39" t="s">
        <v>82</v>
      </c>
      <c r="N110" s="39" t="s">
        <v>83</v>
      </c>
      <c r="O110" s="39" t="s">
        <v>84</v>
      </c>
      <c r="P110" s="39" t="s">
        <v>85</v>
      </c>
      <c r="Q110" s="39" t="s">
        <v>110</v>
      </c>
      <c r="R110" s="39" t="s">
        <v>111</v>
      </c>
      <c r="S110" s="39" t="s">
        <v>111</v>
      </c>
      <c r="T110" s="39" t="s">
        <v>474</v>
      </c>
      <c r="U110" s="39" t="s">
        <v>28</v>
      </c>
      <c r="V110" s="39" t="s">
        <v>293</v>
      </c>
      <c r="W110" s="34" t="s">
        <v>280</v>
      </c>
      <c r="X110" s="39" t="s">
        <v>819</v>
      </c>
      <c r="Y110" s="39" t="s">
        <v>848</v>
      </c>
      <c r="Z110" s="39" t="s">
        <v>239</v>
      </c>
      <c r="AA110" s="39" t="s">
        <v>239</v>
      </c>
      <c r="AB110" s="39">
        <v>2</v>
      </c>
      <c r="AC110" s="332">
        <f t="shared" si="6"/>
        <v>48</v>
      </c>
      <c r="AD110" s="332" t="s">
        <v>240</v>
      </c>
      <c r="AE110" s="332" t="s">
        <v>508</v>
      </c>
      <c r="AF110" s="332" t="s">
        <v>240</v>
      </c>
      <c r="AG110" s="39" t="s">
        <v>631</v>
      </c>
      <c r="AH110" s="39" t="s">
        <v>905</v>
      </c>
      <c r="AI110" s="111" t="s">
        <v>905</v>
      </c>
      <c r="AL110" s="336">
        <v>8.1999999999999993</v>
      </c>
      <c r="AM110" s="44">
        <v>180</v>
      </c>
      <c r="AN110" s="111">
        <v>0.3</v>
      </c>
      <c r="AO110" s="111">
        <f t="shared" si="5"/>
        <v>1</v>
      </c>
      <c r="AP110" s="111">
        <v>1</v>
      </c>
      <c r="AQ110" s="111"/>
      <c r="AR110" s="335" t="s">
        <v>295</v>
      </c>
      <c r="AS110" s="111" t="s">
        <v>240</v>
      </c>
      <c r="AT110" s="111" t="s">
        <v>295</v>
      </c>
      <c r="AU110" s="111" t="s">
        <v>240</v>
      </c>
      <c r="AV110" s="39" t="s">
        <v>481</v>
      </c>
      <c r="AX110" s="39" t="s">
        <v>850</v>
      </c>
      <c r="AY110" s="114">
        <v>8.1999999999999993</v>
      </c>
      <c r="AZ110" s="334" t="s">
        <v>240</v>
      </c>
      <c r="BA110" s="39" t="s">
        <v>903</v>
      </c>
      <c r="BD110" s="39" t="s">
        <v>496</v>
      </c>
      <c r="BE110" s="114">
        <v>0.3</v>
      </c>
      <c r="BH110" s="39" t="s">
        <v>497</v>
      </c>
      <c r="BI110" s="39" t="s">
        <v>497</v>
      </c>
      <c r="BJ110" s="112">
        <v>0.01</v>
      </c>
      <c r="BK110" s="56">
        <v>28.5</v>
      </c>
      <c r="BL110" s="56">
        <v>25.9</v>
      </c>
      <c r="BM110" s="56">
        <v>56.3</v>
      </c>
      <c r="BN110" s="56">
        <v>4.37</v>
      </c>
      <c r="BO110" s="56">
        <v>96.067115400498963</v>
      </c>
      <c r="BP110" s="223">
        <v>62.201557734713916</v>
      </c>
      <c r="BQ110" s="39">
        <v>118</v>
      </c>
      <c r="BR110" s="51" t="s">
        <v>904</v>
      </c>
      <c r="BS110" s="339"/>
      <c r="BT110" s="338" t="s">
        <v>773</v>
      </c>
      <c r="BU110" s="338" t="s">
        <v>825</v>
      </c>
      <c r="BV110" s="39" t="s">
        <v>489</v>
      </c>
    </row>
    <row r="111" spans="1:76" x14ac:dyDescent="0.35">
      <c r="A111" s="34" t="s">
        <v>277</v>
      </c>
      <c r="B111" s="34"/>
      <c r="C111" s="39">
        <v>1253278</v>
      </c>
      <c r="D111" s="39">
        <v>701751</v>
      </c>
      <c r="E111" s="39" t="s">
        <v>898</v>
      </c>
      <c r="F111" s="39" t="s">
        <v>899</v>
      </c>
      <c r="G111" s="39">
        <v>2002</v>
      </c>
      <c r="H111" s="39" t="s">
        <v>900</v>
      </c>
      <c r="I111" s="39" t="s">
        <v>901</v>
      </c>
      <c r="J111" s="39" t="s">
        <v>627</v>
      </c>
      <c r="K111" s="39" t="s">
        <v>80</v>
      </c>
      <c r="L111" s="39" t="s">
        <v>81</v>
      </c>
      <c r="M111" s="39" t="s">
        <v>82</v>
      </c>
      <c r="N111" s="39" t="s">
        <v>83</v>
      </c>
      <c r="O111" s="39" t="s">
        <v>84</v>
      </c>
      <c r="P111" s="39" t="s">
        <v>85</v>
      </c>
      <c r="Q111" s="39" t="s">
        <v>110</v>
      </c>
      <c r="R111" s="39" t="s">
        <v>111</v>
      </c>
      <c r="S111" s="39" t="s">
        <v>111</v>
      </c>
      <c r="T111" s="39" t="s">
        <v>474</v>
      </c>
      <c r="U111" s="39" t="s">
        <v>28</v>
      </c>
      <c r="V111" s="39" t="s">
        <v>293</v>
      </c>
      <c r="W111" s="34" t="s">
        <v>280</v>
      </c>
      <c r="X111" s="39" t="s">
        <v>819</v>
      </c>
      <c r="Y111" s="39" t="s">
        <v>848</v>
      </c>
      <c r="Z111" s="39" t="s">
        <v>239</v>
      </c>
      <c r="AA111" s="39" t="s">
        <v>239</v>
      </c>
      <c r="AB111" s="39">
        <v>2</v>
      </c>
      <c r="AC111" s="332">
        <f t="shared" si="6"/>
        <v>48</v>
      </c>
      <c r="AD111" s="332" t="s">
        <v>240</v>
      </c>
      <c r="AE111" s="332" t="s">
        <v>508</v>
      </c>
      <c r="AF111" s="332" t="s">
        <v>240</v>
      </c>
      <c r="AG111" s="39" t="s">
        <v>631</v>
      </c>
      <c r="AH111" s="39" t="s">
        <v>906</v>
      </c>
      <c r="AI111" s="111" t="s">
        <v>906</v>
      </c>
      <c r="AL111" s="336">
        <v>8.1999999999999993</v>
      </c>
      <c r="AM111" s="44">
        <v>178</v>
      </c>
      <c r="AN111" s="111">
        <v>0.3</v>
      </c>
      <c r="AO111" s="111">
        <f t="shared" si="5"/>
        <v>1</v>
      </c>
      <c r="AP111" s="111">
        <v>1</v>
      </c>
      <c r="AQ111" s="111"/>
      <c r="AR111" s="335" t="s">
        <v>295</v>
      </c>
      <c r="AS111" s="111" t="s">
        <v>240</v>
      </c>
      <c r="AT111" s="111" t="s">
        <v>295</v>
      </c>
      <c r="AU111" s="111" t="s">
        <v>240</v>
      </c>
      <c r="AV111" s="39" t="s">
        <v>481</v>
      </c>
      <c r="AX111" s="39" t="s">
        <v>850</v>
      </c>
      <c r="AY111" s="114">
        <v>8.1999999999999993</v>
      </c>
      <c r="AZ111" s="334" t="s">
        <v>240</v>
      </c>
      <c r="BA111" s="39" t="s">
        <v>907</v>
      </c>
      <c r="BD111" s="39" t="s">
        <v>496</v>
      </c>
      <c r="BE111" s="114">
        <v>0.3</v>
      </c>
      <c r="BH111" s="39" t="s">
        <v>497</v>
      </c>
      <c r="BI111" s="39" t="s">
        <v>497</v>
      </c>
      <c r="BJ111" s="112">
        <v>0.01</v>
      </c>
      <c r="BK111" s="56">
        <v>68</v>
      </c>
      <c r="BL111" s="383">
        <v>0.02</v>
      </c>
      <c r="BM111" s="56">
        <v>61.9</v>
      </c>
      <c r="BN111" s="56">
        <v>4.2699999999999996</v>
      </c>
      <c r="BO111" s="56">
        <v>98.691344111947259</v>
      </c>
      <c r="BP111" s="223">
        <v>63.900693937812576</v>
      </c>
      <c r="BQ111" s="39">
        <v>117</v>
      </c>
      <c r="BR111" s="51" t="s">
        <v>904</v>
      </c>
      <c r="BS111" s="339"/>
      <c r="BT111" s="338" t="s">
        <v>773</v>
      </c>
      <c r="BU111" s="338" t="s">
        <v>825</v>
      </c>
      <c r="BV111" s="39" t="s">
        <v>489</v>
      </c>
    </row>
    <row r="112" spans="1:76" x14ac:dyDescent="0.35">
      <c r="A112" s="34" t="s">
        <v>277</v>
      </c>
      <c r="B112" s="34"/>
      <c r="C112" s="39">
        <v>1253282</v>
      </c>
      <c r="D112" s="39">
        <v>701757</v>
      </c>
      <c r="E112" s="39" t="s">
        <v>898</v>
      </c>
      <c r="F112" s="39" t="s">
        <v>899</v>
      </c>
      <c r="G112" s="39">
        <v>2002</v>
      </c>
      <c r="H112" s="39" t="s">
        <v>900</v>
      </c>
      <c r="I112" s="39" t="s">
        <v>901</v>
      </c>
      <c r="J112" s="39" t="s">
        <v>627</v>
      </c>
      <c r="K112" s="39" t="s">
        <v>80</v>
      </c>
      <c r="L112" s="39" t="s">
        <v>81</v>
      </c>
      <c r="M112" s="39" t="s">
        <v>82</v>
      </c>
      <c r="N112" s="39" t="s">
        <v>83</v>
      </c>
      <c r="O112" s="39" t="s">
        <v>84</v>
      </c>
      <c r="P112" s="39" t="s">
        <v>85</v>
      </c>
      <c r="Q112" s="39" t="s">
        <v>110</v>
      </c>
      <c r="R112" s="39" t="s">
        <v>111</v>
      </c>
      <c r="S112" s="39" t="s">
        <v>111</v>
      </c>
      <c r="T112" s="39" t="s">
        <v>474</v>
      </c>
      <c r="U112" s="39" t="s">
        <v>28</v>
      </c>
      <c r="V112" s="39" t="s">
        <v>293</v>
      </c>
      <c r="W112" s="34" t="s">
        <v>280</v>
      </c>
      <c r="X112" s="39" t="s">
        <v>819</v>
      </c>
      <c r="Y112" s="39" t="s">
        <v>848</v>
      </c>
      <c r="Z112" s="39" t="s">
        <v>239</v>
      </c>
      <c r="AA112" s="39" t="s">
        <v>239</v>
      </c>
      <c r="AB112" s="39">
        <v>2</v>
      </c>
      <c r="AC112" s="332">
        <f t="shared" si="6"/>
        <v>48</v>
      </c>
      <c r="AD112" s="332" t="s">
        <v>240</v>
      </c>
      <c r="AE112" s="332" t="s">
        <v>508</v>
      </c>
      <c r="AF112" s="332" t="s">
        <v>240</v>
      </c>
      <c r="AG112" s="39" t="s">
        <v>631</v>
      </c>
      <c r="AH112" s="39" t="s">
        <v>908</v>
      </c>
      <c r="AI112" s="111" t="s">
        <v>908</v>
      </c>
      <c r="AL112" s="336">
        <v>8.1999999999999993</v>
      </c>
      <c r="AM112" s="44">
        <v>182</v>
      </c>
      <c r="AN112" s="111">
        <v>0.3</v>
      </c>
      <c r="AO112" s="111">
        <f t="shared" si="5"/>
        <v>1</v>
      </c>
      <c r="AP112" s="111">
        <v>1</v>
      </c>
      <c r="AQ112" s="111"/>
      <c r="AR112" s="335" t="s">
        <v>295</v>
      </c>
      <c r="AS112" s="111" t="s">
        <v>240</v>
      </c>
      <c r="AT112" s="111" t="s">
        <v>295</v>
      </c>
      <c r="AU112" s="111" t="s">
        <v>240</v>
      </c>
      <c r="AV112" s="39" t="s">
        <v>481</v>
      </c>
      <c r="AX112" s="39" t="s">
        <v>850</v>
      </c>
      <c r="AY112" s="114">
        <v>8.1999999999999993</v>
      </c>
      <c r="AZ112" s="334" t="s">
        <v>240</v>
      </c>
      <c r="BA112" s="39" t="s">
        <v>869</v>
      </c>
      <c r="BD112" s="39" t="s">
        <v>496</v>
      </c>
      <c r="BE112" s="114">
        <v>0.3</v>
      </c>
      <c r="BH112" s="39" t="s">
        <v>497</v>
      </c>
      <c r="BI112" s="39" t="s">
        <v>497</v>
      </c>
      <c r="BJ112" s="112">
        <v>0.01</v>
      </c>
      <c r="BK112" s="56">
        <v>44.8</v>
      </c>
      <c r="BL112" s="56">
        <v>15.5</v>
      </c>
      <c r="BM112" s="56">
        <v>55.6</v>
      </c>
      <c r="BN112" s="56">
        <v>4.3499999999999996</v>
      </c>
      <c r="BO112" s="56">
        <v>94.701970418094945</v>
      </c>
      <c r="BP112" s="223">
        <v>61.317653350937469</v>
      </c>
      <c r="BQ112" s="39">
        <v>117</v>
      </c>
      <c r="BR112" s="51" t="s">
        <v>904</v>
      </c>
      <c r="BS112" s="339"/>
      <c r="BT112" s="338" t="s">
        <v>773</v>
      </c>
      <c r="BU112" s="338" t="s">
        <v>825</v>
      </c>
      <c r="BV112" s="39" t="s">
        <v>489</v>
      </c>
    </row>
    <row r="113" spans="1:76" x14ac:dyDescent="0.35">
      <c r="A113" s="34" t="s">
        <v>277</v>
      </c>
      <c r="B113" s="34"/>
      <c r="C113" s="39">
        <v>1253275</v>
      </c>
      <c r="D113" s="39">
        <v>701748</v>
      </c>
      <c r="E113" s="39" t="s">
        <v>898</v>
      </c>
      <c r="F113" s="39" t="s">
        <v>899</v>
      </c>
      <c r="G113" s="39">
        <v>2002</v>
      </c>
      <c r="H113" s="39" t="s">
        <v>900</v>
      </c>
      <c r="I113" s="39" t="s">
        <v>901</v>
      </c>
      <c r="J113" s="39" t="s">
        <v>627</v>
      </c>
      <c r="K113" s="39" t="s">
        <v>80</v>
      </c>
      <c r="L113" s="39" t="s">
        <v>81</v>
      </c>
      <c r="M113" s="39" t="s">
        <v>82</v>
      </c>
      <c r="N113" s="39" t="s">
        <v>83</v>
      </c>
      <c r="O113" s="39" t="s">
        <v>84</v>
      </c>
      <c r="P113" s="39" t="s">
        <v>85</v>
      </c>
      <c r="Q113" s="39" t="s">
        <v>110</v>
      </c>
      <c r="R113" s="39" t="s">
        <v>111</v>
      </c>
      <c r="S113" s="39" t="s">
        <v>111</v>
      </c>
      <c r="T113" s="39" t="s">
        <v>474</v>
      </c>
      <c r="U113" s="39" t="s">
        <v>28</v>
      </c>
      <c r="V113" s="39" t="s">
        <v>293</v>
      </c>
      <c r="W113" s="34" t="s">
        <v>280</v>
      </c>
      <c r="X113" s="39" t="s">
        <v>819</v>
      </c>
      <c r="Y113" s="39" t="s">
        <v>848</v>
      </c>
      <c r="Z113" s="39" t="s">
        <v>239</v>
      </c>
      <c r="AA113" s="39" t="s">
        <v>239</v>
      </c>
      <c r="AB113" s="39">
        <v>2</v>
      </c>
      <c r="AC113" s="332">
        <f t="shared" si="6"/>
        <v>48</v>
      </c>
      <c r="AD113" s="332" t="s">
        <v>240</v>
      </c>
      <c r="AE113" s="332" t="s">
        <v>508</v>
      </c>
      <c r="AF113" s="332" t="s">
        <v>240</v>
      </c>
      <c r="AG113" s="39" t="s">
        <v>631</v>
      </c>
      <c r="AH113" s="39" t="s">
        <v>909</v>
      </c>
      <c r="AI113" s="111" t="s">
        <v>909</v>
      </c>
      <c r="AL113" s="336">
        <v>8.1999999999999993</v>
      </c>
      <c r="AM113" s="44">
        <v>178</v>
      </c>
      <c r="AN113" s="111">
        <v>0.3</v>
      </c>
      <c r="AO113" s="111">
        <f t="shared" si="5"/>
        <v>1</v>
      </c>
      <c r="AP113" s="111">
        <v>1</v>
      </c>
      <c r="AQ113" s="111"/>
      <c r="AR113" s="335" t="s">
        <v>295</v>
      </c>
      <c r="AS113" s="111" t="s">
        <v>240</v>
      </c>
      <c r="AT113" s="111" t="s">
        <v>295</v>
      </c>
      <c r="AU113" s="111" t="s">
        <v>240</v>
      </c>
      <c r="AV113" s="39" t="s">
        <v>481</v>
      </c>
      <c r="AX113" s="39" t="s">
        <v>850</v>
      </c>
      <c r="AY113" s="114">
        <v>8.1999999999999993</v>
      </c>
      <c r="AZ113" s="334" t="s">
        <v>240</v>
      </c>
      <c r="BA113" s="39" t="s">
        <v>907</v>
      </c>
      <c r="BD113" s="39" t="s">
        <v>496</v>
      </c>
      <c r="BE113" s="114">
        <v>0.3</v>
      </c>
      <c r="BH113" s="39" t="s">
        <v>497</v>
      </c>
      <c r="BI113" s="39" t="s">
        <v>497</v>
      </c>
      <c r="BJ113" s="112">
        <v>0.01</v>
      </c>
      <c r="BK113" s="56">
        <v>68</v>
      </c>
      <c r="BL113" s="383">
        <v>0.02</v>
      </c>
      <c r="BM113" s="56">
        <v>61.9</v>
      </c>
      <c r="BN113" s="56">
        <v>4.2699999999999996</v>
      </c>
      <c r="BO113" s="56">
        <v>99.713928988019248</v>
      </c>
      <c r="BP113" s="223">
        <v>64.562797426008984</v>
      </c>
      <c r="BQ113" s="39">
        <v>115</v>
      </c>
      <c r="BR113" s="51" t="s">
        <v>904</v>
      </c>
      <c r="BS113" s="339"/>
      <c r="BT113" s="338" t="s">
        <v>773</v>
      </c>
      <c r="BU113" s="338" t="s">
        <v>825</v>
      </c>
      <c r="BV113" s="39" t="s">
        <v>489</v>
      </c>
    </row>
    <row r="114" spans="1:76" x14ac:dyDescent="0.35">
      <c r="A114" s="34" t="s">
        <v>277</v>
      </c>
      <c r="B114" s="34"/>
      <c r="C114" s="39">
        <v>1253279</v>
      </c>
      <c r="D114" s="39">
        <v>701752</v>
      </c>
      <c r="E114" s="39" t="s">
        <v>898</v>
      </c>
      <c r="F114" s="39" t="s">
        <v>899</v>
      </c>
      <c r="G114" s="39">
        <v>2002</v>
      </c>
      <c r="H114" s="39" t="s">
        <v>900</v>
      </c>
      <c r="I114" s="39" t="s">
        <v>901</v>
      </c>
      <c r="J114" s="39" t="s">
        <v>627</v>
      </c>
      <c r="K114" s="39" t="s">
        <v>80</v>
      </c>
      <c r="L114" s="39" t="s">
        <v>81</v>
      </c>
      <c r="M114" s="39" t="s">
        <v>82</v>
      </c>
      <c r="N114" s="39" t="s">
        <v>83</v>
      </c>
      <c r="O114" s="39" t="s">
        <v>84</v>
      </c>
      <c r="P114" s="39" t="s">
        <v>85</v>
      </c>
      <c r="Q114" s="39" t="s">
        <v>110</v>
      </c>
      <c r="R114" s="39" t="s">
        <v>111</v>
      </c>
      <c r="S114" s="39" t="s">
        <v>111</v>
      </c>
      <c r="T114" s="39" t="s">
        <v>474</v>
      </c>
      <c r="U114" s="39" t="s">
        <v>28</v>
      </c>
      <c r="V114" s="39" t="s">
        <v>293</v>
      </c>
      <c r="W114" s="34" t="s">
        <v>280</v>
      </c>
      <c r="X114" s="39" t="s">
        <v>819</v>
      </c>
      <c r="Y114" s="39" t="s">
        <v>848</v>
      </c>
      <c r="Z114" s="39" t="s">
        <v>239</v>
      </c>
      <c r="AA114" s="39" t="s">
        <v>239</v>
      </c>
      <c r="AB114" s="39">
        <v>2</v>
      </c>
      <c r="AC114" s="332">
        <f t="shared" si="6"/>
        <v>48</v>
      </c>
      <c r="AD114" s="332" t="s">
        <v>240</v>
      </c>
      <c r="AE114" s="332" t="s">
        <v>508</v>
      </c>
      <c r="AF114" s="332" t="s">
        <v>240</v>
      </c>
      <c r="AG114" s="39" t="s">
        <v>631</v>
      </c>
      <c r="AH114" s="39" t="s">
        <v>910</v>
      </c>
      <c r="AI114" s="111" t="s">
        <v>910</v>
      </c>
      <c r="AL114" s="336">
        <v>8.1999999999999993</v>
      </c>
      <c r="AM114" s="44">
        <v>180</v>
      </c>
      <c r="AN114" s="111">
        <v>0.3</v>
      </c>
      <c r="AO114" s="111">
        <f t="shared" si="5"/>
        <v>1</v>
      </c>
      <c r="AP114" s="111">
        <v>1</v>
      </c>
      <c r="AQ114" s="111"/>
      <c r="AR114" s="335" t="s">
        <v>295</v>
      </c>
      <c r="AS114" s="111" t="s">
        <v>240</v>
      </c>
      <c r="AT114" s="111" t="s">
        <v>295</v>
      </c>
      <c r="AU114" s="111" t="s">
        <v>240</v>
      </c>
      <c r="AV114" s="39" t="s">
        <v>481</v>
      </c>
      <c r="AX114" s="39" t="s">
        <v>850</v>
      </c>
      <c r="AY114" s="114">
        <v>8.1999999999999993</v>
      </c>
      <c r="AZ114" s="334" t="s">
        <v>240</v>
      </c>
      <c r="BA114" s="39" t="s">
        <v>903</v>
      </c>
      <c r="BD114" s="39" t="s">
        <v>496</v>
      </c>
      <c r="BE114" s="114">
        <v>0.3</v>
      </c>
      <c r="BH114" s="39" t="s">
        <v>497</v>
      </c>
      <c r="BI114" s="39" t="s">
        <v>497</v>
      </c>
      <c r="BJ114" s="112">
        <v>0.01</v>
      </c>
      <c r="BK114" s="56">
        <v>44.8</v>
      </c>
      <c r="BL114" s="56">
        <v>15.5</v>
      </c>
      <c r="BM114" s="56">
        <v>55.6</v>
      </c>
      <c r="BN114" s="56">
        <v>4.3499999999999996</v>
      </c>
      <c r="BO114" s="56">
        <v>94.701970418094945</v>
      </c>
      <c r="BP114" s="223">
        <v>61.317653350937469</v>
      </c>
      <c r="BQ114" s="39">
        <v>117</v>
      </c>
      <c r="BR114" s="51" t="s">
        <v>904</v>
      </c>
      <c r="BS114" s="339"/>
      <c r="BT114" s="338" t="s">
        <v>773</v>
      </c>
      <c r="BU114" s="338" t="s">
        <v>825</v>
      </c>
      <c r="BV114" s="39" t="s">
        <v>489</v>
      </c>
    </row>
    <row r="115" spans="1:76" x14ac:dyDescent="0.35">
      <c r="A115" s="34" t="s">
        <v>277</v>
      </c>
      <c r="B115" s="34"/>
      <c r="C115" s="39">
        <v>1253280</v>
      </c>
      <c r="D115" s="39">
        <v>701753</v>
      </c>
      <c r="E115" s="39" t="s">
        <v>898</v>
      </c>
      <c r="F115" s="39" t="s">
        <v>899</v>
      </c>
      <c r="G115" s="39">
        <v>2002</v>
      </c>
      <c r="H115" s="39" t="s">
        <v>900</v>
      </c>
      <c r="I115" s="39" t="s">
        <v>901</v>
      </c>
      <c r="J115" s="39" t="s">
        <v>627</v>
      </c>
      <c r="K115" s="39" t="s">
        <v>80</v>
      </c>
      <c r="L115" s="39" t="s">
        <v>81</v>
      </c>
      <c r="M115" s="39" t="s">
        <v>82</v>
      </c>
      <c r="N115" s="39" t="s">
        <v>83</v>
      </c>
      <c r="O115" s="39" t="s">
        <v>84</v>
      </c>
      <c r="P115" s="39" t="s">
        <v>85</v>
      </c>
      <c r="Q115" s="39" t="s">
        <v>110</v>
      </c>
      <c r="R115" s="39" t="s">
        <v>111</v>
      </c>
      <c r="S115" s="39" t="s">
        <v>111</v>
      </c>
      <c r="T115" s="39" t="s">
        <v>474</v>
      </c>
      <c r="U115" s="39" t="s">
        <v>28</v>
      </c>
      <c r="V115" s="39" t="s">
        <v>293</v>
      </c>
      <c r="W115" s="34" t="s">
        <v>280</v>
      </c>
      <c r="X115" s="39" t="s">
        <v>819</v>
      </c>
      <c r="Y115" s="39" t="s">
        <v>848</v>
      </c>
      <c r="Z115" s="39" t="s">
        <v>239</v>
      </c>
      <c r="AA115" s="39" t="s">
        <v>239</v>
      </c>
      <c r="AB115" s="39">
        <v>2</v>
      </c>
      <c r="AC115" s="332">
        <f t="shared" si="6"/>
        <v>48</v>
      </c>
      <c r="AD115" s="332" t="s">
        <v>240</v>
      </c>
      <c r="AE115" s="332" t="s">
        <v>508</v>
      </c>
      <c r="AF115" s="332" t="s">
        <v>240</v>
      </c>
      <c r="AG115" s="39" t="s">
        <v>631</v>
      </c>
      <c r="AH115" s="39" t="s">
        <v>911</v>
      </c>
      <c r="AI115" s="111" t="s">
        <v>911</v>
      </c>
      <c r="AL115" s="336">
        <v>8.1999999999999993</v>
      </c>
      <c r="AM115" s="44">
        <v>180</v>
      </c>
      <c r="AN115" s="111">
        <v>0.3</v>
      </c>
      <c r="AO115" s="111">
        <f t="shared" si="5"/>
        <v>1</v>
      </c>
      <c r="AP115" s="111">
        <v>1</v>
      </c>
      <c r="AQ115" s="111"/>
      <c r="AR115" s="335" t="s">
        <v>295</v>
      </c>
      <c r="AS115" s="111" t="s">
        <v>240</v>
      </c>
      <c r="AT115" s="111" t="s">
        <v>295</v>
      </c>
      <c r="AU115" s="111" t="s">
        <v>240</v>
      </c>
      <c r="AV115" s="39" t="s">
        <v>481</v>
      </c>
      <c r="AX115" s="39" t="s">
        <v>850</v>
      </c>
      <c r="AY115" s="114">
        <v>8.1999999999999993</v>
      </c>
      <c r="AZ115" s="334" t="s">
        <v>240</v>
      </c>
      <c r="BA115" s="39" t="s">
        <v>903</v>
      </c>
      <c r="BD115" s="39" t="s">
        <v>496</v>
      </c>
      <c r="BE115" s="114">
        <v>0.3</v>
      </c>
      <c r="BH115" s="39" t="s">
        <v>497</v>
      </c>
      <c r="BI115" s="39" t="s">
        <v>497</v>
      </c>
      <c r="BJ115" s="112">
        <v>0.01</v>
      </c>
      <c r="BK115" s="56">
        <v>28.5</v>
      </c>
      <c r="BL115" s="56">
        <v>25.9</v>
      </c>
      <c r="BM115" s="56">
        <v>56.3</v>
      </c>
      <c r="BN115" s="56">
        <v>4.37</v>
      </c>
      <c r="BO115" s="56">
        <v>96.578407838534957</v>
      </c>
      <c r="BP115" s="223">
        <v>62.53260947881212</v>
      </c>
      <c r="BQ115" s="39">
        <v>117</v>
      </c>
      <c r="BR115" s="51" t="s">
        <v>904</v>
      </c>
      <c r="BS115" s="339"/>
      <c r="BT115" s="338" t="s">
        <v>773</v>
      </c>
      <c r="BU115" s="338" t="s">
        <v>825</v>
      </c>
      <c r="BV115" s="39" t="s">
        <v>489</v>
      </c>
    </row>
    <row r="116" spans="1:76" x14ac:dyDescent="0.35">
      <c r="A116" s="34" t="s">
        <v>277</v>
      </c>
      <c r="B116" s="34"/>
      <c r="C116" s="39">
        <v>1253277</v>
      </c>
      <c r="D116" s="39">
        <v>701750</v>
      </c>
      <c r="E116" s="39" t="s">
        <v>898</v>
      </c>
      <c r="F116" s="39" t="s">
        <v>899</v>
      </c>
      <c r="G116" s="39">
        <v>2002</v>
      </c>
      <c r="H116" s="39" t="s">
        <v>900</v>
      </c>
      <c r="I116" s="39" t="s">
        <v>901</v>
      </c>
      <c r="J116" s="39" t="s">
        <v>627</v>
      </c>
      <c r="K116" s="39" t="s">
        <v>80</v>
      </c>
      <c r="L116" s="39" t="s">
        <v>81</v>
      </c>
      <c r="M116" s="39" t="s">
        <v>82</v>
      </c>
      <c r="N116" s="39" t="s">
        <v>83</v>
      </c>
      <c r="O116" s="39" t="s">
        <v>84</v>
      </c>
      <c r="P116" s="39" t="s">
        <v>85</v>
      </c>
      <c r="Q116" s="39" t="s">
        <v>110</v>
      </c>
      <c r="R116" s="39" t="s">
        <v>111</v>
      </c>
      <c r="S116" s="39" t="s">
        <v>111</v>
      </c>
      <c r="T116" s="39" t="s">
        <v>474</v>
      </c>
      <c r="U116" s="39" t="s">
        <v>28</v>
      </c>
      <c r="V116" s="39" t="s">
        <v>293</v>
      </c>
      <c r="W116" s="34" t="s">
        <v>280</v>
      </c>
      <c r="X116" s="39" t="s">
        <v>819</v>
      </c>
      <c r="Y116" s="39" t="s">
        <v>848</v>
      </c>
      <c r="Z116" s="39" t="s">
        <v>239</v>
      </c>
      <c r="AA116" s="39" t="s">
        <v>239</v>
      </c>
      <c r="AB116" s="39">
        <v>2</v>
      </c>
      <c r="AC116" s="332">
        <f t="shared" si="6"/>
        <v>48</v>
      </c>
      <c r="AD116" s="332" t="s">
        <v>240</v>
      </c>
      <c r="AE116" s="332" t="s">
        <v>508</v>
      </c>
      <c r="AF116" s="332" t="s">
        <v>240</v>
      </c>
      <c r="AG116" s="39" t="s">
        <v>631</v>
      </c>
      <c r="AH116" s="39" t="s">
        <v>912</v>
      </c>
      <c r="AI116" s="111" t="s">
        <v>912</v>
      </c>
      <c r="AL116" s="336">
        <v>8.1999999999999993</v>
      </c>
      <c r="AM116" s="44">
        <v>180</v>
      </c>
      <c r="AN116" s="111">
        <v>0.3</v>
      </c>
      <c r="AO116" s="111">
        <f t="shared" si="5"/>
        <v>1</v>
      </c>
      <c r="AP116" s="111">
        <v>1</v>
      </c>
      <c r="AQ116" s="111"/>
      <c r="AR116" s="335" t="s">
        <v>295</v>
      </c>
      <c r="AS116" s="111" t="s">
        <v>240</v>
      </c>
      <c r="AT116" s="111" t="s">
        <v>295</v>
      </c>
      <c r="AU116" s="111" t="s">
        <v>240</v>
      </c>
      <c r="AV116" s="39" t="s">
        <v>481</v>
      </c>
      <c r="AX116" s="39" t="s">
        <v>850</v>
      </c>
      <c r="AY116" s="114">
        <v>8.1999999999999993</v>
      </c>
      <c r="AZ116" s="334" t="s">
        <v>240</v>
      </c>
      <c r="BA116" s="39" t="s">
        <v>903</v>
      </c>
      <c r="BD116" s="39" t="s">
        <v>496</v>
      </c>
      <c r="BE116" s="114">
        <v>0.3</v>
      </c>
      <c r="BH116" s="39" t="s">
        <v>497</v>
      </c>
      <c r="BI116" s="39" t="s">
        <v>497</v>
      </c>
      <c r="BJ116" s="112">
        <v>0.01</v>
      </c>
      <c r="BK116" s="56">
        <v>28.5</v>
      </c>
      <c r="BL116" s="56">
        <v>25.9</v>
      </c>
      <c r="BM116" s="56">
        <v>56.3</v>
      </c>
      <c r="BN116" s="56">
        <v>4.37</v>
      </c>
      <c r="BO116" s="56">
        <v>99.646162466750965</v>
      </c>
      <c r="BP116" s="223">
        <v>64.518919943401357</v>
      </c>
      <c r="BQ116" s="39">
        <v>111</v>
      </c>
      <c r="BR116" s="51" t="s">
        <v>904</v>
      </c>
      <c r="BS116" s="339"/>
      <c r="BT116" s="338" t="s">
        <v>773</v>
      </c>
      <c r="BU116" s="338" t="s">
        <v>825</v>
      </c>
      <c r="BV116" s="39" t="s">
        <v>489</v>
      </c>
    </row>
    <row r="117" spans="1:76" x14ac:dyDescent="0.35">
      <c r="A117" s="34" t="s">
        <v>277</v>
      </c>
      <c r="B117" s="34"/>
      <c r="C117" s="39">
        <v>1253276</v>
      </c>
      <c r="D117" s="39">
        <v>701749</v>
      </c>
      <c r="E117" s="39" t="s">
        <v>898</v>
      </c>
      <c r="F117" s="39" t="s">
        <v>899</v>
      </c>
      <c r="G117" s="39">
        <v>2002</v>
      </c>
      <c r="H117" s="39" t="s">
        <v>900</v>
      </c>
      <c r="I117" s="39" t="s">
        <v>901</v>
      </c>
      <c r="J117" s="39" t="s">
        <v>627</v>
      </c>
      <c r="K117" s="39" t="s">
        <v>80</v>
      </c>
      <c r="L117" s="39" t="s">
        <v>81</v>
      </c>
      <c r="M117" s="39" t="s">
        <v>82</v>
      </c>
      <c r="N117" s="39" t="s">
        <v>83</v>
      </c>
      <c r="O117" s="39" t="s">
        <v>84</v>
      </c>
      <c r="P117" s="39" t="s">
        <v>85</v>
      </c>
      <c r="Q117" s="39" t="s">
        <v>110</v>
      </c>
      <c r="R117" s="39" t="s">
        <v>111</v>
      </c>
      <c r="S117" s="39" t="s">
        <v>111</v>
      </c>
      <c r="T117" s="39" t="s">
        <v>474</v>
      </c>
      <c r="U117" s="39" t="s">
        <v>28</v>
      </c>
      <c r="V117" s="39" t="s">
        <v>293</v>
      </c>
      <c r="W117" s="34" t="s">
        <v>280</v>
      </c>
      <c r="X117" s="39" t="s">
        <v>819</v>
      </c>
      <c r="Y117" s="39" t="s">
        <v>848</v>
      </c>
      <c r="Z117" s="39" t="s">
        <v>239</v>
      </c>
      <c r="AA117" s="39" t="s">
        <v>239</v>
      </c>
      <c r="AB117" s="39">
        <v>2</v>
      </c>
      <c r="AC117" s="332">
        <f t="shared" si="6"/>
        <v>48</v>
      </c>
      <c r="AD117" s="332" t="s">
        <v>240</v>
      </c>
      <c r="AE117" s="332" t="s">
        <v>508</v>
      </c>
      <c r="AF117" s="332" t="s">
        <v>240</v>
      </c>
      <c r="AG117" s="39" t="s">
        <v>631</v>
      </c>
      <c r="AH117" s="39" t="s">
        <v>913</v>
      </c>
      <c r="AI117" s="111" t="s">
        <v>913</v>
      </c>
      <c r="AL117" s="336">
        <v>8.1999999999999993</v>
      </c>
      <c r="AM117" s="44">
        <v>178</v>
      </c>
      <c r="AN117" s="111">
        <v>0.3</v>
      </c>
      <c r="AO117" s="111">
        <f t="shared" si="5"/>
        <v>1</v>
      </c>
      <c r="AP117" s="111">
        <v>1</v>
      </c>
      <c r="AQ117" s="111"/>
      <c r="AR117" s="335" t="s">
        <v>295</v>
      </c>
      <c r="AS117" s="111" t="s">
        <v>240</v>
      </c>
      <c r="AT117" s="111" t="s">
        <v>295</v>
      </c>
      <c r="AU117" s="111" t="s">
        <v>240</v>
      </c>
      <c r="AV117" s="39" t="s">
        <v>481</v>
      </c>
      <c r="AX117" s="39" t="s">
        <v>850</v>
      </c>
      <c r="AY117" s="114">
        <v>8.1999999999999993</v>
      </c>
      <c r="AZ117" s="334" t="s">
        <v>240</v>
      </c>
      <c r="BA117" s="39" t="s">
        <v>907</v>
      </c>
      <c r="BD117" s="39" t="s">
        <v>496</v>
      </c>
      <c r="BE117" s="114">
        <v>0.3</v>
      </c>
      <c r="BH117" s="39" t="s">
        <v>497</v>
      </c>
      <c r="BI117" s="39" t="s">
        <v>497</v>
      </c>
      <c r="BJ117" s="112">
        <v>0.01</v>
      </c>
      <c r="BK117" s="56">
        <v>44.8</v>
      </c>
      <c r="BL117" s="56">
        <v>15.5</v>
      </c>
      <c r="BM117" s="56">
        <v>55.6</v>
      </c>
      <c r="BN117" s="56">
        <v>4.3499999999999996</v>
      </c>
      <c r="BO117" s="56">
        <v>94.701970418094945</v>
      </c>
      <c r="BP117" s="223">
        <v>61.317653350937469</v>
      </c>
      <c r="BQ117" s="39">
        <v>117</v>
      </c>
      <c r="BR117" s="51" t="s">
        <v>904</v>
      </c>
      <c r="BS117" s="339"/>
      <c r="BT117" s="338" t="s">
        <v>773</v>
      </c>
      <c r="BU117" s="338" t="s">
        <v>825</v>
      </c>
      <c r="BV117" s="39" t="s">
        <v>489</v>
      </c>
    </row>
    <row r="118" spans="1:76" x14ac:dyDescent="0.35">
      <c r="A118" s="34" t="s">
        <v>277</v>
      </c>
      <c r="B118" s="34"/>
      <c r="C118" s="34"/>
      <c r="D118" s="34"/>
      <c r="E118" s="338" t="s">
        <v>914</v>
      </c>
      <c r="F118" s="338" t="s">
        <v>915</v>
      </c>
      <c r="G118" s="40">
        <v>2003</v>
      </c>
      <c r="H118" s="34"/>
      <c r="I118" s="34"/>
      <c r="J118" s="338"/>
      <c r="K118" s="39" t="s">
        <v>80</v>
      </c>
      <c r="L118" s="39" t="s">
        <v>81</v>
      </c>
      <c r="M118" s="39" t="s">
        <v>82</v>
      </c>
      <c r="N118" s="39" t="s">
        <v>83</v>
      </c>
      <c r="O118" s="39" t="s">
        <v>84</v>
      </c>
      <c r="P118" s="39" t="s">
        <v>85</v>
      </c>
      <c r="Q118" s="39" t="s">
        <v>110</v>
      </c>
      <c r="R118" s="35" t="s">
        <v>111</v>
      </c>
      <c r="S118" s="35" t="s">
        <v>111</v>
      </c>
      <c r="T118" s="34" t="s">
        <v>818</v>
      </c>
      <c r="U118" s="39" t="s">
        <v>28</v>
      </c>
      <c r="V118" s="34" t="s">
        <v>293</v>
      </c>
      <c r="W118" s="34" t="s">
        <v>280</v>
      </c>
      <c r="X118" s="39" t="s">
        <v>819</v>
      </c>
      <c r="Y118" s="35" t="s">
        <v>887</v>
      </c>
      <c r="Z118" s="39" t="s">
        <v>239</v>
      </c>
      <c r="AA118" s="339"/>
      <c r="AB118" s="339"/>
      <c r="AC118" s="40">
        <v>48</v>
      </c>
      <c r="AD118" s="332" t="s">
        <v>240</v>
      </c>
      <c r="AE118" s="40" t="s">
        <v>508</v>
      </c>
      <c r="AF118" s="332" t="s">
        <v>240</v>
      </c>
      <c r="AG118" s="339"/>
      <c r="AH118" s="339" t="s">
        <v>916</v>
      </c>
      <c r="AI118" s="111">
        <v>12</v>
      </c>
      <c r="AJ118" s="339"/>
      <c r="AK118" s="114" t="s">
        <v>509</v>
      </c>
      <c r="AL118" s="336">
        <v>8.3550000000000004</v>
      </c>
      <c r="AM118" s="44">
        <v>174.99396602948877</v>
      </c>
      <c r="AN118" s="111">
        <v>0.3</v>
      </c>
      <c r="AO118" s="111">
        <f t="shared" si="5"/>
        <v>1</v>
      </c>
      <c r="AP118" s="111">
        <v>1</v>
      </c>
      <c r="AQ118" s="111"/>
      <c r="AR118" s="335" t="s">
        <v>295</v>
      </c>
      <c r="AS118" s="111" t="s">
        <v>240</v>
      </c>
      <c r="AT118" s="111" t="s">
        <v>295</v>
      </c>
      <c r="AU118" s="111" t="s">
        <v>240</v>
      </c>
      <c r="AV118" s="112" t="s">
        <v>167</v>
      </c>
      <c r="AW118" s="114"/>
      <c r="AX118" s="339">
        <v>25</v>
      </c>
      <c r="AY118" s="334">
        <v>8.3550000000000004</v>
      </c>
      <c r="AZ118" s="334" t="s">
        <v>240</v>
      </c>
      <c r="BA118" s="130">
        <v>174.99396602948877</v>
      </c>
      <c r="BB118" s="130"/>
      <c r="BC118" s="114">
        <v>0.3</v>
      </c>
      <c r="BD118" s="114"/>
      <c r="BE118" s="56"/>
      <c r="BF118" s="114">
        <v>0.3</v>
      </c>
      <c r="BG118" s="339" t="s">
        <v>917</v>
      </c>
      <c r="BH118" s="334"/>
      <c r="BI118" s="334"/>
      <c r="BJ118" s="112">
        <v>0.01</v>
      </c>
      <c r="BK118" s="56">
        <v>28.832514873169004</v>
      </c>
      <c r="BL118" s="56">
        <v>25.011941814275314</v>
      </c>
      <c r="BM118" s="56">
        <v>54.235370569931163</v>
      </c>
      <c r="BN118" s="56">
        <v>4.3306152279730155</v>
      </c>
      <c r="BO118" s="56">
        <v>151.16475039691872</v>
      </c>
      <c r="BP118" s="223">
        <v>3.5341277003189653</v>
      </c>
      <c r="BQ118" s="56">
        <v>136</v>
      </c>
      <c r="BR118" s="56"/>
      <c r="BS118" s="339"/>
      <c r="BT118" s="338" t="s">
        <v>773</v>
      </c>
      <c r="BU118" s="338" t="s">
        <v>825</v>
      </c>
      <c r="BV118" s="34"/>
      <c r="BW118" s="34"/>
      <c r="BX118" s="34"/>
    </row>
    <row r="119" spans="1:76" x14ac:dyDescent="0.35">
      <c r="A119" s="34" t="s">
        <v>329</v>
      </c>
      <c r="B119" s="34"/>
      <c r="C119" s="34"/>
      <c r="D119" s="34"/>
      <c r="E119" s="338" t="s">
        <v>918</v>
      </c>
      <c r="F119" s="338" t="s">
        <v>919</v>
      </c>
      <c r="G119" s="40">
        <v>2003</v>
      </c>
      <c r="H119" s="34"/>
      <c r="I119" s="34"/>
      <c r="J119" s="338"/>
      <c r="K119" s="39" t="s">
        <v>80</v>
      </c>
      <c r="L119" s="39" t="s">
        <v>81</v>
      </c>
      <c r="M119" s="39" t="s">
        <v>82</v>
      </c>
      <c r="N119" s="39" t="s">
        <v>83</v>
      </c>
      <c r="O119" s="39" t="s">
        <v>84</v>
      </c>
      <c r="P119" s="39" t="s">
        <v>85</v>
      </c>
      <c r="Q119" s="39" t="s">
        <v>110</v>
      </c>
      <c r="R119" s="35" t="s">
        <v>111</v>
      </c>
      <c r="S119" s="35" t="s">
        <v>111</v>
      </c>
      <c r="T119" s="34" t="s">
        <v>818</v>
      </c>
      <c r="U119" s="39" t="s">
        <v>28</v>
      </c>
      <c r="V119" s="34" t="s">
        <v>293</v>
      </c>
      <c r="W119" s="34" t="s">
        <v>280</v>
      </c>
      <c r="X119" s="39" t="s">
        <v>819</v>
      </c>
      <c r="Y119" s="35" t="s">
        <v>887</v>
      </c>
      <c r="Z119" s="39" t="s">
        <v>239</v>
      </c>
      <c r="AA119" s="339"/>
      <c r="AB119" s="339"/>
      <c r="AC119" s="40">
        <v>48</v>
      </c>
      <c r="AD119" s="332" t="s">
        <v>240</v>
      </c>
      <c r="AE119" s="40" t="s">
        <v>477</v>
      </c>
      <c r="AF119" s="332" t="s">
        <v>240</v>
      </c>
      <c r="AG119" s="339"/>
      <c r="AH119" s="339" t="s">
        <v>920</v>
      </c>
      <c r="AI119" s="111">
        <v>4.16</v>
      </c>
      <c r="AJ119" s="339"/>
      <c r="AK119" s="114" t="s">
        <v>295</v>
      </c>
      <c r="AL119" s="336">
        <v>8.3849999999999998</v>
      </c>
      <c r="AM119" s="44">
        <v>62.997827770615942</v>
      </c>
      <c r="AN119" s="111">
        <v>0.3</v>
      </c>
      <c r="AO119" s="111">
        <v>3</v>
      </c>
      <c r="AP119" s="111">
        <v>3</v>
      </c>
      <c r="AQ119" s="111"/>
      <c r="AR119" s="335" t="s">
        <v>240</v>
      </c>
      <c r="AS119" s="111" t="s">
        <v>240</v>
      </c>
      <c r="AT119" s="111" t="s">
        <v>295</v>
      </c>
      <c r="AU119" s="111" t="s">
        <v>240</v>
      </c>
      <c r="AV119" s="130" t="s">
        <v>167</v>
      </c>
      <c r="AW119" s="114"/>
      <c r="AX119" s="130">
        <v>25</v>
      </c>
      <c r="AY119" s="114">
        <v>8.3849999999999998</v>
      </c>
      <c r="AZ119" s="334" t="s">
        <v>240</v>
      </c>
      <c r="BA119" s="130">
        <v>62.997827770615942</v>
      </c>
      <c r="BB119" s="130"/>
      <c r="BC119" s="114">
        <v>0.3</v>
      </c>
      <c r="BD119" s="114"/>
      <c r="BE119" s="56"/>
      <c r="BF119" s="114"/>
      <c r="BG119" s="114"/>
      <c r="BH119" s="114"/>
      <c r="BI119" s="114"/>
      <c r="BJ119" s="112">
        <v>0.01</v>
      </c>
      <c r="BK119" s="56">
        <v>10.379705354340839</v>
      </c>
      <c r="BL119" s="56">
        <v>9.0042990531391123</v>
      </c>
      <c r="BM119" s="56">
        <v>19.524733405175215</v>
      </c>
      <c r="BN119" s="56">
        <v>1.5590214820702852</v>
      </c>
      <c r="BO119" s="56">
        <v>38.491628365984248</v>
      </c>
      <c r="BP119" s="223">
        <v>0.89990774754972913</v>
      </c>
      <c r="BQ119" s="56">
        <v>66</v>
      </c>
      <c r="BR119" s="56"/>
      <c r="BS119" s="339"/>
      <c r="BT119" s="338" t="s">
        <v>773</v>
      </c>
      <c r="BU119" s="338" t="s">
        <v>921</v>
      </c>
      <c r="BV119" s="34"/>
      <c r="BW119" s="34"/>
      <c r="BX119" s="34"/>
    </row>
    <row r="120" spans="1:76" x14ac:dyDescent="0.35">
      <c r="A120" s="34" t="s">
        <v>277</v>
      </c>
      <c r="B120" s="34"/>
      <c r="C120" s="34"/>
      <c r="D120" s="34"/>
      <c r="E120" s="338" t="s">
        <v>898</v>
      </c>
      <c r="F120" s="338" t="s">
        <v>922</v>
      </c>
      <c r="G120" s="40">
        <v>2003</v>
      </c>
      <c r="H120" s="34"/>
      <c r="I120" s="34"/>
      <c r="J120" s="338"/>
      <c r="K120" s="39" t="s">
        <v>80</v>
      </c>
      <c r="L120" s="39" t="s">
        <v>81</v>
      </c>
      <c r="M120" s="39" t="s">
        <v>82</v>
      </c>
      <c r="N120" s="39" t="s">
        <v>83</v>
      </c>
      <c r="O120" s="39" t="s">
        <v>84</v>
      </c>
      <c r="P120" s="39" t="s">
        <v>85</v>
      </c>
      <c r="Q120" s="39" t="s">
        <v>110</v>
      </c>
      <c r="R120" s="35" t="s">
        <v>111</v>
      </c>
      <c r="S120" s="35" t="s">
        <v>111</v>
      </c>
      <c r="T120" s="34" t="s">
        <v>818</v>
      </c>
      <c r="U120" s="39" t="s">
        <v>28</v>
      </c>
      <c r="V120" s="34" t="s">
        <v>293</v>
      </c>
      <c r="W120" s="34" t="s">
        <v>280</v>
      </c>
      <c r="X120" s="39" t="s">
        <v>819</v>
      </c>
      <c r="Y120" s="35" t="s">
        <v>887</v>
      </c>
      <c r="Z120" s="39" t="s">
        <v>239</v>
      </c>
      <c r="AA120" s="339"/>
      <c r="AB120" s="339"/>
      <c r="AC120" s="40">
        <v>48</v>
      </c>
      <c r="AD120" s="332" t="s">
        <v>240</v>
      </c>
      <c r="AE120" s="40" t="s">
        <v>477</v>
      </c>
      <c r="AF120" s="332" t="s">
        <v>240</v>
      </c>
      <c r="AG120" s="339"/>
      <c r="AH120" s="339">
        <v>5.57</v>
      </c>
      <c r="AI120" s="111">
        <v>5.57</v>
      </c>
      <c r="AJ120" s="339"/>
      <c r="AK120" s="114" t="s">
        <v>509</v>
      </c>
      <c r="AL120" s="336">
        <v>8</v>
      </c>
      <c r="AM120" s="44">
        <v>94.296500000000009</v>
      </c>
      <c r="AN120" s="111"/>
      <c r="AO120" s="111">
        <v>2</v>
      </c>
      <c r="AP120" s="111">
        <v>3</v>
      </c>
      <c r="AQ120" s="111" t="s">
        <v>822</v>
      </c>
      <c r="AR120" s="335" t="s">
        <v>295</v>
      </c>
      <c r="AS120" s="111" t="s">
        <v>295</v>
      </c>
      <c r="AT120" s="111" t="s">
        <v>295</v>
      </c>
      <c r="AU120" s="111" t="s">
        <v>240</v>
      </c>
      <c r="AV120" s="112" t="s">
        <v>167</v>
      </c>
      <c r="AW120" s="339"/>
      <c r="AX120" s="339">
        <v>20</v>
      </c>
      <c r="AY120" s="334">
        <v>8</v>
      </c>
      <c r="AZ120" s="334" t="s">
        <v>240</v>
      </c>
      <c r="BA120" s="339">
        <v>98.2</v>
      </c>
      <c r="BB120" s="339">
        <v>94.296500000000009</v>
      </c>
      <c r="BC120" s="339" t="s">
        <v>559</v>
      </c>
      <c r="BD120" s="339"/>
      <c r="BE120" s="339" t="s">
        <v>559</v>
      </c>
      <c r="BF120" s="34"/>
      <c r="BG120" s="339"/>
      <c r="BH120" s="334"/>
      <c r="BI120" s="334"/>
      <c r="BJ120" s="339">
        <v>0.01</v>
      </c>
      <c r="BK120" s="339">
        <v>15.5</v>
      </c>
      <c r="BL120" s="339">
        <v>13.5</v>
      </c>
      <c r="BM120" s="339">
        <v>26.5</v>
      </c>
      <c r="BN120" s="339">
        <v>2.25</v>
      </c>
      <c r="BO120" s="339">
        <v>83.369792344475442</v>
      </c>
      <c r="BP120" s="371">
        <v>1.9491282969131702</v>
      </c>
      <c r="BQ120" s="334">
        <v>65.2</v>
      </c>
      <c r="BR120" s="339"/>
      <c r="BS120" s="339"/>
      <c r="BT120" s="338" t="s">
        <v>773</v>
      </c>
      <c r="BU120" s="338" t="s">
        <v>825</v>
      </c>
      <c r="BV120" s="34"/>
      <c r="BW120" s="34"/>
      <c r="BX120" s="34"/>
    </row>
    <row r="121" spans="1:76" x14ac:dyDescent="0.35">
      <c r="A121" s="34" t="s">
        <v>277</v>
      </c>
      <c r="B121" s="34"/>
      <c r="C121" s="34"/>
      <c r="D121" s="34"/>
      <c r="E121" s="338" t="s">
        <v>898</v>
      </c>
      <c r="F121" s="338" t="s">
        <v>922</v>
      </c>
      <c r="G121" s="40">
        <v>2003</v>
      </c>
      <c r="H121" s="34"/>
      <c r="I121" s="34"/>
      <c r="J121" s="338"/>
      <c r="K121" s="39" t="s">
        <v>80</v>
      </c>
      <c r="L121" s="39" t="s">
        <v>81</v>
      </c>
      <c r="M121" s="39" t="s">
        <v>82</v>
      </c>
      <c r="N121" s="39" t="s">
        <v>83</v>
      </c>
      <c r="O121" s="39" t="s">
        <v>84</v>
      </c>
      <c r="P121" s="39" t="s">
        <v>85</v>
      </c>
      <c r="Q121" s="39" t="s">
        <v>110</v>
      </c>
      <c r="R121" s="35" t="s">
        <v>111</v>
      </c>
      <c r="S121" s="35" t="s">
        <v>111</v>
      </c>
      <c r="T121" s="34" t="s">
        <v>818</v>
      </c>
      <c r="U121" s="39" t="s">
        <v>28</v>
      </c>
      <c r="V121" s="34" t="s">
        <v>293</v>
      </c>
      <c r="W121" s="34" t="s">
        <v>280</v>
      </c>
      <c r="X121" s="39" t="s">
        <v>819</v>
      </c>
      <c r="Y121" s="35" t="s">
        <v>887</v>
      </c>
      <c r="Z121" s="39" t="s">
        <v>239</v>
      </c>
      <c r="AA121" s="339"/>
      <c r="AB121" s="339"/>
      <c r="AC121" s="40">
        <v>48</v>
      </c>
      <c r="AD121" s="332" t="s">
        <v>240</v>
      </c>
      <c r="AE121" s="40" t="s">
        <v>477</v>
      </c>
      <c r="AF121" s="332" t="s">
        <v>240</v>
      </c>
      <c r="AG121" s="339"/>
      <c r="AH121" s="339">
        <v>7.97</v>
      </c>
      <c r="AI121" s="111">
        <v>7.97</v>
      </c>
      <c r="AJ121" s="339"/>
      <c r="AK121" s="114" t="s">
        <v>509</v>
      </c>
      <c r="AL121" s="336">
        <v>8.1</v>
      </c>
      <c r="AM121" s="44">
        <v>94.296500000000009</v>
      </c>
      <c r="AN121" s="111"/>
      <c r="AO121" s="111">
        <v>2</v>
      </c>
      <c r="AP121" s="111">
        <v>3</v>
      </c>
      <c r="AQ121" s="111" t="s">
        <v>822</v>
      </c>
      <c r="AR121" s="335" t="s">
        <v>295</v>
      </c>
      <c r="AS121" s="111" t="s">
        <v>295</v>
      </c>
      <c r="AT121" s="111" t="s">
        <v>295</v>
      </c>
      <c r="AU121" s="111" t="s">
        <v>240</v>
      </c>
      <c r="AV121" s="112" t="s">
        <v>167</v>
      </c>
      <c r="AW121" s="339"/>
      <c r="AX121" s="339">
        <v>20</v>
      </c>
      <c r="AY121" s="334">
        <v>8.1</v>
      </c>
      <c r="AZ121" s="334" t="s">
        <v>240</v>
      </c>
      <c r="BA121" s="339">
        <v>98.2</v>
      </c>
      <c r="BB121" s="339">
        <v>94.296500000000009</v>
      </c>
      <c r="BC121" s="339" t="s">
        <v>559</v>
      </c>
      <c r="BD121" s="339"/>
      <c r="BE121" s="339" t="s">
        <v>559</v>
      </c>
      <c r="BF121" s="34"/>
      <c r="BG121" s="339"/>
      <c r="BH121" s="334"/>
      <c r="BI121" s="334"/>
      <c r="BJ121" s="339">
        <v>0.01</v>
      </c>
      <c r="BK121" s="339">
        <v>15.5</v>
      </c>
      <c r="BL121" s="339">
        <v>13.5</v>
      </c>
      <c r="BM121" s="339">
        <v>26.5</v>
      </c>
      <c r="BN121" s="339">
        <v>2.25</v>
      </c>
      <c r="BO121" s="339">
        <v>83.357641960793401</v>
      </c>
      <c r="BP121" s="371">
        <v>1.9488442293152188</v>
      </c>
      <c r="BQ121" s="334">
        <v>65.2</v>
      </c>
      <c r="BR121" s="339"/>
      <c r="BS121" s="339"/>
      <c r="BT121" s="338" t="s">
        <v>773</v>
      </c>
      <c r="BU121" s="338" t="s">
        <v>825</v>
      </c>
      <c r="BV121" s="34"/>
      <c r="BW121" s="34"/>
      <c r="BX121" s="34"/>
    </row>
    <row r="122" spans="1:76" x14ac:dyDescent="0.35">
      <c r="A122" s="34" t="s">
        <v>277</v>
      </c>
      <c r="B122" s="34"/>
      <c r="C122" s="34"/>
      <c r="D122" s="34"/>
      <c r="E122" s="338" t="s">
        <v>898</v>
      </c>
      <c r="F122" s="338" t="s">
        <v>922</v>
      </c>
      <c r="G122" s="40">
        <v>2003</v>
      </c>
      <c r="H122" s="34"/>
      <c r="I122" s="34"/>
      <c r="J122" s="338"/>
      <c r="K122" s="39" t="s">
        <v>80</v>
      </c>
      <c r="L122" s="39" t="s">
        <v>81</v>
      </c>
      <c r="M122" s="39" t="s">
        <v>82</v>
      </c>
      <c r="N122" s="39" t="s">
        <v>83</v>
      </c>
      <c r="O122" s="39" t="s">
        <v>84</v>
      </c>
      <c r="P122" s="39" t="s">
        <v>85</v>
      </c>
      <c r="Q122" s="39" t="s">
        <v>110</v>
      </c>
      <c r="R122" s="35" t="s">
        <v>111</v>
      </c>
      <c r="S122" s="35" t="s">
        <v>111</v>
      </c>
      <c r="T122" s="34" t="s">
        <v>818</v>
      </c>
      <c r="U122" s="39" t="s">
        <v>28</v>
      </c>
      <c r="V122" s="34" t="s">
        <v>293</v>
      </c>
      <c r="W122" s="34" t="s">
        <v>280</v>
      </c>
      <c r="X122" s="39" t="s">
        <v>819</v>
      </c>
      <c r="Y122" s="35" t="s">
        <v>887</v>
      </c>
      <c r="Z122" s="39" t="s">
        <v>239</v>
      </c>
      <c r="AA122" s="339"/>
      <c r="AB122" s="339"/>
      <c r="AC122" s="40">
        <v>48</v>
      </c>
      <c r="AD122" s="332" t="s">
        <v>240</v>
      </c>
      <c r="AE122" s="40" t="s">
        <v>477</v>
      </c>
      <c r="AF122" s="332" t="s">
        <v>240</v>
      </c>
      <c r="AG122" s="339"/>
      <c r="AH122" s="339">
        <v>10.4</v>
      </c>
      <c r="AI122" s="111">
        <v>10.4</v>
      </c>
      <c r="AJ122" s="339"/>
      <c r="AK122" s="114" t="s">
        <v>509</v>
      </c>
      <c r="AL122" s="336">
        <v>8</v>
      </c>
      <c r="AM122" s="44">
        <v>410.69900000000001</v>
      </c>
      <c r="AN122" s="111"/>
      <c r="AO122" s="111">
        <v>2</v>
      </c>
      <c r="AP122" s="111">
        <v>3</v>
      </c>
      <c r="AQ122" s="111" t="s">
        <v>822</v>
      </c>
      <c r="AR122" s="335" t="s">
        <v>295</v>
      </c>
      <c r="AS122" s="111" t="s">
        <v>295</v>
      </c>
      <c r="AT122" s="111" t="s">
        <v>295</v>
      </c>
      <c r="AU122" s="111" t="s">
        <v>240</v>
      </c>
      <c r="AV122" s="112" t="s">
        <v>167</v>
      </c>
      <c r="AW122" s="339"/>
      <c r="AX122" s="339">
        <v>20</v>
      </c>
      <c r="AY122" s="334">
        <v>8</v>
      </c>
      <c r="AZ122" s="334" t="s">
        <v>240</v>
      </c>
      <c r="BA122" s="339">
        <v>377</v>
      </c>
      <c r="BB122" s="339">
        <v>410.69900000000001</v>
      </c>
      <c r="BC122" s="339" t="s">
        <v>559</v>
      </c>
      <c r="BD122" s="339"/>
      <c r="BE122" s="339" t="s">
        <v>559</v>
      </c>
      <c r="BF122" s="34"/>
      <c r="BG122" s="339"/>
      <c r="BH122" s="334"/>
      <c r="BI122" s="334"/>
      <c r="BJ122" s="339">
        <v>0.01</v>
      </c>
      <c r="BK122" s="339">
        <v>68</v>
      </c>
      <c r="BL122" s="339">
        <v>58.5</v>
      </c>
      <c r="BM122" s="339">
        <v>27.4</v>
      </c>
      <c r="BN122" s="339">
        <v>10.1</v>
      </c>
      <c r="BO122" s="339">
        <v>298.85235174398508</v>
      </c>
      <c r="BP122" s="371">
        <v>6.9869620518714086</v>
      </c>
      <c r="BQ122" s="334">
        <v>162</v>
      </c>
      <c r="BR122" s="339"/>
      <c r="BS122" s="339"/>
      <c r="BT122" s="338" t="s">
        <v>773</v>
      </c>
      <c r="BU122" s="338" t="s">
        <v>825</v>
      </c>
      <c r="BV122" s="34"/>
      <c r="BW122" s="34"/>
      <c r="BX122" s="34"/>
    </row>
    <row r="123" spans="1:76" x14ac:dyDescent="0.35">
      <c r="A123" s="34" t="s">
        <v>277</v>
      </c>
      <c r="B123" s="34"/>
      <c r="C123" s="34"/>
      <c r="D123" s="34"/>
      <c r="E123" s="338" t="s">
        <v>898</v>
      </c>
      <c r="F123" s="338" t="s">
        <v>922</v>
      </c>
      <c r="G123" s="40">
        <v>2003</v>
      </c>
      <c r="H123" s="34"/>
      <c r="I123" s="34"/>
      <c r="J123" s="338"/>
      <c r="K123" s="39" t="s">
        <v>80</v>
      </c>
      <c r="L123" s="39" t="s">
        <v>81</v>
      </c>
      <c r="M123" s="39" t="s">
        <v>82</v>
      </c>
      <c r="N123" s="39" t="s">
        <v>83</v>
      </c>
      <c r="O123" s="39" t="s">
        <v>84</v>
      </c>
      <c r="P123" s="39" t="s">
        <v>85</v>
      </c>
      <c r="Q123" s="39" t="s">
        <v>110</v>
      </c>
      <c r="R123" s="35" t="s">
        <v>111</v>
      </c>
      <c r="S123" s="35" t="s">
        <v>111</v>
      </c>
      <c r="T123" s="34" t="s">
        <v>818</v>
      </c>
      <c r="U123" s="39" t="s">
        <v>28</v>
      </c>
      <c r="V123" s="34" t="s">
        <v>293</v>
      </c>
      <c r="W123" s="34" t="s">
        <v>280</v>
      </c>
      <c r="X123" s="39" t="s">
        <v>819</v>
      </c>
      <c r="Y123" s="35" t="s">
        <v>887</v>
      </c>
      <c r="Z123" s="39" t="s">
        <v>239</v>
      </c>
      <c r="AA123" s="339"/>
      <c r="AB123" s="339"/>
      <c r="AC123" s="40">
        <v>48</v>
      </c>
      <c r="AD123" s="332" t="s">
        <v>240</v>
      </c>
      <c r="AE123" s="40" t="s">
        <v>477</v>
      </c>
      <c r="AF123" s="332" t="s">
        <v>240</v>
      </c>
      <c r="AG123" s="339"/>
      <c r="AH123" s="339">
        <v>15.9</v>
      </c>
      <c r="AI123" s="111">
        <v>15.9</v>
      </c>
      <c r="AJ123" s="339"/>
      <c r="AK123" s="114" t="s">
        <v>509</v>
      </c>
      <c r="AL123" s="336">
        <v>8.0500000000000007</v>
      </c>
      <c r="AM123" s="44">
        <v>410.69900000000001</v>
      </c>
      <c r="AN123" s="111"/>
      <c r="AO123" s="111">
        <v>2</v>
      </c>
      <c r="AP123" s="111">
        <v>3</v>
      </c>
      <c r="AQ123" s="111" t="s">
        <v>822</v>
      </c>
      <c r="AR123" s="335" t="s">
        <v>295</v>
      </c>
      <c r="AS123" s="111" t="s">
        <v>295</v>
      </c>
      <c r="AT123" s="111" t="s">
        <v>295</v>
      </c>
      <c r="AU123" s="111" t="s">
        <v>240</v>
      </c>
      <c r="AV123" s="112" t="s">
        <v>167</v>
      </c>
      <c r="AW123" s="339"/>
      <c r="AX123" s="339">
        <v>20</v>
      </c>
      <c r="AY123" s="334">
        <v>8.0500000000000007</v>
      </c>
      <c r="AZ123" s="334" t="s">
        <v>240</v>
      </c>
      <c r="BA123" s="339">
        <v>377</v>
      </c>
      <c r="BB123" s="339">
        <v>410.69900000000001</v>
      </c>
      <c r="BC123" s="339" t="s">
        <v>559</v>
      </c>
      <c r="BD123" s="339"/>
      <c r="BE123" s="339" t="s">
        <v>559</v>
      </c>
      <c r="BF123" s="34"/>
      <c r="BG123" s="339"/>
      <c r="BH123" s="334"/>
      <c r="BI123" s="334"/>
      <c r="BJ123" s="339">
        <v>0.01</v>
      </c>
      <c r="BK123" s="339">
        <v>68</v>
      </c>
      <c r="BL123" s="339">
        <v>58.5</v>
      </c>
      <c r="BM123" s="339">
        <v>27.4</v>
      </c>
      <c r="BN123" s="339">
        <v>10.1</v>
      </c>
      <c r="BO123" s="339">
        <v>298.84662037660189</v>
      </c>
      <c r="BP123" s="371">
        <v>6.9868280564513352</v>
      </c>
      <c r="BQ123" s="334">
        <v>162</v>
      </c>
      <c r="BR123" s="339"/>
      <c r="BS123" s="339"/>
      <c r="BT123" s="338" t="s">
        <v>773</v>
      </c>
      <c r="BU123" s="338" t="s">
        <v>825</v>
      </c>
      <c r="BV123" s="34"/>
      <c r="BW123" s="34"/>
      <c r="BX123" s="34"/>
    </row>
    <row r="124" spans="1:76" x14ac:dyDescent="0.35">
      <c r="A124" s="411" t="s">
        <v>602</v>
      </c>
      <c r="B124" s="411"/>
      <c r="C124" s="39">
        <v>1314279</v>
      </c>
      <c r="D124" s="39">
        <v>772357</v>
      </c>
      <c r="E124" s="39" t="s">
        <v>290</v>
      </c>
      <c r="F124" s="39" t="s">
        <v>468</v>
      </c>
      <c r="G124" s="39">
        <v>2004</v>
      </c>
      <c r="H124" s="39" t="s">
        <v>469</v>
      </c>
      <c r="I124" s="39" t="s">
        <v>470</v>
      </c>
      <c r="J124" s="39" t="s">
        <v>16</v>
      </c>
      <c r="K124" s="39" t="s">
        <v>80</v>
      </c>
      <c r="L124" s="39" t="s">
        <v>81</v>
      </c>
      <c r="M124" s="39" t="s">
        <v>82</v>
      </c>
      <c r="N124" s="39" t="s">
        <v>83</v>
      </c>
      <c r="O124" s="39" t="s">
        <v>84</v>
      </c>
      <c r="P124" s="39" t="s">
        <v>85</v>
      </c>
      <c r="Q124" s="39" t="s">
        <v>110</v>
      </c>
      <c r="R124" s="39" t="s">
        <v>111</v>
      </c>
      <c r="S124" s="39" t="s">
        <v>111</v>
      </c>
      <c r="T124" s="39" t="s">
        <v>474</v>
      </c>
      <c r="U124" s="39" t="s">
        <v>28</v>
      </c>
      <c r="V124" s="39" t="s">
        <v>293</v>
      </c>
      <c r="W124" s="34" t="s">
        <v>280</v>
      </c>
      <c r="X124" s="39" t="s">
        <v>819</v>
      </c>
      <c r="Y124" s="39" t="s">
        <v>475</v>
      </c>
      <c r="Z124" s="39" t="s">
        <v>239</v>
      </c>
      <c r="AA124" s="39" t="s">
        <v>476</v>
      </c>
      <c r="AB124" s="39">
        <v>2</v>
      </c>
      <c r="AC124" s="332">
        <f t="shared" ref="AC124:AC159" si="7">AB124*24</f>
        <v>48</v>
      </c>
      <c r="AD124" s="332" t="s">
        <v>240</v>
      </c>
      <c r="AE124" s="332" t="s">
        <v>477</v>
      </c>
      <c r="AF124" s="332" t="s">
        <v>240</v>
      </c>
      <c r="AG124" s="39" t="s">
        <v>478</v>
      </c>
      <c r="AH124" s="39" t="s">
        <v>923</v>
      </c>
      <c r="AI124" s="111">
        <v>115</v>
      </c>
      <c r="AL124" s="336">
        <v>8.3000000000000007</v>
      </c>
      <c r="AM124" s="44">
        <v>198.54869999999997</v>
      </c>
      <c r="AN124" s="111">
        <v>9.8000000000000007</v>
      </c>
      <c r="AO124" s="111">
        <f>IF(AP124=1,1,"xx")</f>
        <v>1</v>
      </c>
      <c r="AP124" s="111">
        <v>1</v>
      </c>
      <c r="AQ124" s="111"/>
      <c r="AR124" s="335" t="s">
        <v>240</v>
      </c>
      <c r="AS124" s="111" t="s">
        <v>240</v>
      </c>
      <c r="AT124" s="111" t="s">
        <v>295</v>
      </c>
      <c r="AU124" s="111"/>
      <c r="AV124" s="39" t="s">
        <v>481</v>
      </c>
      <c r="AW124" s="39" t="s">
        <v>714</v>
      </c>
      <c r="AX124" s="39" t="s">
        <v>483</v>
      </c>
      <c r="AY124" s="39">
        <v>8.3000000000000007</v>
      </c>
      <c r="AZ124" s="334" t="s">
        <v>240</v>
      </c>
      <c r="BA124" s="39" t="s">
        <v>497</v>
      </c>
      <c r="BC124" s="39">
        <v>9.8000000000000007</v>
      </c>
      <c r="BD124" s="39" t="s">
        <v>485</v>
      </c>
      <c r="BH124" s="39" t="s">
        <v>924</v>
      </c>
      <c r="BI124" s="39" t="s">
        <v>497</v>
      </c>
      <c r="BK124" s="56">
        <v>71.099999999999994</v>
      </c>
      <c r="BL124" s="56">
        <v>5.0999999999999996</v>
      </c>
      <c r="BM124" s="56">
        <v>23.6</v>
      </c>
      <c r="BN124" s="56">
        <v>2.2000000000000002</v>
      </c>
      <c r="BO124" s="56">
        <v>144.34612267719552</v>
      </c>
      <c r="BP124" s="223">
        <v>40.4</v>
      </c>
      <c r="BQ124" s="39" t="s">
        <v>497</v>
      </c>
      <c r="BR124" s="53" t="s">
        <v>925</v>
      </c>
      <c r="BS124" s="53" t="s">
        <v>926</v>
      </c>
      <c r="BT124" s="53"/>
      <c r="BU124" s="53"/>
      <c r="BV124" s="39" t="s">
        <v>489</v>
      </c>
      <c r="BX124" s="39" t="s">
        <v>714</v>
      </c>
    </row>
    <row r="125" spans="1:76" x14ac:dyDescent="0.35">
      <c r="A125" s="34" t="s">
        <v>277</v>
      </c>
      <c r="B125" s="34"/>
      <c r="C125" s="39">
        <v>1310724</v>
      </c>
      <c r="D125" s="39">
        <v>767937</v>
      </c>
      <c r="E125" s="39" t="s">
        <v>290</v>
      </c>
      <c r="F125" s="39" t="s">
        <v>672</v>
      </c>
      <c r="G125" s="39">
        <v>2005</v>
      </c>
      <c r="H125" s="39" t="s">
        <v>673</v>
      </c>
      <c r="I125" s="39" t="s">
        <v>674</v>
      </c>
      <c r="J125" s="39" t="s">
        <v>16</v>
      </c>
      <c r="K125" s="39" t="s">
        <v>80</v>
      </c>
      <c r="L125" s="39" t="s">
        <v>81</v>
      </c>
      <c r="M125" s="39" t="s">
        <v>82</v>
      </c>
      <c r="N125" s="39" t="s">
        <v>83</v>
      </c>
      <c r="O125" s="39" t="s">
        <v>84</v>
      </c>
      <c r="P125" s="39" t="s">
        <v>85</v>
      </c>
      <c r="Q125" s="39" t="s">
        <v>110</v>
      </c>
      <c r="R125" s="39" t="s">
        <v>111</v>
      </c>
      <c r="S125" s="39" t="s">
        <v>111</v>
      </c>
      <c r="T125" s="39" t="s">
        <v>474</v>
      </c>
      <c r="U125" s="39" t="s">
        <v>28</v>
      </c>
      <c r="V125" s="39" t="s">
        <v>293</v>
      </c>
      <c r="W125" s="34" t="s">
        <v>280</v>
      </c>
      <c r="X125" s="39" t="s">
        <v>819</v>
      </c>
      <c r="Y125" s="39" t="s">
        <v>848</v>
      </c>
      <c r="Z125" s="39" t="s">
        <v>239</v>
      </c>
      <c r="AA125" s="39" t="s">
        <v>476</v>
      </c>
      <c r="AB125" s="39">
        <v>2</v>
      </c>
      <c r="AC125" s="332">
        <f t="shared" si="7"/>
        <v>48</v>
      </c>
      <c r="AD125" s="332" t="s">
        <v>240</v>
      </c>
      <c r="AE125" s="332" t="s">
        <v>477</v>
      </c>
      <c r="AF125" s="332" t="s">
        <v>240</v>
      </c>
      <c r="AG125" s="39" t="s">
        <v>478</v>
      </c>
      <c r="AH125" s="39" t="s">
        <v>927</v>
      </c>
      <c r="AI125" s="111">
        <v>11.8</v>
      </c>
      <c r="AL125" s="336">
        <v>7.8</v>
      </c>
      <c r="AM125" s="44">
        <v>250.19322</v>
      </c>
      <c r="AN125" s="111">
        <v>0.38</v>
      </c>
      <c r="AO125" s="111">
        <f>IF(AP125=1,1,"xx")</f>
        <v>1</v>
      </c>
      <c r="AP125" s="111">
        <v>1</v>
      </c>
      <c r="AQ125" s="111"/>
      <c r="AR125" s="335" t="s">
        <v>240</v>
      </c>
      <c r="AS125" s="111" t="s">
        <v>240</v>
      </c>
      <c r="AT125" s="111" t="s">
        <v>295</v>
      </c>
      <c r="AU125" s="111" t="s">
        <v>240</v>
      </c>
      <c r="AV125" s="39" t="s">
        <v>481</v>
      </c>
      <c r="AW125" s="39" t="s">
        <v>928</v>
      </c>
      <c r="AX125" s="39" t="s">
        <v>483</v>
      </c>
      <c r="AY125" s="39">
        <v>7.8</v>
      </c>
      <c r="AZ125" s="334" t="s">
        <v>240</v>
      </c>
      <c r="BA125" s="39" t="s">
        <v>678</v>
      </c>
      <c r="BB125" s="339">
        <v>250.19322</v>
      </c>
      <c r="BC125" s="39">
        <v>0.38</v>
      </c>
      <c r="BD125" s="39" t="s">
        <v>496</v>
      </c>
      <c r="BG125" s="39" t="s">
        <v>651</v>
      </c>
      <c r="BH125" s="39" t="s">
        <v>497</v>
      </c>
      <c r="BI125" s="39" t="s">
        <v>497</v>
      </c>
      <c r="BJ125" s="339">
        <v>0.01</v>
      </c>
      <c r="BK125" s="339">
        <v>80.16</v>
      </c>
      <c r="BL125" s="339">
        <v>12.15</v>
      </c>
      <c r="BM125" s="339">
        <v>17.25</v>
      </c>
      <c r="BN125" s="339">
        <v>2.93</v>
      </c>
      <c r="BO125" s="339">
        <v>48.02</v>
      </c>
      <c r="BP125" s="371">
        <v>144.46</v>
      </c>
      <c r="BQ125" s="56">
        <v>14.15306986860867</v>
      </c>
      <c r="BR125" s="53" t="s">
        <v>652</v>
      </c>
      <c r="BS125" s="339"/>
      <c r="BT125" s="338" t="s">
        <v>773</v>
      </c>
      <c r="BU125" s="338" t="s">
        <v>825</v>
      </c>
      <c r="BV125" s="39" t="s">
        <v>489</v>
      </c>
      <c r="BW125" s="34"/>
      <c r="BX125" s="39" t="s">
        <v>928</v>
      </c>
    </row>
    <row r="126" spans="1:76" x14ac:dyDescent="0.35">
      <c r="A126" s="34" t="s">
        <v>277</v>
      </c>
      <c r="B126" s="34"/>
      <c r="C126" s="39">
        <v>2289112</v>
      </c>
      <c r="D126" s="39">
        <v>2669999</v>
      </c>
      <c r="E126" s="39" t="s">
        <v>929</v>
      </c>
      <c r="F126" s="39" t="s">
        <v>352</v>
      </c>
      <c r="G126" s="39">
        <v>2005</v>
      </c>
      <c r="H126" s="39" t="s">
        <v>930</v>
      </c>
      <c r="I126" s="39" t="s">
        <v>931</v>
      </c>
      <c r="J126" s="39" t="s">
        <v>502</v>
      </c>
      <c r="K126" s="39" t="s">
        <v>80</v>
      </c>
      <c r="L126" s="39" t="s">
        <v>81</v>
      </c>
      <c r="M126" s="39" t="s">
        <v>82</v>
      </c>
      <c r="N126" s="39" t="s">
        <v>83</v>
      </c>
      <c r="O126" s="39" t="s">
        <v>84</v>
      </c>
      <c r="P126" s="39" t="s">
        <v>85</v>
      </c>
      <c r="Q126" s="39" t="s">
        <v>110</v>
      </c>
      <c r="R126" s="39" t="s">
        <v>111</v>
      </c>
      <c r="S126" s="39" t="s">
        <v>111</v>
      </c>
      <c r="T126" s="39" t="s">
        <v>474</v>
      </c>
      <c r="U126" s="39" t="s">
        <v>28</v>
      </c>
      <c r="V126" s="39" t="s">
        <v>293</v>
      </c>
      <c r="W126" s="34" t="s">
        <v>733</v>
      </c>
      <c r="X126" s="39" t="s">
        <v>819</v>
      </c>
      <c r="Y126" s="39" t="s">
        <v>848</v>
      </c>
      <c r="Z126" s="39" t="s">
        <v>239</v>
      </c>
      <c r="AA126" s="39" t="s">
        <v>476</v>
      </c>
      <c r="AB126" s="39">
        <v>2</v>
      </c>
      <c r="AC126" s="332">
        <f t="shared" si="7"/>
        <v>48</v>
      </c>
      <c r="AD126" s="332" t="s">
        <v>240</v>
      </c>
      <c r="AE126" s="332" t="s">
        <v>477</v>
      </c>
      <c r="AF126" s="332" t="s">
        <v>240</v>
      </c>
      <c r="AG126" s="39" t="s">
        <v>478</v>
      </c>
      <c r="AH126" s="39" t="s">
        <v>932</v>
      </c>
      <c r="AI126" s="111">
        <v>2.2000000000000002</v>
      </c>
      <c r="AL126" s="336">
        <v>7.5</v>
      </c>
      <c r="AM126" s="44">
        <v>44</v>
      </c>
      <c r="AN126" s="111">
        <v>0.1</v>
      </c>
      <c r="AO126" s="111">
        <v>1</v>
      </c>
      <c r="AP126" s="111">
        <v>2</v>
      </c>
      <c r="AQ126" s="111" t="s">
        <v>933</v>
      </c>
      <c r="AR126" s="335" t="s">
        <v>295</v>
      </c>
      <c r="AS126" s="111" t="s">
        <v>295</v>
      </c>
      <c r="AT126" s="111" t="s">
        <v>295</v>
      </c>
      <c r="AU126" s="111" t="s">
        <v>240</v>
      </c>
      <c r="AV126" s="39" t="s">
        <v>481</v>
      </c>
      <c r="AW126" s="39" t="s">
        <v>372</v>
      </c>
      <c r="AX126" s="39" t="s">
        <v>850</v>
      </c>
      <c r="AY126" s="39">
        <v>7.5</v>
      </c>
      <c r="AZ126" s="334" t="s">
        <v>240</v>
      </c>
      <c r="BA126" s="39" t="s">
        <v>934</v>
      </c>
      <c r="BC126" s="111">
        <v>0.1</v>
      </c>
      <c r="BD126" s="39" t="s">
        <v>935</v>
      </c>
      <c r="BH126" s="39" t="s">
        <v>936</v>
      </c>
      <c r="BI126" s="39">
        <v>3</v>
      </c>
      <c r="BJ126" s="339">
        <v>0.01</v>
      </c>
      <c r="BK126" s="54">
        <v>7.2493180252539204</v>
      </c>
      <c r="BL126" s="54">
        <v>6.2887167990177932</v>
      </c>
      <c r="BM126" s="54">
        <v>13.636321743296977</v>
      </c>
      <c r="BN126" s="54">
        <v>1.0888404001760723</v>
      </c>
      <c r="BO126" s="54">
        <v>41.948904340738714</v>
      </c>
      <c r="BP126" s="55">
        <v>0.98073647751451642</v>
      </c>
      <c r="BQ126" s="39">
        <v>30</v>
      </c>
      <c r="BR126" s="53" t="s">
        <v>937</v>
      </c>
      <c r="BS126" s="53"/>
      <c r="BT126" s="113" t="s">
        <v>938</v>
      </c>
      <c r="BU126" s="114" t="s">
        <v>939</v>
      </c>
      <c r="BV126" s="39" t="s">
        <v>489</v>
      </c>
      <c r="BW126" s="39" t="s">
        <v>564</v>
      </c>
      <c r="BX126" s="39" t="s">
        <v>372</v>
      </c>
    </row>
    <row r="127" spans="1:76" x14ac:dyDescent="0.35">
      <c r="A127" s="34" t="s">
        <v>277</v>
      </c>
      <c r="B127" s="34"/>
      <c r="C127" s="39">
        <v>2289111</v>
      </c>
      <c r="D127" s="39">
        <v>2669998</v>
      </c>
      <c r="E127" s="39" t="s">
        <v>929</v>
      </c>
      <c r="F127" s="39" t="s">
        <v>352</v>
      </c>
      <c r="G127" s="39">
        <v>2005</v>
      </c>
      <c r="H127" s="39" t="s">
        <v>930</v>
      </c>
      <c r="I127" s="39" t="s">
        <v>931</v>
      </c>
      <c r="J127" s="39" t="s">
        <v>502</v>
      </c>
      <c r="K127" s="39" t="s">
        <v>80</v>
      </c>
      <c r="L127" s="39" t="s">
        <v>81</v>
      </c>
      <c r="M127" s="39" t="s">
        <v>82</v>
      </c>
      <c r="N127" s="39" t="s">
        <v>83</v>
      </c>
      <c r="O127" s="39" t="s">
        <v>84</v>
      </c>
      <c r="P127" s="39" t="s">
        <v>85</v>
      </c>
      <c r="Q127" s="39" t="s">
        <v>110</v>
      </c>
      <c r="R127" s="39" t="s">
        <v>111</v>
      </c>
      <c r="S127" s="39" t="s">
        <v>111</v>
      </c>
      <c r="T127" s="39" t="s">
        <v>474</v>
      </c>
      <c r="U127" s="39" t="s">
        <v>28</v>
      </c>
      <c r="V127" s="39" t="s">
        <v>293</v>
      </c>
      <c r="W127" s="34" t="s">
        <v>733</v>
      </c>
      <c r="X127" s="39" t="s">
        <v>819</v>
      </c>
      <c r="Y127" s="39" t="s">
        <v>848</v>
      </c>
      <c r="Z127" s="39" t="s">
        <v>239</v>
      </c>
      <c r="AA127" s="39" t="s">
        <v>476</v>
      </c>
      <c r="AB127" s="39">
        <v>2</v>
      </c>
      <c r="AC127" s="332">
        <f t="shared" si="7"/>
        <v>48</v>
      </c>
      <c r="AD127" s="332" t="s">
        <v>240</v>
      </c>
      <c r="AE127" s="332" t="s">
        <v>477</v>
      </c>
      <c r="AF127" s="332" t="s">
        <v>240</v>
      </c>
      <c r="AG127" s="39" t="s">
        <v>478</v>
      </c>
      <c r="AH127" s="39" t="s">
        <v>940</v>
      </c>
      <c r="AI127" s="111">
        <v>1.6</v>
      </c>
      <c r="AL127" s="336">
        <v>6.5</v>
      </c>
      <c r="AM127" s="44">
        <v>44</v>
      </c>
      <c r="AN127" s="111">
        <v>0.1</v>
      </c>
      <c r="AO127" s="111">
        <v>1</v>
      </c>
      <c r="AP127" s="111">
        <v>2</v>
      </c>
      <c r="AQ127" s="111" t="s">
        <v>933</v>
      </c>
      <c r="AR127" s="335" t="s">
        <v>295</v>
      </c>
      <c r="AS127" s="111" t="s">
        <v>295</v>
      </c>
      <c r="AT127" s="111" t="s">
        <v>295</v>
      </c>
      <c r="AU127" s="111" t="s">
        <v>240</v>
      </c>
      <c r="AV127" s="39" t="s">
        <v>481</v>
      </c>
      <c r="AW127" s="39" t="s">
        <v>372</v>
      </c>
      <c r="AX127" s="39" t="s">
        <v>850</v>
      </c>
      <c r="AY127" s="39">
        <v>6.5</v>
      </c>
      <c r="AZ127" s="334" t="s">
        <v>240</v>
      </c>
      <c r="BA127" s="39" t="s">
        <v>934</v>
      </c>
      <c r="BC127" s="111">
        <v>0.1</v>
      </c>
      <c r="BD127" s="39" t="s">
        <v>935</v>
      </c>
      <c r="BH127" s="39" t="s">
        <v>936</v>
      </c>
      <c r="BI127" s="39">
        <v>3</v>
      </c>
      <c r="BJ127" s="339">
        <v>0.01</v>
      </c>
      <c r="BK127" s="54">
        <v>7.2493180252539204</v>
      </c>
      <c r="BL127" s="54">
        <v>6.2887167990177932</v>
      </c>
      <c r="BM127" s="54">
        <v>13.636321743296977</v>
      </c>
      <c r="BN127" s="54">
        <v>1.0888404001760723</v>
      </c>
      <c r="BO127" s="54">
        <v>41.948904340738714</v>
      </c>
      <c r="BP127" s="55">
        <v>0.98073647751451642</v>
      </c>
      <c r="BQ127" s="39">
        <v>30</v>
      </c>
      <c r="BR127" s="53" t="s">
        <v>937</v>
      </c>
      <c r="BS127" s="53"/>
      <c r="BT127" s="113" t="s">
        <v>938</v>
      </c>
      <c r="BU127" s="114" t="s">
        <v>939</v>
      </c>
      <c r="BV127" s="39" t="s">
        <v>489</v>
      </c>
      <c r="BW127" s="39" t="s">
        <v>564</v>
      </c>
      <c r="BX127" s="39" t="s">
        <v>372</v>
      </c>
    </row>
    <row r="128" spans="1:76" x14ac:dyDescent="0.35">
      <c r="A128" s="34" t="s">
        <v>277</v>
      </c>
      <c r="B128" s="34"/>
      <c r="C128" s="39">
        <v>2289110</v>
      </c>
      <c r="D128" s="39">
        <v>2669997</v>
      </c>
      <c r="E128" s="39" t="s">
        <v>929</v>
      </c>
      <c r="F128" s="39" t="s">
        <v>352</v>
      </c>
      <c r="G128" s="39">
        <v>2005</v>
      </c>
      <c r="H128" s="39" t="s">
        <v>930</v>
      </c>
      <c r="I128" s="39" t="s">
        <v>931</v>
      </c>
      <c r="J128" s="39" t="s">
        <v>502</v>
      </c>
      <c r="K128" s="39" t="s">
        <v>80</v>
      </c>
      <c r="L128" s="39" t="s">
        <v>81</v>
      </c>
      <c r="M128" s="39" t="s">
        <v>82</v>
      </c>
      <c r="N128" s="39" t="s">
        <v>83</v>
      </c>
      <c r="O128" s="39" t="s">
        <v>84</v>
      </c>
      <c r="P128" s="39" t="s">
        <v>85</v>
      </c>
      <c r="Q128" s="39" t="s">
        <v>110</v>
      </c>
      <c r="R128" s="39" t="s">
        <v>111</v>
      </c>
      <c r="S128" s="39" t="s">
        <v>111</v>
      </c>
      <c r="T128" s="39" t="s">
        <v>474</v>
      </c>
      <c r="U128" s="39" t="s">
        <v>28</v>
      </c>
      <c r="V128" s="39" t="s">
        <v>293</v>
      </c>
      <c r="W128" s="34" t="s">
        <v>733</v>
      </c>
      <c r="X128" s="39" t="s">
        <v>819</v>
      </c>
      <c r="Y128" s="39" t="s">
        <v>848</v>
      </c>
      <c r="Z128" s="39" t="s">
        <v>239</v>
      </c>
      <c r="AA128" s="39" t="s">
        <v>476</v>
      </c>
      <c r="AB128" s="39">
        <v>2</v>
      </c>
      <c r="AC128" s="332">
        <f t="shared" si="7"/>
        <v>48</v>
      </c>
      <c r="AD128" s="332" t="s">
        <v>240</v>
      </c>
      <c r="AE128" s="332" t="s">
        <v>477</v>
      </c>
      <c r="AF128" s="332" t="s">
        <v>240</v>
      </c>
      <c r="AG128" s="39" t="s">
        <v>478</v>
      </c>
      <c r="AH128" s="39" t="s">
        <v>940</v>
      </c>
      <c r="AI128" s="111">
        <v>1.6</v>
      </c>
      <c r="AL128" s="336">
        <v>5.5</v>
      </c>
      <c r="AM128" s="44">
        <v>44</v>
      </c>
      <c r="AN128" s="111">
        <v>0.1</v>
      </c>
      <c r="AO128" s="111">
        <v>1</v>
      </c>
      <c r="AP128" s="111">
        <v>2</v>
      </c>
      <c r="AQ128" s="111" t="s">
        <v>933</v>
      </c>
      <c r="AR128" s="335" t="s">
        <v>295</v>
      </c>
      <c r="AS128" s="111" t="s">
        <v>295</v>
      </c>
      <c r="AT128" s="111" t="s">
        <v>295</v>
      </c>
      <c r="AU128" s="111" t="s">
        <v>240</v>
      </c>
      <c r="AV128" s="39" t="s">
        <v>481</v>
      </c>
      <c r="AW128" s="39" t="s">
        <v>372</v>
      </c>
      <c r="AX128" s="39" t="s">
        <v>850</v>
      </c>
      <c r="AY128" s="39">
        <v>5.5</v>
      </c>
      <c r="AZ128" s="334" t="s">
        <v>240</v>
      </c>
      <c r="BA128" s="39" t="s">
        <v>934</v>
      </c>
      <c r="BC128" s="111">
        <v>0.1</v>
      </c>
      <c r="BD128" s="39" t="s">
        <v>935</v>
      </c>
      <c r="BH128" s="39" t="s">
        <v>936</v>
      </c>
      <c r="BI128" s="39">
        <v>3</v>
      </c>
      <c r="BJ128" s="339">
        <v>0.01</v>
      </c>
      <c r="BK128" s="54">
        <v>7.2493180252539204</v>
      </c>
      <c r="BL128" s="54">
        <v>6.2887167990177932</v>
      </c>
      <c r="BM128" s="54">
        <v>13.636321743296977</v>
      </c>
      <c r="BN128" s="54">
        <v>1.0888404001760723</v>
      </c>
      <c r="BO128" s="54">
        <v>41.948904340738714</v>
      </c>
      <c r="BP128" s="55">
        <v>0.98073647751451642</v>
      </c>
      <c r="BQ128" s="39">
        <v>30</v>
      </c>
      <c r="BR128" s="53" t="s">
        <v>937</v>
      </c>
      <c r="BS128" s="53"/>
      <c r="BT128" s="113" t="s">
        <v>938</v>
      </c>
      <c r="BU128" s="114" t="s">
        <v>939</v>
      </c>
      <c r="BV128" s="39" t="s">
        <v>489</v>
      </c>
      <c r="BW128" s="39" t="s">
        <v>564</v>
      </c>
      <c r="BX128" s="39" t="s">
        <v>372</v>
      </c>
    </row>
    <row r="129" spans="1:76" x14ac:dyDescent="0.35">
      <c r="A129" s="411" t="s">
        <v>602</v>
      </c>
      <c r="B129" s="411"/>
      <c r="C129" s="39">
        <v>2289116</v>
      </c>
      <c r="D129" s="39">
        <v>2670004</v>
      </c>
      <c r="E129" s="39" t="s">
        <v>929</v>
      </c>
      <c r="F129" s="39" t="s">
        <v>352</v>
      </c>
      <c r="G129" s="39">
        <v>2005</v>
      </c>
      <c r="H129" s="39" t="s">
        <v>930</v>
      </c>
      <c r="I129" s="39" t="s">
        <v>931</v>
      </c>
      <c r="J129" s="39" t="s">
        <v>502</v>
      </c>
      <c r="K129" s="39" t="s">
        <v>80</v>
      </c>
      <c r="L129" s="39" t="s">
        <v>81</v>
      </c>
      <c r="M129" s="39" t="s">
        <v>82</v>
      </c>
      <c r="N129" s="39" t="s">
        <v>83</v>
      </c>
      <c r="O129" s="39" t="s">
        <v>84</v>
      </c>
      <c r="P129" s="39" t="s">
        <v>85</v>
      </c>
      <c r="Q129" s="39" t="s">
        <v>110</v>
      </c>
      <c r="R129" s="39" t="s">
        <v>111</v>
      </c>
      <c r="S129" s="39" t="s">
        <v>111</v>
      </c>
      <c r="T129" s="39" t="s">
        <v>474</v>
      </c>
      <c r="U129" s="39" t="s">
        <v>28</v>
      </c>
      <c r="V129" s="39" t="s">
        <v>293</v>
      </c>
      <c r="W129" s="34" t="s">
        <v>733</v>
      </c>
      <c r="X129" s="39" t="s">
        <v>819</v>
      </c>
      <c r="Y129" s="39" t="s">
        <v>848</v>
      </c>
      <c r="Z129" s="39" t="s">
        <v>239</v>
      </c>
      <c r="AA129" s="39" t="s">
        <v>476</v>
      </c>
      <c r="AB129" s="39">
        <v>2</v>
      </c>
      <c r="AC129" s="332">
        <f t="shared" si="7"/>
        <v>48</v>
      </c>
      <c r="AD129" s="332" t="s">
        <v>240</v>
      </c>
      <c r="AE129" s="332" t="s">
        <v>477</v>
      </c>
      <c r="AF129" s="332" t="s">
        <v>240</v>
      </c>
      <c r="AG129" s="39" t="s">
        <v>478</v>
      </c>
      <c r="AH129" s="39" t="s">
        <v>940</v>
      </c>
      <c r="AI129" s="111">
        <v>1.6</v>
      </c>
      <c r="AL129" s="336">
        <v>6.5</v>
      </c>
      <c r="AM129" s="44">
        <v>44</v>
      </c>
      <c r="AN129" s="111">
        <v>0.1</v>
      </c>
      <c r="AO129" s="111">
        <v>1</v>
      </c>
      <c r="AP129" s="111">
        <v>2</v>
      </c>
      <c r="AQ129" s="111" t="s">
        <v>933</v>
      </c>
      <c r="AR129" s="335" t="s">
        <v>240</v>
      </c>
      <c r="AS129" s="111" t="s">
        <v>295</v>
      </c>
      <c r="AT129" s="111" t="s">
        <v>295</v>
      </c>
      <c r="AU129" s="111"/>
      <c r="AV129" s="39" t="s">
        <v>481</v>
      </c>
      <c r="AW129" s="39" t="s">
        <v>374</v>
      </c>
      <c r="AX129" s="39" t="s">
        <v>850</v>
      </c>
      <c r="AY129" s="39">
        <v>6.5</v>
      </c>
      <c r="AZ129" s="334" t="s">
        <v>240</v>
      </c>
      <c r="BA129" s="39" t="s">
        <v>934</v>
      </c>
      <c r="BC129" s="111">
        <v>0.1</v>
      </c>
      <c r="BD129" s="39" t="s">
        <v>935</v>
      </c>
      <c r="BH129" s="39" t="s">
        <v>936</v>
      </c>
      <c r="BI129" s="39">
        <v>3</v>
      </c>
      <c r="BJ129" s="339">
        <v>0.01</v>
      </c>
      <c r="BK129" s="54">
        <v>7.2493180252539204</v>
      </c>
      <c r="BL129" s="54">
        <v>6.2887167990177932</v>
      </c>
      <c r="BM129" s="54">
        <v>13.636321743296977</v>
      </c>
      <c r="BN129" s="54">
        <v>1.0888404001760723</v>
      </c>
      <c r="BO129" s="54">
        <v>41.948904340738714</v>
      </c>
      <c r="BP129" s="55">
        <v>0.98073647751451642</v>
      </c>
      <c r="BQ129" s="39">
        <v>30</v>
      </c>
      <c r="BR129" s="53" t="s">
        <v>937</v>
      </c>
      <c r="BS129" s="53"/>
      <c r="BT129" s="342">
        <v>0.83</v>
      </c>
      <c r="BU129" s="34" t="s">
        <v>302</v>
      </c>
      <c r="BV129" s="39" t="s">
        <v>489</v>
      </c>
      <c r="BW129" s="39" t="s">
        <v>564</v>
      </c>
      <c r="BX129" s="39" t="s">
        <v>374</v>
      </c>
    </row>
    <row r="130" spans="1:76" x14ac:dyDescent="0.35">
      <c r="A130" s="411" t="s">
        <v>602</v>
      </c>
      <c r="B130" s="411"/>
      <c r="C130" s="39">
        <v>2289117</v>
      </c>
      <c r="D130" s="39">
        <v>2670005</v>
      </c>
      <c r="E130" s="39" t="s">
        <v>929</v>
      </c>
      <c r="F130" s="39" t="s">
        <v>352</v>
      </c>
      <c r="G130" s="39">
        <v>2005</v>
      </c>
      <c r="H130" s="39" t="s">
        <v>930</v>
      </c>
      <c r="I130" s="39" t="s">
        <v>931</v>
      </c>
      <c r="J130" s="39" t="s">
        <v>502</v>
      </c>
      <c r="K130" s="39" t="s">
        <v>80</v>
      </c>
      <c r="L130" s="39" t="s">
        <v>81</v>
      </c>
      <c r="M130" s="39" t="s">
        <v>82</v>
      </c>
      <c r="N130" s="39" t="s">
        <v>83</v>
      </c>
      <c r="O130" s="39" t="s">
        <v>84</v>
      </c>
      <c r="P130" s="39" t="s">
        <v>85</v>
      </c>
      <c r="Q130" s="39" t="s">
        <v>110</v>
      </c>
      <c r="R130" s="39" t="s">
        <v>111</v>
      </c>
      <c r="S130" s="39" t="s">
        <v>111</v>
      </c>
      <c r="T130" s="39" t="s">
        <v>474</v>
      </c>
      <c r="U130" s="39" t="s">
        <v>28</v>
      </c>
      <c r="V130" s="39" t="s">
        <v>293</v>
      </c>
      <c r="W130" s="34" t="s">
        <v>733</v>
      </c>
      <c r="X130" s="39" t="s">
        <v>819</v>
      </c>
      <c r="Y130" s="39" t="s">
        <v>848</v>
      </c>
      <c r="Z130" s="39" t="s">
        <v>239</v>
      </c>
      <c r="AA130" s="39" t="s">
        <v>476</v>
      </c>
      <c r="AB130" s="39">
        <v>2</v>
      </c>
      <c r="AC130" s="332">
        <f t="shared" si="7"/>
        <v>48</v>
      </c>
      <c r="AD130" s="332" t="s">
        <v>240</v>
      </c>
      <c r="AE130" s="332" t="s">
        <v>477</v>
      </c>
      <c r="AF130" s="332" t="s">
        <v>240</v>
      </c>
      <c r="AG130" s="39" t="s">
        <v>478</v>
      </c>
      <c r="AH130" s="39">
        <v>9.5</v>
      </c>
      <c r="AI130" s="111">
        <v>9.5</v>
      </c>
      <c r="AL130" s="336">
        <v>6.5</v>
      </c>
      <c r="AM130" s="44">
        <v>44</v>
      </c>
      <c r="AN130" s="111">
        <v>1</v>
      </c>
      <c r="AO130" s="111">
        <v>1</v>
      </c>
      <c r="AP130" s="111">
        <v>1</v>
      </c>
      <c r="AQ130" s="111"/>
      <c r="AR130" s="335" t="s">
        <v>240</v>
      </c>
      <c r="AS130" s="111" t="s">
        <v>240</v>
      </c>
      <c r="AT130" s="111" t="s">
        <v>295</v>
      </c>
      <c r="AU130" s="111"/>
      <c r="AV130" s="39" t="s">
        <v>481</v>
      </c>
      <c r="AW130" s="39" t="s">
        <v>374</v>
      </c>
      <c r="AX130" s="39" t="s">
        <v>850</v>
      </c>
      <c r="AY130" s="39">
        <v>6.5</v>
      </c>
      <c r="AZ130" s="334" t="s">
        <v>240</v>
      </c>
      <c r="BA130" s="39" t="s">
        <v>934</v>
      </c>
      <c r="BC130" s="39">
        <v>1</v>
      </c>
      <c r="BD130" s="39" t="s">
        <v>941</v>
      </c>
      <c r="BH130" s="39" t="s">
        <v>936</v>
      </c>
      <c r="BI130" s="39">
        <v>3</v>
      </c>
      <c r="BJ130" s="339">
        <v>0.01</v>
      </c>
      <c r="BK130" s="54">
        <v>7.2493180252539204</v>
      </c>
      <c r="BL130" s="54">
        <v>6.2887167990177932</v>
      </c>
      <c r="BM130" s="54">
        <v>13.636321743296977</v>
      </c>
      <c r="BN130" s="54">
        <v>1.0888404001760723</v>
      </c>
      <c r="BO130" s="54">
        <v>41.948904340738714</v>
      </c>
      <c r="BP130" s="55">
        <v>0.98073647751451642</v>
      </c>
      <c r="BQ130" s="39">
        <v>30</v>
      </c>
      <c r="BR130" s="53" t="s">
        <v>937</v>
      </c>
      <c r="BS130" s="53"/>
      <c r="BT130" s="342">
        <v>0.83</v>
      </c>
      <c r="BU130" s="34" t="s">
        <v>302</v>
      </c>
      <c r="BV130" s="39" t="s">
        <v>489</v>
      </c>
      <c r="BW130" s="39" t="s">
        <v>564</v>
      </c>
      <c r="BX130" s="39" t="s">
        <v>374</v>
      </c>
    </row>
    <row r="131" spans="1:76" x14ac:dyDescent="0.35">
      <c r="A131" s="411" t="s">
        <v>602</v>
      </c>
      <c r="B131" s="411"/>
      <c r="C131" s="39">
        <v>2289118</v>
      </c>
      <c r="D131" s="39">
        <v>2670006</v>
      </c>
      <c r="E131" s="39" t="s">
        <v>929</v>
      </c>
      <c r="F131" s="39" t="s">
        <v>352</v>
      </c>
      <c r="G131" s="39">
        <v>2005</v>
      </c>
      <c r="H131" s="39" t="s">
        <v>930</v>
      </c>
      <c r="I131" s="39" t="s">
        <v>931</v>
      </c>
      <c r="J131" s="39" t="s">
        <v>502</v>
      </c>
      <c r="K131" s="39" t="s">
        <v>80</v>
      </c>
      <c r="L131" s="39" t="s">
        <v>81</v>
      </c>
      <c r="M131" s="39" t="s">
        <v>82</v>
      </c>
      <c r="N131" s="39" t="s">
        <v>83</v>
      </c>
      <c r="O131" s="39" t="s">
        <v>84</v>
      </c>
      <c r="P131" s="39" t="s">
        <v>85</v>
      </c>
      <c r="Q131" s="39" t="s">
        <v>110</v>
      </c>
      <c r="R131" s="39" t="s">
        <v>111</v>
      </c>
      <c r="S131" s="39" t="s">
        <v>111</v>
      </c>
      <c r="T131" s="39" t="s">
        <v>474</v>
      </c>
      <c r="U131" s="39" t="s">
        <v>28</v>
      </c>
      <c r="V131" s="39" t="s">
        <v>293</v>
      </c>
      <c r="W131" s="34" t="s">
        <v>733</v>
      </c>
      <c r="X131" s="39" t="s">
        <v>819</v>
      </c>
      <c r="Y131" s="39" t="s">
        <v>848</v>
      </c>
      <c r="Z131" s="39" t="s">
        <v>239</v>
      </c>
      <c r="AA131" s="39" t="s">
        <v>476</v>
      </c>
      <c r="AB131" s="39">
        <v>2</v>
      </c>
      <c r="AC131" s="332">
        <f t="shared" si="7"/>
        <v>48</v>
      </c>
      <c r="AD131" s="332" t="s">
        <v>240</v>
      </c>
      <c r="AE131" s="332" t="s">
        <v>477</v>
      </c>
      <c r="AF131" s="332" t="s">
        <v>240</v>
      </c>
      <c r="AG131" s="39" t="s">
        <v>478</v>
      </c>
      <c r="AH131" s="39">
        <v>41</v>
      </c>
      <c r="AI131" s="111">
        <v>41</v>
      </c>
      <c r="AL131" s="336">
        <v>6.5</v>
      </c>
      <c r="AM131" s="44">
        <v>44</v>
      </c>
      <c r="AN131" s="111">
        <v>5</v>
      </c>
      <c r="AO131" s="111">
        <f>IF(AP131=1,1,"xx")</f>
        <v>1</v>
      </c>
      <c r="AP131" s="111">
        <v>1</v>
      </c>
      <c r="AQ131" s="111"/>
      <c r="AR131" s="335" t="s">
        <v>240</v>
      </c>
      <c r="AS131" s="111" t="s">
        <v>240</v>
      </c>
      <c r="AT131" s="111" t="s">
        <v>295</v>
      </c>
      <c r="AU131" s="111"/>
      <c r="AV131" s="39" t="s">
        <v>481</v>
      </c>
      <c r="AW131" s="39" t="s">
        <v>374</v>
      </c>
      <c r="AX131" s="39" t="s">
        <v>850</v>
      </c>
      <c r="AY131" s="39">
        <v>6.5</v>
      </c>
      <c r="AZ131" s="334" t="s">
        <v>240</v>
      </c>
      <c r="BA131" s="39" t="s">
        <v>934</v>
      </c>
      <c r="BC131" s="39">
        <v>5</v>
      </c>
      <c r="BD131" s="39" t="s">
        <v>941</v>
      </c>
      <c r="BH131" s="39" t="s">
        <v>936</v>
      </c>
      <c r="BI131" s="39">
        <v>3</v>
      </c>
      <c r="BJ131" s="339">
        <v>0.01</v>
      </c>
      <c r="BK131" s="54">
        <v>7.2493180252539204</v>
      </c>
      <c r="BL131" s="54">
        <v>6.2887167990177932</v>
      </c>
      <c r="BM131" s="54">
        <v>13.636321743296977</v>
      </c>
      <c r="BN131" s="54">
        <v>1.0888404001760723</v>
      </c>
      <c r="BO131" s="54">
        <v>41.948904340738714</v>
      </c>
      <c r="BP131" s="55">
        <v>0.98073647751451642</v>
      </c>
      <c r="BQ131" s="39">
        <v>30</v>
      </c>
      <c r="BR131" s="53" t="s">
        <v>937</v>
      </c>
      <c r="BS131" s="53"/>
      <c r="BT131" s="342">
        <v>0.83</v>
      </c>
      <c r="BU131" s="34" t="s">
        <v>302</v>
      </c>
      <c r="BV131" s="39" t="s">
        <v>489</v>
      </c>
      <c r="BW131" s="39" t="s">
        <v>564</v>
      </c>
      <c r="BX131" s="39" t="s">
        <v>374</v>
      </c>
    </row>
    <row r="132" spans="1:76" x14ac:dyDescent="0.35">
      <c r="A132" s="411" t="s">
        <v>602</v>
      </c>
      <c r="B132" s="411"/>
      <c r="C132" s="39">
        <v>2289119</v>
      </c>
      <c r="D132" s="39">
        <v>2670007</v>
      </c>
      <c r="E132" s="39" t="s">
        <v>929</v>
      </c>
      <c r="F132" s="39" t="s">
        <v>352</v>
      </c>
      <c r="G132" s="39">
        <v>2005</v>
      </c>
      <c r="H132" s="39" t="s">
        <v>930</v>
      </c>
      <c r="I132" s="39" t="s">
        <v>931</v>
      </c>
      <c r="J132" s="39" t="s">
        <v>502</v>
      </c>
      <c r="K132" s="39" t="s">
        <v>80</v>
      </c>
      <c r="L132" s="39" t="s">
        <v>81</v>
      </c>
      <c r="M132" s="39" t="s">
        <v>82</v>
      </c>
      <c r="N132" s="39" t="s">
        <v>83</v>
      </c>
      <c r="O132" s="39" t="s">
        <v>84</v>
      </c>
      <c r="P132" s="39" t="s">
        <v>85</v>
      </c>
      <c r="Q132" s="39" t="s">
        <v>110</v>
      </c>
      <c r="R132" s="39" t="s">
        <v>111</v>
      </c>
      <c r="S132" s="39" t="s">
        <v>111</v>
      </c>
      <c r="T132" s="39" t="s">
        <v>474</v>
      </c>
      <c r="U132" s="39" t="s">
        <v>28</v>
      </c>
      <c r="V132" s="39" t="s">
        <v>293</v>
      </c>
      <c r="W132" s="34" t="s">
        <v>733</v>
      </c>
      <c r="X132" s="39" t="s">
        <v>819</v>
      </c>
      <c r="Y132" s="39" t="s">
        <v>848</v>
      </c>
      <c r="Z132" s="39" t="s">
        <v>239</v>
      </c>
      <c r="AA132" s="39" t="s">
        <v>476</v>
      </c>
      <c r="AB132" s="39">
        <v>2</v>
      </c>
      <c r="AC132" s="332">
        <f t="shared" si="7"/>
        <v>48</v>
      </c>
      <c r="AD132" s="332" t="s">
        <v>240</v>
      </c>
      <c r="AE132" s="332" t="s">
        <v>477</v>
      </c>
      <c r="AF132" s="332" t="s">
        <v>240</v>
      </c>
      <c r="AG132" s="39" t="s">
        <v>478</v>
      </c>
      <c r="AH132" s="39" t="s">
        <v>942</v>
      </c>
      <c r="AI132" s="111">
        <v>73</v>
      </c>
      <c r="AL132" s="336">
        <v>6.5</v>
      </c>
      <c r="AM132" s="44">
        <v>44</v>
      </c>
      <c r="AN132" s="111">
        <v>10</v>
      </c>
      <c r="AO132" s="111">
        <f>IF(AP132=1,1,"xx")</f>
        <v>1</v>
      </c>
      <c r="AP132" s="111">
        <v>1</v>
      </c>
      <c r="AQ132" s="111"/>
      <c r="AR132" s="335" t="s">
        <v>240</v>
      </c>
      <c r="AS132" s="111" t="s">
        <v>240</v>
      </c>
      <c r="AT132" s="111" t="s">
        <v>295</v>
      </c>
      <c r="AU132" s="111"/>
      <c r="AV132" s="39" t="s">
        <v>481</v>
      </c>
      <c r="AW132" s="39" t="s">
        <v>374</v>
      </c>
      <c r="AX132" s="39" t="s">
        <v>850</v>
      </c>
      <c r="AY132" s="39">
        <v>6.5</v>
      </c>
      <c r="AZ132" s="334" t="s">
        <v>240</v>
      </c>
      <c r="BA132" s="39" t="s">
        <v>934</v>
      </c>
      <c r="BC132" s="39">
        <v>10</v>
      </c>
      <c r="BD132" s="39" t="s">
        <v>941</v>
      </c>
      <c r="BH132" s="39" t="s">
        <v>936</v>
      </c>
      <c r="BI132" s="39">
        <v>3</v>
      </c>
      <c r="BJ132" s="339">
        <v>0.01</v>
      </c>
      <c r="BK132" s="54">
        <v>7.2493180252539204</v>
      </c>
      <c r="BL132" s="54">
        <v>6.2887167990177932</v>
      </c>
      <c r="BM132" s="54">
        <v>13.636321743296977</v>
      </c>
      <c r="BN132" s="54">
        <v>1.0888404001760723</v>
      </c>
      <c r="BO132" s="54">
        <v>41.948904340738714</v>
      </c>
      <c r="BP132" s="55">
        <v>0.98073647751451642</v>
      </c>
      <c r="BQ132" s="39">
        <v>30</v>
      </c>
      <c r="BR132" s="53" t="s">
        <v>937</v>
      </c>
      <c r="BS132" s="53"/>
      <c r="BT132" s="342">
        <v>0.83</v>
      </c>
      <c r="BU132" s="34" t="s">
        <v>302</v>
      </c>
      <c r="BV132" s="39" t="s">
        <v>489</v>
      </c>
      <c r="BW132" s="39" t="s">
        <v>564</v>
      </c>
      <c r="BX132" s="39" t="s">
        <v>374</v>
      </c>
    </row>
    <row r="133" spans="1:76" x14ac:dyDescent="0.35">
      <c r="A133" s="411" t="s">
        <v>602</v>
      </c>
      <c r="B133" s="411"/>
      <c r="C133" s="39">
        <v>2289124</v>
      </c>
      <c r="D133" s="39">
        <v>2670014</v>
      </c>
      <c r="E133" s="39" t="s">
        <v>929</v>
      </c>
      <c r="F133" s="39" t="s">
        <v>352</v>
      </c>
      <c r="G133" s="39">
        <v>2005</v>
      </c>
      <c r="H133" s="39" t="s">
        <v>930</v>
      </c>
      <c r="I133" s="39" t="s">
        <v>931</v>
      </c>
      <c r="J133" s="39" t="s">
        <v>502</v>
      </c>
      <c r="K133" s="39" t="s">
        <v>80</v>
      </c>
      <c r="L133" s="39" t="s">
        <v>81</v>
      </c>
      <c r="M133" s="39" t="s">
        <v>82</v>
      </c>
      <c r="N133" s="39" t="s">
        <v>83</v>
      </c>
      <c r="O133" s="39" t="s">
        <v>84</v>
      </c>
      <c r="P133" s="39" t="s">
        <v>85</v>
      </c>
      <c r="Q133" s="39" t="s">
        <v>110</v>
      </c>
      <c r="R133" s="39" t="s">
        <v>111</v>
      </c>
      <c r="S133" s="39" t="s">
        <v>111</v>
      </c>
      <c r="T133" s="39" t="s">
        <v>474</v>
      </c>
      <c r="U133" s="39" t="s">
        <v>28</v>
      </c>
      <c r="V133" s="39" t="s">
        <v>293</v>
      </c>
      <c r="W133" s="34" t="s">
        <v>733</v>
      </c>
      <c r="X133" s="39" t="s">
        <v>819</v>
      </c>
      <c r="Y133" s="39" t="s">
        <v>848</v>
      </c>
      <c r="Z133" s="39" t="s">
        <v>239</v>
      </c>
      <c r="AA133" s="39" t="s">
        <v>476</v>
      </c>
      <c r="AB133" s="39">
        <v>2</v>
      </c>
      <c r="AC133" s="332">
        <f t="shared" si="7"/>
        <v>48</v>
      </c>
      <c r="AD133" s="332" t="s">
        <v>240</v>
      </c>
      <c r="AE133" s="332" t="s">
        <v>477</v>
      </c>
      <c r="AF133" s="332" t="s">
        <v>240</v>
      </c>
      <c r="AG133" s="39" t="s">
        <v>478</v>
      </c>
      <c r="AH133" s="39" t="s">
        <v>940</v>
      </c>
      <c r="AI133" s="111">
        <v>1.6</v>
      </c>
      <c r="AL133" s="336">
        <v>6.5</v>
      </c>
      <c r="AM133" s="44">
        <v>374</v>
      </c>
      <c r="AN133" s="111">
        <v>0.1</v>
      </c>
      <c r="AO133" s="111">
        <v>1</v>
      </c>
      <c r="AP133" s="111">
        <v>2</v>
      </c>
      <c r="AQ133" s="111" t="s">
        <v>933</v>
      </c>
      <c r="AR133" s="335" t="s">
        <v>240</v>
      </c>
      <c r="AS133" s="111" t="s">
        <v>295</v>
      </c>
      <c r="AT133" s="111" t="s">
        <v>295</v>
      </c>
      <c r="AU133" s="111"/>
      <c r="AV133" s="39" t="s">
        <v>481</v>
      </c>
      <c r="AW133" s="53" t="s">
        <v>354</v>
      </c>
      <c r="AX133" s="39" t="s">
        <v>850</v>
      </c>
      <c r="AY133" s="39">
        <v>6.5</v>
      </c>
      <c r="AZ133" s="334" t="s">
        <v>240</v>
      </c>
      <c r="BA133" s="39" t="s">
        <v>943</v>
      </c>
      <c r="BC133" s="111">
        <v>0.1</v>
      </c>
      <c r="BD133" s="39" t="s">
        <v>935</v>
      </c>
      <c r="BH133" s="39" t="s">
        <v>936</v>
      </c>
      <c r="BI133" s="39">
        <v>3</v>
      </c>
      <c r="BJ133" s="339">
        <v>0.01</v>
      </c>
      <c r="BK133" s="56">
        <v>61.619203214658327</v>
      </c>
      <c r="BL133" s="56">
        <v>53.454092791651242</v>
      </c>
      <c r="BM133" s="54">
        <v>13.636321743296977</v>
      </c>
      <c r="BN133" s="54">
        <v>1.0888404001760723</v>
      </c>
      <c r="BO133" s="56">
        <v>346</v>
      </c>
      <c r="BP133" s="55">
        <v>0.98073647751451642</v>
      </c>
      <c r="BQ133" s="39">
        <v>30</v>
      </c>
      <c r="BR133" s="53" t="s">
        <v>937</v>
      </c>
      <c r="BS133" s="53"/>
      <c r="BT133" s="342">
        <v>0.83</v>
      </c>
      <c r="BU133" s="34" t="s">
        <v>302</v>
      </c>
      <c r="BV133" s="39" t="s">
        <v>489</v>
      </c>
      <c r="BW133" s="39" t="s">
        <v>564</v>
      </c>
      <c r="BX133" s="39" t="s">
        <v>354</v>
      </c>
    </row>
    <row r="134" spans="1:76" x14ac:dyDescent="0.35">
      <c r="A134" s="34" t="s">
        <v>277</v>
      </c>
      <c r="B134" s="34"/>
      <c r="C134" s="39">
        <v>2289130</v>
      </c>
      <c r="D134" s="39">
        <v>2670024</v>
      </c>
      <c r="E134" s="39" t="s">
        <v>929</v>
      </c>
      <c r="F134" s="39" t="s">
        <v>352</v>
      </c>
      <c r="G134" s="39">
        <v>2005</v>
      </c>
      <c r="H134" s="39" t="s">
        <v>930</v>
      </c>
      <c r="I134" s="39" t="s">
        <v>931</v>
      </c>
      <c r="J134" s="39" t="s">
        <v>502</v>
      </c>
      <c r="K134" s="39" t="s">
        <v>80</v>
      </c>
      <c r="L134" s="39" t="s">
        <v>81</v>
      </c>
      <c r="M134" s="39" t="s">
        <v>82</v>
      </c>
      <c r="N134" s="39" t="s">
        <v>83</v>
      </c>
      <c r="O134" s="39" t="s">
        <v>84</v>
      </c>
      <c r="P134" s="39" t="s">
        <v>85</v>
      </c>
      <c r="Q134" s="39" t="s">
        <v>110</v>
      </c>
      <c r="R134" s="39" t="s">
        <v>111</v>
      </c>
      <c r="S134" s="39" t="s">
        <v>111</v>
      </c>
      <c r="T134" s="39" t="s">
        <v>474</v>
      </c>
      <c r="U134" s="39" t="s">
        <v>28</v>
      </c>
      <c r="V134" s="39" t="s">
        <v>293</v>
      </c>
      <c r="W134" s="34" t="s">
        <v>733</v>
      </c>
      <c r="X134" s="39" t="s">
        <v>819</v>
      </c>
      <c r="Y134" s="39" t="s">
        <v>848</v>
      </c>
      <c r="Z134" s="39" t="s">
        <v>239</v>
      </c>
      <c r="AA134" s="39" t="s">
        <v>476</v>
      </c>
      <c r="AB134" s="39">
        <v>2</v>
      </c>
      <c r="AC134" s="332">
        <f t="shared" si="7"/>
        <v>48</v>
      </c>
      <c r="AD134" s="332" t="s">
        <v>240</v>
      </c>
      <c r="AE134" s="332" t="s">
        <v>477</v>
      </c>
      <c r="AF134" s="332" t="s">
        <v>240</v>
      </c>
      <c r="AG134" s="39" t="s">
        <v>478</v>
      </c>
      <c r="AH134" s="39" t="s">
        <v>944</v>
      </c>
      <c r="AI134" s="39" t="s">
        <v>944</v>
      </c>
      <c r="AJ134" s="111" t="s">
        <v>945</v>
      </c>
      <c r="AL134" s="336">
        <v>7.5</v>
      </c>
      <c r="AM134" s="44">
        <v>44</v>
      </c>
      <c r="AN134" s="111">
        <v>0.1</v>
      </c>
      <c r="AO134" s="111">
        <v>1</v>
      </c>
      <c r="AP134" s="111">
        <v>2</v>
      </c>
      <c r="AQ134" s="111" t="s">
        <v>933</v>
      </c>
      <c r="AR134" s="335" t="s">
        <v>295</v>
      </c>
      <c r="AS134" s="111" t="s">
        <v>295</v>
      </c>
      <c r="AT134" s="111" t="s">
        <v>295</v>
      </c>
      <c r="AU134" s="111" t="s">
        <v>240</v>
      </c>
      <c r="AV134" s="39" t="s">
        <v>481</v>
      </c>
      <c r="AW134" s="53" t="s">
        <v>355</v>
      </c>
      <c r="AX134" s="53" t="s">
        <v>850</v>
      </c>
      <c r="AY134" s="53">
        <v>7.5</v>
      </c>
      <c r="AZ134" s="416" t="s">
        <v>240</v>
      </c>
      <c r="BA134" s="53" t="s">
        <v>934</v>
      </c>
      <c r="BB134" s="53"/>
      <c r="BC134" s="415">
        <v>0.1</v>
      </c>
      <c r="BD134" s="53" t="s">
        <v>935</v>
      </c>
      <c r="BE134" s="53"/>
      <c r="BF134" s="53"/>
      <c r="BG134" s="53"/>
      <c r="BH134" s="53" t="s">
        <v>936</v>
      </c>
      <c r="BI134" s="53">
        <v>3</v>
      </c>
      <c r="BJ134" s="371">
        <v>0.01</v>
      </c>
      <c r="BK134" s="57">
        <v>7.2493180252539204</v>
      </c>
      <c r="BL134" s="54">
        <v>6.2887167990177932</v>
      </c>
      <c r="BM134" s="54">
        <v>13.636321743296977</v>
      </c>
      <c r="BN134" s="54">
        <v>1.0888404001760723</v>
      </c>
      <c r="BO134" s="54">
        <v>41.922403983595174</v>
      </c>
      <c r="BP134" s="55">
        <v>0.98073647751451642</v>
      </c>
      <c r="BQ134" s="39">
        <v>30</v>
      </c>
      <c r="BR134" s="53" t="s">
        <v>937</v>
      </c>
      <c r="BS134" s="53"/>
      <c r="BT134" s="113" t="s">
        <v>938</v>
      </c>
      <c r="BU134" s="114" t="s">
        <v>939</v>
      </c>
      <c r="BV134" s="39" t="s">
        <v>489</v>
      </c>
      <c r="BW134" s="39" t="s">
        <v>564</v>
      </c>
      <c r="BX134" s="39" t="s">
        <v>355</v>
      </c>
    </row>
    <row r="135" spans="1:76" x14ac:dyDescent="0.35">
      <c r="A135" s="34" t="s">
        <v>277</v>
      </c>
      <c r="B135" s="34"/>
      <c r="C135" s="39">
        <v>2289131</v>
      </c>
      <c r="D135" s="39">
        <v>2670025</v>
      </c>
      <c r="E135" s="39" t="s">
        <v>929</v>
      </c>
      <c r="F135" s="39" t="s">
        <v>352</v>
      </c>
      <c r="G135" s="39">
        <v>2005</v>
      </c>
      <c r="H135" s="39" t="s">
        <v>930</v>
      </c>
      <c r="I135" s="39" t="s">
        <v>931</v>
      </c>
      <c r="J135" s="39" t="s">
        <v>502</v>
      </c>
      <c r="K135" s="39" t="s">
        <v>80</v>
      </c>
      <c r="L135" s="39" t="s">
        <v>81</v>
      </c>
      <c r="M135" s="39" t="s">
        <v>82</v>
      </c>
      <c r="N135" s="39" t="s">
        <v>83</v>
      </c>
      <c r="O135" s="39" t="s">
        <v>84</v>
      </c>
      <c r="P135" s="39" t="s">
        <v>85</v>
      </c>
      <c r="Q135" s="39" t="s">
        <v>110</v>
      </c>
      <c r="R135" s="39" t="s">
        <v>111</v>
      </c>
      <c r="S135" s="39" t="s">
        <v>111</v>
      </c>
      <c r="T135" s="39" t="s">
        <v>474</v>
      </c>
      <c r="U135" s="39" t="s">
        <v>28</v>
      </c>
      <c r="V135" s="39" t="s">
        <v>293</v>
      </c>
      <c r="W135" s="34" t="s">
        <v>733</v>
      </c>
      <c r="X135" s="39" t="s">
        <v>819</v>
      </c>
      <c r="Y135" s="39" t="s">
        <v>848</v>
      </c>
      <c r="Z135" s="39" t="s">
        <v>239</v>
      </c>
      <c r="AA135" s="39" t="s">
        <v>476</v>
      </c>
      <c r="AB135" s="39">
        <v>2</v>
      </c>
      <c r="AC135" s="332">
        <f t="shared" si="7"/>
        <v>48</v>
      </c>
      <c r="AD135" s="332" t="s">
        <v>240</v>
      </c>
      <c r="AE135" s="332" t="s">
        <v>477</v>
      </c>
      <c r="AF135" s="332" t="s">
        <v>240</v>
      </c>
      <c r="AG135" s="39" t="s">
        <v>478</v>
      </c>
      <c r="AH135" s="39" t="s">
        <v>946</v>
      </c>
      <c r="AI135" s="39" t="s">
        <v>946</v>
      </c>
      <c r="AJ135" s="111" t="s">
        <v>947</v>
      </c>
      <c r="AL135" s="336">
        <v>8.1</v>
      </c>
      <c r="AM135" s="44">
        <v>44</v>
      </c>
      <c r="AN135" s="111">
        <v>0.1</v>
      </c>
      <c r="AO135" s="111">
        <v>1</v>
      </c>
      <c r="AP135" s="111">
        <v>2</v>
      </c>
      <c r="AQ135" s="111" t="s">
        <v>933</v>
      </c>
      <c r="AR135" s="335" t="s">
        <v>295</v>
      </c>
      <c r="AS135" s="111" t="s">
        <v>295</v>
      </c>
      <c r="AT135" s="111" t="s">
        <v>295</v>
      </c>
      <c r="AU135" s="111" t="s">
        <v>240</v>
      </c>
      <c r="AV135" s="39" t="s">
        <v>481</v>
      </c>
      <c r="AW135" s="53" t="s">
        <v>355</v>
      </c>
      <c r="AX135" s="53" t="s">
        <v>850</v>
      </c>
      <c r="AY135" s="53">
        <v>8.1</v>
      </c>
      <c r="AZ135" s="416" t="s">
        <v>240</v>
      </c>
      <c r="BA135" s="53" t="s">
        <v>934</v>
      </c>
      <c r="BB135" s="53"/>
      <c r="BC135" s="415">
        <v>0.1</v>
      </c>
      <c r="BD135" s="53" t="s">
        <v>935</v>
      </c>
      <c r="BE135" s="53"/>
      <c r="BF135" s="53"/>
      <c r="BG135" s="53"/>
      <c r="BH135" s="53" t="s">
        <v>936</v>
      </c>
      <c r="BI135" s="53">
        <v>3</v>
      </c>
      <c r="BJ135" s="371">
        <v>0.01</v>
      </c>
      <c r="BK135" s="57">
        <v>7.2493180252539204</v>
      </c>
      <c r="BL135" s="54">
        <v>6.2887167990177932</v>
      </c>
      <c r="BM135" s="54">
        <f>BM134*2</f>
        <v>27.272643486593953</v>
      </c>
      <c r="BN135" s="54">
        <v>1.0888404001760723</v>
      </c>
      <c r="BO135" s="54">
        <v>41.922403983595174</v>
      </c>
      <c r="BP135" s="55">
        <v>0.98073647751451642</v>
      </c>
      <c r="BQ135" s="39">
        <v>60</v>
      </c>
      <c r="BR135" s="53" t="s">
        <v>937</v>
      </c>
      <c r="BS135" s="53"/>
      <c r="BT135" s="113" t="s">
        <v>938</v>
      </c>
      <c r="BU135" s="114" t="s">
        <v>939</v>
      </c>
      <c r="BV135" s="39" t="s">
        <v>489</v>
      </c>
      <c r="BW135" s="39" t="s">
        <v>564</v>
      </c>
      <c r="BX135" s="39" t="s">
        <v>355</v>
      </c>
    </row>
    <row r="136" spans="1:76" x14ac:dyDescent="0.35">
      <c r="A136" s="34" t="s">
        <v>277</v>
      </c>
      <c r="B136" s="34"/>
      <c r="C136" s="39">
        <v>2289132</v>
      </c>
      <c r="D136" s="39">
        <v>2670026</v>
      </c>
      <c r="E136" s="39" t="s">
        <v>929</v>
      </c>
      <c r="F136" s="39" t="s">
        <v>352</v>
      </c>
      <c r="G136" s="39">
        <v>2005</v>
      </c>
      <c r="H136" s="39" t="s">
        <v>930</v>
      </c>
      <c r="I136" s="39" t="s">
        <v>931</v>
      </c>
      <c r="J136" s="39" t="s">
        <v>502</v>
      </c>
      <c r="K136" s="39" t="s">
        <v>80</v>
      </c>
      <c r="L136" s="39" t="s">
        <v>81</v>
      </c>
      <c r="M136" s="39" t="s">
        <v>82</v>
      </c>
      <c r="N136" s="39" t="s">
        <v>83</v>
      </c>
      <c r="O136" s="39" t="s">
        <v>84</v>
      </c>
      <c r="P136" s="39" t="s">
        <v>85</v>
      </c>
      <c r="Q136" s="39" t="s">
        <v>110</v>
      </c>
      <c r="R136" s="39" t="s">
        <v>111</v>
      </c>
      <c r="S136" s="39" t="s">
        <v>111</v>
      </c>
      <c r="T136" s="39" t="s">
        <v>474</v>
      </c>
      <c r="U136" s="39" t="s">
        <v>28</v>
      </c>
      <c r="V136" s="39" t="s">
        <v>293</v>
      </c>
      <c r="W136" s="34" t="s">
        <v>733</v>
      </c>
      <c r="X136" s="39" t="s">
        <v>819</v>
      </c>
      <c r="Y136" s="39" t="s">
        <v>848</v>
      </c>
      <c r="Z136" s="39" t="s">
        <v>239</v>
      </c>
      <c r="AA136" s="39" t="s">
        <v>476</v>
      </c>
      <c r="AB136" s="39">
        <v>2</v>
      </c>
      <c r="AC136" s="332">
        <f t="shared" si="7"/>
        <v>48</v>
      </c>
      <c r="AD136" s="332" t="s">
        <v>240</v>
      </c>
      <c r="AE136" s="332" t="s">
        <v>477</v>
      </c>
      <c r="AF136" s="332" t="s">
        <v>240</v>
      </c>
      <c r="AG136" s="39" t="s">
        <v>478</v>
      </c>
      <c r="AH136" s="39" t="s">
        <v>948</v>
      </c>
      <c r="AI136" s="39" t="s">
        <v>948</v>
      </c>
      <c r="AJ136" s="111" t="s">
        <v>949</v>
      </c>
      <c r="AL136" s="336">
        <v>8.4</v>
      </c>
      <c r="AM136" s="44">
        <v>44</v>
      </c>
      <c r="AN136" s="111">
        <v>0.1</v>
      </c>
      <c r="AO136" s="111">
        <v>1</v>
      </c>
      <c r="AP136" s="111">
        <v>2</v>
      </c>
      <c r="AQ136" s="111" t="s">
        <v>933</v>
      </c>
      <c r="AR136" s="335" t="s">
        <v>295</v>
      </c>
      <c r="AS136" s="111" t="s">
        <v>295</v>
      </c>
      <c r="AT136" s="111" t="s">
        <v>295</v>
      </c>
      <c r="AU136" s="111" t="s">
        <v>240</v>
      </c>
      <c r="AV136" s="39" t="s">
        <v>481</v>
      </c>
      <c r="AW136" s="53" t="s">
        <v>355</v>
      </c>
      <c r="AX136" s="53" t="s">
        <v>850</v>
      </c>
      <c r="AY136" s="53">
        <v>8.4</v>
      </c>
      <c r="AZ136" s="416" t="s">
        <v>240</v>
      </c>
      <c r="BA136" s="53" t="s">
        <v>934</v>
      </c>
      <c r="BB136" s="53"/>
      <c r="BC136" s="415">
        <v>0.1</v>
      </c>
      <c r="BD136" s="53" t="s">
        <v>935</v>
      </c>
      <c r="BE136" s="53"/>
      <c r="BF136" s="53"/>
      <c r="BG136" s="53"/>
      <c r="BH136" s="53" t="s">
        <v>936</v>
      </c>
      <c r="BI136" s="53">
        <v>3</v>
      </c>
      <c r="BJ136" s="371">
        <v>0.01</v>
      </c>
      <c r="BK136" s="57">
        <v>7.2493180252539204</v>
      </c>
      <c r="BL136" s="54">
        <v>6.2887167990177932</v>
      </c>
      <c r="BM136" s="54">
        <f>BM135*2</f>
        <v>54.545286973187906</v>
      </c>
      <c r="BN136" s="54">
        <v>1.0888404001760723</v>
      </c>
      <c r="BO136" s="54">
        <v>41.922403983595174</v>
      </c>
      <c r="BP136" s="55">
        <v>0.98073647751451642</v>
      </c>
      <c r="BQ136" s="39">
        <v>125</v>
      </c>
      <c r="BR136" s="53" t="s">
        <v>937</v>
      </c>
      <c r="BS136" s="53"/>
      <c r="BT136" s="113" t="s">
        <v>938</v>
      </c>
      <c r="BU136" s="114" t="s">
        <v>939</v>
      </c>
      <c r="BV136" s="39" t="s">
        <v>489</v>
      </c>
      <c r="BW136" s="39" t="s">
        <v>564</v>
      </c>
      <c r="BX136" s="39" t="s">
        <v>355</v>
      </c>
    </row>
    <row r="137" spans="1:76" ht="16.5" customHeight="1" x14ac:dyDescent="0.35">
      <c r="A137" s="411" t="s">
        <v>602</v>
      </c>
      <c r="B137" s="411"/>
      <c r="C137" s="39">
        <v>2289133</v>
      </c>
      <c r="D137" s="39">
        <v>2670027</v>
      </c>
      <c r="E137" s="39" t="s">
        <v>929</v>
      </c>
      <c r="F137" s="39" t="s">
        <v>352</v>
      </c>
      <c r="G137" s="39">
        <v>2005</v>
      </c>
      <c r="H137" s="39" t="s">
        <v>930</v>
      </c>
      <c r="I137" s="39" t="s">
        <v>931</v>
      </c>
      <c r="J137" s="39" t="s">
        <v>502</v>
      </c>
      <c r="K137" s="39" t="s">
        <v>80</v>
      </c>
      <c r="L137" s="39" t="s">
        <v>81</v>
      </c>
      <c r="M137" s="39" t="s">
        <v>82</v>
      </c>
      <c r="N137" s="39" t="s">
        <v>83</v>
      </c>
      <c r="O137" s="39" t="s">
        <v>84</v>
      </c>
      <c r="P137" s="39" t="s">
        <v>85</v>
      </c>
      <c r="Q137" s="39" t="s">
        <v>110</v>
      </c>
      <c r="R137" s="39" t="s">
        <v>111</v>
      </c>
      <c r="S137" s="39" t="s">
        <v>111</v>
      </c>
      <c r="T137" s="39" t="s">
        <v>474</v>
      </c>
      <c r="U137" s="39" t="s">
        <v>28</v>
      </c>
      <c r="V137" s="39" t="s">
        <v>293</v>
      </c>
      <c r="W137" s="34" t="s">
        <v>733</v>
      </c>
      <c r="X137" s="39" t="s">
        <v>819</v>
      </c>
      <c r="Y137" s="39" t="s">
        <v>848</v>
      </c>
      <c r="Z137" s="39" t="s">
        <v>239</v>
      </c>
      <c r="AA137" s="39" t="s">
        <v>476</v>
      </c>
      <c r="AB137" s="39">
        <v>2</v>
      </c>
      <c r="AC137" s="332">
        <f t="shared" si="7"/>
        <v>48</v>
      </c>
      <c r="AD137" s="332" t="s">
        <v>240</v>
      </c>
      <c r="AE137" s="332" t="s">
        <v>477</v>
      </c>
      <c r="AF137" s="332" t="s">
        <v>240</v>
      </c>
      <c r="AG137" s="39" t="s">
        <v>478</v>
      </c>
      <c r="AH137" s="53">
        <v>2.5</v>
      </c>
      <c r="AI137" s="53">
        <v>2.5</v>
      </c>
      <c r="AJ137" s="39" t="s">
        <v>950</v>
      </c>
      <c r="AL137" s="336">
        <v>7.8</v>
      </c>
      <c r="AM137" s="44">
        <v>44</v>
      </c>
      <c r="AN137" s="111">
        <v>0.1</v>
      </c>
      <c r="AO137" s="111">
        <v>3</v>
      </c>
      <c r="AP137" s="111">
        <v>2</v>
      </c>
      <c r="AQ137" s="111" t="s">
        <v>951</v>
      </c>
      <c r="AR137" s="335" t="s">
        <v>240</v>
      </c>
      <c r="AS137" s="111" t="s">
        <v>295</v>
      </c>
      <c r="AT137" s="111" t="s">
        <v>295</v>
      </c>
      <c r="AU137" s="111"/>
      <c r="AV137" s="39" t="s">
        <v>481</v>
      </c>
      <c r="AW137" s="53" t="s">
        <v>952</v>
      </c>
      <c r="AX137" s="53" t="s">
        <v>850</v>
      </c>
      <c r="AY137" s="53">
        <v>7.8</v>
      </c>
      <c r="AZ137" s="416" t="s">
        <v>240</v>
      </c>
      <c r="BA137" s="53" t="s">
        <v>934</v>
      </c>
      <c r="BB137" s="53"/>
      <c r="BC137" s="415">
        <v>0.1</v>
      </c>
      <c r="BD137" s="53" t="s">
        <v>935</v>
      </c>
      <c r="BE137" s="53"/>
      <c r="BF137" s="53"/>
      <c r="BG137" s="53"/>
      <c r="BH137" s="53" t="s">
        <v>936</v>
      </c>
      <c r="BI137" s="53">
        <v>3</v>
      </c>
      <c r="BJ137" s="53"/>
      <c r="BK137" s="53"/>
      <c r="BL137" s="39" t="s">
        <v>854</v>
      </c>
      <c r="BM137" s="39" t="s">
        <v>497</v>
      </c>
      <c r="BN137" s="39" t="s">
        <v>497</v>
      </c>
      <c r="BO137" s="39" t="s">
        <v>644</v>
      </c>
      <c r="BP137" s="107" t="s">
        <v>644</v>
      </c>
      <c r="BQ137" s="39">
        <v>30</v>
      </c>
      <c r="BR137" s="53" t="s">
        <v>937</v>
      </c>
      <c r="BS137" s="53"/>
      <c r="BT137" s="53"/>
      <c r="BU137" s="53"/>
      <c r="BV137" s="39" t="s">
        <v>489</v>
      </c>
      <c r="BW137" s="39" t="s">
        <v>564</v>
      </c>
      <c r="BX137" s="39" t="s">
        <v>372</v>
      </c>
    </row>
    <row r="138" spans="1:76" ht="16.5" customHeight="1" x14ac:dyDescent="0.35">
      <c r="A138" s="411" t="s">
        <v>602</v>
      </c>
      <c r="B138" s="411"/>
      <c r="C138" s="39">
        <v>2289134</v>
      </c>
      <c r="D138" s="39">
        <v>2670028</v>
      </c>
      <c r="E138" s="39" t="s">
        <v>929</v>
      </c>
      <c r="F138" s="39" t="s">
        <v>352</v>
      </c>
      <c r="G138" s="39">
        <v>2005</v>
      </c>
      <c r="H138" s="39" t="s">
        <v>930</v>
      </c>
      <c r="I138" s="39" t="s">
        <v>931</v>
      </c>
      <c r="J138" s="39" t="s">
        <v>502</v>
      </c>
      <c r="K138" s="39" t="s">
        <v>80</v>
      </c>
      <c r="L138" s="39" t="s">
        <v>81</v>
      </c>
      <c r="M138" s="39" t="s">
        <v>82</v>
      </c>
      <c r="N138" s="39" t="s">
        <v>83</v>
      </c>
      <c r="O138" s="39" t="s">
        <v>84</v>
      </c>
      <c r="P138" s="39" t="s">
        <v>85</v>
      </c>
      <c r="Q138" s="39" t="s">
        <v>110</v>
      </c>
      <c r="R138" s="39" t="s">
        <v>111</v>
      </c>
      <c r="S138" s="39" t="s">
        <v>111</v>
      </c>
      <c r="T138" s="39" t="s">
        <v>474</v>
      </c>
      <c r="U138" s="39" t="s">
        <v>28</v>
      </c>
      <c r="V138" s="39" t="s">
        <v>293</v>
      </c>
      <c r="W138" s="34" t="s">
        <v>733</v>
      </c>
      <c r="X138" s="39" t="s">
        <v>819</v>
      </c>
      <c r="Y138" s="39" t="s">
        <v>848</v>
      </c>
      <c r="Z138" s="39" t="s">
        <v>239</v>
      </c>
      <c r="AA138" s="39" t="s">
        <v>476</v>
      </c>
      <c r="AB138" s="39">
        <v>2</v>
      </c>
      <c r="AC138" s="332">
        <f t="shared" si="7"/>
        <v>48</v>
      </c>
      <c r="AD138" s="332" t="s">
        <v>240</v>
      </c>
      <c r="AE138" s="332" t="s">
        <v>477</v>
      </c>
      <c r="AF138" s="332" t="s">
        <v>240</v>
      </c>
      <c r="AG138" s="39" t="s">
        <v>478</v>
      </c>
      <c r="AH138" s="53">
        <v>3.5</v>
      </c>
      <c r="AI138" s="111">
        <v>3.5</v>
      </c>
      <c r="AJ138" s="39" t="s">
        <v>950</v>
      </c>
      <c r="AL138" s="336">
        <v>8.1</v>
      </c>
      <c r="AM138" s="44">
        <v>44</v>
      </c>
      <c r="AN138" s="111">
        <v>0.1</v>
      </c>
      <c r="AO138" s="111">
        <v>3</v>
      </c>
      <c r="AP138" s="111">
        <v>2</v>
      </c>
      <c r="AQ138" s="111" t="s">
        <v>951</v>
      </c>
      <c r="AR138" s="335" t="s">
        <v>240</v>
      </c>
      <c r="AS138" s="111" t="s">
        <v>295</v>
      </c>
      <c r="AT138" s="111" t="s">
        <v>295</v>
      </c>
      <c r="AU138" s="111"/>
      <c r="AV138" s="39" t="s">
        <v>481</v>
      </c>
      <c r="AW138" s="53" t="s">
        <v>952</v>
      </c>
      <c r="AX138" s="53" t="s">
        <v>850</v>
      </c>
      <c r="AY138" s="53">
        <v>8.1</v>
      </c>
      <c r="AZ138" s="416" t="s">
        <v>240</v>
      </c>
      <c r="BA138" s="53" t="s">
        <v>934</v>
      </c>
      <c r="BB138" s="53"/>
      <c r="BC138" s="415">
        <v>0.1</v>
      </c>
      <c r="BD138" s="53" t="s">
        <v>935</v>
      </c>
      <c r="BE138" s="53"/>
      <c r="BF138" s="53"/>
      <c r="BG138" s="53"/>
      <c r="BH138" s="53" t="s">
        <v>936</v>
      </c>
      <c r="BI138" s="53">
        <v>3</v>
      </c>
      <c r="BJ138" s="53"/>
      <c r="BK138" s="53"/>
      <c r="BL138" s="39" t="s">
        <v>854</v>
      </c>
      <c r="BM138" s="39" t="s">
        <v>497</v>
      </c>
      <c r="BN138" s="39" t="s">
        <v>497</v>
      </c>
      <c r="BO138" s="39" t="s">
        <v>644</v>
      </c>
      <c r="BP138" s="107" t="s">
        <v>644</v>
      </c>
      <c r="BQ138" s="39">
        <v>30</v>
      </c>
      <c r="BR138" s="53" t="s">
        <v>937</v>
      </c>
      <c r="BS138" s="53"/>
      <c r="BT138" s="53"/>
      <c r="BU138" s="53"/>
      <c r="BV138" s="39" t="s">
        <v>489</v>
      </c>
      <c r="BW138" s="39" t="s">
        <v>564</v>
      </c>
      <c r="BX138" s="39" t="s">
        <v>372</v>
      </c>
    </row>
    <row r="139" spans="1:76" ht="16.5" customHeight="1" x14ac:dyDescent="0.35">
      <c r="A139" s="411" t="s">
        <v>602</v>
      </c>
      <c r="B139" s="411"/>
      <c r="C139" s="39">
        <v>2289135</v>
      </c>
      <c r="D139" s="39">
        <v>2670029</v>
      </c>
      <c r="E139" s="39" t="s">
        <v>929</v>
      </c>
      <c r="F139" s="39" t="s">
        <v>352</v>
      </c>
      <c r="G139" s="39">
        <v>2005</v>
      </c>
      <c r="H139" s="39" t="s">
        <v>930</v>
      </c>
      <c r="I139" s="39" t="s">
        <v>931</v>
      </c>
      <c r="J139" s="39" t="s">
        <v>502</v>
      </c>
      <c r="K139" s="39" t="s">
        <v>80</v>
      </c>
      <c r="L139" s="39" t="s">
        <v>81</v>
      </c>
      <c r="M139" s="39" t="s">
        <v>82</v>
      </c>
      <c r="N139" s="39" t="s">
        <v>83</v>
      </c>
      <c r="O139" s="39" t="s">
        <v>84</v>
      </c>
      <c r="P139" s="39" t="s">
        <v>85</v>
      </c>
      <c r="Q139" s="39" t="s">
        <v>110</v>
      </c>
      <c r="R139" s="39" t="s">
        <v>111</v>
      </c>
      <c r="S139" s="39" t="s">
        <v>111</v>
      </c>
      <c r="T139" s="39" t="s">
        <v>474</v>
      </c>
      <c r="U139" s="39" t="s">
        <v>28</v>
      </c>
      <c r="V139" s="39" t="s">
        <v>293</v>
      </c>
      <c r="W139" s="34" t="s">
        <v>733</v>
      </c>
      <c r="X139" s="39" t="s">
        <v>819</v>
      </c>
      <c r="Y139" s="39" t="s">
        <v>848</v>
      </c>
      <c r="Z139" s="39" t="s">
        <v>239</v>
      </c>
      <c r="AA139" s="39" t="s">
        <v>476</v>
      </c>
      <c r="AB139" s="39">
        <v>2</v>
      </c>
      <c r="AC139" s="332">
        <f t="shared" si="7"/>
        <v>48</v>
      </c>
      <c r="AD139" s="332" t="s">
        <v>240</v>
      </c>
      <c r="AE139" s="332" t="s">
        <v>477</v>
      </c>
      <c r="AF139" s="332" t="s">
        <v>240</v>
      </c>
      <c r="AG139" s="39" t="s">
        <v>478</v>
      </c>
      <c r="AH139" s="53">
        <v>7</v>
      </c>
      <c r="AI139" s="111">
        <v>7</v>
      </c>
      <c r="AJ139" s="39" t="s">
        <v>950</v>
      </c>
      <c r="AL139" s="336">
        <v>8.4</v>
      </c>
      <c r="AM139" s="44">
        <v>44</v>
      </c>
      <c r="AN139" s="111">
        <v>0.1</v>
      </c>
      <c r="AO139" s="111">
        <v>3</v>
      </c>
      <c r="AP139" s="111">
        <v>2</v>
      </c>
      <c r="AQ139" s="111" t="s">
        <v>951</v>
      </c>
      <c r="AR139" s="335" t="s">
        <v>240</v>
      </c>
      <c r="AS139" s="111" t="s">
        <v>295</v>
      </c>
      <c r="AT139" s="111" t="s">
        <v>295</v>
      </c>
      <c r="AU139" s="111"/>
      <c r="AV139" s="39" t="s">
        <v>481</v>
      </c>
      <c r="AW139" s="53" t="s">
        <v>952</v>
      </c>
      <c r="AX139" s="53" t="s">
        <v>850</v>
      </c>
      <c r="AY139" s="53">
        <v>8.4</v>
      </c>
      <c r="AZ139" s="416" t="s">
        <v>240</v>
      </c>
      <c r="BA139" s="53" t="s">
        <v>934</v>
      </c>
      <c r="BB139" s="53"/>
      <c r="BC139" s="415">
        <v>0.1</v>
      </c>
      <c r="BD139" s="53" t="s">
        <v>935</v>
      </c>
      <c r="BE139" s="53"/>
      <c r="BF139" s="53"/>
      <c r="BG139" s="53"/>
      <c r="BH139" s="53" t="s">
        <v>936</v>
      </c>
      <c r="BI139" s="53">
        <v>3</v>
      </c>
      <c r="BJ139" s="53"/>
      <c r="BK139" s="53"/>
      <c r="BL139" s="39" t="s">
        <v>854</v>
      </c>
      <c r="BM139" s="39" t="s">
        <v>497</v>
      </c>
      <c r="BN139" s="39" t="s">
        <v>497</v>
      </c>
      <c r="BO139" s="39" t="s">
        <v>644</v>
      </c>
      <c r="BP139" s="107" t="s">
        <v>644</v>
      </c>
      <c r="BQ139" s="39">
        <v>30</v>
      </c>
      <c r="BR139" s="53" t="s">
        <v>937</v>
      </c>
      <c r="BS139" s="53"/>
      <c r="BT139" s="53"/>
      <c r="BU139" s="53"/>
      <c r="BV139" s="39" t="s">
        <v>489</v>
      </c>
      <c r="BW139" s="39" t="s">
        <v>564</v>
      </c>
      <c r="BX139" s="39" t="s">
        <v>372</v>
      </c>
    </row>
    <row r="140" spans="1:76" x14ac:dyDescent="0.35">
      <c r="A140" s="411" t="s">
        <v>602</v>
      </c>
      <c r="B140" s="411"/>
      <c r="C140" s="39">
        <v>2289152</v>
      </c>
      <c r="D140" s="39">
        <v>2670054</v>
      </c>
      <c r="E140" s="39" t="s">
        <v>929</v>
      </c>
      <c r="F140" s="39" t="s">
        <v>352</v>
      </c>
      <c r="G140" s="39">
        <v>2005</v>
      </c>
      <c r="H140" s="39" t="s">
        <v>930</v>
      </c>
      <c r="I140" s="39" t="s">
        <v>931</v>
      </c>
      <c r="J140" s="39" t="s">
        <v>502</v>
      </c>
      <c r="K140" s="39" t="s">
        <v>80</v>
      </c>
      <c r="L140" s="39" t="s">
        <v>81</v>
      </c>
      <c r="M140" s="39" t="s">
        <v>82</v>
      </c>
      <c r="N140" s="39" t="s">
        <v>83</v>
      </c>
      <c r="O140" s="39" t="s">
        <v>84</v>
      </c>
      <c r="P140" s="39" t="s">
        <v>85</v>
      </c>
      <c r="Q140" s="39" t="s">
        <v>110</v>
      </c>
      <c r="R140" s="39" t="s">
        <v>111</v>
      </c>
      <c r="S140" s="39" t="s">
        <v>111</v>
      </c>
      <c r="T140" s="39" t="s">
        <v>474</v>
      </c>
      <c r="U140" s="39" t="s">
        <v>28</v>
      </c>
      <c r="V140" s="39" t="s">
        <v>293</v>
      </c>
      <c r="W140" s="34" t="s">
        <v>733</v>
      </c>
      <c r="X140" s="39" t="s">
        <v>819</v>
      </c>
      <c r="Y140" s="39" t="s">
        <v>848</v>
      </c>
      <c r="Z140" s="39" t="s">
        <v>239</v>
      </c>
      <c r="AA140" s="39" t="s">
        <v>476</v>
      </c>
      <c r="AB140" s="39">
        <v>2</v>
      </c>
      <c r="AC140" s="332">
        <f t="shared" si="7"/>
        <v>48</v>
      </c>
      <c r="AD140" s="332" t="s">
        <v>240</v>
      </c>
      <c r="AE140" s="332" t="s">
        <v>477</v>
      </c>
      <c r="AF140" s="332" t="s">
        <v>240</v>
      </c>
      <c r="AG140" s="39" t="s">
        <v>478</v>
      </c>
      <c r="AH140" s="39" t="s">
        <v>953</v>
      </c>
      <c r="AI140" s="111">
        <v>11</v>
      </c>
      <c r="AJ140" s="414" t="s">
        <v>954</v>
      </c>
      <c r="AL140" s="336">
        <v>6</v>
      </c>
      <c r="AM140" s="44">
        <v>25</v>
      </c>
      <c r="AN140" s="111">
        <v>2.5</v>
      </c>
      <c r="AO140" s="111">
        <f t="shared" ref="AO140:AO152" si="8">IF(AP140=1,1,"xx")</f>
        <v>1</v>
      </c>
      <c r="AP140" s="111">
        <v>1</v>
      </c>
      <c r="AQ140" s="111"/>
      <c r="AR140" s="335" t="s">
        <v>240</v>
      </c>
      <c r="AS140" s="111" t="s">
        <v>240</v>
      </c>
      <c r="AT140" s="111" t="s">
        <v>295</v>
      </c>
      <c r="AU140" s="111"/>
      <c r="AV140" s="39" t="s">
        <v>481</v>
      </c>
      <c r="AW140" s="39" t="s">
        <v>375</v>
      </c>
      <c r="AX140" s="39" t="s">
        <v>850</v>
      </c>
      <c r="AY140" s="39">
        <v>6</v>
      </c>
      <c r="AZ140" s="334" t="s">
        <v>240</v>
      </c>
      <c r="BA140" s="39" t="s">
        <v>955</v>
      </c>
      <c r="BC140" s="39">
        <v>2.5</v>
      </c>
      <c r="BD140" s="39" t="s">
        <v>485</v>
      </c>
      <c r="BH140" s="39" t="s">
        <v>936</v>
      </c>
      <c r="BI140" s="39">
        <v>3</v>
      </c>
      <c r="BK140" s="39">
        <v>4</v>
      </c>
      <c r="BL140" s="39">
        <v>3.6</v>
      </c>
      <c r="BM140" s="39">
        <v>16</v>
      </c>
      <c r="BN140" s="39">
        <v>1.6</v>
      </c>
      <c r="BO140" s="39">
        <f t="shared" ref="BO140:BO159" si="9">BK140</f>
        <v>4</v>
      </c>
      <c r="BP140" s="107">
        <f t="shared" ref="BP140:BP159" si="10">BM140*2</f>
        <v>32</v>
      </c>
      <c r="BQ140" s="39">
        <v>5</v>
      </c>
      <c r="BR140" s="53" t="s">
        <v>376</v>
      </c>
      <c r="BS140" s="53"/>
      <c r="BT140" s="53" t="s">
        <v>956</v>
      </c>
      <c r="BU140" s="53"/>
      <c r="BV140" s="39" t="s">
        <v>489</v>
      </c>
      <c r="BW140" s="39" t="s">
        <v>957</v>
      </c>
      <c r="BX140" s="39" t="s">
        <v>375</v>
      </c>
    </row>
    <row r="141" spans="1:76" x14ac:dyDescent="0.35">
      <c r="A141" s="411" t="s">
        <v>602</v>
      </c>
      <c r="B141" s="411"/>
      <c r="C141" s="39">
        <v>2289153</v>
      </c>
      <c r="D141" s="39">
        <v>2670055</v>
      </c>
      <c r="E141" s="39" t="s">
        <v>929</v>
      </c>
      <c r="F141" s="39" t="s">
        <v>352</v>
      </c>
      <c r="G141" s="39">
        <v>2005</v>
      </c>
      <c r="H141" s="39" t="s">
        <v>930</v>
      </c>
      <c r="I141" s="39" t="s">
        <v>931</v>
      </c>
      <c r="J141" s="39" t="s">
        <v>502</v>
      </c>
      <c r="K141" s="39" t="s">
        <v>80</v>
      </c>
      <c r="L141" s="39" t="s">
        <v>81</v>
      </c>
      <c r="M141" s="39" t="s">
        <v>82</v>
      </c>
      <c r="N141" s="39" t="s">
        <v>83</v>
      </c>
      <c r="O141" s="39" t="s">
        <v>84</v>
      </c>
      <c r="P141" s="39" t="s">
        <v>85</v>
      </c>
      <c r="Q141" s="39" t="s">
        <v>110</v>
      </c>
      <c r="R141" s="39" t="s">
        <v>111</v>
      </c>
      <c r="S141" s="39" t="s">
        <v>111</v>
      </c>
      <c r="T141" s="39" t="s">
        <v>474</v>
      </c>
      <c r="U141" s="39" t="s">
        <v>28</v>
      </c>
      <c r="V141" s="39" t="s">
        <v>293</v>
      </c>
      <c r="W141" s="34" t="s">
        <v>733</v>
      </c>
      <c r="X141" s="39" t="s">
        <v>819</v>
      </c>
      <c r="Y141" s="39" t="s">
        <v>848</v>
      </c>
      <c r="Z141" s="39" t="s">
        <v>239</v>
      </c>
      <c r="AA141" s="39" t="s">
        <v>476</v>
      </c>
      <c r="AB141" s="39">
        <v>2</v>
      </c>
      <c r="AC141" s="332">
        <f t="shared" si="7"/>
        <v>48</v>
      </c>
      <c r="AD141" s="332" t="s">
        <v>240</v>
      </c>
      <c r="AE141" s="332" t="s">
        <v>477</v>
      </c>
      <c r="AF141" s="332" t="s">
        <v>240</v>
      </c>
      <c r="AG141" s="39" t="s">
        <v>478</v>
      </c>
      <c r="AH141" s="39" t="s">
        <v>958</v>
      </c>
      <c r="AI141" s="111">
        <v>12</v>
      </c>
      <c r="AJ141" s="39" t="s">
        <v>959</v>
      </c>
      <c r="AL141" s="336">
        <v>6</v>
      </c>
      <c r="AM141" s="44">
        <v>140</v>
      </c>
      <c r="AN141" s="111">
        <v>2.5</v>
      </c>
      <c r="AO141" s="111">
        <f t="shared" si="8"/>
        <v>1</v>
      </c>
      <c r="AP141" s="111">
        <v>1</v>
      </c>
      <c r="AQ141" s="111"/>
      <c r="AR141" s="335" t="s">
        <v>240</v>
      </c>
      <c r="AS141" s="111" t="s">
        <v>240</v>
      </c>
      <c r="AT141" s="111" t="s">
        <v>295</v>
      </c>
      <c r="AU141" s="111"/>
      <c r="AV141" s="39" t="s">
        <v>481</v>
      </c>
      <c r="AW141" s="39" t="s">
        <v>375</v>
      </c>
      <c r="AX141" s="39" t="s">
        <v>850</v>
      </c>
      <c r="AY141" s="39">
        <v>6</v>
      </c>
      <c r="AZ141" s="334" t="s">
        <v>240</v>
      </c>
      <c r="BA141" s="39" t="s">
        <v>960</v>
      </c>
      <c r="BC141" s="39">
        <v>2.5</v>
      </c>
      <c r="BD141" s="39" t="s">
        <v>485</v>
      </c>
      <c r="BH141" s="39" t="s">
        <v>936</v>
      </c>
      <c r="BI141" s="39">
        <v>3</v>
      </c>
      <c r="BK141" s="39">
        <v>4</v>
      </c>
      <c r="BL141" s="39">
        <v>3.6</v>
      </c>
      <c r="BM141" s="39">
        <v>16</v>
      </c>
      <c r="BN141" s="39">
        <v>1.6</v>
      </c>
      <c r="BO141" s="39">
        <f t="shared" si="9"/>
        <v>4</v>
      </c>
      <c r="BP141" s="107">
        <f t="shared" si="10"/>
        <v>32</v>
      </c>
      <c r="BQ141" s="39">
        <v>13</v>
      </c>
      <c r="BR141" s="53" t="s">
        <v>376</v>
      </c>
      <c r="BS141" s="53"/>
      <c r="BT141" s="53" t="s">
        <v>956</v>
      </c>
      <c r="BU141" s="53"/>
      <c r="BV141" s="39" t="s">
        <v>489</v>
      </c>
      <c r="BW141" s="39" t="s">
        <v>957</v>
      </c>
      <c r="BX141" s="39" t="s">
        <v>375</v>
      </c>
    </row>
    <row r="142" spans="1:76" x14ac:dyDescent="0.35">
      <c r="A142" s="411" t="s">
        <v>602</v>
      </c>
      <c r="B142" s="411"/>
      <c r="C142" s="39">
        <v>2289154</v>
      </c>
      <c r="D142" s="39">
        <v>2670056</v>
      </c>
      <c r="E142" s="39" t="s">
        <v>929</v>
      </c>
      <c r="F142" s="39" t="s">
        <v>352</v>
      </c>
      <c r="G142" s="39">
        <v>2005</v>
      </c>
      <c r="H142" s="39" t="s">
        <v>930</v>
      </c>
      <c r="I142" s="39" t="s">
        <v>931</v>
      </c>
      <c r="J142" s="39" t="s">
        <v>502</v>
      </c>
      <c r="K142" s="39" t="s">
        <v>80</v>
      </c>
      <c r="L142" s="39" t="s">
        <v>81</v>
      </c>
      <c r="M142" s="39" t="s">
        <v>82</v>
      </c>
      <c r="N142" s="39" t="s">
        <v>83</v>
      </c>
      <c r="O142" s="39" t="s">
        <v>84</v>
      </c>
      <c r="P142" s="39" t="s">
        <v>85</v>
      </c>
      <c r="Q142" s="39" t="s">
        <v>110</v>
      </c>
      <c r="R142" s="39" t="s">
        <v>111</v>
      </c>
      <c r="S142" s="39" t="s">
        <v>111</v>
      </c>
      <c r="T142" s="39" t="s">
        <v>474</v>
      </c>
      <c r="U142" s="39" t="s">
        <v>28</v>
      </c>
      <c r="V142" s="39" t="s">
        <v>293</v>
      </c>
      <c r="W142" s="34" t="s">
        <v>733</v>
      </c>
      <c r="X142" s="39" t="s">
        <v>819</v>
      </c>
      <c r="Y142" s="39" t="s">
        <v>848</v>
      </c>
      <c r="Z142" s="39" t="s">
        <v>239</v>
      </c>
      <c r="AA142" s="39" t="s">
        <v>476</v>
      </c>
      <c r="AB142" s="39">
        <v>2</v>
      </c>
      <c r="AC142" s="332">
        <f t="shared" si="7"/>
        <v>48</v>
      </c>
      <c r="AD142" s="332" t="s">
        <v>240</v>
      </c>
      <c r="AE142" s="332" t="s">
        <v>477</v>
      </c>
      <c r="AF142" s="332" t="s">
        <v>240</v>
      </c>
      <c r="AG142" s="39" t="s">
        <v>478</v>
      </c>
      <c r="AH142" s="39" t="s">
        <v>961</v>
      </c>
      <c r="AI142" s="111">
        <v>9</v>
      </c>
      <c r="AJ142" s="39" t="s">
        <v>959</v>
      </c>
      <c r="AL142" s="336">
        <v>6</v>
      </c>
      <c r="AM142" s="44">
        <v>374</v>
      </c>
      <c r="AN142" s="111">
        <v>2.5</v>
      </c>
      <c r="AO142" s="111">
        <f t="shared" si="8"/>
        <v>1</v>
      </c>
      <c r="AP142" s="111">
        <v>1</v>
      </c>
      <c r="AQ142" s="111"/>
      <c r="AR142" s="335" t="s">
        <v>240</v>
      </c>
      <c r="AS142" s="111" t="s">
        <v>240</v>
      </c>
      <c r="AT142" s="111" t="s">
        <v>295</v>
      </c>
      <c r="AU142" s="111"/>
      <c r="AV142" s="39" t="s">
        <v>481</v>
      </c>
      <c r="AW142" s="39" t="s">
        <v>375</v>
      </c>
      <c r="AX142" s="39" t="s">
        <v>850</v>
      </c>
      <c r="AY142" s="39">
        <v>6</v>
      </c>
      <c r="AZ142" s="334" t="s">
        <v>240</v>
      </c>
      <c r="BA142" s="39" t="s">
        <v>943</v>
      </c>
      <c r="BC142" s="39">
        <v>2.5</v>
      </c>
      <c r="BD142" s="39" t="s">
        <v>485</v>
      </c>
      <c r="BH142" s="39" t="s">
        <v>936</v>
      </c>
      <c r="BI142" s="39">
        <v>3</v>
      </c>
      <c r="BK142" s="39">
        <v>4</v>
      </c>
      <c r="BL142" s="39">
        <v>3.6</v>
      </c>
      <c r="BM142" s="39">
        <v>16</v>
      </c>
      <c r="BN142" s="39">
        <v>1.6</v>
      </c>
      <c r="BO142" s="39">
        <f t="shared" si="9"/>
        <v>4</v>
      </c>
      <c r="BP142" s="107">
        <f t="shared" si="10"/>
        <v>32</v>
      </c>
      <c r="BQ142" s="39">
        <v>13</v>
      </c>
      <c r="BR142" s="53" t="s">
        <v>376</v>
      </c>
      <c r="BS142" s="53"/>
      <c r="BT142" s="53" t="s">
        <v>956</v>
      </c>
      <c r="BU142" s="53"/>
      <c r="BV142" s="39" t="s">
        <v>489</v>
      </c>
      <c r="BW142" s="39" t="s">
        <v>957</v>
      </c>
      <c r="BX142" s="39" t="s">
        <v>375</v>
      </c>
    </row>
    <row r="143" spans="1:76" x14ac:dyDescent="0.35">
      <c r="A143" s="411" t="s">
        <v>602</v>
      </c>
      <c r="B143" s="411"/>
      <c r="C143" s="39">
        <v>2289149</v>
      </c>
      <c r="D143" s="39">
        <v>2670051</v>
      </c>
      <c r="E143" s="39" t="s">
        <v>929</v>
      </c>
      <c r="F143" s="39" t="s">
        <v>352</v>
      </c>
      <c r="G143" s="39">
        <v>2005</v>
      </c>
      <c r="H143" s="39" t="s">
        <v>930</v>
      </c>
      <c r="I143" s="39" t="s">
        <v>931</v>
      </c>
      <c r="J143" s="39" t="s">
        <v>502</v>
      </c>
      <c r="K143" s="39" t="s">
        <v>80</v>
      </c>
      <c r="L143" s="39" t="s">
        <v>81</v>
      </c>
      <c r="M143" s="39" t="s">
        <v>82</v>
      </c>
      <c r="N143" s="39" t="s">
        <v>83</v>
      </c>
      <c r="O143" s="39" t="s">
        <v>84</v>
      </c>
      <c r="P143" s="39" t="s">
        <v>85</v>
      </c>
      <c r="Q143" s="39" t="s">
        <v>110</v>
      </c>
      <c r="R143" s="39" t="s">
        <v>111</v>
      </c>
      <c r="S143" s="39" t="s">
        <v>111</v>
      </c>
      <c r="T143" s="39" t="s">
        <v>474</v>
      </c>
      <c r="U143" s="39" t="s">
        <v>28</v>
      </c>
      <c r="V143" s="39" t="s">
        <v>293</v>
      </c>
      <c r="W143" s="34" t="s">
        <v>733</v>
      </c>
      <c r="X143" s="39" t="s">
        <v>819</v>
      </c>
      <c r="Y143" s="39" t="s">
        <v>848</v>
      </c>
      <c r="Z143" s="39" t="s">
        <v>239</v>
      </c>
      <c r="AA143" s="39" t="s">
        <v>476</v>
      </c>
      <c r="AB143" s="39">
        <v>2</v>
      </c>
      <c r="AC143" s="332">
        <f t="shared" si="7"/>
        <v>48</v>
      </c>
      <c r="AD143" s="332" t="s">
        <v>240</v>
      </c>
      <c r="AE143" s="332" t="s">
        <v>477</v>
      </c>
      <c r="AF143" s="332" t="s">
        <v>240</v>
      </c>
      <c r="AG143" s="39" t="s">
        <v>478</v>
      </c>
      <c r="AH143" s="39" t="s">
        <v>68</v>
      </c>
      <c r="AI143" s="111">
        <v>23</v>
      </c>
      <c r="AJ143" s="414" t="s">
        <v>962</v>
      </c>
      <c r="AL143" s="336">
        <v>7</v>
      </c>
      <c r="AM143" s="44">
        <v>25</v>
      </c>
      <c r="AN143" s="111">
        <v>2.5</v>
      </c>
      <c r="AO143" s="111">
        <f t="shared" si="8"/>
        <v>1</v>
      </c>
      <c r="AP143" s="111">
        <v>1</v>
      </c>
      <c r="AQ143" s="111"/>
      <c r="AR143" s="335" t="s">
        <v>240</v>
      </c>
      <c r="AS143" s="111" t="s">
        <v>240</v>
      </c>
      <c r="AT143" s="111" t="s">
        <v>295</v>
      </c>
      <c r="AU143" s="111"/>
      <c r="AV143" s="39" t="s">
        <v>481</v>
      </c>
      <c r="AW143" s="39" t="s">
        <v>375</v>
      </c>
      <c r="AX143" s="39" t="s">
        <v>850</v>
      </c>
      <c r="AY143" s="39">
        <v>7</v>
      </c>
      <c r="AZ143" s="334" t="s">
        <v>240</v>
      </c>
      <c r="BA143" s="39" t="s">
        <v>955</v>
      </c>
      <c r="BC143" s="39">
        <v>2.5</v>
      </c>
      <c r="BD143" s="39" t="s">
        <v>485</v>
      </c>
      <c r="BH143" s="39" t="s">
        <v>936</v>
      </c>
      <c r="BI143" s="39">
        <v>3</v>
      </c>
      <c r="BK143" s="39">
        <v>4</v>
      </c>
      <c r="BL143" s="39">
        <v>3.6</v>
      </c>
      <c r="BM143" s="39">
        <v>16</v>
      </c>
      <c r="BN143" s="39">
        <v>1.6</v>
      </c>
      <c r="BO143" s="39">
        <f t="shared" si="9"/>
        <v>4</v>
      </c>
      <c r="BP143" s="107">
        <f t="shared" si="10"/>
        <v>32</v>
      </c>
      <c r="BQ143" s="39">
        <v>13</v>
      </c>
      <c r="BR143" s="53" t="s">
        <v>376</v>
      </c>
      <c r="BS143" s="53"/>
      <c r="BT143" s="53" t="s">
        <v>956</v>
      </c>
      <c r="BU143" s="53"/>
      <c r="BV143" s="39" t="s">
        <v>489</v>
      </c>
      <c r="BW143" s="39" t="s">
        <v>957</v>
      </c>
      <c r="BX143" s="39" t="s">
        <v>375</v>
      </c>
    </row>
    <row r="144" spans="1:76" x14ac:dyDescent="0.35">
      <c r="A144" s="411" t="s">
        <v>602</v>
      </c>
      <c r="B144" s="411"/>
      <c r="C144" s="39">
        <v>2289150</v>
      </c>
      <c r="D144" s="39">
        <v>2670052</v>
      </c>
      <c r="E144" s="39" t="s">
        <v>929</v>
      </c>
      <c r="F144" s="39" t="s">
        <v>352</v>
      </c>
      <c r="G144" s="39">
        <v>2005</v>
      </c>
      <c r="H144" s="39" t="s">
        <v>930</v>
      </c>
      <c r="I144" s="39" t="s">
        <v>931</v>
      </c>
      <c r="J144" s="39" t="s">
        <v>502</v>
      </c>
      <c r="K144" s="39" t="s">
        <v>80</v>
      </c>
      <c r="L144" s="39" t="s">
        <v>81</v>
      </c>
      <c r="M144" s="39" t="s">
        <v>82</v>
      </c>
      <c r="N144" s="39" t="s">
        <v>83</v>
      </c>
      <c r="O144" s="39" t="s">
        <v>84</v>
      </c>
      <c r="P144" s="39" t="s">
        <v>85</v>
      </c>
      <c r="Q144" s="39" t="s">
        <v>110</v>
      </c>
      <c r="R144" s="39" t="s">
        <v>111</v>
      </c>
      <c r="S144" s="39" t="s">
        <v>111</v>
      </c>
      <c r="T144" s="39" t="s">
        <v>474</v>
      </c>
      <c r="U144" s="39" t="s">
        <v>28</v>
      </c>
      <c r="V144" s="39" t="s">
        <v>293</v>
      </c>
      <c r="W144" s="34" t="s">
        <v>733</v>
      </c>
      <c r="X144" s="39" t="s">
        <v>819</v>
      </c>
      <c r="Y144" s="39" t="s">
        <v>848</v>
      </c>
      <c r="Z144" s="39" t="s">
        <v>239</v>
      </c>
      <c r="AA144" s="39" t="s">
        <v>476</v>
      </c>
      <c r="AB144" s="39">
        <v>2</v>
      </c>
      <c r="AC144" s="332">
        <f t="shared" si="7"/>
        <v>48</v>
      </c>
      <c r="AD144" s="332" t="s">
        <v>240</v>
      </c>
      <c r="AE144" s="332" t="s">
        <v>477</v>
      </c>
      <c r="AF144" s="332" t="s">
        <v>240</v>
      </c>
      <c r="AG144" s="39" t="s">
        <v>478</v>
      </c>
      <c r="AH144" s="39" t="s">
        <v>963</v>
      </c>
      <c r="AI144" s="111">
        <v>32</v>
      </c>
      <c r="AJ144" s="414" t="s">
        <v>964</v>
      </c>
      <c r="AL144" s="336">
        <v>7</v>
      </c>
      <c r="AM144" s="44">
        <v>140</v>
      </c>
      <c r="AN144" s="111">
        <v>2.5</v>
      </c>
      <c r="AO144" s="111">
        <f t="shared" si="8"/>
        <v>1</v>
      </c>
      <c r="AP144" s="111">
        <v>1</v>
      </c>
      <c r="AQ144" s="111"/>
      <c r="AR144" s="335" t="s">
        <v>240</v>
      </c>
      <c r="AS144" s="111" t="s">
        <v>240</v>
      </c>
      <c r="AT144" s="111" t="s">
        <v>295</v>
      </c>
      <c r="AU144" s="111"/>
      <c r="AV144" s="39" t="s">
        <v>481</v>
      </c>
      <c r="AW144" s="39" t="s">
        <v>375</v>
      </c>
      <c r="AX144" s="39" t="s">
        <v>850</v>
      </c>
      <c r="AY144" s="39">
        <v>7</v>
      </c>
      <c r="AZ144" s="334" t="s">
        <v>240</v>
      </c>
      <c r="BA144" s="39" t="s">
        <v>960</v>
      </c>
      <c r="BC144" s="39">
        <v>2.5</v>
      </c>
      <c r="BD144" s="39" t="s">
        <v>485</v>
      </c>
      <c r="BH144" s="39" t="s">
        <v>936</v>
      </c>
      <c r="BI144" s="39">
        <v>3</v>
      </c>
      <c r="BK144" s="39">
        <v>4</v>
      </c>
      <c r="BL144" s="39">
        <v>3.6</v>
      </c>
      <c r="BM144" s="39">
        <v>16</v>
      </c>
      <c r="BN144" s="39">
        <v>1.6</v>
      </c>
      <c r="BO144" s="39">
        <f t="shared" si="9"/>
        <v>4</v>
      </c>
      <c r="BP144" s="107">
        <f t="shared" si="10"/>
        <v>32</v>
      </c>
      <c r="BQ144" s="39">
        <v>13</v>
      </c>
      <c r="BR144" s="53" t="s">
        <v>376</v>
      </c>
      <c r="BS144" s="53"/>
      <c r="BT144" s="53" t="s">
        <v>956</v>
      </c>
      <c r="BU144" s="53"/>
      <c r="BV144" s="39" t="s">
        <v>489</v>
      </c>
      <c r="BW144" s="39" t="s">
        <v>957</v>
      </c>
      <c r="BX144" s="39" t="s">
        <v>375</v>
      </c>
    </row>
    <row r="145" spans="1:76" x14ac:dyDescent="0.35">
      <c r="A145" s="411" t="s">
        <v>602</v>
      </c>
      <c r="B145" s="411"/>
      <c r="C145" s="39">
        <v>2289151</v>
      </c>
      <c r="D145" s="39">
        <v>2670053</v>
      </c>
      <c r="E145" s="39" t="s">
        <v>929</v>
      </c>
      <c r="F145" s="39" t="s">
        <v>352</v>
      </c>
      <c r="G145" s="39">
        <v>2005</v>
      </c>
      <c r="H145" s="39" t="s">
        <v>930</v>
      </c>
      <c r="I145" s="39" t="s">
        <v>931</v>
      </c>
      <c r="J145" s="39" t="s">
        <v>502</v>
      </c>
      <c r="K145" s="39" t="s">
        <v>80</v>
      </c>
      <c r="L145" s="39" t="s">
        <v>81</v>
      </c>
      <c r="M145" s="39" t="s">
        <v>82</v>
      </c>
      <c r="N145" s="39" t="s">
        <v>83</v>
      </c>
      <c r="O145" s="39" t="s">
        <v>84</v>
      </c>
      <c r="P145" s="39" t="s">
        <v>85</v>
      </c>
      <c r="Q145" s="39" t="s">
        <v>110</v>
      </c>
      <c r="R145" s="39" t="s">
        <v>111</v>
      </c>
      <c r="S145" s="39" t="s">
        <v>111</v>
      </c>
      <c r="T145" s="39" t="s">
        <v>474</v>
      </c>
      <c r="U145" s="39" t="s">
        <v>28</v>
      </c>
      <c r="V145" s="39" t="s">
        <v>293</v>
      </c>
      <c r="W145" s="34" t="s">
        <v>733</v>
      </c>
      <c r="X145" s="39" t="s">
        <v>819</v>
      </c>
      <c r="Y145" s="39" t="s">
        <v>848</v>
      </c>
      <c r="Z145" s="39" t="s">
        <v>239</v>
      </c>
      <c r="AA145" s="39" t="s">
        <v>476</v>
      </c>
      <c r="AB145" s="39">
        <v>2</v>
      </c>
      <c r="AC145" s="332">
        <f t="shared" si="7"/>
        <v>48</v>
      </c>
      <c r="AD145" s="332" t="s">
        <v>240</v>
      </c>
      <c r="AE145" s="332" t="s">
        <v>477</v>
      </c>
      <c r="AF145" s="332" t="s">
        <v>240</v>
      </c>
      <c r="AG145" s="39" t="s">
        <v>478</v>
      </c>
      <c r="AH145" s="39" t="s">
        <v>965</v>
      </c>
      <c r="AI145" s="111">
        <v>30</v>
      </c>
      <c r="AJ145" s="414" t="s">
        <v>966</v>
      </c>
      <c r="AL145" s="336">
        <v>7</v>
      </c>
      <c r="AM145" s="44">
        <v>374</v>
      </c>
      <c r="AN145" s="111">
        <v>2.5</v>
      </c>
      <c r="AO145" s="111">
        <f t="shared" si="8"/>
        <v>1</v>
      </c>
      <c r="AP145" s="111">
        <v>1</v>
      </c>
      <c r="AQ145" s="111"/>
      <c r="AR145" s="335" t="s">
        <v>240</v>
      </c>
      <c r="AS145" s="111" t="s">
        <v>240</v>
      </c>
      <c r="AT145" s="111" t="s">
        <v>295</v>
      </c>
      <c r="AU145" s="111"/>
      <c r="AV145" s="39" t="s">
        <v>481</v>
      </c>
      <c r="AW145" s="39" t="s">
        <v>375</v>
      </c>
      <c r="AX145" s="39" t="s">
        <v>850</v>
      </c>
      <c r="AY145" s="39">
        <v>7</v>
      </c>
      <c r="AZ145" s="334" t="s">
        <v>240</v>
      </c>
      <c r="BA145" s="39" t="s">
        <v>943</v>
      </c>
      <c r="BC145" s="39">
        <v>2.5</v>
      </c>
      <c r="BD145" s="39" t="s">
        <v>485</v>
      </c>
      <c r="BH145" s="39" t="s">
        <v>936</v>
      </c>
      <c r="BI145" s="39">
        <v>3</v>
      </c>
      <c r="BK145" s="39">
        <v>4</v>
      </c>
      <c r="BL145" s="39">
        <v>3.6</v>
      </c>
      <c r="BM145" s="39">
        <v>16</v>
      </c>
      <c r="BN145" s="39">
        <v>1.6</v>
      </c>
      <c r="BO145" s="39">
        <f t="shared" si="9"/>
        <v>4</v>
      </c>
      <c r="BP145" s="107">
        <f t="shared" si="10"/>
        <v>32</v>
      </c>
      <c r="BQ145" s="39">
        <v>13</v>
      </c>
      <c r="BR145" s="53" t="s">
        <v>376</v>
      </c>
      <c r="BS145" s="53"/>
      <c r="BT145" s="53" t="s">
        <v>956</v>
      </c>
      <c r="BU145" s="53"/>
      <c r="BV145" s="39" t="s">
        <v>489</v>
      </c>
      <c r="BW145" s="39" t="s">
        <v>957</v>
      </c>
      <c r="BX145" s="39" t="s">
        <v>375</v>
      </c>
    </row>
    <row r="146" spans="1:76" x14ac:dyDescent="0.35">
      <c r="A146" s="411" t="s">
        <v>602</v>
      </c>
      <c r="B146" s="411"/>
      <c r="C146" s="39">
        <v>2289155</v>
      </c>
      <c r="D146" s="39">
        <v>2670057</v>
      </c>
      <c r="E146" s="39" t="s">
        <v>929</v>
      </c>
      <c r="F146" s="39" t="s">
        <v>352</v>
      </c>
      <c r="G146" s="39">
        <v>2005</v>
      </c>
      <c r="H146" s="39" t="s">
        <v>930</v>
      </c>
      <c r="I146" s="39" t="s">
        <v>931</v>
      </c>
      <c r="J146" s="39" t="s">
        <v>502</v>
      </c>
      <c r="K146" s="39" t="s">
        <v>80</v>
      </c>
      <c r="L146" s="39" t="s">
        <v>81</v>
      </c>
      <c r="M146" s="39" t="s">
        <v>82</v>
      </c>
      <c r="N146" s="39" t="s">
        <v>83</v>
      </c>
      <c r="O146" s="39" t="s">
        <v>84</v>
      </c>
      <c r="P146" s="39" t="s">
        <v>85</v>
      </c>
      <c r="Q146" s="39" t="s">
        <v>110</v>
      </c>
      <c r="R146" s="39" t="s">
        <v>111</v>
      </c>
      <c r="S146" s="39" t="s">
        <v>111</v>
      </c>
      <c r="T146" s="39" t="s">
        <v>474</v>
      </c>
      <c r="U146" s="39" t="s">
        <v>28</v>
      </c>
      <c r="V146" s="39" t="s">
        <v>293</v>
      </c>
      <c r="W146" s="34" t="s">
        <v>733</v>
      </c>
      <c r="X146" s="39" t="s">
        <v>819</v>
      </c>
      <c r="Y146" s="39" t="s">
        <v>848</v>
      </c>
      <c r="Z146" s="39" t="s">
        <v>239</v>
      </c>
      <c r="AA146" s="39" t="s">
        <v>476</v>
      </c>
      <c r="AB146" s="39">
        <v>2</v>
      </c>
      <c r="AC146" s="332">
        <f t="shared" si="7"/>
        <v>48</v>
      </c>
      <c r="AD146" s="332" t="s">
        <v>240</v>
      </c>
      <c r="AE146" s="332" t="s">
        <v>477</v>
      </c>
      <c r="AF146" s="332" t="s">
        <v>240</v>
      </c>
      <c r="AG146" s="39" t="s">
        <v>478</v>
      </c>
      <c r="AH146" s="39" t="s">
        <v>967</v>
      </c>
      <c r="AI146" s="111">
        <v>42</v>
      </c>
      <c r="AJ146" s="414" t="s">
        <v>968</v>
      </c>
      <c r="AL146" s="336">
        <v>7.8</v>
      </c>
      <c r="AM146" s="44">
        <v>25</v>
      </c>
      <c r="AN146" s="111">
        <v>2.5</v>
      </c>
      <c r="AO146" s="111">
        <f t="shared" si="8"/>
        <v>1</v>
      </c>
      <c r="AP146" s="111">
        <v>1</v>
      </c>
      <c r="AQ146" s="111"/>
      <c r="AR146" s="335" t="s">
        <v>240</v>
      </c>
      <c r="AS146" s="111" t="s">
        <v>240</v>
      </c>
      <c r="AT146" s="111" t="s">
        <v>295</v>
      </c>
      <c r="AU146" s="111"/>
      <c r="AV146" s="39" t="s">
        <v>481</v>
      </c>
      <c r="AW146" s="39" t="s">
        <v>375</v>
      </c>
      <c r="AX146" s="39" t="s">
        <v>850</v>
      </c>
      <c r="AY146" s="39">
        <v>7.8</v>
      </c>
      <c r="AZ146" s="334" t="s">
        <v>240</v>
      </c>
      <c r="BA146" s="39" t="s">
        <v>955</v>
      </c>
      <c r="BC146" s="39">
        <v>2.5</v>
      </c>
      <c r="BD146" s="39" t="s">
        <v>485</v>
      </c>
      <c r="BH146" s="39" t="s">
        <v>936</v>
      </c>
      <c r="BI146" s="39">
        <v>3</v>
      </c>
      <c r="BK146" s="39">
        <v>4</v>
      </c>
      <c r="BL146" s="39">
        <v>3.6</v>
      </c>
      <c r="BM146" s="39">
        <v>16</v>
      </c>
      <c r="BN146" s="39">
        <v>1.6</v>
      </c>
      <c r="BO146" s="39">
        <f t="shared" si="9"/>
        <v>4</v>
      </c>
      <c r="BP146" s="107">
        <f t="shared" si="10"/>
        <v>32</v>
      </c>
      <c r="BQ146" s="39">
        <v>19</v>
      </c>
      <c r="BR146" s="53" t="s">
        <v>376</v>
      </c>
      <c r="BS146" s="53"/>
      <c r="BT146" s="53" t="s">
        <v>956</v>
      </c>
      <c r="BU146" s="53"/>
      <c r="BV146" s="39" t="s">
        <v>489</v>
      </c>
      <c r="BW146" s="39" t="s">
        <v>957</v>
      </c>
      <c r="BX146" s="39" t="s">
        <v>375</v>
      </c>
    </row>
    <row r="147" spans="1:76" x14ac:dyDescent="0.35">
      <c r="A147" s="411" t="s">
        <v>602</v>
      </c>
      <c r="B147" s="411"/>
      <c r="C147" s="39">
        <v>2289156</v>
      </c>
      <c r="D147" s="39">
        <v>2670058</v>
      </c>
      <c r="E147" s="39" t="s">
        <v>929</v>
      </c>
      <c r="F147" s="39" t="s">
        <v>352</v>
      </c>
      <c r="G147" s="39">
        <v>2005</v>
      </c>
      <c r="H147" s="39" t="s">
        <v>930</v>
      </c>
      <c r="I147" s="39" t="s">
        <v>931</v>
      </c>
      <c r="J147" s="39" t="s">
        <v>502</v>
      </c>
      <c r="K147" s="39" t="s">
        <v>80</v>
      </c>
      <c r="L147" s="39" t="s">
        <v>81</v>
      </c>
      <c r="M147" s="39" t="s">
        <v>82</v>
      </c>
      <c r="N147" s="39" t="s">
        <v>83</v>
      </c>
      <c r="O147" s="39" t="s">
        <v>84</v>
      </c>
      <c r="P147" s="39" t="s">
        <v>85</v>
      </c>
      <c r="Q147" s="39" t="s">
        <v>110</v>
      </c>
      <c r="R147" s="39" t="s">
        <v>111</v>
      </c>
      <c r="S147" s="39" t="s">
        <v>111</v>
      </c>
      <c r="T147" s="39" t="s">
        <v>474</v>
      </c>
      <c r="U147" s="39" t="s">
        <v>28</v>
      </c>
      <c r="V147" s="39" t="s">
        <v>293</v>
      </c>
      <c r="W147" s="34" t="s">
        <v>733</v>
      </c>
      <c r="X147" s="39" t="s">
        <v>819</v>
      </c>
      <c r="Y147" s="39" t="s">
        <v>848</v>
      </c>
      <c r="Z147" s="39" t="s">
        <v>239</v>
      </c>
      <c r="AA147" s="39" t="s">
        <v>476</v>
      </c>
      <c r="AB147" s="39">
        <v>2</v>
      </c>
      <c r="AC147" s="332">
        <f t="shared" si="7"/>
        <v>48</v>
      </c>
      <c r="AD147" s="332" t="s">
        <v>240</v>
      </c>
      <c r="AE147" s="332" t="s">
        <v>477</v>
      </c>
      <c r="AF147" s="332" t="s">
        <v>240</v>
      </c>
      <c r="AG147" s="39" t="s">
        <v>478</v>
      </c>
      <c r="AH147" s="39" t="s">
        <v>969</v>
      </c>
      <c r="AI147" s="111">
        <v>39</v>
      </c>
      <c r="AJ147" s="39" t="s">
        <v>959</v>
      </c>
      <c r="AL147" s="336">
        <v>7.8</v>
      </c>
      <c r="AM147" s="44">
        <v>140</v>
      </c>
      <c r="AN147" s="111">
        <v>2.5</v>
      </c>
      <c r="AO147" s="111">
        <f t="shared" si="8"/>
        <v>1</v>
      </c>
      <c r="AP147" s="111">
        <v>1</v>
      </c>
      <c r="AQ147" s="111"/>
      <c r="AR147" s="335" t="s">
        <v>240</v>
      </c>
      <c r="AS147" s="111" t="s">
        <v>240</v>
      </c>
      <c r="AT147" s="111" t="s">
        <v>295</v>
      </c>
      <c r="AU147" s="111"/>
      <c r="AV147" s="39" t="s">
        <v>481</v>
      </c>
      <c r="AW147" s="39" t="s">
        <v>375</v>
      </c>
      <c r="AX147" s="39" t="s">
        <v>850</v>
      </c>
      <c r="AY147" s="39">
        <v>7.8</v>
      </c>
      <c r="AZ147" s="334" t="s">
        <v>240</v>
      </c>
      <c r="BA147" s="39" t="s">
        <v>960</v>
      </c>
      <c r="BC147" s="39">
        <v>2.5</v>
      </c>
      <c r="BD147" s="39" t="s">
        <v>485</v>
      </c>
      <c r="BH147" s="39" t="s">
        <v>936</v>
      </c>
      <c r="BI147" s="39">
        <v>3</v>
      </c>
      <c r="BK147" s="39">
        <v>4</v>
      </c>
      <c r="BL147" s="39">
        <v>3.6</v>
      </c>
      <c r="BM147" s="39">
        <v>16</v>
      </c>
      <c r="BN147" s="39">
        <v>1.6</v>
      </c>
      <c r="BO147" s="39">
        <f t="shared" si="9"/>
        <v>4</v>
      </c>
      <c r="BP147" s="107">
        <f t="shared" si="10"/>
        <v>32</v>
      </c>
      <c r="BQ147" s="39">
        <v>13</v>
      </c>
      <c r="BR147" s="53" t="s">
        <v>376</v>
      </c>
      <c r="BS147" s="53"/>
      <c r="BT147" s="53" t="s">
        <v>956</v>
      </c>
      <c r="BU147" s="53"/>
      <c r="BV147" s="39" t="s">
        <v>489</v>
      </c>
      <c r="BW147" s="39" t="s">
        <v>957</v>
      </c>
      <c r="BX147" s="39" t="s">
        <v>375</v>
      </c>
    </row>
    <row r="148" spans="1:76" x14ac:dyDescent="0.35">
      <c r="A148" s="411" t="s">
        <v>602</v>
      </c>
      <c r="B148" s="411"/>
      <c r="C148" s="39">
        <v>2289157</v>
      </c>
      <c r="D148" s="39">
        <v>2670059</v>
      </c>
      <c r="E148" s="39" t="s">
        <v>929</v>
      </c>
      <c r="F148" s="39" t="s">
        <v>352</v>
      </c>
      <c r="G148" s="39">
        <v>2005</v>
      </c>
      <c r="H148" s="39" t="s">
        <v>930</v>
      </c>
      <c r="I148" s="39" t="s">
        <v>931</v>
      </c>
      <c r="J148" s="39" t="s">
        <v>502</v>
      </c>
      <c r="K148" s="39" t="s">
        <v>80</v>
      </c>
      <c r="L148" s="39" t="s">
        <v>81</v>
      </c>
      <c r="M148" s="39" t="s">
        <v>82</v>
      </c>
      <c r="N148" s="39" t="s">
        <v>83</v>
      </c>
      <c r="O148" s="39" t="s">
        <v>84</v>
      </c>
      <c r="P148" s="39" t="s">
        <v>85</v>
      </c>
      <c r="Q148" s="39" t="s">
        <v>110</v>
      </c>
      <c r="R148" s="39" t="s">
        <v>111</v>
      </c>
      <c r="S148" s="39" t="s">
        <v>111</v>
      </c>
      <c r="T148" s="39" t="s">
        <v>474</v>
      </c>
      <c r="U148" s="39" t="s">
        <v>28</v>
      </c>
      <c r="V148" s="39" t="s">
        <v>293</v>
      </c>
      <c r="W148" s="34" t="s">
        <v>733</v>
      </c>
      <c r="X148" s="39" t="s">
        <v>819</v>
      </c>
      <c r="Y148" s="39" t="s">
        <v>848</v>
      </c>
      <c r="Z148" s="39" t="s">
        <v>239</v>
      </c>
      <c r="AA148" s="39" t="s">
        <v>476</v>
      </c>
      <c r="AB148" s="39">
        <v>2</v>
      </c>
      <c r="AC148" s="332">
        <f t="shared" si="7"/>
        <v>48</v>
      </c>
      <c r="AD148" s="332" t="s">
        <v>240</v>
      </c>
      <c r="AE148" s="332" t="s">
        <v>477</v>
      </c>
      <c r="AF148" s="332" t="s">
        <v>240</v>
      </c>
      <c r="AG148" s="39" t="s">
        <v>478</v>
      </c>
      <c r="AH148" s="39" t="s">
        <v>970</v>
      </c>
      <c r="AI148" s="111">
        <v>44</v>
      </c>
      <c r="AJ148" s="39" t="s">
        <v>959</v>
      </c>
      <c r="AL148" s="336">
        <v>7.8</v>
      </c>
      <c r="AM148" s="44">
        <v>374</v>
      </c>
      <c r="AN148" s="111">
        <v>2.5</v>
      </c>
      <c r="AO148" s="111">
        <f t="shared" si="8"/>
        <v>1</v>
      </c>
      <c r="AP148" s="111">
        <v>1</v>
      </c>
      <c r="AQ148" s="111"/>
      <c r="AR148" s="335" t="s">
        <v>240</v>
      </c>
      <c r="AS148" s="111" t="s">
        <v>240</v>
      </c>
      <c r="AT148" s="111" t="s">
        <v>295</v>
      </c>
      <c r="AU148" s="111"/>
      <c r="AV148" s="39" t="s">
        <v>481</v>
      </c>
      <c r="AW148" s="39" t="s">
        <v>375</v>
      </c>
      <c r="AX148" s="39" t="s">
        <v>850</v>
      </c>
      <c r="AY148" s="39">
        <v>7.8</v>
      </c>
      <c r="AZ148" s="334" t="s">
        <v>240</v>
      </c>
      <c r="BA148" s="39" t="s">
        <v>943</v>
      </c>
      <c r="BC148" s="39">
        <v>2.5</v>
      </c>
      <c r="BD148" s="39" t="s">
        <v>485</v>
      </c>
      <c r="BH148" s="39" t="s">
        <v>936</v>
      </c>
      <c r="BI148" s="39">
        <v>3</v>
      </c>
      <c r="BK148" s="39">
        <v>4</v>
      </c>
      <c r="BL148" s="39">
        <v>3.6</v>
      </c>
      <c r="BM148" s="39">
        <v>16</v>
      </c>
      <c r="BN148" s="39">
        <v>1.6</v>
      </c>
      <c r="BO148" s="39">
        <f t="shared" si="9"/>
        <v>4</v>
      </c>
      <c r="BP148" s="107">
        <f t="shared" si="10"/>
        <v>32</v>
      </c>
      <c r="BQ148" s="39">
        <v>13</v>
      </c>
      <c r="BR148" s="53" t="s">
        <v>376</v>
      </c>
      <c r="BS148" s="53"/>
      <c r="BT148" s="53" t="s">
        <v>956</v>
      </c>
      <c r="BU148" s="53"/>
      <c r="BV148" s="39" t="s">
        <v>489</v>
      </c>
      <c r="BW148" s="39" t="s">
        <v>957</v>
      </c>
      <c r="BX148" s="39" t="s">
        <v>375</v>
      </c>
    </row>
    <row r="149" spans="1:76" x14ac:dyDescent="0.35">
      <c r="A149" s="411" t="s">
        <v>602</v>
      </c>
      <c r="B149" s="411"/>
      <c r="C149" s="39">
        <v>2289145</v>
      </c>
      <c r="D149" s="39">
        <v>2670047</v>
      </c>
      <c r="E149" s="39" t="s">
        <v>929</v>
      </c>
      <c r="F149" s="39" t="s">
        <v>352</v>
      </c>
      <c r="G149" s="39">
        <v>2005</v>
      </c>
      <c r="H149" s="39" t="s">
        <v>930</v>
      </c>
      <c r="I149" s="39" t="s">
        <v>931</v>
      </c>
      <c r="J149" s="39" t="s">
        <v>502</v>
      </c>
      <c r="K149" s="39" t="s">
        <v>80</v>
      </c>
      <c r="L149" s="39" t="s">
        <v>81</v>
      </c>
      <c r="M149" s="39" t="s">
        <v>82</v>
      </c>
      <c r="N149" s="39" t="s">
        <v>83</v>
      </c>
      <c r="O149" s="39" t="s">
        <v>84</v>
      </c>
      <c r="P149" s="39" t="s">
        <v>85</v>
      </c>
      <c r="Q149" s="39" t="s">
        <v>110</v>
      </c>
      <c r="R149" s="39" t="s">
        <v>111</v>
      </c>
      <c r="S149" s="39" t="s">
        <v>111</v>
      </c>
      <c r="T149" s="39" t="s">
        <v>474</v>
      </c>
      <c r="U149" s="39" t="s">
        <v>28</v>
      </c>
      <c r="V149" s="39" t="s">
        <v>293</v>
      </c>
      <c r="W149" s="34" t="s">
        <v>733</v>
      </c>
      <c r="X149" s="39" t="s">
        <v>819</v>
      </c>
      <c r="Y149" s="39" t="s">
        <v>848</v>
      </c>
      <c r="Z149" s="39" t="s">
        <v>239</v>
      </c>
      <c r="AA149" s="39" t="s">
        <v>476</v>
      </c>
      <c r="AB149" s="39">
        <v>2</v>
      </c>
      <c r="AC149" s="332">
        <f t="shared" si="7"/>
        <v>48</v>
      </c>
      <c r="AD149" s="332" t="s">
        <v>240</v>
      </c>
      <c r="AE149" s="332" t="s">
        <v>477</v>
      </c>
      <c r="AF149" s="332" t="s">
        <v>240</v>
      </c>
      <c r="AG149" s="39" t="s">
        <v>478</v>
      </c>
      <c r="AH149" s="34">
        <v>68</v>
      </c>
      <c r="AI149" s="111">
        <v>68</v>
      </c>
      <c r="AJ149" s="34" t="s">
        <v>971</v>
      </c>
      <c r="AL149" s="336">
        <v>7</v>
      </c>
      <c r="AM149" s="44">
        <v>62</v>
      </c>
      <c r="AN149" s="111">
        <v>5</v>
      </c>
      <c r="AO149" s="111">
        <f t="shared" si="8"/>
        <v>1</v>
      </c>
      <c r="AP149" s="111">
        <v>1</v>
      </c>
      <c r="AQ149" s="111"/>
      <c r="AR149" s="335" t="s">
        <v>240</v>
      </c>
      <c r="AS149" s="111" t="s">
        <v>240</v>
      </c>
      <c r="AT149" s="111" t="s">
        <v>295</v>
      </c>
      <c r="AU149" s="111"/>
      <c r="AV149" s="39" t="s">
        <v>481</v>
      </c>
      <c r="AW149" s="39" t="s">
        <v>377</v>
      </c>
      <c r="AX149" s="39" t="s">
        <v>850</v>
      </c>
      <c r="AY149" s="39">
        <v>7</v>
      </c>
      <c r="AZ149" s="334" t="s">
        <v>240</v>
      </c>
      <c r="BA149" s="39" t="s">
        <v>972</v>
      </c>
      <c r="BC149" s="39">
        <v>5</v>
      </c>
      <c r="BD149" s="39" t="s">
        <v>485</v>
      </c>
      <c r="BH149" s="39" t="s">
        <v>936</v>
      </c>
      <c r="BI149" s="39">
        <v>3</v>
      </c>
      <c r="BK149" s="39">
        <v>6.4</v>
      </c>
      <c r="BL149" s="39">
        <v>11</v>
      </c>
      <c r="BM149" s="39">
        <v>215</v>
      </c>
      <c r="BN149" s="39">
        <v>4.7</v>
      </c>
      <c r="BO149" s="39">
        <f t="shared" si="9"/>
        <v>6.4</v>
      </c>
      <c r="BP149" s="107">
        <f t="shared" si="10"/>
        <v>430</v>
      </c>
      <c r="BQ149" s="39">
        <v>17</v>
      </c>
      <c r="BR149" s="53" t="s">
        <v>376</v>
      </c>
      <c r="BS149" s="53"/>
      <c r="BT149" s="342">
        <v>0.9</v>
      </c>
      <c r="BU149" s="34" t="s">
        <v>302</v>
      </c>
      <c r="BV149" s="39" t="s">
        <v>489</v>
      </c>
      <c r="BW149" s="39" t="s">
        <v>957</v>
      </c>
      <c r="BX149" s="39" t="s">
        <v>973</v>
      </c>
    </row>
    <row r="150" spans="1:76" x14ac:dyDescent="0.35">
      <c r="A150" s="411" t="s">
        <v>602</v>
      </c>
      <c r="B150" s="411"/>
      <c r="C150" s="39">
        <v>2289141</v>
      </c>
      <c r="D150" s="39">
        <v>2670043</v>
      </c>
      <c r="E150" s="39" t="s">
        <v>929</v>
      </c>
      <c r="F150" s="39" t="s">
        <v>352</v>
      </c>
      <c r="G150" s="39">
        <v>2005</v>
      </c>
      <c r="H150" s="39" t="s">
        <v>930</v>
      </c>
      <c r="I150" s="39" t="s">
        <v>931</v>
      </c>
      <c r="J150" s="39" t="s">
        <v>502</v>
      </c>
      <c r="K150" s="39" t="s">
        <v>80</v>
      </c>
      <c r="L150" s="39" t="s">
        <v>81</v>
      </c>
      <c r="M150" s="39" t="s">
        <v>82</v>
      </c>
      <c r="N150" s="39" t="s">
        <v>83</v>
      </c>
      <c r="O150" s="39" t="s">
        <v>84</v>
      </c>
      <c r="P150" s="39" t="s">
        <v>85</v>
      </c>
      <c r="Q150" s="39" t="s">
        <v>110</v>
      </c>
      <c r="R150" s="39" t="s">
        <v>111</v>
      </c>
      <c r="S150" s="39" t="s">
        <v>111</v>
      </c>
      <c r="T150" s="39" t="s">
        <v>474</v>
      </c>
      <c r="U150" s="39" t="s">
        <v>28</v>
      </c>
      <c r="V150" s="39" t="s">
        <v>293</v>
      </c>
      <c r="W150" s="34" t="s">
        <v>733</v>
      </c>
      <c r="X150" s="39" t="s">
        <v>819</v>
      </c>
      <c r="Y150" s="39" t="s">
        <v>848</v>
      </c>
      <c r="Z150" s="39" t="s">
        <v>239</v>
      </c>
      <c r="AA150" s="39" t="s">
        <v>476</v>
      </c>
      <c r="AB150" s="39">
        <v>2</v>
      </c>
      <c r="AC150" s="332">
        <f t="shared" si="7"/>
        <v>48</v>
      </c>
      <c r="AD150" s="332" t="s">
        <v>240</v>
      </c>
      <c r="AE150" s="332" t="s">
        <v>477</v>
      </c>
      <c r="AF150" s="332" t="s">
        <v>240</v>
      </c>
      <c r="AG150" s="39" t="s">
        <v>478</v>
      </c>
      <c r="AH150" s="34">
        <v>37</v>
      </c>
      <c r="AI150" s="111">
        <v>37</v>
      </c>
      <c r="AJ150" s="34" t="s">
        <v>971</v>
      </c>
      <c r="AL150" s="336">
        <v>7</v>
      </c>
      <c r="AM150" s="44">
        <v>26</v>
      </c>
      <c r="AN150" s="111">
        <v>3</v>
      </c>
      <c r="AO150" s="111">
        <f t="shared" si="8"/>
        <v>1</v>
      </c>
      <c r="AP150" s="111">
        <v>1</v>
      </c>
      <c r="AQ150" s="111"/>
      <c r="AR150" s="335" t="s">
        <v>240</v>
      </c>
      <c r="AS150" s="111" t="s">
        <v>240</v>
      </c>
      <c r="AT150" s="111" t="s">
        <v>295</v>
      </c>
      <c r="AU150" s="111"/>
      <c r="AV150" s="39" t="s">
        <v>481</v>
      </c>
      <c r="AW150" s="39" t="s">
        <v>378</v>
      </c>
      <c r="AX150" s="39" t="s">
        <v>850</v>
      </c>
      <c r="AY150" s="39">
        <v>7</v>
      </c>
      <c r="AZ150" s="334" t="s">
        <v>240</v>
      </c>
      <c r="BA150" s="39" t="s">
        <v>974</v>
      </c>
      <c r="BC150" s="39">
        <v>3</v>
      </c>
      <c r="BD150" s="39" t="s">
        <v>485</v>
      </c>
      <c r="BH150" s="39" t="s">
        <v>936</v>
      </c>
      <c r="BI150" s="39">
        <v>3</v>
      </c>
      <c r="BK150" s="39">
        <v>4</v>
      </c>
      <c r="BL150" s="39">
        <v>3.6</v>
      </c>
      <c r="BM150" s="39">
        <v>16</v>
      </c>
      <c r="BN150" s="39">
        <v>1.6</v>
      </c>
      <c r="BO150" s="39">
        <f t="shared" si="9"/>
        <v>4</v>
      </c>
      <c r="BP150" s="107">
        <f t="shared" si="10"/>
        <v>32</v>
      </c>
      <c r="BQ150" s="39">
        <v>13</v>
      </c>
      <c r="BR150" s="53" t="s">
        <v>376</v>
      </c>
      <c r="BS150" s="53"/>
      <c r="BT150" s="342">
        <v>0.9</v>
      </c>
      <c r="BU150" s="34" t="s">
        <v>302</v>
      </c>
      <c r="BV150" s="39" t="s">
        <v>489</v>
      </c>
      <c r="BW150" s="39" t="s">
        <v>957</v>
      </c>
      <c r="BX150" s="39" t="s">
        <v>973</v>
      </c>
    </row>
    <row r="151" spans="1:76" x14ac:dyDescent="0.35">
      <c r="A151" s="411" t="s">
        <v>602</v>
      </c>
      <c r="B151" s="411"/>
      <c r="C151" s="39">
        <v>2289147</v>
      </c>
      <c r="D151" s="39">
        <v>2670049</v>
      </c>
      <c r="E151" s="39" t="s">
        <v>929</v>
      </c>
      <c r="F151" s="39" t="s">
        <v>352</v>
      </c>
      <c r="G151" s="39">
        <v>2005</v>
      </c>
      <c r="H151" s="39" t="s">
        <v>930</v>
      </c>
      <c r="I151" s="39" t="s">
        <v>931</v>
      </c>
      <c r="J151" s="39" t="s">
        <v>502</v>
      </c>
      <c r="K151" s="39" t="s">
        <v>80</v>
      </c>
      <c r="L151" s="39" t="s">
        <v>81</v>
      </c>
      <c r="M151" s="39" t="s">
        <v>82</v>
      </c>
      <c r="N151" s="39" t="s">
        <v>83</v>
      </c>
      <c r="O151" s="39" t="s">
        <v>84</v>
      </c>
      <c r="P151" s="39" t="s">
        <v>85</v>
      </c>
      <c r="Q151" s="39" t="s">
        <v>110</v>
      </c>
      <c r="R151" s="39" t="s">
        <v>111</v>
      </c>
      <c r="S151" s="39" t="s">
        <v>111</v>
      </c>
      <c r="T151" s="39" t="s">
        <v>474</v>
      </c>
      <c r="U151" s="39" t="s">
        <v>28</v>
      </c>
      <c r="V151" s="39" t="s">
        <v>293</v>
      </c>
      <c r="W151" s="34" t="s">
        <v>733</v>
      </c>
      <c r="X151" s="39" t="s">
        <v>819</v>
      </c>
      <c r="Y151" s="39" t="s">
        <v>848</v>
      </c>
      <c r="Z151" s="39" t="s">
        <v>239</v>
      </c>
      <c r="AA151" s="39" t="s">
        <v>476</v>
      </c>
      <c r="AB151" s="39">
        <v>2</v>
      </c>
      <c r="AC151" s="332">
        <f t="shared" si="7"/>
        <v>48</v>
      </c>
      <c r="AD151" s="332" t="s">
        <v>240</v>
      </c>
      <c r="AE151" s="332" t="s">
        <v>477</v>
      </c>
      <c r="AF151" s="332" t="s">
        <v>240</v>
      </c>
      <c r="AG151" s="39" t="s">
        <v>478</v>
      </c>
      <c r="AH151" s="34">
        <v>85</v>
      </c>
      <c r="AI151" s="111">
        <v>85</v>
      </c>
      <c r="AJ151" s="34" t="s">
        <v>971</v>
      </c>
      <c r="AL151" s="336">
        <v>7</v>
      </c>
      <c r="AM151" s="44">
        <v>10</v>
      </c>
      <c r="AN151" s="111">
        <v>7</v>
      </c>
      <c r="AO151" s="111">
        <f t="shared" si="8"/>
        <v>1</v>
      </c>
      <c r="AP151" s="111">
        <v>1</v>
      </c>
      <c r="AQ151" s="111"/>
      <c r="AR151" s="335" t="s">
        <v>240</v>
      </c>
      <c r="AS151" s="111" t="s">
        <v>240</v>
      </c>
      <c r="AT151" s="111" t="s">
        <v>295</v>
      </c>
      <c r="AU151" s="111"/>
      <c r="AV151" s="39" t="s">
        <v>481</v>
      </c>
      <c r="AW151" s="39" t="s">
        <v>379</v>
      </c>
      <c r="AX151" s="39" t="s">
        <v>850</v>
      </c>
      <c r="AY151" s="39">
        <v>7</v>
      </c>
      <c r="AZ151" s="334" t="s">
        <v>240</v>
      </c>
      <c r="BA151" s="39" t="s">
        <v>975</v>
      </c>
      <c r="BC151" s="39">
        <v>7</v>
      </c>
      <c r="BD151" s="39" t="s">
        <v>485</v>
      </c>
      <c r="BH151" s="39" t="s">
        <v>936</v>
      </c>
      <c r="BI151" s="39">
        <v>3</v>
      </c>
      <c r="BK151" s="39">
        <v>1.7</v>
      </c>
      <c r="BL151" s="39">
        <v>1.3</v>
      </c>
      <c r="BM151" s="39">
        <v>184</v>
      </c>
      <c r="BN151" s="39">
        <v>0.6</v>
      </c>
      <c r="BO151" s="39">
        <f t="shared" si="9"/>
        <v>1.7</v>
      </c>
      <c r="BP151" s="107">
        <f t="shared" si="10"/>
        <v>368</v>
      </c>
      <c r="BQ151" s="39">
        <v>2.7</v>
      </c>
      <c r="BR151" s="53" t="s">
        <v>376</v>
      </c>
      <c r="BS151" s="53"/>
      <c r="BT151" s="342">
        <v>0.9</v>
      </c>
      <c r="BU151" s="34" t="s">
        <v>302</v>
      </c>
      <c r="BV151" s="39" t="s">
        <v>489</v>
      </c>
      <c r="BW151" s="39" t="s">
        <v>976</v>
      </c>
      <c r="BX151" s="39" t="s">
        <v>973</v>
      </c>
    </row>
    <row r="152" spans="1:76" x14ac:dyDescent="0.35">
      <c r="A152" s="411" t="s">
        <v>602</v>
      </c>
      <c r="B152" s="411"/>
      <c r="C152" s="39">
        <v>2289139</v>
      </c>
      <c r="D152" s="39">
        <v>2670041</v>
      </c>
      <c r="E152" s="39" t="s">
        <v>929</v>
      </c>
      <c r="F152" s="39" t="s">
        <v>352</v>
      </c>
      <c r="G152" s="39">
        <v>2005</v>
      </c>
      <c r="H152" s="39" t="s">
        <v>930</v>
      </c>
      <c r="I152" s="39" t="s">
        <v>931</v>
      </c>
      <c r="J152" s="39" t="s">
        <v>502</v>
      </c>
      <c r="K152" s="39" t="s">
        <v>80</v>
      </c>
      <c r="L152" s="39" t="s">
        <v>81</v>
      </c>
      <c r="M152" s="39" t="s">
        <v>82</v>
      </c>
      <c r="N152" s="39" t="s">
        <v>83</v>
      </c>
      <c r="O152" s="39" t="s">
        <v>84</v>
      </c>
      <c r="P152" s="39" t="s">
        <v>85</v>
      </c>
      <c r="Q152" s="39" t="s">
        <v>110</v>
      </c>
      <c r="R152" s="39" t="s">
        <v>111</v>
      </c>
      <c r="S152" s="39" t="s">
        <v>111</v>
      </c>
      <c r="T152" s="39" t="s">
        <v>474</v>
      </c>
      <c r="U152" s="39" t="s">
        <v>28</v>
      </c>
      <c r="V152" s="39" t="s">
        <v>293</v>
      </c>
      <c r="W152" s="34" t="s">
        <v>733</v>
      </c>
      <c r="X152" s="39" t="s">
        <v>819</v>
      </c>
      <c r="Y152" s="39" t="s">
        <v>848</v>
      </c>
      <c r="Z152" s="39" t="s">
        <v>239</v>
      </c>
      <c r="AA152" s="39" t="s">
        <v>476</v>
      </c>
      <c r="AB152" s="39">
        <v>2</v>
      </c>
      <c r="AC152" s="332">
        <f t="shared" si="7"/>
        <v>48</v>
      </c>
      <c r="AD152" s="332" t="s">
        <v>240</v>
      </c>
      <c r="AE152" s="332" t="s">
        <v>477</v>
      </c>
      <c r="AF152" s="332" t="s">
        <v>240</v>
      </c>
      <c r="AG152" s="39" t="s">
        <v>478</v>
      </c>
      <c r="AH152" s="34">
        <v>18</v>
      </c>
      <c r="AI152" s="111">
        <v>18</v>
      </c>
      <c r="AJ152" s="34" t="s">
        <v>971</v>
      </c>
      <c r="AL152" s="336">
        <v>7</v>
      </c>
      <c r="AM152" s="44">
        <v>35</v>
      </c>
      <c r="AN152" s="111">
        <v>2</v>
      </c>
      <c r="AO152" s="111">
        <f t="shared" si="8"/>
        <v>1</v>
      </c>
      <c r="AP152" s="111">
        <v>1</v>
      </c>
      <c r="AQ152" s="111"/>
      <c r="AR152" s="335" t="s">
        <v>240</v>
      </c>
      <c r="AS152" s="111" t="s">
        <v>240</v>
      </c>
      <c r="AT152" s="111" t="s">
        <v>295</v>
      </c>
      <c r="AU152" s="111"/>
      <c r="AV152" s="39" t="s">
        <v>481</v>
      </c>
      <c r="AW152" s="39" t="s">
        <v>380</v>
      </c>
      <c r="AX152" s="39" t="s">
        <v>850</v>
      </c>
      <c r="AY152" s="39">
        <v>7</v>
      </c>
      <c r="AZ152" s="334" t="s">
        <v>240</v>
      </c>
      <c r="BA152" s="39">
        <v>35</v>
      </c>
      <c r="BC152" s="39">
        <v>2</v>
      </c>
      <c r="BD152" s="39" t="s">
        <v>485</v>
      </c>
      <c r="BH152" s="39" t="s">
        <v>936</v>
      </c>
      <c r="BK152" s="39">
        <v>9.6999999999999993</v>
      </c>
      <c r="BL152" s="39">
        <v>2.2999999999999998</v>
      </c>
      <c r="BM152" s="39">
        <v>85</v>
      </c>
      <c r="BN152" s="39">
        <v>1.4</v>
      </c>
      <c r="BO152" s="39">
        <f t="shared" si="9"/>
        <v>9.6999999999999993</v>
      </c>
      <c r="BP152" s="107">
        <f t="shared" si="10"/>
        <v>170</v>
      </c>
      <c r="BQ152" s="39">
        <v>21</v>
      </c>
      <c r="BR152" s="53" t="s">
        <v>376</v>
      </c>
      <c r="BS152" s="53"/>
      <c r="BT152" s="342">
        <v>0.9</v>
      </c>
      <c r="BU152" s="34" t="s">
        <v>302</v>
      </c>
      <c r="BV152" s="39" t="s">
        <v>489</v>
      </c>
      <c r="BW152" s="39" t="s">
        <v>957</v>
      </c>
      <c r="BX152" s="39" t="s">
        <v>973</v>
      </c>
    </row>
    <row r="153" spans="1:76" x14ac:dyDescent="0.35">
      <c r="A153" s="411" t="s">
        <v>602</v>
      </c>
      <c r="B153" s="411"/>
      <c r="C153" s="39">
        <v>2289136</v>
      </c>
      <c r="D153" s="39">
        <v>2670030</v>
      </c>
      <c r="E153" s="39" t="s">
        <v>929</v>
      </c>
      <c r="F153" s="39" t="s">
        <v>352</v>
      </c>
      <c r="G153" s="39">
        <v>2005</v>
      </c>
      <c r="H153" s="39" t="s">
        <v>930</v>
      </c>
      <c r="I153" s="39" t="s">
        <v>931</v>
      </c>
      <c r="J153" s="39" t="s">
        <v>502</v>
      </c>
      <c r="K153" s="39" t="s">
        <v>80</v>
      </c>
      <c r="L153" s="39" t="s">
        <v>81</v>
      </c>
      <c r="M153" s="39" t="s">
        <v>82</v>
      </c>
      <c r="N153" s="39" t="s">
        <v>83</v>
      </c>
      <c r="O153" s="39" t="s">
        <v>84</v>
      </c>
      <c r="P153" s="39" t="s">
        <v>85</v>
      </c>
      <c r="Q153" s="39" t="s">
        <v>110</v>
      </c>
      <c r="R153" s="39" t="s">
        <v>111</v>
      </c>
      <c r="S153" s="39" t="s">
        <v>111</v>
      </c>
      <c r="T153" s="39" t="s">
        <v>474</v>
      </c>
      <c r="U153" s="39" t="s">
        <v>28</v>
      </c>
      <c r="V153" s="39" t="s">
        <v>293</v>
      </c>
      <c r="W153" s="34" t="s">
        <v>733</v>
      </c>
      <c r="X153" s="39" t="s">
        <v>819</v>
      </c>
      <c r="Y153" s="39" t="s">
        <v>848</v>
      </c>
      <c r="Z153" s="39" t="s">
        <v>239</v>
      </c>
      <c r="AA153" s="39" t="s">
        <v>476</v>
      </c>
      <c r="AB153" s="39">
        <v>2</v>
      </c>
      <c r="AC153" s="332">
        <f t="shared" si="7"/>
        <v>48</v>
      </c>
      <c r="AD153" s="332" t="s">
        <v>240</v>
      </c>
      <c r="AE153" s="332" t="s">
        <v>477</v>
      </c>
      <c r="AF153" s="332" t="s">
        <v>240</v>
      </c>
      <c r="AG153" s="39" t="s">
        <v>478</v>
      </c>
      <c r="AH153" s="39">
        <v>5</v>
      </c>
      <c r="AI153" s="111">
        <v>5</v>
      </c>
      <c r="AJ153" s="34" t="s">
        <v>950</v>
      </c>
      <c r="AL153" s="336">
        <v>7</v>
      </c>
      <c r="AM153" s="44">
        <v>11</v>
      </c>
      <c r="AN153" s="111">
        <v>1</v>
      </c>
      <c r="AO153" s="111">
        <v>3</v>
      </c>
      <c r="AP153" s="111">
        <v>1</v>
      </c>
      <c r="AQ153" s="111"/>
      <c r="AR153" s="335" t="s">
        <v>240</v>
      </c>
      <c r="AS153" s="111" t="s">
        <v>240</v>
      </c>
      <c r="AT153" s="111" t="s">
        <v>295</v>
      </c>
      <c r="AU153" s="111"/>
      <c r="AV153" s="39" t="s">
        <v>481</v>
      </c>
      <c r="AW153" s="39" t="s">
        <v>977</v>
      </c>
      <c r="AX153" s="39" t="s">
        <v>850</v>
      </c>
      <c r="AY153" s="39">
        <v>7</v>
      </c>
      <c r="AZ153" s="334" t="s">
        <v>240</v>
      </c>
      <c r="BA153" s="39" t="s">
        <v>978</v>
      </c>
      <c r="BC153" s="39">
        <v>1</v>
      </c>
      <c r="BD153" s="39" t="s">
        <v>485</v>
      </c>
      <c r="BH153" s="39" t="s">
        <v>936</v>
      </c>
      <c r="BI153" s="39">
        <v>3</v>
      </c>
      <c r="BK153" s="39">
        <v>1.2</v>
      </c>
      <c r="BL153" s="39">
        <v>1.8</v>
      </c>
      <c r="BM153" s="39">
        <v>84</v>
      </c>
      <c r="BN153" s="39">
        <v>0.7</v>
      </c>
      <c r="BO153" s="39">
        <f t="shared" si="9"/>
        <v>1.2</v>
      </c>
      <c r="BP153" s="107">
        <f t="shared" si="10"/>
        <v>168</v>
      </c>
      <c r="BQ153" s="39">
        <v>1.8</v>
      </c>
      <c r="BR153" s="53" t="s">
        <v>376</v>
      </c>
      <c r="BS153" s="53"/>
      <c r="BT153" s="342">
        <v>0.9</v>
      </c>
      <c r="BU153" s="34" t="s">
        <v>302</v>
      </c>
      <c r="BV153" s="39" t="s">
        <v>489</v>
      </c>
      <c r="BW153" s="39" t="s">
        <v>957</v>
      </c>
      <c r="BX153" s="39" t="s">
        <v>973</v>
      </c>
    </row>
    <row r="154" spans="1:76" x14ac:dyDescent="0.35">
      <c r="A154" s="411" t="s">
        <v>602</v>
      </c>
      <c r="B154" s="411"/>
      <c r="C154" s="39">
        <v>2289146</v>
      </c>
      <c r="D154" s="39">
        <v>2670048</v>
      </c>
      <c r="E154" s="39" t="s">
        <v>929</v>
      </c>
      <c r="F154" s="39" t="s">
        <v>352</v>
      </c>
      <c r="G154" s="39">
        <v>2005</v>
      </c>
      <c r="H154" s="39" t="s">
        <v>930</v>
      </c>
      <c r="I154" s="39" t="s">
        <v>931</v>
      </c>
      <c r="J154" s="39" t="s">
        <v>502</v>
      </c>
      <c r="K154" s="39" t="s">
        <v>80</v>
      </c>
      <c r="L154" s="39" t="s">
        <v>81</v>
      </c>
      <c r="M154" s="39" t="s">
        <v>82</v>
      </c>
      <c r="N154" s="39" t="s">
        <v>83</v>
      </c>
      <c r="O154" s="39" t="s">
        <v>84</v>
      </c>
      <c r="P154" s="39" t="s">
        <v>85</v>
      </c>
      <c r="Q154" s="39" t="s">
        <v>110</v>
      </c>
      <c r="R154" s="39" t="s">
        <v>111</v>
      </c>
      <c r="S154" s="39" t="s">
        <v>111</v>
      </c>
      <c r="T154" s="39" t="s">
        <v>474</v>
      </c>
      <c r="U154" s="39" t="s">
        <v>28</v>
      </c>
      <c r="V154" s="39" t="s">
        <v>293</v>
      </c>
      <c r="W154" s="34" t="s">
        <v>733</v>
      </c>
      <c r="X154" s="39" t="s">
        <v>819</v>
      </c>
      <c r="Y154" s="39" t="s">
        <v>848</v>
      </c>
      <c r="Z154" s="39" t="s">
        <v>239</v>
      </c>
      <c r="AA154" s="39" t="s">
        <v>476</v>
      </c>
      <c r="AB154" s="39">
        <v>2</v>
      </c>
      <c r="AC154" s="332">
        <f t="shared" si="7"/>
        <v>48</v>
      </c>
      <c r="AD154" s="332" t="s">
        <v>240</v>
      </c>
      <c r="AE154" s="332" t="s">
        <v>477</v>
      </c>
      <c r="AF154" s="332" t="s">
        <v>240</v>
      </c>
      <c r="AG154" s="39" t="s">
        <v>478</v>
      </c>
      <c r="AH154" s="34">
        <v>55</v>
      </c>
      <c r="AI154" s="111">
        <v>55</v>
      </c>
      <c r="AJ154" s="34" t="s">
        <v>971</v>
      </c>
      <c r="AL154" s="336">
        <v>7</v>
      </c>
      <c r="AM154" s="44">
        <v>12</v>
      </c>
      <c r="AN154" s="111">
        <v>6</v>
      </c>
      <c r="AO154" s="111">
        <f>IF(AP154=1,1,"xx")</f>
        <v>1</v>
      </c>
      <c r="AP154" s="111">
        <v>1</v>
      </c>
      <c r="AQ154" s="111"/>
      <c r="AR154" s="335" t="s">
        <v>240</v>
      </c>
      <c r="AS154" s="111" t="s">
        <v>240</v>
      </c>
      <c r="AT154" s="111" t="s">
        <v>295</v>
      </c>
      <c r="AU154" s="111"/>
      <c r="AV154" s="39" t="s">
        <v>481</v>
      </c>
      <c r="AW154" s="39" t="s">
        <v>381</v>
      </c>
      <c r="AX154" s="39" t="s">
        <v>850</v>
      </c>
      <c r="AY154" s="39">
        <v>7</v>
      </c>
      <c r="AZ154" s="334" t="s">
        <v>240</v>
      </c>
      <c r="BA154" s="39" t="s">
        <v>979</v>
      </c>
      <c r="BC154" s="39">
        <v>6</v>
      </c>
      <c r="BD154" s="39" t="s">
        <v>485</v>
      </c>
      <c r="BH154" s="39" t="s">
        <v>936</v>
      </c>
      <c r="BI154" s="39">
        <v>3</v>
      </c>
      <c r="BK154" s="39">
        <v>2.1</v>
      </c>
      <c r="BL154" s="39">
        <v>1.5</v>
      </c>
      <c r="BM154" s="39">
        <v>171</v>
      </c>
      <c r="BN154" s="39">
        <v>0.7</v>
      </c>
      <c r="BO154" s="39">
        <f t="shared" si="9"/>
        <v>2.1</v>
      </c>
      <c r="BP154" s="107">
        <f t="shared" si="10"/>
        <v>342</v>
      </c>
      <c r="BQ154" s="39">
        <v>4.0999999999999996</v>
      </c>
      <c r="BR154" s="53" t="s">
        <v>376</v>
      </c>
      <c r="BS154" s="53"/>
      <c r="BT154" s="342">
        <v>0.9</v>
      </c>
      <c r="BU154" s="34" t="s">
        <v>302</v>
      </c>
      <c r="BV154" s="39" t="s">
        <v>489</v>
      </c>
      <c r="BW154" s="39" t="s">
        <v>957</v>
      </c>
      <c r="BX154" s="39" t="s">
        <v>973</v>
      </c>
    </row>
    <row r="155" spans="1:76" x14ac:dyDescent="0.35">
      <c r="A155" s="411" t="s">
        <v>602</v>
      </c>
      <c r="B155" s="411"/>
      <c r="C155" s="39">
        <v>2289143</v>
      </c>
      <c r="D155" s="39">
        <v>2670045</v>
      </c>
      <c r="E155" s="39" t="s">
        <v>929</v>
      </c>
      <c r="F155" s="39" t="s">
        <v>352</v>
      </c>
      <c r="G155" s="39">
        <v>2005</v>
      </c>
      <c r="H155" s="39" t="s">
        <v>930</v>
      </c>
      <c r="I155" s="39" t="s">
        <v>931</v>
      </c>
      <c r="J155" s="39" t="s">
        <v>502</v>
      </c>
      <c r="K155" s="39" t="s">
        <v>80</v>
      </c>
      <c r="L155" s="39" t="s">
        <v>81</v>
      </c>
      <c r="M155" s="39" t="s">
        <v>82</v>
      </c>
      <c r="N155" s="39" t="s">
        <v>83</v>
      </c>
      <c r="O155" s="39" t="s">
        <v>84</v>
      </c>
      <c r="P155" s="39" t="s">
        <v>85</v>
      </c>
      <c r="Q155" s="39" t="s">
        <v>110</v>
      </c>
      <c r="R155" s="39" t="s">
        <v>111</v>
      </c>
      <c r="S155" s="39" t="s">
        <v>111</v>
      </c>
      <c r="T155" s="39" t="s">
        <v>474</v>
      </c>
      <c r="U155" s="39" t="s">
        <v>28</v>
      </c>
      <c r="V155" s="39" t="s">
        <v>293</v>
      </c>
      <c r="W155" s="34" t="s">
        <v>733</v>
      </c>
      <c r="X155" s="39" t="s">
        <v>819</v>
      </c>
      <c r="Y155" s="39" t="s">
        <v>848</v>
      </c>
      <c r="Z155" s="39" t="s">
        <v>239</v>
      </c>
      <c r="AA155" s="39" t="s">
        <v>476</v>
      </c>
      <c r="AB155" s="39">
        <v>2</v>
      </c>
      <c r="AC155" s="332">
        <f t="shared" si="7"/>
        <v>48</v>
      </c>
      <c r="AD155" s="332" t="s">
        <v>240</v>
      </c>
      <c r="AE155" s="332" t="s">
        <v>477</v>
      </c>
      <c r="AF155" s="332" t="s">
        <v>240</v>
      </c>
      <c r="AG155" s="39" t="s">
        <v>478</v>
      </c>
      <c r="AH155" s="39">
        <v>50</v>
      </c>
      <c r="AI155" s="111">
        <v>50</v>
      </c>
      <c r="AJ155" s="34" t="s">
        <v>950</v>
      </c>
      <c r="AL155" s="336">
        <v>7</v>
      </c>
      <c r="AM155" s="44">
        <v>51</v>
      </c>
      <c r="AN155" s="111">
        <v>3</v>
      </c>
      <c r="AO155" s="111">
        <v>3</v>
      </c>
      <c r="AP155" s="111">
        <v>1</v>
      </c>
      <c r="AQ155" s="111"/>
      <c r="AR155" s="335" t="s">
        <v>240</v>
      </c>
      <c r="AS155" s="111" t="s">
        <v>240</v>
      </c>
      <c r="AT155" s="111" t="s">
        <v>295</v>
      </c>
      <c r="AU155" s="111"/>
      <c r="AV155" s="39" t="s">
        <v>481</v>
      </c>
      <c r="AW155" s="39" t="s">
        <v>980</v>
      </c>
      <c r="AX155" s="39" t="s">
        <v>850</v>
      </c>
      <c r="AY155" s="39">
        <v>7</v>
      </c>
      <c r="AZ155" s="334" t="s">
        <v>240</v>
      </c>
      <c r="BA155" s="39" t="s">
        <v>981</v>
      </c>
      <c r="BC155" s="39">
        <v>3</v>
      </c>
      <c r="BD155" s="39" t="s">
        <v>485</v>
      </c>
      <c r="BH155" s="39" t="s">
        <v>936</v>
      </c>
      <c r="BI155" s="39">
        <v>3</v>
      </c>
      <c r="BK155" s="39">
        <v>12</v>
      </c>
      <c r="BL155" s="39">
        <v>4.5999999999999996</v>
      </c>
      <c r="BM155" s="39">
        <v>174</v>
      </c>
      <c r="BN155" s="39">
        <v>2.7</v>
      </c>
      <c r="BO155" s="39">
        <f t="shared" si="9"/>
        <v>12</v>
      </c>
      <c r="BP155" s="107">
        <f t="shared" si="10"/>
        <v>348</v>
      </c>
      <c r="BQ155" s="39">
        <v>58</v>
      </c>
      <c r="BR155" s="53" t="s">
        <v>376</v>
      </c>
      <c r="BS155" s="53"/>
      <c r="BT155" s="342">
        <v>0.9</v>
      </c>
      <c r="BU155" s="34" t="s">
        <v>302</v>
      </c>
      <c r="BV155" s="39" t="s">
        <v>489</v>
      </c>
      <c r="BW155" s="39" t="s">
        <v>957</v>
      </c>
      <c r="BX155" s="39" t="s">
        <v>973</v>
      </c>
    </row>
    <row r="156" spans="1:76" x14ac:dyDescent="0.35">
      <c r="A156" s="411" t="s">
        <v>602</v>
      </c>
      <c r="B156" s="411"/>
      <c r="C156" s="39">
        <v>2289148</v>
      </c>
      <c r="D156" s="39">
        <v>2670050</v>
      </c>
      <c r="E156" s="39" t="s">
        <v>929</v>
      </c>
      <c r="F156" s="39" t="s">
        <v>352</v>
      </c>
      <c r="G156" s="39">
        <v>2005</v>
      </c>
      <c r="H156" s="39" t="s">
        <v>930</v>
      </c>
      <c r="I156" s="39" t="s">
        <v>931</v>
      </c>
      <c r="J156" s="39" t="s">
        <v>502</v>
      </c>
      <c r="K156" s="39" t="s">
        <v>80</v>
      </c>
      <c r="L156" s="39" t="s">
        <v>81</v>
      </c>
      <c r="M156" s="39" t="s">
        <v>82</v>
      </c>
      <c r="N156" s="39" t="s">
        <v>83</v>
      </c>
      <c r="O156" s="39" t="s">
        <v>84</v>
      </c>
      <c r="P156" s="39" t="s">
        <v>85</v>
      </c>
      <c r="Q156" s="39" t="s">
        <v>110</v>
      </c>
      <c r="R156" s="39" t="s">
        <v>111</v>
      </c>
      <c r="S156" s="39" t="s">
        <v>111</v>
      </c>
      <c r="T156" s="39" t="s">
        <v>474</v>
      </c>
      <c r="U156" s="39" t="s">
        <v>28</v>
      </c>
      <c r="V156" s="39" t="s">
        <v>293</v>
      </c>
      <c r="W156" s="34" t="s">
        <v>733</v>
      </c>
      <c r="X156" s="39" t="s">
        <v>819</v>
      </c>
      <c r="Y156" s="39" t="s">
        <v>848</v>
      </c>
      <c r="Z156" s="39" t="s">
        <v>239</v>
      </c>
      <c r="AA156" s="39" t="s">
        <v>476</v>
      </c>
      <c r="AB156" s="39">
        <v>2</v>
      </c>
      <c r="AC156" s="332">
        <f t="shared" si="7"/>
        <v>48</v>
      </c>
      <c r="AD156" s="332" t="s">
        <v>240</v>
      </c>
      <c r="AE156" s="332" t="s">
        <v>477</v>
      </c>
      <c r="AF156" s="332" t="s">
        <v>240</v>
      </c>
      <c r="AG156" s="39" t="s">
        <v>478</v>
      </c>
      <c r="AH156" s="34">
        <v>98</v>
      </c>
      <c r="AI156" s="111">
        <v>98</v>
      </c>
      <c r="AJ156" s="34" t="s">
        <v>971</v>
      </c>
      <c r="AL156" s="336">
        <v>7</v>
      </c>
      <c r="AM156" s="44">
        <v>12</v>
      </c>
      <c r="AN156" s="111">
        <v>8</v>
      </c>
      <c r="AO156" s="111">
        <f t="shared" ref="AO156:AO198" si="11">IF(AP156=1,1,"xx")</f>
        <v>1</v>
      </c>
      <c r="AP156" s="111">
        <v>1</v>
      </c>
      <c r="AQ156" s="111"/>
      <c r="AR156" s="335" t="s">
        <v>240</v>
      </c>
      <c r="AS156" s="111" t="s">
        <v>240</v>
      </c>
      <c r="AT156" s="111" t="s">
        <v>295</v>
      </c>
      <c r="AU156" s="111"/>
      <c r="AV156" s="39" t="s">
        <v>481</v>
      </c>
      <c r="AW156" s="39" t="s">
        <v>382</v>
      </c>
      <c r="AX156" s="39" t="s">
        <v>850</v>
      </c>
      <c r="AY156" s="39">
        <v>7</v>
      </c>
      <c r="AZ156" s="334" t="s">
        <v>240</v>
      </c>
      <c r="BA156" s="39" t="s">
        <v>979</v>
      </c>
      <c r="BC156" s="39">
        <v>8</v>
      </c>
      <c r="BD156" s="39" t="s">
        <v>485</v>
      </c>
      <c r="BH156" s="39" t="s">
        <v>936</v>
      </c>
      <c r="BI156" s="39">
        <v>3</v>
      </c>
      <c r="BK156" s="39">
        <v>2.7</v>
      </c>
      <c r="BL156" s="39">
        <v>1.1000000000000001</v>
      </c>
      <c r="BM156" s="39">
        <v>174</v>
      </c>
      <c r="BN156" s="39">
        <v>1.6</v>
      </c>
      <c r="BO156" s="39">
        <f t="shared" si="9"/>
        <v>2.7</v>
      </c>
      <c r="BP156" s="107">
        <f t="shared" si="10"/>
        <v>348</v>
      </c>
      <c r="BQ156" s="39">
        <v>3.5</v>
      </c>
      <c r="BR156" s="53" t="s">
        <v>376</v>
      </c>
      <c r="BS156" s="53"/>
      <c r="BT156" s="342">
        <v>0.9</v>
      </c>
      <c r="BU156" s="34" t="s">
        <v>302</v>
      </c>
      <c r="BV156" s="39" t="s">
        <v>489</v>
      </c>
      <c r="BW156" s="39" t="s">
        <v>982</v>
      </c>
      <c r="BX156" s="39" t="s">
        <v>973</v>
      </c>
    </row>
    <row r="157" spans="1:76" x14ac:dyDescent="0.35">
      <c r="A157" s="411" t="s">
        <v>602</v>
      </c>
      <c r="B157" s="411"/>
      <c r="C157" s="39">
        <v>2289140</v>
      </c>
      <c r="D157" s="39">
        <v>2670042</v>
      </c>
      <c r="E157" s="39" t="s">
        <v>929</v>
      </c>
      <c r="F157" s="39" t="s">
        <v>352</v>
      </c>
      <c r="G157" s="39">
        <v>2005</v>
      </c>
      <c r="H157" s="39" t="s">
        <v>930</v>
      </c>
      <c r="I157" s="39" t="s">
        <v>931</v>
      </c>
      <c r="J157" s="39" t="s">
        <v>502</v>
      </c>
      <c r="K157" s="39" t="s">
        <v>80</v>
      </c>
      <c r="L157" s="39" t="s">
        <v>81</v>
      </c>
      <c r="M157" s="39" t="s">
        <v>82</v>
      </c>
      <c r="N157" s="39" t="s">
        <v>83</v>
      </c>
      <c r="O157" s="39" t="s">
        <v>84</v>
      </c>
      <c r="P157" s="39" t="s">
        <v>85</v>
      </c>
      <c r="Q157" s="39" t="s">
        <v>110</v>
      </c>
      <c r="R157" s="39" t="s">
        <v>111</v>
      </c>
      <c r="S157" s="39" t="s">
        <v>111</v>
      </c>
      <c r="T157" s="39" t="s">
        <v>474</v>
      </c>
      <c r="U157" s="39" t="s">
        <v>28</v>
      </c>
      <c r="V157" s="39" t="s">
        <v>293</v>
      </c>
      <c r="W157" s="34" t="s">
        <v>733</v>
      </c>
      <c r="X157" s="39" t="s">
        <v>819</v>
      </c>
      <c r="Y157" s="39" t="s">
        <v>848</v>
      </c>
      <c r="Z157" s="39" t="s">
        <v>239</v>
      </c>
      <c r="AA157" s="39" t="s">
        <v>476</v>
      </c>
      <c r="AB157" s="39">
        <v>2</v>
      </c>
      <c r="AC157" s="332">
        <f t="shared" si="7"/>
        <v>48</v>
      </c>
      <c r="AD157" s="332" t="s">
        <v>240</v>
      </c>
      <c r="AE157" s="332" t="s">
        <v>477</v>
      </c>
      <c r="AF157" s="332" t="s">
        <v>240</v>
      </c>
      <c r="AG157" s="39" t="s">
        <v>478</v>
      </c>
      <c r="AH157" s="34">
        <v>13</v>
      </c>
      <c r="AI157" s="111">
        <v>13</v>
      </c>
      <c r="AJ157" s="34" t="s">
        <v>971</v>
      </c>
      <c r="AL157" s="336">
        <v>7</v>
      </c>
      <c r="AM157" s="44">
        <v>23</v>
      </c>
      <c r="AN157" s="111">
        <v>3</v>
      </c>
      <c r="AO157" s="111">
        <f t="shared" si="11"/>
        <v>1</v>
      </c>
      <c r="AP157" s="111">
        <v>1</v>
      </c>
      <c r="AQ157" s="111"/>
      <c r="AR157" s="335" t="s">
        <v>240</v>
      </c>
      <c r="AS157" s="111" t="s">
        <v>240</v>
      </c>
      <c r="AT157" s="111" t="s">
        <v>295</v>
      </c>
      <c r="AU157" s="111"/>
      <c r="AV157" s="39" t="s">
        <v>481</v>
      </c>
      <c r="AW157" s="39" t="s">
        <v>383</v>
      </c>
      <c r="AX157" s="39" t="s">
        <v>850</v>
      </c>
      <c r="AY157" s="39">
        <v>7</v>
      </c>
      <c r="AZ157" s="334" t="s">
        <v>240</v>
      </c>
      <c r="BA157" s="39" t="s">
        <v>983</v>
      </c>
      <c r="BC157" s="39">
        <v>3</v>
      </c>
      <c r="BD157" s="39" t="s">
        <v>485</v>
      </c>
      <c r="BH157" s="39" t="s">
        <v>936</v>
      </c>
      <c r="BI157" s="39">
        <v>3</v>
      </c>
      <c r="BK157" s="39">
        <v>4.3</v>
      </c>
      <c r="BL157" s="39">
        <v>2.8</v>
      </c>
      <c r="BM157" s="39">
        <v>17</v>
      </c>
      <c r="BN157" s="39">
        <v>1.6</v>
      </c>
      <c r="BO157" s="39">
        <f t="shared" si="9"/>
        <v>4.3</v>
      </c>
      <c r="BP157" s="107">
        <f t="shared" si="10"/>
        <v>34</v>
      </c>
      <c r="BQ157" s="39">
        <v>11</v>
      </c>
      <c r="BR157" s="53" t="s">
        <v>376</v>
      </c>
      <c r="BS157" s="53"/>
      <c r="BT157" s="342">
        <v>0.9</v>
      </c>
      <c r="BU157" s="34" t="s">
        <v>302</v>
      </c>
      <c r="BV157" s="39" t="s">
        <v>489</v>
      </c>
      <c r="BW157" s="39" t="s">
        <v>957</v>
      </c>
      <c r="BX157" s="39" t="s">
        <v>973</v>
      </c>
    </row>
    <row r="158" spans="1:76" x14ac:dyDescent="0.35">
      <c r="A158" s="411" t="s">
        <v>602</v>
      </c>
      <c r="B158" s="411"/>
      <c r="C158" s="39">
        <v>2289142</v>
      </c>
      <c r="D158" s="39">
        <v>2670044</v>
      </c>
      <c r="E158" s="39" t="s">
        <v>929</v>
      </c>
      <c r="F158" s="39" t="s">
        <v>352</v>
      </c>
      <c r="G158" s="39">
        <v>2005</v>
      </c>
      <c r="H158" s="39" t="s">
        <v>930</v>
      </c>
      <c r="I158" s="39" t="s">
        <v>931</v>
      </c>
      <c r="J158" s="39" t="s">
        <v>502</v>
      </c>
      <c r="K158" s="39" t="s">
        <v>80</v>
      </c>
      <c r="L158" s="39" t="s">
        <v>81</v>
      </c>
      <c r="M158" s="39" t="s">
        <v>82</v>
      </c>
      <c r="N158" s="39" t="s">
        <v>83</v>
      </c>
      <c r="O158" s="39" t="s">
        <v>84</v>
      </c>
      <c r="P158" s="39" t="s">
        <v>85</v>
      </c>
      <c r="Q158" s="39" t="s">
        <v>110</v>
      </c>
      <c r="R158" s="39" t="s">
        <v>111</v>
      </c>
      <c r="S158" s="39" t="s">
        <v>111</v>
      </c>
      <c r="T158" s="39" t="s">
        <v>474</v>
      </c>
      <c r="U158" s="39" t="s">
        <v>28</v>
      </c>
      <c r="V158" s="39" t="s">
        <v>293</v>
      </c>
      <c r="W158" s="34" t="s">
        <v>733</v>
      </c>
      <c r="X158" s="39" t="s">
        <v>819</v>
      </c>
      <c r="Y158" s="39" t="s">
        <v>848</v>
      </c>
      <c r="Z158" s="39" t="s">
        <v>239</v>
      </c>
      <c r="AA158" s="39" t="s">
        <v>476</v>
      </c>
      <c r="AB158" s="39">
        <v>2</v>
      </c>
      <c r="AC158" s="332">
        <f t="shared" si="7"/>
        <v>48</v>
      </c>
      <c r="AD158" s="332" t="s">
        <v>240</v>
      </c>
      <c r="AE158" s="332" t="s">
        <v>477</v>
      </c>
      <c r="AF158" s="332" t="s">
        <v>240</v>
      </c>
      <c r="AG158" s="39" t="s">
        <v>478</v>
      </c>
      <c r="AH158" s="34">
        <v>48</v>
      </c>
      <c r="AI158" s="111">
        <v>48</v>
      </c>
      <c r="AJ158" s="34" t="s">
        <v>971</v>
      </c>
      <c r="AL158" s="336">
        <v>7</v>
      </c>
      <c r="AM158" s="44">
        <v>50</v>
      </c>
      <c r="AN158" s="111">
        <v>3</v>
      </c>
      <c r="AO158" s="111">
        <f t="shared" si="11"/>
        <v>1</v>
      </c>
      <c r="AP158" s="111">
        <v>1</v>
      </c>
      <c r="AQ158" s="111"/>
      <c r="AR158" s="335" t="s">
        <v>240</v>
      </c>
      <c r="AS158" s="111" t="s">
        <v>240</v>
      </c>
      <c r="AT158" s="111" t="s">
        <v>295</v>
      </c>
      <c r="AU158" s="111"/>
      <c r="AV158" s="39" t="s">
        <v>481</v>
      </c>
      <c r="AW158" s="39" t="s">
        <v>384</v>
      </c>
      <c r="AX158" s="39" t="s">
        <v>850</v>
      </c>
      <c r="AY158" s="39">
        <v>7</v>
      </c>
      <c r="AZ158" s="334" t="s">
        <v>240</v>
      </c>
      <c r="BA158" s="39" t="s">
        <v>662</v>
      </c>
      <c r="BC158" s="39">
        <v>3</v>
      </c>
      <c r="BD158" s="39" t="s">
        <v>485</v>
      </c>
      <c r="BH158" s="39" t="s">
        <v>936</v>
      </c>
      <c r="BI158" s="39">
        <v>3</v>
      </c>
      <c r="BK158" s="39">
        <v>12</v>
      </c>
      <c r="BL158" s="39">
        <v>4.4000000000000004</v>
      </c>
      <c r="BM158" s="39">
        <v>83</v>
      </c>
      <c r="BN158" s="39">
        <v>2.8</v>
      </c>
      <c r="BO158" s="39">
        <f t="shared" si="9"/>
        <v>12</v>
      </c>
      <c r="BP158" s="107">
        <f t="shared" si="10"/>
        <v>166</v>
      </c>
      <c r="BQ158" s="39">
        <v>57</v>
      </c>
      <c r="BR158" s="53" t="s">
        <v>376</v>
      </c>
      <c r="BS158" s="53"/>
      <c r="BT158" s="342">
        <v>0.9</v>
      </c>
      <c r="BU158" s="34" t="s">
        <v>302</v>
      </c>
      <c r="BV158" s="39" t="s">
        <v>489</v>
      </c>
      <c r="BW158" s="39" t="s">
        <v>957</v>
      </c>
      <c r="BX158" s="39" t="s">
        <v>973</v>
      </c>
    </row>
    <row r="159" spans="1:76" x14ac:dyDescent="0.35">
      <c r="A159" s="411" t="s">
        <v>602</v>
      </c>
      <c r="B159" s="411"/>
      <c r="C159" s="39">
        <v>2289144</v>
      </c>
      <c r="D159" s="39">
        <v>2670046</v>
      </c>
      <c r="E159" s="39" t="s">
        <v>929</v>
      </c>
      <c r="F159" s="39" t="s">
        <v>352</v>
      </c>
      <c r="G159" s="39">
        <v>2005</v>
      </c>
      <c r="H159" s="39" t="s">
        <v>930</v>
      </c>
      <c r="I159" s="39" t="s">
        <v>931</v>
      </c>
      <c r="J159" s="39" t="s">
        <v>502</v>
      </c>
      <c r="K159" s="39" t="s">
        <v>80</v>
      </c>
      <c r="L159" s="39" t="s">
        <v>81</v>
      </c>
      <c r="M159" s="39" t="s">
        <v>82</v>
      </c>
      <c r="N159" s="39" t="s">
        <v>83</v>
      </c>
      <c r="O159" s="39" t="s">
        <v>84</v>
      </c>
      <c r="P159" s="39" t="s">
        <v>85</v>
      </c>
      <c r="Q159" s="39" t="s">
        <v>110</v>
      </c>
      <c r="R159" s="39" t="s">
        <v>111</v>
      </c>
      <c r="S159" s="39" t="s">
        <v>111</v>
      </c>
      <c r="T159" s="39" t="s">
        <v>474</v>
      </c>
      <c r="U159" s="39" t="s">
        <v>28</v>
      </c>
      <c r="V159" s="39" t="s">
        <v>293</v>
      </c>
      <c r="W159" s="34" t="s">
        <v>733</v>
      </c>
      <c r="X159" s="39" t="s">
        <v>819</v>
      </c>
      <c r="Y159" s="39" t="s">
        <v>848</v>
      </c>
      <c r="Z159" s="39" t="s">
        <v>239</v>
      </c>
      <c r="AA159" s="39" t="s">
        <v>476</v>
      </c>
      <c r="AB159" s="39">
        <v>2</v>
      </c>
      <c r="AC159" s="332">
        <f t="shared" si="7"/>
        <v>48</v>
      </c>
      <c r="AD159" s="332" t="s">
        <v>240</v>
      </c>
      <c r="AE159" s="332" t="s">
        <v>477</v>
      </c>
      <c r="AF159" s="332" t="s">
        <v>240</v>
      </c>
      <c r="AG159" s="39" t="s">
        <v>478</v>
      </c>
      <c r="AH159" s="34">
        <v>60</v>
      </c>
      <c r="AI159" s="111">
        <v>60</v>
      </c>
      <c r="AJ159" s="34" t="s">
        <v>971</v>
      </c>
      <c r="AL159" s="336">
        <v>7</v>
      </c>
      <c r="AM159" s="44">
        <v>24</v>
      </c>
      <c r="AN159" s="111">
        <v>4</v>
      </c>
      <c r="AO159" s="111">
        <f t="shared" si="11"/>
        <v>1</v>
      </c>
      <c r="AP159" s="111">
        <v>1</v>
      </c>
      <c r="AQ159" s="111"/>
      <c r="AR159" s="335" t="s">
        <v>240</v>
      </c>
      <c r="AS159" s="111" t="s">
        <v>240</v>
      </c>
      <c r="AT159" s="111" t="s">
        <v>295</v>
      </c>
      <c r="AU159" s="111"/>
      <c r="AV159" s="39" t="s">
        <v>481</v>
      </c>
      <c r="AW159" s="39" t="s">
        <v>385</v>
      </c>
      <c r="AX159" s="39" t="s">
        <v>850</v>
      </c>
      <c r="AY159" s="39">
        <v>7</v>
      </c>
      <c r="AZ159" s="334" t="s">
        <v>240</v>
      </c>
      <c r="BA159" s="39" t="s">
        <v>984</v>
      </c>
      <c r="BC159" s="39">
        <v>4</v>
      </c>
      <c r="BD159" s="39" t="s">
        <v>485</v>
      </c>
      <c r="BH159" s="39" t="s">
        <v>936</v>
      </c>
      <c r="BI159" s="39">
        <v>3</v>
      </c>
      <c r="BK159" s="39">
        <v>3.9</v>
      </c>
      <c r="BL159" s="39">
        <v>3.3</v>
      </c>
      <c r="BM159" s="39">
        <v>193</v>
      </c>
      <c r="BN159" s="39">
        <v>1.8</v>
      </c>
      <c r="BO159" s="39">
        <f t="shared" si="9"/>
        <v>3.9</v>
      </c>
      <c r="BP159" s="107">
        <f t="shared" si="10"/>
        <v>386</v>
      </c>
      <c r="BQ159" s="39">
        <v>11</v>
      </c>
      <c r="BR159" s="53" t="s">
        <v>376</v>
      </c>
      <c r="BS159" s="53"/>
      <c r="BT159" s="342">
        <v>0.9</v>
      </c>
      <c r="BU159" s="34" t="s">
        <v>302</v>
      </c>
      <c r="BV159" s="39" t="s">
        <v>489</v>
      </c>
      <c r="BW159" s="39" t="s">
        <v>982</v>
      </c>
      <c r="BX159" s="39" t="s">
        <v>973</v>
      </c>
    </row>
    <row r="160" spans="1:76" x14ac:dyDescent="0.35">
      <c r="A160" s="34" t="s">
        <v>297</v>
      </c>
      <c r="B160" s="34"/>
      <c r="C160" s="34"/>
      <c r="D160" s="34"/>
      <c r="E160" s="34" t="s">
        <v>985</v>
      </c>
      <c r="F160" s="34" t="s">
        <v>985</v>
      </c>
      <c r="G160" s="41">
        <v>2006</v>
      </c>
      <c r="H160" s="34"/>
      <c r="I160" s="34"/>
      <c r="J160" s="34"/>
      <c r="K160" s="39" t="s">
        <v>80</v>
      </c>
      <c r="L160" s="39" t="s">
        <v>81</v>
      </c>
      <c r="M160" s="39" t="s">
        <v>82</v>
      </c>
      <c r="N160" s="39" t="s">
        <v>83</v>
      </c>
      <c r="O160" s="39" t="s">
        <v>84</v>
      </c>
      <c r="P160" s="39" t="s">
        <v>85</v>
      </c>
      <c r="Q160" s="39" t="s">
        <v>110</v>
      </c>
      <c r="R160" s="35" t="s">
        <v>111</v>
      </c>
      <c r="S160" s="35" t="s">
        <v>111</v>
      </c>
      <c r="T160" s="34" t="s">
        <v>882</v>
      </c>
      <c r="U160" s="39" t="s">
        <v>28</v>
      </c>
      <c r="V160" s="113" t="s">
        <v>293</v>
      </c>
      <c r="W160" s="34" t="s">
        <v>280</v>
      </c>
      <c r="X160" s="39" t="s">
        <v>819</v>
      </c>
      <c r="Y160" s="115"/>
      <c r="Z160" s="39" t="s">
        <v>239</v>
      </c>
      <c r="AA160" s="112"/>
      <c r="AB160" s="115"/>
      <c r="AC160" s="341"/>
      <c r="AD160" s="341" t="s">
        <v>240</v>
      </c>
      <c r="AE160" s="41" t="s">
        <v>508</v>
      </c>
      <c r="AF160" s="332" t="s">
        <v>240</v>
      </c>
      <c r="AG160" s="339" t="s">
        <v>478</v>
      </c>
      <c r="AH160" s="346">
        <v>6.3</v>
      </c>
      <c r="AI160" s="111">
        <v>6.3</v>
      </c>
      <c r="AJ160" s="346"/>
      <c r="AK160" s="349" t="s">
        <v>986</v>
      </c>
      <c r="AL160" s="336">
        <v>7.8</v>
      </c>
      <c r="AM160" s="44">
        <v>76.785600000000002</v>
      </c>
      <c r="AN160" s="111">
        <v>0.92</v>
      </c>
      <c r="AO160" s="111">
        <f t="shared" si="11"/>
        <v>1</v>
      </c>
      <c r="AP160" s="111">
        <v>1</v>
      </c>
      <c r="AQ160" s="111"/>
      <c r="AR160" s="335" t="s">
        <v>295</v>
      </c>
      <c r="AS160" s="111" t="s">
        <v>240</v>
      </c>
      <c r="AT160" s="111" t="s">
        <v>295</v>
      </c>
      <c r="AU160" s="111" t="s">
        <v>240</v>
      </c>
      <c r="AV160" s="349"/>
      <c r="AW160" s="348"/>
      <c r="AX160" s="349">
        <v>24.3</v>
      </c>
      <c r="AY160" s="348">
        <v>7.8</v>
      </c>
      <c r="AZ160" s="334" t="s">
        <v>240</v>
      </c>
      <c r="BA160" s="130">
        <v>76.785600000000002</v>
      </c>
      <c r="BB160" s="130"/>
      <c r="BC160" s="348">
        <v>0.92</v>
      </c>
      <c r="BD160" s="348"/>
      <c r="BE160" s="56"/>
      <c r="BF160" s="348">
        <v>0.92</v>
      </c>
      <c r="BG160" s="348"/>
      <c r="BH160" s="348"/>
      <c r="BI160" s="348"/>
      <c r="BJ160" s="112">
        <v>10</v>
      </c>
      <c r="BK160" s="56">
        <v>23</v>
      </c>
      <c r="BL160" s="56">
        <v>4.7</v>
      </c>
      <c r="BM160" s="56">
        <v>2.4</v>
      </c>
      <c r="BN160" s="56">
        <v>0.69</v>
      </c>
      <c r="BO160" s="56">
        <v>7.8</v>
      </c>
      <c r="BP160" s="223">
        <v>4.2</v>
      </c>
      <c r="BQ160" s="56">
        <v>76</v>
      </c>
      <c r="BR160" s="56"/>
      <c r="BS160" s="34"/>
      <c r="BT160" s="34"/>
      <c r="BU160" s="34"/>
      <c r="BV160" s="34"/>
      <c r="BW160" s="34"/>
      <c r="BX160" s="34"/>
    </row>
    <row r="161" spans="1:76" x14ac:dyDescent="0.35">
      <c r="A161" s="34" t="s">
        <v>297</v>
      </c>
      <c r="B161" s="34"/>
      <c r="C161" s="34"/>
      <c r="D161" s="34"/>
      <c r="E161" s="34" t="s">
        <v>985</v>
      </c>
      <c r="F161" s="34" t="s">
        <v>985</v>
      </c>
      <c r="G161" s="41">
        <v>2006</v>
      </c>
      <c r="H161" s="34"/>
      <c r="I161" s="34"/>
      <c r="J161" s="34"/>
      <c r="K161" s="39" t="s">
        <v>80</v>
      </c>
      <c r="L161" s="39" t="s">
        <v>81</v>
      </c>
      <c r="M161" s="39" t="s">
        <v>82</v>
      </c>
      <c r="N161" s="39" t="s">
        <v>83</v>
      </c>
      <c r="O161" s="39" t="s">
        <v>84</v>
      </c>
      <c r="P161" s="39" t="s">
        <v>85</v>
      </c>
      <c r="Q161" s="39" t="s">
        <v>110</v>
      </c>
      <c r="R161" s="35" t="s">
        <v>111</v>
      </c>
      <c r="S161" s="35" t="s">
        <v>111</v>
      </c>
      <c r="T161" s="34" t="s">
        <v>882</v>
      </c>
      <c r="U161" s="39" t="s">
        <v>28</v>
      </c>
      <c r="V161" s="113" t="s">
        <v>293</v>
      </c>
      <c r="W161" s="34" t="s">
        <v>280</v>
      </c>
      <c r="X161" s="39" t="s">
        <v>819</v>
      </c>
      <c r="Y161" s="115"/>
      <c r="Z161" s="39" t="s">
        <v>239</v>
      </c>
      <c r="AA161" s="112"/>
      <c r="AB161" s="115"/>
      <c r="AC161" s="341"/>
      <c r="AD161" s="341" t="s">
        <v>240</v>
      </c>
      <c r="AE161" s="41" t="s">
        <v>508</v>
      </c>
      <c r="AF161" s="332" t="s">
        <v>240</v>
      </c>
      <c r="AG161" s="339" t="s">
        <v>478</v>
      </c>
      <c r="AH161" s="346">
        <v>10.199999999999999</v>
      </c>
      <c r="AI161" s="111">
        <v>10.199999999999999</v>
      </c>
      <c r="AJ161" s="346"/>
      <c r="AK161" s="349" t="s">
        <v>986</v>
      </c>
      <c r="AL161" s="336">
        <v>7.7</v>
      </c>
      <c r="AM161" s="44">
        <v>74.288600000000002</v>
      </c>
      <c r="AN161" s="111">
        <v>1.03</v>
      </c>
      <c r="AO161" s="111">
        <f t="shared" si="11"/>
        <v>1</v>
      </c>
      <c r="AP161" s="111">
        <v>1</v>
      </c>
      <c r="AQ161" s="111"/>
      <c r="AR161" s="335" t="s">
        <v>295</v>
      </c>
      <c r="AS161" s="111" t="s">
        <v>240</v>
      </c>
      <c r="AT161" s="111" t="s">
        <v>295</v>
      </c>
      <c r="AU161" s="111" t="s">
        <v>240</v>
      </c>
      <c r="AV161" s="349"/>
      <c r="AW161" s="348"/>
      <c r="AX161" s="349">
        <v>25</v>
      </c>
      <c r="AY161" s="348">
        <v>7.7</v>
      </c>
      <c r="AZ161" s="334" t="s">
        <v>240</v>
      </c>
      <c r="BA161" s="130">
        <v>74.288600000000002</v>
      </c>
      <c r="BB161" s="130"/>
      <c r="BC161" s="348">
        <v>1.03</v>
      </c>
      <c r="BD161" s="348"/>
      <c r="BE161" s="56"/>
      <c r="BF161" s="348">
        <v>1.03</v>
      </c>
      <c r="BG161" s="348"/>
      <c r="BH161" s="348"/>
      <c r="BI161" s="348"/>
      <c r="BJ161" s="112">
        <v>10</v>
      </c>
      <c r="BK161" s="56">
        <v>22</v>
      </c>
      <c r="BL161" s="56">
        <v>4.7</v>
      </c>
      <c r="BM161" s="56">
        <v>2.5</v>
      </c>
      <c r="BN161" s="56">
        <v>0.73</v>
      </c>
      <c r="BO161" s="56">
        <v>7.6</v>
      </c>
      <c r="BP161" s="223">
        <v>3.8</v>
      </c>
      <c r="BQ161" s="56">
        <v>72</v>
      </c>
      <c r="BR161" s="56"/>
      <c r="BS161" s="34"/>
      <c r="BT161" s="34"/>
      <c r="BU161" s="34"/>
      <c r="BV161" s="34"/>
      <c r="BW161" s="34"/>
      <c r="BX161" s="34"/>
    </row>
    <row r="162" spans="1:76" x14ac:dyDescent="0.35">
      <c r="A162" s="34" t="s">
        <v>297</v>
      </c>
      <c r="B162" s="34"/>
      <c r="C162" s="34"/>
      <c r="D162" s="34"/>
      <c r="E162" s="34" t="s">
        <v>985</v>
      </c>
      <c r="F162" s="34" t="s">
        <v>985</v>
      </c>
      <c r="G162" s="41">
        <v>2006</v>
      </c>
      <c r="H162" s="34"/>
      <c r="I162" s="34"/>
      <c r="J162" s="34"/>
      <c r="K162" s="39" t="s">
        <v>80</v>
      </c>
      <c r="L162" s="39" t="s">
        <v>81</v>
      </c>
      <c r="M162" s="39" t="s">
        <v>82</v>
      </c>
      <c r="N162" s="39" t="s">
        <v>83</v>
      </c>
      <c r="O162" s="39" t="s">
        <v>84</v>
      </c>
      <c r="P162" s="39" t="s">
        <v>85</v>
      </c>
      <c r="Q162" s="39" t="s">
        <v>110</v>
      </c>
      <c r="R162" s="35" t="s">
        <v>111</v>
      </c>
      <c r="S162" s="35" t="s">
        <v>111</v>
      </c>
      <c r="T162" s="34" t="s">
        <v>882</v>
      </c>
      <c r="U162" s="39" t="s">
        <v>28</v>
      </c>
      <c r="V162" s="113" t="s">
        <v>293</v>
      </c>
      <c r="W162" s="34" t="s">
        <v>280</v>
      </c>
      <c r="X162" s="39" t="s">
        <v>819</v>
      </c>
      <c r="Y162" s="115"/>
      <c r="Z162" s="39" t="s">
        <v>239</v>
      </c>
      <c r="AA162" s="112"/>
      <c r="AB162" s="115"/>
      <c r="AC162" s="341"/>
      <c r="AD162" s="341" t="s">
        <v>240</v>
      </c>
      <c r="AE162" s="41" t="s">
        <v>508</v>
      </c>
      <c r="AF162" s="332" t="s">
        <v>240</v>
      </c>
      <c r="AG162" s="339" t="s">
        <v>478</v>
      </c>
      <c r="AH162" s="346">
        <v>12.1</v>
      </c>
      <c r="AI162" s="111">
        <v>12.1</v>
      </c>
      <c r="AJ162" s="346"/>
      <c r="AK162" s="349" t="s">
        <v>986</v>
      </c>
      <c r="AL162" s="336">
        <v>8.1</v>
      </c>
      <c r="AM162" s="44">
        <v>73.876800000000003</v>
      </c>
      <c r="AN162" s="111">
        <v>1.63</v>
      </c>
      <c r="AO162" s="111">
        <f t="shared" si="11"/>
        <v>1</v>
      </c>
      <c r="AP162" s="111">
        <v>1</v>
      </c>
      <c r="AQ162" s="111"/>
      <c r="AR162" s="335" t="s">
        <v>295</v>
      </c>
      <c r="AS162" s="111" t="s">
        <v>240</v>
      </c>
      <c r="AT162" s="111" t="s">
        <v>295</v>
      </c>
      <c r="AU162" s="111" t="s">
        <v>240</v>
      </c>
      <c r="AV162" s="349"/>
      <c r="AW162" s="348"/>
      <c r="AX162" s="349">
        <v>24.7</v>
      </c>
      <c r="AY162" s="348">
        <v>8.1</v>
      </c>
      <c r="AZ162" s="334" t="s">
        <v>240</v>
      </c>
      <c r="BA162" s="130">
        <v>73.876800000000003</v>
      </c>
      <c r="BB162" s="130"/>
      <c r="BC162" s="348">
        <v>1.63</v>
      </c>
      <c r="BD162" s="348"/>
      <c r="BE162" s="56"/>
      <c r="BF162" s="348">
        <v>1.63</v>
      </c>
      <c r="BG162" s="348"/>
      <c r="BH162" s="348"/>
      <c r="BI162" s="348"/>
      <c r="BJ162" s="112">
        <v>10</v>
      </c>
      <c r="BK162" s="56">
        <v>22</v>
      </c>
      <c r="BL162" s="56">
        <v>4.5999999999999996</v>
      </c>
      <c r="BM162" s="56">
        <v>2.4</v>
      </c>
      <c r="BN162" s="56">
        <v>0.72</v>
      </c>
      <c r="BO162" s="56">
        <v>7.6</v>
      </c>
      <c r="BP162" s="223">
        <v>4</v>
      </c>
      <c r="BQ162" s="56">
        <v>60</v>
      </c>
      <c r="BR162" s="56"/>
      <c r="BS162" s="34"/>
      <c r="BT162" s="34"/>
      <c r="BU162" s="34"/>
      <c r="BV162" s="34"/>
      <c r="BW162" s="34"/>
      <c r="BX162" s="34"/>
    </row>
    <row r="163" spans="1:76" x14ac:dyDescent="0.35">
      <c r="A163" s="34" t="s">
        <v>297</v>
      </c>
      <c r="B163" s="34"/>
      <c r="C163" s="34"/>
      <c r="D163" s="34"/>
      <c r="E163" s="34" t="s">
        <v>985</v>
      </c>
      <c r="F163" s="34" t="s">
        <v>985</v>
      </c>
      <c r="G163" s="41">
        <v>2006</v>
      </c>
      <c r="H163" s="34"/>
      <c r="I163" s="34"/>
      <c r="J163" s="34"/>
      <c r="K163" s="39" t="s">
        <v>80</v>
      </c>
      <c r="L163" s="39" t="s">
        <v>81</v>
      </c>
      <c r="M163" s="39" t="s">
        <v>82</v>
      </c>
      <c r="N163" s="39" t="s">
        <v>83</v>
      </c>
      <c r="O163" s="39" t="s">
        <v>84</v>
      </c>
      <c r="P163" s="39" t="s">
        <v>85</v>
      </c>
      <c r="Q163" s="39" t="s">
        <v>110</v>
      </c>
      <c r="R163" s="35" t="s">
        <v>111</v>
      </c>
      <c r="S163" s="35" t="s">
        <v>111</v>
      </c>
      <c r="T163" s="34" t="s">
        <v>882</v>
      </c>
      <c r="U163" s="39" t="s">
        <v>28</v>
      </c>
      <c r="V163" s="113" t="s">
        <v>293</v>
      </c>
      <c r="W163" s="34" t="s">
        <v>280</v>
      </c>
      <c r="X163" s="39" t="s">
        <v>819</v>
      </c>
      <c r="Y163" s="115"/>
      <c r="Z163" s="39" t="s">
        <v>239</v>
      </c>
      <c r="AA163" s="112"/>
      <c r="AB163" s="115"/>
      <c r="AC163" s="341"/>
      <c r="AD163" s="341" t="s">
        <v>240</v>
      </c>
      <c r="AE163" s="41" t="s">
        <v>508</v>
      </c>
      <c r="AF163" s="332" t="s">
        <v>240</v>
      </c>
      <c r="AG163" s="339" t="s">
        <v>478</v>
      </c>
      <c r="AH163" s="346">
        <v>12.1</v>
      </c>
      <c r="AI163" s="111">
        <v>12.1</v>
      </c>
      <c r="AJ163" s="346"/>
      <c r="AK163" s="349" t="s">
        <v>986</v>
      </c>
      <c r="AL163" s="336">
        <v>7.9</v>
      </c>
      <c r="AM163" s="44">
        <v>76.785600000000002</v>
      </c>
      <c r="AN163" s="111">
        <v>1.1499999999999999</v>
      </c>
      <c r="AO163" s="111">
        <f t="shared" si="11"/>
        <v>1</v>
      </c>
      <c r="AP163" s="111">
        <v>1</v>
      </c>
      <c r="AQ163" s="111"/>
      <c r="AR163" s="335" t="s">
        <v>295</v>
      </c>
      <c r="AS163" s="111" t="s">
        <v>240</v>
      </c>
      <c r="AT163" s="111" t="s">
        <v>295</v>
      </c>
      <c r="AU163" s="111" t="s">
        <v>240</v>
      </c>
      <c r="AV163" s="349"/>
      <c r="AW163" s="348"/>
      <c r="AX163" s="349">
        <v>24.9</v>
      </c>
      <c r="AY163" s="348">
        <v>7.9</v>
      </c>
      <c r="AZ163" s="334" t="s">
        <v>240</v>
      </c>
      <c r="BA163" s="130">
        <v>76.785600000000002</v>
      </c>
      <c r="BB163" s="130"/>
      <c r="BC163" s="348">
        <v>1.1499999999999999</v>
      </c>
      <c r="BD163" s="348"/>
      <c r="BE163" s="56"/>
      <c r="BF163" s="348">
        <v>1.1499999999999999</v>
      </c>
      <c r="BG163" s="348"/>
      <c r="BH163" s="348"/>
      <c r="BI163" s="348"/>
      <c r="BJ163" s="112">
        <v>10</v>
      </c>
      <c r="BK163" s="56">
        <v>23</v>
      </c>
      <c r="BL163" s="56">
        <v>4.7</v>
      </c>
      <c r="BM163" s="56">
        <v>2.5</v>
      </c>
      <c r="BN163" s="56">
        <v>0.79</v>
      </c>
      <c r="BO163" s="56">
        <v>7.4</v>
      </c>
      <c r="BP163" s="223">
        <v>3.7</v>
      </c>
      <c r="BQ163" s="56">
        <v>68</v>
      </c>
      <c r="BR163" s="56"/>
      <c r="BS163" s="34"/>
      <c r="BT163" s="34"/>
      <c r="BU163" s="34"/>
      <c r="BV163" s="34"/>
      <c r="BW163" s="34"/>
      <c r="BX163" s="34"/>
    </row>
    <row r="164" spans="1:76" x14ac:dyDescent="0.35">
      <c r="A164" s="34" t="s">
        <v>297</v>
      </c>
      <c r="B164" s="34"/>
      <c r="C164" s="34"/>
      <c r="D164" s="34"/>
      <c r="E164" s="34" t="s">
        <v>985</v>
      </c>
      <c r="F164" s="34" t="s">
        <v>985</v>
      </c>
      <c r="G164" s="41">
        <v>2006</v>
      </c>
      <c r="H164" s="34"/>
      <c r="I164" s="34"/>
      <c r="J164" s="34"/>
      <c r="K164" s="39" t="s">
        <v>80</v>
      </c>
      <c r="L164" s="39" t="s">
        <v>81</v>
      </c>
      <c r="M164" s="39" t="s">
        <v>82</v>
      </c>
      <c r="N164" s="39" t="s">
        <v>83</v>
      </c>
      <c r="O164" s="39" t="s">
        <v>84</v>
      </c>
      <c r="P164" s="39" t="s">
        <v>85</v>
      </c>
      <c r="Q164" s="39" t="s">
        <v>110</v>
      </c>
      <c r="R164" s="35" t="s">
        <v>111</v>
      </c>
      <c r="S164" s="35" t="s">
        <v>111</v>
      </c>
      <c r="T164" s="34" t="s">
        <v>882</v>
      </c>
      <c r="U164" s="39" t="s">
        <v>28</v>
      </c>
      <c r="V164" s="113" t="s">
        <v>293</v>
      </c>
      <c r="W164" s="34" t="s">
        <v>280</v>
      </c>
      <c r="X164" s="39" t="s">
        <v>819</v>
      </c>
      <c r="Y164" s="115"/>
      <c r="Z164" s="39" t="s">
        <v>239</v>
      </c>
      <c r="AA164" s="112"/>
      <c r="AB164" s="115"/>
      <c r="AC164" s="341"/>
      <c r="AD164" s="341" t="s">
        <v>240</v>
      </c>
      <c r="AE164" s="41" t="s">
        <v>508</v>
      </c>
      <c r="AF164" s="332" t="s">
        <v>240</v>
      </c>
      <c r="AG164" s="339" t="s">
        <v>478</v>
      </c>
      <c r="AH164" s="346">
        <v>12.7</v>
      </c>
      <c r="AI164" s="111">
        <v>12.7</v>
      </c>
      <c r="AJ164" s="346"/>
      <c r="AK164" s="349" t="s">
        <v>986</v>
      </c>
      <c r="AL164" s="336">
        <v>7.8</v>
      </c>
      <c r="AM164" s="44">
        <v>77.609200000000001</v>
      </c>
      <c r="AN164" s="111">
        <v>0.79</v>
      </c>
      <c r="AO164" s="111">
        <f t="shared" si="11"/>
        <v>1</v>
      </c>
      <c r="AP164" s="111">
        <v>1</v>
      </c>
      <c r="AQ164" s="111"/>
      <c r="AR164" s="335" t="s">
        <v>295</v>
      </c>
      <c r="AS164" s="111" t="s">
        <v>240</v>
      </c>
      <c r="AT164" s="111" t="s">
        <v>295</v>
      </c>
      <c r="AU164" s="111" t="s">
        <v>240</v>
      </c>
      <c r="AV164" s="349"/>
      <c r="AW164" s="348"/>
      <c r="AX164" s="349">
        <v>24.7</v>
      </c>
      <c r="AY164" s="348">
        <v>7.8</v>
      </c>
      <c r="AZ164" s="334" t="s">
        <v>240</v>
      </c>
      <c r="BA164" s="130">
        <v>77.609200000000001</v>
      </c>
      <c r="BB164" s="130"/>
      <c r="BC164" s="348">
        <v>0.79</v>
      </c>
      <c r="BD164" s="348"/>
      <c r="BE164" s="56"/>
      <c r="BF164" s="348">
        <v>0.79</v>
      </c>
      <c r="BG164" s="348"/>
      <c r="BH164" s="348"/>
      <c r="BI164" s="348"/>
      <c r="BJ164" s="112">
        <v>10</v>
      </c>
      <c r="BK164" s="56">
        <v>23</v>
      </c>
      <c r="BL164" s="56">
        <v>4.9000000000000004</v>
      </c>
      <c r="BM164" s="56">
        <v>2.5</v>
      </c>
      <c r="BN164" s="56">
        <v>0.67</v>
      </c>
      <c r="BO164" s="56">
        <v>7.2</v>
      </c>
      <c r="BP164" s="223">
        <v>3.5</v>
      </c>
      <c r="BQ164" s="56">
        <v>80</v>
      </c>
      <c r="BR164" s="56"/>
      <c r="BS164" s="34"/>
      <c r="BT164" s="34"/>
      <c r="BU164" s="34"/>
      <c r="BV164" s="34"/>
      <c r="BW164" s="34"/>
      <c r="BX164" s="34"/>
    </row>
    <row r="165" spans="1:76" x14ac:dyDescent="0.35">
      <c r="A165" s="34" t="s">
        <v>297</v>
      </c>
      <c r="B165" s="34"/>
      <c r="C165" s="34"/>
      <c r="D165" s="34"/>
      <c r="E165" s="34" t="s">
        <v>985</v>
      </c>
      <c r="F165" s="34" t="s">
        <v>985</v>
      </c>
      <c r="G165" s="41">
        <v>2006</v>
      </c>
      <c r="H165" s="34"/>
      <c r="I165" s="34"/>
      <c r="J165" s="34"/>
      <c r="K165" s="39" t="s">
        <v>80</v>
      </c>
      <c r="L165" s="39" t="s">
        <v>81</v>
      </c>
      <c r="M165" s="39" t="s">
        <v>82</v>
      </c>
      <c r="N165" s="39" t="s">
        <v>83</v>
      </c>
      <c r="O165" s="39" t="s">
        <v>84</v>
      </c>
      <c r="P165" s="39" t="s">
        <v>85</v>
      </c>
      <c r="Q165" s="39" t="s">
        <v>110</v>
      </c>
      <c r="R165" s="35" t="s">
        <v>111</v>
      </c>
      <c r="S165" s="35" t="s">
        <v>111</v>
      </c>
      <c r="T165" s="34" t="s">
        <v>882</v>
      </c>
      <c r="U165" s="39" t="s">
        <v>28</v>
      </c>
      <c r="V165" s="113" t="s">
        <v>293</v>
      </c>
      <c r="W165" s="34" t="s">
        <v>280</v>
      </c>
      <c r="X165" s="39" t="s">
        <v>819</v>
      </c>
      <c r="Y165" s="115"/>
      <c r="Z165" s="39" t="s">
        <v>239</v>
      </c>
      <c r="AA165" s="112"/>
      <c r="AB165" s="115"/>
      <c r="AC165" s="341"/>
      <c r="AD165" s="341" t="s">
        <v>240</v>
      </c>
      <c r="AE165" s="41" t="s">
        <v>508</v>
      </c>
      <c r="AF165" s="332" t="s">
        <v>240</v>
      </c>
      <c r="AG165" s="339" t="s">
        <v>478</v>
      </c>
      <c r="AH165" s="346">
        <v>14.4</v>
      </c>
      <c r="AI165" s="111">
        <v>14.4</v>
      </c>
      <c r="AJ165" s="346"/>
      <c r="AK165" s="349" t="s">
        <v>986</v>
      </c>
      <c r="AL165" s="336">
        <v>7.3</v>
      </c>
      <c r="AM165" s="44">
        <v>17.1769</v>
      </c>
      <c r="AN165" s="111">
        <v>3.82</v>
      </c>
      <c r="AO165" s="111">
        <f t="shared" si="11"/>
        <v>1</v>
      </c>
      <c r="AP165" s="111">
        <v>1</v>
      </c>
      <c r="AQ165" s="111"/>
      <c r="AR165" s="335" t="s">
        <v>295</v>
      </c>
      <c r="AS165" s="111" t="s">
        <v>240</v>
      </c>
      <c r="AT165" s="111" t="s">
        <v>295</v>
      </c>
      <c r="AU165" s="111" t="s">
        <v>240</v>
      </c>
      <c r="AV165" s="349"/>
      <c r="AW165" s="348"/>
      <c r="AX165" s="349">
        <v>24.9</v>
      </c>
      <c r="AY165" s="348">
        <v>7.3</v>
      </c>
      <c r="AZ165" s="334" t="s">
        <v>240</v>
      </c>
      <c r="BA165" s="130">
        <v>17.1769</v>
      </c>
      <c r="BB165" s="130"/>
      <c r="BC165" s="348">
        <v>3.82</v>
      </c>
      <c r="BD165" s="348"/>
      <c r="BE165" s="56"/>
      <c r="BF165" s="348">
        <v>3.82</v>
      </c>
      <c r="BG165" s="348"/>
      <c r="BH165" s="348"/>
      <c r="BI165" s="348"/>
      <c r="BJ165" s="112">
        <v>10</v>
      </c>
      <c r="BK165" s="56">
        <v>4.9000000000000004</v>
      </c>
      <c r="BL165" s="56">
        <v>1.2</v>
      </c>
      <c r="BM165" s="56">
        <v>1</v>
      </c>
      <c r="BN165" s="56">
        <v>0.38</v>
      </c>
      <c r="BO165" s="56">
        <v>5</v>
      </c>
      <c r="BP165" s="223">
        <v>2</v>
      </c>
      <c r="BQ165" s="56">
        <v>20</v>
      </c>
      <c r="BR165" s="56"/>
      <c r="BS165" s="34"/>
      <c r="BT165" s="34"/>
      <c r="BU165" s="34"/>
      <c r="BV165" s="34"/>
      <c r="BW165" s="34"/>
      <c r="BX165" s="34"/>
    </row>
    <row r="166" spans="1:76" x14ac:dyDescent="0.35">
      <c r="A166" s="34" t="s">
        <v>297</v>
      </c>
      <c r="B166" s="34"/>
      <c r="C166" s="34"/>
      <c r="D166" s="34"/>
      <c r="E166" s="34" t="s">
        <v>985</v>
      </c>
      <c r="F166" s="34" t="s">
        <v>985</v>
      </c>
      <c r="G166" s="41">
        <v>2006</v>
      </c>
      <c r="H166" s="34"/>
      <c r="I166" s="34"/>
      <c r="J166" s="34"/>
      <c r="K166" s="39" t="s">
        <v>80</v>
      </c>
      <c r="L166" s="39" t="s">
        <v>81</v>
      </c>
      <c r="M166" s="39" t="s">
        <v>82</v>
      </c>
      <c r="N166" s="39" t="s">
        <v>83</v>
      </c>
      <c r="O166" s="39" t="s">
        <v>84</v>
      </c>
      <c r="P166" s="39" t="s">
        <v>85</v>
      </c>
      <c r="Q166" s="39" t="s">
        <v>110</v>
      </c>
      <c r="R166" s="35" t="s">
        <v>111</v>
      </c>
      <c r="S166" s="35" t="s">
        <v>111</v>
      </c>
      <c r="T166" s="34" t="s">
        <v>882</v>
      </c>
      <c r="U166" s="39" t="s">
        <v>28</v>
      </c>
      <c r="V166" s="113" t="s">
        <v>293</v>
      </c>
      <c r="W166" s="34" t="s">
        <v>280</v>
      </c>
      <c r="X166" s="39" t="s">
        <v>819</v>
      </c>
      <c r="Y166" s="115"/>
      <c r="Z166" s="39" t="s">
        <v>239</v>
      </c>
      <c r="AA166" s="112"/>
      <c r="AB166" s="115"/>
      <c r="AC166" s="341"/>
      <c r="AD166" s="341" t="s">
        <v>240</v>
      </c>
      <c r="AE166" s="41" t="s">
        <v>508</v>
      </c>
      <c r="AF166" s="332" t="s">
        <v>240</v>
      </c>
      <c r="AG166" s="339" t="s">
        <v>478</v>
      </c>
      <c r="AH166" s="346">
        <v>18.600000000000001</v>
      </c>
      <c r="AI166" s="111">
        <v>18.600000000000001</v>
      </c>
      <c r="AJ166" s="346"/>
      <c r="AK166" s="349" t="s">
        <v>986</v>
      </c>
      <c r="AL166" s="336">
        <v>8.3000000000000007</v>
      </c>
      <c r="AM166" s="44">
        <v>110.22</v>
      </c>
      <c r="AN166" s="111">
        <v>4.95</v>
      </c>
      <c r="AO166" s="111">
        <f t="shared" si="11"/>
        <v>1</v>
      </c>
      <c r="AP166" s="111">
        <v>1</v>
      </c>
      <c r="AQ166" s="111"/>
      <c r="AR166" s="335" t="s">
        <v>295</v>
      </c>
      <c r="AS166" s="111" t="s">
        <v>240</v>
      </c>
      <c r="AT166" s="111" t="s">
        <v>295</v>
      </c>
      <c r="AU166" s="111" t="s">
        <v>240</v>
      </c>
      <c r="AV166" s="349"/>
      <c r="AW166" s="348"/>
      <c r="AX166" s="349">
        <v>24.3</v>
      </c>
      <c r="AY166" s="348">
        <v>8.3000000000000007</v>
      </c>
      <c r="AZ166" s="334" t="s">
        <v>240</v>
      </c>
      <c r="BA166" s="130">
        <v>110.22</v>
      </c>
      <c r="BB166" s="130"/>
      <c r="BC166" s="348">
        <v>4.95</v>
      </c>
      <c r="BD166" s="348"/>
      <c r="BE166" s="56"/>
      <c r="BF166" s="348">
        <v>4.95</v>
      </c>
      <c r="BG166" s="348"/>
      <c r="BH166" s="348"/>
      <c r="BI166" s="348"/>
      <c r="BJ166" s="112">
        <v>10</v>
      </c>
      <c r="BK166" s="56">
        <v>26</v>
      </c>
      <c r="BL166" s="56">
        <v>11</v>
      </c>
      <c r="BM166" s="56">
        <v>11</v>
      </c>
      <c r="BN166" s="56">
        <v>1</v>
      </c>
      <c r="BO166" s="56">
        <v>7.8</v>
      </c>
      <c r="BP166" s="223">
        <v>5.9</v>
      </c>
      <c r="BQ166" s="56">
        <v>228</v>
      </c>
      <c r="BR166" s="56"/>
      <c r="BS166" s="34"/>
      <c r="BT166" s="34"/>
      <c r="BU166" s="34"/>
      <c r="BV166" s="34"/>
      <c r="BW166" s="34"/>
      <c r="BX166" s="34"/>
    </row>
    <row r="167" spans="1:76" x14ac:dyDescent="0.35">
      <c r="A167" s="34" t="s">
        <v>297</v>
      </c>
      <c r="B167" s="34"/>
      <c r="C167" s="34"/>
      <c r="D167" s="34"/>
      <c r="E167" s="34" t="s">
        <v>985</v>
      </c>
      <c r="F167" s="34" t="s">
        <v>985</v>
      </c>
      <c r="G167" s="41">
        <v>2006</v>
      </c>
      <c r="H167" s="34"/>
      <c r="I167" s="34"/>
      <c r="J167" s="34"/>
      <c r="K167" s="39" t="s">
        <v>80</v>
      </c>
      <c r="L167" s="39" t="s">
        <v>81</v>
      </c>
      <c r="M167" s="39" t="s">
        <v>82</v>
      </c>
      <c r="N167" s="39" t="s">
        <v>83</v>
      </c>
      <c r="O167" s="39" t="s">
        <v>84</v>
      </c>
      <c r="P167" s="39" t="s">
        <v>85</v>
      </c>
      <c r="Q167" s="39" t="s">
        <v>110</v>
      </c>
      <c r="R167" s="35" t="s">
        <v>111</v>
      </c>
      <c r="S167" s="35" t="s">
        <v>111</v>
      </c>
      <c r="T167" s="34" t="s">
        <v>882</v>
      </c>
      <c r="U167" s="39" t="s">
        <v>28</v>
      </c>
      <c r="V167" s="113" t="s">
        <v>293</v>
      </c>
      <c r="W167" s="34" t="s">
        <v>280</v>
      </c>
      <c r="X167" s="39" t="s">
        <v>819</v>
      </c>
      <c r="Y167" s="115"/>
      <c r="Z167" s="39" t="s">
        <v>239</v>
      </c>
      <c r="AA167" s="112"/>
      <c r="AB167" s="115"/>
      <c r="AC167" s="341"/>
      <c r="AD167" s="341" t="s">
        <v>240</v>
      </c>
      <c r="AE167" s="41" t="s">
        <v>508</v>
      </c>
      <c r="AF167" s="332" t="s">
        <v>240</v>
      </c>
      <c r="AG167" s="339" t="s">
        <v>478</v>
      </c>
      <c r="AH167" s="346">
        <v>27.5</v>
      </c>
      <c r="AI167" s="111">
        <v>27.5</v>
      </c>
      <c r="AJ167" s="346"/>
      <c r="AK167" s="349" t="s">
        <v>986</v>
      </c>
      <c r="AL167" s="336">
        <v>8.1999999999999993</v>
      </c>
      <c r="AM167" s="44">
        <v>140.184</v>
      </c>
      <c r="AN167" s="111">
        <v>5.09</v>
      </c>
      <c r="AO167" s="111">
        <f t="shared" si="11"/>
        <v>1</v>
      </c>
      <c r="AP167" s="111">
        <v>1</v>
      </c>
      <c r="AQ167" s="111"/>
      <c r="AR167" s="335" t="s">
        <v>295</v>
      </c>
      <c r="AS167" s="111" t="s">
        <v>240</v>
      </c>
      <c r="AT167" s="111" t="s">
        <v>295</v>
      </c>
      <c r="AU167" s="111" t="s">
        <v>240</v>
      </c>
      <c r="AV167" s="349"/>
      <c r="AW167" s="348"/>
      <c r="AX167" s="349">
        <v>24.1</v>
      </c>
      <c r="AY167" s="348">
        <v>8.1999999999999993</v>
      </c>
      <c r="AZ167" s="334" t="s">
        <v>240</v>
      </c>
      <c r="BA167" s="130">
        <v>140.184</v>
      </c>
      <c r="BB167" s="130"/>
      <c r="BC167" s="348">
        <v>5.09</v>
      </c>
      <c r="BD167" s="348"/>
      <c r="BE167" s="56"/>
      <c r="BF167" s="348">
        <v>5.09</v>
      </c>
      <c r="BG167" s="348"/>
      <c r="BH167" s="348"/>
      <c r="BI167" s="348"/>
      <c r="BJ167" s="112">
        <v>10</v>
      </c>
      <c r="BK167" s="56">
        <v>38</v>
      </c>
      <c r="BL167" s="56">
        <v>11</v>
      </c>
      <c r="BM167" s="56">
        <v>1</v>
      </c>
      <c r="BN167" s="56">
        <v>0.73</v>
      </c>
      <c r="BO167" s="56">
        <v>5</v>
      </c>
      <c r="BP167" s="223">
        <v>2</v>
      </c>
      <c r="BQ167" s="56">
        <v>136</v>
      </c>
      <c r="BR167" s="56"/>
      <c r="BS167" s="34"/>
      <c r="BT167" s="34"/>
      <c r="BU167" s="34"/>
      <c r="BV167" s="34"/>
      <c r="BW167" s="34"/>
      <c r="BX167" s="34"/>
    </row>
    <row r="168" spans="1:76" x14ac:dyDescent="0.35">
      <c r="A168" s="34" t="s">
        <v>297</v>
      </c>
      <c r="B168" s="34"/>
      <c r="C168" s="34"/>
      <c r="D168" s="34"/>
      <c r="E168" s="34" t="s">
        <v>985</v>
      </c>
      <c r="F168" s="34" t="s">
        <v>985</v>
      </c>
      <c r="G168" s="41">
        <v>2006</v>
      </c>
      <c r="H168" s="34"/>
      <c r="I168" s="34"/>
      <c r="J168" s="34"/>
      <c r="K168" s="39" t="s">
        <v>80</v>
      </c>
      <c r="L168" s="39" t="s">
        <v>81</v>
      </c>
      <c r="M168" s="39" t="s">
        <v>82</v>
      </c>
      <c r="N168" s="39" t="s">
        <v>83</v>
      </c>
      <c r="O168" s="39" t="s">
        <v>84</v>
      </c>
      <c r="P168" s="39" t="s">
        <v>85</v>
      </c>
      <c r="Q168" s="39" t="s">
        <v>110</v>
      </c>
      <c r="R168" s="35" t="s">
        <v>111</v>
      </c>
      <c r="S168" s="35" t="s">
        <v>111</v>
      </c>
      <c r="T168" s="34" t="s">
        <v>882</v>
      </c>
      <c r="U168" s="39" t="s">
        <v>28</v>
      </c>
      <c r="V168" s="113" t="s">
        <v>293</v>
      </c>
      <c r="W168" s="34" t="s">
        <v>280</v>
      </c>
      <c r="X168" s="39" t="s">
        <v>819</v>
      </c>
      <c r="Y168" s="115"/>
      <c r="Z168" s="39" t="s">
        <v>239</v>
      </c>
      <c r="AA168" s="112"/>
      <c r="AB168" s="115"/>
      <c r="AC168" s="341"/>
      <c r="AD168" s="341" t="s">
        <v>240</v>
      </c>
      <c r="AE168" s="41" t="s">
        <v>508</v>
      </c>
      <c r="AF168" s="332" t="s">
        <v>240</v>
      </c>
      <c r="AG168" s="339" t="s">
        <v>478</v>
      </c>
      <c r="AH168" s="346">
        <v>28.2</v>
      </c>
      <c r="AI168" s="111">
        <v>28.2</v>
      </c>
      <c r="AJ168" s="346"/>
      <c r="AK168" s="349" t="s">
        <v>986</v>
      </c>
      <c r="AL168" s="336">
        <v>8.1</v>
      </c>
      <c r="AM168" s="44">
        <v>105.8212</v>
      </c>
      <c r="AN168" s="111">
        <v>4.87</v>
      </c>
      <c r="AO168" s="111">
        <f t="shared" si="11"/>
        <v>1</v>
      </c>
      <c r="AP168" s="111">
        <v>1</v>
      </c>
      <c r="AQ168" s="111"/>
      <c r="AR168" s="335" t="s">
        <v>295</v>
      </c>
      <c r="AS168" s="111" t="s">
        <v>240</v>
      </c>
      <c r="AT168" s="111" t="s">
        <v>295</v>
      </c>
      <c r="AU168" s="111" t="s">
        <v>240</v>
      </c>
      <c r="AV168" s="349"/>
      <c r="AW168" s="348"/>
      <c r="AX168" s="349">
        <v>24.6</v>
      </c>
      <c r="AY168" s="348">
        <v>8.1</v>
      </c>
      <c r="AZ168" s="334" t="s">
        <v>240</v>
      </c>
      <c r="BA168" s="130">
        <v>105.8212</v>
      </c>
      <c r="BB168" s="130"/>
      <c r="BC168" s="348">
        <v>4.87</v>
      </c>
      <c r="BD168" s="348"/>
      <c r="BE168" s="56"/>
      <c r="BF168" s="348">
        <v>4.87</v>
      </c>
      <c r="BG168" s="348"/>
      <c r="BH168" s="348"/>
      <c r="BI168" s="348"/>
      <c r="BJ168" s="112">
        <v>10</v>
      </c>
      <c r="BK168" s="56">
        <v>31</v>
      </c>
      <c r="BL168" s="56">
        <v>6.9</v>
      </c>
      <c r="BM168" s="56">
        <v>2</v>
      </c>
      <c r="BN168" s="56">
        <v>0.7</v>
      </c>
      <c r="BO168" s="56">
        <v>20</v>
      </c>
      <c r="BP168" s="223">
        <v>2.2999999999999998</v>
      </c>
      <c r="BQ168" s="56">
        <v>68</v>
      </c>
      <c r="BR168" s="56"/>
      <c r="BS168" s="34"/>
      <c r="BT168" s="34"/>
      <c r="BU168" s="34"/>
      <c r="BV168" s="34"/>
      <c r="BW168" s="34"/>
      <c r="BX168" s="34"/>
    </row>
    <row r="169" spans="1:76" x14ac:dyDescent="0.35">
      <c r="A169" s="34" t="s">
        <v>297</v>
      </c>
      <c r="B169" s="34"/>
      <c r="C169" s="34"/>
      <c r="D169" s="34"/>
      <c r="E169" s="34" t="s">
        <v>985</v>
      </c>
      <c r="F169" s="34" t="s">
        <v>985</v>
      </c>
      <c r="G169" s="41">
        <v>2006</v>
      </c>
      <c r="H169" s="34"/>
      <c r="I169" s="34"/>
      <c r="J169" s="34"/>
      <c r="K169" s="39" t="s">
        <v>80</v>
      </c>
      <c r="L169" s="39" t="s">
        <v>81</v>
      </c>
      <c r="M169" s="39" t="s">
        <v>82</v>
      </c>
      <c r="N169" s="39" t="s">
        <v>83</v>
      </c>
      <c r="O169" s="39" t="s">
        <v>84</v>
      </c>
      <c r="P169" s="39" t="s">
        <v>85</v>
      </c>
      <c r="Q169" s="39" t="s">
        <v>110</v>
      </c>
      <c r="R169" s="35" t="s">
        <v>111</v>
      </c>
      <c r="S169" s="35" t="s">
        <v>111</v>
      </c>
      <c r="T169" s="34" t="s">
        <v>882</v>
      </c>
      <c r="U169" s="39" t="s">
        <v>28</v>
      </c>
      <c r="V169" s="113" t="s">
        <v>293</v>
      </c>
      <c r="W169" s="34" t="s">
        <v>280</v>
      </c>
      <c r="X169" s="39" t="s">
        <v>819</v>
      </c>
      <c r="Y169" s="115"/>
      <c r="Z169" s="39" t="s">
        <v>239</v>
      </c>
      <c r="AA169" s="112"/>
      <c r="AB169" s="115"/>
      <c r="AC169" s="341"/>
      <c r="AD169" s="341" t="s">
        <v>240</v>
      </c>
      <c r="AE169" s="41" t="s">
        <v>508</v>
      </c>
      <c r="AF169" s="332" t="s">
        <v>240</v>
      </c>
      <c r="AG169" s="339" t="s">
        <v>478</v>
      </c>
      <c r="AH169" s="346">
        <v>29.3</v>
      </c>
      <c r="AI169" s="111">
        <v>29.3</v>
      </c>
      <c r="AJ169" s="346"/>
      <c r="AK169" s="349" t="s">
        <v>986</v>
      </c>
      <c r="AL169" s="336">
        <v>8.3000000000000007</v>
      </c>
      <c r="AM169" s="44">
        <v>123.45</v>
      </c>
      <c r="AN169" s="111">
        <v>6.76</v>
      </c>
      <c r="AO169" s="111">
        <f t="shared" si="11"/>
        <v>1</v>
      </c>
      <c r="AP169" s="111">
        <v>1</v>
      </c>
      <c r="AQ169" s="111"/>
      <c r="AR169" s="335" t="s">
        <v>295</v>
      </c>
      <c r="AS169" s="111" t="s">
        <v>240</v>
      </c>
      <c r="AT169" s="111" t="s">
        <v>295</v>
      </c>
      <c r="AU169" s="111" t="s">
        <v>240</v>
      </c>
      <c r="AV169" s="349"/>
      <c r="AW169" s="348"/>
      <c r="AX169" s="349">
        <v>25.2</v>
      </c>
      <c r="AY169" s="348">
        <v>8.3000000000000007</v>
      </c>
      <c r="AZ169" s="334" t="s">
        <v>240</v>
      </c>
      <c r="BA169" s="130">
        <v>123.45</v>
      </c>
      <c r="BB169" s="130"/>
      <c r="BC169" s="348">
        <v>6.76</v>
      </c>
      <c r="BD169" s="348"/>
      <c r="BE169" s="56"/>
      <c r="BF169" s="348">
        <v>6.76</v>
      </c>
      <c r="BG169" s="348"/>
      <c r="BH169" s="348"/>
      <c r="BI169" s="348"/>
      <c r="BJ169" s="112">
        <v>10</v>
      </c>
      <c r="BK169" s="56">
        <v>28</v>
      </c>
      <c r="BL169" s="56">
        <v>13</v>
      </c>
      <c r="BM169" s="56">
        <v>16</v>
      </c>
      <c r="BN169" s="56">
        <v>2.2000000000000002</v>
      </c>
      <c r="BO169" s="56">
        <v>20</v>
      </c>
      <c r="BP169" s="223">
        <v>9.1999999999999993</v>
      </c>
      <c r="BQ169" s="56">
        <v>120</v>
      </c>
      <c r="BR169" s="56"/>
      <c r="BS169" s="34"/>
      <c r="BT169" s="34"/>
      <c r="BU169" s="34"/>
      <c r="BV169" s="34"/>
      <c r="BW169" s="34"/>
      <c r="BX169" s="34"/>
    </row>
    <row r="170" spans="1:76" x14ac:dyDescent="0.35">
      <c r="A170" s="34" t="s">
        <v>297</v>
      </c>
      <c r="B170" s="34"/>
      <c r="C170" s="34"/>
      <c r="D170" s="34"/>
      <c r="E170" s="34" t="s">
        <v>985</v>
      </c>
      <c r="F170" s="34" t="s">
        <v>985</v>
      </c>
      <c r="G170" s="41">
        <v>2006</v>
      </c>
      <c r="H170" s="34"/>
      <c r="I170" s="34"/>
      <c r="J170" s="34"/>
      <c r="K170" s="39" t="s">
        <v>80</v>
      </c>
      <c r="L170" s="39" t="s">
        <v>81</v>
      </c>
      <c r="M170" s="39" t="s">
        <v>82</v>
      </c>
      <c r="N170" s="39" t="s">
        <v>83</v>
      </c>
      <c r="O170" s="39" t="s">
        <v>84</v>
      </c>
      <c r="P170" s="39" t="s">
        <v>85</v>
      </c>
      <c r="Q170" s="39" t="s">
        <v>110</v>
      </c>
      <c r="R170" s="35" t="s">
        <v>111</v>
      </c>
      <c r="S170" s="35" t="s">
        <v>111</v>
      </c>
      <c r="T170" s="34" t="s">
        <v>882</v>
      </c>
      <c r="U170" s="39" t="s">
        <v>28</v>
      </c>
      <c r="V170" s="113" t="s">
        <v>293</v>
      </c>
      <c r="W170" s="34" t="s">
        <v>280</v>
      </c>
      <c r="X170" s="39" t="s">
        <v>819</v>
      </c>
      <c r="Y170" s="115"/>
      <c r="Z170" s="39" t="s">
        <v>239</v>
      </c>
      <c r="AA170" s="112"/>
      <c r="AB170" s="115"/>
      <c r="AC170" s="341"/>
      <c r="AD170" s="341" t="s">
        <v>240</v>
      </c>
      <c r="AE170" s="41" t="s">
        <v>508</v>
      </c>
      <c r="AF170" s="332" t="s">
        <v>240</v>
      </c>
      <c r="AG170" s="339" t="s">
        <v>478</v>
      </c>
      <c r="AH170" s="346">
        <v>41.1</v>
      </c>
      <c r="AI170" s="111">
        <v>41.1</v>
      </c>
      <c r="AJ170" s="346"/>
      <c r="AK170" s="349" t="s">
        <v>986</v>
      </c>
      <c r="AL170" s="336">
        <v>7.9</v>
      </c>
      <c r="AM170" s="44">
        <v>113.593</v>
      </c>
      <c r="AN170" s="111">
        <v>10.7</v>
      </c>
      <c r="AO170" s="111">
        <f t="shared" si="11"/>
        <v>1</v>
      </c>
      <c r="AP170" s="111">
        <v>1</v>
      </c>
      <c r="AQ170" s="111"/>
      <c r="AR170" s="335" t="s">
        <v>295</v>
      </c>
      <c r="AS170" s="111" t="s">
        <v>240</v>
      </c>
      <c r="AT170" s="111" t="s">
        <v>295</v>
      </c>
      <c r="AU170" s="111" t="s">
        <v>240</v>
      </c>
      <c r="AV170" s="349"/>
      <c r="AW170" s="348"/>
      <c r="AX170" s="349">
        <v>24.4</v>
      </c>
      <c r="AY170" s="348">
        <v>7.9</v>
      </c>
      <c r="AZ170" s="334" t="s">
        <v>240</v>
      </c>
      <c r="BA170" s="130">
        <v>113.593</v>
      </c>
      <c r="BB170" s="130"/>
      <c r="BC170" s="348">
        <v>10.7</v>
      </c>
      <c r="BD170" s="348"/>
      <c r="BE170" s="56"/>
      <c r="BF170" s="348">
        <v>10.7</v>
      </c>
      <c r="BG170" s="348"/>
      <c r="BH170" s="348"/>
      <c r="BI170" s="348"/>
      <c r="BJ170" s="112">
        <v>10</v>
      </c>
      <c r="BK170" s="56">
        <v>29</v>
      </c>
      <c r="BL170" s="56">
        <v>10</v>
      </c>
      <c r="BM170" s="56">
        <v>25</v>
      </c>
      <c r="BN170" s="56">
        <v>1.4</v>
      </c>
      <c r="BO170" s="56">
        <v>16</v>
      </c>
      <c r="BP170" s="223">
        <v>2.5</v>
      </c>
      <c r="BQ170" s="56">
        <v>88</v>
      </c>
      <c r="BR170" s="56"/>
      <c r="BS170" s="34"/>
      <c r="BT170" s="34"/>
      <c r="BU170" s="34"/>
      <c r="BV170" s="34"/>
      <c r="BW170" s="34"/>
      <c r="BX170" s="34"/>
    </row>
    <row r="171" spans="1:76" x14ac:dyDescent="0.35">
      <c r="A171" s="34" t="s">
        <v>297</v>
      </c>
      <c r="B171" s="34"/>
      <c r="C171" s="34"/>
      <c r="D171" s="34"/>
      <c r="E171" s="34" t="s">
        <v>985</v>
      </c>
      <c r="F171" s="34" t="s">
        <v>985</v>
      </c>
      <c r="G171" s="41">
        <v>2006</v>
      </c>
      <c r="H171" s="34"/>
      <c r="I171" s="34"/>
      <c r="J171" s="34"/>
      <c r="K171" s="39" t="s">
        <v>80</v>
      </c>
      <c r="L171" s="39" t="s">
        <v>81</v>
      </c>
      <c r="M171" s="39" t="s">
        <v>82</v>
      </c>
      <c r="N171" s="39" t="s">
        <v>83</v>
      </c>
      <c r="O171" s="39" t="s">
        <v>84</v>
      </c>
      <c r="P171" s="39" t="s">
        <v>85</v>
      </c>
      <c r="Q171" s="39" t="s">
        <v>110</v>
      </c>
      <c r="R171" s="35" t="s">
        <v>111</v>
      </c>
      <c r="S171" s="35" t="s">
        <v>111</v>
      </c>
      <c r="T171" s="34" t="s">
        <v>882</v>
      </c>
      <c r="U171" s="39" t="s">
        <v>28</v>
      </c>
      <c r="V171" s="113" t="s">
        <v>293</v>
      </c>
      <c r="W171" s="34" t="s">
        <v>280</v>
      </c>
      <c r="X171" s="39" t="s">
        <v>819</v>
      </c>
      <c r="Y171" s="115"/>
      <c r="Z171" s="39" t="s">
        <v>239</v>
      </c>
      <c r="AA171" s="112"/>
      <c r="AB171" s="115"/>
      <c r="AC171" s="341"/>
      <c r="AD171" s="341" t="s">
        <v>240</v>
      </c>
      <c r="AE171" s="41" t="s">
        <v>508</v>
      </c>
      <c r="AF171" s="332" t="s">
        <v>240</v>
      </c>
      <c r="AG171" s="339" t="s">
        <v>478</v>
      </c>
      <c r="AH171" s="346">
        <v>41.6</v>
      </c>
      <c r="AI171" s="111">
        <v>41.6</v>
      </c>
      <c r="AJ171" s="346"/>
      <c r="AK171" s="349" t="s">
        <v>986</v>
      </c>
      <c r="AL171" s="336">
        <v>7.8</v>
      </c>
      <c r="AM171" s="44">
        <v>63.941199999999995</v>
      </c>
      <c r="AN171" s="111">
        <v>3.25</v>
      </c>
      <c r="AO171" s="111">
        <f t="shared" si="11"/>
        <v>1</v>
      </c>
      <c r="AP171" s="111">
        <v>1</v>
      </c>
      <c r="AQ171" s="111"/>
      <c r="AR171" s="335" t="s">
        <v>295</v>
      </c>
      <c r="AS171" s="111" t="s">
        <v>240</v>
      </c>
      <c r="AT171" s="111" t="s">
        <v>295</v>
      </c>
      <c r="AU171" s="111" t="s">
        <v>240</v>
      </c>
      <c r="AV171" s="349"/>
      <c r="AW171" s="348"/>
      <c r="AX171" s="349">
        <v>24.8</v>
      </c>
      <c r="AY171" s="348">
        <v>7.8</v>
      </c>
      <c r="AZ171" s="334" t="s">
        <v>240</v>
      </c>
      <c r="BA171" s="130">
        <v>63.941199999999995</v>
      </c>
      <c r="BB171" s="130"/>
      <c r="BC171" s="348">
        <v>3.25</v>
      </c>
      <c r="BD171" s="348"/>
      <c r="BE171" s="56"/>
      <c r="BF171" s="348">
        <v>3.25</v>
      </c>
      <c r="BG171" s="348"/>
      <c r="BH171" s="348"/>
      <c r="BI171" s="348"/>
      <c r="BJ171" s="112">
        <v>10</v>
      </c>
      <c r="BK171" s="56">
        <v>20</v>
      </c>
      <c r="BL171" s="56">
        <v>3.4</v>
      </c>
      <c r="BM171" s="56">
        <v>1</v>
      </c>
      <c r="BN171" s="56">
        <v>0.87</v>
      </c>
      <c r="BO171" s="56">
        <v>5</v>
      </c>
      <c r="BP171" s="223">
        <v>2</v>
      </c>
      <c r="BQ171" s="56">
        <v>64</v>
      </c>
      <c r="BR171" s="56"/>
      <c r="BS171" s="34"/>
      <c r="BT171" s="34"/>
      <c r="BU171" s="34"/>
      <c r="BV171" s="34"/>
      <c r="BW171" s="34"/>
      <c r="BX171" s="34"/>
    </row>
    <row r="172" spans="1:76" x14ac:dyDescent="0.35">
      <c r="A172" s="34" t="s">
        <v>297</v>
      </c>
      <c r="B172" s="34"/>
      <c r="C172" s="34"/>
      <c r="D172" s="34"/>
      <c r="E172" s="34" t="s">
        <v>985</v>
      </c>
      <c r="F172" s="34" t="s">
        <v>985</v>
      </c>
      <c r="G172" s="41">
        <v>2006</v>
      </c>
      <c r="H172" s="34"/>
      <c r="I172" s="34"/>
      <c r="J172" s="34"/>
      <c r="K172" s="39" t="s">
        <v>80</v>
      </c>
      <c r="L172" s="39" t="s">
        <v>81</v>
      </c>
      <c r="M172" s="39" t="s">
        <v>82</v>
      </c>
      <c r="N172" s="39" t="s">
        <v>83</v>
      </c>
      <c r="O172" s="39" t="s">
        <v>84</v>
      </c>
      <c r="P172" s="39" t="s">
        <v>85</v>
      </c>
      <c r="Q172" s="39" t="s">
        <v>110</v>
      </c>
      <c r="R172" s="35" t="s">
        <v>111</v>
      </c>
      <c r="S172" s="35" t="s">
        <v>111</v>
      </c>
      <c r="T172" s="34" t="s">
        <v>882</v>
      </c>
      <c r="U172" s="39" t="s">
        <v>28</v>
      </c>
      <c r="V172" s="113" t="s">
        <v>293</v>
      </c>
      <c r="W172" s="34" t="s">
        <v>280</v>
      </c>
      <c r="X172" s="39" t="s">
        <v>819</v>
      </c>
      <c r="Y172" s="115"/>
      <c r="Z172" s="39" t="s">
        <v>239</v>
      </c>
      <c r="AA172" s="112"/>
      <c r="AB172" s="115"/>
      <c r="AC172" s="341"/>
      <c r="AD172" s="341" t="s">
        <v>240</v>
      </c>
      <c r="AE172" s="41" t="s">
        <v>508</v>
      </c>
      <c r="AF172" s="332" t="s">
        <v>240</v>
      </c>
      <c r="AG172" s="339" t="s">
        <v>478</v>
      </c>
      <c r="AH172" s="346">
        <v>41.6</v>
      </c>
      <c r="AI172" s="111">
        <v>41.6</v>
      </c>
      <c r="AJ172" s="346"/>
      <c r="AK172" s="349" t="s">
        <v>986</v>
      </c>
      <c r="AL172" s="336">
        <v>8.3000000000000007</v>
      </c>
      <c r="AM172" s="44">
        <v>172.25200000000001</v>
      </c>
      <c r="AN172" s="111">
        <v>10.5</v>
      </c>
      <c r="AO172" s="111">
        <f t="shared" si="11"/>
        <v>1</v>
      </c>
      <c r="AP172" s="111">
        <v>1</v>
      </c>
      <c r="AQ172" s="111"/>
      <c r="AR172" s="335" t="s">
        <v>295</v>
      </c>
      <c r="AS172" s="111" t="s">
        <v>240</v>
      </c>
      <c r="AT172" s="111" t="s">
        <v>295</v>
      </c>
      <c r="AU172" s="111" t="s">
        <v>240</v>
      </c>
      <c r="AV172" s="349"/>
      <c r="AW172" s="348"/>
      <c r="AX172" s="349">
        <v>24.7</v>
      </c>
      <c r="AY172" s="348">
        <v>8.3000000000000007</v>
      </c>
      <c r="AZ172" s="334" t="s">
        <v>240</v>
      </c>
      <c r="BA172" s="130">
        <v>172.25200000000001</v>
      </c>
      <c r="BB172" s="130"/>
      <c r="BC172" s="348">
        <v>10.5</v>
      </c>
      <c r="BD172" s="348"/>
      <c r="BE172" s="56"/>
      <c r="BF172" s="348">
        <v>10.5</v>
      </c>
      <c r="BG172" s="348"/>
      <c r="BH172" s="348"/>
      <c r="BI172" s="348"/>
      <c r="BJ172" s="112">
        <v>10</v>
      </c>
      <c r="BK172" s="56">
        <v>36</v>
      </c>
      <c r="BL172" s="56">
        <v>20</v>
      </c>
      <c r="BM172" s="56">
        <v>1.3</v>
      </c>
      <c r="BN172" s="56">
        <v>1.3</v>
      </c>
      <c r="BO172" s="56">
        <v>6.9</v>
      </c>
      <c r="BP172" s="223">
        <v>2</v>
      </c>
      <c r="BQ172" s="56">
        <v>156</v>
      </c>
      <c r="BR172" s="56"/>
      <c r="BS172" s="34"/>
      <c r="BT172" s="34"/>
      <c r="BU172" s="34"/>
      <c r="BV172" s="34"/>
      <c r="BW172" s="34"/>
      <c r="BX172" s="34"/>
    </row>
    <row r="173" spans="1:76" x14ac:dyDescent="0.35">
      <c r="A173" s="34" t="s">
        <v>297</v>
      </c>
      <c r="B173" s="34"/>
      <c r="C173" s="34"/>
      <c r="D173" s="34"/>
      <c r="E173" s="34" t="s">
        <v>985</v>
      </c>
      <c r="F173" s="34" t="s">
        <v>985</v>
      </c>
      <c r="G173" s="41">
        <v>2006</v>
      </c>
      <c r="H173" s="34"/>
      <c r="I173" s="34"/>
      <c r="J173" s="34"/>
      <c r="K173" s="39" t="s">
        <v>80</v>
      </c>
      <c r="L173" s="39" t="s">
        <v>81</v>
      </c>
      <c r="M173" s="39" t="s">
        <v>82</v>
      </c>
      <c r="N173" s="39" t="s">
        <v>83</v>
      </c>
      <c r="O173" s="39" t="s">
        <v>84</v>
      </c>
      <c r="P173" s="39" t="s">
        <v>85</v>
      </c>
      <c r="Q173" s="39" t="s">
        <v>110</v>
      </c>
      <c r="R173" s="35" t="s">
        <v>111</v>
      </c>
      <c r="S173" s="35" t="s">
        <v>111</v>
      </c>
      <c r="T173" s="34" t="s">
        <v>882</v>
      </c>
      <c r="U173" s="39" t="s">
        <v>28</v>
      </c>
      <c r="V173" s="113" t="s">
        <v>293</v>
      </c>
      <c r="W173" s="34" t="s">
        <v>280</v>
      </c>
      <c r="X173" s="39" t="s">
        <v>819</v>
      </c>
      <c r="Y173" s="115"/>
      <c r="Z173" s="39" t="s">
        <v>239</v>
      </c>
      <c r="AA173" s="112"/>
      <c r="AB173" s="115"/>
      <c r="AC173" s="341"/>
      <c r="AD173" s="341" t="s">
        <v>240</v>
      </c>
      <c r="AE173" s="41" t="s">
        <v>508</v>
      </c>
      <c r="AF173" s="332" t="s">
        <v>240</v>
      </c>
      <c r="AG173" s="339" t="s">
        <v>478</v>
      </c>
      <c r="AH173" s="346">
        <v>48</v>
      </c>
      <c r="AI173" s="111">
        <v>48</v>
      </c>
      <c r="AJ173" s="346"/>
      <c r="AK173" s="349" t="s">
        <v>986</v>
      </c>
      <c r="AL173" s="336">
        <v>7.7</v>
      </c>
      <c r="AM173" s="44">
        <v>96.271199999999993</v>
      </c>
      <c r="AN173" s="111">
        <v>7.24</v>
      </c>
      <c r="AO173" s="111">
        <f t="shared" si="11"/>
        <v>1</v>
      </c>
      <c r="AP173" s="111">
        <v>1</v>
      </c>
      <c r="AQ173" s="111"/>
      <c r="AR173" s="335" t="s">
        <v>295</v>
      </c>
      <c r="AS173" s="111" t="s">
        <v>240</v>
      </c>
      <c r="AT173" s="111" t="s">
        <v>295</v>
      </c>
      <c r="AU173" s="111" t="s">
        <v>240</v>
      </c>
      <c r="AV173" s="349"/>
      <c r="AW173" s="348"/>
      <c r="AX173" s="349">
        <v>24.2</v>
      </c>
      <c r="AY173" s="348">
        <v>7.7</v>
      </c>
      <c r="AZ173" s="334" t="s">
        <v>240</v>
      </c>
      <c r="BA173" s="130">
        <v>96.271199999999993</v>
      </c>
      <c r="BB173" s="130"/>
      <c r="BC173" s="348">
        <v>7.24</v>
      </c>
      <c r="BD173" s="348"/>
      <c r="BE173" s="56"/>
      <c r="BF173" s="348">
        <v>7.24</v>
      </c>
      <c r="BG173" s="348"/>
      <c r="BH173" s="348"/>
      <c r="BI173" s="348"/>
      <c r="BJ173" s="112">
        <v>10</v>
      </c>
      <c r="BK173" s="56">
        <v>28</v>
      </c>
      <c r="BL173" s="56">
        <v>6.4</v>
      </c>
      <c r="BM173" s="56">
        <v>2</v>
      </c>
      <c r="BN173" s="56">
        <v>0.63</v>
      </c>
      <c r="BO173" s="56">
        <v>19</v>
      </c>
      <c r="BP173" s="223">
        <v>2.4</v>
      </c>
      <c r="BQ173" s="56">
        <v>84</v>
      </c>
      <c r="BR173" s="56"/>
      <c r="BS173" s="34"/>
      <c r="BT173" s="34"/>
      <c r="BU173" s="34"/>
      <c r="BV173" s="34"/>
      <c r="BW173" s="34"/>
      <c r="BX173" s="34"/>
    </row>
    <row r="174" spans="1:76" x14ac:dyDescent="0.35">
      <c r="A174" s="34" t="s">
        <v>297</v>
      </c>
      <c r="B174" s="34"/>
      <c r="C174" s="34"/>
      <c r="D174" s="34"/>
      <c r="E174" s="34" t="s">
        <v>985</v>
      </c>
      <c r="F174" s="34" t="s">
        <v>985</v>
      </c>
      <c r="G174" s="41">
        <v>2006</v>
      </c>
      <c r="H174" s="34"/>
      <c r="I174" s="34"/>
      <c r="J174" s="34"/>
      <c r="K174" s="39" t="s">
        <v>80</v>
      </c>
      <c r="L174" s="39" t="s">
        <v>81</v>
      </c>
      <c r="M174" s="39" t="s">
        <v>82</v>
      </c>
      <c r="N174" s="39" t="s">
        <v>83</v>
      </c>
      <c r="O174" s="39" t="s">
        <v>84</v>
      </c>
      <c r="P174" s="39" t="s">
        <v>85</v>
      </c>
      <c r="Q174" s="39" t="s">
        <v>110</v>
      </c>
      <c r="R174" s="35" t="s">
        <v>111</v>
      </c>
      <c r="S174" s="35" t="s">
        <v>111</v>
      </c>
      <c r="T174" s="34" t="s">
        <v>882</v>
      </c>
      <c r="U174" s="39" t="s">
        <v>28</v>
      </c>
      <c r="V174" s="113" t="s">
        <v>293</v>
      </c>
      <c r="W174" s="34" t="s">
        <v>280</v>
      </c>
      <c r="X174" s="39" t="s">
        <v>819</v>
      </c>
      <c r="Y174" s="115"/>
      <c r="Z174" s="39" t="s">
        <v>239</v>
      </c>
      <c r="AA174" s="112"/>
      <c r="AB174" s="115"/>
      <c r="AC174" s="341"/>
      <c r="AD174" s="341" t="s">
        <v>240</v>
      </c>
      <c r="AE174" s="41" t="s">
        <v>508</v>
      </c>
      <c r="AF174" s="332" t="s">
        <v>240</v>
      </c>
      <c r="AG174" s="339" t="s">
        <v>478</v>
      </c>
      <c r="AH174" s="346">
        <v>48.3</v>
      </c>
      <c r="AI174" s="111">
        <v>48.3</v>
      </c>
      <c r="AJ174" s="346"/>
      <c r="AK174" s="349" t="s">
        <v>986</v>
      </c>
      <c r="AL174" s="336">
        <v>8.4</v>
      </c>
      <c r="AM174" s="44">
        <v>182.98500000000001</v>
      </c>
      <c r="AN174" s="111">
        <v>6.55</v>
      </c>
      <c r="AO174" s="111">
        <f t="shared" si="11"/>
        <v>1</v>
      </c>
      <c r="AP174" s="111">
        <v>1</v>
      </c>
      <c r="AQ174" s="111"/>
      <c r="AR174" s="335" t="s">
        <v>295</v>
      </c>
      <c r="AS174" s="111" t="s">
        <v>240</v>
      </c>
      <c r="AT174" s="111" t="s">
        <v>295</v>
      </c>
      <c r="AU174" s="111" t="s">
        <v>240</v>
      </c>
      <c r="AV174" s="349"/>
      <c r="AW174" s="348"/>
      <c r="AX174" s="349">
        <v>24.7</v>
      </c>
      <c r="AY174" s="348">
        <v>8.4</v>
      </c>
      <c r="AZ174" s="334" t="s">
        <v>240</v>
      </c>
      <c r="BA174" s="130">
        <v>182.98500000000001</v>
      </c>
      <c r="BB174" s="130"/>
      <c r="BC174" s="348">
        <v>6.55</v>
      </c>
      <c r="BD174" s="348"/>
      <c r="BE174" s="56"/>
      <c r="BF174" s="348">
        <v>6.55</v>
      </c>
      <c r="BG174" s="348"/>
      <c r="BH174" s="348"/>
      <c r="BI174" s="348"/>
      <c r="BJ174" s="112">
        <v>10</v>
      </c>
      <c r="BK174" s="56">
        <v>37</v>
      </c>
      <c r="BL174" s="56">
        <v>22</v>
      </c>
      <c r="BM174" s="56">
        <v>2.4</v>
      </c>
      <c r="BN174" s="56">
        <v>1.1000000000000001</v>
      </c>
      <c r="BO174" s="56">
        <v>7.2</v>
      </c>
      <c r="BP174" s="223">
        <v>3.3</v>
      </c>
      <c r="BQ174" s="56">
        <v>188</v>
      </c>
      <c r="BR174" s="56"/>
      <c r="BS174" s="34"/>
      <c r="BT174" s="34"/>
      <c r="BU174" s="34"/>
      <c r="BV174" s="34"/>
      <c r="BW174" s="34"/>
      <c r="BX174" s="34"/>
    </row>
    <row r="175" spans="1:76" x14ac:dyDescent="0.35">
      <c r="A175" s="34" t="s">
        <v>297</v>
      </c>
      <c r="B175" s="34"/>
      <c r="C175" s="34"/>
      <c r="D175" s="34"/>
      <c r="E175" s="34" t="s">
        <v>985</v>
      </c>
      <c r="F175" s="34" t="s">
        <v>985</v>
      </c>
      <c r="G175" s="41">
        <v>2006</v>
      </c>
      <c r="H175" s="34"/>
      <c r="I175" s="34"/>
      <c r="J175" s="34"/>
      <c r="K175" s="39" t="s">
        <v>80</v>
      </c>
      <c r="L175" s="39" t="s">
        <v>81</v>
      </c>
      <c r="M175" s="39" t="s">
        <v>82</v>
      </c>
      <c r="N175" s="39" t="s">
        <v>83</v>
      </c>
      <c r="O175" s="39" t="s">
        <v>84</v>
      </c>
      <c r="P175" s="39" t="s">
        <v>85</v>
      </c>
      <c r="Q175" s="39" t="s">
        <v>110</v>
      </c>
      <c r="R175" s="35" t="s">
        <v>111</v>
      </c>
      <c r="S175" s="35" t="s">
        <v>111</v>
      </c>
      <c r="T175" s="34" t="s">
        <v>882</v>
      </c>
      <c r="U175" s="39" t="s">
        <v>28</v>
      </c>
      <c r="V175" s="113" t="s">
        <v>293</v>
      </c>
      <c r="W175" s="34" t="s">
        <v>280</v>
      </c>
      <c r="X175" s="39" t="s">
        <v>819</v>
      </c>
      <c r="Y175" s="115"/>
      <c r="Z175" s="39" t="s">
        <v>239</v>
      </c>
      <c r="AA175" s="112"/>
      <c r="AB175" s="115"/>
      <c r="AC175" s="341"/>
      <c r="AD175" s="341" t="s">
        <v>240</v>
      </c>
      <c r="AE175" s="41" t="s">
        <v>508</v>
      </c>
      <c r="AF175" s="332" t="s">
        <v>240</v>
      </c>
      <c r="AG175" s="339" t="s">
        <v>478</v>
      </c>
      <c r="AH175" s="346">
        <v>56.5</v>
      </c>
      <c r="AI175" s="111">
        <v>56.5</v>
      </c>
      <c r="AJ175" s="346"/>
      <c r="AK175" s="349" t="s">
        <v>986</v>
      </c>
      <c r="AL175" s="336">
        <v>8</v>
      </c>
      <c r="AM175" s="44">
        <v>103.605</v>
      </c>
      <c r="AN175" s="111">
        <v>6.84</v>
      </c>
      <c r="AO175" s="111">
        <f t="shared" si="11"/>
        <v>1</v>
      </c>
      <c r="AP175" s="111">
        <v>1</v>
      </c>
      <c r="AQ175" s="111"/>
      <c r="AR175" s="335" t="s">
        <v>295</v>
      </c>
      <c r="AS175" s="111" t="s">
        <v>240</v>
      </c>
      <c r="AT175" s="111" t="s">
        <v>295</v>
      </c>
      <c r="AU175" s="111" t="s">
        <v>240</v>
      </c>
      <c r="AV175" s="349"/>
      <c r="AW175" s="348"/>
      <c r="AX175" s="349">
        <v>24.5</v>
      </c>
      <c r="AY175" s="348">
        <v>8</v>
      </c>
      <c r="AZ175" s="334" t="s">
        <v>240</v>
      </c>
      <c r="BA175" s="130">
        <v>103.605</v>
      </c>
      <c r="BB175" s="130"/>
      <c r="BC175" s="348">
        <v>6.84</v>
      </c>
      <c r="BD175" s="348"/>
      <c r="BE175" s="56"/>
      <c r="BF175" s="348">
        <v>6.84</v>
      </c>
      <c r="BG175" s="348"/>
      <c r="BH175" s="348"/>
      <c r="BI175" s="348"/>
      <c r="BJ175" s="112">
        <v>10</v>
      </c>
      <c r="BK175" s="56">
        <v>25</v>
      </c>
      <c r="BL175" s="56">
        <v>10</v>
      </c>
      <c r="BM175" s="56">
        <v>25</v>
      </c>
      <c r="BN175" s="56">
        <v>1.5</v>
      </c>
      <c r="BO175" s="56">
        <v>24</v>
      </c>
      <c r="BP175" s="223">
        <v>10</v>
      </c>
      <c r="BQ175" s="56">
        <v>132</v>
      </c>
      <c r="BR175" s="56"/>
      <c r="BS175" s="34"/>
      <c r="BT175" s="34"/>
      <c r="BU175" s="34"/>
      <c r="BV175" s="34"/>
      <c r="BW175" s="34"/>
      <c r="BX175" s="34"/>
    </row>
    <row r="176" spans="1:76" x14ac:dyDescent="0.35">
      <c r="A176" s="34" t="s">
        <v>297</v>
      </c>
      <c r="B176" s="34"/>
      <c r="C176" s="34"/>
      <c r="D176" s="34"/>
      <c r="E176" s="34" t="s">
        <v>985</v>
      </c>
      <c r="F176" s="34" t="s">
        <v>985</v>
      </c>
      <c r="G176" s="41">
        <v>2006</v>
      </c>
      <c r="H176" s="34"/>
      <c r="I176" s="34"/>
      <c r="J176" s="34"/>
      <c r="K176" s="39" t="s">
        <v>80</v>
      </c>
      <c r="L176" s="39" t="s">
        <v>81</v>
      </c>
      <c r="M176" s="39" t="s">
        <v>82</v>
      </c>
      <c r="N176" s="39" t="s">
        <v>83</v>
      </c>
      <c r="O176" s="39" t="s">
        <v>84</v>
      </c>
      <c r="P176" s="39" t="s">
        <v>85</v>
      </c>
      <c r="Q176" s="39" t="s">
        <v>110</v>
      </c>
      <c r="R176" s="35" t="s">
        <v>111</v>
      </c>
      <c r="S176" s="35" t="s">
        <v>111</v>
      </c>
      <c r="T176" s="34" t="s">
        <v>882</v>
      </c>
      <c r="U176" s="39" t="s">
        <v>28</v>
      </c>
      <c r="V176" s="113" t="s">
        <v>293</v>
      </c>
      <c r="W176" s="34" t="s">
        <v>280</v>
      </c>
      <c r="X176" s="39" t="s">
        <v>819</v>
      </c>
      <c r="Y176" s="115"/>
      <c r="Z176" s="39" t="s">
        <v>239</v>
      </c>
      <c r="AA176" s="112"/>
      <c r="AB176" s="115"/>
      <c r="AC176" s="341"/>
      <c r="AD176" s="341" t="s">
        <v>240</v>
      </c>
      <c r="AE176" s="41" t="s">
        <v>508</v>
      </c>
      <c r="AF176" s="332" t="s">
        <v>240</v>
      </c>
      <c r="AG176" s="339" t="s">
        <v>478</v>
      </c>
      <c r="AH176" s="346">
        <v>57.9</v>
      </c>
      <c r="AI176" s="111">
        <v>57.9</v>
      </c>
      <c r="AJ176" s="346"/>
      <c r="AK176" s="349" t="s">
        <v>986</v>
      </c>
      <c r="AL176" s="336">
        <v>7.8</v>
      </c>
      <c r="AM176" s="44">
        <v>50.606400000000001</v>
      </c>
      <c r="AN176" s="111">
        <v>8.75</v>
      </c>
      <c r="AO176" s="111">
        <f t="shared" si="11"/>
        <v>1</v>
      </c>
      <c r="AP176" s="111">
        <v>1</v>
      </c>
      <c r="AQ176" s="111"/>
      <c r="AR176" s="335" t="s">
        <v>295</v>
      </c>
      <c r="AS176" s="111" t="s">
        <v>240</v>
      </c>
      <c r="AT176" s="111" t="s">
        <v>295</v>
      </c>
      <c r="AU176" s="111" t="s">
        <v>240</v>
      </c>
      <c r="AV176" s="349"/>
      <c r="AW176" s="348"/>
      <c r="AX176" s="349">
        <v>24.6</v>
      </c>
      <c r="AY176" s="348">
        <v>7.8</v>
      </c>
      <c r="AZ176" s="334" t="s">
        <v>240</v>
      </c>
      <c r="BA176" s="130">
        <v>50.606400000000001</v>
      </c>
      <c r="BB176" s="130"/>
      <c r="BC176" s="348">
        <v>8.75</v>
      </c>
      <c r="BD176" s="348"/>
      <c r="BE176" s="56"/>
      <c r="BF176" s="348">
        <v>8.75</v>
      </c>
      <c r="BG176" s="348"/>
      <c r="BH176" s="348"/>
      <c r="BI176" s="348"/>
      <c r="BJ176" s="112">
        <v>10</v>
      </c>
      <c r="BK176" s="56">
        <v>14</v>
      </c>
      <c r="BL176" s="56">
        <v>3.8</v>
      </c>
      <c r="BM176" s="56">
        <v>1.6</v>
      </c>
      <c r="BN176" s="56">
        <v>0.85</v>
      </c>
      <c r="BO176" s="56">
        <v>5</v>
      </c>
      <c r="BP176" s="223">
        <v>2</v>
      </c>
      <c r="BQ176" s="56">
        <v>48</v>
      </c>
      <c r="BR176" s="56"/>
      <c r="BS176" s="34"/>
      <c r="BT176" s="34"/>
      <c r="BU176" s="34"/>
      <c r="BV176" s="34"/>
      <c r="BW176" s="34"/>
      <c r="BX176" s="34"/>
    </row>
    <row r="177" spans="1:76" x14ac:dyDescent="0.35">
      <c r="A177" s="34" t="s">
        <v>297</v>
      </c>
      <c r="B177" s="34"/>
      <c r="C177" s="34"/>
      <c r="D177" s="34"/>
      <c r="E177" s="34" t="s">
        <v>985</v>
      </c>
      <c r="F177" s="34" t="s">
        <v>985</v>
      </c>
      <c r="G177" s="41">
        <v>2006</v>
      </c>
      <c r="H177" s="34"/>
      <c r="I177" s="34"/>
      <c r="J177" s="34"/>
      <c r="K177" s="39" t="s">
        <v>80</v>
      </c>
      <c r="L177" s="39" t="s">
        <v>81</v>
      </c>
      <c r="M177" s="39" t="s">
        <v>82</v>
      </c>
      <c r="N177" s="39" t="s">
        <v>83</v>
      </c>
      <c r="O177" s="39" t="s">
        <v>84</v>
      </c>
      <c r="P177" s="39" t="s">
        <v>85</v>
      </c>
      <c r="Q177" s="39" t="s">
        <v>110</v>
      </c>
      <c r="R177" s="35" t="s">
        <v>111</v>
      </c>
      <c r="S177" s="35" t="s">
        <v>111</v>
      </c>
      <c r="T177" s="34" t="s">
        <v>882</v>
      </c>
      <c r="U177" s="39" t="s">
        <v>28</v>
      </c>
      <c r="V177" s="113" t="s">
        <v>293</v>
      </c>
      <c r="W177" s="34" t="s">
        <v>280</v>
      </c>
      <c r="X177" s="39" t="s">
        <v>819</v>
      </c>
      <c r="Y177" s="115"/>
      <c r="Z177" s="39" t="s">
        <v>239</v>
      </c>
      <c r="AA177" s="112"/>
      <c r="AB177" s="115"/>
      <c r="AC177" s="341"/>
      <c r="AD177" s="341" t="s">
        <v>240</v>
      </c>
      <c r="AE177" s="41" t="s">
        <v>508</v>
      </c>
      <c r="AF177" s="332" t="s">
        <v>240</v>
      </c>
      <c r="AG177" s="339" t="s">
        <v>478</v>
      </c>
      <c r="AH177" s="346">
        <v>59.4</v>
      </c>
      <c r="AI177" s="111">
        <v>59.4</v>
      </c>
      <c r="AJ177" s="346"/>
      <c r="AK177" s="349" t="s">
        <v>986</v>
      </c>
      <c r="AL177" s="336">
        <v>7.5</v>
      </c>
      <c r="AM177" s="44">
        <v>62.215400000000002</v>
      </c>
      <c r="AN177" s="111">
        <v>6.57</v>
      </c>
      <c r="AO177" s="111">
        <f t="shared" si="11"/>
        <v>1</v>
      </c>
      <c r="AP177" s="111">
        <v>1</v>
      </c>
      <c r="AQ177" s="111"/>
      <c r="AR177" s="335" t="s">
        <v>295</v>
      </c>
      <c r="AS177" s="111" t="s">
        <v>240</v>
      </c>
      <c r="AT177" s="111" t="s">
        <v>295</v>
      </c>
      <c r="AU177" s="111" t="s">
        <v>240</v>
      </c>
      <c r="AV177" s="349"/>
      <c r="AW177" s="348"/>
      <c r="AX177" s="349">
        <v>24.8</v>
      </c>
      <c r="AY177" s="348">
        <v>7.5</v>
      </c>
      <c r="AZ177" s="334" t="s">
        <v>240</v>
      </c>
      <c r="BA177" s="130">
        <v>62.215400000000002</v>
      </c>
      <c r="BB177" s="130"/>
      <c r="BC177" s="348">
        <v>6.57</v>
      </c>
      <c r="BD177" s="348"/>
      <c r="BE177" s="56"/>
      <c r="BF177" s="348">
        <v>6.57</v>
      </c>
      <c r="BG177" s="348"/>
      <c r="BH177" s="348"/>
      <c r="BI177" s="348"/>
      <c r="BJ177" s="112">
        <v>10</v>
      </c>
      <c r="BK177" s="56">
        <v>17</v>
      </c>
      <c r="BL177" s="56">
        <v>4.8</v>
      </c>
      <c r="BM177" s="56">
        <v>2.6</v>
      </c>
      <c r="BN177" s="56">
        <v>1.2</v>
      </c>
      <c r="BO177" s="56">
        <v>5</v>
      </c>
      <c r="BP177" s="223">
        <v>2.4</v>
      </c>
      <c r="BQ177" s="56">
        <v>64</v>
      </c>
      <c r="BR177" s="56"/>
      <c r="BS177" s="34"/>
      <c r="BT177" s="34"/>
      <c r="BU177" s="34"/>
      <c r="BV177" s="34"/>
      <c r="BW177" s="34"/>
      <c r="BX177" s="34"/>
    </row>
    <row r="178" spans="1:76" x14ac:dyDescent="0.35">
      <c r="A178" s="34" t="s">
        <v>297</v>
      </c>
      <c r="B178" s="34"/>
      <c r="C178" s="34"/>
      <c r="D178" s="34"/>
      <c r="E178" s="34" t="s">
        <v>985</v>
      </c>
      <c r="F178" s="34" t="s">
        <v>985</v>
      </c>
      <c r="G178" s="41">
        <v>2006</v>
      </c>
      <c r="H178" s="34"/>
      <c r="I178" s="34"/>
      <c r="J178" s="34"/>
      <c r="K178" s="39" t="s">
        <v>80</v>
      </c>
      <c r="L178" s="39" t="s">
        <v>81</v>
      </c>
      <c r="M178" s="39" t="s">
        <v>82</v>
      </c>
      <c r="N178" s="39" t="s">
        <v>83</v>
      </c>
      <c r="O178" s="39" t="s">
        <v>84</v>
      </c>
      <c r="P178" s="39" t="s">
        <v>85</v>
      </c>
      <c r="Q178" s="39" t="s">
        <v>110</v>
      </c>
      <c r="R178" s="35" t="s">
        <v>111</v>
      </c>
      <c r="S178" s="35" t="s">
        <v>111</v>
      </c>
      <c r="T178" s="34" t="s">
        <v>882</v>
      </c>
      <c r="U178" s="39" t="s">
        <v>28</v>
      </c>
      <c r="V178" s="113" t="s">
        <v>293</v>
      </c>
      <c r="W178" s="34" t="s">
        <v>280</v>
      </c>
      <c r="X178" s="39" t="s">
        <v>819</v>
      </c>
      <c r="Y178" s="115"/>
      <c r="Z178" s="39" t="s">
        <v>239</v>
      </c>
      <c r="AA178" s="112"/>
      <c r="AB178" s="115"/>
      <c r="AC178" s="341"/>
      <c r="AD178" s="341" t="s">
        <v>240</v>
      </c>
      <c r="AE178" s="41" t="s">
        <v>508</v>
      </c>
      <c r="AF178" s="332" t="s">
        <v>240</v>
      </c>
      <c r="AG178" s="339" t="s">
        <v>478</v>
      </c>
      <c r="AH178" s="346">
        <v>63.8</v>
      </c>
      <c r="AI178" s="111">
        <v>63.8</v>
      </c>
      <c r="AJ178" s="346"/>
      <c r="AK178" s="349" t="s">
        <v>986</v>
      </c>
      <c r="AL178" s="336">
        <v>7.5</v>
      </c>
      <c r="AM178" s="44">
        <v>97.094799999999992</v>
      </c>
      <c r="AN178" s="111">
        <v>6.67</v>
      </c>
      <c r="AO178" s="111">
        <f t="shared" si="11"/>
        <v>1</v>
      </c>
      <c r="AP178" s="111">
        <v>1</v>
      </c>
      <c r="AQ178" s="111"/>
      <c r="AR178" s="335" t="s">
        <v>295</v>
      </c>
      <c r="AS178" s="111" t="s">
        <v>240</v>
      </c>
      <c r="AT178" s="111" t="s">
        <v>295</v>
      </c>
      <c r="AU178" s="111" t="s">
        <v>240</v>
      </c>
      <c r="AV178" s="349"/>
      <c r="AW178" s="348"/>
      <c r="AX178" s="349">
        <v>24.6</v>
      </c>
      <c r="AY178" s="348">
        <v>7.5</v>
      </c>
      <c r="AZ178" s="334" t="s">
        <v>240</v>
      </c>
      <c r="BA178" s="130">
        <v>97.094799999999992</v>
      </c>
      <c r="BB178" s="130"/>
      <c r="BC178" s="348">
        <v>6.67</v>
      </c>
      <c r="BD178" s="348"/>
      <c r="BE178" s="56"/>
      <c r="BF178" s="348">
        <v>6.67</v>
      </c>
      <c r="BG178" s="348"/>
      <c r="BH178" s="348"/>
      <c r="BI178" s="348"/>
      <c r="BJ178" s="112">
        <v>10</v>
      </c>
      <c r="BK178" s="56">
        <v>28</v>
      </c>
      <c r="BL178" s="56">
        <v>6.6</v>
      </c>
      <c r="BM178" s="56">
        <v>2</v>
      </c>
      <c r="BN178" s="56">
        <v>0.84</v>
      </c>
      <c r="BO178" s="56">
        <v>17</v>
      </c>
      <c r="BP178" s="223">
        <v>2.6</v>
      </c>
      <c r="BQ178" s="56">
        <v>84</v>
      </c>
      <c r="BR178" s="56"/>
      <c r="BS178" s="34"/>
      <c r="BT178" s="34"/>
      <c r="BU178" s="34"/>
      <c r="BV178" s="34"/>
      <c r="BW178" s="34"/>
      <c r="BX178" s="34"/>
    </row>
    <row r="179" spans="1:76" x14ac:dyDescent="0.35">
      <c r="A179" s="34" t="s">
        <v>297</v>
      </c>
      <c r="B179" s="34"/>
      <c r="C179" s="34"/>
      <c r="D179" s="34"/>
      <c r="E179" s="34" t="s">
        <v>985</v>
      </c>
      <c r="F179" s="34" t="s">
        <v>985</v>
      </c>
      <c r="G179" s="41">
        <v>2006</v>
      </c>
      <c r="H179" s="34"/>
      <c r="I179" s="34"/>
      <c r="J179" s="34"/>
      <c r="K179" s="39" t="s">
        <v>80</v>
      </c>
      <c r="L179" s="39" t="s">
        <v>81</v>
      </c>
      <c r="M179" s="39" t="s">
        <v>82</v>
      </c>
      <c r="N179" s="39" t="s">
        <v>83</v>
      </c>
      <c r="O179" s="39" t="s">
        <v>84</v>
      </c>
      <c r="P179" s="39" t="s">
        <v>85</v>
      </c>
      <c r="Q179" s="39" t="s">
        <v>110</v>
      </c>
      <c r="R179" s="35" t="s">
        <v>111</v>
      </c>
      <c r="S179" s="35" t="s">
        <v>111</v>
      </c>
      <c r="T179" s="34" t="s">
        <v>882</v>
      </c>
      <c r="U179" s="39" t="s">
        <v>28</v>
      </c>
      <c r="V179" s="113" t="s">
        <v>293</v>
      </c>
      <c r="W179" s="34" t="s">
        <v>280</v>
      </c>
      <c r="X179" s="39" t="s">
        <v>819</v>
      </c>
      <c r="Y179" s="115"/>
      <c r="Z179" s="39" t="s">
        <v>239</v>
      </c>
      <c r="AA179" s="112"/>
      <c r="AB179" s="115"/>
      <c r="AC179" s="341"/>
      <c r="AD179" s="341" t="s">
        <v>240</v>
      </c>
      <c r="AE179" s="41" t="s">
        <v>508</v>
      </c>
      <c r="AF179" s="332" t="s">
        <v>240</v>
      </c>
      <c r="AG179" s="339" t="s">
        <v>478</v>
      </c>
      <c r="AH179" s="346">
        <v>64.7</v>
      </c>
      <c r="AI179" s="111">
        <v>64.7</v>
      </c>
      <c r="AJ179" s="346"/>
      <c r="AK179" s="349" t="s">
        <v>986</v>
      </c>
      <c r="AL179" s="336">
        <v>8.1</v>
      </c>
      <c r="AM179" s="44">
        <v>110.22</v>
      </c>
      <c r="AN179" s="111">
        <v>5.88</v>
      </c>
      <c r="AO179" s="111">
        <f t="shared" si="11"/>
        <v>1</v>
      </c>
      <c r="AP179" s="111">
        <v>1</v>
      </c>
      <c r="AQ179" s="111"/>
      <c r="AR179" s="335" t="s">
        <v>295</v>
      </c>
      <c r="AS179" s="111" t="s">
        <v>240</v>
      </c>
      <c r="AT179" s="111" t="s">
        <v>295</v>
      </c>
      <c r="AU179" s="111" t="s">
        <v>240</v>
      </c>
      <c r="AV179" s="349"/>
      <c r="AW179" s="348"/>
      <c r="AX179" s="349">
        <v>24.8</v>
      </c>
      <c r="AY179" s="348">
        <v>8.1</v>
      </c>
      <c r="AZ179" s="334" t="s">
        <v>240</v>
      </c>
      <c r="BA179" s="130">
        <v>110.22</v>
      </c>
      <c r="BB179" s="130"/>
      <c r="BC179" s="348">
        <v>5.88</v>
      </c>
      <c r="BD179" s="348"/>
      <c r="BE179" s="56"/>
      <c r="BF179" s="348">
        <v>5.88</v>
      </c>
      <c r="BG179" s="348"/>
      <c r="BH179" s="348"/>
      <c r="BI179" s="348"/>
      <c r="BJ179" s="112">
        <v>10</v>
      </c>
      <c r="BK179" s="56">
        <v>26</v>
      </c>
      <c r="BL179" s="56">
        <v>11</v>
      </c>
      <c r="BM179" s="56">
        <v>1.1000000000000001</v>
      </c>
      <c r="BN179" s="56">
        <v>1.3</v>
      </c>
      <c r="BO179" s="56">
        <v>7.7</v>
      </c>
      <c r="BP179" s="223">
        <v>2</v>
      </c>
      <c r="BQ179" s="56">
        <v>108</v>
      </c>
      <c r="BR179" s="56"/>
      <c r="BS179" s="34"/>
      <c r="BT179" s="34"/>
      <c r="BU179" s="34"/>
      <c r="BV179" s="34"/>
      <c r="BW179" s="34"/>
      <c r="BX179" s="34"/>
    </row>
    <row r="180" spans="1:76" x14ac:dyDescent="0.35">
      <c r="A180" s="34" t="s">
        <v>297</v>
      </c>
      <c r="B180" s="34"/>
      <c r="C180" s="34"/>
      <c r="D180" s="34"/>
      <c r="E180" s="34" t="s">
        <v>985</v>
      </c>
      <c r="F180" s="34" t="s">
        <v>985</v>
      </c>
      <c r="G180" s="41">
        <v>2006</v>
      </c>
      <c r="H180" s="34"/>
      <c r="I180" s="34"/>
      <c r="J180" s="34"/>
      <c r="K180" s="39" t="s">
        <v>80</v>
      </c>
      <c r="L180" s="39" t="s">
        <v>81</v>
      </c>
      <c r="M180" s="39" t="s">
        <v>82</v>
      </c>
      <c r="N180" s="39" t="s">
        <v>83</v>
      </c>
      <c r="O180" s="39" t="s">
        <v>84</v>
      </c>
      <c r="P180" s="39" t="s">
        <v>85</v>
      </c>
      <c r="Q180" s="39" t="s">
        <v>110</v>
      </c>
      <c r="R180" s="35" t="s">
        <v>111</v>
      </c>
      <c r="S180" s="35" t="s">
        <v>111</v>
      </c>
      <c r="T180" s="34" t="s">
        <v>882</v>
      </c>
      <c r="U180" s="39" t="s">
        <v>28</v>
      </c>
      <c r="V180" s="113" t="s">
        <v>293</v>
      </c>
      <c r="W180" s="34" t="s">
        <v>280</v>
      </c>
      <c r="X180" s="39" t="s">
        <v>819</v>
      </c>
      <c r="Y180" s="115"/>
      <c r="Z180" s="39" t="s">
        <v>239</v>
      </c>
      <c r="AA180" s="112"/>
      <c r="AB180" s="115"/>
      <c r="AC180" s="341"/>
      <c r="AD180" s="341" t="s">
        <v>240</v>
      </c>
      <c r="AE180" s="41" t="s">
        <v>508</v>
      </c>
      <c r="AF180" s="332" t="s">
        <v>240</v>
      </c>
      <c r="AG180" s="339" t="s">
        <v>478</v>
      </c>
      <c r="AH180" s="346">
        <v>65.7</v>
      </c>
      <c r="AI180" s="111">
        <v>65.7</v>
      </c>
      <c r="AJ180" s="346"/>
      <c r="AK180" s="349" t="s">
        <v>986</v>
      </c>
      <c r="AL180" s="336">
        <v>7.7</v>
      </c>
      <c r="AM180" s="44">
        <v>58.5092</v>
      </c>
      <c r="AN180" s="111">
        <v>6.97</v>
      </c>
      <c r="AO180" s="111">
        <f t="shared" si="11"/>
        <v>1</v>
      </c>
      <c r="AP180" s="111">
        <v>1</v>
      </c>
      <c r="AQ180" s="111"/>
      <c r="AR180" s="335" t="s">
        <v>295</v>
      </c>
      <c r="AS180" s="111" t="s">
        <v>240</v>
      </c>
      <c r="AT180" s="111" t="s">
        <v>295</v>
      </c>
      <c r="AU180" s="111" t="s">
        <v>240</v>
      </c>
      <c r="AV180" s="349"/>
      <c r="AW180" s="348"/>
      <c r="AX180" s="349">
        <v>24.5</v>
      </c>
      <c r="AY180" s="348">
        <v>7.7</v>
      </c>
      <c r="AZ180" s="334" t="s">
        <v>240</v>
      </c>
      <c r="BA180" s="130">
        <v>58.5092</v>
      </c>
      <c r="BB180" s="130"/>
      <c r="BC180" s="348">
        <v>6.97</v>
      </c>
      <c r="BD180" s="348"/>
      <c r="BE180" s="56"/>
      <c r="BF180" s="348">
        <v>6.97</v>
      </c>
      <c r="BG180" s="348"/>
      <c r="BH180" s="348"/>
      <c r="BI180" s="348"/>
      <c r="BJ180" s="112">
        <v>10</v>
      </c>
      <c r="BK180" s="56">
        <v>17</v>
      </c>
      <c r="BL180" s="56">
        <v>3.9</v>
      </c>
      <c r="BM180" s="56">
        <v>2.2999999999999998</v>
      </c>
      <c r="BN180" s="56">
        <v>0.77</v>
      </c>
      <c r="BO180" s="56">
        <v>5</v>
      </c>
      <c r="BP180" s="223">
        <v>2.6</v>
      </c>
      <c r="BQ180" s="56">
        <v>52</v>
      </c>
      <c r="BR180" s="56"/>
      <c r="BS180" s="34"/>
      <c r="BT180" s="34"/>
      <c r="BU180" s="34"/>
      <c r="BV180" s="34"/>
      <c r="BW180" s="34"/>
      <c r="BX180" s="34"/>
    </row>
    <row r="181" spans="1:76" x14ac:dyDescent="0.35">
      <c r="A181" s="34" t="s">
        <v>297</v>
      </c>
      <c r="B181" s="34"/>
      <c r="C181" s="34"/>
      <c r="D181" s="34"/>
      <c r="E181" s="34" t="s">
        <v>985</v>
      </c>
      <c r="F181" s="34" t="s">
        <v>985</v>
      </c>
      <c r="G181" s="41">
        <v>2006</v>
      </c>
      <c r="H181" s="34"/>
      <c r="I181" s="34"/>
      <c r="J181" s="34"/>
      <c r="K181" s="39" t="s">
        <v>80</v>
      </c>
      <c r="L181" s="39" t="s">
        <v>81</v>
      </c>
      <c r="M181" s="39" t="s">
        <v>82</v>
      </c>
      <c r="N181" s="39" t="s">
        <v>83</v>
      </c>
      <c r="O181" s="39" t="s">
        <v>84</v>
      </c>
      <c r="P181" s="39" t="s">
        <v>85</v>
      </c>
      <c r="Q181" s="39" t="s">
        <v>110</v>
      </c>
      <c r="R181" s="35" t="s">
        <v>111</v>
      </c>
      <c r="S181" s="35" t="s">
        <v>111</v>
      </c>
      <c r="T181" s="34" t="s">
        <v>882</v>
      </c>
      <c r="U181" s="39" t="s">
        <v>28</v>
      </c>
      <c r="V181" s="113" t="s">
        <v>293</v>
      </c>
      <c r="W181" s="34" t="s">
        <v>280</v>
      </c>
      <c r="X181" s="39" t="s">
        <v>819</v>
      </c>
      <c r="Y181" s="115"/>
      <c r="Z181" s="39" t="s">
        <v>239</v>
      </c>
      <c r="AA181" s="112"/>
      <c r="AB181" s="115"/>
      <c r="AC181" s="341"/>
      <c r="AD181" s="341" t="s">
        <v>240</v>
      </c>
      <c r="AE181" s="41" t="s">
        <v>508</v>
      </c>
      <c r="AF181" s="332" t="s">
        <v>240</v>
      </c>
      <c r="AG181" s="339" t="s">
        <v>478</v>
      </c>
      <c r="AH181" s="346">
        <v>66.900000000000006</v>
      </c>
      <c r="AI181" s="111">
        <v>66.900000000000006</v>
      </c>
      <c r="AJ181" s="346"/>
      <c r="AK181" s="349" t="s">
        <v>986</v>
      </c>
      <c r="AL181" s="336">
        <v>7.6</v>
      </c>
      <c r="AM181" s="44">
        <v>46.0242</v>
      </c>
      <c r="AN181" s="111">
        <v>9.64</v>
      </c>
      <c r="AO181" s="111">
        <f t="shared" si="11"/>
        <v>1</v>
      </c>
      <c r="AP181" s="111">
        <v>1</v>
      </c>
      <c r="AQ181" s="111"/>
      <c r="AR181" s="335" t="s">
        <v>295</v>
      </c>
      <c r="AS181" s="111" t="s">
        <v>240</v>
      </c>
      <c r="AT181" s="111" t="s">
        <v>295</v>
      </c>
      <c r="AU181" s="111" t="s">
        <v>240</v>
      </c>
      <c r="AV181" s="349"/>
      <c r="AW181" s="348"/>
      <c r="AX181" s="349">
        <v>24.9</v>
      </c>
      <c r="AY181" s="348">
        <v>7.6</v>
      </c>
      <c r="AZ181" s="334" t="s">
        <v>240</v>
      </c>
      <c r="BA181" s="130">
        <v>46.0242</v>
      </c>
      <c r="BB181" s="130"/>
      <c r="BC181" s="348">
        <v>9.64</v>
      </c>
      <c r="BD181" s="348"/>
      <c r="BE181" s="56"/>
      <c r="BF181" s="348">
        <v>9.64</v>
      </c>
      <c r="BG181" s="348"/>
      <c r="BH181" s="348"/>
      <c r="BI181" s="348"/>
      <c r="BJ181" s="112">
        <v>10</v>
      </c>
      <c r="BK181" s="56">
        <v>12</v>
      </c>
      <c r="BL181" s="56">
        <v>3.9</v>
      </c>
      <c r="BM181" s="56">
        <v>1.6</v>
      </c>
      <c r="BN181" s="56">
        <v>0.89</v>
      </c>
      <c r="BO181" s="56">
        <v>5</v>
      </c>
      <c r="BP181" s="223">
        <v>2</v>
      </c>
      <c r="BQ181" s="56">
        <v>48</v>
      </c>
      <c r="BR181" s="56"/>
      <c r="BS181" s="34"/>
      <c r="BT181" s="34"/>
      <c r="BU181" s="34"/>
      <c r="BV181" s="34"/>
      <c r="BW181" s="34"/>
      <c r="BX181" s="34"/>
    </row>
    <row r="182" spans="1:76" x14ac:dyDescent="0.35">
      <c r="A182" s="34" t="s">
        <v>297</v>
      </c>
      <c r="B182" s="34"/>
      <c r="C182" s="34"/>
      <c r="D182" s="34"/>
      <c r="E182" s="34" t="s">
        <v>985</v>
      </c>
      <c r="F182" s="34" t="s">
        <v>985</v>
      </c>
      <c r="G182" s="41">
        <v>2006</v>
      </c>
      <c r="H182" s="34"/>
      <c r="I182" s="34"/>
      <c r="J182" s="34"/>
      <c r="K182" s="39" t="s">
        <v>80</v>
      </c>
      <c r="L182" s="39" t="s">
        <v>81</v>
      </c>
      <c r="M182" s="39" t="s">
        <v>82</v>
      </c>
      <c r="N182" s="39" t="s">
        <v>83</v>
      </c>
      <c r="O182" s="39" t="s">
        <v>84</v>
      </c>
      <c r="P182" s="39" t="s">
        <v>85</v>
      </c>
      <c r="Q182" s="39" t="s">
        <v>110</v>
      </c>
      <c r="R182" s="35" t="s">
        <v>111</v>
      </c>
      <c r="S182" s="35" t="s">
        <v>111</v>
      </c>
      <c r="T182" s="34" t="s">
        <v>882</v>
      </c>
      <c r="U182" s="39" t="s">
        <v>28</v>
      </c>
      <c r="V182" s="113" t="s">
        <v>293</v>
      </c>
      <c r="W182" s="34" t="s">
        <v>280</v>
      </c>
      <c r="X182" s="39" t="s">
        <v>819</v>
      </c>
      <c r="Y182" s="115"/>
      <c r="Z182" s="39" t="s">
        <v>239</v>
      </c>
      <c r="AA182" s="112"/>
      <c r="AB182" s="115"/>
      <c r="AC182" s="341"/>
      <c r="AD182" s="341" t="s">
        <v>240</v>
      </c>
      <c r="AE182" s="41" t="s">
        <v>508</v>
      </c>
      <c r="AF182" s="332" t="s">
        <v>240</v>
      </c>
      <c r="AG182" s="339" t="s">
        <v>478</v>
      </c>
      <c r="AH182" s="346">
        <v>77.5</v>
      </c>
      <c r="AI182" s="111">
        <v>77.5</v>
      </c>
      <c r="AJ182" s="346"/>
      <c r="AK182" s="349" t="s">
        <v>986</v>
      </c>
      <c r="AL182" s="336">
        <v>7.5</v>
      </c>
      <c r="AM182" s="44">
        <v>55.188600000000001</v>
      </c>
      <c r="AN182" s="111">
        <v>11.4</v>
      </c>
      <c r="AO182" s="111">
        <f t="shared" si="11"/>
        <v>1</v>
      </c>
      <c r="AP182" s="111">
        <v>1</v>
      </c>
      <c r="AQ182" s="111"/>
      <c r="AR182" s="335" t="s">
        <v>295</v>
      </c>
      <c r="AS182" s="111" t="s">
        <v>240</v>
      </c>
      <c r="AT182" s="111" t="s">
        <v>295</v>
      </c>
      <c r="AU182" s="111" t="s">
        <v>240</v>
      </c>
      <c r="AV182" s="349"/>
      <c r="AW182" s="348"/>
      <c r="AX182" s="349">
        <v>24.7</v>
      </c>
      <c r="AY182" s="348">
        <v>7.5</v>
      </c>
      <c r="AZ182" s="334" t="s">
        <v>240</v>
      </c>
      <c r="BA182" s="130">
        <v>55.188600000000001</v>
      </c>
      <c r="BB182" s="130"/>
      <c r="BC182" s="348">
        <v>11.4</v>
      </c>
      <c r="BD182" s="348"/>
      <c r="BE182" s="56"/>
      <c r="BF182" s="348">
        <v>11.4</v>
      </c>
      <c r="BG182" s="348"/>
      <c r="BH182" s="348"/>
      <c r="BI182" s="348"/>
      <c r="BJ182" s="112">
        <v>10</v>
      </c>
      <c r="BK182" s="56">
        <v>16</v>
      </c>
      <c r="BL182" s="56">
        <v>3.7</v>
      </c>
      <c r="BM182" s="56">
        <v>1.3</v>
      </c>
      <c r="BN182" s="56">
        <v>0.45</v>
      </c>
      <c r="BO182" s="56">
        <v>12</v>
      </c>
      <c r="BP182" s="223">
        <v>2</v>
      </c>
      <c r="BQ182" s="56">
        <v>46</v>
      </c>
      <c r="BR182" s="56"/>
      <c r="BS182" s="34"/>
      <c r="BT182" s="34"/>
      <c r="BU182" s="34"/>
      <c r="BV182" s="34"/>
      <c r="BW182" s="34"/>
      <c r="BX182" s="34"/>
    </row>
    <row r="183" spans="1:76" x14ac:dyDescent="0.35">
      <c r="A183" s="34" t="s">
        <v>297</v>
      </c>
      <c r="B183" s="34"/>
      <c r="C183" s="34"/>
      <c r="D183" s="34"/>
      <c r="E183" s="34" t="s">
        <v>985</v>
      </c>
      <c r="F183" s="34" t="s">
        <v>985</v>
      </c>
      <c r="G183" s="41">
        <v>2006</v>
      </c>
      <c r="H183" s="34"/>
      <c r="I183" s="34"/>
      <c r="J183" s="34"/>
      <c r="K183" s="39" t="s">
        <v>80</v>
      </c>
      <c r="L183" s="39" t="s">
        <v>81</v>
      </c>
      <c r="M183" s="39" t="s">
        <v>82</v>
      </c>
      <c r="N183" s="39" t="s">
        <v>83</v>
      </c>
      <c r="O183" s="39" t="s">
        <v>84</v>
      </c>
      <c r="P183" s="39" t="s">
        <v>85</v>
      </c>
      <c r="Q183" s="39" t="s">
        <v>110</v>
      </c>
      <c r="R183" s="35" t="s">
        <v>111</v>
      </c>
      <c r="S183" s="35" t="s">
        <v>111</v>
      </c>
      <c r="T183" s="34" t="s">
        <v>882</v>
      </c>
      <c r="U183" s="39" t="s">
        <v>28</v>
      </c>
      <c r="V183" s="113" t="s">
        <v>293</v>
      </c>
      <c r="W183" s="34" t="s">
        <v>280</v>
      </c>
      <c r="X183" s="39" t="s">
        <v>819</v>
      </c>
      <c r="Y183" s="115"/>
      <c r="Z183" s="39" t="s">
        <v>239</v>
      </c>
      <c r="AA183" s="112"/>
      <c r="AB183" s="115"/>
      <c r="AC183" s="341"/>
      <c r="AD183" s="341" t="s">
        <v>240</v>
      </c>
      <c r="AE183" s="41" t="s">
        <v>508</v>
      </c>
      <c r="AF183" s="332" t="s">
        <v>240</v>
      </c>
      <c r="AG183" s="339" t="s">
        <v>478</v>
      </c>
      <c r="AH183" s="346">
        <v>78.5</v>
      </c>
      <c r="AI183" s="111">
        <v>78.5</v>
      </c>
      <c r="AJ183" s="346"/>
      <c r="AK183" s="349" t="s">
        <v>986</v>
      </c>
      <c r="AL183" s="336">
        <v>7.9</v>
      </c>
      <c r="AM183" s="44">
        <v>194.72500000000002</v>
      </c>
      <c r="AN183" s="111">
        <v>9.3699999999999992</v>
      </c>
      <c r="AO183" s="111">
        <f t="shared" si="11"/>
        <v>1</v>
      </c>
      <c r="AP183" s="111">
        <v>1</v>
      </c>
      <c r="AQ183" s="111"/>
      <c r="AR183" s="335" t="s">
        <v>295</v>
      </c>
      <c r="AS183" s="111" t="s">
        <v>240</v>
      </c>
      <c r="AT183" s="111" t="s">
        <v>295</v>
      </c>
      <c r="AU183" s="111" t="s">
        <v>240</v>
      </c>
      <c r="AV183" s="349"/>
      <c r="AW183" s="348"/>
      <c r="AX183" s="349">
        <v>24.6</v>
      </c>
      <c r="AY183" s="348">
        <v>7.9</v>
      </c>
      <c r="AZ183" s="334" t="s">
        <v>240</v>
      </c>
      <c r="BA183" s="130">
        <v>194.72500000000002</v>
      </c>
      <c r="BB183" s="130"/>
      <c r="BC183" s="348">
        <v>9.3699999999999992</v>
      </c>
      <c r="BD183" s="348"/>
      <c r="BE183" s="56"/>
      <c r="BF183" s="348">
        <v>9.3699999999999992</v>
      </c>
      <c r="BG183" s="348"/>
      <c r="BH183" s="348"/>
      <c r="BI183" s="348"/>
      <c r="BJ183" s="112">
        <v>10</v>
      </c>
      <c r="BK183" s="56">
        <v>45</v>
      </c>
      <c r="BL183" s="56">
        <v>20</v>
      </c>
      <c r="BM183" s="56">
        <v>2.9</v>
      </c>
      <c r="BN183" s="56">
        <v>0.82</v>
      </c>
      <c r="BO183" s="56">
        <v>10</v>
      </c>
      <c r="BP183" s="223">
        <v>5</v>
      </c>
      <c r="BQ183" s="56">
        <v>192</v>
      </c>
      <c r="BR183" s="56"/>
      <c r="BS183" s="34"/>
      <c r="BT183" s="34"/>
      <c r="BU183" s="34"/>
      <c r="BV183" s="34"/>
      <c r="BW183" s="34"/>
      <c r="BX183" s="34"/>
    </row>
    <row r="184" spans="1:76" x14ac:dyDescent="0.35">
      <c r="A184" s="34" t="s">
        <v>297</v>
      </c>
      <c r="B184" s="34"/>
      <c r="C184" s="34"/>
      <c r="D184" s="34"/>
      <c r="E184" s="34" t="s">
        <v>985</v>
      </c>
      <c r="F184" s="34" t="s">
        <v>985</v>
      </c>
      <c r="G184" s="41">
        <v>2006</v>
      </c>
      <c r="H184" s="34"/>
      <c r="I184" s="34"/>
      <c r="J184" s="34"/>
      <c r="K184" s="39" t="s">
        <v>80</v>
      </c>
      <c r="L184" s="39" t="s">
        <v>81</v>
      </c>
      <c r="M184" s="39" t="s">
        <v>82</v>
      </c>
      <c r="N184" s="39" t="s">
        <v>83</v>
      </c>
      <c r="O184" s="39" t="s">
        <v>84</v>
      </c>
      <c r="P184" s="39" t="s">
        <v>85</v>
      </c>
      <c r="Q184" s="39" t="s">
        <v>110</v>
      </c>
      <c r="R184" s="35" t="s">
        <v>111</v>
      </c>
      <c r="S184" s="35" t="s">
        <v>111</v>
      </c>
      <c r="T184" s="34" t="s">
        <v>882</v>
      </c>
      <c r="U184" s="39" t="s">
        <v>28</v>
      </c>
      <c r="V184" s="113" t="s">
        <v>293</v>
      </c>
      <c r="W184" s="34" t="s">
        <v>280</v>
      </c>
      <c r="X184" s="39" t="s">
        <v>819</v>
      </c>
      <c r="Y184" s="115"/>
      <c r="Z184" s="39" t="s">
        <v>239</v>
      </c>
      <c r="AA184" s="112"/>
      <c r="AB184" s="115"/>
      <c r="AC184" s="341"/>
      <c r="AD184" s="341" t="s">
        <v>240</v>
      </c>
      <c r="AE184" s="41" t="s">
        <v>508</v>
      </c>
      <c r="AF184" s="332" t="s">
        <v>240</v>
      </c>
      <c r="AG184" s="339" t="s">
        <v>478</v>
      </c>
      <c r="AH184" s="346">
        <v>80</v>
      </c>
      <c r="AI184" s="111">
        <v>80</v>
      </c>
      <c r="AJ184" s="346"/>
      <c r="AK184" s="349" t="s">
        <v>986</v>
      </c>
      <c r="AL184" s="336">
        <v>8.1</v>
      </c>
      <c r="AM184" s="44">
        <v>198.09800000000001</v>
      </c>
      <c r="AN184" s="111">
        <v>11</v>
      </c>
      <c r="AO184" s="111">
        <f t="shared" si="11"/>
        <v>1</v>
      </c>
      <c r="AP184" s="111">
        <v>1</v>
      </c>
      <c r="AQ184" s="111"/>
      <c r="AR184" s="335" t="s">
        <v>295</v>
      </c>
      <c r="AS184" s="111" t="s">
        <v>240</v>
      </c>
      <c r="AT184" s="111" t="s">
        <v>295</v>
      </c>
      <c r="AU184" s="111" t="s">
        <v>240</v>
      </c>
      <c r="AV184" s="349"/>
      <c r="AW184" s="348"/>
      <c r="AX184" s="349">
        <v>24.2</v>
      </c>
      <c r="AY184" s="348">
        <v>8.1</v>
      </c>
      <c r="AZ184" s="334" t="s">
        <v>240</v>
      </c>
      <c r="BA184" s="130">
        <v>198.09800000000001</v>
      </c>
      <c r="BB184" s="130"/>
      <c r="BC184" s="348">
        <v>11</v>
      </c>
      <c r="BD184" s="348"/>
      <c r="BE184" s="56"/>
      <c r="BF184" s="348">
        <v>11</v>
      </c>
      <c r="BG184" s="348"/>
      <c r="BH184" s="348"/>
      <c r="BI184" s="348"/>
      <c r="BJ184" s="112">
        <v>10</v>
      </c>
      <c r="BK184" s="56">
        <v>48</v>
      </c>
      <c r="BL184" s="56">
        <v>19</v>
      </c>
      <c r="BM184" s="56">
        <v>2.7</v>
      </c>
      <c r="BN184" s="56">
        <v>0.74</v>
      </c>
      <c r="BO184" s="56">
        <v>25</v>
      </c>
      <c r="BP184" s="223">
        <v>4.9000000000000004</v>
      </c>
      <c r="BQ184" s="56">
        <v>176</v>
      </c>
      <c r="BR184" s="56"/>
      <c r="BS184" s="34"/>
      <c r="BT184" s="34"/>
      <c r="BU184" s="34"/>
      <c r="BV184" s="34"/>
      <c r="BW184" s="34"/>
      <c r="BX184" s="34"/>
    </row>
    <row r="185" spans="1:76" x14ac:dyDescent="0.35">
      <c r="A185" s="34" t="s">
        <v>297</v>
      </c>
      <c r="B185" s="34"/>
      <c r="C185" s="34"/>
      <c r="D185" s="34"/>
      <c r="E185" s="34" t="s">
        <v>985</v>
      </c>
      <c r="F185" s="34" t="s">
        <v>985</v>
      </c>
      <c r="G185" s="41">
        <v>2006</v>
      </c>
      <c r="H185" s="34"/>
      <c r="I185" s="34"/>
      <c r="J185" s="34"/>
      <c r="K185" s="39" t="s">
        <v>80</v>
      </c>
      <c r="L185" s="39" t="s">
        <v>81</v>
      </c>
      <c r="M185" s="39" t="s">
        <v>82</v>
      </c>
      <c r="N185" s="39" t="s">
        <v>83</v>
      </c>
      <c r="O185" s="39" t="s">
        <v>84</v>
      </c>
      <c r="P185" s="39" t="s">
        <v>85</v>
      </c>
      <c r="Q185" s="39" t="s">
        <v>110</v>
      </c>
      <c r="R185" s="35" t="s">
        <v>111</v>
      </c>
      <c r="S185" s="35" t="s">
        <v>111</v>
      </c>
      <c r="T185" s="34" t="s">
        <v>882</v>
      </c>
      <c r="U185" s="39" t="s">
        <v>28</v>
      </c>
      <c r="V185" s="113" t="s">
        <v>293</v>
      </c>
      <c r="W185" s="34" t="s">
        <v>280</v>
      </c>
      <c r="X185" s="39" t="s">
        <v>819</v>
      </c>
      <c r="Y185" s="115"/>
      <c r="Z185" s="39" t="s">
        <v>239</v>
      </c>
      <c r="AA185" s="112"/>
      <c r="AB185" s="115"/>
      <c r="AC185" s="341"/>
      <c r="AD185" s="341" t="s">
        <v>240</v>
      </c>
      <c r="AE185" s="41" t="s">
        <v>508</v>
      </c>
      <c r="AF185" s="332" t="s">
        <v>240</v>
      </c>
      <c r="AG185" s="339" t="s">
        <v>478</v>
      </c>
      <c r="AH185" s="346">
        <v>84.5</v>
      </c>
      <c r="AI185" s="111">
        <v>84.5</v>
      </c>
      <c r="AJ185" s="346"/>
      <c r="AK185" s="349" t="s">
        <v>986</v>
      </c>
      <c r="AL185" s="336">
        <v>8.4</v>
      </c>
      <c r="AM185" s="44">
        <v>134.31399999999999</v>
      </c>
      <c r="AN185" s="111">
        <v>14.2</v>
      </c>
      <c r="AO185" s="111">
        <f t="shared" si="11"/>
        <v>1</v>
      </c>
      <c r="AP185" s="111">
        <v>1</v>
      </c>
      <c r="AQ185" s="111"/>
      <c r="AR185" s="335" t="s">
        <v>295</v>
      </c>
      <c r="AS185" s="111" t="s">
        <v>240</v>
      </c>
      <c r="AT185" s="111" t="s">
        <v>295</v>
      </c>
      <c r="AU185" s="111" t="s">
        <v>240</v>
      </c>
      <c r="AV185" s="349"/>
      <c r="AW185" s="348"/>
      <c r="AX185" s="349">
        <v>24.2</v>
      </c>
      <c r="AY185" s="348">
        <v>8.4</v>
      </c>
      <c r="AZ185" s="334" t="s">
        <v>240</v>
      </c>
      <c r="BA185" s="130">
        <v>134.31399999999999</v>
      </c>
      <c r="BB185" s="130"/>
      <c r="BC185" s="348">
        <v>14.2</v>
      </c>
      <c r="BD185" s="348"/>
      <c r="BE185" s="56"/>
      <c r="BF185" s="348">
        <v>14.2</v>
      </c>
      <c r="BG185" s="348"/>
      <c r="BH185" s="348"/>
      <c r="BI185" s="348"/>
      <c r="BJ185" s="112">
        <v>10</v>
      </c>
      <c r="BK185" s="56">
        <v>34</v>
      </c>
      <c r="BL185" s="56">
        <v>12</v>
      </c>
      <c r="BM185" s="56">
        <v>75</v>
      </c>
      <c r="BN185" s="56">
        <v>5.3</v>
      </c>
      <c r="BO185" s="56">
        <v>74</v>
      </c>
      <c r="BP185" s="223">
        <v>34</v>
      </c>
      <c r="BQ185" s="56">
        <v>180</v>
      </c>
      <c r="BR185" s="56"/>
      <c r="BS185" s="34"/>
      <c r="BT185" s="34"/>
      <c r="BU185" s="34"/>
      <c r="BV185" s="34"/>
      <c r="BW185" s="34"/>
      <c r="BX185" s="34"/>
    </row>
    <row r="186" spans="1:76" x14ac:dyDescent="0.35">
      <c r="A186" s="34" t="s">
        <v>297</v>
      </c>
      <c r="B186" s="34"/>
      <c r="C186" s="34"/>
      <c r="D186" s="34"/>
      <c r="E186" s="34" t="s">
        <v>985</v>
      </c>
      <c r="F186" s="34" t="s">
        <v>985</v>
      </c>
      <c r="G186" s="41">
        <v>2006</v>
      </c>
      <c r="H186" s="34"/>
      <c r="I186" s="34"/>
      <c r="J186" s="34"/>
      <c r="K186" s="39" t="s">
        <v>80</v>
      </c>
      <c r="L186" s="39" t="s">
        <v>81</v>
      </c>
      <c r="M186" s="39" t="s">
        <v>82</v>
      </c>
      <c r="N186" s="39" t="s">
        <v>83</v>
      </c>
      <c r="O186" s="39" t="s">
        <v>84</v>
      </c>
      <c r="P186" s="39" t="s">
        <v>85</v>
      </c>
      <c r="Q186" s="39" t="s">
        <v>110</v>
      </c>
      <c r="R186" s="35" t="s">
        <v>111</v>
      </c>
      <c r="S186" s="35" t="s">
        <v>111</v>
      </c>
      <c r="T186" s="34" t="s">
        <v>882</v>
      </c>
      <c r="U186" s="39" t="s">
        <v>28</v>
      </c>
      <c r="V186" s="113" t="s">
        <v>293</v>
      </c>
      <c r="W186" s="34" t="s">
        <v>280</v>
      </c>
      <c r="X186" s="39" t="s">
        <v>819</v>
      </c>
      <c r="Y186" s="115"/>
      <c r="Z186" s="39" t="s">
        <v>239</v>
      </c>
      <c r="AA186" s="112"/>
      <c r="AB186" s="115"/>
      <c r="AC186" s="341"/>
      <c r="AD186" s="341" t="s">
        <v>240</v>
      </c>
      <c r="AE186" s="41" t="s">
        <v>508</v>
      </c>
      <c r="AF186" s="332" t="s">
        <v>240</v>
      </c>
      <c r="AG186" s="339" t="s">
        <v>478</v>
      </c>
      <c r="AH186" s="346">
        <v>99.7</v>
      </c>
      <c r="AI186" s="111">
        <v>99.7</v>
      </c>
      <c r="AJ186" s="346"/>
      <c r="AK186" s="349" t="s">
        <v>986</v>
      </c>
      <c r="AL186" s="336">
        <v>7.9</v>
      </c>
      <c r="AM186" s="44">
        <v>92.845799999999997</v>
      </c>
      <c r="AN186" s="111">
        <v>13.5</v>
      </c>
      <c r="AO186" s="111">
        <f t="shared" si="11"/>
        <v>1</v>
      </c>
      <c r="AP186" s="111">
        <v>1</v>
      </c>
      <c r="AQ186" s="111"/>
      <c r="AR186" s="335" t="s">
        <v>295</v>
      </c>
      <c r="AS186" s="111" t="s">
        <v>240</v>
      </c>
      <c r="AT186" s="111" t="s">
        <v>295</v>
      </c>
      <c r="AU186" s="111" t="s">
        <v>240</v>
      </c>
      <c r="AV186" s="349"/>
      <c r="AW186" s="348"/>
      <c r="AX186" s="349">
        <v>24.4</v>
      </c>
      <c r="AY186" s="348">
        <v>7.9</v>
      </c>
      <c r="AZ186" s="334" t="s">
        <v>240</v>
      </c>
      <c r="BA186" s="130">
        <v>92.845799999999997</v>
      </c>
      <c r="BB186" s="130"/>
      <c r="BC186" s="348">
        <v>13.5</v>
      </c>
      <c r="BD186" s="348"/>
      <c r="BE186" s="56"/>
      <c r="BF186" s="348">
        <v>13.5</v>
      </c>
      <c r="BG186" s="348"/>
      <c r="BH186" s="348"/>
      <c r="BI186" s="348"/>
      <c r="BJ186" s="112">
        <v>10</v>
      </c>
      <c r="BK186" s="56">
        <v>23</v>
      </c>
      <c r="BL186" s="56">
        <v>8.6</v>
      </c>
      <c r="BM186" s="56">
        <v>4.0999999999999996</v>
      </c>
      <c r="BN186" s="56">
        <v>0.68</v>
      </c>
      <c r="BO186" s="56">
        <v>10</v>
      </c>
      <c r="BP186" s="223">
        <v>3.8</v>
      </c>
      <c r="BQ186" s="56">
        <v>78</v>
      </c>
      <c r="BR186" s="56"/>
      <c r="BS186" s="34"/>
      <c r="BT186" s="34"/>
      <c r="BU186" s="34"/>
      <c r="BV186" s="34"/>
      <c r="BW186" s="34"/>
      <c r="BX186" s="34"/>
    </row>
    <row r="187" spans="1:76" x14ac:dyDescent="0.35">
      <c r="A187" s="34" t="s">
        <v>297</v>
      </c>
      <c r="B187" s="34"/>
      <c r="C187" s="34"/>
      <c r="D187" s="34"/>
      <c r="E187" s="34" t="s">
        <v>985</v>
      </c>
      <c r="F187" s="34" t="s">
        <v>985</v>
      </c>
      <c r="G187" s="41">
        <v>2006</v>
      </c>
      <c r="H187" s="34"/>
      <c r="I187" s="34"/>
      <c r="J187" s="34"/>
      <c r="K187" s="39" t="s">
        <v>80</v>
      </c>
      <c r="L187" s="39" t="s">
        <v>81</v>
      </c>
      <c r="M187" s="39" t="s">
        <v>82</v>
      </c>
      <c r="N187" s="39" t="s">
        <v>83</v>
      </c>
      <c r="O187" s="39" t="s">
        <v>84</v>
      </c>
      <c r="P187" s="39" t="s">
        <v>85</v>
      </c>
      <c r="Q187" s="39" t="s">
        <v>110</v>
      </c>
      <c r="R187" s="35" t="s">
        <v>111</v>
      </c>
      <c r="S187" s="35" t="s">
        <v>111</v>
      </c>
      <c r="T187" s="34" t="s">
        <v>882</v>
      </c>
      <c r="U187" s="39" t="s">
        <v>28</v>
      </c>
      <c r="V187" s="113" t="s">
        <v>293</v>
      </c>
      <c r="W187" s="34" t="s">
        <v>280</v>
      </c>
      <c r="X187" s="39" t="s">
        <v>819</v>
      </c>
      <c r="Y187" s="115"/>
      <c r="Z187" s="39" t="s">
        <v>239</v>
      </c>
      <c r="AA187" s="112"/>
      <c r="AB187" s="115"/>
      <c r="AC187" s="341"/>
      <c r="AD187" s="341" t="s">
        <v>240</v>
      </c>
      <c r="AE187" s="41" t="s">
        <v>508</v>
      </c>
      <c r="AF187" s="332" t="s">
        <v>240</v>
      </c>
      <c r="AG187" s="339" t="s">
        <v>478</v>
      </c>
      <c r="AH187" s="346">
        <v>101.9</v>
      </c>
      <c r="AI187" s="111">
        <v>101.9</v>
      </c>
      <c r="AJ187" s="346"/>
      <c r="AK187" s="349" t="s">
        <v>986</v>
      </c>
      <c r="AL187" s="336">
        <v>7.8</v>
      </c>
      <c r="AM187" s="44">
        <v>54.364999999999995</v>
      </c>
      <c r="AN187" s="111">
        <v>9.9</v>
      </c>
      <c r="AO187" s="111">
        <f t="shared" si="11"/>
        <v>1</v>
      </c>
      <c r="AP187" s="111">
        <v>1</v>
      </c>
      <c r="AQ187" s="111"/>
      <c r="AR187" s="335" t="s">
        <v>295</v>
      </c>
      <c r="AS187" s="111" t="s">
        <v>240</v>
      </c>
      <c r="AT187" s="111" t="s">
        <v>295</v>
      </c>
      <c r="AU187" s="111" t="s">
        <v>240</v>
      </c>
      <c r="AV187" s="349"/>
      <c r="AW187" s="348"/>
      <c r="AX187" s="349">
        <v>24.5</v>
      </c>
      <c r="AY187" s="348">
        <v>7.8</v>
      </c>
      <c r="AZ187" s="334" t="s">
        <v>240</v>
      </c>
      <c r="BA187" s="130">
        <v>54.364999999999995</v>
      </c>
      <c r="BB187" s="130"/>
      <c r="BC187" s="348">
        <v>9.9</v>
      </c>
      <c r="BD187" s="348"/>
      <c r="BE187" s="56"/>
      <c r="BF187" s="348">
        <v>9.9</v>
      </c>
      <c r="BG187" s="348"/>
      <c r="BH187" s="348"/>
      <c r="BI187" s="348"/>
      <c r="BJ187" s="112">
        <v>10</v>
      </c>
      <c r="BK187" s="56">
        <v>16</v>
      </c>
      <c r="BL187" s="56">
        <v>3.5</v>
      </c>
      <c r="BM187" s="56">
        <v>1.3</v>
      </c>
      <c r="BN187" s="56">
        <v>0.49</v>
      </c>
      <c r="BO187" s="56">
        <v>10</v>
      </c>
      <c r="BP187" s="223">
        <v>2</v>
      </c>
      <c r="BQ187" s="56">
        <v>48</v>
      </c>
      <c r="BR187" s="56"/>
      <c r="BS187" s="34"/>
      <c r="BT187" s="34"/>
      <c r="BU187" s="34"/>
      <c r="BV187" s="34"/>
      <c r="BW187" s="34"/>
      <c r="BX187" s="34"/>
    </row>
    <row r="188" spans="1:76" x14ac:dyDescent="0.35">
      <c r="A188" s="34" t="s">
        <v>297</v>
      </c>
      <c r="B188" s="34"/>
      <c r="C188" s="34"/>
      <c r="D188" s="34"/>
      <c r="E188" s="34" t="s">
        <v>985</v>
      </c>
      <c r="F188" s="34" t="s">
        <v>985</v>
      </c>
      <c r="G188" s="41">
        <v>2006</v>
      </c>
      <c r="H188" s="34"/>
      <c r="I188" s="34"/>
      <c r="J188" s="34"/>
      <c r="K188" s="39" t="s">
        <v>80</v>
      </c>
      <c r="L188" s="39" t="s">
        <v>81</v>
      </c>
      <c r="M188" s="39" t="s">
        <v>82</v>
      </c>
      <c r="N188" s="39" t="s">
        <v>83</v>
      </c>
      <c r="O188" s="39" t="s">
        <v>84</v>
      </c>
      <c r="P188" s="39" t="s">
        <v>85</v>
      </c>
      <c r="Q188" s="39" t="s">
        <v>110</v>
      </c>
      <c r="R188" s="35" t="s">
        <v>111</v>
      </c>
      <c r="S188" s="35" t="s">
        <v>111</v>
      </c>
      <c r="T188" s="34" t="s">
        <v>882</v>
      </c>
      <c r="U188" s="39" t="s">
        <v>28</v>
      </c>
      <c r="V188" s="113" t="s">
        <v>293</v>
      </c>
      <c r="W188" s="34" t="s">
        <v>280</v>
      </c>
      <c r="X188" s="39" t="s">
        <v>819</v>
      </c>
      <c r="Y188" s="115"/>
      <c r="Z188" s="39" t="s">
        <v>239</v>
      </c>
      <c r="AA188" s="112"/>
      <c r="AB188" s="115"/>
      <c r="AC188" s="341"/>
      <c r="AD188" s="341" t="s">
        <v>240</v>
      </c>
      <c r="AE188" s="41" t="s">
        <v>508</v>
      </c>
      <c r="AF188" s="332" t="s">
        <v>240</v>
      </c>
      <c r="AG188" s="339" t="s">
        <v>478</v>
      </c>
      <c r="AH188" s="346">
        <v>103.4</v>
      </c>
      <c r="AI188" s="111">
        <v>103.4</v>
      </c>
      <c r="AJ188" s="346"/>
      <c r="AK188" s="349" t="s">
        <v>986</v>
      </c>
      <c r="AL188" s="336">
        <v>7.3</v>
      </c>
      <c r="AM188" s="44">
        <v>39.409199999999998</v>
      </c>
      <c r="AN188" s="111">
        <v>11.6</v>
      </c>
      <c r="AO188" s="111">
        <f t="shared" si="11"/>
        <v>1</v>
      </c>
      <c r="AP188" s="111">
        <v>1</v>
      </c>
      <c r="AQ188" s="111"/>
      <c r="AR188" s="335" t="s">
        <v>295</v>
      </c>
      <c r="AS188" s="111" t="s">
        <v>240</v>
      </c>
      <c r="AT188" s="111" t="s">
        <v>295</v>
      </c>
      <c r="AU188" s="111" t="s">
        <v>240</v>
      </c>
      <c r="AV188" s="349"/>
      <c r="AW188" s="348"/>
      <c r="AX188" s="349">
        <v>24.3</v>
      </c>
      <c r="AY188" s="348">
        <v>7.3</v>
      </c>
      <c r="AZ188" s="334" t="s">
        <v>240</v>
      </c>
      <c r="BA188" s="130">
        <v>39.409199999999998</v>
      </c>
      <c r="BB188" s="130"/>
      <c r="BC188" s="348">
        <v>11.6</v>
      </c>
      <c r="BD188" s="348"/>
      <c r="BE188" s="56"/>
      <c r="BF188" s="348">
        <v>11.6</v>
      </c>
      <c r="BG188" s="348"/>
      <c r="BH188" s="348"/>
      <c r="BI188" s="348"/>
      <c r="BJ188" s="112">
        <v>10</v>
      </c>
      <c r="BK188" s="56">
        <v>11</v>
      </c>
      <c r="BL188" s="56">
        <v>2.9</v>
      </c>
      <c r="BM188" s="56">
        <v>1.3</v>
      </c>
      <c r="BN188" s="56">
        <v>0.56000000000000005</v>
      </c>
      <c r="BO188" s="56">
        <v>5</v>
      </c>
      <c r="BP188" s="223">
        <v>2</v>
      </c>
      <c r="BQ188" s="56">
        <v>40</v>
      </c>
      <c r="BR188" s="56"/>
      <c r="BS188" s="34"/>
      <c r="BT188" s="34"/>
      <c r="BU188" s="34"/>
      <c r="BV188" s="34"/>
      <c r="BW188" s="34"/>
      <c r="BX188" s="34"/>
    </row>
    <row r="189" spans="1:76" x14ac:dyDescent="0.35">
      <c r="A189" s="34" t="s">
        <v>297</v>
      </c>
      <c r="B189" s="34"/>
      <c r="C189" s="34"/>
      <c r="D189" s="34"/>
      <c r="E189" s="34" t="s">
        <v>985</v>
      </c>
      <c r="F189" s="34" t="s">
        <v>985</v>
      </c>
      <c r="G189" s="41">
        <v>2006</v>
      </c>
      <c r="H189" s="34"/>
      <c r="I189" s="34"/>
      <c r="J189" s="34"/>
      <c r="K189" s="39" t="s">
        <v>80</v>
      </c>
      <c r="L189" s="39" t="s">
        <v>81</v>
      </c>
      <c r="M189" s="39" t="s">
        <v>82</v>
      </c>
      <c r="N189" s="39" t="s">
        <v>83</v>
      </c>
      <c r="O189" s="39" t="s">
        <v>84</v>
      </c>
      <c r="P189" s="39" t="s">
        <v>85</v>
      </c>
      <c r="Q189" s="39" t="s">
        <v>110</v>
      </c>
      <c r="R189" s="35" t="s">
        <v>111</v>
      </c>
      <c r="S189" s="35" t="s">
        <v>111</v>
      </c>
      <c r="T189" s="34" t="s">
        <v>882</v>
      </c>
      <c r="U189" s="39" t="s">
        <v>28</v>
      </c>
      <c r="V189" s="113" t="s">
        <v>293</v>
      </c>
      <c r="W189" s="34" t="s">
        <v>280</v>
      </c>
      <c r="X189" s="39" t="s">
        <v>819</v>
      </c>
      <c r="Y189" s="115"/>
      <c r="Z189" s="39" t="s">
        <v>239</v>
      </c>
      <c r="AA189" s="112"/>
      <c r="AB189" s="115"/>
      <c r="AC189" s="341"/>
      <c r="AD189" s="341" t="s">
        <v>240</v>
      </c>
      <c r="AE189" s="41" t="s">
        <v>508</v>
      </c>
      <c r="AF189" s="332" t="s">
        <v>240</v>
      </c>
      <c r="AG189" s="339" t="s">
        <v>478</v>
      </c>
      <c r="AH189" s="346">
        <v>116.9</v>
      </c>
      <c r="AI189" s="111">
        <v>116.9</v>
      </c>
      <c r="AJ189" s="346"/>
      <c r="AK189" s="349" t="s">
        <v>986</v>
      </c>
      <c r="AL189" s="336">
        <v>6.8</v>
      </c>
      <c r="AM189" s="44">
        <v>20.4099</v>
      </c>
      <c r="AN189" s="111">
        <v>17.100000000000001</v>
      </c>
      <c r="AO189" s="111">
        <f t="shared" si="11"/>
        <v>1</v>
      </c>
      <c r="AP189" s="111">
        <v>1</v>
      </c>
      <c r="AQ189" s="111"/>
      <c r="AR189" s="335" t="s">
        <v>295</v>
      </c>
      <c r="AS189" s="111" t="s">
        <v>240</v>
      </c>
      <c r="AT189" s="111" t="s">
        <v>295</v>
      </c>
      <c r="AU189" s="111" t="s">
        <v>240</v>
      </c>
      <c r="AV189" s="349"/>
      <c r="AW189" s="348"/>
      <c r="AX189" s="349">
        <v>24.8</v>
      </c>
      <c r="AY189" s="348">
        <v>6.8</v>
      </c>
      <c r="AZ189" s="334" t="s">
        <v>240</v>
      </c>
      <c r="BA189" s="130">
        <v>20.4099</v>
      </c>
      <c r="BB189" s="130"/>
      <c r="BC189" s="348">
        <v>17.100000000000001</v>
      </c>
      <c r="BD189" s="348"/>
      <c r="BE189" s="56"/>
      <c r="BF189" s="348">
        <v>17.100000000000001</v>
      </c>
      <c r="BG189" s="348"/>
      <c r="BH189" s="348"/>
      <c r="BI189" s="348"/>
      <c r="BJ189" s="112">
        <v>10</v>
      </c>
      <c r="BK189" s="56">
        <v>5.7</v>
      </c>
      <c r="BL189" s="56">
        <v>1.5</v>
      </c>
      <c r="BM189" s="56">
        <v>0.9</v>
      </c>
      <c r="BN189" s="56">
        <v>0.45</v>
      </c>
      <c r="BO189" s="56">
        <v>5</v>
      </c>
      <c r="BP189" s="223">
        <v>2</v>
      </c>
      <c r="BQ189" s="56">
        <v>12</v>
      </c>
      <c r="BR189" s="56"/>
      <c r="BS189" s="34"/>
      <c r="BT189" s="34"/>
      <c r="BU189" s="34"/>
      <c r="BV189" s="34"/>
      <c r="BW189" s="34"/>
      <c r="BX189" s="34"/>
    </row>
    <row r="190" spans="1:76" x14ac:dyDescent="0.35">
      <c r="A190" s="34" t="s">
        <v>297</v>
      </c>
      <c r="B190" s="34"/>
      <c r="C190" s="34"/>
      <c r="D190" s="34"/>
      <c r="E190" s="34" t="s">
        <v>985</v>
      </c>
      <c r="F190" s="34" t="s">
        <v>985</v>
      </c>
      <c r="G190" s="41">
        <v>2006</v>
      </c>
      <c r="H190" s="34"/>
      <c r="I190" s="34"/>
      <c r="J190" s="34"/>
      <c r="K190" s="39" t="s">
        <v>80</v>
      </c>
      <c r="L190" s="39" t="s">
        <v>81</v>
      </c>
      <c r="M190" s="39" t="s">
        <v>82</v>
      </c>
      <c r="N190" s="39" t="s">
        <v>83</v>
      </c>
      <c r="O190" s="39" t="s">
        <v>84</v>
      </c>
      <c r="P190" s="39" t="s">
        <v>85</v>
      </c>
      <c r="Q190" s="39" t="s">
        <v>110</v>
      </c>
      <c r="R190" s="35" t="s">
        <v>111</v>
      </c>
      <c r="S190" s="35" t="s">
        <v>111</v>
      </c>
      <c r="T190" s="34" t="s">
        <v>882</v>
      </c>
      <c r="U190" s="39" t="s">
        <v>28</v>
      </c>
      <c r="V190" s="113" t="s">
        <v>293</v>
      </c>
      <c r="W190" s="34" t="s">
        <v>280</v>
      </c>
      <c r="X190" s="39" t="s">
        <v>819</v>
      </c>
      <c r="Y190" s="115"/>
      <c r="Z190" s="39" t="s">
        <v>239</v>
      </c>
      <c r="AA190" s="112"/>
      <c r="AB190" s="115"/>
      <c r="AC190" s="341"/>
      <c r="AD190" s="341" t="s">
        <v>240</v>
      </c>
      <c r="AE190" s="41" t="s">
        <v>508</v>
      </c>
      <c r="AF190" s="332" t="s">
        <v>240</v>
      </c>
      <c r="AG190" s="339" t="s">
        <v>478</v>
      </c>
      <c r="AH190" s="346">
        <v>117.1</v>
      </c>
      <c r="AI190" s="111">
        <v>117.1</v>
      </c>
      <c r="AJ190" s="346"/>
      <c r="AK190" s="349" t="s">
        <v>986</v>
      </c>
      <c r="AL190" s="336">
        <v>7.5</v>
      </c>
      <c r="AM190" s="44">
        <v>31.944399999999998</v>
      </c>
      <c r="AN190" s="111">
        <v>10.8</v>
      </c>
      <c r="AO190" s="111">
        <f t="shared" si="11"/>
        <v>1</v>
      </c>
      <c r="AP190" s="111">
        <v>1</v>
      </c>
      <c r="AQ190" s="111"/>
      <c r="AR190" s="335" t="s">
        <v>295</v>
      </c>
      <c r="AS190" s="111" t="s">
        <v>240</v>
      </c>
      <c r="AT190" s="111" t="s">
        <v>295</v>
      </c>
      <c r="AU190" s="111" t="s">
        <v>240</v>
      </c>
      <c r="AV190" s="349"/>
      <c r="AW190" s="348"/>
      <c r="AX190" s="349">
        <v>24.9</v>
      </c>
      <c r="AY190" s="348">
        <v>7.5</v>
      </c>
      <c r="AZ190" s="334" t="s">
        <v>240</v>
      </c>
      <c r="BA190" s="130">
        <v>31.944399999999998</v>
      </c>
      <c r="BB190" s="130"/>
      <c r="BC190" s="348">
        <v>10.8</v>
      </c>
      <c r="BD190" s="348"/>
      <c r="BE190" s="56"/>
      <c r="BF190" s="348">
        <v>10.8</v>
      </c>
      <c r="BG190" s="348"/>
      <c r="BH190" s="348"/>
      <c r="BI190" s="348"/>
      <c r="BJ190" s="112">
        <v>10</v>
      </c>
      <c r="BK190" s="56">
        <v>9</v>
      </c>
      <c r="BL190" s="56">
        <v>2.2999999999999998</v>
      </c>
      <c r="BM190" s="56">
        <v>1.5</v>
      </c>
      <c r="BN190" s="56">
        <v>0.88</v>
      </c>
      <c r="BO190" s="56">
        <v>5</v>
      </c>
      <c r="BP190" s="223">
        <v>2</v>
      </c>
      <c r="BQ190" s="56">
        <v>28</v>
      </c>
      <c r="BR190" s="56"/>
      <c r="BS190" s="34"/>
      <c r="BT190" s="34"/>
      <c r="BU190" s="34"/>
      <c r="BV190" s="34"/>
      <c r="BW190" s="34"/>
      <c r="BX190" s="34"/>
    </row>
    <row r="191" spans="1:76" x14ac:dyDescent="0.35">
      <c r="A191" s="34" t="s">
        <v>297</v>
      </c>
      <c r="B191" s="34"/>
      <c r="C191" s="34"/>
      <c r="D191" s="34"/>
      <c r="E191" s="34" t="s">
        <v>985</v>
      </c>
      <c r="F191" s="34" t="s">
        <v>985</v>
      </c>
      <c r="G191" s="41">
        <v>2006</v>
      </c>
      <c r="H191" s="34"/>
      <c r="I191" s="34"/>
      <c r="J191" s="34"/>
      <c r="K191" s="39" t="s">
        <v>80</v>
      </c>
      <c r="L191" s="39" t="s">
        <v>81</v>
      </c>
      <c r="M191" s="39" t="s">
        <v>82</v>
      </c>
      <c r="N191" s="39" t="s">
        <v>83</v>
      </c>
      <c r="O191" s="39" t="s">
        <v>84</v>
      </c>
      <c r="P191" s="39" t="s">
        <v>85</v>
      </c>
      <c r="Q191" s="39" t="s">
        <v>110</v>
      </c>
      <c r="R191" s="35" t="s">
        <v>111</v>
      </c>
      <c r="S191" s="35" t="s">
        <v>111</v>
      </c>
      <c r="T191" s="34" t="s">
        <v>882</v>
      </c>
      <c r="U191" s="39" t="s">
        <v>28</v>
      </c>
      <c r="V191" s="113" t="s">
        <v>293</v>
      </c>
      <c r="W191" s="34" t="s">
        <v>280</v>
      </c>
      <c r="X191" s="39" t="s">
        <v>819</v>
      </c>
      <c r="Y191" s="115"/>
      <c r="Z191" s="39" t="s">
        <v>239</v>
      </c>
      <c r="AA191" s="112"/>
      <c r="AB191" s="115"/>
      <c r="AC191" s="341"/>
      <c r="AD191" s="341" t="s">
        <v>240</v>
      </c>
      <c r="AE191" s="41" t="s">
        <v>508</v>
      </c>
      <c r="AF191" s="332" t="s">
        <v>240</v>
      </c>
      <c r="AG191" s="339" t="s">
        <v>478</v>
      </c>
      <c r="AH191" s="346">
        <v>122.2</v>
      </c>
      <c r="AI191" s="111">
        <v>122.2</v>
      </c>
      <c r="AJ191" s="346"/>
      <c r="AK191" s="349" t="s">
        <v>986</v>
      </c>
      <c r="AL191" s="336">
        <v>8.3000000000000007</v>
      </c>
      <c r="AM191" s="44">
        <v>121.82900000000001</v>
      </c>
      <c r="AN191" s="111">
        <v>13</v>
      </c>
      <c r="AO191" s="111">
        <f t="shared" si="11"/>
        <v>1</v>
      </c>
      <c r="AP191" s="111">
        <v>1</v>
      </c>
      <c r="AQ191" s="111"/>
      <c r="AR191" s="335" t="s">
        <v>295</v>
      </c>
      <c r="AS191" s="111" t="s">
        <v>240</v>
      </c>
      <c r="AT191" s="111" t="s">
        <v>295</v>
      </c>
      <c r="AU191" s="111" t="s">
        <v>240</v>
      </c>
      <c r="AV191" s="349"/>
      <c r="AW191" s="348"/>
      <c r="AX191" s="349">
        <v>24.8</v>
      </c>
      <c r="AY191" s="348">
        <v>8.3000000000000007</v>
      </c>
      <c r="AZ191" s="334" t="s">
        <v>240</v>
      </c>
      <c r="BA191" s="130">
        <v>121.82900000000001</v>
      </c>
      <c r="BB191" s="130"/>
      <c r="BC191" s="348">
        <v>13</v>
      </c>
      <c r="BD191" s="348"/>
      <c r="BE191" s="56"/>
      <c r="BF191" s="348">
        <v>13</v>
      </c>
      <c r="BG191" s="348"/>
      <c r="BH191" s="348"/>
      <c r="BI191" s="348"/>
      <c r="BJ191" s="112">
        <v>10</v>
      </c>
      <c r="BK191" s="56">
        <v>29</v>
      </c>
      <c r="BL191" s="56">
        <v>12</v>
      </c>
      <c r="BM191" s="56">
        <v>1.5</v>
      </c>
      <c r="BN191" s="56">
        <v>0.64</v>
      </c>
      <c r="BO191" s="56">
        <v>6.5</v>
      </c>
      <c r="BP191" s="223">
        <v>2.5</v>
      </c>
      <c r="BQ191" s="56">
        <v>120</v>
      </c>
      <c r="BR191" s="56"/>
      <c r="BS191" s="34"/>
      <c r="BT191" s="34"/>
      <c r="BU191" s="34"/>
      <c r="BV191" s="34"/>
      <c r="BW191" s="34"/>
      <c r="BX191" s="34"/>
    </row>
    <row r="192" spans="1:76" x14ac:dyDescent="0.35">
      <c r="A192" s="34" t="s">
        <v>297</v>
      </c>
      <c r="B192" s="34"/>
      <c r="C192" s="34"/>
      <c r="D192" s="34"/>
      <c r="E192" s="34" t="s">
        <v>985</v>
      </c>
      <c r="F192" s="34" t="s">
        <v>985</v>
      </c>
      <c r="G192" s="41">
        <v>2006</v>
      </c>
      <c r="H192" s="34"/>
      <c r="I192" s="34"/>
      <c r="J192" s="34"/>
      <c r="K192" s="39" t="s">
        <v>80</v>
      </c>
      <c r="L192" s="39" t="s">
        <v>81</v>
      </c>
      <c r="M192" s="39" t="s">
        <v>82</v>
      </c>
      <c r="N192" s="39" t="s">
        <v>83</v>
      </c>
      <c r="O192" s="39" t="s">
        <v>84</v>
      </c>
      <c r="P192" s="39" t="s">
        <v>85</v>
      </c>
      <c r="Q192" s="39" t="s">
        <v>110</v>
      </c>
      <c r="R192" s="35" t="s">
        <v>111</v>
      </c>
      <c r="S192" s="35" t="s">
        <v>111</v>
      </c>
      <c r="T192" s="34" t="s">
        <v>882</v>
      </c>
      <c r="U192" s="39" t="s">
        <v>28</v>
      </c>
      <c r="V192" s="113" t="s">
        <v>293</v>
      </c>
      <c r="W192" s="34" t="s">
        <v>280</v>
      </c>
      <c r="X192" s="39" t="s">
        <v>819</v>
      </c>
      <c r="Y192" s="115"/>
      <c r="Z192" s="39" t="s">
        <v>239</v>
      </c>
      <c r="AA192" s="112"/>
      <c r="AB192" s="115"/>
      <c r="AC192" s="341"/>
      <c r="AD192" s="341" t="s">
        <v>240</v>
      </c>
      <c r="AE192" s="41" t="s">
        <v>508</v>
      </c>
      <c r="AF192" s="332" t="s">
        <v>240</v>
      </c>
      <c r="AG192" s="339" t="s">
        <v>478</v>
      </c>
      <c r="AH192" s="346">
        <v>133.9</v>
      </c>
      <c r="AI192" s="111">
        <v>133.9</v>
      </c>
      <c r="AJ192" s="346"/>
      <c r="AK192" s="349" t="s">
        <v>986</v>
      </c>
      <c r="AL192" s="336">
        <v>7.3</v>
      </c>
      <c r="AM192" s="44">
        <v>38.3842</v>
      </c>
      <c r="AN192" s="111">
        <v>18.2</v>
      </c>
      <c r="AO192" s="111">
        <f t="shared" si="11"/>
        <v>1</v>
      </c>
      <c r="AP192" s="111">
        <v>1</v>
      </c>
      <c r="AQ192" s="111"/>
      <c r="AR192" s="335" t="s">
        <v>295</v>
      </c>
      <c r="AS192" s="111" t="s">
        <v>240</v>
      </c>
      <c r="AT192" s="111" t="s">
        <v>295</v>
      </c>
      <c r="AU192" s="111" t="s">
        <v>240</v>
      </c>
      <c r="AV192" s="349"/>
      <c r="AW192" s="348"/>
      <c r="AX192" s="349">
        <v>24.6</v>
      </c>
      <c r="AY192" s="348">
        <v>7.3</v>
      </c>
      <c r="AZ192" s="334" t="s">
        <v>240</v>
      </c>
      <c r="BA192" s="130">
        <v>38.3842</v>
      </c>
      <c r="BB192" s="130"/>
      <c r="BC192" s="348">
        <v>18.2</v>
      </c>
      <c r="BD192" s="348"/>
      <c r="BE192" s="56"/>
      <c r="BF192" s="348">
        <v>18.2</v>
      </c>
      <c r="BG192" s="348"/>
      <c r="BH192" s="348"/>
      <c r="BI192" s="348"/>
      <c r="BJ192" s="112">
        <v>10</v>
      </c>
      <c r="BK192" s="56">
        <v>9.6</v>
      </c>
      <c r="BL192" s="56">
        <v>3.5</v>
      </c>
      <c r="BM192" s="56">
        <v>0.6</v>
      </c>
      <c r="BN192" s="56">
        <v>0.33</v>
      </c>
      <c r="BO192" s="56">
        <v>5</v>
      </c>
      <c r="BP192" s="223">
        <v>2</v>
      </c>
      <c r="BQ192" s="56">
        <v>36</v>
      </c>
      <c r="BR192" s="56"/>
      <c r="BS192" s="34"/>
      <c r="BT192" s="34"/>
      <c r="BU192" s="34"/>
      <c r="BV192" s="34"/>
      <c r="BW192" s="34"/>
      <c r="BX192" s="34"/>
    </row>
    <row r="193" spans="1:76" x14ac:dyDescent="0.35">
      <c r="A193" s="34" t="s">
        <v>297</v>
      </c>
      <c r="B193" s="34"/>
      <c r="C193" s="34"/>
      <c r="D193" s="34"/>
      <c r="E193" s="34" t="s">
        <v>985</v>
      </c>
      <c r="F193" s="34" t="s">
        <v>985</v>
      </c>
      <c r="G193" s="41">
        <v>2006</v>
      </c>
      <c r="H193" s="34"/>
      <c r="I193" s="34"/>
      <c r="J193" s="34"/>
      <c r="K193" s="39" t="s">
        <v>80</v>
      </c>
      <c r="L193" s="39" t="s">
        <v>81</v>
      </c>
      <c r="M193" s="39" t="s">
        <v>82</v>
      </c>
      <c r="N193" s="39" t="s">
        <v>83</v>
      </c>
      <c r="O193" s="39" t="s">
        <v>84</v>
      </c>
      <c r="P193" s="39" t="s">
        <v>85</v>
      </c>
      <c r="Q193" s="39" t="s">
        <v>110</v>
      </c>
      <c r="R193" s="35" t="s">
        <v>111</v>
      </c>
      <c r="S193" s="35" t="s">
        <v>111</v>
      </c>
      <c r="T193" s="34" t="s">
        <v>882</v>
      </c>
      <c r="U193" s="39" t="s">
        <v>28</v>
      </c>
      <c r="V193" s="113" t="s">
        <v>293</v>
      </c>
      <c r="W193" s="34" t="s">
        <v>280</v>
      </c>
      <c r="X193" s="39" t="s">
        <v>819</v>
      </c>
      <c r="Y193" s="115"/>
      <c r="Z193" s="39" t="s">
        <v>239</v>
      </c>
      <c r="AA193" s="112"/>
      <c r="AB193" s="115"/>
      <c r="AC193" s="341"/>
      <c r="AD193" s="341" t="s">
        <v>240</v>
      </c>
      <c r="AE193" s="41" t="s">
        <v>508</v>
      </c>
      <c r="AF193" s="332" t="s">
        <v>240</v>
      </c>
      <c r="AG193" s="339" t="s">
        <v>478</v>
      </c>
      <c r="AH193" s="346">
        <v>136.4</v>
      </c>
      <c r="AI193" s="111">
        <v>136.4</v>
      </c>
      <c r="AJ193" s="346"/>
      <c r="AK193" s="349" t="s">
        <v>986</v>
      </c>
      <c r="AL193" s="336">
        <v>7.4</v>
      </c>
      <c r="AM193" s="44">
        <v>51.815600000000003</v>
      </c>
      <c r="AN193" s="111">
        <v>20.05</v>
      </c>
      <c r="AO193" s="111">
        <f t="shared" si="11"/>
        <v>1</v>
      </c>
      <c r="AP193" s="111">
        <v>1</v>
      </c>
      <c r="AQ193" s="111"/>
      <c r="AR193" s="335" t="s">
        <v>295</v>
      </c>
      <c r="AS193" s="111" t="s">
        <v>240</v>
      </c>
      <c r="AT193" s="111" t="s">
        <v>295</v>
      </c>
      <c r="AU193" s="111" t="s">
        <v>240</v>
      </c>
      <c r="AV193" s="349"/>
      <c r="AW193" s="348"/>
      <c r="AX193" s="349">
        <v>24.3</v>
      </c>
      <c r="AY193" s="348">
        <v>7.4</v>
      </c>
      <c r="AZ193" s="334" t="s">
        <v>240</v>
      </c>
      <c r="BA193" s="130">
        <v>51.815600000000003</v>
      </c>
      <c r="BB193" s="130"/>
      <c r="BC193" s="348">
        <v>20.05</v>
      </c>
      <c r="BD193" s="348"/>
      <c r="BE193" s="56"/>
      <c r="BF193" s="348">
        <v>20.05</v>
      </c>
      <c r="BG193" s="348"/>
      <c r="BH193" s="348"/>
      <c r="BI193" s="348"/>
      <c r="BJ193" s="112">
        <v>10</v>
      </c>
      <c r="BK193" s="56">
        <v>13</v>
      </c>
      <c r="BL193" s="56">
        <v>4.7</v>
      </c>
      <c r="BM193" s="56">
        <v>0.4</v>
      </c>
      <c r="BN193" s="56">
        <v>0.1</v>
      </c>
      <c r="BO193" s="56">
        <v>5</v>
      </c>
      <c r="BP193" s="223">
        <v>2</v>
      </c>
      <c r="BQ193" s="56">
        <v>44</v>
      </c>
      <c r="BR193" s="56"/>
      <c r="BS193" s="34"/>
      <c r="BT193" s="34"/>
      <c r="BU193" s="34"/>
      <c r="BV193" s="34"/>
      <c r="BW193" s="34"/>
      <c r="BX193" s="34"/>
    </row>
    <row r="194" spans="1:76" x14ac:dyDescent="0.35">
      <c r="A194" s="34" t="s">
        <v>297</v>
      </c>
      <c r="B194" s="34"/>
      <c r="C194" s="34"/>
      <c r="D194" s="34"/>
      <c r="E194" s="34" t="s">
        <v>985</v>
      </c>
      <c r="F194" s="34" t="s">
        <v>985</v>
      </c>
      <c r="G194" s="41">
        <v>2006</v>
      </c>
      <c r="H194" s="34"/>
      <c r="I194" s="34"/>
      <c r="J194" s="34"/>
      <c r="K194" s="39" t="s">
        <v>80</v>
      </c>
      <c r="L194" s="39" t="s">
        <v>81</v>
      </c>
      <c r="M194" s="39" t="s">
        <v>82</v>
      </c>
      <c r="N194" s="39" t="s">
        <v>83</v>
      </c>
      <c r="O194" s="39" t="s">
        <v>84</v>
      </c>
      <c r="P194" s="39" t="s">
        <v>85</v>
      </c>
      <c r="Q194" s="39" t="s">
        <v>110</v>
      </c>
      <c r="R194" s="35" t="s">
        <v>111</v>
      </c>
      <c r="S194" s="35" t="s">
        <v>111</v>
      </c>
      <c r="T194" s="34" t="s">
        <v>882</v>
      </c>
      <c r="U194" s="39" t="s">
        <v>28</v>
      </c>
      <c r="V194" s="113" t="s">
        <v>293</v>
      </c>
      <c r="W194" s="34" t="s">
        <v>280</v>
      </c>
      <c r="X194" s="39" t="s">
        <v>819</v>
      </c>
      <c r="Y194" s="115"/>
      <c r="Z194" s="39" t="s">
        <v>239</v>
      </c>
      <c r="AA194" s="112"/>
      <c r="AB194" s="115"/>
      <c r="AC194" s="341"/>
      <c r="AD194" s="341" t="s">
        <v>240</v>
      </c>
      <c r="AE194" s="41" t="s">
        <v>508</v>
      </c>
      <c r="AF194" s="332" t="s">
        <v>240</v>
      </c>
      <c r="AG194" s="339" t="s">
        <v>478</v>
      </c>
      <c r="AH194" s="346">
        <v>147.80000000000001</v>
      </c>
      <c r="AI194" s="111">
        <v>147.80000000000001</v>
      </c>
      <c r="AJ194" s="346"/>
      <c r="AK194" s="349" t="s">
        <v>986</v>
      </c>
      <c r="AL194" s="336">
        <v>7.7</v>
      </c>
      <c r="AM194" s="44">
        <v>65.071799999999996</v>
      </c>
      <c r="AN194" s="111">
        <v>15.3</v>
      </c>
      <c r="AO194" s="111">
        <f t="shared" si="11"/>
        <v>1</v>
      </c>
      <c r="AP194" s="111">
        <v>1</v>
      </c>
      <c r="AQ194" s="111"/>
      <c r="AR194" s="335" t="s">
        <v>295</v>
      </c>
      <c r="AS194" s="111" t="s">
        <v>240</v>
      </c>
      <c r="AT194" s="111" t="s">
        <v>295</v>
      </c>
      <c r="AU194" s="111" t="s">
        <v>240</v>
      </c>
      <c r="AV194" s="349"/>
      <c r="AW194" s="348"/>
      <c r="AX194" s="349">
        <v>24.6</v>
      </c>
      <c r="AY194" s="348">
        <v>7.7</v>
      </c>
      <c r="AZ194" s="334" t="s">
        <v>240</v>
      </c>
      <c r="BA194" s="130">
        <v>65.071799999999996</v>
      </c>
      <c r="BB194" s="130"/>
      <c r="BC194" s="348">
        <v>15.3</v>
      </c>
      <c r="BD194" s="348"/>
      <c r="BE194" s="56"/>
      <c r="BF194" s="348">
        <v>15.3</v>
      </c>
      <c r="BG194" s="348"/>
      <c r="BH194" s="348"/>
      <c r="BI194" s="348"/>
      <c r="BJ194" s="112">
        <v>10</v>
      </c>
      <c r="BK194" s="56">
        <v>16</v>
      </c>
      <c r="BL194" s="56">
        <v>6.1</v>
      </c>
      <c r="BM194" s="56">
        <v>13</v>
      </c>
      <c r="BN194" s="56">
        <v>1.2</v>
      </c>
      <c r="BO194" s="56">
        <v>18</v>
      </c>
      <c r="BP194" s="223">
        <v>6.8</v>
      </c>
      <c r="BQ194" s="56">
        <v>56</v>
      </c>
      <c r="BR194" s="56"/>
      <c r="BS194" s="34"/>
      <c r="BT194" s="34"/>
      <c r="BU194" s="34"/>
      <c r="BV194" s="34"/>
      <c r="BW194" s="34"/>
      <c r="BX194" s="34"/>
    </row>
    <row r="195" spans="1:76" x14ac:dyDescent="0.35">
      <c r="A195" s="34" t="s">
        <v>297</v>
      </c>
      <c r="B195" s="34"/>
      <c r="C195" s="34"/>
      <c r="D195" s="34"/>
      <c r="E195" s="34" t="s">
        <v>985</v>
      </c>
      <c r="F195" s="34" t="s">
        <v>985</v>
      </c>
      <c r="G195" s="41">
        <v>2006</v>
      </c>
      <c r="H195" s="34"/>
      <c r="I195" s="34"/>
      <c r="J195" s="34"/>
      <c r="K195" s="39" t="s">
        <v>80</v>
      </c>
      <c r="L195" s="39" t="s">
        <v>81</v>
      </c>
      <c r="M195" s="39" t="s">
        <v>82</v>
      </c>
      <c r="N195" s="39" t="s">
        <v>83</v>
      </c>
      <c r="O195" s="39" t="s">
        <v>84</v>
      </c>
      <c r="P195" s="39" t="s">
        <v>85</v>
      </c>
      <c r="Q195" s="39" t="s">
        <v>110</v>
      </c>
      <c r="R195" s="35" t="s">
        <v>111</v>
      </c>
      <c r="S195" s="35" t="s">
        <v>111</v>
      </c>
      <c r="T195" s="34" t="s">
        <v>882</v>
      </c>
      <c r="U195" s="39" t="s">
        <v>28</v>
      </c>
      <c r="V195" s="113" t="s">
        <v>293</v>
      </c>
      <c r="W195" s="34" t="s">
        <v>280</v>
      </c>
      <c r="X195" s="39" t="s">
        <v>819</v>
      </c>
      <c r="Y195" s="115"/>
      <c r="Z195" s="39" t="s">
        <v>239</v>
      </c>
      <c r="AA195" s="112"/>
      <c r="AB195" s="115"/>
      <c r="AC195" s="341"/>
      <c r="AD195" s="341" t="s">
        <v>240</v>
      </c>
      <c r="AE195" s="41" t="s">
        <v>508</v>
      </c>
      <c r="AF195" s="332" t="s">
        <v>240</v>
      </c>
      <c r="AG195" s="339" t="s">
        <v>478</v>
      </c>
      <c r="AH195" s="346">
        <v>162</v>
      </c>
      <c r="AI195" s="111">
        <v>162</v>
      </c>
      <c r="AJ195" s="346"/>
      <c r="AK195" s="349" t="s">
        <v>986</v>
      </c>
      <c r="AL195" s="336">
        <v>8.1999999999999993</v>
      </c>
      <c r="AM195" s="44">
        <v>125.202</v>
      </c>
      <c r="AN195" s="111">
        <v>17.100000000000001</v>
      </c>
      <c r="AO195" s="111">
        <f t="shared" si="11"/>
        <v>1</v>
      </c>
      <c r="AP195" s="111">
        <v>1</v>
      </c>
      <c r="AQ195" s="111"/>
      <c r="AR195" s="335" t="s">
        <v>295</v>
      </c>
      <c r="AS195" s="111" t="s">
        <v>240</v>
      </c>
      <c r="AT195" s="111" t="s">
        <v>295</v>
      </c>
      <c r="AU195" s="111" t="s">
        <v>240</v>
      </c>
      <c r="AV195" s="349"/>
      <c r="AW195" s="348"/>
      <c r="AX195" s="349">
        <v>24.5</v>
      </c>
      <c r="AY195" s="348">
        <v>8.1999999999999993</v>
      </c>
      <c r="AZ195" s="334" t="s">
        <v>240</v>
      </c>
      <c r="BA195" s="130">
        <v>125.202</v>
      </c>
      <c r="BB195" s="130"/>
      <c r="BC195" s="348">
        <v>17.100000000000001</v>
      </c>
      <c r="BD195" s="348"/>
      <c r="BE195" s="56"/>
      <c r="BF195" s="348">
        <v>17.100000000000001</v>
      </c>
      <c r="BG195" s="348"/>
      <c r="BH195" s="348"/>
      <c r="BI195" s="348"/>
      <c r="BJ195" s="112">
        <v>10</v>
      </c>
      <c r="BK195" s="56">
        <v>32</v>
      </c>
      <c r="BL195" s="56">
        <v>11</v>
      </c>
      <c r="BM195" s="56">
        <v>66</v>
      </c>
      <c r="BN195" s="56">
        <v>3.9</v>
      </c>
      <c r="BO195" s="56">
        <v>69</v>
      </c>
      <c r="BP195" s="223">
        <v>28</v>
      </c>
      <c r="BQ195" s="56">
        <v>180</v>
      </c>
      <c r="BR195" s="56"/>
      <c r="BS195" s="34"/>
      <c r="BT195" s="34"/>
      <c r="BU195" s="34"/>
      <c r="BV195" s="34"/>
      <c r="BW195" s="34"/>
      <c r="BX195" s="34"/>
    </row>
    <row r="196" spans="1:76" x14ac:dyDescent="0.35">
      <c r="A196" s="34" t="s">
        <v>297</v>
      </c>
      <c r="B196" s="34"/>
      <c r="C196" s="34"/>
      <c r="D196" s="34"/>
      <c r="E196" s="34" t="s">
        <v>985</v>
      </c>
      <c r="F196" s="34" t="s">
        <v>985</v>
      </c>
      <c r="G196" s="41">
        <v>2006</v>
      </c>
      <c r="H196" s="34"/>
      <c r="I196" s="34"/>
      <c r="J196" s="34"/>
      <c r="K196" s="39" t="s">
        <v>80</v>
      </c>
      <c r="L196" s="39" t="s">
        <v>81</v>
      </c>
      <c r="M196" s="39" t="s">
        <v>82</v>
      </c>
      <c r="N196" s="39" t="s">
        <v>83</v>
      </c>
      <c r="O196" s="39" t="s">
        <v>84</v>
      </c>
      <c r="P196" s="39" t="s">
        <v>85</v>
      </c>
      <c r="Q196" s="39" t="s">
        <v>110</v>
      </c>
      <c r="R196" s="35" t="s">
        <v>111</v>
      </c>
      <c r="S196" s="35" t="s">
        <v>111</v>
      </c>
      <c r="T196" s="34" t="s">
        <v>882</v>
      </c>
      <c r="U196" s="39" t="s">
        <v>28</v>
      </c>
      <c r="V196" s="113" t="s">
        <v>293</v>
      </c>
      <c r="W196" s="34" t="s">
        <v>280</v>
      </c>
      <c r="X196" s="39" t="s">
        <v>819</v>
      </c>
      <c r="Y196" s="115"/>
      <c r="Z196" s="39" t="s">
        <v>239</v>
      </c>
      <c r="AA196" s="112"/>
      <c r="AB196" s="115"/>
      <c r="AC196" s="341"/>
      <c r="AD196" s="341" t="s">
        <v>240</v>
      </c>
      <c r="AE196" s="41" t="s">
        <v>508</v>
      </c>
      <c r="AF196" s="332" t="s">
        <v>240</v>
      </c>
      <c r="AG196" s="339" t="s">
        <v>478</v>
      </c>
      <c r="AH196" s="346">
        <v>167.7</v>
      </c>
      <c r="AI196" s="111">
        <v>167.7</v>
      </c>
      <c r="AJ196" s="346"/>
      <c r="AK196" s="349" t="s">
        <v>986</v>
      </c>
      <c r="AL196" s="336">
        <v>8</v>
      </c>
      <c r="AM196" s="44">
        <v>121.82900000000001</v>
      </c>
      <c r="AN196" s="111">
        <v>15.7</v>
      </c>
      <c r="AO196" s="111">
        <f t="shared" si="11"/>
        <v>1</v>
      </c>
      <c r="AP196" s="111">
        <v>1</v>
      </c>
      <c r="AQ196" s="111"/>
      <c r="AR196" s="335" t="s">
        <v>295</v>
      </c>
      <c r="AS196" s="111" t="s">
        <v>240</v>
      </c>
      <c r="AT196" s="111" t="s">
        <v>295</v>
      </c>
      <c r="AU196" s="111" t="s">
        <v>240</v>
      </c>
      <c r="AV196" s="349"/>
      <c r="AW196" s="348"/>
      <c r="AX196" s="349">
        <v>24.7</v>
      </c>
      <c r="AY196" s="348">
        <v>8</v>
      </c>
      <c r="AZ196" s="334" t="s">
        <v>240</v>
      </c>
      <c r="BA196" s="130">
        <v>121.82900000000001</v>
      </c>
      <c r="BB196" s="130"/>
      <c r="BC196" s="348">
        <v>15.7</v>
      </c>
      <c r="BD196" s="348"/>
      <c r="BE196" s="56"/>
      <c r="BF196" s="348">
        <v>15.7</v>
      </c>
      <c r="BG196" s="348"/>
      <c r="BH196" s="348"/>
      <c r="BI196" s="348"/>
      <c r="BJ196" s="112">
        <v>10</v>
      </c>
      <c r="BK196" s="56">
        <v>29</v>
      </c>
      <c r="BL196" s="56">
        <v>12</v>
      </c>
      <c r="BM196" s="56">
        <v>1.6</v>
      </c>
      <c r="BN196" s="56">
        <v>0.56000000000000005</v>
      </c>
      <c r="BO196" s="56">
        <v>14</v>
      </c>
      <c r="BP196" s="223">
        <v>2.2000000000000002</v>
      </c>
      <c r="BQ196" s="56">
        <v>102</v>
      </c>
      <c r="BR196" s="56"/>
      <c r="BS196" s="34"/>
      <c r="BT196" s="34"/>
      <c r="BU196" s="34"/>
      <c r="BV196" s="34"/>
      <c r="BW196" s="34"/>
      <c r="BX196" s="34"/>
    </row>
    <row r="197" spans="1:76" x14ac:dyDescent="0.35">
      <c r="A197" s="34" t="s">
        <v>297</v>
      </c>
      <c r="B197" s="34"/>
      <c r="C197" s="34"/>
      <c r="D197" s="34"/>
      <c r="E197" s="34" t="s">
        <v>985</v>
      </c>
      <c r="F197" s="34" t="s">
        <v>985</v>
      </c>
      <c r="G197" s="41">
        <v>2006</v>
      </c>
      <c r="H197" s="34"/>
      <c r="I197" s="34"/>
      <c r="J197" s="34"/>
      <c r="K197" s="39" t="s">
        <v>80</v>
      </c>
      <c r="L197" s="39" t="s">
        <v>81</v>
      </c>
      <c r="M197" s="39" t="s">
        <v>82</v>
      </c>
      <c r="N197" s="39" t="s">
        <v>83</v>
      </c>
      <c r="O197" s="39" t="s">
        <v>84</v>
      </c>
      <c r="P197" s="39" t="s">
        <v>85</v>
      </c>
      <c r="Q197" s="39" t="s">
        <v>110</v>
      </c>
      <c r="R197" s="35" t="s">
        <v>111</v>
      </c>
      <c r="S197" s="35" t="s">
        <v>111</v>
      </c>
      <c r="T197" s="34" t="s">
        <v>882</v>
      </c>
      <c r="U197" s="39" t="s">
        <v>28</v>
      </c>
      <c r="V197" s="113" t="s">
        <v>293</v>
      </c>
      <c r="W197" s="34" t="s">
        <v>280</v>
      </c>
      <c r="X197" s="39" t="s">
        <v>819</v>
      </c>
      <c r="Y197" s="115"/>
      <c r="Z197" s="39" t="s">
        <v>239</v>
      </c>
      <c r="AA197" s="112"/>
      <c r="AB197" s="115"/>
      <c r="AC197" s="341"/>
      <c r="AD197" s="341" t="s">
        <v>240</v>
      </c>
      <c r="AE197" s="41" t="s">
        <v>508</v>
      </c>
      <c r="AF197" s="332" t="s">
        <v>240</v>
      </c>
      <c r="AG197" s="339" t="s">
        <v>478</v>
      </c>
      <c r="AH197" s="346">
        <v>185.1</v>
      </c>
      <c r="AI197" s="111">
        <v>185.1</v>
      </c>
      <c r="AJ197" s="346"/>
      <c r="AK197" s="349" t="s">
        <v>986</v>
      </c>
      <c r="AL197" s="336">
        <v>7.4</v>
      </c>
      <c r="AM197" s="44">
        <v>45.638599999999997</v>
      </c>
      <c r="AN197" s="111">
        <v>25.2</v>
      </c>
      <c r="AO197" s="111">
        <f t="shared" si="11"/>
        <v>1</v>
      </c>
      <c r="AP197" s="111">
        <v>1</v>
      </c>
      <c r="AQ197" s="111"/>
      <c r="AR197" s="335" t="s">
        <v>295</v>
      </c>
      <c r="AS197" s="111" t="s">
        <v>240</v>
      </c>
      <c r="AT197" s="111" t="s">
        <v>295</v>
      </c>
      <c r="AU197" s="111" t="s">
        <v>240</v>
      </c>
      <c r="AV197" s="349"/>
      <c r="AW197" s="348"/>
      <c r="AX197" s="349">
        <v>25</v>
      </c>
      <c r="AY197" s="348">
        <v>7.4</v>
      </c>
      <c r="AZ197" s="334" t="s">
        <v>240</v>
      </c>
      <c r="BA197" s="130">
        <v>45.638599999999997</v>
      </c>
      <c r="BB197" s="130"/>
      <c r="BC197" s="348">
        <v>25.2</v>
      </c>
      <c r="BD197" s="348"/>
      <c r="BE197" s="56"/>
      <c r="BF197" s="348">
        <v>25.2</v>
      </c>
      <c r="BG197" s="348"/>
      <c r="BH197" s="348"/>
      <c r="BI197" s="348"/>
      <c r="BJ197" s="112">
        <v>10</v>
      </c>
      <c r="BK197" s="56">
        <v>13</v>
      </c>
      <c r="BL197" s="56">
        <v>3.2</v>
      </c>
      <c r="BM197" s="56">
        <v>1.2</v>
      </c>
      <c r="BN197" s="56">
        <v>0.49</v>
      </c>
      <c r="BO197" s="56">
        <v>5</v>
      </c>
      <c r="BP197" s="223">
        <v>2</v>
      </c>
      <c r="BQ197" s="56">
        <v>40</v>
      </c>
      <c r="BR197" s="56"/>
      <c r="BS197" s="34"/>
      <c r="BT197" s="34"/>
      <c r="BU197" s="34"/>
      <c r="BV197" s="34"/>
      <c r="BW197" s="34"/>
      <c r="BX197" s="34"/>
    </row>
    <row r="198" spans="1:76" x14ac:dyDescent="0.35">
      <c r="A198" s="34" t="s">
        <v>297</v>
      </c>
      <c r="B198" s="34"/>
      <c r="C198" s="34"/>
      <c r="D198" s="34"/>
      <c r="E198" s="34" t="s">
        <v>985</v>
      </c>
      <c r="F198" s="34" t="s">
        <v>985</v>
      </c>
      <c r="G198" s="41">
        <v>2006</v>
      </c>
      <c r="H198" s="34"/>
      <c r="I198" s="34"/>
      <c r="J198" s="34"/>
      <c r="K198" s="39" t="s">
        <v>80</v>
      </c>
      <c r="L198" s="39" t="s">
        <v>81</v>
      </c>
      <c r="M198" s="39" t="s">
        <v>82</v>
      </c>
      <c r="N198" s="39" t="s">
        <v>83</v>
      </c>
      <c r="O198" s="39" t="s">
        <v>84</v>
      </c>
      <c r="P198" s="39" t="s">
        <v>85</v>
      </c>
      <c r="Q198" s="39" t="s">
        <v>110</v>
      </c>
      <c r="R198" s="35" t="s">
        <v>111</v>
      </c>
      <c r="S198" s="35" t="s">
        <v>111</v>
      </c>
      <c r="T198" s="34" t="s">
        <v>882</v>
      </c>
      <c r="U198" s="39" t="s">
        <v>28</v>
      </c>
      <c r="V198" s="113" t="s">
        <v>293</v>
      </c>
      <c r="W198" s="34" t="s">
        <v>280</v>
      </c>
      <c r="X198" s="39" t="s">
        <v>819</v>
      </c>
      <c r="Y198" s="115"/>
      <c r="Z198" s="39" t="s">
        <v>239</v>
      </c>
      <c r="AA198" s="112"/>
      <c r="AB198" s="115"/>
      <c r="AC198" s="341"/>
      <c r="AD198" s="341" t="s">
        <v>240</v>
      </c>
      <c r="AE198" s="41" t="s">
        <v>508</v>
      </c>
      <c r="AF198" s="332" t="s">
        <v>240</v>
      </c>
      <c r="AG198" s="339" t="s">
        <v>478</v>
      </c>
      <c r="AH198" s="346">
        <v>210</v>
      </c>
      <c r="AI198" s="111">
        <v>210</v>
      </c>
      <c r="AJ198" s="346"/>
      <c r="AK198" s="349" t="s">
        <v>986</v>
      </c>
      <c r="AL198" s="336">
        <v>7.6</v>
      </c>
      <c r="AM198" s="44">
        <v>66.333399999999997</v>
      </c>
      <c r="AN198" s="111">
        <v>30.2</v>
      </c>
      <c r="AO198" s="111">
        <f t="shared" si="11"/>
        <v>1</v>
      </c>
      <c r="AP198" s="111">
        <v>1</v>
      </c>
      <c r="AQ198" s="111"/>
      <c r="AR198" s="335" t="s">
        <v>295</v>
      </c>
      <c r="AS198" s="111" t="s">
        <v>240</v>
      </c>
      <c r="AT198" s="111" t="s">
        <v>295</v>
      </c>
      <c r="AU198" s="111" t="s">
        <v>240</v>
      </c>
      <c r="AV198" s="349"/>
      <c r="AW198" s="348"/>
      <c r="AX198" s="349">
        <v>24.9</v>
      </c>
      <c r="AY198" s="348">
        <v>7.6</v>
      </c>
      <c r="AZ198" s="334" t="s">
        <v>240</v>
      </c>
      <c r="BA198" s="130">
        <v>66.333399999999997</v>
      </c>
      <c r="BB198" s="130"/>
      <c r="BC198" s="348">
        <v>30.2</v>
      </c>
      <c r="BD198" s="348"/>
      <c r="BE198" s="56"/>
      <c r="BF198" s="348">
        <v>30.2</v>
      </c>
      <c r="BG198" s="348"/>
      <c r="BH198" s="348"/>
      <c r="BI198" s="348"/>
      <c r="BJ198" s="112">
        <v>10</v>
      </c>
      <c r="BK198" s="56">
        <v>17</v>
      </c>
      <c r="BL198" s="56">
        <v>5.8</v>
      </c>
      <c r="BM198" s="56">
        <v>0.4</v>
      </c>
      <c r="BN198" s="56">
        <v>0.1</v>
      </c>
      <c r="BO198" s="56">
        <v>6.5</v>
      </c>
      <c r="BP198" s="223">
        <v>2</v>
      </c>
      <c r="BQ198" s="56">
        <v>44</v>
      </c>
      <c r="BR198" s="56"/>
      <c r="BS198" s="34"/>
      <c r="BT198" s="34"/>
      <c r="BU198" s="34"/>
      <c r="BV198" s="34"/>
      <c r="BW198" s="34"/>
      <c r="BX198" s="34"/>
    </row>
    <row r="199" spans="1:76" x14ac:dyDescent="0.35">
      <c r="A199" s="34" t="s">
        <v>329</v>
      </c>
      <c r="B199" s="34"/>
      <c r="C199" s="34"/>
      <c r="D199" s="34"/>
      <c r="E199" s="338" t="s">
        <v>987</v>
      </c>
      <c r="F199" s="338" t="s">
        <v>988</v>
      </c>
      <c r="G199" s="40">
        <v>2006</v>
      </c>
      <c r="H199" s="39" t="s">
        <v>989</v>
      </c>
      <c r="I199" s="39" t="s">
        <v>990</v>
      </c>
      <c r="J199" s="39" t="s">
        <v>502</v>
      </c>
      <c r="K199" s="39" t="s">
        <v>80</v>
      </c>
      <c r="L199" s="39" t="s">
        <v>81</v>
      </c>
      <c r="M199" s="39" t="s">
        <v>82</v>
      </c>
      <c r="N199" s="39" t="s">
        <v>83</v>
      </c>
      <c r="O199" s="39" t="s">
        <v>84</v>
      </c>
      <c r="P199" s="39" t="s">
        <v>85</v>
      </c>
      <c r="Q199" s="39" t="s">
        <v>110</v>
      </c>
      <c r="R199" s="35" t="s">
        <v>111</v>
      </c>
      <c r="S199" s="35" t="s">
        <v>111</v>
      </c>
      <c r="T199" s="34" t="s">
        <v>818</v>
      </c>
      <c r="U199" s="39" t="s">
        <v>28</v>
      </c>
      <c r="V199" s="34" t="s">
        <v>293</v>
      </c>
      <c r="W199" s="34" t="s">
        <v>280</v>
      </c>
      <c r="X199" s="39" t="s">
        <v>819</v>
      </c>
      <c r="Y199" s="39" t="s">
        <v>848</v>
      </c>
      <c r="Z199" s="39" t="s">
        <v>239</v>
      </c>
      <c r="AA199" s="39" t="s">
        <v>476</v>
      </c>
      <c r="AB199" s="39">
        <v>2</v>
      </c>
      <c r="AC199" s="40">
        <v>48</v>
      </c>
      <c r="AD199" s="332" t="s">
        <v>240</v>
      </c>
      <c r="AE199" s="40" t="s">
        <v>477</v>
      </c>
      <c r="AF199" s="332" t="s">
        <v>240</v>
      </c>
      <c r="AG199" s="339" t="s">
        <v>478</v>
      </c>
      <c r="AH199" s="413">
        <f>29.4*63.546*0.001</f>
        <v>1.8682523999999998</v>
      </c>
      <c r="AI199" s="111">
        <v>1.8682523999999998</v>
      </c>
      <c r="AJ199" s="339"/>
      <c r="AK199" s="114" t="s">
        <v>509</v>
      </c>
      <c r="AL199" s="336">
        <v>7.6</v>
      </c>
      <c r="AM199" s="44">
        <v>91.165986959999998</v>
      </c>
      <c r="AN199" s="111"/>
      <c r="AO199" s="111">
        <v>2</v>
      </c>
      <c r="AP199" s="111">
        <v>3</v>
      </c>
      <c r="AQ199" s="111" t="s">
        <v>822</v>
      </c>
      <c r="AR199" s="335" t="s">
        <v>240</v>
      </c>
      <c r="AS199" s="111" t="s">
        <v>295</v>
      </c>
      <c r="AT199" s="111" t="s">
        <v>295</v>
      </c>
      <c r="AU199" s="111" t="s">
        <v>240</v>
      </c>
      <c r="AV199" s="112" t="s">
        <v>749</v>
      </c>
      <c r="AW199" s="339"/>
      <c r="AX199" s="339">
        <v>25</v>
      </c>
      <c r="AY199" s="39" t="s">
        <v>697</v>
      </c>
      <c r="AZ199" s="334" t="s">
        <v>240</v>
      </c>
      <c r="BA199" s="404">
        <v>91.165986959999998</v>
      </c>
      <c r="BB199" s="339"/>
      <c r="BC199" s="339" t="s">
        <v>559</v>
      </c>
      <c r="BD199" s="339"/>
      <c r="BE199" s="405">
        <v>0.3</v>
      </c>
      <c r="BF199" s="34"/>
      <c r="BG199" s="339"/>
      <c r="BH199" s="334"/>
      <c r="BI199" s="39">
        <v>6</v>
      </c>
      <c r="BJ199" s="331">
        <v>0.01</v>
      </c>
      <c r="BK199" s="413">
        <v>14.869680000000001</v>
      </c>
      <c r="BL199" s="413">
        <v>13.122</v>
      </c>
      <c r="BM199" s="413">
        <v>27.909859999999998</v>
      </c>
      <c r="BN199" s="413">
        <v>2.1896</v>
      </c>
      <c r="BO199" s="413">
        <v>90.39246</v>
      </c>
      <c r="BP199" s="412">
        <v>2.056</v>
      </c>
      <c r="BQ199" s="334">
        <v>62</v>
      </c>
      <c r="BR199" s="339"/>
      <c r="BS199" s="339" t="s">
        <v>991</v>
      </c>
      <c r="BT199" s="338" t="s">
        <v>773</v>
      </c>
      <c r="BU199" s="338" t="s">
        <v>825</v>
      </c>
      <c r="BV199" s="34"/>
      <c r="BW199" s="34"/>
      <c r="BX199" s="34"/>
    </row>
    <row r="200" spans="1:76" x14ac:dyDescent="0.35">
      <c r="A200" s="34" t="s">
        <v>329</v>
      </c>
      <c r="B200" s="34"/>
      <c r="C200" s="34"/>
      <c r="D200" s="34"/>
      <c r="E200" s="338" t="s">
        <v>987</v>
      </c>
      <c r="F200" s="338" t="s">
        <v>988</v>
      </c>
      <c r="G200" s="40">
        <v>2006</v>
      </c>
      <c r="H200" s="39" t="s">
        <v>989</v>
      </c>
      <c r="I200" s="39" t="s">
        <v>990</v>
      </c>
      <c r="J200" s="39" t="s">
        <v>502</v>
      </c>
      <c r="K200" s="39" t="s">
        <v>80</v>
      </c>
      <c r="L200" s="39" t="s">
        <v>81</v>
      </c>
      <c r="M200" s="39" t="s">
        <v>82</v>
      </c>
      <c r="N200" s="39" t="s">
        <v>83</v>
      </c>
      <c r="O200" s="39" t="s">
        <v>84</v>
      </c>
      <c r="P200" s="39" t="s">
        <v>85</v>
      </c>
      <c r="Q200" s="39" t="s">
        <v>110</v>
      </c>
      <c r="R200" s="35" t="s">
        <v>111</v>
      </c>
      <c r="S200" s="35" t="s">
        <v>111</v>
      </c>
      <c r="T200" s="34" t="s">
        <v>818</v>
      </c>
      <c r="U200" s="39" t="s">
        <v>28</v>
      </c>
      <c r="V200" s="34" t="s">
        <v>293</v>
      </c>
      <c r="W200" s="34" t="s">
        <v>280</v>
      </c>
      <c r="X200" s="39" t="s">
        <v>819</v>
      </c>
      <c r="Y200" s="39" t="s">
        <v>848</v>
      </c>
      <c r="Z200" s="39" t="s">
        <v>239</v>
      </c>
      <c r="AA200" s="39" t="s">
        <v>476</v>
      </c>
      <c r="AB200" s="39">
        <v>2</v>
      </c>
      <c r="AC200" s="40">
        <v>48</v>
      </c>
      <c r="AD200" s="332" t="s">
        <v>240</v>
      </c>
      <c r="AE200" s="40" t="s">
        <v>477</v>
      </c>
      <c r="AF200" s="332" t="s">
        <v>240</v>
      </c>
      <c r="AG200" s="339" t="s">
        <v>478</v>
      </c>
      <c r="AH200" s="413">
        <f>45.5*63.546*0.001</f>
        <v>2.891343</v>
      </c>
      <c r="AI200" s="111">
        <v>2.891343</v>
      </c>
      <c r="AJ200" s="339"/>
      <c r="AK200" s="114" t="s">
        <v>509</v>
      </c>
      <c r="AL200" s="336">
        <v>7.6</v>
      </c>
      <c r="AM200" s="44">
        <v>91.165986959999998</v>
      </c>
      <c r="AN200" s="111"/>
      <c r="AO200" s="111">
        <v>2</v>
      </c>
      <c r="AP200" s="111">
        <v>3</v>
      </c>
      <c r="AQ200" s="111" t="s">
        <v>822</v>
      </c>
      <c r="AR200" s="335" t="s">
        <v>240</v>
      </c>
      <c r="AS200" s="111" t="s">
        <v>295</v>
      </c>
      <c r="AT200" s="111" t="s">
        <v>295</v>
      </c>
      <c r="AU200" s="111" t="s">
        <v>240</v>
      </c>
      <c r="AV200" s="112" t="s">
        <v>749</v>
      </c>
      <c r="AW200" s="339"/>
      <c r="AX200" s="339">
        <v>25</v>
      </c>
      <c r="AY200" s="39" t="s">
        <v>697</v>
      </c>
      <c r="AZ200" s="334" t="s">
        <v>240</v>
      </c>
      <c r="BA200" s="404">
        <v>91.165986959999998</v>
      </c>
      <c r="BB200" s="339"/>
      <c r="BC200" s="339" t="s">
        <v>559</v>
      </c>
      <c r="BD200" s="339"/>
      <c r="BE200" s="405">
        <v>0.3</v>
      </c>
      <c r="BF200" s="34"/>
      <c r="BG200" s="339"/>
      <c r="BH200" s="334"/>
      <c r="BI200" s="39">
        <v>6</v>
      </c>
      <c r="BJ200" s="331">
        <v>0.01</v>
      </c>
      <c r="BK200" s="413">
        <v>14.869680000000001</v>
      </c>
      <c r="BL200" s="413">
        <v>13.122</v>
      </c>
      <c r="BM200" s="413">
        <v>27.909859999999998</v>
      </c>
      <c r="BN200" s="413">
        <v>2.1896</v>
      </c>
      <c r="BO200" s="413">
        <v>90.39246</v>
      </c>
      <c r="BP200" s="412">
        <v>2.06</v>
      </c>
      <c r="BQ200" s="334">
        <v>62</v>
      </c>
      <c r="BR200" s="339"/>
      <c r="BS200" s="339" t="s">
        <v>991</v>
      </c>
      <c r="BT200" s="338" t="s">
        <v>773</v>
      </c>
      <c r="BU200" s="338" t="s">
        <v>825</v>
      </c>
      <c r="BV200" s="34"/>
      <c r="BW200" s="34"/>
      <c r="BX200" s="34"/>
    </row>
    <row r="201" spans="1:76" x14ac:dyDescent="0.35">
      <c r="A201" s="34" t="s">
        <v>329</v>
      </c>
      <c r="B201" s="34"/>
      <c r="C201" s="34"/>
      <c r="D201" s="34"/>
      <c r="E201" s="338" t="s">
        <v>987</v>
      </c>
      <c r="F201" s="338" t="s">
        <v>988</v>
      </c>
      <c r="G201" s="40">
        <v>2006</v>
      </c>
      <c r="H201" s="39" t="s">
        <v>989</v>
      </c>
      <c r="I201" s="39" t="s">
        <v>990</v>
      </c>
      <c r="J201" s="39" t="s">
        <v>502</v>
      </c>
      <c r="K201" s="39" t="s">
        <v>80</v>
      </c>
      <c r="L201" s="39" t="s">
        <v>81</v>
      </c>
      <c r="M201" s="39" t="s">
        <v>82</v>
      </c>
      <c r="N201" s="39" t="s">
        <v>83</v>
      </c>
      <c r="O201" s="39" t="s">
        <v>84</v>
      </c>
      <c r="P201" s="39" t="s">
        <v>85</v>
      </c>
      <c r="Q201" s="39" t="s">
        <v>110</v>
      </c>
      <c r="R201" s="35" t="s">
        <v>111</v>
      </c>
      <c r="S201" s="35" t="s">
        <v>111</v>
      </c>
      <c r="T201" s="34" t="s">
        <v>818</v>
      </c>
      <c r="U201" s="39" t="s">
        <v>28</v>
      </c>
      <c r="V201" s="34" t="s">
        <v>293</v>
      </c>
      <c r="W201" s="34" t="s">
        <v>280</v>
      </c>
      <c r="X201" s="39" t="s">
        <v>819</v>
      </c>
      <c r="Y201" s="39" t="s">
        <v>848</v>
      </c>
      <c r="Z201" s="39" t="s">
        <v>239</v>
      </c>
      <c r="AA201" s="39" t="s">
        <v>476</v>
      </c>
      <c r="AB201" s="39">
        <v>2</v>
      </c>
      <c r="AC201" s="40">
        <v>48</v>
      </c>
      <c r="AD201" s="332" t="s">
        <v>240</v>
      </c>
      <c r="AE201" s="40" t="s">
        <v>477</v>
      </c>
      <c r="AF201" s="332" t="s">
        <v>240</v>
      </c>
      <c r="AG201" s="339" t="s">
        <v>478</v>
      </c>
      <c r="AH201" s="413">
        <f>54.2*63.546*0.001</f>
        <v>3.4441932000000004</v>
      </c>
      <c r="AI201" s="111">
        <v>3.4441932000000004</v>
      </c>
      <c r="AJ201" s="339"/>
      <c r="AK201" s="114" t="s">
        <v>509</v>
      </c>
      <c r="AL201" s="336">
        <v>7.6</v>
      </c>
      <c r="AM201" s="44">
        <v>91.165986959999998</v>
      </c>
      <c r="AN201" s="111"/>
      <c r="AO201" s="111">
        <v>2</v>
      </c>
      <c r="AP201" s="111">
        <v>3</v>
      </c>
      <c r="AQ201" s="111" t="s">
        <v>822</v>
      </c>
      <c r="AR201" s="335" t="s">
        <v>240</v>
      </c>
      <c r="AS201" s="111" t="s">
        <v>295</v>
      </c>
      <c r="AT201" s="111" t="s">
        <v>295</v>
      </c>
      <c r="AU201" s="111" t="s">
        <v>240</v>
      </c>
      <c r="AV201" s="112" t="s">
        <v>749</v>
      </c>
      <c r="AW201" s="339"/>
      <c r="AX201" s="339">
        <v>25</v>
      </c>
      <c r="AY201" s="39" t="s">
        <v>697</v>
      </c>
      <c r="AZ201" s="334" t="s">
        <v>240</v>
      </c>
      <c r="BA201" s="404">
        <v>91.165986959999998</v>
      </c>
      <c r="BB201" s="339"/>
      <c r="BC201" s="339" t="s">
        <v>559</v>
      </c>
      <c r="BD201" s="339"/>
      <c r="BE201" s="405">
        <v>0.3</v>
      </c>
      <c r="BF201" s="34"/>
      <c r="BG201" s="339"/>
      <c r="BH201" s="334"/>
      <c r="BI201" s="39">
        <v>6</v>
      </c>
      <c r="BJ201" s="331">
        <v>0.01</v>
      </c>
      <c r="BK201" s="413">
        <v>14.869680000000001</v>
      </c>
      <c r="BL201" s="413">
        <v>13.122</v>
      </c>
      <c r="BM201" s="413">
        <v>27.909859999999998</v>
      </c>
      <c r="BN201" s="413">
        <v>2.1896</v>
      </c>
      <c r="BO201" s="413">
        <v>90.39246</v>
      </c>
      <c r="BP201" s="412">
        <v>2.06</v>
      </c>
      <c r="BQ201" s="334">
        <v>62</v>
      </c>
      <c r="BR201" s="339"/>
      <c r="BS201" s="339" t="s">
        <v>991</v>
      </c>
      <c r="BT201" s="338" t="s">
        <v>773</v>
      </c>
      <c r="BU201" s="338" t="s">
        <v>825</v>
      </c>
      <c r="BV201" s="34"/>
      <c r="BW201" s="34"/>
      <c r="BX201" s="34"/>
    </row>
    <row r="202" spans="1:76" x14ac:dyDescent="0.35">
      <c r="A202" s="34" t="s">
        <v>277</v>
      </c>
      <c r="B202" s="34"/>
      <c r="C202" s="34"/>
      <c r="D202" s="34"/>
      <c r="E202" s="113" t="s">
        <v>992</v>
      </c>
      <c r="F202" s="113" t="s">
        <v>993</v>
      </c>
      <c r="G202" s="41">
        <v>2006</v>
      </c>
      <c r="H202" s="34"/>
      <c r="I202" s="34"/>
      <c r="J202" s="113"/>
      <c r="K202" s="39" t="s">
        <v>80</v>
      </c>
      <c r="L202" s="39" t="s">
        <v>81</v>
      </c>
      <c r="M202" s="39" t="s">
        <v>82</v>
      </c>
      <c r="N202" s="39" t="s">
        <v>83</v>
      </c>
      <c r="O202" s="39" t="s">
        <v>84</v>
      </c>
      <c r="P202" s="39" t="s">
        <v>85</v>
      </c>
      <c r="Q202" s="39" t="s">
        <v>110</v>
      </c>
      <c r="R202" s="35" t="s">
        <v>111</v>
      </c>
      <c r="S202" s="35" t="s">
        <v>111</v>
      </c>
      <c r="T202" s="113" t="s">
        <v>818</v>
      </c>
      <c r="U202" s="39" t="s">
        <v>28</v>
      </c>
      <c r="V202" s="34" t="s">
        <v>293</v>
      </c>
      <c r="W202" s="34" t="s">
        <v>280</v>
      </c>
      <c r="X202" s="39" t="s">
        <v>819</v>
      </c>
      <c r="Y202" s="113" t="s">
        <v>887</v>
      </c>
      <c r="Z202" s="39" t="s">
        <v>239</v>
      </c>
      <c r="AA202" s="112"/>
      <c r="AB202" s="112"/>
      <c r="AC202" s="41">
        <v>48</v>
      </c>
      <c r="AD202" s="332" t="s">
        <v>240</v>
      </c>
      <c r="AE202" s="41" t="s">
        <v>508</v>
      </c>
      <c r="AF202" s="332" t="s">
        <v>240</v>
      </c>
      <c r="AG202" s="112"/>
      <c r="AH202" s="112">
        <v>5</v>
      </c>
      <c r="AI202" s="111">
        <v>5</v>
      </c>
      <c r="AJ202" s="112"/>
      <c r="AK202" s="114" t="s">
        <v>509</v>
      </c>
      <c r="AL202" s="336">
        <v>7</v>
      </c>
      <c r="AM202" s="44">
        <v>2.8998026432585702</v>
      </c>
      <c r="AN202" s="111">
        <v>0.3</v>
      </c>
      <c r="AO202" s="111">
        <v>2</v>
      </c>
      <c r="AP202" s="111">
        <v>2</v>
      </c>
      <c r="AQ202" s="111" t="s">
        <v>933</v>
      </c>
      <c r="AR202" s="335" t="s">
        <v>295</v>
      </c>
      <c r="AS202" s="111" t="s">
        <v>295</v>
      </c>
      <c r="AT202" s="111" t="s">
        <v>295</v>
      </c>
      <c r="AU202" s="111" t="s">
        <v>240</v>
      </c>
      <c r="AV202" s="112" t="s">
        <v>749</v>
      </c>
      <c r="AW202" s="112"/>
      <c r="AX202" s="112">
        <v>25</v>
      </c>
      <c r="AY202" s="112">
        <v>7</v>
      </c>
      <c r="AZ202" s="334" t="s">
        <v>240</v>
      </c>
      <c r="BA202" s="112">
        <v>2.9</v>
      </c>
      <c r="BB202" s="339">
        <v>2.8998026432585702</v>
      </c>
      <c r="BC202" s="112" t="s">
        <v>994</v>
      </c>
      <c r="BD202" s="112"/>
      <c r="BE202" s="112">
        <v>0.3</v>
      </c>
      <c r="BF202" s="34"/>
      <c r="BG202" s="339" t="s">
        <v>772</v>
      </c>
      <c r="BH202" s="112"/>
      <c r="BI202" s="112"/>
      <c r="BJ202" s="339">
        <v>10</v>
      </c>
      <c r="BK202" s="339">
        <v>0.7728809344365184</v>
      </c>
      <c r="BL202" s="339">
        <v>0.23553155657372121</v>
      </c>
      <c r="BM202" s="339">
        <v>0.41050813604895353</v>
      </c>
      <c r="BN202" s="339">
        <v>6.3041990306609036E-2</v>
      </c>
      <c r="BO202" s="339">
        <v>0.44699985944679621</v>
      </c>
      <c r="BP202" s="371">
        <v>0.28942357068675434</v>
      </c>
      <c r="BQ202" s="112">
        <v>3</v>
      </c>
      <c r="BR202" s="339"/>
      <c r="BS202" s="112"/>
      <c r="BT202" s="113" t="s">
        <v>487</v>
      </c>
      <c r="BU202" s="114" t="s">
        <v>488</v>
      </c>
      <c r="BV202" s="34"/>
      <c r="BW202" s="34"/>
      <c r="BX202" s="34"/>
    </row>
    <row r="203" spans="1:76" x14ac:dyDescent="0.35">
      <c r="A203" s="34" t="s">
        <v>277</v>
      </c>
      <c r="B203" s="34"/>
      <c r="C203" s="34"/>
      <c r="D203" s="34"/>
      <c r="E203" s="113" t="s">
        <v>992</v>
      </c>
      <c r="F203" s="113" t="s">
        <v>993</v>
      </c>
      <c r="G203" s="41">
        <v>2006</v>
      </c>
      <c r="H203" s="34"/>
      <c r="I203" s="34"/>
      <c r="J203" s="113"/>
      <c r="K203" s="39" t="s">
        <v>80</v>
      </c>
      <c r="L203" s="39" t="s">
        <v>81</v>
      </c>
      <c r="M203" s="39" t="s">
        <v>82</v>
      </c>
      <c r="N203" s="39" t="s">
        <v>83</v>
      </c>
      <c r="O203" s="39" t="s">
        <v>84</v>
      </c>
      <c r="P203" s="39" t="s">
        <v>85</v>
      </c>
      <c r="Q203" s="39" t="s">
        <v>110</v>
      </c>
      <c r="R203" s="35" t="s">
        <v>111</v>
      </c>
      <c r="S203" s="35" t="s">
        <v>111</v>
      </c>
      <c r="T203" s="113" t="s">
        <v>818</v>
      </c>
      <c r="U203" s="39" t="s">
        <v>28</v>
      </c>
      <c r="V203" s="34" t="s">
        <v>293</v>
      </c>
      <c r="W203" s="34" t="s">
        <v>280</v>
      </c>
      <c r="X203" s="39" t="s">
        <v>819</v>
      </c>
      <c r="Y203" s="113" t="s">
        <v>887</v>
      </c>
      <c r="Z203" s="39" t="s">
        <v>239</v>
      </c>
      <c r="AA203" s="112"/>
      <c r="AB203" s="112"/>
      <c r="AC203" s="41">
        <v>48</v>
      </c>
      <c r="AD203" s="332" t="s">
        <v>240</v>
      </c>
      <c r="AE203" s="41" t="s">
        <v>508</v>
      </c>
      <c r="AF203" s="332" t="s">
        <v>240</v>
      </c>
      <c r="AG203" s="112"/>
      <c r="AH203" s="112">
        <v>7.3</v>
      </c>
      <c r="AI203" s="111">
        <v>7.3</v>
      </c>
      <c r="AJ203" s="112"/>
      <c r="AK203" s="114" t="s">
        <v>509</v>
      </c>
      <c r="AL203" s="336">
        <v>7.8</v>
      </c>
      <c r="AM203" s="44">
        <v>96.993398757269404</v>
      </c>
      <c r="AN203" s="111">
        <v>0.3</v>
      </c>
      <c r="AO203" s="111">
        <v>1</v>
      </c>
      <c r="AP203" s="111">
        <v>2</v>
      </c>
      <c r="AQ203" s="111" t="s">
        <v>933</v>
      </c>
      <c r="AR203" s="335" t="s">
        <v>295</v>
      </c>
      <c r="AS203" s="111" t="s">
        <v>295</v>
      </c>
      <c r="AT203" s="111" t="s">
        <v>295</v>
      </c>
      <c r="AU203" s="111" t="s">
        <v>240</v>
      </c>
      <c r="AV203" s="112" t="s">
        <v>749</v>
      </c>
      <c r="AW203" s="112"/>
      <c r="AX203" s="112">
        <v>25</v>
      </c>
      <c r="AY203" s="112">
        <v>7.8</v>
      </c>
      <c r="AZ203" s="334" t="s">
        <v>240</v>
      </c>
      <c r="BA203" s="112">
        <v>97</v>
      </c>
      <c r="BB203" s="339">
        <v>96.993398757269404</v>
      </c>
      <c r="BC203" s="112" t="s">
        <v>994</v>
      </c>
      <c r="BD203" s="112"/>
      <c r="BE203" s="112">
        <v>0.3</v>
      </c>
      <c r="BF203" s="34"/>
      <c r="BG203" s="339" t="s">
        <v>772</v>
      </c>
      <c r="BH203" s="112"/>
      <c r="BI203" s="112"/>
      <c r="BJ203" s="339">
        <v>10</v>
      </c>
      <c r="BK203" s="339">
        <v>25.851534703566301</v>
      </c>
      <c r="BL203" s="339">
        <v>7.8781244785003288</v>
      </c>
      <c r="BM203" s="339">
        <v>13.730789378189133</v>
      </c>
      <c r="BN203" s="339">
        <v>2.1086458826693368</v>
      </c>
      <c r="BO203" s="339">
        <v>42.721735462772607</v>
      </c>
      <c r="BP203" s="371">
        <v>27.661478996599737</v>
      </c>
      <c r="BQ203" s="112">
        <v>46</v>
      </c>
      <c r="BR203" s="339"/>
      <c r="BS203" s="112"/>
      <c r="BT203" s="113" t="s">
        <v>487</v>
      </c>
      <c r="BU203" s="114" t="s">
        <v>488</v>
      </c>
      <c r="BV203" s="34"/>
      <c r="BW203" s="34"/>
      <c r="BX203" s="34"/>
    </row>
    <row r="204" spans="1:76" x14ac:dyDescent="0.35">
      <c r="A204" s="34" t="s">
        <v>277</v>
      </c>
      <c r="B204" s="34"/>
      <c r="C204" s="34"/>
      <c r="D204" s="34"/>
      <c r="E204" s="113" t="s">
        <v>992</v>
      </c>
      <c r="F204" s="113" t="s">
        <v>993</v>
      </c>
      <c r="G204" s="41">
        <v>2006</v>
      </c>
      <c r="H204" s="34"/>
      <c r="I204" s="34"/>
      <c r="J204" s="113"/>
      <c r="K204" s="39" t="s">
        <v>80</v>
      </c>
      <c r="L204" s="39" t="s">
        <v>81</v>
      </c>
      <c r="M204" s="39" t="s">
        <v>82</v>
      </c>
      <c r="N204" s="39" t="s">
        <v>83</v>
      </c>
      <c r="O204" s="39" t="s">
        <v>84</v>
      </c>
      <c r="P204" s="39" t="s">
        <v>85</v>
      </c>
      <c r="Q204" s="39" t="s">
        <v>110</v>
      </c>
      <c r="R204" s="35" t="s">
        <v>111</v>
      </c>
      <c r="S204" s="35" t="s">
        <v>111</v>
      </c>
      <c r="T204" s="113" t="s">
        <v>818</v>
      </c>
      <c r="U204" s="39" t="s">
        <v>28</v>
      </c>
      <c r="V204" s="34" t="s">
        <v>293</v>
      </c>
      <c r="W204" s="34" t="s">
        <v>280</v>
      </c>
      <c r="X204" s="39" t="s">
        <v>819</v>
      </c>
      <c r="Y204" s="113" t="s">
        <v>887</v>
      </c>
      <c r="Z204" s="39" t="s">
        <v>239</v>
      </c>
      <c r="AA204" s="112"/>
      <c r="AB204" s="112"/>
      <c r="AC204" s="41">
        <v>48</v>
      </c>
      <c r="AD204" s="332" t="s">
        <v>240</v>
      </c>
      <c r="AE204" s="41" t="s">
        <v>508</v>
      </c>
      <c r="AF204" s="332" t="s">
        <v>240</v>
      </c>
      <c r="AG204" s="112"/>
      <c r="AH204" s="112">
        <v>13</v>
      </c>
      <c r="AI204" s="111">
        <v>13</v>
      </c>
      <c r="AJ204" s="112"/>
      <c r="AK204" s="114" t="s">
        <v>509</v>
      </c>
      <c r="AL204" s="336">
        <v>7.8</v>
      </c>
      <c r="AM204" s="44">
        <v>98.993262649171896</v>
      </c>
      <c r="AN204" s="111">
        <v>0.3</v>
      </c>
      <c r="AO204" s="111">
        <v>1</v>
      </c>
      <c r="AP204" s="111">
        <v>2</v>
      </c>
      <c r="AQ204" s="111" t="s">
        <v>933</v>
      </c>
      <c r="AR204" s="335" t="s">
        <v>295</v>
      </c>
      <c r="AS204" s="111" t="s">
        <v>295</v>
      </c>
      <c r="AT204" s="111" t="s">
        <v>295</v>
      </c>
      <c r="AU204" s="111" t="s">
        <v>240</v>
      </c>
      <c r="AV204" s="112" t="s">
        <v>749</v>
      </c>
      <c r="AW204" s="112"/>
      <c r="AX204" s="112">
        <v>25</v>
      </c>
      <c r="AY204" s="112">
        <v>7.8</v>
      </c>
      <c r="AZ204" s="334" t="s">
        <v>240</v>
      </c>
      <c r="BA204" s="112">
        <v>99</v>
      </c>
      <c r="BB204" s="339">
        <v>98.993262649171896</v>
      </c>
      <c r="BC204" s="112" t="s">
        <v>994</v>
      </c>
      <c r="BD204" s="112"/>
      <c r="BE204" s="112">
        <v>0.3</v>
      </c>
      <c r="BF204" s="34"/>
      <c r="BG204" s="339" t="s">
        <v>772</v>
      </c>
      <c r="BH204" s="112"/>
      <c r="BI204" s="112"/>
      <c r="BJ204" s="339">
        <v>10</v>
      </c>
      <c r="BK204" s="339">
        <v>26.384556037660456</v>
      </c>
      <c r="BL204" s="339">
        <v>8.0405600347580695</v>
      </c>
      <c r="BM204" s="339">
        <v>14.013898437533241</v>
      </c>
      <c r="BN204" s="339">
        <v>2.15212311736355</v>
      </c>
      <c r="BO204" s="339">
        <v>41.0201030232151</v>
      </c>
      <c r="BP204" s="371">
        <v>26.559705637514899</v>
      </c>
      <c r="BQ204" s="112">
        <v>52</v>
      </c>
      <c r="BR204" s="339"/>
      <c r="BS204" s="112"/>
      <c r="BT204" s="113" t="s">
        <v>487</v>
      </c>
      <c r="BU204" s="114" t="s">
        <v>488</v>
      </c>
      <c r="BV204" s="34"/>
      <c r="BW204" s="34"/>
      <c r="BX204" s="34"/>
    </row>
    <row r="205" spans="1:76" x14ac:dyDescent="0.35">
      <c r="A205" s="34" t="s">
        <v>277</v>
      </c>
      <c r="B205" s="34"/>
      <c r="C205" s="34"/>
      <c r="D205" s="34"/>
      <c r="E205" s="338" t="s">
        <v>311</v>
      </c>
      <c r="F205" s="338" t="s">
        <v>995</v>
      </c>
      <c r="G205" s="40">
        <v>2007</v>
      </c>
      <c r="H205" s="34"/>
      <c r="I205" s="34"/>
      <c r="J205" s="338"/>
      <c r="K205" s="39" t="s">
        <v>80</v>
      </c>
      <c r="L205" s="39" t="s">
        <v>81</v>
      </c>
      <c r="M205" s="39" t="s">
        <v>82</v>
      </c>
      <c r="N205" s="39" t="s">
        <v>83</v>
      </c>
      <c r="O205" s="39" t="s">
        <v>84</v>
      </c>
      <c r="P205" s="39" t="s">
        <v>85</v>
      </c>
      <c r="Q205" s="39" t="s">
        <v>110</v>
      </c>
      <c r="R205" s="35" t="s">
        <v>111</v>
      </c>
      <c r="S205" s="35" t="s">
        <v>111</v>
      </c>
      <c r="T205" s="34" t="s">
        <v>818</v>
      </c>
      <c r="U205" s="39" t="s">
        <v>28</v>
      </c>
      <c r="V205" s="34" t="s">
        <v>293</v>
      </c>
      <c r="W205" s="34" t="s">
        <v>280</v>
      </c>
      <c r="X205" s="39" t="s">
        <v>819</v>
      </c>
      <c r="Y205" s="35" t="s">
        <v>887</v>
      </c>
      <c r="Z205" s="39" t="s">
        <v>239</v>
      </c>
      <c r="AA205" s="339"/>
      <c r="AB205" s="339"/>
      <c r="AC205" s="40">
        <v>48</v>
      </c>
      <c r="AD205" s="332" t="s">
        <v>240</v>
      </c>
      <c r="AE205" s="40" t="s">
        <v>508</v>
      </c>
      <c r="AF205" s="332" t="s">
        <v>240</v>
      </c>
      <c r="AG205" s="339"/>
      <c r="AH205" s="339">
        <v>15</v>
      </c>
      <c r="AI205" s="111">
        <v>15</v>
      </c>
      <c r="AJ205" s="339"/>
      <c r="AK205" s="114" t="s">
        <v>509</v>
      </c>
      <c r="AL205" s="336">
        <v>8.4</v>
      </c>
      <c r="AM205" s="44">
        <v>174.99257875780052</v>
      </c>
      <c r="AN205" s="111"/>
      <c r="AO205" s="111">
        <v>2</v>
      </c>
      <c r="AP205" s="111">
        <v>3</v>
      </c>
      <c r="AQ205" s="111" t="s">
        <v>822</v>
      </c>
      <c r="AR205" s="335" t="s">
        <v>295</v>
      </c>
      <c r="AS205" s="111" t="s">
        <v>295</v>
      </c>
      <c r="AT205" s="111" t="s">
        <v>295</v>
      </c>
      <c r="AU205" s="111" t="s">
        <v>240</v>
      </c>
      <c r="AV205" s="112" t="s">
        <v>167</v>
      </c>
      <c r="AW205" s="339"/>
      <c r="AX205" s="339">
        <v>20</v>
      </c>
      <c r="AY205" s="334">
        <v>8.4</v>
      </c>
      <c r="AZ205" s="334" t="s">
        <v>240</v>
      </c>
      <c r="BA205" s="339">
        <v>175</v>
      </c>
      <c r="BB205" s="339">
        <v>174.99257875780052</v>
      </c>
      <c r="BC205" s="339" t="s">
        <v>559</v>
      </c>
      <c r="BD205" s="339"/>
      <c r="BE205" s="339" t="s">
        <v>559</v>
      </c>
      <c r="BF205" s="339"/>
      <c r="BG205" s="339"/>
      <c r="BH205" s="334"/>
      <c r="BI205" s="334"/>
      <c r="BJ205" s="339">
        <v>0.01</v>
      </c>
      <c r="BK205" s="339">
        <v>33.036921612537434</v>
      </c>
      <c r="BL205" s="339">
        <v>22.462211144073468</v>
      </c>
      <c r="BM205" s="339">
        <v>54.848345352608483</v>
      </c>
      <c r="BN205" s="339">
        <v>4.7504010879603555</v>
      </c>
      <c r="BO205" s="339">
        <v>159.17870272934735</v>
      </c>
      <c r="BP205" s="371">
        <v>5.3120071398197064</v>
      </c>
      <c r="BQ205" s="334">
        <v>127</v>
      </c>
      <c r="BR205" s="339"/>
      <c r="BS205" s="339"/>
      <c r="BT205" s="338" t="s">
        <v>773</v>
      </c>
      <c r="BU205" s="338" t="s">
        <v>825</v>
      </c>
      <c r="BV205" s="34"/>
      <c r="BW205" s="34"/>
      <c r="BX205" s="34"/>
    </row>
    <row r="206" spans="1:76" x14ac:dyDescent="0.35">
      <c r="A206" s="34" t="s">
        <v>277</v>
      </c>
      <c r="B206" s="34"/>
      <c r="C206" s="34"/>
      <c r="D206" s="34"/>
      <c r="E206" s="338" t="s">
        <v>996</v>
      </c>
      <c r="F206" s="338" t="s">
        <v>997</v>
      </c>
      <c r="G206" s="40">
        <v>2009</v>
      </c>
      <c r="H206" s="34"/>
      <c r="I206" s="34"/>
      <c r="J206" s="338"/>
      <c r="K206" s="39" t="s">
        <v>80</v>
      </c>
      <c r="L206" s="39" t="s">
        <v>81</v>
      </c>
      <c r="M206" s="39" t="s">
        <v>82</v>
      </c>
      <c r="N206" s="39" t="s">
        <v>83</v>
      </c>
      <c r="O206" s="39" t="s">
        <v>84</v>
      </c>
      <c r="P206" s="39" t="s">
        <v>85</v>
      </c>
      <c r="Q206" s="39" t="s">
        <v>110</v>
      </c>
      <c r="R206" s="35" t="s">
        <v>111</v>
      </c>
      <c r="S206" s="35" t="s">
        <v>111</v>
      </c>
      <c r="T206" s="34" t="s">
        <v>818</v>
      </c>
      <c r="U206" s="39" t="s">
        <v>28</v>
      </c>
      <c r="V206" s="34" t="s">
        <v>293</v>
      </c>
      <c r="W206" s="34" t="s">
        <v>280</v>
      </c>
      <c r="X206" s="39" t="s">
        <v>819</v>
      </c>
      <c r="Y206" s="35" t="s">
        <v>887</v>
      </c>
      <c r="Z206" s="39" t="s">
        <v>239</v>
      </c>
      <c r="AA206" s="339"/>
      <c r="AB206" s="339"/>
      <c r="AC206" s="40">
        <v>48</v>
      </c>
      <c r="AD206" s="332" t="s">
        <v>240</v>
      </c>
      <c r="AE206" s="40" t="s">
        <v>508</v>
      </c>
      <c r="AF206" s="332" t="s">
        <v>240</v>
      </c>
      <c r="AG206" s="339"/>
      <c r="AH206" s="339">
        <v>18</v>
      </c>
      <c r="AI206" s="111">
        <v>18</v>
      </c>
      <c r="AJ206" s="339"/>
      <c r="AK206" s="114" t="s">
        <v>509</v>
      </c>
      <c r="AL206" s="336">
        <v>7.5</v>
      </c>
      <c r="AM206" s="44">
        <v>82.397158861885003</v>
      </c>
      <c r="AN206" s="111"/>
      <c r="AO206" s="111">
        <v>2</v>
      </c>
      <c r="AP206" s="111">
        <v>3</v>
      </c>
      <c r="AQ206" s="111" t="s">
        <v>822</v>
      </c>
      <c r="AR206" s="335" t="s">
        <v>295</v>
      </c>
      <c r="AS206" s="111" t="s">
        <v>295</v>
      </c>
      <c r="AT206" s="111" t="s">
        <v>295</v>
      </c>
      <c r="AU206" s="111" t="s">
        <v>240</v>
      </c>
      <c r="AV206" s="112" t="s">
        <v>167</v>
      </c>
      <c r="AW206" s="339"/>
      <c r="AX206" s="339">
        <v>25.3</v>
      </c>
      <c r="AY206" s="334">
        <v>7.5</v>
      </c>
      <c r="AZ206" s="334" t="s">
        <v>240</v>
      </c>
      <c r="BA206" s="339">
        <v>82.4</v>
      </c>
      <c r="BB206" s="339">
        <v>82.397158861885003</v>
      </c>
      <c r="BC206" s="339" t="s">
        <v>559</v>
      </c>
      <c r="BD206" s="339"/>
      <c r="BE206" s="339"/>
      <c r="BF206" s="339"/>
      <c r="BG206" s="339"/>
      <c r="BH206" s="334"/>
      <c r="BI206" s="334"/>
      <c r="BJ206" s="339">
        <v>0.01</v>
      </c>
      <c r="BK206" s="339">
        <v>13.575995574566434</v>
      </c>
      <c r="BL206" s="339">
        <v>11.777051459978779</v>
      </c>
      <c r="BM206" s="339">
        <v>25.537111628356161</v>
      </c>
      <c r="BN206" s="339">
        <v>2.0391011130570083</v>
      </c>
      <c r="BO206" s="339">
        <v>124.2228288462358</v>
      </c>
      <c r="BP206" s="371">
        <v>2.9042441394883061</v>
      </c>
      <c r="BQ206" s="339" t="s">
        <v>559</v>
      </c>
      <c r="BR206" s="339"/>
      <c r="BS206" s="339"/>
      <c r="BT206" s="338" t="s">
        <v>773</v>
      </c>
      <c r="BU206" s="338" t="s">
        <v>825</v>
      </c>
      <c r="BV206" s="34"/>
      <c r="BW206" s="34"/>
      <c r="BX206" s="34"/>
    </row>
    <row r="207" spans="1:76" x14ac:dyDescent="0.35">
      <c r="A207" s="34" t="s">
        <v>302</v>
      </c>
      <c r="B207" s="34"/>
      <c r="C207" s="34"/>
      <c r="D207" s="34"/>
      <c r="E207" s="35" t="s">
        <v>996</v>
      </c>
      <c r="F207" s="35" t="s">
        <v>997</v>
      </c>
      <c r="G207" s="40">
        <v>2009</v>
      </c>
      <c r="H207" s="34"/>
      <c r="I207" s="34"/>
      <c r="J207" s="35"/>
      <c r="K207" s="39" t="s">
        <v>80</v>
      </c>
      <c r="L207" s="39" t="s">
        <v>81</v>
      </c>
      <c r="M207" s="39" t="s">
        <v>82</v>
      </c>
      <c r="N207" s="39" t="s">
        <v>83</v>
      </c>
      <c r="O207" s="39" t="s">
        <v>84</v>
      </c>
      <c r="P207" s="39" t="s">
        <v>85</v>
      </c>
      <c r="Q207" s="39" t="s">
        <v>110</v>
      </c>
      <c r="R207" s="35" t="s">
        <v>111</v>
      </c>
      <c r="S207" s="35" t="s">
        <v>111</v>
      </c>
      <c r="T207" s="34" t="s">
        <v>882</v>
      </c>
      <c r="U207" s="39" t="s">
        <v>28</v>
      </c>
      <c r="V207" s="113" t="s">
        <v>293</v>
      </c>
      <c r="W207" s="34" t="s">
        <v>280</v>
      </c>
      <c r="X207" s="39" t="s">
        <v>819</v>
      </c>
      <c r="Y207" s="35"/>
      <c r="Z207" s="39" t="s">
        <v>239</v>
      </c>
      <c r="AA207" s="34"/>
      <c r="AB207" s="34"/>
      <c r="AC207" s="41">
        <v>48</v>
      </c>
      <c r="AD207" s="332" t="s">
        <v>240</v>
      </c>
      <c r="AE207" s="41" t="s">
        <v>998</v>
      </c>
      <c r="AF207" s="332" t="s">
        <v>240</v>
      </c>
      <c r="AG207" s="34"/>
      <c r="AH207" s="34">
        <v>18</v>
      </c>
      <c r="AI207" s="111">
        <v>18</v>
      </c>
      <c r="AJ207" s="384" t="s">
        <v>999</v>
      </c>
      <c r="AK207" s="35" t="s">
        <v>748</v>
      </c>
      <c r="AL207" s="336">
        <v>7.5</v>
      </c>
      <c r="AM207" s="44">
        <v>82.4</v>
      </c>
      <c r="AN207" s="111"/>
      <c r="AO207" s="111">
        <v>2</v>
      </c>
      <c r="AP207" s="111">
        <v>3</v>
      </c>
      <c r="AQ207" s="111" t="s">
        <v>822</v>
      </c>
      <c r="AR207" s="335" t="s">
        <v>240</v>
      </c>
      <c r="AS207" s="111" t="s">
        <v>295</v>
      </c>
      <c r="AT207" s="111" t="s">
        <v>295</v>
      </c>
      <c r="AU207" s="111"/>
      <c r="AV207" s="35" t="s">
        <v>167</v>
      </c>
      <c r="AW207" s="34"/>
      <c r="AX207" s="34">
        <v>25</v>
      </c>
      <c r="AY207" s="34">
        <v>7.5</v>
      </c>
      <c r="AZ207" s="334" t="s">
        <v>240</v>
      </c>
      <c r="BA207" s="34">
        <v>82.4</v>
      </c>
      <c r="BB207" s="34"/>
      <c r="BC207" s="34"/>
      <c r="BD207" s="34"/>
      <c r="BE207" s="34"/>
      <c r="BF207" s="34"/>
      <c r="BG207" s="34"/>
      <c r="BH207" s="34"/>
      <c r="BI207" s="34"/>
      <c r="BJ207" s="34"/>
      <c r="BK207" s="34"/>
      <c r="BL207" s="34"/>
      <c r="BM207" s="34"/>
      <c r="BN207" s="34"/>
      <c r="BO207" s="34"/>
      <c r="BP207" s="38"/>
      <c r="BQ207" s="34"/>
      <c r="BR207" s="34"/>
      <c r="BS207" s="34"/>
      <c r="BT207" s="342">
        <v>0.87</v>
      </c>
      <c r="BU207" s="34" t="s">
        <v>302</v>
      </c>
      <c r="BV207" s="34"/>
      <c r="BW207" s="34"/>
      <c r="BX207" s="34"/>
    </row>
    <row r="208" spans="1:76" x14ac:dyDescent="0.35">
      <c r="A208" s="34" t="s">
        <v>302</v>
      </c>
      <c r="B208" s="34"/>
      <c r="C208" s="34"/>
      <c r="D208" s="34"/>
      <c r="E208" s="35" t="s">
        <v>996</v>
      </c>
      <c r="F208" s="35" t="s">
        <v>997</v>
      </c>
      <c r="G208" s="40">
        <v>2009</v>
      </c>
      <c r="H208" s="34"/>
      <c r="I208" s="34"/>
      <c r="J208" s="35"/>
      <c r="K208" s="39" t="s">
        <v>80</v>
      </c>
      <c r="L208" s="39" t="s">
        <v>81</v>
      </c>
      <c r="M208" s="39" t="s">
        <v>82</v>
      </c>
      <c r="N208" s="39" t="s">
        <v>83</v>
      </c>
      <c r="O208" s="39" t="s">
        <v>84</v>
      </c>
      <c r="P208" s="39" t="s">
        <v>85</v>
      </c>
      <c r="Q208" s="39" t="s">
        <v>110</v>
      </c>
      <c r="R208" s="35" t="s">
        <v>111</v>
      </c>
      <c r="S208" s="35" t="s">
        <v>111</v>
      </c>
      <c r="T208" s="34" t="s">
        <v>882</v>
      </c>
      <c r="U208" s="39" t="s">
        <v>28</v>
      </c>
      <c r="V208" s="113" t="s">
        <v>293</v>
      </c>
      <c r="W208" s="34" t="s">
        <v>280</v>
      </c>
      <c r="X208" s="39" t="s">
        <v>819</v>
      </c>
      <c r="Y208" s="35"/>
      <c r="Z208" s="39" t="s">
        <v>239</v>
      </c>
      <c r="AA208" s="34"/>
      <c r="AB208" s="34"/>
      <c r="AC208" s="41">
        <v>48</v>
      </c>
      <c r="AD208" s="332" t="s">
        <v>240</v>
      </c>
      <c r="AE208" s="41" t="s">
        <v>998</v>
      </c>
      <c r="AF208" s="332" t="s">
        <v>240</v>
      </c>
      <c r="AG208" s="34"/>
      <c r="AH208" s="34">
        <v>37.299999999999997</v>
      </c>
      <c r="AI208" s="111">
        <v>37.299999999999997</v>
      </c>
      <c r="AJ208" s="384" t="s">
        <v>1000</v>
      </c>
      <c r="AK208" s="35" t="s">
        <v>748</v>
      </c>
      <c r="AL208" s="336">
        <v>7.5</v>
      </c>
      <c r="AM208" s="44">
        <v>82.4</v>
      </c>
      <c r="AN208" s="111"/>
      <c r="AO208" s="111">
        <v>2</v>
      </c>
      <c r="AP208" s="111">
        <v>3</v>
      </c>
      <c r="AQ208" s="111" t="s">
        <v>822</v>
      </c>
      <c r="AR208" s="335" t="s">
        <v>240</v>
      </c>
      <c r="AS208" s="111" t="s">
        <v>295</v>
      </c>
      <c r="AT208" s="111" t="s">
        <v>295</v>
      </c>
      <c r="AU208" s="111"/>
      <c r="AV208" s="35" t="s">
        <v>167</v>
      </c>
      <c r="AW208" s="34"/>
      <c r="AX208" s="34">
        <v>25</v>
      </c>
      <c r="AY208" s="34">
        <v>7.5</v>
      </c>
      <c r="AZ208" s="334" t="s">
        <v>240</v>
      </c>
      <c r="BA208" s="34">
        <v>82.4</v>
      </c>
      <c r="BB208" s="34"/>
      <c r="BC208" s="34"/>
      <c r="BD208" s="34"/>
      <c r="BE208" s="34"/>
      <c r="BF208" s="34"/>
      <c r="BG208" s="34"/>
      <c r="BH208" s="34"/>
      <c r="BI208" s="34"/>
      <c r="BJ208" s="34"/>
      <c r="BK208" s="34"/>
      <c r="BL208" s="34"/>
      <c r="BM208" s="34"/>
      <c r="BN208" s="34"/>
      <c r="BO208" s="34"/>
      <c r="BP208" s="38"/>
      <c r="BQ208" s="34"/>
      <c r="BR208" s="34"/>
      <c r="BS208" s="34"/>
      <c r="BT208" s="342">
        <v>0.87</v>
      </c>
      <c r="BU208" s="34" t="s">
        <v>302</v>
      </c>
      <c r="BV208" s="34"/>
      <c r="BW208" s="34"/>
      <c r="BX208" s="34"/>
    </row>
    <row r="209" spans="1:76" x14ac:dyDescent="0.35">
      <c r="A209" s="34" t="s">
        <v>297</v>
      </c>
      <c r="B209" s="34"/>
      <c r="C209" s="39">
        <v>2149791</v>
      </c>
      <c r="D209" s="39">
        <v>2287024</v>
      </c>
      <c r="E209" s="39" t="s">
        <v>311</v>
      </c>
      <c r="F209" s="39" t="s">
        <v>1001</v>
      </c>
      <c r="G209" s="39">
        <v>2011</v>
      </c>
      <c r="H209" s="39" t="s">
        <v>1002</v>
      </c>
      <c r="I209" s="39" t="s">
        <v>1003</v>
      </c>
      <c r="J209" s="39" t="s">
        <v>502</v>
      </c>
      <c r="K209" s="39" t="s">
        <v>80</v>
      </c>
      <c r="L209" s="39" t="s">
        <v>81</v>
      </c>
      <c r="M209" s="39" t="s">
        <v>82</v>
      </c>
      <c r="N209" s="39" t="s">
        <v>83</v>
      </c>
      <c r="O209" s="39" t="s">
        <v>84</v>
      </c>
      <c r="P209" s="39" t="s">
        <v>85</v>
      </c>
      <c r="Q209" s="39" t="s">
        <v>110</v>
      </c>
      <c r="R209" s="39" t="s">
        <v>111</v>
      </c>
      <c r="S209" s="39" t="s">
        <v>111</v>
      </c>
      <c r="T209" s="39" t="s">
        <v>474</v>
      </c>
      <c r="U209" s="39" t="s">
        <v>28</v>
      </c>
      <c r="V209" s="39" t="s">
        <v>293</v>
      </c>
      <c r="W209" s="34" t="s">
        <v>280</v>
      </c>
      <c r="X209" s="39" t="s">
        <v>819</v>
      </c>
      <c r="Y209" s="39" t="s">
        <v>848</v>
      </c>
      <c r="Z209" s="39" t="s">
        <v>239</v>
      </c>
      <c r="AA209" s="39" t="s">
        <v>703</v>
      </c>
      <c r="AB209" s="39">
        <v>2</v>
      </c>
      <c r="AC209" s="332">
        <f t="shared" ref="AC209:AC214" si="12">AB209*24</f>
        <v>48</v>
      </c>
      <c r="AD209" s="332" t="s">
        <v>240</v>
      </c>
      <c r="AE209" s="332" t="s">
        <v>477</v>
      </c>
      <c r="AF209" s="332" t="s">
        <v>240</v>
      </c>
      <c r="AG209" s="39" t="s">
        <v>478</v>
      </c>
      <c r="AH209" s="39" t="s">
        <v>588</v>
      </c>
      <c r="AI209" s="111">
        <v>25</v>
      </c>
      <c r="AL209" s="336">
        <v>8.4</v>
      </c>
      <c r="AM209" s="44">
        <v>105</v>
      </c>
      <c r="AN209" s="111">
        <v>0.4</v>
      </c>
      <c r="AO209" s="111">
        <f t="shared" ref="AO209:AO214" si="13">IF(AP209=1,1,"xx")</f>
        <v>1</v>
      </c>
      <c r="AP209" s="111">
        <v>1</v>
      </c>
      <c r="AQ209" s="111"/>
      <c r="AR209" s="335" t="s">
        <v>295</v>
      </c>
      <c r="AS209" s="111" t="s">
        <v>240</v>
      </c>
      <c r="AT209" s="111" t="s">
        <v>295</v>
      </c>
      <c r="AU209" s="111" t="s">
        <v>240</v>
      </c>
      <c r="AV209" s="39" t="s">
        <v>337</v>
      </c>
      <c r="AW209" s="39" t="s">
        <v>1004</v>
      </c>
      <c r="AX209" s="39">
        <v>25</v>
      </c>
      <c r="AY209" s="39">
        <v>8.4</v>
      </c>
      <c r="AZ209" s="334" t="s">
        <v>240</v>
      </c>
      <c r="BA209" s="39" t="s">
        <v>572</v>
      </c>
      <c r="BC209" s="39" t="s">
        <v>1005</v>
      </c>
      <c r="BD209" s="39" t="s">
        <v>485</v>
      </c>
      <c r="BH209" s="39" t="s">
        <v>1006</v>
      </c>
      <c r="BI209" s="39" t="s">
        <v>497</v>
      </c>
      <c r="BK209" s="39">
        <v>26</v>
      </c>
      <c r="BL209" s="39">
        <v>8.5</v>
      </c>
      <c r="BM209" s="39">
        <v>8.6999999999999993</v>
      </c>
      <c r="BN209" s="39">
        <v>1</v>
      </c>
      <c r="BO209" s="39">
        <v>18</v>
      </c>
      <c r="BP209" s="107">
        <v>9.1</v>
      </c>
      <c r="BQ209" s="39" t="s">
        <v>1007</v>
      </c>
      <c r="BR209" s="53"/>
      <c r="BS209" s="53"/>
      <c r="BT209" s="53"/>
      <c r="BU209" s="53"/>
      <c r="BV209" s="39" t="s">
        <v>489</v>
      </c>
      <c r="BW209" s="39" t="s">
        <v>1008</v>
      </c>
      <c r="BX209" s="39" t="s">
        <v>1004</v>
      </c>
    </row>
    <row r="210" spans="1:76" x14ac:dyDescent="0.35">
      <c r="A210" s="34" t="s">
        <v>297</v>
      </c>
      <c r="B210" s="34"/>
      <c r="C210" s="39">
        <v>2149805</v>
      </c>
      <c r="D210" s="39">
        <v>2287116</v>
      </c>
      <c r="E210" s="39" t="s">
        <v>311</v>
      </c>
      <c r="F210" s="39" t="s">
        <v>1001</v>
      </c>
      <c r="G210" s="39">
        <v>2011</v>
      </c>
      <c r="H210" s="39" t="s">
        <v>1002</v>
      </c>
      <c r="I210" s="39" t="s">
        <v>1003</v>
      </c>
      <c r="J210" s="39" t="s">
        <v>502</v>
      </c>
      <c r="K210" s="39" t="s">
        <v>80</v>
      </c>
      <c r="L210" s="39" t="s">
        <v>81</v>
      </c>
      <c r="M210" s="39" t="s">
        <v>82</v>
      </c>
      <c r="N210" s="39" t="s">
        <v>83</v>
      </c>
      <c r="O210" s="39" t="s">
        <v>84</v>
      </c>
      <c r="P210" s="39" t="s">
        <v>85</v>
      </c>
      <c r="Q210" s="39" t="s">
        <v>110</v>
      </c>
      <c r="R210" s="39" t="s">
        <v>111</v>
      </c>
      <c r="S210" s="39" t="s">
        <v>111</v>
      </c>
      <c r="T210" s="39" t="s">
        <v>474</v>
      </c>
      <c r="U210" s="39" t="s">
        <v>28</v>
      </c>
      <c r="V210" s="39" t="s">
        <v>293</v>
      </c>
      <c r="W210" s="34" t="s">
        <v>280</v>
      </c>
      <c r="X210" s="39" t="s">
        <v>819</v>
      </c>
      <c r="Y210" s="39" t="s">
        <v>848</v>
      </c>
      <c r="Z210" s="39" t="s">
        <v>239</v>
      </c>
      <c r="AA210" s="39" t="s">
        <v>703</v>
      </c>
      <c r="AB210" s="39">
        <v>2</v>
      </c>
      <c r="AC210" s="332">
        <f t="shared" si="12"/>
        <v>48</v>
      </c>
      <c r="AD210" s="332" t="s">
        <v>240</v>
      </c>
      <c r="AE210" s="332" t="s">
        <v>477</v>
      </c>
      <c r="AF210" s="332" t="s">
        <v>240</v>
      </c>
      <c r="AG210" s="39" t="s">
        <v>478</v>
      </c>
      <c r="AH210" s="39" t="s">
        <v>1009</v>
      </c>
      <c r="AI210" s="111">
        <v>147</v>
      </c>
      <c r="AL210" s="336">
        <v>8.3000000000000007</v>
      </c>
      <c r="AM210" s="44">
        <v>103</v>
      </c>
      <c r="AN210" s="111">
        <v>5.8</v>
      </c>
      <c r="AO210" s="111">
        <f t="shared" si="13"/>
        <v>1</v>
      </c>
      <c r="AP210" s="111">
        <v>1</v>
      </c>
      <c r="AQ210" s="111"/>
      <c r="AR210" s="335" t="s">
        <v>295</v>
      </c>
      <c r="AS210" s="111" t="s">
        <v>240</v>
      </c>
      <c r="AT210" s="111" t="s">
        <v>295</v>
      </c>
      <c r="AU210" s="111" t="s">
        <v>240</v>
      </c>
      <c r="AV210" s="39" t="s">
        <v>337</v>
      </c>
      <c r="AW210" s="39" t="s">
        <v>1010</v>
      </c>
      <c r="AX210" s="39">
        <v>25</v>
      </c>
      <c r="AY210" s="39">
        <v>8.3000000000000007</v>
      </c>
      <c r="AZ210" s="334" t="s">
        <v>240</v>
      </c>
      <c r="BA210" s="39" t="s">
        <v>1011</v>
      </c>
      <c r="BC210" s="39" t="s">
        <v>1012</v>
      </c>
      <c r="BD210" s="39" t="s">
        <v>485</v>
      </c>
      <c r="BH210" s="39" t="s">
        <v>1013</v>
      </c>
      <c r="BI210" s="39" t="s">
        <v>497</v>
      </c>
      <c r="BK210" s="39">
        <v>26</v>
      </c>
      <c r="BL210" s="39">
        <v>8.5</v>
      </c>
      <c r="BM210" s="39">
        <v>9.1999999999999993</v>
      </c>
      <c r="BN210" s="39">
        <v>1</v>
      </c>
      <c r="BO210" s="39">
        <v>20</v>
      </c>
      <c r="BP210" s="107">
        <v>11</v>
      </c>
      <c r="BQ210" s="39" t="s">
        <v>1014</v>
      </c>
      <c r="BR210" s="53"/>
      <c r="BS210" s="53"/>
      <c r="BT210" s="53"/>
      <c r="BU210" s="53"/>
      <c r="BV210" s="39" t="s">
        <v>489</v>
      </c>
      <c r="BW210" s="39" t="s">
        <v>1015</v>
      </c>
      <c r="BX210" s="39" t="s">
        <v>1010</v>
      </c>
    </row>
    <row r="211" spans="1:76" x14ac:dyDescent="0.35">
      <c r="A211" s="34" t="s">
        <v>297</v>
      </c>
      <c r="B211" s="34"/>
      <c r="C211" s="39">
        <v>2149801</v>
      </c>
      <c r="D211" s="39">
        <v>2287098</v>
      </c>
      <c r="E211" s="39" t="s">
        <v>311</v>
      </c>
      <c r="F211" s="39" t="s">
        <v>1001</v>
      </c>
      <c r="G211" s="39">
        <v>2011</v>
      </c>
      <c r="H211" s="39" t="s">
        <v>1002</v>
      </c>
      <c r="I211" s="39" t="s">
        <v>1003</v>
      </c>
      <c r="J211" s="39" t="s">
        <v>502</v>
      </c>
      <c r="K211" s="39" t="s">
        <v>80</v>
      </c>
      <c r="L211" s="39" t="s">
        <v>81</v>
      </c>
      <c r="M211" s="39" t="s">
        <v>82</v>
      </c>
      <c r="N211" s="39" t="s">
        <v>83</v>
      </c>
      <c r="O211" s="39" t="s">
        <v>84</v>
      </c>
      <c r="P211" s="39" t="s">
        <v>85</v>
      </c>
      <c r="Q211" s="39" t="s">
        <v>110</v>
      </c>
      <c r="R211" s="39" t="s">
        <v>111</v>
      </c>
      <c r="S211" s="39" t="s">
        <v>111</v>
      </c>
      <c r="T211" s="39" t="s">
        <v>474</v>
      </c>
      <c r="U211" s="39" t="s">
        <v>28</v>
      </c>
      <c r="V211" s="39" t="s">
        <v>293</v>
      </c>
      <c r="W211" s="34" t="s">
        <v>280</v>
      </c>
      <c r="X211" s="39" t="s">
        <v>819</v>
      </c>
      <c r="Y211" s="39" t="s">
        <v>848</v>
      </c>
      <c r="Z211" s="39" t="s">
        <v>239</v>
      </c>
      <c r="AA211" s="39" t="s">
        <v>703</v>
      </c>
      <c r="AB211" s="39">
        <v>2</v>
      </c>
      <c r="AC211" s="332">
        <f t="shared" si="12"/>
        <v>48</v>
      </c>
      <c r="AD211" s="332" t="s">
        <v>240</v>
      </c>
      <c r="AE211" s="332" t="s">
        <v>477</v>
      </c>
      <c r="AF211" s="332" t="s">
        <v>240</v>
      </c>
      <c r="AG211" s="39" t="s">
        <v>478</v>
      </c>
      <c r="AH211" s="39" t="s">
        <v>1016</v>
      </c>
      <c r="AI211" s="111">
        <v>157</v>
      </c>
      <c r="AL211" s="336">
        <v>8.3000000000000007</v>
      </c>
      <c r="AM211" s="44">
        <v>106</v>
      </c>
      <c r="AN211" s="111">
        <v>5.8</v>
      </c>
      <c r="AO211" s="111">
        <f t="shared" si="13"/>
        <v>1</v>
      </c>
      <c r="AP211" s="111">
        <v>1</v>
      </c>
      <c r="AQ211" s="111"/>
      <c r="AR211" s="335" t="s">
        <v>295</v>
      </c>
      <c r="AS211" s="111" t="s">
        <v>240</v>
      </c>
      <c r="AT211" s="111" t="s">
        <v>295</v>
      </c>
      <c r="AU211" s="111" t="s">
        <v>240</v>
      </c>
      <c r="AV211" s="39" t="s">
        <v>337</v>
      </c>
      <c r="AW211" s="39" t="s">
        <v>1004</v>
      </c>
      <c r="AX211" s="39">
        <v>25</v>
      </c>
      <c r="AY211" s="39">
        <v>8.3000000000000007</v>
      </c>
      <c r="AZ211" s="334" t="s">
        <v>240</v>
      </c>
      <c r="BA211" s="39" t="s">
        <v>584</v>
      </c>
      <c r="BC211" s="39" t="s">
        <v>1012</v>
      </c>
      <c r="BD211" s="39" t="s">
        <v>485</v>
      </c>
      <c r="BH211" s="39" t="s">
        <v>1017</v>
      </c>
      <c r="BI211" s="39" t="s">
        <v>497</v>
      </c>
      <c r="BK211" s="39">
        <v>26</v>
      </c>
      <c r="BL211" s="39">
        <v>8.5</v>
      </c>
      <c r="BM211" s="39">
        <v>9.1999999999999993</v>
      </c>
      <c r="BN211" s="39">
        <v>1</v>
      </c>
      <c r="BO211" s="39">
        <v>20</v>
      </c>
      <c r="BP211" s="107">
        <v>11</v>
      </c>
      <c r="BQ211" s="39" t="s">
        <v>563</v>
      </c>
      <c r="BR211" s="53"/>
      <c r="BS211" s="53"/>
      <c r="BT211" s="53"/>
      <c r="BU211" s="53"/>
      <c r="BV211" s="39" t="s">
        <v>489</v>
      </c>
      <c r="BW211" s="39" t="s">
        <v>1018</v>
      </c>
      <c r="BX211" s="39" t="s">
        <v>1004</v>
      </c>
    </row>
    <row r="212" spans="1:76" x14ac:dyDescent="0.35">
      <c r="A212" s="34" t="s">
        <v>297</v>
      </c>
      <c r="B212" s="34"/>
      <c r="C212" s="39">
        <v>2149817</v>
      </c>
      <c r="D212" s="39">
        <v>2287141</v>
      </c>
      <c r="E212" s="39" t="s">
        <v>311</v>
      </c>
      <c r="F212" s="39" t="s">
        <v>1001</v>
      </c>
      <c r="G212" s="39">
        <v>2011</v>
      </c>
      <c r="H212" s="39" t="s">
        <v>1002</v>
      </c>
      <c r="I212" s="39" t="s">
        <v>1003</v>
      </c>
      <c r="J212" s="39" t="s">
        <v>502</v>
      </c>
      <c r="K212" s="39" t="s">
        <v>80</v>
      </c>
      <c r="L212" s="39" t="s">
        <v>81</v>
      </c>
      <c r="M212" s="39" t="s">
        <v>82</v>
      </c>
      <c r="N212" s="39" t="s">
        <v>83</v>
      </c>
      <c r="O212" s="39" t="s">
        <v>84</v>
      </c>
      <c r="P212" s="39" t="s">
        <v>85</v>
      </c>
      <c r="Q212" s="39" t="s">
        <v>110</v>
      </c>
      <c r="R212" s="39" t="s">
        <v>111</v>
      </c>
      <c r="S212" s="39" t="s">
        <v>111</v>
      </c>
      <c r="T212" s="39" t="s">
        <v>474</v>
      </c>
      <c r="U212" s="39" t="s">
        <v>28</v>
      </c>
      <c r="V212" s="39" t="s">
        <v>293</v>
      </c>
      <c r="W212" s="34" t="s">
        <v>280</v>
      </c>
      <c r="X212" s="39" t="s">
        <v>819</v>
      </c>
      <c r="Y212" s="39" t="s">
        <v>848</v>
      </c>
      <c r="Z212" s="39" t="s">
        <v>239</v>
      </c>
      <c r="AA212" s="39" t="s">
        <v>703</v>
      </c>
      <c r="AB212" s="39">
        <v>2</v>
      </c>
      <c r="AC212" s="332">
        <f t="shared" si="12"/>
        <v>48</v>
      </c>
      <c r="AD212" s="332" t="s">
        <v>240</v>
      </c>
      <c r="AE212" s="332" t="s">
        <v>477</v>
      </c>
      <c r="AF212" s="332" t="s">
        <v>240</v>
      </c>
      <c r="AG212" s="39" t="s">
        <v>478</v>
      </c>
      <c r="AH212" s="39" t="s">
        <v>1019</v>
      </c>
      <c r="AI212" s="111">
        <v>267</v>
      </c>
      <c r="AL212" s="336">
        <v>8.3000000000000007</v>
      </c>
      <c r="AM212" s="44">
        <v>106</v>
      </c>
      <c r="AN212" s="111">
        <v>10</v>
      </c>
      <c r="AO212" s="111">
        <f t="shared" si="13"/>
        <v>1</v>
      </c>
      <c r="AP212" s="111">
        <v>1</v>
      </c>
      <c r="AQ212" s="111"/>
      <c r="AR212" s="335" t="s">
        <v>295</v>
      </c>
      <c r="AS212" s="111" t="s">
        <v>240</v>
      </c>
      <c r="AT212" s="111" t="s">
        <v>295</v>
      </c>
      <c r="AU212" s="111" t="s">
        <v>240</v>
      </c>
      <c r="AV212" s="39" t="s">
        <v>337</v>
      </c>
      <c r="AW212" s="39" t="s">
        <v>1004</v>
      </c>
      <c r="AX212" s="39">
        <v>25</v>
      </c>
      <c r="AY212" s="39">
        <v>8.3000000000000007</v>
      </c>
      <c r="AZ212" s="334" t="s">
        <v>240</v>
      </c>
      <c r="BA212" s="39" t="s">
        <v>584</v>
      </c>
      <c r="BC212" s="39" t="s">
        <v>1020</v>
      </c>
      <c r="BD212" s="39" t="s">
        <v>485</v>
      </c>
      <c r="BH212" s="39" t="s">
        <v>1021</v>
      </c>
      <c r="BI212" s="39" t="s">
        <v>497</v>
      </c>
      <c r="BK212" s="39">
        <v>26</v>
      </c>
      <c r="BL212" s="39">
        <v>8.6</v>
      </c>
      <c r="BM212" s="39">
        <v>9.4</v>
      </c>
      <c r="BN212" s="39">
        <v>1.1000000000000001</v>
      </c>
      <c r="BO212" s="39">
        <v>29</v>
      </c>
      <c r="BP212" s="107">
        <v>16</v>
      </c>
      <c r="BQ212" s="39" t="s">
        <v>576</v>
      </c>
      <c r="BR212" s="53"/>
      <c r="BS212" s="53"/>
      <c r="BT212" s="53"/>
      <c r="BU212" s="53"/>
      <c r="BV212" s="39" t="s">
        <v>489</v>
      </c>
      <c r="BW212" s="39" t="s">
        <v>1022</v>
      </c>
      <c r="BX212" s="39" t="s">
        <v>1004</v>
      </c>
    </row>
    <row r="213" spans="1:76" x14ac:dyDescent="0.35">
      <c r="A213" s="411" t="s">
        <v>602</v>
      </c>
      <c r="B213" s="411"/>
      <c r="C213" s="39">
        <v>2149795</v>
      </c>
      <c r="D213" s="39">
        <v>2287046</v>
      </c>
      <c r="E213" s="39" t="s">
        <v>311</v>
      </c>
      <c r="F213" s="39" t="s">
        <v>1001</v>
      </c>
      <c r="G213" s="39">
        <v>2011</v>
      </c>
      <c r="H213" s="39" t="s">
        <v>1002</v>
      </c>
      <c r="I213" s="39" t="s">
        <v>1003</v>
      </c>
      <c r="J213" s="39" t="s">
        <v>502</v>
      </c>
      <c r="K213" s="39" t="s">
        <v>80</v>
      </c>
      <c r="L213" s="39" t="s">
        <v>81</v>
      </c>
      <c r="M213" s="39" t="s">
        <v>82</v>
      </c>
      <c r="N213" s="39" t="s">
        <v>83</v>
      </c>
      <c r="O213" s="39" t="s">
        <v>84</v>
      </c>
      <c r="P213" s="39" t="s">
        <v>85</v>
      </c>
      <c r="Q213" s="39" t="s">
        <v>110</v>
      </c>
      <c r="R213" s="39" t="s">
        <v>111</v>
      </c>
      <c r="S213" s="39" t="s">
        <v>111</v>
      </c>
      <c r="T213" s="39" t="s">
        <v>474</v>
      </c>
      <c r="U213" s="39" t="s">
        <v>28</v>
      </c>
      <c r="V213" s="39" t="s">
        <v>293</v>
      </c>
      <c r="W213" s="34" t="s">
        <v>280</v>
      </c>
      <c r="X213" s="39" t="s">
        <v>819</v>
      </c>
      <c r="Y213" s="39" t="s">
        <v>848</v>
      </c>
      <c r="Z213" s="39" t="s">
        <v>239</v>
      </c>
      <c r="AA213" s="39" t="s">
        <v>703</v>
      </c>
      <c r="AB213" s="39">
        <v>2</v>
      </c>
      <c r="AC213" s="332">
        <f t="shared" si="12"/>
        <v>48</v>
      </c>
      <c r="AD213" s="332" t="s">
        <v>240</v>
      </c>
      <c r="AE213" s="332" t="s">
        <v>477</v>
      </c>
      <c r="AF213" s="332" t="s">
        <v>240</v>
      </c>
      <c r="AG213" s="39" t="s">
        <v>478</v>
      </c>
      <c r="AH213" s="39" t="s">
        <v>1023</v>
      </c>
      <c r="AI213" s="111" t="s">
        <v>1023</v>
      </c>
      <c r="AL213" s="336">
        <v>8.3000000000000007</v>
      </c>
      <c r="AM213" s="44">
        <v>102</v>
      </c>
      <c r="AN213" s="111">
        <v>3</v>
      </c>
      <c r="AO213" s="111">
        <f t="shared" si="13"/>
        <v>1</v>
      </c>
      <c r="AP213" s="111">
        <v>1</v>
      </c>
      <c r="AQ213" s="111"/>
      <c r="AR213" s="335" t="s">
        <v>240</v>
      </c>
      <c r="AS213" s="111" t="s">
        <v>240</v>
      </c>
      <c r="AT213" s="111" t="s">
        <v>295</v>
      </c>
      <c r="AU213" s="111"/>
      <c r="AV213" s="39" t="s">
        <v>337</v>
      </c>
      <c r="AW213" s="39" t="s">
        <v>1004</v>
      </c>
      <c r="AX213" s="39">
        <v>25</v>
      </c>
      <c r="AY213" s="39">
        <v>8.3000000000000007</v>
      </c>
      <c r="AZ213" s="334" t="s">
        <v>240</v>
      </c>
      <c r="BA213" s="39" t="s">
        <v>1024</v>
      </c>
      <c r="BC213" s="39" t="s">
        <v>1025</v>
      </c>
      <c r="BD213" s="39" t="s">
        <v>485</v>
      </c>
      <c r="BH213" s="39" t="s">
        <v>1026</v>
      </c>
      <c r="BI213" s="39" t="s">
        <v>497</v>
      </c>
      <c r="BK213" s="39">
        <v>25</v>
      </c>
      <c r="BL213" s="39">
        <v>8.3000000000000007</v>
      </c>
      <c r="BM213" s="39">
        <v>8.5</v>
      </c>
      <c r="BN213" s="39">
        <v>0.9</v>
      </c>
      <c r="BO213" s="39">
        <v>16</v>
      </c>
      <c r="BP213" s="107">
        <v>9.4</v>
      </c>
      <c r="BQ213" s="39" t="s">
        <v>1027</v>
      </c>
      <c r="BR213" s="53"/>
      <c r="BS213" s="53"/>
      <c r="BT213" s="53"/>
      <c r="BU213" s="53"/>
      <c r="BV213" s="39" t="s">
        <v>489</v>
      </c>
      <c r="BW213" s="39" t="s">
        <v>1028</v>
      </c>
      <c r="BX213" s="39" t="s">
        <v>1004</v>
      </c>
    </row>
    <row r="214" spans="1:76" x14ac:dyDescent="0.35">
      <c r="A214" s="411" t="s">
        <v>602</v>
      </c>
      <c r="B214" s="411"/>
      <c r="C214" s="39">
        <v>2149743</v>
      </c>
      <c r="D214" s="39">
        <v>2286880</v>
      </c>
      <c r="E214" s="39" t="s">
        <v>311</v>
      </c>
      <c r="F214" s="39" t="s">
        <v>1001</v>
      </c>
      <c r="G214" s="39">
        <v>2011</v>
      </c>
      <c r="H214" s="39" t="s">
        <v>1002</v>
      </c>
      <c r="I214" s="39" t="s">
        <v>1003</v>
      </c>
      <c r="J214" s="39" t="s">
        <v>502</v>
      </c>
      <c r="K214" s="39" t="s">
        <v>80</v>
      </c>
      <c r="L214" s="39" t="s">
        <v>81</v>
      </c>
      <c r="M214" s="39" t="s">
        <v>82</v>
      </c>
      <c r="N214" s="39" t="s">
        <v>83</v>
      </c>
      <c r="O214" s="39" t="s">
        <v>84</v>
      </c>
      <c r="P214" s="39" t="s">
        <v>85</v>
      </c>
      <c r="Q214" s="39" t="s">
        <v>110</v>
      </c>
      <c r="R214" s="39" t="s">
        <v>111</v>
      </c>
      <c r="S214" s="39" t="s">
        <v>111</v>
      </c>
      <c r="T214" s="39" t="s">
        <v>474</v>
      </c>
      <c r="U214" s="39" t="s">
        <v>28</v>
      </c>
      <c r="V214" s="39" t="s">
        <v>293</v>
      </c>
      <c r="W214" s="34" t="s">
        <v>280</v>
      </c>
      <c r="X214" s="39" t="s">
        <v>819</v>
      </c>
      <c r="Y214" s="39" t="s">
        <v>848</v>
      </c>
      <c r="Z214" s="39" t="s">
        <v>239</v>
      </c>
      <c r="AA214" s="39" t="s">
        <v>703</v>
      </c>
      <c r="AB214" s="39">
        <v>2</v>
      </c>
      <c r="AC214" s="332">
        <f t="shared" si="12"/>
        <v>48</v>
      </c>
      <c r="AD214" s="332" t="s">
        <v>240</v>
      </c>
      <c r="AE214" s="332" t="s">
        <v>477</v>
      </c>
      <c r="AF214" s="332" t="s">
        <v>240</v>
      </c>
      <c r="AG214" s="39" t="s">
        <v>478</v>
      </c>
      <c r="AH214" s="39" t="s">
        <v>965</v>
      </c>
      <c r="AI214" s="111">
        <v>30</v>
      </c>
      <c r="AL214" s="336">
        <v>8.5</v>
      </c>
      <c r="AM214" s="44">
        <v>174</v>
      </c>
      <c r="AN214" s="111">
        <v>0.3</v>
      </c>
      <c r="AO214" s="111">
        <f t="shared" si="13"/>
        <v>1</v>
      </c>
      <c r="AP214" s="111">
        <v>1</v>
      </c>
      <c r="AQ214" s="111"/>
      <c r="AR214" s="335" t="s">
        <v>240</v>
      </c>
      <c r="AS214" s="111" t="s">
        <v>240</v>
      </c>
      <c r="AT214" s="111" t="s">
        <v>295</v>
      </c>
      <c r="AU214" s="111"/>
      <c r="AV214" s="39" t="s">
        <v>337</v>
      </c>
      <c r="AW214" s="39" t="s">
        <v>1029</v>
      </c>
      <c r="AX214" s="39">
        <v>25</v>
      </c>
      <c r="AY214" s="39">
        <v>8.5</v>
      </c>
      <c r="AZ214" s="334" t="s">
        <v>240</v>
      </c>
      <c r="BA214" s="39" t="s">
        <v>1030</v>
      </c>
      <c r="BC214" s="39" t="s">
        <v>1031</v>
      </c>
      <c r="BD214" s="39" t="s">
        <v>485</v>
      </c>
      <c r="BH214" s="39" t="s">
        <v>1032</v>
      </c>
      <c r="BI214" s="39" t="s">
        <v>497</v>
      </c>
      <c r="BK214" s="39">
        <v>31</v>
      </c>
      <c r="BL214" s="39">
        <v>21</v>
      </c>
      <c r="BM214" s="39">
        <v>51</v>
      </c>
      <c r="BN214" s="39">
        <v>4.5</v>
      </c>
      <c r="BO214" s="39">
        <v>188</v>
      </c>
      <c r="BP214" s="107">
        <v>6.2</v>
      </c>
      <c r="BQ214" s="39" t="s">
        <v>1033</v>
      </c>
      <c r="BR214" s="53"/>
      <c r="BS214" s="53"/>
      <c r="BT214" s="53"/>
      <c r="BU214" s="53"/>
      <c r="BV214" s="39" t="s">
        <v>489</v>
      </c>
      <c r="BW214" s="39" t="s">
        <v>1034</v>
      </c>
      <c r="BX214" s="39" t="s">
        <v>1029</v>
      </c>
    </row>
    <row r="215" spans="1:76" x14ac:dyDescent="0.35">
      <c r="A215" s="34" t="s">
        <v>277</v>
      </c>
      <c r="B215" s="34"/>
      <c r="C215" s="39">
        <v>1310587</v>
      </c>
      <c r="D215" s="39">
        <v>767767</v>
      </c>
      <c r="E215" s="39" t="s">
        <v>654</v>
      </c>
      <c r="F215" s="338" t="s">
        <v>1035</v>
      </c>
      <c r="G215" s="40" t="s">
        <v>1036</v>
      </c>
      <c r="H215" s="39" t="s">
        <v>656</v>
      </c>
      <c r="I215" s="39" t="s">
        <v>657</v>
      </c>
      <c r="J215" s="39" t="s">
        <v>16</v>
      </c>
      <c r="K215" s="39" t="s">
        <v>80</v>
      </c>
      <c r="L215" s="39" t="s">
        <v>81</v>
      </c>
      <c r="M215" s="39" t="s">
        <v>82</v>
      </c>
      <c r="N215" s="39" t="s">
        <v>83</v>
      </c>
      <c r="O215" s="39" t="s">
        <v>84</v>
      </c>
      <c r="P215" s="39" t="s">
        <v>85</v>
      </c>
      <c r="Q215" s="39" t="s">
        <v>110</v>
      </c>
      <c r="R215" s="35" t="s">
        <v>111</v>
      </c>
      <c r="S215" s="35" t="s">
        <v>111</v>
      </c>
      <c r="T215" s="34" t="s">
        <v>818</v>
      </c>
      <c r="U215" s="39" t="s">
        <v>28</v>
      </c>
      <c r="V215" s="34" t="s">
        <v>293</v>
      </c>
      <c r="W215" s="34" t="s">
        <v>280</v>
      </c>
      <c r="X215" s="39" t="s">
        <v>819</v>
      </c>
      <c r="Y215" s="35" t="s">
        <v>887</v>
      </c>
      <c r="Z215" s="39" t="s">
        <v>239</v>
      </c>
      <c r="AA215" s="39" t="s">
        <v>476</v>
      </c>
      <c r="AB215" s="339"/>
      <c r="AC215" s="40">
        <v>48</v>
      </c>
      <c r="AD215" s="332" t="s">
        <v>240</v>
      </c>
      <c r="AE215" s="40" t="s">
        <v>477</v>
      </c>
      <c r="AF215" s="332" t="s">
        <v>240</v>
      </c>
      <c r="AG215" s="339"/>
      <c r="AH215" s="339">
        <v>1</v>
      </c>
      <c r="AI215" s="111">
        <v>1</v>
      </c>
      <c r="AJ215" s="339"/>
      <c r="AK215" s="114" t="s">
        <v>509</v>
      </c>
      <c r="AL215" s="336">
        <v>6.8</v>
      </c>
      <c r="AM215" s="44">
        <v>50.016199999999998</v>
      </c>
      <c r="AN215" s="111">
        <v>0.38</v>
      </c>
      <c r="AO215" s="111">
        <v>1</v>
      </c>
      <c r="AP215" s="111">
        <v>2</v>
      </c>
      <c r="AQ215" s="111" t="s">
        <v>933</v>
      </c>
      <c r="AR215" s="335" t="s">
        <v>295</v>
      </c>
      <c r="AS215" s="111" t="s">
        <v>295</v>
      </c>
      <c r="AT215" s="111" t="s">
        <v>295</v>
      </c>
      <c r="AU215" s="111" t="s">
        <v>240</v>
      </c>
      <c r="AV215" s="112" t="s">
        <v>167</v>
      </c>
      <c r="AW215" s="339"/>
      <c r="AX215" s="339">
        <v>19.5</v>
      </c>
      <c r="AY215" s="334">
        <v>6.8</v>
      </c>
      <c r="AZ215" s="334" t="s">
        <v>240</v>
      </c>
      <c r="BA215" s="339">
        <v>50</v>
      </c>
      <c r="BB215" s="339">
        <v>50.016199999999998</v>
      </c>
      <c r="BC215" s="39">
        <v>0.38</v>
      </c>
      <c r="BD215" s="39" t="s">
        <v>663</v>
      </c>
      <c r="BE215" s="339"/>
      <c r="BF215" s="339"/>
      <c r="BG215" s="339"/>
      <c r="BH215" s="334"/>
      <c r="BI215" s="334"/>
      <c r="BJ215" s="339">
        <v>0.01</v>
      </c>
      <c r="BK215" s="339">
        <v>10.02</v>
      </c>
      <c r="BL215" s="339">
        <v>6.07</v>
      </c>
      <c r="BM215" s="339">
        <v>1.77</v>
      </c>
      <c r="BN215" s="339">
        <v>2.93</v>
      </c>
      <c r="BO215" s="339">
        <v>24.01</v>
      </c>
      <c r="BP215" s="371">
        <v>20.38</v>
      </c>
      <c r="BQ215" s="339" t="s">
        <v>559</v>
      </c>
      <c r="BR215" s="53" t="s">
        <v>664</v>
      </c>
      <c r="BS215" s="339"/>
      <c r="BT215" s="338" t="s">
        <v>773</v>
      </c>
      <c r="BU215" s="338" t="s">
        <v>825</v>
      </c>
      <c r="BV215" s="34"/>
      <c r="BW215" s="34"/>
      <c r="BX215" s="34"/>
    </row>
    <row r="216" spans="1:76" x14ac:dyDescent="0.35">
      <c r="A216" s="34" t="s">
        <v>277</v>
      </c>
      <c r="B216" s="34"/>
      <c r="C216" s="39">
        <v>1310585</v>
      </c>
      <c r="D216" s="39">
        <v>767765</v>
      </c>
      <c r="E216" s="39" t="s">
        <v>654</v>
      </c>
      <c r="F216" s="338" t="s">
        <v>1035</v>
      </c>
      <c r="G216" s="40" t="s">
        <v>1036</v>
      </c>
      <c r="H216" s="39" t="s">
        <v>656</v>
      </c>
      <c r="I216" s="39" t="s">
        <v>657</v>
      </c>
      <c r="J216" s="39" t="s">
        <v>16</v>
      </c>
      <c r="K216" s="39" t="s">
        <v>80</v>
      </c>
      <c r="L216" s="39" t="s">
        <v>81</v>
      </c>
      <c r="M216" s="39" t="s">
        <v>82</v>
      </c>
      <c r="N216" s="39" t="s">
        <v>83</v>
      </c>
      <c r="O216" s="39" t="s">
        <v>84</v>
      </c>
      <c r="P216" s="39" t="s">
        <v>85</v>
      </c>
      <c r="Q216" s="39" t="s">
        <v>110</v>
      </c>
      <c r="R216" s="35" t="s">
        <v>111</v>
      </c>
      <c r="S216" s="35" t="s">
        <v>111</v>
      </c>
      <c r="T216" s="34" t="s">
        <v>818</v>
      </c>
      <c r="U216" s="39" t="s">
        <v>28</v>
      </c>
      <c r="V216" s="34" t="s">
        <v>293</v>
      </c>
      <c r="W216" s="34" t="s">
        <v>280</v>
      </c>
      <c r="X216" s="39" t="s">
        <v>819</v>
      </c>
      <c r="Y216" s="35" t="s">
        <v>887</v>
      </c>
      <c r="Z216" s="39" t="s">
        <v>239</v>
      </c>
      <c r="AA216" s="39" t="s">
        <v>476</v>
      </c>
      <c r="AB216" s="339"/>
      <c r="AC216" s="40">
        <v>48</v>
      </c>
      <c r="AD216" s="332" t="s">
        <v>240</v>
      </c>
      <c r="AE216" s="40" t="s">
        <v>477</v>
      </c>
      <c r="AF216" s="332" t="s">
        <v>240</v>
      </c>
      <c r="AG216" s="339"/>
      <c r="AH216" s="339">
        <v>6.7</v>
      </c>
      <c r="AI216" s="111">
        <v>6.7</v>
      </c>
      <c r="AJ216" s="339"/>
      <c r="AK216" s="114" t="s">
        <v>509</v>
      </c>
      <c r="AL216" s="336">
        <v>6.8</v>
      </c>
      <c r="AM216" s="44">
        <v>50.016199999999998</v>
      </c>
      <c r="AN216" s="111">
        <v>0.38</v>
      </c>
      <c r="AO216" s="111">
        <v>1</v>
      </c>
      <c r="AP216" s="111">
        <v>2</v>
      </c>
      <c r="AQ216" s="111" t="s">
        <v>933</v>
      </c>
      <c r="AR216" s="335" t="s">
        <v>295</v>
      </c>
      <c r="AS216" s="111" t="s">
        <v>295</v>
      </c>
      <c r="AT216" s="111" t="s">
        <v>295</v>
      </c>
      <c r="AU216" s="111" t="s">
        <v>240</v>
      </c>
      <c r="AV216" s="112" t="s">
        <v>167</v>
      </c>
      <c r="AW216" s="339"/>
      <c r="AX216" s="339">
        <v>19.5</v>
      </c>
      <c r="AY216" s="334">
        <v>6.8</v>
      </c>
      <c r="AZ216" s="334" t="s">
        <v>240</v>
      </c>
      <c r="BA216" s="339">
        <v>50</v>
      </c>
      <c r="BB216" s="339">
        <v>50.016199999999998</v>
      </c>
      <c r="BC216" s="39">
        <v>0.38</v>
      </c>
      <c r="BD216" s="39" t="s">
        <v>663</v>
      </c>
      <c r="BE216" s="339"/>
      <c r="BF216" s="339"/>
      <c r="BG216" s="339"/>
      <c r="BH216" s="334"/>
      <c r="BI216" s="334"/>
      <c r="BJ216" s="339">
        <v>0.01</v>
      </c>
      <c r="BK216" s="339">
        <v>10.02</v>
      </c>
      <c r="BL216" s="339">
        <v>6.07</v>
      </c>
      <c r="BM216" s="339">
        <v>93.73</v>
      </c>
      <c r="BN216" s="339">
        <v>2.93</v>
      </c>
      <c r="BO216" s="339">
        <v>24.01</v>
      </c>
      <c r="BP216" s="371">
        <v>162.19999999999999</v>
      </c>
      <c r="BQ216" s="339" t="s">
        <v>559</v>
      </c>
      <c r="BR216" s="53" t="s">
        <v>664</v>
      </c>
      <c r="BS216" s="339"/>
      <c r="BT216" s="338" t="s">
        <v>773</v>
      </c>
      <c r="BU216" s="338" t="s">
        <v>825</v>
      </c>
      <c r="BV216" s="34"/>
      <c r="BW216" s="34"/>
      <c r="BX216" s="34"/>
    </row>
    <row r="217" spans="1:76" x14ac:dyDescent="0.35">
      <c r="A217" s="34" t="s">
        <v>277</v>
      </c>
      <c r="B217" s="34"/>
      <c r="C217" s="39">
        <v>1310583</v>
      </c>
      <c r="D217" s="39">
        <v>767763</v>
      </c>
      <c r="E217" s="39" t="s">
        <v>654</v>
      </c>
      <c r="F217" s="338" t="s">
        <v>1035</v>
      </c>
      <c r="G217" s="40" t="s">
        <v>1036</v>
      </c>
      <c r="H217" s="39" t="s">
        <v>656</v>
      </c>
      <c r="I217" s="39" t="s">
        <v>657</v>
      </c>
      <c r="J217" s="39" t="s">
        <v>16</v>
      </c>
      <c r="K217" s="39" t="s">
        <v>80</v>
      </c>
      <c r="L217" s="39" t="s">
        <v>81</v>
      </c>
      <c r="M217" s="39" t="s">
        <v>82</v>
      </c>
      <c r="N217" s="39" t="s">
        <v>83</v>
      </c>
      <c r="O217" s="39" t="s">
        <v>84</v>
      </c>
      <c r="P217" s="39" t="s">
        <v>85</v>
      </c>
      <c r="Q217" s="39" t="s">
        <v>110</v>
      </c>
      <c r="R217" s="35" t="s">
        <v>111</v>
      </c>
      <c r="S217" s="35" t="s">
        <v>111</v>
      </c>
      <c r="T217" s="34" t="s">
        <v>818</v>
      </c>
      <c r="U217" s="39" t="s">
        <v>28</v>
      </c>
      <c r="V217" s="34" t="s">
        <v>293</v>
      </c>
      <c r="W217" s="34" t="s">
        <v>280</v>
      </c>
      <c r="X217" s="39" t="s">
        <v>819</v>
      </c>
      <c r="Y217" s="35" t="s">
        <v>887</v>
      </c>
      <c r="Z217" s="39" t="s">
        <v>239</v>
      </c>
      <c r="AA217" s="39" t="s">
        <v>476</v>
      </c>
      <c r="AB217" s="339"/>
      <c r="AC217" s="40">
        <v>48</v>
      </c>
      <c r="AD217" s="332" t="s">
        <v>240</v>
      </c>
      <c r="AE217" s="40" t="s">
        <v>477</v>
      </c>
      <c r="AF217" s="332" t="s">
        <v>240</v>
      </c>
      <c r="AG217" s="339"/>
      <c r="AH217" s="339">
        <v>9.6999999999999993</v>
      </c>
      <c r="AI217" s="111">
        <v>9.6999999999999993</v>
      </c>
      <c r="AJ217" s="339"/>
      <c r="AK217" s="114" t="s">
        <v>509</v>
      </c>
      <c r="AL217" s="336">
        <v>6.8</v>
      </c>
      <c r="AM217" s="44">
        <v>50.016199999999998</v>
      </c>
      <c r="AN217" s="111">
        <v>0.38</v>
      </c>
      <c r="AO217" s="111">
        <v>1</v>
      </c>
      <c r="AP217" s="111">
        <v>2</v>
      </c>
      <c r="AQ217" s="111" t="s">
        <v>933</v>
      </c>
      <c r="AR217" s="335" t="s">
        <v>295</v>
      </c>
      <c r="AS217" s="111" t="s">
        <v>295</v>
      </c>
      <c r="AT217" s="111" t="s">
        <v>295</v>
      </c>
      <c r="AU217" s="111" t="s">
        <v>240</v>
      </c>
      <c r="AV217" s="112" t="s">
        <v>167</v>
      </c>
      <c r="AW217" s="339"/>
      <c r="AX217" s="339">
        <v>19.5</v>
      </c>
      <c r="AY217" s="334">
        <v>6.8</v>
      </c>
      <c r="AZ217" s="334" t="s">
        <v>240</v>
      </c>
      <c r="BA217" s="339">
        <v>50</v>
      </c>
      <c r="BB217" s="339">
        <v>50.016199999999998</v>
      </c>
      <c r="BC217" s="39">
        <v>0.38</v>
      </c>
      <c r="BD217" s="39" t="s">
        <v>663</v>
      </c>
      <c r="BE217" s="339"/>
      <c r="BF217" s="339"/>
      <c r="BG217" s="339"/>
      <c r="BH217" s="334"/>
      <c r="BI217" s="334"/>
      <c r="BJ217" s="339">
        <v>0.01</v>
      </c>
      <c r="BK217" s="339">
        <v>10.02</v>
      </c>
      <c r="BL217" s="339">
        <v>6.07</v>
      </c>
      <c r="BM217" s="339">
        <v>162.69999999999999</v>
      </c>
      <c r="BN217" s="339">
        <v>2.93</v>
      </c>
      <c r="BO217" s="339">
        <v>24.01</v>
      </c>
      <c r="BP217" s="371">
        <v>268.57</v>
      </c>
      <c r="BQ217" s="339" t="s">
        <v>559</v>
      </c>
      <c r="BR217" s="53" t="s">
        <v>664</v>
      </c>
      <c r="BS217" s="339"/>
      <c r="BT217" s="338" t="s">
        <v>773</v>
      </c>
      <c r="BU217" s="338" t="s">
        <v>825</v>
      </c>
      <c r="BV217" s="34"/>
      <c r="BW217" s="34"/>
      <c r="BX217" s="34"/>
    </row>
    <row r="218" spans="1:76" x14ac:dyDescent="0.35">
      <c r="A218" s="34" t="s">
        <v>277</v>
      </c>
      <c r="B218" s="34"/>
      <c r="C218" s="39">
        <v>1310589</v>
      </c>
      <c r="D218" s="39">
        <v>767769</v>
      </c>
      <c r="E218" s="39" t="s">
        <v>654</v>
      </c>
      <c r="F218" s="338" t="s">
        <v>1035</v>
      </c>
      <c r="G218" s="40" t="s">
        <v>1036</v>
      </c>
      <c r="H218" s="39" t="s">
        <v>656</v>
      </c>
      <c r="I218" s="39" t="s">
        <v>657</v>
      </c>
      <c r="J218" s="39" t="s">
        <v>16</v>
      </c>
      <c r="K218" s="39" t="s">
        <v>80</v>
      </c>
      <c r="L218" s="39" t="s">
        <v>81</v>
      </c>
      <c r="M218" s="39" t="s">
        <v>82</v>
      </c>
      <c r="N218" s="39" t="s">
        <v>83</v>
      </c>
      <c r="O218" s="39" t="s">
        <v>84</v>
      </c>
      <c r="P218" s="39" t="s">
        <v>85</v>
      </c>
      <c r="Q218" s="39" t="s">
        <v>110</v>
      </c>
      <c r="R218" s="35" t="s">
        <v>111</v>
      </c>
      <c r="S218" s="35" t="s">
        <v>111</v>
      </c>
      <c r="T218" s="34" t="s">
        <v>818</v>
      </c>
      <c r="U218" s="39" t="s">
        <v>28</v>
      </c>
      <c r="V218" s="34" t="s">
        <v>293</v>
      </c>
      <c r="W218" s="34" t="s">
        <v>280</v>
      </c>
      <c r="X218" s="39" t="s">
        <v>819</v>
      </c>
      <c r="Y218" s="35" t="s">
        <v>887</v>
      </c>
      <c r="Z218" s="39" t="s">
        <v>239</v>
      </c>
      <c r="AA218" s="39" t="s">
        <v>476</v>
      </c>
      <c r="AB218" s="339"/>
      <c r="AC218" s="40">
        <v>48</v>
      </c>
      <c r="AD218" s="332" t="s">
        <v>240</v>
      </c>
      <c r="AE218" s="40" t="s">
        <v>477</v>
      </c>
      <c r="AF218" s="332" t="s">
        <v>240</v>
      </c>
      <c r="AG218" s="339"/>
      <c r="AH218" s="339">
        <v>11.3</v>
      </c>
      <c r="AI218" s="111">
        <v>11.3</v>
      </c>
      <c r="AJ218" s="339"/>
      <c r="AK218" s="114" t="s">
        <v>509</v>
      </c>
      <c r="AL218" s="336">
        <v>6.8</v>
      </c>
      <c r="AM218" s="44">
        <v>50.016199999999998</v>
      </c>
      <c r="AN218" s="111">
        <v>0.38</v>
      </c>
      <c r="AO218" s="111">
        <v>1</v>
      </c>
      <c r="AP218" s="111">
        <v>2</v>
      </c>
      <c r="AQ218" s="111" t="s">
        <v>933</v>
      </c>
      <c r="AR218" s="335" t="s">
        <v>295</v>
      </c>
      <c r="AS218" s="111" t="s">
        <v>295</v>
      </c>
      <c r="AT218" s="111" t="s">
        <v>295</v>
      </c>
      <c r="AU218" s="111" t="s">
        <v>240</v>
      </c>
      <c r="AV218" s="112" t="s">
        <v>167</v>
      </c>
      <c r="AW218" s="339"/>
      <c r="AX218" s="339">
        <v>19.5</v>
      </c>
      <c r="AY218" s="334">
        <v>6.8</v>
      </c>
      <c r="AZ218" s="334" t="s">
        <v>240</v>
      </c>
      <c r="BA218" s="339">
        <v>50</v>
      </c>
      <c r="BB218" s="339">
        <v>50.016199999999998</v>
      </c>
      <c r="BC218" s="39">
        <v>0.38</v>
      </c>
      <c r="BD218" s="39" t="s">
        <v>663</v>
      </c>
      <c r="BE218" s="339"/>
      <c r="BF218" s="339"/>
      <c r="BG218" s="339"/>
      <c r="BH218" s="334"/>
      <c r="BI218" s="334"/>
      <c r="BJ218" s="339">
        <v>0.01</v>
      </c>
      <c r="BK218" s="339">
        <v>10.02</v>
      </c>
      <c r="BL218" s="339">
        <v>6.07</v>
      </c>
      <c r="BM218" s="339">
        <v>231.67</v>
      </c>
      <c r="BN218" s="339">
        <v>2.93</v>
      </c>
      <c r="BO218" s="339">
        <v>24.01</v>
      </c>
      <c r="BP218" s="371">
        <v>374.94</v>
      </c>
      <c r="BQ218" s="339" t="s">
        <v>559</v>
      </c>
      <c r="BR218" s="53" t="s">
        <v>664</v>
      </c>
      <c r="BS218" s="339"/>
      <c r="BT218" s="338" t="s">
        <v>773</v>
      </c>
      <c r="BU218" s="338" t="s">
        <v>825</v>
      </c>
      <c r="BV218" s="34"/>
      <c r="BW218" s="34"/>
      <c r="BX218" s="34"/>
    </row>
    <row r="219" spans="1:76" x14ac:dyDescent="0.35">
      <c r="A219" s="34" t="s">
        <v>277</v>
      </c>
      <c r="B219" s="34"/>
      <c r="C219" s="34"/>
      <c r="D219" s="34"/>
      <c r="E219" s="39" t="s">
        <v>654</v>
      </c>
      <c r="F219" s="338" t="s">
        <v>1035</v>
      </c>
      <c r="G219" s="40" t="s">
        <v>1036</v>
      </c>
      <c r="H219" s="39" t="s">
        <v>656</v>
      </c>
      <c r="I219" s="39" t="s">
        <v>657</v>
      </c>
      <c r="J219" s="39" t="s">
        <v>16</v>
      </c>
      <c r="K219" s="39" t="s">
        <v>80</v>
      </c>
      <c r="L219" s="39" t="s">
        <v>81</v>
      </c>
      <c r="M219" s="39" t="s">
        <v>82</v>
      </c>
      <c r="N219" s="39" t="s">
        <v>83</v>
      </c>
      <c r="O219" s="39" t="s">
        <v>84</v>
      </c>
      <c r="P219" s="39" t="s">
        <v>85</v>
      </c>
      <c r="Q219" s="39" t="s">
        <v>110</v>
      </c>
      <c r="R219" s="35" t="s">
        <v>1037</v>
      </c>
      <c r="S219" s="35" t="s">
        <v>1037</v>
      </c>
      <c r="T219" s="34" t="s">
        <v>818</v>
      </c>
      <c r="U219" s="39" t="s">
        <v>28</v>
      </c>
      <c r="V219" s="34" t="s">
        <v>293</v>
      </c>
      <c r="W219" s="34" t="s">
        <v>280</v>
      </c>
      <c r="X219" s="39" t="s">
        <v>819</v>
      </c>
      <c r="Y219" s="35" t="s">
        <v>1038</v>
      </c>
      <c r="Z219" s="39" t="s">
        <v>239</v>
      </c>
      <c r="AA219" s="339"/>
      <c r="AB219" s="339"/>
      <c r="AC219" s="40">
        <v>48</v>
      </c>
      <c r="AD219" s="332" t="s">
        <v>240</v>
      </c>
      <c r="AE219" s="40" t="s">
        <v>477</v>
      </c>
      <c r="AF219" s="332" t="s">
        <v>240</v>
      </c>
      <c r="AG219" s="339"/>
      <c r="AH219" s="339">
        <v>1.7</v>
      </c>
      <c r="AI219" s="111">
        <v>1.7</v>
      </c>
      <c r="AJ219" s="339"/>
      <c r="AK219" s="114" t="s">
        <v>509</v>
      </c>
      <c r="AL219" s="336">
        <v>6.8</v>
      </c>
      <c r="AM219" s="44">
        <v>50.016199999999998</v>
      </c>
      <c r="AN219" s="111">
        <v>0.38</v>
      </c>
      <c r="AO219" s="111">
        <v>4</v>
      </c>
      <c r="AP219" s="111"/>
      <c r="AQ219" s="111" t="s">
        <v>648</v>
      </c>
      <c r="AR219" s="335" t="s">
        <v>295</v>
      </c>
      <c r="AS219" s="111" t="s">
        <v>295</v>
      </c>
      <c r="AT219" s="111" t="s">
        <v>295</v>
      </c>
      <c r="AU219" s="111" t="s">
        <v>240</v>
      </c>
      <c r="AV219" s="112" t="s">
        <v>167</v>
      </c>
      <c r="AW219" s="339"/>
      <c r="AX219" s="339">
        <v>19.5</v>
      </c>
      <c r="AY219" s="334">
        <v>6.8</v>
      </c>
      <c r="AZ219" s="334" t="s">
        <v>240</v>
      </c>
      <c r="BA219" s="334">
        <v>56.419150000000002</v>
      </c>
      <c r="BB219" s="339">
        <v>50.016199999999998</v>
      </c>
      <c r="BC219" s="339" t="s">
        <v>559</v>
      </c>
      <c r="BD219" s="339"/>
      <c r="BE219" s="339" t="s">
        <v>559</v>
      </c>
      <c r="BF219" s="339"/>
      <c r="BG219" s="339"/>
      <c r="BH219" s="334"/>
      <c r="BI219" s="334"/>
      <c r="BJ219" s="339">
        <v>0.01</v>
      </c>
      <c r="BK219" s="339">
        <v>10.02</v>
      </c>
      <c r="BL219" s="339">
        <v>6.07</v>
      </c>
      <c r="BM219" s="339">
        <v>1.77</v>
      </c>
      <c r="BN219" s="339">
        <v>2.93</v>
      </c>
      <c r="BO219" s="339">
        <v>24.01</v>
      </c>
      <c r="BP219" s="371">
        <v>20.38</v>
      </c>
      <c r="BQ219" s="339" t="s">
        <v>559</v>
      </c>
      <c r="BR219" s="339"/>
      <c r="BS219" s="339"/>
      <c r="BT219" s="338" t="s">
        <v>773</v>
      </c>
      <c r="BU219" s="338" t="s">
        <v>825</v>
      </c>
      <c r="BV219" s="34"/>
      <c r="BW219" s="34"/>
      <c r="BX219" s="34"/>
    </row>
    <row r="220" spans="1:76" x14ac:dyDescent="0.35">
      <c r="A220" s="34" t="s">
        <v>277</v>
      </c>
      <c r="B220" s="34"/>
      <c r="C220" s="34"/>
      <c r="D220" s="34"/>
      <c r="E220" s="39" t="s">
        <v>654</v>
      </c>
      <c r="F220" s="338" t="s">
        <v>1035</v>
      </c>
      <c r="G220" s="40" t="s">
        <v>1036</v>
      </c>
      <c r="H220" s="39" t="s">
        <v>656</v>
      </c>
      <c r="I220" s="39" t="s">
        <v>657</v>
      </c>
      <c r="J220" s="39" t="s">
        <v>16</v>
      </c>
      <c r="K220" s="39" t="s">
        <v>80</v>
      </c>
      <c r="L220" s="39" t="s">
        <v>81</v>
      </c>
      <c r="M220" s="39" t="s">
        <v>82</v>
      </c>
      <c r="N220" s="39" t="s">
        <v>83</v>
      </c>
      <c r="O220" s="39" t="s">
        <v>84</v>
      </c>
      <c r="P220" s="39" t="s">
        <v>85</v>
      </c>
      <c r="Q220" s="39" t="s">
        <v>110</v>
      </c>
      <c r="R220" s="35" t="s">
        <v>1037</v>
      </c>
      <c r="S220" s="35" t="s">
        <v>1037</v>
      </c>
      <c r="T220" s="34" t="s">
        <v>818</v>
      </c>
      <c r="U220" s="39" t="s">
        <v>28</v>
      </c>
      <c r="V220" s="34" t="s">
        <v>293</v>
      </c>
      <c r="W220" s="34" t="s">
        <v>280</v>
      </c>
      <c r="X220" s="39" t="s">
        <v>819</v>
      </c>
      <c r="Y220" s="35" t="s">
        <v>1038</v>
      </c>
      <c r="Z220" s="39" t="s">
        <v>239</v>
      </c>
      <c r="AA220" s="339"/>
      <c r="AB220" s="339"/>
      <c r="AC220" s="40">
        <v>48</v>
      </c>
      <c r="AD220" s="332" t="s">
        <v>240</v>
      </c>
      <c r="AE220" s="40" t="s">
        <v>477</v>
      </c>
      <c r="AF220" s="332" t="s">
        <v>240</v>
      </c>
      <c r="AG220" s="339"/>
      <c r="AH220" s="339">
        <v>3.5</v>
      </c>
      <c r="AI220" s="111">
        <v>3.5</v>
      </c>
      <c r="AJ220" s="339"/>
      <c r="AK220" s="114" t="s">
        <v>509</v>
      </c>
      <c r="AL220" s="336">
        <v>6.8</v>
      </c>
      <c r="AM220" s="44">
        <v>50.016199999999998</v>
      </c>
      <c r="AN220" s="111">
        <v>0.38</v>
      </c>
      <c r="AO220" s="111">
        <v>4</v>
      </c>
      <c r="AP220" s="111"/>
      <c r="AQ220" s="111" t="s">
        <v>719</v>
      </c>
      <c r="AR220" s="335" t="s">
        <v>295</v>
      </c>
      <c r="AS220" s="111" t="s">
        <v>295</v>
      </c>
      <c r="AT220" s="111" t="s">
        <v>295</v>
      </c>
      <c r="AU220" s="111" t="s">
        <v>240</v>
      </c>
      <c r="AV220" s="112" t="s">
        <v>167</v>
      </c>
      <c r="AW220" s="339"/>
      <c r="AX220" s="339">
        <v>19.5</v>
      </c>
      <c r="AY220" s="334">
        <v>6.8</v>
      </c>
      <c r="AZ220" s="334" t="s">
        <v>240</v>
      </c>
      <c r="BA220" s="334">
        <v>56.419150000000002</v>
      </c>
      <c r="BB220" s="339">
        <v>50.016199999999998</v>
      </c>
      <c r="BC220" s="339" t="s">
        <v>559</v>
      </c>
      <c r="BD220" s="339"/>
      <c r="BE220" s="339" t="s">
        <v>559</v>
      </c>
      <c r="BF220" s="339"/>
      <c r="BG220" s="339"/>
      <c r="BH220" s="334"/>
      <c r="BI220" s="334"/>
      <c r="BJ220" s="339">
        <v>0.01</v>
      </c>
      <c r="BK220" s="339">
        <v>10.02</v>
      </c>
      <c r="BL220" s="339">
        <v>6.07</v>
      </c>
      <c r="BM220" s="339">
        <v>1.77</v>
      </c>
      <c r="BN220" s="339">
        <v>2.93</v>
      </c>
      <c r="BO220" s="339">
        <v>24.01</v>
      </c>
      <c r="BP220" s="371">
        <v>20.38</v>
      </c>
      <c r="BQ220" s="339" t="s">
        <v>559</v>
      </c>
      <c r="BR220" s="339"/>
      <c r="BS220" s="339"/>
      <c r="BT220" s="338" t="s">
        <v>773</v>
      </c>
      <c r="BU220" s="338" t="s">
        <v>825</v>
      </c>
      <c r="BV220" s="34"/>
      <c r="BW220" s="34"/>
      <c r="BX220" s="34"/>
    </row>
    <row r="221" spans="1:76" x14ac:dyDescent="0.35">
      <c r="A221" s="34" t="s">
        <v>277</v>
      </c>
      <c r="B221" s="34"/>
      <c r="C221" s="34"/>
      <c r="D221" s="34"/>
      <c r="E221" s="39" t="s">
        <v>654</v>
      </c>
      <c r="F221" s="338" t="s">
        <v>1035</v>
      </c>
      <c r="G221" s="40" t="s">
        <v>1036</v>
      </c>
      <c r="H221" s="39" t="s">
        <v>656</v>
      </c>
      <c r="I221" s="39" t="s">
        <v>657</v>
      </c>
      <c r="J221" s="39" t="s">
        <v>16</v>
      </c>
      <c r="K221" s="39" t="s">
        <v>80</v>
      </c>
      <c r="L221" s="39" t="s">
        <v>81</v>
      </c>
      <c r="M221" s="39" t="s">
        <v>82</v>
      </c>
      <c r="N221" s="39" t="s">
        <v>83</v>
      </c>
      <c r="O221" s="39" t="s">
        <v>84</v>
      </c>
      <c r="P221" s="39" t="s">
        <v>85</v>
      </c>
      <c r="Q221" s="39" t="s">
        <v>110</v>
      </c>
      <c r="R221" s="35" t="s">
        <v>1037</v>
      </c>
      <c r="S221" s="35" t="s">
        <v>1037</v>
      </c>
      <c r="T221" s="34" t="s">
        <v>818</v>
      </c>
      <c r="U221" s="39" t="s">
        <v>28</v>
      </c>
      <c r="V221" s="34" t="s">
        <v>293</v>
      </c>
      <c r="W221" s="34" t="s">
        <v>280</v>
      </c>
      <c r="X221" s="39" t="s">
        <v>819</v>
      </c>
      <c r="Y221" s="35" t="s">
        <v>1038</v>
      </c>
      <c r="Z221" s="39" t="s">
        <v>239</v>
      </c>
      <c r="AA221" s="339"/>
      <c r="AB221" s="339"/>
      <c r="AC221" s="40">
        <v>48</v>
      </c>
      <c r="AD221" s="332" t="s">
        <v>240</v>
      </c>
      <c r="AE221" s="40" t="s">
        <v>477</v>
      </c>
      <c r="AF221" s="332" t="s">
        <v>240</v>
      </c>
      <c r="AG221" s="339"/>
      <c r="AH221" s="339">
        <v>7.7</v>
      </c>
      <c r="AI221" s="111">
        <v>7.7</v>
      </c>
      <c r="AJ221" s="339"/>
      <c r="AK221" s="114" t="s">
        <v>509</v>
      </c>
      <c r="AL221" s="336">
        <v>6.8</v>
      </c>
      <c r="AM221" s="44">
        <v>50.016199999999998</v>
      </c>
      <c r="AN221" s="111">
        <v>0.38</v>
      </c>
      <c r="AO221" s="111">
        <v>4</v>
      </c>
      <c r="AP221" s="111"/>
      <c r="AQ221" s="111" t="s">
        <v>719</v>
      </c>
      <c r="AR221" s="335" t="s">
        <v>295</v>
      </c>
      <c r="AS221" s="111" t="s">
        <v>295</v>
      </c>
      <c r="AT221" s="111" t="s">
        <v>295</v>
      </c>
      <c r="AU221" s="111" t="s">
        <v>240</v>
      </c>
      <c r="AV221" s="112" t="s">
        <v>167</v>
      </c>
      <c r="AW221" s="339"/>
      <c r="AX221" s="339">
        <v>19.5</v>
      </c>
      <c r="AY221" s="334">
        <v>6.8</v>
      </c>
      <c r="AZ221" s="334" t="s">
        <v>240</v>
      </c>
      <c r="BA221" s="334">
        <v>56.419150000000002</v>
      </c>
      <c r="BB221" s="339">
        <v>50.016199999999998</v>
      </c>
      <c r="BC221" s="339" t="s">
        <v>559</v>
      </c>
      <c r="BD221" s="339"/>
      <c r="BE221" s="339" t="s">
        <v>559</v>
      </c>
      <c r="BF221" s="339"/>
      <c r="BG221" s="339"/>
      <c r="BH221" s="334"/>
      <c r="BI221" s="334"/>
      <c r="BJ221" s="339">
        <v>0.01</v>
      </c>
      <c r="BK221" s="339">
        <v>10.02</v>
      </c>
      <c r="BL221" s="339">
        <v>6.07</v>
      </c>
      <c r="BM221" s="339">
        <v>93.73</v>
      </c>
      <c r="BN221" s="339">
        <v>2.93</v>
      </c>
      <c r="BO221" s="339">
        <v>24.01</v>
      </c>
      <c r="BP221" s="371">
        <v>162.19999999999999</v>
      </c>
      <c r="BQ221" s="339" t="s">
        <v>559</v>
      </c>
      <c r="BR221" s="339"/>
      <c r="BS221" s="339"/>
      <c r="BT221" s="338" t="s">
        <v>773</v>
      </c>
      <c r="BU221" s="338" t="s">
        <v>825</v>
      </c>
      <c r="BV221" s="34"/>
      <c r="BW221" s="34"/>
      <c r="BX221" s="34"/>
    </row>
    <row r="222" spans="1:76" x14ac:dyDescent="0.35">
      <c r="A222" s="34" t="s">
        <v>277</v>
      </c>
      <c r="B222" s="34"/>
      <c r="C222" s="34"/>
      <c r="D222" s="34"/>
      <c r="E222" s="39" t="s">
        <v>654</v>
      </c>
      <c r="F222" s="338" t="s">
        <v>1035</v>
      </c>
      <c r="G222" s="40" t="s">
        <v>1036</v>
      </c>
      <c r="H222" s="39" t="s">
        <v>656</v>
      </c>
      <c r="I222" s="39" t="s">
        <v>657</v>
      </c>
      <c r="J222" s="39" t="s">
        <v>16</v>
      </c>
      <c r="K222" s="39" t="s">
        <v>80</v>
      </c>
      <c r="L222" s="39" t="s">
        <v>81</v>
      </c>
      <c r="M222" s="39" t="s">
        <v>82</v>
      </c>
      <c r="N222" s="39" t="s">
        <v>83</v>
      </c>
      <c r="O222" s="39" t="s">
        <v>84</v>
      </c>
      <c r="P222" s="39" t="s">
        <v>85</v>
      </c>
      <c r="Q222" s="39" t="s">
        <v>110</v>
      </c>
      <c r="R222" s="35" t="s">
        <v>1037</v>
      </c>
      <c r="S222" s="35" t="s">
        <v>1037</v>
      </c>
      <c r="T222" s="34" t="s">
        <v>818</v>
      </c>
      <c r="U222" s="39" t="s">
        <v>28</v>
      </c>
      <c r="V222" s="34" t="s">
        <v>293</v>
      </c>
      <c r="W222" s="34" t="s">
        <v>280</v>
      </c>
      <c r="X222" s="39" t="s">
        <v>819</v>
      </c>
      <c r="Y222" s="35" t="s">
        <v>1038</v>
      </c>
      <c r="Z222" s="39" t="s">
        <v>239</v>
      </c>
      <c r="AA222" s="339"/>
      <c r="AB222" s="339"/>
      <c r="AC222" s="40">
        <v>48</v>
      </c>
      <c r="AD222" s="332" t="s">
        <v>240</v>
      </c>
      <c r="AE222" s="40" t="s">
        <v>477</v>
      </c>
      <c r="AF222" s="332" t="s">
        <v>240</v>
      </c>
      <c r="AG222" s="339"/>
      <c r="AH222" s="339">
        <v>8.6999999999999993</v>
      </c>
      <c r="AI222" s="111">
        <v>8.6999999999999993</v>
      </c>
      <c r="AJ222" s="339"/>
      <c r="AK222" s="114" t="s">
        <v>509</v>
      </c>
      <c r="AL222" s="336">
        <v>6.8</v>
      </c>
      <c r="AM222" s="44">
        <v>50.016199999999998</v>
      </c>
      <c r="AN222" s="111">
        <v>0.38</v>
      </c>
      <c r="AO222" s="111">
        <v>4</v>
      </c>
      <c r="AP222" s="111"/>
      <c r="AQ222" s="111" t="s">
        <v>648</v>
      </c>
      <c r="AR222" s="335" t="s">
        <v>295</v>
      </c>
      <c r="AS222" s="111" t="s">
        <v>295</v>
      </c>
      <c r="AT222" s="111" t="s">
        <v>295</v>
      </c>
      <c r="AU222" s="111" t="s">
        <v>240</v>
      </c>
      <c r="AV222" s="112" t="s">
        <v>167</v>
      </c>
      <c r="AW222" s="339"/>
      <c r="AX222" s="339">
        <v>19.5</v>
      </c>
      <c r="AY222" s="334">
        <v>6.8</v>
      </c>
      <c r="AZ222" s="334" t="s">
        <v>240</v>
      </c>
      <c r="BA222" s="334">
        <v>56.419150000000002</v>
      </c>
      <c r="BB222" s="339">
        <v>50.016199999999998</v>
      </c>
      <c r="BC222" s="339" t="s">
        <v>559</v>
      </c>
      <c r="BD222" s="339"/>
      <c r="BE222" s="339" t="s">
        <v>559</v>
      </c>
      <c r="BF222" s="339"/>
      <c r="BG222" s="339"/>
      <c r="BH222" s="334"/>
      <c r="BI222" s="334"/>
      <c r="BJ222" s="339">
        <v>0.01</v>
      </c>
      <c r="BK222" s="339">
        <v>10.02</v>
      </c>
      <c r="BL222" s="339">
        <v>6.07</v>
      </c>
      <c r="BM222" s="339">
        <v>93.73</v>
      </c>
      <c r="BN222" s="339">
        <v>2.93</v>
      </c>
      <c r="BO222" s="339">
        <v>24.01</v>
      </c>
      <c r="BP222" s="371">
        <v>162.19999999999999</v>
      </c>
      <c r="BQ222" s="339" t="s">
        <v>559</v>
      </c>
      <c r="BR222" s="339"/>
      <c r="BS222" s="339"/>
      <c r="BT222" s="338" t="s">
        <v>773</v>
      </c>
      <c r="BU222" s="338" t="s">
        <v>825</v>
      </c>
      <c r="BV222" s="34"/>
      <c r="BW222" s="34"/>
      <c r="BX222" s="34"/>
    </row>
    <row r="223" spans="1:76" x14ac:dyDescent="0.35">
      <c r="A223" s="34" t="s">
        <v>277</v>
      </c>
      <c r="B223" s="34"/>
      <c r="C223" s="34"/>
      <c r="D223" s="34"/>
      <c r="E223" s="39" t="s">
        <v>654</v>
      </c>
      <c r="F223" s="338" t="s">
        <v>1035</v>
      </c>
      <c r="G223" s="40" t="s">
        <v>1036</v>
      </c>
      <c r="H223" s="39" t="s">
        <v>656</v>
      </c>
      <c r="I223" s="39" t="s">
        <v>657</v>
      </c>
      <c r="J223" s="39" t="s">
        <v>16</v>
      </c>
      <c r="K223" s="39" t="s">
        <v>80</v>
      </c>
      <c r="L223" s="39" t="s">
        <v>81</v>
      </c>
      <c r="M223" s="39" t="s">
        <v>82</v>
      </c>
      <c r="N223" s="39" t="s">
        <v>83</v>
      </c>
      <c r="O223" s="39" t="s">
        <v>84</v>
      </c>
      <c r="P223" s="39" t="s">
        <v>85</v>
      </c>
      <c r="Q223" s="39" t="s">
        <v>110</v>
      </c>
      <c r="R223" s="35" t="s">
        <v>1037</v>
      </c>
      <c r="S223" s="35" t="s">
        <v>1037</v>
      </c>
      <c r="T223" s="34" t="s">
        <v>818</v>
      </c>
      <c r="U223" s="39" t="s">
        <v>28</v>
      </c>
      <c r="V223" s="34" t="s">
        <v>293</v>
      </c>
      <c r="W223" s="34" t="s">
        <v>280</v>
      </c>
      <c r="X223" s="39" t="s">
        <v>819</v>
      </c>
      <c r="Y223" s="35" t="s">
        <v>1038</v>
      </c>
      <c r="Z223" s="39" t="s">
        <v>239</v>
      </c>
      <c r="AA223" s="339"/>
      <c r="AB223" s="339"/>
      <c r="AC223" s="40">
        <v>48</v>
      </c>
      <c r="AD223" s="332" t="s">
        <v>240</v>
      </c>
      <c r="AE223" s="40" t="s">
        <v>477</v>
      </c>
      <c r="AF223" s="332" t="s">
        <v>240</v>
      </c>
      <c r="AG223" s="339"/>
      <c r="AH223" s="339">
        <v>9.8000000000000007</v>
      </c>
      <c r="AI223" s="111">
        <v>9.8000000000000007</v>
      </c>
      <c r="AJ223" s="339"/>
      <c r="AK223" s="114" t="s">
        <v>509</v>
      </c>
      <c r="AL223" s="336">
        <v>6.8</v>
      </c>
      <c r="AM223" s="44">
        <v>50.016199999999998</v>
      </c>
      <c r="AN223" s="111">
        <v>0.38</v>
      </c>
      <c r="AO223" s="111">
        <v>4</v>
      </c>
      <c r="AP223" s="111"/>
      <c r="AQ223" s="111" t="s">
        <v>719</v>
      </c>
      <c r="AR223" s="335" t="s">
        <v>295</v>
      </c>
      <c r="AS223" s="111" t="s">
        <v>295</v>
      </c>
      <c r="AT223" s="111" t="s">
        <v>295</v>
      </c>
      <c r="AU223" s="111" t="s">
        <v>240</v>
      </c>
      <c r="AV223" s="112" t="s">
        <v>167</v>
      </c>
      <c r="AW223" s="339"/>
      <c r="AX223" s="339">
        <v>19.5</v>
      </c>
      <c r="AY223" s="334">
        <v>6.8</v>
      </c>
      <c r="AZ223" s="334" t="s">
        <v>240</v>
      </c>
      <c r="BA223" s="334">
        <v>56.419150000000002</v>
      </c>
      <c r="BB223" s="339">
        <v>50.016199999999998</v>
      </c>
      <c r="BC223" s="339" t="s">
        <v>559</v>
      </c>
      <c r="BD223" s="339"/>
      <c r="BE223" s="339" t="s">
        <v>559</v>
      </c>
      <c r="BF223" s="339"/>
      <c r="BG223" s="339"/>
      <c r="BH223" s="334"/>
      <c r="BI223" s="334"/>
      <c r="BJ223" s="339">
        <v>0.01</v>
      </c>
      <c r="BK223" s="339">
        <v>10.02</v>
      </c>
      <c r="BL223" s="339">
        <v>6.07</v>
      </c>
      <c r="BM223" s="339">
        <v>162.69999999999999</v>
      </c>
      <c r="BN223" s="339">
        <v>2.93</v>
      </c>
      <c r="BO223" s="339">
        <v>24.01</v>
      </c>
      <c r="BP223" s="371">
        <v>268.57</v>
      </c>
      <c r="BQ223" s="339" t="s">
        <v>559</v>
      </c>
      <c r="BR223" s="339"/>
      <c r="BS223" s="339"/>
      <c r="BT223" s="338" t="s">
        <v>773</v>
      </c>
      <c r="BU223" s="338" t="s">
        <v>825</v>
      </c>
      <c r="BV223" s="34"/>
      <c r="BW223" s="34"/>
      <c r="BX223" s="34"/>
    </row>
    <row r="224" spans="1:76" x14ac:dyDescent="0.35">
      <c r="A224" s="34" t="s">
        <v>277</v>
      </c>
      <c r="B224" s="34"/>
      <c r="C224" s="34"/>
      <c r="D224" s="34"/>
      <c r="E224" s="39" t="s">
        <v>654</v>
      </c>
      <c r="F224" s="338" t="s">
        <v>1035</v>
      </c>
      <c r="G224" s="40" t="s">
        <v>1036</v>
      </c>
      <c r="H224" s="39" t="s">
        <v>656</v>
      </c>
      <c r="I224" s="39" t="s">
        <v>657</v>
      </c>
      <c r="J224" s="39" t="s">
        <v>16</v>
      </c>
      <c r="K224" s="39" t="s">
        <v>80</v>
      </c>
      <c r="L224" s="39" t="s">
        <v>81</v>
      </c>
      <c r="M224" s="39" t="s">
        <v>82</v>
      </c>
      <c r="N224" s="39" t="s">
        <v>83</v>
      </c>
      <c r="O224" s="39" t="s">
        <v>84</v>
      </c>
      <c r="P224" s="39" t="s">
        <v>85</v>
      </c>
      <c r="Q224" s="39" t="s">
        <v>110</v>
      </c>
      <c r="R224" s="35" t="s">
        <v>1037</v>
      </c>
      <c r="S224" s="35" t="s">
        <v>1037</v>
      </c>
      <c r="T224" s="34" t="s">
        <v>818</v>
      </c>
      <c r="U224" s="39" t="s">
        <v>28</v>
      </c>
      <c r="V224" s="34" t="s">
        <v>293</v>
      </c>
      <c r="W224" s="34" t="s">
        <v>280</v>
      </c>
      <c r="X224" s="39" t="s">
        <v>819</v>
      </c>
      <c r="Y224" s="35" t="s">
        <v>1038</v>
      </c>
      <c r="Z224" s="39" t="s">
        <v>239</v>
      </c>
      <c r="AA224" s="339"/>
      <c r="AB224" s="339"/>
      <c r="AC224" s="40">
        <v>48</v>
      </c>
      <c r="AD224" s="332" t="s">
        <v>240</v>
      </c>
      <c r="AE224" s="40" t="s">
        <v>477</v>
      </c>
      <c r="AF224" s="332" t="s">
        <v>240</v>
      </c>
      <c r="AG224" s="339"/>
      <c r="AH224" s="339">
        <v>14.3</v>
      </c>
      <c r="AI224" s="111">
        <v>14.3</v>
      </c>
      <c r="AJ224" s="339"/>
      <c r="AK224" s="114" t="s">
        <v>509</v>
      </c>
      <c r="AL224" s="336">
        <v>6.8</v>
      </c>
      <c r="AM224" s="44">
        <v>50.016199999999998</v>
      </c>
      <c r="AN224" s="111">
        <v>0.38</v>
      </c>
      <c r="AO224" s="111">
        <v>4</v>
      </c>
      <c r="AP224" s="111"/>
      <c r="AQ224" s="111" t="s">
        <v>648</v>
      </c>
      <c r="AR224" s="335" t="s">
        <v>295</v>
      </c>
      <c r="AS224" s="111" t="s">
        <v>295</v>
      </c>
      <c r="AT224" s="111" t="s">
        <v>295</v>
      </c>
      <c r="AU224" s="111" t="s">
        <v>240</v>
      </c>
      <c r="AV224" s="112" t="s">
        <v>167</v>
      </c>
      <c r="AW224" s="339"/>
      <c r="AX224" s="339">
        <v>19.5</v>
      </c>
      <c r="AY224" s="334">
        <v>6.8</v>
      </c>
      <c r="AZ224" s="334" t="s">
        <v>240</v>
      </c>
      <c r="BA224" s="334">
        <v>56.419150000000002</v>
      </c>
      <c r="BB224" s="339">
        <v>50.016199999999998</v>
      </c>
      <c r="BC224" s="339" t="s">
        <v>559</v>
      </c>
      <c r="BD224" s="339"/>
      <c r="BE224" s="339" t="s">
        <v>559</v>
      </c>
      <c r="BF224" s="339"/>
      <c r="BG224" s="339"/>
      <c r="BH224" s="334"/>
      <c r="BI224" s="334"/>
      <c r="BJ224" s="339">
        <v>0.01</v>
      </c>
      <c r="BK224" s="339">
        <v>10.02</v>
      </c>
      <c r="BL224" s="339">
        <v>6.07</v>
      </c>
      <c r="BM224" s="339">
        <v>162.69999999999999</v>
      </c>
      <c r="BN224" s="339">
        <v>2.93</v>
      </c>
      <c r="BO224" s="339">
        <v>24.01</v>
      </c>
      <c r="BP224" s="371">
        <v>268.57</v>
      </c>
      <c r="BQ224" s="339" t="s">
        <v>559</v>
      </c>
      <c r="BR224" s="339"/>
      <c r="BS224" s="339"/>
      <c r="BT224" s="338" t="s">
        <v>773</v>
      </c>
      <c r="BU224" s="338" t="s">
        <v>825</v>
      </c>
      <c r="BV224" s="34"/>
      <c r="BW224" s="34"/>
      <c r="BX224" s="34"/>
    </row>
    <row r="225" spans="1:76" x14ac:dyDescent="0.35">
      <c r="A225" s="34" t="s">
        <v>277</v>
      </c>
      <c r="B225" s="34"/>
      <c r="C225" s="34"/>
      <c r="D225" s="34"/>
      <c r="E225" s="39" t="s">
        <v>654</v>
      </c>
      <c r="F225" s="338" t="s">
        <v>1035</v>
      </c>
      <c r="G225" s="40" t="s">
        <v>1036</v>
      </c>
      <c r="H225" s="39" t="s">
        <v>656</v>
      </c>
      <c r="I225" s="39" t="s">
        <v>657</v>
      </c>
      <c r="J225" s="39" t="s">
        <v>16</v>
      </c>
      <c r="K225" s="39" t="s">
        <v>80</v>
      </c>
      <c r="L225" s="39" t="s">
        <v>81</v>
      </c>
      <c r="M225" s="39" t="s">
        <v>82</v>
      </c>
      <c r="N225" s="39" t="s">
        <v>83</v>
      </c>
      <c r="O225" s="39" t="s">
        <v>84</v>
      </c>
      <c r="P225" s="39" t="s">
        <v>85</v>
      </c>
      <c r="Q225" s="39" t="s">
        <v>110</v>
      </c>
      <c r="R225" s="35" t="s">
        <v>1037</v>
      </c>
      <c r="S225" s="35" t="s">
        <v>1037</v>
      </c>
      <c r="T225" s="34" t="s">
        <v>818</v>
      </c>
      <c r="U225" s="39" t="s">
        <v>28</v>
      </c>
      <c r="V225" s="34" t="s">
        <v>293</v>
      </c>
      <c r="W225" s="34" t="s">
        <v>280</v>
      </c>
      <c r="X225" s="39" t="s">
        <v>819</v>
      </c>
      <c r="Y225" s="35" t="s">
        <v>1038</v>
      </c>
      <c r="Z225" s="39" t="s">
        <v>239</v>
      </c>
      <c r="AA225" s="339"/>
      <c r="AB225" s="339"/>
      <c r="AC225" s="40">
        <v>48</v>
      </c>
      <c r="AD225" s="332" t="s">
        <v>240</v>
      </c>
      <c r="AE225" s="40" t="s">
        <v>477</v>
      </c>
      <c r="AF225" s="332" t="s">
        <v>240</v>
      </c>
      <c r="AG225" s="339"/>
      <c r="AH225" s="339">
        <v>16.8</v>
      </c>
      <c r="AI225" s="111">
        <v>16.8</v>
      </c>
      <c r="AJ225" s="339"/>
      <c r="AK225" s="114" t="s">
        <v>509</v>
      </c>
      <c r="AL225" s="336">
        <v>6.8</v>
      </c>
      <c r="AM225" s="44">
        <v>50.016199999999998</v>
      </c>
      <c r="AN225" s="111">
        <v>0.38</v>
      </c>
      <c r="AO225" s="111">
        <v>4</v>
      </c>
      <c r="AP225" s="111"/>
      <c r="AQ225" s="111" t="s">
        <v>719</v>
      </c>
      <c r="AR225" s="335" t="s">
        <v>295</v>
      </c>
      <c r="AS225" s="111" t="s">
        <v>295</v>
      </c>
      <c r="AT225" s="111" t="s">
        <v>295</v>
      </c>
      <c r="AU225" s="111" t="s">
        <v>240</v>
      </c>
      <c r="AV225" s="112" t="s">
        <v>167</v>
      </c>
      <c r="AW225" s="339"/>
      <c r="AX225" s="339">
        <v>19.5</v>
      </c>
      <c r="AY225" s="334">
        <v>6.8</v>
      </c>
      <c r="AZ225" s="334" t="s">
        <v>240</v>
      </c>
      <c r="BA225" s="334">
        <v>56.419150000000002</v>
      </c>
      <c r="BB225" s="339">
        <v>50.016199999999998</v>
      </c>
      <c r="BC225" s="339" t="s">
        <v>559</v>
      </c>
      <c r="BD225" s="339"/>
      <c r="BE225" s="339" t="s">
        <v>559</v>
      </c>
      <c r="BF225" s="339"/>
      <c r="BG225" s="339"/>
      <c r="BH225" s="334"/>
      <c r="BI225" s="334"/>
      <c r="BJ225" s="339">
        <v>0.01</v>
      </c>
      <c r="BK225" s="339">
        <v>10.02</v>
      </c>
      <c r="BL225" s="339">
        <v>6.07</v>
      </c>
      <c r="BM225" s="339">
        <v>231.67</v>
      </c>
      <c r="BN225" s="339">
        <v>2.93</v>
      </c>
      <c r="BO225" s="339">
        <v>24.01</v>
      </c>
      <c r="BP225" s="371">
        <v>374.94</v>
      </c>
      <c r="BQ225" s="339" t="s">
        <v>559</v>
      </c>
      <c r="BR225" s="339"/>
      <c r="BS225" s="339"/>
      <c r="BT225" s="338" t="s">
        <v>773</v>
      </c>
      <c r="BU225" s="338" t="s">
        <v>825</v>
      </c>
      <c r="BV225" s="34"/>
      <c r="BW225" s="34"/>
      <c r="BX225" s="34"/>
    </row>
    <row r="226" spans="1:76" x14ac:dyDescent="0.35">
      <c r="A226" s="34" t="s">
        <v>277</v>
      </c>
      <c r="B226" s="34"/>
      <c r="C226" s="34"/>
      <c r="D226" s="34"/>
      <c r="E226" s="39" t="s">
        <v>654</v>
      </c>
      <c r="F226" s="338" t="s">
        <v>1035</v>
      </c>
      <c r="G226" s="40" t="s">
        <v>1036</v>
      </c>
      <c r="H226" s="39" t="s">
        <v>656</v>
      </c>
      <c r="I226" s="39" t="s">
        <v>657</v>
      </c>
      <c r="J226" s="39" t="s">
        <v>16</v>
      </c>
      <c r="K226" s="39" t="s">
        <v>80</v>
      </c>
      <c r="L226" s="39" t="s">
        <v>81</v>
      </c>
      <c r="M226" s="39" t="s">
        <v>82</v>
      </c>
      <c r="N226" s="39" t="s">
        <v>83</v>
      </c>
      <c r="O226" s="39" t="s">
        <v>84</v>
      </c>
      <c r="P226" s="39" t="s">
        <v>85</v>
      </c>
      <c r="Q226" s="39" t="s">
        <v>110</v>
      </c>
      <c r="R226" s="35" t="s">
        <v>1037</v>
      </c>
      <c r="S226" s="35" t="s">
        <v>1037</v>
      </c>
      <c r="T226" s="34" t="s">
        <v>818</v>
      </c>
      <c r="U226" s="39" t="s">
        <v>28</v>
      </c>
      <c r="V226" s="34" t="s">
        <v>293</v>
      </c>
      <c r="W226" s="34" t="s">
        <v>280</v>
      </c>
      <c r="X226" s="39" t="s">
        <v>819</v>
      </c>
      <c r="Y226" s="35" t="s">
        <v>1038</v>
      </c>
      <c r="Z226" s="39" t="s">
        <v>239</v>
      </c>
      <c r="AA226" s="339"/>
      <c r="AB226" s="339"/>
      <c r="AC226" s="40">
        <v>48</v>
      </c>
      <c r="AD226" s="332" t="s">
        <v>240</v>
      </c>
      <c r="AE226" s="40" t="s">
        <v>477</v>
      </c>
      <c r="AF226" s="332" t="s">
        <v>240</v>
      </c>
      <c r="AG226" s="339"/>
      <c r="AH226" s="339">
        <v>26</v>
      </c>
      <c r="AI226" s="111">
        <v>26</v>
      </c>
      <c r="AJ226" s="339"/>
      <c r="AK226" s="114" t="s">
        <v>509</v>
      </c>
      <c r="AL226" s="336">
        <v>6.8</v>
      </c>
      <c r="AM226" s="44">
        <v>94.093596114010836</v>
      </c>
      <c r="AN226" s="111">
        <v>0.38</v>
      </c>
      <c r="AO226" s="111">
        <v>4</v>
      </c>
      <c r="AP226" s="111"/>
      <c r="AQ226" s="111" t="s">
        <v>648</v>
      </c>
      <c r="AR226" s="335" t="s">
        <v>295</v>
      </c>
      <c r="AS226" s="111" t="s">
        <v>295</v>
      </c>
      <c r="AT226" s="111" t="s">
        <v>295</v>
      </c>
      <c r="AU226" s="111" t="s">
        <v>240</v>
      </c>
      <c r="AV226" s="112" t="s">
        <v>167</v>
      </c>
      <c r="AW226" s="339"/>
      <c r="AX226" s="339">
        <v>19.5</v>
      </c>
      <c r="AY226" s="334">
        <v>6.8</v>
      </c>
      <c r="AZ226" s="334" t="s">
        <v>240</v>
      </c>
      <c r="BA226" s="334">
        <v>56.419150000000002</v>
      </c>
      <c r="BB226" s="339">
        <v>94.093596114010836</v>
      </c>
      <c r="BC226" s="339" t="s">
        <v>559</v>
      </c>
      <c r="BD226" s="339"/>
      <c r="BE226" s="339" t="s">
        <v>559</v>
      </c>
      <c r="BF226" s="339"/>
      <c r="BG226" s="339"/>
      <c r="BH226" s="334"/>
      <c r="BI226" s="334"/>
      <c r="BJ226" s="339">
        <v>0.01</v>
      </c>
      <c r="BK226" s="339">
        <v>10.02</v>
      </c>
      <c r="BL226" s="339">
        <v>6.07</v>
      </c>
      <c r="BM226" s="339">
        <v>231.67</v>
      </c>
      <c r="BN226" s="339">
        <v>2.93</v>
      </c>
      <c r="BO226" s="339">
        <v>24.01</v>
      </c>
      <c r="BP226" s="371">
        <v>374.94</v>
      </c>
      <c r="BQ226" s="339" t="s">
        <v>559</v>
      </c>
      <c r="BR226" s="339"/>
      <c r="BS226" s="339"/>
      <c r="BT226" s="338" t="s">
        <v>773</v>
      </c>
      <c r="BU226" s="338" t="s">
        <v>825</v>
      </c>
      <c r="BV226" s="34"/>
      <c r="BW226" s="34"/>
      <c r="BX226" s="34"/>
    </row>
    <row r="227" spans="1:76" x14ac:dyDescent="0.35">
      <c r="A227" s="34" t="s">
        <v>277</v>
      </c>
      <c r="B227" s="34"/>
      <c r="C227" s="39">
        <v>1314302</v>
      </c>
      <c r="D227" s="39">
        <v>772380</v>
      </c>
      <c r="E227" s="39" t="s">
        <v>290</v>
      </c>
      <c r="F227" s="39" t="s">
        <v>468</v>
      </c>
      <c r="G227" s="39">
        <v>2004</v>
      </c>
      <c r="H227" s="39" t="s">
        <v>469</v>
      </c>
      <c r="I227" s="39" t="s">
        <v>470</v>
      </c>
      <c r="J227" s="39" t="s">
        <v>16</v>
      </c>
      <c r="K227" s="39" t="s">
        <v>80</v>
      </c>
      <c r="L227" s="39" t="s">
        <v>81</v>
      </c>
      <c r="M227" s="39" t="s">
        <v>82</v>
      </c>
      <c r="N227" s="39" t="s">
        <v>83</v>
      </c>
      <c r="O227" s="39" t="s">
        <v>84</v>
      </c>
      <c r="P227" s="39" t="s">
        <v>85</v>
      </c>
      <c r="Q227" s="39" t="s">
        <v>110</v>
      </c>
      <c r="R227" s="39" t="s">
        <v>1037</v>
      </c>
      <c r="S227" s="39" t="s">
        <v>1037</v>
      </c>
      <c r="T227" s="39" t="s">
        <v>474</v>
      </c>
      <c r="U227" s="39" t="s">
        <v>28</v>
      </c>
      <c r="V227" s="39" t="s">
        <v>293</v>
      </c>
      <c r="W227" s="34" t="s">
        <v>280</v>
      </c>
      <c r="X227" s="39" t="s">
        <v>819</v>
      </c>
      <c r="Y227" s="39" t="s">
        <v>475</v>
      </c>
      <c r="Z227" s="39" t="s">
        <v>239</v>
      </c>
      <c r="AA227" s="39" t="s">
        <v>476</v>
      </c>
      <c r="AB227" s="39">
        <v>2</v>
      </c>
      <c r="AC227" s="332">
        <f t="shared" ref="AC227:AC235" si="14">AB227*24</f>
        <v>48</v>
      </c>
      <c r="AD227" s="332" t="s">
        <v>240</v>
      </c>
      <c r="AE227" s="332" t="s">
        <v>477</v>
      </c>
      <c r="AF227" s="332" t="s">
        <v>240</v>
      </c>
      <c r="AG227" s="39" t="s">
        <v>478</v>
      </c>
      <c r="AH227" s="39" t="s">
        <v>1039</v>
      </c>
      <c r="AI227" s="111">
        <v>139</v>
      </c>
      <c r="AL227" s="336">
        <v>4.0999999999999996</v>
      </c>
      <c r="AM227" s="44">
        <v>13.421299999999999</v>
      </c>
      <c r="AN227" s="111">
        <v>3.7</v>
      </c>
      <c r="AO227" s="111">
        <v>4</v>
      </c>
      <c r="AP227" s="111"/>
      <c r="AQ227" s="111" t="s">
        <v>480</v>
      </c>
      <c r="AR227" s="335" t="s">
        <v>295</v>
      </c>
      <c r="AS227" s="111" t="s">
        <v>240</v>
      </c>
      <c r="AT227" s="111" t="s">
        <v>295</v>
      </c>
      <c r="AU227" s="111" t="s">
        <v>240</v>
      </c>
      <c r="AV227" s="39" t="s">
        <v>481</v>
      </c>
      <c r="AW227" s="39" t="s">
        <v>482</v>
      </c>
      <c r="AX227" s="39" t="s">
        <v>483</v>
      </c>
      <c r="AY227" s="39">
        <v>4.0999999999999996</v>
      </c>
      <c r="AZ227" s="334" t="s">
        <v>484</v>
      </c>
      <c r="BA227" s="39" t="s">
        <v>497</v>
      </c>
      <c r="BC227" s="39">
        <v>3.7</v>
      </c>
      <c r="BD227" s="39" t="s">
        <v>485</v>
      </c>
      <c r="BH227" s="39" t="s">
        <v>486</v>
      </c>
      <c r="BI227" s="39" t="s">
        <v>497</v>
      </c>
      <c r="BJ227" s="339">
        <v>10</v>
      </c>
      <c r="BK227" s="339">
        <v>2.9</v>
      </c>
      <c r="BL227" s="339">
        <v>1.5</v>
      </c>
      <c r="BM227" s="339">
        <v>5.7</v>
      </c>
      <c r="BN227" s="339">
        <v>1</v>
      </c>
      <c r="BO227" s="339">
        <v>12.081394436700291</v>
      </c>
      <c r="BP227" s="371">
        <v>13.1</v>
      </c>
      <c r="BQ227" s="39" t="s">
        <v>497</v>
      </c>
      <c r="BR227" s="339" t="s">
        <v>1040</v>
      </c>
      <c r="BS227" s="53"/>
      <c r="BT227" s="113" t="s">
        <v>487</v>
      </c>
      <c r="BU227" s="114" t="s">
        <v>488</v>
      </c>
      <c r="BV227" s="39" t="s">
        <v>489</v>
      </c>
      <c r="BX227" s="39" t="s">
        <v>482</v>
      </c>
    </row>
    <row r="228" spans="1:76" x14ac:dyDescent="0.35">
      <c r="A228" s="411" t="s">
        <v>602</v>
      </c>
      <c r="B228" s="411"/>
      <c r="C228" s="39">
        <v>1314292</v>
      </c>
      <c r="D228" s="39">
        <v>772370</v>
      </c>
      <c r="E228" s="39" t="s">
        <v>290</v>
      </c>
      <c r="F228" s="39" t="s">
        <v>468</v>
      </c>
      <c r="G228" s="39">
        <v>2004</v>
      </c>
      <c r="H228" s="39" t="s">
        <v>469</v>
      </c>
      <c r="I228" s="39" t="s">
        <v>470</v>
      </c>
      <c r="J228" s="39" t="s">
        <v>16</v>
      </c>
      <c r="K228" s="39" t="s">
        <v>80</v>
      </c>
      <c r="L228" s="39" t="s">
        <v>81</v>
      </c>
      <c r="M228" s="39" t="s">
        <v>82</v>
      </c>
      <c r="N228" s="39" t="s">
        <v>83</v>
      </c>
      <c r="O228" s="39" t="s">
        <v>84</v>
      </c>
      <c r="P228" s="39" t="s">
        <v>85</v>
      </c>
      <c r="Q228" s="39" t="s">
        <v>110</v>
      </c>
      <c r="R228" s="39" t="s">
        <v>1037</v>
      </c>
      <c r="S228" s="39" t="s">
        <v>1037</v>
      </c>
      <c r="T228" s="39" t="s">
        <v>474</v>
      </c>
      <c r="U228" s="39" t="s">
        <v>28</v>
      </c>
      <c r="V228" s="39" t="s">
        <v>293</v>
      </c>
      <c r="W228" s="34" t="s">
        <v>280</v>
      </c>
      <c r="X228" s="39" t="s">
        <v>819</v>
      </c>
      <c r="Y228" s="39" t="s">
        <v>475</v>
      </c>
      <c r="Z228" s="39" t="s">
        <v>239</v>
      </c>
      <c r="AA228" s="39" t="s">
        <v>476</v>
      </c>
      <c r="AB228" s="39">
        <v>2</v>
      </c>
      <c r="AC228" s="332">
        <f t="shared" si="14"/>
        <v>48</v>
      </c>
      <c r="AD228" s="332" t="s">
        <v>240</v>
      </c>
      <c r="AE228" s="332" t="s">
        <v>477</v>
      </c>
      <c r="AF228" s="332" t="s">
        <v>240</v>
      </c>
      <c r="AG228" s="39" t="s">
        <v>478</v>
      </c>
      <c r="AH228" s="39" t="s">
        <v>1041</v>
      </c>
      <c r="AI228" s="111">
        <v>75.8</v>
      </c>
      <c r="AL228" s="336">
        <v>8</v>
      </c>
      <c r="AM228" s="44">
        <v>197.32470000000001</v>
      </c>
      <c r="AN228" s="111">
        <v>10.4</v>
      </c>
      <c r="AO228" s="111">
        <v>4</v>
      </c>
      <c r="AP228" s="111"/>
      <c r="AQ228" s="111" t="s">
        <v>719</v>
      </c>
      <c r="AR228" s="335" t="s">
        <v>295</v>
      </c>
      <c r="AS228" s="111" t="s">
        <v>240</v>
      </c>
      <c r="AT228" s="111" t="s">
        <v>295</v>
      </c>
      <c r="AU228" s="111"/>
      <c r="AV228" s="39" t="s">
        <v>481</v>
      </c>
      <c r="AW228" s="39" t="s">
        <v>1042</v>
      </c>
      <c r="AX228" s="39" t="s">
        <v>483</v>
      </c>
      <c r="AY228" s="39">
        <v>8</v>
      </c>
      <c r="AZ228" s="334" t="s">
        <v>240</v>
      </c>
      <c r="BA228" s="39" t="s">
        <v>497</v>
      </c>
      <c r="BC228" s="39">
        <v>10.4</v>
      </c>
      <c r="BD228" s="39" t="s">
        <v>485</v>
      </c>
      <c r="BH228" s="39" t="s">
        <v>1043</v>
      </c>
      <c r="BI228" s="39" t="s">
        <v>497</v>
      </c>
      <c r="BJ228" s="339">
        <v>10</v>
      </c>
      <c r="BK228" s="39">
        <v>55.1</v>
      </c>
      <c r="BL228" s="39">
        <v>14.5</v>
      </c>
      <c r="BM228" s="39">
        <v>67.599999999999994</v>
      </c>
      <c r="BN228" s="39">
        <v>6.4</v>
      </c>
      <c r="BO228" s="39" t="s">
        <v>1044</v>
      </c>
      <c r="BP228" s="107">
        <v>124</v>
      </c>
      <c r="BQ228" s="39" t="s">
        <v>497</v>
      </c>
      <c r="BR228" s="53" t="s">
        <v>1045</v>
      </c>
      <c r="BS228" s="53" t="s">
        <v>1046</v>
      </c>
      <c r="BT228" s="53"/>
      <c r="BU228" s="53"/>
      <c r="BV228" s="39" t="s">
        <v>489</v>
      </c>
      <c r="BX228" s="39" t="s">
        <v>1042</v>
      </c>
    </row>
    <row r="229" spans="1:76" x14ac:dyDescent="0.35">
      <c r="A229" s="34" t="s">
        <v>277</v>
      </c>
      <c r="B229" s="34"/>
      <c r="C229" s="39">
        <v>1266914</v>
      </c>
      <c r="D229" s="39">
        <v>718211</v>
      </c>
      <c r="E229" s="39" t="s">
        <v>290</v>
      </c>
      <c r="F229" s="39" t="s">
        <v>490</v>
      </c>
      <c r="G229" s="39">
        <v>2005</v>
      </c>
      <c r="H229" s="39" t="s">
        <v>491</v>
      </c>
      <c r="I229" s="39" t="s">
        <v>492</v>
      </c>
      <c r="J229" s="39" t="s">
        <v>16</v>
      </c>
      <c r="K229" s="39" t="s">
        <v>80</v>
      </c>
      <c r="L229" s="39" t="s">
        <v>81</v>
      </c>
      <c r="M229" s="39" t="s">
        <v>82</v>
      </c>
      <c r="N229" s="39" t="s">
        <v>83</v>
      </c>
      <c r="O229" s="39" t="s">
        <v>84</v>
      </c>
      <c r="P229" s="39" t="s">
        <v>85</v>
      </c>
      <c r="Q229" s="39" t="s">
        <v>110</v>
      </c>
      <c r="R229" s="39" t="s">
        <v>1037</v>
      </c>
      <c r="S229" s="39" t="s">
        <v>1037</v>
      </c>
      <c r="T229" s="39" t="s">
        <v>474</v>
      </c>
      <c r="U229" s="39" t="s">
        <v>28</v>
      </c>
      <c r="V229" s="39" t="s">
        <v>293</v>
      </c>
      <c r="W229" s="34" t="s">
        <v>280</v>
      </c>
      <c r="X229" s="39" t="s">
        <v>819</v>
      </c>
      <c r="Y229" s="39" t="s">
        <v>475</v>
      </c>
      <c r="Z229" s="39" t="s">
        <v>239</v>
      </c>
      <c r="AA229" s="39" t="s">
        <v>476</v>
      </c>
      <c r="AB229" s="39">
        <v>2</v>
      </c>
      <c r="AC229" s="332">
        <f t="shared" si="14"/>
        <v>48</v>
      </c>
      <c r="AD229" s="332" t="s">
        <v>240</v>
      </c>
      <c r="AE229" s="332" t="s">
        <v>477</v>
      </c>
      <c r="AF229" s="332" t="s">
        <v>240</v>
      </c>
      <c r="AG229" s="39" t="s">
        <v>478</v>
      </c>
      <c r="AH229" s="39" t="s">
        <v>561</v>
      </c>
      <c r="AI229" s="111">
        <v>16.399999999999999</v>
      </c>
      <c r="AL229" s="336">
        <v>7.8</v>
      </c>
      <c r="AM229" s="44">
        <v>250</v>
      </c>
      <c r="AN229" s="111">
        <v>0.38</v>
      </c>
      <c r="AO229" s="111">
        <v>4</v>
      </c>
      <c r="AP229" s="111"/>
      <c r="AQ229" s="111" t="s">
        <v>648</v>
      </c>
      <c r="AR229" s="335" t="s">
        <v>295</v>
      </c>
      <c r="AS229" s="111" t="s">
        <v>295</v>
      </c>
      <c r="AT229" s="111" t="s">
        <v>295</v>
      </c>
      <c r="AU229" s="111" t="s">
        <v>240</v>
      </c>
      <c r="AV229" s="39" t="s">
        <v>481</v>
      </c>
      <c r="AW229" s="39" t="s">
        <v>495</v>
      </c>
      <c r="AX229" s="39" t="s">
        <v>483</v>
      </c>
      <c r="AY229" s="39">
        <v>7.8</v>
      </c>
      <c r="AZ229" s="334" t="s">
        <v>240</v>
      </c>
      <c r="BA229" s="39" t="s">
        <v>650</v>
      </c>
      <c r="BC229" s="111">
        <v>0.38</v>
      </c>
      <c r="BD229" s="39" t="s">
        <v>496</v>
      </c>
      <c r="BG229" s="39" t="s">
        <v>651</v>
      </c>
      <c r="BH229" s="39" t="s">
        <v>497</v>
      </c>
      <c r="BI229" s="39" t="s">
        <v>497</v>
      </c>
      <c r="BJ229" s="112">
        <v>10</v>
      </c>
      <c r="BK229" s="56">
        <v>80.099999999999994</v>
      </c>
      <c r="BL229" s="56">
        <v>12.2</v>
      </c>
      <c r="BM229" s="56">
        <v>17.2</v>
      </c>
      <c r="BN229" s="56">
        <v>2.9</v>
      </c>
      <c r="BO229" s="56">
        <v>70.491344825111085</v>
      </c>
      <c r="BP229" s="223">
        <v>144.4</v>
      </c>
      <c r="BQ229" s="56">
        <v>14.15306986860867</v>
      </c>
      <c r="BR229" s="53" t="s">
        <v>498</v>
      </c>
      <c r="BS229" s="53"/>
      <c r="BT229" s="113" t="s">
        <v>487</v>
      </c>
      <c r="BU229" s="114" t="s">
        <v>488</v>
      </c>
      <c r="BV229" s="39" t="s">
        <v>489</v>
      </c>
      <c r="BX229" s="39" t="s">
        <v>495</v>
      </c>
    </row>
    <row r="230" spans="1:76" x14ac:dyDescent="0.35">
      <c r="A230" s="34" t="s">
        <v>277</v>
      </c>
      <c r="B230" s="34"/>
      <c r="C230" s="39">
        <v>1266898</v>
      </c>
      <c r="D230" s="39">
        <v>718195</v>
      </c>
      <c r="E230" s="39" t="s">
        <v>290</v>
      </c>
      <c r="F230" s="39" t="s">
        <v>490</v>
      </c>
      <c r="G230" s="39">
        <v>2005</v>
      </c>
      <c r="H230" s="39" t="s">
        <v>491</v>
      </c>
      <c r="I230" s="39" t="s">
        <v>492</v>
      </c>
      <c r="J230" s="39" t="s">
        <v>16</v>
      </c>
      <c r="K230" s="39" t="s">
        <v>80</v>
      </c>
      <c r="L230" s="39" t="s">
        <v>81</v>
      </c>
      <c r="M230" s="39" t="s">
        <v>82</v>
      </c>
      <c r="N230" s="39" t="s">
        <v>83</v>
      </c>
      <c r="O230" s="39" t="s">
        <v>84</v>
      </c>
      <c r="P230" s="39" t="s">
        <v>85</v>
      </c>
      <c r="Q230" s="39" t="s">
        <v>110</v>
      </c>
      <c r="R230" s="39" t="s">
        <v>1037</v>
      </c>
      <c r="S230" s="39" t="s">
        <v>1037</v>
      </c>
      <c r="T230" s="39" t="s">
        <v>474</v>
      </c>
      <c r="U230" s="39" t="s">
        <v>28</v>
      </c>
      <c r="V230" s="39" t="s">
        <v>293</v>
      </c>
      <c r="W230" s="34" t="s">
        <v>280</v>
      </c>
      <c r="X230" s="39" t="s">
        <v>819</v>
      </c>
      <c r="Y230" s="39" t="s">
        <v>475</v>
      </c>
      <c r="Z230" s="39" t="s">
        <v>239</v>
      </c>
      <c r="AA230" s="39" t="s">
        <v>476</v>
      </c>
      <c r="AB230" s="39">
        <v>2</v>
      </c>
      <c r="AC230" s="332">
        <f t="shared" si="14"/>
        <v>48</v>
      </c>
      <c r="AD230" s="332" t="s">
        <v>240</v>
      </c>
      <c r="AE230" s="332" t="s">
        <v>477</v>
      </c>
      <c r="AF230" s="332" t="s">
        <v>240</v>
      </c>
      <c r="AG230" s="39" t="s">
        <v>478</v>
      </c>
      <c r="AH230" s="39" t="s">
        <v>958</v>
      </c>
      <c r="AI230" s="111">
        <v>12</v>
      </c>
      <c r="AL230" s="336">
        <v>7.8</v>
      </c>
      <c r="AM230" s="44">
        <v>250</v>
      </c>
      <c r="AN230" s="111">
        <v>0.38</v>
      </c>
      <c r="AO230" s="111">
        <v>4</v>
      </c>
      <c r="AP230" s="111"/>
      <c r="AQ230" s="111" t="s">
        <v>719</v>
      </c>
      <c r="AR230" s="335" t="s">
        <v>295</v>
      </c>
      <c r="AS230" s="111" t="s">
        <v>295</v>
      </c>
      <c r="AT230" s="111" t="s">
        <v>295</v>
      </c>
      <c r="AU230" s="111" t="s">
        <v>240</v>
      </c>
      <c r="AV230" s="39" t="s">
        <v>481</v>
      </c>
      <c r="AW230" s="39" t="s">
        <v>1047</v>
      </c>
      <c r="AX230" s="39" t="s">
        <v>483</v>
      </c>
      <c r="AY230" s="39">
        <v>7.8</v>
      </c>
      <c r="AZ230" s="334" t="s">
        <v>240</v>
      </c>
      <c r="BA230" s="39" t="s">
        <v>650</v>
      </c>
      <c r="BC230" s="39">
        <v>0.38</v>
      </c>
      <c r="BD230" s="39" t="s">
        <v>1048</v>
      </c>
      <c r="BH230" s="39" t="s">
        <v>497</v>
      </c>
      <c r="BI230" s="39" t="s">
        <v>497</v>
      </c>
      <c r="BJ230" s="112">
        <v>10</v>
      </c>
      <c r="BK230" s="56">
        <v>80.099999999999994</v>
      </c>
      <c r="BL230" s="56">
        <v>12.2</v>
      </c>
      <c r="BM230" s="56">
        <v>17.2</v>
      </c>
      <c r="BN230" s="56">
        <v>2.9</v>
      </c>
      <c r="BO230" s="56">
        <v>70.491344825111085</v>
      </c>
      <c r="BP230" s="223">
        <v>144.4</v>
      </c>
      <c r="BQ230" s="56">
        <v>14.15306986860867</v>
      </c>
      <c r="BR230" s="53" t="s">
        <v>498</v>
      </c>
      <c r="BS230" s="53" t="s">
        <v>1046</v>
      </c>
      <c r="BT230" s="113" t="s">
        <v>487</v>
      </c>
      <c r="BU230" s="114" t="s">
        <v>488</v>
      </c>
      <c r="BV230" s="39" t="s">
        <v>489</v>
      </c>
      <c r="BX230" s="39" t="s">
        <v>1047</v>
      </c>
    </row>
    <row r="231" spans="1:76" x14ac:dyDescent="0.35">
      <c r="A231" s="411" t="s">
        <v>602</v>
      </c>
      <c r="B231" s="411"/>
      <c r="C231" s="39">
        <v>1314291</v>
      </c>
      <c r="D231" s="39">
        <v>772369</v>
      </c>
      <c r="E231" s="39" t="s">
        <v>290</v>
      </c>
      <c r="F231" s="39" t="s">
        <v>468</v>
      </c>
      <c r="G231" s="39">
        <v>2004</v>
      </c>
      <c r="H231" s="39" t="s">
        <v>469</v>
      </c>
      <c r="I231" s="39" t="s">
        <v>470</v>
      </c>
      <c r="J231" s="39" t="s">
        <v>16</v>
      </c>
      <c r="K231" s="39" t="s">
        <v>80</v>
      </c>
      <c r="L231" s="39" t="s">
        <v>81</v>
      </c>
      <c r="M231" s="39" t="s">
        <v>82</v>
      </c>
      <c r="N231" s="39" t="s">
        <v>83</v>
      </c>
      <c r="O231" s="39" t="s">
        <v>84</v>
      </c>
      <c r="P231" s="39" t="s">
        <v>85</v>
      </c>
      <c r="Q231" s="39" t="s">
        <v>110</v>
      </c>
      <c r="R231" s="39" t="s">
        <v>1049</v>
      </c>
      <c r="S231" s="39" t="s">
        <v>1049</v>
      </c>
      <c r="T231" s="39" t="s">
        <v>474</v>
      </c>
      <c r="U231" s="39" t="s">
        <v>28</v>
      </c>
      <c r="V231" s="39" t="s">
        <v>293</v>
      </c>
      <c r="W231" s="34" t="s">
        <v>280</v>
      </c>
      <c r="X231" s="39" t="s">
        <v>819</v>
      </c>
      <c r="Y231" s="39" t="s">
        <v>475</v>
      </c>
      <c r="Z231" s="39" t="s">
        <v>239</v>
      </c>
      <c r="AA231" s="39" t="s">
        <v>476</v>
      </c>
      <c r="AB231" s="39">
        <v>2</v>
      </c>
      <c r="AC231" s="332">
        <f t="shared" si="14"/>
        <v>48</v>
      </c>
      <c r="AD231" s="332" t="s">
        <v>240</v>
      </c>
      <c r="AE231" s="332" t="s">
        <v>477</v>
      </c>
      <c r="AF231" s="332" t="s">
        <v>240</v>
      </c>
      <c r="AG231" s="39" t="s">
        <v>478</v>
      </c>
      <c r="AH231" s="39" t="s">
        <v>1050</v>
      </c>
      <c r="AI231" s="111">
        <v>34.6</v>
      </c>
      <c r="AL231" s="336">
        <v>8</v>
      </c>
      <c r="AM231" s="44">
        <v>197.32470000000001</v>
      </c>
      <c r="AN231" s="111">
        <v>10.4</v>
      </c>
      <c r="AO231" s="111">
        <v>4</v>
      </c>
      <c r="AP231" s="111"/>
      <c r="AQ231" s="111" t="s">
        <v>719</v>
      </c>
      <c r="AR231" s="335" t="s">
        <v>295</v>
      </c>
      <c r="AS231" s="111" t="s">
        <v>295</v>
      </c>
      <c r="AT231" s="111" t="s">
        <v>295</v>
      </c>
      <c r="AU231" s="111"/>
      <c r="AV231" s="39" t="s">
        <v>481</v>
      </c>
      <c r="AW231" s="39" t="s">
        <v>1042</v>
      </c>
      <c r="AX231" s="39" t="s">
        <v>483</v>
      </c>
      <c r="AY231" s="39">
        <v>8</v>
      </c>
      <c r="AZ231" s="334" t="s">
        <v>240</v>
      </c>
      <c r="BA231" s="39" t="s">
        <v>497</v>
      </c>
      <c r="BC231" s="39">
        <v>10.4</v>
      </c>
      <c r="BD231" s="39" t="s">
        <v>485</v>
      </c>
      <c r="BH231" s="39" t="s">
        <v>1043</v>
      </c>
      <c r="BI231" s="39" t="s">
        <v>497</v>
      </c>
      <c r="BJ231" s="339">
        <v>10</v>
      </c>
      <c r="BK231" s="39">
        <v>55.1</v>
      </c>
      <c r="BL231" s="39">
        <v>14.5</v>
      </c>
      <c r="BM231" s="39">
        <v>67.599999999999994</v>
      </c>
      <c r="BN231" s="39">
        <v>6.4</v>
      </c>
      <c r="BO231" s="39" t="s">
        <v>1044</v>
      </c>
      <c r="BP231" s="107">
        <v>124</v>
      </c>
      <c r="BQ231" s="39" t="s">
        <v>497</v>
      </c>
      <c r="BR231" s="53" t="s">
        <v>1045</v>
      </c>
      <c r="BS231" s="53" t="s">
        <v>1046</v>
      </c>
      <c r="BT231" s="53"/>
      <c r="BU231" s="53"/>
      <c r="BV231" s="39" t="s">
        <v>489</v>
      </c>
      <c r="BX231" s="39" t="s">
        <v>1042</v>
      </c>
    </row>
    <row r="232" spans="1:76" x14ac:dyDescent="0.35">
      <c r="A232" s="34" t="s">
        <v>277</v>
      </c>
      <c r="B232" s="34"/>
      <c r="C232" s="39">
        <v>1266883</v>
      </c>
      <c r="D232" s="39">
        <v>718180</v>
      </c>
      <c r="E232" s="39" t="s">
        <v>290</v>
      </c>
      <c r="F232" s="39" t="s">
        <v>490</v>
      </c>
      <c r="G232" s="39">
        <v>2005</v>
      </c>
      <c r="H232" s="39" t="s">
        <v>491</v>
      </c>
      <c r="I232" s="39" t="s">
        <v>492</v>
      </c>
      <c r="J232" s="39" t="s">
        <v>16</v>
      </c>
      <c r="K232" s="39" t="s">
        <v>80</v>
      </c>
      <c r="L232" s="39" t="s">
        <v>81</v>
      </c>
      <c r="M232" s="39" t="s">
        <v>82</v>
      </c>
      <c r="N232" s="39" t="s">
        <v>83</v>
      </c>
      <c r="O232" s="39" t="s">
        <v>84</v>
      </c>
      <c r="P232" s="39" t="s">
        <v>85</v>
      </c>
      <c r="Q232" s="39" t="s">
        <v>110</v>
      </c>
      <c r="R232" s="39" t="s">
        <v>1051</v>
      </c>
      <c r="S232" s="39" t="s">
        <v>1051</v>
      </c>
      <c r="T232" s="39" t="s">
        <v>474</v>
      </c>
      <c r="U232" s="39" t="s">
        <v>28</v>
      </c>
      <c r="V232" s="39" t="s">
        <v>293</v>
      </c>
      <c r="W232" s="34" t="s">
        <v>280</v>
      </c>
      <c r="X232" s="39" t="s">
        <v>819</v>
      </c>
      <c r="Y232" s="39" t="s">
        <v>475</v>
      </c>
      <c r="Z232" s="39" t="s">
        <v>239</v>
      </c>
      <c r="AA232" s="39" t="s">
        <v>476</v>
      </c>
      <c r="AB232" s="39">
        <v>2</v>
      </c>
      <c r="AC232" s="332">
        <f t="shared" si="14"/>
        <v>48</v>
      </c>
      <c r="AD232" s="332" t="s">
        <v>240</v>
      </c>
      <c r="AE232" s="332" t="s">
        <v>477</v>
      </c>
      <c r="AF232" s="332" t="s">
        <v>240</v>
      </c>
      <c r="AG232" s="39" t="s">
        <v>478</v>
      </c>
      <c r="AH232" s="39" t="s">
        <v>1052</v>
      </c>
      <c r="AI232" s="111">
        <v>13.3</v>
      </c>
      <c r="AL232" s="336">
        <v>7.8</v>
      </c>
      <c r="AM232" s="44">
        <v>250</v>
      </c>
      <c r="AN232" s="111">
        <v>0.38</v>
      </c>
      <c r="AO232" s="111">
        <v>1</v>
      </c>
      <c r="AP232" s="111"/>
      <c r="AQ232" s="111"/>
      <c r="AR232" s="335" t="s">
        <v>295</v>
      </c>
      <c r="AS232" s="111" t="s">
        <v>295</v>
      </c>
      <c r="AT232" s="111" t="s">
        <v>295</v>
      </c>
      <c r="AU232" s="111" t="s">
        <v>240</v>
      </c>
      <c r="AV232" s="39" t="s">
        <v>481</v>
      </c>
      <c r="AW232" s="39" t="s">
        <v>1053</v>
      </c>
      <c r="AX232" s="39" t="s">
        <v>483</v>
      </c>
      <c r="AY232" s="39">
        <v>7.8</v>
      </c>
      <c r="AZ232" s="334" t="s">
        <v>240</v>
      </c>
      <c r="BA232" s="39" t="s">
        <v>650</v>
      </c>
      <c r="BC232" s="39">
        <v>0.38</v>
      </c>
      <c r="BD232" s="39" t="s">
        <v>1048</v>
      </c>
      <c r="BG232" s="39" t="s">
        <v>651</v>
      </c>
      <c r="BH232" s="39" t="s">
        <v>497</v>
      </c>
      <c r="BI232" s="39" t="s">
        <v>497</v>
      </c>
      <c r="BJ232" s="112">
        <v>10</v>
      </c>
      <c r="BK232" s="56">
        <v>80.099999999999994</v>
      </c>
      <c r="BL232" s="56">
        <v>12.2</v>
      </c>
      <c r="BM232" s="56">
        <v>17.2</v>
      </c>
      <c r="BN232" s="56">
        <v>2.9</v>
      </c>
      <c r="BO232" s="56">
        <v>70.491344825111085</v>
      </c>
      <c r="BP232" s="223">
        <v>144.4</v>
      </c>
      <c r="BQ232" s="56">
        <v>14.15306986860867</v>
      </c>
      <c r="BR232" s="53" t="s">
        <v>498</v>
      </c>
      <c r="BS232" s="53"/>
      <c r="BT232" s="53"/>
      <c r="BU232" s="53"/>
      <c r="BV232" s="39" t="s">
        <v>489</v>
      </c>
      <c r="BX232" s="39" t="s">
        <v>1053</v>
      </c>
    </row>
    <row r="233" spans="1:76" x14ac:dyDescent="0.35">
      <c r="A233" s="34" t="s">
        <v>277</v>
      </c>
      <c r="B233" s="34"/>
      <c r="C233" s="39">
        <v>1314254</v>
      </c>
      <c r="D233" s="39">
        <v>772332</v>
      </c>
      <c r="E233" s="39" t="s">
        <v>290</v>
      </c>
      <c r="F233" s="39" t="s">
        <v>468</v>
      </c>
      <c r="G233" s="39">
        <v>2004</v>
      </c>
      <c r="H233" s="39" t="s">
        <v>469</v>
      </c>
      <c r="I233" s="39" t="s">
        <v>470</v>
      </c>
      <c r="J233" s="39" t="s">
        <v>16</v>
      </c>
      <c r="K233" s="39" t="s">
        <v>80</v>
      </c>
      <c r="L233" s="39" t="s">
        <v>81</v>
      </c>
      <c r="M233" s="39" t="s">
        <v>82</v>
      </c>
      <c r="N233" s="39" t="s">
        <v>83</v>
      </c>
      <c r="O233" s="39" t="s">
        <v>84</v>
      </c>
      <c r="P233" s="39" t="s">
        <v>85</v>
      </c>
      <c r="Q233" s="39" t="s">
        <v>110</v>
      </c>
      <c r="R233" s="39" t="s">
        <v>1051</v>
      </c>
      <c r="S233" s="39" t="s">
        <v>1051</v>
      </c>
      <c r="T233" s="39" t="s">
        <v>474</v>
      </c>
      <c r="U233" s="39" t="s">
        <v>28</v>
      </c>
      <c r="V233" s="39" t="s">
        <v>293</v>
      </c>
      <c r="W233" s="34" t="s">
        <v>280</v>
      </c>
      <c r="X233" s="39" t="s">
        <v>819</v>
      </c>
      <c r="Y233" s="39" t="s">
        <v>475</v>
      </c>
      <c r="Z233" s="39" t="s">
        <v>239</v>
      </c>
      <c r="AA233" s="39" t="s">
        <v>476</v>
      </c>
      <c r="AB233" s="39">
        <v>2</v>
      </c>
      <c r="AC233" s="332">
        <f t="shared" si="14"/>
        <v>48</v>
      </c>
      <c r="AD233" s="332" t="s">
        <v>240</v>
      </c>
      <c r="AE233" s="332" t="s">
        <v>477</v>
      </c>
      <c r="AF233" s="332" t="s">
        <v>240</v>
      </c>
      <c r="AG233" s="39" t="s">
        <v>478</v>
      </c>
      <c r="AH233" s="39" t="s">
        <v>1054</v>
      </c>
      <c r="AI233" s="111">
        <v>473</v>
      </c>
      <c r="AL233" s="336">
        <v>6.8</v>
      </c>
      <c r="AM233" s="44">
        <v>84.960199999999986</v>
      </c>
      <c r="AN233" s="111">
        <v>37.700000000000003</v>
      </c>
      <c r="AO233" s="111">
        <f>IF(AP233=1,1,"xx")</f>
        <v>1</v>
      </c>
      <c r="AP233" s="111">
        <v>1</v>
      </c>
      <c r="AQ233" s="111"/>
      <c r="AR233" s="335" t="s">
        <v>295</v>
      </c>
      <c r="AS233" s="111" t="s">
        <v>240</v>
      </c>
      <c r="AT233" s="111" t="s">
        <v>295</v>
      </c>
      <c r="AU233" s="111" t="s">
        <v>240</v>
      </c>
      <c r="AV233" s="39" t="s">
        <v>481</v>
      </c>
      <c r="AW233" s="39" t="s">
        <v>1055</v>
      </c>
      <c r="AX233" s="39" t="s">
        <v>483</v>
      </c>
      <c r="AY233" s="39">
        <v>6.8</v>
      </c>
      <c r="AZ233" s="334" t="s">
        <v>240</v>
      </c>
      <c r="BA233" s="39" t="s">
        <v>497</v>
      </c>
      <c r="BC233" s="39">
        <v>37.700000000000003</v>
      </c>
      <c r="BD233" s="39" t="s">
        <v>485</v>
      </c>
      <c r="BG233" s="39" t="s">
        <v>1056</v>
      </c>
      <c r="BH233" s="39" t="s">
        <v>1057</v>
      </c>
      <c r="BI233" s="39" t="s">
        <v>497</v>
      </c>
      <c r="BJ233" s="339">
        <v>10</v>
      </c>
      <c r="BK233" s="39">
        <v>26.6</v>
      </c>
      <c r="BL233" s="39">
        <v>4.5</v>
      </c>
      <c r="BM233" s="39">
        <v>8</v>
      </c>
      <c r="BN233" s="39">
        <v>2</v>
      </c>
      <c r="BO233" s="339">
        <v>61.090715930983414</v>
      </c>
      <c r="BP233" s="107">
        <v>13.3</v>
      </c>
      <c r="BQ233" s="39" t="s">
        <v>497</v>
      </c>
      <c r="BR233" s="53" t="s">
        <v>1058</v>
      </c>
      <c r="BS233" s="53"/>
      <c r="BT233" s="53" t="s">
        <v>1059</v>
      </c>
      <c r="BU233" s="53"/>
      <c r="BV233" s="39" t="s">
        <v>489</v>
      </c>
      <c r="BX233" s="39" t="s">
        <v>1055</v>
      </c>
    </row>
    <row r="234" spans="1:76" x14ac:dyDescent="0.35">
      <c r="A234" s="411" t="s">
        <v>602</v>
      </c>
      <c r="B234" s="411"/>
      <c r="C234" s="39">
        <v>1314265</v>
      </c>
      <c r="D234" s="39">
        <v>772343</v>
      </c>
      <c r="E234" s="39" t="s">
        <v>290</v>
      </c>
      <c r="F234" s="39" t="s">
        <v>468</v>
      </c>
      <c r="G234" s="39">
        <v>2004</v>
      </c>
      <c r="H234" s="39" t="s">
        <v>469</v>
      </c>
      <c r="I234" s="39" t="s">
        <v>470</v>
      </c>
      <c r="J234" s="39" t="s">
        <v>16</v>
      </c>
      <c r="K234" s="39" t="s">
        <v>80</v>
      </c>
      <c r="L234" s="39" t="s">
        <v>81</v>
      </c>
      <c r="M234" s="39" t="s">
        <v>82</v>
      </c>
      <c r="N234" s="39" t="s">
        <v>83</v>
      </c>
      <c r="O234" s="39" t="s">
        <v>84</v>
      </c>
      <c r="P234" s="39" t="s">
        <v>85</v>
      </c>
      <c r="Q234" s="39" t="s">
        <v>110</v>
      </c>
      <c r="R234" s="39" t="s">
        <v>1051</v>
      </c>
      <c r="S234" s="39" t="s">
        <v>1051</v>
      </c>
      <c r="T234" s="39" t="s">
        <v>474</v>
      </c>
      <c r="U234" s="39" t="s">
        <v>28</v>
      </c>
      <c r="V234" s="39" t="s">
        <v>293</v>
      </c>
      <c r="W234" s="34" t="s">
        <v>280</v>
      </c>
      <c r="X234" s="39" t="s">
        <v>819</v>
      </c>
      <c r="Y234" s="39" t="s">
        <v>475</v>
      </c>
      <c r="Z234" s="39" t="s">
        <v>239</v>
      </c>
      <c r="AA234" s="39" t="s">
        <v>476</v>
      </c>
      <c r="AB234" s="39">
        <v>2</v>
      </c>
      <c r="AC234" s="332">
        <f t="shared" si="14"/>
        <v>48</v>
      </c>
      <c r="AD234" s="332" t="s">
        <v>240</v>
      </c>
      <c r="AE234" s="332" t="s">
        <v>477</v>
      </c>
      <c r="AF234" s="332" t="s">
        <v>240</v>
      </c>
      <c r="AG234" s="39" t="s">
        <v>478</v>
      </c>
      <c r="AH234" s="39" t="s">
        <v>1060</v>
      </c>
      <c r="AI234" s="111">
        <v>277</v>
      </c>
      <c r="AL234" s="336">
        <v>7.4</v>
      </c>
      <c r="AM234" s="44">
        <v>64.92179999999999</v>
      </c>
      <c r="AN234" s="111">
        <v>27.5</v>
      </c>
      <c r="AO234" s="111">
        <f>IF(AP234=1,1,"xx")</f>
        <v>1</v>
      </c>
      <c r="AP234" s="111">
        <v>1</v>
      </c>
      <c r="AQ234" s="111"/>
      <c r="AR234" s="335" t="s">
        <v>295</v>
      </c>
      <c r="AS234" s="111" t="s">
        <v>240</v>
      </c>
      <c r="AT234" s="111" t="s">
        <v>295</v>
      </c>
      <c r="AU234" s="111"/>
      <c r="AV234" s="39" t="s">
        <v>481</v>
      </c>
      <c r="AW234" s="39" t="s">
        <v>1061</v>
      </c>
      <c r="AX234" s="39" t="s">
        <v>483</v>
      </c>
      <c r="AY234" s="39">
        <v>7.4</v>
      </c>
      <c r="AZ234" s="334" t="s">
        <v>240</v>
      </c>
      <c r="BA234" s="39" t="s">
        <v>497</v>
      </c>
      <c r="BC234" s="39">
        <v>27.5</v>
      </c>
      <c r="BD234" s="39" t="s">
        <v>485</v>
      </c>
      <c r="BG234" s="39" t="s">
        <v>1056</v>
      </c>
      <c r="BH234" s="39" t="s">
        <v>1062</v>
      </c>
      <c r="BI234" s="39" t="s">
        <v>497</v>
      </c>
      <c r="BJ234" s="339">
        <v>10</v>
      </c>
      <c r="BK234" s="39">
        <v>19.399999999999999</v>
      </c>
      <c r="BL234" s="39">
        <v>4</v>
      </c>
      <c r="BM234" s="39">
        <v>7.6</v>
      </c>
      <c r="BN234" s="39">
        <v>1.1000000000000001</v>
      </c>
      <c r="BO234" s="39" t="s">
        <v>644</v>
      </c>
      <c r="BP234" s="107">
        <v>16.899999999999999</v>
      </c>
      <c r="BQ234" s="39" t="s">
        <v>497</v>
      </c>
      <c r="BR234" s="53" t="s">
        <v>1058</v>
      </c>
      <c r="BS234" s="53"/>
      <c r="BT234" s="53" t="s">
        <v>1063</v>
      </c>
      <c r="BU234" s="53"/>
      <c r="BV234" s="39" t="s">
        <v>489</v>
      </c>
      <c r="BX234" s="39" t="s">
        <v>1061</v>
      </c>
    </row>
    <row r="235" spans="1:76" x14ac:dyDescent="0.35">
      <c r="A235" s="411" t="s">
        <v>602</v>
      </c>
      <c r="B235" s="411"/>
      <c r="C235" s="39">
        <v>1266884</v>
      </c>
      <c r="D235" s="39">
        <v>718181</v>
      </c>
      <c r="E235" s="39" t="s">
        <v>290</v>
      </c>
      <c r="F235" s="39" t="s">
        <v>490</v>
      </c>
      <c r="G235" s="39">
        <v>2005</v>
      </c>
      <c r="H235" s="39" t="s">
        <v>491</v>
      </c>
      <c r="I235" s="39" t="s">
        <v>492</v>
      </c>
      <c r="J235" s="39" t="s">
        <v>16</v>
      </c>
      <c r="K235" s="39" t="s">
        <v>80</v>
      </c>
      <c r="L235" s="39" t="s">
        <v>81</v>
      </c>
      <c r="M235" s="39" t="s">
        <v>82</v>
      </c>
      <c r="N235" s="39" t="s">
        <v>83</v>
      </c>
      <c r="O235" s="39" t="s">
        <v>84</v>
      </c>
      <c r="P235" s="39" t="s">
        <v>85</v>
      </c>
      <c r="Q235" s="39" t="s">
        <v>110</v>
      </c>
      <c r="R235" s="39" t="s">
        <v>1051</v>
      </c>
      <c r="S235" s="39" t="s">
        <v>1051</v>
      </c>
      <c r="T235" s="39" t="s">
        <v>474</v>
      </c>
      <c r="U235" s="39" t="s">
        <v>28</v>
      </c>
      <c r="V235" s="39" t="s">
        <v>293</v>
      </c>
      <c r="W235" s="34" t="s">
        <v>280</v>
      </c>
      <c r="X235" s="39" t="s">
        <v>819</v>
      </c>
      <c r="Y235" s="39" t="s">
        <v>475</v>
      </c>
      <c r="Z235" s="39" t="s">
        <v>239</v>
      </c>
      <c r="AA235" s="39" t="s">
        <v>476</v>
      </c>
      <c r="AB235" s="39">
        <v>2</v>
      </c>
      <c r="AC235" s="332">
        <f t="shared" si="14"/>
        <v>48</v>
      </c>
      <c r="AD235" s="332" t="s">
        <v>240</v>
      </c>
      <c r="AE235" s="332" t="s">
        <v>477</v>
      </c>
      <c r="AF235" s="332" t="s">
        <v>240</v>
      </c>
      <c r="AG235" s="39" t="s">
        <v>478</v>
      </c>
      <c r="AH235" s="39" t="s">
        <v>1064</v>
      </c>
      <c r="AI235" s="111">
        <v>17.7</v>
      </c>
      <c r="AL235" s="336">
        <v>7.8</v>
      </c>
      <c r="AM235" s="44">
        <v>250</v>
      </c>
      <c r="AN235" s="111">
        <v>0.38</v>
      </c>
      <c r="AO235" s="111">
        <v>1</v>
      </c>
      <c r="AP235" s="111"/>
      <c r="AQ235" s="111"/>
      <c r="AR235" s="335" t="s">
        <v>295</v>
      </c>
      <c r="AS235" s="111" t="s">
        <v>295</v>
      </c>
      <c r="AT235" s="111" t="s">
        <v>295</v>
      </c>
      <c r="AU235" s="111"/>
      <c r="AV235" s="39" t="s">
        <v>481</v>
      </c>
      <c r="AW235" s="39" t="s">
        <v>1065</v>
      </c>
      <c r="AX235" s="39" t="s">
        <v>483</v>
      </c>
      <c r="AY235" s="39">
        <v>7.8</v>
      </c>
      <c r="AZ235" s="334" t="s">
        <v>240</v>
      </c>
      <c r="BA235" s="39" t="s">
        <v>650</v>
      </c>
      <c r="BC235" s="39">
        <v>0.38</v>
      </c>
      <c r="BD235" s="39" t="s">
        <v>1048</v>
      </c>
      <c r="BG235" s="39" t="s">
        <v>651</v>
      </c>
      <c r="BH235" s="39" t="s">
        <v>497</v>
      </c>
      <c r="BI235" s="39" t="s">
        <v>497</v>
      </c>
      <c r="BJ235" s="112">
        <v>10</v>
      </c>
      <c r="BK235" s="56">
        <v>80.099999999999994</v>
      </c>
      <c r="BL235" s="56">
        <v>12.2</v>
      </c>
      <c r="BM235" s="56">
        <v>17.2</v>
      </c>
      <c r="BN235" s="56">
        <v>2.9</v>
      </c>
      <c r="BO235" s="56">
        <v>70.491344825111085</v>
      </c>
      <c r="BP235" s="223">
        <v>144.4</v>
      </c>
      <c r="BQ235" s="56">
        <v>14.15306986860867</v>
      </c>
      <c r="BR235" s="53" t="s">
        <v>498</v>
      </c>
      <c r="BS235" s="53"/>
      <c r="BT235" s="53"/>
      <c r="BU235" s="53"/>
      <c r="BV235" s="39" t="s">
        <v>489</v>
      </c>
      <c r="BX235" s="39" t="s">
        <v>1065</v>
      </c>
    </row>
    <row r="236" spans="1:76" x14ac:dyDescent="0.35">
      <c r="A236" s="34" t="s">
        <v>277</v>
      </c>
      <c r="B236" s="34"/>
      <c r="C236" s="34"/>
      <c r="D236" s="34"/>
      <c r="E236" s="39" t="s">
        <v>654</v>
      </c>
      <c r="F236" s="338" t="s">
        <v>1035</v>
      </c>
      <c r="G236" s="40" t="s">
        <v>1036</v>
      </c>
      <c r="H236" s="39" t="s">
        <v>656</v>
      </c>
      <c r="I236" s="39" t="s">
        <v>657</v>
      </c>
      <c r="J236" s="39" t="s">
        <v>16</v>
      </c>
      <c r="K236" s="39" t="s">
        <v>80</v>
      </c>
      <c r="L236" s="39" t="s">
        <v>81</v>
      </c>
      <c r="M236" s="39" t="s">
        <v>82</v>
      </c>
      <c r="N236" s="39" t="s">
        <v>83</v>
      </c>
      <c r="O236" s="39" t="s">
        <v>84</v>
      </c>
      <c r="P236" s="39" t="s">
        <v>85</v>
      </c>
      <c r="Q236" s="39" t="s">
        <v>110</v>
      </c>
      <c r="R236" s="35" t="s">
        <v>1051</v>
      </c>
      <c r="S236" s="35" t="s">
        <v>1051</v>
      </c>
      <c r="T236" s="34" t="s">
        <v>818</v>
      </c>
      <c r="U236" s="39" t="s">
        <v>28</v>
      </c>
      <c r="V236" s="34" t="s">
        <v>293</v>
      </c>
      <c r="W236" s="34" t="s">
        <v>280</v>
      </c>
      <c r="X236" s="39" t="s">
        <v>819</v>
      </c>
      <c r="Y236" s="35" t="s">
        <v>1038</v>
      </c>
      <c r="Z236" s="39" t="s">
        <v>239</v>
      </c>
      <c r="AA236" s="339"/>
      <c r="AB236" s="339"/>
      <c r="AC236" s="40">
        <v>48</v>
      </c>
      <c r="AD236" s="332" t="s">
        <v>240</v>
      </c>
      <c r="AE236" s="40" t="s">
        <v>477</v>
      </c>
      <c r="AF236" s="332" t="s">
        <v>240</v>
      </c>
      <c r="AG236" s="339"/>
      <c r="AH236" s="339">
        <v>5.5</v>
      </c>
      <c r="AI236" s="111">
        <v>5.5</v>
      </c>
      <c r="AJ236" s="339"/>
      <c r="AK236" s="114" t="s">
        <v>509</v>
      </c>
      <c r="AL236" s="336">
        <v>6.8</v>
      </c>
      <c r="AM236" s="44">
        <v>50.016199999999998</v>
      </c>
      <c r="AN236" s="111">
        <v>0.38</v>
      </c>
      <c r="AO236" s="111">
        <v>1</v>
      </c>
      <c r="AP236" s="111">
        <v>2</v>
      </c>
      <c r="AQ236" s="111" t="s">
        <v>933</v>
      </c>
      <c r="AR236" s="335" t="s">
        <v>295</v>
      </c>
      <c r="AS236" s="111" t="s">
        <v>295</v>
      </c>
      <c r="AT236" s="111" t="s">
        <v>295</v>
      </c>
      <c r="AU236" s="111" t="s">
        <v>240</v>
      </c>
      <c r="AV236" s="112" t="s">
        <v>167</v>
      </c>
      <c r="AW236" s="339"/>
      <c r="AX236" s="339">
        <v>19.5</v>
      </c>
      <c r="AY236" s="334">
        <v>6.8</v>
      </c>
      <c r="AZ236" s="334" t="s">
        <v>240</v>
      </c>
      <c r="BA236" s="339">
        <v>50</v>
      </c>
      <c r="BB236" s="339">
        <v>50.016199999999998</v>
      </c>
      <c r="BC236" s="339" t="s">
        <v>559</v>
      </c>
      <c r="BD236" s="339"/>
      <c r="BE236" s="339" t="s">
        <v>559</v>
      </c>
      <c r="BF236" s="339"/>
      <c r="BG236" s="339"/>
      <c r="BH236" s="334"/>
      <c r="BI236" s="334"/>
      <c r="BJ236" s="339">
        <v>0.01</v>
      </c>
      <c r="BK236" s="339">
        <v>10.02</v>
      </c>
      <c r="BL236" s="339">
        <v>6.07</v>
      </c>
      <c r="BM236" s="339">
        <v>1.77</v>
      </c>
      <c r="BN236" s="339">
        <v>2.93</v>
      </c>
      <c r="BO236" s="339">
        <v>24.01</v>
      </c>
      <c r="BP236" s="371">
        <v>20.38</v>
      </c>
      <c r="BQ236" s="339" t="s">
        <v>559</v>
      </c>
      <c r="BR236" s="339"/>
      <c r="BS236" s="339"/>
      <c r="BT236" s="338" t="s">
        <v>773</v>
      </c>
      <c r="BU236" s="338" t="s">
        <v>825</v>
      </c>
      <c r="BV236" s="34"/>
      <c r="BW236" s="34"/>
      <c r="BX236" s="34"/>
    </row>
    <row r="237" spans="1:76" x14ac:dyDescent="0.35">
      <c r="A237" s="34" t="s">
        <v>277</v>
      </c>
      <c r="B237" s="34"/>
      <c r="C237" s="34"/>
      <c r="D237" s="34"/>
      <c r="E237" s="39" t="s">
        <v>654</v>
      </c>
      <c r="F237" s="338" t="s">
        <v>1035</v>
      </c>
      <c r="G237" s="40" t="s">
        <v>1036</v>
      </c>
      <c r="H237" s="39" t="s">
        <v>656</v>
      </c>
      <c r="I237" s="39" t="s">
        <v>657</v>
      </c>
      <c r="J237" s="39" t="s">
        <v>16</v>
      </c>
      <c r="K237" s="39" t="s">
        <v>80</v>
      </c>
      <c r="L237" s="39" t="s">
        <v>81</v>
      </c>
      <c r="M237" s="39" t="s">
        <v>82</v>
      </c>
      <c r="N237" s="39" t="s">
        <v>83</v>
      </c>
      <c r="O237" s="39" t="s">
        <v>84</v>
      </c>
      <c r="P237" s="39" t="s">
        <v>85</v>
      </c>
      <c r="Q237" s="39" t="s">
        <v>110</v>
      </c>
      <c r="R237" s="35" t="s">
        <v>1051</v>
      </c>
      <c r="S237" s="35" t="s">
        <v>1051</v>
      </c>
      <c r="T237" s="34" t="s">
        <v>818</v>
      </c>
      <c r="U237" s="39" t="s">
        <v>28</v>
      </c>
      <c r="V237" s="34" t="s">
        <v>293</v>
      </c>
      <c r="W237" s="34" t="s">
        <v>280</v>
      </c>
      <c r="X237" s="39" t="s">
        <v>819</v>
      </c>
      <c r="Y237" s="35" t="s">
        <v>1038</v>
      </c>
      <c r="Z237" s="39" t="s">
        <v>239</v>
      </c>
      <c r="AA237" s="339"/>
      <c r="AB237" s="339"/>
      <c r="AC237" s="40">
        <v>48</v>
      </c>
      <c r="AD237" s="332" t="s">
        <v>240</v>
      </c>
      <c r="AE237" s="40" t="s">
        <v>477</v>
      </c>
      <c r="AF237" s="332" t="s">
        <v>240</v>
      </c>
      <c r="AG237" s="339"/>
      <c r="AH237" s="339">
        <v>7.4</v>
      </c>
      <c r="AI237" s="111">
        <v>7.4</v>
      </c>
      <c r="AJ237" s="339"/>
      <c r="AK237" s="114" t="s">
        <v>509</v>
      </c>
      <c r="AL237" s="336">
        <v>6.8</v>
      </c>
      <c r="AM237" s="44">
        <v>50.016199999999998</v>
      </c>
      <c r="AN237" s="111">
        <v>0.38</v>
      </c>
      <c r="AO237" s="111">
        <v>1</v>
      </c>
      <c r="AP237" s="111">
        <v>2</v>
      </c>
      <c r="AQ237" s="111" t="s">
        <v>933</v>
      </c>
      <c r="AR237" s="335" t="s">
        <v>295</v>
      </c>
      <c r="AS237" s="111" t="s">
        <v>295</v>
      </c>
      <c r="AT237" s="111" t="s">
        <v>295</v>
      </c>
      <c r="AU237" s="111" t="s">
        <v>240</v>
      </c>
      <c r="AV237" s="112" t="s">
        <v>167</v>
      </c>
      <c r="AW237" s="339"/>
      <c r="AX237" s="339">
        <v>19.5</v>
      </c>
      <c r="AY237" s="334">
        <v>6.8</v>
      </c>
      <c r="AZ237" s="334" t="s">
        <v>240</v>
      </c>
      <c r="BA237" s="339">
        <v>50</v>
      </c>
      <c r="BB237" s="339">
        <v>50.016199999999998</v>
      </c>
      <c r="BC237" s="339" t="s">
        <v>559</v>
      </c>
      <c r="BD237" s="339"/>
      <c r="BE237" s="339" t="s">
        <v>559</v>
      </c>
      <c r="BF237" s="339"/>
      <c r="BG237" s="339"/>
      <c r="BH237" s="334"/>
      <c r="BI237" s="334"/>
      <c r="BJ237" s="339">
        <v>0.01</v>
      </c>
      <c r="BK237" s="339">
        <v>10.02</v>
      </c>
      <c r="BL237" s="339">
        <v>6.07</v>
      </c>
      <c r="BM237" s="339">
        <v>162.69999999999999</v>
      </c>
      <c r="BN237" s="339">
        <v>2.93</v>
      </c>
      <c r="BO237" s="339">
        <v>24.01</v>
      </c>
      <c r="BP237" s="371">
        <v>268.57</v>
      </c>
      <c r="BQ237" s="339" t="s">
        <v>559</v>
      </c>
      <c r="BR237" s="339"/>
      <c r="BS237" s="339"/>
      <c r="BT237" s="338" t="s">
        <v>773</v>
      </c>
      <c r="BU237" s="338" t="s">
        <v>825</v>
      </c>
      <c r="BV237" s="34"/>
      <c r="BW237" s="34"/>
      <c r="BX237" s="34"/>
    </row>
    <row r="238" spans="1:76" x14ac:dyDescent="0.35">
      <c r="A238" s="34" t="s">
        <v>277</v>
      </c>
      <c r="B238" s="34"/>
      <c r="C238" s="34"/>
      <c r="D238" s="34"/>
      <c r="E238" s="39" t="s">
        <v>654</v>
      </c>
      <c r="F238" s="338" t="s">
        <v>1035</v>
      </c>
      <c r="G238" s="40" t="s">
        <v>1036</v>
      </c>
      <c r="H238" s="39" t="s">
        <v>656</v>
      </c>
      <c r="I238" s="39" t="s">
        <v>657</v>
      </c>
      <c r="J238" s="39" t="s">
        <v>16</v>
      </c>
      <c r="K238" s="39" t="s">
        <v>80</v>
      </c>
      <c r="L238" s="39" t="s">
        <v>81</v>
      </c>
      <c r="M238" s="39" t="s">
        <v>82</v>
      </c>
      <c r="N238" s="39" t="s">
        <v>83</v>
      </c>
      <c r="O238" s="39" t="s">
        <v>84</v>
      </c>
      <c r="P238" s="39" t="s">
        <v>85</v>
      </c>
      <c r="Q238" s="39" t="s">
        <v>110</v>
      </c>
      <c r="R238" s="35" t="s">
        <v>1051</v>
      </c>
      <c r="S238" s="35" t="s">
        <v>1051</v>
      </c>
      <c r="T238" s="34" t="s">
        <v>818</v>
      </c>
      <c r="U238" s="39" t="s">
        <v>28</v>
      </c>
      <c r="V238" s="34" t="s">
        <v>293</v>
      </c>
      <c r="W238" s="34" t="s">
        <v>280</v>
      </c>
      <c r="X238" s="39" t="s">
        <v>819</v>
      </c>
      <c r="Y238" s="35" t="s">
        <v>1038</v>
      </c>
      <c r="Z238" s="39" t="s">
        <v>239</v>
      </c>
      <c r="AA238" s="339"/>
      <c r="AB238" s="339"/>
      <c r="AC238" s="40">
        <v>48</v>
      </c>
      <c r="AD238" s="332" t="s">
        <v>240</v>
      </c>
      <c r="AE238" s="40" t="s">
        <v>477</v>
      </c>
      <c r="AF238" s="332" t="s">
        <v>240</v>
      </c>
      <c r="AG238" s="339"/>
      <c r="AH238" s="339">
        <v>8.3000000000000007</v>
      </c>
      <c r="AI238" s="111">
        <v>8.3000000000000007</v>
      </c>
      <c r="AJ238" s="339"/>
      <c r="AK238" s="114" t="s">
        <v>509</v>
      </c>
      <c r="AL238" s="336">
        <v>6.8</v>
      </c>
      <c r="AM238" s="44">
        <v>50.016199999999998</v>
      </c>
      <c r="AN238" s="111">
        <v>0.38</v>
      </c>
      <c r="AO238" s="111">
        <v>1</v>
      </c>
      <c r="AP238" s="111">
        <v>2</v>
      </c>
      <c r="AQ238" s="111" t="s">
        <v>933</v>
      </c>
      <c r="AR238" s="335" t="s">
        <v>295</v>
      </c>
      <c r="AS238" s="111" t="s">
        <v>295</v>
      </c>
      <c r="AT238" s="111" t="s">
        <v>295</v>
      </c>
      <c r="AU238" s="111" t="s">
        <v>240</v>
      </c>
      <c r="AV238" s="112" t="s">
        <v>167</v>
      </c>
      <c r="AW238" s="339"/>
      <c r="AX238" s="339">
        <v>19.5</v>
      </c>
      <c r="AY238" s="334">
        <v>6.8</v>
      </c>
      <c r="AZ238" s="334" t="s">
        <v>240</v>
      </c>
      <c r="BA238" s="339">
        <v>50</v>
      </c>
      <c r="BB238" s="339">
        <v>50.016199999999998</v>
      </c>
      <c r="BC238" s="339" t="s">
        <v>559</v>
      </c>
      <c r="BD238" s="339"/>
      <c r="BE238" s="339" t="s">
        <v>559</v>
      </c>
      <c r="BF238" s="339"/>
      <c r="BG238" s="339"/>
      <c r="BH238" s="334"/>
      <c r="BI238" s="334"/>
      <c r="BJ238" s="339">
        <v>0.01</v>
      </c>
      <c r="BK238" s="339">
        <v>10.02</v>
      </c>
      <c r="BL238" s="339">
        <v>6.07</v>
      </c>
      <c r="BM238" s="339">
        <v>93.73</v>
      </c>
      <c r="BN238" s="339">
        <v>2.93</v>
      </c>
      <c r="BO238" s="339">
        <v>24.01</v>
      </c>
      <c r="BP238" s="371">
        <v>162.19999999999999</v>
      </c>
      <c r="BQ238" s="339" t="s">
        <v>559</v>
      </c>
      <c r="BR238" s="339"/>
      <c r="BS238" s="339"/>
      <c r="BT238" s="338" t="s">
        <v>773</v>
      </c>
      <c r="BU238" s="338" t="s">
        <v>825</v>
      </c>
      <c r="BV238" s="34"/>
      <c r="BW238" s="34"/>
      <c r="BX238" s="34"/>
    </row>
    <row r="239" spans="1:76" x14ac:dyDescent="0.35">
      <c r="A239" s="34" t="s">
        <v>277</v>
      </c>
      <c r="B239" s="34"/>
      <c r="C239" s="34"/>
      <c r="D239" s="34"/>
      <c r="E239" s="39" t="s">
        <v>654</v>
      </c>
      <c r="F239" s="338" t="s">
        <v>1035</v>
      </c>
      <c r="G239" s="40" t="s">
        <v>1036</v>
      </c>
      <c r="H239" s="39" t="s">
        <v>656</v>
      </c>
      <c r="I239" s="39" t="s">
        <v>657</v>
      </c>
      <c r="J239" s="39" t="s">
        <v>16</v>
      </c>
      <c r="K239" s="39" t="s">
        <v>80</v>
      </c>
      <c r="L239" s="39" t="s">
        <v>81</v>
      </c>
      <c r="M239" s="39" t="s">
        <v>82</v>
      </c>
      <c r="N239" s="39" t="s">
        <v>83</v>
      </c>
      <c r="O239" s="39" t="s">
        <v>84</v>
      </c>
      <c r="P239" s="39" t="s">
        <v>85</v>
      </c>
      <c r="Q239" s="39" t="s">
        <v>110</v>
      </c>
      <c r="R239" s="35" t="s">
        <v>1051</v>
      </c>
      <c r="S239" s="35" t="s">
        <v>1051</v>
      </c>
      <c r="T239" s="34" t="s">
        <v>818</v>
      </c>
      <c r="U239" s="39" t="s">
        <v>28</v>
      </c>
      <c r="V239" s="34" t="s">
        <v>293</v>
      </c>
      <c r="W239" s="34" t="s">
        <v>280</v>
      </c>
      <c r="X239" s="39" t="s">
        <v>819</v>
      </c>
      <c r="Y239" s="35" t="s">
        <v>1038</v>
      </c>
      <c r="Z239" s="39" t="s">
        <v>239</v>
      </c>
      <c r="AA239" s="339"/>
      <c r="AB239" s="339"/>
      <c r="AC239" s="40">
        <v>48</v>
      </c>
      <c r="AD239" s="332" t="s">
        <v>240</v>
      </c>
      <c r="AE239" s="40" t="s">
        <v>477</v>
      </c>
      <c r="AF239" s="332" t="s">
        <v>240</v>
      </c>
      <c r="AG239" s="339"/>
      <c r="AH239" s="339">
        <v>10.199999999999999</v>
      </c>
      <c r="AI239" s="111">
        <v>10.199999999999999</v>
      </c>
      <c r="AJ239" s="339"/>
      <c r="AK239" s="114" t="s">
        <v>509</v>
      </c>
      <c r="AL239" s="336">
        <v>6.8</v>
      </c>
      <c r="AM239" s="44">
        <v>74.288600000000002</v>
      </c>
      <c r="AN239" s="111">
        <v>0.38</v>
      </c>
      <c r="AO239" s="111">
        <v>1</v>
      </c>
      <c r="AP239" s="111">
        <v>2</v>
      </c>
      <c r="AQ239" s="111" t="s">
        <v>933</v>
      </c>
      <c r="AR239" s="335" t="s">
        <v>295</v>
      </c>
      <c r="AS239" s="111" t="s">
        <v>295</v>
      </c>
      <c r="AT239" s="111" t="s">
        <v>295</v>
      </c>
      <c r="AU239" s="111" t="s">
        <v>240</v>
      </c>
      <c r="AV239" s="112" t="s">
        <v>167</v>
      </c>
      <c r="AW239" s="339"/>
      <c r="AX239" s="339">
        <v>19.5</v>
      </c>
      <c r="AY239" s="334">
        <v>6.8</v>
      </c>
      <c r="AZ239" s="334" t="s">
        <v>240</v>
      </c>
      <c r="BA239" s="339">
        <v>50</v>
      </c>
      <c r="BB239" s="339">
        <v>74.288600000000002</v>
      </c>
      <c r="BC239" s="339" t="s">
        <v>559</v>
      </c>
      <c r="BD239" s="339"/>
      <c r="BE239" s="339" t="s">
        <v>559</v>
      </c>
      <c r="BF239" s="339"/>
      <c r="BG239" s="339"/>
      <c r="BH239" s="334"/>
      <c r="BI239" s="334"/>
      <c r="BJ239" s="112">
        <v>0.01</v>
      </c>
      <c r="BK239" s="56">
        <v>10.02</v>
      </c>
      <c r="BL239" s="56">
        <v>6.07</v>
      </c>
      <c r="BM239" s="56">
        <v>231.67</v>
      </c>
      <c r="BN239" s="56">
        <v>2.93</v>
      </c>
      <c r="BO239" s="56">
        <v>24.01</v>
      </c>
      <c r="BP239" s="223">
        <v>374.94</v>
      </c>
      <c r="BQ239" s="339" t="s">
        <v>559</v>
      </c>
      <c r="BR239" s="56"/>
      <c r="BS239" s="339"/>
      <c r="BT239" s="338" t="s">
        <v>773</v>
      </c>
      <c r="BU239" s="338" t="s">
        <v>825</v>
      </c>
      <c r="BV239" s="34"/>
      <c r="BW239" s="34"/>
      <c r="BX239" s="34"/>
    </row>
    <row r="240" spans="1:76" x14ac:dyDescent="0.35">
      <c r="A240" s="34" t="s">
        <v>302</v>
      </c>
      <c r="B240" s="34"/>
      <c r="C240" s="34"/>
      <c r="D240" s="34"/>
      <c r="E240" s="35" t="s">
        <v>1066</v>
      </c>
      <c r="F240" s="35" t="s">
        <v>1067</v>
      </c>
      <c r="G240" s="40">
        <v>2007</v>
      </c>
      <c r="H240" s="34"/>
      <c r="I240" s="34"/>
      <c r="J240" s="35"/>
      <c r="K240" s="39" t="s">
        <v>80</v>
      </c>
      <c r="L240" s="39" t="s">
        <v>81</v>
      </c>
      <c r="M240" s="39" t="s">
        <v>82</v>
      </c>
      <c r="N240" s="35" t="s">
        <v>786</v>
      </c>
      <c r="O240" s="39" t="s">
        <v>787</v>
      </c>
      <c r="P240" s="39" t="s">
        <v>1068</v>
      </c>
      <c r="Q240" s="39" t="s">
        <v>1069</v>
      </c>
      <c r="R240" s="35" t="s">
        <v>1070</v>
      </c>
      <c r="S240" s="35" t="s">
        <v>1070</v>
      </c>
      <c r="T240" s="34" t="s">
        <v>1071</v>
      </c>
      <c r="U240" s="39" t="s">
        <v>28</v>
      </c>
      <c r="V240" s="113" t="s">
        <v>293</v>
      </c>
      <c r="W240" s="34" t="s">
        <v>280</v>
      </c>
      <c r="X240" s="34" t="s">
        <v>281</v>
      </c>
      <c r="Y240" s="35" t="s">
        <v>1072</v>
      </c>
      <c r="Z240" s="39" t="s">
        <v>239</v>
      </c>
      <c r="AA240" s="34"/>
      <c r="AB240" s="34"/>
      <c r="AC240" s="41">
        <v>48</v>
      </c>
      <c r="AD240" s="332" t="s">
        <v>240</v>
      </c>
      <c r="AE240" s="41" t="s">
        <v>508</v>
      </c>
      <c r="AF240" s="332" t="s">
        <v>240</v>
      </c>
      <c r="AG240" s="34"/>
      <c r="AH240" s="34">
        <v>993</v>
      </c>
      <c r="AI240" s="111">
        <v>993</v>
      </c>
      <c r="AJ240" s="384"/>
      <c r="AK240" s="35" t="s">
        <v>1073</v>
      </c>
      <c r="AL240" s="336">
        <v>8</v>
      </c>
      <c r="AM240" s="44"/>
      <c r="AN240" s="111">
        <v>0.3</v>
      </c>
      <c r="AO240" s="111">
        <v>4</v>
      </c>
      <c r="AP240" s="111">
        <v>2</v>
      </c>
      <c r="AQ240" s="111" t="s">
        <v>704</v>
      </c>
      <c r="AR240" s="335" t="s">
        <v>295</v>
      </c>
      <c r="AS240" s="111" t="s">
        <v>295</v>
      </c>
      <c r="AT240" s="111" t="s">
        <v>295</v>
      </c>
      <c r="AU240" s="111"/>
      <c r="AV240" s="35" t="s">
        <v>806</v>
      </c>
      <c r="AW240" s="34" t="s">
        <v>1074</v>
      </c>
      <c r="AX240" s="34">
        <v>22</v>
      </c>
      <c r="AY240" s="34">
        <v>8</v>
      </c>
      <c r="AZ240" s="334" t="s">
        <v>240</v>
      </c>
      <c r="BA240" s="34"/>
      <c r="BB240" s="34"/>
      <c r="BC240" s="34"/>
      <c r="BD240" s="34"/>
      <c r="BE240" s="34"/>
      <c r="BF240" s="34"/>
      <c r="BG240" s="34" t="s">
        <v>706</v>
      </c>
      <c r="BH240" s="34"/>
      <c r="BI240" s="34"/>
      <c r="BJ240" s="34"/>
      <c r="BK240" s="34"/>
      <c r="BL240" s="34"/>
      <c r="BM240" s="34"/>
      <c r="BN240" s="34"/>
      <c r="BO240" s="34"/>
      <c r="BP240" s="38"/>
      <c r="BQ240" s="34"/>
      <c r="BR240" s="34"/>
      <c r="BS240" s="34"/>
      <c r="BT240" s="34" t="s">
        <v>1075</v>
      </c>
      <c r="BU240" s="34" t="s">
        <v>302</v>
      </c>
      <c r="BV240" s="34"/>
      <c r="BW240" s="34"/>
      <c r="BX240" s="34"/>
    </row>
    <row r="241" spans="1:76" x14ac:dyDescent="0.35">
      <c r="A241" s="34" t="s">
        <v>324</v>
      </c>
      <c r="B241" s="34"/>
      <c r="C241" s="34"/>
      <c r="D241" s="34"/>
      <c r="E241" s="34" t="s">
        <v>725</v>
      </c>
      <c r="F241" s="34" t="s">
        <v>742</v>
      </c>
      <c r="G241" s="41" t="s">
        <v>1076</v>
      </c>
      <c r="H241" s="39" t="s">
        <v>727</v>
      </c>
      <c r="I241" s="39" t="s">
        <v>728</v>
      </c>
      <c r="J241" s="34"/>
      <c r="K241" s="39" t="s">
        <v>80</v>
      </c>
      <c r="L241" s="39" t="s">
        <v>81</v>
      </c>
      <c r="M241" s="39" t="s">
        <v>82</v>
      </c>
      <c r="N241" s="35" t="s">
        <v>786</v>
      </c>
      <c r="O241" s="39" t="s">
        <v>787</v>
      </c>
      <c r="P241" s="39" t="s">
        <v>1068</v>
      </c>
      <c r="Q241" s="39" t="s">
        <v>1069</v>
      </c>
      <c r="R241" s="35" t="s">
        <v>1070</v>
      </c>
      <c r="S241" s="35" t="s">
        <v>1070</v>
      </c>
      <c r="T241" s="35" t="s">
        <v>1077</v>
      </c>
      <c r="U241" s="39" t="s">
        <v>28</v>
      </c>
      <c r="V241" s="113" t="s">
        <v>293</v>
      </c>
      <c r="W241" s="34" t="s">
        <v>733</v>
      </c>
      <c r="X241" s="34" t="s">
        <v>281</v>
      </c>
      <c r="Y241" s="35" t="s">
        <v>1078</v>
      </c>
      <c r="Z241" s="39" t="s">
        <v>239</v>
      </c>
      <c r="AA241" s="343"/>
      <c r="AB241" s="35"/>
      <c r="AC241" s="40">
        <v>48</v>
      </c>
      <c r="AD241" s="332" t="s">
        <v>240</v>
      </c>
      <c r="AE241" s="41" t="s">
        <v>508</v>
      </c>
      <c r="AF241" s="332" t="s">
        <v>240</v>
      </c>
      <c r="AG241" s="34"/>
      <c r="AH241" s="343">
        <v>4100</v>
      </c>
      <c r="AI241" s="111">
        <v>4100</v>
      </c>
      <c r="AJ241" s="343"/>
      <c r="AK241" s="35" t="s">
        <v>509</v>
      </c>
      <c r="AL241" s="336">
        <v>7.5</v>
      </c>
      <c r="AM241" s="44">
        <v>54</v>
      </c>
      <c r="AN241" s="111"/>
      <c r="AO241" s="111">
        <v>4</v>
      </c>
      <c r="AP241" s="111">
        <v>2</v>
      </c>
      <c r="AQ241" s="111" t="s">
        <v>735</v>
      </c>
      <c r="AR241" s="335" t="s">
        <v>295</v>
      </c>
      <c r="AS241" s="111" t="s">
        <v>295</v>
      </c>
      <c r="AT241" s="111" t="s">
        <v>295</v>
      </c>
      <c r="AU241" s="111"/>
      <c r="AV241" s="34" t="s">
        <v>749</v>
      </c>
      <c r="AW241" s="39" t="s">
        <v>736</v>
      </c>
      <c r="AX241" s="34">
        <v>25</v>
      </c>
      <c r="AY241" s="34" t="s">
        <v>737</v>
      </c>
      <c r="AZ241" s="334" t="s">
        <v>240</v>
      </c>
      <c r="BA241" s="34" t="s">
        <v>738</v>
      </c>
      <c r="BB241" s="34"/>
      <c r="BC241" s="34"/>
      <c r="BD241" s="34"/>
      <c r="BE241" s="34"/>
      <c r="BF241" s="34"/>
      <c r="BG241" s="34"/>
      <c r="BH241" s="39">
        <v>150</v>
      </c>
      <c r="BI241" s="34"/>
      <c r="BJ241" s="34"/>
      <c r="BK241" s="39">
        <v>8.5</v>
      </c>
      <c r="BL241" s="39">
        <v>4.9000000000000004</v>
      </c>
      <c r="BM241" s="39">
        <v>12</v>
      </c>
      <c r="BN241" s="39" t="s">
        <v>497</v>
      </c>
      <c r="BO241" s="39">
        <v>12</v>
      </c>
      <c r="BP241" s="107">
        <v>23</v>
      </c>
      <c r="BQ241" s="34">
        <v>27</v>
      </c>
      <c r="BR241" s="34"/>
      <c r="BS241" s="34"/>
      <c r="BT241" s="342">
        <v>0.85</v>
      </c>
      <c r="BU241" s="34" t="s">
        <v>324</v>
      </c>
      <c r="BV241" s="34"/>
      <c r="BW241" s="34"/>
      <c r="BX241" s="34"/>
    </row>
    <row r="242" spans="1:76" x14ac:dyDescent="0.35">
      <c r="A242" s="34" t="s">
        <v>324</v>
      </c>
      <c r="B242" s="34"/>
      <c r="C242" s="34"/>
      <c r="D242" s="34"/>
      <c r="E242" s="34" t="s">
        <v>725</v>
      </c>
      <c r="F242" s="34" t="s">
        <v>742</v>
      </c>
      <c r="G242" s="41" t="s">
        <v>1076</v>
      </c>
      <c r="H242" s="39" t="s">
        <v>727</v>
      </c>
      <c r="I242" s="39" t="s">
        <v>728</v>
      </c>
      <c r="J242" s="34"/>
      <c r="K242" s="39" t="s">
        <v>80</v>
      </c>
      <c r="L242" s="39" t="s">
        <v>81</v>
      </c>
      <c r="M242" s="39" t="s">
        <v>82</v>
      </c>
      <c r="N242" s="35" t="s">
        <v>786</v>
      </c>
      <c r="O242" s="39" t="s">
        <v>787</v>
      </c>
      <c r="P242" s="39" t="s">
        <v>1068</v>
      </c>
      <c r="Q242" s="39" t="s">
        <v>1069</v>
      </c>
      <c r="R242" s="35" t="s">
        <v>1070</v>
      </c>
      <c r="S242" s="35" t="s">
        <v>1070</v>
      </c>
      <c r="T242" s="35" t="s">
        <v>1077</v>
      </c>
      <c r="U242" s="39" t="s">
        <v>28</v>
      </c>
      <c r="V242" s="113" t="s">
        <v>293</v>
      </c>
      <c r="W242" s="34" t="s">
        <v>733</v>
      </c>
      <c r="X242" s="34" t="s">
        <v>281</v>
      </c>
      <c r="Y242" s="35" t="s">
        <v>1079</v>
      </c>
      <c r="Z242" s="39" t="s">
        <v>239</v>
      </c>
      <c r="AA242" s="343"/>
      <c r="AB242" s="35"/>
      <c r="AC242" s="40">
        <v>48</v>
      </c>
      <c r="AD242" s="332" t="s">
        <v>240</v>
      </c>
      <c r="AE242" s="41" t="s">
        <v>508</v>
      </c>
      <c r="AF242" s="332" t="s">
        <v>240</v>
      </c>
      <c r="AG242" s="34"/>
      <c r="AH242" s="343">
        <v>8100</v>
      </c>
      <c r="AI242" s="111">
        <v>8100</v>
      </c>
      <c r="AJ242" s="343"/>
      <c r="AK242" s="35" t="s">
        <v>509</v>
      </c>
      <c r="AL242" s="336">
        <v>7.5</v>
      </c>
      <c r="AM242" s="44">
        <v>54</v>
      </c>
      <c r="AN242" s="111"/>
      <c r="AO242" s="111">
        <v>4</v>
      </c>
      <c r="AP242" s="111">
        <v>2</v>
      </c>
      <c r="AQ242" s="111" t="s">
        <v>735</v>
      </c>
      <c r="AR242" s="335" t="s">
        <v>295</v>
      </c>
      <c r="AS242" s="111" t="s">
        <v>295</v>
      </c>
      <c r="AT242" s="111" t="s">
        <v>295</v>
      </c>
      <c r="AU242" s="111"/>
      <c r="AV242" s="34" t="s">
        <v>749</v>
      </c>
      <c r="AW242" s="39" t="s">
        <v>736</v>
      </c>
      <c r="AX242" s="34">
        <v>25</v>
      </c>
      <c r="AY242" s="34" t="s">
        <v>737</v>
      </c>
      <c r="AZ242" s="334" t="s">
        <v>240</v>
      </c>
      <c r="BA242" s="34" t="s">
        <v>738</v>
      </c>
      <c r="BB242" s="34"/>
      <c r="BC242" s="34"/>
      <c r="BD242" s="34"/>
      <c r="BE242" s="34"/>
      <c r="BF242" s="34"/>
      <c r="BG242" s="34"/>
      <c r="BH242" s="39">
        <v>150</v>
      </c>
      <c r="BI242" s="34"/>
      <c r="BJ242" s="34"/>
      <c r="BK242" s="39">
        <v>8.5</v>
      </c>
      <c r="BL242" s="39">
        <v>4.9000000000000004</v>
      </c>
      <c r="BM242" s="39">
        <v>12</v>
      </c>
      <c r="BN242" s="39" t="s">
        <v>497</v>
      </c>
      <c r="BO242" s="39">
        <v>12</v>
      </c>
      <c r="BP242" s="107">
        <v>23</v>
      </c>
      <c r="BQ242" s="34">
        <v>27</v>
      </c>
      <c r="BR242" s="34"/>
      <c r="BS242" s="34"/>
      <c r="BT242" s="342">
        <v>0.85</v>
      </c>
      <c r="BU242" s="34" t="s">
        <v>324</v>
      </c>
      <c r="BV242" s="34"/>
      <c r="BW242" s="34"/>
      <c r="BX242" s="34"/>
    </row>
    <row r="243" spans="1:76" x14ac:dyDescent="0.35">
      <c r="A243" s="34" t="s">
        <v>297</v>
      </c>
      <c r="B243" s="34"/>
      <c r="C243" s="34"/>
      <c r="D243" s="34"/>
      <c r="E243" s="34" t="s">
        <v>1080</v>
      </c>
      <c r="F243" s="34" t="s">
        <v>1081</v>
      </c>
      <c r="G243" s="41">
        <v>1987</v>
      </c>
      <c r="H243" s="34"/>
      <c r="I243" s="34"/>
      <c r="J243" s="34"/>
      <c r="K243" s="39" t="s">
        <v>80</v>
      </c>
      <c r="L243" s="39" t="s">
        <v>81</v>
      </c>
      <c r="M243" s="39" t="s">
        <v>1082</v>
      </c>
      <c r="N243" s="39" t="s">
        <v>1083</v>
      </c>
      <c r="O243" s="39" t="s">
        <v>1084</v>
      </c>
      <c r="P243" s="39" t="s">
        <v>1085</v>
      </c>
      <c r="Q243" s="39" t="s">
        <v>1086</v>
      </c>
      <c r="R243" s="35" t="s">
        <v>1087</v>
      </c>
      <c r="S243" s="35" t="s">
        <v>1087</v>
      </c>
      <c r="T243" s="34" t="s">
        <v>1088</v>
      </c>
      <c r="U243" s="39" t="s">
        <v>28</v>
      </c>
      <c r="V243" s="113" t="s">
        <v>1089</v>
      </c>
      <c r="W243" s="34" t="s">
        <v>280</v>
      </c>
      <c r="X243" s="115"/>
      <c r="Y243" s="115"/>
      <c r="Z243" s="39" t="s">
        <v>239</v>
      </c>
      <c r="AA243" s="112"/>
      <c r="AB243" s="115"/>
      <c r="AC243" s="341">
        <v>48</v>
      </c>
      <c r="AD243" s="341" t="s">
        <v>240</v>
      </c>
      <c r="AE243" s="41" t="s">
        <v>508</v>
      </c>
      <c r="AF243" s="332" t="s">
        <v>240</v>
      </c>
      <c r="AG243" s="112"/>
      <c r="AH243" s="56">
        <v>739</v>
      </c>
      <c r="AI243" s="111">
        <v>739</v>
      </c>
      <c r="AJ243" s="56"/>
      <c r="AK243" s="130"/>
      <c r="AL243" s="336">
        <v>7.4</v>
      </c>
      <c r="AM243" s="44">
        <v>42.409109999999998</v>
      </c>
      <c r="AN243" s="111">
        <v>0.5</v>
      </c>
      <c r="AO243" s="111">
        <f>IF(AP243=1,1,"xx")</f>
        <v>1</v>
      </c>
      <c r="AP243" s="111">
        <v>1</v>
      </c>
      <c r="AQ243" s="111"/>
      <c r="AR243" s="335" t="s">
        <v>295</v>
      </c>
      <c r="AS243" s="111" t="s">
        <v>295</v>
      </c>
      <c r="AT243" s="111" t="s">
        <v>295</v>
      </c>
      <c r="AU243" s="111" t="s">
        <v>240</v>
      </c>
      <c r="AV243" s="130"/>
      <c r="AW243" s="114"/>
      <c r="AX243" s="130">
        <v>20</v>
      </c>
      <c r="AY243" s="114">
        <v>7.4</v>
      </c>
      <c r="AZ243" s="334" t="s">
        <v>240</v>
      </c>
      <c r="BA243" s="130">
        <v>42.409109999999998</v>
      </c>
      <c r="BB243" s="130"/>
      <c r="BC243" s="114">
        <v>0.5</v>
      </c>
      <c r="BD243" s="114"/>
      <c r="BE243" s="56"/>
      <c r="BF243" s="114">
        <v>0.5</v>
      </c>
      <c r="BG243" s="114"/>
      <c r="BH243" s="114"/>
      <c r="BI243" s="114"/>
      <c r="BJ243" s="112">
        <v>0.01</v>
      </c>
      <c r="BK243" s="56">
        <v>6.99</v>
      </c>
      <c r="BL243" s="56">
        <v>6.06</v>
      </c>
      <c r="BM243" s="56">
        <v>13.1</v>
      </c>
      <c r="BN243" s="56">
        <v>1.05</v>
      </c>
      <c r="BO243" s="56">
        <v>40.700000000000003</v>
      </c>
      <c r="BP243" s="223">
        <v>0.95099999999999996</v>
      </c>
      <c r="BQ243" s="56">
        <v>32.5</v>
      </c>
      <c r="BR243" s="56"/>
      <c r="BS243" s="34"/>
      <c r="BT243" s="34"/>
      <c r="BU243" s="34"/>
      <c r="BV243" s="34"/>
      <c r="BW243" s="34"/>
      <c r="BX243" s="34"/>
    </row>
    <row r="244" spans="1:76" x14ac:dyDescent="0.35">
      <c r="A244" s="34" t="s">
        <v>324</v>
      </c>
      <c r="B244" s="34"/>
      <c r="C244" s="34"/>
      <c r="D244" s="34"/>
      <c r="E244" s="34" t="s">
        <v>1090</v>
      </c>
      <c r="F244" s="34" t="s">
        <v>1091</v>
      </c>
      <c r="G244" s="41" t="s">
        <v>1092</v>
      </c>
      <c r="H244" s="34"/>
      <c r="I244" s="34"/>
      <c r="J244" s="34"/>
      <c r="K244" s="39" t="s">
        <v>115</v>
      </c>
      <c r="L244" s="35" t="s">
        <v>138</v>
      </c>
      <c r="M244" s="35"/>
      <c r="N244" s="35" t="s">
        <v>145</v>
      </c>
      <c r="O244" s="39" t="s">
        <v>146</v>
      </c>
      <c r="P244" s="39" t="s">
        <v>147</v>
      </c>
      <c r="Q244" s="39" t="s">
        <v>148</v>
      </c>
      <c r="R244" s="35" t="s">
        <v>62</v>
      </c>
      <c r="S244" s="35" t="s">
        <v>62</v>
      </c>
      <c r="T244" s="35" t="s">
        <v>1093</v>
      </c>
      <c r="U244" s="39" t="s">
        <v>34</v>
      </c>
      <c r="V244" s="35" t="s">
        <v>1094</v>
      </c>
      <c r="W244" s="34" t="s">
        <v>280</v>
      </c>
      <c r="X244" s="35" t="s">
        <v>1095</v>
      </c>
      <c r="Y244" s="35" t="s">
        <v>1096</v>
      </c>
      <c r="Z244" s="343" t="s">
        <v>1097</v>
      </c>
      <c r="AA244" s="343" t="s">
        <v>1097</v>
      </c>
      <c r="AB244" s="35"/>
      <c r="AC244" s="40">
        <v>24</v>
      </c>
      <c r="AD244" s="40" t="s">
        <v>240</v>
      </c>
      <c r="AE244" s="40" t="s">
        <v>477</v>
      </c>
      <c r="AF244" s="332" t="s">
        <v>240</v>
      </c>
      <c r="AG244" s="35"/>
      <c r="AH244" s="34">
        <v>158</v>
      </c>
      <c r="AI244" s="111">
        <v>158</v>
      </c>
      <c r="AJ244" s="34" t="s">
        <v>1098</v>
      </c>
      <c r="AK244" s="35" t="s">
        <v>509</v>
      </c>
      <c r="AL244" s="336">
        <v>7.6</v>
      </c>
      <c r="AM244" s="44">
        <v>88</v>
      </c>
      <c r="AN244" s="111">
        <v>0.3</v>
      </c>
      <c r="AO244" s="111">
        <v>4</v>
      </c>
      <c r="AP244" s="111">
        <v>2</v>
      </c>
      <c r="AQ244" s="111" t="s">
        <v>704</v>
      </c>
      <c r="AR244" s="335" t="s">
        <v>295</v>
      </c>
      <c r="AS244" s="111" t="s">
        <v>295</v>
      </c>
      <c r="AT244" s="111" t="s">
        <v>295</v>
      </c>
      <c r="AU244" s="111"/>
      <c r="AV244" s="34" t="s">
        <v>167</v>
      </c>
      <c r="AW244" s="34" t="s">
        <v>937</v>
      </c>
      <c r="AX244" s="34">
        <v>27</v>
      </c>
      <c r="AY244" s="34">
        <v>7.6</v>
      </c>
      <c r="AZ244" s="334" t="s">
        <v>240</v>
      </c>
      <c r="BA244" s="34" t="s">
        <v>1099</v>
      </c>
      <c r="BB244" s="34"/>
      <c r="BC244" s="34" t="s">
        <v>559</v>
      </c>
      <c r="BD244" s="34"/>
      <c r="BE244" s="34"/>
      <c r="BF244" s="34"/>
      <c r="BG244" s="34" t="s">
        <v>706</v>
      </c>
      <c r="BH244" s="34"/>
      <c r="BI244" s="34"/>
      <c r="BJ244" s="34"/>
      <c r="BK244" s="34"/>
      <c r="BL244" s="34"/>
      <c r="BM244" s="34"/>
      <c r="BN244" s="34"/>
      <c r="BO244" s="34"/>
      <c r="BP244" s="38"/>
      <c r="BQ244" s="34">
        <v>54</v>
      </c>
      <c r="BS244" s="34"/>
      <c r="BT244" s="342">
        <v>0.93</v>
      </c>
      <c r="BU244" s="34" t="s">
        <v>324</v>
      </c>
      <c r="BV244" s="34"/>
      <c r="BW244" s="34"/>
      <c r="BX244" s="34"/>
    </row>
    <row r="245" spans="1:76" x14ac:dyDescent="0.35">
      <c r="C245" s="39">
        <v>1314303</v>
      </c>
      <c r="D245" s="39">
        <v>772381</v>
      </c>
      <c r="E245" s="39" t="s">
        <v>290</v>
      </c>
      <c r="F245" s="39" t="s">
        <v>468</v>
      </c>
      <c r="G245" s="39">
        <v>2004</v>
      </c>
      <c r="H245" s="39" t="s">
        <v>469</v>
      </c>
      <c r="I245" s="39" t="s">
        <v>470</v>
      </c>
      <c r="J245" s="39" t="s">
        <v>16</v>
      </c>
      <c r="K245" s="39" t="s">
        <v>80</v>
      </c>
      <c r="L245" s="39" t="s">
        <v>81</v>
      </c>
      <c r="M245" s="39" t="s">
        <v>82</v>
      </c>
      <c r="N245" s="39" t="s">
        <v>83</v>
      </c>
      <c r="O245" s="39" t="s">
        <v>84</v>
      </c>
      <c r="P245" s="39" t="s">
        <v>639</v>
      </c>
      <c r="Q245" s="39" t="s">
        <v>1100</v>
      </c>
      <c r="R245" s="39" t="s">
        <v>1101</v>
      </c>
      <c r="S245" s="39" t="s">
        <v>1101</v>
      </c>
      <c r="T245" s="39" t="s">
        <v>474</v>
      </c>
      <c r="U245" s="39" t="s">
        <v>28</v>
      </c>
      <c r="V245" s="39" t="s">
        <v>293</v>
      </c>
      <c r="W245" s="34" t="s">
        <v>280</v>
      </c>
      <c r="X245" s="39" t="s">
        <v>281</v>
      </c>
      <c r="Y245" s="39" t="s">
        <v>475</v>
      </c>
      <c r="Z245" s="39" t="s">
        <v>239</v>
      </c>
      <c r="AA245" s="39" t="s">
        <v>476</v>
      </c>
      <c r="AB245" s="39">
        <v>2</v>
      </c>
      <c r="AC245" s="332">
        <f t="shared" ref="AC245:AC264" si="15">AB245*24</f>
        <v>48</v>
      </c>
      <c r="AD245" s="332" t="s">
        <v>240</v>
      </c>
      <c r="AE245" s="332" t="s">
        <v>477</v>
      </c>
      <c r="AF245" s="332" t="s">
        <v>240</v>
      </c>
      <c r="AG245" s="39" t="s">
        <v>478</v>
      </c>
      <c r="AH245" s="39" t="s">
        <v>1102</v>
      </c>
      <c r="AI245" s="111">
        <v>162</v>
      </c>
      <c r="AL245" s="336">
        <v>4.0999999999999996</v>
      </c>
      <c r="AM245" s="44">
        <v>13.421299999999999</v>
      </c>
      <c r="AN245" s="111">
        <v>3.7</v>
      </c>
      <c r="AO245" s="111">
        <v>4</v>
      </c>
      <c r="AP245" s="111"/>
      <c r="AQ245" s="111" t="s">
        <v>480</v>
      </c>
      <c r="AR245" s="335" t="s">
        <v>295</v>
      </c>
      <c r="AS245" s="111" t="s">
        <v>240</v>
      </c>
      <c r="AT245" s="111" t="s">
        <v>295</v>
      </c>
      <c r="AU245" s="111"/>
      <c r="AV245" s="39" t="s">
        <v>481</v>
      </c>
      <c r="AW245" s="39" t="s">
        <v>482</v>
      </c>
      <c r="AX245" s="39" t="s">
        <v>483</v>
      </c>
      <c r="AY245" s="39">
        <v>4.0999999999999996</v>
      </c>
      <c r="AZ245" s="334" t="s">
        <v>484</v>
      </c>
      <c r="BA245" s="39" t="s">
        <v>497</v>
      </c>
      <c r="BC245" s="39">
        <v>3.7</v>
      </c>
      <c r="BD245" s="39" t="s">
        <v>485</v>
      </c>
      <c r="BH245" s="39" t="s">
        <v>486</v>
      </c>
      <c r="BI245" s="39" t="s">
        <v>497</v>
      </c>
      <c r="BJ245" s="112">
        <v>10</v>
      </c>
      <c r="BK245" s="56">
        <v>2.9</v>
      </c>
      <c r="BL245" s="56">
        <v>1.5</v>
      </c>
      <c r="BM245" s="56">
        <v>5.7</v>
      </c>
      <c r="BN245" s="56">
        <v>1</v>
      </c>
      <c r="BO245" s="56">
        <v>20.232278058274332</v>
      </c>
      <c r="BP245" s="223">
        <v>13.1</v>
      </c>
      <c r="BQ245" s="39" t="s">
        <v>497</v>
      </c>
      <c r="BR245" s="56" t="s">
        <v>645</v>
      </c>
      <c r="BS245" s="339" t="s">
        <v>754</v>
      </c>
      <c r="BT245" s="53"/>
      <c r="BU245" s="53"/>
      <c r="BV245" s="39" t="s">
        <v>489</v>
      </c>
      <c r="BX245" s="39" t="s">
        <v>482</v>
      </c>
    </row>
    <row r="246" spans="1:76" x14ac:dyDescent="0.35">
      <c r="C246" s="39">
        <v>1266915</v>
      </c>
      <c r="D246" s="39">
        <v>718212</v>
      </c>
      <c r="E246" s="39" t="s">
        <v>290</v>
      </c>
      <c r="F246" s="39" t="s">
        <v>490</v>
      </c>
      <c r="G246" s="39">
        <v>2005</v>
      </c>
      <c r="H246" s="39" t="s">
        <v>491</v>
      </c>
      <c r="I246" s="39" t="s">
        <v>492</v>
      </c>
      <c r="J246" s="39" t="s">
        <v>16</v>
      </c>
      <c r="K246" s="39" t="s">
        <v>80</v>
      </c>
      <c r="L246" s="39" t="s">
        <v>81</v>
      </c>
      <c r="M246" s="39" t="s">
        <v>82</v>
      </c>
      <c r="N246" s="39" t="s">
        <v>83</v>
      </c>
      <c r="O246" s="39" t="s">
        <v>84</v>
      </c>
      <c r="P246" s="39" t="s">
        <v>639</v>
      </c>
      <c r="Q246" s="39" t="s">
        <v>1100</v>
      </c>
      <c r="R246" s="39" t="s">
        <v>1101</v>
      </c>
      <c r="S246" s="39" t="s">
        <v>1101</v>
      </c>
      <c r="T246" s="39" t="s">
        <v>474</v>
      </c>
      <c r="U246" s="39" t="s">
        <v>28</v>
      </c>
      <c r="V246" s="39" t="s">
        <v>293</v>
      </c>
      <c r="W246" s="34" t="s">
        <v>280</v>
      </c>
      <c r="X246" s="39" t="s">
        <v>281</v>
      </c>
      <c r="Y246" s="39" t="s">
        <v>475</v>
      </c>
      <c r="Z246" s="39" t="s">
        <v>239</v>
      </c>
      <c r="AA246" s="39" t="s">
        <v>476</v>
      </c>
      <c r="AB246" s="39">
        <v>2</v>
      </c>
      <c r="AC246" s="332">
        <f t="shared" si="15"/>
        <v>48</v>
      </c>
      <c r="AD246" s="332" t="s">
        <v>240</v>
      </c>
      <c r="AE246" s="332" t="s">
        <v>477</v>
      </c>
      <c r="AF246" s="332" t="s">
        <v>240</v>
      </c>
      <c r="AG246" s="39" t="s">
        <v>478</v>
      </c>
      <c r="AH246" s="39" t="s">
        <v>1103</v>
      </c>
      <c r="AI246" s="111">
        <v>33.4</v>
      </c>
      <c r="AL246" s="336">
        <v>7.8</v>
      </c>
      <c r="AM246" s="44">
        <v>250</v>
      </c>
      <c r="AN246" s="111">
        <v>0.38</v>
      </c>
      <c r="AO246" s="111">
        <v>4</v>
      </c>
      <c r="AP246" s="111"/>
      <c r="AQ246" s="111" t="s">
        <v>648</v>
      </c>
      <c r="AR246" s="335" t="s">
        <v>295</v>
      </c>
      <c r="AS246" s="111" t="s">
        <v>240</v>
      </c>
      <c r="AT246" s="111" t="s">
        <v>295</v>
      </c>
      <c r="AU246" s="111"/>
      <c r="AV246" s="39" t="s">
        <v>481</v>
      </c>
      <c r="AW246" s="39" t="s">
        <v>495</v>
      </c>
      <c r="AX246" s="39" t="s">
        <v>483</v>
      </c>
      <c r="AY246" s="39">
        <v>7.8</v>
      </c>
      <c r="AZ246" s="334" t="s">
        <v>240</v>
      </c>
      <c r="BA246" s="39" t="s">
        <v>650</v>
      </c>
      <c r="BC246" s="111">
        <v>0.38</v>
      </c>
      <c r="BD246" s="39" t="s">
        <v>496</v>
      </c>
      <c r="BG246" s="39" t="s">
        <v>651</v>
      </c>
      <c r="BH246" s="39" t="s">
        <v>497</v>
      </c>
      <c r="BI246" s="39" t="s">
        <v>497</v>
      </c>
      <c r="BJ246" s="112">
        <v>10</v>
      </c>
      <c r="BK246" s="56">
        <v>80.099999999999994</v>
      </c>
      <c r="BL246" s="56">
        <v>12.2</v>
      </c>
      <c r="BM246" s="56">
        <v>17.2</v>
      </c>
      <c r="BN246" s="56">
        <v>2.9</v>
      </c>
      <c r="BO246" s="56">
        <v>70.491344825111085</v>
      </c>
      <c r="BP246" s="223">
        <v>144.4</v>
      </c>
      <c r="BQ246" s="56">
        <v>14.15306986860867</v>
      </c>
      <c r="BR246" s="53" t="s">
        <v>498</v>
      </c>
      <c r="BS246" s="53"/>
      <c r="BT246" s="53"/>
      <c r="BU246" s="53"/>
      <c r="BV246" s="39" t="s">
        <v>489</v>
      </c>
      <c r="BX246" s="39" t="s">
        <v>495</v>
      </c>
    </row>
    <row r="247" spans="1:76" x14ac:dyDescent="0.35">
      <c r="C247" s="39">
        <v>1310576</v>
      </c>
      <c r="D247" s="39">
        <v>767756</v>
      </c>
      <c r="E247" s="39" t="s">
        <v>654</v>
      </c>
      <c r="F247" s="39" t="s">
        <v>655</v>
      </c>
      <c r="G247" s="39">
        <v>2007</v>
      </c>
      <c r="H247" s="39" t="s">
        <v>656</v>
      </c>
      <c r="I247" s="39" t="s">
        <v>657</v>
      </c>
      <c r="J247" s="39" t="s">
        <v>16</v>
      </c>
      <c r="K247" s="39" t="s">
        <v>80</v>
      </c>
      <c r="L247" s="39" t="s">
        <v>81</v>
      </c>
      <c r="M247" s="39" t="s">
        <v>82</v>
      </c>
      <c r="N247" s="39" t="s">
        <v>83</v>
      </c>
      <c r="O247" s="39" t="s">
        <v>84</v>
      </c>
      <c r="P247" s="39" t="s">
        <v>639</v>
      </c>
      <c r="Q247" s="39" t="s">
        <v>1100</v>
      </c>
      <c r="R247" s="39" t="s">
        <v>1101</v>
      </c>
      <c r="S247" s="39" t="s">
        <v>1101</v>
      </c>
      <c r="T247" s="39" t="s">
        <v>474</v>
      </c>
      <c r="U247" s="39" t="s">
        <v>28</v>
      </c>
      <c r="V247" s="39" t="s">
        <v>293</v>
      </c>
      <c r="W247" s="34" t="s">
        <v>280</v>
      </c>
      <c r="X247" s="39" t="s">
        <v>281</v>
      </c>
      <c r="Y247" s="39" t="s">
        <v>475</v>
      </c>
      <c r="Z247" s="39" t="s">
        <v>239</v>
      </c>
      <c r="AA247" s="39" t="s">
        <v>476</v>
      </c>
      <c r="AB247" s="39">
        <v>2</v>
      </c>
      <c r="AC247" s="332">
        <f t="shared" si="15"/>
        <v>48</v>
      </c>
      <c r="AD247" s="332" t="s">
        <v>240</v>
      </c>
      <c r="AE247" s="332" t="s">
        <v>477</v>
      </c>
      <c r="AF247" s="332" t="s">
        <v>240</v>
      </c>
      <c r="AG247" s="39" t="s">
        <v>478</v>
      </c>
      <c r="AH247" s="39" t="s">
        <v>1104</v>
      </c>
      <c r="AI247" s="111">
        <v>93</v>
      </c>
      <c r="AL247" s="336">
        <v>6.8</v>
      </c>
      <c r="AM247" s="44">
        <v>50</v>
      </c>
      <c r="AN247" s="111">
        <v>0.38</v>
      </c>
      <c r="AO247" s="111">
        <v>4</v>
      </c>
      <c r="AP247" s="111"/>
      <c r="AQ247" s="111" t="s">
        <v>659</v>
      </c>
      <c r="AR247" s="335" t="s">
        <v>295</v>
      </c>
      <c r="AS247" s="111" t="s">
        <v>240</v>
      </c>
      <c r="AT247" s="111" t="s">
        <v>295</v>
      </c>
      <c r="AU247" s="111"/>
      <c r="AV247" s="39" t="s">
        <v>481</v>
      </c>
      <c r="AW247" s="39" t="s">
        <v>660</v>
      </c>
      <c r="AX247" s="39" t="s">
        <v>661</v>
      </c>
      <c r="AY247" s="39">
        <v>6.8</v>
      </c>
      <c r="AZ247" s="334" t="s">
        <v>240</v>
      </c>
      <c r="BA247" s="39" t="s">
        <v>662</v>
      </c>
      <c r="BC247" s="39">
        <v>0.38</v>
      </c>
      <c r="BD247" s="39" t="s">
        <v>663</v>
      </c>
      <c r="BH247" s="39" t="s">
        <v>497</v>
      </c>
      <c r="BI247" s="39" t="s">
        <v>497</v>
      </c>
      <c r="BK247" s="39">
        <v>10</v>
      </c>
      <c r="BL247" s="39">
        <v>6.0750000000000002</v>
      </c>
      <c r="BM247" s="339">
        <v>162.69999999999999</v>
      </c>
      <c r="BN247" s="39">
        <v>2.9249999999999998</v>
      </c>
      <c r="BO247" s="39" t="s">
        <v>644</v>
      </c>
      <c r="BP247" s="107" t="s">
        <v>644</v>
      </c>
      <c r="BQ247" s="39" t="s">
        <v>497</v>
      </c>
      <c r="BR247" s="53"/>
      <c r="BS247" s="53"/>
      <c r="BT247" s="53" t="s">
        <v>664</v>
      </c>
      <c r="BU247" s="53"/>
      <c r="BV247" s="39" t="s">
        <v>489</v>
      </c>
      <c r="BX247" s="39" t="s">
        <v>660</v>
      </c>
    </row>
    <row r="248" spans="1:76" x14ac:dyDescent="0.35">
      <c r="C248" s="39">
        <v>1310578</v>
      </c>
      <c r="D248" s="39">
        <v>767758</v>
      </c>
      <c r="E248" s="39" t="s">
        <v>654</v>
      </c>
      <c r="F248" s="39" t="s">
        <v>655</v>
      </c>
      <c r="G248" s="39">
        <v>2007</v>
      </c>
      <c r="H248" s="39" t="s">
        <v>656</v>
      </c>
      <c r="I248" s="39" t="s">
        <v>657</v>
      </c>
      <c r="J248" s="39" t="s">
        <v>16</v>
      </c>
      <c r="K248" s="39" t="s">
        <v>80</v>
      </c>
      <c r="L248" s="39" t="s">
        <v>81</v>
      </c>
      <c r="M248" s="39" t="s">
        <v>82</v>
      </c>
      <c r="N248" s="39" t="s">
        <v>83</v>
      </c>
      <c r="O248" s="39" t="s">
        <v>84</v>
      </c>
      <c r="P248" s="39" t="s">
        <v>639</v>
      </c>
      <c r="Q248" s="39" t="s">
        <v>1100</v>
      </c>
      <c r="R248" s="39" t="s">
        <v>1101</v>
      </c>
      <c r="S248" s="39" t="s">
        <v>1101</v>
      </c>
      <c r="T248" s="39" t="s">
        <v>474</v>
      </c>
      <c r="U248" s="39" t="s">
        <v>28</v>
      </c>
      <c r="V248" s="39" t="s">
        <v>293</v>
      </c>
      <c r="W248" s="34" t="s">
        <v>280</v>
      </c>
      <c r="X248" s="39" t="s">
        <v>281</v>
      </c>
      <c r="Y248" s="39" t="s">
        <v>475</v>
      </c>
      <c r="Z248" s="39" t="s">
        <v>239</v>
      </c>
      <c r="AA248" s="39" t="s">
        <v>476</v>
      </c>
      <c r="AB248" s="39">
        <v>2</v>
      </c>
      <c r="AC248" s="332">
        <f t="shared" si="15"/>
        <v>48</v>
      </c>
      <c r="AD248" s="332" t="s">
        <v>240</v>
      </c>
      <c r="AE248" s="332" t="s">
        <v>477</v>
      </c>
      <c r="AF248" s="332" t="s">
        <v>240</v>
      </c>
      <c r="AG248" s="39" t="s">
        <v>478</v>
      </c>
      <c r="AH248" s="39" t="s">
        <v>1105</v>
      </c>
      <c r="AI248" s="111">
        <v>60.6</v>
      </c>
      <c r="AL248" s="336">
        <v>6.8</v>
      </c>
      <c r="AM248" s="44">
        <v>50</v>
      </c>
      <c r="AN248" s="111">
        <v>0.38</v>
      </c>
      <c r="AO248" s="111">
        <v>4</v>
      </c>
      <c r="AP248" s="111"/>
      <c r="AQ248" s="111" t="s">
        <v>659</v>
      </c>
      <c r="AR248" s="335" t="s">
        <v>295</v>
      </c>
      <c r="AS248" s="111" t="s">
        <v>240</v>
      </c>
      <c r="AT248" s="111" t="s">
        <v>295</v>
      </c>
      <c r="AU248" s="111"/>
      <c r="AV248" s="39" t="s">
        <v>481</v>
      </c>
      <c r="AW248" s="39" t="s">
        <v>660</v>
      </c>
      <c r="AX248" s="39" t="s">
        <v>661</v>
      </c>
      <c r="AY248" s="39">
        <v>6.8</v>
      </c>
      <c r="AZ248" s="334" t="s">
        <v>240</v>
      </c>
      <c r="BA248" s="39" t="s">
        <v>662</v>
      </c>
      <c r="BC248" s="39">
        <v>0.38</v>
      </c>
      <c r="BD248" s="39" t="s">
        <v>663</v>
      </c>
      <c r="BH248" s="39" t="s">
        <v>497</v>
      </c>
      <c r="BI248" s="39" t="s">
        <v>497</v>
      </c>
      <c r="BK248" s="39">
        <v>10</v>
      </c>
      <c r="BL248" s="39">
        <v>6.0750000000000002</v>
      </c>
      <c r="BM248" s="339">
        <v>93.73</v>
      </c>
      <c r="BN248" s="39">
        <v>2.9249999999999998</v>
      </c>
      <c r="BO248" s="39" t="s">
        <v>644</v>
      </c>
      <c r="BP248" s="107" t="s">
        <v>644</v>
      </c>
      <c r="BQ248" s="39" t="s">
        <v>497</v>
      </c>
      <c r="BR248" s="53"/>
      <c r="BS248" s="53"/>
      <c r="BT248" s="53" t="s">
        <v>664</v>
      </c>
      <c r="BU248" s="53"/>
      <c r="BV248" s="39" t="s">
        <v>489</v>
      </c>
      <c r="BX248" s="39" t="s">
        <v>660</v>
      </c>
    </row>
    <row r="249" spans="1:76" x14ac:dyDescent="0.35">
      <c r="C249" s="39">
        <v>1310580</v>
      </c>
      <c r="D249" s="39">
        <v>767760</v>
      </c>
      <c r="E249" s="39" t="s">
        <v>654</v>
      </c>
      <c r="F249" s="39" t="s">
        <v>655</v>
      </c>
      <c r="G249" s="39">
        <v>2007</v>
      </c>
      <c r="H249" s="39" t="s">
        <v>656</v>
      </c>
      <c r="I249" s="39" t="s">
        <v>657</v>
      </c>
      <c r="J249" s="39" t="s">
        <v>16</v>
      </c>
      <c r="K249" s="39" t="s">
        <v>80</v>
      </c>
      <c r="L249" s="39" t="s">
        <v>81</v>
      </c>
      <c r="M249" s="39" t="s">
        <v>82</v>
      </c>
      <c r="N249" s="39" t="s">
        <v>83</v>
      </c>
      <c r="O249" s="39" t="s">
        <v>84</v>
      </c>
      <c r="P249" s="39" t="s">
        <v>639</v>
      </c>
      <c r="Q249" s="39" t="s">
        <v>1100</v>
      </c>
      <c r="R249" s="39" t="s">
        <v>1101</v>
      </c>
      <c r="S249" s="39" t="s">
        <v>1101</v>
      </c>
      <c r="T249" s="39" t="s">
        <v>474</v>
      </c>
      <c r="U249" s="39" t="s">
        <v>28</v>
      </c>
      <c r="V249" s="39" t="s">
        <v>293</v>
      </c>
      <c r="W249" s="34" t="s">
        <v>280</v>
      </c>
      <c r="X249" s="39" t="s">
        <v>281</v>
      </c>
      <c r="Y249" s="39" t="s">
        <v>475</v>
      </c>
      <c r="Z249" s="39" t="s">
        <v>239</v>
      </c>
      <c r="AA249" s="39" t="s">
        <v>476</v>
      </c>
      <c r="AB249" s="39">
        <v>2</v>
      </c>
      <c r="AC249" s="332">
        <f t="shared" si="15"/>
        <v>48</v>
      </c>
      <c r="AD249" s="332" t="s">
        <v>240</v>
      </c>
      <c r="AE249" s="332" t="s">
        <v>477</v>
      </c>
      <c r="AF249" s="332" t="s">
        <v>240</v>
      </c>
      <c r="AG249" s="39" t="s">
        <v>478</v>
      </c>
      <c r="AH249" s="39" t="s">
        <v>1106</v>
      </c>
      <c r="AI249" s="111">
        <v>9.6</v>
      </c>
      <c r="AL249" s="336">
        <v>6.8</v>
      </c>
      <c r="AM249" s="44">
        <v>50</v>
      </c>
      <c r="AN249" s="111">
        <v>0.38</v>
      </c>
      <c r="AO249" s="111">
        <v>4</v>
      </c>
      <c r="AP249" s="111"/>
      <c r="AQ249" s="111" t="s">
        <v>659</v>
      </c>
      <c r="AR249" s="335" t="s">
        <v>295</v>
      </c>
      <c r="AS249" s="111" t="s">
        <v>240</v>
      </c>
      <c r="AT249" s="111" t="s">
        <v>295</v>
      </c>
      <c r="AU249" s="111"/>
      <c r="AV249" s="39" t="s">
        <v>481</v>
      </c>
      <c r="AW249" s="39" t="s">
        <v>660</v>
      </c>
      <c r="AX249" s="39" t="s">
        <v>661</v>
      </c>
      <c r="AY249" s="39">
        <v>6.8</v>
      </c>
      <c r="AZ249" s="334" t="s">
        <v>240</v>
      </c>
      <c r="BA249" s="39" t="s">
        <v>662</v>
      </c>
      <c r="BC249" s="39">
        <v>0.38</v>
      </c>
      <c r="BD249" s="39" t="s">
        <v>663</v>
      </c>
      <c r="BH249" s="39" t="s">
        <v>497</v>
      </c>
      <c r="BI249" s="39" t="s">
        <v>497</v>
      </c>
      <c r="BK249" s="39">
        <v>10</v>
      </c>
      <c r="BL249" s="39">
        <v>6.0750000000000002</v>
      </c>
      <c r="BM249" s="339">
        <v>1.77</v>
      </c>
      <c r="BN249" s="39">
        <v>2.9249999999999998</v>
      </c>
      <c r="BO249" s="39" t="s">
        <v>644</v>
      </c>
      <c r="BP249" s="107" t="s">
        <v>644</v>
      </c>
      <c r="BQ249" s="39" t="s">
        <v>497</v>
      </c>
      <c r="BR249" s="53"/>
      <c r="BS249" s="53"/>
      <c r="BT249" s="53" t="s">
        <v>664</v>
      </c>
      <c r="BU249" s="53"/>
      <c r="BV249" s="39" t="s">
        <v>489</v>
      </c>
      <c r="BX249" s="39" t="s">
        <v>660</v>
      </c>
    </row>
    <row r="250" spans="1:76" x14ac:dyDescent="0.35">
      <c r="C250" s="39">
        <v>1310574</v>
      </c>
      <c r="D250" s="39">
        <v>767754</v>
      </c>
      <c r="E250" s="39" t="s">
        <v>654</v>
      </c>
      <c r="F250" s="39" t="s">
        <v>655</v>
      </c>
      <c r="G250" s="39">
        <v>2007</v>
      </c>
      <c r="H250" s="39" t="s">
        <v>656</v>
      </c>
      <c r="I250" s="39" t="s">
        <v>657</v>
      </c>
      <c r="J250" s="39" t="s">
        <v>16</v>
      </c>
      <c r="K250" s="39" t="s">
        <v>80</v>
      </c>
      <c r="L250" s="39" t="s">
        <v>81</v>
      </c>
      <c r="M250" s="39" t="s">
        <v>82</v>
      </c>
      <c r="N250" s="39" t="s">
        <v>83</v>
      </c>
      <c r="O250" s="39" t="s">
        <v>84</v>
      </c>
      <c r="P250" s="39" t="s">
        <v>639</v>
      </c>
      <c r="Q250" s="39" t="s">
        <v>1100</v>
      </c>
      <c r="R250" s="39" t="s">
        <v>1101</v>
      </c>
      <c r="S250" s="39" t="s">
        <v>1101</v>
      </c>
      <c r="T250" s="39" t="s">
        <v>474</v>
      </c>
      <c r="U250" s="39" t="s">
        <v>28</v>
      </c>
      <c r="V250" s="39" t="s">
        <v>293</v>
      </c>
      <c r="W250" s="34" t="s">
        <v>280</v>
      </c>
      <c r="X250" s="39" t="s">
        <v>281</v>
      </c>
      <c r="Y250" s="39" t="s">
        <v>475</v>
      </c>
      <c r="Z250" s="39" t="s">
        <v>239</v>
      </c>
      <c r="AA250" s="39" t="s">
        <v>476</v>
      </c>
      <c r="AB250" s="39">
        <v>2</v>
      </c>
      <c r="AC250" s="332">
        <f t="shared" si="15"/>
        <v>48</v>
      </c>
      <c r="AD250" s="332" t="s">
        <v>240</v>
      </c>
      <c r="AE250" s="332" t="s">
        <v>477</v>
      </c>
      <c r="AF250" s="332" t="s">
        <v>240</v>
      </c>
      <c r="AG250" s="39" t="s">
        <v>478</v>
      </c>
      <c r="AH250" s="39" t="s">
        <v>1107</v>
      </c>
      <c r="AI250" s="111">
        <v>78.599999999999994</v>
      </c>
      <c r="AL250" s="336">
        <v>6.8</v>
      </c>
      <c r="AM250" s="44">
        <v>50</v>
      </c>
      <c r="AN250" s="111">
        <v>0.38</v>
      </c>
      <c r="AO250" s="111">
        <v>4</v>
      </c>
      <c r="AP250" s="111"/>
      <c r="AQ250" s="111" t="s">
        <v>659</v>
      </c>
      <c r="AR250" s="335" t="s">
        <v>295</v>
      </c>
      <c r="AS250" s="111" t="s">
        <v>240</v>
      </c>
      <c r="AT250" s="111" t="s">
        <v>295</v>
      </c>
      <c r="AU250" s="111"/>
      <c r="AV250" s="39" t="s">
        <v>481</v>
      </c>
      <c r="AW250" s="39" t="s">
        <v>660</v>
      </c>
      <c r="AX250" s="39" t="s">
        <v>661</v>
      </c>
      <c r="AY250" s="39">
        <v>6.8</v>
      </c>
      <c r="AZ250" s="334" t="s">
        <v>240</v>
      </c>
      <c r="BA250" s="39" t="s">
        <v>662</v>
      </c>
      <c r="BC250" s="39">
        <v>0.38</v>
      </c>
      <c r="BD250" s="39" t="s">
        <v>663</v>
      </c>
      <c r="BH250" s="39" t="s">
        <v>497</v>
      </c>
      <c r="BI250" s="39" t="s">
        <v>497</v>
      </c>
      <c r="BK250" s="39">
        <v>10</v>
      </c>
      <c r="BL250" s="39">
        <v>6.0750000000000002</v>
      </c>
      <c r="BM250" s="339">
        <v>231.67</v>
      </c>
      <c r="BN250" s="39">
        <v>2.9249999999999998</v>
      </c>
      <c r="BO250" s="39" t="s">
        <v>644</v>
      </c>
      <c r="BP250" s="107" t="s">
        <v>644</v>
      </c>
      <c r="BQ250" s="39" t="s">
        <v>497</v>
      </c>
      <c r="BR250" s="53"/>
      <c r="BS250" s="53"/>
      <c r="BT250" s="53" t="s">
        <v>664</v>
      </c>
      <c r="BU250" s="53"/>
      <c r="BV250" s="39" t="s">
        <v>489</v>
      </c>
      <c r="BX250" s="39" t="s">
        <v>660</v>
      </c>
    </row>
    <row r="251" spans="1:76" x14ac:dyDescent="0.35">
      <c r="C251" s="39">
        <v>1314268</v>
      </c>
      <c r="D251" s="39">
        <v>772346</v>
      </c>
      <c r="E251" s="39" t="s">
        <v>290</v>
      </c>
      <c r="F251" s="39" t="s">
        <v>468</v>
      </c>
      <c r="G251" s="39">
        <v>2004</v>
      </c>
      <c r="H251" s="39" t="s">
        <v>469</v>
      </c>
      <c r="I251" s="39" t="s">
        <v>470</v>
      </c>
      <c r="J251" s="39" t="s">
        <v>16</v>
      </c>
      <c r="K251" s="39" t="s">
        <v>80</v>
      </c>
      <c r="L251" s="39" t="s">
        <v>81</v>
      </c>
      <c r="M251" s="39" t="s">
        <v>82</v>
      </c>
      <c r="N251" s="39" t="s">
        <v>83</v>
      </c>
      <c r="O251" s="39" t="s">
        <v>84</v>
      </c>
      <c r="P251" s="39" t="s">
        <v>639</v>
      </c>
      <c r="Q251" s="39" t="s">
        <v>1100</v>
      </c>
      <c r="R251" s="39" t="s">
        <v>1108</v>
      </c>
      <c r="S251" s="39" t="s">
        <v>1108</v>
      </c>
      <c r="T251" s="39" t="s">
        <v>474</v>
      </c>
      <c r="U251" s="39" t="s">
        <v>28</v>
      </c>
      <c r="V251" s="39" t="s">
        <v>293</v>
      </c>
      <c r="W251" s="34" t="s">
        <v>280</v>
      </c>
      <c r="X251" s="39" t="s">
        <v>281</v>
      </c>
      <c r="Y251" s="39" t="s">
        <v>475</v>
      </c>
      <c r="Z251" s="39" t="s">
        <v>239</v>
      </c>
      <c r="AA251" s="39" t="s">
        <v>476</v>
      </c>
      <c r="AB251" s="39">
        <v>2</v>
      </c>
      <c r="AC251" s="332">
        <f t="shared" si="15"/>
        <v>48</v>
      </c>
      <c r="AD251" s="332" t="s">
        <v>240</v>
      </c>
      <c r="AE251" s="332" t="s">
        <v>477</v>
      </c>
      <c r="AF251" s="332" t="s">
        <v>240</v>
      </c>
      <c r="AG251" s="39" t="s">
        <v>478</v>
      </c>
      <c r="AH251" s="39" t="s">
        <v>1109</v>
      </c>
      <c r="AI251" s="111">
        <v>33.299999999999997</v>
      </c>
      <c r="AL251" s="336">
        <v>5</v>
      </c>
      <c r="AM251" s="44">
        <v>29.988899999999997</v>
      </c>
      <c r="AN251" s="111">
        <v>3</v>
      </c>
      <c r="AO251" s="111">
        <f>IF(AP251=1,1,"xx")</f>
        <v>1</v>
      </c>
      <c r="AP251" s="111">
        <v>1</v>
      </c>
      <c r="AQ251" s="111"/>
      <c r="AR251" s="335" t="s">
        <v>295</v>
      </c>
      <c r="AS251" s="111" t="s">
        <v>240</v>
      </c>
      <c r="AT251" s="111" t="s">
        <v>295</v>
      </c>
      <c r="AU251" s="111"/>
      <c r="AV251" s="39" t="s">
        <v>481</v>
      </c>
      <c r="AW251" s="39" t="s">
        <v>296</v>
      </c>
      <c r="AX251" s="39" t="s">
        <v>483</v>
      </c>
      <c r="AY251" s="39">
        <v>5</v>
      </c>
      <c r="AZ251" s="334" t="s">
        <v>240</v>
      </c>
      <c r="BA251" s="39" t="s">
        <v>497</v>
      </c>
      <c r="BC251" s="39">
        <v>3</v>
      </c>
      <c r="BD251" s="39" t="s">
        <v>485</v>
      </c>
      <c r="BH251" s="39" t="s">
        <v>671</v>
      </c>
      <c r="BI251" s="39" t="s">
        <v>497</v>
      </c>
      <c r="BJ251" s="112">
        <v>10</v>
      </c>
      <c r="BK251" s="39">
        <v>9.6999999999999993</v>
      </c>
      <c r="BL251" s="39">
        <v>1.4</v>
      </c>
      <c r="BM251" s="39">
        <v>13.1</v>
      </c>
      <c r="BN251" s="39" t="s">
        <v>202</v>
      </c>
      <c r="BO251" s="39" t="s">
        <v>644</v>
      </c>
      <c r="BP251" s="107">
        <v>26.2</v>
      </c>
      <c r="BQ251" s="39" t="s">
        <v>497</v>
      </c>
      <c r="BR251" s="53" t="s">
        <v>1110</v>
      </c>
      <c r="BS251" s="53"/>
      <c r="BT251" s="53"/>
      <c r="BU251" s="53"/>
      <c r="BV251" s="39" t="s">
        <v>489</v>
      </c>
      <c r="BX251" s="39" t="s">
        <v>296</v>
      </c>
    </row>
    <row r="252" spans="1:76" x14ac:dyDescent="0.35">
      <c r="C252" s="39">
        <v>1314294</v>
      </c>
      <c r="D252" s="39">
        <v>772372</v>
      </c>
      <c r="E252" s="39" t="s">
        <v>290</v>
      </c>
      <c r="F252" s="39" t="s">
        <v>468</v>
      </c>
      <c r="G252" s="39">
        <v>2004</v>
      </c>
      <c r="H252" s="39" t="s">
        <v>469</v>
      </c>
      <c r="I252" s="39" t="s">
        <v>470</v>
      </c>
      <c r="J252" s="39" t="s">
        <v>16</v>
      </c>
      <c r="K252" s="39" t="s">
        <v>80</v>
      </c>
      <c r="L252" s="39" t="s">
        <v>81</v>
      </c>
      <c r="M252" s="39" t="s">
        <v>82</v>
      </c>
      <c r="N252" s="39" t="s">
        <v>83</v>
      </c>
      <c r="O252" s="39" t="s">
        <v>84</v>
      </c>
      <c r="P252" s="39" t="s">
        <v>639</v>
      </c>
      <c r="Q252" s="39" t="s">
        <v>1100</v>
      </c>
      <c r="R252" s="39" t="s">
        <v>1108</v>
      </c>
      <c r="S252" s="39" t="s">
        <v>1108</v>
      </c>
      <c r="T252" s="39" t="s">
        <v>474</v>
      </c>
      <c r="U252" s="39" t="s">
        <v>28</v>
      </c>
      <c r="V252" s="39" t="s">
        <v>293</v>
      </c>
      <c r="W252" s="34" t="s">
        <v>280</v>
      </c>
      <c r="X252" s="39" t="s">
        <v>281</v>
      </c>
      <c r="Y252" s="39" t="s">
        <v>475</v>
      </c>
      <c r="Z252" s="39" t="s">
        <v>239</v>
      </c>
      <c r="AA252" s="39" t="s">
        <v>476</v>
      </c>
      <c r="AB252" s="39">
        <v>2</v>
      </c>
      <c r="AC252" s="332">
        <f t="shared" si="15"/>
        <v>48</v>
      </c>
      <c r="AD252" s="332" t="s">
        <v>240</v>
      </c>
      <c r="AE252" s="332" t="s">
        <v>477</v>
      </c>
      <c r="AF252" s="332" t="s">
        <v>240</v>
      </c>
      <c r="AG252" s="39" t="s">
        <v>478</v>
      </c>
      <c r="AH252" s="39" t="s">
        <v>1111</v>
      </c>
      <c r="AI252" s="111">
        <v>37.200000000000003</v>
      </c>
      <c r="AL252" s="336">
        <v>7.7</v>
      </c>
      <c r="AM252" s="44">
        <v>49.153300000000002</v>
      </c>
      <c r="AN252" s="111">
        <v>2.2999999999999998</v>
      </c>
      <c r="AO252" s="111">
        <f>IF(AP252=1,1,"xx")</f>
        <v>1</v>
      </c>
      <c r="AP252" s="111">
        <v>1</v>
      </c>
      <c r="AQ252" s="111"/>
      <c r="AR252" s="335" t="s">
        <v>295</v>
      </c>
      <c r="AS252" s="111" t="s">
        <v>240</v>
      </c>
      <c r="AT252" s="111" t="s">
        <v>295</v>
      </c>
      <c r="AU252" s="111"/>
      <c r="AV252" s="39" t="s">
        <v>481</v>
      </c>
      <c r="AW252" s="39" t="s">
        <v>294</v>
      </c>
      <c r="AX252" s="39" t="s">
        <v>483</v>
      </c>
      <c r="AY252" s="39">
        <v>7.7</v>
      </c>
      <c r="AZ252" s="334" t="s">
        <v>240</v>
      </c>
      <c r="BA252" s="39" t="s">
        <v>497</v>
      </c>
      <c r="BC252" s="39">
        <v>2.2999999999999998</v>
      </c>
      <c r="BD252" s="39" t="s">
        <v>485</v>
      </c>
      <c r="BH252" s="39" t="s">
        <v>669</v>
      </c>
      <c r="BI252" s="39" t="s">
        <v>497</v>
      </c>
      <c r="BJ252" s="112">
        <v>10</v>
      </c>
      <c r="BK252" s="39">
        <v>14.9</v>
      </c>
      <c r="BL252" s="39">
        <v>2.9</v>
      </c>
      <c r="BM252" s="39">
        <v>2.9</v>
      </c>
      <c r="BN252" s="39" t="s">
        <v>202</v>
      </c>
      <c r="BO252" s="56">
        <v>39.079418978468262</v>
      </c>
      <c r="BP252" s="107">
        <v>3.4</v>
      </c>
      <c r="BQ252" s="39" t="s">
        <v>497</v>
      </c>
      <c r="BR252" s="53" t="s">
        <v>1112</v>
      </c>
      <c r="BS252" s="53" t="s">
        <v>926</v>
      </c>
      <c r="BT252" s="113" t="s">
        <v>487</v>
      </c>
      <c r="BU252" s="114" t="s">
        <v>488</v>
      </c>
      <c r="BV252" s="39" t="s">
        <v>489</v>
      </c>
      <c r="BX252" s="39" t="s">
        <v>294</v>
      </c>
    </row>
    <row r="253" spans="1:76" x14ac:dyDescent="0.35">
      <c r="C253" s="39">
        <v>1314298</v>
      </c>
      <c r="D253" s="39">
        <v>772376</v>
      </c>
      <c r="E253" s="39" t="s">
        <v>290</v>
      </c>
      <c r="F253" s="39" t="s">
        <v>468</v>
      </c>
      <c r="G253" s="39">
        <v>2004</v>
      </c>
      <c r="H253" s="39" t="s">
        <v>469</v>
      </c>
      <c r="I253" s="39" t="s">
        <v>470</v>
      </c>
      <c r="J253" s="39" t="s">
        <v>16</v>
      </c>
      <c r="K253" s="39" t="s">
        <v>80</v>
      </c>
      <c r="L253" s="39" t="s">
        <v>81</v>
      </c>
      <c r="M253" s="39" t="s">
        <v>82</v>
      </c>
      <c r="N253" s="39" t="s">
        <v>83</v>
      </c>
      <c r="O253" s="39" t="s">
        <v>84</v>
      </c>
      <c r="P253" s="39" t="s">
        <v>639</v>
      </c>
      <c r="Q253" s="39" t="s">
        <v>1100</v>
      </c>
      <c r="R253" s="39" t="s">
        <v>1108</v>
      </c>
      <c r="S253" s="39" t="s">
        <v>1108</v>
      </c>
      <c r="T253" s="39" t="s">
        <v>474</v>
      </c>
      <c r="U253" s="39" t="s">
        <v>28</v>
      </c>
      <c r="V253" s="39" t="s">
        <v>293</v>
      </c>
      <c r="W253" s="34" t="s">
        <v>280</v>
      </c>
      <c r="X253" s="39" t="s">
        <v>281</v>
      </c>
      <c r="Y253" s="39" t="s">
        <v>475</v>
      </c>
      <c r="Z253" s="39" t="s">
        <v>239</v>
      </c>
      <c r="AA253" s="39" t="s">
        <v>476</v>
      </c>
      <c r="AB253" s="39">
        <v>2</v>
      </c>
      <c r="AC253" s="332">
        <f t="shared" si="15"/>
        <v>48</v>
      </c>
      <c r="AD253" s="332" t="s">
        <v>240</v>
      </c>
      <c r="AE253" s="332" t="s">
        <v>477</v>
      </c>
      <c r="AF253" s="332" t="s">
        <v>240</v>
      </c>
      <c r="AG253" s="39" t="s">
        <v>478</v>
      </c>
      <c r="AH253" s="39" t="s">
        <v>965</v>
      </c>
      <c r="AI253" s="111">
        <v>30</v>
      </c>
      <c r="AL253" s="336">
        <v>7.4</v>
      </c>
      <c r="AM253" s="44">
        <v>50.726399999999998</v>
      </c>
      <c r="AN253" s="111">
        <v>1.6</v>
      </c>
      <c r="AO253" s="111">
        <f>IF(AP253=1,1,"xx")</f>
        <v>1</v>
      </c>
      <c r="AP253" s="111">
        <v>1</v>
      </c>
      <c r="AQ253" s="111"/>
      <c r="AR253" s="335" t="s">
        <v>295</v>
      </c>
      <c r="AS253" s="111" t="s">
        <v>240</v>
      </c>
      <c r="AT253" s="111" t="s">
        <v>295</v>
      </c>
      <c r="AU253" s="111"/>
      <c r="AV253" s="39" t="s">
        <v>481</v>
      </c>
      <c r="AW253" s="39" t="s">
        <v>1113</v>
      </c>
      <c r="AX253" s="39" t="s">
        <v>483</v>
      </c>
      <c r="AY253" s="39">
        <v>7.4</v>
      </c>
      <c r="AZ253" s="334" t="s">
        <v>240</v>
      </c>
      <c r="BA253" s="39" t="s">
        <v>497</v>
      </c>
      <c r="BC253" s="39">
        <v>1.6</v>
      </c>
      <c r="BD253" s="39" t="s">
        <v>485</v>
      </c>
      <c r="BH253" s="39" t="s">
        <v>1114</v>
      </c>
      <c r="BI253" s="39" t="s">
        <v>497</v>
      </c>
      <c r="BJ253" s="112">
        <v>10</v>
      </c>
      <c r="BK253" s="39">
        <v>15.2</v>
      </c>
      <c r="BL253" s="39">
        <v>3.1</v>
      </c>
      <c r="BM253" s="39">
        <v>2.6</v>
      </c>
      <c r="BN253" s="39" t="s">
        <v>202</v>
      </c>
      <c r="BP253" s="107">
        <v>3.3</v>
      </c>
      <c r="BQ253" s="39" t="s">
        <v>497</v>
      </c>
      <c r="BR253" s="53" t="s">
        <v>1112</v>
      </c>
      <c r="BS253" s="53"/>
      <c r="BT253" s="53"/>
      <c r="BU253" s="53"/>
      <c r="BV253" s="39" t="s">
        <v>489</v>
      </c>
      <c r="BX253" s="39" t="s">
        <v>1113</v>
      </c>
    </row>
    <row r="254" spans="1:76" x14ac:dyDescent="0.35">
      <c r="C254" s="39">
        <v>1314280</v>
      </c>
      <c r="D254" s="39">
        <v>772358</v>
      </c>
      <c r="E254" s="39" t="s">
        <v>290</v>
      </c>
      <c r="F254" s="39" t="s">
        <v>468</v>
      </c>
      <c r="G254" s="39">
        <v>2004</v>
      </c>
      <c r="H254" s="39" t="s">
        <v>469</v>
      </c>
      <c r="I254" s="39" t="s">
        <v>470</v>
      </c>
      <c r="J254" s="39" t="s">
        <v>16</v>
      </c>
      <c r="K254" s="39" t="s">
        <v>80</v>
      </c>
      <c r="L254" s="39" t="s">
        <v>81</v>
      </c>
      <c r="M254" s="39" t="s">
        <v>82</v>
      </c>
      <c r="N254" s="39" t="s">
        <v>83</v>
      </c>
      <c r="O254" s="39" t="s">
        <v>84</v>
      </c>
      <c r="P254" s="39" t="s">
        <v>639</v>
      </c>
      <c r="Q254" s="39" t="s">
        <v>1100</v>
      </c>
      <c r="R254" s="39" t="s">
        <v>1108</v>
      </c>
      <c r="S254" s="39" t="s">
        <v>1108</v>
      </c>
      <c r="T254" s="39" t="s">
        <v>474</v>
      </c>
      <c r="U254" s="39" t="s">
        <v>28</v>
      </c>
      <c r="V254" s="39" t="s">
        <v>293</v>
      </c>
      <c r="W254" s="34" t="s">
        <v>280</v>
      </c>
      <c r="X254" s="39" t="s">
        <v>281</v>
      </c>
      <c r="Y254" s="39" t="s">
        <v>475</v>
      </c>
      <c r="Z254" s="39" t="s">
        <v>239</v>
      </c>
      <c r="AA254" s="39" t="s">
        <v>476</v>
      </c>
      <c r="AB254" s="39">
        <v>2</v>
      </c>
      <c r="AC254" s="332">
        <f t="shared" si="15"/>
        <v>48</v>
      </c>
      <c r="AD254" s="332" t="s">
        <v>240</v>
      </c>
      <c r="AE254" s="332" t="s">
        <v>477</v>
      </c>
      <c r="AF254" s="332" t="s">
        <v>240</v>
      </c>
      <c r="AG254" s="39" t="s">
        <v>478</v>
      </c>
      <c r="AH254" s="39" t="s">
        <v>1115</v>
      </c>
      <c r="AI254" s="111">
        <v>150</v>
      </c>
      <c r="AL254" s="336">
        <v>8.3000000000000007</v>
      </c>
      <c r="AM254" s="44">
        <v>198.54869999999997</v>
      </c>
      <c r="AN254" s="111">
        <v>9.8000000000000007</v>
      </c>
      <c r="AO254" s="111">
        <f>IF(AP254=1,1,"xx")</f>
        <v>1</v>
      </c>
      <c r="AP254" s="111">
        <v>1</v>
      </c>
      <c r="AQ254" s="111"/>
      <c r="AR254" s="335" t="s">
        <v>295</v>
      </c>
      <c r="AS254" s="111" t="s">
        <v>240</v>
      </c>
      <c r="AT254" s="111" t="s">
        <v>295</v>
      </c>
      <c r="AU254" s="111"/>
      <c r="AV254" s="39" t="s">
        <v>481</v>
      </c>
      <c r="AW254" s="39" t="s">
        <v>714</v>
      </c>
      <c r="AX254" s="39" t="s">
        <v>483</v>
      </c>
      <c r="AY254" s="39">
        <v>8.3000000000000007</v>
      </c>
      <c r="AZ254" s="334" t="s">
        <v>240</v>
      </c>
      <c r="BA254" s="39" t="s">
        <v>497</v>
      </c>
      <c r="BC254" s="39">
        <v>9.8000000000000007</v>
      </c>
      <c r="BD254" s="39" t="s">
        <v>485</v>
      </c>
      <c r="BH254" s="39" t="s">
        <v>924</v>
      </c>
      <c r="BI254" s="39" t="s">
        <v>497</v>
      </c>
      <c r="BJ254" s="112">
        <v>10</v>
      </c>
      <c r="BK254" s="56">
        <v>71.099999999999994</v>
      </c>
      <c r="BL254" s="56">
        <v>5.0999999999999996</v>
      </c>
      <c r="BM254" s="56">
        <v>23.6</v>
      </c>
      <c r="BN254" s="56">
        <v>2.2000000000000002</v>
      </c>
      <c r="BO254" s="56">
        <v>144.34612267719552</v>
      </c>
      <c r="BP254" s="223">
        <v>40.4</v>
      </c>
      <c r="BQ254" s="39" t="s">
        <v>497</v>
      </c>
      <c r="BR254" s="53" t="s">
        <v>925</v>
      </c>
      <c r="BS254" s="53" t="s">
        <v>926</v>
      </c>
      <c r="BT254" s="113" t="s">
        <v>487</v>
      </c>
      <c r="BU254" s="114" t="s">
        <v>488</v>
      </c>
      <c r="BV254" s="39" t="s">
        <v>489</v>
      </c>
      <c r="BX254" s="39" t="s">
        <v>714</v>
      </c>
    </row>
    <row r="255" spans="1:76" x14ac:dyDescent="0.35">
      <c r="C255" s="39">
        <v>1310703</v>
      </c>
      <c r="D255" s="39">
        <v>767916</v>
      </c>
      <c r="E255" s="39" t="s">
        <v>290</v>
      </c>
      <c r="F255" s="39" t="s">
        <v>672</v>
      </c>
      <c r="G255" s="39">
        <v>2005</v>
      </c>
      <c r="H255" s="39" t="s">
        <v>673</v>
      </c>
      <c r="I255" s="39" t="s">
        <v>674</v>
      </c>
      <c r="J255" s="39" t="s">
        <v>16</v>
      </c>
      <c r="K255" s="39" t="s">
        <v>80</v>
      </c>
      <c r="L255" s="39" t="s">
        <v>81</v>
      </c>
      <c r="M255" s="39" t="s">
        <v>82</v>
      </c>
      <c r="N255" s="39" t="s">
        <v>83</v>
      </c>
      <c r="O255" s="39" t="s">
        <v>84</v>
      </c>
      <c r="P255" s="39" t="s">
        <v>639</v>
      </c>
      <c r="Q255" s="39" t="s">
        <v>1100</v>
      </c>
      <c r="R255" s="39" t="s">
        <v>1108</v>
      </c>
      <c r="S255" s="39" t="s">
        <v>1108</v>
      </c>
      <c r="T255" s="39" t="s">
        <v>474</v>
      </c>
      <c r="U255" s="39" t="s">
        <v>28</v>
      </c>
      <c r="V255" s="39" t="s">
        <v>293</v>
      </c>
      <c r="W255" s="34" t="s">
        <v>280</v>
      </c>
      <c r="X255" s="39" t="s">
        <v>281</v>
      </c>
      <c r="Y255" s="39" t="s">
        <v>475</v>
      </c>
      <c r="Z255" s="39" t="s">
        <v>239</v>
      </c>
      <c r="AA255" s="39" t="s">
        <v>476</v>
      </c>
      <c r="AB255" s="39">
        <v>2</v>
      </c>
      <c r="AC255" s="332">
        <f t="shared" si="15"/>
        <v>48</v>
      </c>
      <c r="AD255" s="332" t="s">
        <v>240</v>
      </c>
      <c r="AE255" s="332" t="s">
        <v>477</v>
      </c>
      <c r="AF255" s="332" t="s">
        <v>240</v>
      </c>
      <c r="AG255" s="39" t="s">
        <v>478</v>
      </c>
      <c r="AH255" s="39" t="s">
        <v>1116</v>
      </c>
      <c r="AI255" s="111">
        <v>23.1</v>
      </c>
      <c r="AL255" s="336">
        <v>7.8</v>
      </c>
      <c r="AM255" s="44">
        <v>250</v>
      </c>
      <c r="AN255" s="111">
        <v>0.38</v>
      </c>
      <c r="AO255" s="111">
        <v>4</v>
      </c>
      <c r="AP255" s="111"/>
      <c r="AQ255" s="111" t="s">
        <v>676</v>
      </c>
      <c r="AR255" s="335" t="s">
        <v>295</v>
      </c>
      <c r="AS255" s="111" t="s">
        <v>240</v>
      </c>
      <c r="AT255" s="111" t="s">
        <v>295</v>
      </c>
      <c r="AU255" s="111"/>
      <c r="AV255" s="39" t="s">
        <v>481</v>
      </c>
      <c r="AW255" s="39" t="s">
        <v>677</v>
      </c>
      <c r="AX255" s="39" t="s">
        <v>483</v>
      </c>
      <c r="AY255" s="39">
        <v>7.8</v>
      </c>
      <c r="AZ255" s="334" t="s">
        <v>240</v>
      </c>
      <c r="BA255" s="39" t="s">
        <v>678</v>
      </c>
      <c r="BC255" s="39">
        <v>0.38</v>
      </c>
      <c r="BD255" s="39" t="s">
        <v>496</v>
      </c>
      <c r="BG255" s="39" t="s">
        <v>651</v>
      </c>
      <c r="BH255" s="39" t="s">
        <v>497</v>
      </c>
      <c r="BI255" s="39" t="s">
        <v>497</v>
      </c>
      <c r="BJ255" s="112">
        <v>10</v>
      </c>
      <c r="BK255" s="56">
        <v>80.099999999999994</v>
      </c>
      <c r="BL255" s="56">
        <v>12.2</v>
      </c>
      <c r="BM255" s="56">
        <v>17.2</v>
      </c>
      <c r="BN255" s="56">
        <v>2.9</v>
      </c>
      <c r="BO255" s="56">
        <v>70.491344825111085</v>
      </c>
      <c r="BP255" s="223">
        <v>144.4</v>
      </c>
      <c r="BQ255" s="56">
        <v>14.15306986860867</v>
      </c>
      <c r="BR255" s="53" t="s">
        <v>1117</v>
      </c>
      <c r="BS255" s="53"/>
      <c r="BT255" s="53"/>
      <c r="BU255" s="53"/>
      <c r="BV255" s="39" t="s">
        <v>489</v>
      </c>
      <c r="BX255" s="39" t="s">
        <v>677</v>
      </c>
    </row>
    <row r="256" spans="1:76" x14ac:dyDescent="0.35">
      <c r="C256" s="39">
        <v>1266906</v>
      </c>
      <c r="D256" s="39">
        <v>718203</v>
      </c>
      <c r="E256" s="39" t="s">
        <v>290</v>
      </c>
      <c r="F256" s="39" t="s">
        <v>490</v>
      </c>
      <c r="G256" s="39">
        <v>2005</v>
      </c>
      <c r="H256" s="39" t="s">
        <v>491</v>
      </c>
      <c r="I256" s="39" t="s">
        <v>492</v>
      </c>
      <c r="J256" s="39" t="s">
        <v>16</v>
      </c>
      <c r="K256" s="39" t="s">
        <v>80</v>
      </c>
      <c r="L256" s="39" t="s">
        <v>81</v>
      </c>
      <c r="M256" s="39" t="s">
        <v>82</v>
      </c>
      <c r="N256" s="39" t="s">
        <v>83</v>
      </c>
      <c r="O256" s="39" t="s">
        <v>84</v>
      </c>
      <c r="P256" s="39" t="s">
        <v>639</v>
      </c>
      <c r="Q256" s="39" t="s">
        <v>1100</v>
      </c>
      <c r="R256" s="39" t="s">
        <v>1108</v>
      </c>
      <c r="S256" s="39" t="s">
        <v>1108</v>
      </c>
      <c r="T256" s="39" t="s">
        <v>474</v>
      </c>
      <c r="U256" s="39" t="s">
        <v>28</v>
      </c>
      <c r="V256" s="39" t="s">
        <v>293</v>
      </c>
      <c r="W256" s="34" t="s">
        <v>280</v>
      </c>
      <c r="X256" s="39" t="s">
        <v>281</v>
      </c>
      <c r="Y256" s="39" t="s">
        <v>475</v>
      </c>
      <c r="Z256" s="39" t="s">
        <v>239</v>
      </c>
      <c r="AA256" s="39" t="s">
        <v>476</v>
      </c>
      <c r="AB256" s="39">
        <v>2</v>
      </c>
      <c r="AC256" s="332">
        <f t="shared" si="15"/>
        <v>48</v>
      </c>
      <c r="AD256" s="332" t="s">
        <v>240</v>
      </c>
      <c r="AE256" s="332" t="s">
        <v>477</v>
      </c>
      <c r="AF256" s="332" t="s">
        <v>240</v>
      </c>
      <c r="AG256" s="39" t="s">
        <v>478</v>
      </c>
      <c r="AH256" s="39" t="s">
        <v>1118</v>
      </c>
      <c r="AI256" s="111">
        <v>14.1</v>
      </c>
      <c r="AL256" s="336">
        <v>7.8</v>
      </c>
      <c r="AM256" s="44">
        <v>250</v>
      </c>
      <c r="AN256" s="111">
        <v>0.38</v>
      </c>
      <c r="AO256" s="111">
        <v>4</v>
      </c>
      <c r="AP256" s="111"/>
      <c r="AQ256" s="111" t="s">
        <v>680</v>
      </c>
      <c r="AR256" s="335" t="s">
        <v>295</v>
      </c>
      <c r="AS256" s="111" t="s">
        <v>240</v>
      </c>
      <c r="AT256" s="111" t="s">
        <v>295</v>
      </c>
      <c r="AU256" s="111"/>
      <c r="AV256" s="39" t="s">
        <v>481</v>
      </c>
      <c r="AW256" s="39" t="s">
        <v>1119</v>
      </c>
      <c r="AX256" s="39" t="s">
        <v>483</v>
      </c>
      <c r="AY256" s="39">
        <v>7.8</v>
      </c>
      <c r="AZ256" s="334" t="s">
        <v>240</v>
      </c>
      <c r="BA256" s="39" t="s">
        <v>678</v>
      </c>
      <c r="BC256" s="39">
        <v>0.38</v>
      </c>
      <c r="BD256" s="39" t="s">
        <v>496</v>
      </c>
      <c r="BG256" s="39" t="s">
        <v>651</v>
      </c>
      <c r="BH256" s="39" t="s">
        <v>497</v>
      </c>
      <c r="BI256" s="39" t="s">
        <v>497</v>
      </c>
      <c r="BJ256" s="112">
        <v>10</v>
      </c>
      <c r="BK256" s="56">
        <v>80.099999999999994</v>
      </c>
      <c r="BL256" s="56">
        <v>12.2</v>
      </c>
      <c r="BM256" s="56">
        <v>17.2</v>
      </c>
      <c r="BN256" s="56">
        <v>2.9</v>
      </c>
      <c r="BO256" s="56">
        <v>70.491344825111085</v>
      </c>
      <c r="BP256" s="223">
        <v>144.4</v>
      </c>
      <c r="BQ256" s="56">
        <v>14.15306986860867</v>
      </c>
      <c r="BR256" s="53" t="s">
        <v>1117</v>
      </c>
      <c r="BS256" s="53"/>
      <c r="BT256" s="53"/>
      <c r="BU256" s="53"/>
      <c r="BV256" s="39" t="s">
        <v>489</v>
      </c>
      <c r="BX256" s="39" t="s">
        <v>1119</v>
      </c>
    </row>
    <row r="257" spans="1:76" x14ac:dyDescent="0.35">
      <c r="C257" s="39">
        <v>1266893</v>
      </c>
      <c r="D257" s="39">
        <v>718190</v>
      </c>
      <c r="E257" s="39" t="s">
        <v>290</v>
      </c>
      <c r="F257" s="39" t="s">
        <v>490</v>
      </c>
      <c r="G257" s="39">
        <v>2005</v>
      </c>
      <c r="H257" s="39" t="s">
        <v>491</v>
      </c>
      <c r="I257" s="39" t="s">
        <v>492</v>
      </c>
      <c r="J257" s="39" t="s">
        <v>16</v>
      </c>
      <c r="K257" s="39" t="s">
        <v>80</v>
      </c>
      <c r="L257" s="39" t="s">
        <v>81</v>
      </c>
      <c r="M257" s="39" t="s">
        <v>82</v>
      </c>
      <c r="N257" s="39" t="s">
        <v>83</v>
      </c>
      <c r="O257" s="39" t="s">
        <v>84</v>
      </c>
      <c r="P257" s="39" t="s">
        <v>639</v>
      </c>
      <c r="Q257" s="39" t="s">
        <v>1100</v>
      </c>
      <c r="R257" s="39" t="s">
        <v>1108</v>
      </c>
      <c r="S257" s="39" t="s">
        <v>1108</v>
      </c>
      <c r="T257" s="39" t="s">
        <v>474</v>
      </c>
      <c r="U257" s="39" t="s">
        <v>28</v>
      </c>
      <c r="V257" s="39" t="s">
        <v>293</v>
      </c>
      <c r="W257" s="34" t="s">
        <v>280</v>
      </c>
      <c r="X257" s="39" t="s">
        <v>281</v>
      </c>
      <c r="Y257" s="39" t="s">
        <v>475</v>
      </c>
      <c r="Z257" s="39" t="s">
        <v>239</v>
      </c>
      <c r="AA257" s="39" t="s">
        <v>476</v>
      </c>
      <c r="AB257" s="39">
        <v>2</v>
      </c>
      <c r="AC257" s="332">
        <f t="shared" si="15"/>
        <v>48</v>
      </c>
      <c r="AD257" s="332" t="s">
        <v>240</v>
      </c>
      <c r="AE257" s="332" t="s">
        <v>477</v>
      </c>
      <c r="AF257" s="332" t="s">
        <v>240</v>
      </c>
      <c r="AG257" s="39" t="s">
        <v>478</v>
      </c>
      <c r="AH257" s="39" t="s">
        <v>1120</v>
      </c>
      <c r="AI257" s="111">
        <v>20.2</v>
      </c>
      <c r="AL257" s="336">
        <v>7.8</v>
      </c>
      <c r="AM257" s="44">
        <v>250</v>
      </c>
      <c r="AN257" s="111">
        <v>0.38</v>
      </c>
      <c r="AO257" s="111">
        <v>1</v>
      </c>
      <c r="AP257" s="111">
        <v>2</v>
      </c>
      <c r="AQ257" s="111"/>
      <c r="AR257" s="335" t="s">
        <v>295</v>
      </c>
      <c r="AS257" s="111" t="s">
        <v>240</v>
      </c>
      <c r="AT257" s="111" t="s">
        <v>295</v>
      </c>
      <c r="AU257" s="111"/>
      <c r="AV257" s="39" t="s">
        <v>481</v>
      </c>
      <c r="AW257" s="39" t="s">
        <v>716</v>
      </c>
      <c r="AX257" s="39" t="s">
        <v>483</v>
      </c>
      <c r="AY257" s="39">
        <v>7.8</v>
      </c>
      <c r="AZ257" s="334" t="s">
        <v>240</v>
      </c>
      <c r="BA257" s="39" t="s">
        <v>678</v>
      </c>
      <c r="BC257" s="39">
        <v>0.38</v>
      </c>
      <c r="BD257" s="39" t="s">
        <v>496</v>
      </c>
      <c r="BG257" s="39" t="s">
        <v>651</v>
      </c>
      <c r="BH257" s="39" t="s">
        <v>497</v>
      </c>
      <c r="BI257" s="39" t="s">
        <v>497</v>
      </c>
      <c r="BJ257" s="112">
        <v>10</v>
      </c>
      <c r="BK257" s="56">
        <v>80.099999999999994</v>
      </c>
      <c r="BL257" s="56">
        <v>12.2</v>
      </c>
      <c r="BM257" s="56">
        <v>17.2</v>
      </c>
      <c r="BN257" s="56">
        <v>2.9</v>
      </c>
      <c r="BO257" s="56">
        <v>70.491344825111085</v>
      </c>
      <c r="BP257" s="223">
        <v>144.4</v>
      </c>
      <c r="BQ257" s="56">
        <v>14.15306986860867</v>
      </c>
      <c r="BR257" s="53" t="s">
        <v>1117</v>
      </c>
      <c r="BS257" s="53"/>
      <c r="BT257" s="113" t="s">
        <v>487</v>
      </c>
      <c r="BU257" s="114" t="s">
        <v>488</v>
      </c>
      <c r="BV257" s="39" t="s">
        <v>489</v>
      </c>
      <c r="BX257" s="39" t="s">
        <v>716</v>
      </c>
    </row>
    <row r="258" spans="1:76" x14ac:dyDescent="0.35">
      <c r="C258" s="39">
        <v>1266905</v>
      </c>
      <c r="D258" s="39">
        <v>718202</v>
      </c>
      <c r="E258" s="39" t="s">
        <v>290</v>
      </c>
      <c r="F258" s="39" t="s">
        <v>490</v>
      </c>
      <c r="G258" s="39">
        <v>2005</v>
      </c>
      <c r="H258" s="39" t="s">
        <v>491</v>
      </c>
      <c r="I258" s="39" t="s">
        <v>492</v>
      </c>
      <c r="J258" s="39" t="s">
        <v>16</v>
      </c>
      <c r="K258" s="39" t="s">
        <v>80</v>
      </c>
      <c r="L258" s="39" t="s">
        <v>81</v>
      </c>
      <c r="M258" s="39" t="s">
        <v>82</v>
      </c>
      <c r="N258" s="39" t="s">
        <v>83</v>
      </c>
      <c r="O258" s="39" t="s">
        <v>84</v>
      </c>
      <c r="P258" s="39" t="s">
        <v>639</v>
      </c>
      <c r="Q258" s="39" t="s">
        <v>1100</v>
      </c>
      <c r="R258" s="39" t="s">
        <v>1108</v>
      </c>
      <c r="S258" s="39" t="s">
        <v>1108</v>
      </c>
      <c r="T258" s="39" t="s">
        <v>474</v>
      </c>
      <c r="U258" s="39" t="s">
        <v>28</v>
      </c>
      <c r="V258" s="39" t="s">
        <v>293</v>
      </c>
      <c r="W258" s="34" t="s">
        <v>280</v>
      </c>
      <c r="X258" s="39" t="s">
        <v>281</v>
      </c>
      <c r="Y258" s="39" t="s">
        <v>475</v>
      </c>
      <c r="Z258" s="39" t="s">
        <v>239</v>
      </c>
      <c r="AA258" s="39" t="s">
        <v>476</v>
      </c>
      <c r="AB258" s="39">
        <v>2</v>
      </c>
      <c r="AC258" s="332">
        <f t="shared" si="15"/>
        <v>48</v>
      </c>
      <c r="AD258" s="332" t="s">
        <v>240</v>
      </c>
      <c r="AE258" s="332" t="s">
        <v>477</v>
      </c>
      <c r="AF258" s="332" t="s">
        <v>240</v>
      </c>
      <c r="AG258" s="39" t="s">
        <v>478</v>
      </c>
      <c r="AH258" s="39" t="s">
        <v>1121</v>
      </c>
      <c r="AI258" s="111">
        <v>38</v>
      </c>
      <c r="AL258" s="336">
        <v>7.8</v>
      </c>
      <c r="AM258" s="44">
        <v>250</v>
      </c>
      <c r="AN258" s="111">
        <v>0.38</v>
      </c>
      <c r="AO258" s="111">
        <v>4</v>
      </c>
      <c r="AP258" s="111"/>
      <c r="AQ258" s="111" t="s">
        <v>680</v>
      </c>
      <c r="AR258" s="335" t="s">
        <v>295</v>
      </c>
      <c r="AS258" s="111" t="s">
        <v>240</v>
      </c>
      <c r="AT258" s="111" t="s">
        <v>295</v>
      </c>
      <c r="AU258" s="111"/>
      <c r="AV258" s="39" t="s">
        <v>481</v>
      </c>
      <c r="AW258" s="39" t="s">
        <v>681</v>
      </c>
      <c r="AX258" s="39" t="s">
        <v>483</v>
      </c>
      <c r="AY258" s="39">
        <v>7.8</v>
      </c>
      <c r="AZ258" s="334" t="s">
        <v>240</v>
      </c>
      <c r="BA258" s="39" t="s">
        <v>678</v>
      </c>
      <c r="BC258" s="39">
        <v>0.38</v>
      </c>
      <c r="BD258" s="39" t="s">
        <v>496</v>
      </c>
      <c r="BG258" s="39" t="s">
        <v>651</v>
      </c>
      <c r="BH258" s="39" t="s">
        <v>497</v>
      </c>
      <c r="BI258" s="39" t="s">
        <v>497</v>
      </c>
      <c r="BJ258" s="112">
        <v>10</v>
      </c>
      <c r="BK258" s="56">
        <v>80.099999999999994</v>
      </c>
      <c r="BL258" s="56">
        <v>12.2</v>
      </c>
      <c r="BM258" s="56">
        <v>17.2</v>
      </c>
      <c r="BN258" s="56">
        <v>2.9</v>
      </c>
      <c r="BO258" s="56">
        <v>70.491344825111085</v>
      </c>
      <c r="BP258" s="223">
        <v>144.4</v>
      </c>
      <c r="BQ258" s="56">
        <v>14.15306986860867</v>
      </c>
      <c r="BR258" s="53" t="s">
        <v>1117</v>
      </c>
      <c r="BS258" s="53"/>
      <c r="BT258" s="113" t="s">
        <v>487</v>
      </c>
      <c r="BU258" s="114" t="s">
        <v>488</v>
      </c>
      <c r="BV258" s="39" t="s">
        <v>489</v>
      </c>
      <c r="BX258" s="39" t="s">
        <v>681</v>
      </c>
    </row>
    <row r="259" spans="1:76" x14ac:dyDescent="0.35">
      <c r="A259" s="34" t="s">
        <v>277</v>
      </c>
      <c r="B259" s="34"/>
      <c r="C259" s="34"/>
      <c r="D259" s="34"/>
      <c r="E259" s="39" t="s">
        <v>654</v>
      </c>
      <c r="F259" s="338" t="s">
        <v>1035</v>
      </c>
      <c r="G259" s="40" t="s">
        <v>1036</v>
      </c>
      <c r="H259" s="39" t="s">
        <v>656</v>
      </c>
      <c r="I259" s="39" t="s">
        <v>657</v>
      </c>
      <c r="J259" s="39" t="s">
        <v>16</v>
      </c>
      <c r="K259" s="39" t="s">
        <v>80</v>
      </c>
      <c r="L259" s="39" t="s">
        <v>81</v>
      </c>
      <c r="M259" s="39" t="s">
        <v>82</v>
      </c>
      <c r="N259" s="39" t="s">
        <v>83</v>
      </c>
      <c r="O259" s="39" t="s">
        <v>84</v>
      </c>
      <c r="P259" s="39" t="s">
        <v>639</v>
      </c>
      <c r="Q259" s="39" t="s">
        <v>1100</v>
      </c>
      <c r="R259" s="35" t="s">
        <v>1108</v>
      </c>
      <c r="S259" s="35" t="s">
        <v>1108</v>
      </c>
      <c r="T259" s="34" t="s">
        <v>818</v>
      </c>
      <c r="U259" s="39" t="s">
        <v>28</v>
      </c>
      <c r="V259" s="34" t="s">
        <v>293</v>
      </c>
      <c r="W259" s="34" t="s">
        <v>280</v>
      </c>
      <c r="X259" s="39" t="s">
        <v>281</v>
      </c>
      <c r="Y259" s="39" t="s">
        <v>475</v>
      </c>
      <c r="Z259" s="39" t="s">
        <v>239</v>
      </c>
      <c r="AA259" s="39" t="s">
        <v>476</v>
      </c>
      <c r="AB259" s="39">
        <v>2</v>
      </c>
      <c r="AC259" s="332">
        <f t="shared" si="15"/>
        <v>48</v>
      </c>
      <c r="AD259" s="332" t="s">
        <v>240</v>
      </c>
      <c r="AE259" s="40" t="s">
        <v>477</v>
      </c>
      <c r="AF259" s="332" t="s">
        <v>240</v>
      </c>
      <c r="AG259" s="39" t="s">
        <v>478</v>
      </c>
      <c r="AH259" s="339">
        <v>11.2</v>
      </c>
      <c r="AI259" s="111">
        <v>11.2</v>
      </c>
      <c r="AJ259" s="339"/>
      <c r="AK259" s="114" t="s">
        <v>509</v>
      </c>
      <c r="AL259" s="336">
        <v>6.8</v>
      </c>
      <c r="AM259" s="44">
        <v>50.016199999999998</v>
      </c>
      <c r="AN259" s="111">
        <v>0.38</v>
      </c>
      <c r="AO259" s="111">
        <v>1</v>
      </c>
      <c r="AP259" s="111">
        <v>2</v>
      </c>
      <c r="AQ259" s="111" t="s">
        <v>933</v>
      </c>
      <c r="AR259" s="335" t="s">
        <v>295</v>
      </c>
      <c r="AS259" s="111" t="s">
        <v>240</v>
      </c>
      <c r="AT259" s="111" t="s">
        <v>295</v>
      </c>
      <c r="AU259" s="111" t="s">
        <v>240</v>
      </c>
      <c r="AV259" s="112" t="s">
        <v>167</v>
      </c>
      <c r="AW259" s="339"/>
      <c r="AX259" s="339">
        <v>19.5</v>
      </c>
      <c r="AY259" s="334">
        <v>6.8</v>
      </c>
      <c r="AZ259" s="334" t="s">
        <v>240</v>
      </c>
      <c r="BA259" s="339">
        <v>50</v>
      </c>
      <c r="BB259" s="339">
        <v>50.016199999999998</v>
      </c>
      <c r="BC259" s="339" t="s">
        <v>559</v>
      </c>
      <c r="BD259" s="339"/>
      <c r="BE259" s="339" t="s">
        <v>559</v>
      </c>
      <c r="BF259" s="339"/>
      <c r="BG259" s="339"/>
      <c r="BH259" s="334"/>
      <c r="BI259" s="334"/>
      <c r="BJ259" s="112">
        <v>0.01</v>
      </c>
      <c r="BK259" s="56">
        <v>10.02</v>
      </c>
      <c r="BL259" s="56">
        <v>6.07</v>
      </c>
      <c r="BM259" s="56">
        <v>1.77</v>
      </c>
      <c r="BN259" s="56">
        <v>2.93</v>
      </c>
      <c r="BO259" s="56">
        <v>24.01</v>
      </c>
      <c r="BP259" s="223">
        <v>20.38</v>
      </c>
      <c r="BQ259" s="339" t="s">
        <v>559</v>
      </c>
      <c r="BR259" s="56"/>
      <c r="BS259" s="339"/>
      <c r="BT259" s="338" t="s">
        <v>773</v>
      </c>
      <c r="BU259" s="338" t="s">
        <v>825</v>
      </c>
      <c r="BV259" s="34"/>
      <c r="BW259" s="34"/>
      <c r="BX259" s="34"/>
    </row>
    <row r="260" spans="1:76" x14ac:dyDescent="0.35">
      <c r="A260" s="34" t="s">
        <v>277</v>
      </c>
      <c r="B260" s="34"/>
      <c r="C260" s="34"/>
      <c r="D260" s="34"/>
      <c r="E260" s="39" t="s">
        <v>654</v>
      </c>
      <c r="F260" s="338" t="s">
        <v>1035</v>
      </c>
      <c r="G260" s="40" t="s">
        <v>1036</v>
      </c>
      <c r="H260" s="39" t="s">
        <v>656</v>
      </c>
      <c r="I260" s="39" t="s">
        <v>657</v>
      </c>
      <c r="J260" s="39" t="s">
        <v>16</v>
      </c>
      <c r="K260" s="39" t="s">
        <v>80</v>
      </c>
      <c r="L260" s="39" t="s">
        <v>81</v>
      </c>
      <c r="M260" s="39" t="s">
        <v>82</v>
      </c>
      <c r="N260" s="39" t="s">
        <v>83</v>
      </c>
      <c r="O260" s="39" t="s">
        <v>84</v>
      </c>
      <c r="P260" s="39" t="s">
        <v>639</v>
      </c>
      <c r="Q260" s="39" t="s">
        <v>1100</v>
      </c>
      <c r="R260" s="35" t="s">
        <v>1108</v>
      </c>
      <c r="S260" s="35" t="s">
        <v>1108</v>
      </c>
      <c r="T260" s="34" t="s">
        <v>818</v>
      </c>
      <c r="U260" s="39" t="s">
        <v>28</v>
      </c>
      <c r="V260" s="34" t="s">
        <v>293</v>
      </c>
      <c r="W260" s="34" t="s">
        <v>280</v>
      </c>
      <c r="X260" s="39" t="s">
        <v>281</v>
      </c>
      <c r="Y260" s="39" t="s">
        <v>475</v>
      </c>
      <c r="Z260" s="39" t="s">
        <v>239</v>
      </c>
      <c r="AA260" s="39" t="s">
        <v>476</v>
      </c>
      <c r="AB260" s="39">
        <v>2</v>
      </c>
      <c r="AC260" s="332">
        <f t="shared" si="15"/>
        <v>48</v>
      </c>
      <c r="AD260" s="332" t="s">
        <v>240</v>
      </c>
      <c r="AE260" s="40" t="s">
        <v>477</v>
      </c>
      <c r="AF260" s="332" t="s">
        <v>240</v>
      </c>
      <c r="AG260" s="39" t="s">
        <v>478</v>
      </c>
      <c r="AH260" s="339">
        <v>35.200000000000003</v>
      </c>
      <c r="AI260" s="111">
        <v>35.200000000000003</v>
      </c>
      <c r="AJ260" s="339"/>
      <c r="AK260" s="114" t="s">
        <v>509</v>
      </c>
      <c r="AL260" s="336">
        <v>6.8</v>
      </c>
      <c r="AM260" s="44">
        <v>50.016199999999998</v>
      </c>
      <c r="AN260" s="111">
        <v>0.38</v>
      </c>
      <c r="AO260" s="111">
        <v>1</v>
      </c>
      <c r="AP260" s="111">
        <v>2</v>
      </c>
      <c r="AQ260" s="111" t="s">
        <v>933</v>
      </c>
      <c r="AR260" s="335" t="s">
        <v>295</v>
      </c>
      <c r="AS260" s="111" t="s">
        <v>240</v>
      </c>
      <c r="AT260" s="111" t="s">
        <v>295</v>
      </c>
      <c r="AU260" s="111" t="s">
        <v>240</v>
      </c>
      <c r="AV260" s="112" t="s">
        <v>167</v>
      </c>
      <c r="AW260" s="339"/>
      <c r="AX260" s="339">
        <v>19.5</v>
      </c>
      <c r="AY260" s="334">
        <v>6.8</v>
      </c>
      <c r="AZ260" s="334" t="s">
        <v>240</v>
      </c>
      <c r="BA260" s="339">
        <v>50</v>
      </c>
      <c r="BB260" s="339">
        <v>50.016199999999998</v>
      </c>
      <c r="BC260" s="339" t="s">
        <v>559</v>
      </c>
      <c r="BD260" s="339"/>
      <c r="BE260" s="339" t="s">
        <v>559</v>
      </c>
      <c r="BF260" s="339"/>
      <c r="BG260" s="339"/>
      <c r="BH260" s="334"/>
      <c r="BI260" s="334"/>
      <c r="BJ260" s="112">
        <v>0.01</v>
      </c>
      <c r="BK260" s="56">
        <v>10.02</v>
      </c>
      <c r="BL260" s="56">
        <v>6.07</v>
      </c>
      <c r="BM260" s="56">
        <v>93.73</v>
      </c>
      <c r="BN260" s="56">
        <v>2.93</v>
      </c>
      <c r="BO260" s="56">
        <v>24.01</v>
      </c>
      <c r="BP260" s="223">
        <v>162.19999999999999</v>
      </c>
      <c r="BQ260" s="339" t="s">
        <v>559</v>
      </c>
      <c r="BR260" s="56"/>
      <c r="BS260" s="339"/>
      <c r="BT260" s="338" t="s">
        <v>773</v>
      </c>
      <c r="BU260" s="338" t="s">
        <v>825</v>
      </c>
      <c r="BV260" s="34"/>
      <c r="BW260" s="34"/>
      <c r="BX260" s="34"/>
    </row>
    <row r="261" spans="1:76" x14ac:dyDescent="0.35">
      <c r="A261" s="34" t="s">
        <v>277</v>
      </c>
      <c r="B261" s="34"/>
      <c r="C261" s="34"/>
      <c r="D261" s="34"/>
      <c r="E261" s="39" t="s">
        <v>654</v>
      </c>
      <c r="F261" s="338" t="s">
        <v>1035</v>
      </c>
      <c r="G261" s="40" t="s">
        <v>1036</v>
      </c>
      <c r="H261" s="39" t="s">
        <v>656</v>
      </c>
      <c r="I261" s="39" t="s">
        <v>657</v>
      </c>
      <c r="J261" s="39" t="s">
        <v>16</v>
      </c>
      <c r="K261" s="39" t="s">
        <v>80</v>
      </c>
      <c r="L261" s="39" t="s">
        <v>81</v>
      </c>
      <c r="M261" s="39" t="s">
        <v>82</v>
      </c>
      <c r="N261" s="39" t="s">
        <v>83</v>
      </c>
      <c r="O261" s="39" t="s">
        <v>84</v>
      </c>
      <c r="P261" s="39" t="s">
        <v>639</v>
      </c>
      <c r="Q261" s="39" t="s">
        <v>1100</v>
      </c>
      <c r="R261" s="35" t="s">
        <v>1108</v>
      </c>
      <c r="S261" s="35" t="s">
        <v>1108</v>
      </c>
      <c r="T261" s="34" t="s">
        <v>818</v>
      </c>
      <c r="U261" s="39" t="s">
        <v>28</v>
      </c>
      <c r="V261" s="34" t="s">
        <v>293</v>
      </c>
      <c r="W261" s="34" t="s">
        <v>280</v>
      </c>
      <c r="X261" s="39" t="s">
        <v>281</v>
      </c>
      <c r="Y261" s="39" t="s">
        <v>475</v>
      </c>
      <c r="Z261" s="39" t="s">
        <v>239</v>
      </c>
      <c r="AA261" s="39" t="s">
        <v>476</v>
      </c>
      <c r="AB261" s="39">
        <v>2</v>
      </c>
      <c r="AC261" s="332">
        <f t="shared" si="15"/>
        <v>48</v>
      </c>
      <c r="AD261" s="332" t="s">
        <v>240</v>
      </c>
      <c r="AE261" s="40" t="s">
        <v>477</v>
      </c>
      <c r="AF261" s="332" t="s">
        <v>240</v>
      </c>
      <c r="AG261" s="39" t="s">
        <v>478</v>
      </c>
      <c r="AH261" s="339">
        <v>58.5</v>
      </c>
      <c r="AI261" s="111">
        <v>58.5</v>
      </c>
      <c r="AJ261" s="339"/>
      <c r="AK261" s="114" t="s">
        <v>509</v>
      </c>
      <c r="AL261" s="336">
        <v>6.8</v>
      </c>
      <c r="AM261" s="44">
        <v>50.016199999999998</v>
      </c>
      <c r="AN261" s="111">
        <v>0.38</v>
      </c>
      <c r="AO261" s="111">
        <v>1</v>
      </c>
      <c r="AP261" s="111">
        <v>2</v>
      </c>
      <c r="AQ261" s="111" t="s">
        <v>933</v>
      </c>
      <c r="AR261" s="335" t="s">
        <v>295</v>
      </c>
      <c r="AS261" s="111" t="s">
        <v>240</v>
      </c>
      <c r="AT261" s="111" t="s">
        <v>295</v>
      </c>
      <c r="AU261" s="111" t="s">
        <v>240</v>
      </c>
      <c r="AV261" s="112" t="s">
        <v>167</v>
      </c>
      <c r="AW261" s="339"/>
      <c r="AX261" s="339">
        <v>19.5</v>
      </c>
      <c r="AY261" s="334">
        <v>6.8</v>
      </c>
      <c r="AZ261" s="334" t="s">
        <v>240</v>
      </c>
      <c r="BA261" s="339">
        <v>50</v>
      </c>
      <c r="BB261" s="339">
        <v>50.016199999999998</v>
      </c>
      <c r="BC261" s="339" t="s">
        <v>559</v>
      </c>
      <c r="BD261" s="339"/>
      <c r="BE261" s="339" t="s">
        <v>559</v>
      </c>
      <c r="BF261" s="339"/>
      <c r="BG261" s="339"/>
      <c r="BH261" s="334"/>
      <c r="BI261" s="334"/>
      <c r="BJ261" s="112">
        <v>0.01</v>
      </c>
      <c r="BK261" s="56">
        <v>10.02</v>
      </c>
      <c r="BL261" s="56">
        <v>6.07</v>
      </c>
      <c r="BM261" s="56">
        <v>162.69999999999999</v>
      </c>
      <c r="BN261" s="56">
        <v>2.93</v>
      </c>
      <c r="BO261" s="56">
        <v>24.01</v>
      </c>
      <c r="BP261" s="223">
        <v>268.57</v>
      </c>
      <c r="BQ261" s="339" t="s">
        <v>559</v>
      </c>
      <c r="BR261" s="56"/>
      <c r="BS261" s="339"/>
      <c r="BT261" s="338" t="s">
        <v>773</v>
      </c>
      <c r="BU261" s="338" t="s">
        <v>825</v>
      </c>
      <c r="BV261" s="34"/>
      <c r="BW261" s="34"/>
      <c r="BX261" s="34"/>
    </row>
    <row r="262" spans="1:76" x14ac:dyDescent="0.35">
      <c r="A262" s="34" t="s">
        <v>277</v>
      </c>
      <c r="B262" s="34"/>
      <c r="C262" s="34"/>
      <c r="D262" s="34"/>
      <c r="E262" s="39" t="s">
        <v>654</v>
      </c>
      <c r="F262" s="338" t="s">
        <v>1035</v>
      </c>
      <c r="G262" s="40" t="s">
        <v>1036</v>
      </c>
      <c r="H262" s="39" t="s">
        <v>656</v>
      </c>
      <c r="I262" s="39" t="s">
        <v>657</v>
      </c>
      <c r="J262" s="39" t="s">
        <v>16</v>
      </c>
      <c r="K262" s="39" t="s">
        <v>80</v>
      </c>
      <c r="L262" s="39" t="s">
        <v>81</v>
      </c>
      <c r="M262" s="39" t="s">
        <v>82</v>
      </c>
      <c r="N262" s="39" t="s">
        <v>83</v>
      </c>
      <c r="O262" s="39" t="s">
        <v>84</v>
      </c>
      <c r="P262" s="39" t="s">
        <v>639</v>
      </c>
      <c r="Q262" s="39" t="s">
        <v>1100</v>
      </c>
      <c r="R262" s="35" t="s">
        <v>1108</v>
      </c>
      <c r="S262" s="35" t="s">
        <v>1108</v>
      </c>
      <c r="T262" s="34" t="s">
        <v>818</v>
      </c>
      <c r="U262" s="39" t="s">
        <v>28</v>
      </c>
      <c r="V262" s="34" t="s">
        <v>293</v>
      </c>
      <c r="W262" s="34" t="s">
        <v>280</v>
      </c>
      <c r="X262" s="39" t="s">
        <v>281</v>
      </c>
      <c r="Y262" s="39" t="s">
        <v>475</v>
      </c>
      <c r="Z262" s="39" t="s">
        <v>239</v>
      </c>
      <c r="AA262" s="39" t="s">
        <v>476</v>
      </c>
      <c r="AB262" s="39">
        <v>2</v>
      </c>
      <c r="AC262" s="332">
        <f t="shared" si="15"/>
        <v>48</v>
      </c>
      <c r="AD262" s="332" t="s">
        <v>240</v>
      </c>
      <c r="AE262" s="40" t="s">
        <v>477</v>
      </c>
      <c r="AF262" s="332" t="s">
        <v>240</v>
      </c>
      <c r="AG262" s="39" t="s">
        <v>478</v>
      </c>
      <c r="AH262" s="339">
        <v>86.4</v>
      </c>
      <c r="AI262" s="111">
        <v>86.4</v>
      </c>
      <c r="AJ262" s="339"/>
      <c r="AK262" s="114" t="s">
        <v>509</v>
      </c>
      <c r="AL262" s="336">
        <v>6.8</v>
      </c>
      <c r="AM262" s="44">
        <v>50.016199999999998</v>
      </c>
      <c r="AN262" s="111">
        <v>0.38</v>
      </c>
      <c r="AO262" s="111">
        <v>1</v>
      </c>
      <c r="AP262" s="111">
        <v>2</v>
      </c>
      <c r="AQ262" s="111" t="s">
        <v>933</v>
      </c>
      <c r="AR262" s="335" t="s">
        <v>295</v>
      </c>
      <c r="AS262" s="111" t="s">
        <v>240</v>
      </c>
      <c r="AT262" s="111" t="s">
        <v>295</v>
      </c>
      <c r="AU262" s="111" t="s">
        <v>240</v>
      </c>
      <c r="AV262" s="112" t="s">
        <v>167</v>
      </c>
      <c r="AW262" s="339"/>
      <c r="AX262" s="339">
        <v>19.5</v>
      </c>
      <c r="AY262" s="334">
        <v>6.8</v>
      </c>
      <c r="AZ262" s="334" t="s">
        <v>240</v>
      </c>
      <c r="BA262" s="339">
        <v>50</v>
      </c>
      <c r="BB262" s="339">
        <v>50.016199999999998</v>
      </c>
      <c r="BC262" s="339" t="s">
        <v>559</v>
      </c>
      <c r="BD262" s="339"/>
      <c r="BE262" s="339" t="s">
        <v>559</v>
      </c>
      <c r="BF262" s="339"/>
      <c r="BG262" s="339"/>
      <c r="BH262" s="334"/>
      <c r="BI262" s="334"/>
      <c r="BJ262" s="112">
        <v>0.01</v>
      </c>
      <c r="BK262" s="56">
        <v>10.02</v>
      </c>
      <c r="BL262" s="56">
        <v>6.07</v>
      </c>
      <c r="BM262" s="56">
        <v>231.67</v>
      </c>
      <c r="BN262" s="56">
        <v>2.93</v>
      </c>
      <c r="BO262" s="56">
        <v>24.01</v>
      </c>
      <c r="BP262" s="223">
        <v>374.94</v>
      </c>
      <c r="BQ262" s="339" t="s">
        <v>559</v>
      </c>
      <c r="BR262" s="56"/>
      <c r="BS262" s="339"/>
      <c r="BT262" s="338" t="s">
        <v>773</v>
      </c>
      <c r="BU262" s="338" t="s">
        <v>825</v>
      </c>
      <c r="BV262" s="34"/>
      <c r="BW262" s="34"/>
      <c r="BX262" s="34"/>
    </row>
    <row r="263" spans="1:76" x14ac:dyDescent="0.35">
      <c r="A263" s="34" t="s">
        <v>324</v>
      </c>
      <c r="B263" s="34"/>
      <c r="C263" s="39">
        <v>1146742</v>
      </c>
      <c r="D263" s="39">
        <v>111303</v>
      </c>
      <c r="E263" s="39" t="s">
        <v>725</v>
      </c>
      <c r="F263" s="39" t="s">
        <v>726</v>
      </c>
      <c r="G263" s="39">
        <v>1983</v>
      </c>
      <c r="H263" s="39" t="s">
        <v>727</v>
      </c>
      <c r="I263" s="39" t="s">
        <v>728</v>
      </c>
      <c r="J263" s="39" t="s">
        <v>502</v>
      </c>
      <c r="K263" s="39" t="s">
        <v>80</v>
      </c>
      <c r="L263" s="39" t="s">
        <v>119</v>
      </c>
      <c r="N263" s="39" t="s">
        <v>687</v>
      </c>
      <c r="O263" s="39" t="s">
        <v>1122</v>
      </c>
      <c r="P263" s="39" t="s">
        <v>1123</v>
      </c>
      <c r="Q263" s="39" t="s">
        <v>1124</v>
      </c>
      <c r="R263" s="39" t="s">
        <v>1125</v>
      </c>
      <c r="S263" s="39" t="s">
        <v>1125</v>
      </c>
      <c r="T263" s="39" t="s">
        <v>1126</v>
      </c>
      <c r="U263" s="39" t="s">
        <v>28</v>
      </c>
      <c r="V263" s="39" t="s">
        <v>307</v>
      </c>
      <c r="W263" s="34" t="s">
        <v>733</v>
      </c>
      <c r="Y263" s="39" t="s">
        <v>497</v>
      </c>
      <c r="Z263" s="39" t="s">
        <v>239</v>
      </c>
      <c r="AA263" s="39" t="s">
        <v>239</v>
      </c>
      <c r="AB263" s="39">
        <v>2</v>
      </c>
      <c r="AC263" s="332">
        <f t="shared" si="15"/>
        <v>48</v>
      </c>
      <c r="AD263" s="332" t="s">
        <v>240</v>
      </c>
      <c r="AE263" s="332" t="s">
        <v>508</v>
      </c>
      <c r="AF263" s="332" t="s">
        <v>240</v>
      </c>
      <c r="AG263" s="39" t="s">
        <v>631</v>
      </c>
      <c r="AH263" s="39" t="s">
        <v>1127</v>
      </c>
      <c r="AI263" s="111" t="s">
        <v>1127</v>
      </c>
      <c r="AL263" s="336">
        <v>7.5</v>
      </c>
      <c r="AM263" s="44">
        <v>54</v>
      </c>
      <c r="AN263" s="111"/>
      <c r="AO263" s="111">
        <v>4</v>
      </c>
      <c r="AP263" s="111">
        <v>2</v>
      </c>
      <c r="AQ263" s="111" t="s">
        <v>735</v>
      </c>
      <c r="AR263" s="335" t="s">
        <v>295</v>
      </c>
      <c r="AS263" s="111" t="s">
        <v>295</v>
      </c>
      <c r="AT263" s="111" t="s">
        <v>295</v>
      </c>
      <c r="AU263" s="111"/>
      <c r="AV263" s="39" t="s">
        <v>338</v>
      </c>
      <c r="AW263" s="39" t="s">
        <v>736</v>
      </c>
      <c r="AX263" s="39">
        <v>24</v>
      </c>
      <c r="AY263" s="34" t="s">
        <v>737</v>
      </c>
      <c r="AZ263" s="334" t="s">
        <v>240</v>
      </c>
      <c r="BA263" s="34" t="s">
        <v>738</v>
      </c>
      <c r="BD263" s="39" t="s">
        <v>496</v>
      </c>
      <c r="BH263" s="39">
        <v>150</v>
      </c>
      <c r="BI263" s="39" t="s">
        <v>739</v>
      </c>
      <c r="BK263" s="39">
        <v>8.5</v>
      </c>
      <c r="BL263" s="39">
        <v>4.9000000000000004</v>
      </c>
      <c r="BM263" s="39">
        <v>12</v>
      </c>
      <c r="BN263" s="39" t="s">
        <v>497</v>
      </c>
      <c r="BO263" s="39">
        <v>12</v>
      </c>
      <c r="BP263" s="107">
        <v>23</v>
      </c>
      <c r="BQ263" s="34">
        <v>27</v>
      </c>
      <c r="BR263" s="53"/>
      <c r="BS263" s="53"/>
      <c r="BT263" s="342">
        <v>0.85</v>
      </c>
      <c r="BU263" s="34" t="s">
        <v>324</v>
      </c>
      <c r="BV263" s="39" t="s">
        <v>638</v>
      </c>
      <c r="BX263" s="39" t="s">
        <v>741</v>
      </c>
    </row>
    <row r="264" spans="1:76" x14ac:dyDescent="0.35">
      <c r="C264" s="39">
        <v>2290906</v>
      </c>
      <c r="D264" s="39">
        <v>2677404</v>
      </c>
      <c r="E264" s="39" t="s">
        <v>1128</v>
      </c>
      <c r="F264" s="39" t="s">
        <v>1129</v>
      </c>
      <c r="G264" s="39">
        <v>2007</v>
      </c>
      <c r="H264" s="39" t="s">
        <v>1130</v>
      </c>
      <c r="I264" s="39" t="s">
        <v>1131</v>
      </c>
      <c r="J264" s="39" t="s">
        <v>502</v>
      </c>
      <c r="K264" s="39" t="s">
        <v>80</v>
      </c>
      <c r="L264" s="39" t="s">
        <v>89</v>
      </c>
      <c r="M264" s="39" t="s">
        <v>90</v>
      </c>
      <c r="N264" s="39" t="s">
        <v>91</v>
      </c>
      <c r="O264" s="39" t="s">
        <v>1132</v>
      </c>
      <c r="P264" s="39" t="s">
        <v>1133</v>
      </c>
      <c r="Q264" s="39" t="s">
        <v>1134</v>
      </c>
      <c r="R264" s="39" t="s">
        <v>1135</v>
      </c>
      <c r="S264" s="39" t="s">
        <v>1135</v>
      </c>
      <c r="T264" s="39" t="s">
        <v>1136</v>
      </c>
      <c r="U264" s="39" t="s">
        <v>31</v>
      </c>
      <c r="V264" s="35" t="s">
        <v>31</v>
      </c>
      <c r="W264" s="34" t="s">
        <v>280</v>
      </c>
      <c r="X264" s="39" t="s">
        <v>281</v>
      </c>
      <c r="Y264" s="39" t="s">
        <v>1137</v>
      </c>
      <c r="Z264" s="39" t="s">
        <v>239</v>
      </c>
      <c r="AA264" s="39" t="s">
        <v>239</v>
      </c>
      <c r="AB264" s="39">
        <v>4</v>
      </c>
      <c r="AC264" s="332">
        <f t="shared" si="15"/>
        <v>96</v>
      </c>
      <c r="AD264" s="332" t="s">
        <v>240</v>
      </c>
      <c r="AE264" s="332" t="s">
        <v>508</v>
      </c>
      <c r="AF264" s="332" t="s">
        <v>240</v>
      </c>
      <c r="AG264" s="39" t="s">
        <v>478</v>
      </c>
      <c r="AH264" s="39" t="s">
        <v>1138</v>
      </c>
      <c r="AI264" s="111" t="s">
        <v>1138</v>
      </c>
      <c r="AL264" s="336">
        <v>8.3000000000000007</v>
      </c>
      <c r="AM264" s="44">
        <v>101</v>
      </c>
      <c r="AN264" s="111">
        <v>0.5</v>
      </c>
      <c r="AO264" s="111">
        <v>2</v>
      </c>
      <c r="AP264" s="111">
        <v>2</v>
      </c>
      <c r="AQ264" s="111" t="s">
        <v>933</v>
      </c>
      <c r="AR264" s="335" t="s">
        <v>295</v>
      </c>
      <c r="AS264" s="111" t="s">
        <v>240</v>
      </c>
      <c r="AT264" s="111" t="s">
        <v>295</v>
      </c>
      <c r="AU264" s="111"/>
      <c r="AV264" s="39" t="s">
        <v>338</v>
      </c>
      <c r="AW264" s="39" t="s">
        <v>1139</v>
      </c>
      <c r="AX264" s="39" t="s">
        <v>1140</v>
      </c>
      <c r="AY264" s="39" t="s">
        <v>1141</v>
      </c>
      <c r="AZ264" s="334" t="s">
        <v>240</v>
      </c>
      <c r="BA264" s="39" t="s">
        <v>1142</v>
      </c>
      <c r="BC264" s="39" t="s">
        <v>202</v>
      </c>
      <c r="BD264" s="39" t="s">
        <v>485</v>
      </c>
      <c r="BH264" s="39" t="s">
        <v>1143</v>
      </c>
      <c r="BI264" s="39" t="s">
        <v>1144</v>
      </c>
      <c r="BK264" s="39">
        <v>25</v>
      </c>
      <c r="BL264" s="39">
        <v>8</v>
      </c>
      <c r="BM264" s="39">
        <v>8.3000000000000007</v>
      </c>
      <c r="BN264" s="39" t="s">
        <v>497</v>
      </c>
      <c r="BO264" s="39">
        <v>18</v>
      </c>
      <c r="BP264" s="107">
        <v>9</v>
      </c>
      <c r="BQ264" s="39" t="s">
        <v>1145</v>
      </c>
      <c r="BR264" s="53"/>
      <c r="BS264" s="53"/>
      <c r="BT264" s="53"/>
      <c r="BU264" s="53"/>
      <c r="BV264" s="39" t="s">
        <v>489</v>
      </c>
      <c r="BW264" s="39" t="s">
        <v>1146</v>
      </c>
      <c r="BX264" s="39" t="s">
        <v>1139</v>
      </c>
    </row>
    <row r="265" spans="1:76" x14ac:dyDescent="0.35">
      <c r="A265" s="34" t="s">
        <v>277</v>
      </c>
      <c r="B265" s="34"/>
      <c r="C265" s="34"/>
      <c r="D265" s="34"/>
      <c r="E265" s="113" t="s">
        <v>1128</v>
      </c>
      <c r="F265" s="113" t="s">
        <v>1147</v>
      </c>
      <c r="G265" s="41">
        <v>2007</v>
      </c>
      <c r="H265" s="39" t="s">
        <v>1130</v>
      </c>
      <c r="I265" s="39" t="s">
        <v>1131</v>
      </c>
      <c r="J265" s="39" t="s">
        <v>502</v>
      </c>
      <c r="K265" s="39" t="s">
        <v>80</v>
      </c>
      <c r="L265" s="39" t="s">
        <v>89</v>
      </c>
      <c r="M265" s="39" t="s">
        <v>90</v>
      </c>
      <c r="N265" s="39" t="s">
        <v>91</v>
      </c>
      <c r="O265" s="39" t="s">
        <v>1132</v>
      </c>
      <c r="P265" s="39" t="s">
        <v>1133</v>
      </c>
      <c r="Q265" s="39" t="s">
        <v>1134</v>
      </c>
      <c r="R265" s="35" t="s">
        <v>1148</v>
      </c>
      <c r="S265" s="35" t="s">
        <v>1148</v>
      </c>
      <c r="T265" s="113" t="s">
        <v>1149</v>
      </c>
      <c r="U265" s="39" t="s">
        <v>31</v>
      </c>
      <c r="V265" s="35" t="s">
        <v>31</v>
      </c>
      <c r="W265" s="34" t="s">
        <v>280</v>
      </c>
      <c r="X265" s="113" t="s">
        <v>281</v>
      </c>
      <c r="Y265" s="113" t="s">
        <v>281</v>
      </c>
      <c r="Z265" s="39" t="s">
        <v>239</v>
      </c>
      <c r="AA265" s="112"/>
      <c r="AB265" s="112"/>
      <c r="AC265" s="41">
        <v>96</v>
      </c>
      <c r="AD265" s="332" t="s">
        <v>240</v>
      </c>
      <c r="AE265" s="41" t="s">
        <v>508</v>
      </c>
      <c r="AF265" s="332" t="s">
        <v>240</v>
      </c>
      <c r="AG265" s="112"/>
      <c r="AH265" s="112">
        <v>144</v>
      </c>
      <c r="AI265" s="111">
        <v>144</v>
      </c>
      <c r="AJ265" s="112"/>
      <c r="AK265" s="114" t="s">
        <v>509</v>
      </c>
      <c r="AL265" s="336">
        <v>8.3000000000000007</v>
      </c>
      <c r="AM265" s="44">
        <v>101</v>
      </c>
      <c r="AN265" s="111">
        <v>0.5</v>
      </c>
      <c r="AO265" s="111">
        <v>2</v>
      </c>
      <c r="AP265" s="111">
        <v>2</v>
      </c>
      <c r="AQ265" s="111" t="s">
        <v>933</v>
      </c>
      <c r="AR265" s="335" t="s">
        <v>295</v>
      </c>
      <c r="AS265" s="111" t="s">
        <v>240</v>
      </c>
      <c r="AT265" s="111" t="s">
        <v>295</v>
      </c>
      <c r="AU265" s="111" t="s">
        <v>240</v>
      </c>
      <c r="AV265" s="112" t="s">
        <v>510</v>
      </c>
      <c r="AW265" s="112"/>
      <c r="AX265" s="112">
        <v>18.899999999999999</v>
      </c>
      <c r="AY265" s="112">
        <v>8.3000000000000007</v>
      </c>
      <c r="AZ265" s="334" t="s">
        <v>240</v>
      </c>
      <c r="BA265" s="112">
        <v>101</v>
      </c>
      <c r="BB265" s="339">
        <v>47.307900000000004</v>
      </c>
      <c r="BC265" s="112">
        <v>1</v>
      </c>
      <c r="BD265" s="112"/>
      <c r="BE265" s="112">
        <v>1</v>
      </c>
      <c r="BF265" s="112"/>
      <c r="BG265" s="112"/>
      <c r="BH265" s="112"/>
      <c r="BI265" s="112"/>
      <c r="BJ265" s="39">
        <v>10</v>
      </c>
      <c r="BK265" s="39">
        <v>25</v>
      </c>
      <c r="BL265" s="39">
        <v>8</v>
      </c>
      <c r="BM265" s="39">
        <v>8.3000000000000007</v>
      </c>
      <c r="BN265" s="39">
        <v>6.3402970840007917</v>
      </c>
      <c r="BO265" s="39">
        <v>18</v>
      </c>
      <c r="BP265" s="39">
        <v>9</v>
      </c>
      <c r="BQ265" s="112">
        <v>90</v>
      </c>
      <c r="BR265" s="339"/>
      <c r="BS265" s="112"/>
      <c r="BT265" s="113" t="s">
        <v>487</v>
      </c>
      <c r="BU265" s="112" t="s">
        <v>488</v>
      </c>
      <c r="BV265" s="34"/>
      <c r="BW265" s="39" t="s">
        <v>1146</v>
      </c>
      <c r="BX265" s="39" t="s">
        <v>1139</v>
      </c>
    </row>
    <row r="266" spans="1:76" x14ac:dyDescent="0.35">
      <c r="A266" s="34" t="s">
        <v>277</v>
      </c>
      <c r="B266" s="34"/>
      <c r="C266" s="34"/>
      <c r="D266" s="34"/>
      <c r="E266" s="113" t="s">
        <v>1128</v>
      </c>
      <c r="F266" s="113" t="s">
        <v>1147</v>
      </c>
      <c r="G266" s="41">
        <v>2007</v>
      </c>
      <c r="H266" s="39" t="s">
        <v>1130</v>
      </c>
      <c r="I266" s="39" t="s">
        <v>1131</v>
      </c>
      <c r="J266" s="39" t="s">
        <v>502</v>
      </c>
      <c r="K266" s="39" t="s">
        <v>80</v>
      </c>
      <c r="L266" s="39" t="s">
        <v>89</v>
      </c>
      <c r="M266" s="39" t="s">
        <v>90</v>
      </c>
      <c r="N266" s="39" t="s">
        <v>91</v>
      </c>
      <c r="O266" s="39" t="s">
        <v>1132</v>
      </c>
      <c r="P266" s="39" t="s">
        <v>1133</v>
      </c>
      <c r="Q266" s="39" t="s">
        <v>1134</v>
      </c>
      <c r="R266" s="35" t="s">
        <v>1148</v>
      </c>
      <c r="S266" s="35" t="s">
        <v>1148</v>
      </c>
      <c r="T266" s="113" t="s">
        <v>1149</v>
      </c>
      <c r="U266" s="39" t="s">
        <v>31</v>
      </c>
      <c r="V266" s="35" t="s">
        <v>31</v>
      </c>
      <c r="W266" s="34" t="s">
        <v>280</v>
      </c>
      <c r="X266" s="113" t="s">
        <v>284</v>
      </c>
      <c r="Y266" s="113" t="s">
        <v>1150</v>
      </c>
      <c r="Z266" s="39" t="s">
        <v>239</v>
      </c>
      <c r="AA266" s="112"/>
      <c r="AB266" s="112"/>
      <c r="AC266" s="41">
        <v>96</v>
      </c>
      <c r="AD266" s="332" t="s">
        <v>240</v>
      </c>
      <c r="AE266" s="41" t="s">
        <v>508</v>
      </c>
      <c r="AF266" s="332" t="s">
        <v>240</v>
      </c>
      <c r="AG266" s="112"/>
      <c r="AH266" s="112">
        <v>17</v>
      </c>
      <c r="AI266" s="111">
        <v>17</v>
      </c>
      <c r="AJ266" s="112"/>
      <c r="AK266" s="114" t="s">
        <v>509</v>
      </c>
      <c r="AL266" s="336">
        <v>8.1999999999999993</v>
      </c>
      <c r="AM266" s="44">
        <v>101</v>
      </c>
      <c r="AN266" s="111">
        <v>0.5</v>
      </c>
      <c r="AO266" s="111">
        <v>2</v>
      </c>
      <c r="AP266" s="111">
        <v>2</v>
      </c>
      <c r="AQ266" s="111" t="s">
        <v>933</v>
      </c>
      <c r="AR266" s="335" t="s">
        <v>295</v>
      </c>
      <c r="AS266" s="111" t="s">
        <v>240</v>
      </c>
      <c r="AT266" s="111" t="s">
        <v>295</v>
      </c>
      <c r="AU266" s="111" t="s">
        <v>240</v>
      </c>
      <c r="AV266" s="112" t="s">
        <v>510</v>
      </c>
      <c r="AW266" s="112"/>
      <c r="AX266" s="112">
        <v>18.2</v>
      </c>
      <c r="AY266" s="112">
        <v>8.1999999999999993</v>
      </c>
      <c r="AZ266" s="334" t="s">
        <v>240</v>
      </c>
      <c r="BA266" s="112">
        <v>101</v>
      </c>
      <c r="BB266" s="339">
        <v>44.996937567805404</v>
      </c>
      <c r="BC266" s="112">
        <v>1</v>
      </c>
      <c r="BD266" s="112"/>
      <c r="BE266" s="112">
        <v>1</v>
      </c>
      <c r="BF266" s="112"/>
      <c r="BG266" s="112"/>
      <c r="BH266" s="112"/>
      <c r="BI266" s="112"/>
      <c r="BJ266" s="39">
        <v>10</v>
      </c>
      <c r="BK266" s="39">
        <v>25</v>
      </c>
      <c r="BL266" s="39">
        <v>8</v>
      </c>
      <c r="BM266" s="39">
        <v>8.3000000000000007</v>
      </c>
      <c r="BN266" s="39">
        <v>7.108421304595443</v>
      </c>
      <c r="BO266" s="39">
        <v>18</v>
      </c>
      <c r="BP266" s="39">
        <v>9</v>
      </c>
      <c r="BQ266" s="112">
        <v>91</v>
      </c>
      <c r="BR266" s="339"/>
      <c r="BS266" s="112"/>
      <c r="BT266" s="113" t="s">
        <v>487</v>
      </c>
      <c r="BU266" s="112" t="s">
        <v>488</v>
      </c>
      <c r="BV266" s="34"/>
      <c r="BW266" s="39" t="s">
        <v>1151</v>
      </c>
      <c r="BX266" s="39" t="s">
        <v>1152</v>
      </c>
    </row>
    <row r="267" spans="1:76" x14ac:dyDescent="0.35">
      <c r="A267" s="34" t="s">
        <v>277</v>
      </c>
      <c r="B267" s="34"/>
      <c r="C267" s="34"/>
      <c r="D267" s="34"/>
      <c r="E267" s="113" t="s">
        <v>1128</v>
      </c>
      <c r="F267" s="113" t="s">
        <v>1147</v>
      </c>
      <c r="G267" s="41">
        <v>2007</v>
      </c>
      <c r="H267" s="39" t="s">
        <v>1130</v>
      </c>
      <c r="I267" s="39" t="s">
        <v>1131</v>
      </c>
      <c r="J267" s="39" t="s">
        <v>502</v>
      </c>
      <c r="K267" s="39" t="s">
        <v>80</v>
      </c>
      <c r="L267" s="39" t="s">
        <v>89</v>
      </c>
      <c r="M267" s="39" t="s">
        <v>90</v>
      </c>
      <c r="N267" s="39" t="s">
        <v>91</v>
      </c>
      <c r="O267" s="39" t="s">
        <v>1132</v>
      </c>
      <c r="P267" s="39" t="s">
        <v>1133</v>
      </c>
      <c r="Q267" s="39" t="s">
        <v>1134</v>
      </c>
      <c r="R267" s="35" t="s">
        <v>1148</v>
      </c>
      <c r="S267" s="35" t="s">
        <v>1148</v>
      </c>
      <c r="T267" s="113" t="s">
        <v>1149</v>
      </c>
      <c r="U267" s="39" t="s">
        <v>31</v>
      </c>
      <c r="V267" s="35" t="s">
        <v>31</v>
      </c>
      <c r="W267" s="34" t="s">
        <v>280</v>
      </c>
      <c r="X267" s="113" t="s">
        <v>281</v>
      </c>
      <c r="Y267" s="113" t="s">
        <v>1153</v>
      </c>
      <c r="Z267" s="39" t="s">
        <v>239</v>
      </c>
      <c r="AA267" s="112"/>
      <c r="AB267" s="112"/>
      <c r="AC267" s="41">
        <v>96</v>
      </c>
      <c r="AD267" s="332" t="s">
        <v>240</v>
      </c>
      <c r="AE267" s="41" t="s">
        <v>508</v>
      </c>
      <c r="AF267" s="332" t="s">
        <v>240</v>
      </c>
      <c r="AG267" s="112"/>
      <c r="AH267" s="112">
        <v>19</v>
      </c>
      <c r="AI267" s="111">
        <v>19</v>
      </c>
      <c r="AJ267" s="112"/>
      <c r="AK267" s="114" t="s">
        <v>509</v>
      </c>
      <c r="AL267" s="336">
        <v>8.1999999999999993</v>
      </c>
      <c r="AM267" s="44">
        <v>101</v>
      </c>
      <c r="AN267" s="111">
        <v>0.5</v>
      </c>
      <c r="AO267" s="111">
        <v>2</v>
      </c>
      <c r="AP267" s="111">
        <v>2</v>
      </c>
      <c r="AQ267" s="111" t="s">
        <v>933</v>
      </c>
      <c r="AR267" s="335" t="s">
        <v>295</v>
      </c>
      <c r="AS267" s="111" t="s">
        <v>240</v>
      </c>
      <c r="AT267" s="111" t="s">
        <v>295</v>
      </c>
      <c r="AU267" s="111" t="s">
        <v>240</v>
      </c>
      <c r="AV267" s="112" t="s">
        <v>510</v>
      </c>
      <c r="AW267" s="112"/>
      <c r="AX267" s="112">
        <v>18.2</v>
      </c>
      <c r="AY267" s="112">
        <v>8.1999999999999993</v>
      </c>
      <c r="AZ267" s="334" t="s">
        <v>240</v>
      </c>
      <c r="BA267" s="112">
        <v>101</v>
      </c>
      <c r="BB267" s="339">
        <v>44.996937567805404</v>
      </c>
      <c r="BC267" s="112">
        <v>1</v>
      </c>
      <c r="BD267" s="112"/>
      <c r="BE267" s="112">
        <v>1</v>
      </c>
      <c r="BF267" s="112"/>
      <c r="BG267" s="112"/>
      <c r="BH267" s="112"/>
      <c r="BI267" s="112"/>
      <c r="BJ267" s="112">
        <v>10</v>
      </c>
      <c r="BK267" s="56">
        <v>25</v>
      </c>
      <c r="BL267" s="56">
        <v>8</v>
      </c>
      <c r="BM267" s="56">
        <v>8.3000000000000007</v>
      </c>
      <c r="BN267" s="56">
        <v>7.108421304595443</v>
      </c>
      <c r="BO267" s="56">
        <v>18</v>
      </c>
      <c r="BP267" s="223">
        <v>9</v>
      </c>
      <c r="BQ267" s="112">
        <v>91</v>
      </c>
      <c r="BR267" s="56"/>
      <c r="BS267" s="112"/>
      <c r="BT267" s="113" t="s">
        <v>487</v>
      </c>
      <c r="BU267" s="112" t="s">
        <v>488</v>
      </c>
      <c r="BV267" s="34"/>
      <c r="BW267" s="39" t="s">
        <v>1154</v>
      </c>
      <c r="BX267" s="39" t="s">
        <v>1152</v>
      </c>
    </row>
    <row r="268" spans="1:76" x14ac:dyDescent="0.35">
      <c r="A268" s="34" t="s">
        <v>277</v>
      </c>
      <c r="B268" s="34"/>
      <c r="C268" s="34"/>
      <c r="D268" s="34"/>
      <c r="E268" s="113" t="s">
        <v>1128</v>
      </c>
      <c r="F268" s="113" t="s">
        <v>1147</v>
      </c>
      <c r="G268" s="41">
        <v>2007</v>
      </c>
      <c r="H268" s="39" t="s">
        <v>1130</v>
      </c>
      <c r="I268" s="39" t="s">
        <v>1131</v>
      </c>
      <c r="J268" s="39" t="s">
        <v>502</v>
      </c>
      <c r="K268" s="39" t="s">
        <v>80</v>
      </c>
      <c r="L268" s="39" t="s">
        <v>89</v>
      </c>
      <c r="M268" s="39" t="s">
        <v>90</v>
      </c>
      <c r="N268" s="39" t="s">
        <v>91</v>
      </c>
      <c r="O268" s="39" t="s">
        <v>1132</v>
      </c>
      <c r="P268" s="39" t="s">
        <v>1133</v>
      </c>
      <c r="Q268" s="39" t="s">
        <v>1134</v>
      </c>
      <c r="R268" s="35" t="s">
        <v>1148</v>
      </c>
      <c r="S268" s="35" t="s">
        <v>1148</v>
      </c>
      <c r="T268" s="113" t="s">
        <v>1149</v>
      </c>
      <c r="U268" s="39" t="s">
        <v>31</v>
      </c>
      <c r="V268" s="35" t="s">
        <v>31</v>
      </c>
      <c r="W268" s="34" t="s">
        <v>280</v>
      </c>
      <c r="X268" s="113" t="s">
        <v>281</v>
      </c>
      <c r="Y268" s="113" t="s">
        <v>1153</v>
      </c>
      <c r="Z268" s="39" t="s">
        <v>239</v>
      </c>
      <c r="AA268" s="112"/>
      <c r="AB268" s="112"/>
      <c r="AC268" s="41">
        <v>96</v>
      </c>
      <c r="AD268" s="332" t="s">
        <v>240</v>
      </c>
      <c r="AE268" s="41" t="s">
        <v>508</v>
      </c>
      <c r="AF268" s="332" t="s">
        <v>240</v>
      </c>
      <c r="AG268" s="112"/>
      <c r="AH268" s="112">
        <v>83</v>
      </c>
      <c r="AI268" s="111">
        <v>83</v>
      </c>
      <c r="AJ268" s="112"/>
      <c r="AK268" s="114" t="s">
        <v>509</v>
      </c>
      <c r="AL268" s="336">
        <v>8.3000000000000007</v>
      </c>
      <c r="AM268" s="44">
        <v>101</v>
      </c>
      <c r="AN268" s="111">
        <v>0.5</v>
      </c>
      <c r="AO268" s="111">
        <v>2</v>
      </c>
      <c r="AP268" s="111">
        <v>2</v>
      </c>
      <c r="AQ268" s="111" t="s">
        <v>933</v>
      </c>
      <c r="AR268" s="335" t="s">
        <v>295</v>
      </c>
      <c r="AS268" s="111" t="s">
        <v>240</v>
      </c>
      <c r="AT268" s="111" t="s">
        <v>295</v>
      </c>
      <c r="AU268" s="111" t="s">
        <v>240</v>
      </c>
      <c r="AV268" s="112" t="s">
        <v>510</v>
      </c>
      <c r="AW268" s="112"/>
      <c r="AX268" s="112">
        <v>18.899999999999999</v>
      </c>
      <c r="AY268" s="112">
        <v>8.3000000000000007</v>
      </c>
      <c r="AZ268" s="334" t="s">
        <v>240</v>
      </c>
      <c r="BA268" s="112">
        <v>101</v>
      </c>
      <c r="BB268" s="339">
        <v>95.369</v>
      </c>
      <c r="BC268" s="112">
        <v>1</v>
      </c>
      <c r="BD268" s="112"/>
      <c r="BE268" s="112">
        <v>1</v>
      </c>
      <c r="BF268" s="112"/>
      <c r="BG268" s="112"/>
      <c r="BH268" s="112"/>
      <c r="BI268" s="112"/>
      <c r="BJ268" s="112">
        <v>10</v>
      </c>
      <c r="BK268" s="56">
        <v>25</v>
      </c>
      <c r="BL268" s="56">
        <v>8</v>
      </c>
      <c r="BM268" s="56">
        <v>8.3000000000000007</v>
      </c>
      <c r="BN268" s="56">
        <v>6.3402970840007917</v>
      </c>
      <c r="BO268" s="56">
        <v>18</v>
      </c>
      <c r="BP268" s="223">
        <v>9</v>
      </c>
      <c r="BQ268" s="112">
        <v>90</v>
      </c>
      <c r="BR268" s="56"/>
      <c r="BS268" s="112"/>
      <c r="BT268" s="113" t="s">
        <v>487</v>
      </c>
      <c r="BU268" s="112" t="s">
        <v>488</v>
      </c>
      <c r="BV268" s="34"/>
      <c r="BW268" s="39" t="s">
        <v>1146</v>
      </c>
      <c r="BX268" s="39" t="s">
        <v>1139</v>
      </c>
    </row>
    <row r="269" spans="1:76" x14ac:dyDescent="0.35">
      <c r="A269" s="34" t="s">
        <v>329</v>
      </c>
      <c r="B269" s="34"/>
      <c r="C269" s="34"/>
      <c r="D269" s="34"/>
      <c r="E269" s="113" t="s">
        <v>1128</v>
      </c>
      <c r="F269" s="113" t="s">
        <v>1147</v>
      </c>
      <c r="G269" s="41">
        <v>2007</v>
      </c>
      <c r="H269" s="39" t="s">
        <v>1130</v>
      </c>
      <c r="I269" s="39" t="s">
        <v>1131</v>
      </c>
      <c r="J269" s="39" t="s">
        <v>502</v>
      </c>
      <c r="K269" s="39" t="s">
        <v>80</v>
      </c>
      <c r="L269" s="39" t="s">
        <v>89</v>
      </c>
      <c r="M269" s="39" t="s">
        <v>90</v>
      </c>
      <c r="N269" s="39" t="s">
        <v>91</v>
      </c>
      <c r="O269" s="39" t="s">
        <v>1132</v>
      </c>
      <c r="P269" s="39" t="s">
        <v>1133</v>
      </c>
      <c r="Q269" s="39" t="s">
        <v>1134</v>
      </c>
      <c r="R269" s="35" t="s">
        <v>1148</v>
      </c>
      <c r="S269" s="35" t="s">
        <v>1148</v>
      </c>
      <c r="T269" s="113" t="s">
        <v>1149</v>
      </c>
      <c r="U269" s="39" t="s">
        <v>31</v>
      </c>
      <c r="V269" s="35" t="s">
        <v>31</v>
      </c>
      <c r="W269" s="34" t="s">
        <v>280</v>
      </c>
      <c r="X269" s="113" t="s">
        <v>281</v>
      </c>
      <c r="Y269" s="113" t="s">
        <v>1155</v>
      </c>
      <c r="Z269" s="39" t="s">
        <v>239</v>
      </c>
      <c r="AA269" s="112"/>
      <c r="AB269" s="112"/>
      <c r="AC269" s="41">
        <v>96</v>
      </c>
      <c r="AD269" s="332" t="s">
        <v>240</v>
      </c>
      <c r="AE269" s="41" t="s">
        <v>508</v>
      </c>
      <c r="AF269" s="332" t="s">
        <v>240</v>
      </c>
      <c r="AG269" s="112"/>
      <c r="AH269" s="112">
        <v>574</v>
      </c>
      <c r="AI269" s="111">
        <v>574</v>
      </c>
      <c r="AJ269" s="112"/>
      <c r="AK269" s="114" t="s">
        <v>509</v>
      </c>
      <c r="AL269" s="336">
        <v>8.1999999999999993</v>
      </c>
      <c r="AM269" s="44">
        <v>101</v>
      </c>
      <c r="AN269" s="111">
        <v>0.5</v>
      </c>
      <c r="AO269" s="111">
        <v>2</v>
      </c>
      <c r="AP269" s="111">
        <v>2</v>
      </c>
      <c r="AQ269" s="111" t="s">
        <v>933</v>
      </c>
      <c r="AR269" s="335" t="s">
        <v>295</v>
      </c>
      <c r="AS269" s="111" t="s">
        <v>240</v>
      </c>
      <c r="AT269" s="111" t="s">
        <v>295</v>
      </c>
      <c r="AU269" s="111" t="s">
        <v>240</v>
      </c>
      <c r="AV269" s="112" t="s">
        <v>510</v>
      </c>
      <c r="AW269" s="112"/>
      <c r="AX269" s="112">
        <v>18.2</v>
      </c>
      <c r="AY269" s="112">
        <v>8.1999999999999993</v>
      </c>
      <c r="AZ269" s="334" t="s">
        <v>240</v>
      </c>
      <c r="BA269" s="112">
        <v>101</v>
      </c>
      <c r="BB269" s="339" t="e">
        <v>#N/A</v>
      </c>
      <c r="BC269" s="112">
        <v>1</v>
      </c>
      <c r="BD269" s="112"/>
      <c r="BE269" s="112">
        <v>1</v>
      </c>
      <c r="BF269" s="112"/>
      <c r="BG269" s="112"/>
      <c r="BH269" s="112"/>
      <c r="BI269" s="112"/>
      <c r="BJ269" s="39">
        <v>10</v>
      </c>
      <c r="BK269" s="39">
        <v>25</v>
      </c>
      <c r="BL269" s="39">
        <v>8</v>
      </c>
      <c r="BM269" s="39">
        <v>8.3000000000000007</v>
      </c>
      <c r="BN269" s="39">
        <v>7.108421304595443</v>
      </c>
      <c r="BO269" s="39">
        <v>18</v>
      </c>
      <c r="BP269" s="39">
        <v>9</v>
      </c>
      <c r="BQ269" s="112">
        <v>91</v>
      </c>
      <c r="BR269" s="339"/>
      <c r="BS269" s="112"/>
      <c r="BT269" s="113" t="s">
        <v>487</v>
      </c>
      <c r="BU269" s="112" t="s">
        <v>488</v>
      </c>
      <c r="BV269" s="34"/>
      <c r="BW269" s="39" t="s">
        <v>1156</v>
      </c>
      <c r="BX269" s="39" t="s">
        <v>1157</v>
      </c>
    </row>
    <row r="270" spans="1:76" x14ac:dyDescent="0.35">
      <c r="A270" s="34" t="s">
        <v>324</v>
      </c>
      <c r="B270" s="34"/>
      <c r="C270" s="34"/>
      <c r="D270" s="34"/>
      <c r="E270" s="35" t="s">
        <v>1158</v>
      </c>
      <c r="F270" s="35" t="s">
        <v>1159</v>
      </c>
      <c r="G270" s="40">
        <v>1984</v>
      </c>
      <c r="H270" s="34"/>
      <c r="I270" s="34"/>
      <c r="J270" s="35"/>
      <c r="K270" s="39" t="s">
        <v>80</v>
      </c>
      <c r="L270" s="39" t="s">
        <v>89</v>
      </c>
      <c r="M270" s="39" t="s">
        <v>90</v>
      </c>
      <c r="N270" s="39" t="s">
        <v>91</v>
      </c>
      <c r="O270" s="39" t="s">
        <v>1160</v>
      </c>
      <c r="P270" s="39" t="s">
        <v>1161</v>
      </c>
      <c r="Q270" s="39" t="s">
        <v>1162</v>
      </c>
      <c r="R270" s="35" t="s">
        <v>1163</v>
      </c>
      <c r="S270" s="35" t="s">
        <v>1163</v>
      </c>
      <c r="T270" s="35" t="s">
        <v>1164</v>
      </c>
      <c r="U270" s="39" t="s">
        <v>31</v>
      </c>
      <c r="V270" s="35" t="s">
        <v>31</v>
      </c>
      <c r="W270" s="34" t="s">
        <v>733</v>
      </c>
      <c r="X270" s="35" t="s">
        <v>327</v>
      </c>
      <c r="Y270" s="35"/>
      <c r="Z270" s="39" t="s">
        <v>239</v>
      </c>
      <c r="AA270" s="343"/>
      <c r="AB270" s="34"/>
      <c r="AC270" s="41">
        <v>96</v>
      </c>
      <c r="AD270" s="41" t="s">
        <v>240</v>
      </c>
      <c r="AE270" s="41" t="s">
        <v>508</v>
      </c>
      <c r="AF270" s="332" t="s">
        <v>240</v>
      </c>
      <c r="AG270" s="34"/>
      <c r="AH270" s="343">
        <v>21</v>
      </c>
      <c r="AI270" s="111">
        <v>21</v>
      </c>
      <c r="AJ270" s="350" t="s">
        <v>1165</v>
      </c>
      <c r="AK270" s="35" t="s">
        <v>1166</v>
      </c>
      <c r="AL270" s="336">
        <v>6.9</v>
      </c>
      <c r="AM270" s="44">
        <v>6.6</v>
      </c>
      <c r="AN270" s="111"/>
      <c r="AO270" s="111">
        <v>3</v>
      </c>
      <c r="AP270" s="111">
        <v>2</v>
      </c>
      <c r="AQ270" s="111" t="s">
        <v>704</v>
      </c>
      <c r="AR270" s="335" t="s">
        <v>295</v>
      </c>
      <c r="AS270" s="111" t="s">
        <v>295</v>
      </c>
      <c r="AT270" s="111" t="s">
        <v>295</v>
      </c>
      <c r="AU270" s="111"/>
      <c r="AV270" s="35" t="s">
        <v>167</v>
      </c>
      <c r="AW270" s="34"/>
      <c r="AX270" s="34">
        <v>27</v>
      </c>
      <c r="AY270" s="34">
        <v>6.9</v>
      </c>
      <c r="AZ270" s="334" t="s">
        <v>240</v>
      </c>
      <c r="BA270" s="34">
        <v>6.6</v>
      </c>
      <c r="BB270" s="34"/>
      <c r="BC270" s="34"/>
      <c r="BD270" s="34"/>
      <c r="BE270" s="34"/>
      <c r="BF270" s="34"/>
      <c r="BG270" s="34"/>
      <c r="BH270" s="34"/>
      <c r="BI270" s="34"/>
      <c r="BJ270" s="34"/>
      <c r="BK270" s="34"/>
      <c r="BL270" s="34"/>
      <c r="BM270" s="34"/>
      <c r="BN270" s="34"/>
      <c r="BO270" s="34"/>
      <c r="BP270" s="38"/>
      <c r="BQ270" s="34"/>
      <c r="BR270" s="34"/>
      <c r="BS270" s="389" t="s">
        <v>1167</v>
      </c>
      <c r="BV270" s="34"/>
      <c r="BW270" s="34"/>
      <c r="BX270" s="34"/>
    </row>
    <row r="271" spans="1:76" x14ac:dyDescent="0.35">
      <c r="C271" s="39">
        <v>1057436</v>
      </c>
      <c r="D271" s="39">
        <v>160704</v>
      </c>
      <c r="E271" s="39" t="s">
        <v>1158</v>
      </c>
      <c r="F271" s="39" t="s">
        <v>1168</v>
      </c>
      <c r="G271" s="39">
        <v>1984</v>
      </c>
      <c r="H271" s="39" t="s">
        <v>1169</v>
      </c>
      <c r="I271" s="39" t="s">
        <v>1170</v>
      </c>
      <c r="J271" s="39" t="s">
        <v>502</v>
      </c>
      <c r="K271" s="39" t="s">
        <v>80</v>
      </c>
      <c r="L271" s="39" t="s">
        <v>89</v>
      </c>
      <c r="M271" s="39" t="s">
        <v>90</v>
      </c>
      <c r="N271" s="39" t="s">
        <v>91</v>
      </c>
      <c r="O271" s="39" t="s">
        <v>1160</v>
      </c>
      <c r="P271" s="39" t="s">
        <v>1161</v>
      </c>
      <c r="Q271" s="39" t="s">
        <v>1162</v>
      </c>
      <c r="R271" s="39" t="s">
        <v>1163</v>
      </c>
      <c r="S271" s="39" t="s">
        <v>1163</v>
      </c>
      <c r="T271" s="39" t="s">
        <v>1171</v>
      </c>
      <c r="U271" s="39" t="s">
        <v>31</v>
      </c>
      <c r="V271" s="35" t="s">
        <v>31</v>
      </c>
      <c r="W271" s="34" t="s">
        <v>733</v>
      </c>
      <c r="Y271" s="39" t="s">
        <v>497</v>
      </c>
      <c r="Z271" s="39" t="s">
        <v>239</v>
      </c>
      <c r="AA271" s="39" t="s">
        <v>239</v>
      </c>
      <c r="AB271" s="39">
        <v>4</v>
      </c>
      <c r="AC271" s="332">
        <f>AB271*24</f>
        <v>96</v>
      </c>
      <c r="AD271" s="332" t="s">
        <v>240</v>
      </c>
      <c r="AE271" s="332" t="s">
        <v>508</v>
      </c>
      <c r="AF271" s="332" t="s">
        <v>240</v>
      </c>
      <c r="AG271" s="39" t="s">
        <v>631</v>
      </c>
      <c r="AH271" s="39" t="s">
        <v>1172</v>
      </c>
      <c r="AI271" s="111" t="s">
        <v>1172</v>
      </c>
      <c r="AK271" s="35" t="s">
        <v>1166</v>
      </c>
      <c r="AL271" s="336">
        <v>6.9</v>
      </c>
      <c r="AM271" s="44">
        <v>6.6</v>
      </c>
      <c r="AN271" s="111"/>
      <c r="AO271" s="111">
        <v>3</v>
      </c>
      <c r="AP271" s="111">
        <v>2</v>
      </c>
      <c r="AQ271" s="111" t="s">
        <v>704</v>
      </c>
      <c r="AR271" s="335" t="s">
        <v>295</v>
      </c>
      <c r="AS271" s="111" t="s">
        <v>295</v>
      </c>
      <c r="AT271" s="111" t="s">
        <v>295</v>
      </c>
      <c r="AU271" s="111"/>
      <c r="AV271" s="39" t="s">
        <v>481</v>
      </c>
      <c r="AW271" s="39" t="s">
        <v>1173</v>
      </c>
      <c r="AX271" s="39" t="s">
        <v>1174</v>
      </c>
      <c r="AY271" s="39">
        <v>6.9</v>
      </c>
      <c r="AZ271" s="334" t="s">
        <v>240</v>
      </c>
      <c r="BA271" s="39" t="s">
        <v>1175</v>
      </c>
      <c r="BD271" s="39" t="s">
        <v>496</v>
      </c>
      <c r="BH271" s="39" t="s">
        <v>497</v>
      </c>
      <c r="BI271" s="39">
        <v>6.9</v>
      </c>
      <c r="BK271" s="410">
        <v>0.72</v>
      </c>
      <c r="BL271" s="410">
        <v>1.2</v>
      </c>
      <c r="BM271" s="410">
        <v>2.2999999999999998</v>
      </c>
      <c r="BN271" s="410">
        <v>0.44</v>
      </c>
      <c r="BO271" s="39" t="s">
        <v>644</v>
      </c>
      <c r="BP271" s="107" t="s">
        <v>644</v>
      </c>
      <c r="BQ271" s="39" t="s">
        <v>497</v>
      </c>
      <c r="BR271" s="53"/>
      <c r="BS271" s="389" t="s">
        <v>1167</v>
      </c>
      <c r="BT271" s="342">
        <v>0.84</v>
      </c>
      <c r="BU271" s="34" t="s">
        <v>324</v>
      </c>
      <c r="BV271" s="39" t="s">
        <v>489</v>
      </c>
      <c r="BX271" s="39" t="s">
        <v>1173</v>
      </c>
    </row>
    <row r="272" spans="1:76" x14ac:dyDescent="0.35">
      <c r="C272" s="39">
        <v>1057437</v>
      </c>
      <c r="D272" s="39">
        <v>160705</v>
      </c>
      <c r="E272" s="39" t="s">
        <v>1158</v>
      </c>
      <c r="F272" s="39" t="s">
        <v>1168</v>
      </c>
      <c r="G272" s="39">
        <v>1984</v>
      </c>
      <c r="H272" s="39" t="s">
        <v>1169</v>
      </c>
      <c r="I272" s="39" t="s">
        <v>1170</v>
      </c>
      <c r="J272" s="39" t="s">
        <v>502</v>
      </c>
      <c r="K272" s="39" t="s">
        <v>80</v>
      </c>
      <c r="L272" s="39" t="s">
        <v>89</v>
      </c>
      <c r="M272" s="39" t="s">
        <v>90</v>
      </c>
      <c r="N272" s="39" t="s">
        <v>91</v>
      </c>
      <c r="O272" s="39" t="s">
        <v>1160</v>
      </c>
      <c r="P272" s="39" t="s">
        <v>1161</v>
      </c>
      <c r="Q272" s="39" t="s">
        <v>1162</v>
      </c>
      <c r="R272" s="39" t="s">
        <v>1163</v>
      </c>
      <c r="S272" s="39" t="s">
        <v>1163</v>
      </c>
      <c r="T272" s="39" t="s">
        <v>1171</v>
      </c>
      <c r="U272" s="39" t="s">
        <v>31</v>
      </c>
      <c r="V272" s="35" t="s">
        <v>31</v>
      </c>
      <c r="W272" s="34" t="s">
        <v>733</v>
      </c>
      <c r="Y272" s="39" t="s">
        <v>497</v>
      </c>
      <c r="Z272" s="39" t="s">
        <v>239</v>
      </c>
      <c r="AA272" s="39" t="s">
        <v>239</v>
      </c>
      <c r="AB272" s="39">
        <v>4</v>
      </c>
      <c r="AC272" s="332">
        <f>AB272*24</f>
        <v>96</v>
      </c>
      <c r="AD272" s="332" t="s">
        <v>240</v>
      </c>
      <c r="AE272" s="332" t="s">
        <v>508</v>
      </c>
      <c r="AF272" s="332" t="s">
        <v>240</v>
      </c>
      <c r="AG272" s="39" t="s">
        <v>631</v>
      </c>
      <c r="AH272" s="39" t="s">
        <v>1176</v>
      </c>
      <c r="AI272" s="111" t="s">
        <v>1176</v>
      </c>
      <c r="AK272" s="35" t="s">
        <v>1166</v>
      </c>
      <c r="AL272" s="336">
        <v>7.3</v>
      </c>
      <c r="AM272" s="44">
        <v>6.6</v>
      </c>
      <c r="AN272" s="111"/>
      <c r="AO272" s="111">
        <v>3</v>
      </c>
      <c r="AP272" s="111">
        <v>2</v>
      </c>
      <c r="AQ272" s="111" t="s">
        <v>704</v>
      </c>
      <c r="AR272" s="335" t="s">
        <v>295</v>
      </c>
      <c r="AS272" s="111" t="s">
        <v>295</v>
      </c>
      <c r="AT272" s="111" t="s">
        <v>295</v>
      </c>
      <c r="AU272" s="111"/>
      <c r="AV272" s="39" t="s">
        <v>481</v>
      </c>
      <c r="AW272" s="39" t="s">
        <v>1173</v>
      </c>
      <c r="AX272" s="39" t="s">
        <v>1174</v>
      </c>
      <c r="AY272" s="39">
        <v>7.3</v>
      </c>
      <c r="AZ272" s="334" t="s">
        <v>240</v>
      </c>
      <c r="BA272" s="39" t="s">
        <v>1175</v>
      </c>
      <c r="BD272" s="39" t="s">
        <v>496</v>
      </c>
      <c r="BH272" s="39" t="s">
        <v>497</v>
      </c>
      <c r="BI272" s="39">
        <v>7.2</v>
      </c>
      <c r="BK272" s="410">
        <v>0.73</v>
      </c>
      <c r="BL272" s="410">
        <v>1.2</v>
      </c>
      <c r="BM272" s="410">
        <v>2.5</v>
      </c>
      <c r="BN272" s="410">
        <v>0.48</v>
      </c>
      <c r="BO272" s="39" t="s">
        <v>644</v>
      </c>
      <c r="BP272" s="107" t="s">
        <v>644</v>
      </c>
      <c r="BQ272" s="39" t="s">
        <v>497</v>
      </c>
      <c r="BR272" s="53"/>
      <c r="BS272" s="389" t="s">
        <v>1167</v>
      </c>
      <c r="BT272" s="53"/>
      <c r="BU272" s="53"/>
      <c r="BV272" s="39" t="s">
        <v>489</v>
      </c>
      <c r="BX272" s="39" t="s">
        <v>1173</v>
      </c>
    </row>
    <row r="273" spans="1:76" x14ac:dyDescent="0.35">
      <c r="A273" s="34" t="s">
        <v>329</v>
      </c>
      <c r="B273" s="34"/>
      <c r="C273" s="34"/>
      <c r="D273" s="34"/>
      <c r="E273" s="338" t="s">
        <v>1177</v>
      </c>
      <c r="F273" s="338" t="s">
        <v>1178</v>
      </c>
      <c r="G273" s="40">
        <v>1983</v>
      </c>
      <c r="H273" s="34"/>
      <c r="I273" s="34"/>
      <c r="J273" s="338"/>
      <c r="K273" s="39" t="s">
        <v>80</v>
      </c>
      <c r="L273" s="39" t="s">
        <v>89</v>
      </c>
      <c r="M273" s="39" t="s">
        <v>90</v>
      </c>
      <c r="N273" s="39" t="s">
        <v>91</v>
      </c>
      <c r="O273" s="39" t="s">
        <v>102</v>
      </c>
      <c r="P273" s="39" t="s">
        <v>103</v>
      </c>
      <c r="Q273" s="39" t="s">
        <v>1179</v>
      </c>
      <c r="R273" s="35" t="s">
        <v>1180</v>
      </c>
      <c r="S273" s="35" t="s">
        <v>1180</v>
      </c>
      <c r="T273" s="35" t="s">
        <v>1181</v>
      </c>
      <c r="U273" s="39" t="s">
        <v>31</v>
      </c>
      <c r="V273" s="35" t="s">
        <v>31</v>
      </c>
      <c r="W273" s="34" t="s">
        <v>280</v>
      </c>
      <c r="X273" s="35" t="s">
        <v>281</v>
      </c>
      <c r="Y273" s="35" t="s">
        <v>1182</v>
      </c>
      <c r="Z273" s="39" t="s">
        <v>239</v>
      </c>
      <c r="AA273" s="339"/>
      <c r="AB273" s="339"/>
      <c r="AC273" s="40">
        <v>96</v>
      </c>
      <c r="AD273" s="332" t="s">
        <v>240</v>
      </c>
      <c r="AE273" s="40" t="s">
        <v>508</v>
      </c>
      <c r="AF273" s="332" t="s">
        <v>240</v>
      </c>
      <c r="AG273" s="339"/>
      <c r="AH273" s="339" t="s">
        <v>1183</v>
      </c>
      <c r="AI273" s="111">
        <v>63</v>
      </c>
      <c r="AJ273" s="339"/>
      <c r="AK273" s="114" t="s">
        <v>295</v>
      </c>
      <c r="AL273" s="336">
        <v>6.3</v>
      </c>
      <c r="AM273" s="44">
        <v>20.6113</v>
      </c>
      <c r="AN273" s="111">
        <v>0.7</v>
      </c>
      <c r="AO273" s="111">
        <v>3</v>
      </c>
      <c r="AP273" s="111">
        <v>2</v>
      </c>
      <c r="AQ273" s="111" t="s">
        <v>704</v>
      </c>
      <c r="AR273" s="335" t="s">
        <v>295</v>
      </c>
      <c r="AS273" s="111" t="s">
        <v>240</v>
      </c>
      <c r="AT273" s="111" t="s">
        <v>295</v>
      </c>
      <c r="AU273" s="111" t="s">
        <v>240</v>
      </c>
      <c r="AV273" s="112" t="s">
        <v>749</v>
      </c>
      <c r="AW273" s="39" t="s">
        <v>1184</v>
      </c>
      <c r="AX273" s="339">
        <v>15</v>
      </c>
      <c r="AY273" s="334">
        <v>6.3</v>
      </c>
      <c r="AZ273" s="334" t="s">
        <v>240</v>
      </c>
      <c r="BA273" s="339">
        <v>30.9</v>
      </c>
      <c r="BB273" s="130">
        <v>20.6113</v>
      </c>
      <c r="BC273" s="339" t="s">
        <v>559</v>
      </c>
      <c r="BD273" s="339"/>
      <c r="BE273" s="339">
        <v>0.7</v>
      </c>
      <c r="BF273" s="339"/>
      <c r="BG273" s="339" t="s">
        <v>772</v>
      </c>
      <c r="BH273" s="334"/>
      <c r="BI273" s="334"/>
      <c r="BJ273" s="112">
        <v>10</v>
      </c>
      <c r="BK273" s="56">
        <v>7.1</v>
      </c>
      <c r="BL273" s="56">
        <v>0.7</v>
      </c>
      <c r="BM273" s="56">
        <v>3.7710954379700321</v>
      </c>
      <c r="BN273" s="56">
        <v>0.57912947678448423</v>
      </c>
      <c r="BO273" s="56">
        <v>0.30023997054110108</v>
      </c>
      <c r="BP273" s="223">
        <v>0.19439944443032695</v>
      </c>
      <c r="BQ273" s="334">
        <v>29</v>
      </c>
      <c r="BR273" s="56"/>
      <c r="BS273" s="339"/>
      <c r="BT273" s="338" t="s">
        <v>773</v>
      </c>
      <c r="BU273" s="340" t="s">
        <v>774</v>
      </c>
      <c r="BV273" s="34"/>
      <c r="BW273" s="34"/>
      <c r="BX273" s="34"/>
    </row>
    <row r="274" spans="1:76" x14ac:dyDescent="0.35">
      <c r="A274" s="34" t="s">
        <v>277</v>
      </c>
      <c r="B274" s="34"/>
      <c r="C274" s="34"/>
      <c r="D274" s="34"/>
      <c r="E274" s="39" t="s">
        <v>654</v>
      </c>
      <c r="F274" s="338" t="s">
        <v>1185</v>
      </c>
      <c r="G274" s="40">
        <v>2004</v>
      </c>
      <c r="H274" s="34"/>
      <c r="I274" s="34"/>
      <c r="J274" s="338"/>
      <c r="K274" s="39" t="s">
        <v>80</v>
      </c>
      <c r="L274" s="39" t="s">
        <v>89</v>
      </c>
      <c r="M274" s="39" t="s">
        <v>90</v>
      </c>
      <c r="N274" s="39" t="s">
        <v>91</v>
      </c>
      <c r="O274" s="39" t="s">
        <v>102</v>
      </c>
      <c r="P274" s="39" t="s">
        <v>103</v>
      </c>
      <c r="Q274" s="39" t="s">
        <v>1179</v>
      </c>
      <c r="R274" s="35" t="s">
        <v>1180</v>
      </c>
      <c r="S274" s="35" t="s">
        <v>1180</v>
      </c>
      <c r="T274" s="35" t="s">
        <v>1181</v>
      </c>
      <c r="U274" s="39" t="s">
        <v>31</v>
      </c>
      <c r="V274" s="35" t="s">
        <v>31</v>
      </c>
      <c r="W274" s="34" t="s">
        <v>280</v>
      </c>
      <c r="X274" s="35" t="s">
        <v>281</v>
      </c>
      <c r="Y274" s="35" t="s">
        <v>1186</v>
      </c>
      <c r="Z274" s="39" t="s">
        <v>239</v>
      </c>
      <c r="AA274" s="339"/>
      <c r="AB274" s="339"/>
      <c r="AC274" s="40">
        <v>96</v>
      </c>
      <c r="AD274" s="332" t="s">
        <v>240</v>
      </c>
      <c r="AE274" s="40" t="s">
        <v>508</v>
      </c>
      <c r="AF274" s="332" t="s">
        <v>240</v>
      </c>
      <c r="AG274" s="339"/>
      <c r="AH274" s="339">
        <v>634.6</v>
      </c>
      <c r="AI274" s="111">
        <v>634.6</v>
      </c>
      <c r="AJ274" s="339"/>
      <c r="AK274" s="114" t="s">
        <v>509</v>
      </c>
      <c r="AL274" s="336">
        <v>7.3</v>
      </c>
      <c r="AM274" s="44">
        <v>296.99559999999997</v>
      </c>
      <c r="AN274" s="111">
        <v>0.7</v>
      </c>
      <c r="AO274" s="111">
        <v>2</v>
      </c>
      <c r="AP274" s="111">
        <v>2</v>
      </c>
      <c r="AQ274" s="111" t="s">
        <v>704</v>
      </c>
      <c r="AR274" s="335" t="s">
        <v>295</v>
      </c>
      <c r="AS274" s="111" t="s">
        <v>240</v>
      </c>
      <c r="AT274" s="111" t="s">
        <v>295</v>
      </c>
      <c r="AU274" s="111" t="s">
        <v>240</v>
      </c>
      <c r="AV274" s="112" t="s">
        <v>510</v>
      </c>
      <c r="AW274" s="39" t="s">
        <v>1184</v>
      </c>
      <c r="AX274" s="339">
        <v>17</v>
      </c>
      <c r="AY274" s="334">
        <v>7.3</v>
      </c>
      <c r="AZ274" s="334" t="s">
        <v>240</v>
      </c>
      <c r="BA274" s="339">
        <v>292</v>
      </c>
      <c r="BB274" s="130">
        <v>296.99559999999997</v>
      </c>
      <c r="BC274" s="339" t="s">
        <v>559</v>
      </c>
      <c r="BD274" s="339"/>
      <c r="BE274" s="339">
        <v>0.7</v>
      </c>
      <c r="BF274" s="339"/>
      <c r="BG274" s="339" t="s">
        <v>772</v>
      </c>
      <c r="BH274" s="334"/>
      <c r="BI274" s="334"/>
      <c r="BJ274" s="112">
        <v>10</v>
      </c>
      <c r="BK274" s="56">
        <v>100.8</v>
      </c>
      <c r="BL274" s="56">
        <v>11</v>
      </c>
      <c r="BM274" s="56">
        <v>36.700000000000003</v>
      </c>
      <c r="BN274" s="56">
        <v>4.5999999999999996</v>
      </c>
      <c r="BO274" s="56">
        <v>193.44301723834869</v>
      </c>
      <c r="BP274" s="223">
        <v>125.25052880963165</v>
      </c>
      <c r="BQ274" s="334" t="s">
        <v>559</v>
      </c>
      <c r="BR274" s="56"/>
      <c r="BS274" s="339"/>
      <c r="BT274" s="338" t="s">
        <v>773</v>
      </c>
      <c r="BU274" s="338" t="s">
        <v>825</v>
      </c>
      <c r="BV274" s="34"/>
      <c r="BW274" s="34"/>
      <c r="BX274" s="34"/>
    </row>
    <row r="275" spans="1:76" x14ac:dyDescent="0.35">
      <c r="A275" s="34" t="s">
        <v>329</v>
      </c>
      <c r="B275" s="34"/>
      <c r="C275" s="34"/>
      <c r="D275" s="34"/>
      <c r="E275" s="338" t="s">
        <v>1187</v>
      </c>
      <c r="F275" s="338" t="s">
        <v>1188</v>
      </c>
      <c r="G275" s="40">
        <v>2011</v>
      </c>
      <c r="H275" s="34"/>
      <c r="I275" s="34"/>
      <c r="J275" s="338"/>
      <c r="K275" s="39" t="s">
        <v>80</v>
      </c>
      <c r="L275" s="39" t="s">
        <v>89</v>
      </c>
      <c r="M275" s="39" t="s">
        <v>90</v>
      </c>
      <c r="N275" s="39" t="s">
        <v>91</v>
      </c>
      <c r="O275" s="39" t="s">
        <v>102</v>
      </c>
      <c r="P275" s="39" t="s">
        <v>103</v>
      </c>
      <c r="Q275" s="39" t="s">
        <v>1179</v>
      </c>
      <c r="R275" s="35" t="s">
        <v>1180</v>
      </c>
      <c r="S275" s="35" t="s">
        <v>1180</v>
      </c>
      <c r="T275" s="35" t="s">
        <v>1181</v>
      </c>
      <c r="U275" s="39" t="s">
        <v>31</v>
      </c>
      <c r="V275" s="35" t="s">
        <v>31</v>
      </c>
      <c r="W275" s="34" t="s">
        <v>280</v>
      </c>
      <c r="X275" s="35" t="s">
        <v>281</v>
      </c>
      <c r="Y275" s="35" t="s">
        <v>1182</v>
      </c>
      <c r="Z275" s="39" t="s">
        <v>239</v>
      </c>
      <c r="AA275" s="339"/>
      <c r="AB275" s="339"/>
      <c r="AC275" s="40">
        <v>96</v>
      </c>
      <c r="AD275" s="332" t="s">
        <v>240</v>
      </c>
      <c r="AE275" s="40" t="s">
        <v>508</v>
      </c>
      <c r="AF275" s="332" t="s">
        <v>240</v>
      </c>
      <c r="AG275" s="339"/>
      <c r="AH275" s="339" t="s">
        <v>1189</v>
      </c>
      <c r="AI275" s="111">
        <v>180</v>
      </c>
      <c r="AJ275" s="339"/>
      <c r="AK275" s="114" t="s">
        <v>509</v>
      </c>
      <c r="AL275" s="336">
        <v>6.5</v>
      </c>
      <c r="AM275" s="44">
        <v>202.98618502809995</v>
      </c>
      <c r="AN275" s="111">
        <v>0.3</v>
      </c>
      <c r="AO275" s="111">
        <v>2</v>
      </c>
      <c r="AP275" s="111">
        <v>2</v>
      </c>
      <c r="AQ275" s="111" t="s">
        <v>704</v>
      </c>
      <c r="AR275" s="335" t="s">
        <v>295</v>
      </c>
      <c r="AS275" s="111" t="s">
        <v>240</v>
      </c>
      <c r="AT275" s="111" t="s">
        <v>295</v>
      </c>
      <c r="AU275" s="111" t="s">
        <v>240</v>
      </c>
      <c r="AV275" s="112" t="s">
        <v>749</v>
      </c>
      <c r="AW275" s="39" t="s">
        <v>1190</v>
      </c>
      <c r="AX275" s="339">
        <v>25</v>
      </c>
      <c r="AY275" s="334">
        <v>6.5</v>
      </c>
      <c r="AZ275" s="334" t="s">
        <v>240</v>
      </c>
      <c r="BA275" s="339">
        <v>203</v>
      </c>
      <c r="BB275" s="130">
        <v>202.98618502809995</v>
      </c>
      <c r="BC275" s="339" t="s">
        <v>559</v>
      </c>
      <c r="BD275" s="339"/>
      <c r="BE275" s="339">
        <v>0.3</v>
      </c>
      <c r="BF275" s="339"/>
      <c r="BG275" s="339" t="s">
        <v>772</v>
      </c>
      <c r="BH275" s="334"/>
      <c r="BI275" s="334"/>
      <c r="BJ275" s="112">
        <v>0.01</v>
      </c>
      <c r="BK275" s="56">
        <v>54.101665410556294</v>
      </c>
      <c r="BL275" s="56">
        <v>16.487208960160487</v>
      </c>
      <c r="BM275" s="56">
        <v>28.735569523426751</v>
      </c>
      <c r="BN275" s="56">
        <v>4.4129393214626331</v>
      </c>
      <c r="BO275" s="56">
        <v>26.6956402951018</v>
      </c>
      <c r="BP275" s="223">
        <v>17.284899251511252</v>
      </c>
      <c r="BQ275" s="334">
        <v>219</v>
      </c>
      <c r="BR275" s="56"/>
      <c r="BS275" s="339"/>
      <c r="BT275" s="338" t="s">
        <v>773</v>
      </c>
      <c r="BU275" s="338" t="s">
        <v>825</v>
      </c>
      <c r="BV275" s="34"/>
      <c r="BW275" s="34"/>
      <c r="BX275" s="34"/>
    </row>
    <row r="276" spans="1:76" x14ac:dyDescent="0.35">
      <c r="A276" s="34" t="s">
        <v>329</v>
      </c>
      <c r="B276" s="34"/>
      <c r="C276" s="34"/>
      <c r="D276" s="34"/>
      <c r="E276" s="338" t="s">
        <v>1187</v>
      </c>
      <c r="F276" s="338" t="s">
        <v>1188</v>
      </c>
      <c r="G276" s="40">
        <v>2011</v>
      </c>
      <c r="H276" s="34"/>
      <c r="I276" s="34"/>
      <c r="J276" s="338"/>
      <c r="K276" s="39" t="s">
        <v>80</v>
      </c>
      <c r="L276" s="39" t="s">
        <v>89</v>
      </c>
      <c r="M276" s="39" t="s">
        <v>90</v>
      </c>
      <c r="N276" s="39" t="s">
        <v>91</v>
      </c>
      <c r="O276" s="39" t="s">
        <v>102</v>
      </c>
      <c r="P276" s="39" t="s">
        <v>103</v>
      </c>
      <c r="Q276" s="39" t="s">
        <v>1179</v>
      </c>
      <c r="R276" s="35" t="s">
        <v>1180</v>
      </c>
      <c r="S276" s="35" t="s">
        <v>1180</v>
      </c>
      <c r="T276" s="35" t="s">
        <v>1181</v>
      </c>
      <c r="U276" s="39" t="s">
        <v>31</v>
      </c>
      <c r="V276" s="35" t="s">
        <v>31</v>
      </c>
      <c r="W276" s="34" t="s">
        <v>280</v>
      </c>
      <c r="X276" s="35" t="s">
        <v>281</v>
      </c>
      <c r="Y276" s="35" t="s">
        <v>1182</v>
      </c>
      <c r="Z276" s="39" t="s">
        <v>239</v>
      </c>
      <c r="AA276" s="339"/>
      <c r="AB276" s="339"/>
      <c r="AC276" s="40">
        <v>96</v>
      </c>
      <c r="AD276" s="332" t="s">
        <v>240</v>
      </c>
      <c r="AE276" s="40" t="s">
        <v>508</v>
      </c>
      <c r="AF276" s="332" t="s">
        <v>240</v>
      </c>
      <c r="AG276" s="339"/>
      <c r="AH276" s="339" t="s">
        <v>1191</v>
      </c>
      <c r="AI276" s="111">
        <v>310</v>
      </c>
      <c r="AJ276" s="339"/>
      <c r="AK276" s="114" t="s">
        <v>509</v>
      </c>
      <c r="AL276" s="336">
        <v>7.5</v>
      </c>
      <c r="AM276" s="44">
        <v>149.98979189268468</v>
      </c>
      <c r="AN276" s="111">
        <v>0.3</v>
      </c>
      <c r="AO276" s="111">
        <v>2</v>
      </c>
      <c r="AP276" s="111">
        <v>2</v>
      </c>
      <c r="AQ276" s="111" t="s">
        <v>704</v>
      </c>
      <c r="AR276" s="335" t="s">
        <v>295</v>
      </c>
      <c r="AS276" s="111" t="s">
        <v>240</v>
      </c>
      <c r="AT276" s="111" t="s">
        <v>295</v>
      </c>
      <c r="AU276" s="111" t="s">
        <v>240</v>
      </c>
      <c r="AV276" s="112" t="s">
        <v>749</v>
      </c>
      <c r="AW276" s="39" t="s">
        <v>1190</v>
      </c>
      <c r="AX276" s="339">
        <v>25</v>
      </c>
      <c r="AY276" s="334">
        <v>7.5</v>
      </c>
      <c r="AZ276" s="334" t="s">
        <v>240</v>
      </c>
      <c r="BA276" s="339">
        <v>150</v>
      </c>
      <c r="BB276" s="130">
        <v>149.98979189268468</v>
      </c>
      <c r="BC276" s="339" t="s">
        <v>559</v>
      </c>
      <c r="BD276" s="339"/>
      <c r="BE276" s="339">
        <v>0.3</v>
      </c>
      <c r="BF276" s="339"/>
      <c r="BG276" s="339" t="s">
        <v>772</v>
      </c>
      <c r="BH276" s="334"/>
      <c r="BI276" s="334"/>
      <c r="BJ276" s="112">
        <v>0.01</v>
      </c>
      <c r="BK276" s="56">
        <v>39.976600057061297</v>
      </c>
      <c r="BL276" s="56">
        <v>12.182666719330406</v>
      </c>
      <c r="BM276" s="56">
        <v>21.233179450807942</v>
      </c>
      <c r="BN276" s="56">
        <v>3.2607926020659845</v>
      </c>
      <c r="BO276" s="56">
        <v>40.759336499812171</v>
      </c>
      <c r="BP276" s="223">
        <v>26.390864469617778</v>
      </c>
      <c r="BQ276" s="334">
        <v>120.66</v>
      </c>
      <c r="BR276" s="56"/>
      <c r="BS276" s="339"/>
      <c r="BT276" s="338" t="s">
        <v>773</v>
      </c>
      <c r="BU276" s="338" t="s">
        <v>825</v>
      </c>
      <c r="BV276" s="34"/>
      <c r="BW276" s="34"/>
      <c r="BX276" s="34"/>
    </row>
    <row r="277" spans="1:76" x14ac:dyDescent="0.35">
      <c r="A277" s="34" t="s">
        <v>329</v>
      </c>
      <c r="B277" s="34"/>
      <c r="C277" s="34"/>
      <c r="D277" s="34"/>
      <c r="E277" s="338" t="s">
        <v>1187</v>
      </c>
      <c r="F277" s="338" t="s">
        <v>1188</v>
      </c>
      <c r="G277" s="40">
        <v>2011</v>
      </c>
      <c r="H277" s="34"/>
      <c r="I277" s="34"/>
      <c r="J277" s="338"/>
      <c r="K277" s="39" t="s">
        <v>80</v>
      </c>
      <c r="L277" s="39" t="s">
        <v>89</v>
      </c>
      <c r="M277" s="39" t="s">
        <v>90</v>
      </c>
      <c r="N277" s="39" t="s">
        <v>91</v>
      </c>
      <c r="O277" s="39" t="s">
        <v>102</v>
      </c>
      <c r="P277" s="39" t="s">
        <v>103</v>
      </c>
      <c r="Q277" s="39" t="s">
        <v>1179</v>
      </c>
      <c r="R277" s="35" t="s">
        <v>1180</v>
      </c>
      <c r="S277" s="35" t="s">
        <v>1180</v>
      </c>
      <c r="T277" s="35" t="s">
        <v>1181</v>
      </c>
      <c r="U277" s="39" t="s">
        <v>31</v>
      </c>
      <c r="V277" s="35" t="s">
        <v>31</v>
      </c>
      <c r="W277" s="34" t="s">
        <v>280</v>
      </c>
      <c r="X277" s="35" t="s">
        <v>281</v>
      </c>
      <c r="Y277" s="35" t="s">
        <v>1182</v>
      </c>
      <c r="Z277" s="39" t="s">
        <v>239</v>
      </c>
      <c r="AA277" s="339"/>
      <c r="AB277" s="339"/>
      <c r="AC277" s="40">
        <v>96</v>
      </c>
      <c r="AD277" s="332" t="s">
        <v>240</v>
      </c>
      <c r="AE277" s="40" t="s">
        <v>508</v>
      </c>
      <c r="AF277" s="332" t="s">
        <v>240</v>
      </c>
      <c r="AG277" s="339"/>
      <c r="AH277" s="339" t="s">
        <v>1192</v>
      </c>
      <c r="AI277" s="111">
        <v>890</v>
      </c>
      <c r="AJ277" s="339"/>
      <c r="AK277" s="114" t="s">
        <v>509</v>
      </c>
      <c r="AL277" s="336">
        <v>8.5</v>
      </c>
      <c r="AM277" s="44">
        <v>369.97482000195549</v>
      </c>
      <c r="AN277" s="111">
        <v>0.3</v>
      </c>
      <c r="AO277" s="111">
        <v>2</v>
      </c>
      <c r="AP277" s="111">
        <v>2</v>
      </c>
      <c r="AQ277" s="111" t="s">
        <v>704</v>
      </c>
      <c r="AR277" s="335" t="s">
        <v>295</v>
      </c>
      <c r="AS277" s="111" t="s">
        <v>240</v>
      </c>
      <c r="AT277" s="111" t="s">
        <v>295</v>
      </c>
      <c r="AU277" s="111" t="s">
        <v>240</v>
      </c>
      <c r="AV277" s="112" t="s">
        <v>749</v>
      </c>
      <c r="AW277" s="39" t="s">
        <v>1190</v>
      </c>
      <c r="AX277" s="339">
        <v>25</v>
      </c>
      <c r="AY277" s="334">
        <v>8.5</v>
      </c>
      <c r="AZ277" s="334" t="s">
        <v>240</v>
      </c>
      <c r="BA277" s="339">
        <v>370</v>
      </c>
      <c r="BB277" s="130">
        <v>369.97482000195549</v>
      </c>
      <c r="BC277" s="339" t="s">
        <v>559</v>
      </c>
      <c r="BD277" s="339"/>
      <c r="BE277" s="339">
        <v>0.3</v>
      </c>
      <c r="BF277" s="339"/>
      <c r="BG277" s="339" t="s">
        <v>772</v>
      </c>
      <c r="BH277" s="334"/>
      <c r="BI277" s="334"/>
      <c r="BJ277" s="112">
        <v>0.01</v>
      </c>
      <c r="BK277" s="56">
        <v>98.608946807417851</v>
      </c>
      <c r="BL277" s="56">
        <v>30.050577907681671</v>
      </c>
      <c r="BM277" s="56">
        <v>52.375175978659584</v>
      </c>
      <c r="BN277" s="56">
        <v>8.0432884184294284</v>
      </c>
      <c r="BO277" s="56">
        <v>92.959806684769276</v>
      </c>
      <c r="BP277" s="223">
        <v>60.189636780542784</v>
      </c>
      <c r="BQ277" s="334">
        <v>312.33</v>
      </c>
      <c r="BR277" s="56"/>
      <c r="BS277" s="339"/>
      <c r="BT277" s="338" t="s">
        <v>773</v>
      </c>
      <c r="BU277" s="338" t="s">
        <v>825</v>
      </c>
      <c r="BV277" s="34"/>
      <c r="BW277" s="34"/>
      <c r="BX277" s="34"/>
    </row>
    <row r="278" spans="1:76" x14ac:dyDescent="0.35">
      <c r="A278" s="34" t="s">
        <v>324</v>
      </c>
      <c r="B278" s="34"/>
      <c r="C278" s="34"/>
      <c r="D278" s="34"/>
      <c r="E278" s="35" t="s">
        <v>1193</v>
      </c>
      <c r="F278" s="35" t="s">
        <v>1194</v>
      </c>
      <c r="G278" s="40">
        <v>1998</v>
      </c>
      <c r="H278" s="34"/>
      <c r="I278" s="34"/>
      <c r="J278" s="35"/>
      <c r="K278" s="39" t="s">
        <v>80</v>
      </c>
      <c r="L278" s="39" t="s">
        <v>89</v>
      </c>
      <c r="M278" s="39" t="s">
        <v>90</v>
      </c>
      <c r="N278" s="39" t="s">
        <v>91</v>
      </c>
      <c r="O278" s="39" t="s">
        <v>102</v>
      </c>
      <c r="P278" s="39" t="s">
        <v>103</v>
      </c>
      <c r="Q278" s="39" t="s">
        <v>1195</v>
      </c>
      <c r="R278" s="39" t="s">
        <v>1196</v>
      </c>
      <c r="S278" s="39" t="s">
        <v>1196</v>
      </c>
      <c r="T278" s="35" t="s">
        <v>1197</v>
      </c>
      <c r="U278" s="39" t="s">
        <v>31</v>
      </c>
      <c r="V278" s="35" t="s">
        <v>31</v>
      </c>
      <c r="W278" s="34" t="s">
        <v>280</v>
      </c>
      <c r="X278" s="35" t="s">
        <v>327</v>
      </c>
      <c r="Y278" s="35"/>
      <c r="Z278" s="39" t="s">
        <v>239</v>
      </c>
      <c r="AA278" s="343"/>
      <c r="AB278" s="34"/>
      <c r="AC278" s="41">
        <v>96</v>
      </c>
      <c r="AD278" s="332" t="s">
        <v>240</v>
      </c>
      <c r="AE278" s="41" t="s">
        <v>508</v>
      </c>
      <c r="AF278" s="332" t="s">
        <v>240</v>
      </c>
      <c r="AG278" s="34"/>
      <c r="AH278" s="343">
        <v>210</v>
      </c>
      <c r="AI278" s="111">
        <v>210</v>
      </c>
      <c r="AJ278" s="34"/>
      <c r="AK278" s="35" t="s">
        <v>748</v>
      </c>
      <c r="AL278" s="336">
        <v>6.5</v>
      </c>
      <c r="AM278" s="44">
        <v>100</v>
      </c>
      <c r="AN278" s="111"/>
      <c r="AO278" s="111">
        <v>3</v>
      </c>
      <c r="AP278" s="111">
        <v>3</v>
      </c>
      <c r="AQ278" s="111" t="s">
        <v>822</v>
      </c>
      <c r="AR278" s="335" t="s">
        <v>295</v>
      </c>
      <c r="AS278" s="111" t="s">
        <v>295</v>
      </c>
      <c r="AT278" s="111" t="s">
        <v>295</v>
      </c>
      <c r="AU278" s="111"/>
      <c r="AV278" s="35" t="s">
        <v>749</v>
      </c>
      <c r="AW278" s="34"/>
      <c r="AX278" s="34">
        <v>28</v>
      </c>
      <c r="AY278" s="34">
        <v>6.5</v>
      </c>
      <c r="AZ278" s="334" t="s">
        <v>240</v>
      </c>
      <c r="BA278" s="34">
        <v>100</v>
      </c>
      <c r="BB278" s="34"/>
      <c r="BC278" s="34"/>
      <c r="BD278" s="34"/>
      <c r="BE278" s="34"/>
      <c r="BF278" s="34"/>
      <c r="BG278" s="34"/>
      <c r="BH278" s="34"/>
      <c r="BI278" s="34"/>
      <c r="BJ278" s="34">
        <v>10</v>
      </c>
      <c r="BK278">
        <f>0.8*40</f>
        <v>32</v>
      </c>
      <c r="BL278">
        <f>0.2*24</f>
        <v>4.8000000000000007</v>
      </c>
      <c r="BM278">
        <f>0.3*22.99</f>
        <v>6.8969999999999994</v>
      </c>
      <c r="BN278">
        <f>0.03*39.1</f>
        <v>1.173</v>
      </c>
      <c r="BO278">
        <f>1.64*35.45</f>
        <v>58.137999999999998</v>
      </c>
      <c r="BP278" s="38"/>
      <c r="BQ278" s="34">
        <v>23</v>
      </c>
      <c r="BR278" s="34"/>
      <c r="BS278" s="34"/>
      <c r="BT278" s="342">
        <v>0.76</v>
      </c>
      <c r="BU278" s="34" t="s">
        <v>324</v>
      </c>
      <c r="BV278" s="34"/>
      <c r="BW278" s="34"/>
      <c r="BX278" s="34"/>
    </row>
    <row r="279" spans="1:76" x14ac:dyDescent="0.35">
      <c r="A279" s="34" t="s">
        <v>324</v>
      </c>
      <c r="B279" s="34"/>
      <c r="C279" s="34"/>
      <c r="D279" s="34"/>
      <c r="E279" s="35" t="s">
        <v>725</v>
      </c>
      <c r="F279" s="35" t="s">
        <v>742</v>
      </c>
      <c r="G279" s="40" t="s">
        <v>1076</v>
      </c>
      <c r="H279" s="39" t="s">
        <v>727</v>
      </c>
      <c r="I279" s="39" t="s">
        <v>728</v>
      </c>
      <c r="J279" s="39" t="s">
        <v>502</v>
      </c>
      <c r="K279" s="39" t="s">
        <v>80</v>
      </c>
      <c r="L279" s="39" t="s">
        <v>89</v>
      </c>
      <c r="M279" s="39" t="s">
        <v>90</v>
      </c>
      <c r="N279" s="39" t="s">
        <v>91</v>
      </c>
      <c r="O279" s="39" t="s">
        <v>102</v>
      </c>
      <c r="P279" s="39" t="s">
        <v>103</v>
      </c>
      <c r="Q279" s="39" t="s">
        <v>1195</v>
      </c>
      <c r="R279" s="39" t="s">
        <v>1196</v>
      </c>
      <c r="S279" s="39" t="s">
        <v>1196</v>
      </c>
      <c r="T279" s="35" t="s">
        <v>1197</v>
      </c>
      <c r="U279" s="39" t="s">
        <v>31</v>
      </c>
      <c r="V279" s="35" t="s">
        <v>31</v>
      </c>
      <c r="W279" s="34" t="s">
        <v>280</v>
      </c>
      <c r="X279" s="35" t="s">
        <v>281</v>
      </c>
      <c r="Y279" s="35"/>
      <c r="Z279" s="39" t="s">
        <v>239</v>
      </c>
      <c r="AA279" s="343"/>
      <c r="AB279" s="34"/>
      <c r="AC279" s="41">
        <v>96</v>
      </c>
      <c r="AD279" s="332" t="s">
        <v>240</v>
      </c>
      <c r="AE279" s="41" t="s">
        <v>508</v>
      </c>
      <c r="AF279" s="332" t="s">
        <v>240</v>
      </c>
      <c r="AG279" s="34"/>
      <c r="AH279" s="343">
        <v>120</v>
      </c>
      <c r="AI279" s="111">
        <v>120</v>
      </c>
      <c r="AJ279" s="350" t="s">
        <v>1198</v>
      </c>
      <c r="AK279" s="35" t="s">
        <v>748</v>
      </c>
      <c r="AL279" s="336">
        <v>7.5</v>
      </c>
      <c r="AM279" s="44">
        <v>54</v>
      </c>
      <c r="AN279" s="111"/>
      <c r="AO279" s="111">
        <v>4</v>
      </c>
      <c r="AP279" s="111">
        <v>3</v>
      </c>
      <c r="AQ279" s="111" t="s">
        <v>735</v>
      </c>
      <c r="AR279" s="335" t="s">
        <v>295</v>
      </c>
      <c r="AS279" s="111" t="s">
        <v>295</v>
      </c>
      <c r="AT279" s="111" t="s">
        <v>295</v>
      </c>
      <c r="AU279" s="111"/>
      <c r="AV279" s="35" t="s">
        <v>749</v>
      </c>
      <c r="AW279" s="39" t="s">
        <v>736</v>
      </c>
      <c r="AX279" s="34">
        <v>25</v>
      </c>
      <c r="AY279" s="34" t="s">
        <v>737</v>
      </c>
      <c r="AZ279" s="334" t="s">
        <v>240</v>
      </c>
      <c r="BA279" s="34" t="s">
        <v>738</v>
      </c>
      <c r="BB279" s="34"/>
      <c r="BC279" s="34"/>
      <c r="BD279" s="34"/>
      <c r="BE279" s="34"/>
      <c r="BF279" s="34"/>
      <c r="BG279" s="34"/>
      <c r="BH279" s="34"/>
      <c r="BI279" s="34"/>
      <c r="BJ279" s="34"/>
      <c r="BK279" s="34"/>
      <c r="BL279" s="34"/>
      <c r="BM279" s="34"/>
      <c r="BN279" s="34"/>
      <c r="BO279" s="34"/>
      <c r="BP279" s="38"/>
      <c r="BQ279" s="34">
        <v>27</v>
      </c>
      <c r="BR279" s="34"/>
      <c r="BS279" s="34"/>
      <c r="BT279" s="342">
        <v>0.89</v>
      </c>
      <c r="BU279" s="34" t="s">
        <v>324</v>
      </c>
      <c r="BV279" s="34"/>
      <c r="BW279" s="34"/>
      <c r="BX279" s="34"/>
    </row>
    <row r="280" spans="1:76" x14ac:dyDescent="0.35">
      <c r="C280" s="39">
        <v>1146725</v>
      </c>
      <c r="D280" s="39">
        <v>111286</v>
      </c>
      <c r="E280" s="39" t="s">
        <v>725</v>
      </c>
      <c r="F280" s="39" t="s">
        <v>726</v>
      </c>
      <c r="G280" s="39">
        <v>1983</v>
      </c>
      <c r="H280" s="39" t="s">
        <v>727</v>
      </c>
      <c r="I280" s="39" t="s">
        <v>728</v>
      </c>
      <c r="J280" s="39" t="s">
        <v>502</v>
      </c>
      <c r="K280" s="39" t="s">
        <v>80</v>
      </c>
      <c r="L280" s="39" t="s">
        <v>89</v>
      </c>
      <c r="M280" s="39" t="s">
        <v>90</v>
      </c>
      <c r="N280" s="39" t="s">
        <v>91</v>
      </c>
      <c r="O280" s="39" t="s">
        <v>102</v>
      </c>
      <c r="P280" s="39" t="s">
        <v>103</v>
      </c>
      <c r="Q280" s="39" t="s">
        <v>1195</v>
      </c>
      <c r="R280" s="39" t="s">
        <v>1196</v>
      </c>
      <c r="S280" s="39" t="s">
        <v>1196</v>
      </c>
      <c r="T280" s="39" t="s">
        <v>1199</v>
      </c>
      <c r="U280" s="39" t="s">
        <v>31</v>
      </c>
      <c r="V280" s="35" t="s">
        <v>31</v>
      </c>
      <c r="W280" s="34" t="s">
        <v>280</v>
      </c>
      <c r="X280" s="39" t="s">
        <v>327</v>
      </c>
      <c r="Y280" s="39" t="s">
        <v>497</v>
      </c>
      <c r="Z280" s="39" t="s">
        <v>239</v>
      </c>
      <c r="AA280" s="39" t="s">
        <v>239</v>
      </c>
      <c r="AB280" s="39">
        <v>4</v>
      </c>
      <c r="AC280" s="332">
        <f t="shared" ref="AC280:AC287" si="16">AB280*24</f>
        <v>96</v>
      </c>
      <c r="AD280" s="332" t="s">
        <v>240</v>
      </c>
      <c r="AE280" s="332" t="s">
        <v>508</v>
      </c>
      <c r="AF280" s="332" t="s">
        <v>240</v>
      </c>
      <c r="AG280" s="39" t="s">
        <v>631</v>
      </c>
      <c r="AH280" s="39" t="s">
        <v>1200</v>
      </c>
      <c r="AI280" s="111" t="s">
        <v>1200</v>
      </c>
      <c r="AL280" s="336">
        <v>7.5</v>
      </c>
      <c r="AM280" s="44">
        <v>54</v>
      </c>
      <c r="AN280" s="111"/>
      <c r="AO280" s="111">
        <v>4</v>
      </c>
      <c r="AP280" s="111">
        <v>3</v>
      </c>
      <c r="AQ280" s="111" t="s">
        <v>735</v>
      </c>
      <c r="AR280" s="335" t="s">
        <v>295</v>
      </c>
      <c r="AS280" s="111" t="s">
        <v>295</v>
      </c>
      <c r="AT280" s="111" t="s">
        <v>295</v>
      </c>
      <c r="AU280" s="111"/>
      <c r="AV280" s="39" t="s">
        <v>338</v>
      </c>
      <c r="AW280" s="39" t="s">
        <v>736</v>
      </c>
      <c r="AX280" s="39">
        <v>25</v>
      </c>
      <c r="AY280" s="34" t="s">
        <v>737</v>
      </c>
      <c r="AZ280" s="334" t="s">
        <v>240</v>
      </c>
      <c r="BA280" s="34" t="s">
        <v>738</v>
      </c>
      <c r="BD280" s="39" t="s">
        <v>496</v>
      </c>
      <c r="BH280" s="39" t="s">
        <v>497</v>
      </c>
      <c r="BI280" s="39" t="s">
        <v>739</v>
      </c>
      <c r="BO280" s="39" t="s">
        <v>644</v>
      </c>
      <c r="BP280" s="107" t="s">
        <v>644</v>
      </c>
      <c r="BQ280" s="39" t="s">
        <v>497</v>
      </c>
      <c r="BR280" s="53"/>
      <c r="BS280" s="53"/>
      <c r="BT280" s="53"/>
      <c r="BU280" s="53"/>
      <c r="BV280" s="39" t="s">
        <v>638</v>
      </c>
    </row>
    <row r="281" spans="1:76" x14ac:dyDescent="0.35">
      <c r="A281" s="337" t="s">
        <v>1201</v>
      </c>
      <c r="B281" s="337"/>
      <c r="C281" s="39">
        <v>2158221</v>
      </c>
      <c r="D281" s="39">
        <v>2304340</v>
      </c>
      <c r="E281" s="39" t="s">
        <v>1202</v>
      </c>
      <c r="F281" s="39" t="s">
        <v>1203</v>
      </c>
      <c r="G281" s="39">
        <v>2011</v>
      </c>
      <c r="H281" s="39" t="s">
        <v>1204</v>
      </c>
      <c r="I281" s="39" t="s">
        <v>1205</v>
      </c>
      <c r="J281" s="39" t="s">
        <v>502</v>
      </c>
      <c r="K281" s="39" t="s">
        <v>80</v>
      </c>
      <c r="L281" s="39" t="s">
        <v>89</v>
      </c>
      <c r="M281" s="39" t="s">
        <v>90</v>
      </c>
      <c r="N281" s="39" t="s">
        <v>91</v>
      </c>
      <c r="O281" s="39" t="s">
        <v>102</v>
      </c>
      <c r="P281" s="39" t="s">
        <v>103</v>
      </c>
      <c r="Q281" s="39" t="s">
        <v>1195</v>
      </c>
      <c r="R281" s="39" t="s">
        <v>1196</v>
      </c>
      <c r="S281" s="39" t="s">
        <v>1196</v>
      </c>
      <c r="T281" s="39" t="s">
        <v>1199</v>
      </c>
      <c r="U281" s="39" t="s">
        <v>31</v>
      </c>
      <c r="V281" s="35" t="s">
        <v>31</v>
      </c>
      <c r="W281" s="34" t="s">
        <v>280</v>
      </c>
      <c r="X281" s="39" t="s">
        <v>327</v>
      </c>
      <c r="Y281" s="39" t="s">
        <v>497</v>
      </c>
      <c r="Z281" s="39" t="s">
        <v>239</v>
      </c>
      <c r="AA281" s="39" t="s">
        <v>239</v>
      </c>
      <c r="AB281" s="39">
        <v>4</v>
      </c>
      <c r="AC281" s="332">
        <f t="shared" si="16"/>
        <v>96</v>
      </c>
      <c r="AD281" s="332" t="s">
        <v>240</v>
      </c>
      <c r="AE281" s="332" t="s">
        <v>508</v>
      </c>
      <c r="AF281" s="332" t="s">
        <v>240</v>
      </c>
      <c r="AG281" s="39" t="s">
        <v>478</v>
      </c>
      <c r="AH281" s="39" t="s">
        <v>1206</v>
      </c>
      <c r="AI281" s="111">
        <v>212.1</v>
      </c>
      <c r="AL281" s="336">
        <v>7.8</v>
      </c>
      <c r="AM281" s="44">
        <v>141</v>
      </c>
      <c r="AN281" s="111">
        <v>3.5</v>
      </c>
      <c r="AO281" s="111">
        <f t="shared" ref="AO281:AO287" si="17">IF(AP281=1,1,"xx")</f>
        <v>1</v>
      </c>
      <c r="AP281" s="111">
        <v>1</v>
      </c>
      <c r="AQ281" s="111"/>
      <c r="AR281" s="335" t="s">
        <v>295</v>
      </c>
      <c r="AS281" s="111" t="s">
        <v>240</v>
      </c>
      <c r="AT281" s="111" t="s">
        <v>295</v>
      </c>
      <c r="AU281" s="111"/>
      <c r="AV281" s="39" t="s">
        <v>337</v>
      </c>
      <c r="AW281" s="39" t="s">
        <v>1207</v>
      </c>
      <c r="AX281" s="39" t="s">
        <v>1208</v>
      </c>
      <c r="AY281" s="39">
        <v>7.8</v>
      </c>
      <c r="AZ281" s="334" t="s">
        <v>240</v>
      </c>
      <c r="BA281" s="39" t="s">
        <v>1209</v>
      </c>
      <c r="BC281" s="39">
        <v>3.5</v>
      </c>
      <c r="BD281" s="39" t="s">
        <v>485</v>
      </c>
      <c r="BH281" s="39" t="s">
        <v>497</v>
      </c>
      <c r="BI281" s="39" t="s">
        <v>497</v>
      </c>
      <c r="BJ281" s="409">
        <v>10</v>
      </c>
      <c r="BK281" s="39">
        <v>54.1</v>
      </c>
      <c r="BL281" s="39">
        <v>8.1999999999999993</v>
      </c>
      <c r="BM281" s="39">
        <v>16</v>
      </c>
      <c r="BN281" s="39">
        <v>1.5</v>
      </c>
      <c r="BO281" s="39">
        <v>83.565591359134601</v>
      </c>
      <c r="BP281" s="107">
        <v>64.0034164968651</v>
      </c>
      <c r="BQ281" s="39" t="s">
        <v>497</v>
      </c>
      <c r="BR281" s="53" t="s">
        <v>1210</v>
      </c>
      <c r="BS281" s="53"/>
      <c r="BT281" s="53"/>
      <c r="BU281" s="53"/>
      <c r="BV281" s="39" t="s">
        <v>489</v>
      </c>
      <c r="BX281" s="39" t="s">
        <v>1207</v>
      </c>
    </row>
    <row r="282" spans="1:76" x14ac:dyDescent="0.35">
      <c r="A282" s="337" t="s">
        <v>1201</v>
      </c>
      <c r="B282" s="337"/>
      <c r="C282" s="39">
        <v>2158220</v>
      </c>
      <c r="D282" s="39">
        <v>2304336</v>
      </c>
      <c r="E282" s="39" t="s">
        <v>1202</v>
      </c>
      <c r="F282" s="39" t="s">
        <v>1203</v>
      </c>
      <c r="G282" s="39">
        <v>2011</v>
      </c>
      <c r="H282" s="39" t="s">
        <v>1204</v>
      </c>
      <c r="I282" s="39" t="s">
        <v>1205</v>
      </c>
      <c r="J282" s="39" t="s">
        <v>502</v>
      </c>
      <c r="K282" s="39" t="s">
        <v>80</v>
      </c>
      <c r="L282" s="39" t="s">
        <v>89</v>
      </c>
      <c r="M282" s="39" t="s">
        <v>90</v>
      </c>
      <c r="N282" s="39" t="s">
        <v>91</v>
      </c>
      <c r="O282" s="39" t="s">
        <v>102</v>
      </c>
      <c r="P282" s="39" t="s">
        <v>103</v>
      </c>
      <c r="Q282" s="39" t="s">
        <v>1195</v>
      </c>
      <c r="R282" s="39" t="s">
        <v>1196</v>
      </c>
      <c r="S282" s="39" t="s">
        <v>1196</v>
      </c>
      <c r="T282" s="39" t="s">
        <v>1199</v>
      </c>
      <c r="U282" s="39" t="s">
        <v>31</v>
      </c>
      <c r="V282" s="35" t="s">
        <v>31</v>
      </c>
      <c r="W282" s="34" t="s">
        <v>280</v>
      </c>
      <c r="X282" s="39" t="s">
        <v>284</v>
      </c>
      <c r="Y282" s="39" t="s">
        <v>497</v>
      </c>
      <c r="Z282" s="39" t="s">
        <v>239</v>
      </c>
      <c r="AA282" s="39" t="s">
        <v>239</v>
      </c>
      <c r="AB282" s="39">
        <v>4</v>
      </c>
      <c r="AC282" s="332">
        <f t="shared" si="16"/>
        <v>96</v>
      </c>
      <c r="AD282" s="332" t="s">
        <v>240</v>
      </c>
      <c r="AE282" s="332" t="s">
        <v>508</v>
      </c>
      <c r="AF282" s="332" t="s">
        <v>240</v>
      </c>
      <c r="AG282" s="39" t="s">
        <v>478</v>
      </c>
      <c r="AH282" s="39" t="s">
        <v>1211</v>
      </c>
      <c r="AI282" s="111">
        <v>143.30000000000001</v>
      </c>
      <c r="AL282" s="336">
        <v>7.8</v>
      </c>
      <c r="AM282" s="44">
        <v>141</v>
      </c>
      <c r="AN282" s="111">
        <v>3.5</v>
      </c>
      <c r="AO282" s="111">
        <f t="shared" si="17"/>
        <v>1</v>
      </c>
      <c r="AP282" s="111">
        <v>1</v>
      </c>
      <c r="AQ282" s="111"/>
      <c r="AR282" s="335" t="s">
        <v>295</v>
      </c>
      <c r="AS282" s="111" t="s">
        <v>240</v>
      </c>
      <c r="AT282" s="111" t="s">
        <v>295</v>
      </c>
      <c r="AU282" s="111"/>
      <c r="AV282" s="39" t="s">
        <v>337</v>
      </c>
      <c r="AW282" s="39" t="s">
        <v>1207</v>
      </c>
      <c r="AX282" s="39" t="s">
        <v>1212</v>
      </c>
      <c r="AY282" s="39">
        <v>7.8</v>
      </c>
      <c r="AZ282" s="334" t="s">
        <v>240</v>
      </c>
      <c r="BA282" s="39" t="s">
        <v>1209</v>
      </c>
      <c r="BC282" s="39">
        <v>3.5</v>
      </c>
      <c r="BD282" s="39" t="s">
        <v>485</v>
      </c>
      <c r="BH282" s="39" t="s">
        <v>497</v>
      </c>
      <c r="BI282" s="39" t="s">
        <v>497</v>
      </c>
      <c r="BK282" s="39">
        <v>54.1</v>
      </c>
      <c r="BL282" s="39">
        <v>8.1999999999999993</v>
      </c>
      <c r="BM282" s="39">
        <v>16</v>
      </c>
      <c r="BN282" s="39">
        <v>1.5</v>
      </c>
      <c r="BO282" s="39">
        <v>83.565591359134601</v>
      </c>
      <c r="BP282" s="107">
        <v>64.0034164968651</v>
      </c>
      <c r="BQ282" s="39" t="s">
        <v>497</v>
      </c>
      <c r="BR282" s="53" t="s">
        <v>1210</v>
      </c>
      <c r="BS282" s="53"/>
      <c r="BT282" s="53"/>
      <c r="BU282" s="53"/>
      <c r="BV282" s="39" t="s">
        <v>489</v>
      </c>
      <c r="BX282" s="39" t="s">
        <v>1207</v>
      </c>
    </row>
    <row r="283" spans="1:76" x14ac:dyDescent="0.35">
      <c r="A283" s="337" t="s">
        <v>1201</v>
      </c>
      <c r="B283" s="337"/>
      <c r="C283" s="39">
        <v>2158220</v>
      </c>
      <c r="D283" s="39">
        <v>2304338</v>
      </c>
      <c r="E283" s="39" t="s">
        <v>1202</v>
      </c>
      <c r="F283" s="39" t="s">
        <v>1203</v>
      </c>
      <c r="G283" s="39">
        <v>2011</v>
      </c>
      <c r="H283" s="39" t="s">
        <v>1204</v>
      </c>
      <c r="I283" s="39" t="s">
        <v>1205</v>
      </c>
      <c r="J283" s="39" t="s">
        <v>502</v>
      </c>
      <c r="K283" s="39" t="s">
        <v>80</v>
      </c>
      <c r="L283" s="39" t="s">
        <v>89</v>
      </c>
      <c r="M283" s="39" t="s">
        <v>90</v>
      </c>
      <c r="N283" s="39" t="s">
        <v>91</v>
      </c>
      <c r="O283" s="39" t="s">
        <v>102</v>
      </c>
      <c r="P283" s="39" t="s">
        <v>103</v>
      </c>
      <c r="Q283" s="39" t="s">
        <v>1195</v>
      </c>
      <c r="R283" s="39" t="s">
        <v>1196</v>
      </c>
      <c r="S283" s="39" t="s">
        <v>1196</v>
      </c>
      <c r="T283" s="39" t="s">
        <v>1199</v>
      </c>
      <c r="U283" s="39" t="s">
        <v>31</v>
      </c>
      <c r="V283" s="35" t="s">
        <v>31</v>
      </c>
      <c r="W283" s="34" t="s">
        <v>280</v>
      </c>
      <c r="X283" s="39" t="s">
        <v>284</v>
      </c>
      <c r="Y283" s="39" t="s">
        <v>497</v>
      </c>
      <c r="Z283" s="39" t="s">
        <v>239</v>
      </c>
      <c r="AA283" s="39" t="s">
        <v>239</v>
      </c>
      <c r="AB283" s="39">
        <v>4</v>
      </c>
      <c r="AC283" s="332">
        <f t="shared" si="16"/>
        <v>96</v>
      </c>
      <c r="AD283" s="332" t="s">
        <v>240</v>
      </c>
      <c r="AE283" s="332" t="s">
        <v>508</v>
      </c>
      <c r="AF283" s="332" t="s">
        <v>240</v>
      </c>
      <c r="AG283" s="39" t="s">
        <v>478</v>
      </c>
      <c r="AH283" s="39" t="s">
        <v>1213</v>
      </c>
      <c r="AI283" s="111">
        <v>147.19999999999999</v>
      </c>
      <c r="AL283" s="336">
        <v>7.8</v>
      </c>
      <c r="AM283" s="44">
        <v>141</v>
      </c>
      <c r="AN283" s="111">
        <v>3.5</v>
      </c>
      <c r="AO283" s="111">
        <f t="shared" si="17"/>
        <v>1</v>
      </c>
      <c r="AP283" s="111">
        <v>1</v>
      </c>
      <c r="AQ283" s="111"/>
      <c r="AR283" s="335" t="s">
        <v>295</v>
      </c>
      <c r="AS283" s="111" t="s">
        <v>240</v>
      </c>
      <c r="AT283" s="111" t="s">
        <v>295</v>
      </c>
      <c r="AU283" s="111"/>
      <c r="AV283" s="39" t="s">
        <v>337</v>
      </c>
      <c r="AW283" s="39" t="s">
        <v>1207</v>
      </c>
      <c r="AX283" s="39" t="s">
        <v>1212</v>
      </c>
      <c r="AY283" s="39">
        <v>7.8</v>
      </c>
      <c r="AZ283" s="334" t="s">
        <v>240</v>
      </c>
      <c r="BA283" s="39" t="s">
        <v>1209</v>
      </c>
      <c r="BC283" s="39">
        <v>3.5</v>
      </c>
      <c r="BD283" s="39" t="s">
        <v>485</v>
      </c>
      <c r="BH283" s="39" t="s">
        <v>497</v>
      </c>
      <c r="BI283" s="39" t="s">
        <v>497</v>
      </c>
      <c r="BK283" s="39">
        <v>54.1</v>
      </c>
      <c r="BL283" s="39">
        <v>8.1999999999999993</v>
      </c>
      <c r="BM283" s="39">
        <v>16</v>
      </c>
      <c r="BN283" s="39">
        <v>1.5</v>
      </c>
      <c r="BO283" s="39">
        <v>83.565591359134601</v>
      </c>
      <c r="BP283" s="107">
        <v>64.0034164968651</v>
      </c>
      <c r="BQ283" s="39" t="s">
        <v>497</v>
      </c>
      <c r="BR283" s="53" t="s">
        <v>1210</v>
      </c>
      <c r="BS283" s="53"/>
      <c r="BT283" s="53"/>
      <c r="BU283" s="53"/>
      <c r="BV283" s="39" t="s">
        <v>489</v>
      </c>
      <c r="BX283" s="39" t="s">
        <v>1207</v>
      </c>
    </row>
    <row r="284" spans="1:76" x14ac:dyDescent="0.35">
      <c r="A284" s="337" t="s">
        <v>1201</v>
      </c>
      <c r="B284" s="337"/>
      <c r="C284" s="39">
        <v>2158220</v>
      </c>
      <c r="D284" s="39">
        <v>2304339</v>
      </c>
      <c r="E284" s="39" t="s">
        <v>1202</v>
      </c>
      <c r="F284" s="39" t="s">
        <v>1203</v>
      </c>
      <c r="G284" s="39">
        <v>2011</v>
      </c>
      <c r="H284" s="39" t="s">
        <v>1204</v>
      </c>
      <c r="I284" s="39" t="s">
        <v>1205</v>
      </c>
      <c r="J284" s="39" t="s">
        <v>502</v>
      </c>
      <c r="K284" s="39" t="s">
        <v>80</v>
      </c>
      <c r="L284" s="39" t="s">
        <v>89</v>
      </c>
      <c r="M284" s="39" t="s">
        <v>90</v>
      </c>
      <c r="N284" s="39" t="s">
        <v>91</v>
      </c>
      <c r="O284" s="39" t="s">
        <v>102</v>
      </c>
      <c r="P284" s="39" t="s">
        <v>103</v>
      </c>
      <c r="Q284" s="39" t="s">
        <v>1195</v>
      </c>
      <c r="R284" s="39" t="s">
        <v>1196</v>
      </c>
      <c r="S284" s="39" t="s">
        <v>1196</v>
      </c>
      <c r="T284" s="39" t="s">
        <v>1199</v>
      </c>
      <c r="U284" s="39" t="s">
        <v>31</v>
      </c>
      <c r="V284" s="35" t="s">
        <v>31</v>
      </c>
      <c r="W284" s="34" t="s">
        <v>280</v>
      </c>
      <c r="X284" s="39" t="s">
        <v>284</v>
      </c>
      <c r="Y284" s="39" t="s">
        <v>497</v>
      </c>
      <c r="Z284" s="39" t="s">
        <v>239</v>
      </c>
      <c r="AA284" s="39" t="s">
        <v>239</v>
      </c>
      <c r="AB284" s="39">
        <v>4</v>
      </c>
      <c r="AC284" s="332">
        <f t="shared" si="16"/>
        <v>96</v>
      </c>
      <c r="AD284" s="332" t="s">
        <v>240</v>
      </c>
      <c r="AE284" s="332" t="s">
        <v>508</v>
      </c>
      <c r="AF284" s="332" t="s">
        <v>240</v>
      </c>
      <c r="AG284" s="39" t="s">
        <v>478</v>
      </c>
      <c r="AH284" s="39" t="s">
        <v>1214</v>
      </c>
      <c r="AI284" s="111">
        <v>256.8</v>
      </c>
      <c r="AL284" s="336">
        <v>7.8</v>
      </c>
      <c r="AM284" s="44">
        <v>141</v>
      </c>
      <c r="AN284" s="111">
        <v>3.5</v>
      </c>
      <c r="AO284" s="111">
        <f t="shared" si="17"/>
        <v>1</v>
      </c>
      <c r="AP284" s="111">
        <v>1</v>
      </c>
      <c r="AQ284" s="111"/>
      <c r="AR284" s="335" t="s">
        <v>295</v>
      </c>
      <c r="AS284" s="111" t="s">
        <v>240</v>
      </c>
      <c r="AT284" s="111" t="s">
        <v>295</v>
      </c>
      <c r="AU284" s="111"/>
      <c r="AV284" s="39" t="s">
        <v>337</v>
      </c>
      <c r="AW284" s="39" t="s">
        <v>1207</v>
      </c>
      <c r="AX284" s="39" t="s">
        <v>1212</v>
      </c>
      <c r="AY284" s="39">
        <v>7.8</v>
      </c>
      <c r="AZ284" s="334" t="s">
        <v>240</v>
      </c>
      <c r="BA284" s="39" t="s">
        <v>1209</v>
      </c>
      <c r="BC284" s="39">
        <v>3.5</v>
      </c>
      <c r="BD284" s="39" t="s">
        <v>485</v>
      </c>
      <c r="BH284" s="39" t="s">
        <v>497</v>
      </c>
      <c r="BI284" s="39" t="s">
        <v>497</v>
      </c>
      <c r="BK284" s="39">
        <v>54.1</v>
      </c>
      <c r="BL284" s="39">
        <v>8.1999999999999993</v>
      </c>
      <c r="BM284" s="39">
        <v>16</v>
      </c>
      <c r="BN284" s="39">
        <v>1.5</v>
      </c>
      <c r="BO284" s="39">
        <v>83.565591359134601</v>
      </c>
      <c r="BP284" s="107">
        <v>64.0034164968651</v>
      </c>
      <c r="BQ284" s="39" t="s">
        <v>497</v>
      </c>
      <c r="BR284" s="53" t="s">
        <v>1210</v>
      </c>
      <c r="BS284" s="53"/>
      <c r="BT284" s="53"/>
      <c r="BU284" s="53"/>
      <c r="BV284" s="39" t="s">
        <v>489</v>
      </c>
      <c r="BX284" s="39" t="s">
        <v>1207</v>
      </c>
    </row>
    <row r="285" spans="1:76" x14ac:dyDescent="0.35">
      <c r="A285" s="337" t="s">
        <v>1201</v>
      </c>
      <c r="B285" s="337"/>
      <c r="C285" s="39">
        <v>2158220</v>
      </c>
      <c r="D285" s="39">
        <v>2304337</v>
      </c>
      <c r="E285" s="39" t="s">
        <v>1202</v>
      </c>
      <c r="F285" s="39" t="s">
        <v>1203</v>
      </c>
      <c r="G285" s="39">
        <v>2011</v>
      </c>
      <c r="H285" s="39" t="s">
        <v>1204</v>
      </c>
      <c r="I285" s="39" t="s">
        <v>1205</v>
      </c>
      <c r="J285" s="39" t="s">
        <v>502</v>
      </c>
      <c r="K285" s="39" t="s">
        <v>80</v>
      </c>
      <c r="L285" s="39" t="s">
        <v>89</v>
      </c>
      <c r="M285" s="39" t="s">
        <v>90</v>
      </c>
      <c r="N285" s="39" t="s">
        <v>91</v>
      </c>
      <c r="O285" s="39" t="s">
        <v>102</v>
      </c>
      <c r="P285" s="39" t="s">
        <v>103</v>
      </c>
      <c r="Q285" s="39" t="s">
        <v>1195</v>
      </c>
      <c r="R285" s="39" t="s">
        <v>1196</v>
      </c>
      <c r="S285" s="39" t="s">
        <v>1196</v>
      </c>
      <c r="T285" s="39" t="s">
        <v>1199</v>
      </c>
      <c r="U285" s="39" t="s">
        <v>31</v>
      </c>
      <c r="V285" s="35" t="s">
        <v>31</v>
      </c>
      <c r="W285" s="34" t="s">
        <v>280</v>
      </c>
      <c r="X285" s="39" t="s">
        <v>284</v>
      </c>
      <c r="Y285" s="39" t="s">
        <v>497</v>
      </c>
      <c r="Z285" s="39" t="s">
        <v>239</v>
      </c>
      <c r="AA285" s="39" t="s">
        <v>239</v>
      </c>
      <c r="AB285" s="39">
        <v>4</v>
      </c>
      <c r="AC285" s="332">
        <f t="shared" si="16"/>
        <v>96</v>
      </c>
      <c r="AD285" s="332" t="s">
        <v>240</v>
      </c>
      <c r="AE285" s="332" t="s">
        <v>508</v>
      </c>
      <c r="AF285" s="332" t="s">
        <v>240</v>
      </c>
      <c r="AG285" s="39" t="s">
        <v>478</v>
      </c>
      <c r="AH285" s="39" t="s">
        <v>1215</v>
      </c>
      <c r="AI285" s="111">
        <v>144.4</v>
      </c>
      <c r="AL285" s="336">
        <v>7.8</v>
      </c>
      <c r="AM285" s="44">
        <v>141</v>
      </c>
      <c r="AN285" s="111">
        <v>3.5</v>
      </c>
      <c r="AO285" s="111">
        <f t="shared" si="17"/>
        <v>1</v>
      </c>
      <c r="AP285" s="111">
        <v>1</v>
      </c>
      <c r="AQ285" s="111"/>
      <c r="AR285" s="335" t="s">
        <v>295</v>
      </c>
      <c r="AS285" s="111" t="s">
        <v>240</v>
      </c>
      <c r="AT285" s="111" t="s">
        <v>295</v>
      </c>
      <c r="AU285" s="111"/>
      <c r="AV285" s="39" t="s">
        <v>337</v>
      </c>
      <c r="AW285" s="39" t="s">
        <v>1207</v>
      </c>
      <c r="AX285" s="39" t="s">
        <v>1212</v>
      </c>
      <c r="AY285" s="39">
        <v>7.8</v>
      </c>
      <c r="AZ285" s="334" t="s">
        <v>240</v>
      </c>
      <c r="BA285" s="39" t="s">
        <v>1209</v>
      </c>
      <c r="BC285" s="39">
        <v>3.5</v>
      </c>
      <c r="BD285" s="39" t="s">
        <v>485</v>
      </c>
      <c r="BH285" s="39" t="s">
        <v>497</v>
      </c>
      <c r="BI285" s="39" t="s">
        <v>497</v>
      </c>
      <c r="BK285" s="39">
        <v>54.1</v>
      </c>
      <c r="BL285" s="39">
        <v>8.1999999999999993</v>
      </c>
      <c r="BM285" s="39">
        <v>16</v>
      </c>
      <c r="BN285" s="39">
        <v>1.5</v>
      </c>
      <c r="BO285" s="39">
        <v>83.565591359134601</v>
      </c>
      <c r="BP285" s="107">
        <v>64.0034164968651</v>
      </c>
      <c r="BQ285" s="39" t="s">
        <v>497</v>
      </c>
      <c r="BR285" s="53" t="s">
        <v>1210</v>
      </c>
      <c r="BS285" s="53"/>
      <c r="BT285" s="53"/>
      <c r="BU285" s="53"/>
      <c r="BV285" s="39" t="s">
        <v>489</v>
      </c>
      <c r="BX285" s="39" t="s">
        <v>1207</v>
      </c>
    </row>
    <row r="286" spans="1:76" x14ac:dyDescent="0.35">
      <c r="A286" s="337" t="s">
        <v>1201</v>
      </c>
      <c r="B286" s="337"/>
      <c r="C286" s="39">
        <v>2158220</v>
      </c>
      <c r="D286" s="39">
        <v>2304334</v>
      </c>
      <c r="E286" s="39" t="s">
        <v>1202</v>
      </c>
      <c r="F286" s="39" t="s">
        <v>1203</v>
      </c>
      <c r="G286" s="39">
        <v>2011</v>
      </c>
      <c r="H286" s="39" t="s">
        <v>1204</v>
      </c>
      <c r="I286" s="39" t="s">
        <v>1205</v>
      </c>
      <c r="J286" s="39" t="s">
        <v>502</v>
      </c>
      <c r="K286" s="39" t="s">
        <v>80</v>
      </c>
      <c r="L286" s="39" t="s">
        <v>89</v>
      </c>
      <c r="M286" s="39" t="s">
        <v>90</v>
      </c>
      <c r="N286" s="39" t="s">
        <v>91</v>
      </c>
      <c r="O286" s="39" t="s">
        <v>102</v>
      </c>
      <c r="P286" s="39" t="s">
        <v>103</v>
      </c>
      <c r="Q286" s="39" t="s">
        <v>1195</v>
      </c>
      <c r="R286" s="39" t="s">
        <v>1196</v>
      </c>
      <c r="S286" s="39" t="s">
        <v>1196</v>
      </c>
      <c r="T286" s="39" t="s">
        <v>1199</v>
      </c>
      <c r="U286" s="39" t="s">
        <v>31</v>
      </c>
      <c r="V286" s="35" t="s">
        <v>31</v>
      </c>
      <c r="W286" s="34" t="s">
        <v>280</v>
      </c>
      <c r="X286" s="39" t="s">
        <v>284</v>
      </c>
      <c r="Y286" s="39" t="s">
        <v>497</v>
      </c>
      <c r="Z286" s="39" t="s">
        <v>239</v>
      </c>
      <c r="AA286" s="39" t="s">
        <v>239</v>
      </c>
      <c r="AB286" s="39">
        <v>4</v>
      </c>
      <c r="AC286" s="332">
        <f t="shared" si="16"/>
        <v>96</v>
      </c>
      <c r="AD286" s="332" t="s">
        <v>240</v>
      </c>
      <c r="AE286" s="332" t="s">
        <v>508</v>
      </c>
      <c r="AF286" s="332" t="s">
        <v>240</v>
      </c>
      <c r="AG286" s="39" t="s">
        <v>478</v>
      </c>
      <c r="AH286" s="39" t="s">
        <v>1216</v>
      </c>
      <c r="AI286" s="111">
        <v>148.4</v>
      </c>
      <c r="AL286" s="336">
        <v>7.8</v>
      </c>
      <c r="AM286" s="44">
        <v>141</v>
      </c>
      <c r="AN286" s="111">
        <v>3.5</v>
      </c>
      <c r="AO286" s="111">
        <f t="shared" si="17"/>
        <v>1</v>
      </c>
      <c r="AP286" s="111">
        <v>1</v>
      </c>
      <c r="AQ286" s="111"/>
      <c r="AR286" s="335" t="s">
        <v>295</v>
      </c>
      <c r="AS286" s="111" t="s">
        <v>240</v>
      </c>
      <c r="AT286" s="111" t="s">
        <v>295</v>
      </c>
      <c r="AU286" s="111"/>
      <c r="AV286" s="39" t="s">
        <v>337</v>
      </c>
      <c r="AW286" s="39" t="s">
        <v>1207</v>
      </c>
      <c r="AX286" s="39" t="s">
        <v>1212</v>
      </c>
      <c r="AY286" s="39">
        <v>7.8</v>
      </c>
      <c r="AZ286" s="334" t="s">
        <v>240</v>
      </c>
      <c r="BA286" s="39" t="s">
        <v>1209</v>
      </c>
      <c r="BC286" s="39">
        <v>3.5</v>
      </c>
      <c r="BD286" s="39" t="s">
        <v>485</v>
      </c>
      <c r="BH286" s="39" t="s">
        <v>497</v>
      </c>
      <c r="BI286" s="39" t="s">
        <v>497</v>
      </c>
      <c r="BK286" s="39">
        <v>54.1</v>
      </c>
      <c r="BL286" s="39">
        <v>8.1999999999999993</v>
      </c>
      <c r="BM286" s="39">
        <v>16</v>
      </c>
      <c r="BN286" s="39">
        <v>1.5</v>
      </c>
      <c r="BO286" s="39">
        <v>83.565591359134601</v>
      </c>
      <c r="BP286" s="107">
        <v>64.0034164968651</v>
      </c>
      <c r="BQ286" s="39" t="s">
        <v>497</v>
      </c>
      <c r="BR286" s="53" t="s">
        <v>1210</v>
      </c>
      <c r="BS286" s="53"/>
      <c r="BT286" s="53"/>
      <c r="BU286" s="53"/>
      <c r="BV286" s="39" t="s">
        <v>489</v>
      </c>
      <c r="BX286" s="39" t="s">
        <v>1207</v>
      </c>
    </row>
    <row r="287" spans="1:76" x14ac:dyDescent="0.35">
      <c r="A287" s="337" t="s">
        <v>1201</v>
      </c>
      <c r="B287" s="337"/>
      <c r="C287" s="39">
        <v>2158222</v>
      </c>
      <c r="D287" s="39">
        <v>2304341</v>
      </c>
      <c r="E287" s="39" t="s">
        <v>1202</v>
      </c>
      <c r="F287" s="39" t="s">
        <v>1203</v>
      </c>
      <c r="G287" s="39">
        <v>2011</v>
      </c>
      <c r="H287" s="39" t="s">
        <v>1204</v>
      </c>
      <c r="I287" s="39" t="s">
        <v>1205</v>
      </c>
      <c r="J287" s="39" t="s">
        <v>502</v>
      </c>
      <c r="K287" s="39" t="s">
        <v>80</v>
      </c>
      <c r="L287" s="39" t="s">
        <v>89</v>
      </c>
      <c r="M287" s="39" t="s">
        <v>90</v>
      </c>
      <c r="N287" s="39" t="s">
        <v>91</v>
      </c>
      <c r="O287" s="39" t="s">
        <v>102</v>
      </c>
      <c r="P287" s="39" t="s">
        <v>103</v>
      </c>
      <c r="Q287" s="39" t="s">
        <v>1195</v>
      </c>
      <c r="R287" s="39" t="s">
        <v>1196</v>
      </c>
      <c r="S287" s="39" t="s">
        <v>1196</v>
      </c>
      <c r="T287" s="39" t="s">
        <v>1199</v>
      </c>
      <c r="U287" s="39" t="s">
        <v>31</v>
      </c>
      <c r="V287" s="35" t="s">
        <v>31</v>
      </c>
      <c r="W287" s="34" t="s">
        <v>280</v>
      </c>
      <c r="X287" s="39" t="s">
        <v>284</v>
      </c>
      <c r="Y287" s="39" t="s">
        <v>497</v>
      </c>
      <c r="Z287" s="39" t="s">
        <v>239</v>
      </c>
      <c r="AA287" s="39" t="s">
        <v>239</v>
      </c>
      <c r="AB287" s="39">
        <v>4</v>
      </c>
      <c r="AC287" s="332">
        <f t="shared" si="16"/>
        <v>96</v>
      </c>
      <c r="AD287" s="332" t="s">
        <v>240</v>
      </c>
      <c r="AE287" s="332" t="s">
        <v>508</v>
      </c>
      <c r="AF287" s="332" t="s">
        <v>240</v>
      </c>
      <c r="AG287" s="39" t="s">
        <v>478</v>
      </c>
      <c r="AH287" s="39" t="s">
        <v>1217</v>
      </c>
      <c r="AI287" s="111">
        <v>11.66</v>
      </c>
      <c r="AL287" s="336">
        <v>7.34</v>
      </c>
      <c r="AM287" s="44">
        <v>7.8</v>
      </c>
      <c r="AN287" s="111">
        <v>0.9</v>
      </c>
      <c r="AO287" s="111">
        <f t="shared" si="17"/>
        <v>1</v>
      </c>
      <c r="AP287" s="111">
        <v>1</v>
      </c>
      <c r="AQ287" s="111"/>
      <c r="AR287" s="335" t="s">
        <v>295</v>
      </c>
      <c r="AS287" s="111" t="s">
        <v>240</v>
      </c>
      <c r="AT287" s="111" t="s">
        <v>295</v>
      </c>
      <c r="AU287" s="111"/>
      <c r="AV287" s="39" t="s">
        <v>337</v>
      </c>
      <c r="AW287" s="39" t="s">
        <v>1218</v>
      </c>
      <c r="AX287" s="39" t="s">
        <v>1212</v>
      </c>
      <c r="AY287" s="39">
        <v>7.34</v>
      </c>
      <c r="AZ287" s="334" t="s">
        <v>240</v>
      </c>
      <c r="BA287" s="39" t="s">
        <v>1219</v>
      </c>
      <c r="BC287" s="39">
        <v>0.9</v>
      </c>
      <c r="BD287" s="39" t="s">
        <v>485</v>
      </c>
      <c r="BH287" s="39" t="s">
        <v>497</v>
      </c>
      <c r="BI287" s="39" t="s">
        <v>497</v>
      </c>
      <c r="BJ287" s="39">
        <v>10</v>
      </c>
      <c r="BK287" s="39">
        <v>2.4</v>
      </c>
      <c r="BL287" s="39">
        <v>0.40799999999999997</v>
      </c>
      <c r="BM287" s="409">
        <v>1.6</v>
      </c>
      <c r="BN287" s="409">
        <v>0.12</v>
      </c>
      <c r="BO287" s="409">
        <v>1.4669574506982199</v>
      </c>
      <c r="BP287" s="408">
        <v>3.4296454352545698E-2</v>
      </c>
      <c r="BQ287" s="39" t="s">
        <v>497</v>
      </c>
      <c r="BR287" s="53" t="s">
        <v>1210</v>
      </c>
      <c r="BS287" s="53"/>
      <c r="BT287" s="53"/>
      <c r="BU287" s="53"/>
      <c r="BV287" s="39" t="s">
        <v>489</v>
      </c>
      <c r="BX287" s="39" t="s">
        <v>1218</v>
      </c>
    </row>
    <row r="288" spans="1:76" x14ac:dyDescent="0.35">
      <c r="A288" s="34" t="s">
        <v>324</v>
      </c>
      <c r="B288" s="34"/>
      <c r="C288" s="34"/>
      <c r="D288" s="34"/>
      <c r="E288" s="35" t="s">
        <v>1220</v>
      </c>
      <c r="F288" s="35" t="s">
        <v>346</v>
      </c>
      <c r="G288" s="40">
        <v>1990</v>
      </c>
      <c r="H288" s="34"/>
      <c r="I288" s="34"/>
      <c r="J288" s="34"/>
      <c r="K288" s="39" t="s">
        <v>80</v>
      </c>
      <c r="L288" s="39" t="s">
        <v>81</v>
      </c>
      <c r="M288" s="39" t="s">
        <v>82</v>
      </c>
      <c r="N288" s="39" t="s">
        <v>83</v>
      </c>
      <c r="O288" s="39" t="s">
        <v>84</v>
      </c>
      <c r="P288" s="39" t="s">
        <v>85</v>
      </c>
      <c r="Q288" s="39" t="s">
        <v>86</v>
      </c>
      <c r="R288" s="35" t="s">
        <v>1221</v>
      </c>
      <c r="S288" s="35" t="s">
        <v>1221</v>
      </c>
      <c r="T288" s="35" t="s">
        <v>882</v>
      </c>
      <c r="U288" s="39" t="s">
        <v>28</v>
      </c>
      <c r="V288" s="113" t="s">
        <v>293</v>
      </c>
      <c r="W288" s="34" t="s">
        <v>733</v>
      </c>
      <c r="X288" s="39" t="s">
        <v>819</v>
      </c>
      <c r="Y288" s="35" t="s">
        <v>893</v>
      </c>
      <c r="Z288" s="39" t="s">
        <v>239</v>
      </c>
      <c r="AA288" s="343"/>
      <c r="AB288" s="34"/>
      <c r="AC288" s="41">
        <v>48</v>
      </c>
      <c r="AD288" s="332" t="s">
        <v>240</v>
      </c>
      <c r="AE288" s="41" t="s">
        <v>508</v>
      </c>
      <c r="AF288" s="332" t="s">
        <v>240</v>
      </c>
      <c r="AG288" s="34"/>
      <c r="AH288" s="343">
        <v>40</v>
      </c>
      <c r="AI288" s="111">
        <v>40</v>
      </c>
      <c r="AJ288" s="350" t="s">
        <v>1222</v>
      </c>
      <c r="AK288" s="35" t="s">
        <v>748</v>
      </c>
      <c r="AL288" s="336">
        <v>6.9</v>
      </c>
      <c r="AM288" s="44">
        <v>19</v>
      </c>
      <c r="AN288" s="111">
        <v>2.4</v>
      </c>
      <c r="AO288" s="111">
        <v>2</v>
      </c>
      <c r="AP288" s="111">
        <v>2</v>
      </c>
      <c r="AQ288" s="111" t="s">
        <v>704</v>
      </c>
      <c r="AR288" s="335" t="s">
        <v>295</v>
      </c>
      <c r="AS288" s="111" t="s">
        <v>295</v>
      </c>
      <c r="AT288" s="111" t="s">
        <v>295</v>
      </c>
      <c r="AU288" s="111"/>
      <c r="AV288" s="34" t="s">
        <v>894</v>
      </c>
      <c r="AW288" s="34" t="s">
        <v>1223</v>
      </c>
      <c r="AX288" s="34">
        <v>18</v>
      </c>
      <c r="AY288" s="34">
        <v>6.9</v>
      </c>
      <c r="AZ288" s="334" t="s">
        <v>240</v>
      </c>
      <c r="BA288" s="34">
        <v>19</v>
      </c>
      <c r="BB288" s="34"/>
      <c r="BC288" s="34" t="s">
        <v>1224</v>
      </c>
      <c r="BD288" s="34" t="s">
        <v>1225</v>
      </c>
      <c r="BE288" s="34"/>
      <c r="BF288" s="34"/>
      <c r="BG288" s="34"/>
      <c r="BH288" s="34"/>
      <c r="BI288" s="34"/>
      <c r="BJ288" s="112"/>
      <c r="BK288" s="56">
        <v>10.379705354340839</v>
      </c>
      <c r="BL288" s="56">
        <v>9.0042990531391123</v>
      </c>
      <c r="BM288" s="56">
        <v>19.524733405175215</v>
      </c>
      <c r="BN288" s="56">
        <v>1.5590214820702852</v>
      </c>
      <c r="BO288" s="56">
        <v>38.491628365984248</v>
      </c>
      <c r="BP288" s="223">
        <v>0.89990774754972913</v>
      </c>
      <c r="BQ288" s="33">
        <v>22.023913333333333</v>
      </c>
      <c r="BR288" s="56"/>
      <c r="BS288" s="34"/>
      <c r="BT288" s="342">
        <v>0.73</v>
      </c>
      <c r="BU288" s="34" t="s">
        <v>324</v>
      </c>
      <c r="BV288" s="34"/>
      <c r="BW288" s="34"/>
      <c r="BX288" s="34"/>
    </row>
    <row r="289" spans="3:76" x14ac:dyDescent="0.35">
      <c r="C289" s="39">
        <v>1314281</v>
      </c>
      <c r="D289" s="39">
        <v>772359</v>
      </c>
      <c r="E289" s="39" t="s">
        <v>290</v>
      </c>
      <c r="F289" s="39" t="s">
        <v>468</v>
      </c>
      <c r="G289" s="39">
        <v>2004</v>
      </c>
      <c r="H289" s="39" t="s">
        <v>469</v>
      </c>
      <c r="I289" s="39" t="s">
        <v>470</v>
      </c>
      <c r="J289" s="39" t="s">
        <v>16</v>
      </c>
      <c r="K289" s="39" t="s">
        <v>80</v>
      </c>
      <c r="L289" s="39" t="s">
        <v>81</v>
      </c>
      <c r="M289" s="39" t="s">
        <v>82</v>
      </c>
      <c r="N289" s="39" t="s">
        <v>83</v>
      </c>
      <c r="O289" s="39" t="s">
        <v>84</v>
      </c>
      <c r="P289" s="39" t="s">
        <v>85</v>
      </c>
      <c r="Q289" s="39" t="s">
        <v>86</v>
      </c>
      <c r="R289" s="39" t="s">
        <v>1226</v>
      </c>
      <c r="S289" s="39" t="s">
        <v>1226</v>
      </c>
      <c r="T289" s="39" t="s">
        <v>474</v>
      </c>
      <c r="U289" s="39" t="s">
        <v>28</v>
      </c>
      <c r="V289" s="39" t="s">
        <v>293</v>
      </c>
      <c r="W289" s="34" t="s">
        <v>280</v>
      </c>
      <c r="X289" s="39" t="s">
        <v>281</v>
      </c>
      <c r="Y289" s="39" t="s">
        <v>475</v>
      </c>
      <c r="Z289" s="39" t="s">
        <v>239</v>
      </c>
      <c r="AA289" s="39" t="s">
        <v>476</v>
      </c>
      <c r="AB289" s="39">
        <v>2</v>
      </c>
      <c r="AC289" s="332">
        <f t="shared" ref="AC289:AC317" si="18">AB289*24</f>
        <v>48</v>
      </c>
      <c r="AD289" s="332" t="s">
        <v>240</v>
      </c>
      <c r="AE289" s="332" t="s">
        <v>477</v>
      </c>
      <c r="AF289" s="332" t="s">
        <v>240</v>
      </c>
      <c r="AG289" s="39" t="s">
        <v>478</v>
      </c>
      <c r="AH289" s="39" t="s">
        <v>1227</v>
      </c>
      <c r="AI289" s="111">
        <v>124</v>
      </c>
      <c r="AL289" s="336">
        <v>8.3000000000000007</v>
      </c>
      <c r="AM289" s="44">
        <v>198.54869999999997</v>
      </c>
      <c r="AN289" s="111">
        <v>9.8000000000000007</v>
      </c>
      <c r="AO289" s="111">
        <f>IF(AP289=1,1,"xx")</f>
        <v>1</v>
      </c>
      <c r="AP289" s="111">
        <v>1</v>
      </c>
      <c r="AQ289" s="111"/>
      <c r="AR289" s="335" t="s">
        <v>295</v>
      </c>
      <c r="AS289" s="111" t="s">
        <v>240</v>
      </c>
      <c r="AT289" s="111" t="s">
        <v>295</v>
      </c>
      <c r="AU289" s="111"/>
      <c r="AV289" s="39" t="s">
        <v>481</v>
      </c>
      <c r="AW289" s="39" t="s">
        <v>714</v>
      </c>
      <c r="AX289" s="39" t="s">
        <v>483</v>
      </c>
      <c r="AY289" s="39">
        <v>8.3000000000000007</v>
      </c>
      <c r="AZ289" s="334" t="s">
        <v>240</v>
      </c>
      <c r="BA289" s="39" t="s">
        <v>497</v>
      </c>
      <c r="BC289" s="39">
        <v>9.8000000000000007</v>
      </c>
      <c r="BD289" s="39" t="s">
        <v>485</v>
      </c>
      <c r="BH289" s="39" t="s">
        <v>924</v>
      </c>
      <c r="BI289" s="39" t="s">
        <v>497</v>
      </c>
      <c r="BJ289" s="112">
        <v>10</v>
      </c>
      <c r="BK289" s="56">
        <v>71.099999999999994</v>
      </c>
      <c r="BL289" s="56">
        <v>5.0999999999999996</v>
      </c>
      <c r="BM289" s="56">
        <v>23.6</v>
      </c>
      <c r="BN289" s="56">
        <v>2.2000000000000002</v>
      </c>
      <c r="BO289" s="56">
        <v>144.34612267719552</v>
      </c>
      <c r="BP289" s="223">
        <v>40.4</v>
      </c>
      <c r="BQ289" s="39" t="s">
        <v>497</v>
      </c>
      <c r="BR289" s="53" t="s">
        <v>925</v>
      </c>
      <c r="BS289" s="53" t="s">
        <v>926</v>
      </c>
      <c r="BT289" s="53"/>
      <c r="BU289" s="53"/>
      <c r="BV289" s="39" t="s">
        <v>489</v>
      </c>
      <c r="BX289" s="39" t="s">
        <v>714</v>
      </c>
    </row>
    <row r="290" spans="3:76" x14ac:dyDescent="0.35">
      <c r="C290" s="39">
        <v>1266894</v>
      </c>
      <c r="D290" s="39">
        <v>718191</v>
      </c>
      <c r="E290" s="39" t="s">
        <v>290</v>
      </c>
      <c r="F290" s="39" t="s">
        <v>490</v>
      </c>
      <c r="G290" s="39">
        <v>2005</v>
      </c>
      <c r="H290" s="39" t="s">
        <v>491</v>
      </c>
      <c r="I290" s="39" t="s">
        <v>492</v>
      </c>
      <c r="J290" s="39" t="s">
        <v>16</v>
      </c>
      <c r="K290" s="39" t="s">
        <v>80</v>
      </c>
      <c r="L290" s="39" t="s">
        <v>81</v>
      </c>
      <c r="M290" s="39" t="s">
        <v>82</v>
      </c>
      <c r="N290" s="39" t="s">
        <v>83</v>
      </c>
      <c r="O290" s="39" t="s">
        <v>84</v>
      </c>
      <c r="P290" s="39" t="s">
        <v>85</v>
      </c>
      <c r="Q290" s="39" t="s">
        <v>86</v>
      </c>
      <c r="R290" s="39" t="s">
        <v>1226</v>
      </c>
      <c r="S290" s="39" t="s">
        <v>1226</v>
      </c>
      <c r="T290" s="39" t="s">
        <v>474</v>
      </c>
      <c r="U290" s="39" t="s">
        <v>28</v>
      </c>
      <c r="V290" s="39" t="s">
        <v>293</v>
      </c>
      <c r="W290" s="34" t="s">
        <v>280</v>
      </c>
      <c r="X290" s="39" t="s">
        <v>281</v>
      </c>
      <c r="Y290" s="39" t="s">
        <v>475</v>
      </c>
      <c r="Z290" s="39" t="s">
        <v>239</v>
      </c>
      <c r="AA290" s="39" t="s">
        <v>476</v>
      </c>
      <c r="AB290" s="39">
        <v>2</v>
      </c>
      <c r="AC290" s="332">
        <f t="shared" si="18"/>
        <v>48</v>
      </c>
      <c r="AD290" s="332" t="s">
        <v>240</v>
      </c>
      <c r="AE290" s="332" t="s">
        <v>477</v>
      </c>
      <c r="AF290" s="332" t="s">
        <v>240</v>
      </c>
      <c r="AG290" s="39" t="s">
        <v>478</v>
      </c>
      <c r="AH290" s="39" t="s">
        <v>646</v>
      </c>
      <c r="AI290" s="111">
        <v>22.6</v>
      </c>
      <c r="AL290" s="336">
        <v>7.8</v>
      </c>
      <c r="AM290" s="44">
        <v>250</v>
      </c>
      <c r="AN290" s="111">
        <v>0.38</v>
      </c>
      <c r="AO290" s="111">
        <v>1</v>
      </c>
      <c r="AP290" s="111">
        <v>2</v>
      </c>
      <c r="AQ290" s="111"/>
      <c r="AR290" s="335" t="s">
        <v>295</v>
      </c>
      <c r="AS290" s="111" t="s">
        <v>240</v>
      </c>
      <c r="AT290" s="111" t="s">
        <v>295</v>
      </c>
      <c r="AU290" s="111"/>
      <c r="AV290" s="39" t="s">
        <v>481</v>
      </c>
      <c r="AW290" s="39" t="s">
        <v>716</v>
      </c>
      <c r="AX290" s="39" t="s">
        <v>483</v>
      </c>
      <c r="AY290" s="39">
        <v>7.8</v>
      </c>
      <c r="AZ290" s="334" t="s">
        <v>240</v>
      </c>
      <c r="BA290" s="39" t="s">
        <v>650</v>
      </c>
      <c r="BC290" s="39">
        <v>0.38</v>
      </c>
      <c r="BD290" s="39" t="s">
        <v>496</v>
      </c>
      <c r="BG290" s="39" t="s">
        <v>651</v>
      </c>
      <c r="BH290" s="39" t="s">
        <v>497</v>
      </c>
      <c r="BI290" s="39" t="s">
        <v>497</v>
      </c>
      <c r="BJ290" s="112">
        <v>10</v>
      </c>
      <c r="BK290" s="56">
        <v>80.099999999999994</v>
      </c>
      <c r="BL290" s="56">
        <v>12.2</v>
      </c>
      <c r="BM290" s="56">
        <v>17.2</v>
      </c>
      <c r="BN290" s="56">
        <v>2.9</v>
      </c>
      <c r="BO290" s="56">
        <v>70.491344825111085</v>
      </c>
      <c r="BP290" s="223">
        <v>144.4</v>
      </c>
      <c r="BQ290" s="56">
        <v>14.15306986860867</v>
      </c>
      <c r="BR290" s="53" t="s">
        <v>1117</v>
      </c>
      <c r="BS290" s="53"/>
      <c r="BT290" s="53"/>
      <c r="BU290" s="53"/>
      <c r="BV290" s="39" t="s">
        <v>489</v>
      </c>
      <c r="BX290" s="39" t="s">
        <v>716</v>
      </c>
    </row>
    <row r="291" spans="3:76" x14ac:dyDescent="0.35">
      <c r="C291" s="39">
        <v>1310535</v>
      </c>
      <c r="D291" s="39">
        <v>767715</v>
      </c>
      <c r="E291" s="39" t="s">
        <v>654</v>
      </c>
      <c r="F291" s="39" t="s">
        <v>655</v>
      </c>
      <c r="G291" s="39">
        <v>2007</v>
      </c>
      <c r="H291" s="39" t="s">
        <v>656</v>
      </c>
      <c r="I291" s="39" t="s">
        <v>657</v>
      </c>
      <c r="J291" s="39" t="s">
        <v>16</v>
      </c>
      <c r="K291" s="39" t="s">
        <v>80</v>
      </c>
      <c r="L291" s="39" t="s">
        <v>81</v>
      </c>
      <c r="M291" s="39" t="s">
        <v>82</v>
      </c>
      <c r="N291" s="39" t="s">
        <v>83</v>
      </c>
      <c r="O291" s="39" t="s">
        <v>84</v>
      </c>
      <c r="P291" s="39" t="s">
        <v>85</v>
      </c>
      <c r="Q291" s="39" t="s">
        <v>86</v>
      </c>
      <c r="R291" s="39" t="s">
        <v>1226</v>
      </c>
      <c r="S291" s="39" t="s">
        <v>1226</v>
      </c>
      <c r="T291" s="39" t="s">
        <v>474</v>
      </c>
      <c r="U291" s="39" t="s">
        <v>28</v>
      </c>
      <c r="V291" s="39" t="s">
        <v>293</v>
      </c>
      <c r="W291" s="34" t="s">
        <v>280</v>
      </c>
      <c r="X291" s="39" t="s">
        <v>281</v>
      </c>
      <c r="Y291" s="39" t="s">
        <v>475</v>
      </c>
      <c r="Z291" s="39" t="s">
        <v>239</v>
      </c>
      <c r="AA291" s="39" t="s">
        <v>476</v>
      </c>
      <c r="AB291" s="39">
        <v>2</v>
      </c>
      <c r="AC291" s="332">
        <f t="shared" si="18"/>
        <v>48</v>
      </c>
      <c r="AD291" s="332" t="s">
        <v>240</v>
      </c>
      <c r="AE291" s="332" t="s">
        <v>477</v>
      </c>
      <c r="AF291" s="332" t="s">
        <v>240</v>
      </c>
      <c r="AG291" s="39" t="s">
        <v>478</v>
      </c>
      <c r="AH291" s="39" t="s">
        <v>1228</v>
      </c>
      <c r="AI291" s="111">
        <v>3.2</v>
      </c>
      <c r="AL291" s="336">
        <v>6.8</v>
      </c>
      <c r="AM291" s="44">
        <v>50</v>
      </c>
      <c r="AN291" s="111">
        <v>0.38</v>
      </c>
      <c r="AO291" s="111">
        <v>1</v>
      </c>
      <c r="AP291" s="111">
        <v>2</v>
      </c>
      <c r="AQ291" s="111"/>
      <c r="AR291" s="335" t="s">
        <v>295</v>
      </c>
      <c r="AS291" s="111" t="s">
        <v>240</v>
      </c>
      <c r="AT291" s="111" t="s">
        <v>295</v>
      </c>
      <c r="AU291" s="111"/>
      <c r="AV291" s="39" t="s">
        <v>481</v>
      </c>
      <c r="AW291" s="39" t="s">
        <v>660</v>
      </c>
      <c r="AX291" s="39" t="s">
        <v>661</v>
      </c>
      <c r="AY291" s="39">
        <v>6.8</v>
      </c>
      <c r="AZ291" s="334" t="s">
        <v>240</v>
      </c>
      <c r="BA291" s="39" t="s">
        <v>662</v>
      </c>
      <c r="BC291" s="39">
        <v>0.38</v>
      </c>
      <c r="BD291" s="39" t="s">
        <v>663</v>
      </c>
      <c r="BH291" s="39" t="s">
        <v>497</v>
      </c>
      <c r="BI291" s="39" t="s">
        <v>497</v>
      </c>
      <c r="BK291" s="39">
        <v>10</v>
      </c>
      <c r="BL291" s="39">
        <v>6.0750000000000002</v>
      </c>
      <c r="BM291" s="339">
        <v>1.77</v>
      </c>
      <c r="BN291" s="39">
        <v>2.9249999999999998</v>
      </c>
      <c r="BO291" s="39" t="s">
        <v>644</v>
      </c>
      <c r="BP291" s="107" t="s">
        <v>644</v>
      </c>
      <c r="BQ291" s="39" t="s">
        <v>497</v>
      </c>
      <c r="BR291" s="53"/>
      <c r="BS291" s="53"/>
      <c r="BT291" s="53" t="s">
        <v>664</v>
      </c>
      <c r="BU291" s="53"/>
      <c r="BV291" s="39" t="s">
        <v>489</v>
      </c>
      <c r="BX291" s="39" t="s">
        <v>660</v>
      </c>
    </row>
    <row r="292" spans="3:76" x14ac:dyDescent="0.35">
      <c r="C292" s="39">
        <v>1310534</v>
      </c>
      <c r="D292" s="39">
        <v>767714</v>
      </c>
      <c r="E292" s="39" t="s">
        <v>654</v>
      </c>
      <c r="F292" s="39" t="s">
        <v>655</v>
      </c>
      <c r="G292" s="39">
        <v>2007</v>
      </c>
      <c r="H292" s="39" t="s">
        <v>656</v>
      </c>
      <c r="I292" s="39" t="s">
        <v>657</v>
      </c>
      <c r="J292" s="39" t="s">
        <v>16</v>
      </c>
      <c r="K292" s="39" t="s">
        <v>80</v>
      </c>
      <c r="L292" s="39" t="s">
        <v>81</v>
      </c>
      <c r="M292" s="39" t="s">
        <v>82</v>
      </c>
      <c r="N292" s="39" t="s">
        <v>83</v>
      </c>
      <c r="O292" s="39" t="s">
        <v>84</v>
      </c>
      <c r="P292" s="39" t="s">
        <v>85</v>
      </c>
      <c r="Q292" s="39" t="s">
        <v>86</v>
      </c>
      <c r="R292" s="39" t="s">
        <v>1226</v>
      </c>
      <c r="S292" s="39" t="s">
        <v>1226</v>
      </c>
      <c r="T292" s="39" t="s">
        <v>474</v>
      </c>
      <c r="U292" s="39" t="s">
        <v>28</v>
      </c>
      <c r="V292" s="39" t="s">
        <v>293</v>
      </c>
      <c r="W292" s="34" t="s">
        <v>280</v>
      </c>
      <c r="X292" s="39" t="s">
        <v>281</v>
      </c>
      <c r="Y292" s="39" t="s">
        <v>475</v>
      </c>
      <c r="Z292" s="39" t="s">
        <v>239</v>
      </c>
      <c r="AA292" s="39" t="s">
        <v>476</v>
      </c>
      <c r="AB292" s="39">
        <v>2</v>
      </c>
      <c r="AC292" s="332">
        <f t="shared" si="18"/>
        <v>48</v>
      </c>
      <c r="AD292" s="332" t="s">
        <v>240</v>
      </c>
      <c r="AE292" s="332" t="s">
        <v>477</v>
      </c>
      <c r="AF292" s="332" t="s">
        <v>240</v>
      </c>
      <c r="AG292" s="39" t="s">
        <v>478</v>
      </c>
      <c r="AH292" s="39" t="s">
        <v>1229</v>
      </c>
      <c r="AI292" s="111">
        <v>6.9</v>
      </c>
      <c r="AL292" s="336">
        <v>6.8</v>
      </c>
      <c r="AM292" s="44">
        <v>50</v>
      </c>
      <c r="AN292" s="111">
        <v>0.38</v>
      </c>
      <c r="AO292" s="111">
        <v>1</v>
      </c>
      <c r="AP292" s="111">
        <v>2</v>
      </c>
      <c r="AQ292" s="111"/>
      <c r="AR292" s="335" t="s">
        <v>295</v>
      </c>
      <c r="AS292" s="111" t="s">
        <v>240</v>
      </c>
      <c r="AT292" s="111" t="s">
        <v>295</v>
      </c>
      <c r="AU292" s="111"/>
      <c r="AV292" s="39" t="s">
        <v>481</v>
      </c>
      <c r="AW292" s="39" t="s">
        <v>660</v>
      </c>
      <c r="AX292" s="39" t="s">
        <v>661</v>
      </c>
      <c r="AY292" s="39">
        <v>6.8</v>
      </c>
      <c r="AZ292" s="334" t="s">
        <v>240</v>
      </c>
      <c r="BA292" s="39" t="s">
        <v>662</v>
      </c>
      <c r="BC292" s="39">
        <v>0.38</v>
      </c>
      <c r="BD292" s="39" t="s">
        <v>663</v>
      </c>
      <c r="BH292" s="39" t="s">
        <v>497</v>
      </c>
      <c r="BI292" s="39" t="s">
        <v>497</v>
      </c>
      <c r="BK292" s="39">
        <v>10</v>
      </c>
      <c r="BL292" s="39">
        <v>6.0750000000000002</v>
      </c>
      <c r="BM292" s="339">
        <v>93.73</v>
      </c>
      <c r="BN292" s="39">
        <v>2.9249999999999998</v>
      </c>
      <c r="BO292" s="39" t="s">
        <v>644</v>
      </c>
      <c r="BP292" s="107" t="s">
        <v>644</v>
      </c>
      <c r="BQ292" s="39" t="s">
        <v>497</v>
      </c>
      <c r="BR292" s="53"/>
      <c r="BS292" s="53"/>
      <c r="BT292" s="53" t="s">
        <v>664</v>
      </c>
      <c r="BU292" s="53"/>
      <c r="BV292" s="39" t="s">
        <v>489</v>
      </c>
      <c r="BX292" s="39" t="s">
        <v>660</v>
      </c>
    </row>
    <row r="293" spans="3:76" x14ac:dyDescent="0.35">
      <c r="C293" s="39">
        <v>1310533</v>
      </c>
      <c r="D293" s="39">
        <v>767713</v>
      </c>
      <c r="E293" s="39" t="s">
        <v>654</v>
      </c>
      <c r="F293" s="39" t="s">
        <v>655</v>
      </c>
      <c r="G293" s="39">
        <v>2007</v>
      </c>
      <c r="H293" s="39" t="s">
        <v>656</v>
      </c>
      <c r="I293" s="39" t="s">
        <v>657</v>
      </c>
      <c r="J293" s="39" t="s">
        <v>16</v>
      </c>
      <c r="K293" s="39" t="s">
        <v>80</v>
      </c>
      <c r="L293" s="39" t="s">
        <v>81</v>
      </c>
      <c r="M293" s="39" t="s">
        <v>82</v>
      </c>
      <c r="N293" s="39" t="s">
        <v>83</v>
      </c>
      <c r="O293" s="39" t="s">
        <v>84</v>
      </c>
      <c r="P293" s="39" t="s">
        <v>85</v>
      </c>
      <c r="Q293" s="39" t="s">
        <v>86</v>
      </c>
      <c r="R293" s="39" t="s">
        <v>1226</v>
      </c>
      <c r="S293" s="39" t="s">
        <v>1226</v>
      </c>
      <c r="T293" s="39" t="s">
        <v>474</v>
      </c>
      <c r="U293" s="39" t="s">
        <v>28</v>
      </c>
      <c r="V293" s="39" t="s">
        <v>293</v>
      </c>
      <c r="W293" s="34" t="s">
        <v>280</v>
      </c>
      <c r="X293" s="39" t="s">
        <v>281</v>
      </c>
      <c r="Y293" s="39" t="s">
        <v>475</v>
      </c>
      <c r="Z293" s="39" t="s">
        <v>239</v>
      </c>
      <c r="AA293" s="39" t="s">
        <v>476</v>
      </c>
      <c r="AB293" s="39">
        <v>2</v>
      </c>
      <c r="AC293" s="332">
        <f t="shared" si="18"/>
        <v>48</v>
      </c>
      <c r="AD293" s="332" t="s">
        <v>240</v>
      </c>
      <c r="AE293" s="332" t="s">
        <v>477</v>
      </c>
      <c r="AF293" s="332" t="s">
        <v>240</v>
      </c>
      <c r="AG293" s="39" t="s">
        <v>478</v>
      </c>
      <c r="AH293" s="39" t="s">
        <v>1230</v>
      </c>
      <c r="AI293" s="111">
        <v>10.3</v>
      </c>
      <c r="AL293" s="336">
        <v>6.8</v>
      </c>
      <c r="AM293" s="44">
        <v>50</v>
      </c>
      <c r="AN293" s="111">
        <v>0.38</v>
      </c>
      <c r="AO293" s="111">
        <v>1</v>
      </c>
      <c r="AP293" s="111">
        <v>2</v>
      </c>
      <c r="AQ293" s="111"/>
      <c r="AR293" s="335" t="s">
        <v>295</v>
      </c>
      <c r="AS293" s="111" t="s">
        <v>240</v>
      </c>
      <c r="AT293" s="111" t="s">
        <v>295</v>
      </c>
      <c r="AU293" s="111"/>
      <c r="AV293" s="39" t="s">
        <v>481</v>
      </c>
      <c r="AW293" s="39" t="s">
        <v>660</v>
      </c>
      <c r="AX293" s="39" t="s">
        <v>661</v>
      </c>
      <c r="AY293" s="39">
        <v>6.8</v>
      </c>
      <c r="AZ293" s="334" t="s">
        <v>240</v>
      </c>
      <c r="BA293" s="39" t="s">
        <v>662</v>
      </c>
      <c r="BC293" s="39">
        <v>0.38</v>
      </c>
      <c r="BD293" s="39" t="s">
        <v>663</v>
      </c>
      <c r="BH293" s="39" t="s">
        <v>497</v>
      </c>
      <c r="BI293" s="39" t="s">
        <v>497</v>
      </c>
      <c r="BK293" s="39">
        <v>10</v>
      </c>
      <c r="BL293" s="39">
        <v>6.0750000000000002</v>
      </c>
      <c r="BM293" s="339">
        <v>162.69999999999999</v>
      </c>
      <c r="BN293" s="39">
        <v>2.9249999999999998</v>
      </c>
      <c r="BO293" s="39" t="s">
        <v>644</v>
      </c>
      <c r="BP293" s="107" t="s">
        <v>644</v>
      </c>
      <c r="BQ293" s="39" t="s">
        <v>497</v>
      </c>
      <c r="BR293" s="53"/>
      <c r="BS293" s="53"/>
      <c r="BT293" s="53" t="s">
        <v>664</v>
      </c>
      <c r="BU293" s="53"/>
      <c r="BV293" s="39" t="s">
        <v>489</v>
      </c>
      <c r="BX293" s="39" t="s">
        <v>660</v>
      </c>
    </row>
    <row r="294" spans="3:76" x14ac:dyDescent="0.35">
      <c r="C294" s="39">
        <v>1310532</v>
      </c>
      <c r="D294" s="39">
        <v>767712</v>
      </c>
      <c r="E294" s="39" t="s">
        <v>654</v>
      </c>
      <c r="F294" s="39" t="s">
        <v>655</v>
      </c>
      <c r="G294" s="39">
        <v>2007</v>
      </c>
      <c r="H294" s="39" t="s">
        <v>656</v>
      </c>
      <c r="I294" s="39" t="s">
        <v>657</v>
      </c>
      <c r="J294" s="39" t="s">
        <v>16</v>
      </c>
      <c r="K294" s="39" t="s">
        <v>80</v>
      </c>
      <c r="L294" s="39" t="s">
        <v>81</v>
      </c>
      <c r="M294" s="39" t="s">
        <v>82</v>
      </c>
      <c r="N294" s="39" t="s">
        <v>83</v>
      </c>
      <c r="O294" s="39" t="s">
        <v>84</v>
      </c>
      <c r="P294" s="39" t="s">
        <v>85</v>
      </c>
      <c r="Q294" s="39" t="s">
        <v>86</v>
      </c>
      <c r="R294" s="39" t="s">
        <v>1226</v>
      </c>
      <c r="S294" s="39" t="s">
        <v>1226</v>
      </c>
      <c r="T294" s="39" t="s">
        <v>474</v>
      </c>
      <c r="U294" s="39" t="s">
        <v>28</v>
      </c>
      <c r="V294" s="39" t="s">
        <v>293</v>
      </c>
      <c r="W294" s="34" t="s">
        <v>280</v>
      </c>
      <c r="X294" s="39" t="s">
        <v>281</v>
      </c>
      <c r="Y294" s="39" t="s">
        <v>475</v>
      </c>
      <c r="Z294" s="39" t="s">
        <v>239</v>
      </c>
      <c r="AA294" s="39" t="s">
        <v>476</v>
      </c>
      <c r="AB294" s="39">
        <v>2</v>
      </c>
      <c r="AC294" s="332">
        <f t="shared" si="18"/>
        <v>48</v>
      </c>
      <c r="AD294" s="332" t="s">
        <v>240</v>
      </c>
      <c r="AE294" s="332" t="s">
        <v>477</v>
      </c>
      <c r="AF294" s="332" t="s">
        <v>240</v>
      </c>
      <c r="AG294" s="39" t="s">
        <v>478</v>
      </c>
      <c r="AH294" s="39" t="s">
        <v>1231</v>
      </c>
      <c r="AI294" s="111">
        <v>10.1</v>
      </c>
      <c r="AL294" s="336">
        <v>6.8</v>
      </c>
      <c r="AM294" s="44">
        <v>50</v>
      </c>
      <c r="AN294" s="111">
        <v>0.38</v>
      </c>
      <c r="AO294" s="111">
        <v>1</v>
      </c>
      <c r="AP294" s="111">
        <v>2</v>
      </c>
      <c r="AQ294" s="111"/>
      <c r="AR294" s="335" t="s">
        <v>295</v>
      </c>
      <c r="AS294" s="111" t="s">
        <v>240</v>
      </c>
      <c r="AT294" s="111" t="s">
        <v>295</v>
      </c>
      <c r="AU294" s="111"/>
      <c r="AV294" s="39" t="s">
        <v>481</v>
      </c>
      <c r="AW294" s="39" t="s">
        <v>660</v>
      </c>
      <c r="AX294" s="39" t="s">
        <v>661</v>
      </c>
      <c r="AY294" s="39">
        <v>6.8</v>
      </c>
      <c r="AZ294" s="334" t="s">
        <v>240</v>
      </c>
      <c r="BA294" s="39" t="s">
        <v>662</v>
      </c>
      <c r="BC294" s="39">
        <v>0.38</v>
      </c>
      <c r="BD294" s="39" t="s">
        <v>663</v>
      </c>
      <c r="BH294" s="39" t="s">
        <v>497</v>
      </c>
      <c r="BI294" s="39" t="s">
        <v>497</v>
      </c>
      <c r="BK294" s="39">
        <v>10</v>
      </c>
      <c r="BL294" s="39">
        <v>6.0750000000000002</v>
      </c>
      <c r="BM294" s="339">
        <v>231.67</v>
      </c>
      <c r="BN294" s="39">
        <v>2.9249999999999998</v>
      </c>
      <c r="BO294" s="39" t="s">
        <v>644</v>
      </c>
      <c r="BP294" s="107" t="s">
        <v>644</v>
      </c>
      <c r="BQ294" s="39" t="s">
        <v>497</v>
      </c>
      <c r="BR294" s="53"/>
      <c r="BS294" s="53"/>
      <c r="BT294" s="53" t="s">
        <v>664</v>
      </c>
      <c r="BU294" s="53"/>
      <c r="BV294" s="39" t="s">
        <v>489</v>
      </c>
      <c r="BX294" s="39" t="s">
        <v>660</v>
      </c>
    </row>
    <row r="295" spans="3:76" x14ac:dyDescent="0.35">
      <c r="C295" s="39">
        <v>1314297</v>
      </c>
      <c r="D295" s="39">
        <v>772375</v>
      </c>
      <c r="E295" s="39" t="s">
        <v>290</v>
      </c>
      <c r="F295" s="39" t="s">
        <v>468</v>
      </c>
      <c r="G295" s="39">
        <v>2004</v>
      </c>
      <c r="H295" s="39" t="s">
        <v>469</v>
      </c>
      <c r="I295" s="39" t="s">
        <v>470</v>
      </c>
      <c r="J295" s="39" t="s">
        <v>16</v>
      </c>
      <c r="K295" s="39" t="s">
        <v>80</v>
      </c>
      <c r="L295" s="39" t="s">
        <v>81</v>
      </c>
      <c r="M295" s="39" t="s">
        <v>82</v>
      </c>
      <c r="N295" s="39" t="s">
        <v>83</v>
      </c>
      <c r="O295" s="39" t="s">
        <v>84</v>
      </c>
      <c r="P295" s="39" t="s">
        <v>85</v>
      </c>
      <c r="Q295" s="39" t="s">
        <v>86</v>
      </c>
      <c r="R295" s="39" t="s">
        <v>1232</v>
      </c>
      <c r="S295" s="39" t="s">
        <v>1232</v>
      </c>
      <c r="T295" s="39" t="s">
        <v>474</v>
      </c>
      <c r="U295" s="39" t="s">
        <v>28</v>
      </c>
      <c r="V295" s="39" t="s">
        <v>293</v>
      </c>
      <c r="W295" s="34" t="s">
        <v>280</v>
      </c>
      <c r="X295" s="39" t="s">
        <v>281</v>
      </c>
      <c r="Y295" s="39" t="s">
        <v>475</v>
      </c>
      <c r="Z295" s="39" t="s">
        <v>239</v>
      </c>
      <c r="AA295" s="39" t="s">
        <v>476</v>
      </c>
      <c r="AB295" s="39">
        <v>2</v>
      </c>
      <c r="AC295" s="332">
        <f t="shared" si="18"/>
        <v>48</v>
      </c>
      <c r="AD295" s="332" t="s">
        <v>240</v>
      </c>
      <c r="AE295" s="332" t="s">
        <v>477</v>
      </c>
      <c r="AF295" s="332" t="s">
        <v>240</v>
      </c>
      <c r="AG295" s="39" t="s">
        <v>478</v>
      </c>
      <c r="AH295" s="39" t="s">
        <v>953</v>
      </c>
      <c r="AI295" s="111">
        <v>11</v>
      </c>
      <c r="AL295" s="336">
        <v>7.4</v>
      </c>
      <c r="AM295" s="44">
        <v>50.726399999999998</v>
      </c>
      <c r="AN295" s="111">
        <v>1.6</v>
      </c>
      <c r="AO295" s="111">
        <f>IF(AP295=1,1,"xx")</f>
        <v>1</v>
      </c>
      <c r="AP295" s="111">
        <v>1</v>
      </c>
      <c r="AQ295" s="111"/>
      <c r="AR295" s="335" t="s">
        <v>295</v>
      </c>
      <c r="AS295" s="111" t="s">
        <v>240</v>
      </c>
      <c r="AT295" s="111" t="s">
        <v>295</v>
      </c>
      <c r="AU295" s="111"/>
      <c r="AV295" s="39" t="s">
        <v>481</v>
      </c>
      <c r="AW295" s="39" t="s">
        <v>1113</v>
      </c>
      <c r="AX295" s="39" t="s">
        <v>483</v>
      </c>
      <c r="AY295" s="39">
        <v>7.4</v>
      </c>
      <c r="AZ295" s="334" t="s">
        <v>240</v>
      </c>
      <c r="BA295" s="39" t="s">
        <v>497</v>
      </c>
      <c r="BC295" s="39">
        <v>1.6</v>
      </c>
      <c r="BD295" s="39" t="s">
        <v>485</v>
      </c>
      <c r="BH295" s="39" t="s">
        <v>1114</v>
      </c>
      <c r="BI295" s="39" t="s">
        <v>497</v>
      </c>
      <c r="BJ295" s="112">
        <v>10</v>
      </c>
      <c r="BK295" s="39">
        <v>15.2</v>
      </c>
      <c r="BL295" s="39">
        <v>3.1</v>
      </c>
      <c r="BM295" s="39">
        <v>2.6</v>
      </c>
      <c r="BN295" s="39" t="s">
        <v>202</v>
      </c>
      <c r="BP295" s="107">
        <v>3.3</v>
      </c>
      <c r="BQ295" s="39" t="s">
        <v>497</v>
      </c>
      <c r="BR295" s="53" t="s">
        <v>1112</v>
      </c>
      <c r="BS295" s="53"/>
      <c r="BT295" s="53"/>
      <c r="BU295" s="53"/>
      <c r="BV295" s="39" t="s">
        <v>489</v>
      </c>
      <c r="BX295" s="39" t="s">
        <v>1113</v>
      </c>
    </row>
    <row r="296" spans="3:76" x14ac:dyDescent="0.35">
      <c r="C296" s="39">
        <v>1314286</v>
      </c>
      <c r="D296" s="39">
        <v>772364</v>
      </c>
      <c r="E296" s="39" t="s">
        <v>290</v>
      </c>
      <c r="F296" s="39" t="s">
        <v>468</v>
      </c>
      <c r="G296" s="39">
        <v>2004</v>
      </c>
      <c r="H296" s="39" t="s">
        <v>469</v>
      </c>
      <c r="I296" s="39" t="s">
        <v>470</v>
      </c>
      <c r="J296" s="39" t="s">
        <v>16</v>
      </c>
      <c r="K296" s="39" t="s">
        <v>80</v>
      </c>
      <c r="L296" s="39" t="s">
        <v>81</v>
      </c>
      <c r="M296" s="39" t="s">
        <v>82</v>
      </c>
      <c r="N296" s="39" t="s">
        <v>83</v>
      </c>
      <c r="O296" s="39" t="s">
        <v>84</v>
      </c>
      <c r="P296" s="39" t="s">
        <v>85</v>
      </c>
      <c r="Q296" s="39" t="s">
        <v>86</v>
      </c>
      <c r="R296" s="39" t="s">
        <v>1232</v>
      </c>
      <c r="S296" s="39" t="s">
        <v>1232</v>
      </c>
      <c r="T296" s="39" t="s">
        <v>474</v>
      </c>
      <c r="U296" s="39" t="s">
        <v>28</v>
      </c>
      <c r="V296" s="39" t="s">
        <v>293</v>
      </c>
      <c r="W296" s="34" t="s">
        <v>280</v>
      </c>
      <c r="X296" s="39" t="s">
        <v>281</v>
      </c>
      <c r="Y296" s="39" t="s">
        <v>475</v>
      </c>
      <c r="Z296" s="39" t="s">
        <v>239</v>
      </c>
      <c r="AA296" s="39" t="s">
        <v>476</v>
      </c>
      <c r="AB296" s="39">
        <v>2</v>
      </c>
      <c r="AC296" s="332">
        <f t="shared" si="18"/>
        <v>48</v>
      </c>
      <c r="AD296" s="332" t="s">
        <v>240</v>
      </c>
      <c r="AE296" s="332" t="s">
        <v>477</v>
      </c>
      <c r="AF296" s="332" t="s">
        <v>240</v>
      </c>
      <c r="AG296" s="39" t="s">
        <v>478</v>
      </c>
      <c r="AH296" s="39" t="s">
        <v>1233</v>
      </c>
      <c r="AI296" s="111">
        <v>76.099999999999994</v>
      </c>
      <c r="AL296" s="336">
        <v>8.3000000000000007</v>
      </c>
      <c r="AM296" s="44">
        <v>236.5025</v>
      </c>
      <c r="AN296" s="111">
        <v>8.1999999999999993</v>
      </c>
      <c r="AO296" s="111">
        <v>4</v>
      </c>
      <c r="AP296" s="111"/>
      <c r="AQ296" s="111" t="s">
        <v>719</v>
      </c>
      <c r="AR296" s="335" t="s">
        <v>295</v>
      </c>
      <c r="AS296" s="111" t="s">
        <v>240</v>
      </c>
      <c r="AT296" s="111" t="s">
        <v>295</v>
      </c>
      <c r="AU296" s="111"/>
      <c r="AV296" s="39" t="s">
        <v>481</v>
      </c>
      <c r="AW296" s="39" t="s">
        <v>720</v>
      </c>
      <c r="AX296" s="39" t="s">
        <v>483</v>
      </c>
      <c r="AY296" s="39">
        <v>8.3000000000000007</v>
      </c>
      <c r="AZ296" s="334" t="s">
        <v>240</v>
      </c>
      <c r="BA296" s="39" t="s">
        <v>497</v>
      </c>
      <c r="BC296" s="39">
        <v>8.1999999999999993</v>
      </c>
      <c r="BD296" s="39" t="s">
        <v>485</v>
      </c>
      <c r="BH296" s="39" t="s">
        <v>497</v>
      </c>
      <c r="BI296" s="39" t="s">
        <v>497</v>
      </c>
      <c r="BJ296" s="112">
        <v>10</v>
      </c>
      <c r="BK296" s="39">
        <v>66.5</v>
      </c>
      <c r="BL296" s="39">
        <v>17.100000000000001</v>
      </c>
      <c r="BM296" s="39">
        <v>76.8</v>
      </c>
      <c r="BN296" s="39">
        <v>9.5</v>
      </c>
      <c r="BO296" s="39" t="s">
        <v>644</v>
      </c>
      <c r="BP296" s="107">
        <v>127</v>
      </c>
      <c r="BQ296" s="39" t="s">
        <v>497</v>
      </c>
      <c r="BR296" s="53" t="s">
        <v>721</v>
      </c>
      <c r="BS296" s="53" t="s">
        <v>722</v>
      </c>
      <c r="BT296" s="53" t="s">
        <v>722</v>
      </c>
      <c r="BU296" s="53"/>
      <c r="BV296" s="39" t="s">
        <v>489</v>
      </c>
      <c r="BX296" s="39" t="s">
        <v>720</v>
      </c>
    </row>
    <row r="297" spans="3:76" x14ac:dyDescent="0.35">
      <c r="C297" s="39">
        <v>1314255</v>
      </c>
      <c r="D297" s="39">
        <v>772333</v>
      </c>
      <c r="E297" s="39" t="s">
        <v>290</v>
      </c>
      <c r="F297" s="39" t="s">
        <v>468</v>
      </c>
      <c r="G297" s="39">
        <v>2004</v>
      </c>
      <c r="H297" s="39" t="s">
        <v>469</v>
      </c>
      <c r="I297" s="39" t="s">
        <v>470</v>
      </c>
      <c r="J297" s="39" t="s">
        <v>16</v>
      </c>
      <c r="K297" s="39" t="s">
        <v>80</v>
      </c>
      <c r="L297" s="39" t="s">
        <v>81</v>
      </c>
      <c r="M297" s="39" t="s">
        <v>82</v>
      </c>
      <c r="N297" s="39" t="s">
        <v>83</v>
      </c>
      <c r="O297" s="39" t="s">
        <v>84</v>
      </c>
      <c r="P297" s="39" t="s">
        <v>85</v>
      </c>
      <c r="Q297" s="39" t="s">
        <v>86</v>
      </c>
      <c r="R297" s="39" t="s">
        <v>1232</v>
      </c>
      <c r="S297" s="39" t="s">
        <v>1232</v>
      </c>
      <c r="T297" s="39" t="s">
        <v>474</v>
      </c>
      <c r="U297" s="39" t="s">
        <v>28</v>
      </c>
      <c r="V297" s="39" t="s">
        <v>293</v>
      </c>
      <c r="W297" s="34" t="s">
        <v>280</v>
      </c>
      <c r="X297" s="39" t="s">
        <v>281</v>
      </c>
      <c r="Y297" s="39" t="s">
        <v>475</v>
      </c>
      <c r="Z297" s="39" t="s">
        <v>239</v>
      </c>
      <c r="AA297" s="39" t="s">
        <v>476</v>
      </c>
      <c r="AB297" s="39">
        <v>2</v>
      </c>
      <c r="AC297" s="332">
        <f t="shared" si="18"/>
        <v>48</v>
      </c>
      <c r="AD297" s="332" t="s">
        <v>240</v>
      </c>
      <c r="AE297" s="332" t="s">
        <v>477</v>
      </c>
      <c r="AF297" s="332" t="s">
        <v>240</v>
      </c>
      <c r="AG297" s="39" t="s">
        <v>478</v>
      </c>
      <c r="AH297" s="39" t="s">
        <v>1234</v>
      </c>
      <c r="AI297" s="111">
        <v>320</v>
      </c>
      <c r="AL297" s="336">
        <v>6.8</v>
      </c>
      <c r="AM297" s="44">
        <v>84.960199999999986</v>
      </c>
      <c r="AN297" s="111">
        <v>37.700000000000003</v>
      </c>
      <c r="AO297" s="111">
        <v>1</v>
      </c>
      <c r="AP297" s="111"/>
      <c r="AQ297" s="111"/>
      <c r="AR297" s="335" t="s">
        <v>295</v>
      </c>
      <c r="AS297" s="111" t="s">
        <v>240</v>
      </c>
      <c r="AT297" s="111" t="s">
        <v>295</v>
      </c>
      <c r="AU297" s="111"/>
      <c r="AV297" s="39" t="s">
        <v>481</v>
      </c>
      <c r="AW297" s="39" t="s">
        <v>1055</v>
      </c>
      <c r="AX297" s="39" t="s">
        <v>483</v>
      </c>
      <c r="AY297" s="39">
        <v>6.8</v>
      </c>
      <c r="AZ297" s="334" t="s">
        <v>240</v>
      </c>
      <c r="BA297" s="39" t="s">
        <v>497</v>
      </c>
      <c r="BC297" s="39">
        <v>37.700000000000003</v>
      </c>
      <c r="BD297" s="39" t="s">
        <v>485</v>
      </c>
      <c r="BH297" s="39" t="s">
        <v>1057</v>
      </c>
      <c r="BI297" s="39" t="s">
        <v>497</v>
      </c>
      <c r="BJ297" s="339">
        <v>10</v>
      </c>
      <c r="BK297" s="39">
        <v>26.6</v>
      </c>
      <c r="BL297" s="39">
        <v>4.5</v>
      </c>
      <c r="BM297" s="39">
        <v>8</v>
      </c>
      <c r="BN297" s="39">
        <v>2</v>
      </c>
      <c r="BO297" s="339">
        <v>61.090715930983414</v>
      </c>
      <c r="BP297" s="107">
        <v>13.3</v>
      </c>
      <c r="BQ297" s="39" t="s">
        <v>497</v>
      </c>
      <c r="BR297" s="53" t="s">
        <v>1058</v>
      </c>
      <c r="BS297" s="53"/>
      <c r="BT297" s="53" t="s">
        <v>1059</v>
      </c>
      <c r="BU297" s="53"/>
      <c r="BV297" s="39" t="s">
        <v>489</v>
      </c>
      <c r="BX297" s="39" t="s">
        <v>1055</v>
      </c>
    </row>
    <row r="298" spans="3:76" x14ac:dyDescent="0.35">
      <c r="C298" s="39">
        <v>1314263</v>
      </c>
      <c r="D298" s="39">
        <v>772341</v>
      </c>
      <c r="E298" s="39" t="s">
        <v>290</v>
      </c>
      <c r="F298" s="39" t="s">
        <v>468</v>
      </c>
      <c r="G298" s="39">
        <v>2004</v>
      </c>
      <c r="H298" s="39" t="s">
        <v>469</v>
      </c>
      <c r="I298" s="39" t="s">
        <v>470</v>
      </c>
      <c r="J298" s="39" t="s">
        <v>16</v>
      </c>
      <c r="K298" s="39" t="s">
        <v>80</v>
      </c>
      <c r="L298" s="39" t="s">
        <v>81</v>
      </c>
      <c r="M298" s="39" t="s">
        <v>82</v>
      </c>
      <c r="N298" s="39" t="s">
        <v>83</v>
      </c>
      <c r="O298" s="39" t="s">
        <v>84</v>
      </c>
      <c r="P298" s="39" t="s">
        <v>85</v>
      </c>
      <c r="Q298" s="39" t="s">
        <v>86</v>
      </c>
      <c r="R298" s="39" t="s">
        <v>1232</v>
      </c>
      <c r="S298" s="39" t="s">
        <v>1232</v>
      </c>
      <c r="T298" s="39" t="s">
        <v>474</v>
      </c>
      <c r="U298" s="39" t="s">
        <v>28</v>
      </c>
      <c r="V298" s="39" t="s">
        <v>293</v>
      </c>
      <c r="W298" s="34" t="s">
        <v>280</v>
      </c>
      <c r="X298" s="39" t="s">
        <v>281</v>
      </c>
      <c r="Y298" s="39" t="s">
        <v>475</v>
      </c>
      <c r="Z298" s="39" t="s">
        <v>239</v>
      </c>
      <c r="AA298" s="39" t="s">
        <v>476</v>
      </c>
      <c r="AB298" s="39">
        <v>2</v>
      </c>
      <c r="AC298" s="332">
        <f t="shared" si="18"/>
        <v>48</v>
      </c>
      <c r="AD298" s="332" t="s">
        <v>240</v>
      </c>
      <c r="AE298" s="332" t="s">
        <v>477</v>
      </c>
      <c r="AF298" s="332" t="s">
        <v>240</v>
      </c>
      <c r="AG298" s="39" t="s">
        <v>478</v>
      </c>
      <c r="AH298" s="39" t="s">
        <v>1235</v>
      </c>
      <c r="AI298" s="111">
        <v>203</v>
      </c>
      <c r="AL298" s="336">
        <v>7.4</v>
      </c>
      <c r="AM298" s="44">
        <v>64.92179999999999</v>
      </c>
      <c r="AN298" s="111">
        <v>27.5</v>
      </c>
      <c r="AO298" s="111">
        <v>1</v>
      </c>
      <c r="AP298" s="111"/>
      <c r="AQ298" s="111"/>
      <c r="AR298" s="335" t="s">
        <v>295</v>
      </c>
      <c r="AS298" s="111" t="s">
        <v>240</v>
      </c>
      <c r="AT298" s="111" t="s">
        <v>295</v>
      </c>
      <c r="AU298" s="111"/>
      <c r="AV298" s="39" t="s">
        <v>481</v>
      </c>
      <c r="AW298" s="39" t="s">
        <v>1061</v>
      </c>
      <c r="AX298" s="39" t="s">
        <v>483</v>
      </c>
      <c r="AY298" s="39">
        <v>7.4</v>
      </c>
      <c r="AZ298" s="334" t="s">
        <v>240</v>
      </c>
      <c r="BA298" s="39" t="s">
        <v>497</v>
      </c>
      <c r="BC298" s="39">
        <v>27.5</v>
      </c>
      <c r="BD298" s="39" t="s">
        <v>485</v>
      </c>
      <c r="BH298" s="39" t="s">
        <v>1062</v>
      </c>
      <c r="BI298" s="39" t="s">
        <v>497</v>
      </c>
      <c r="BJ298" s="339">
        <v>10</v>
      </c>
      <c r="BK298" s="39">
        <v>19.399999999999999</v>
      </c>
      <c r="BL298" s="39">
        <v>4</v>
      </c>
      <c r="BM298" s="39">
        <v>7.6</v>
      </c>
      <c r="BN298" s="39">
        <v>1.1000000000000001</v>
      </c>
      <c r="BO298" s="39" t="s">
        <v>644</v>
      </c>
      <c r="BP298" s="107">
        <v>16.899999999999999</v>
      </c>
      <c r="BQ298" s="39" t="s">
        <v>497</v>
      </c>
      <c r="BR298" s="53" t="s">
        <v>1058</v>
      </c>
      <c r="BS298" s="53"/>
      <c r="BT298" s="53" t="s">
        <v>1063</v>
      </c>
      <c r="BU298" s="53"/>
      <c r="BV298" s="39" t="s">
        <v>489</v>
      </c>
      <c r="BX298" s="39" t="s">
        <v>1061</v>
      </c>
    </row>
    <row r="299" spans="3:76" x14ac:dyDescent="0.35">
      <c r="C299" s="39">
        <v>1266886</v>
      </c>
      <c r="D299" s="39">
        <v>718183</v>
      </c>
      <c r="E299" s="39" t="s">
        <v>290</v>
      </c>
      <c r="F299" s="39" t="s">
        <v>490</v>
      </c>
      <c r="G299" s="39">
        <v>2005</v>
      </c>
      <c r="H299" s="39" t="s">
        <v>491</v>
      </c>
      <c r="I299" s="39" t="s">
        <v>492</v>
      </c>
      <c r="J299" s="39" t="s">
        <v>16</v>
      </c>
      <c r="K299" s="39" t="s">
        <v>80</v>
      </c>
      <c r="L299" s="39" t="s">
        <v>81</v>
      </c>
      <c r="M299" s="39" t="s">
        <v>82</v>
      </c>
      <c r="N299" s="39" t="s">
        <v>83</v>
      </c>
      <c r="O299" s="39" t="s">
        <v>84</v>
      </c>
      <c r="P299" s="39" t="s">
        <v>85</v>
      </c>
      <c r="Q299" s="39" t="s">
        <v>86</v>
      </c>
      <c r="R299" s="39" t="s">
        <v>1232</v>
      </c>
      <c r="S299" s="39" t="s">
        <v>1232</v>
      </c>
      <c r="T299" s="39" t="s">
        <v>474</v>
      </c>
      <c r="U299" s="39" t="s">
        <v>28</v>
      </c>
      <c r="V299" s="39" t="s">
        <v>293</v>
      </c>
      <c r="W299" s="34" t="s">
        <v>280</v>
      </c>
      <c r="X299" s="39" t="s">
        <v>281</v>
      </c>
      <c r="Y299" s="39" t="s">
        <v>475</v>
      </c>
      <c r="Z299" s="39" t="s">
        <v>239</v>
      </c>
      <c r="AA299" s="39" t="s">
        <v>476</v>
      </c>
      <c r="AB299" s="39">
        <v>2</v>
      </c>
      <c r="AC299" s="332">
        <f t="shared" si="18"/>
        <v>48</v>
      </c>
      <c r="AD299" s="332" t="s">
        <v>240</v>
      </c>
      <c r="AE299" s="332" t="s">
        <v>477</v>
      </c>
      <c r="AF299" s="332" t="s">
        <v>240</v>
      </c>
      <c r="AG299" s="39" t="s">
        <v>478</v>
      </c>
      <c r="AH299" s="39" t="s">
        <v>493</v>
      </c>
      <c r="AI299" s="111">
        <v>11.9</v>
      </c>
      <c r="AL299" s="336">
        <v>7.8</v>
      </c>
      <c r="AM299" s="44">
        <v>250</v>
      </c>
      <c r="AN299" s="111">
        <v>0.38</v>
      </c>
      <c r="AO299" s="111">
        <v>1</v>
      </c>
      <c r="AP299" s="111"/>
      <c r="AQ299" s="111"/>
      <c r="AR299" s="335" t="s">
        <v>295</v>
      </c>
      <c r="AS299" s="111" t="s">
        <v>240</v>
      </c>
      <c r="AT299" s="111" t="s">
        <v>295</v>
      </c>
      <c r="AU299" s="111"/>
      <c r="AV299" s="39" t="s">
        <v>481</v>
      </c>
      <c r="AW299" s="39" t="s">
        <v>1065</v>
      </c>
      <c r="AX299" s="39" t="s">
        <v>483</v>
      </c>
      <c r="AY299" s="39">
        <v>7.8</v>
      </c>
      <c r="AZ299" s="334" t="s">
        <v>240</v>
      </c>
      <c r="BA299" s="39" t="s">
        <v>650</v>
      </c>
      <c r="BC299" s="39">
        <v>0.38</v>
      </c>
      <c r="BD299" s="39" t="s">
        <v>1048</v>
      </c>
      <c r="BG299" s="39" t="s">
        <v>651</v>
      </c>
      <c r="BH299" s="39" t="s">
        <v>497</v>
      </c>
      <c r="BI299" s="39" t="s">
        <v>497</v>
      </c>
      <c r="BJ299" s="112">
        <v>10</v>
      </c>
      <c r="BK299" s="56">
        <v>80.099999999999994</v>
      </c>
      <c r="BL299" s="56">
        <v>12.2</v>
      </c>
      <c r="BM299" s="56">
        <v>17.2</v>
      </c>
      <c r="BN299" s="56">
        <v>2.9</v>
      </c>
      <c r="BO299" s="56">
        <v>70.491344825111085</v>
      </c>
      <c r="BP299" s="223">
        <v>144.4</v>
      </c>
      <c r="BQ299" s="56">
        <v>14.15306986860867</v>
      </c>
      <c r="BR299" s="53" t="s">
        <v>1117</v>
      </c>
      <c r="BS299" s="53"/>
      <c r="BT299" s="53"/>
      <c r="BU299" s="53"/>
      <c r="BV299" s="39" t="s">
        <v>489</v>
      </c>
      <c r="BX299" s="39" t="s">
        <v>1065</v>
      </c>
    </row>
    <row r="300" spans="3:76" x14ac:dyDescent="0.35">
      <c r="C300" s="39">
        <v>1266885</v>
      </c>
      <c r="D300" s="39">
        <v>718182</v>
      </c>
      <c r="E300" s="39" t="s">
        <v>290</v>
      </c>
      <c r="F300" s="39" t="s">
        <v>490</v>
      </c>
      <c r="G300" s="39">
        <v>2005</v>
      </c>
      <c r="H300" s="39" t="s">
        <v>491</v>
      </c>
      <c r="I300" s="39" t="s">
        <v>492</v>
      </c>
      <c r="J300" s="39" t="s">
        <v>16</v>
      </c>
      <c r="K300" s="39" t="s">
        <v>80</v>
      </c>
      <c r="L300" s="39" t="s">
        <v>81</v>
      </c>
      <c r="M300" s="39" t="s">
        <v>82</v>
      </c>
      <c r="N300" s="39" t="s">
        <v>83</v>
      </c>
      <c r="O300" s="39" t="s">
        <v>84</v>
      </c>
      <c r="P300" s="39" t="s">
        <v>85</v>
      </c>
      <c r="Q300" s="39" t="s">
        <v>86</v>
      </c>
      <c r="R300" s="39" t="s">
        <v>1232</v>
      </c>
      <c r="S300" s="39" t="s">
        <v>1232</v>
      </c>
      <c r="T300" s="39" t="s">
        <v>474</v>
      </c>
      <c r="U300" s="39" t="s">
        <v>28</v>
      </c>
      <c r="V300" s="39" t="s">
        <v>293</v>
      </c>
      <c r="W300" s="34" t="s">
        <v>280</v>
      </c>
      <c r="X300" s="39" t="s">
        <v>281</v>
      </c>
      <c r="Y300" s="39" t="s">
        <v>475</v>
      </c>
      <c r="Z300" s="39" t="s">
        <v>239</v>
      </c>
      <c r="AA300" s="39" t="s">
        <v>476</v>
      </c>
      <c r="AB300" s="39">
        <v>2</v>
      </c>
      <c r="AC300" s="332">
        <f t="shared" si="18"/>
        <v>48</v>
      </c>
      <c r="AD300" s="332" t="s">
        <v>240</v>
      </c>
      <c r="AE300" s="332" t="s">
        <v>477</v>
      </c>
      <c r="AF300" s="332" t="s">
        <v>240</v>
      </c>
      <c r="AG300" s="39" t="s">
        <v>478</v>
      </c>
      <c r="AH300" s="39" t="s">
        <v>1236</v>
      </c>
      <c r="AI300" s="111">
        <v>9.89</v>
      </c>
      <c r="AL300" s="336">
        <v>7.8</v>
      </c>
      <c r="AM300" s="44">
        <v>250</v>
      </c>
      <c r="AN300" s="111">
        <v>0.38</v>
      </c>
      <c r="AO300" s="111">
        <v>1</v>
      </c>
      <c r="AP300" s="111"/>
      <c r="AQ300" s="111"/>
      <c r="AR300" s="335" t="s">
        <v>295</v>
      </c>
      <c r="AS300" s="111" t="s">
        <v>240</v>
      </c>
      <c r="AT300" s="111" t="s">
        <v>295</v>
      </c>
      <c r="AU300" s="111"/>
      <c r="AV300" s="39" t="s">
        <v>481</v>
      </c>
      <c r="AW300" s="39" t="s">
        <v>1053</v>
      </c>
      <c r="AX300" s="39" t="s">
        <v>483</v>
      </c>
      <c r="AY300" s="39">
        <v>7.8</v>
      </c>
      <c r="AZ300" s="334" t="s">
        <v>240</v>
      </c>
      <c r="BA300" s="39" t="s">
        <v>650</v>
      </c>
      <c r="BC300" s="39">
        <v>0.38</v>
      </c>
      <c r="BD300" s="39" t="s">
        <v>1048</v>
      </c>
      <c r="BG300" s="39" t="s">
        <v>651</v>
      </c>
      <c r="BH300" s="39" t="s">
        <v>497</v>
      </c>
      <c r="BI300" s="39" t="s">
        <v>497</v>
      </c>
      <c r="BJ300" s="112">
        <v>10</v>
      </c>
      <c r="BK300" s="56">
        <v>80.099999999999994</v>
      </c>
      <c r="BL300" s="56">
        <v>12.2</v>
      </c>
      <c r="BM300" s="56">
        <v>17.2</v>
      </c>
      <c r="BN300" s="56">
        <v>2.9</v>
      </c>
      <c r="BO300" s="56">
        <v>70.491344825111085</v>
      </c>
      <c r="BP300" s="223">
        <v>144.4</v>
      </c>
      <c r="BQ300" s="56">
        <v>14.15306986860867</v>
      </c>
      <c r="BR300" s="53" t="s">
        <v>1117</v>
      </c>
      <c r="BS300" s="53"/>
      <c r="BT300" s="53"/>
      <c r="BU300" s="53"/>
      <c r="BV300" s="39" t="s">
        <v>489</v>
      </c>
      <c r="BX300" s="39" t="s">
        <v>1053</v>
      </c>
    </row>
    <row r="301" spans="3:76" x14ac:dyDescent="0.35">
      <c r="C301" s="39">
        <v>1266899</v>
      </c>
      <c r="D301" s="39">
        <v>718196</v>
      </c>
      <c r="E301" s="39" t="s">
        <v>290</v>
      </c>
      <c r="F301" s="39" t="s">
        <v>490</v>
      </c>
      <c r="G301" s="39">
        <v>2005</v>
      </c>
      <c r="H301" s="39" t="s">
        <v>491</v>
      </c>
      <c r="I301" s="39" t="s">
        <v>492</v>
      </c>
      <c r="J301" s="39" t="s">
        <v>16</v>
      </c>
      <c r="K301" s="39" t="s">
        <v>80</v>
      </c>
      <c r="L301" s="39" t="s">
        <v>81</v>
      </c>
      <c r="M301" s="39" t="s">
        <v>82</v>
      </c>
      <c r="N301" s="39" t="s">
        <v>83</v>
      </c>
      <c r="O301" s="39" t="s">
        <v>84</v>
      </c>
      <c r="P301" s="39" t="s">
        <v>85</v>
      </c>
      <c r="Q301" s="39" t="s">
        <v>86</v>
      </c>
      <c r="R301" s="39" t="s">
        <v>1232</v>
      </c>
      <c r="S301" s="39" t="s">
        <v>1232</v>
      </c>
      <c r="T301" s="39" t="s">
        <v>474</v>
      </c>
      <c r="U301" s="39" t="s">
        <v>28</v>
      </c>
      <c r="V301" s="39" t="s">
        <v>293</v>
      </c>
      <c r="W301" s="34" t="s">
        <v>280</v>
      </c>
      <c r="X301" s="39" t="s">
        <v>281</v>
      </c>
      <c r="Y301" s="39" t="s">
        <v>475</v>
      </c>
      <c r="Z301" s="39" t="s">
        <v>239</v>
      </c>
      <c r="AA301" s="39" t="s">
        <v>476</v>
      </c>
      <c r="AB301" s="39">
        <v>2</v>
      </c>
      <c r="AC301" s="332">
        <f t="shared" si="18"/>
        <v>48</v>
      </c>
      <c r="AD301" s="332" t="s">
        <v>240</v>
      </c>
      <c r="AE301" s="332" t="s">
        <v>477</v>
      </c>
      <c r="AF301" s="332" t="s">
        <v>240</v>
      </c>
      <c r="AG301" s="39" t="s">
        <v>478</v>
      </c>
      <c r="AH301" s="39" t="s">
        <v>1237</v>
      </c>
      <c r="AI301" s="111">
        <v>10</v>
      </c>
      <c r="AL301" s="336">
        <v>7.8</v>
      </c>
      <c r="AM301" s="44">
        <v>250</v>
      </c>
      <c r="AN301" s="111">
        <v>0.38</v>
      </c>
      <c r="AO301" s="111">
        <v>4</v>
      </c>
      <c r="AP301" s="111"/>
      <c r="AQ301" s="111" t="s">
        <v>719</v>
      </c>
      <c r="AR301" s="335" t="s">
        <v>295</v>
      </c>
      <c r="AS301" s="111" t="s">
        <v>240</v>
      </c>
      <c r="AT301" s="111" t="s">
        <v>295</v>
      </c>
      <c r="AU301" s="111"/>
      <c r="AV301" s="39" t="s">
        <v>481</v>
      </c>
      <c r="AW301" s="39" t="s">
        <v>1238</v>
      </c>
      <c r="AX301" s="39" t="s">
        <v>483</v>
      </c>
      <c r="AY301" s="39">
        <v>7.8</v>
      </c>
      <c r="AZ301" s="334" t="s">
        <v>240</v>
      </c>
      <c r="BA301" s="39" t="s">
        <v>650</v>
      </c>
      <c r="BC301" s="39">
        <v>0.38</v>
      </c>
      <c r="BD301" s="39" t="s">
        <v>1048</v>
      </c>
      <c r="BG301" s="39" t="s">
        <v>651</v>
      </c>
      <c r="BH301" s="39" t="s">
        <v>497</v>
      </c>
      <c r="BI301" s="39" t="s">
        <v>497</v>
      </c>
      <c r="BJ301" s="112">
        <v>10</v>
      </c>
      <c r="BK301" s="56">
        <v>80.099999999999994</v>
      </c>
      <c r="BL301" s="56">
        <v>12.2</v>
      </c>
      <c r="BM301" s="56">
        <v>17.2</v>
      </c>
      <c r="BN301" s="56">
        <v>2.9</v>
      </c>
      <c r="BO301" s="56">
        <v>70.491344825111085</v>
      </c>
      <c r="BP301" s="223">
        <v>144.4</v>
      </c>
      <c r="BQ301" s="56">
        <v>14.15306986860867</v>
      </c>
      <c r="BR301" s="53" t="s">
        <v>1117</v>
      </c>
      <c r="BS301" s="53"/>
      <c r="BT301" s="53"/>
      <c r="BU301" s="53"/>
      <c r="BV301" s="39" t="s">
        <v>489</v>
      </c>
      <c r="BX301" s="39" t="s">
        <v>1238</v>
      </c>
    </row>
    <row r="302" spans="3:76" x14ac:dyDescent="0.35">
      <c r="C302" s="39">
        <v>1266907</v>
      </c>
      <c r="D302" s="39">
        <v>718204</v>
      </c>
      <c r="E302" s="39" t="s">
        <v>290</v>
      </c>
      <c r="F302" s="39" t="s">
        <v>490</v>
      </c>
      <c r="G302" s="39">
        <v>2005</v>
      </c>
      <c r="H302" s="39" t="s">
        <v>491</v>
      </c>
      <c r="I302" s="39" t="s">
        <v>492</v>
      </c>
      <c r="J302" s="39" t="s">
        <v>16</v>
      </c>
      <c r="K302" s="39" t="s">
        <v>80</v>
      </c>
      <c r="L302" s="39" t="s">
        <v>81</v>
      </c>
      <c r="M302" s="39" t="s">
        <v>82</v>
      </c>
      <c r="N302" s="39" t="s">
        <v>83</v>
      </c>
      <c r="O302" s="39" t="s">
        <v>84</v>
      </c>
      <c r="P302" s="39" t="s">
        <v>85</v>
      </c>
      <c r="Q302" s="39" t="s">
        <v>86</v>
      </c>
      <c r="R302" s="39" t="s">
        <v>1232</v>
      </c>
      <c r="S302" s="39" t="s">
        <v>1232</v>
      </c>
      <c r="T302" s="39" t="s">
        <v>474</v>
      </c>
      <c r="U302" s="39" t="s">
        <v>28</v>
      </c>
      <c r="V302" s="39" t="s">
        <v>293</v>
      </c>
      <c r="W302" s="34" t="s">
        <v>280</v>
      </c>
      <c r="X302" s="39" t="s">
        <v>281</v>
      </c>
      <c r="Y302" s="39" t="s">
        <v>475</v>
      </c>
      <c r="Z302" s="39" t="s">
        <v>239</v>
      </c>
      <c r="AA302" s="39" t="s">
        <v>476</v>
      </c>
      <c r="AB302" s="39">
        <v>2</v>
      </c>
      <c r="AC302" s="332">
        <f t="shared" si="18"/>
        <v>48</v>
      </c>
      <c r="AD302" s="332" t="s">
        <v>240</v>
      </c>
      <c r="AE302" s="332" t="s">
        <v>477</v>
      </c>
      <c r="AF302" s="332" t="s">
        <v>240</v>
      </c>
      <c r="AG302" s="39" t="s">
        <v>478</v>
      </c>
      <c r="AH302" s="39" t="s">
        <v>1239</v>
      </c>
      <c r="AI302" s="111">
        <v>11.3</v>
      </c>
      <c r="AL302" s="336">
        <v>7.8</v>
      </c>
      <c r="AM302" s="44">
        <v>250</v>
      </c>
      <c r="AN302" s="111">
        <v>0.38</v>
      </c>
      <c r="AO302" s="111">
        <v>4</v>
      </c>
      <c r="AP302" s="111"/>
      <c r="AQ302" s="111" t="s">
        <v>680</v>
      </c>
      <c r="AR302" s="335" t="s">
        <v>295</v>
      </c>
      <c r="AS302" s="111" t="s">
        <v>240</v>
      </c>
      <c r="AT302" s="111" t="s">
        <v>295</v>
      </c>
      <c r="AU302" s="111"/>
      <c r="AV302" s="39" t="s">
        <v>481</v>
      </c>
      <c r="AW302" s="39" t="s">
        <v>1119</v>
      </c>
      <c r="AX302" s="39" t="s">
        <v>483</v>
      </c>
      <c r="AY302" s="39">
        <v>7.8</v>
      </c>
      <c r="AZ302" s="334" t="s">
        <v>240</v>
      </c>
      <c r="BA302" s="39" t="s">
        <v>650</v>
      </c>
      <c r="BC302" s="39">
        <v>0.38</v>
      </c>
      <c r="BD302" s="39" t="s">
        <v>1048</v>
      </c>
      <c r="BG302" s="39" t="s">
        <v>651</v>
      </c>
      <c r="BH302" s="39" t="s">
        <v>497</v>
      </c>
      <c r="BI302" s="39" t="s">
        <v>497</v>
      </c>
      <c r="BJ302" s="112">
        <v>10</v>
      </c>
      <c r="BK302" s="56">
        <v>80.099999999999994</v>
      </c>
      <c r="BL302" s="56">
        <v>12.2</v>
      </c>
      <c r="BM302" s="56">
        <v>17.2</v>
      </c>
      <c r="BN302" s="56">
        <v>2.9</v>
      </c>
      <c r="BO302" s="56">
        <v>70.491344825111085</v>
      </c>
      <c r="BP302" s="223">
        <v>144.4</v>
      </c>
      <c r="BQ302" s="56">
        <v>14.15306986860867</v>
      </c>
      <c r="BR302" s="53" t="s">
        <v>1117</v>
      </c>
      <c r="BS302" s="53"/>
      <c r="BT302" s="53"/>
      <c r="BU302" s="53"/>
      <c r="BV302" s="39" t="s">
        <v>489</v>
      </c>
      <c r="BX302" s="39" t="s">
        <v>1119</v>
      </c>
    </row>
    <row r="303" spans="3:76" x14ac:dyDescent="0.35">
      <c r="C303" s="39">
        <v>1310558</v>
      </c>
      <c r="D303" s="39">
        <v>767738</v>
      </c>
      <c r="E303" s="39" t="s">
        <v>654</v>
      </c>
      <c r="F303" s="39" t="s">
        <v>655</v>
      </c>
      <c r="G303" s="39">
        <v>2007</v>
      </c>
      <c r="H303" s="39" t="s">
        <v>656</v>
      </c>
      <c r="I303" s="39" t="s">
        <v>657</v>
      </c>
      <c r="J303" s="39" t="s">
        <v>16</v>
      </c>
      <c r="K303" s="39" t="s">
        <v>80</v>
      </c>
      <c r="L303" s="39" t="s">
        <v>81</v>
      </c>
      <c r="M303" s="39" t="s">
        <v>82</v>
      </c>
      <c r="N303" s="39" t="s">
        <v>83</v>
      </c>
      <c r="O303" s="39" t="s">
        <v>84</v>
      </c>
      <c r="P303" s="39" t="s">
        <v>85</v>
      </c>
      <c r="Q303" s="39" t="s">
        <v>86</v>
      </c>
      <c r="R303" s="39" t="s">
        <v>1232</v>
      </c>
      <c r="S303" s="39" t="s">
        <v>1232</v>
      </c>
      <c r="T303" s="39" t="s">
        <v>474</v>
      </c>
      <c r="U303" s="39" t="s">
        <v>28</v>
      </c>
      <c r="V303" s="39" t="s">
        <v>293</v>
      </c>
      <c r="W303" s="34" t="s">
        <v>280</v>
      </c>
      <c r="X303" s="39" t="s">
        <v>281</v>
      </c>
      <c r="Y303" s="39" t="s">
        <v>475</v>
      </c>
      <c r="Z303" s="39" t="s">
        <v>239</v>
      </c>
      <c r="AA303" s="39" t="s">
        <v>476</v>
      </c>
      <c r="AB303" s="39">
        <v>2</v>
      </c>
      <c r="AC303" s="332">
        <f t="shared" si="18"/>
        <v>48</v>
      </c>
      <c r="AD303" s="332" t="s">
        <v>240</v>
      </c>
      <c r="AE303" s="332" t="s">
        <v>477</v>
      </c>
      <c r="AF303" s="332" t="s">
        <v>240</v>
      </c>
      <c r="AG303" s="39" t="s">
        <v>478</v>
      </c>
      <c r="AH303" s="39" t="s">
        <v>1240</v>
      </c>
      <c r="AI303" s="111">
        <v>4</v>
      </c>
      <c r="AL303" s="336">
        <v>6.8</v>
      </c>
      <c r="AM303" s="44">
        <v>50</v>
      </c>
      <c r="AN303" s="111">
        <v>0.38</v>
      </c>
      <c r="AO303" s="111">
        <v>1</v>
      </c>
      <c r="AP303" s="111">
        <v>2</v>
      </c>
      <c r="AQ303" s="111"/>
      <c r="AR303" s="335" t="s">
        <v>295</v>
      </c>
      <c r="AS303" s="111" t="s">
        <v>240</v>
      </c>
      <c r="AT303" s="111" t="s">
        <v>295</v>
      </c>
      <c r="AU303" s="111"/>
      <c r="AV303" s="39" t="s">
        <v>481</v>
      </c>
      <c r="AW303" s="39" t="s">
        <v>660</v>
      </c>
      <c r="AX303" s="39" t="s">
        <v>661</v>
      </c>
      <c r="AY303" s="39">
        <v>6.8</v>
      </c>
      <c r="AZ303" s="334" t="s">
        <v>240</v>
      </c>
      <c r="BA303" s="39" t="s">
        <v>662</v>
      </c>
      <c r="BC303" s="39">
        <v>0.38</v>
      </c>
      <c r="BD303" s="39" t="s">
        <v>663</v>
      </c>
      <c r="BH303" s="39" t="s">
        <v>497</v>
      </c>
      <c r="BI303" s="39" t="s">
        <v>497</v>
      </c>
      <c r="BK303" s="39">
        <v>10</v>
      </c>
      <c r="BL303" s="39">
        <v>6.0750000000000002</v>
      </c>
      <c r="BM303" s="339">
        <v>93.73</v>
      </c>
      <c r="BN303" s="39">
        <v>2.9249999999999998</v>
      </c>
      <c r="BO303" s="39" t="s">
        <v>644</v>
      </c>
      <c r="BP303" s="107" t="s">
        <v>644</v>
      </c>
      <c r="BQ303" s="39" t="s">
        <v>497</v>
      </c>
      <c r="BR303" s="53"/>
      <c r="BS303" s="53"/>
      <c r="BT303" s="53" t="s">
        <v>664</v>
      </c>
      <c r="BU303" s="53"/>
      <c r="BV303" s="39" t="s">
        <v>489</v>
      </c>
      <c r="BX303" s="39" t="s">
        <v>660</v>
      </c>
    </row>
    <row r="304" spans="3:76" x14ac:dyDescent="0.35">
      <c r="C304" s="39">
        <v>1310557</v>
      </c>
      <c r="D304" s="39">
        <v>767737</v>
      </c>
      <c r="E304" s="39" t="s">
        <v>654</v>
      </c>
      <c r="F304" s="39" t="s">
        <v>655</v>
      </c>
      <c r="G304" s="39">
        <v>2007</v>
      </c>
      <c r="H304" s="39" t="s">
        <v>656</v>
      </c>
      <c r="I304" s="39" t="s">
        <v>657</v>
      </c>
      <c r="J304" s="39" t="s">
        <v>16</v>
      </c>
      <c r="K304" s="39" t="s">
        <v>80</v>
      </c>
      <c r="L304" s="39" t="s">
        <v>81</v>
      </c>
      <c r="M304" s="39" t="s">
        <v>82</v>
      </c>
      <c r="N304" s="39" t="s">
        <v>83</v>
      </c>
      <c r="O304" s="39" t="s">
        <v>84</v>
      </c>
      <c r="P304" s="39" t="s">
        <v>85</v>
      </c>
      <c r="Q304" s="39" t="s">
        <v>86</v>
      </c>
      <c r="R304" s="39" t="s">
        <v>1232</v>
      </c>
      <c r="S304" s="39" t="s">
        <v>1232</v>
      </c>
      <c r="T304" s="39" t="s">
        <v>474</v>
      </c>
      <c r="U304" s="39" t="s">
        <v>28</v>
      </c>
      <c r="V304" s="39" t="s">
        <v>293</v>
      </c>
      <c r="W304" s="34" t="s">
        <v>280</v>
      </c>
      <c r="X304" s="39" t="s">
        <v>281</v>
      </c>
      <c r="Y304" s="39" t="s">
        <v>475</v>
      </c>
      <c r="Z304" s="39" t="s">
        <v>239</v>
      </c>
      <c r="AA304" s="39" t="s">
        <v>476</v>
      </c>
      <c r="AB304" s="39">
        <v>2</v>
      </c>
      <c r="AC304" s="332">
        <f t="shared" si="18"/>
        <v>48</v>
      </c>
      <c r="AD304" s="332" t="s">
        <v>240</v>
      </c>
      <c r="AE304" s="332" t="s">
        <v>477</v>
      </c>
      <c r="AF304" s="332" t="s">
        <v>240</v>
      </c>
      <c r="AG304" s="39" t="s">
        <v>478</v>
      </c>
      <c r="AH304" s="39" t="s">
        <v>1241</v>
      </c>
      <c r="AI304" s="111">
        <v>4.4000000000000004</v>
      </c>
      <c r="AL304" s="336">
        <v>6.8</v>
      </c>
      <c r="AM304" s="44">
        <v>50</v>
      </c>
      <c r="AN304" s="111">
        <v>0.38</v>
      </c>
      <c r="AO304" s="111">
        <v>1</v>
      </c>
      <c r="AP304" s="111">
        <v>2</v>
      </c>
      <c r="AQ304" s="111"/>
      <c r="AR304" s="335" t="s">
        <v>295</v>
      </c>
      <c r="AS304" s="111" t="s">
        <v>240</v>
      </c>
      <c r="AT304" s="111" t="s">
        <v>295</v>
      </c>
      <c r="AU304" s="111"/>
      <c r="AV304" s="39" t="s">
        <v>481</v>
      </c>
      <c r="AW304" s="39" t="s">
        <v>660</v>
      </c>
      <c r="AX304" s="39" t="s">
        <v>661</v>
      </c>
      <c r="AY304" s="39">
        <v>6.8</v>
      </c>
      <c r="AZ304" s="334" t="s">
        <v>240</v>
      </c>
      <c r="BA304" s="39" t="s">
        <v>662</v>
      </c>
      <c r="BC304" s="39">
        <v>0.38</v>
      </c>
      <c r="BD304" s="39" t="s">
        <v>663</v>
      </c>
      <c r="BH304" s="39" t="s">
        <v>497</v>
      </c>
      <c r="BI304" s="39" t="s">
        <v>497</v>
      </c>
      <c r="BK304" s="39">
        <v>10</v>
      </c>
      <c r="BL304" s="39">
        <v>6.0750000000000002</v>
      </c>
      <c r="BM304" s="339">
        <v>162.69999999999999</v>
      </c>
      <c r="BN304" s="39">
        <v>2.9249999999999998</v>
      </c>
      <c r="BO304" s="39" t="s">
        <v>644</v>
      </c>
      <c r="BP304" s="107" t="s">
        <v>644</v>
      </c>
      <c r="BQ304" s="39" t="s">
        <v>497</v>
      </c>
      <c r="BR304" s="53"/>
      <c r="BS304" s="53"/>
      <c r="BT304" s="53" t="s">
        <v>664</v>
      </c>
      <c r="BU304" s="53"/>
      <c r="BV304" s="39" t="s">
        <v>489</v>
      </c>
      <c r="BX304" s="39" t="s">
        <v>660</v>
      </c>
    </row>
    <row r="305" spans="1:76" x14ac:dyDescent="0.35">
      <c r="C305" s="39">
        <v>1310559</v>
      </c>
      <c r="D305" s="39">
        <v>767739</v>
      </c>
      <c r="E305" s="39" t="s">
        <v>654</v>
      </c>
      <c r="F305" s="39" t="s">
        <v>655</v>
      </c>
      <c r="G305" s="39">
        <v>2007</v>
      </c>
      <c r="H305" s="39" t="s">
        <v>656</v>
      </c>
      <c r="I305" s="39" t="s">
        <v>657</v>
      </c>
      <c r="J305" s="39" t="s">
        <v>16</v>
      </c>
      <c r="K305" s="39" t="s">
        <v>80</v>
      </c>
      <c r="L305" s="39" t="s">
        <v>81</v>
      </c>
      <c r="M305" s="39" t="s">
        <v>82</v>
      </c>
      <c r="N305" s="39" t="s">
        <v>83</v>
      </c>
      <c r="O305" s="39" t="s">
        <v>84</v>
      </c>
      <c r="P305" s="39" t="s">
        <v>85</v>
      </c>
      <c r="Q305" s="39" t="s">
        <v>86</v>
      </c>
      <c r="R305" s="39" t="s">
        <v>1232</v>
      </c>
      <c r="S305" s="39" t="s">
        <v>1232</v>
      </c>
      <c r="T305" s="39" t="s">
        <v>474</v>
      </c>
      <c r="U305" s="39" t="s">
        <v>28</v>
      </c>
      <c r="V305" s="39" t="s">
        <v>293</v>
      </c>
      <c r="W305" s="34" t="s">
        <v>280</v>
      </c>
      <c r="X305" s="39" t="s">
        <v>281</v>
      </c>
      <c r="Y305" s="39" t="s">
        <v>475</v>
      </c>
      <c r="Z305" s="39" t="s">
        <v>239</v>
      </c>
      <c r="AA305" s="39" t="s">
        <v>476</v>
      </c>
      <c r="AB305" s="39">
        <v>2</v>
      </c>
      <c r="AC305" s="332">
        <f t="shared" si="18"/>
        <v>48</v>
      </c>
      <c r="AD305" s="332" t="s">
        <v>240</v>
      </c>
      <c r="AE305" s="332" t="s">
        <v>477</v>
      </c>
      <c r="AF305" s="332" t="s">
        <v>240</v>
      </c>
      <c r="AG305" s="39" t="s">
        <v>478</v>
      </c>
      <c r="AH305" s="39" t="s">
        <v>1242</v>
      </c>
      <c r="AI305" s="111">
        <v>2.1</v>
      </c>
      <c r="AL305" s="336">
        <v>6.8</v>
      </c>
      <c r="AM305" s="44">
        <v>50</v>
      </c>
      <c r="AN305" s="111">
        <v>0.38</v>
      </c>
      <c r="AO305" s="111">
        <v>1</v>
      </c>
      <c r="AP305" s="111">
        <v>2</v>
      </c>
      <c r="AQ305" s="111"/>
      <c r="AR305" s="335" t="s">
        <v>295</v>
      </c>
      <c r="AS305" s="111" t="s">
        <v>240</v>
      </c>
      <c r="AT305" s="111" t="s">
        <v>295</v>
      </c>
      <c r="AU305" s="111"/>
      <c r="AV305" s="39" t="s">
        <v>481</v>
      </c>
      <c r="AW305" s="39" t="s">
        <v>660</v>
      </c>
      <c r="AX305" s="39" t="s">
        <v>661</v>
      </c>
      <c r="AY305" s="39">
        <v>6.8</v>
      </c>
      <c r="AZ305" s="334" t="s">
        <v>240</v>
      </c>
      <c r="BA305" s="39" t="s">
        <v>662</v>
      </c>
      <c r="BC305" s="39">
        <v>0.38</v>
      </c>
      <c r="BD305" s="39" t="s">
        <v>663</v>
      </c>
      <c r="BH305" s="39" t="s">
        <v>497</v>
      </c>
      <c r="BI305" s="39" t="s">
        <v>497</v>
      </c>
      <c r="BK305" s="39">
        <v>10</v>
      </c>
      <c r="BL305" s="39">
        <v>6.0750000000000002</v>
      </c>
      <c r="BM305" s="339">
        <v>1.77</v>
      </c>
      <c r="BN305" s="39">
        <v>2.9249999999999998</v>
      </c>
      <c r="BO305" s="39" t="s">
        <v>644</v>
      </c>
      <c r="BP305" s="107" t="s">
        <v>644</v>
      </c>
      <c r="BQ305" s="39" t="s">
        <v>497</v>
      </c>
      <c r="BR305" s="53"/>
      <c r="BS305" s="53"/>
      <c r="BT305" s="53" t="s">
        <v>664</v>
      </c>
      <c r="BU305" s="53"/>
      <c r="BV305" s="39" t="s">
        <v>489</v>
      </c>
      <c r="BX305" s="39" t="s">
        <v>660</v>
      </c>
    </row>
    <row r="306" spans="1:76" x14ac:dyDescent="0.35">
      <c r="C306" s="39">
        <v>1310556</v>
      </c>
      <c r="D306" s="39">
        <v>767736</v>
      </c>
      <c r="E306" s="39" t="s">
        <v>654</v>
      </c>
      <c r="F306" s="39" t="s">
        <v>655</v>
      </c>
      <c r="G306" s="39">
        <v>2007</v>
      </c>
      <c r="H306" s="39" t="s">
        <v>656</v>
      </c>
      <c r="I306" s="39" t="s">
        <v>657</v>
      </c>
      <c r="J306" s="39" t="s">
        <v>16</v>
      </c>
      <c r="K306" s="39" t="s">
        <v>80</v>
      </c>
      <c r="L306" s="39" t="s">
        <v>81</v>
      </c>
      <c r="M306" s="39" t="s">
        <v>82</v>
      </c>
      <c r="N306" s="39" t="s">
        <v>83</v>
      </c>
      <c r="O306" s="39" t="s">
        <v>84</v>
      </c>
      <c r="P306" s="39" t="s">
        <v>85</v>
      </c>
      <c r="Q306" s="39" t="s">
        <v>86</v>
      </c>
      <c r="R306" s="39" t="s">
        <v>1232</v>
      </c>
      <c r="S306" s="39" t="s">
        <v>1232</v>
      </c>
      <c r="T306" s="39" t="s">
        <v>474</v>
      </c>
      <c r="U306" s="39" t="s">
        <v>28</v>
      </c>
      <c r="V306" s="39" t="s">
        <v>293</v>
      </c>
      <c r="W306" s="34" t="s">
        <v>280</v>
      </c>
      <c r="X306" s="39" t="s">
        <v>281</v>
      </c>
      <c r="Y306" s="39" t="s">
        <v>475</v>
      </c>
      <c r="Z306" s="39" t="s">
        <v>239</v>
      </c>
      <c r="AA306" s="39" t="s">
        <v>476</v>
      </c>
      <c r="AB306" s="39">
        <v>2</v>
      </c>
      <c r="AC306" s="332">
        <f t="shared" si="18"/>
        <v>48</v>
      </c>
      <c r="AD306" s="332" t="s">
        <v>240</v>
      </c>
      <c r="AE306" s="332" t="s">
        <v>477</v>
      </c>
      <c r="AF306" s="332" t="s">
        <v>240</v>
      </c>
      <c r="AG306" s="39" t="s">
        <v>478</v>
      </c>
      <c r="AH306" s="39" t="s">
        <v>1241</v>
      </c>
      <c r="AI306" s="111">
        <v>4.4000000000000004</v>
      </c>
      <c r="AL306" s="336">
        <v>6.8</v>
      </c>
      <c r="AM306" s="44">
        <v>50</v>
      </c>
      <c r="AN306" s="111">
        <v>0.38</v>
      </c>
      <c r="AO306" s="111">
        <v>1</v>
      </c>
      <c r="AP306" s="111">
        <v>2</v>
      </c>
      <c r="AQ306" s="111" t="s">
        <v>933</v>
      </c>
      <c r="AR306" s="335" t="s">
        <v>295</v>
      </c>
      <c r="AS306" s="111" t="s">
        <v>240</v>
      </c>
      <c r="AT306" s="111" t="s">
        <v>295</v>
      </c>
      <c r="AU306" s="111"/>
      <c r="AV306" s="39" t="s">
        <v>481</v>
      </c>
      <c r="AW306" s="39" t="s">
        <v>660</v>
      </c>
      <c r="AX306" s="39" t="s">
        <v>661</v>
      </c>
      <c r="AY306" s="39">
        <v>6.8</v>
      </c>
      <c r="AZ306" s="334" t="s">
        <v>240</v>
      </c>
      <c r="BA306" s="39" t="s">
        <v>662</v>
      </c>
      <c r="BC306" s="39">
        <v>0.38</v>
      </c>
      <c r="BD306" s="39" t="s">
        <v>663</v>
      </c>
      <c r="BH306" s="39" t="s">
        <v>497</v>
      </c>
      <c r="BI306" s="39" t="s">
        <v>497</v>
      </c>
      <c r="BK306" s="39">
        <v>10</v>
      </c>
      <c r="BL306" s="39">
        <v>6.0750000000000002</v>
      </c>
      <c r="BM306" s="339">
        <v>231.67</v>
      </c>
      <c r="BN306" s="39">
        <v>2.9249999999999998</v>
      </c>
      <c r="BO306" s="39" t="s">
        <v>644</v>
      </c>
      <c r="BP306" s="107" t="s">
        <v>644</v>
      </c>
      <c r="BQ306" s="39" t="s">
        <v>497</v>
      </c>
      <c r="BR306" s="53"/>
      <c r="BS306" s="53"/>
      <c r="BT306" s="53" t="s">
        <v>664</v>
      </c>
      <c r="BU306" s="53"/>
      <c r="BV306" s="39" t="s">
        <v>489</v>
      </c>
      <c r="BX306" s="39" t="s">
        <v>660</v>
      </c>
    </row>
    <row r="307" spans="1:76" x14ac:dyDescent="0.35">
      <c r="C307" s="39">
        <v>1310509</v>
      </c>
      <c r="D307" s="39">
        <v>767689</v>
      </c>
      <c r="E307" s="39" t="s">
        <v>654</v>
      </c>
      <c r="F307" s="39" t="s">
        <v>655</v>
      </c>
      <c r="G307" s="39">
        <v>2007</v>
      </c>
      <c r="H307" s="39" t="s">
        <v>656</v>
      </c>
      <c r="I307" s="39" t="s">
        <v>657</v>
      </c>
      <c r="J307" s="39" t="s">
        <v>16</v>
      </c>
      <c r="K307" s="39" t="s">
        <v>80</v>
      </c>
      <c r="L307" s="39" t="s">
        <v>81</v>
      </c>
      <c r="M307" s="39" t="s">
        <v>82</v>
      </c>
      <c r="N307" s="39" t="s">
        <v>83</v>
      </c>
      <c r="O307" s="39" t="s">
        <v>84</v>
      </c>
      <c r="P307" s="39" t="s">
        <v>85</v>
      </c>
      <c r="Q307" s="39" t="s">
        <v>86</v>
      </c>
      <c r="R307" s="39" t="s">
        <v>1232</v>
      </c>
      <c r="S307" s="39" t="s">
        <v>1232</v>
      </c>
      <c r="T307" s="39" t="s">
        <v>474</v>
      </c>
      <c r="U307" s="39" t="s">
        <v>28</v>
      </c>
      <c r="V307" s="39" t="s">
        <v>293</v>
      </c>
      <c r="W307" s="34" t="s">
        <v>280</v>
      </c>
      <c r="X307" s="39" t="s">
        <v>281</v>
      </c>
      <c r="Y307" s="39" t="s">
        <v>475</v>
      </c>
      <c r="Z307" s="39" t="s">
        <v>239</v>
      </c>
      <c r="AA307" s="39" t="s">
        <v>476</v>
      </c>
      <c r="AB307" s="39">
        <v>2</v>
      </c>
      <c r="AC307" s="332">
        <f t="shared" si="18"/>
        <v>48</v>
      </c>
      <c r="AD307" s="332" t="s">
        <v>240</v>
      </c>
      <c r="AE307" s="332" t="s">
        <v>477</v>
      </c>
      <c r="AF307" s="332" t="s">
        <v>240</v>
      </c>
      <c r="AG307" s="39" t="s">
        <v>478</v>
      </c>
      <c r="AH307" s="39" t="s">
        <v>1243</v>
      </c>
      <c r="AI307" s="111">
        <v>3.1</v>
      </c>
      <c r="AL307" s="336">
        <v>6.8</v>
      </c>
      <c r="AM307" s="44">
        <v>50</v>
      </c>
      <c r="AN307" s="111">
        <v>0.38</v>
      </c>
      <c r="AO307" s="111">
        <v>1</v>
      </c>
      <c r="AP307" s="111">
        <v>2</v>
      </c>
      <c r="AQ307" s="111" t="s">
        <v>933</v>
      </c>
      <c r="AR307" s="335" t="s">
        <v>295</v>
      </c>
      <c r="AS307" s="111" t="s">
        <v>240</v>
      </c>
      <c r="AT307" s="111" t="s">
        <v>295</v>
      </c>
      <c r="AU307" s="111"/>
      <c r="AV307" s="39" t="s">
        <v>481</v>
      </c>
      <c r="AW307" s="39" t="s">
        <v>660</v>
      </c>
      <c r="AX307" s="39" t="s">
        <v>661</v>
      </c>
      <c r="AY307" s="39">
        <v>6.8</v>
      </c>
      <c r="AZ307" s="334" t="s">
        <v>240</v>
      </c>
      <c r="BA307" s="39" t="s">
        <v>662</v>
      </c>
      <c r="BC307" s="39">
        <v>0.38</v>
      </c>
      <c r="BD307" s="39" t="s">
        <v>663</v>
      </c>
      <c r="BH307" s="39" t="s">
        <v>497</v>
      </c>
      <c r="BI307" s="39" t="s">
        <v>497</v>
      </c>
      <c r="BK307" s="39">
        <v>10</v>
      </c>
      <c r="BL307" s="39">
        <v>6.0750000000000002</v>
      </c>
      <c r="BM307" s="339">
        <v>1.77</v>
      </c>
      <c r="BN307" s="39">
        <v>2.9249999999999998</v>
      </c>
      <c r="BO307" s="39" t="s">
        <v>644</v>
      </c>
      <c r="BP307" s="107" t="s">
        <v>644</v>
      </c>
      <c r="BQ307" s="39" t="s">
        <v>497</v>
      </c>
      <c r="BR307" s="53"/>
      <c r="BS307" s="53"/>
      <c r="BT307" s="53" t="s">
        <v>664</v>
      </c>
      <c r="BU307" s="53"/>
      <c r="BV307" s="39" t="s">
        <v>489</v>
      </c>
      <c r="BX307" s="39" t="s">
        <v>660</v>
      </c>
    </row>
    <row r="308" spans="1:76" x14ac:dyDescent="0.35">
      <c r="C308" s="39">
        <v>1310508</v>
      </c>
      <c r="D308" s="39">
        <v>767688</v>
      </c>
      <c r="E308" s="39" t="s">
        <v>654</v>
      </c>
      <c r="F308" s="39" t="s">
        <v>655</v>
      </c>
      <c r="G308" s="39">
        <v>2007</v>
      </c>
      <c r="H308" s="39" t="s">
        <v>656</v>
      </c>
      <c r="I308" s="39" t="s">
        <v>657</v>
      </c>
      <c r="J308" s="39" t="s">
        <v>16</v>
      </c>
      <c r="K308" s="39" t="s">
        <v>80</v>
      </c>
      <c r="L308" s="39" t="s">
        <v>81</v>
      </c>
      <c r="M308" s="39" t="s">
        <v>82</v>
      </c>
      <c r="N308" s="39" t="s">
        <v>83</v>
      </c>
      <c r="O308" s="39" t="s">
        <v>84</v>
      </c>
      <c r="P308" s="39" t="s">
        <v>85</v>
      </c>
      <c r="Q308" s="39" t="s">
        <v>86</v>
      </c>
      <c r="R308" s="39" t="s">
        <v>1232</v>
      </c>
      <c r="S308" s="39" t="s">
        <v>1232</v>
      </c>
      <c r="T308" s="39" t="s">
        <v>474</v>
      </c>
      <c r="U308" s="39" t="s">
        <v>28</v>
      </c>
      <c r="V308" s="39" t="s">
        <v>293</v>
      </c>
      <c r="W308" s="34" t="s">
        <v>280</v>
      </c>
      <c r="X308" s="39" t="s">
        <v>281</v>
      </c>
      <c r="Y308" s="39" t="s">
        <v>475</v>
      </c>
      <c r="Z308" s="39" t="s">
        <v>239</v>
      </c>
      <c r="AA308" s="39" t="s">
        <v>476</v>
      </c>
      <c r="AB308" s="39">
        <v>2</v>
      </c>
      <c r="AC308" s="332">
        <f t="shared" si="18"/>
        <v>48</v>
      </c>
      <c r="AD308" s="332" t="s">
        <v>240</v>
      </c>
      <c r="AE308" s="332" t="s">
        <v>477</v>
      </c>
      <c r="AF308" s="332" t="s">
        <v>240</v>
      </c>
      <c r="AG308" s="39" t="s">
        <v>478</v>
      </c>
      <c r="AH308" s="39" t="s">
        <v>1244</v>
      </c>
      <c r="AI308" s="111">
        <v>6.8</v>
      </c>
      <c r="AL308" s="336">
        <v>6.8</v>
      </c>
      <c r="AM308" s="44">
        <v>50</v>
      </c>
      <c r="AN308" s="111">
        <v>0.38</v>
      </c>
      <c r="AO308" s="111">
        <v>1</v>
      </c>
      <c r="AP308" s="111">
        <v>2</v>
      </c>
      <c r="AQ308" s="111" t="s">
        <v>933</v>
      </c>
      <c r="AR308" s="335" t="s">
        <v>295</v>
      </c>
      <c r="AS308" s="111" t="s">
        <v>240</v>
      </c>
      <c r="AT308" s="111" t="s">
        <v>295</v>
      </c>
      <c r="AU308" s="111"/>
      <c r="AV308" s="39" t="s">
        <v>481</v>
      </c>
      <c r="AW308" s="39" t="s">
        <v>660</v>
      </c>
      <c r="AX308" s="39" t="s">
        <v>661</v>
      </c>
      <c r="AY308" s="39">
        <v>6.8</v>
      </c>
      <c r="AZ308" s="334" t="s">
        <v>240</v>
      </c>
      <c r="BA308" s="39" t="s">
        <v>662</v>
      </c>
      <c r="BC308" s="39">
        <v>0.38</v>
      </c>
      <c r="BD308" s="39" t="s">
        <v>663</v>
      </c>
      <c r="BH308" s="39" t="s">
        <v>497</v>
      </c>
      <c r="BI308" s="39" t="s">
        <v>497</v>
      </c>
      <c r="BK308" s="39">
        <v>10</v>
      </c>
      <c r="BL308" s="39">
        <v>6.0750000000000002</v>
      </c>
      <c r="BM308" s="339">
        <v>162.69999999999999</v>
      </c>
      <c r="BN308" s="39">
        <v>2.9249999999999998</v>
      </c>
      <c r="BO308" s="39" t="s">
        <v>644</v>
      </c>
      <c r="BP308" s="107" t="s">
        <v>644</v>
      </c>
      <c r="BQ308" s="39" t="s">
        <v>497</v>
      </c>
      <c r="BR308" s="53"/>
      <c r="BS308" s="53"/>
      <c r="BT308" s="53" t="s">
        <v>664</v>
      </c>
      <c r="BU308" s="53"/>
      <c r="BV308" s="39" t="s">
        <v>489</v>
      </c>
      <c r="BX308" s="39" t="s">
        <v>660</v>
      </c>
    </row>
    <row r="309" spans="1:76" x14ac:dyDescent="0.35">
      <c r="C309" s="39">
        <v>1310507</v>
      </c>
      <c r="D309" s="39">
        <v>767687</v>
      </c>
      <c r="E309" s="39" t="s">
        <v>654</v>
      </c>
      <c r="F309" s="39" t="s">
        <v>655</v>
      </c>
      <c r="G309" s="39">
        <v>2007</v>
      </c>
      <c r="H309" s="39" t="s">
        <v>656</v>
      </c>
      <c r="I309" s="39" t="s">
        <v>657</v>
      </c>
      <c r="J309" s="39" t="s">
        <v>16</v>
      </c>
      <c r="K309" s="39" t="s">
        <v>80</v>
      </c>
      <c r="L309" s="39" t="s">
        <v>81</v>
      </c>
      <c r="M309" s="39" t="s">
        <v>82</v>
      </c>
      <c r="N309" s="39" t="s">
        <v>83</v>
      </c>
      <c r="O309" s="39" t="s">
        <v>84</v>
      </c>
      <c r="P309" s="39" t="s">
        <v>85</v>
      </c>
      <c r="Q309" s="39" t="s">
        <v>86</v>
      </c>
      <c r="R309" s="39" t="s">
        <v>1232</v>
      </c>
      <c r="S309" s="39" t="s">
        <v>1232</v>
      </c>
      <c r="T309" s="39" t="s">
        <v>474</v>
      </c>
      <c r="U309" s="39" t="s">
        <v>28</v>
      </c>
      <c r="V309" s="39" t="s">
        <v>293</v>
      </c>
      <c r="W309" s="34" t="s">
        <v>280</v>
      </c>
      <c r="X309" s="39" t="s">
        <v>281</v>
      </c>
      <c r="Y309" s="39" t="s">
        <v>475</v>
      </c>
      <c r="Z309" s="39" t="s">
        <v>239</v>
      </c>
      <c r="AA309" s="39" t="s">
        <v>476</v>
      </c>
      <c r="AB309" s="39">
        <v>2</v>
      </c>
      <c r="AC309" s="332">
        <f t="shared" si="18"/>
        <v>48</v>
      </c>
      <c r="AD309" s="332" t="s">
        <v>240</v>
      </c>
      <c r="AE309" s="332" t="s">
        <v>477</v>
      </c>
      <c r="AF309" s="332" t="s">
        <v>240</v>
      </c>
      <c r="AG309" s="39" t="s">
        <v>478</v>
      </c>
      <c r="AH309" s="39" t="s">
        <v>1245</v>
      </c>
      <c r="AI309" s="111">
        <v>8.1999999999999993</v>
      </c>
      <c r="AL309" s="336">
        <v>6.8</v>
      </c>
      <c r="AM309" s="44">
        <v>50</v>
      </c>
      <c r="AN309" s="111">
        <v>0.38</v>
      </c>
      <c r="AO309" s="111">
        <v>1</v>
      </c>
      <c r="AP309" s="111">
        <v>2</v>
      </c>
      <c r="AQ309" s="111" t="s">
        <v>933</v>
      </c>
      <c r="AR309" s="335" t="s">
        <v>295</v>
      </c>
      <c r="AS309" s="111" t="s">
        <v>240</v>
      </c>
      <c r="AT309" s="111" t="s">
        <v>295</v>
      </c>
      <c r="AU309" s="111"/>
      <c r="AV309" s="39" t="s">
        <v>481</v>
      </c>
      <c r="AW309" s="39" t="s">
        <v>660</v>
      </c>
      <c r="AX309" s="39" t="s">
        <v>661</v>
      </c>
      <c r="AY309" s="39">
        <v>6.8</v>
      </c>
      <c r="AZ309" s="334" t="s">
        <v>240</v>
      </c>
      <c r="BA309" s="39" t="s">
        <v>662</v>
      </c>
      <c r="BC309" s="39">
        <v>0.38</v>
      </c>
      <c r="BD309" s="39" t="s">
        <v>663</v>
      </c>
      <c r="BH309" s="39" t="s">
        <v>497</v>
      </c>
      <c r="BI309" s="39" t="s">
        <v>497</v>
      </c>
      <c r="BK309" s="39">
        <v>10</v>
      </c>
      <c r="BL309" s="39">
        <v>6.0750000000000002</v>
      </c>
      <c r="BM309" s="339">
        <v>231.67</v>
      </c>
      <c r="BN309" s="39">
        <v>2.9249999999999998</v>
      </c>
      <c r="BO309" s="39" t="s">
        <v>644</v>
      </c>
      <c r="BP309" s="107" t="s">
        <v>644</v>
      </c>
      <c r="BQ309" s="39" t="s">
        <v>497</v>
      </c>
      <c r="BR309" s="53"/>
      <c r="BS309" s="53"/>
      <c r="BT309" s="53" t="s">
        <v>664</v>
      </c>
      <c r="BU309" s="53"/>
      <c r="BV309" s="39" t="s">
        <v>489</v>
      </c>
      <c r="BX309" s="39" t="s">
        <v>660</v>
      </c>
    </row>
    <row r="310" spans="1:76" x14ac:dyDescent="0.35">
      <c r="A310" s="34" t="s">
        <v>297</v>
      </c>
      <c r="B310" s="34"/>
      <c r="C310" s="39">
        <v>2286056</v>
      </c>
      <c r="D310" s="39">
        <v>2660617</v>
      </c>
      <c r="E310" s="39" t="s">
        <v>1246</v>
      </c>
      <c r="F310" s="39" t="s">
        <v>1247</v>
      </c>
      <c r="G310" s="39">
        <v>1980</v>
      </c>
      <c r="H310" s="39" t="s">
        <v>1248</v>
      </c>
      <c r="I310" s="39" t="s">
        <v>1249</v>
      </c>
      <c r="J310" s="39" t="s">
        <v>627</v>
      </c>
      <c r="K310" s="39" t="s">
        <v>80</v>
      </c>
      <c r="L310" s="39" t="s">
        <v>81</v>
      </c>
      <c r="M310" s="39" t="s">
        <v>82</v>
      </c>
      <c r="N310" s="39" t="s">
        <v>83</v>
      </c>
      <c r="O310" s="39" t="s">
        <v>84</v>
      </c>
      <c r="P310" s="39" t="s">
        <v>85</v>
      </c>
      <c r="Q310" s="39" t="s">
        <v>86</v>
      </c>
      <c r="R310" s="39" t="s">
        <v>87</v>
      </c>
      <c r="S310" s="39" t="s">
        <v>87</v>
      </c>
      <c r="T310" s="39" t="s">
        <v>474</v>
      </c>
      <c r="U310" s="39" t="s">
        <v>28</v>
      </c>
      <c r="V310" s="39" t="s">
        <v>293</v>
      </c>
      <c r="W310" s="34" t="s">
        <v>280</v>
      </c>
      <c r="X310" s="39" t="s">
        <v>819</v>
      </c>
      <c r="Y310" s="39" t="s">
        <v>1250</v>
      </c>
      <c r="Z310" s="39" t="s">
        <v>239</v>
      </c>
      <c r="AA310" s="39" t="s">
        <v>239</v>
      </c>
      <c r="AB310" s="39">
        <v>2</v>
      </c>
      <c r="AC310" s="332">
        <f t="shared" si="18"/>
        <v>48</v>
      </c>
      <c r="AD310" s="332" t="s">
        <v>240</v>
      </c>
      <c r="AE310" s="332" t="s">
        <v>508</v>
      </c>
      <c r="AF310" s="332" t="s">
        <v>240</v>
      </c>
      <c r="AG310" s="39" t="s">
        <v>478</v>
      </c>
      <c r="AH310" s="39" t="s">
        <v>69</v>
      </c>
      <c r="AI310" s="111">
        <v>26</v>
      </c>
      <c r="AL310" s="336">
        <v>7.8</v>
      </c>
      <c r="AM310" s="44">
        <v>52</v>
      </c>
      <c r="AN310" s="111">
        <v>1.1000000000000001</v>
      </c>
      <c r="AO310" s="111">
        <f t="shared" ref="AO310:AO317" si="19">IF(AP310=1,1,"xx")</f>
        <v>1</v>
      </c>
      <c r="AP310" s="111">
        <v>1</v>
      </c>
      <c r="AQ310" s="111"/>
      <c r="AR310" s="335" t="s">
        <v>295</v>
      </c>
      <c r="AS310" s="111" t="s">
        <v>240</v>
      </c>
      <c r="AT310" s="111" t="s">
        <v>295</v>
      </c>
      <c r="AU310" s="111" t="s">
        <v>240</v>
      </c>
      <c r="AV310" s="39" t="s">
        <v>481</v>
      </c>
      <c r="AW310" s="39" t="s">
        <v>1251</v>
      </c>
      <c r="AX310" s="39" t="s">
        <v>1252</v>
      </c>
      <c r="AY310" s="39">
        <v>7.8</v>
      </c>
      <c r="AZ310" s="334" t="s">
        <v>240</v>
      </c>
      <c r="BA310" s="39" t="s">
        <v>836</v>
      </c>
      <c r="BD310" s="39" t="s">
        <v>496</v>
      </c>
      <c r="BF310" s="348">
        <v>1.1000000000000001</v>
      </c>
      <c r="BH310" s="39" t="s">
        <v>497</v>
      </c>
      <c r="BI310" s="39" t="s">
        <v>497</v>
      </c>
      <c r="BJ310" s="112">
        <v>10</v>
      </c>
      <c r="BK310" s="39">
        <v>14</v>
      </c>
      <c r="BL310" s="39">
        <v>3.5</v>
      </c>
      <c r="BM310" s="39">
        <v>12</v>
      </c>
      <c r="BN310" s="39">
        <v>2.9</v>
      </c>
      <c r="BO310" s="39">
        <v>23</v>
      </c>
      <c r="BP310" s="107">
        <v>11</v>
      </c>
      <c r="BQ310" s="39" t="s">
        <v>1253</v>
      </c>
      <c r="BR310" s="53"/>
      <c r="BS310" s="53"/>
      <c r="BT310" s="53"/>
      <c r="BU310" s="53"/>
      <c r="BV310" s="39" t="s">
        <v>489</v>
      </c>
      <c r="BW310" s="39" t="s">
        <v>564</v>
      </c>
      <c r="BX310" s="39" t="s">
        <v>1251</v>
      </c>
    </row>
    <row r="311" spans="1:76" x14ac:dyDescent="0.35">
      <c r="A311" s="34" t="s">
        <v>297</v>
      </c>
      <c r="B311" s="34"/>
      <c r="C311" s="39">
        <v>2286061</v>
      </c>
      <c r="D311" s="39">
        <v>2660627</v>
      </c>
      <c r="E311" s="39" t="s">
        <v>1246</v>
      </c>
      <c r="F311" s="39" t="s">
        <v>1247</v>
      </c>
      <c r="G311" s="39">
        <v>1980</v>
      </c>
      <c r="H311" s="39" t="s">
        <v>1248</v>
      </c>
      <c r="I311" s="39" t="s">
        <v>1249</v>
      </c>
      <c r="J311" s="39" t="s">
        <v>627</v>
      </c>
      <c r="K311" s="39" t="s">
        <v>80</v>
      </c>
      <c r="L311" s="39" t="s">
        <v>81</v>
      </c>
      <c r="M311" s="39" t="s">
        <v>82</v>
      </c>
      <c r="N311" s="39" t="s">
        <v>83</v>
      </c>
      <c r="O311" s="39" t="s">
        <v>84</v>
      </c>
      <c r="P311" s="39" t="s">
        <v>85</v>
      </c>
      <c r="Q311" s="39" t="s">
        <v>86</v>
      </c>
      <c r="R311" s="39" t="s">
        <v>87</v>
      </c>
      <c r="S311" s="39" t="s">
        <v>87</v>
      </c>
      <c r="T311" s="39" t="s">
        <v>474</v>
      </c>
      <c r="U311" s="39" t="s">
        <v>28</v>
      </c>
      <c r="V311" s="39" t="s">
        <v>293</v>
      </c>
      <c r="W311" s="34" t="s">
        <v>280</v>
      </c>
      <c r="X311" s="39" t="s">
        <v>819</v>
      </c>
      <c r="Y311" s="39" t="s">
        <v>1250</v>
      </c>
      <c r="Z311" s="39" t="s">
        <v>239</v>
      </c>
      <c r="AA311" s="39" t="s">
        <v>239</v>
      </c>
      <c r="AB311" s="39">
        <v>2</v>
      </c>
      <c r="AC311" s="332">
        <f t="shared" si="18"/>
        <v>48</v>
      </c>
      <c r="AD311" s="332" t="s">
        <v>240</v>
      </c>
      <c r="AE311" s="332" t="s">
        <v>508</v>
      </c>
      <c r="AF311" s="332" t="s">
        <v>240</v>
      </c>
      <c r="AG311" s="39" t="s">
        <v>478</v>
      </c>
      <c r="AH311" s="39" t="s">
        <v>1254</v>
      </c>
      <c r="AI311" s="111">
        <v>69</v>
      </c>
      <c r="AL311" s="336">
        <v>8.3000000000000007</v>
      </c>
      <c r="AM311" s="44">
        <v>207</v>
      </c>
      <c r="AN311" s="111">
        <v>1.1000000000000001</v>
      </c>
      <c r="AO311" s="111">
        <f t="shared" si="19"/>
        <v>1</v>
      </c>
      <c r="AP311" s="111">
        <v>1</v>
      </c>
      <c r="AQ311" s="111"/>
      <c r="AR311" s="335" t="s">
        <v>295</v>
      </c>
      <c r="AS311" s="111" t="s">
        <v>240</v>
      </c>
      <c r="AT311" s="111" t="s">
        <v>295</v>
      </c>
      <c r="AU311" s="111" t="s">
        <v>240</v>
      </c>
      <c r="AV311" s="39" t="s">
        <v>481</v>
      </c>
      <c r="AW311" s="39" t="s">
        <v>1251</v>
      </c>
      <c r="AX311" s="39" t="s">
        <v>1255</v>
      </c>
      <c r="AY311" s="39">
        <v>8.3000000000000007</v>
      </c>
      <c r="AZ311" s="334" t="s">
        <v>240</v>
      </c>
      <c r="BA311" s="39" t="s">
        <v>1256</v>
      </c>
      <c r="BD311" s="39" t="s">
        <v>496</v>
      </c>
      <c r="BF311" s="348">
        <v>1.1000000000000001</v>
      </c>
      <c r="BH311" s="39" t="s">
        <v>497</v>
      </c>
      <c r="BI311" s="39" t="s">
        <v>497</v>
      </c>
      <c r="BJ311" s="112">
        <v>10</v>
      </c>
      <c r="BK311" s="39">
        <v>58</v>
      </c>
      <c r="BL311" s="39">
        <v>13</v>
      </c>
      <c r="BM311" s="39">
        <v>62</v>
      </c>
      <c r="BN311" s="39">
        <v>8.1999999999999993</v>
      </c>
      <c r="BO311" s="39">
        <v>127</v>
      </c>
      <c r="BP311" s="107">
        <v>40</v>
      </c>
      <c r="BQ311" s="39" t="s">
        <v>1257</v>
      </c>
      <c r="BR311" s="53"/>
      <c r="BS311" s="53"/>
      <c r="BT311" s="53"/>
      <c r="BU311" s="53"/>
      <c r="BV311" s="39" t="s">
        <v>489</v>
      </c>
      <c r="BW311" s="39" t="s">
        <v>564</v>
      </c>
      <c r="BX311" s="39" t="s">
        <v>1251</v>
      </c>
    </row>
    <row r="312" spans="1:76" x14ac:dyDescent="0.35">
      <c r="A312" s="34" t="s">
        <v>297</v>
      </c>
      <c r="B312" s="34"/>
      <c r="C312" s="39">
        <v>2286061</v>
      </c>
      <c r="D312" s="39">
        <v>2660626</v>
      </c>
      <c r="E312" s="39" t="s">
        <v>1246</v>
      </c>
      <c r="F312" s="39" t="s">
        <v>1247</v>
      </c>
      <c r="G312" s="39">
        <v>1980</v>
      </c>
      <c r="H312" s="39" t="s">
        <v>1248</v>
      </c>
      <c r="I312" s="39" t="s">
        <v>1249</v>
      </c>
      <c r="J312" s="39" t="s">
        <v>627</v>
      </c>
      <c r="K312" s="39" t="s">
        <v>80</v>
      </c>
      <c r="L312" s="39" t="s">
        <v>81</v>
      </c>
      <c r="M312" s="39" t="s">
        <v>82</v>
      </c>
      <c r="N312" s="39" t="s">
        <v>83</v>
      </c>
      <c r="O312" s="39" t="s">
        <v>84</v>
      </c>
      <c r="P312" s="39" t="s">
        <v>85</v>
      </c>
      <c r="Q312" s="39" t="s">
        <v>86</v>
      </c>
      <c r="R312" s="39" t="s">
        <v>87</v>
      </c>
      <c r="S312" s="39" t="s">
        <v>87</v>
      </c>
      <c r="T312" s="39" t="s">
        <v>474</v>
      </c>
      <c r="U312" s="39" t="s">
        <v>28</v>
      </c>
      <c r="V312" s="39" t="s">
        <v>293</v>
      </c>
      <c r="W312" s="34" t="s">
        <v>280</v>
      </c>
      <c r="X312" s="39" t="s">
        <v>819</v>
      </c>
      <c r="Y312" s="39" t="s">
        <v>1250</v>
      </c>
      <c r="Z312" s="39" t="s">
        <v>239</v>
      </c>
      <c r="AA312" s="39" t="s">
        <v>239</v>
      </c>
      <c r="AB312" s="39">
        <v>2</v>
      </c>
      <c r="AC312" s="332">
        <f t="shared" si="18"/>
        <v>48</v>
      </c>
      <c r="AD312" s="332" t="s">
        <v>240</v>
      </c>
      <c r="AE312" s="332" t="s">
        <v>508</v>
      </c>
      <c r="AF312" s="332" t="s">
        <v>240</v>
      </c>
      <c r="AG312" s="39" t="s">
        <v>478</v>
      </c>
      <c r="AH312" s="39" t="s">
        <v>1258</v>
      </c>
      <c r="AI312" s="111">
        <v>68</v>
      </c>
      <c r="AL312" s="336">
        <v>8.3000000000000007</v>
      </c>
      <c r="AM312" s="44">
        <v>207</v>
      </c>
      <c r="AN312" s="111">
        <v>1.1000000000000001</v>
      </c>
      <c r="AO312" s="111">
        <f t="shared" si="19"/>
        <v>1</v>
      </c>
      <c r="AP312" s="111">
        <v>1</v>
      </c>
      <c r="AQ312" s="111"/>
      <c r="AR312" s="335" t="s">
        <v>295</v>
      </c>
      <c r="AS312" s="111" t="s">
        <v>240</v>
      </c>
      <c r="AT312" s="111" t="s">
        <v>295</v>
      </c>
      <c r="AU312" s="111" t="s">
        <v>240</v>
      </c>
      <c r="AV312" s="39" t="s">
        <v>481</v>
      </c>
      <c r="AW312" s="39" t="s">
        <v>1251</v>
      </c>
      <c r="AX312" s="39" t="s">
        <v>1255</v>
      </c>
      <c r="AY312" s="39">
        <v>8.3000000000000007</v>
      </c>
      <c r="AZ312" s="334" t="s">
        <v>240</v>
      </c>
      <c r="BA312" s="39" t="s">
        <v>1256</v>
      </c>
      <c r="BD312" s="39" t="s">
        <v>496</v>
      </c>
      <c r="BF312" s="348">
        <v>1.1000000000000001</v>
      </c>
      <c r="BH312" s="39" t="s">
        <v>497</v>
      </c>
      <c r="BI312" s="39" t="s">
        <v>497</v>
      </c>
      <c r="BJ312" s="112">
        <v>10</v>
      </c>
      <c r="BK312" s="39">
        <v>58</v>
      </c>
      <c r="BL312" s="39">
        <v>13</v>
      </c>
      <c r="BM312" s="39">
        <v>62</v>
      </c>
      <c r="BN312" s="39">
        <v>8.1999999999999993</v>
      </c>
      <c r="BO312" s="39">
        <v>127</v>
      </c>
      <c r="BP312" s="107">
        <v>40</v>
      </c>
      <c r="BQ312" s="39" t="s">
        <v>1257</v>
      </c>
      <c r="BR312" s="53"/>
      <c r="BS312" s="53"/>
      <c r="BT312" s="53"/>
      <c r="BU312" s="53"/>
      <c r="BV312" s="39" t="s">
        <v>489</v>
      </c>
      <c r="BW312" s="39" t="s">
        <v>564</v>
      </c>
      <c r="BX312" s="39" t="s">
        <v>1251</v>
      </c>
    </row>
    <row r="313" spans="1:76" x14ac:dyDescent="0.35">
      <c r="A313" s="34" t="s">
        <v>297</v>
      </c>
      <c r="B313" s="34"/>
      <c r="C313" s="39">
        <v>2286056</v>
      </c>
      <c r="D313" s="39">
        <v>2660616</v>
      </c>
      <c r="E313" s="39" t="s">
        <v>1246</v>
      </c>
      <c r="F313" s="39" t="s">
        <v>1247</v>
      </c>
      <c r="G313" s="39">
        <v>1980</v>
      </c>
      <c r="H313" s="39" t="s">
        <v>1248</v>
      </c>
      <c r="I313" s="39" t="s">
        <v>1249</v>
      </c>
      <c r="J313" s="39" t="s">
        <v>627</v>
      </c>
      <c r="K313" s="39" t="s">
        <v>80</v>
      </c>
      <c r="L313" s="39" t="s">
        <v>81</v>
      </c>
      <c r="M313" s="39" t="s">
        <v>82</v>
      </c>
      <c r="N313" s="39" t="s">
        <v>83</v>
      </c>
      <c r="O313" s="39" t="s">
        <v>84</v>
      </c>
      <c r="P313" s="39" t="s">
        <v>85</v>
      </c>
      <c r="Q313" s="39" t="s">
        <v>86</v>
      </c>
      <c r="R313" s="39" t="s">
        <v>87</v>
      </c>
      <c r="S313" s="39" t="s">
        <v>87</v>
      </c>
      <c r="T313" s="39" t="s">
        <v>474</v>
      </c>
      <c r="U313" s="39" t="s">
        <v>28</v>
      </c>
      <c r="V313" s="39" t="s">
        <v>293</v>
      </c>
      <c r="W313" s="34" t="s">
        <v>280</v>
      </c>
      <c r="X313" s="39" t="s">
        <v>819</v>
      </c>
      <c r="Y313" s="39" t="s">
        <v>1250</v>
      </c>
      <c r="Z313" s="39" t="s">
        <v>239</v>
      </c>
      <c r="AA313" s="39" t="s">
        <v>239</v>
      </c>
      <c r="AB313" s="39">
        <v>2</v>
      </c>
      <c r="AC313" s="332">
        <f t="shared" si="18"/>
        <v>48</v>
      </c>
      <c r="AD313" s="332" t="s">
        <v>240</v>
      </c>
      <c r="AE313" s="332" t="s">
        <v>508</v>
      </c>
      <c r="AF313" s="332" t="s">
        <v>240</v>
      </c>
      <c r="AG313" s="39" t="s">
        <v>478</v>
      </c>
      <c r="AH313" s="39" t="s">
        <v>963</v>
      </c>
      <c r="AI313" s="111">
        <v>32</v>
      </c>
      <c r="AL313" s="336">
        <v>7.8</v>
      </c>
      <c r="AM313" s="44">
        <v>52</v>
      </c>
      <c r="AN313" s="111">
        <v>1.1000000000000001</v>
      </c>
      <c r="AO313" s="111">
        <f t="shared" si="19"/>
        <v>1</v>
      </c>
      <c r="AP313" s="111">
        <v>1</v>
      </c>
      <c r="AQ313" s="111"/>
      <c r="AR313" s="335" t="s">
        <v>295</v>
      </c>
      <c r="AS313" s="111" t="s">
        <v>240</v>
      </c>
      <c r="AT313" s="111" t="s">
        <v>295</v>
      </c>
      <c r="AU313" s="111" t="s">
        <v>240</v>
      </c>
      <c r="AV313" s="39" t="s">
        <v>481</v>
      </c>
      <c r="AW313" s="39" t="s">
        <v>1251</v>
      </c>
      <c r="AX313" s="39" t="s">
        <v>1252</v>
      </c>
      <c r="AY313" s="39">
        <v>7.8</v>
      </c>
      <c r="AZ313" s="334" t="s">
        <v>240</v>
      </c>
      <c r="BA313" s="39" t="s">
        <v>836</v>
      </c>
      <c r="BD313" s="39" t="s">
        <v>496</v>
      </c>
      <c r="BF313" s="348">
        <v>1.1000000000000001</v>
      </c>
      <c r="BH313" s="39" t="s">
        <v>497</v>
      </c>
      <c r="BI313" s="39" t="s">
        <v>497</v>
      </c>
      <c r="BJ313" s="112">
        <v>10</v>
      </c>
      <c r="BK313" s="39">
        <v>14</v>
      </c>
      <c r="BL313" s="39">
        <v>3.5</v>
      </c>
      <c r="BM313" s="39">
        <v>12</v>
      </c>
      <c r="BN313" s="39">
        <v>2.9</v>
      </c>
      <c r="BO313" s="39">
        <v>23</v>
      </c>
      <c r="BP313" s="107">
        <v>11</v>
      </c>
      <c r="BQ313" s="39" t="s">
        <v>1253</v>
      </c>
      <c r="BR313" s="53"/>
      <c r="BS313" s="53"/>
      <c r="BT313" s="53"/>
      <c r="BU313" s="53"/>
      <c r="BV313" s="39" t="s">
        <v>489</v>
      </c>
      <c r="BW313" s="39" t="s">
        <v>564</v>
      </c>
      <c r="BX313" s="39" t="s">
        <v>1251</v>
      </c>
    </row>
    <row r="314" spans="1:76" x14ac:dyDescent="0.35">
      <c r="A314" s="34" t="s">
        <v>297</v>
      </c>
      <c r="B314" s="34"/>
      <c r="C314" s="39">
        <v>2286058</v>
      </c>
      <c r="D314" s="39">
        <v>2660620</v>
      </c>
      <c r="E314" s="39" t="s">
        <v>1246</v>
      </c>
      <c r="F314" s="39" t="s">
        <v>1247</v>
      </c>
      <c r="G314" s="39">
        <v>1980</v>
      </c>
      <c r="H314" s="39" t="s">
        <v>1248</v>
      </c>
      <c r="I314" s="39" t="s">
        <v>1249</v>
      </c>
      <c r="J314" s="39" t="s">
        <v>627</v>
      </c>
      <c r="K314" s="39" t="s">
        <v>80</v>
      </c>
      <c r="L314" s="39" t="s">
        <v>81</v>
      </c>
      <c r="M314" s="39" t="s">
        <v>82</v>
      </c>
      <c r="N314" s="39" t="s">
        <v>83</v>
      </c>
      <c r="O314" s="39" t="s">
        <v>84</v>
      </c>
      <c r="P314" s="39" t="s">
        <v>85</v>
      </c>
      <c r="Q314" s="39" t="s">
        <v>86</v>
      </c>
      <c r="R314" s="39" t="s">
        <v>87</v>
      </c>
      <c r="S314" s="39" t="s">
        <v>87</v>
      </c>
      <c r="T314" s="39" t="s">
        <v>474</v>
      </c>
      <c r="U314" s="39" t="s">
        <v>28</v>
      </c>
      <c r="V314" s="39" t="s">
        <v>293</v>
      </c>
      <c r="W314" s="34" t="s">
        <v>280</v>
      </c>
      <c r="X314" s="39" t="s">
        <v>819</v>
      </c>
      <c r="Y314" s="39" t="s">
        <v>1250</v>
      </c>
      <c r="Z314" s="39" t="s">
        <v>239</v>
      </c>
      <c r="AA314" s="39" t="s">
        <v>239</v>
      </c>
      <c r="AB314" s="39">
        <v>2</v>
      </c>
      <c r="AC314" s="332">
        <f t="shared" si="18"/>
        <v>48</v>
      </c>
      <c r="AD314" s="332" t="s">
        <v>240</v>
      </c>
      <c r="AE314" s="332" t="s">
        <v>508</v>
      </c>
      <c r="AF314" s="332" t="s">
        <v>240</v>
      </c>
      <c r="AG314" s="39" t="s">
        <v>478</v>
      </c>
      <c r="AH314" s="39" t="s">
        <v>1259</v>
      </c>
      <c r="AI314" s="111">
        <v>33</v>
      </c>
      <c r="AL314" s="336">
        <v>7.9</v>
      </c>
      <c r="AM314" s="44">
        <v>105</v>
      </c>
      <c r="AN314" s="111">
        <v>1.1000000000000001</v>
      </c>
      <c r="AO314" s="111">
        <f t="shared" si="19"/>
        <v>1</v>
      </c>
      <c r="AP314" s="111">
        <v>1</v>
      </c>
      <c r="AQ314" s="111"/>
      <c r="AR314" s="335" t="s">
        <v>295</v>
      </c>
      <c r="AS314" s="111" t="s">
        <v>240</v>
      </c>
      <c r="AT314" s="111" t="s">
        <v>295</v>
      </c>
      <c r="AU314" s="111" t="s">
        <v>240</v>
      </c>
      <c r="AV314" s="39" t="s">
        <v>481</v>
      </c>
      <c r="AW314" s="39" t="s">
        <v>1251</v>
      </c>
      <c r="AX314" s="39" t="s">
        <v>1260</v>
      </c>
      <c r="AY314" s="39">
        <v>7.9</v>
      </c>
      <c r="AZ314" s="334" t="s">
        <v>240</v>
      </c>
      <c r="BA314" s="39" t="s">
        <v>572</v>
      </c>
      <c r="BD314" s="39" t="s">
        <v>496</v>
      </c>
      <c r="BF314" s="348">
        <v>1.1000000000000001</v>
      </c>
      <c r="BH314" s="39" t="s">
        <v>497</v>
      </c>
      <c r="BI314" s="39" t="s">
        <v>497</v>
      </c>
      <c r="BJ314" s="112">
        <v>10</v>
      </c>
      <c r="BK314" s="39">
        <v>29</v>
      </c>
      <c r="BL314" s="39">
        <v>6.8</v>
      </c>
      <c r="BM314" s="39">
        <v>29</v>
      </c>
      <c r="BN314" s="39">
        <v>5.3</v>
      </c>
      <c r="BO314" s="39">
        <v>57</v>
      </c>
      <c r="BP314" s="107">
        <v>21</v>
      </c>
      <c r="BQ314" s="39" t="s">
        <v>1261</v>
      </c>
      <c r="BR314" s="53"/>
      <c r="BS314" s="53"/>
      <c r="BT314" s="53"/>
      <c r="BU314" s="53"/>
      <c r="BV314" s="39" t="s">
        <v>489</v>
      </c>
      <c r="BW314" s="39" t="s">
        <v>564</v>
      </c>
      <c r="BX314" s="39" t="s">
        <v>1251</v>
      </c>
    </row>
    <row r="315" spans="1:76" x14ac:dyDescent="0.35">
      <c r="A315" s="34" t="s">
        <v>297</v>
      </c>
      <c r="B315" s="34"/>
      <c r="C315" s="39">
        <v>2286060</v>
      </c>
      <c r="D315" s="39">
        <v>2660624</v>
      </c>
      <c r="E315" s="39" t="s">
        <v>1246</v>
      </c>
      <c r="F315" s="39" t="s">
        <v>1247</v>
      </c>
      <c r="G315" s="39">
        <v>1980</v>
      </c>
      <c r="H315" s="39" t="s">
        <v>1248</v>
      </c>
      <c r="I315" s="39" t="s">
        <v>1249</v>
      </c>
      <c r="J315" s="39" t="s">
        <v>627</v>
      </c>
      <c r="K315" s="39" t="s">
        <v>80</v>
      </c>
      <c r="L315" s="39" t="s">
        <v>81</v>
      </c>
      <c r="M315" s="39" t="s">
        <v>82</v>
      </c>
      <c r="N315" s="39" t="s">
        <v>83</v>
      </c>
      <c r="O315" s="39" t="s">
        <v>84</v>
      </c>
      <c r="P315" s="39" t="s">
        <v>85</v>
      </c>
      <c r="Q315" s="39" t="s">
        <v>86</v>
      </c>
      <c r="R315" s="39" t="s">
        <v>87</v>
      </c>
      <c r="S315" s="39" t="s">
        <v>87</v>
      </c>
      <c r="T315" s="39" t="s">
        <v>474</v>
      </c>
      <c r="U315" s="39" t="s">
        <v>28</v>
      </c>
      <c r="V315" s="39" t="s">
        <v>293</v>
      </c>
      <c r="W315" s="34" t="s">
        <v>280</v>
      </c>
      <c r="X315" s="39" t="s">
        <v>819</v>
      </c>
      <c r="Y315" s="39" t="s">
        <v>1250</v>
      </c>
      <c r="Z315" s="39" t="s">
        <v>239</v>
      </c>
      <c r="AA315" s="39" t="s">
        <v>239</v>
      </c>
      <c r="AB315" s="39">
        <v>2</v>
      </c>
      <c r="AC315" s="332">
        <f t="shared" si="18"/>
        <v>48</v>
      </c>
      <c r="AD315" s="332" t="s">
        <v>240</v>
      </c>
      <c r="AE315" s="332" t="s">
        <v>508</v>
      </c>
      <c r="AF315" s="332" t="s">
        <v>240</v>
      </c>
      <c r="AG315" s="39" t="s">
        <v>478</v>
      </c>
      <c r="AH315" s="39" t="s">
        <v>969</v>
      </c>
      <c r="AI315" s="111">
        <v>39</v>
      </c>
      <c r="AL315" s="336">
        <v>8.1</v>
      </c>
      <c r="AM315" s="44">
        <v>106</v>
      </c>
      <c r="AN315" s="111">
        <v>1.1000000000000001</v>
      </c>
      <c r="AO315" s="111">
        <f t="shared" si="19"/>
        <v>1</v>
      </c>
      <c r="AP315" s="111">
        <v>1</v>
      </c>
      <c r="AQ315" s="111"/>
      <c r="AR315" s="335" t="s">
        <v>295</v>
      </c>
      <c r="AS315" s="111" t="s">
        <v>240</v>
      </c>
      <c r="AT315" s="111" t="s">
        <v>295</v>
      </c>
      <c r="AU315" s="111" t="s">
        <v>240</v>
      </c>
      <c r="AV315" s="39" t="s">
        <v>481</v>
      </c>
      <c r="AW315" s="39" t="s">
        <v>1251</v>
      </c>
      <c r="AX315" s="39" t="s">
        <v>1262</v>
      </c>
      <c r="AY315" s="39">
        <v>8.1</v>
      </c>
      <c r="AZ315" s="334" t="s">
        <v>240</v>
      </c>
      <c r="BA315" s="39" t="s">
        <v>584</v>
      </c>
      <c r="BD315" s="39" t="s">
        <v>496</v>
      </c>
      <c r="BF315" s="348">
        <v>1.1000000000000001</v>
      </c>
      <c r="BH315" s="39" t="s">
        <v>497</v>
      </c>
      <c r="BI315" s="39" t="s">
        <v>497</v>
      </c>
      <c r="BJ315" s="112">
        <v>10</v>
      </c>
      <c r="BK315" s="39">
        <v>29</v>
      </c>
      <c r="BL315" s="39">
        <v>6.8</v>
      </c>
      <c r="BM315" s="39">
        <v>29</v>
      </c>
      <c r="BN315" s="39">
        <v>5.3</v>
      </c>
      <c r="BO315" s="39">
        <v>57</v>
      </c>
      <c r="BP315" s="107">
        <v>21</v>
      </c>
      <c r="BQ315" s="39" t="s">
        <v>1263</v>
      </c>
      <c r="BR315" s="53"/>
      <c r="BS315" s="53"/>
      <c r="BT315" s="53"/>
      <c r="BU315" s="53"/>
      <c r="BV315" s="39" t="s">
        <v>489</v>
      </c>
      <c r="BW315" s="39" t="s">
        <v>564</v>
      </c>
      <c r="BX315" s="39" t="s">
        <v>1251</v>
      </c>
    </row>
    <row r="316" spans="1:76" x14ac:dyDescent="0.35">
      <c r="A316" s="34" t="s">
        <v>297</v>
      </c>
      <c r="B316" s="34"/>
      <c r="C316" s="39">
        <v>2286060</v>
      </c>
      <c r="D316" s="39">
        <v>2660625</v>
      </c>
      <c r="E316" s="39" t="s">
        <v>1246</v>
      </c>
      <c r="F316" s="39" t="s">
        <v>1247</v>
      </c>
      <c r="G316" s="39">
        <v>1980</v>
      </c>
      <c r="H316" s="39" t="s">
        <v>1248</v>
      </c>
      <c r="I316" s="39" t="s">
        <v>1249</v>
      </c>
      <c r="J316" s="39" t="s">
        <v>627</v>
      </c>
      <c r="K316" s="39" t="s">
        <v>80</v>
      </c>
      <c r="L316" s="39" t="s">
        <v>81</v>
      </c>
      <c r="M316" s="39" t="s">
        <v>82</v>
      </c>
      <c r="N316" s="39" t="s">
        <v>83</v>
      </c>
      <c r="O316" s="39" t="s">
        <v>84</v>
      </c>
      <c r="P316" s="39" t="s">
        <v>85</v>
      </c>
      <c r="Q316" s="39" t="s">
        <v>86</v>
      </c>
      <c r="R316" s="39" t="s">
        <v>87</v>
      </c>
      <c r="S316" s="39" t="s">
        <v>87</v>
      </c>
      <c r="T316" s="39" t="s">
        <v>474</v>
      </c>
      <c r="U316" s="39" t="s">
        <v>28</v>
      </c>
      <c r="V316" s="39" t="s">
        <v>293</v>
      </c>
      <c r="W316" s="34" t="s">
        <v>280</v>
      </c>
      <c r="X316" s="39" t="s">
        <v>819</v>
      </c>
      <c r="Y316" s="39" t="s">
        <v>1250</v>
      </c>
      <c r="Z316" s="39" t="s">
        <v>239</v>
      </c>
      <c r="AA316" s="39" t="s">
        <v>239</v>
      </c>
      <c r="AB316" s="39">
        <v>2</v>
      </c>
      <c r="AC316" s="332">
        <f t="shared" si="18"/>
        <v>48</v>
      </c>
      <c r="AD316" s="332" t="s">
        <v>240</v>
      </c>
      <c r="AE316" s="332" t="s">
        <v>508</v>
      </c>
      <c r="AF316" s="332" t="s">
        <v>240</v>
      </c>
      <c r="AG316" s="39" t="s">
        <v>478</v>
      </c>
      <c r="AH316" s="39" t="s">
        <v>1121</v>
      </c>
      <c r="AI316" s="111">
        <v>38</v>
      </c>
      <c r="AL316" s="336">
        <v>8.1</v>
      </c>
      <c r="AM316" s="44">
        <v>106</v>
      </c>
      <c r="AN316" s="111">
        <v>1.1000000000000001</v>
      </c>
      <c r="AO316" s="111">
        <f t="shared" si="19"/>
        <v>1</v>
      </c>
      <c r="AP316" s="111">
        <v>1</v>
      </c>
      <c r="AQ316" s="111"/>
      <c r="AR316" s="335" t="s">
        <v>295</v>
      </c>
      <c r="AS316" s="111" t="s">
        <v>240</v>
      </c>
      <c r="AT316" s="111" t="s">
        <v>295</v>
      </c>
      <c r="AU316" s="111" t="s">
        <v>240</v>
      </c>
      <c r="AV316" s="39" t="s">
        <v>481</v>
      </c>
      <c r="AW316" s="39" t="s">
        <v>1251</v>
      </c>
      <c r="AX316" s="39" t="s">
        <v>1262</v>
      </c>
      <c r="AY316" s="39">
        <v>8.1</v>
      </c>
      <c r="AZ316" s="334" t="s">
        <v>240</v>
      </c>
      <c r="BA316" s="39" t="s">
        <v>584</v>
      </c>
      <c r="BD316" s="39" t="s">
        <v>496</v>
      </c>
      <c r="BF316" s="348">
        <v>1.1000000000000001</v>
      </c>
      <c r="BH316" s="39" t="s">
        <v>497</v>
      </c>
      <c r="BI316" s="39" t="s">
        <v>497</v>
      </c>
      <c r="BJ316" s="112">
        <v>10</v>
      </c>
      <c r="BK316" s="39">
        <v>29</v>
      </c>
      <c r="BL316" s="39">
        <v>6.8</v>
      </c>
      <c r="BM316" s="39">
        <v>29</v>
      </c>
      <c r="BN316" s="39">
        <v>5.3</v>
      </c>
      <c r="BO316" s="39">
        <v>57</v>
      </c>
      <c r="BP316" s="107">
        <v>21</v>
      </c>
      <c r="BQ316" s="39" t="s">
        <v>1263</v>
      </c>
      <c r="BR316" s="53"/>
      <c r="BS316" s="53"/>
      <c r="BT316" s="53"/>
      <c r="BU316" s="53"/>
      <c r="BV316" s="39" t="s">
        <v>489</v>
      </c>
      <c r="BW316" s="39" t="s">
        <v>564</v>
      </c>
      <c r="BX316" s="39" t="s">
        <v>1251</v>
      </c>
    </row>
    <row r="317" spans="1:76" x14ac:dyDescent="0.35">
      <c r="A317" s="34" t="s">
        <v>297</v>
      </c>
      <c r="B317" s="34"/>
      <c r="C317" s="39">
        <v>2286058</v>
      </c>
      <c r="D317" s="39">
        <v>2660621</v>
      </c>
      <c r="E317" s="39" t="s">
        <v>1246</v>
      </c>
      <c r="F317" s="39" t="s">
        <v>1247</v>
      </c>
      <c r="G317" s="39">
        <v>1980</v>
      </c>
      <c r="H317" s="39" t="s">
        <v>1248</v>
      </c>
      <c r="I317" s="39" t="s">
        <v>1249</v>
      </c>
      <c r="J317" s="39" t="s">
        <v>627</v>
      </c>
      <c r="K317" s="39" t="s">
        <v>80</v>
      </c>
      <c r="L317" s="39" t="s">
        <v>81</v>
      </c>
      <c r="M317" s="39" t="s">
        <v>82</v>
      </c>
      <c r="N317" s="39" t="s">
        <v>83</v>
      </c>
      <c r="O317" s="39" t="s">
        <v>84</v>
      </c>
      <c r="P317" s="39" t="s">
        <v>85</v>
      </c>
      <c r="Q317" s="39" t="s">
        <v>86</v>
      </c>
      <c r="R317" s="39" t="s">
        <v>87</v>
      </c>
      <c r="S317" s="39" t="s">
        <v>87</v>
      </c>
      <c r="T317" s="39" t="s">
        <v>474</v>
      </c>
      <c r="U317" s="39" t="s">
        <v>28</v>
      </c>
      <c r="V317" s="39" t="s">
        <v>293</v>
      </c>
      <c r="W317" s="34" t="s">
        <v>280</v>
      </c>
      <c r="X317" s="39" t="s">
        <v>819</v>
      </c>
      <c r="Y317" s="39" t="s">
        <v>1250</v>
      </c>
      <c r="Z317" s="39" t="s">
        <v>239</v>
      </c>
      <c r="AA317" s="39" t="s">
        <v>239</v>
      </c>
      <c r="AB317" s="39">
        <v>2</v>
      </c>
      <c r="AC317" s="332">
        <f t="shared" si="18"/>
        <v>48</v>
      </c>
      <c r="AD317" s="332" t="s">
        <v>240</v>
      </c>
      <c r="AE317" s="332" t="s">
        <v>508</v>
      </c>
      <c r="AF317" s="332" t="s">
        <v>240</v>
      </c>
      <c r="AG317" s="39" t="s">
        <v>478</v>
      </c>
      <c r="AH317" s="39" t="s">
        <v>965</v>
      </c>
      <c r="AI317" s="111">
        <v>30</v>
      </c>
      <c r="AL317" s="336">
        <v>7.9</v>
      </c>
      <c r="AM317" s="44">
        <v>105</v>
      </c>
      <c r="AN317" s="111">
        <v>1.1000000000000001</v>
      </c>
      <c r="AO317" s="111">
        <f t="shared" si="19"/>
        <v>1</v>
      </c>
      <c r="AP317" s="111">
        <v>1</v>
      </c>
      <c r="AQ317" s="111"/>
      <c r="AR317" s="335" t="s">
        <v>295</v>
      </c>
      <c r="AS317" s="111" t="s">
        <v>240</v>
      </c>
      <c r="AT317" s="111" t="s">
        <v>295</v>
      </c>
      <c r="AU317" s="111" t="s">
        <v>240</v>
      </c>
      <c r="AV317" s="39" t="s">
        <v>481</v>
      </c>
      <c r="AW317" s="39" t="s">
        <v>1251</v>
      </c>
      <c r="AX317" s="39" t="s">
        <v>1260</v>
      </c>
      <c r="AY317" s="39">
        <v>7.9</v>
      </c>
      <c r="AZ317" s="334" t="s">
        <v>240</v>
      </c>
      <c r="BA317" s="39" t="s">
        <v>572</v>
      </c>
      <c r="BD317" s="39" t="s">
        <v>496</v>
      </c>
      <c r="BF317" s="348">
        <v>1.1000000000000001</v>
      </c>
      <c r="BH317" s="39" t="s">
        <v>497</v>
      </c>
      <c r="BI317" s="39" t="s">
        <v>497</v>
      </c>
      <c r="BJ317" s="112">
        <v>10</v>
      </c>
      <c r="BK317" s="39">
        <v>29</v>
      </c>
      <c r="BL317" s="39">
        <v>6.8</v>
      </c>
      <c r="BM317" s="39">
        <v>29</v>
      </c>
      <c r="BN317" s="39">
        <v>5.3</v>
      </c>
      <c r="BO317" s="39">
        <v>57</v>
      </c>
      <c r="BP317" s="107">
        <v>21</v>
      </c>
      <c r="BQ317" s="39" t="s">
        <v>1261</v>
      </c>
      <c r="BR317" s="53"/>
      <c r="BS317" s="53"/>
      <c r="BT317" s="53"/>
      <c r="BU317" s="53"/>
      <c r="BV317" s="39" t="s">
        <v>489</v>
      </c>
      <c r="BW317" s="39" t="s">
        <v>564</v>
      </c>
      <c r="BX317" s="39" t="s">
        <v>1251</v>
      </c>
    </row>
    <row r="318" spans="1:76" x14ac:dyDescent="0.35">
      <c r="A318" s="34" t="s">
        <v>329</v>
      </c>
      <c r="B318" s="34"/>
      <c r="C318" s="34"/>
      <c r="D318" s="34"/>
      <c r="E318" s="338" t="s">
        <v>1264</v>
      </c>
      <c r="F318" s="338" t="s">
        <v>1265</v>
      </c>
      <c r="G318" s="40">
        <v>1991</v>
      </c>
      <c r="H318" s="34"/>
      <c r="I318" s="34"/>
      <c r="J318" s="338"/>
      <c r="K318" s="39" t="s">
        <v>80</v>
      </c>
      <c r="L318" s="39" t="s">
        <v>81</v>
      </c>
      <c r="M318" s="39" t="s">
        <v>82</v>
      </c>
      <c r="N318" s="39" t="s">
        <v>83</v>
      </c>
      <c r="O318" s="39" t="s">
        <v>84</v>
      </c>
      <c r="P318" s="39" t="s">
        <v>85</v>
      </c>
      <c r="Q318" s="39" t="s">
        <v>86</v>
      </c>
      <c r="R318" s="35" t="s">
        <v>87</v>
      </c>
      <c r="S318" s="35" t="s">
        <v>87</v>
      </c>
      <c r="T318" s="34" t="s">
        <v>818</v>
      </c>
      <c r="U318" s="39" t="s">
        <v>28</v>
      </c>
      <c r="V318" s="34" t="s">
        <v>293</v>
      </c>
      <c r="W318" s="34" t="s">
        <v>280</v>
      </c>
      <c r="X318" s="39" t="s">
        <v>819</v>
      </c>
      <c r="Y318" s="35" t="s">
        <v>887</v>
      </c>
      <c r="Z318" s="39" t="s">
        <v>239</v>
      </c>
      <c r="AA318" s="339"/>
      <c r="AB318" s="339"/>
      <c r="AC318" s="40">
        <v>48</v>
      </c>
      <c r="AD318" s="332" t="s">
        <v>240</v>
      </c>
      <c r="AE318" s="40" t="s">
        <v>477</v>
      </c>
      <c r="AF318" s="332" t="s">
        <v>240</v>
      </c>
      <c r="AG318" s="339"/>
      <c r="AH318" s="339" t="s">
        <v>1266</v>
      </c>
      <c r="AI318" s="111">
        <v>10.5</v>
      </c>
      <c r="AJ318" s="339"/>
      <c r="AK318" s="114" t="s">
        <v>509</v>
      </c>
      <c r="AL318" s="336">
        <v>7.8</v>
      </c>
      <c r="AM318" s="44">
        <v>169.99279079329193</v>
      </c>
      <c r="AN318" s="111"/>
      <c r="AO318" s="111">
        <v>2</v>
      </c>
      <c r="AP318" s="111">
        <v>3</v>
      </c>
      <c r="AQ318" s="111" t="s">
        <v>822</v>
      </c>
      <c r="AR318" s="335" t="s">
        <v>240</v>
      </c>
      <c r="AS318" s="111" t="s">
        <v>295</v>
      </c>
      <c r="AT318" s="111" t="s">
        <v>295</v>
      </c>
      <c r="AU318" s="111" t="s">
        <v>240</v>
      </c>
      <c r="AV318" s="112" t="s">
        <v>167</v>
      </c>
      <c r="AW318" s="339"/>
      <c r="AX318" s="339">
        <v>20</v>
      </c>
      <c r="AY318" s="334">
        <v>7.8</v>
      </c>
      <c r="AZ318" s="334" t="s">
        <v>240</v>
      </c>
      <c r="BA318" s="334">
        <v>186.64463630068974</v>
      </c>
      <c r="BB318" s="130">
        <v>169.99279079329193</v>
      </c>
      <c r="BC318" s="339" t="s">
        <v>559</v>
      </c>
      <c r="BD318" s="339"/>
      <c r="BE318" s="339" t="s">
        <v>559</v>
      </c>
      <c r="BF318" s="339"/>
      <c r="BG318" s="339"/>
      <c r="BH318" s="334"/>
      <c r="BI318" s="334"/>
      <c r="BJ318" s="112">
        <v>0.01</v>
      </c>
      <c r="BK318" s="56">
        <v>32.093009566464936</v>
      </c>
      <c r="BL318" s="56">
        <v>21.820433682814222</v>
      </c>
      <c r="BM318" s="56">
        <v>53.281249771105379</v>
      </c>
      <c r="BN318" s="56">
        <v>4.6146753425900595</v>
      </c>
      <c r="BO318" s="56">
        <v>162.40173003676529</v>
      </c>
      <c r="BP318" s="223">
        <v>5.4195638906618617</v>
      </c>
      <c r="BQ318" s="339" t="s">
        <v>559</v>
      </c>
      <c r="BR318" s="56"/>
      <c r="BS318" s="339"/>
      <c r="BT318" s="338" t="s">
        <v>773</v>
      </c>
      <c r="BU318" s="338" t="s">
        <v>825</v>
      </c>
      <c r="BV318" s="34"/>
      <c r="BW318" s="34"/>
      <c r="BX318" s="34"/>
    </row>
    <row r="319" spans="1:76" x14ac:dyDescent="0.35">
      <c r="A319" s="34" t="s">
        <v>329</v>
      </c>
      <c r="B319" s="34"/>
      <c r="C319" s="34"/>
      <c r="D319" s="34"/>
      <c r="E319" s="338" t="s">
        <v>1264</v>
      </c>
      <c r="F319" s="338" t="s">
        <v>1265</v>
      </c>
      <c r="G319" s="40">
        <v>1991</v>
      </c>
      <c r="H319" s="34"/>
      <c r="I319" s="34"/>
      <c r="J319" s="338"/>
      <c r="K319" s="39" t="s">
        <v>80</v>
      </c>
      <c r="L319" s="39" t="s">
        <v>81</v>
      </c>
      <c r="M319" s="39" t="s">
        <v>82</v>
      </c>
      <c r="N319" s="39" t="s">
        <v>83</v>
      </c>
      <c r="O319" s="39" t="s">
        <v>84</v>
      </c>
      <c r="P319" s="39" t="s">
        <v>85</v>
      </c>
      <c r="Q319" s="39" t="s">
        <v>86</v>
      </c>
      <c r="R319" s="35" t="s">
        <v>87</v>
      </c>
      <c r="S319" s="35" t="s">
        <v>87</v>
      </c>
      <c r="T319" s="34" t="s">
        <v>818</v>
      </c>
      <c r="U319" s="39" t="s">
        <v>28</v>
      </c>
      <c r="V319" s="34" t="s">
        <v>293</v>
      </c>
      <c r="W319" s="34" t="s">
        <v>280</v>
      </c>
      <c r="X319" s="39" t="s">
        <v>819</v>
      </c>
      <c r="Y319" s="35" t="s">
        <v>887</v>
      </c>
      <c r="Z319" s="39" t="s">
        <v>239</v>
      </c>
      <c r="AA319" s="339"/>
      <c r="AB319" s="339"/>
      <c r="AC319" s="40">
        <v>48</v>
      </c>
      <c r="AD319" s="332" t="s">
        <v>240</v>
      </c>
      <c r="AE319" s="40" t="s">
        <v>477</v>
      </c>
      <c r="AF319" s="332" t="s">
        <v>240</v>
      </c>
      <c r="AG319" s="339"/>
      <c r="AH319" s="339" t="s">
        <v>1267</v>
      </c>
      <c r="AI319" s="111">
        <v>17.3</v>
      </c>
      <c r="AJ319" s="339"/>
      <c r="AK319" s="114" t="s">
        <v>509</v>
      </c>
      <c r="AL319" s="336">
        <v>7.8</v>
      </c>
      <c r="AM319" s="44">
        <v>169.99279079329193</v>
      </c>
      <c r="AN319" s="111"/>
      <c r="AO319" s="111">
        <v>2</v>
      </c>
      <c r="AP319" s="111">
        <v>3</v>
      </c>
      <c r="AQ319" s="111" t="s">
        <v>822</v>
      </c>
      <c r="AR319" s="335" t="s">
        <v>240</v>
      </c>
      <c r="AS319" s="111" t="s">
        <v>295</v>
      </c>
      <c r="AT319" s="111" t="s">
        <v>295</v>
      </c>
      <c r="AU319" s="111" t="s">
        <v>240</v>
      </c>
      <c r="AV319" s="112" t="s">
        <v>167</v>
      </c>
      <c r="AW319" s="339"/>
      <c r="AX319" s="339">
        <v>20</v>
      </c>
      <c r="AY319" s="334">
        <v>7.8</v>
      </c>
      <c r="AZ319" s="334" t="s">
        <v>240</v>
      </c>
      <c r="BA319" s="334">
        <v>186.64463630068974</v>
      </c>
      <c r="BB319" s="130">
        <v>169.99279079329193</v>
      </c>
      <c r="BC319" s="339" t="s">
        <v>559</v>
      </c>
      <c r="BD319" s="339"/>
      <c r="BE319" s="339" t="s">
        <v>559</v>
      </c>
      <c r="BF319" s="339"/>
      <c r="BG319" s="339"/>
      <c r="BH319" s="334"/>
      <c r="BI319" s="334"/>
      <c r="BJ319" s="112">
        <v>0.01</v>
      </c>
      <c r="BK319" s="56">
        <v>32.093009566464936</v>
      </c>
      <c r="BL319" s="56">
        <v>21.820433682814222</v>
      </c>
      <c r="BM319" s="56">
        <v>53.281249771105379</v>
      </c>
      <c r="BN319" s="56">
        <v>4.6146753425900595</v>
      </c>
      <c r="BO319" s="56">
        <v>162.40173003676529</v>
      </c>
      <c r="BP319" s="223">
        <v>5.4195638906618617</v>
      </c>
      <c r="BQ319" s="339" t="s">
        <v>559</v>
      </c>
      <c r="BR319" s="56"/>
      <c r="BS319" s="339"/>
      <c r="BT319" s="338" t="s">
        <v>773</v>
      </c>
      <c r="BU319" s="338" t="s">
        <v>825</v>
      </c>
      <c r="BV319" s="34"/>
      <c r="BW319" s="34"/>
      <c r="BX319" s="34"/>
    </row>
    <row r="320" spans="1:76" x14ac:dyDescent="0.35">
      <c r="A320" s="34" t="s">
        <v>329</v>
      </c>
      <c r="B320" s="34"/>
      <c r="C320" s="34"/>
      <c r="D320" s="34"/>
      <c r="E320" s="338" t="s">
        <v>1264</v>
      </c>
      <c r="F320" s="338" t="s">
        <v>1265</v>
      </c>
      <c r="G320" s="40">
        <v>1991</v>
      </c>
      <c r="H320" s="34"/>
      <c r="I320" s="34"/>
      <c r="J320" s="338"/>
      <c r="K320" s="39" t="s">
        <v>80</v>
      </c>
      <c r="L320" s="39" t="s">
        <v>81</v>
      </c>
      <c r="M320" s="39" t="s">
        <v>82</v>
      </c>
      <c r="N320" s="39" t="s">
        <v>83</v>
      </c>
      <c r="O320" s="39" t="s">
        <v>84</v>
      </c>
      <c r="P320" s="39" t="s">
        <v>85</v>
      </c>
      <c r="Q320" s="39" t="s">
        <v>86</v>
      </c>
      <c r="R320" s="35" t="s">
        <v>87</v>
      </c>
      <c r="S320" s="35" t="s">
        <v>87</v>
      </c>
      <c r="T320" s="34" t="s">
        <v>818</v>
      </c>
      <c r="U320" s="39" t="s">
        <v>28</v>
      </c>
      <c r="V320" s="34" t="s">
        <v>293</v>
      </c>
      <c r="W320" s="34" t="s">
        <v>280</v>
      </c>
      <c r="X320" s="39" t="s">
        <v>819</v>
      </c>
      <c r="Y320" s="35" t="s">
        <v>887</v>
      </c>
      <c r="Z320" s="39" t="s">
        <v>239</v>
      </c>
      <c r="AA320" s="339"/>
      <c r="AB320" s="339"/>
      <c r="AC320" s="40">
        <v>48</v>
      </c>
      <c r="AD320" s="332" t="s">
        <v>240</v>
      </c>
      <c r="AE320" s="40" t="s">
        <v>477</v>
      </c>
      <c r="AF320" s="332" t="s">
        <v>240</v>
      </c>
      <c r="AG320" s="339"/>
      <c r="AH320" s="339" t="s">
        <v>1268</v>
      </c>
      <c r="AI320" s="111">
        <v>20.6</v>
      </c>
      <c r="AJ320" s="339"/>
      <c r="AK320" s="114" t="s">
        <v>509</v>
      </c>
      <c r="AL320" s="336">
        <v>7.8</v>
      </c>
      <c r="AM320" s="44">
        <v>169.99279079329193</v>
      </c>
      <c r="AN320" s="111"/>
      <c r="AO320" s="111">
        <v>2</v>
      </c>
      <c r="AP320" s="111">
        <v>3</v>
      </c>
      <c r="AQ320" s="111" t="s">
        <v>822</v>
      </c>
      <c r="AR320" s="335" t="s">
        <v>240</v>
      </c>
      <c r="AS320" s="111" t="s">
        <v>295</v>
      </c>
      <c r="AT320" s="111" t="s">
        <v>295</v>
      </c>
      <c r="AU320" s="111" t="s">
        <v>240</v>
      </c>
      <c r="AV320" s="112" t="s">
        <v>167</v>
      </c>
      <c r="AW320" s="339"/>
      <c r="AX320" s="339">
        <v>20</v>
      </c>
      <c r="AY320" s="334">
        <v>7.8</v>
      </c>
      <c r="AZ320" s="334" t="s">
        <v>240</v>
      </c>
      <c r="BA320" s="334">
        <v>186.64463630068974</v>
      </c>
      <c r="BB320" s="130">
        <v>169.99279079329193</v>
      </c>
      <c r="BC320" s="339" t="s">
        <v>559</v>
      </c>
      <c r="BD320" s="339"/>
      <c r="BE320" s="339" t="s">
        <v>559</v>
      </c>
      <c r="BF320" s="339"/>
      <c r="BG320" s="339"/>
      <c r="BH320" s="334"/>
      <c r="BI320" s="334"/>
      <c r="BJ320" s="112">
        <v>0.01</v>
      </c>
      <c r="BK320" s="56">
        <v>32.093009566464936</v>
      </c>
      <c r="BL320" s="56">
        <v>21.820433682814222</v>
      </c>
      <c r="BM320" s="56">
        <v>53.281249771105379</v>
      </c>
      <c r="BN320" s="56">
        <v>4.6146753425900595</v>
      </c>
      <c r="BO320" s="56">
        <v>162.40173003676529</v>
      </c>
      <c r="BP320" s="223">
        <v>5.4195638906618617</v>
      </c>
      <c r="BQ320" s="339" t="s">
        <v>559</v>
      </c>
      <c r="BR320" s="56"/>
      <c r="BS320" s="339"/>
      <c r="BT320" s="338" t="s">
        <v>773</v>
      </c>
      <c r="BU320" s="338" t="s">
        <v>825</v>
      </c>
      <c r="BV320" s="34"/>
      <c r="BW320" s="34"/>
      <c r="BX320" s="34"/>
    </row>
    <row r="321" spans="1:76" x14ac:dyDescent="0.35">
      <c r="A321" s="34" t="s">
        <v>329</v>
      </c>
      <c r="B321" s="34"/>
      <c r="C321" s="34"/>
      <c r="D321" s="34"/>
      <c r="E321" s="338" t="s">
        <v>1264</v>
      </c>
      <c r="F321" s="338" t="s">
        <v>1265</v>
      </c>
      <c r="G321" s="40">
        <v>1991</v>
      </c>
      <c r="H321" s="34"/>
      <c r="I321" s="34"/>
      <c r="J321" s="338"/>
      <c r="K321" s="39" t="s">
        <v>80</v>
      </c>
      <c r="L321" s="39" t="s">
        <v>81</v>
      </c>
      <c r="M321" s="39" t="s">
        <v>82</v>
      </c>
      <c r="N321" s="39" t="s">
        <v>83</v>
      </c>
      <c r="O321" s="39" t="s">
        <v>84</v>
      </c>
      <c r="P321" s="39" t="s">
        <v>85</v>
      </c>
      <c r="Q321" s="39" t="s">
        <v>86</v>
      </c>
      <c r="R321" s="35" t="s">
        <v>87</v>
      </c>
      <c r="S321" s="35" t="s">
        <v>87</v>
      </c>
      <c r="T321" s="34" t="s">
        <v>818</v>
      </c>
      <c r="U321" s="39" t="s">
        <v>28</v>
      </c>
      <c r="V321" s="34" t="s">
        <v>293</v>
      </c>
      <c r="W321" s="34" t="s">
        <v>280</v>
      </c>
      <c r="X321" s="39" t="s">
        <v>819</v>
      </c>
      <c r="Y321" s="35" t="s">
        <v>887</v>
      </c>
      <c r="Z321" s="39" t="s">
        <v>239</v>
      </c>
      <c r="AA321" s="339"/>
      <c r="AB321" s="339"/>
      <c r="AC321" s="40">
        <v>48</v>
      </c>
      <c r="AD321" s="332" t="s">
        <v>240</v>
      </c>
      <c r="AE321" s="40" t="s">
        <v>477</v>
      </c>
      <c r="AF321" s="332" t="s">
        <v>240</v>
      </c>
      <c r="AG321" s="339"/>
      <c r="AH321" s="339" t="s">
        <v>1269</v>
      </c>
      <c r="AI321" s="111">
        <v>31.3</v>
      </c>
      <c r="AJ321" s="339"/>
      <c r="AK321" s="114" t="s">
        <v>509</v>
      </c>
      <c r="AL321" s="336">
        <v>7.8</v>
      </c>
      <c r="AM321" s="44">
        <v>169.99279079329193</v>
      </c>
      <c r="AN321" s="111"/>
      <c r="AO321" s="111">
        <v>2</v>
      </c>
      <c r="AP321" s="111">
        <v>3</v>
      </c>
      <c r="AQ321" s="111" t="s">
        <v>822</v>
      </c>
      <c r="AR321" s="335" t="s">
        <v>240</v>
      </c>
      <c r="AS321" s="111" t="s">
        <v>295</v>
      </c>
      <c r="AT321" s="111" t="s">
        <v>295</v>
      </c>
      <c r="AU321" s="111" t="s">
        <v>240</v>
      </c>
      <c r="AV321" s="112" t="s">
        <v>167</v>
      </c>
      <c r="AW321" s="339"/>
      <c r="AX321" s="339">
        <v>20</v>
      </c>
      <c r="AY321" s="334">
        <v>7.8</v>
      </c>
      <c r="AZ321" s="334" t="s">
        <v>240</v>
      </c>
      <c r="BA321" s="334">
        <v>186.64463630068974</v>
      </c>
      <c r="BB321" s="130">
        <v>169.99279079329193</v>
      </c>
      <c r="BC321" s="339" t="s">
        <v>559</v>
      </c>
      <c r="BD321" s="339"/>
      <c r="BE321" s="339" t="s">
        <v>559</v>
      </c>
      <c r="BF321" s="339"/>
      <c r="BG321" s="339"/>
      <c r="BH321" s="334"/>
      <c r="BI321" s="334"/>
      <c r="BJ321" s="112">
        <v>0.01</v>
      </c>
      <c r="BK321" s="56">
        <v>32.093009566464936</v>
      </c>
      <c r="BL321" s="56">
        <v>21.820433682814222</v>
      </c>
      <c r="BM321" s="56">
        <v>53.281249771105379</v>
      </c>
      <c r="BN321" s="56">
        <v>4.6146753425900595</v>
      </c>
      <c r="BO321" s="56">
        <v>162.40173003676529</v>
      </c>
      <c r="BP321" s="223">
        <v>5.4195638906618617</v>
      </c>
      <c r="BQ321" s="339" t="s">
        <v>559</v>
      </c>
      <c r="BR321" s="56"/>
      <c r="BS321" s="339"/>
      <c r="BT321" s="338" t="s">
        <v>773</v>
      </c>
      <c r="BU321" s="338" t="s">
        <v>825</v>
      </c>
      <c r="BV321" s="34"/>
      <c r="BW321" s="34"/>
      <c r="BX321" s="34"/>
    </row>
    <row r="322" spans="1:76" x14ac:dyDescent="0.35">
      <c r="A322" s="34" t="s">
        <v>329</v>
      </c>
      <c r="B322" s="34"/>
      <c r="C322" s="34"/>
      <c r="D322" s="34"/>
      <c r="E322" s="338" t="s">
        <v>1264</v>
      </c>
      <c r="F322" s="338" t="s">
        <v>1265</v>
      </c>
      <c r="G322" s="40">
        <v>1991</v>
      </c>
      <c r="H322" s="34"/>
      <c r="I322" s="34"/>
      <c r="J322" s="338"/>
      <c r="K322" s="39" t="s">
        <v>80</v>
      </c>
      <c r="L322" s="39" t="s">
        <v>81</v>
      </c>
      <c r="M322" s="39" t="s">
        <v>82</v>
      </c>
      <c r="N322" s="39" t="s">
        <v>83</v>
      </c>
      <c r="O322" s="39" t="s">
        <v>84</v>
      </c>
      <c r="P322" s="39" t="s">
        <v>85</v>
      </c>
      <c r="Q322" s="39" t="s">
        <v>86</v>
      </c>
      <c r="R322" s="35" t="s">
        <v>87</v>
      </c>
      <c r="S322" s="35" t="s">
        <v>87</v>
      </c>
      <c r="T322" s="34" t="s">
        <v>818</v>
      </c>
      <c r="U322" s="39" t="s">
        <v>28</v>
      </c>
      <c r="V322" s="34" t="s">
        <v>293</v>
      </c>
      <c r="W322" s="34" t="s">
        <v>280</v>
      </c>
      <c r="X322" s="39" t="s">
        <v>819</v>
      </c>
      <c r="Y322" s="35" t="s">
        <v>887</v>
      </c>
      <c r="Z322" s="39" t="s">
        <v>239</v>
      </c>
      <c r="AA322" s="339"/>
      <c r="AB322" s="339"/>
      <c r="AC322" s="40">
        <v>48</v>
      </c>
      <c r="AD322" s="332" t="s">
        <v>240</v>
      </c>
      <c r="AE322" s="40" t="s">
        <v>477</v>
      </c>
      <c r="AF322" s="332" t="s">
        <v>240</v>
      </c>
      <c r="AG322" s="339"/>
      <c r="AH322" s="339" t="s">
        <v>1270</v>
      </c>
      <c r="AI322" s="111">
        <v>41.2</v>
      </c>
      <c r="AJ322" s="339"/>
      <c r="AK322" s="114" t="s">
        <v>509</v>
      </c>
      <c r="AL322" s="336">
        <v>7.8</v>
      </c>
      <c r="AM322" s="44">
        <v>169.99279079329193</v>
      </c>
      <c r="AN322" s="111"/>
      <c r="AO322" s="111">
        <v>2</v>
      </c>
      <c r="AP322" s="111">
        <v>3</v>
      </c>
      <c r="AQ322" s="111" t="s">
        <v>822</v>
      </c>
      <c r="AR322" s="335" t="s">
        <v>240</v>
      </c>
      <c r="AS322" s="111" t="s">
        <v>295</v>
      </c>
      <c r="AT322" s="111" t="s">
        <v>295</v>
      </c>
      <c r="AU322" s="111" t="s">
        <v>240</v>
      </c>
      <c r="AV322" s="112" t="s">
        <v>167</v>
      </c>
      <c r="AW322" s="339"/>
      <c r="AX322" s="339">
        <v>20</v>
      </c>
      <c r="AY322" s="334">
        <v>7.8</v>
      </c>
      <c r="AZ322" s="334" t="s">
        <v>240</v>
      </c>
      <c r="BA322" s="334">
        <v>186.64463630068974</v>
      </c>
      <c r="BB322" s="130">
        <v>169.99279079329193</v>
      </c>
      <c r="BC322" s="339" t="s">
        <v>559</v>
      </c>
      <c r="BD322" s="339"/>
      <c r="BE322" s="339" t="s">
        <v>559</v>
      </c>
      <c r="BF322" s="339"/>
      <c r="BG322" s="339"/>
      <c r="BH322" s="334"/>
      <c r="BI322" s="334"/>
      <c r="BJ322" s="112">
        <v>0.01</v>
      </c>
      <c r="BK322" s="56">
        <v>32.093009566464936</v>
      </c>
      <c r="BL322" s="56">
        <v>21.820433682814222</v>
      </c>
      <c r="BM322" s="56">
        <v>53.281249771105379</v>
      </c>
      <c r="BN322" s="56">
        <v>4.6146753425900595</v>
      </c>
      <c r="BO322" s="56">
        <v>162.40173003676529</v>
      </c>
      <c r="BP322" s="223">
        <v>5.4195638906618617</v>
      </c>
      <c r="BQ322" s="339" t="s">
        <v>559</v>
      </c>
      <c r="BR322" s="56"/>
      <c r="BS322" s="339"/>
      <c r="BT322" s="338" t="s">
        <v>773</v>
      </c>
      <c r="BU322" s="338" t="s">
        <v>825</v>
      </c>
      <c r="BV322" s="34"/>
      <c r="BW322" s="34"/>
      <c r="BX322" s="34"/>
    </row>
    <row r="323" spans="1:76" x14ac:dyDescent="0.35">
      <c r="A323" s="34" t="s">
        <v>329</v>
      </c>
      <c r="B323" s="34"/>
      <c r="C323" s="34"/>
      <c r="D323" s="34"/>
      <c r="E323" s="338" t="s">
        <v>1264</v>
      </c>
      <c r="F323" s="338" t="s">
        <v>1265</v>
      </c>
      <c r="G323" s="40">
        <v>1991</v>
      </c>
      <c r="H323" s="34"/>
      <c r="I323" s="34"/>
      <c r="J323" s="338"/>
      <c r="K323" s="39" t="s">
        <v>80</v>
      </c>
      <c r="L323" s="39" t="s">
        <v>81</v>
      </c>
      <c r="M323" s="39" t="s">
        <v>82</v>
      </c>
      <c r="N323" s="39" t="s">
        <v>83</v>
      </c>
      <c r="O323" s="39" t="s">
        <v>84</v>
      </c>
      <c r="P323" s="39" t="s">
        <v>85</v>
      </c>
      <c r="Q323" s="39" t="s">
        <v>86</v>
      </c>
      <c r="R323" s="35" t="s">
        <v>87</v>
      </c>
      <c r="S323" s="35" t="s">
        <v>87</v>
      </c>
      <c r="T323" s="34" t="s">
        <v>818</v>
      </c>
      <c r="U323" s="39" t="s">
        <v>28</v>
      </c>
      <c r="V323" s="34" t="s">
        <v>293</v>
      </c>
      <c r="W323" s="34" t="s">
        <v>280</v>
      </c>
      <c r="X323" s="39" t="s">
        <v>819</v>
      </c>
      <c r="Y323" s="35" t="s">
        <v>887</v>
      </c>
      <c r="Z323" s="39" t="s">
        <v>239</v>
      </c>
      <c r="AA323" s="339"/>
      <c r="AB323" s="339"/>
      <c r="AC323" s="40">
        <v>48</v>
      </c>
      <c r="AD323" s="332" t="s">
        <v>240</v>
      </c>
      <c r="AE323" s="40" t="s">
        <v>477</v>
      </c>
      <c r="AF323" s="332" t="s">
        <v>240</v>
      </c>
      <c r="AG323" s="339"/>
      <c r="AH323" s="339" t="s">
        <v>1271</v>
      </c>
      <c r="AI323" s="111">
        <v>70.7</v>
      </c>
      <c r="AJ323" s="339"/>
      <c r="AK323" s="114" t="s">
        <v>509</v>
      </c>
      <c r="AL323" s="336">
        <v>7.8</v>
      </c>
      <c r="AM323" s="44">
        <v>169.99279079329193</v>
      </c>
      <c r="AN323" s="111"/>
      <c r="AO323" s="111">
        <v>2</v>
      </c>
      <c r="AP323" s="111">
        <v>3</v>
      </c>
      <c r="AQ323" s="111" t="s">
        <v>822</v>
      </c>
      <c r="AR323" s="335" t="s">
        <v>240</v>
      </c>
      <c r="AS323" s="111" t="s">
        <v>295</v>
      </c>
      <c r="AT323" s="111" t="s">
        <v>295</v>
      </c>
      <c r="AU323" s="111" t="s">
        <v>240</v>
      </c>
      <c r="AV323" s="112" t="s">
        <v>167</v>
      </c>
      <c r="AW323" s="339"/>
      <c r="AX323" s="339">
        <v>20</v>
      </c>
      <c r="AY323" s="334">
        <v>7.8</v>
      </c>
      <c r="AZ323" s="334" t="s">
        <v>240</v>
      </c>
      <c r="BA323" s="334">
        <v>186.64463630068974</v>
      </c>
      <c r="BB323" s="130">
        <v>169.99279079329193</v>
      </c>
      <c r="BC323" s="339" t="s">
        <v>559</v>
      </c>
      <c r="BD323" s="339"/>
      <c r="BE323" s="339" t="s">
        <v>559</v>
      </c>
      <c r="BF323" s="339"/>
      <c r="BG323" s="339"/>
      <c r="BH323" s="334"/>
      <c r="BI323" s="334"/>
      <c r="BJ323" s="112">
        <v>0.01</v>
      </c>
      <c r="BK323" s="56">
        <v>32.093009566464936</v>
      </c>
      <c r="BL323" s="56">
        <v>21.820433682814222</v>
      </c>
      <c r="BM323" s="56">
        <v>53.281249771105379</v>
      </c>
      <c r="BN323" s="56">
        <v>4.6146753425900595</v>
      </c>
      <c r="BO323" s="56">
        <v>162.40173003676529</v>
      </c>
      <c r="BP323" s="223">
        <v>5.4195638906618617</v>
      </c>
      <c r="BQ323" s="339" t="s">
        <v>559</v>
      </c>
      <c r="BR323" s="56"/>
      <c r="BS323" s="339"/>
      <c r="BT323" s="338" t="s">
        <v>773</v>
      </c>
      <c r="BU323" s="338" t="s">
        <v>825</v>
      </c>
      <c r="BV323" s="34"/>
      <c r="BW323" s="34"/>
      <c r="BX323" s="34"/>
    </row>
    <row r="324" spans="1:76" x14ac:dyDescent="0.35">
      <c r="A324" s="34" t="s">
        <v>297</v>
      </c>
      <c r="B324" s="34"/>
      <c r="C324" s="34"/>
      <c r="D324" s="34"/>
      <c r="E324" s="113" t="s">
        <v>1272</v>
      </c>
      <c r="F324" s="113" t="s">
        <v>1272</v>
      </c>
      <c r="G324" s="41">
        <v>1991</v>
      </c>
      <c r="H324" s="34"/>
      <c r="I324" s="34"/>
      <c r="J324" s="113"/>
      <c r="K324" s="39" t="s">
        <v>80</v>
      </c>
      <c r="L324" s="39" t="s">
        <v>81</v>
      </c>
      <c r="M324" s="39" t="s">
        <v>82</v>
      </c>
      <c r="N324" s="39" t="s">
        <v>83</v>
      </c>
      <c r="O324" s="39" t="s">
        <v>84</v>
      </c>
      <c r="P324" s="39" t="s">
        <v>85</v>
      </c>
      <c r="Q324" s="39" t="s">
        <v>86</v>
      </c>
      <c r="R324" s="35" t="s">
        <v>87</v>
      </c>
      <c r="S324" s="35" t="s">
        <v>87</v>
      </c>
      <c r="T324" s="113" t="s">
        <v>818</v>
      </c>
      <c r="U324" s="39" t="s">
        <v>28</v>
      </c>
      <c r="V324" s="34" t="s">
        <v>293</v>
      </c>
      <c r="W324" s="34" t="s">
        <v>280</v>
      </c>
      <c r="X324" s="39" t="s">
        <v>819</v>
      </c>
      <c r="Y324" s="113" t="s">
        <v>887</v>
      </c>
      <c r="Z324" s="39" t="s">
        <v>239</v>
      </c>
      <c r="AA324" s="112"/>
      <c r="AB324" s="112"/>
      <c r="AC324" s="41">
        <v>48</v>
      </c>
      <c r="AD324" s="332" t="s">
        <v>240</v>
      </c>
      <c r="AE324" s="40" t="s">
        <v>508</v>
      </c>
      <c r="AF324" s="332" t="s">
        <v>240</v>
      </c>
      <c r="AG324" s="339" t="s">
        <v>478</v>
      </c>
      <c r="AH324" s="112">
        <v>6.82</v>
      </c>
      <c r="AI324" s="111">
        <v>7.1</v>
      </c>
      <c r="AJ324" s="112"/>
      <c r="AK324" s="112" t="s">
        <v>509</v>
      </c>
      <c r="AL324" s="336">
        <v>7</v>
      </c>
      <c r="AM324" s="44">
        <v>109.89252086004032</v>
      </c>
      <c r="AN324" s="111">
        <v>0.3</v>
      </c>
      <c r="AO324" s="111">
        <f t="shared" ref="AO324:AO333" si="20">IF(AP324=1,1,"xx")</f>
        <v>1</v>
      </c>
      <c r="AP324" s="111">
        <v>1</v>
      </c>
      <c r="AQ324" s="111"/>
      <c r="AR324" s="335" t="s">
        <v>295</v>
      </c>
      <c r="AS324" s="111" t="s">
        <v>240</v>
      </c>
      <c r="AT324" s="111" t="s">
        <v>295</v>
      </c>
      <c r="AU324" s="111" t="s">
        <v>240</v>
      </c>
      <c r="AV324" s="112" t="s">
        <v>167</v>
      </c>
      <c r="AW324" s="348"/>
      <c r="AX324" s="112">
        <v>21</v>
      </c>
      <c r="AY324" s="348">
        <v>7</v>
      </c>
      <c r="AZ324" s="334" t="s">
        <v>240</v>
      </c>
      <c r="BA324" s="130">
        <v>109.89252086004032</v>
      </c>
      <c r="BB324" s="130"/>
      <c r="BC324" s="348">
        <v>0.3</v>
      </c>
      <c r="BD324" s="348"/>
      <c r="BE324" s="346"/>
      <c r="BF324" s="348">
        <v>0.3</v>
      </c>
      <c r="BG324" s="348"/>
      <c r="BH324" s="348"/>
      <c r="BI324" s="348"/>
      <c r="BJ324" s="112">
        <v>10</v>
      </c>
      <c r="BK324" s="56">
        <v>29.289522308473579</v>
      </c>
      <c r="BL324" s="56">
        <v>8.9258338163627453</v>
      </c>
      <c r="BM324" s="56">
        <v>15.556842810958619</v>
      </c>
      <c r="BN324" s="56">
        <v>2.3890740464470115</v>
      </c>
      <c r="BO324" s="56">
        <v>68.678027553394386</v>
      </c>
      <c r="BP324" s="223">
        <v>44.467664904473089</v>
      </c>
      <c r="BQ324" s="346">
        <v>60</v>
      </c>
      <c r="BR324" s="56"/>
      <c r="BS324" s="112"/>
      <c r="BT324" s="113" t="s">
        <v>487</v>
      </c>
      <c r="BU324" s="114" t="s">
        <v>488</v>
      </c>
      <c r="BV324" s="34"/>
      <c r="BW324" s="34"/>
      <c r="BX324" s="34"/>
    </row>
    <row r="325" spans="1:76" x14ac:dyDescent="0.35">
      <c r="A325" s="34" t="s">
        <v>297</v>
      </c>
      <c r="B325" s="34"/>
      <c r="C325" s="34"/>
      <c r="D325" s="34"/>
      <c r="E325" s="113" t="s">
        <v>1272</v>
      </c>
      <c r="F325" s="113" t="s">
        <v>1272</v>
      </c>
      <c r="G325" s="41">
        <v>1991</v>
      </c>
      <c r="H325" s="34"/>
      <c r="I325" s="34"/>
      <c r="J325" s="113"/>
      <c r="K325" s="39" t="s">
        <v>80</v>
      </c>
      <c r="L325" s="39" t="s">
        <v>81</v>
      </c>
      <c r="M325" s="39" t="s">
        <v>82</v>
      </c>
      <c r="N325" s="39" t="s">
        <v>83</v>
      </c>
      <c r="O325" s="39" t="s">
        <v>84</v>
      </c>
      <c r="P325" s="39" t="s">
        <v>85</v>
      </c>
      <c r="Q325" s="39" t="s">
        <v>86</v>
      </c>
      <c r="R325" s="35" t="s">
        <v>87</v>
      </c>
      <c r="S325" s="35" t="s">
        <v>87</v>
      </c>
      <c r="T325" s="113" t="s">
        <v>818</v>
      </c>
      <c r="U325" s="39" t="s">
        <v>28</v>
      </c>
      <c r="V325" s="34" t="s">
        <v>293</v>
      </c>
      <c r="W325" s="34" t="s">
        <v>280</v>
      </c>
      <c r="X325" s="39" t="s">
        <v>819</v>
      </c>
      <c r="Y325" s="113" t="s">
        <v>887</v>
      </c>
      <c r="Z325" s="39" t="s">
        <v>239</v>
      </c>
      <c r="AA325" s="112"/>
      <c r="AB325" s="112"/>
      <c r="AC325" s="41">
        <v>48</v>
      </c>
      <c r="AD325" s="332" t="s">
        <v>240</v>
      </c>
      <c r="AE325" s="40" t="s">
        <v>508</v>
      </c>
      <c r="AF325" s="332" t="s">
        <v>240</v>
      </c>
      <c r="AG325" s="339" t="s">
        <v>478</v>
      </c>
      <c r="AH325" s="112">
        <v>15.74</v>
      </c>
      <c r="AI325" s="111">
        <v>9.6</v>
      </c>
      <c r="AJ325" s="112"/>
      <c r="AK325" s="112" t="s">
        <v>509</v>
      </c>
      <c r="AL325" s="336">
        <v>8.3000000000000007</v>
      </c>
      <c r="AM325" s="44">
        <v>109.89252086004032</v>
      </c>
      <c r="AN325" s="111">
        <v>0.3</v>
      </c>
      <c r="AO325" s="111">
        <f t="shared" si="20"/>
        <v>1</v>
      </c>
      <c r="AP325" s="111">
        <v>1</v>
      </c>
      <c r="AQ325" s="111"/>
      <c r="AR325" s="335" t="s">
        <v>295</v>
      </c>
      <c r="AS325" s="111" t="s">
        <v>240</v>
      </c>
      <c r="AT325" s="111" t="s">
        <v>295</v>
      </c>
      <c r="AU325" s="111" t="s">
        <v>240</v>
      </c>
      <c r="AV325" s="112" t="s">
        <v>167</v>
      </c>
      <c r="AW325" s="114"/>
      <c r="AX325" s="112">
        <v>21</v>
      </c>
      <c r="AY325" s="114">
        <v>8.3000000000000007</v>
      </c>
      <c r="AZ325" s="334" t="s">
        <v>240</v>
      </c>
      <c r="BA325" s="130">
        <v>109.89252086004032</v>
      </c>
      <c r="BB325" s="130"/>
      <c r="BC325" s="114">
        <v>0.3</v>
      </c>
      <c r="BD325" s="114"/>
      <c r="BE325" s="56"/>
      <c r="BF325" s="114">
        <v>0.3</v>
      </c>
      <c r="BG325" s="114"/>
      <c r="BH325" s="114"/>
      <c r="BI325" s="114"/>
      <c r="BJ325" s="112">
        <v>10</v>
      </c>
      <c r="BK325" s="56">
        <v>29.289522308473579</v>
      </c>
      <c r="BL325" s="56">
        <v>8.9258338163627453</v>
      </c>
      <c r="BM325" s="56">
        <v>15.556842810958619</v>
      </c>
      <c r="BN325" s="56">
        <v>2.3890740464470115</v>
      </c>
      <c r="BO325" s="56">
        <v>68.678027553394386</v>
      </c>
      <c r="BP325" s="223">
        <v>44.467664904473089</v>
      </c>
      <c r="BQ325" s="56">
        <v>56</v>
      </c>
      <c r="BR325" s="56"/>
      <c r="BS325" s="112"/>
      <c r="BT325" s="113" t="s">
        <v>487</v>
      </c>
      <c r="BU325" s="114" t="s">
        <v>488</v>
      </c>
      <c r="BV325" s="34"/>
      <c r="BW325" s="34"/>
      <c r="BX325" s="34"/>
    </row>
    <row r="326" spans="1:76" x14ac:dyDescent="0.35">
      <c r="A326" s="34" t="s">
        <v>297</v>
      </c>
      <c r="B326" s="34"/>
      <c r="C326" s="34"/>
      <c r="D326" s="34"/>
      <c r="E326" s="113" t="s">
        <v>1272</v>
      </c>
      <c r="F326" s="113" t="s">
        <v>1272</v>
      </c>
      <c r="G326" s="41">
        <v>1991</v>
      </c>
      <c r="H326" s="34"/>
      <c r="I326" s="34"/>
      <c r="J326" s="113"/>
      <c r="K326" s="39" t="s">
        <v>80</v>
      </c>
      <c r="L326" s="39" t="s">
        <v>81</v>
      </c>
      <c r="M326" s="39" t="s">
        <v>82</v>
      </c>
      <c r="N326" s="39" t="s">
        <v>83</v>
      </c>
      <c r="O326" s="39" t="s">
        <v>84</v>
      </c>
      <c r="P326" s="39" t="s">
        <v>85</v>
      </c>
      <c r="Q326" s="39" t="s">
        <v>86</v>
      </c>
      <c r="R326" s="35" t="s">
        <v>87</v>
      </c>
      <c r="S326" s="35" t="s">
        <v>87</v>
      </c>
      <c r="T326" s="113" t="s">
        <v>818</v>
      </c>
      <c r="U326" s="39" t="s">
        <v>28</v>
      </c>
      <c r="V326" s="34" t="s">
        <v>293</v>
      </c>
      <c r="W326" s="34" t="s">
        <v>280</v>
      </c>
      <c r="X326" s="39" t="s">
        <v>819</v>
      </c>
      <c r="Y326" s="113" t="s">
        <v>887</v>
      </c>
      <c r="Z326" s="39" t="s">
        <v>239</v>
      </c>
      <c r="AA326" s="112"/>
      <c r="AB326" s="112"/>
      <c r="AC326" s="41">
        <v>48</v>
      </c>
      <c r="AD326" s="332" t="s">
        <v>240</v>
      </c>
      <c r="AE326" s="40" t="s">
        <v>508</v>
      </c>
      <c r="AF326" s="332" t="s">
        <v>240</v>
      </c>
      <c r="AG326" s="339" t="s">
        <v>478</v>
      </c>
      <c r="AH326" s="112">
        <v>17.95</v>
      </c>
      <c r="AI326" s="111">
        <v>10.655999999999999</v>
      </c>
      <c r="AJ326" s="112"/>
      <c r="AK326" s="112" t="s">
        <v>509</v>
      </c>
      <c r="AL326" s="336">
        <v>8.1999999999999993</v>
      </c>
      <c r="AM326" s="44">
        <v>109.89252086004032</v>
      </c>
      <c r="AN326" s="111">
        <v>0.3</v>
      </c>
      <c r="AO326" s="111">
        <f t="shared" si="20"/>
        <v>1</v>
      </c>
      <c r="AP326" s="111">
        <v>1</v>
      </c>
      <c r="AQ326" s="111"/>
      <c r="AR326" s="335" t="s">
        <v>295</v>
      </c>
      <c r="AS326" s="111" t="s">
        <v>240</v>
      </c>
      <c r="AT326" s="111" t="s">
        <v>295</v>
      </c>
      <c r="AU326" s="111" t="s">
        <v>240</v>
      </c>
      <c r="AV326" s="112" t="s">
        <v>167</v>
      </c>
      <c r="AW326" s="114"/>
      <c r="AX326" s="112">
        <v>21</v>
      </c>
      <c r="AY326" s="114">
        <v>8.1999999999999993</v>
      </c>
      <c r="AZ326" s="334" t="s">
        <v>240</v>
      </c>
      <c r="BA326" s="130">
        <v>109.89252086004032</v>
      </c>
      <c r="BB326" s="130"/>
      <c r="BC326" s="114">
        <v>0.3</v>
      </c>
      <c r="BD326" s="114"/>
      <c r="BE326" s="56"/>
      <c r="BF326" s="114">
        <v>0.3</v>
      </c>
      <c r="BG326" s="114"/>
      <c r="BH326" s="114"/>
      <c r="BI326" s="114"/>
      <c r="BJ326" s="112">
        <v>10</v>
      </c>
      <c r="BK326" s="56">
        <v>29.289522308473579</v>
      </c>
      <c r="BL326" s="56">
        <v>8.9258338163627453</v>
      </c>
      <c r="BM326" s="56">
        <v>15.556842810958619</v>
      </c>
      <c r="BN326" s="56">
        <v>2.3890740464470115</v>
      </c>
      <c r="BO326" s="56">
        <v>67.968385436676954</v>
      </c>
      <c r="BP326" s="223">
        <v>44.008185665297816</v>
      </c>
      <c r="BQ326" s="56">
        <v>56</v>
      </c>
      <c r="BR326" s="56"/>
      <c r="BS326" s="112"/>
      <c r="BT326" s="113" t="s">
        <v>487</v>
      </c>
      <c r="BU326" s="114" t="s">
        <v>488</v>
      </c>
      <c r="BV326" s="34"/>
      <c r="BW326" s="34"/>
      <c r="BX326" s="34"/>
    </row>
    <row r="327" spans="1:76" x14ac:dyDescent="0.35">
      <c r="A327" s="34" t="s">
        <v>297</v>
      </c>
      <c r="B327" s="34"/>
      <c r="C327" s="34"/>
      <c r="D327" s="34"/>
      <c r="E327" s="113" t="s">
        <v>1272</v>
      </c>
      <c r="F327" s="113" t="s">
        <v>1272</v>
      </c>
      <c r="G327" s="41">
        <v>1991</v>
      </c>
      <c r="H327" s="34"/>
      <c r="I327" s="34"/>
      <c r="J327" s="113"/>
      <c r="K327" s="39" t="s">
        <v>80</v>
      </c>
      <c r="L327" s="39" t="s">
        <v>81</v>
      </c>
      <c r="M327" s="39" t="s">
        <v>82</v>
      </c>
      <c r="N327" s="39" t="s">
        <v>83</v>
      </c>
      <c r="O327" s="39" t="s">
        <v>84</v>
      </c>
      <c r="P327" s="39" t="s">
        <v>85</v>
      </c>
      <c r="Q327" s="39" t="s">
        <v>86</v>
      </c>
      <c r="R327" s="35" t="s">
        <v>87</v>
      </c>
      <c r="S327" s="35" t="s">
        <v>87</v>
      </c>
      <c r="T327" s="113" t="s">
        <v>818</v>
      </c>
      <c r="U327" s="39" t="s">
        <v>28</v>
      </c>
      <c r="V327" s="34" t="s">
        <v>293</v>
      </c>
      <c r="W327" s="34" t="s">
        <v>280</v>
      </c>
      <c r="X327" s="39" t="s">
        <v>819</v>
      </c>
      <c r="Y327" s="113" t="s">
        <v>887</v>
      </c>
      <c r="Z327" s="39" t="s">
        <v>239</v>
      </c>
      <c r="AA327" s="112"/>
      <c r="AB327" s="112"/>
      <c r="AC327" s="41">
        <v>48</v>
      </c>
      <c r="AD327" s="332" t="s">
        <v>240</v>
      </c>
      <c r="AE327" s="40" t="s">
        <v>508</v>
      </c>
      <c r="AF327" s="332" t="s">
        <v>240</v>
      </c>
      <c r="AG327" s="339" t="s">
        <v>478</v>
      </c>
      <c r="AH327" s="112">
        <v>18.14</v>
      </c>
      <c r="AI327" s="111">
        <v>6.8159999999999998</v>
      </c>
      <c r="AJ327" s="112"/>
      <c r="AK327" s="112" t="s">
        <v>509</v>
      </c>
      <c r="AL327" s="336">
        <v>6.9349999999999996</v>
      </c>
      <c r="AM327" s="44">
        <v>109.89252086004032</v>
      </c>
      <c r="AN327" s="111">
        <v>2.4</v>
      </c>
      <c r="AO327" s="111">
        <f t="shared" si="20"/>
        <v>1</v>
      </c>
      <c r="AP327" s="111">
        <v>1</v>
      </c>
      <c r="AQ327" s="111"/>
      <c r="AR327" s="335" t="s">
        <v>295</v>
      </c>
      <c r="AS327" s="111" t="s">
        <v>240</v>
      </c>
      <c r="AT327" s="111" t="s">
        <v>295</v>
      </c>
      <c r="AU327" s="111" t="s">
        <v>240</v>
      </c>
      <c r="AV327" s="112" t="s">
        <v>167</v>
      </c>
      <c r="AW327" s="114"/>
      <c r="AX327" s="112">
        <v>21</v>
      </c>
      <c r="AY327" s="114">
        <v>6.9349999999999996</v>
      </c>
      <c r="AZ327" s="334" t="s">
        <v>240</v>
      </c>
      <c r="BA327" s="130">
        <v>109.89252086004032</v>
      </c>
      <c r="BB327" s="130"/>
      <c r="BC327" s="114">
        <v>2.4</v>
      </c>
      <c r="BD327" s="114"/>
      <c r="BE327" s="56"/>
      <c r="BF327" s="114">
        <v>2.4</v>
      </c>
      <c r="BG327" s="114"/>
      <c r="BH327" s="114"/>
      <c r="BI327" s="114"/>
      <c r="BJ327" s="112">
        <v>10</v>
      </c>
      <c r="BK327" s="56">
        <v>29.289522308473579</v>
      </c>
      <c r="BL327" s="56">
        <v>8.9258338163627453</v>
      </c>
      <c r="BM327" s="56">
        <v>15.556842810958619</v>
      </c>
      <c r="BN327" s="56">
        <v>2.3890740464470115</v>
      </c>
      <c r="BO327" s="56">
        <v>67.63815628032043</v>
      </c>
      <c r="BP327" s="223">
        <v>43.794368816013204</v>
      </c>
      <c r="BQ327" s="56">
        <v>12.5</v>
      </c>
      <c r="BR327" s="56"/>
      <c r="BS327" s="112"/>
      <c r="BT327" s="113" t="s">
        <v>487</v>
      </c>
      <c r="BU327" s="114" t="s">
        <v>488</v>
      </c>
      <c r="BV327" s="34"/>
      <c r="BW327" s="34"/>
      <c r="BX327" s="34"/>
    </row>
    <row r="328" spans="1:76" x14ac:dyDescent="0.35">
      <c r="A328" s="34" t="s">
        <v>297</v>
      </c>
      <c r="B328" s="34"/>
      <c r="C328" s="34"/>
      <c r="D328" s="34"/>
      <c r="E328" s="113" t="s">
        <v>1272</v>
      </c>
      <c r="F328" s="113" t="s">
        <v>1272</v>
      </c>
      <c r="G328" s="41">
        <v>1991</v>
      </c>
      <c r="H328" s="34"/>
      <c r="I328" s="34"/>
      <c r="J328" s="113"/>
      <c r="K328" s="39" t="s">
        <v>80</v>
      </c>
      <c r="L328" s="39" t="s">
        <v>81</v>
      </c>
      <c r="M328" s="39" t="s">
        <v>82</v>
      </c>
      <c r="N328" s="39" t="s">
        <v>83</v>
      </c>
      <c r="O328" s="39" t="s">
        <v>84</v>
      </c>
      <c r="P328" s="39" t="s">
        <v>85</v>
      </c>
      <c r="Q328" s="39" t="s">
        <v>86</v>
      </c>
      <c r="R328" s="35" t="s">
        <v>87</v>
      </c>
      <c r="S328" s="35" t="s">
        <v>87</v>
      </c>
      <c r="T328" s="113" t="s">
        <v>818</v>
      </c>
      <c r="U328" s="39" t="s">
        <v>28</v>
      </c>
      <c r="V328" s="34" t="s">
        <v>293</v>
      </c>
      <c r="W328" s="34" t="s">
        <v>280</v>
      </c>
      <c r="X328" s="39" t="s">
        <v>819</v>
      </c>
      <c r="Y328" s="113" t="s">
        <v>887</v>
      </c>
      <c r="Z328" s="39" t="s">
        <v>239</v>
      </c>
      <c r="AA328" s="112"/>
      <c r="AB328" s="112"/>
      <c r="AC328" s="41">
        <v>48</v>
      </c>
      <c r="AD328" s="332" t="s">
        <v>240</v>
      </c>
      <c r="AE328" s="41" t="s">
        <v>508</v>
      </c>
      <c r="AF328" s="332" t="s">
        <v>240</v>
      </c>
      <c r="AG328" s="339" t="s">
        <v>478</v>
      </c>
      <c r="AH328" s="112">
        <v>38.11</v>
      </c>
      <c r="AI328" s="111">
        <v>15.743999999999998</v>
      </c>
      <c r="AJ328" s="112"/>
      <c r="AK328" s="112" t="s">
        <v>509</v>
      </c>
      <c r="AL328" s="336">
        <v>6.9349999999999996</v>
      </c>
      <c r="AM328" s="44">
        <v>109.89252086004032</v>
      </c>
      <c r="AN328" s="111">
        <v>3.4</v>
      </c>
      <c r="AO328" s="111">
        <f t="shared" si="20"/>
        <v>1</v>
      </c>
      <c r="AP328" s="111">
        <v>1</v>
      </c>
      <c r="AQ328" s="111"/>
      <c r="AR328" s="335" t="s">
        <v>295</v>
      </c>
      <c r="AS328" s="111" t="s">
        <v>240</v>
      </c>
      <c r="AT328" s="111" t="s">
        <v>295</v>
      </c>
      <c r="AU328" s="111" t="s">
        <v>240</v>
      </c>
      <c r="AV328" s="112" t="s">
        <v>167</v>
      </c>
      <c r="AW328" s="114"/>
      <c r="AX328" s="112">
        <v>21</v>
      </c>
      <c r="AY328" s="114">
        <v>6.9349999999999996</v>
      </c>
      <c r="AZ328" s="334" t="s">
        <v>240</v>
      </c>
      <c r="BA328" s="130">
        <v>109.89252086004032</v>
      </c>
      <c r="BB328" s="130"/>
      <c r="BC328" s="114">
        <v>3.4</v>
      </c>
      <c r="BD328" s="114"/>
      <c r="BE328" s="56"/>
      <c r="BF328" s="114">
        <v>3.4</v>
      </c>
      <c r="BG328" s="114"/>
      <c r="BH328" s="114"/>
      <c r="BI328" s="114"/>
      <c r="BJ328" s="112">
        <v>10</v>
      </c>
      <c r="BK328" s="56">
        <v>29.289522308473579</v>
      </c>
      <c r="BL328" s="56">
        <v>8.9258338163627453</v>
      </c>
      <c r="BM328" s="56">
        <v>15.556842810958619</v>
      </c>
      <c r="BN328" s="56">
        <v>2.3890740464470115</v>
      </c>
      <c r="BO328" s="56">
        <v>67.63815628032043</v>
      </c>
      <c r="BP328" s="223">
        <v>43.794368816013204</v>
      </c>
      <c r="BQ328" s="56">
        <v>12.5</v>
      </c>
      <c r="BR328" s="56"/>
      <c r="BS328" s="112"/>
      <c r="BT328" s="113" t="s">
        <v>487</v>
      </c>
      <c r="BU328" s="114" t="s">
        <v>488</v>
      </c>
      <c r="BV328" s="34"/>
      <c r="BW328" s="34"/>
      <c r="BX328" s="34"/>
    </row>
    <row r="329" spans="1:76" x14ac:dyDescent="0.35">
      <c r="A329" s="34" t="s">
        <v>297</v>
      </c>
      <c r="B329" s="34"/>
      <c r="C329" s="34"/>
      <c r="D329" s="34"/>
      <c r="E329" s="113" t="s">
        <v>1272</v>
      </c>
      <c r="F329" s="113" t="s">
        <v>1272</v>
      </c>
      <c r="G329" s="41">
        <v>1991</v>
      </c>
      <c r="H329" s="34"/>
      <c r="I329" s="34"/>
      <c r="J329" s="113"/>
      <c r="K329" s="39" t="s">
        <v>80</v>
      </c>
      <c r="L329" s="39" t="s">
        <v>81</v>
      </c>
      <c r="M329" s="39" t="s">
        <v>82</v>
      </c>
      <c r="N329" s="39" t="s">
        <v>83</v>
      </c>
      <c r="O329" s="39" t="s">
        <v>84</v>
      </c>
      <c r="P329" s="39" t="s">
        <v>85</v>
      </c>
      <c r="Q329" s="39" t="s">
        <v>86</v>
      </c>
      <c r="R329" s="35" t="s">
        <v>87</v>
      </c>
      <c r="S329" s="35" t="s">
        <v>87</v>
      </c>
      <c r="T329" s="113" t="s">
        <v>818</v>
      </c>
      <c r="U329" s="39" t="s">
        <v>28</v>
      </c>
      <c r="V329" s="34" t="s">
        <v>293</v>
      </c>
      <c r="W329" s="34" t="s">
        <v>280</v>
      </c>
      <c r="X329" s="39" t="s">
        <v>819</v>
      </c>
      <c r="Y329" s="113" t="s">
        <v>887</v>
      </c>
      <c r="Z329" s="39" t="s">
        <v>239</v>
      </c>
      <c r="AA329" s="112"/>
      <c r="AB329" s="112"/>
      <c r="AC329" s="41">
        <v>48</v>
      </c>
      <c r="AD329" s="332" t="s">
        <v>240</v>
      </c>
      <c r="AE329" s="41" t="s">
        <v>508</v>
      </c>
      <c r="AF329" s="332" t="s">
        <v>240</v>
      </c>
      <c r="AG329" s="339" t="s">
        <v>478</v>
      </c>
      <c r="AH329" s="112">
        <v>38.299999999999997</v>
      </c>
      <c r="AI329" s="111">
        <v>17.951999999999998</v>
      </c>
      <c r="AJ329" s="112"/>
      <c r="AK329" s="112" t="s">
        <v>509</v>
      </c>
      <c r="AL329" s="336">
        <v>7.4249999999999998</v>
      </c>
      <c r="AM329" s="44">
        <v>109.89252086004032</v>
      </c>
      <c r="AN329" s="111">
        <v>2.4</v>
      </c>
      <c r="AO329" s="111">
        <f t="shared" si="20"/>
        <v>1</v>
      </c>
      <c r="AP329" s="111">
        <v>1</v>
      </c>
      <c r="AQ329" s="111"/>
      <c r="AR329" s="335" t="s">
        <v>295</v>
      </c>
      <c r="AS329" s="111" t="s">
        <v>240</v>
      </c>
      <c r="AT329" s="111" t="s">
        <v>295</v>
      </c>
      <c r="AU329" s="111" t="s">
        <v>240</v>
      </c>
      <c r="AV329" s="112" t="s">
        <v>167</v>
      </c>
      <c r="AW329" s="114"/>
      <c r="AX329" s="112">
        <v>21</v>
      </c>
      <c r="AY329" s="114">
        <v>7.4249999999999998</v>
      </c>
      <c r="AZ329" s="334" t="s">
        <v>240</v>
      </c>
      <c r="BA329" s="130">
        <v>109.89252086004032</v>
      </c>
      <c r="BB329" s="130"/>
      <c r="BC329" s="114">
        <v>2.4</v>
      </c>
      <c r="BD329" s="114"/>
      <c r="BE329" s="56"/>
      <c r="BF329" s="114">
        <v>2.4</v>
      </c>
      <c r="BG329" s="114"/>
      <c r="BH329" s="114"/>
      <c r="BI329" s="114"/>
      <c r="BJ329" s="112">
        <v>10</v>
      </c>
      <c r="BK329" s="56">
        <v>29.289522308473579</v>
      </c>
      <c r="BL329" s="56">
        <v>8.9258338163627453</v>
      </c>
      <c r="BM329" s="56">
        <v>15.556842810958619</v>
      </c>
      <c r="BN329" s="56">
        <v>2.3890740464470115</v>
      </c>
      <c r="BO329" s="56">
        <v>67.968385436676954</v>
      </c>
      <c r="BP329" s="223">
        <v>44.008185665297816</v>
      </c>
      <c r="BQ329" s="56">
        <v>13.875</v>
      </c>
      <c r="BR329" s="56"/>
      <c r="BS329" s="112"/>
      <c r="BT329" s="113" t="s">
        <v>487</v>
      </c>
      <c r="BU329" s="114" t="s">
        <v>488</v>
      </c>
      <c r="BV329" s="34"/>
      <c r="BW329" s="34"/>
      <c r="BX329" s="34"/>
    </row>
    <row r="330" spans="1:76" x14ac:dyDescent="0.35">
      <c r="A330" s="34" t="s">
        <v>297</v>
      </c>
      <c r="B330" s="34"/>
      <c r="C330" s="34"/>
      <c r="D330" s="34"/>
      <c r="E330" s="113" t="s">
        <v>1272</v>
      </c>
      <c r="F330" s="113" t="s">
        <v>1272</v>
      </c>
      <c r="G330" s="41">
        <v>1991</v>
      </c>
      <c r="H330" s="34"/>
      <c r="I330" s="34"/>
      <c r="J330" s="113"/>
      <c r="K330" s="39" t="s">
        <v>80</v>
      </c>
      <c r="L330" s="39" t="s">
        <v>81</v>
      </c>
      <c r="M330" s="39" t="s">
        <v>82</v>
      </c>
      <c r="N330" s="39" t="s">
        <v>83</v>
      </c>
      <c r="O330" s="39" t="s">
        <v>84</v>
      </c>
      <c r="P330" s="39" t="s">
        <v>85</v>
      </c>
      <c r="Q330" s="39" t="s">
        <v>86</v>
      </c>
      <c r="R330" s="35" t="s">
        <v>87</v>
      </c>
      <c r="S330" s="35" t="s">
        <v>87</v>
      </c>
      <c r="T330" s="113" t="s">
        <v>818</v>
      </c>
      <c r="U330" s="39" t="s">
        <v>28</v>
      </c>
      <c r="V330" s="34" t="s">
        <v>293</v>
      </c>
      <c r="W330" s="34" t="s">
        <v>280</v>
      </c>
      <c r="X330" s="39" t="s">
        <v>819</v>
      </c>
      <c r="Y330" s="113" t="s">
        <v>887</v>
      </c>
      <c r="Z330" s="39" t="s">
        <v>239</v>
      </c>
      <c r="AA330" s="112"/>
      <c r="AB330" s="112"/>
      <c r="AC330" s="41">
        <v>48</v>
      </c>
      <c r="AD330" s="332" t="s">
        <v>240</v>
      </c>
      <c r="AE330" s="41" t="s">
        <v>508</v>
      </c>
      <c r="AF330" s="332" t="s">
        <v>240</v>
      </c>
      <c r="AG330" s="339" t="s">
        <v>478</v>
      </c>
      <c r="AH330" s="112">
        <v>44.16</v>
      </c>
      <c r="AI330" s="111">
        <v>18.143999999999998</v>
      </c>
      <c r="AJ330" s="112"/>
      <c r="AK330" s="112" t="s">
        <v>509</v>
      </c>
      <c r="AL330" s="336">
        <v>7.82</v>
      </c>
      <c r="AM330" s="44">
        <v>109.89252086004032</v>
      </c>
      <c r="AN330" s="111">
        <v>2.4</v>
      </c>
      <c r="AO330" s="111">
        <f t="shared" si="20"/>
        <v>1</v>
      </c>
      <c r="AP330" s="111">
        <v>1</v>
      </c>
      <c r="AQ330" s="111"/>
      <c r="AR330" s="335" t="s">
        <v>295</v>
      </c>
      <c r="AS330" s="111" t="s">
        <v>240</v>
      </c>
      <c r="AT330" s="111" t="s">
        <v>295</v>
      </c>
      <c r="AU330" s="111" t="s">
        <v>240</v>
      </c>
      <c r="AV330" s="112" t="s">
        <v>167</v>
      </c>
      <c r="AW330" s="114"/>
      <c r="AX330" s="112">
        <v>21</v>
      </c>
      <c r="AY330" s="114">
        <v>7.82</v>
      </c>
      <c r="AZ330" s="334" t="s">
        <v>240</v>
      </c>
      <c r="BA330" s="130">
        <v>109.89252086004032</v>
      </c>
      <c r="BB330" s="130"/>
      <c r="BC330" s="114">
        <v>2.4</v>
      </c>
      <c r="BD330" s="114"/>
      <c r="BE330" s="56"/>
      <c r="BF330" s="114">
        <v>2.4</v>
      </c>
      <c r="BG330" s="114"/>
      <c r="BH330" s="114"/>
      <c r="BI330" s="114"/>
      <c r="BJ330" s="112">
        <v>10</v>
      </c>
      <c r="BK330" s="56">
        <v>29.289522308473579</v>
      </c>
      <c r="BL330" s="56">
        <v>8.9258338163627453</v>
      </c>
      <c r="BM330" s="56">
        <v>15.556842810958619</v>
      </c>
      <c r="BN330" s="56">
        <v>2.3890740464470115</v>
      </c>
      <c r="BO330" s="56">
        <v>68.678027553394386</v>
      </c>
      <c r="BP330" s="223">
        <v>44.467664904473089</v>
      </c>
      <c r="BQ330" s="56">
        <v>14.5</v>
      </c>
      <c r="BR330" s="56"/>
      <c r="BS330" s="112"/>
      <c r="BT330" s="113" t="s">
        <v>487</v>
      </c>
      <c r="BU330" s="114" t="s">
        <v>488</v>
      </c>
      <c r="BV330" s="34"/>
      <c r="BW330" s="34"/>
      <c r="BX330" s="34"/>
    </row>
    <row r="331" spans="1:76" x14ac:dyDescent="0.35">
      <c r="A331" s="34" t="s">
        <v>297</v>
      </c>
      <c r="B331" s="34"/>
      <c r="C331" s="34"/>
      <c r="D331" s="34"/>
      <c r="E331" s="113" t="s">
        <v>1272</v>
      </c>
      <c r="F331" s="113" t="s">
        <v>1272</v>
      </c>
      <c r="G331" s="41">
        <v>1991</v>
      </c>
      <c r="H331" s="34"/>
      <c r="I331" s="34"/>
      <c r="J331" s="113"/>
      <c r="K331" s="39" t="s">
        <v>80</v>
      </c>
      <c r="L331" s="39" t="s">
        <v>81</v>
      </c>
      <c r="M331" s="39" t="s">
        <v>82</v>
      </c>
      <c r="N331" s="39" t="s">
        <v>83</v>
      </c>
      <c r="O331" s="39" t="s">
        <v>84</v>
      </c>
      <c r="P331" s="39" t="s">
        <v>85</v>
      </c>
      <c r="Q331" s="39" t="s">
        <v>86</v>
      </c>
      <c r="R331" s="35" t="s">
        <v>87</v>
      </c>
      <c r="S331" s="35" t="s">
        <v>87</v>
      </c>
      <c r="T331" s="113" t="s">
        <v>818</v>
      </c>
      <c r="U331" s="39" t="s">
        <v>28</v>
      </c>
      <c r="V331" s="34" t="s">
        <v>293</v>
      </c>
      <c r="W331" s="34" t="s">
        <v>280</v>
      </c>
      <c r="X331" s="39" t="s">
        <v>819</v>
      </c>
      <c r="Y331" s="113" t="s">
        <v>887</v>
      </c>
      <c r="Z331" s="39" t="s">
        <v>239</v>
      </c>
      <c r="AA331" s="112"/>
      <c r="AB331" s="112"/>
      <c r="AC331" s="41">
        <v>48</v>
      </c>
      <c r="AD331" s="332" t="s">
        <v>240</v>
      </c>
      <c r="AE331" s="41" t="s">
        <v>508</v>
      </c>
      <c r="AF331" s="332" t="s">
        <v>240</v>
      </c>
      <c r="AG331" s="339" t="s">
        <v>478</v>
      </c>
      <c r="AH331" s="112">
        <v>54.91</v>
      </c>
      <c r="AI331" s="111">
        <v>38.112000000000002</v>
      </c>
      <c r="AJ331" s="112"/>
      <c r="AK331" s="112" t="s">
        <v>509</v>
      </c>
      <c r="AL331" s="336">
        <v>7.82</v>
      </c>
      <c r="AM331" s="44">
        <v>109.89252086004032</v>
      </c>
      <c r="AN331" s="111">
        <v>3.4</v>
      </c>
      <c r="AO331" s="111">
        <f t="shared" si="20"/>
        <v>1</v>
      </c>
      <c r="AP331" s="111">
        <v>1</v>
      </c>
      <c r="AQ331" s="111"/>
      <c r="AR331" s="335" t="s">
        <v>295</v>
      </c>
      <c r="AS331" s="111" t="s">
        <v>240</v>
      </c>
      <c r="AT331" s="111" t="s">
        <v>295</v>
      </c>
      <c r="AU331" s="111" t="s">
        <v>240</v>
      </c>
      <c r="AV331" s="112" t="s">
        <v>167</v>
      </c>
      <c r="AW331" s="114"/>
      <c r="AX331" s="112">
        <v>21</v>
      </c>
      <c r="AY331" s="114">
        <v>7.82</v>
      </c>
      <c r="AZ331" s="334" t="s">
        <v>240</v>
      </c>
      <c r="BA331" s="130">
        <v>109.89252086004032</v>
      </c>
      <c r="BB331" s="130"/>
      <c r="BC331" s="114">
        <v>3.4</v>
      </c>
      <c r="BD331" s="114"/>
      <c r="BE331" s="56"/>
      <c r="BF331" s="114">
        <v>3.4</v>
      </c>
      <c r="BG331" s="114"/>
      <c r="BH331" s="114"/>
      <c r="BI331" s="114"/>
      <c r="BJ331" s="112">
        <v>10</v>
      </c>
      <c r="BK331" s="56">
        <v>29.289522308473579</v>
      </c>
      <c r="BL331" s="56">
        <v>8.9258338163627453</v>
      </c>
      <c r="BM331" s="56">
        <v>15.556842810958619</v>
      </c>
      <c r="BN331" s="56">
        <v>2.3890740464470115</v>
      </c>
      <c r="BO331" s="56">
        <v>67.968385436676954</v>
      </c>
      <c r="BP331" s="223">
        <v>44.008185665297816</v>
      </c>
      <c r="BQ331" s="56">
        <v>14.5</v>
      </c>
      <c r="BR331" s="56"/>
      <c r="BS331" s="112"/>
      <c r="BT331" s="113" t="s">
        <v>487</v>
      </c>
      <c r="BU331" s="114" t="s">
        <v>488</v>
      </c>
      <c r="BV331" s="34"/>
      <c r="BW331" s="34"/>
      <c r="BX331" s="34"/>
    </row>
    <row r="332" spans="1:76" x14ac:dyDescent="0.35">
      <c r="A332" s="34" t="s">
        <v>297</v>
      </c>
      <c r="B332" s="34"/>
      <c r="C332" s="34"/>
      <c r="D332" s="34"/>
      <c r="E332" s="113" t="s">
        <v>1272</v>
      </c>
      <c r="F332" s="113" t="s">
        <v>1272</v>
      </c>
      <c r="G332" s="41">
        <v>1991</v>
      </c>
      <c r="H332" s="34"/>
      <c r="I332" s="34"/>
      <c r="J332" s="113"/>
      <c r="K332" s="39" t="s">
        <v>80</v>
      </c>
      <c r="L332" s="39" t="s">
        <v>81</v>
      </c>
      <c r="M332" s="39" t="s">
        <v>82</v>
      </c>
      <c r="N332" s="39" t="s">
        <v>83</v>
      </c>
      <c r="O332" s="39" t="s">
        <v>84</v>
      </c>
      <c r="P332" s="39" t="s">
        <v>85</v>
      </c>
      <c r="Q332" s="39" t="s">
        <v>86</v>
      </c>
      <c r="R332" s="35" t="s">
        <v>87</v>
      </c>
      <c r="S332" s="35" t="s">
        <v>87</v>
      </c>
      <c r="T332" s="113" t="s">
        <v>818</v>
      </c>
      <c r="U332" s="39" t="s">
        <v>28</v>
      </c>
      <c r="V332" s="34" t="s">
        <v>293</v>
      </c>
      <c r="W332" s="34" t="s">
        <v>280</v>
      </c>
      <c r="X332" s="39" t="s">
        <v>819</v>
      </c>
      <c r="Y332" s="113" t="s">
        <v>887</v>
      </c>
      <c r="Z332" s="39" t="s">
        <v>239</v>
      </c>
      <c r="AA332" s="112"/>
      <c r="AB332" s="112"/>
      <c r="AC332" s="41">
        <v>48</v>
      </c>
      <c r="AD332" s="332" t="s">
        <v>240</v>
      </c>
      <c r="AE332" s="41" t="s">
        <v>508</v>
      </c>
      <c r="AF332" s="332" t="s">
        <v>240</v>
      </c>
      <c r="AG332" s="339" t="s">
        <v>478</v>
      </c>
      <c r="AH332" s="112">
        <v>65.09</v>
      </c>
      <c r="AI332" s="111">
        <v>38.303999999999995</v>
      </c>
      <c r="AJ332" s="112"/>
      <c r="AK332" s="112" t="s">
        <v>509</v>
      </c>
      <c r="AL332" s="336">
        <v>7.4249999999999998</v>
      </c>
      <c r="AM332" s="44">
        <v>109.89252086004032</v>
      </c>
      <c r="AN332" s="111">
        <v>3.4</v>
      </c>
      <c r="AO332" s="111">
        <f t="shared" si="20"/>
        <v>1</v>
      </c>
      <c r="AP332" s="111">
        <v>1</v>
      </c>
      <c r="AQ332" s="111"/>
      <c r="AR332" s="335" t="s">
        <v>295</v>
      </c>
      <c r="AS332" s="111" t="s">
        <v>240</v>
      </c>
      <c r="AT332" s="111" t="s">
        <v>295</v>
      </c>
      <c r="AU332" s="111" t="s">
        <v>240</v>
      </c>
      <c r="AV332" s="112" t="s">
        <v>167</v>
      </c>
      <c r="AW332" s="114"/>
      <c r="AX332" s="112">
        <v>21</v>
      </c>
      <c r="AY332" s="114">
        <v>7.4249999999999998</v>
      </c>
      <c r="AZ332" s="334" t="s">
        <v>240</v>
      </c>
      <c r="BA332" s="130">
        <v>109.89252086004032</v>
      </c>
      <c r="BB332" s="130"/>
      <c r="BC332" s="114">
        <v>3.4</v>
      </c>
      <c r="BD332" s="114"/>
      <c r="BE332" s="56"/>
      <c r="BF332" s="114">
        <v>3.4</v>
      </c>
      <c r="BG332" s="114"/>
      <c r="BH332" s="114"/>
      <c r="BI332" s="114"/>
      <c r="BJ332" s="112">
        <v>10</v>
      </c>
      <c r="BK332" s="56">
        <v>29.289522308473579</v>
      </c>
      <c r="BL332" s="56">
        <v>8.9258338163627453</v>
      </c>
      <c r="BM332" s="56">
        <v>15.556842810958619</v>
      </c>
      <c r="BN332" s="56">
        <v>2.3890740464470115</v>
      </c>
      <c r="BO332" s="56">
        <v>67.63815628032043</v>
      </c>
      <c r="BP332" s="223">
        <v>43.794368816013204</v>
      </c>
      <c r="BQ332" s="56">
        <v>13.875</v>
      </c>
      <c r="BR332" s="56"/>
      <c r="BS332" s="112"/>
      <c r="BT332" s="113" t="s">
        <v>487</v>
      </c>
      <c r="BU332" s="114" t="s">
        <v>488</v>
      </c>
      <c r="BV332" s="34"/>
      <c r="BW332" s="34"/>
      <c r="BX332" s="34"/>
    </row>
    <row r="333" spans="1:76" x14ac:dyDescent="0.35">
      <c r="A333" s="34" t="s">
        <v>297</v>
      </c>
      <c r="B333" s="34"/>
      <c r="C333" s="34"/>
      <c r="D333" s="34"/>
      <c r="E333" s="113" t="s">
        <v>1272</v>
      </c>
      <c r="F333" s="113" t="s">
        <v>1272</v>
      </c>
      <c r="G333" s="41">
        <v>1991</v>
      </c>
      <c r="H333" s="34"/>
      <c r="I333" s="34"/>
      <c r="J333" s="113"/>
      <c r="K333" s="39" t="s">
        <v>80</v>
      </c>
      <c r="L333" s="39" t="s">
        <v>81</v>
      </c>
      <c r="M333" s="39" t="s">
        <v>82</v>
      </c>
      <c r="N333" s="39" t="s">
        <v>83</v>
      </c>
      <c r="O333" s="39" t="s">
        <v>84</v>
      </c>
      <c r="P333" s="39" t="s">
        <v>85</v>
      </c>
      <c r="Q333" s="39" t="s">
        <v>86</v>
      </c>
      <c r="R333" s="35" t="s">
        <v>87</v>
      </c>
      <c r="S333" s="35" t="s">
        <v>87</v>
      </c>
      <c r="T333" s="113" t="s">
        <v>818</v>
      </c>
      <c r="U333" s="39" t="s">
        <v>28</v>
      </c>
      <c r="V333" s="34" t="s">
        <v>293</v>
      </c>
      <c r="W333" s="34" t="s">
        <v>280</v>
      </c>
      <c r="X333" s="39" t="s">
        <v>819</v>
      </c>
      <c r="Y333" s="113" t="s">
        <v>887</v>
      </c>
      <c r="Z333" s="39" t="s">
        <v>239</v>
      </c>
      <c r="AA333" s="112"/>
      <c r="AB333" s="112"/>
      <c r="AC333" s="41">
        <v>48</v>
      </c>
      <c r="AD333" s="332" t="s">
        <v>240</v>
      </c>
      <c r="AE333" s="41" t="s">
        <v>508</v>
      </c>
      <c r="AF333" s="332" t="s">
        <v>240</v>
      </c>
      <c r="AG333" s="339" t="s">
        <v>478</v>
      </c>
      <c r="AH333" s="112">
        <v>69.02</v>
      </c>
      <c r="AI333" s="111">
        <v>44.16</v>
      </c>
      <c r="AJ333" s="112"/>
      <c r="AK333" s="112" t="s">
        <v>509</v>
      </c>
      <c r="AL333" s="336">
        <v>6.9349999999999996</v>
      </c>
      <c r="AM333" s="44">
        <v>109.89252086004032</v>
      </c>
      <c r="AN333" s="111">
        <v>4.4000000000000004</v>
      </c>
      <c r="AO333" s="111">
        <f t="shared" si="20"/>
        <v>1</v>
      </c>
      <c r="AP333" s="111">
        <v>1</v>
      </c>
      <c r="AQ333" s="111"/>
      <c r="AR333" s="335" t="s">
        <v>295</v>
      </c>
      <c r="AS333" s="111" t="s">
        <v>240</v>
      </c>
      <c r="AT333" s="111" t="s">
        <v>295</v>
      </c>
      <c r="AU333" s="111" t="s">
        <v>240</v>
      </c>
      <c r="AV333" s="112" t="s">
        <v>167</v>
      </c>
      <c r="AW333" s="114"/>
      <c r="AX333" s="112">
        <v>21</v>
      </c>
      <c r="AY333" s="114">
        <v>6.9349999999999996</v>
      </c>
      <c r="AZ333" s="334" t="s">
        <v>240</v>
      </c>
      <c r="BA333" s="130">
        <v>109.89252086004032</v>
      </c>
      <c r="BB333" s="130"/>
      <c r="BC333" s="114">
        <v>4.4000000000000004</v>
      </c>
      <c r="BD333" s="114"/>
      <c r="BE333" s="56"/>
      <c r="BF333" s="114">
        <v>4.4000000000000004</v>
      </c>
      <c r="BG333" s="114"/>
      <c r="BH333" s="114"/>
      <c r="BI333" s="114"/>
      <c r="BJ333" s="112">
        <v>10</v>
      </c>
      <c r="BK333" s="56">
        <v>29.289522308473579</v>
      </c>
      <c r="BL333" s="56">
        <v>8.9258338163627453</v>
      </c>
      <c r="BM333" s="56">
        <v>15.556842810958619</v>
      </c>
      <c r="BN333" s="56">
        <v>2.3890740464470115</v>
      </c>
      <c r="BO333" s="56">
        <v>68.678027553394386</v>
      </c>
      <c r="BP333" s="223">
        <v>44.467664904473089</v>
      </c>
      <c r="BQ333" s="56">
        <v>12.5</v>
      </c>
      <c r="BR333" s="56"/>
      <c r="BS333" s="112"/>
      <c r="BT333" s="113" t="s">
        <v>487</v>
      </c>
      <c r="BU333" s="114" t="s">
        <v>488</v>
      </c>
      <c r="BV333" s="34"/>
      <c r="BW333" s="34"/>
      <c r="BX333" s="34"/>
    </row>
    <row r="334" spans="1:76" x14ac:dyDescent="0.35">
      <c r="A334" s="34" t="s">
        <v>324</v>
      </c>
      <c r="B334" s="34"/>
      <c r="C334" s="34"/>
      <c r="D334" s="34"/>
      <c r="E334" s="34" t="s">
        <v>890</v>
      </c>
      <c r="F334" s="34" t="s">
        <v>1273</v>
      </c>
      <c r="G334" s="41">
        <v>1992</v>
      </c>
      <c r="H334" s="34"/>
      <c r="I334" s="34"/>
      <c r="J334" s="34"/>
      <c r="K334" s="39" t="s">
        <v>80</v>
      </c>
      <c r="L334" s="39" t="s">
        <v>81</v>
      </c>
      <c r="M334" s="39" t="s">
        <v>82</v>
      </c>
      <c r="N334" s="39" t="s">
        <v>83</v>
      </c>
      <c r="O334" s="39" t="s">
        <v>84</v>
      </c>
      <c r="P334" s="39" t="s">
        <v>85</v>
      </c>
      <c r="Q334" s="39" t="s">
        <v>86</v>
      </c>
      <c r="R334" s="35" t="s">
        <v>87</v>
      </c>
      <c r="S334" s="35" t="s">
        <v>87</v>
      </c>
      <c r="T334" s="35" t="s">
        <v>882</v>
      </c>
      <c r="U334" s="39" t="s">
        <v>28</v>
      </c>
      <c r="V334" s="113" t="s">
        <v>293</v>
      </c>
      <c r="W334" s="34" t="s">
        <v>280</v>
      </c>
      <c r="X334" s="39" t="s">
        <v>819</v>
      </c>
      <c r="Y334" s="35" t="s">
        <v>893</v>
      </c>
      <c r="Z334" s="39" t="s">
        <v>239</v>
      </c>
      <c r="AA334" s="343" t="s">
        <v>1274</v>
      </c>
      <c r="AB334" s="34"/>
      <c r="AC334" s="41">
        <v>48</v>
      </c>
      <c r="AD334" s="332" t="s">
        <v>240</v>
      </c>
      <c r="AE334" s="41" t="s">
        <v>477</v>
      </c>
      <c r="AF334" s="332" t="s">
        <v>240</v>
      </c>
      <c r="AG334" s="34"/>
      <c r="AH334" s="343">
        <v>22</v>
      </c>
      <c r="AI334" s="111">
        <v>22</v>
      </c>
      <c r="AJ334" s="388" t="s">
        <v>1275</v>
      </c>
      <c r="AK334" s="35" t="s">
        <v>770</v>
      </c>
      <c r="AL334" s="336">
        <v>7.2</v>
      </c>
      <c r="AM334" s="44">
        <v>10</v>
      </c>
      <c r="AN334" s="111">
        <v>0.5</v>
      </c>
      <c r="AO334" s="111">
        <v>3</v>
      </c>
      <c r="AP334" s="111">
        <v>2</v>
      </c>
      <c r="AQ334" s="111" t="s">
        <v>933</v>
      </c>
      <c r="AR334" s="335" t="s">
        <v>240</v>
      </c>
      <c r="AS334" s="111" t="s">
        <v>240</v>
      </c>
      <c r="AT334" s="111" t="s">
        <v>295</v>
      </c>
      <c r="AU334" s="111"/>
      <c r="AV334" s="34" t="s">
        <v>167</v>
      </c>
      <c r="AW334" s="34"/>
      <c r="AX334" s="34">
        <v>20</v>
      </c>
      <c r="AY334" s="34">
        <v>7.2</v>
      </c>
      <c r="AZ334" s="334" t="s">
        <v>240</v>
      </c>
      <c r="BA334" s="34">
        <v>10</v>
      </c>
      <c r="BB334" s="34"/>
      <c r="BC334" s="34" t="s">
        <v>202</v>
      </c>
      <c r="BD334" s="34"/>
      <c r="BE334" s="34"/>
      <c r="BF334" s="34"/>
      <c r="BG334" s="34" t="s">
        <v>1276</v>
      </c>
      <c r="BH334" s="34"/>
      <c r="BI334" s="34"/>
      <c r="BJ334" s="34"/>
      <c r="BK334" s="34"/>
      <c r="BL334" s="34"/>
      <c r="BM334" s="34"/>
      <c r="BN334" s="34"/>
      <c r="BO334" s="34"/>
      <c r="BP334" s="38"/>
      <c r="BQ334" s="34">
        <v>22</v>
      </c>
      <c r="BR334" s="34"/>
      <c r="BS334" s="34"/>
      <c r="BT334" s="342">
        <v>0.81</v>
      </c>
      <c r="BU334" s="34" t="s">
        <v>324</v>
      </c>
      <c r="BV334" s="34"/>
      <c r="BW334" s="34"/>
      <c r="BX334" s="34"/>
    </row>
    <row r="335" spans="1:76" x14ac:dyDescent="0.35">
      <c r="A335" s="34" t="s">
        <v>329</v>
      </c>
      <c r="B335" s="34"/>
      <c r="C335" s="34"/>
      <c r="D335" s="34"/>
      <c r="E335" s="113" t="s">
        <v>1277</v>
      </c>
      <c r="F335" s="113" t="s">
        <v>1278</v>
      </c>
      <c r="G335" s="41">
        <v>1998</v>
      </c>
      <c r="H335" s="39" t="s">
        <v>1279</v>
      </c>
      <c r="I335" s="39" t="s">
        <v>1280</v>
      </c>
      <c r="J335" s="39" t="s">
        <v>502</v>
      </c>
      <c r="K335" s="39" t="s">
        <v>80</v>
      </c>
      <c r="L335" s="39" t="s">
        <v>81</v>
      </c>
      <c r="M335" s="39" t="s">
        <v>82</v>
      </c>
      <c r="N335" s="39" t="s">
        <v>83</v>
      </c>
      <c r="O335" s="39" t="s">
        <v>84</v>
      </c>
      <c r="P335" s="39" t="s">
        <v>85</v>
      </c>
      <c r="Q335" s="39" t="s">
        <v>86</v>
      </c>
      <c r="R335" s="35" t="s">
        <v>87</v>
      </c>
      <c r="S335" s="35" t="s">
        <v>87</v>
      </c>
      <c r="T335" s="113" t="s">
        <v>818</v>
      </c>
      <c r="U335" s="39" t="s">
        <v>28</v>
      </c>
      <c r="V335" s="34" t="s">
        <v>293</v>
      </c>
      <c r="W335" s="34" t="s">
        <v>280</v>
      </c>
      <c r="X335" s="39" t="s">
        <v>819</v>
      </c>
      <c r="Y335" s="113" t="s">
        <v>887</v>
      </c>
      <c r="Z335" s="39" t="s">
        <v>239</v>
      </c>
      <c r="AA335" s="39" t="s">
        <v>239</v>
      </c>
      <c r="AB335" s="39">
        <v>2</v>
      </c>
      <c r="AC335" s="41">
        <v>48</v>
      </c>
      <c r="AD335" s="332" t="s">
        <v>240</v>
      </c>
      <c r="AE335" s="41" t="s">
        <v>508</v>
      </c>
      <c r="AF335" s="332" t="s">
        <v>240</v>
      </c>
      <c r="AG335" s="39" t="s">
        <v>631</v>
      </c>
      <c r="AH335" s="112">
        <v>3.2</v>
      </c>
      <c r="AI335" s="111">
        <v>3.2</v>
      </c>
      <c r="AJ335" s="112"/>
      <c r="AK335" s="114" t="s">
        <v>509</v>
      </c>
      <c r="AL335" s="336">
        <v>7.73</v>
      </c>
      <c r="AM335" s="44">
        <v>88.505099999999999</v>
      </c>
      <c r="AN335" s="111">
        <v>0.48</v>
      </c>
      <c r="AO335" s="111">
        <f t="shared" ref="AO335:AO366" si="21">IF(AP335=1,1,"xx")</f>
        <v>1</v>
      </c>
      <c r="AP335" s="111">
        <v>1</v>
      </c>
      <c r="AQ335" s="111"/>
      <c r="AR335" s="335" t="s">
        <v>240</v>
      </c>
      <c r="AS335" s="111" t="s">
        <v>240</v>
      </c>
      <c r="AT335" s="111" t="s">
        <v>295</v>
      </c>
      <c r="AU335" s="111" t="s">
        <v>240</v>
      </c>
      <c r="AV335" s="112" t="s">
        <v>167</v>
      </c>
      <c r="AW335" s="112"/>
      <c r="AX335" s="112">
        <v>20</v>
      </c>
      <c r="AY335" s="112">
        <v>7.73</v>
      </c>
      <c r="AZ335" s="334" t="s">
        <v>240</v>
      </c>
      <c r="BA335" s="112">
        <v>91.42</v>
      </c>
      <c r="BB335" s="130">
        <v>88.505099999999999</v>
      </c>
      <c r="BC335" s="112">
        <v>0.48</v>
      </c>
      <c r="BD335" s="112"/>
      <c r="BE335" s="112">
        <v>0.48</v>
      </c>
      <c r="BF335" s="112"/>
      <c r="BG335" s="112"/>
      <c r="BH335" s="112"/>
      <c r="BI335" s="112"/>
      <c r="BJ335" s="112">
        <v>10</v>
      </c>
      <c r="BK335" s="56">
        <v>14.5</v>
      </c>
      <c r="BL335" s="56">
        <v>12.7</v>
      </c>
      <c r="BM335" s="56">
        <v>26.7</v>
      </c>
      <c r="BN335" s="56">
        <v>1.28</v>
      </c>
      <c r="BO335" s="56">
        <v>72.400000000000006</v>
      </c>
      <c r="BP335" s="223">
        <v>1.87</v>
      </c>
      <c r="BQ335" s="112">
        <v>62.1</v>
      </c>
      <c r="BR335" s="56"/>
      <c r="BS335" s="112" t="s">
        <v>1281</v>
      </c>
      <c r="BT335" s="113" t="s">
        <v>487</v>
      </c>
      <c r="BU335" s="114" t="s">
        <v>488</v>
      </c>
      <c r="BV335" s="34"/>
      <c r="BW335" s="39" t="s">
        <v>841</v>
      </c>
      <c r="BX335" s="39" t="s">
        <v>1282</v>
      </c>
    </row>
    <row r="336" spans="1:76" x14ac:dyDescent="0.35">
      <c r="A336" s="34" t="s">
        <v>329</v>
      </c>
      <c r="B336" s="34"/>
      <c r="C336" s="34"/>
      <c r="D336" s="34"/>
      <c r="E336" s="113" t="s">
        <v>1277</v>
      </c>
      <c r="F336" s="113" t="s">
        <v>1278</v>
      </c>
      <c r="G336" s="41">
        <v>1998</v>
      </c>
      <c r="H336" s="39" t="s">
        <v>1279</v>
      </c>
      <c r="I336" s="39" t="s">
        <v>1280</v>
      </c>
      <c r="J336" s="39" t="s">
        <v>502</v>
      </c>
      <c r="K336" s="39" t="s">
        <v>80</v>
      </c>
      <c r="L336" s="39" t="s">
        <v>81</v>
      </c>
      <c r="M336" s="39" t="s">
        <v>82</v>
      </c>
      <c r="N336" s="39" t="s">
        <v>83</v>
      </c>
      <c r="O336" s="39" t="s">
        <v>84</v>
      </c>
      <c r="P336" s="39" t="s">
        <v>85</v>
      </c>
      <c r="Q336" s="39" t="s">
        <v>86</v>
      </c>
      <c r="R336" s="35" t="s">
        <v>87</v>
      </c>
      <c r="S336" s="35" t="s">
        <v>87</v>
      </c>
      <c r="T336" s="113" t="s">
        <v>818</v>
      </c>
      <c r="U336" s="39" t="s">
        <v>28</v>
      </c>
      <c r="V336" s="34" t="s">
        <v>293</v>
      </c>
      <c r="W336" s="34" t="s">
        <v>280</v>
      </c>
      <c r="X336" s="39" t="s">
        <v>819</v>
      </c>
      <c r="Y336" s="113" t="s">
        <v>887</v>
      </c>
      <c r="Z336" s="39" t="s">
        <v>239</v>
      </c>
      <c r="AA336" s="39" t="s">
        <v>239</v>
      </c>
      <c r="AB336" s="39">
        <v>2</v>
      </c>
      <c r="AC336" s="41">
        <v>48</v>
      </c>
      <c r="AD336" s="332" t="s">
        <v>240</v>
      </c>
      <c r="AE336" s="41" t="s">
        <v>508</v>
      </c>
      <c r="AF336" s="332" t="s">
        <v>240</v>
      </c>
      <c r="AG336" s="39" t="s">
        <v>631</v>
      </c>
      <c r="AH336" s="112">
        <v>15.4</v>
      </c>
      <c r="AI336" s="111">
        <v>15.4</v>
      </c>
      <c r="AJ336" s="112"/>
      <c r="AK336" s="114" t="s">
        <v>509</v>
      </c>
      <c r="AL336" s="336">
        <v>7.73</v>
      </c>
      <c r="AM336" s="44">
        <v>88.505099999999999</v>
      </c>
      <c r="AN336" s="111">
        <v>0.48</v>
      </c>
      <c r="AO336" s="111">
        <f t="shared" si="21"/>
        <v>1</v>
      </c>
      <c r="AP336" s="111">
        <v>1</v>
      </c>
      <c r="AQ336" s="111"/>
      <c r="AR336" s="335" t="s">
        <v>240</v>
      </c>
      <c r="AS336" s="111" t="s">
        <v>240</v>
      </c>
      <c r="AT336" s="111" t="s">
        <v>295</v>
      </c>
      <c r="AU336" s="111" t="s">
        <v>240</v>
      </c>
      <c r="AV336" s="112" t="s">
        <v>167</v>
      </c>
      <c r="AW336" s="112"/>
      <c r="AX336" s="112">
        <v>20</v>
      </c>
      <c r="AY336" s="112">
        <v>7.73</v>
      </c>
      <c r="AZ336" s="334" t="s">
        <v>240</v>
      </c>
      <c r="BA336" s="112">
        <v>91.42</v>
      </c>
      <c r="BB336" s="130">
        <v>88.505099999999999</v>
      </c>
      <c r="BC336" s="112">
        <v>0.48</v>
      </c>
      <c r="BD336" s="112"/>
      <c r="BE336" s="112">
        <v>0.48</v>
      </c>
      <c r="BF336" s="112"/>
      <c r="BG336" s="112"/>
      <c r="BH336" s="112"/>
      <c r="BI336" s="112"/>
      <c r="BJ336" s="112">
        <v>10</v>
      </c>
      <c r="BK336" s="56">
        <v>14.5</v>
      </c>
      <c r="BL336" s="56">
        <v>12.7</v>
      </c>
      <c r="BM336" s="56">
        <v>26.7</v>
      </c>
      <c r="BN336" s="56">
        <v>1.28</v>
      </c>
      <c r="BO336" s="56">
        <v>72.400000000000006</v>
      </c>
      <c r="BP336" s="223">
        <v>1.87</v>
      </c>
      <c r="BQ336" s="112">
        <v>62.1</v>
      </c>
      <c r="BR336" s="56"/>
      <c r="BS336" s="112" t="s">
        <v>1283</v>
      </c>
      <c r="BT336" s="113" t="s">
        <v>487</v>
      </c>
      <c r="BU336" s="114" t="s">
        <v>488</v>
      </c>
      <c r="BV336" s="34"/>
      <c r="BW336" s="39" t="s">
        <v>841</v>
      </c>
      <c r="BX336" s="39" t="s">
        <v>1282</v>
      </c>
    </row>
    <row r="337" spans="1:76" x14ac:dyDescent="0.35">
      <c r="A337" s="34" t="s">
        <v>329</v>
      </c>
      <c r="B337" s="34"/>
      <c r="C337" s="34"/>
      <c r="D337" s="34"/>
      <c r="E337" s="113" t="s">
        <v>1277</v>
      </c>
      <c r="F337" s="113" t="s">
        <v>1278</v>
      </c>
      <c r="G337" s="41">
        <v>1998</v>
      </c>
      <c r="H337" s="39" t="s">
        <v>1279</v>
      </c>
      <c r="I337" s="39" t="s">
        <v>1280</v>
      </c>
      <c r="J337" s="39" t="s">
        <v>502</v>
      </c>
      <c r="K337" s="39" t="s">
        <v>80</v>
      </c>
      <c r="L337" s="39" t="s">
        <v>81</v>
      </c>
      <c r="M337" s="39" t="s">
        <v>82</v>
      </c>
      <c r="N337" s="39" t="s">
        <v>83</v>
      </c>
      <c r="O337" s="39" t="s">
        <v>84</v>
      </c>
      <c r="P337" s="39" t="s">
        <v>85</v>
      </c>
      <c r="Q337" s="39" t="s">
        <v>86</v>
      </c>
      <c r="R337" s="35" t="s">
        <v>87</v>
      </c>
      <c r="S337" s="35" t="s">
        <v>87</v>
      </c>
      <c r="T337" s="113" t="s">
        <v>818</v>
      </c>
      <c r="U337" s="39" t="s">
        <v>28</v>
      </c>
      <c r="V337" s="34" t="s">
        <v>293</v>
      </c>
      <c r="W337" s="34" t="s">
        <v>280</v>
      </c>
      <c r="X337" s="39" t="s">
        <v>819</v>
      </c>
      <c r="Y337" s="113" t="s">
        <v>887</v>
      </c>
      <c r="Z337" s="39" t="s">
        <v>239</v>
      </c>
      <c r="AA337" s="39" t="s">
        <v>239</v>
      </c>
      <c r="AB337" s="39">
        <v>2</v>
      </c>
      <c r="AC337" s="41">
        <v>48</v>
      </c>
      <c r="AD337" s="332" t="s">
        <v>240</v>
      </c>
      <c r="AE337" s="41" t="s">
        <v>508</v>
      </c>
      <c r="AF337" s="332" t="s">
        <v>240</v>
      </c>
      <c r="AG337" s="39" t="s">
        <v>631</v>
      </c>
      <c r="AH337" s="112">
        <v>23.1</v>
      </c>
      <c r="AI337" s="111">
        <v>23.1</v>
      </c>
      <c r="AJ337" s="112"/>
      <c r="AK337" s="114" t="s">
        <v>509</v>
      </c>
      <c r="AL337" s="336">
        <v>8.07</v>
      </c>
      <c r="AM337" s="44">
        <v>187.25690000000003</v>
      </c>
      <c r="AN337" s="111">
        <v>0.41</v>
      </c>
      <c r="AO337" s="111">
        <f t="shared" si="21"/>
        <v>1</v>
      </c>
      <c r="AP337" s="111">
        <v>1</v>
      </c>
      <c r="AQ337" s="111"/>
      <c r="AR337" s="335" t="s">
        <v>240</v>
      </c>
      <c r="AS337" s="111" t="s">
        <v>240</v>
      </c>
      <c r="AT337" s="111" t="s">
        <v>295</v>
      </c>
      <c r="AU337" s="111" t="s">
        <v>240</v>
      </c>
      <c r="AV337" s="112" t="s">
        <v>167</v>
      </c>
      <c r="AW337" s="112"/>
      <c r="AX337" s="112">
        <v>20</v>
      </c>
      <c r="AY337" s="112">
        <v>8.07</v>
      </c>
      <c r="AZ337" s="334" t="s">
        <v>240</v>
      </c>
      <c r="BA337" s="112">
        <v>192.44</v>
      </c>
      <c r="BB337" s="130">
        <v>187.25690000000003</v>
      </c>
      <c r="BC337" s="112">
        <v>0.41</v>
      </c>
      <c r="BD337" s="112"/>
      <c r="BE337" s="112">
        <v>0.41</v>
      </c>
      <c r="BF337" s="112"/>
      <c r="BG337" s="112"/>
      <c r="BH337" s="112"/>
      <c r="BI337" s="112"/>
      <c r="BJ337" s="112">
        <v>10</v>
      </c>
      <c r="BK337" s="56">
        <v>30.3</v>
      </c>
      <c r="BL337" s="56">
        <v>27.1</v>
      </c>
      <c r="BM337" s="56">
        <v>52.2</v>
      </c>
      <c r="BN337" s="56">
        <v>2.6</v>
      </c>
      <c r="BO337" s="56">
        <v>137</v>
      </c>
      <c r="BP337" s="223">
        <v>4.1399999999999997</v>
      </c>
      <c r="BQ337" s="112">
        <v>126</v>
      </c>
      <c r="BR337" s="56"/>
      <c r="BS337" s="112" t="s">
        <v>1284</v>
      </c>
      <c r="BT337" s="113" t="s">
        <v>487</v>
      </c>
      <c r="BU337" s="114" t="s">
        <v>488</v>
      </c>
      <c r="BV337" s="34"/>
      <c r="BW337" s="39" t="s">
        <v>841</v>
      </c>
      <c r="BX337" s="39" t="s">
        <v>1282</v>
      </c>
    </row>
    <row r="338" spans="1:76" x14ac:dyDescent="0.35">
      <c r="A338" s="34" t="s">
        <v>277</v>
      </c>
      <c r="B338" s="34"/>
      <c r="C338" s="34"/>
      <c r="D338" s="34"/>
      <c r="E338" s="113" t="s">
        <v>1277</v>
      </c>
      <c r="F338" s="113" t="s">
        <v>1278</v>
      </c>
      <c r="G338" s="41">
        <v>1998</v>
      </c>
      <c r="H338" s="39" t="s">
        <v>1279</v>
      </c>
      <c r="I338" s="39" t="s">
        <v>1280</v>
      </c>
      <c r="J338" s="39" t="s">
        <v>502</v>
      </c>
      <c r="K338" s="39" t="s">
        <v>80</v>
      </c>
      <c r="L338" s="39" t="s">
        <v>81</v>
      </c>
      <c r="M338" s="39" t="s">
        <v>82</v>
      </c>
      <c r="N338" s="39" t="s">
        <v>83</v>
      </c>
      <c r="O338" s="39" t="s">
        <v>84</v>
      </c>
      <c r="P338" s="39" t="s">
        <v>85</v>
      </c>
      <c r="Q338" s="39" t="s">
        <v>86</v>
      </c>
      <c r="R338" s="35" t="s">
        <v>87</v>
      </c>
      <c r="S338" s="35" t="s">
        <v>87</v>
      </c>
      <c r="T338" s="113" t="s">
        <v>818</v>
      </c>
      <c r="U338" s="39" t="s">
        <v>28</v>
      </c>
      <c r="V338" s="34" t="s">
        <v>293</v>
      </c>
      <c r="W338" s="34" t="s">
        <v>280</v>
      </c>
      <c r="X338" s="39" t="s">
        <v>819</v>
      </c>
      <c r="Y338" s="113" t="s">
        <v>887</v>
      </c>
      <c r="Z338" s="39" t="s">
        <v>239</v>
      </c>
      <c r="AA338" s="39" t="s">
        <v>239</v>
      </c>
      <c r="AB338" s="39">
        <v>2</v>
      </c>
      <c r="AC338" s="41">
        <v>48</v>
      </c>
      <c r="AD338" s="332" t="s">
        <v>240</v>
      </c>
      <c r="AE338" s="41" t="s">
        <v>508</v>
      </c>
      <c r="AF338" s="332" t="s">
        <v>240</v>
      </c>
      <c r="AG338" s="39" t="s">
        <v>631</v>
      </c>
      <c r="AH338" s="112">
        <v>119</v>
      </c>
      <c r="AI338" s="111">
        <v>119</v>
      </c>
      <c r="AJ338" s="112"/>
      <c r="AK338" s="114" t="s">
        <v>509</v>
      </c>
      <c r="AL338" s="336">
        <v>8.07</v>
      </c>
      <c r="AM338" s="44">
        <v>187.25690000000003</v>
      </c>
      <c r="AN338" s="111">
        <v>0.41</v>
      </c>
      <c r="AO338" s="111">
        <f t="shared" si="21"/>
        <v>1</v>
      </c>
      <c r="AP338" s="111">
        <v>1</v>
      </c>
      <c r="AQ338" s="111"/>
      <c r="AR338" s="335" t="s">
        <v>295</v>
      </c>
      <c r="AS338" s="111" t="s">
        <v>240</v>
      </c>
      <c r="AT338" s="111" t="s">
        <v>295</v>
      </c>
      <c r="AU338" s="111" t="s">
        <v>240</v>
      </c>
      <c r="AV338" s="112" t="s">
        <v>167</v>
      </c>
      <c r="AW338" s="112"/>
      <c r="AX338" s="112">
        <v>20</v>
      </c>
      <c r="AY338" s="112">
        <v>8.07</v>
      </c>
      <c r="AZ338" s="334" t="s">
        <v>240</v>
      </c>
      <c r="BA338" s="112">
        <v>192.44</v>
      </c>
      <c r="BB338" s="130">
        <v>187.25690000000003</v>
      </c>
      <c r="BC338" s="112">
        <v>0.41</v>
      </c>
      <c r="BD338" s="112"/>
      <c r="BE338" s="112">
        <v>0.41</v>
      </c>
      <c r="BF338" s="112"/>
      <c r="BG338" s="112"/>
      <c r="BH338" s="112"/>
      <c r="BI338" s="112"/>
      <c r="BJ338" s="112">
        <v>10</v>
      </c>
      <c r="BK338" s="56">
        <v>30.3</v>
      </c>
      <c r="BL338" s="56">
        <v>27.1</v>
      </c>
      <c r="BM338" s="56">
        <v>52.2</v>
      </c>
      <c r="BN338" s="56">
        <v>2.6</v>
      </c>
      <c r="BO338" s="56">
        <v>137</v>
      </c>
      <c r="BP338" s="223">
        <v>4.1399999999999997</v>
      </c>
      <c r="BQ338" s="112">
        <v>126</v>
      </c>
      <c r="BR338" s="56"/>
      <c r="BS338" s="112" t="s">
        <v>1285</v>
      </c>
      <c r="BT338" s="113" t="s">
        <v>487</v>
      </c>
      <c r="BU338" s="114" t="s">
        <v>488</v>
      </c>
      <c r="BV338" s="34"/>
      <c r="BW338" s="39" t="s">
        <v>841</v>
      </c>
      <c r="BX338" s="39" t="s">
        <v>1282</v>
      </c>
    </row>
    <row r="339" spans="1:76" x14ac:dyDescent="0.35">
      <c r="A339" s="34" t="s">
        <v>277</v>
      </c>
      <c r="B339" s="34"/>
      <c r="C339" s="34"/>
      <c r="D339" s="34"/>
      <c r="E339" s="39" t="s">
        <v>654</v>
      </c>
      <c r="F339" s="338" t="s">
        <v>1286</v>
      </c>
      <c r="G339" s="40">
        <v>2002</v>
      </c>
      <c r="H339" s="39" t="s">
        <v>1287</v>
      </c>
      <c r="I339" s="39" t="s">
        <v>1288</v>
      </c>
      <c r="J339" s="39" t="s">
        <v>16</v>
      </c>
      <c r="K339" s="39" t="s">
        <v>80</v>
      </c>
      <c r="L339" s="39" t="s">
        <v>81</v>
      </c>
      <c r="M339" s="39" t="s">
        <v>82</v>
      </c>
      <c r="N339" s="39" t="s">
        <v>83</v>
      </c>
      <c r="O339" s="39" t="s">
        <v>84</v>
      </c>
      <c r="P339" s="39" t="s">
        <v>85</v>
      </c>
      <c r="Q339" s="39" t="s">
        <v>86</v>
      </c>
      <c r="R339" s="35" t="s">
        <v>87</v>
      </c>
      <c r="S339" s="35" t="s">
        <v>87</v>
      </c>
      <c r="T339" s="34" t="s">
        <v>818</v>
      </c>
      <c r="U339" s="39" t="s">
        <v>28</v>
      </c>
      <c r="V339" s="34" t="s">
        <v>293</v>
      </c>
      <c r="W339" s="34" t="s">
        <v>280</v>
      </c>
      <c r="X339" s="39" t="s">
        <v>819</v>
      </c>
      <c r="Y339" s="35" t="s">
        <v>887</v>
      </c>
      <c r="Z339" s="39" t="s">
        <v>239</v>
      </c>
      <c r="AA339" s="339"/>
      <c r="AB339" s="339"/>
      <c r="AC339" s="40">
        <v>48</v>
      </c>
      <c r="AD339" s="332" t="s">
        <v>240</v>
      </c>
      <c r="AE339" s="40" t="s">
        <v>477</v>
      </c>
      <c r="AF339" s="332" t="s">
        <v>240</v>
      </c>
      <c r="AG339" s="339"/>
      <c r="AH339" s="339">
        <v>3.66</v>
      </c>
      <c r="AI339" s="111">
        <v>3.66</v>
      </c>
      <c r="AJ339" s="339"/>
      <c r="AK339" s="114" t="s">
        <v>509</v>
      </c>
      <c r="AL339" s="336">
        <v>6.77</v>
      </c>
      <c r="AM339" s="44">
        <v>50.035541500000001</v>
      </c>
      <c r="AN339" s="111">
        <v>0.27</v>
      </c>
      <c r="AO339" s="111">
        <f t="shared" si="21"/>
        <v>1</v>
      </c>
      <c r="AP339" s="111">
        <v>1</v>
      </c>
      <c r="AQ339" s="111"/>
      <c r="AR339" s="335" t="s">
        <v>295</v>
      </c>
      <c r="AS339" s="111" t="s">
        <v>240</v>
      </c>
      <c r="AT339" s="111" t="s">
        <v>295</v>
      </c>
      <c r="AU339" s="111" t="s">
        <v>240</v>
      </c>
      <c r="AV339" s="112" t="s">
        <v>167</v>
      </c>
      <c r="AW339" s="339"/>
      <c r="AX339" s="339">
        <v>20</v>
      </c>
      <c r="AY339" s="334">
        <v>6.77</v>
      </c>
      <c r="AZ339" s="334" t="s">
        <v>240</v>
      </c>
      <c r="BA339" s="334"/>
      <c r="BB339" s="130">
        <v>50.035541500000001</v>
      </c>
      <c r="BC339" s="339">
        <v>0.27</v>
      </c>
      <c r="BD339" s="339"/>
      <c r="BE339" s="339">
        <v>0.27</v>
      </c>
      <c r="BF339" s="339"/>
      <c r="BG339" s="339"/>
      <c r="BH339" s="334"/>
      <c r="BI339" s="334"/>
      <c r="BJ339" s="112">
        <v>0.01</v>
      </c>
      <c r="BK339" s="56">
        <v>10.019500000000001</v>
      </c>
      <c r="BL339" s="56">
        <v>6.0750000000000002</v>
      </c>
      <c r="BM339" s="56">
        <v>1.77023</v>
      </c>
      <c r="BN339" s="56">
        <v>3.0497999999999998</v>
      </c>
      <c r="BO339" s="56">
        <v>24.015000000000001</v>
      </c>
      <c r="BP339" s="223">
        <v>20.561</v>
      </c>
      <c r="BQ339" s="339" t="s">
        <v>559</v>
      </c>
      <c r="BR339" s="56"/>
      <c r="BS339" s="339"/>
      <c r="BT339" s="113" t="s">
        <v>487</v>
      </c>
      <c r="BU339" s="114" t="s">
        <v>488</v>
      </c>
      <c r="BV339" s="34"/>
      <c r="BW339" s="34"/>
      <c r="BX339" s="34"/>
    </row>
    <row r="340" spans="1:76" x14ac:dyDescent="0.35">
      <c r="A340" s="34" t="s">
        <v>277</v>
      </c>
      <c r="B340" s="34"/>
      <c r="C340" s="34"/>
      <c r="D340" s="34"/>
      <c r="E340" s="39" t="s">
        <v>654</v>
      </c>
      <c r="F340" s="338" t="s">
        <v>1286</v>
      </c>
      <c r="G340" s="40">
        <v>2002</v>
      </c>
      <c r="H340" s="39" t="s">
        <v>1287</v>
      </c>
      <c r="I340" s="39" t="s">
        <v>1288</v>
      </c>
      <c r="J340" s="39" t="s">
        <v>16</v>
      </c>
      <c r="K340" s="39" t="s">
        <v>80</v>
      </c>
      <c r="L340" s="39" t="s">
        <v>81</v>
      </c>
      <c r="M340" s="39" t="s">
        <v>82</v>
      </c>
      <c r="N340" s="39" t="s">
        <v>83</v>
      </c>
      <c r="O340" s="39" t="s">
        <v>84</v>
      </c>
      <c r="P340" s="39" t="s">
        <v>85</v>
      </c>
      <c r="Q340" s="39" t="s">
        <v>86</v>
      </c>
      <c r="R340" s="35" t="s">
        <v>87</v>
      </c>
      <c r="S340" s="35" t="s">
        <v>87</v>
      </c>
      <c r="T340" s="34" t="s">
        <v>818</v>
      </c>
      <c r="U340" s="39" t="s">
        <v>28</v>
      </c>
      <c r="V340" s="34" t="s">
        <v>293</v>
      </c>
      <c r="W340" s="34" t="s">
        <v>280</v>
      </c>
      <c r="X340" s="39" t="s">
        <v>819</v>
      </c>
      <c r="Y340" s="35" t="s">
        <v>887</v>
      </c>
      <c r="Z340" s="39" t="s">
        <v>239</v>
      </c>
      <c r="AA340" s="339"/>
      <c r="AB340" s="339"/>
      <c r="AC340" s="40">
        <v>48</v>
      </c>
      <c r="AD340" s="332" t="s">
        <v>240</v>
      </c>
      <c r="AE340" s="40" t="s">
        <v>477</v>
      </c>
      <c r="AF340" s="332" t="s">
        <v>240</v>
      </c>
      <c r="AG340" s="339"/>
      <c r="AH340" s="339">
        <v>4.8609999999999998</v>
      </c>
      <c r="AI340" s="111">
        <v>4.8609999999999998</v>
      </c>
      <c r="AJ340" s="339"/>
      <c r="AK340" s="114" t="s">
        <v>509</v>
      </c>
      <c r="AL340" s="336">
        <v>6.85</v>
      </c>
      <c r="AM340" s="44">
        <v>125.08734000000001</v>
      </c>
      <c r="AN340" s="111">
        <v>0.27</v>
      </c>
      <c r="AO340" s="111">
        <f t="shared" si="21"/>
        <v>1</v>
      </c>
      <c r="AP340" s="111">
        <v>1</v>
      </c>
      <c r="AQ340" s="111"/>
      <c r="AR340" s="335" t="s">
        <v>295</v>
      </c>
      <c r="AS340" s="111" t="s">
        <v>240</v>
      </c>
      <c r="AT340" s="111" t="s">
        <v>295</v>
      </c>
      <c r="AU340" s="111" t="s">
        <v>240</v>
      </c>
      <c r="AV340" s="112" t="s">
        <v>167</v>
      </c>
      <c r="AW340" s="339"/>
      <c r="AX340" s="339">
        <v>20</v>
      </c>
      <c r="AY340" s="334">
        <v>6.85</v>
      </c>
      <c r="AZ340" s="334" t="s">
        <v>240</v>
      </c>
      <c r="BA340" s="334"/>
      <c r="BB340" s="130">
        <v>125.08734000000001</v>
      </c>
      <c r="BC340" s="339">
        <v>0.27</v>
      </c>
      <c r="BD340" s="339"/>
      <c r="BE340" s="339">
        <v>0.27</v>
      </c>
      <c r="BF340" s="339"/>
      <c r="BG340" s="339"/>
      <c r="BH340" s="334"/>
      <c r="BI340" s="334"/>
      <c r="BJ340" s="112">
        <v>0.01</v>
      </c>
      <c r="BK340" s="56">
        <v>10.02</v>
      </c>
      <c r="BL340" s="56">
        <v>24.3</v>
      </c>
      <c r="BM340" s="56">
        <v>1.77023</v>
      </c>
      <c r="BN340" s="56">
        <v>3.0497999999999998</v>
      </c>
      <c r="BO340" s="56">
        <v>96.06</v>
      </c>
      <c r="BP340" s="223">
        <v>20.561</v>
      </c>
      <c r="BQ340" s="339" t="s">
        <v>559</v>
      </c>
      <c r="BR340" s="56"/>
      <c r="BS340" s="339"/>
      <c r="BT340" s="113" t="s">
        <v>487</v>
      </c>
      <c r="BU340" s="114" t="s">
        <v>488</v>
      </c>
      <c r="BV340" s="34"/>
      <c r="BW340" s="34"/>
      <c r="BX340" s="34"/>
    </row>
    <row r="341" spans="1:76" x14ac:dyDescent="0.35">
      <c r="A341" s="34" t="s">
        <v>277</v>
      </c>
      <c r="B341" s="34"/>
      <c r="C341" s="34"/>
      <c r="D341" s="34"/>
      <c r="E341" s="39" t="s">
        <v>654</v>
      </c>
      <c r="F341" s="338" t="s">
        <v>1286</v>
      </c>
      <c r="G341" s="40">
        <v>2002</v>
      </c>
      <c r="H341" s="39" t="s">
        <v>1287</v>
      </c>
      <c r="I341" s="39" t="s">
        <v>1288</v>
      </c>
      <c r="J341" s="39" t="s">
        <v>16</v>
      </c>
      <c r="K341" s="39" t="s">
        <v>80</v>
      </c>
      <c r="L341" s="39" t="s">
        <v>81</v>
      </c>
      <c r="M341" s="39" t="s">
        <v>82</v>
      </c>
      <c r="N341" s="39" t="s">
        <v>83</v>
      </c>
      <c r="O341" s="39" t="s">
        <v>84</v>
      </c>
      <c r="P341" s="39" t="s">
        <v>85</v>
      </c>
      <c r="Q341" s="39" t="s">
        <v>86</v>
      </c>
      <c r="R341" s="35" t="s">
        <v>87</v>
      </c>
      <c r="S341" s="35" t="s">
        <v>87</v>
      </c>
      <c r="T341" s="34" t="s">
        <v>818</v>
      </c>
      <c r="U341" s="39" t="s">
        <v>28</v>
      </c>
      <c r="V341" s="34" t="s">
        <v>293</v>
      </c>
      <c r="W341" s="34" t="s">
        <v>280</v>
      </c>
      <c r="X341" s="39" t="s">
        <v>819</v>
      </c>
      <c r="Y341" s="35" t="s">
        <v>887</v>
      </c>
      <c r="Z341" s="39" t="s">
        <v>239</v>
      </c>
      <c r="AA341" s="339"/>
      <c r="AB341" s="339"/>
      <c r="AC341" s="40">
        <v>48</v>
      </c>
      <c r="AD341" s="332" t="s">
        <v>240</v>
      </c>
      <c r="AE341" s="40" t="s">
        <v>477</v>
      </c>
      <c r="AF341" s="332" t="s">
        <v>240</v>
      </c>
      <c r="AG341" s="339"/>
      <c r="AH341" s="339">
        <v>5.1849999999999996</v>
      </c>
      <c r="AI341" s="111">
        <v>5.1849999999999996</v>
      </c>
      <c r="AJ341" s="339"/>
      <c r="AK341" s="114" t="s">
        <v>509</v>
      </c>
      <c r="AL341" s="336">
        <v>6.95</v>
      </c>
      <c r="AM341" s="44">
        <v>50.036789999999996</v>
      </c>
      <c r="AN341" s="111">
        <v>0.27</v>
      </c>
      <c r="AO341" s="111">
        <f t="shared" si="21"/>
        <v>1</v>
      </c>
      <c r="AP341" s="111">
        <v>1</v>
      </c>
      <c r="AQ341" s="111"/>
      <c r="AR341" s="335" t="s">
        <v>295</v>
      </c>
      <c r="AS341" s="111" t="s">
        <v>240</v>
      </c>
      <c r="AT341" s="111" t="s">
        <v>295</v>
      </c>
      <c r="AU341" s="111" t="s">
        <v>240</v>
      </c>
      <c r="AV341" s="112" t="s">
        <v>167</v>
      </c>
      <c r="AW341" s="339"/>
      <c r="AX341" s="339">
        <v>20</v>
      </c>
      <c r="AY341" s="334">
        <v>6.95</v>
      </c>
      <c r="AZ341" s="334" t="s">
        <v>240</v>
      </c>
      <c r="BA341" s="334"/>
      <c r="BB341" s="130">
        <v>50.036789999999996</v>
      </c>
      <c r="BC341" s="339">
        <v>0.27</v>
      </c>
      <c r="BD341" s="339"/>
      <c r="BE341" s="339">
        <v>0.27</v>
      </c>
      <c r="BF341" s="339"/>
      <c r="BG341" s="339"/>
      <c r="BH341" s="334"/>
      <c r="BI341" s="334"/>
      <c r="BJ341" s="112">
        <v>0.01</v>
      </c>
      <c r="BK341" s="56">
        <v>10.02</v>
      </c>
      <c r="BL341" s="56">
        <v>6.0750000000000002</v>
      </c>
      <c r="BM341" s="56">
        <v>1.77023</v>
      </c>
      <c r="BN341" s="56">
        <v>3.0497999999999998</v>
      </c>
      <c r="BO341" s="56">
        <v>24.015000000000001</v>
      </c>
      <c r="BP341" s="223">
        <v>20.561</v>
      </c>
      <c r="BQ341" s="339" t="s">
        <v>559</v>
      </c>
      <c r="BR341" s="56"/>
      <c r="BS341" s="339"/>
      <c r="BT341" s="113" t="s">
        <v>487</v>
      </c>
      <c r="BU341" s="114" t="s">
        <v>488</v>
      </c>
      <c r="BV341" s="34"/>
      <c r="BW341" s="34"/>
      <c r="BX341" s="34"/>
    </row>
    <row r="342" spans="1:76" x14ac:dyDescent="0.35">
      <c r="A342" s="34" t="s">
        <v>277</v>
      </c>
      <c r="B342" s="34"/>
      <c r="C342" s="34"/>
      <c r="D342" s="34"/>
      <c r="E342" s="39" t="s">
        <v>654</v>
      </c>
      <c r="F342" s="338" t="s">
        <v>1286</v>
      </c>
      <c r="G342" s="40">
        <v>2002</v>
      </c>
      <c r="H342" s="39" t="s">
        <v>1287</v>
      </c>
      <c r="I342" s="39" t="s">
        <v>1288</v>
      </c>
      <c r="J342" s="39" t="s">
        <v>16</v>
      </c>
      <c r="K342" s="39" t="s">
        <v>80</v>
      </c>
      <c r="L342" s="39" t="s">
        <v>81</v>
      </c>
      <c r="M342" s="39" t="s">
        <v>82</v>
      </c>
      <c r="N342" s="39" t="s">
        <v>83</v>
      </c>
      <c r="O342" s="39" t="s">
        <v>84</v>
      </c>
      <c r="P342" s="39" t="s">
        <v>85</v>
      </c>
      <c r="Q342" s="39" t="s">
        <v>86</v>
      </c>
      <c r="R342" s="35" t="s">
        <v>87</v>
      </c>
      <c r="S342" s="35" t="s">
        <v>87</v>
      </c>
      <c r="T342" s="34" t="s">
        <v>818</v>
      </c>
      <c r="U342" s="39" t="s">
        <v>28</v>
      </c>
      <c r="V342" s="34" t="s">
        <v>293</v>
      </c>
      <c r="W342" s="34" t="s">
        <v>280</v>
      </c>
      <c r="X342" s="39" t="s">
        <v>819</v>
      </c>
      <c r="Y342" s="35" t="s">
        <v>887</v>
      </c>
      <c r="Z342" s="39" t="s">
        <v>239</v>
      </c>
      <c r="AA342" s="339"/>
      <c r="AB342" s="339"/>
      <c r="AC342" s="40">
        <v>48</v>
      </c>
      <c r="AD342" s="332" t="s">
        <v>240</v>
      </c>
      <c r="AE342" s="40" t="s">
        <v>477</v>
      </c>
      <c r="AF342" s="332" t="s">
        <v>240</v>
      </c>
      <c r="AG342" s="339"/>
      <c r="AH342" s="339">
        <v>5.5789999999999997</v>
      </c>
      <c r="AI342" s="111">
        <v>5.5789999999999997</v>
      </c>
      <c r="AJ342" s="339"/>
      <c r="AK342" s="114" t="s">
        <v>509</v>
      </c>
      <c r="AL342" s="336">
        <v>5.98</v>
      </c>
      <c r="AM342" s="44">
        <v>50.036789999999996</v>
      </c>
      <c r="AN342" s="111">
        <v>0.27</v>
      </c>
      <c r="AO342" s="111">
        <f t="shared" si="21"/>
        <v>1</v>
      </c>
      <c r="AP342" s="111">
        <v>1</v>
      </c>
      <c r="AQ342" s="111"/>
      <c r="AR342" s="335" t="s">
        <v>295</v>
      </c>
      <c r="AS342" s="111" t="s">
        <v>240</v>
      </c>
      <c r="AT342" s="111" t="s">
        <v>295</v>
      </c>
      <c r="AU342" s="111" t="s">
        <v>240</v>
      </c>
      <c r="AV342" s="112" t="s">
        <v>167</v>
      </c>
      <c r="AW342" s="339"/>
      <c r="AX342" s="339">
        <v>20</v>
      </c>
      <c r="AY342" s="334">
        <v>5.98</v>
      </c>
      <c r="AZ342" s="334" t="s">
        <v>240</v>
      </c>
      <c r="BA342" s="334"/>
      <c r="BB342" s="130">
        <v>50.036789999999996</v>
      </c>
      <c r="BC342" s="339">
        <v>0.27</v>
      </c>
      <c r="BD342" s="339"/>
      <c r="BE342" s="339">
        <v>0.27</v>
      </c>
      <c r="BF342" s="339"/>
      <c r="BG342" s="339"/>
      <c r="BH342" s="334"/>
      <c r="BI342" s="334"/>
      <c r="BJ342" s="112">
        <v>0.01</v>
      </c>
      <c r="BK342" s="56">
        <v>10.02</v>
      </c>
      <c r="BL342" s="56">
        <v>6.0750000000000002</v>
      </c>
      <c r="BM342" s="56">
        <v>36.324199999999998</v>
      </c>
      <c r="BN342" s="56">
        <v>3.0497999999999998</v>
      </c>
      <c r="BO342" s="56">
        <v>24.015000000000001</v>
      </c>
      <c r="BP342" s="223">
        <v>75.153999999999996</v>
      </c>
      <c r="BQ342" s="339" t="s">
        <v>559</v>
      </c>
      <c r="BR342" s="56"/>
      <c r="BS342" s="339"/>
      <c r="BT342" s="113" t="s">
        <v>487</v>
      </c>
      <c r="BU342" s="114" t="s">
        <v>488</v>
      </c>
      <c r="BV342" s="34"/>
      <c r="BW342" s="34"/>
      <c r="BX342" s="34"/>
    </row>
    <row r="343" spans="1:76" x14ac:dyDescent="0.35">
      <c r="A343" s="34" t="s">
        <v>277</v>
      </c>
      <c r="B343" s="34"/>
      <c r="C343" s="34"/>
      <c r="D343" s="34"/>
      <c r="E343" s="39" t="s">
        <v>654</v>
      </c>
      <c r="F343" s="338" t="s">
        <v>1286</v>
      </c>
      <c r="G343" s="40">
        <v>2002</v>
      </c>
      <c r="H343" s="39" t="s">
        <v>1287</v>
      </c>
      <c r="I343" s="39" t="s">
        <v>1288</v>
      </c>
      <c r="J343" s="39" t="s">
        <v>16</v>
      </c>
      <c r="K343" s="39" t="s">
        <v>80</v>
      </c>
      <c r="L343" s="39" t="s">
        <v>81</v>
      </c>
      <c r="M343" s="39" t="s">
        <v>82</v>
      </c>
      <c r="N343" s="39" t="s">
        <v>83</v>
      </c>
      <c r="O343" s="39" t="s">
        <v>84</v>
      </c>
      <c r="P343" s="39" t="s">
        <v>85</v>
      </c>
      <c r="Q343" s="39" t="s">
        <v>86</v>
      </c>
      <c r="R343" s="35" t="s">
        <v>87</v>
      </c>
      <c r="S343" s="35" t="s">
        <v>87</v>
      </c>
      <c r="T343" s="34" t="s">
        <v>818</v>
      </c>
      <c r="U343" s="39" t="s">
        <v>28</v>
      </c>
      <c r="V343" s="34" t="s">
        <v>293</v>
      </c>
      <c r="W343" s="34" t="s">
        <v>280</v>
      </c>
      <c r="X343" s="39" t="s">
        <v>819</v>
      </c>
      <c r="Y343" s="35" t="s">
        <v>887</v>
      </c>
      <c r="Z343" s="39" t="s">
        <v>239</v>
      </c>
      <c r="AA343" s="339"/>
      <c r="AB343" s="339"/>
      <c r="AC343" s="40">
        <v>48</v>
      </c>
      <c r="AD343" s="332" t="s">
        <v>240</v>
      </c>
      <c r="AE343" s="40" t="s">
        <v>477</v>
      </c>
      <c r="AF343" s="332" t="s">
        <v>240</v>
      </c>
      <c r="AG343" s="339"/>
      <c r="AH343" s="339">
        <v>5.84</v>
      </c>
      <c r="AI343" s="111">
        <v>5.84</v>
      </c>
      <c r="AJ343" s="339"/>
      <c r="AK343" s="114" t="s">
        <v>509</v>
      </c>
      <c r="AL343" s="336">
        <v>6.78</v>
      </c>
      <c r="AM343" s="44">
        <v>50.036789999999996</v>
      </c>
      <c r="AN343" s="111">
        <v>0.27</v>
      </c>
      <c r="AO343" s="111">
        <f t="shared" si="21"/>
        <v>1</v>
      </c>
      <c r="AP343" s="111">
        <v>1</v>
      </c>
      <c r="AQ343" s="111"/>
      <c r="AR343" s="335" t="s">
        <v>295</v>
      </c>
      <c r="AS343" s="111" t="s">
        <v>240</v>
      </c>
      <c r="AT343" s="111" t="s">
        <v>295</v>
      </c>
      <c r="AU343" s="111" t="s">
        <v>240</v>
      </c>
      <c r="AV343" s="112" t="s">
        <v>167</v>
      </c>
      <c r="AW343" s="339"/>
      <c r="AX343" s="339">
        <v>20</v>
      </c>
      <c r="AY343" s="334">
        <v>6.78</v>
      </c>
      <c r="AZ343" s="334" t="s">
        <v>240</v>
      </c>
      <c r="BA343" s="334"/>
      <c r="BB343" s="130">
        <v>50.036789999999996</v>
      </c>
      <c r="BC343" s="339">
        <v>0.27</v>
      </c>
      <c r="BD343" s="339"/>
      <c r="BE343" s="339">
        <v>0.27</v>
      </c>
      <c r="BF343" s="339"/>
      <c r="BG343" s="339"/>
      <c r="BH343" s="334"/>
      <c r="BI343" s="334"/>
      <c r="BJ343" s="112">
        <v>0.01</v>
      </c>
      <c r="BK343" s="56">
        <v>10.02</v>
      </c>
      <c r="BL343" s="56">
        <v>6.0750000000000002</v>
      </c>
      <c r="BM343" s="56">
        <v>24.8292</v>
      </c>
      <c r="BN343" s="56">
        <v>3.0497999999999998</v>
      </c>
      <c r="BO343" s="56">
        <v>24.015000000000001</v>
      </c>
      <c r="BP343" s="223">
        <v>56.011000000000003</v>
      </c>
      <c r="BQ343" s="339" t="s">
        <v>559</v>
      </c>
      <c r="BR343" s="56"/>
      <c r="BS343" s="339"/>
      <c r="BT343" s="113" t="s">
        <v>487</v>
      </c>
      <c r="BU343" s="114" t="s">
        <v>488</v>
      </c>
      <c r="BV343" s="34"/>
      <c r="BW343" s="34"/>
      <c r="BX343" s="34"/>
    </row>
    <row r="344" spans="1:76" x14ac:dyDescent="0.35">
      <c r="A344" s="34" t="s">
        <v>277</v>
      </c>
      <c r="B344" s="34"/>
      <c r="C344" s="34"/>
      <c r="D344" s="34"/>
      <c r="E344" s="39" t="s">
        <v>654</v>
      </c>
      <c r="F344" s="338" t="s">
        <v>1286</v>
      </c>
      <c r="G344" s="40">
        <v>2002</v>
      </c>
      <c r="H344" s="39" t="s">
        <v>1287</v>
      </c>
      <c r="I344" s="39" t="s">
        <v>1288</v>
      </c>
      <c r="J344" s="39" t="s">
        <v>16</v>
      </c>
      <c r="K344" s="39" t="s">
        <v>80</v>
      </c>
      <c r="L344" s="39" t="s">
        <v>81</v>
      </c>
      <c r="M344" s="39" t="s">
        <v>82</v>
      </c>
      <c r="N344" s="39" t="s">
        <v>83</v>
      </c>
      <c r="O344" s="39" t="s">
        <v>84</v>
      </c>
      <c r="P344" s="39" t="s">
        <v>85</v>
      </c>
      <c r="Q344" s="39" t="s">
        <v>86</v>
      </c>
      <c r="R344" s="35" t="s">
        <v>87</v>
      </c>
      <c r="S344" s="35" t="s">
        <v>87</v>
      </c>
      <c r="T344" s="34" t="s">
        <v>818</v>
      </c>
      <c r="U344" s="39" t="s">
        <v>28</v>
      </c>
      <c r="V344" s="34" t="s">
        <v>293</v>
      </c>
      <c r="W344" s="34" t="s">
        <v>280</v>
      </c>
      <c r="X344" s="39" t="s">
        <v>819</v>
      </c>
      <c r="Y344" s="35" t="s">
        <v>887</v>
      </c>
      <c r="Z344" s="39" t="s">
        <v>239</v>
      </c>
      <c r="AA344" s="339"/>
      <c r="AB344" s="339"/>
      <c r="AC344" s="40">
        <v>48</v>
      </c>
      <c r="AD344" s="332" t="s">
        <v>240</v>
      </c>
      <c r="AE344" s="40" t="s">
        <v>477</v>
      </c>
      <c r="AF344" s="332" t="s">
        <v>240</v>
      </c>
      <c r="AG344" s="339"/>
      <c r="AH344" s="339">
        <v>6.17</v>
      </c>
      <c r="AI344" s="111">
        <v>6.17</v>
      </c>
      <c r="AJ344" s="339"/>
      <c r="AK344" s="114" t="s">
        <v>509</v>
      </c>
      <c r="AL344" s="336">
        <v>6.98</v>
      </c>
      <c r="AM344" s="44">
        <v>50.036789999999996</v>
      </c>
      <c r="AN344" s="111">
        <v>0.27</v>
      </c>
      <c r="AO344" s="111">
        <f t="shared" si="21"/>
        <v>1</v>
      </c>
      <c r="AP344" s="111">
        <v>1</v>
      </c>
      <c r="AQ344" s="111"/>
      <c r="AR344" s="335" t="s">
        <v>295</v>
      </c>
      <c r="AS344" s="111" t="s">
        <v>240</v>
      </c>
      <c r="AT344" s="111" t="s">
        <v>295</v>
      </c>
      <c r="AU344" s="111" t="s">
        <v>240</v>
      </c>
      <c r="AV344" s="112" t="s">
        <v>167</v>
      </c>
      <c r="AW344" s="339"/>
      <c r="AX344" s="339">
        <v>20</v>
      </c>
      <c r="AY344" s="334">
        <v>6.98</v>
      </c>
      <c r="AZ344" s="334" t="s">
        <v>240</v>
      </c>
      <c r="BA344" s="334"/>
      <c r="BB344" s="130">
        <v>50.036789999999996</v>
      </c>
      <c r="BC344" s="339">
        <v>0.27</v>
      </c>
      <c r="BD344" s="339"/>
      <c r="BE344" s="339">
        <v>0.27</v>
      </c>
      <c r="BF344" s="339"/>
      <c r="BG344" s="339"/>
      <c r="BH344" s="334"/>
      <c r="BI344" s="334"/>
      <c r="BJ344" s="112">
        <v>0.01</v>
      </c>
      <c r="BK344" s="56">
        <v>10.02</v>
      </c>
      <c r="BL344" s="56">
        <v>6.0750000000000002</v>
      </c>
      <c r="BM344" s="56">
        <v>1.77023</v>
      </c>
      <c r="BN344" s="56">
        <v>3.0497999999999998</v>
      </c>
      <c r="BO344" s="56">
        <v>24.015000000000001</v>
      </c>
      <c r="BP344" s="223">
        <v>20.561</v>
      </c>
      <c r="BQ344" s="339" t="s">
        <v>559</v>
      </c>
      <c r="BR344" s="56"/>
      <c r="BS344" s="339"/>
      <c r="BT344" s="113" t="s">
        <v>487</v>
      </c>
      <c r="BU344" s="114" t="s">
        <v>488</v>
      </c>
      <c r="BV344" s="34"/>
      <c r="BW344" s="34"/>
      <c r="BX344" s="34"/>
    </row>
    <row r="345" spans="1:76" x14ac:dyDescent="0.35">
      <c r="A345" s="34" t="s">
        <v>277</v>
      </c>
      <c r="B345" s="34"/>
      <c r="C345" s="34"/>
      <c r="D345" s="34"/>
      <c r="E345" s="39" t="s">
        <v>654</v>
      </c>
      <c r="F345" s="338" t="s">
        <v>1286</v>
      </c>
      <c r="G345" s="40">
        <v>2002</v>
      </c>
      <c r="H345" s="39" t="s">
        <v>1287</v>
      </c>
      <c r="I345" s="39" t="s">
        <v>1288</v>
      </c>
      <c r="J345" s="39" t="s">
        <v>16</v>
      </c>
      <c r="K345" s="39" t="s">
        <v>80</v>
      </c>
      <c r="L345" s="39" t="s">
        <v>81</v>
      </c>
      <c r="M345" s="39" t="s">
        <v>82</v>
      </c>
      <c r="N345" s="39" t="s">
        <v>83</v>
      </c>
      <c r="O345" s="39" t="s">
        <v>84</v>
      </c>
      <c r="P345" s="39" t="s">
        <v>85</v>
      </c>
      <c r="Q345" s="39" t="s">
        <v>86</v>
      </c>
      <c r="R345" s="35" t="s">
        <v>87</v>
      </c>
      <c r="S345" s="35" t="s">
        <v>87</v>
      </c>
      <c r="T345" s="34" t="s">
        <v>818</v>
      </c>
      <c r="U345" s="39" t="s">
        <v>28</v>
      </c>
      <c r="V345" s="34" t="s">
        <v>293</v>
      </c>
      <c r="W345" s="34" t="s">
        <v>280</v>
      </c>
      <c r="X345" s="39" t="s">
        <v>819</v>
      </c>
      <c r="Y345" s="35" t="s">
        <v>887</v>
      </c>
      <c r="Z345" s="39" t="s">
        <v>239</v>
      </c>
      <c r="AA345" s="339"/>
      <c r="AB345" s="339"/>
      <c r="AC345" s="40">
        <v>48</v>
      </c>
      <c r="AD345" s="332" t="s">
        <v>240</v>
      </c>
      <c r="AE345" s="40" t="s">
        <v>477</v>
      </c>
      <c r="AF345" s="332" t="s">
        <v>240</v>
      </c>
      <c r="AG345" s="339"/>
      <c r="AH345" s="339">
        <v>6.4820000000000002</v>
      </c>
      <c r="AI345" s="111">
        <v>6.4820000000000002</v>
      </c>
      <c r="AJ345" s="339"/>
      <c r="AK345" s="114" t="s">
        <v>509</v>
      </c>
      <c r="AL345" s="336">
        <v>6.7</v>
      </c>
      <c r="AM345" s="44">
        <v>50.036789999999996</v>
      </c>
      <c r="AN345" s="111">
        <v>0.27</v>
      </c>
      <c r="AO345" s="111">
        <f t="shared" si="21"/>
        <v>1</v>
      </c>
      <c r="AP345" s="111">
        <v>1</v>
      </c>
      <c r="AQ345" s="111"/>
      <c r="AR345" s="335" t="s">
        <v>295</v>
      </c>
      <c r="AS345" s="111" t="s">
        <v>240</v>
      </c>
      <c r="AT345" s="111" t="s">
        <v>295</v>
      </c>
      <c r="AU345" s="111" t="s">
        <v>240</v>
      </c>
      <c r="AV345" s="112" t="s">
        <v>167</v>
      </c>
      <c r="AW345" s="339"/>
      <c r="AX345" s="339">
        <v>20</v>
      </c>
      <c r="AY345" s="334">
        <v>6.7</v>
      </c>
      <c r="AZ345" s="334" t="s">
        <v>240</v>
      </c>
      <c r="BA345" s="334"/>
      <c r="BB345" s="130">
        <v>50.036789999999996</v>
      </c>
      <c r="BC345" s="339">
        <v>0.27</v>
      </c>
      <c r="BD345" s="339"/>
      <c r="BE345" s="339">
        <v>0.27</v>
      </c>
      <c r="BF345" s="339"/>
      <c r="BG345" s="339"/>
      <c r="BH345" s="334"/>
      <c r="BI345" s="334"/>
      <c r="BJ345" s="112">
        <v>0.01</v>
      </c>
      <c r="BK345" s="56">
        <v>10.02</v>
      </c>
      <c r="BL345" s="56">
        <v>6.0750000000000002</v>
      </c>
      <c r="BM345" s="56">
        <v>36.324199999999998</v>
      </c>
      <c r="BN345" s="56">
        <v>3.0497999999999998</v>
      </c>
      <c r="BO345" s="56">
        <v>24.015000000000001</v>
      </c>
      <c r="BP345" s="223">
        <v>73.736000000000004</v>
      </c>
      <c r="BQ345" s="339" t="s">
        <v>559</v>
      </c>
      <c r="BR345" s="56"/>
      <c r="BS345" s="339"/>
      <c r="BT345" s="113" t="s">
        <v>487</v>
      </c>
      <c r="BU345" s="114" t="s">
        <v>488</v>
      </c>
      <c r="BV345" s="34"/>
      <c r="BW345" s="34"/>
      <c r="BX345" s="34"/>
    </row>
    <row r="346" spans="1:76" x14ac:dyDescent="0.35">
      <c r="A346" s="34" t="s">
        <v>277</v>
      </c>
      <c r="B346" s="34"/>
      <c r="C346" s="34"/>
      <c r="D346" s="34"/>
      <c r="E346" s="39" t="s">
        <v>654</v>
      </c>
      <c r="F346" s="338" t="s">
        <v>1286</v>
      </c>
      <c r="G346" s="40">
        <v>2002</v>
      </c>
      <c r="H346" s="39" t="s">
        <v>1287</v>
      </c>
      <c r="I346" s="39" t="s">
        <v>1288</v>
      </c>
      <c r="J346" s="39" t="s">
        <v>16</v>
      </c>
      <c r="K346" s="39" t="s">
        <v>80</v>
      </c>
      <c r="L346" s="39" t="s">
        <v>81</v>
      </c>
      <c r="M346" s="39" t="s">
        <v>82</v>
      </c>
      <c r="N346" s="39" t="s">
        <v>83</v>
      </c>
      <c r="O346" s="39" t="s">
        <v>84</v>
      </c>
      <c r="P346" s="39" t="s">
        <v>85</v>
      </c>
      <c r="Q346" s="39" t="s">
        <v>86</v>
      </c>
      <c r="R346" s="35" t="s">
        <v>87</v>
      </c>
      <c r="S346" s="35" t="s">
        <v>87</v>
      </c>
      <c r="T346" s="34" t="s">
        <v>818</v>
      </c>
      <c r="U346" s="39" t="s">
        <v>28</v>
      </c>
      <c r="V346" s="34" t="s">
        <v>293</v>
      </c>
      <c r="W346" s="34" t="s">
        <v>280</v>
      </c>
      <c r="X346" s="39" t="s">
        <v>819</v>
      </c>
      <c r="Y346" s="35" t="s">
        <v>887</v>
      </c>
      <c r="Z346" s="39" t="s">
        <v>239</v>
      </c>
      <c r="AA346" s="339"/>
      <c r="AB346" s="339"/>
      <c r="AC346" s="40">
        <v>48</v>
      </c>
      <c r="AD346" s="332" t="s">
        <v>240</v>
      </c>
      <c r="AE346" s="40" t="s">
        <v>477</v>
      </c>
      <c r="AF346" s="332" t="s">
        <v>240</v>
      </c>
      <c r="AG346" s="339"/>
      <c r="AH346" s="339">
        <v>6.609</v>
      </c>
      <c r="AI346" s="111">
        <v>6.609</v>
      </c>
      <c r="AJ346" s="339"/>
      <c r="AK346" s="114" t="s">
        <v>509</v>
      </c>
      <c r="AL346" s="336">
        <v>6.3</v>
      </c>
      <c r="AM346" s="44">
        <v>50.036789999999996</v>
      </c>
      <c r="AN346" s="111">
        <v>0.27</v>
      </c>
      <c r="AO346" s="111">
        <f t="shared" si="21"/>
        <v>1</v>
      </c>
      <c r="AP346" s="111">
        <v>1</v>
      </c>
      <c r="AQ346" s="111"/>
      <c r="AR346" s="335" t="s">
        <v>295</v>
      </c>
      <c r="AS346" s="111" t="s">
        <v>240</v>
      </c>
      <c r="AT346" s="111" t="s">
        <v>295</v>
      </c>
      <c r="AU346" s="111" t="s">
        <v>240</v>
      </c>
      <c r="AV346" s="112" t="s">
        <v>167</v>
      </c>
      <c r="AW346" s="339"/>
      <c r="AX346" s="339">
        <v>20</v>
      </c>
      <c r="AY346" s="334">
        <v>6.3</v>
      </c>
      <c r="AZ346" s="334" t="s">
        <v>240</v>
      </c>
      <c r="BA346" s="334"/>
      <c r="BB346" s="130">
        <v>50.036789999999996</v>
      </c>
      <c r="BC346" s="339">
        <v>0.27</v>
      </c>
      <c r="BD346" s="339"/>
      <c r="BE346" s="339">
        <v>0.27</v>
      </c>
      <c r="BF346" s="339"/>
      <c r="BG346" s="339"/>
      <c r="BH346" s="334"/>
      <c r="BI346" s="334"/>
      <c r="BJ346" s="112">
        <v>0.01</v>
      </c>
      <c r="BK346" s="56">
        <v>10.02</v>
      </c>
      <c r="BL346" s="56">
        <v>6.0750000000000002</v>
      </c>
      <c r="BM346" s="56">
        <v>36.324199999999998</v>
      </c>
      <c r="BN346" s="56">
        <v>3.0497999999999998</v>
      </c>
      <c r="BO346" s="56">
        <v>24.015000000000001</v>
      </c>
      <c r="BP346" s="223">
        <v>75.153999999999996</v>
      </c>
      <c r="BQ346" s="339" t="s">
        <v>559</v>
      </c>
      <c r="BR346" s="56"/>
      <c r="BS346" s="339"/>
      <c r="BT346" s="113" t="s">
        <v>487</v>
      </c>
      <c r="BU346" s="114" t="s">
        <v>488</v>
      </c>
      <c r="BV346" s="34"/>
      <c r="BW346" s="34"/>
      <c r="BX346" s="34"/>
    </row>
    <row r="347" spans="1:76" x14ac:dyDescent="0.35">
      <c r="A347" s="34" t="s">
        <v>277</v>
      </c>
      <c r="B347" s="34"/>
      <c r="C347" s="34"/>
      <c r="D347" s="34"/>
      <c r="E347" s="39" t="s">
        <v>654</v>
      </c>
      <c r="F347" s="338" t="s">
        <v>1286</v>
      </c>
      <c r="G347" s="40">
        <v>2002</v>
      </c>
      <c r="H347" s="39" t="s">
        <v>1287</v>
      </c>
      <c r="I347" s="39" t="s">
        <v>1288</v>
      </c>
      <c r="J347" s="39" t="s">
        <v>16</v>
      </c>
      <c r="K347" s="39" t="s">
        <v>80</v>
      </c>
      <c r="L347" s="39" t="s">
        <v>81</v>
      </c>
      <c r="M347" s="39" t="s">
        <v>82</v>
      </c>
      <c r="N347" s="39" t="s">
        <v>83</v>
      </c>
      <c r="O347" s="39" t="s">
        <v>84</v>
      </c>
      <c r="P347" s="39" t="s">
        <v>85</v>
      </c>
      <c r="Q347" s="39" t="s">
        <v>86</v>
      </c>
      <c r="R347" s="35" t="s">
        <v>87</v>
      </c>
      <c r="S347" s="35" t="s">
        <v>87</v>
      </c>
      <c r="T347" s="34" t="s">
        <v>818</v>
      </c>
      <c r="U347" s="39" t="s">
        <v>28</v>
      </c>
      <c r="V347" s="34" t="s">
        <v>293</v>
      </c>
      <c r="W347" s="34" t="s">
        <v>280</v>
      </c>
      <c r="X347" s="39" t="s">
        <v>819</v>
      </c>
      <c r="Y347" s="35" t="s">
        <v>887</v>
      </c>
      <c r="Z347" s="39" t="s">
        <v>239</v>
      </c>
      <c r="AA347" s="339"/>
      <c r="AB347" s="339"/>
      <c r="AC347" s="40">
        <v>48</v>
      </c>
      <c r="AD347" s="332" t="s">
        <v>240</v>
      </c>
      <c r="AE347" s="40" t="s">
        <v>477</v>
      </c>
      <c r="AF347" s="332" t="s">
        <v>240</v>
      </c>
      <c r="AG347" s="339"/>
      <c r="AH347" s="339">
        <v>6.7350000000000003</v>
      </c>
      <c r="AI347" s="111">
        <v>6.7350000000000003</v>
      </c>
      <c r="AJ347" s="339"/>
      <c r="AK347" s="114" t="s">
        <v>509</v>
      </c>
      <c r="AL347" s="336">
        <v>6.75</v>
      </c>
      <c r="AM347" s="44">
        <v>75.053640000000001</v>
      </c>
      <c r="AN347" s="111">
        <v>0.27</v>
      </c>
      <c r="AO347" s="111">
        <f t="shared" si="21"/>
        <v>1</v>
      </c>
      <c r="AP347" s="111">
        <v>1</v>
      </c>
      <c r="AQ347" s="111"/>
      <c r="AR347" s="335" t="s">
        <v>295</v>
      </c>
      <c r="AS347" s="111" t="s">
        <v>240</v>
      </c>
      <c r="AT347" s="111" t="s">
        <v>295</v>
      </c>
      <c r="AU347" s="111" t="s">
        <v>240</v>
      </c>
      <c r="AV347" s="112" t="s">
        <v>167</v>
      </c>
      <c r="AW347" s="339"/>
      <c r="AX347" s="339">
        <v>20</v>
      </c>
      <c r="AY347" s="334">
        <v>6.75</v>
      </c>
      <c r="AZ347" s="334" t="s">
        <v>240</v>
      </c>
      <c r="BA347" s="334"/>
      <c r="BB347" s="130">
        <v>75.053640000000001</v>
      </c>
      <c r="BC347" s="339">
        <v>0.27</v>
      </c>
      <c r="BD347" s="339"/>
      <c r="BE347" s="339">
        <v>0.27</v>
      </c>
      <c r="BF347" s="339"/>
      <c r="BG347" s="339"/>
      <c r="BH347" s="334"/>
      <c r="BI347" s="334"/>
      <c r="BJ347" s="112">
        <v>0.01</v>
      </c>
      <c r="BK347" s="56">
        <v>10.02</v>
      </c>
      <c r="BL347" s="56">
        <v>12.15</v>
      </c>
      <c r="BM347" s="56">
        <v>1.77023</v>
      </c>
      <c r="BN347" s="56">
        <v>3.0497999999999998</v>
      </c>
      <c r="BO347" s="56">
        <v>48.03</v>
      </c>
      <c r="BP347" s="223">
        <v>20.561</v>
      </c>
      <c r="BQ347" s="339" t="s">
        <v>559</v>
      </c>
      <c r="BR347" s="56"/>
      <c r="BS347" s="339"/>
      <c r="BT347" s="113" t="s">
        <v>487</v>
      </c>
      <c r="BU347" s="114" t="s">
        <v>488</v>
      </c>
      <c r="BV347" s="34"/>
      <c r="BW347" s="34"/>
      <c r="BX347" s="34"/>
    </row>
    <row r="348" spans="1:76" x14ac:dyDescent="0.35">
      <c r="A348" s="34" t="s">
        <v>277</v>
      </c>
      <c r="B348" s="34"/>
      <c r="C348" s="34"/>
      <c r="D348" s="34"/>
      <c r="E348" s="39" t="s">
        <v>654</v>
      </c>
      <c r="F348" s="338" t="s">
        <v>1286</v>
      </c>
      <c r="G348" s="40">
        <v>2002</v>
      </c>
      <c r="H348" s="39" t="s">
        <v>1287</v>
      </c>
      <c r="I348" s="39" t="s">
        <v>1288</v>
      </c>
      <c r="J348" s="39" t="s">
        <v>16</v>
      </c>
      <c r="K348" s="39" t="s">
        <v>80</v>
      </c>
      <c r="L348" s="39" t="s">
        <v>81</v>
      </c>
      <c r="M348" s="39" t="s">
        <v>82</v>
      </c>
      <c r="N348" s="39" t="s">
        <v>83</v>
      </c>
      <c r="O348" s="39" t="s">
        <v>84</v>
      </c>
      <c r="P348" s="39" t="s">
        <v>85</v>
      </c>
      <c r="Q348" s="39" t="s">
        <v>86</v>
      </c>
      <c r="R348" s="35" t="s">
        <v>87</v>
      </c>
      <c r="S348" s="35" t="s">
        <v>87</v>
      </c>
      <c r="T348" s="34" t="s">
        <v>818</v>
      </c>
      <c r="U348" s="39" t="s">
        <v>28</v>
      </c>
      <c r="V348" s="34" t="s">
        <v>293</v>
      </c>
      <c r="W348" s="34" t="s">
        <v>280</v>
      </c>
      <c r="X348" s="39" t="s">
        <v>819</v>
      </c>
      <c r="Y348" s="35" t="s">
        <v>887</v>
      </c>
      <c r="Z348" s="39" t="s">
        <v>239</v>
      </c>
      <c r="AA348" s="339"/>
      <c r="AB348" s="339"/>
      <c r="AC348" s="40">
        <v>48</v>
      </c>
      <c r="AD348" s="332" t="s">
        <v>240</v>
      </c>
      <c r="AE348" s="40" t="s">
        <v>477</v>
      </c>
      <c r="AF348" s="332" t="s">
        <v>240</v>
      </c>
      <c r="AG348" s="339"/>
      <c r="AH348" s="339">
        <v>6.7359999999999998</v>
      </c>
      <c r="AI348" s="111">
        <v>6.7359999999999998</v>
      </c>
      <c r="AJ348" s="339"/>
      <c r="AK348" s="114" t="s">
        <v>509</v>
      </c>
      <c r="AL348" s="336">
        <v>6.44</v>
      </c>
      <c r="AM348" s="44">
        <v>50.036789999999996</v>
      </c>
      <c r="AN348" s="111">
        <v>0.27</v>
      </c>
      <c r="AO348" s="111">
        <f t="shared" si="21"/>
        <v>1</v>
      </c>
      <c r="AP348" s="111">
        <v>1</v>
      </c>
      <c r="AQ348" s="111"/>
      <c r="AR348" s="335" t="s">
        <v>295</v>
      </c>
      <c r="AS348" s="111" t="s">
        <v>240</v>
      </c>
      <c r="AT348" s="111" t="s">
        <v>295</v>
      </c>
      <c r="AU348" s="111" t="s">
        <v>240</v>
      </c>
      <c r="AV348" s="112" t="s">
        <v>167</v>
      </c>
      <c r="AW348" s="339"/>
      <c r="AX348" s="339">
        <v>20</v>
      </c>
      <c r="AY348" s="334">
        <v>6.44</v>
      </c>
      <c r="AZ348" s="334" t="s">
        <v>240</v>
      </c>
      <c r="BA348" s="334"/>
      <c r="BB348" s="130">
        <v>50.036789999999996</v>
      </c>
      <c r="BC348" s="339">
        <v>0.27</v>
      </c>
      <c r="BD348" s="339"/>
      <c r="BE348" s="339">
        <v>0.27</v>
      </c>
      <c r="BF348" s="339"/>
      <c r="BG348" s="339"/>
      <c r="BH348" s="334"/>
      <c r="BI348" s="334"/>
      <c r="BJ348" s="112">
        <v>0.01</v>
      </c>
      <c r="BK348" s="56">
        <v>10.02</v>
      </c>
      <c r="BL348" s="56">
        <v>6.0750000000000002</v>
      </c>
      <c r="BM348" s="56">
        <v>49.6584</v>
      </c>
      <c r="BN348" s="56">
        <v>3.0497999999999998</v>
      </c>
      <c r="BO348" s="56">
        <v>24.015000000000001</v>
      </c>
      <c r="BP348" s="223">
        <v>95.715000000000003</v>
      </c>
      <c r="BQ348" s="339" t="s">
        <v>559</v>
      </c>
      <c r="BR348" s="56"/>
      <c r="BS348" s="339"/>
      <c r="BT348" s="113" t="s">
        <v>487</v>
      </c>
      <c r="BU348" s="114" t="s">
        <v>488</v>
      </c>
      <c r="BV348" s="34"/>
      <c r="BW348" s="34"/>
      <c r="BX348" s="34"/>
    </row>
    <row r="349" spans="1:76" x14ac:dyDescent="0.35">
      <c r="A349" s="34" t="s">
        <v>277</v>
      </c>
      <c r="B349" s="34"/>
      <c r="C349" s="34"/>
      <c r="D349" s="34"/>
      <c r="E349" s="39" t="s">
        <v>654</v>
      </c>
      <c r="F349" s="338" t="s">
        <v>1286</v>
      </c>
      <c r="G349" s="40">
        <v>2002</v>
      </c>
      <c r="H349" s="39" t="s">
        <v>1287</v>
      </c>
      <c r="I349" s="39" t="s">
        <v>1288</v>
      </c>
      <c r="J349" s="39" t="s">
        <v>16</v>
      </c>
      <c r="K349" s="39" t="s">
        <v>80</v>
      </c>
      <c r="L349" s="39" t="s">
        <v>81</v>
      </c>
      <c r="M349" s="39" t="s">
        <v>82</v>
      </c>
      <c r="N349" s="39" t="s">
        <v>83</v>
      </c>
      <c r="O349" s="39" t="s">
        <v>84</v>
      </c>
      <c r="P349" s="39" t="s">
        <v>85</v>
      </c>
      <c r="Q349" s="39" t="s">
        <v>86</v>
      </c>
      <c r="R349" s="35" t="s">
        <v>87</v>
      </c>
      <c r="S349" s="35" t="s">
        <v>87</v>
      </c>
      <c r="T349" s="34" t="s">
        <v>818</v>
      </c>
      <c r="U349" s="39" t="s">
        <v>28</v>
      </c>
      <c r="V349" s="34" t="s">
        <v>293</v>
      </c>
      <c r="W349" s="34" t="s">
        <v>280</v>
      </c>
      <c r="X349" s="39" t="s">
        <v>819</v>
      </c>
      <c r="Y349" s="35" t="s">
        <v>887</v>
      </c>
      <c r="Z349" s="39" t="s">
        <v>239</v>
      </c>
      <c r="AA349" s="339"/>
      <c r="AB349" s="339"/>
      <c r="AC349" s="40">
        <v>48</v>
      </c>
      <c r="AD349" s="332" t="s">
        <v>240</v>
      </c>
      <c r="AE349" s="40" t="s">
        <v>477</v>
      </c>
      <c r="AF349" s="332" t="s">
        <v>240</v>
      </c>
      <c r="AG349" s="339"/>
      <c r="AH349" s="339">
        <v>6.7990000000000004</v>
      </c>
      <c r="AI349" s="111">
        <v>6.7990000000000004</v>
      </c>
      <c r="AJ349" s="339"/>
      <c r="AK349" s="114" t="s">
        <v>509</v>
      </c>
      <c r="AL349" s="336">
        <v>6.79</v>
      </c>
      <c r="AM349" s="44">
        <v>50.036789999999996</v>
      </c>
      <c r="AN349" s="111">
        <v>0.27</v>
      </c>
      <c r="AO349" s="111">
        <f t="shared" si="21"/>
        <v>1</v>
      </c>
      <c r="AP349" s="111">
        <v>1</v>
      </c>
      <c r="AQ349" s="111"/>
      <c r="AR349" s="335" t="s">
        <v>295</v>
      </c>
      <c r="AS349" s="111" t="s">
        <v>240</v>
      </c>
      <c r="AT349" s="111" t="s">
        <v>295</v>
      </c>
      <c r="AU349" s="111" t="s">
        <v>240</v>
      </c>
      <c r="AV349" s="112" t="s">
        <v>167</v>
      </c>
      <c r="AW349" s="339"/>
      <c r="AX349" s="339">
        <v>20</v>
      </c>
      <c r="AY349" s="334">
        <v>6.79</v>
      </c>
      <c r="AZ349" s="334" t="s">
        <v>240</v>
      </c>
      <c r="BA349" s="334"/>
      <c r="BB349" s="130">
        <v>50.036789999999996</v>
      </c>
      <c r="BC349" s="339">
        <v>0.27</v>
      </c>
      <c r="BD349" s="339"/>
      <c r="BE349" s="339">
        <v>0.27</v>
      </c>
      <c r="BF349" s="339"/>
      <c r="BG349" s="339"/>
      <c r="BH349" s="334"/>
      <c r="BI349" s="334"/>
      <c r="BJ349" s="112">
        <v>0.01</v>
      </c>
      <c r="BK349" s="56">
        <v>10.02</v>
      </c>
      <c r="BL349" s="56">
        <v>6.0750000000000002</v>
      </c>
      <c r="BM349" s="56">
        <v>1.77023</v>
      </c>
      <c r="BN349" s="56">
        <v>3.0497999999999998</v>
      </c>
      <c r="BO349" s="56">
        <v>2.2904254874062717</v>
      </c>
      <c r="BP349" s="223">
        <v>38.286000000000001</v>
      </c>
      <c r="BQ349" s="339" t="s">
        <v>559</v>
      </c>
      <c r="BR349" s="56"/>
      <c r="BS349" s="339"/>
      <c r="BT349" s="113" t="s">
        <v>487</v>
      </c>
      <c r="BU349" s="114" t="s">
        <v>488</v>
      </c>
      <c r="BV349" s="34"/>
      <c r="BW349" s="34"/>
      <c r="BX349" s="34"/>
    </row>
    <row r="350" spans="1:76" x14ac:dyDescent="0.35">
      <c r="A350" s="34" t="s">
        <v>277</v>
      </c>
      <c r="B350" s="34"/>
      <c r="C350" s="34"/>
      <c r="D350" s="34"/>
      <c r="E350" s="39" t="s">
        <v>654</v>
      </c>
      <c r="F350" s="338" t="s">
        <v>1286</v>
      </c>
      <c r="G350" s="40">
        <v>2002</v>
      </c>
      <c r="H350" s="39" t="s">
        <v>1287</v>
      </c>
      <c r="I350" s="39" t="s">
        <v>1288</v>
      </c>
      <c r="J350" s="39" t="s">
        <v>16</v>
      </c>
      <c r="K350" s="39" t="s">
        <v>80</v>
      </c>
      <c r="L350" s="39" t="s">
        <v>81</v>
      </c>
      <c r="M350" s="39" t="s">
        <v>82</v>
      </c>
      <c r="N350" s="39" t="s">
        <v>83</v>
      </c>
      <c r="O350" s="39" t="s">
        <v>84</v>
      </c>
      <c r="P350" s="39" t="s">
        <v>85</v>
      </c>
      <c r="Q350" s="39" t="s">
        <v>86</v>
      </c>
      <c r="R350" s="35" t="s">
        <v>87</v>
      </c>
      <c r="S350" s="35" t="s">
        <v>87</v>
      </c>
      <c r="T350" s="34" t="s">
        <v>818</v>
      </c>
      <c r="U350" s="39" t="s">
        <v>28</v>
      </c>
      <c r="V350" s="34" t="s">
        <v>293</v>
      </c>
      <c r="W350" s="34" t="s">
        <v>280</v>
      </c>
      <c r="X350" s="39" t="s">
        <v>819</v>
      </c>
      <c r="Y350" s="35" t="s">
        <v>887</v>
      </c>
      <c r="Z350" s="39" t="s">
        <v>239</v>
      </c>
      <c r="AA350" s="339"/>
      <c r="AB350" s="339"/>
      <c r="AC350" s="40">
        <v>48</v>
      </c>
      <c r="AD350" s="332" t="s">
        <v>240</v>
      </c>
      <c r="AE350" s="40" t="s">
        <v>477</v>
      </c>
      <c r="AF350" s="332" t="s">
        <v>240</v>
      </c>
      <c r="AG350" s="339"/>
      <c r="AH350" s="339">
        <v>6.8630000000000004</v>
      </c>
      <c r="AI350" s="111">
        <v>6.8630000000000004</v>
      </c>
      <c r="AJ350" s="339"/>
      <c r="AK350" s="114" t="s">
        <v>509</v>
      </c>
      <c r="AL350" s="336">
        <v>6.96</v>
      </c>
      <c r="AM350" s="44">
        <v>50.036789999999996</v>
      </c>
      <c r="AN350" s="111">
        <v>0.27</v>
      </c>
      <c r="AO350" s="111">
        <f t="shared" si="21"/>
        <v>1</v>
      </c>
      <c r="AP350" s="111">
        <v>1</v>
      </c>
      <c r="AQ350" s="111"/>
      <c r="AR350" s="335" t="s">
        <v>295</v>
      </c>
      <c r="AS350" s="111" t="s">
        <v>240</v>
      </c>
      <c r="AT350" s="111" t="s">
        <v>295</v>
      </c>
      <c r="AU350" s="111" t="s">
        <v>240</v>
      </c>
      <c r="AV350" s="112" t="s">
        <v>167</v>
      </c>
      <c r="AW350" s="339"/>
      <c r="AX350" s="339">
        <v>20</v>
      </c>
      <c r="AY350" s="334">
        <v>6.96</v>
      </c>
      <c r="AZ350" s="334" t="s">
        <v>240</v>
      </c>
      <c r="BA350" s="334"/>
      <c r="BB350" s="130">
        <v>50.036789999999996</v>
      </c>
      <c r="BC350" s="339">
        <v>0.27</v>
      </c>
      <c r="BD350" s="339"/>
      <c r="BE350" s="339">
        <v>0.27</v>
      </c>
      <c r="BF350" s="339"/>
      <c r="BG350" s="339"/>
      <c r="BH350" s="334"/>
      <c r="BI350" s="334"/>
      <c r="BJ350" s="112">
        <v>0.01</v>
      </c>
      <c r="BK350" s="56">
        <v>10.02</v>
      </c>
      <c r="BL350" s="56">
        <v>6.0750000000000002</v>
      </c>
      <c r="BM350" s="56">
        <v>1.77023</v>
      </c>
      <c r="BN350" s="56">
        <v>19.55</v>
      </c>
      <c r="BO350" s="56">
        <v>24.015000000000001</v>
      </c>
      <c r="BP350" s="223">
        <v>38.286000000000001</v>
      </c>
      <c r="BQ350" s="339" t="s">
        <v>559</v>
      </c>
      <c r="BR350" s="56"/>
      <c r="BS350" s="339"/>
      <c r="BT350" s="113" t="s">
        <v>487</v>
      </c>
      <c r="BU350" s="114" t="s">
        <v>488</v>
      </c>
      <c r="BV350" s="34"/>
      <c r="BW350" s="34"/>
      <c r="BX350" s="34"/>
    </row>
    <row r="351" spans="1:76" x14ac:dyDescent="0.35">
      <c r="A351" s="34" t="s">
        <v>277</v>
      </c>
      <c r="B351" s="34"/>
      <c r="C351" s="34"/>
      <c r="D351" s="34"/>
      <c r="E351" s="39" t="s">
        <v>654</v>
      </c>
      <c r="F351" s="338" t="s">
        <v>1286</v>
      </c>
      <c r="G351" s="40">
        <v>2002</v>
      </c>
      <c r="H351" s="39" t="s">
        <v>1287</v>
      </c>
      <c r="I351" s="39" t="s">
        <v>1288</v>
      </c>
      <c r="J351" s="39" t="s">
        <v>16</v>
      </c>
      <c r="K351" s="39" t="s">
        <v>80</v>
      </c>
      <c r="L351" s="39" t="s">
        <v>81</v>
      </c>
      <c r="M351" s="39" t="s">
        <v>82</v>
      </c>
      <c r="N351" s="39" t="s">
        <v>83</v>
      </c>
      <c r="O351" s="39" t="s">
        <v>84</v>
      </c>
      <c r="P351" s="39" t="s">
        <v>85</v>
      </c>
      <c r="Q351" s="39" t="s">
        <v>86</v>
      </c>
      <c r="R351" s="35" t="s">
        <v>87</v>
      </c>
      <c r="S351" s="35" t="s">
        <v>87</v>
      </c>
      <c r="T351" s="34" t="s">
        <v>818</v>
      </c>
      <c r="U351" s="39" t="s">
        <v>28</v>
      </c>
      <c r="V351" s="34" t="s">
        <v>293</v>
      </c>
      <c r="W351" s="34" t="s">
        <v>280</v>
      </c>
      <c r="X351" s="39" t="s">
        <v>819</v>
      </c>
      <c r="Y351" s="35" t="s">
        <v>887</v>
      </c>
      <c r="Z351" s="39" t="s">
        <v>239</v>
      </c>
      <c r="AA351" s="339"/>
      <c r="AB351" s="339"/>
      <c r="AC351" s="40">
        <v>48</v>
      </c>
      <c r="AD351" s="332" t="s">
        <v>240</v>
      </c>
      <c r="AE351" s="40" t="s">
        <v>477</v>
      </c>
      <c r="AF351" s="332" t="s">
        <v>240</v>
      </c>
      <c r="AG351" s="339"/>
      <c r="AH351" s="339">
        <v>6.9269999999999996</v>
      </c>
      <c r="AI351" s="111">
        <v>6.9269999999999996</v>
      </c>
      <c r="AJ351" s="339"/>
      <c r="AK351" s="114" t="s">
        <v>509</v>
      </c>
      <c r="AL351" s="336">
        <v>6.89</v>
      </c>
      <c r="AM351" s="44">
        <v>50.036789999999996</v>
      </c>
      <c r="AN351" s="111">
        <v>0.27</v>
      </c>
      <c r="AO351" s="111">
        <f t="shared" si="21"/>
        <v>1</v>
      </c>
      <c r="AP351" s="111">
        <v>1</v>
      </c>
      <c r="AQ351" s="111"/>
      <c r="AR351" s="335" t="s">
        <v>295</v>
      </c>
      <c r="AS351" s="111" t="s">
        <v>240</v>
      </c>
      <c r="AT351" s="111" t="s">
        <v>295</v>
      </c>
      <c r="AU351" s="111" t="s">
        <v>240</v>
      </c>
      <c r="AV351" s="112" t="s">
        <v>167</v>
      </c>
      <c r="AW351" s="339"/>
      <c r="AX351" s="339">
        <v>20</v>
      </c>
      <c r="AY351" s="334">
        <v>6.89</v>
      </c>
      <c r="AZ351" s="334" t="s">
        <v>240</v>
      </c>
      <c r="BA351" s="334"/>
      <c r="BB351" s="130">
        <v>50.036789999999996</v>
      </c>
      <c r="BC351" s="339">
        <v>0.27</v>
      </c>
      <c r="BD351" s="339"/>
      <c r="BE351" s="339">
        <v>0.27</v>
      </c>
      <c r="BF351" s="339"/>
      <c r="BG351" s="339"/>
      <c r="BH351" s="334"/>
      <c r="BI351" s="334"/>
      <c r="BJ351" s="112">
        <v>0.01</v>
      </c>
      <c r="BK351" s="56">
        <v>10.02</v>
      </c>
      <c r="BL351" s="56">
        <v>6.0750000000000002</v>
      </c>
      <c r="BM351" s="56">
        <v>1.77023</v>
      </c>
      <c r="BN351" s="56">
        <v>78.2</v>
      </c>
      <c r="BO351" s="56">
        <v>24.015000000000001</v>
      </c>
      <c r="BP351" s="223">
        <v>91.460999999999999</v>
      </c>
      <c r="BQ351" s="339" t="s">
        <v>559</v>
      </c>
      <c r="BR351" s="56"/>
      <c r="BS351" s="339"/>
      <c r="BT351" s="113" t="s">
        <v>487</v>
      </c>
      <c r="BU351" s="114" t="s">
        <v>488</v>
      </c>
      <c r="BV351" s="34"/>
      <c r="BW351" s="34"/>
      <c r="BX351" s="34"/>
    </row>
    <row r="352" spans="1:76" x14ac:dyDescent="0.35">
      <c r="A352" s="34" t="s">
        <v>277</v>
      </c>
      <c r="B352" s="34"/>
      <c r="C352" s="34"/>
      <c r="D352" s="34"/>
      <c r="E352" s="39" t="s">
        <v>654</v>
      </c>
      <c r="F352" s="338" t="s">
        <v>1286</v>
      </c>
      <c r="G352" s="40">
        <v>2002</v>
      </c>
      <c r="H352" s="39" t="s">
        <v>1287</v>
      </c>
      <c r="I352" s="39" t="s">
        <v>1288</v>
      </c>
      <c r="J352" s="39" t="s">
        <v>16</v>
      </c>
      <c r="K352" s="39" t="s">
        <v>80</v>
      </c>
      <c r="L352" s="39" t="s">
        <v>81</v>
      </c>
      <c r="M352" s="39" t="s">
        <v>82</v>
      </c>
      <c r="N352" s="39" t="s">
        <v>83</v>
      </c>
      <c r="O352" s="39" t="s">
        <v>84</v>
      </c>
      <c r="P352" s="39" t="s">
        <v>85</v>
      </c>
      <c r="Q352" s="39" t="s">
        <v>86</v>
      </c>
      <c r="R352" s="35" t="s">
        <v>87</v>
      </c>
      <c r="S352" s="35" t="s">
        <v>87</v>
      </c>
      <c r="T352" s="34" t="s">
        <v>818</v>
      </c>
      <c r="U352" s="39" t="s">
        <v>28</v>
      </c>
      <c r="V352" s="34" t="s">
        <v>293</v>
      </c>
      <c r="W352" s="34" t="s">
        <v>280</v>
      </c>
      <c r="X352" s="39" t="s">
        <v>819</v>
      </c>
      <c r="Y352" s="35" t="s">
        <v>887</v>
      </c>
      <c r="Z352" s="39" t="s">
        <v>239</v>
      </c>
      <c r="AA352" s="339"/>
      <c r="AB352" s="339"/>
      <c r="AC352" s="40">
        <v>48</v>
      </c>
      <c r="AD352" s="332" t="s">
        <v>240</v>
      </c>
      <c r="AE352" s="40" t="s">
        <v>477</v>
      </c>
      <c r="AF352" s="332" t="s">
        <v>240</v>
      </c>
      <c r="AG352" s="339"/>
      <c r="AH352" s="339">
        <v>7.18</v>
      </c>
      <c r="AI352" s="111">
        <v>7.18</v>
      </c>
      <c r="AJ352" s="339"/>
      <c r="AK352" s="114" t="s">
        <v>509</v>
      </c>
      <c r="AL352" s="336">
        <v>6.92</v>
      </c>
      <c r="AM352" s="44">
        <v>100.07666999999999</v>
      </c>
      <c r="AN352" s="111">
        <v>0.27</v>
      </c>
      <c r="AO352" s="111">
        <f t="shared" si="21"/>
        <v>1</v>
      </c>
      <c r="AP352" s="111">
        <v>1</v>
      </c>
      <c r="AQ352" s="111"/>
      <c r="AR352" s="335" t="s">
        <v>295</v>
      </c>
      <c r="AS352" s="111" t="s">
        <v>240</v>
      </c>
      <c r="AT352" s="111" t="s">
        <v>295</v>
      </c>
      <c r="AU352" s="111" t="s">
        <v>240</v>
      </c>
      <c r="AV352" s="112" t="s">
        <v>167</v>
      </c>
      <c r="AW352" s="339"/>
      <c r="AX352" s="339">
        <v>20</v>
      </c>
      <c r="AY352" s="334">
        <v>6.92</v>
      </c>
      <c r="AZ352" s="334" t="s">
        <v>240</v>
      </c>
      <c r="BA352" s="334"/>
      <c r="BB352" s="130">
        <v>100.07666999999999</v>
      </c>
      <c r="BC352" s="339">
        <v>0.27</v>
      </c>
      <c r="BD352" s="339"/>
      <c r="BE352" s="339">
        <v>0.27</v>
      </c>
      <c r="BF352" s="339"/>
      <c r="BG352" s="339"/>
      <c r="BH352" s="334"/>
      <c r="BI352" s="334"/>
      <c r="BJ352" s="112">
        <v>0.01</v>
      </c>
      <c r="BK352" s="56">
        <v>30.06</v>
      </c>
      <c r="BL352" s="56">
        <v>6.0750000000000002</v>
      </c>
      <c r="BM352" s="56">
        <v>1.77023</v>
      </c>
      <c r="BN352" s="56">
        <v>3.0497999999999998</v>
      </c>
      <c r="BO352" s="56">
        <v>24.015000000000001</v>
      </c>
      <c r="BP352" s="223">
        <v>56.011000000000003</v>
      </c>
      <c r="BQ352" s="339" t="s">
        <v>559</v>
      </c>
      <c r="BR352" s="56"/>
      <c r="BS352" s="339"/>
      <c r="BT352" s="113" t="s">
        <v>487</v>
      </c>
      <c r="BU352" s="114" t="s">
        <v>488</v>
      </c>
      <c r="BV352" s="34"/>
      <c r="BW352" s="34"/>
      <c r="BX352" s="34"/>
    </row>
    <row r="353" spans="1:76" x14ac:dyDescent="0.35">
      <c r="A353" s="34" t="s">
        <v>277</v>
      </c>
      <c r="B353" s="34"/>
      <c r="C353" s="34"/>
      <c r="D353" s="34"/>
      <c r="E353" s="39" t="s">
        <v>654</v>
      </c>
      <c r="F353" s="338" t="s">
        <v>1286</v>
      </c>
      <c r="G353" s="40">
        <v>2002</v>
      </c>
      <c r="H353" s="39" t="s">
        <v>1287</v>
      </c>
      <c r="I353" s="39" t="s">
        <v>1288</v>
      </c>
      <c r="J353" s="39" t="s">
        <v>16</v>
      </c>
      <c r="K353" s="39" t="s">
        <v>80</v>
      </c>
      <c r="L353" s="39" t="s">
        <v>81</v>
      </c>
      <c r="M353" s="39" t="s">
        <v>82</v>
      </c>
      <c r="N353" s="39" t="s">
        <v>83</v>
      </c>
      <c r="O353" s="39" t="s">
        <v>84</v>
      </c>
      <c r="P353" s="39" t="s">
        <v>85</v>
      </c>
      <c r="Q353" s="39" t="s">
        <v>86</v>
      </c>
      <c r="R353" s="35" t="s">
        <v>87</v>
      </c>
      <c r="S353" s="35" t="s">
        <v>87</v>
      </c>
      <c r="T353" s="34" t="s">
        <v>818</v>
      </c>
      <c r="U353" s="39" t="s">
        <v>28</v>
      </c>
      <c r="V353" s="34" t="s">
        <v>293</v>
      </c>
      <c r="W353" s="34" t="s">
        <v>280</v>
      </c>
      <c r="X353" s="39" t="s">
        <v>819</v>
      </c>
      <c r="Y353" s="35" t="s">
        <v>887</v>
      </c>
      <c r="Z353" s="39" t="s">
        <v>239</v>
      </c>
      <c r="AA353" s="339"/>
      <c r="AB353" s="339"/>
      <c r="AC353" s="40">
        <v>48</v>
      </c>
      <c r="AD353" s="332" t="s">
        <v>240</v>
      </c>
      <c r="AE353" s="40" t="s">
        <v>477</v>
      </c>
      <c r="AF353" s="332" t="s">
        <v>240</v>
      </c>
      <c r="AG353" s="339"/>
      <c r="AH353" s="339">
        <v>7.3710000000000004</v>
      </c>
      <c r="AI353" s="111">
        <v>7.3710000000000004</v>
      </c>
      <c r="AJ353" s="339"/>
      <c r="AK353" s="114" t="s">
        <v>509</v>
      </c>
      <c r="AL353" s="336">
        <v>6.95</v>
      </c>
      <c r="AM353" s="44">
        <v>75.056730000000002</v>
      </c>
      <c r="AN353" s="111">
        <v>0.27</v>
      </c>
      <c r="AO353" s="111">
        <f t="shared" si="21"/>
        <v>1</v>
      </c>
      <c r="AP353" s="111">
        <v>1</v>
      </c>
      <c r="AQ353" s="111"/>
      <c r="AR353" s="335" t="s">
        <v>295</v>
      </c>
      <c r="AS353" s="111" t="s">
        <v>240</v>
      </c>
      <c r="AT353" s="111" t="s">
        <v>295</v>
      </c>
      <c r="AU353" s="111" t="s">
        <v>240</v>
      </c>
      <c r="AV353" s="112" t="s">
        <v>167</v>
      </c>
      <c r="AW353" s="339"/>
      <c r="AX353" s="339">
        <v>20</v>
      </c>
      <c r="AY353" s="334">
        <v>6.95</v>
      </c>
      <c r="AZ353" s="334" t="s">
        <v>240</v>
      </c>
      <c r="BA353" s="334"/>
      <c r="BB353" s="130">
        <v>75.056730000000002</v>
      </c>
      <c r="BC353" s="339">
        <v>0.27</v>
      </c>
      <c r="BD353" s="339"/>
      <c r="BE353" s="339">
        <v>0.27</v>
      </c>
      <c r="BF353" s="339"/>
      <c r="BG353" s="339"/>
      <c r="BH353" s="334"/>
      <c r="BI353" s="334"/>
      <c r="BJ353" s="112">
        <v>0.01</v>
      </c>
      <c r="BK353" s="56">
        <v>20.04</v>
      </c>
      <c r="BL353" s="56">
        <v>6.0750000000000002</v>
      </c>
      <c r="BM353" s="56">
        <v>1.77023</v>
      </c>
      <c r="BN353" s="56">
        <v>3.0497999999999998</v>
      </c>
      <c r="BO353" s="56">
        <v>24.015000000000001</v>
      </c>
      <c r="BP353" s="223">
        <v>38.286000000000001</v>
      </c>
      <c r="BQ353" s="339" t="s">
        <v>559</v>
      </c>
      <c r="BR353" s="56"/>
      <c r="BS353" s="339"/>
      <c r="BT353" s="113" t="s">
        <v>487</v>
      </c>
      <c r="BU353" s="114" t="s">
        <v>488</v>
      </c>
      <c r="BV353" s="34"/>
      <c r="BW353" s="34"/>
      <c r="BX353" s="34"/>
    </row>
    <row r="354" spans="1:76" x14ac:dyDescent="0.35">
      <c r="A354" s="34" t="s">
        <v>277</v>
      </c>
      <c r="B354" s="34"/>
      <c r="C354" s="34"/>
      <c r="D354" s="34"/>
      <c r="E354" s="39" t="s">
        <v>654</v>
      </c>
      <c r="F354" s="338" t="s">
        <v>1286</v>
      </c>
      <c r="G354" s="40">
        <v>2002</v>
      </c>
      <c r="H354" s="39" t="s">
        <v>1287</v>
      </c>
      <c r="I354" s="39" t="s">
        <v>1288</v>
      </c>
      <c r="J354" s="39" t="s">
        <v>16</v>
      </c>
      <c r="K354" s="39" t="s">
        <v>80</v>
      </c>
      <c r="L354" s="39" t="s">
        <v>81</v>
      </c>
      <c r="M354" s="39" t="s">
        <v>82</v>
      </c>
      <c r="N354" s="39" t="s">
        <v>83</v>
      </c>
      <c r="O354" s="39" t="s">
        <v>84</v>
      </c>
      <c r="P354" s="39" t="s">
        <v>85</v>
      </c>
      <c r="Q354" s="39" t="s">
        <v>86</v>
      </c>
      <c r="R354" s="35" t="s">
        <v>87</v>
      </c>
      <c r="S354" s="35" t="s">
        <v>87</v>
      </c>
      <c r="T354" s="34" t="s">
        <v>818</v>
      </c>
      <c r="U354" s="39" t="s">
        <v>28</v>
      </c>
      <c r="V354" s="34" t="s">
        <v>293</v>
      </c>
      <c r="W354" s="34" t="s">
        <v>280</v>
      </c>
      <c r="X354" s="39" t="s">
        <v>819</v>
      </c>
      <c r="Y354" s="35" t="s">
        <v>887</v>
      </c>
      <c r="Z354" s="39" t="s">
        <v>239</v>
      </c>
      <c r="AA354" s="339"/>
      <c r="AB354" s="339"/>
      <c r="AC354" s="40">
        <v>48</v>
      </c>
      <c r="AD354" s="332" t="s">
        <v>240</v>
      </c>
      <c r="AE354" s="40" t="s">
        <v>477</v>
      </c>
      <c r="AF354" s="332" t="s">
        <v>240</v>
      </c>
      <c r="AG354" s="339"/>
      <c r="AH354" s="339">
        <v>8.0069999999999997</v>
      </c>
      <c r="AI354" s="111">
        <v>8.0069999999999997</v>
      </c>
      <c r="AJ354" s="339"/>
      <c r="AK354" s="114" t="s">
        <v>509</v>
      </c>
      <c r="AL354" s="336">
        <v>6.92</v>
      </c>
      <c r="AM354" s="44">
        <v>50.036789999999996</v>
      </c>
      <c r="AN354" s="111">
        <v>0.27</v>
      </c>
      <c r="AO354" s="111">
        <f t="shared" si="21"/>
        <v>1</v>
      </c>
      <c r="AP354" s="111">
        <v>1</v>
      </c>
      <c r="AQ354" s="111"/>
      <c r="AR354" s="335" t="s">
        <v>295</v>
      </c>
      <c r="AS354" s="111" t="s">
        <v>240</v>
      </c>
      <c r="AT354" s="111" t="s">
        <v>295</v>
      </c>
      <c r="AU354" s="111" t="s">
        <v>240</v>
      </c>
      <c r="AV354" s="112" t="s">
        <v>167</v>
      </c>
      <c r="AW354" s="339"/>
      <c r="AX354" s="339">
        <v>20</v>
      </c>
      <c r="AY354" s="334">
        <v>6.92</v>
      </c>
      <c r="AZ354" s="334" t="s">
        <v>240</v>
      </c>
      <c r="BA354" s="334"/>
      <c r="BB354" s="130">
        <v>50.036789999999996</v>
      </c>
      <c r="BC354" s="339">
        <v>0.27</v>
      </c>
      <c r="BD354" s="339"/>
      <c r="BE354" s="339">
        <v>0.27</v>
      </c>
      <c r="BF354" s="339"/>
      <c r="BG354" s="339"/>
      <c r="BH354" s="334"/>
      <c r="BI354" s="334"/>
      <c r="BJ354" s="112">
        <v>0.01</v>
      </c>
      <c r="BK354" s="56">
        <v>10.02</v>
      </c>
      <c r="BL354" s="56">
        <v>6.0750000000000002</v>
      </c>
      <c r="BM354" s="56">
        <v>1.77023</v>
      </c>
      <c r="BN354" s="56">
        <v>39.1</v>
      </c>
      <c r="BO354" s="56">
        <v>24.015000000000001</v>
      </c>
      <c r="BP354" s="223">
        <v>56.011000000000003</v>
      </c>
      <c r="BQ354" s="339" t="s">
        <v>559</v>
      </c>
      <c r="BR354" s="56"/>
      <c r="BS354" s="339"/>
      <c r="BT354" s="113" t="s">
        <v>487</v>
      </c>
      <c r="BU354" s="114" t="s">
        <v>488</v>
      </c>
      <c r="BV354" s="34"/>
      <c r="BW354" s="34"/>
      <c r="BX354" s="34"/>
    </row>
    <row r="355" spans="1:76" x14ac:dyDescent="0.35">
      <c r="A355" s="34" t="s">
        <v>277</v>
      </c>
      <c r="B355" s="34"/>
      <c r="C355" s="34"/>
      <c r="D355" s="34"/>
      <c r="E355" s="39" t="s">
        <v>654</v>
      </c>
      <c r="F355" s="338" t="s">
        <v>1286</v>
      </c>
      <c r="G355" s="40">
        <v>2002</v>
      </c>
      <c r="H355" s="39" t="s">
        <v>1287</v>
      </c>
      <c r="I355" s="39" t="s">
        <v>1288</v>
      </c>
      <c r="J355" s="39" t="s">
        <v>16</v>
      </c>
      <c r="K355" s="39" t="s">
        <v>80</v>
      </c>
      <c r="L355" s="39" t="s">
        <v>81</v>
      </c>
      <c r="M355" s="39" t="s">
        <v>82</v>
      </c>
      <c r="N355" s="39" t="s">
        <v>83</v>
      </c>
      <c r="O355" s="39" t="s">
        <v>84</v>
      </c>
      <c r="P355" s="39" t="s">
        <v>85</v>
      </c>
      <c r="Q355" s="39" t="s">
        <v>86</v>
      </c>
      <c r="R355" s="35" t="s">
        <v>87</v>
      </c>
      <c r="S355" s="35" t="s">
        <v>87</v>
      </c>
      <c r="T355" s="34" t="s">
        <v>818</v>
      </c>
      <c r="U355" s="39" t="s">
        <v>28</v>
      </c>
      <c r="V355" s="34" t="s">
        <v>293</v>
      </c>
      <c r="W355" s="34" t="s">
        <v>280</v>
      </c>
      <c r="X355" s="39" t="s">
        <v>819</v>
      </c>
      <c r="Y355" s="35" t="s">
        <v>887</v>
      </c>
      <c r="Z355" s="39" t="s">
        <v>239</v>
      </c>
      <c r="AA355" s="339"/>
      <c r="AB355" s="339"/>
      <c r="AC355" s="40">
        <v>48</v>
      </c>
      <c r="AD355" s="332" t="s">
        <v>240</v>
      </c>
      <c r="AE355" s="40" t="s">
        <v>477</v>
      </c>
      <c r="AF355" s="332" t="s">
        <v>240</v>
      </c>
      <c r="AG355" s="339"/>
      <c r="AH355" s="339">
        <v>8.1969999999999992</v>
      </c>
      <c r="AI355" s="111">
        <v>8.1969999999999992</v>
      </c>
      <c r="AJ355" s="339"/>
      <c r="AK355" s="114" t="s">
        <v>509</v>
      </c>
      <c r="AL355" s="336">
        <v>6.9</v>
      </c>
      <c r="AM355" s="44">
        <v>125.09661</v>
      </c>
      <c r="AN355" s="111">
        <v>0.27</v>
      </c>
      <c r="AO355" s="111">
        <f t="shared" si="21"/>
        <v>1</v>
      </c>
      <c r="AP355" s="111">
        <v>1</v>
      </c>
      <c r="AQ355" s="111"/>
      <c r="AR355" s="335" t="s">
        <v>295</v>
      </c>
      <c r="AS355" s="111" t="s">
        <v>240</v>
      </c>
      <c r="AT355" s="111" t="s">
        <v>295</v>
      </c>
      <c r="AU355" s="111" t="s">
        <v>240</v>
      </c>
      <c r="AV355" s="112" t="s">
        <v>167</v>
      </c>
      <c r="AW355" s="339"/>
      <c r="AX355" s="339">
        <v>20</v>
      </c>
      <c r="AY355" s="334">
        <v>6.9</v>
      </c>
      <c r="AZ355" s="334" t="s">
        <v>240</v>
      </c>
      <c r="BA355" s="334"/>
      <c r="BB355" s="130">
        <v>125.09661</v>
      </c>
      <c r="BC355" s="339">
        <v>0.27</v>
      </c>
      <c r="BD355" s="339"/>
      <c r="BE355" s="339">
        <v>0.27</v>
      </c>
      <c r="BF355" s="339"/>
      <c r="BG355" s="339"/>
      <c r="BH355" s="334"/>
      <c r="BI355" s="334"/>
      <c r="BJ355" s="112">
        <v>0.01</v>
      </c>
      <c r="BK355" s="56">
        <v>40.08</v>
      </c>
      <c r="BL355" s="56">
        <v>6.0750000000000002</v>
      </c>
      <c r="BM355" s="56">
        <v>1.77023</v>
      </c>
      <c r="BN355" s="56">
        <v>3.0497999999999998</v>
      </c>
      <c r="BO355" s="56">
        <v>24.015000000000001</v>
      </c>
      <c r="BP355" s="223">
        <v>73.736000000000004</v>
      </c>
      <c r="BQ355" s="339" t="s">
        <v>559</v>
      </c>
      <c r="BR355" s="56"/>
      <c r="BS355" s="339"/>
      <c r="BT355" s="113" t="s">
        <v>487</v>
      </c>
      <c r="BU355" s="114" t="s">
        <v>488</v>
      </c>
      <c r="BV355" s="34"/>
      <c r="BW355" s="34"/>
      <c r="BX355" s="34"/>
    </row>
    <row r="356" spans="1:76" x14ac:dyDescent="0.35">
      <c r="A356" s="34" t="s">
        <v>277</v>
      </c>
      <c r="B356" s="34"/>
      <c r="C356" s="34"/>
      <c r="D356" s="34"/>
      <c r="E356" s="39" t="s">
        <v>654</v>
      </c>
      <c r="F356" s="338" t="s">
        <v>1286</v>
      </c>
      <c r="G356" s="40">
        <v>2002</v>
      </c>
      <c r="H356" s="39" t="s">
        <v>1287</v>
      </c>
      <c r="I356" s="39" t="s">
        <v>1288</v>
      </c>
      <c r="J356" s="39" t="s">
        <v>16</v>
      </c>
      <c r="K356" s="39" t="s">
        <v>80</v>
      </c>
      <c r="L356" s="39" t="s">
        <v>81</v>
      </c>
      <c r="M356" s="39" t="s">
        <v>82</v>
      </c>
      <c r="N356" s="39" t="s">
        <v>83</v>
      </c>
      <c r="O356" s="39" t="s">
        <v>84</v>
      </c>
      <c r="P356" s="39" t="s">
        <v>85</v>
      </c>
      <c r="Q356" s="39" t="s">
        <v>86</v>
      </c>
      <c r="R356" s="35" t="s">
        <v>87</v>
      </c>
      <c r="S356" s="35" t="s">
        <v>87</v>
      </c>
      <c r="T356" s="34" t="s">
        <v>818</v>
      </c>
      <c r="U356" s="39" t="s">
        <v>28</v>
      </c>
      <c r="V356" s="34" t="s">
        <v>293</v>
      </c>
      <c r="W356" s="34" t="s">
        <v>280</v>
      </c>
      <c r="X356" s="39" t="s">
        <v>819</v>
      </c>
      <c r="Y356" s="35" t="s">
        <v>887</v>
      </c>
      <c r="Z356" s="39" t="s">
        <v>239</v>
      </c>
      <c r="AA356" s="339"/>
      <c r="AB356" s="339"/>
      <c r="AC356" s="40">
        <v>48</v>
      </c>
      <c r="AD356" s="332" t="s">
        <v>240</v>
      </c>
      <c r="AE356" s="40" t="s">
        <v>477</v>
      </c>
      <c r="AF356" s="332" t="s">
        <v>240</v>
      </c>
      <c r="AG356" s="339"/>
      <c r="AH356" s="339">
        <v>8.7690000000000001</v>
      </c>
      <c r="AI356" s="111">
        <v>8.7690000000000001</v>
      </c>
      <c r="AJ356" s="339"/>
      <c r="AK356" s="114" t="s">
        <v>509</v>
      </c>
      <c r="AL356" s="336">
        <v>6.94</v>
      </c>
      <c r="AM356" s="44">
        <v>225.17636999999999</v>
      </c>
      <c r="AN356" s="111">
        <v>0.27</v>
      </c>
      <c r="AO356" s="111">
        <f t="shared" si="21"/>
        <v>1</v>
      </c>
      <c r="AP356" s="111">
        <v>1</v>
      </c>
      <c r="AQ356" s="111"/>
      <c r="AR356" s="335" t="s">
        <v>295</v>
      </c>
      <c r="AS356" s="111" t="s">
        <v>240</v>
      </c>
      <c r="AT356" s="111" t="s">
        <v>295</v>
      </c>
      <c r="AU356" s="111" t="s">
        <v>240</v>
      </c>
      <c r="AV356" s="112" t="s">
        <v>167</v>
      </c>
      <c r="AW356" s="339"/>
      <c r="AX356" s="339">
        <v>20</v>
      </c>
      <c r="AY356" s="334">
        <v>6.94</v>
      </c>
      <c r="AZ356" s="334" t="s">
        <v>240</v>
      </c>
      <c r="BA356" s="334"/>
      <c r="BB356" s="130">
        <v>225.17636999999999</v>
      </c>
      <c r="BC356" s="339">
        <v>0.27</v>
      </c>
      <c r="BD356" s="339"/>
      <c r="BE356" s="339">
        <v>0.27</v>
      </c>
      <c r="BF356" s="339"/>
      <c r="BG356" s="339"/>
      <c r="BH356" s="334"/>
      <c r="BI356" s="334"/>
      <c r="BJ356" s="112">
        <v>0.01</v>
      </c>
      <c r="BK356" s="56">
        <v>80.16</v>
      </c>
      <c r="BL356" s="56">
        <v>6.0750000000000002</v>
      </c>
      <c r="BM356" s="56">
        <v>1.77023</v>
      </c>
      <c r="BN356" s="56">
        <v>3.0497999999999998</v>
      </c>
      <c r="BO356" s="56">
        <v>24.015000000000001</v>
      </c>
      <c r="BP356" s="223">
        <v>144.636</v>
      </c>
      <c r="BQ356" s="339" t="s">
        <v>559</v>
      </c>
      <c r="BR356" s="56"/>
      <c r="BS356" s="339"/>
      <c r="BT356" s="113" t="s">
        <v>487</v>
      </c>
      <c r="BU356" s="114" t="s">
        <v>488</v>
      </c>
      <c r="BV356" s="34"/>
      <c r="BW356" s="34"/>
      <c r="BX356" s="34"/>
    </row>
    <row r="357" spans="1:76" x14ac:dyDescent="0.35">
      <c r="A357" s="34" t="s">
        <v>277</v>
      </c>
      <c r="B357" s="34"/>
      <c r="C357" s="34"/>
      <c r="D357" s="34"/>
      <c r="E357" s="39" t="s">
        <v>654</v>
      </c>
      <c r="F357" s="338" t="s">
        <v>1286</v>
      </c>
      <c r="G357" s="40">
        <v>2002</v>
      </c>
      <c r="H357" s="39" t="s">
        <v>1287</v>
      </c>
      <c r="I357" s="39" t="s">
        <v>1288</v>
      </c>
      <c r="J357" s="39" t="s">
        <v>16</v>
      </c>
      <c r="K357" s="39" t="s">
        <v>80</v>
      </c>
      <c r="L357" s="39" t="s">
        <v>81</v>
      </c>
      <c r="M357" s="39" t="s">
        <v>82</v>
      </c>
      <c r="N357" s="39" t="s">
        <v>83</v>
      </c>
      <c r="O357" s="39" t="s">
        <v>84</v>
      </c>
      <c r="P357" s="39" t="s">
        <v>85</v>
      </c>
      <c r="Q357" s="39" t="s">
        <v>86</v>
      </c>
      <c r="R357" s="35" t="s">
        <v>87</v>
      </c>
      <c r="S357" s="35" t="s">
        <v>87</v>
      </c>
      <c r="T357" s="34" t="s">
        <v>818</v>
      </c>
      <c r="U357" s="39" t="s">
        <v>28</v>
      </c>
      <c r="V357" s="34" t="s">
        <v>293</v>
      </c>
      <c r="W357" s="34" t="s">
        <v>280</v>
      </c>
      <c r="X357" s="39" t="s">
        <v>819</v>
      </c>
      <c r="Y357" s="35" t="s">
        <v>887</v>
      </c>
      <c r="Z357" s="39" t="s">
        <v>239</v>
      </c>
      <c r="AA357" s="339"/>
      <c r="AB357" s="339"/>
      <c r="AC357" s="40">
        <v>48</v>
      </c>
      <c r="AD357" s="332" t="s">
        <v>240</v>
      </c>
      <c r="AE357" s="40" t="s">
        <v>477</v>
      </c>
      <c r="AF357" s="332" t="s">
        <v>240</v>
      </c>
      <c r="AG357" s="339"/>
      <c r="AH357" s="339">
        <v>8.8330000000000002</v>
      </c>
      <c r="AI357" s="111">
        <v>8.8330000000000002</v>
      </c>
      <c r="AJ357" s="339"/>
      <c r="AK357" s="114" t="s">
        <v>509</v>
      </c>
      <c r="AL357" s="336">
        <v>6.78</v>
      </c>
      <c r="AM357" s="44">
        <v>50.036789999999996</v>
      </c>
      <c r="AN357" s="111">
        <v>0.27</v>
      </c>
      <c r="AO357" s="111">
        <f t="shared" si="21"/>
        <v>1</v>
      </c>
      <c r="AP357" s="111">
        <v>1</v>
      </c>
      <c r="AQ357" s="111"/>
      <c r="AR357" s="335" t="s">
        <v>295</v>
      </c>
      <c r="AS357" s="111" t="s">
        <v>240</v>
      </c>
      <c r="AT357" s="111" t="s">
        <v>295</v>
      </c>
      <c r="AU357" s="111" t="s">
        <v>240</v>
      </c>
      <c r="AV357" s="112" t="s">
        <v>167</v>
      </c>
      <c r="AW357" s="339"/>
      <c r="AX357" s="339">
        <v>20</v>
      </c>
      <c r="AY357" s="334">
        <v>6.78</v>
      </c>
      <c r="AZ357" s="334" t="s">
        <v>240</v>
      </c>
      <c r="BA357" s="334"/>
      <c r="BB357" s="130">
        <v>50.036789999999996</v>
      </c>
      <c r="BC357" s="339">
        <v>0.27</v>
      </c>
      <c r="BD357" s="339"/>
      <c r="BE357" s="339">
        <v>0.27</v>
      </c>
      <c r="BF357" s="339"/>
      <c r="BG357" s="339"/>
      <c r="BH357" s="334"/>
      <c r="BI357" s="334"/>
      <c r="BJ357" s="112">
        <v>0.01</v>
      </c>
      <c r="BK357" s="56">
        <v>10.02</v>
      </c>
      <c r="BL357" s="56">
        <v>6.0750000000000002</v>
      </c>
      <c r="BM357" s="56">
        <v>71.039100000000005</v>
      </c>
      <c r="BN357" s="56">
        <v>3.0497999999999998</v>
      </c>
      <c r="BO357" s="56">
        <v>24.015000000000001</v>
      </c>
      <c r="BP357" s="223">
        <v>127.2655</v>
      </c>
      <c r="BQ357" s="339" t="s">
        <v>559</v>
      </c>
      <c r="BR357" s="56"/>
      <c r="BS357" s="339"/>
      <c r="BT357" s="113" t="s">
        <v>487</v>
      </c>
      <c r="BU357" s="114" t="s">
        <v>488</v>
      </c>
      <c r="BV357" s="34"/>
      <c r="BW357" s="34"/>
      <c r="BX357" s="34"/>
    </row>
    <row r="358" spans="1:76" x14ac:dyDescent="0.35">
      <c r="A358" s="34" t="s">
        <v>277</v>
      </c>
      <c r="B358" s="34"/>
      <c r="C358" s="34"/>
      <c r="D358" s="34"/>
      <c r="E358" s="39" t="s">
        <v>654</v>
      </c>
      <c r="F358" s="338" t="s">
        <v>1286</v>
      </c>
      <c r="G358" s="40">
        <v>2002</v>
      </c>
      <c r="H358" s="39" t="s">
        <v>1287</v>
      </c>
      <c r="I358" s="39" t="s">
        <v>1288</v>
      </c>
      <c r="J358" s="39" t="s">
        <v>16</v>
      </c>
      <c r="K358" s="39" t="s">
        <v>80</v>
      </c>
      <c r="L358" s="39" t="s">
        <v>81</v>
      </c>
      <c r="M358" s="39" t="s">
        <v>82</v>
      </c>
      <c r="N358" s="39" t="s">
        <v>83</v>
      </c>
      <c r="O358" s="39" t="s">
        <v>84</v>
      </c>
      <c r="P358" s="39" t="s">
        <v>85</v>
      </c>
      <c r="Q358" s="39" t="s">
        <v>86</v>
      </c>
      <c r="R358" s="35" t="s">
        <v>87</v>
      </c>
      <c r="S358" s="35" t="s">
        <v>87</v>
      </c>
      <c r="T358" s="34" t="s">
        <v>818</v>
      </c>
      <c r="U358" s="39" t="s">
        <v>28</v>
      </c>
      <c r="V358" s="34" t="s">
        <v>293</v>
      </c>
      <c r="W358" s="34" t="s">
        <v>280</v>
      </c>
      <c r="X358" s="39" t="s">
        <v>819</v>
      </c>
      <c r="Y358" s="35" t="s">
        <v>887</v>
      </c>
      <c r="Z358" s="39" t="s">
        <v>239</v>
      </c>
      <c r="AA358" s="339"/>
      <c r="AB358" s="339"/>
      <c r="AC358" s="40">
        <v>48</v>
      </c>
      <c r="AD358" s="332" t="s">
        <v>240</v>
      </c>
      <c r="AE358" s="40" t="s">
        <v>477</v>
      </c>
      <c r="AF358" s="332" t="s">
        <v>240</v>
      </c>
      <c r="AG358" s="339"/>
      <c r="AH358" s="339">
        <v>8.8330000000000002</v>
      </c>
      <c r="AI358" s="111">
        <v>8.8330000000000002</v>
      </c>
      <c r="AJ358" s="339"/>
      <c r="AK358" s="114" t="s">
        <v>509</v>
      </c>
      <c r="AL358" s="336">
        <v>6.75</v>
      </c>
      <c r="AM358" s="44">
        <v>50.036789999999996</v>
      </c>
      <c r="AN358" s="111">
        <v>0.27</v>
      </c>
      <c r="AO358" s="111">
        <f t="shared" si="21"/>
        <v>1</v>
      </c>
      <c r="AP358" s="111">
        <v>1</v>
      </c>
      <c r="AQ358" s="111"/>
      <c r="AR358" s="335" t="s">
        <v>295</v>
      </c>
      <c r="AS358" s="111" t="s">
        <v>240</v>
      </c>
      <c r="AT358" s="111" t="s">
        <v>295</v>
      </c>
      <c r="AU358" s="111" t="s">
        <v>240</v>
      </c>
      <c r="AV358" s="112" t="s">
        <v>167</v>
      </c>
      <c r="AW358" s="339"/>
      <c r="AX358" s="339">
        <v>20</v>
      </c>
      <c r="AY358" s="334">
        <v>6.75</v>
      </c>
      <c r="AZ358" s="334" t="s">
        <v>240</v>
      </c>
      <c r="BA358" s="334"/>
      <c r="BB358" s="130">
        <v>50.036789999999996</v>
      </c>
      <c r="BC358" s="339">
        <v>0.27</v>
      </c>
      <c r="BD358" s="339"/>
      <c r="BE358" s="339">
        <v>0.27</v>
      </c>
      <c r="BF358" s="339"/>
      <c r="BG358" s="339"/>
      <c r="BH358" s="334"/>
      <c r="BI358" s="334"/>
      <c r="BJ358" s="112">
        <v>0.01</v>
      </c>
      <c r="BK358" s="56">
        <v>10.02</v>
      </c>
      <c r="BL358" s="56">
        <v>6.0750000000000002</v>
      </c>
      <c r="BM358" s="56">
        <v>49.6584</v>
      </c>
      <c r="BN358" s="56">
        <v>3.0497999999999998</v>
      </c>
      <c r="BO358" s="56">
        <v>24.015000000000001</v>
      </c>
      <c r="BP358" s="223">
        <v>94.296999999999997</v>
      </c>
      <c r="BQ358" s="339" t="s">
        <v>559</v>
      </c>
      <c r="BR358" s="56"/>
      <c r="BS358" s="339"/>
      <c r="BT358" s="113" t="s">
        <v>487</v>
      </c>
      <c r="BU358" s="114" t="s">
        <v>488</v>
      </c>
      <c r="BV358" s="34"/>
      <c r="BW358" s="34"/>
      <c r="BX358" s="34"/>
    </row>
    <row r="359" spans="1:76" x14ac:dyDescent="0.35">
      <c r="A359" s="34" t="s">
        <v>277</v>
      </c>
      <c r="B359" s="34"/>
      <c r="C359" s="34"/>
      <c r="D359" s="34"/>
      <c r="E359" s="39" t="s">
        <v>654</v>
      </c>
      <c r="F359" s="338" t="s">
        <v>1286</v>
      </c>
      <c r="G359" s="40">
        <v>2002</v>
      </c>
      <c r="H359" s="39" t="s">
        <v>1287</v>
      </c>
      <c r="I359" s="39" t="s">
        <v>1288</v>
      </c>
      <c r="J359" s="39" t="s">
        <v>16</v>
      </c>
      <c r="K359" s="39" t="s">
        <v>80</v>
      </c>
      <c r="L359" s="39" t="s">
        <v>81</v>
      </c>
      <c r="M359" s="39" t="s">
        <v>82</v>
      </c>
      <c r="N359" s="39" t="s">
        <v>83</v>
      </c>
      <c r="O359" s="39" t="s">
        <v>84</v>
      </c>
      <c r="P359" s="39" t="s">
        <v>85</v>
      </c>
      <c r="Q359" s="39" t="s">
        <v>86</v>
      </c>
      <c r="R359" s="35" t="s">
        <v>87</v>
      </c>
      <c r="S359" s="35" t="s">
        <v>87</v>
      </c>
      <c r="T359" s="34" t="s">
        <v>818</v>
      </c>
      <c r="U359" s="39" t="s">
        <v>28</v>
      </c>
      <c r="V359" s="34" t="s">
        <v>293</v>
      </c>
      <c r="W359" s="34" t="s">
        <v>280</v>
      </c>
      <c r="X359" s="39" t="s">
        <v>819</v>
      </c>
      <c r="Y359" s="35" t="s">
        <v>887</v>
      </c>
      <c r="Z359" s="39" t="s">
        <v>239</v>
      </c>
      <c r="AA359" s="339"/>
      <c r="AB359" s="339"/>
      <c r="AC359" s="40">
        <v>48</v>
      </c>
      <c r="AD359" s="332" t="s">
        <v>240</v>
      </c>
      <c r="AE359" s="40" t="s">
        <v>477</v>
      </c>
      <c r="AF359" s="332" t="s">
        <v>240</v>
      </c>
      <c r="AG359" s="339"/>
      <c r="AH359" s="339">
        <v>9.0239999999999991</v>
      </c>
      <c r="AI359" s="111">
        <v>9.0239999999999991</v>
      </c>
      <c r="AJ359" s="339"/>
      <c r="AK359" s="114" t="s">
        <v>509</v>
      </c>
      <c r="AL359" s="336">
        <v>6.79</v>
      </c>
      <c r="AM359" s="44">
        <v>50.036789999999996</v>
      </c>
      <c r="AN359" s="111">
        <v>0.27</v>
      </c>
      <c r="AO359" s="111">
        <f t="shared" si="21"/>
        <v>1</v>
      </c>
      <c r="AP359" s="111">
        <v>1</v>
      </c>
      <c r="AQ359" s="111"/>
      <c r="AR359" s="335" t="s">
        <v>295</v>
      </c>
      <c r="AS359" s="111" t="s">
        <v>240</v>
      </c>
      <c r="AT359" s="111" t="s">
        <v>295</v>
      </c>
      <c r="AU359" s="111" t="s">
        <v>240</v>
      </c>
      <c r="AV359" s="112" t="s">
        <v>167</v>
      </c>
      <c r="AW359" s="339"/>
      <c r="AX359" s="339">
        <v>20</v>
      </c>
      <c r="AY359" s="334">
        <v>6.79</v>
      </c>
      <c r="AZ359" s="334" t="s">
        <v>240</v>
      </c>
      <c r="BA359" s="334"/>
      <c r="BB359" s="130">
        <v>50.036789999999996</v>
      </c>
      <c r="BC359" s="339">
        <v>0.27</v>
      </c>
      <c r="BD359" s="339"/>
      <c r="BE359" s="339">
        <v>0.27</v>
      </c>
      <c r="BF359" s="339"/>
      <c r="BG359" s="339"/>
      <c r="BH359" s="334"/>
      <c r="BI359" s="334"/>
      <c r="BJ359" s="112">
        <v>0.01</v>
      </c>
      <c r="BK359" s="56">
        <v>10.02</v>
      </c>
      <c r="BL359" s="56">
        <v>6.0750000000000002</v>
      </c>
      <c r="BM359" s="56">
        <v>117.01909999999999</v>
      </c>
      <c r="BN359" s="56">
        <v>3.0497999999999998</v>
      </c>
      <c r="BO359" s="56">
        <v>24.015000000000001</v>
      </c>
      <c r="BP359" s="223">
        <v>198.16550000000001</v>
      </c>
      <c r="BQ359" s="339" t="s">
        <v>559</v>
      </c>
      <c r="BR359" s="56"/>
      <c r="BS359" s="339"/>
      <c r="BT359" s="113" t="s">
        <v>487</v>
      </c>
      <c r="BU359" s="114" t="s">
        <v>488</v>
      </c>
      <c r="BV359" s="34"/>
      <c r="BW359" s="34"/>
      <c r="BX359" s="34"/>
    </row>
    <row r="360" spans="1:76" x14ac:dyDescent="0.35">
      <c r="A360" s="34" t="s">
        <v>277</v>
      </c>
      <c r="B360" s="34"/>
      <c r="C360" s="34"/>
      <c r="D360" s="34"/>
      <c r="E360" s="39" t="s">
        <v>654</v>
      </c>
      <c r="F360" s="338" t="s">
        <v>1286</v>
      </c>
      <c r="G360" s="40">
        <v>2002</v>
      </c>
      <c r="H360" s="39" t="s">
        <v>1287</v>
      </c>
      <c r="I360" s="39" t="s">
        <v>1288</v>
      </c>
      <c r="J360" s="39" t="s">
        <v>16</v>
      </c>
      <c r="K360" s="39" t="s">
        <v>80</v>
      </c>
      <c r="L360" s="39" t="s">
        <v>81</v>
      </c>
      <c r="M360" s="39" t="s">
        <v>82</v>
      </c>
      <c r="N360" s="39" t="s">
        <v>83</v>
      </c>
      <c r="O360" s="39" t="s">
        <v>84</v>
      </c>
      <c r="P360" s="39" t="s">
        <v>85</v>
      </c>
      <c r="Q360" s="39" t="s">
        <v>86</v>
      </c>
      <c r="R360" s="35" t="s">
        <v>87</v>
      </c>
      <c r="S360" s="35" t="s">
        <v>87</v>
      </c>
      <c r="T360" s="34" t="s">
        <v>818</v>
      </c>
      <c r="U360" s="39" t="s">
        <v>28</v>
      </c>
      <c r="V360" s="34" t="s">
        <v>293</v>
      </c>
      <c r="W360" s="34" t="s">
        <v>280</v>
      </c>
      <c r="X360" s="39" t="s">
        <v>819</v>
      </c>
      <c r="Y360" s="35" t="s">
        <v>887</v>
      </c>
      <c r="Z360" s="39" t="s">
        <v>239</v>
      </c>
      <c r="AA360" s="339"/>
      <c r="AB360" s="339"/>
      <c r="AC360" s="40">
        <v>48</v>
      </c>
      <c r="AD360" s="332" t="s">
        <v>240</v>
      </c>
      <c r="AE360" s="40" t="s">
        <v>477</v>
      </c>
      <c r="AF360" s="332" t="s">
        <v>240</v>
      </c>
      <c r="AG360" s="339"/>
      <c r="AH360" s="339">
        <v>9.468</v>
      </c>
      <c r="AI360" s="111">
        <v>9.468</v>
      </c>
      <c r="AJ360" s="339"/>
      <c r="AK360" s="114" t="s">
        <v>509</v>
      </c>
      <c r="AL360" s="336">
        <v>6.83</v>
      </c>
      <c r="AM360" s="44">
        <v>225.15474</v>
      </c>
      <c r="AN360" s="111">
        <v>0.27</v>
      </c>
      <c r="AO360" s="111">
        <f t="shared" si="21"/>
        <v>1</v>
      </c>
      <c r="AP360" s="111">
        <v>1</v>
      </c>
      <c r="AQ360" s="111"/>
      <c r="AR360" s="335" t="s">
        <v>295</v>
      </c>
      <c r="AS360" s="111" t="s">
        <v>240</v>
      </c>
      <c r="AT360" s="111" t="s">
        <v>295</v>
      </c>
      <c r="AU360" s="111" t="s">
        <v>240</v>
      </c>
      <c r="AV360" s="112" t="s">
        <v>167</v>
      </c>
      <c r="AW360" s="339"/>
      <c r="AX360" s="339">
        <v>20</v>
      </c>
      <c r="AY360" s="334">
        <v>6.83</v>
      </c>
      <c r="AZ360" s="334" t="s">
        <v>240</v>
      </c>
      <c r="BA360" s="334"/>
      <c r="BB360" s="130">
        <v>225.15474</v>
      </c>
      <c r="BC360" s="339">
        <v>0.27</v>
      </c>
      <c r="BD360" s="339"/>
      <c r="BE360" s="339">
        <v>0.27</v>
      </c>
      <c r="BF360" s="339"/>
      <c r="BG360" s="339"/>
      <c r="BH360" s="334"/>
      <c r="BI360" s="334"/>
      <c r="BJ360" s="112">
        <v>0.01</v>
      </c>
      <c r="BK360" s="56">
        <v>10.02</v>
      </c>
      <c r="BL360" s="56">
        <v>48.6</v>
      </c>
      <c r="BM360" s="56">
        <v>1.77023</v>
      </c>
      <c r="BN360" s="56">
        <v>3.0497999999999998</v>
      </c>
      <c r="BO360" s="56">
        <v>192.12</v>
      </c>
      <c r="BP360" s="223">
        <v>20.561</v>
      </c>
      <c r="BQ360" s="339" t="s">
        <v>559</v>
      </c>
      <c r="BR360" s="56"/>
      <c r="BS360" s="339"/>
      <c r="BT360" s="113" t="s">
        <v>487</v>
      </c>
      <c r="BU360" s="114" t="s">
        <v>488</v>
      </c>
      <c r="BV360" s="34"/>
      <c r="BW360" s="34"/>
      <c r="BX360" s="34"/>
    </row>
    <row r="361" spans="1:76" x14ac:dyDescent="0.35">
      <c r="A361" s="34" t="s">
        <v>277</v>
      </c>
      <c r="B361" s="34"/>
      <c r="C361" s="34"/>
      <c r="D361" s="34"/>
      <c r="E361" s="39" t="s">
        <v>654</v>
      </c>
      <c r="F361" s="338" t="s">
        <v>1286</v>
      </c>
      <c r="G361" s="40">
        <v>2002</v>
      </c>
      <c r="H361" s="39" t="s">
        <v>1287</v>
      </c>
      <c r="I361" s="39" t="s">
        <v>1288</v>
      </c>
      <c r="J361" s="39" t="s">
        <v>16</v>
      </c>
      <c r="K361" s="39" t="s">
        <v>80</v>
      </c>
      <c r="L361" s="39" t="s">
        <v>81</v>
      </c>
      <c r="M361" s="39" t="s">
        <v>82</v>
      </c>
      <c r="N361" s="39" t="s">
        <v>83</v>
      </c>
      <c r="O361" s="39" t="s">
        <v>84</v>
      </c>
      <c r="P361" s="39" t="s">
        <v>85</v>
      </c>
      <c r="Q361" s="39" t="s">
        <v>86</v>
      </c>
      <c r="R361" s="35" t="s">
        <v>87</v>
      </c>
      <c r="S361" s="35" t="s">
        <v>87</v>
      </c>
      <c r="T361" s="34" t="s">
        <v>818</v>
      </c>
      <c r="U361" s="39" t="s">
        <v>28</v>
      </c>
      <c r="V361" s="34" t="s">
        <v>293</v>
      </c>
      <c r="W361" s="34" t="s">
        <v>280</v>
      </c>
      <c r="X361" s="39" t="s">
        <v>819</v>
      </c>
      <c r="Y361" s="35" t="s">
        <v>887</v>
      </c>
      <c r="Z361" s="39" t="s">
        <v>239</v>
      </c>
      <c r="AA361" s="339"/>
      <c r="AB361" s="339"/>
      <c r="AC361" s="40">
        <v>48</v>
      </c>
      <c r="AD361" s="332" t="s">
        <v>240</v>
      </c>
      <c r="AE361" s="40" t="s">
        <v>477</v>
      </c>
      <c r="AF361" s="332" t="s">
        <v>240</v>
      </c>
      <c r="AG361" s="339"/>
      <c r="AH361" s="339">
        <v>10.1</v>
      </c>
      <c r="AI361" s="111">
        <v>10.1</v>
      </c>
      <c r="AJ361" s="339"/>
      <c r="AK361" s="114" t="s">
        <v>509</v>
      </c>
      <c r="AL361" s="336">
        <v>6.97</v>
      </c>
      <c r="AM361" s="44">
        <v>50.036789999999996</v>
      </c>
      <c r="AN361" s="111">
        <v>0.27</v>
      </c>
      <c r="AO361" s="111">
        <f t="shared" si="21"/>
        <v>1</v>
      </c>
      <c r="AP361" s="111">
        <v>1</v>
      </c>
      <c r="AQ361" s="111"/>
      <c r="AR361" s="335" t="s">
        <v>295</v>
      </c>
      <c r="AS361" s="111" t="s">
        <v>240</v>
      </c>
      <c r="AT361" s="111" t="s">
        <v>295</v>
      </c>
      <c r="AU361" s="111" t="s">
        <v>240</v>
      </c>
      <c r="AV361" s="112" t="s">
        <v>167</v>
      </c>
      <c r="AW361" s="339"/>
      <c r="AX361" s="339">
        <v>20</v>
      </c>
      <c r="AY361" s="334">
        <v>6.97</v>
      </c>
      <c r="AZ361" s="334" t="s">
        <v>240</v>
      </c>
      <c r="BA361" s="334"/>
      <c r="BB361" s="130">
        <v>50.036789999999996</v>
      </c>
      <c r="BC361" s="339">
        <v>0.27</v>
      </c>
      <c r="BD361" s="339"/>
      <c r="BE361" s="339">
        <v>0.27</v>
      </c>
      <c r="BF361" s="339"/>
      <c r="BG361" s="339"/>
      <c r="BH361" s="334"/>
      <c r="BI361" s="334"/>
      <c r="BJ361" s="112">
        <v>0.01</v>
      </c>
      <c r="BK361" s="56">
        <v>10.02</v>
      </c>
      <c r="BL361" s="56">
        <v>6.0750000000000002</v>
      </c>
      <c r="BM361" s="56">
        <v>36.324199999999998</v>
      </c>
      <c r="BN361" s="56">
        <v>3.0497999999999998</v>
      </c>
      <c r="BO361" s="56">
        <v>24.015000000000001</v>
      </c>
      <c r="BP361" s="223">
        <v>70.900000000000006</v>
      </c>
      <c r="BQ361" s="339" t="s">
        <v>559</v>
      </c>
      <c r="BR361" s="56"/>
      <c r="BS361" s="339"/>
      <c r="BT361" s="113" t="s">
        <v>487</v>
      </c>
      <c r="BU361" s="114" t="s">
        <v>488</v>
      </c>
      <c r="BV361" s="34"/>
      <c r="BW361" s="34"/>
      <c r="BX361" s="34"/>
    </row>
    <row r="362" spans="1:76" x14ac:dyDescent="0.35">
      <c r="A362" s="34" t="s">
        <v>277</v>
      </c>
      <c r="B362" s="34"/>
      <c r="C362" s="34"/>
      <c r="D362" s="34"/>
      <c r="E362" s="39" t="s">
        <v>654</v>
      </c>
      <c r="F362" s="338" t="s">
        <v>1286</v>
      </c>
      <c r="G362" s="40">
        <v>2002</v>
      </c>
      <c r="H362" s="39" t="s">
        <v>1287</v>
      </c>
      <c r="I362" s="39" t="s">
        <v>1288</v>
      </c>
      <c r="J362" s="39" t="s">
        <v>16</v>
      </c>
      <c r="K362" s="39" t="s">
        <v>80</v>
      </c>
      <c r="L362" s="39" t="s">
        <v>81</v>
      </c>
      <c r="M362" s="39" t="s">
        <v>82</v>
      </c>
      <c r="N362" s="39" t="s">
        <v>83</v>
      </c>
      <c r="O362" s="39" t="s">
        <v>84</v>
      </c>
      <c r="P362" s="39" t="s">
        <v>85</v>
      </c>
      <c r="Q362" s="39" t="s">
        <v>86</v>
      </c>
      <c r="R362" s="35" t="s">
        <v>87</v>
      </c>
      <c r="S362" s="35" t="s">
        <v>87</v>
      </c>
      <c r="T362" s="34" t="s">
        <v>818</v>
      </c>
      <c r="U362" s="39" t="s">
        <v>28</v>
      </c>
      <c r="V362" s="34" t="s">
        <v>293</v>
      </c>
      <c r="W362" s="34" t="s">
        <v>280</v>
      </c>
      <c r="X362" s="39" t="s">
        <v>819</v>
      </c>
      <c r="Y362" s="35" t="s">
        <v>887</v>
      </c>
      <c r="Z362" s="39" t="s">
        <v>239</v>
      </c>
      <c r="AA362" s="339"/>
      <c r="AB362" s="339"/>
      <c r="AC362" s="40">
        <v>48</v>
      </c>
      <c r="AD362" s="332" t="s">
        <v>240</v>
      </c>
      <c r="AE362" s="40" t="s">
        <v>477</v>
      </c>
      <c r="AF362" s="332" t="s">
        <v>240</v>
      </c>
      <c r="AG362" s="339"/>
      <c r="AH362" s="339">
        <v>10.93</v>
      </c>
      <c r="AI362" s="111">
        <v>10.93</v>
      </c>
      <c r="AJ362" s="339"/>
      <c r="AK362" s="114" t="s">
        <v>509</v>
      </c>
      <c r="AL362" s="336">
        <v>6.86</v>
      </c>
      <c r="AM362" s="44">
        <v>325.25612999999993</v>
      </c>
      <c r="AN362" s="111">
        <v>0.27</v>
      </c>
      <c r="AO362" s="111">
        <f t="shared" si="21"/>
        <v>1</v>
      </c>
      <c r="AP362" s="111">
        <v>1</v>
      </c>
      <c r="AQ362" s="111"/>
      <c r="AR362" s="335" t="s">
        <v>295</v>
      </c>
      <c r="AS362" s="111" t="s">
        <v>240</v>
      </c>
      <c r="AT362" s="111" t="s">
        <v>295</v>
      </c>
      <c r="AU362" s="111" t="s">
        <v>240</v>
      </c>
      <c r="AV362" s="112" t="s">
        <v>167</v>
      </c>
      <c r="AW362" s="339"/>
      <c r="AX362" s="339">
        <v>20</v>
      </c>
      <c r="AY362" s="334">
        <v>6.86</v>
      </c>
      <c r="AZ362" s="334" t="s">
        <v>240</v>
      </c>
      <c r="BA362" s="334"/>
      <c r="BB362" s="130">
        <v>325.25612999999993</v>
      </c>
      <c r="BC362" s="339">
        <v>0.27</v>
      </c>
      <c r="BD362" s="339"/>
      <c r="BE362" s="339">
        <v>0.27</v>
      </c>
      <c r="BF362" s="339"/>
      <c r="BG362" s="339"/>
      <c r="BH362" s="334"/>
      <c r="BI362" s="334"/>
      <c r="BJ362" s="112">
        <v>0.01</v>
      </c>
      <c r="BK362" s="56">
        <v>120.24</v>
      </c>
      <c r="BL362" s="56">
        <v>6.0750000000000002</v>
      </c>
      <c r="BM362" s="56">
        <v>1.77023</v>
      </c>
      <c r="BN362" s="56">
        <v>3.0497999999999998</v>
      </c>
      <c r="BO362" s="56">
        <v>24.015000000000001</v>
      </c>
      <c r="BP362" s="223">
        <v>215.536</v>
      </c>
      <c r="BQ362" s="339" t="s">
        <v>559</v>
      </c>
      <c r="BR362" s="56"/>
      <c r="BS362" s="339"/>
      <c r="BT362" s="113" t="s">
        <v>487</v>
      </c>
      <c r="BU362" s="114" t="s">
        <v>488</v>
      </c>
      <c r="BV362" s="34"/>
      <c r="BW362" s="34"/>
      <c r="BX362" s="34"/>
    </row>
    <row r="363" spans="1:76" x14ac:dyDescent="0.35">
      <c r="A363" s="34" t="s">
        <v>277</v>
      </c>
      <c r="B363" s="34"/>
      <c r="C363" s="34"/>
      <c r="D363" s="34"/>
      <c r="E363" s="39" t="s">
        <v>654</v>
      </c>
      <c r="F363" s="338" t="s">
        <v>1286</v>
      </c>
      <c r="G363" s="40">
        <v>2002</v>
      </c>
      <c r="H363" s="39" t="s">
        <v>1287</v>
      </c>
      <c r="I363" s="39" t="s">
        <v>1288</v>
      </c>
      <c r="J363" s="39" t="s">
        <v>16</v>
      </c>
      <c r="K363" s="39" t="s">
        <v>80</v>
      </c>
      <c r="L363" s="39" t="s">
        <v>81</v>
      </c>
      <c r="M363" s="39" t="s">
        <v>82</v>
      </c>
      <c r="N363" s="39" t="s">
        <v>83</v>
      </c>
      <c r="O363" s="39" t="s">
        <v>84</v>
      </c>
      <c r="P363" s="39" t="s">
        <v>85</v>
      </c>
      <c r="Q363" s="39" t="s">
        <v>86</v>
      </c>
      <c r="R363" s="35" t="s">
        <v>87</v>
      </c>
      <c r="S363" s="35" t="s">
        <v>87</v>
      </c>
      <c r="T363" s="34" t="s">
        <v>818</v>
      </c>
      <c r="U363" s="39" t="s">
        <v>28</v>
      </c>
      <c r="V363" s="34" t="s">
        <v>293</v>
      </c>
      <c r="W363" s="34" t="s">
        <v>280</v>
      </c>
      <c r="X363" s="39" t="s">
        <v>819</v>
      </c>
      <c r="Y363" s="35" t="s">
        <v>887</v>
      </c>
      <c r="Z363" s="39" t="s">
        <v>239</v>
      </c>
      <c r="AA363" s="339"/>
      <c r="AB363" s="339"/>
      <c r="AC363" s="40">
        <v>48</v>
      </c>
      <c r="AD363" s="332" t="s">
        <v>240</v>
      </c>
      <c r="AE363" s="40" t="s">
        <v>477</v>
      </c>
      <c r="AF363" s="332" t="s">
        <v>240</v>
      </c>
      <c r="AG363" s="339"/>
      <c r="AH363" s="339">
        <v>10.99</v>
      </c>
      <c r="AI363" s="111">
        <v>10.99</v>
      </c>
      <c r="AJ363" s="339"/>
      <c r="AK363" s="114" t="s">
        <v>509</v>
      </c>
      <c r="AL363" s="336">
        <v>6.83</v>
      </c>
      <c r="AM363" s="44">
        <v>175.12104000000002</v>
      </c>
      <c r="AN363" s="111">
        <v>0.27</v>
      </c>
      <c r="AO363" s="111">
        <f t="shared" si="21"/>
        <v>1</v>
      </c>
      <c r="AP363" s="111">
        <v>1</v>
      </c>
      <c r="AQ363" s="111"/>
      <c r="AR363" s="335" t="s">
        <v>295</v>
      </c>
      <c r="AS363" s="111" t="s">
        <v>240</v>
      </c>
      <c r="AT363" s="111" t="s">
        <v>295</v>
      </c>
      <c r="AU363" s="111" t="s">
        <v>240</v>
      </c>
      <c r="AV363" s="112" t="s">
        <v>167</v>
      </c>
      <c r="AW363" s="339"/>
      <c r="AX363" s="339">
        <v>20</v>
      </c>
      <c r="AY363" s="334">
        <v>6.83</v>
      </c>
      <c r="AZ363" s="334" t="s">
        <v>240</v>
      </c>
      <c r="BA363" s="334"/>
      <c r="BB363" s="130">
        <v>175.12104000000002</v>
      </c>
      <c r="BC363" s="339">
        <v>0.27</v>
      </c>
      <c r="BD363" s="339"/>
      <c r="BE363" s="339">
        <v>0.27</v>
      </c>
      <c r="BF363" s="339"/>
      <c r="BG363" s="339"/>
      <c r="BH363" s="334"/>
      <c r="BI363" s="334"/>
      <c r="BJ363" s="112">
        <v>0.01</v>
      </c>
      <c r="BK363" s="56">
        <v>10.02</v>
      </c>
      <c r="BL363" s="56">
        <v>36.450000000000003</v>
      </c>
      <c r="BM363" s="56">
        <v>1.77023</v>
      </c>
      <c r="BN363" s="56">
        <v>3.0497999999999998</v>
      </c>
      <c r="BO363" s="56">
        <v>144.09</v>
      </c>
      <c r="BP363" s="223">
        <v>20.561</v>
      </c>
      <c r="BQ363" s="339" t="s">
        <v>559</v>
      </c>
      <c r="BR363" s="56"/>
      <c r="BS363" s="339"/>
      <c r="BT363" s="113" t="s">
        <v>487</v>
      </c>
      <c r="BU363" s="114" t="s">
        <v>488</v>
      </c>
      <c r="BV363" s="34"/>
      <c r="BW363" s="34"/>
      <c r="BX363" s="34"/>
    </row>
    <row r="364" spans="1:76" x14ac:dyDescent="0.35">
      <c r="A364" s="34" t="s">
        <v>277</v>
      </c>
      <c r="B364" s="34"/>
      <c r="C364" s="34"/>
      <c r="D364" s="34"/>
      <c r="E364" s="39" t="s">
        <v>654</v>
      </c>
      <c r="F364" s="338" t="s">
        <v>1286</v>
      </c>
      <c r="G364" s="40">
        <v>2002</v>
      </c>
      <c r="H364" s="39" t="s">
        <v>1287</v>
      </c>
      <c r="I364" s="39" t="s">
        <v>1288</v>
      </c>
      <c r="J364" s="39" t="s">
        <v>16</v>
      </c>
      <c r="K364" s="39" t="s">
        <v>80</v>
      </c>
      <c r="L364" s="39" t="s">
        <v>81</v>
      </c>
      <c r="M364" s="39" t="s">
        <v>82</v>
      </c>
      <c r="N364" s="39" t="s">
        <v>83</v>
      </c>
      <c r="O364" s="39" t="s">
        <v>84</v>
      </c>
      <c r="P364" s="39" t="s">
        <v>85</v>
      </c>
      <c r="Q364" s="39" t="s">
        <v>86</v>
      </c>
      <c r="R364" s="35" t="s">
        <v>87</v>
      </c>
      <c r="S364" s="35" t="s">
        <v>87</v>
      </c>
      <c r="T364" s="34" t="s">
        <v>818</v>
      </c>
      <c r="U364" s="39" t="s">
        <v>28</v>
      </c>
      <c r="V364" s="34" t="s">
        <v>293</v>
      </c>
      <c r="W364" s="34" t="s">
        <v>280</v>
      </c>
      <c r="X364" s="39" t="s">
        <v>819</v>
      </c>
      <c r="Y364" s="35" t="s">
        <v>887</v>
      </c>
      <c r="Z364" s="39" t="s">
        <v>239</v>
      </c>
      <c r="AA364" s="339"/>
      <c r="AB364" s="339"/>
      <c r="AC364" s="40">
        <v>48</v>
      </c>
      <c r="AD364" s="332" t="s">
        <v>240</v>
      </c>
      <c r="AE364" s="40" t="s">
        <v>477</v>
      </c>
      <c r="AF364" s="332" t="s">
        <v>240</v>
      </c>
      <c r="AG364" s="339"/>
      <c r="AH364" s="339">
        <v>11.06</v>
      </c>
      <c r="AI364" s="111">
        <v>11.06</v>
      </c>
      <c r="AJ364" s="339"/>
      <c r="AK364" s="114" t="s">
        <v>509</v>
      </c>
      <c r="AL364" s="336">
        <v>6.85</v>
      </c>
      <c r="AM364" s="44">
        <v>125.08734000000001</v>
      </c>
      <c r="AN364" s="111">
        <v>0.27</v>
      </c>
      <c r="AO364" s="111">
        <f t="shared" si="21"/>
        <v>1</v>
      </c>
      <c r="AP364" s="111">
        <v>1</v>
      </c>
      <c r="AQ364" s="111"/>
      <c r="AR364" s="335" t="s">
        <v>295</v>
      </c>
      <c r="AS364" s="111" t="s">
        <v>240</v>
      </c>
      <c r="AT364" s="111" t="s">
        <v>295</v>
      </c>
      <c r="AU364" s="111" t="s">
        <v>240</v>
      </c>
      <c r="AV364" s="112" t="s">
        <v>167</v>
      </c>
      <c r="AW364" s="339"/>
      <c r="AX364" s="339">
        <v>20</v>
      </c>
      <c r="AY364" s="334">
        <v>6.85</v>
      </c>
      <c r="AZ364" s="334" t="s">
        <v>240</v>
      </c>
      <c r="BA364" s="334"/>
      <c r="BB364" s="130">
        <v>125.08734000000001</v>
      </c>
      <c r="BC364" s="339">
        <v>0.27</v>
      </c>
      <c r="BD364" s="339"/>
      <c r="BE364" s="339">
        <v>0.27</v>
      </c>
      <c r="BF364" s="339"/>
      <c r="BG364" s="339"/>
      <c r="BH364" s="334"/>
      <c r="BI364" s="334"/>
      <c r="BJ364" s="112">
        <v>0.01</v>
      </c>
      <c r="BK364" s="56">
        <v>10.02</v>
      </c>
      <c r="BL364" s="56">
        <v>24.3</v>
      </c>
      <c r="BM364" s="56">
        <v>1.77023</v>
      </c>
      <c r="BN364" s="56">
        <v>3.0497999999999998</v>
      </c>
      <c r="BO364" s="56">
        <v>2.0849249497223439</v>
      </c>
      <c r="BP364" s="223">
        <v>91.460999999999999</v>
      </c>
      <c r="BQ364" s="339" t="s">
        <v>559</v>
      </c>
      <c r="BR364" s="56"/>
      <c r="BS364" s="339"/>
      <c r="BT364" s="113" t="s">
        <v>487</v>
      </c>
      <c r="BU364" s="114" t="s">
        <v>488</v>
      </c>
      <c r="BV364" s="34"/>
      <c r="BW364" s="34"/>
      <c r="BX364" s="34"/>
    </row>
    <row r="365" spans="1:76" x14ac:dyDescent="0.35">
      <c r="A365" s="34" t="s">
        <v>277</v>
      </c>
      <c r="B365" s="34"/>
      <c r="C365" s="34"/>
      <c r="D365" s="34"/>
      <c r="E365" s="39" t="s">
        <v>654</v>
      </c>
      <c r="F365" s="338" t="s">
        <v>1286</v>
      </c>
      <c r="G365" s="40">
        <v>2002</v>
      </c>
      <c r="H365" s="39" t="s">
        <v>1287</v>
      </c>
      <c r="I365" s="39" t="s">
        <v>1288</v>
      </c>
      <c r="J365" s="39" t="s">
        <v>16</v>
      </c>
      <c r="K365" s="39" t="s">
        <v>80</v>
      </c>
      <c r="L365" s="39" t="s">
        <v>81</v>
      </c>
      <c r="M365" s="39" t="s">
        <v>82</v>
      </c>
      <c r="N365" s="39" t="s">
        <v>83</v>
      </c>
      <c r="O365" s="39" t="s">
        <v>84</v>
      </c>
      <c r="P365" s="39" t="s">
        <v>85</v>
      </c>
      <c r="Q365" s="39" t="s">
        <v>86</v>
      </c>
      <c r="R365" s="35" t="s">
        <v>87</v>
      </c>
      <c r="S365" s="35" t="s">
        <v>87</v>
      </c>
      <c r="T365" s="34" t="s">
        <v>818</v>
      </c>
      <c r="U365" s="39" t="s">
        <v>28</v>
      </c>
      <c r="V365" s="34" t="s">
        <v>293</v>
      </c>
      <c r="W365" s="34" t="s">
        <v>280</v>
      </c>
      <c r="X365" s="39" t="s">
        <v>819</v>
      </c>
      <c r="Y365" s="35" t="s">
        <v>887</v>
      </c>
      <c r="Z365" s="39" t="s">
        <v>239</v>
      </c>
      <c r="AA365" s="339"/>
      <c r="AB365" s="339"/>
      <c r="AC365" s="40">
        <v>48</v>
      </c>
      <c r="AD365" s="332" t="s">
        <v>240</v>
      </c>
      <c r="AE365" s="40" t="s">
        <v>477</v>
      </c>
      <c r="AF365" s="332" t="s">
        <v>240</v>
      </c>
      <c r="AG365" s="339"/>
      <c r="AH365" s="339">
        <v>11.12</v>
      </c>
      <c r="AI365" s="111">
        <v>11.12</v>
      </c>
      <c r="AJ365" s="339"/>
      <c r="AK365" s="114" t="s">
        <v>509</v>
      </c>
      <c r="AL365" s="336">
        <v>7.28</v>
      </c>
      <c r="AM365" s="44">
        <v>50.036789999999996</v>
      </c>
      <c r="AN365" s="111">
        <v>0.27</v>
      </c>
      <c r="AO365" s="111">
        <f t="shared" si="21"/>
        <v>1</v>
      </c>
      <c r="AP365" s="111">
        <v>1</v>
      </c>
      <c r="AQ365" s="111"/>
      <c r="AR365" s="335" t="s">
        <v>295</v>
      </c>
      <c r="AS365" s="111" t="s">
        <v>240</v>
      </c>
      <c r="AT365" s="111" t="s">
        <v>295</v>
      </c>
      <c r="AU365" s="111" t="s">
        <v>240</v>
      </c>
      <c r="AV365" s="112" t="s">
        <v>167</v>
      </c>
      <c r="AW365" s="339"/>
      <c r="AX365" s="339">
        <v>20</v>
      </c>
      <c r="AY365" s="334">
        <v>7.28</v>
      </c>
      <c r="AZ365" s="334" t="s">
        <v>240</v>
      </c>
      <c r="BA365" s="334"/>
      <c r="BB365" s="130">
        <v>50.036789999999996</v>
      </c>
      <c r="BC365" s="339">
        <v>0.27</v>
      </c>
      <c r="BD365" s="339"/>
      <c r="BE365" s="339">
        <v>0.27</v>
      </c>
      <c r="BF365" s="339"/>
      <c r="BG365" s="339"/>
      <c r="BH365" s="334"/>
      <c r="BI365" s="334"/>
      <c r="BJ365" s="112">
        <v>0.01</v>
      </c>
      <c r="BK365" s="56">
        <v>10.02</v>
      </c>
      <c r="BL365" s="56">
        <v>6.0750000000000002</v>
      </c>
      <c r="BM365" s="56">
        <v>49.6584</v>
      </c>
      <c r="BN365" s="56">
        <v>3.0497999999999998</v>
      </c>
      <c r="BO365" s="56">
        <v>24.015000000000001</v>
      </c>
      <c r="BP365" s="223">
        <v>88.270499999999998</v>
      </c>
      <c r="BQ365" s="339" t="s">
        <v>559</v>
      </c>
      <c r="BR365" s="56"/>
      <c r="BS365" s="339"/>
      <c r="BT365" s="113" t="s">
        <v>487</v>
      </c>
      <c r="BU365" s="114" t="s">
        <v>488</v>
      </c>
      <c r="BV365" s="34"/>
      <c r="BW365" s="34"/>
      <c r="BX365" s="34"/>
    </row>
    <row r="366" spans="1:76" x14ac:dyDescent="0.35">
      <c r="A366" s="34" t="s">
        <v>277</v>
      </c>
      <c r="B366" s="34"/>
      <c r="C366" s="34"/>
      <c r="D366" s="34"/>
      <c r="E366" s="39" t="s">
        <v>654</v>
      </c>
      <c r="F366" s="338" t="s">
        <v>1286</v>
      </c>
      <c r="G366" s="40">
        <v>2002</v>
      </c>
      <c r="H366" s="39" t="s">
        <v>1287</v>
      </c>
      <c r="I366" s="39" t="s">
        <v>1288</v>
      </c>
      <c r="J366" s="39" t="s">
        <v>16</v>
      </c>
      <c r="K366" s="39" t="s">
        <v>80</v>
      </c>
      <c r="L366" s="39" t="s">
        <v>81</v>
      </c>
      <c r="M366" s="39" t="s">
        <v>82</v>
      </c>
      <c r="N366" s="39" t="s">
        <v>83</v>
      </c>
      <c r="O366" s="39" t="s">
        <v>84</v>
      </c>
      <c r="P366" s="39" t="s">
        <v>85</v>
      </c>
      <c r="Q366" s="39" t="s">
        <v>86</v>
      </c>
      <c r="R366" s="35" t="s">
        <v>87</v>
      </c>
      <c r="S366" s="35" t="s">
        <v>87</v>
      </c>
      <c r="T366" s="34" t="s">
        <v>818</v>
      </c>
      <c r="U366" s="39" t="s">
        <v>28</v>
      </c>
      <c r="V366" s="34" t="s">
        <v>293</v>
      </c>
      <c r="W366" s="34" t="s">
        <v>280</v>
      </c>
      <c r="X366" s="39" t="s">
        <v>819</v>
      </c>
      <c r="Y366" s="35" t="s">
        <v>887</v>
      </c>
      <c r="Z366" s="39" t="s">
        <v>239</v>
      </c>
      <c r="AA366" s="339"/>
      <c r="AB366" s="339"/>
      <c r="AC366" s="40">
        <v>48</v>
      </c>
      <c r="AD366" s="332" t="s">
        <v>240</v>
      </c>
      <c r="AE366" s="40" t="s">
        <v>477</v>
      </c>
      <c r="AF366" s="332" t="s">
        <v>240</v>
      </c>
      <c r="AG366" s="339"/>
      <c r="AH366" s="339">
        <v>12.14</v>
      </c>
      <c r="AI366" s="111">
        <v>12.14</v>
      </c>
      <c r="AJ366" s="339"/>
      <c r="AK366" s="114" t="s">
        <v>509</v>
      </c>
      <c r="AL366" s="336">
        <v>6.91</v>
      </c>
      <c r="AM366" s="44">
        <v>425.33588999999995</v>
      </c>
      <c r="AN366" s="111">
        <v>0.27</v>
      </c>
      <c r="AO366" s="111">
        <f t="shared" si="21"/>
        <v>1</v>
      </c>
      <c r="AP366" s="111">
        <v>1</v>
      </c>
      <c r="AQ366" s="111"/>
      <c r="AR366" s="335" t="s">
        <v>295</v>
      </c>
      <c r="AS366" s="111" t="s">
        <v>240</v>
      </c>
      <c r="AT366" s="111" t="s">
        <v>295</v>
      </c>
      <c r="AU366" s="111" t="s">
        <v>240</v>
      </c>
      <c r="AV366" s="112" t="s">
        <v>167</v>
      </c>
      <c r="AW366" s="339"/>
      <c r="AX366" s="339">
        <v>20</v>
      </c>
      <c r="AY366" s="334">
        <v>6.91</v>
      </c>
      <c r="AZ366" s="334" t="s">
        <v>240</v>
      </c>
      <c r="BA366" s="334"/>
      <c r="BB366" s="130">
        <v>425.33588999999995</v>
      </c>
      <c r="BC366" s="339">
        <v>0.27</v>
      </c>
      <c r="BD366" s="339"/>
      <c r="BE366" s="339">
        <v>0.27</v>
      </c>
      <c r="BF366" s="339"/>
      <c r="BG366" s="339"/>
      <c r="BH366" s="334"/>
      <c r="BI366" s="334"/>
      <c r="BJ366" s="112">
        <v>0.01</v>
      </c>
      <c r="BK366" s="56">
        <v>160.32</v>
      </c>
      <c r="BL366" s="56">
        <v>6.0750000000000002</v>
      </c>
      <c r="BM366" s="56">
        <v>1.77023</v>
      </c>
      <c r="BN366" s="56">
        <v>3.0497999999999998</v>
      </c>
      <c r="BO366" s="56">
        <v>24.015000000000001</v>
      </c>
      <c r="BP366" s="223">
        <v>286.43599999999998</v>
      </c>
      <c r="BQ366" s="339" t="s">
        <v>559</v>
      </c>
      <c r="BR366" s="56"/>
      <c r="BS366" s="339"/>
      <c r="BT366" s="113" t="s">
        <v>487</v>
      </c>
      <c r="BU366" s="114" t="s">
        <v>488</v>
      </c>
      <c r="BV366" s="34"/>
      <c r="BW366" s="34"/>
      <c r="BX366" s="34"/>
    </row>
    <row r="367" spans="1:76" x14ac:dyDescent="0.35">
      <c r="A367" s="34" t="s">
        <v>277</v>
      </c>
      <c r="B367" s="34"/>
      <c r="C367" s="34"/>
      <c r="D367" s="34"/>
      <c r="E367" s="39" t="s">
        <v>654</v>
      </c>
      <c r="F367" s="338" t="s">
        <v>1286</v>
      </c>
      <c r="G367" s="40">
        <v>2002</v>
      </c>
      <c r="H367" s="39" t="s">
        <v>1287</v>
      </c>
      <c r="I367" s="39" t="s">
        <v>1288</v>
      </c>
      <c r="J367" s="39" t="s">
        <v>16</v>
      </c>
      <c r="K367" s="39" t="s">
        <v>80</v>
      </c>
      <c r="L367" s="39" t="s">
        <v>81</v>
      </c>
      <c r="M367" s="39" t="s">
        <v>82</v>
      </c>
      <c r="N367" s="39" t="s">
        <v>83</v>
      </c>
      <c r="O367" s="39" t="s">
        <v>84</v>
      </c>
      <c r="P367" s="39" t="s">
        <v>85</v>
      </c>
      <c r="Q367" s="39" t="s">
        <v>86</v>
      </c>
      <c r="R367" s="35" t="s">
        <v>87</v>
      </c>
      <c r="S367" s="35" t="s">
        <v>87</v>
      </c>
      <c r="T367" s="34" t="s">
        <v>818</v>
      </c>
      <c r="U367" s="39" t="s">
        <v>28</v>
      </c>
      <c r="V367" s="34" t="s">
        <v>293</v>
      </c>
      <c r="W367" s="34" t="s">
        <v>280</v>
      </c>
      <c r="X367" s="39" t="s">
        <v>819</v>
      </c>
      <c r="Y367" s="35" t="s">
        <v>887</v>
      </c>
      <c r="Z367" s="39" t="s">
        <v>239</v>
      </c>
      <c r="AA367" s="339"/>
      <c r="AB367" s="339"/>
      <c r="AC367" s="40">
        <v>48</v>
      </c>
      <c r="AD367" s="332" t="s">
        <v>240</v>
      </c>
      <c r="AE367" s="40" t="s">
        <v>477</v>
      </c>
      <c r="AF367" s="332" t="s">
        <v>240</v>
      </c>
      <c r="AG367" s="339"/>
      <c r="AH367" s="339">
        <v>12.71</v>
      </c>
      <c r="AI367" s="111">
        <v>12.71</v>
      </c>
      <c r="AJ367" s="339"/>
      <c r="AK367" s="114" t="s">
        <v>509</v>
      </c>
      <c r="AL367" s="336">
        <v>6.87</v>
      </c>
      <c r="AM367" s="44">
        <v>225.15474</v>
      </c>
      <c r="AN367" s="111">
        <v>0.27</v>
      </c>
      <c r="AO367" s="111">
        <f t="shared" ref="AO367:AO398" si="22">IF(AP367=1,1,"xx")</f>
        <v>1</v>
      </c>
      <c r="AP367" s="111">
        <v>1</v>
      </c>
      <c r="AQ367" s="111"/>
      <c r="AR367" s="335" t="s">
        <v>295</v>
      </c>
      <c r="AS367" s="111" t="s">
        <v>240</v>
      </c>
      <c r="AT367" s="111" t="s">
        <v>295</v>
      </c>
      <c r="AU367" s="111" t="s">
        <v>240</v>
      </c>
      <c r="AV367" s="112" t="s">
        <v>167</v>
      </c>
      <c r="AW367" s="339"/>
      <c r="AX367" s="339">
        <v>20</v>
      </c>
      <c r="AY367" s="334">
        <v>6.87</v>
      </c>
      <c r="AZ367" s="334" t="s">
        <v>240</v>
      </c>
      <c r="BA367" s="334"/>
      <c r="BB367" s="130">
        <v>225.15474</v>
      </c>
      <c r="BC367" s="339">
        <v>0.27</v>
      </c>
      <c r="BD367" s="339"/>
      <c r="BE367" s="339">
        <v>0.27</v>
      </c>
      <c r="BF367" s="339"/>
      <c r="BG367" s="339"/>
      <c r="BH367" s="334"/>
      <c r="BI367" s="334"/>
      <c r="BJ367" s="112">
        <v>0.01</v>
      </c>
      <c r="BK367" s="56">
        <v>10.02</v>
      </c>
      <c r="BL367" s="56">
        <v>48.6</v>
      </c>
      <c r="BM367" s="56">
        <v>1.77023</v>
      </c>
      <c r="BN367" s="56">
        <v>3.0497999999999998</v>
      </c>
      <c r="BO367" s="56">
        <v>2.00147600211361</v>
      </c>
      <c r="BP367" s="223">
        <v>162.36099999999999</v>
      </c>
      <c r="BQ367" s="339" t="s">
        <v>559</v>
      </c>
      <c r="BR367" s="56"/>
      <c r="BS367" s="339"/>
      <c r="BT367" s="113" t="s">
        <v>487</v>
      </c>
      <c r="BU367" s="114" t="s">
        <v>488</v>
      </c>
      <c r="BV367" s="34"/>
      <c r="BW367" s="34"/>
      <c r="BX367" s="34"/>
    </row>
    <row r="368" spans="1:76" x14ac:dyDescent="0.35">
      <c r="A368" s="34" t="s">
        <v>277</v>
      </c>
      <c r="B368" s="34"/>
      <c r="C368" s="34"/>
      <c r="D368" s="34"/>
      <c r="E368" s="39" t="s">
        <v>654</v>
      </c>
      <c r="F368" s="338" t="s">
        <v>1286</v>
      </c>
      <c r="G368" s="40">
        <v>2002</v>
      </c>
      <c r="H368" s="39" t="s">
        <v>1287</v>
      </c>
      <c r="I368" s="39" t="s">
        <v>1288</v>
      </c>
      <c r="J368" s="39" t="s">
        <v>16</v>
      </c>
      <c r="K368" s="39" t="s">
        <v>80</v>
      </c>
      <c r="L368" s="39" t="s">
        <v>81</v>
      </c>
      <c r="M368" s="39" t="s">
        <v>82</v>
      </c>
      <c r="N368" s="39" t="s">
        <v>83</v>
      </c>
      <c r="O368" s="39" t="s">
        <v>84</v>
      </c>
      <c r="P368" s="39" t="s">
        <v>85</v>
      </c>
      <c r="Q368" s="39" t="s">
        <v>86</v>
      </c>
      <c r="R368" s="35" t="s">
        <v>87</v>
      </c>
      <c r="S368" s="35" t="s">
        <v>87</v>
      </c>
      <c r="T368" s="34" t="s">
        <v>818</v>
      </c>
      <c r="U368" s="39" t="s">
        <v>28</v>
      </c>
      <c r="V368" s="34" t="s">
        <v>293</v>
      </c>
      <c r="W368" s="34" t="s">
        <v>280</v>
      </c>
      <c r="X368" s="39" t="s">
        <v>819</v>
      </c>
      <c r="Y368" s="35" t="s">
        <v>887</v>
      </c>
      <c r="Z368" s="39" t="s">
        <v>239</v>
      </c>
      <c r="AA368" s="339"/>
      <c r="AB368" s="339"/>
      <c r="AC368" s="40">
        <v>48</v>
      </c>
      <c r="AD368" s="332" t="s">
        <v>240</v>
      </c>
      <c r="AE368" s="40" t="s">
        <v>477</v>
      </c>
      <c r="AF368" s="332" t="s">
        <v>240</v>
      </c>
      <c r="AG368" s="339"/>
      <c r="AH368" s="339">
        <v>12.77</v>
      </c>
      <c r="AI368" s="111">
        <v>12.77</v>
      </c>
      <c r="AJ368" s="339"/>
      <c r="AK368" s="114" t="s">
        <v>509</v>
      </c>
      <c r="AL368" s="336">
        <v>6.81</v>
      </c>
      <c r="AM368" s="44">
        <v>50.036789999999996</v>
      </c>
      <c r="AN368" s="111">
        <v>0.27</v>
      </c>
      <c r="AO368" s="111">
        <f t="shared" si="22"/>
        <v>1</v>
      </c>
      <c r="AP368" s="111">
        <v>1</v>
      </c>
      <c r="AQ368" s="111"/>
      <c r="AR368" s="335" t="s">
        <v>295</v>
      </c>
      <c r="AS368" s="111" t="s">
        <v>240</v>
      </c>
      <c r="AT368" s="111" t="s">
        <v>295</v>
      </c>
      <c r="AU368" s="111" t="s">
        <v>240</v>
      </c>
      <c r="AV368" s="112" t="s">
        <v>167</v>
      </c>
      <c r="AW368" s="339"/>
      <c r="AX368" s="339">
        <v>20</v>
      </c>
      <c r="AY368" s="334">
        <v>6.81</v>
      </c>
      <c r="AZ368" s="334" t="s">
        <v>240</v>
      </c>
      <c r="BA368" s="334"/>
      <c r="BB368" s="130">
        <v>50.036789999999996</v>
      </c>
      <c r="BC368" s="339">
        <v>0.27</v>
      </c>
      <c r="BD368" s="339"/>
      <c r="BE368" s="339">
        <v>0.27</v>
      </c>
      <c r="BF368" s="339"/>
      <c r="BG368" s="339"/>
      <c r="BH368" s="334"/>
      <c r="BI368" s="334"/>
      <c r="BJ368" s="112">
        <v>0.01</v>
      </c>
      <c r="BK368" s="56">
        <v>10.02</v>
      </c>
      <c r="BL368" s="56">
        <v>6.0750000000000002</v>
      </c>
      <c r="BM368" s="56">
        <v>174.72399999999999</v>
      </c>
      <c r="BN368" s="56">
        <v>3.0497999999999998</v>
      </c>
      <c r="BO368" s="56">
        <v>24.015000000000001</v>
      </c>
      <c r="BP368" s="223">
        <v>287.14499999999998</v>
      </c>
      <c r="BQ368" s="339" t="s">
        <v>559</v>
      </c>
      <c r="BR368" s="56"/>
      <c r="BS368" s="339"/>
      <c r="BT368" s="113" t="s">
        <v>487</v>
      </c>
      <c r="BU368" s="114" t="s">
        <v>488</v>
      </c>
      <c r="BV368" s="34"/>
      <c r="BW368" s="34"/>
      <c r="BX368" s="34"/>
    </row>
    <row r="369" spans="1:76" x14ac:dyDescent="0.35">
      <c r="A369" s="34" t="s">
        <v>277</v>
      </c>
      <c r="B369" s="34"/>
      <c r="C369" s="34"/>
      <c r="D369" s="34"/>
      <c r="E369" s="39" t="s">
        <v>654</v>
      </c>
      <c r="F369" s="338" t="s">
        <v>1286</v>
      </c>
      <c r="G369" s="40">
        <v>2002</v>
      </c>
      <c r="H369" s="39" t="s">
        <v>1287</v>
      </c>
      <c r="I369" s="39" t="s">
        <v>1288</v>
      </c>
      <c r="J369" s="39" t="s">
        <v>16</v>
      </c>
      <c r="K369" s="39" t="s">
        <v>80</v>
      </c>
      <c r="L369" s="39" t="s">
        <v>81</v>
      </c>
      <c r="M369" s="39" t="s">
        <v>82</v>
      </c>
      <c r="N369" s="39" t="s">
        <v>83</v>
      </c>
      <c r="O369" s="39" t="s">
        <v>84</v>
      </c>
      <c r="P369" s="39" t="s">
        <v>85</v>
      </c>
      <c r="Q369" s="39" t="s">
        <v>86</v>
      </c>
      <c r="R369" s="35" t="s">
        <v>87</v>
      </c>
      <c r="S369" s="35" t="s">
        <v>87</v>
      </c>
      <c r="T369" s="34" t="s">
        <v>818</v>
      </c>
      <c r="U369" s="39" t="s">
        <v>28</v>
      </c>
      <c r="V369" s="34" t="s">
        <v>293</v>
      </c>
      <c r="W369" s="34" t="s">
        <v>280</v>
      </c>
      <c r="X369" s="39" t="s">
        <v>819</v>
      </c>
      <c r="Y369" s="35" t="s">
        <v>887</v>
      </c>
      <c r="Z369" s="39" t="s">
        <v>239</v>
      </c>
      <c r="AA369" s="339"/>
      <c r="AB369" s="339"/>
      <c r="AC369" s="40">
        <v>48</v>
      </c>
      <c r="AD369" s="332" t="s">
        <v>240</v>
      </c>
      <c r="AE369" s="40" t="s">
        <v>477</v>
      </c>
      <c r="AF369" s="332" t="s">
        <v>240</v>
      </c>
      <c r="AG369" s="339"/>
      <c r="AH369" s="339">
        <v>14.04</v>
      </c>
      <c r="AI369" s="111">
        <v>14.04</v>
      </c>
      <c r="AJ369" s="339"/>
      <c r="AK369" s="114" t="s">
        <v>509</v>
      </c>
      <c r="AL369" s="336">
        <v>6.78</v>
      </c>
      <c r="AM369" s="44">
        <v>325.22214000000008</v>
      </c>
      <c r="AN369" s="111">
        <v>0.3</v>
      </c>
      <c r="AO369" s="111">
        <f t="shared" si="22"/>
        <v>1</v>
      </c>
      <c r="AP369" s="111">
        <v>1</v>
      </c>
      <c r="AQ369" s="111"/>
      <c r="AR369" s="335" t="s">
        <v>295</v>
      </c>
      <c r="AS369" s="111" t="s">
        <v>240</v>
      </c>
      <c r="AT369" s="111" t="s">
        <v>295</v>
      </c>
      <c r="AU369" s="111" t="s">
        <v>240</v>
      </c>
      <c r="AV369" s="130"/>
      <c r="AW369" s="114"/>
      <c r="AX369" s="130">
        <v>20</v>
      </c>
      <c r="AY369" s="114">
        <v>6.78</v>
      </c>
      <c r="AZ369" s="334" t="s">
        <v>240</v>
      </c>
      <c r="BA369" s="130"/>
      <c r="BB369" s="130">
        <v>325.22214000000008</v>
      </c>
      <c r="BC369" s="114">
        <v>0.3</v>
      </c>
      <c r="BD369" s="114"/>
      <c r="BE369" s="114">
        <v>0.3</v>
      </c>
      <c r="BF369" s="114"/>
      <c r="BG369" s="114"/>
      <c r="BH369" s="114"/>
      <c r="BI369" s="114"/>
      <c r="BJ369" s="112">
        <v>0.01</v>
      </c>
      <c r="BK369" s="56">
        <v>10.02</v>
      </c>
      <c r="BL369" s="56">
        <v>72.900000000000006</v>
      </c>
      <c r="BM369" s="56">
        <v>1.77023</v>
      </c>
      <c r="BN369" s="56">
        <v>3.0497999999999998</v>
      </c>
      <c r="BO369" s="56">
        <v>288.18</v>
      </c>
      <c r="BP369" s="223">
        <v>20.561</v>
      </c>
      <c r="BQ369" s="56">
        <v>1.3362040067361971</v>
      </c>
      <c r="BR369" s="56"/>
      <c r="BS369" s="339"/>
      <c r="BT369" s="113" t="s">
        <v>487</v>
      </c>
      <c r="BU369" s="114" t="s">
        <v>488</v>
      </c>
      <c r="BV369" s="34"/>
      <c r="BW369" s="34"/>
      <c r="BX369" s="34"/>
    </row>
    <row r="370" spans="1:76" x14ac:dyDescent="0.35">
      <c r="A370" s="34" t="s">
        <v>277</v>
      </c>
      <c r="B370" s="34"/>
      <c r="C370" s="34"/>
      <c r="D370" s="34"/>
      <c r="E370" s="39" t="s">
        <v>654</v>
      </c>
      <c r="F370" s="338" t="s">
        <v>1286</v>
      </c>
      <c r="G370" s="40">
        <v>2002</v>
      </c>
      <c r="H370" s="39" t="s">
        <v>1287</v>
      </c>
      <c r="I370" s="39" t="s">
        <v>1288</v>
      </c>
      <c r="J370" s="39" t="s">
        <v>16</v>
      </c>
      <c r="K370" s="39" t="s">
        <v>80</v>
      </c>
      <c r="L370" s="39" t="s">
        <v>81</v>
      </c>
      <c r="M370" s="39" t="s">
        <v>82</v>
      </c>
      <c r="N370" s="39" t="s">
        <v>83</v>
      </c>
      <c r="O370" s="39" t="s">
        <v>84</v>
      </c>
      <c r="P370" s="39" t="s">
        <v>85</v>
      </c>
      <c r="Q370" s="39" t="s">
        <v>86</v>
      </c>
      <c r="R370" s="35" t="s">
        <v>87</v>
      </c>
      <c r="S370" s="35" t="s">
        <v>87</v>
      </c>
      <c r="T370" s="34" t="s">
        <v>818</v>
      </c>
      <c r="U370" s="39" t="s">
        <v>28</v>
      </c>
      <c r="V370" s="34" t="s">
        <v>293</v>
      </c>
      <c r="W370" s="34" t="s">
        <v>280</v>
      </c>
      <c r="X370" s="39" t="s">
        <v>819</v>
      </c>
      <c r="Y370" s="35" t="s">
        <v>887</v>
      </c>
      <c r="Z370" s="39" t="s">
        <v>239</v>
      </c>
      <c r="AA370" s="339"/>
      <c r="AB370" s="339"/>
      <c r="AC370" s="40">
        <v>48</v>
      </c>
      <c r="AD370" s="332" t="s">
        <v>240</v>
      </c>
      <c r="AE370" s="40" t="s">
        <v>477</v>
      </c>
      <c r="AF370" s="332" t="s">
        <v>240</v>
      </c>
      <c r="AG370" s="339"/>
      <c r="AH370" s="339">
        <v>14.04</v>
      </c>
      <c r="AI370" s="111">
        <v>14.04</v>
      </c>
      <c r="AJ370" s="339"/>
      <c r="AK370" s="114" t="s">
        <v>509</v>
      </c>
      <c r="AL370" s="336">
        <v>7.34</v>
      </c>
      <c r="AM370" s="44">
        <v>50.036789999999996</v>
      </c>
      <c r="AN370" s="111">
        <v>0.3</v>
      </c>
      <c r="AO370" s="111">
        <f t="shared" si="22"/>
        <v>1</v>
      </c>
      <c r="AP370" s="111">
        <v>1</v>
      </c>
      <c r="AQ370" s="111"/>
      <c r="AR370" s="335" t="s">
        <v>295</v>
      </c>
      <c r="AS370" s="111" t="s">
        <v>240</v>
      </c>
      <c r="AT370" s="111" t="s">
        <v>295</v>
      </c>
      <c r="AU370" s="111" t="s">
        <v>240</v>
      </c>
      <c r="AV370" s="130"/>
      <c r="AW370" s="114"/>
      <c r="AX370" s="130">
        <v>20</v>
      </c>
      <c r="AY370" s="114">
        <v>7.34</v>
      </c>
      <c r="AZ370" s="334" t="s">
        <v>240</v>
      </c>
      <c r="BA370" s="130"/>
      <c r="BB370" s="130">
        <v>50.036789999999996</v>
      </c>
      <c r="BC370" s="114">
        <v>0.3</v>
      </c>
      <c r="BD370" s="114"/>
      <c r="BE370" s="114">
        <v>0.3</v>
      </c>
      <c r="BF370" s="114"/>
      <c r="BG370" s="114"/>
      <c r="BH370" s="114"/>
      <c r="BI370" s="114"/>
      <c r="BJ370" s="112">
        <v>0.01</v>
      </c>
      <c r="BK370" s="56">
        <v>10.02</v>
      </c>
      <c r="BL370" s="56">
        <v>6.0750000000000002</v>
      </c>
      <c r="BM370" s="56">
        <v>36.324199999999998</v>
      </c>
      <c r="BN370" s="56">
        <v>3.0497999999999998</v>
      </c>
      <c r="BO370" s="56">
        <v>24.015000000000001</v>
      </c>
      <c r="BP370" s="223">
        <v>63.100999999999999</v>
      </c>
      <c r="BQ370" s="56">
        <v>4.8865653218732632</v>
      </c>
      <c r="BR370" s="56"/>
      <c r="BS370" s="339"/>
      <c r="BT370" s="113" t="s">
        <v>487</v>
      </c>
      <c r="BU370" s="114" t="s">
        <v>488</v>
      </c>
      <c r="BV370" s="34"/>
      <c r="BW370" s="34"/>
      <c r="BX370" s="34"/>
    </row>
    <row r="371" spans="1:76" x14ac:dyDescent="0.35">
      <c r="A371" s="34" t="s">
        <v>277</v>
      </c>
      <c r="B371" s="34"/>
      <c r="C371" s="34"/>
      <c r="D371" s="34"/>
      <c r="E371" s="39" t="s">
        <v>654</v>
      </c>
      <c r="F371" s="338" t="s">
        <v>1286</v>
      </c>
      <c r="G371" s="40">
        <v>2002</v>
      </c>
      <c r="H371" s="39" t="s">
        <v>1287</v>
      </c>
      <c r="I371" s="39" t="s">
        <v>1288</v>
      </c>
      <c r="J371" s="39" t="s">
        <v>16</v>
      </c>
      <c r="K371" s="39" t="s">
        <v>80</v>
      </c>
      <c r="L371" s="39" t="s">
        <v>81</v>
      </c>
      <c r="M371" s="39" t="s">
        <v>82</v>
      </c>
      <c r="N371" s="39" t="s">
        <v>83</v>
      </c>
      <c r="O371" s="39" t="s">
        <v>84</v>
      </c>
      <c r="P371" s="39" t="s">
        <v>85</v>
      </c>
      <c r="Q371" s="39" t="s">
        <v>86</v>
      </c>
      <c r="R371" s="35" t="s">
        <v>87</v>
      </c>
      <c r="S371" s="35" t="s">
        <v>87</v>
      </c>
      <c r="T371" s="34" t="s">
        <v>818</v>
      </c>
      <c r="U371" s="39" t="s">
        <v>28</v>
      </c>
      <c r="V371" s="34" t="s">
        <v>293</v>
      </c>
      <c r="W371" s="34" t="s">
        <v>280</v>
      </c>
      <c r="X371" s="39" t="s">
        <v>819</v>
      </c>
      <c r="Y371" s="35" t="s">
        <v>887</v>
      </c>
      <c r="Z371" s="39" t="s">
        <v>239</v>
      </c>
      <c r="AA371" s="339"/>
      <c r="AB371" s="339"/>
      <c r="AC371" s="40">
        <v>48</v>
      </c>
      <c r="AD371" s="332" t="s">
        <v>240</v>
      </c>
      <c r="AE371" s="40" t="s">
        <v>477</v>
      </c>
      <c r="AF371" s="332" t="s">
        <v>240</v>
      </c>
      <c r="AG371" s="339"/>
      <c r="AH371" s="339">
        <v>14.62</v>
      </c>
      <c r="AI371" s="111">
        <v>14.62</v>
      </c>
      <c r="AJ371" s="339"/>
      <c r="AK371" s="114" t="s">
        <v>509</v>
      </c>
      <c r="AL371" s="336">
        <v>6.91</v>
      </c>
      <c r="AM371" s="44">
        <v>425.28954000000004</v>
      </c>
      <c r="AN371" s="111">
        <v>0.27</v>
      </c>
      <c r="AO371" s="111">
        <f t="shared" si="22"/>
        <v>1</v>
      </c>
      <c r="AP371" s="111">
        <v>1</v>
      </c>
      <c r="AQ371" s="111"/>
      <c r="AR371" s="335" t="s">
        <v>295</v>
      </c>
      <c r="AS371" s="111" t="s">
        <v>240</v>
      </c>
      <c r="AT371" s="111" t="s">
        <v>295</v>
      </c>
      <c r="AU371" s="111" t="s">
        <v>240</v>
      </c>
      <c r="AV371" s="112" t="s">
        <v>167</v>
      </c>
      <c r="AW371" s="339"/>
      <c r="AX371" s="339">
        <v>20</v>
      </c>
      <c r="AY371" s="334">
        <v>6.91</v>
      </c>
      <c r="AZ371" s="334" t="s">
        <v>240</v>
      </c>
      <c r="BA371" s="334"/>
      <c r="BB371" s="130">
        <v>425.28954000000004</v>
      </c>
      <c r="BC371" s="339">
        <v>0.27</v>
      </c>
      <c r="BD371" s="339"/>
      <c r="BE371" s="339">
        <v>0.27</v>
      </c>
      <c r="BF371" s="339"/>
      <c r="BG371" s="339"/>
      <c r="BH371" s="334"/>
      <c r="BI371" s="334"/>
      <c r="BJ371" s="112">
        <v>0.01</v>
      </c>
      <c r="BK371" s="56">
        <v>10.02</v>
      </c>
      <c r="BL371" s="56">
        <v>97.2</v>
      </c>
      <c r="BM371" s="56">
        <v>1.77023</v>
      </c>
      <c r="BN371" s="56">
        <v>3.0497999999999998</v>
      </c>
      <c r="BO371" s="56">
        <v>1.8243343083738186</v>
      </c>
      <c r="BP371" s="223">
        <v>304.161</v>
      </c>
      <c r="BQ371" s="339" t="s">
        <v>559</v>
      </c>
      <c r="BR371" s="56"/>
      <c r="BS371" s="339"/>
      <c r="BT371" s="113" t="s">
        <v>487</v>
      </c>
      <c r="BU371" s="114" t="s">
        <v>488</v>
      </c>
      <c r="BV371" s="34"/>
      <c r="BW371" s="34"/>
      <c r="BX371" s="34"/>
    </row>
    <row r="372" spans="1:76" x14ac:dyDescent="0.35">
      <c r="A372" s="34" t="s">
        <v>277</v>
      </c>
      <c r="B372" s="34"/>
      <c r="C372" s="34"/>
      <c r="D372" s="34"/>
      <c r="E372" s="39" t="s">
        <v>654</v>
      </c>
      <c r="F372" s="338" t="s">
        <v>1286</v>
      </c>
      <c r="G372" s="40">
        <v>2002</v>
      </c>
      <c r="H372" s="39" t="s">
        <v>1287</v>
      </c>
      <c r="I372" s="39" t="s">
        <v>1288</v>
      </c>
      <c r="J372" s="39" t="s">
        <v>16</v>
      </c>
      <c r="K372" s="39" t="s">
        <v>80</v>
      </c>
      <c r="L372" s="39" t="s">
        <v>81</v>
      </c>
      <c r="M372" s="39" t="s">
        <v>82</v>
      </c>
      <c r="N372" s="39" t="s">
        <v>83</v>
      </c>
      <c r="O372" s="39" t="s">
        <v>84</v>
      </c>
      <c r="P372" s="39" t="s">
        <v>85</v>
      </c>
      <c r="Q372" s="39" t="s">
        <v>86</v>
      </c>
      <c r="R372" s="35" t="s">
        <v>87</v>
      </c>
      <c r="S372" s="35" t="s">
        <v>87</v>
      </c>
      <c r="T372" s="34" t="s">
        <v>818</v>
      </c>
      <c r="U372" s="39" t="s">
        <v>28</v>
      </c>
      <c r="V372" s="34" t="s">
        <v>293</v>
      </c>
      <c r="W372" s="34" t="s">
        <v>280</v>
      </c>
      <c r="X372" s="39" t="s">
        <v>819</v>
      </c>
      <c r="Y372" s="35" t="s">
        <v>887</v>
      </c>
      <c r="Z372" s="39" t="s">
        <v>239</v>
      </c>
      <c r="AA372" s="339"/>
      <c r="AB372" s="339"/>
      <c r="AC372" s="40">
        <v>48</v>
      </c>
      <c r="AD372" s="332" t="s">
        <v>240</v>
      </c>
      <c r="AE372" s="40" t="s">
        <v>477</v>
      </c>
      <c r="AF372" s="332" t="s">
        <v>240</v>
      </c>
      <c r="AG372" s="339"/>
      <c r="AH372" s="339">
        <v>15.31</v>
      </c>
      <c r="AI372" s="111">
        <v>15.31</v>
      </c>
      <c r="AJ372" s="339"/>
      <c r="AK372" s="114" t="s">
        <v>509</v>
      </c>
      <c r="AL372" s="336">
        <v>6.79</v>
      </c>
      <c r="AM372" s="44">
        <v>50.036789999999996</v>
      </c>
      <c r="AN372" s="111">
        <v>0.27</v>
      </c>
      <c r="AO372" s="111">
        <f t="shared" si="22"/>
        <v>1</v>
      </c>
      <c r="AP372" s="111">
        <v>1</v>
      </c>
      <c r="AQ372" s="111"/>
      <c r="AR372" s="335" t="s">
        <v>295</v>
      </c>
      <c r="AS372" s="111" t="s">
        <v>240</v>
      </c>
      <c r="AT372" s="111" t="s">
        <v>295</v>
      </c>
      <c r="AU372" s="111" t="s">
        <v>240</v>
      </c>
      <c r="AV372" s="112" t="s">
        <v>167</v>
      </c>
      <c r="AW372" s="339"/>
      <c r="AX372" s="339">
        <v>20</v>
      </c>
      <c r="AY372" s="334">
        <v>6.79</v>
      </c>
      <c r="AZ372" s="334" t="s">
        <v>240</v>
      </c>
      <c r="BA372" s="334"/>
      <c r="BB372" s="130">
        <v>50.036789999999996</v>
      </c>
      <c r="BC372" s="339">
        <v>0.27</v>
      </c>
      <c r="BD372" s="339"/>
      <c r="BE372" s="339">
        <v>0.27</v>
      </c>
      <c r="BF372" s="339"/>
      <c r="BG372" s="339"/>
      <c r="BH372" s="334"/>
      <c r="BI372" s="334"/>
      <c r="BJ372" s="112">
        <v>0.01</v>
      </c>
      <c r="BK372" s="56">
        <v>10.02</v>
      </c>
      <c r="BL372" s="56">
        <v>6.0750000000000002</v>
      </c>
      <c r="BM372" s="56">
        <v>232.19900000000001</v>
      </c>
      <c r="BN372" s="56">
        <v>3.0497999999999998</v>
      </c>
      <c r="BO372" s="56">
        <v>24.015000000000001</v>
      </c>
      <c r="BP372" s="223">
        <v>375.77</v>
      </c>
      <c r="BQ372" s="339" t="s">
        <v>559</v>
      </c>
      <c r="BR372" s="56"/>
      <c r="BS372" s="339"/>
      <c r="BT372" s="113" t="s">
        <v>487</v>
      </c>
      <c r="BU372" s="114" t="s">
        <v>488</v>
      </c>
      <c r="BV372" s="34"/>
      <c r="BW372" s="34"/>
      <c r="BX372" s="34"/>
    </row>
    <row r="373" spans="1:76" x14ac:dyDescent="0.35">
      <c r="A373" s="34" t="s">
        <v>277</v>
      </c>
      <c r="B373" s="34"/>
      <c r="C373" s="34"/>
      <c r="D373" s="34"/>
      <c r="E373" s="39" t="s">
        <v>654</v>
      </c>
      <c r="F373" s="338" t="s">
        <v>1286</v>
      </c>
      <c r="G373" s="40">
        <v>2002</v>
      </c>
      <c r="H373" s="39" t="s">
        <v>1287</v>
      </c>
      <c r="I373" s="39" t="s">
        <v>1288</v>
      </c>
      <c r="J373" s="39" t="s">
        <v>16</v>
      </c>
      <c r="K373" s="39" t="s">
        <v>80</v>
      </c>
      <c r="L373" s="39" t="s">
        <v>81</v>
      </c>
      <c r="M373" s="39" t="s">
        <v>82</v>
      </c>
      <c r="N373" s="39" t="s">
        <v>83</v>
      </c>
      <c r="O373" s="39" t="s">
        <v>84</v>
      </c>
      <c r="P373" s="39" t="s">
        <v>85</v>
      </c>
      <c r="Q373" s="39" t="s">
        <v>86</v>
      </c>
      <c r="R373" s="35" t="s">
        <v>87</v>
      </c>
      <c r="S373" s="35" t="s">
        <v>87</v>
      </c>
      <c r="T373" s="34" t="s">
        <v>818</v>
      </c>
      <c r="U373" s="39" t="s">
        <v>28</v>
      </c>
      <c r="V373" s="34" t="s">
        <v>293</v>
      </c>
      <c r="W373" s="34" t="s">
        <v>280</v>
      </c>
      <c r="X373" s="39" t="s">
        <v>819</v>
      </c>
      <c r="Y373" s="35" t="s">
        <v>887</v>
      </c>
      <c r="Z373" s="39" t="s">
        <v>239</v>
      </c>
      <c r="AA373" s="339"/>
      <c r="AB373" s="339"/>
      <c r="AC373" s="40">
        <v>48</v>
      </c>
      <c r="AD373" s="332" t="s">
        <v>240</v>
      </c>
      <c r="AE373" s="40" t="s">
        <v>477</v>
      </c>
      <c r="AF373" s="332" t="s">
        <v>240</v>
      </c>
      <c r="AG373" s="339"/>
      <c r="AH373" s="339">
        <v>17.48</v>
      </c>
      <c r="AI373" s="111">
        <v>17.48</v>
      </c>
      <c r="AJ373" s="339"/>
      <c r="AK373" s="114" t="s">
        <v>509</v>
      </c>
      <c r="AL373" s="336">
        <v>6.83</v>
      </c>
      <c r="AM373" s="44">
        <v>525.35694000000001</v>
      </c>
      <c r="AN373" s="111">
        <v>0.27</v>
      </c>
      <c r="AO373" s="111">
        <f t="shared" si="22"/>
        <v>1</v>
      </c>
      <c r="AP373" s="111">
        <v>1</v>
      </c>
      <c r="AQ373" s="111"/>
      <c r="AR373" s="335" t="s">
        <v>295</v>
      </c>
      <c r="AS373" s="111" t="s">
        <v>240</v>
      </c>
      <c r="AT373" s="111" t="s">
        <v>295</v>
      </c>
      <c r="AU373" s="111" t="s">
        <v>240</v>
      </c>
      <c r="AV373" s="112" t="s">
        <v>167</v>
      </c>
      <c r="AW373" s="339"/>
      <c r="AX373" s="339">
        <v>20</v>
      </c>
      <c r="AY373" s="334">
        <v>6.83</v>
      </c>
      <c r="AZ373" s="334" t="s">
        <v>240</v>
      </c>
      <c r="BA373" s="334"/>
      <c r="BB373" s="130">
        <v>525.35694000000001</v>
      </c>
      <c r="BC373" s="339">
        <v>0.27</v>
      </c>
      <c r="BD373" s="339"/>
      <c r="BE373" s="339">
        <v>0.27</v>
      </c>
      <c r="BF373" s="339"/>
      <c r="BG373" s="339"/>
      <c r="BH373" s="334"/>
      <c r="BI373" s="334"/>
      <c r="BJ373" s="112">
        <v>0.01</v>
      </c>
      <c r="BK373" s="56">
        <v>10.02</v>
      </c>
      <c r="BL373" s="56">
        <v>121.5</v>
      </c>
      <c r="BM373" s="56">
        <v>1.77023</v>
      </c>
      <c r="BN373" s="56">
        <v>3.0497999999999998</v>
      </c>
      <c r="BO373" s="56">
        <v>480.3</v>
      </c>
      <c r="BP373" s="223">
        <v>20.561</v>
      </c>
      <c r="BQ373" s="339" t="s">
        <v>559</v>
      </c>
      <c r="BR373" s="56"/>
      <c r="BS373" s="339"/>
      <c r="BT373" s="113" t="s">
        <v>487</v>
      </c>
      <c r="BU373" s="114" t="s">
        <v>488</v>
      </c>
      <c r="BV373" s="34"/>
      <c r="BW373" s="34"/>
      <c r="BX373" s="34"/>
    </row>
    <row r="374" spans="1:76" x14ac:dyDescent="0.35">
      <c r="A374" s="34" t="s">
        <v>277</v>
      </c>
      <c r="B374" s="34"/>
      <c r="C374" s="34"/>
      <c r="D374" s="34"/>
      <c r="E374" s="39" t="s">
        <v>654</v>
      </c>
      <c r="F374" s="338" t="s">
        <v>1286</v>
      </c>
      <c r="G374" s="40">
        <v>2002</v>
      </c>
      <c r="H374" s="39" t="s">
        <v>1287</v>
      </c>
      <c r="I374" s="39" t="s">
        <v>1288</v>
      </c>
      <c r="J374" s="39" t="s">
        <v>16</v>
      </c>
      <c r="K374" s="39" t="s">
        <v>80</v>
      </c>
      <c r="L374" s="39" t="s">
        <v>81</v>
      </c>
      <c r="M374" s="39" t="s">
        <v>82</v>
      </c>
      <c r="N374" s="39" t="s">
        <v>83</v>
      </c>
      <c r="O374" s="39" t="s">
        <v>84</v>
      </c>
      <c r="P374" s="39" t="s">
        <v>85</v>
      </c>
      <c r="Q374" s="39" t="s">
        <v>86</v>
      </c>
      <c r="R374" s="35" t="s">
        <v>87</v>
      </c>
      <c r="S374" s="35" t="s">
        <v>87</v>
      </c>
      <c r="T374" s="34" t="s">
        <v>818</v>
      </c>
      <c r="U374" s="39" t="s">
        <v>28</v>
      </c>
      <c r="V374" s="34" t="s">
        <v>293</v>
      </c>
      <c r="W374" s="34" t="s">
        <v>280</v>
      </c>
      <c r="X374" s="39" t="s">
        <v>819</v>
      </c>
      <c r="Y374" s="35" t="s">
        <v>887</v>
      </c>
      <c r="Z374" s="39" t="s">
        <v>239</v>
      </c>
      <c r="AA374" s="339"/>
      <c r="AB374" s="339"/>
      <c r="AC374" s="40">
        <v>48</v>
      </c>
      <c r="AD374" s="332" t="s">
        <v>240</v>
      </c>
      <c r="AE374" s="40" t="s">
        <v>477</v>
      </c>
      <c r="AF374" s="332" t="s">
        <v>240</v>
      </c>
      <c r="AG374" s="339"/>
      <c r="AH374" s="339">
        <v>21.16</v>
      </c>
      <c r="AI374" s="111">
        <v>21.16</v>
      </c>
      <c r="AJ374" s="339"/>
      <c r="AK374" s="114" t="s">
        <v>509</v>
      </c>
      <c r="AL374" s="336">
        <v>6.81</v>
      </c>
      <c r="AM374" s="44">
        <v>50.036789999999996</v>
      </c>
      <c r="AN374" s="111">
        <v>0.27</v>
      </c>
      <c r="AO374" s="111">
        <f t="shared" si="22"/>
        <v>1</v>
      </c>
      <c r="AP374" s="111">
        <v>1</v>
      </c>
      <c r="AQ374" s="111"/>
      <c r="AR374" s="335" t="s">
        <v>295</v>
      </c>
      <c r="AS374" s="111" t="s">
        <v>240</v>
      </c>
      <c r="AT374" s="111" t="s">
        <v>295</v>
      </c>
      <c r="AU374" s="111" t="s">
        <v>240</v>
      </c>
      <c r="AV374" s="112" t="s">
        <v>167</v>
      </c>
      <c r="AW374" s="339"/>
      <c r="AX374" s="339">
        <v>20</v>
      </c>
      <c r="AY374" s="334">
        <v>6.81</v>
      </c>
      <c r="AZ374" s="334" t="s">
        <v>240</v>
      </c>
      <c r="BA374" s="334"/>
      <c r="BB374" s="130">
        <v>50.036789999999996</v>
      </c>
      <c r="BC374" s="339">
        <v>0.27</v>
      </c>
      <c r="BD374" s="339"/>
      <c r="BE374" s="339">
        <v>0.27</v>
      </c>
      <c r="BF374" s="339"/>
      <c r="BG374" s="339"/>
      <c r="BH374" s="334"/>
      <c r="BI374" s="334"/>
      <c r="BJ374" s="112">
        <v>0.01</v>
      </c>
      <c r="BK374" s="56">
        <v>10.02</v>
      </c>
      <c r="BL374" s="56">
        <v>6.0750000000000002</v>
      </c>
      <c r="BM374" s="56">
        <v>347.149</v>
      </c>
      <c r="BN374" s="56">
        <v>3.0497999999999998</v>
      </c>
      <c r="BO374" s="56">
        <v>24.015000000000001</v>
      </c>
      <c r="BP374" s="223">
        <v>553.02</v>
      </c>
      <c r="BQ374" s="339" t="s">
        <v>559</v>
      </c>
      <c r="BR374" s="56"/>
      <c r="BS374" s="339"/>
      <c r="BT374" s="113" t="s">
        <v>487</v>
      </c>
      <c r="BU374" s="114" t="s">
        <v>488</v>
      </c>
      <c r="BV374" s="34"/>
      <c r="BW374" s="34"/>
      <c r="BX374" s="34"/>
    </row>
    <row r="375" spans="1:76" x14ac:dyDescent="0.35">
      <c r="A375" s="34" t="s">
        <v>277</v>
      </c>
      <c r="B375" s="34"/>
      <c r="C375" s="34"/>
      <c r="D375" s="34"/>
      <c r="E375" s="39" t="s">
        <v>654</v>
      </c>
      <c r="F375" s="338" t="s">
        <v>1286</v>
      </c>
      <c r="G375" s="40">
        <v>2002</v>
      </c>
      <c r="H375" s="39" t="s">
        <v>1287</v>
      </c>
      <c r="I375" s="39" t="s">
        <v>1288</v>
      </c>
      <c r="J375" s="39" t="s">
        <v>16</v>
      </c>
      <c r="K375" s="39" t="s">
        <v>80</v>
      </c>
      <c r="L375" s="39" t="s">
        <v>81</v>
      </c>
      <c r="M375" s="39" t="s">
        <v>82</v>
      </c>
      <c r="N375" s="39" t="s">
        <v>83</v>
      </c>
      <c r="O375" s="39" t="s">
        <v>84</v>
      </c>
      <c r="P375" s="39" t="s">
        <v>85</v>
      </c>
      <c r="Q375" s="39" t="s">
        <v>86</v>
      </c>
      <c r="R375" s="35" t="s">
        <v>87</v>
      </c>
      <c r="S375" s="35" t="s">
        <v>87</v>
      </c>
      <c r="T375" s="34" t="s">
        <v>818</v>
      </c>
      <c r="U375" s="39" t="s">
        <v>28</v>
      </c>
      <c r="V375" s="34" t="s">
        <v>293</v>
      </c>
      <c r="W375" s="34" t="s">
        <v>280</v>
      </c>
      <c r="X375" s="39" t="s">
        <v>819</v>
      </c>
      <c r="Y375" s="35" t="s">
        <v>887</v>
      </c>
      <c r="Z375" s="39" t="s">
        <v>239</v>
      </c>
      <c r="AA375" s="339"/>
      <c r="AB375" s="339"/>
      <c r="AC375" s="40">
        <v>48</v>
      </c>
      <c r="AD375" s="332" t="s">
        <v>240</v>
      </c>
      <c r="AE375" s="40" t="s">
        <v>477</v>
      </c>
      <c r="AF375" s="332" t="s">
        <v>240</v>
      </c>
      <c r="AG375" s="339"/>
      <c r="AH375" s="339">
        <v>42.64</v>
      </c>
      <c r="AI375" s="111">
        <v>42.64</v>
      </c>
      <c r="AJ375" s="339"/>
      <c r="AK375" s="114" t="s">
        <v>509</v>
      </c>
      <c r="AL375" s="336">
        <v>7.91</v>
      </c>
      <c r="AM375" s="44">
        <v>50.036789999999996</v>
      </c>
      <c r="AN375" s="111">
        <v>0.27</v>
      </c>
      <c r="AO375" s="111">
        <f t="shared" si="22"/>
        <v>1</v>
      </c>
      <c r="AP375" s="111">
        <v>1</v>
      </c>
      <c r="AQ375" s="111"/>
      <c r="AR375" s="335" t="s">
        <v>295</v>
      </c>
      <c r="AS375" s="111" t="s">
        <v>240</v>
      </c>
      <c r="AT375" s="111" t="s">
        <v>295</v>
      </c>
      <c r="AU375" s="111" t="s">
        <v>240</v>
      </c>
      <c r="AV375" s="112" t="s">
        <v>167</v>
      </c>
      <c r="AW375" s="339"/>
      <c r="AX375" s="339">
        <v>20</v>
      </c>
      <c r="AY375" s="334">
        <v>7.91</v>
      </c>
      <c r="AZ375" s="334" t="s">
        <v>240</v>
      </c>
      <c r="BA375" s="334"/>
      <c r="BB375" s="130">
        <v>50.036789999999996</v>
      </c>
      <c r="BC375" s="339">
        <v>0.27</v>
      </c>
      <c r="BD375" s="339"/>
      <c r="BE375" s="339">
        <v>0.27</v>
      </c>
      <c r="BF375" s="339"/>
      <c r="BG375" s="339"/>
      <c r="BH375" s="334"/>
      <c r="BI375" s="334"/>
      <c r="BJ375" s="112">
        <v>0.01</v>
      </c>
      <c r="BK375" s="56">
        <v>10.02</v>
      </c>
      <c r="BL375" s="56">
        <v>6.0750000000000002</v>
      </c>
      <c r="BM375" s="56">
        <v>49.198599999999999</v>
      </c>
      <c r="BN375" s="56">
        <v>3.0497999999999998</v>
      </c>
      <c r="BO375" s="56">
        <v>24.015000000000001</v>
      </c>
      <c r="BP375" s="223">
        <v>55.302</v>
      </c>
      <c r="BQ375" s="339" t="s">
        <v>559</v>
      </c>
      <c r="BR375" s="56"/>
      <c r="BS375" s="339"/>
      <c r="BT375" s="113" t="s">
        <v>487</v>
      </c>
      <c r="BU375" s="114" t="s">
        <v>488</v>
      </c>
      <c r="BV375" s="34"/>
      <c r="BW375" s="34"/>
      <c r="BX375" s="34"/>
    </row>
    <row r="376" spans="1:76" x14ac:dyDescent="0.35">
      <c r="A376" s="34" t="s">
        <v>277</v>
      </c>
      <c r="B376" s="34"/>
      <c r="C376" s="34"/>
      <c r="D376" s="34"/>
      <c r="E376" s="39" t="s">
        <v>654</v>
      </c>
      <c r="F376" s="338" t="s">
        <v>1286</v>
      </c>
      <c r="G376" s="40">
        <v>2002</v>
      </c>
      <c r="H376" s="39" t="s">
        <v>1287</v>
      </c>
      <c r="I376" s="39" t="s">
        <v>1288</v>
      </c>
      <c r="J376" s="39" t="s">
        <v>16</v>
      </c>
      <c r="K376" s="39" t="s">
        <v>80</v>
      </c>
      <c r="L376" s="39" t="s">
        <v>81</v>
      </c>
      <c r="M376" s="39" t="s">
        <v>82</v>
      </c>
      <c r="N376" s="39" t="s">
        <v>83</v>
      </c>
      <c r="O376" s="39" t="s">
        <v>84</v>
      </c>
      <c r="P376" s="39" t="s">
        <v>85</v>
      </c>
      <c r="Q376" s="39" t="s">
        <v>86</v>
      </c>
      <c r="R376" s="35" t="s">
        <v>87</v>
      </c>
      <c r="S376" s="35" t="s">
        <v>87</v>
      </c>
      <c r="T376" s="34" t="s">
        <v>818</v>
      </c>
      <c r="U376" s="39" t="s">
        <v>28</v>
      </c>
      <c r="V376" s="34" t="s">
        <v>293</v>
      </c>
      <c r="W376" s="34" t="s">
        <v>280</v>
      </c>
      <c r="X376" s="39" t="s">
        <v>819</v>
      </c>
      <c r="Y376" s="35" t="s">
        <v>887</v>
      </c>
      <c r="Z376" s="39" t="s">
        <v>239</v>
      </c>
      <c r="AA376" s="339"/>
      <c r="AB376" s="339"/>
      <c r="AC376" s="40">
        <v>48</v>
      </c>
      <c r="AD376" s="332" t="s">
        <v>240</v>
      </c>
      <c r="AE376" s="40" t="s">
        <v>477</v>
      </c>
      <c r="AF376" s="332" t="s">
        <v>240</v>
      </c>
      <c r="AG376" s="339"/>
      <c r="AH376" s="339">
        <v>52.36</v>
      </c>
      <c r="AI376" s="111">
        <v>52.36</v>
      </c>
      <c r="AJ376" s="339"/>
      <c r="AK376" s="114" t="s">
        <v>509</v>
      </c>
      <c r="AL376" s="336">
        <v>7.92</v>
      </c>
      <c r="AM376" s="44">
        <v>50.036789999999996</v>
      </c>
      <c r="AN376" s="111">
        <v>0.27</v>
      </c>
      <c r="AO376" s="111">
        <f t="shared" si="22"/>
        <v>1</v>
      </c>
      <c r="AP376" s="111">
        <v>1</v>
      </c>
      <c r="AQ376" s="111"/>
      <c r="AR376" s="335" t="s">
        <v>295</v>
      </c>
      <c r="AS376" s="111" t="s">
        <v>240</v>
      </c>
      <c r="AT376" s="111" t="s">
        <v>295</v>
      </c>
      <c r="AU376" s="111" t="s">
        <v>240</v>
      </c>
      <c r="AV376" s="112" t="s">
        <v>167</v>
      </c>
      <c r="AW376" s="339"/>
      <c r="AX376" s="339">
        <v>20</v>
      </c>
      <c r="AY376" s="334">
        <v>7.92</v>
      </c>
      <c r="AZ376" s="334" t="s">
        <v>240</v>
      </c>
      <c r="BA376" s="334"/>
      <c r="BB376" s="130">
        <v>50.036789999999996</v>
      </c>
      <c r="BC376" s="339">
        <v>0.27</v>
      </c>
      <c r="BD376" s="339"/>
      <c r="BE376" s="339">
        <v>0.27</v>
      </c>
      <c r="BF376" s="339"/>
      <c r="BG376" s="339"/>
      <c r="BH376" s="334"/>
      <c r="BI376" s="334"/>
      <c r="BJ376" s="112">
        <v>0.01</v>
      </c>
      <c r="BK376" s="56">
        <v>10.02</v>
      </c>
      <c r="BL376" s="56">
        <v>6.0750000000000002</v>
      </c>
      <c r="BM376" s="56">
        <v>35.404600000000002</v>
      </c>
      <c r="BN376" s="56">
        <v>3.0497999999999998</v>
      </c>
      <c r="BO376" s="56">
        <v>24.015000000000001</v>
      </c>
      <c r="BP376" s="223">
        <v>20.561</v>
      </c>
      <c r="BQ376" s="339" t="s">
        <v>559</v>
      </c>
      <c r="BR376" s="56"/>
      <c r="BS376" s="339"/>
      <c r="BT376" s="113" t="s">
        <v>487</v>
      </c>
      <c r="BU376" s="114" t="s">
        <v>488</v>
      </c>
      <c r="BV376" s="34"/>
      <c r="BW376" s="34"/>
      <c r="BX376" s="34"/>
    </row>
    <row r="377" spans="1:76" x14ac:dyDescent="0.35">
      <c r="A377" s="34" t="s">
        <v>277</v>
      </c>
      <c r="B377" s="34"/>
      <c r="C377" s="34"/>
      <c r="D377" s="34"/>
      <c r="E377" s="39" t="s">
        <v>654</v>
      </c>
      <c r="F377" s="338" t="s">
        <v>1035</v>
      </c>
      <c r="G377" s="40">
        <v>2002</v>
      </c>
      <c r="H377" s="39" t="s">
        <v>1287</v>
      </c>
      <c r="I377" s="39" t="s">
        <v>1288</v>
      </c>
      <c r="J377" s="39" t="s">
        <v>16</v>
      </c>
      <c r="K377" s="39" t="s">
        <v>80</v>
      </c>
      <c r="L377" s="39" t="s">
        <v>81</v>
      </c>
      <c r="M377" s="39" t="s">
        <v>82</v>
      </c>
      <c r="N377" s="39" t="s">
        <v>83</v>
      </c>
      <c r="O377" s="39" t="s">
        <v>84</v>
      </c>
      <c r="P377" s="39" t="s">
        <v>85</v>
      </c>
      <c r="Q377" s="39" t="s">
        <v>86</v>
      </c>
      <c r="R377" s="35" t="s">
        <v>87</v>
      </c>
      <c r="S377" s="35" t="s">
        <v>87</v>
      </c>
      <c r="T377" s="113" t="s">
        <v>818</v>
      </c>
      <c r="U377" s="39" t="s">
        <v>28</v>
      </c>
      <c r="V377" s="34" t="s">
        <v>293</v>
      </c>
      <c r="W377" s="34" t="s">
        <v>280</v>
      </c>
      <c r="X377" s="39" t="s">
        <v>819</v>
      </c>
      <c r="Y377" s="338" t="s">
        <v>887</v>
      </c>
      <c r="Z377" s="39" t="s">
        <v>239</v>
      </c>
      <c r="AA377" s="339"/>
      <c r="AB377" s="339"/>
      <c r="AC377" s="40">
        <v>48</v>
      </c>
      <c r="AD377" s="332" t="s">
        <v>240</v>
      </c>
      <c r="AE377" s="40" t="s">
        <v>477</v>
      </c>
      <c r="AF377" s="332" t="s">
        <v>240</v>
      </c>
      <c r="AG377" s="339"/>
      <c r="AH377" s="339">
        <v>92.6</v>
      </c>
      <c r="AI377" s="111">
        <v>92.6</v>
      </c>
      <c r="AJ377" s="339"/>
      <c r="AK377" s="114" t="s">
        <v>509</v>
      </c>
      <c r="AL377" s="336">
        <v>6.77</v>
      </c>
      <c r="AM377" s="44">
        <v>200.14715999999999</v>
      </c>
      <c r="AN377" s="111">
        <v>1.4059999999999999</v>
      </c>
      <c r="AO377" s="111">
        <f t="shared" si="22"/>
        <v>1</v>
      </c>
      <c r="AP377" s="111">
        <v>1</v>
      </c>
      <c r="AQ377" s="111"/>
      <c r="AR377" s="335" t="s">
        <v>295</v>
      </c>
      <c r="AS377" s="111" t="s">
        <v>240</v>
      </c>
      <c r="AT377" s="111" t="s">
        <v>295</v>
      </c>
      <c r="AU377" s="111" t="s">
        <v>240</v>
      </c>
      <c r="AV377" s="112" t="s">
        <v>167</v>
      </c>
      <c r="AW377" s="114"/>
      <c r="AX377" s="130">
        <v>20</v>
      </c>
      <c r="AY377" s="114">
        <v>6.77</v>
      </c>
      <c r="AZ377" s="334" t="s">
        <v>240</v>
      </c>
      <c r="BA377" s="130">
        <v>200.14715999999999</v>
      </c>
      <c r="BB377" s="130">
        <v>200.14715999999999</v>
      </c>
      <c r="BC377" s="114">
        <v>1.4059999999999999</v>
      </c>
      <c r="BD377" s="114"/>
      <c r="BE377" s="114">
        <v>1.4059999999999999</v>
      </c>
      <c r="BF377" s="114"/>
      <c r="BG377" s="114"/>
      <c r="BH377" s="114"/>
      <c r="BI377" s="114"/>
      <c r="BJ377" s="112">
        <v>10</v>
      </c>
      <c r="BK377" s="56">
        <v>40.08</v>
      </c>
      <c r="BL377" s="56">
        <v>24.3</v>
      </c>
      <c r="BM377" s="56">
        <v>22.99</v>
      </c>
      <c r="BN377" s="56">
        <v>3.2692266802143846</v>
      </c>
      <c r="BO377" s="56">
        <v>96.06</v>
      </c>
      <c r="BP377" s="223">
        <v>80.825999999999993</v>
      </c>
      <c r="BQ377" s="56">
        <v>1.3053889437831356</v>
      </c>
      <c r="BR377" s="56"/>
      <c r="BS377" s="339"/>
      <c r="BT377" s="113" t="s">
        <v>487</v>
      </c>
      <c r="BU377" s="114" t="s">
        <v>488</v>
      </c>
      <c r="BV377" s="34"/>
      <c r="BW377" s="34"/>
      <c r="BX377" s="34"/>
    </row>
    <row r="378" spans="1:76" x14ac:dyDescent="0.35">
      <c r="A378" s="34" t="s">
        <v>277</v>
      </c>
      <c r="B378" s="34"/>
      <c r="C378" s="34"/>
      <c r="D378" s="34"/>
      <c r="E378" s="39" t="s">
        <v>654</v>
      </c>
      <c r="F378" s="338" t="s">
        <v>1035</v>
      </c>
      <c r="G378" s="40">
        <v>2002</v>
      </c>
      <c r="H378" s="39" t="s">
        <v>1287</v>
      </c>
      <c r="I378" s="39" t="s">
        <v>1288</v>
      </c>
      <c r="J378" s="39" t="s">
        <v>16</v>
      </c>
      <c r="K378" s="39" t="s">
        <v>80</v>
      </c>
      <c r="L378" s="39" t="s">
        <v>81</v>
      </c>
      <c r="M378" s="39" t="s">
        <v>82</v>
      </c>
      <c r="N378" s="39" t="s">
        <v>83</v>
      </c>
      <c r="O378" s="39" t="s">
        <v>84</v>
      </c>
      <c r="P378" s="39" t="s">
        <v>85</v>
      </c>
      <c r="Q378" s="39" t="s">
        <v>86</v>
      </c>
      <c r="R378" s="35" t="s">
        <v>87</v>
      </c>
      <c r="S378" s="35" t="s">
        <v>87</v>
      </c>
      <c r="T378" s="113" t="s">
        <v>818</v>
      </c>
      <c r="U378" s="39" t="s">
        <v>28</v>
      </c>
      <c r="V378" s="34" t="s">
        <v>293</v>
      </c>
      <c r="W378" s="34" t="s">
        <v>280</v>
      </c>
      <c r="X378" s="39" t="s">
        <v>819</v>
      </c>
      <c r="Y378" s="338" t="s">
        <v>887</v>
      </c>
      <c r="Z378" s="39" t="s">
        <v>239</v>
      </c>
      <c r="AA378" s="339"/>
      <c r="AB378" s="339"/>
      <c r="AC378" s="40">
        <v>48</v>
      </c>
      <c r="AD378" s="332" t="s">
        <v>240</v>
      </c>
      <c r="AE378" s="40" t="s">
        <v>477</v>
      </c>
      <c r="AF378" s="332" t="s">
        <v>240</v>
      </c>
      <c r="AG378" s="339"/>
      <c r="AH378" s="339">
        <v>100</v>
      </c>
      <c r="AI378" s="111">
        <v>100</v>
      </c>
      <c r="AJ378" s="339"/>
      <c r="AK378" s="114" t="s">
        <v>509</v>
      </c>
      <c r="AL378" s="336">
        <v>7.59</v>
      </c>
      <c r="AM378" s="44">
        <v>360.27971999999994</v>
      </c>
      <c r="AN378" s="111">
        <v>1.532</v>
      </c>
      <c r="AO378" s="111">
        <f t="shared" si="22"/>
        <v>1</v>
      </c>
      <c r="AP378" s="111">
        <v>1</v>
      </c>
      <c r="AQ378" s="111"/>
      <c r="AR378" s="335" t="s">
        <v>295</v>
      </c>
      <c r="AS378" s="111" t="s">
        <v>240</v>
      </c>
      <c r="AT378" s="111" t="s">
        <v>295</v>
      </c>
      <c r="AU378" s="111" t="s">
        <v>240</v>
      </c>
      <c r="AV378" s="112" t="s">
        <v>167</v>
      </c>
      <c r="AW378" s="114"/>
      <c r="AX378" s="130">
        <v>20</v>
      </c>
      <c r="AY378" s="114">
        <v>7.59</v>
      </c>
      <c r="AZ378" s="334" t="s">
        <v>240</v>
      </c>
      <c r="BA378" s="130">
        <v>360.27971999999994</v>
      </c>
      <c r="BB378" s="130">
        <v>360.27971999999994</v>
      </c>
      <c r="BC378" s="114">
        <v>1.532</v>
      </c>
      <c r="BD378" s="114"/>
      <c r="BE378" s="114">
        <v>1.532</v>
      </c>
      <c r="BF378" s="114"/>
      <c r="BG378" s="114"/>
      <c r="BH378" s="114"/>
      <c r="BI378" s="114"/>
      <c r="BJ378" s="112">
        <v>10</v>
      </c>
      <c r="BK378" s="56">
        <v>120.24</v>
      </c>
      <c r="BL378" s="56">
        <v>14.58</v>
      </c>
      <c r="BM378" s="56">
        <v>68.97</v>
      </c>
      <c r="BN378" s="56">
        <v>9.8076800406431524</v>
      </c>
      <c r="BO378" s="56">
        <v>57.636000000000003</v>
      </c>
      <c r="BP378" s="223">
        <v>291.75349999999997</v>
      </c>
      <c r="BQ378" s="56">
        <v>8.7062798687229854</v>
      </c>
      <c r="BR378" s="56"/>
      <c r="BS378" s="339"/>
      <c r="BT378" s="113" t="s">
        <v>487</v>
      </c>
      <c r="BU378" s="114" t="s">
        <v>488</v>
      </c>
      <c r="BV378" s="34"/>
      <c r="BW378" s="34"/>
      <c r="BX378" s="34"/>
    </row>
    <row r="379" spans="1:76" x14ac:dyDescent="0.35">
      <c r="A379" s="34" t="s">
        <v>277</v>
      </c>
      <c r="B379" s="34"/>
      <c r="C379" s="34"/>
      <c r="D379" s="34"/>
      <c r="E379" s="39" t="s">
        <v>654</v>
      </c>
      <c r="F379" s="338" t="s">
        <v>1035</v>
      </c>
      <c r="G379" s="40">
        <v>2002</v>
      </c>
      <c r="H379" s="39" t="s">
        <v>1287</v>
      </c>
      <c r="I379" s="39" t="s">
        <v>1288</v>
      </c>
      <c r="J379" s="39" t="s">
        <v>16</v>
      </c>
      <c r="K379" s="39" t="s">
        <v>80</v>
      </c>
      <c r="L379" s="39" t="s">
        <v>81</v>
      </c>
      <c r="M379" s="39" t="s">
        <v>82</v>
      </c>
      <c r="N379" s="39" t="s">
        <v>83</v>
      </c>
      <c r="O379" s="39" t="s">
        <v>84</v>
      </c>
      <c r="P379" s="39" t="s">
        <v>85</v>
      </c>
      <c r="Q379" s="39" t="s">
        <v>86</v>
      </c>
      <c r="R379" s="35" t="s">
        <v>87</v>
      </c>
      <c r="S379" s="35" t="s">
        <v>87</v>
      </c>
      <c r="T379" s="113" t="s">
        <v>818</v>
      </c>
      <c r="U379" s="39" t="s">
        <v>28</v>
      </c>
      <c r="V379" s="34" t="s">
        <v>293</v>
      </c>
      <c r="W379" s="34" t="s">
        <v>280</v>
      </c>
      <c r="X379" s="39" t="s">
        <v>819</v>
      </c>
      <c r="Y379" s="338" t="s">
        <v>887</v>
      </c>
      <c r="Z379" s="39" t="s">
        <v>239</v>
      </c>
      <c r="AA379" s="339"/>
      <c r="AB379" s="339"/>
      <c r="AC379" s="40">
        <v>48</v>
      </c>
      <c r="AD379" s="332" t="s">
        <v>240</v>
      </c>
      <c r="AE379" s="40" t="s">
        <v>477</v>
      </c>
      <c r="AF379" s="332" t="s">
        <v>240</v>
      </c>
      <c r="AG379" s="339"/>
      <c r="AH379" s="339">
        <v>100</v>
      </c>
      <c r="AI379" s="111">
        <v>100</v>
      </c>
      <c r="AJ379" s="339"/>
      <c r="AK379" s="114" t="s">
        <v>509</v>
      </c>
      <c r="AL379" s="336">
        <v>6.85</v>
      </c>
      <c r="AM379" s="44">
        <v>480.37295999999998</v>
      </c>
      <c r="AN379" s="111">
        <v>1.284</v>
      </c>
      <c r="AO379" s="111">
        <f t="shared" si="22"/>
        <v>1</v>
      </c>
      <c r="AP379" s="111">
        <v>1</v>
      </c>
      <c r="AQ379" s="111"/>
      <c r="AR379" s="335" t="s">
        <v>295</v>
      </c>
      <c r="AS379" s="111" t="s">
        <v>240</v>
      </c>
      <c r="AT379" s="111" t="s">
        <v>295</v>
      </c>
      <c r="AU379" s="111" t="s">
        <v>240</v>
      </c>
      <c r="AV379" s="112" t="s">
        <v>167</v>
      </c>
      <c r="AW379" s="114"/>
      <c r="AX379" s="130">
        <v>20</v>
      </c>
      <c r="AY379" s="114">
        <v>6.85</v>
      </c>
      <c r="AZ379" s="334" t="s">
        <v>240</v>
      </c>
      <c r="BA379" s="130">
        <v>480.37295999999998</v>
      </c>
      <c r="BB379" s="130">
        <v>480.37295999999998</v>
      </c>
      <c r="BC379" s="114">
        <v>1.284</v>
      </c>
      <c r="BD379" s="114"/>
      <c r="BE379" s="114">
        <v>1.284</v>
      </c>
      <c r="BF379" s="114"/>
      <c r="BG379" s="114"/>
      <c r="BH379" s="114"/>
      <c r="BI379" s="114"/>
      <c r="BJ379" s="112">
        <v>10</v>
      </c>
      <c r="BK379" s="56">
        <v>160.32</v>
      </c>
      <c r="BL379" s="56">
        <v>19.440000000000001</v>
      </c>
      <c r="BM379" s="56">
        <v>22.99</v>
      </c>
      <c r="BN379" s="56">
        <v>13.076906720857538</v>
      </c>
      <c r="BO379" s="56">
        <v>76.847999999999999</v>
      </c>
      <c r="BP379" s="223">
        <v>316.214</v>
      </c>
      <c r="BQ379" s="56">
        <v>1.5727473189585617</v>
      </c>
      <c r="BR379" s="56"/>
      <c r="BS379" s="339"/>
      <c r="BT379" s="113" t="s">
        <v>487</v>
      </c>
      <c r="BU379" s="114" t="s">
        <v>488</v>
      </c>
      <c r="BV379" s="34"/>
      <c r="BW379" s="34"/>
      <c r="BX379" s="34"/>
    </row>
    <row r="380" spans="1:76" x14ac:dyDescent="0.35">
      <c r="A380" s="34" t="s">
        <v>277</v>
      </c>
      <c r="B380" s="34"/>
      <c r="C380" s="34"/>
      <c r="D380" s="34"/>
      <c r="E380" s="39" t="s">
        <v>654</v>
      </c>
      <c r="F380" s="338" t="s">
        <v>1035</v>
      </c>
      <c r="G380" s="40">
        <v>2002</v>
      </c>
      <c r="H380" s="39" t="s">
        <v>1287</v>
      </c>
      <c r="I380" s="39" t="s">
        <v>1288</v>
      </c>
      <c r="J380" s="39" t="s">
        <v>16</v>
      </c>
      <c r="K380" s="39" t="s">
        <v>80</v>
      </c>
      <c r="L380" s="39" t="s">
        <v>81</v>
      </c>
      <c r="M380" s="39" t="s">
        <v>82</v>
      </c>
      <c r="N380" s="39" t="s">
        <v>83</v>
      </c>
      <c r="O380" s="39" t="s">
        <v>84</v>
      </c>
      <c r="P380" s="39" t="s">
        <v>85</v>
      </c>
      <c r="Q380" s="39" t="s">
        <v>86</v>
      </c>
      <c r="R380" s="35" t="s">
        <v>87</v>
      </c>
      <c r="S380" s="35" t="s">
        <v>87</v>
      </c>
      <c r="T380" s="113" t="s">
        <v>818</v>
      </c>
      <c r="U380" s="39" t="s">
        <v>28</v>
      </c>
      <c r="V380" s="34" t="s">
        <v>293</v>
      </c>
      <c r="W380" s="34" t="s">
        <v>280</v>
      </c>
      <c r="X380" s="39" t="s">
        <v>819</v>
      </c>
      <c r="Y380" s="338" t="s">
        <v>887</v>
      </c>
      <c r="Z380" s="39" t="s">
        <v>239</v>
      </c>
      <c r="AA380" s="339"/>
      <c r="AB380" s="339"/>
      <c r="AC380" s="40">
        <v>48</v>
      </c>
      <c r="AD380" s="332" t="s">
        <v>240</v>
      </c>
      <c r="AE380" s="40" t="s">
        <v>477</v>
      </c>
      <c r="AF380" s="332" t="s">
        <v>240</v>
      </c>
      <c r="AG380" s="339"/>
      <c r="AH380" s="339">
        <v>106</v>
      </c>
      <c r="AI380" s="111">
        <v>106</v>
      </c>
      <c r="AJ380" s="339"/>
      <c r="AK380" s="114" t="s">
        <v>509</v>
      </c>
      <c r="AL380" s="336">
        <v>6.4</v>
      </c>
      <c r="AM380" s="44">
        <v>260.19995999999998</v>
      </c>
      <c r="AN380" s="111">
        <v>2.19</v>
      </c>
      <c r="AO380" s="111">
        <f t="shared" si="22"/>
        <v>1</v>
      </c>
      <c r="AP380" s="111">
        <v>1</v>
      </c>
      <c r="AQ380" s="111"/>
      <c r="AR380" s="335" t="s">
        <v>295</v>
      </c>
      <c r="AS380" s="111" t="s">
        <v>240</v>
      </c>
      <c r="AT380" s="111" t="s">
        <v>295</v>
      </c>
      <c r="AU380" s="111" t="s">
        <v>240</v>
      </c>
      <c r="AV380" s="112" t="s">
        <v>167</v>
      </c>
      <c r="AW380" s="114"/>
      <c r="AX380" s="130">
        <v>20</v>
      </c>
      <c r="AY380" s="114">
        <v>6.4</v>
      </c>
      <c r="AZ380" s="334" t="s">
        <v>240</v>
      </c>
      <c r="BA380" s="130">
        <v>260.19995999999998</v>
      </c>
      <c r="BB380" s="130">
        <v>260.19995999999998</v>
      </c>
      <c r="BC380" s="114">
        <v>2.19</v>
      </c>
      <c r="BD380" s="114"/>
      <c r="BE380" s="114">
        <v>2.19</v>
      </c>
      <c r="BF380" s="114"/>
      <c r="BG380" s="114"/>
      <c r="BH380" s="114"/>
      <c r="BI380" s="114"/>
      <c r="BJ380" s="112">
        <v>10</v>
      </c>
      <c r="BK380" s="56">
        <v>80.16</v>
      </c>
      <c r="BL380" s="56">
        <v>14.58</v>
      </c>
      <c r="BM380" s="56">
        <v>91.96</v>
      </c>
      <c r="BN380" s="56">
        <v>0.39659408955931169</v>
      </c>
      <c r="BO380" s="56">
        <v>57.636000000000003</v>
      </c>
      <c r="BP380" s="223">
        <v>283.60000000000002</v>
      </c>
      <c r="BQ380" s="56">
        <v>0.54037805687029117</v>
      </c>
      <c r="BR380" s="56"/>
      <c r="BS380" s="339"/>
      <c r="BT380" s="113" t="s">
        <v>487</v>
      </c>
      <c r="BU380" s="114" t="s">
        <v>488</v>
      </c>
      <c r="BV380" s="34"/>
      <c r="BW380" s="34"/>
      <c r="BX380" s="34"/>
    </row>
    <row r="381" spans="1:76" x14ac:dyDescent="0.35">
      <c r="A381" s="34" t="s">
        <v>277</v>
      </c>
      <c r="B381" s="34"/>
      <c r="C381" s="34"/>
      <c r="D381" s="34"/>
      <c r="E381" s="39" t="s">
        <v>654</v>
      </c>
      <c r="F381" s="338" t="s">
        <v>1035</v>
      </c>
      <c r="G381" s="40">
        <v>2002</v>
      </c>
      <c r="H381" s="39" t="s">
        <v>1287</v>
      </c>
      <c r="I381" s="39" t="s">
        <v>1288</v>
      </c>
      <c r="J381" s="39" t="s">
        <v>16</v>
      </c>
      <c r="K381" s="39" t="s">
        <v>80</v>
      </c>
      <c r="L381" s="39" t="s">
        <v>81</v>
      </c>
      <c r="M381" s="39" t="s">
        <v>82</v>
      </c>
      <c r="N381" s="39" t="s">
        <v>83</v>
      </c>
      <c r="O381" s="39" t="s">
        <v>84</v>
      </c>
      <c r="P381" s="39" t="s">
        <v>85</v>
      </c>
      <c r="Q381" s="39" t="s">
        <v>86</v>
      </c>
      <c r="R381" s="35" t="s">
        <v>87</v>
      </c>
      <c r="S381" s="35" t="s">
        <v>87</v>
      </c>
      <c r="T381" s="113" t="s">
        <v>818</v>
      </c>
      <c r="U381" s="39" t="s">
        <v>28</v>
      </c>
      <c r="V381" s="34" t="s">
        <v>293</v>
      </c>
      <c r="W381" s="34" t="s">
        <v>280</v>
      </c>
      <c r="X381" s="39" t="s">
        <v>819</v>
      </c>
      <c r="Y381" s="338" t="s">
        <v>887</v>
      </c>
      <c r="Z381" s="39" t="s">
        <v>239</v>
      </c>
      <c r="AA381" s="339"/>
      <c r="AB381" s="339"/>
      <c r="AC381" s="40">
        <v>48</v>
      </c>
      <c r="AD381" s="332" t="s">
        <v>240</v>
      </c>
      <c r="AE381" s="40" t="s">
        <v>477</v>
      </c>
      <c r="AF381" s="332" t="s">
        <v>240</v>
      </c>
      <c r="AG381" s="339"/>
      <c r="AH381" s="339">
        <v>109</v>
      </c>
      <c r="AI381" s="111">
        <v>109</v>
      </c>
      <c r="AJ381" s="339"/>
      <c r="AK381" s="114" t="s">
        <v>509</v>
      </c>
      <c r="AL381" s="336">
        <v>7</v>
      </c>
      <c r="AM381" s="44">
        <v>360.27971999999994</v>
      </c>
      <c r="AN381" s="111">
        <v>2.2109999999999999</v>
      </c>
      <c r="AO381" s="111">
        <f t="shared" si="22"/>
        <v>1</v>
      </c>
      <c r="AP381" s="111">
        <v>1</v>
      </c>
      <c r="AQ381" s="111"/>
      <c r="AR381" s="335" t="s">
        <v>295</v>
      </c>
      <c r="AS381" s="111" t="s">
        <v>240</v>
      </c>
      <c r="AT381" s="111" t="s">
        <v>295</v>
      </c>
      <c r="AU381" s="111" t="s">
        <v>240</v>
      </c>
      <c r="AV381" s="112" t="s">
        <v>167</v>
      </c>
      <c r="AW381" s="114"/>
      <c r="AX381" s="130">
        <v>20</v>
      </c>
      <c r="AY381" s="114">
        <v>7</v>
      </c>
      <c r="AZ381" s="334" t="s">
        <v>240</v>
      </c>
      <c r="BA381" s="130">
        <v>360.27971999999994</v>
      </c>
      <c r="BB381" s="130">
        <v>360.27971999999994</v>
      </c>
      <c r="BC381" s="114">
        <v>2.2109999999999999</v>
      </c>
      <c r="BD381" s="114"/>
      <c r="BE381" s="114">
        <v>2.2109999999999999</v>
      </c>
      <c r="BF381" s="114"/>
      <c r="BG381" s="114"/>
      <c r="BH381" s="114"/>
      <c r="BI381" s="114"/>
      <c r="BJ381" s="112">
        <v>10</v>
      </c>
      <c r="BK381" s="56">
        <v>120.24</v>
      </c>
      <c r="BL381" s="56">
        <v>14.58</v>
      </c>
      <c r="BM381" s="56">
        <v>45.98</v>
      </c>
      <c r="BN381" s="56">
        <v>9.8076800406431524</v>
      </c>
      <c r="BO381" s="56">
        <v>57.636000000000003</v>
      </c>
      <c r="BP381" s="223">
        <v>280.76400000000001</v>
      </c>
      <c r="BQ381" s="56">
        <v>2.2271545353409095</v>
      </c>
      <c r="BR381" s="56"/>
      <c r="BS381" s="339"/>
      <c r="BT381" s="113" t="s">
        <v>487</v>
      </c>
      <c r="BU381" s="114" t="s">
        <v>488</v>
      </c>
      <c r="BV381" s="34"/>
      <c r="BW381" s="34"/>
      <c r="BX381" s="34"/>
    </row>
    <row r="382" spans="1:76" x14ac:dyDescent="0.35">
      <c r="A382" s="34" t="s">
        <v>277</v>
      </c>
      <c r="B382" s="34"/>
      <c r="C382" s="34"/>
      <c r="D382" s="34"/>
      <c r="E382" s="39" t="s">
        <v>654</v>
      </c>
      <c r="F382" s="338" t="s">
        <v>1035</v>
      </c>
      <c r="G382" s="40">
        <v>2002</v>
      </c>
      <c r="H382" s="39" t="s">
        <v>1287</v>
      </c>
      <c r="I382" s="39" t="s">
        <v>1288</v>
      </c>
      <c r="J382" s="39" t="s">
        <v>16</v>
      </c>
      <c r="K382" s="39" t="s">
        <v>80</v>
      </c>
      <c r="L382" s="39" t="s">
        <v>81</v>
      </c>
      <c r="M382" s="39" t="s">
        <v>82</v>
      </c>
      <c r="N382" s="39" t="s">
        <v>83</v>
      </c>
      <c r="O382" s="39" t="s">
        <v>84</v>
      </c>
      <c r="P382" s="39" t="s">
        <v>85</v>
      </c>
      <c r="Q382" s="39" t="s">
        <v>86</v>
      </c>
      <c r="R382" s="35" t="s">
        <v>87</v>
      </c>
      <c r="S382" s="35" t="s">
        <v>87</v>
      </c>
      <c r="T382" s="113" t="s">
        <v>818</v>
      </c>
      <c r="U382" s="39" t="s">
        <v>28</v>
      </c>
      <c r="V382" s="34" t="s">
        <v>293</v>
      </c>
      <c r="W382" s="34" t="s">
        <v>280</v>
      </c>
      <c r="X382" s="39" t="s">
        <v>819</v>
      </c>
      <c r="Y382" s="338" t="s">
        <v>887</v>
      </c>
      <c r="Z382" s="39" t="s">
        <v>239</v>
      </c>
      <c r="AA382" s="339"/>
      <c r="AB382" s="339"/>
      <c r="AC382" s="40">
        <v>48</v>
      </c>
      <c r="AD382" s="332" t="s">
        <v>240</v>
      </c>
      <c r="AE382" s="40" t="s">
        <v>477</v>
      </c>
      <c r="AF382" s="332" t="s">
        <v>240</v>
      </c>
      <c r="AG382" s="339"/>
      <c r="AH382" s="339">
        <v>117</v>
      </c>
      <c r="AI382" s="111">
        <v>117</v>
      </c>
      <c r="AJ382" s="339"/>
      <c r="AK382" s="114" t="s">
        <v>509</v>
      </c>
      <c r="AL382" s="336">
        <v>6.98</v>
      </c>
      <c r="AM382" s="44">
        <v>460.35947999999996</v>
      </c>
      <c r="AN382" s="111">
        <v>1.409</v>
      </c>
      <c r="AO382" s="111">
        <f t="shared" si="22"/>
        <v>1</v>
      </c>
      <c r="AP382" s="111">
        <v>1</v>
      </c>
      <c r="AQ382" s="111"/>
      <c r="AR382" s="335" t="s">
        <v>295</v>
      </c>
      <c r="AS382" s="111" t="s">
        <v>240</v>
      </c>
      <c r="AT382" s="111" t="s">
        <v>295</v>
      </c>
      <c r="AU382" s="111" t="s">
        <v>240</v>
      </c>
      <c r="AV382" s="112" t="s">
        <v>167</v>
      </c>
      <c r="AW382" s="114"/>
      <c r="AX382" s="130">
        <v>20</v>
      </c>
      <c r="AY382" s="114">
        <v>6.98</v>
      </c>
      <c r="AZ382" s="334" t="s">
        <v>240</v>
      </c>
      <c r="BA382" s="130">
        <v>460.35947999999996</v>
      </c>
      <c r="BB382" s="130">
        <v>460.35947999999996</v>
      </c>
      <c r="BC382" s="114">
        <v>1.409</v>
      </c>
      <c r="BD382" s="114"/>
      <c r="BE382" s="114">
        <v>1.409</v>
      </c>
      <c r="BF382" s="114"/>
      <c r="BG382" s="114"/>
      <c r="BH382" s="114"/>
      <c r="BI382" s="114"/>
      <c r="BJ382" s="112">
        <v>10</v>
      </c>
      <c r="BK382" s="56">
        <v>160.32</v>
      </c>
      <c r="BL382" s="56">
        <v>14.58</v>
      </c>
      <c r="BM382" s="56">
        <v>68.97</v>
      </c>
      <c r="BN382" s="56">
        <v>13.076906720857538</v>
      </c>
      <c r="BO382" s="56">
        <v>57.636000000000003</v>
      </c>
      <c r="BP382" s="223">
        <v>386.40499999999997</v>
      </c>
      <c r="BQ382" s="56">
        <v>2.1263653210689881</v>
      </c>
      <c r="BR382" s="56"/>
      <c r="BS382" s="339"/>
      <c r="BT382" s="113" t="s">
        <v>487</v>
      </c>
      <c r="BU382" s="114" t="s">
        <v>488</v>
      </c>
      <c r="BV382" s="34"/>
      <c r="BW382" s="34"/>
      <c r="BX382" s="34"/>
    </row>
    <row r="383" spans="1:76" x14ac:dyDescent="0.35">
      <c r="A383" s="34" t="s">
        <v>277</v>
      </c>
      <c r="B383" s="34"/>
      <c r="C383" s="34"/>
      <c r="D383" s="34"/>
      <c r="E383" s="39" t="s">
        <v>654</v>
      </c>
      <c r="F383" s="338" t="s">
        <v>1035</v>
      </c>
      <c r="G383" s="40">
        <v>2002</v>
      </c>
      <c r="H383" s="39" t="s">
        <v>1287</v>
      </c>
      <c r="I383" s="39" t="s">
        <v>1288</v>
      </c>
      <c r="J383" s="39" t="s">
        <v>16</v>
      </c>
      <c r="K383" s="39" t="s">
        <v>80</v>
      </c>
      <c r="L383" s="39" t="s">
        <v>81</v>
      </c>
      <c r="M383" s="39" t="s">
        <v>82</v>
      </c>
      <c r="N383" s="39" t="s">
        <v>83</v>
      </c>
      <c r="O383" s="39" t="s">
        <v>84</v>
      </c>
      <c r="P383" s="39" t="s">
        <v>85</v>
      </c>
      <c r="Q383" s="39" t="s">
        <v>86</v>
      </c>
      <c r="R383" s="35" t="s">
        <v>87</v>
      </c>
      <c r="S383" s="35" t="s">
        <v>87</v>
      </c>
      <c r="T383" s="113" t="s">
        <v>818</v>
      </c>
      <c r="U383" s="39" t="s">
        <v>28</v>
      </c>
      <c r="V383" s="34" t="s">
        <v>293</v>
      </c>
      <c r="W383" s="34" t="s">
        <v>280</v>
      </c>
      <c r="X383" s="39" t="s">
        <v>819</v>
      </c>
      <c r="Y383" s="338" t="s">
        <v>887</v>
      </c>
      <c r="Z383" s="39" t="s">
        <v>239</v>
      </c>
      <c r="AA383" s="339"/>
      <c r="AB383" s="339"/>
      <c r="AC383" s="40">
        <v>48</v>
      </c>
      <c r="AD383" s="332" t="s">
        <v>240</v>
      </c>
      <c r="AE383" s="40" t="s">
        <v>477</v>
      </c>
      <c r="AF383" s="332" t="s">
        <v>240</v>
      </c>
      <c r="AG383" s="339"/>
      <c r="AH383" s="339">
        <v>136</v>
      </c>
      <c r="AI383" s="111">
        <v>136</v>
      </c>
      <c r="AJ383" s="339"/>
      <c r="AK383" s="114" t="s">
        <v>509</v>
      </c>
      <c r="AL383" s="336">
        <v>6.95</v>
      </c>
      <c r="AM383" s="44">
        <v>380.29319999999996</v>
      </c>
      <c r="AN383" s="111">
        <v>2.4780000000000002</v>
      </c>
      <c r="AO383" s="111">
        <f t="shared" si="22"/>
        <v>1</v>
      </c>
      <c r="AP383" s="111">
        <v>1</v>
      </c>
      <c r="AQ383" s="111"/>
      <c r="AR383" s="335" t="s">
        <v>295</v>
      </c>
      <c r="AS383" s="111" t="s">
        <v>240</v>
      </c>
      <c r="AT383" s="111" t="s">
        <v>295</v>
      </c>
      <c r="AU383" s="111" t="s">
        <v>240</v>
      </c>
      <c r="AV383" s="112" t="s">
        <v>167</v>
      </c>
      <c r="AW383" s="114"/>
      <c r="AX383" s="130">
        <v>20</v>
      </c>
      <c r="AY383" s="114">
        <v>6.95</v>
      </c>
      <c r="AZ383" s="334" t="s">
        <v>240</v>
      </c>
      <c r="BA383" s="130">
        <v>380.29319999999996</v>
      </c>
      <c r="BB383" s="130">
        <v>380.29319999999996</v>
      </c>
      <c r="BC383" s="114">
        <v>2.4780000000000002</v>
      </c>
      <c r="BD383" s="114"/>
      <c r="BE383" s="114">
        <v>2.4780000000000002</v>
      </c>
      <c r="BF383" s="114"/>
      <c r="BG383" s="114"/>
      <c r="BH383" s="114"/>
      <c r="BI383" s="114"/>
      <c r="BJ383" s="112">
        <v>10</v>
      </c>
      <c r="BK383" s="56">
        <v>120.24</v>
      </c>
      <c r="BL383" s="56">
        <v>19.440000000000001</v>
      </c>
      <c r="BM383" s="56">
        <v>22.99</v>
      </c>
      <c r="BN383" s="56">
        <v>9.8076800406431524</v>
      </c>
      <c r="BO383" s="56">
        <v>76.847999999999999</v>
      </c>
      <c r="BP383" s="223">
        <v>245.31399999999999</v>
      </c>
      <c r="BQ383" s="56">
        <v>1.9835965308689669</v>
      </c>
      <c r="BR383" s="56"/>
      <c r="BS383" s="339"/>
      <c r="BT383" s="113" t="s">
        <v>487</v>
      </c>
      <c r="BU383" s="114" t="s">
        <v>488</v>
      </c>
      <c r="BV383" s="34"/>
      <c r="BW383" s="34"/>
      <c r="BX383" s="34"/>
    </row>
    <row r="384" spans="1:76" x14ac:dyDescent="0.35">
      <c r="A384" s="34" t="s">
        <v>277</v>
      </c>
      <c r="B384" s="34"/>
      <c r="C384" s="34"/>
      <c r="D384" s="34"/>
      <c r="E384" s="39" t="s">
        <v>654</v>
      </c>
      <c r="F384" s="338" t="s">
        <v>1035</v>
      </c>
      <c r="G384" s="40">
        <v>2002</v>
      </c>
      <c r="H384" s="39" t="s">
        <v>1287</v>
      </c>
      <c r="I384" s="39" t="s">
        <v>1288</v>
      </c>
      <c r="J384" s="39" t="s">
        <v>16</v>
      </c>
      <c r="K384" s="39" t="s">
        <v>80</v>
      </c>
      <c r="L384" s="39" t="s">
        <v>81</v>
      </c>
      <c r="M384" s="39" t="s">
        <v>82</v>
      </c>
      <c r="N384" s="39" t="s">
        <v>83</v>
      </c>
      <c r="O384" s="39" t="s">
        <v>84</v>
      </c>
      <c r="P384" s="39" t="s">
        <v>85</v>
      </c>
      <c r="Q384" s="39" t="s">
        <v>86</v>
      </c>
      <c r="R384" s="35" t="s">
        <v>87</v>
      </c>
      <c r="S384" s="35" t="s">
        <v>87</v>
      </c>
      <c r="T384" s="113" t="s">
        <v>818</v>
      </c>
      <c r="U384" s="39" t="s">
        <v>28</v>
      </c>
      <c r="V384" s="34" t="s">
        <v>293</v>
      </c>
      <c r="W384" s="34" t="s">
        <v>280</v>
      </c>
      <c r="X384" s="39" t="s">
        <v>819</v>
      </c>
      <c r="Y384" s="338" t="s">
        <v>887</v>
      </c>
      <c r="Z384" s="39" t="s">
        <v>239</v>
      </c>
      <c r="AA384" s="339"/>
      <c r="AB384" s="339"/>
      <c r="AC384" s="40">
        <v>48</v>
      </c>
      <c r="AD384" s="332" t="s">
        <v>240</v>
      </c>
      <c r="AE384" s="40" t="s">
        <v>477</v>
      </c>
      <c r="AF384" s="332" t="s">
        <v>240</v>
      </c>
      <c r="AG384" s="339"/>
      <c r="AH384" s="339">
        <v>152</v>
      </c>
      <c r="AI384" s="111">
        <v>152</v>
      </c>
      <c r="AJ384" s="339"/>
      <c r="AK384" s="114" t="s">
        <v>509</v>
      </c>
      <c r="AL384" s="336">
        <v>7.67</v>
      </c>
      <c r="AM384" s="44">
        <v>480.37295999999998</v>
      </c>
      <c r="AN384" s="111">
        <v>1.7230000000000001</v>
      </c>
      <c r="AO384" s="111">
        <f t="shared" si="22"/>
        <v>1</v>
      </c>
      <c r="AP384" s="111">
        <v>1</v>
      </c>
      <c r="AQ384" s="111"/>
      <c r="AR384" s="335" t="s">
        <v>295</v>
      </c>
      <c r="AS384" s="111" t="s">
        <v>240</v>
      </c>
      <c r="AT384" s="111" t="s">
        <v>295</v>
      </c>
      <c r="AU384" s="111" t="s">
        <v>240</v>
      </c>
      <c r="AV384" s="112" t="s">
        <v>167</v>
      </c>
      <c r="AW384" s="114"/>
      <c r="AX384" s="130">
        <v>20</v>
      </c>
      <c r="AY384" s="114">
        <v>7.67</v>
      </c>
      <c r="AZ384" s="334" t="s">
        <v>240</v>
      </c>
      <c r="BA384" s="130">
        <v>480.37295999999998</v>
      </c>
      <c r="BB384" s="130">
        <v>480.37295999999998</v>
      </c>
      <c r="BC384" s="114">
        <v>1.7230000000000001</v>
      </c>
      <c r="BD384" s="114"/>
      <c r="BE384" s="114">
        <v>1.7230000000000001</v>
      </c>
      <c r="BF384" s="114"/>
      <c r="BG384" s="114"/>
      <c r="BH384" s="114"/>
      <c r="BI384" s="114"/>
      <c r="BJ384" s="112">
        <v>10</v>
      </c>
      <c r="BK384" s="56">
        <v>160.32</v>
      </c>
      <c r="BL384" s="56">
        <v>19.440000000000001</v>
      </c>
      <c r="BM384" s="56">
        <v>45.98</v>
      </c>
      <c r="BN384" s="56">
        <v>13.076906720857538</v>
      </c>
      <c r="BO384" s="56">
        <v>76.847999999999999</v>
      </c>
      <c r="BP384" s="223">
        <v>327.20350000000002</v>
      </c>
      <c r="BQ384" s="56">
        <v>10.475406011349873</v>
      </c>
      <c r="BR384" s="56"/>
      <c r="BS384" s="339"/>
      <c r="BT384" s="113" t="s">
        <v>487</v>
      </c>
      <c r="BU384" s="114" t="s">
        <v>488</v>
      </c>
      <c r="BV384" s="34"/>
      <c r="BW384" s="34"/>
      <c r="BX384" s="34"/>
    </row>
    <row r="385" spans="1:76" x14ac:dyDescent="0.35">
      <c r="A385" s="34" t="s">
        <v>277</v>
      </c>
      <c r="B385" s="34"/>
      <c r="C385" s="34"/>
      <c r="D385" s="34"/>
      <c r="E385" s="39" t="s">
        <v>654</v>
      </c>
      <c r="F385" s="338" t="s">
        <v>1035</v>
      </c>
      <c r="G385" s="40">
        <v>2002</v>
      </c>
      <c r="H385" s="39" t="s">
        <v>1287</v>
      </c>
      <c r="I385" s="39" t="s">
        <v>1288</v>
      </c>
      <c r="J385" s="39" t="s">
        <v>16</v>
      </c>
      <c r="K385" s="39" t="s">
        <v>80</v>
      </c>
      <c r="L385" s="39" t="s">
        <v>81</v>
      </c>
      <c r="M385" s="39" t="s">
        <v>82</v>
      </c>
      <c r="N385" s="39" t="s">
        <v>83</v>
      </c>
      <c r="O385" s="39" t="s">
        <v>84</v>
      </c>
      <c r="P385" s="39" t="s">
        <v>85</v>
      </c>
      <c r="Q385" s="39" t="s">
        <v>86</v>
      </c>
      <c r="R385" s="35" t="s">
        <v>87</v>
      </c>
      <c r="S385" s="35" t="s">
        <v>87</v>
      </c>
      <c r="T385" s="113" t="s">
        <v>818</v>
      </c>
      <c r="U385" s="39" t="s">
        <v>28</v>
      </c>
      <c r="V385" s="34" t="s">
        <v>293</v>
      </c>
      <c r="W385" s="34" t="s">
        <v>280</v>
      </c>
      <c r="X385" s="39" t="s">
        <v>819</v>
      </c>
      <c r="Y385" s="338" t="s">
        <v>887</v>
      </c>
      <c r="Z385" s="39" t="s">
        <v>239</v>
      </c>
      <c r="AA385" s="339"/>
      <c r="AB385" s="339"/>
      <c r="AC385" s="40">
        <v>48</v>
      </c>
      <c r="AD385" s="332" t="s">
        <v>240</v>
      </c>
      <c r="AE385" s="40" t="s">
        <v>477</v>
      </c>
      <c r="AF385" s="332" t="s">
        <v>240</v>
      </c>
      <c r="AG385" s="339"/>
      <c r="AH385" s="339">
        <v>157</v>
      </c>
      <c r="AI385" s="111">
        <v>157</v>
      </c>
      <c r="AJ385" s="339"/>
      <c r="AK385" s="114" t="s">
        <v>509</v>
      </c>
      <c r="AL385" s="336">
        <v>8.4600000000000009</v>
      </c>
      <c r="AM385" s="44">
        <v>80.056392000000002</v>
      </c>
      <c r="AN385" s="111">
        <v>2.4820000000000002</v>
      </c>
      <c r="AO385" s="111">
        <f t="shared" si="22"/>
        <v>1</v>
      </c>
      <c r="AP385" s="111">
        <v>1</v>
      </c>
      <c r="AQ385" s="111"/>
      <c r="AR385" s="335" t="s">
        <v>295</v>
      </c>
      <c r="AS385" s="111" t="s">
        <v>240</v>
      </c>
      <c r="AT385" s="111" t="s">
        <v>295</v>
      </c>
      <c r="AU385" s="111" t="s">
        <v>240</v>
      </c>
      <c r="AV385" s="112" t="s">
        <v>167</v>
      </c>
      <c r="AW385" s="114"/>
      <c r="AX385" s="130">
        <v>20</v>
      </c>
      <c r="AY385" s="114">
        <v>8.4600000000000009</v>
      </c>
      <c r="AZ385" s="334" t="s">
        <v>240</v>
      </c>
      <c r="BA385" s="130">
        <v>80.056392000000002</v>
      </c>
      <c r="BB385" s="130">
        <v>80.056392000000002</v>
      </c>
      <c r="BC385" s="114">
        <v>2.4820000000000002</v>
      </c>
      <c r="BD385" s="114"/>
      <c r="BE385" s="114">
        <v>2.4820000000000002</v>
      </c>
      <c r="BF385" s="114"/>
      <c r="BG385" s="114"/>
      <c r="BH385" s="114"/>
      <c r="BI385" s="114"/>
      <c r="BJ385" s="112">
        <v>10</v>
      </c>
      <c r="BK385" s="56">
        <v>8.016</v>
      </c>
      <c r="BL385" s="56">
        <v>14.58</v>
      </c>
      <c r="BM385" s="56">
        <v>91.96</v>
      </c>
      <c r="BN385" s="56">
        <v>0.65384533604287698</v>
      </c>
      <c r="BO385" s="56">
        <v>57.636000000000003</v>
      </c>
      <c r="BP385" s="223">
        <v>19.497499999999999</v>
      </c>
      <c r="BQ385" s="56">
        <v>66.051116488036286</v>
      </c>
      <c r="BR385" s="56"/>
      <c r="BS385" s="339"/>
      <c r="BT385" s="113" t="s">
        <v>487</v>
      </c>
      <c r="BU385" s="114" t="s">
        <v>488</v>
      </c>
      <c r="BV385" s="34"/>
      <c r="BW385" s="34"/>
      <c r="BX385" s="34"/>
    </row>
    <row r="386" spans="1:76" x14ac:dyDescent="0.35">
      <c r="A386" s="34" t="s">
        <v>277</v>
      </c>
      <c r="B386" s="34"/>
      <c r="C386" s="34"/>
      <c r="D386" s="34"/>
      <c r="E386" s="39" t="s">
        <v>654</v>
      </c>
      <c r="F386" s="338" t="s">
        <v>1035</v>
      </c>
      <c r="G386" s="40">
        <v>2002</v>
      </c>
      <c r="H386" s="39" t="s">
        <v>1287</v>
      </c>
      <c r="I386" s="39" t="s">
        <v>1288</v>
      </c>
      <c r="J386" s="39" t="s">
        <v>16</v>
      </c>
      <c r="K386" s="39" t="s">
        <v>80</v>
      </c>
      <c r="L386" s="39" t="s">
        <v>81</v>
      </c>
      <c r="M386" s="39" t="s">
        <v>82</v>
      </c>
      <c r="N386" s="39" t="s">
        <v>83</v>
      </c>
      <c r="O386" s="39" t="s">
        <v>84</v>
      </c>
      <c r="P386" s="39" t="s">
        <v>85</v>
      </c>
      <c r="Q386" s="39" t="s">
        <v>86</v>
      </c>
      <c r="R386" s="35" t="s">
        <v>87</v>
      </c>
      <c r="S386" s="35" t="s">
        <v>87</v>
      </c>
      <c r="T386" s="113" t="s">
        <v>818</v>
      </c>
      <c r="U386" s="39" t="s">
        <v>28</v>
      </c>
      <c r="V386" s="34" t="s">
        <v>293</v>
      </c>
      <c r="W386" s="34" t="s">
        <v>280</v>
      </c>
      <c r="X386" s="39" t="s">
        <v>819</v>
      </c>
      <c r="Y386" s="338" t="s">
        <v>887</v>
      </c>
      <c r="Z386" s="39" t="s">
        <v>239</v>
      </c>
      <c r="AA386" s="339"/>
      <c r="AB386" s="339"/>
      <c r="AC386" s="40">
        <v>48</v>
      </c>
      <c r="AD386" s="332" t="s">
        <v>240</v>
      </c>
      <c r="AE386" s="40" t="s">
        <v>477</v>
      </c>
      <c r="AF386" s="332" t="s">
        <v>240</v>
      </c>
      <c r="AG386" s="339"/>
      <c r="AH386" s="339">
        <v>200</v>
      </c>
      <c r="AI386" s="111">
        <v>200</v>
      </c>
      <c r="AJ386" s="339"/>
      <c r="AK386" s="114" t="s">
        <v>509</v>
      </c>
      <c r="AL386" s="336">
        <v>7.29</v>
      </c>
      <c r="AM386" s="44">
        <v>440.346</v>
      </c>
      <c r="AN386" s="111">
        <v>3.4420000000000002</v>
      </c>
      <c r="AO386" s="111">
        <f t="shared" si="22"/>
        <v>1</v>
      </c>
      <c r="AP386" s="111">
        <v>1</v>
      </c>
      <c r="AQ386" s="111"/>
      <c r="AR386" s="335" t="s">
        <v>295</v>
      </c>
      <c r="AS386" s="111" t="s">
        <v>240</v>
      </c>
      <c r="AT386" s="111" t="s">
        <v>295</v>
      </c>
      <c r="AU386" s="111" t="s">
        <v>240</v>
      </c>
      <c r="AV386" s="112" t="s">
        <v>167</v>
      </c>
      <c r="AW386" s="114"/>
      <c r="AX386" s="130">
        <v>20</v>
      </c>
      <c r="AY386" s="114">
        <v>7.29</v>
      </c>
      <c r="AZ386" s="334" t="s">
        <v>240</v>
      </c>
      <c r="BA386" s="130">
        <v>440.346</v>
      </c>
      <c r="BB386" s="130">
        <v>440.346</v>
      </c>
      <c r="BC386" s="114">
        <v>3.4420000000000002</v>
      </c>
      <c r="BD386" s="114"/>
      <c r="BE386" s="114">
        <v>3.4420000000000002</v>
      </c>
      <c r="BF386" s="114"/>
      <c r="BG386" s="114"/>
      <c r="BH386" s="114"/>
      <c r="BI386" s="114"/>
      <c r="BJ386" s="112">
        <v>10</v>
      </c>
      <c r="BK386" s="56">
        <v>160.32</v>
      </c>
      <c r="BL386" s="56">
        <v>9.7200000000000006</v>
      </c>
      <c r="BM386" s="56">
        <v>45.98</v>
      </c>
      <c r="BN386" s="56">
        <v>13.076906720857538</v>
      </c>
      <c r="BO386" s="56">
        <v>38.423999999999999</v>
      </c>
      <c r="BP386" s="223">
        <v>344.92849999999999</v>
      </c>
      <c r="BQ386" s="56">
        <v>4.353660238779737</v>
      </c>
      <c r="BR386" s="56"/>
      <c r="BS386" s="339"/>
      <c r="BT386" s="113" t="s">
        <v>487</v>
      </c>
      <c r="BU386" s="114" t="s">
        <v>488</v>
      </c>
      <c r="BV386" s="34"/>
      <c r="BW386" s="34"/>
      <c r="BX386" s="34"/>
    </row>
    <row r="387" spans="1:76" x14ac:dyDescent="0.35">
      <c r="A387" s="34" t="s">
        <v>277</v>
      </c>
      <c r="B387" s="34"/>
      <c r="C387" s="34"/>
      <c r="D387" s="34"/>
      <c r="E387" s="39" t="s">
        <v>654</v>
      </c>
      <c r="F387" s="338" t="s">
        <v>1035</v>
      </c>
      <c r="G387" s="40">
        <v>2002</v>
      </c>
      <c r="H387" s="39" t="s">
        <v>1287</v>
      </c>
      <c r="I387" s="39" t="s">
        <v>1288</v>
      </c>
      <c r="J387" s="39" t="s">
        <v>16</v>
      </c>
      <c r="K387" s="39" t="s">
        <v>80</v>
      </c>
      <c r="L387" s="39" t="s">
        <v>81</v>
      </c>
      <c r="M387" s="39" t="s">
        <v>82</v>
      </c>
      <c r="N387" s="39" t="s">
        <v>83</v>
      </c>
      <c r="O387" s="39" t="s">
        <v>84</v>
      </c>
      <c r="P387" s="39" t="s">
        <v>85</v>
      </c>
      <c r="Q387" s="39" t="s">
        <v>86</v>
      </c>
      <c r="R387" s="35" t="s">
        <v>87</v>
      </c>
      <c r="S387" s="35" t="s">
        <v>87</v>
      </c>
      <c r="T387" s="113" t="s">
        <v>818</v>
      </c>
      <c r="U387" s="39" t="s">
        <v>28</v>
      </c>
      <c r="V387" s="34" t="s">
        <v>293</v>
      </c>
      <c r="W387" s="34" t="s">
        <v>280</v>
      </c>
      <c r="X387" s="39" t="s">
        <v>819</v>
      </c>
      <c r="Y387" s="338" t="s">
        <v>887</v>
      </c>
      <c r="Z387" s="39" t="s">
        <v>239</v>
      </c>
      <c r="AA387" s="339"/>
      <c r="AB387" s="339"/>
      <c r="AC387" s="40">
        <v>48</v>
      </c>
      <c r="AD387" s="332" t="s">
        <v>240</v>
      </c>
      <c r="AE387" s="40" t="s">
        <v>477</v>
      </c>
      <c r="AF387" s="332" t="s">
        <v>240</v>
      </c>
      <c r="AG387" s="339"/>
      <c r="AH387" s="339">
        <v>210</v>
      </c>
      <c r="AI387" s="111">
        <v>210</v>
      </c>
      <c r="AJ387" s="339"/>
      <c r="AK387" s="114" t="s">
        <v>509</v>
      </c>
      <c r="AL387" s="336">
        <v>8.39</v>
      </c>
      <c r="AM387" s="44">
        <v>200.14715999999999</v>
      </c>
      <c r="AN387" s="111">
        <v>3.7879999999999998</v>
      </c>
      <c r="AO387" s="111">
        <f t="shared" si="22"/>
        <v>1</v>
      </c>
      <c r="AP387" s="111">
        <v>1</v>
      </c>
      <c r="AQ387" s="111"/>
      <c r="AR387" s="335" t="s">
        <v>295</v>
      </c>
      <c r="AS387" s="111" t="s">
        <v>240</v>
      </c>
      <c r="AT387" s="111" t="s">
        <v>295</v>
      </c>
      <c r="AU387" s="111" t="s">
        <v>240</v>
      </c>
      <c r="AV387" s="112" t="s">
        <v>167</v>
      </c>
      <c r="AW387" s="114"/>
      <c r="AX387" s="130">
        <v>20</v>
      </c>
      <c r="AY387" s="114">
        <v>8.39</v>
      </c>
      <c r="AZ387" s="334" t="s">
        <v>240</v>
      </c>
      <c r="BA387" s="130">
        <v>200.14715999999999</v>
      </c>
      <c r="BB387" s="130">
        <v>200.14715999999999</v>
      </c>
      <c r="BC387" s="114">
        <v>3.7879999999999998</v>
      </c>
      <c r="BD387" s="114"/>
      <c r="BE387" s="114">
        <v>3.7879999999999998</v>
      </c>
      <c r="BF387" s="114"/>
      <c r="BG387" s="114"/>
      <c r="BH387" s="114"/>
      <c r="BI387" s="114"/>
      <c r="BJ387" s="112">
        <v>10</v>
      </c>
      <c r="BK387" s="56">
        <v>40.08</v>
      </c>
      <c r="BL387" s="56">
        <v>24.3</v>
      </c>
      <c r="BM387" s="56">
        <v>114.95</v>
      </c>
      <c r="BN387" s="56">
        <v>3.2692266802143846</v>
      </c>
      <c r="BO387" s="56">
        <v>96.06</v>
      </c>
      <c r="BP387" s="223">
        <v>111.6675</v>
      </c>
      <c r="BQ387" s="56">
        <v>55.998696039323846</v>
      </c>
      <c r="BR387" s="56"/>
      <c r="BS387" s="339"/>
      <c r="BT387" s="113" t="s">
        <v>487</v>
      </c>
      <c r="BU387" s="114" t="s">
        <v>488</v>
      </c>
      <c r="BV387" s="34"/>
      <c r="BW387" s="34"/>
      <c r="BX387" s="34"/>
    </row>
    <row r="388" spans="1:76" x14ac:dyDescent="0.35">
      <c r="A388" s="34" t="s">
        <v>277</v>
      </c>
      <c r="B388" s="34"/>
      <c r="C388" s="34"/>
      <c r="D388" s="34"/>
      <c r="E388" s="39" t="s">
        <v>654</v>
      </c>
      <c r="F388" s="338" t="s">
        <v>1035</v>
      </c>
      <c r="G388" s="40">
        <v>2002</v>
      </c>
      <c r="H388" s="39" t="s">
        <v>1287</v>
      </c>
      <c r="I388" s="39" t="s">
        <v>1288</v>
      </c>
      <c r="J388" s="39" t="s">
        <v>16</v>
      </c>
      <c r="K388" s="39" t="s">
        <v>80</v>
      </c>
      <c r="L388" s="39" t="s">
        <v>81</v>
      </c>
      <c r="M388" s="39" t="s">
        <v>82</v>
      </c>
      <c r="N388" s="39" t="s">
        <v>83</v>
      </c>
      <c r="O388" s="39" t="s">
        <v>84</v>
      </c>
      <c r="P388" s="39" t="s">
        <v>85</v>
      </c>
      <c r="Q388" s="39" t="s">
        <v>86</v>
      </c>
      <c r="R388" s="35" t="s">
        <v>87</v>
      </c>
      <c r="S388" s="35" t="s">
        <v>87</v>
      </c>
      <c r="T388" s="113" t="s">
        <v>818</v>
      </c>
      <c r="U388" s="39" t="s">
        <v>28</v>
      </c>
      <c r="V388" s="34" t="s">
        <v>293</v>
      </c>
      <c r="W388" s="34" t="s">
        <v>280</v>
      </c>
      <c r="X388" s="39" t="s">
        <v>819</v>
      </c>
      <c r="Y388" s="338" t="s">
        <v>887</v>
      </c>
      <c r="Z388" s="39" t="s">
        <v>239</v>
      </c>
      <c r="AA388" s="339"/>
      <c r="AB388" s="339"/>
      <c r="AC388" s="40">
        <v>48</v>
      </c>
      <c r="AD388" s="332" t="s">
        <v>240</v>
      </c>
      <c r="AE388" s="40" t="s">
        <v>477</v>
      </c>
      <c r="AF388" s="332" t="s">
        <v>240</v>
      </c>
      <c r="AG388" s="339"/>
      <c r="AH388" s="339">
        <v>229</v>
      </c>
      <c r="AI388" s="111">
        <v>229</v>
      </c>
      <c r="AJ388" s="339"/>
      <c r="AK388" s="114" t="s">
        <v>509</v>
      </c>
      <c r="AL388" s="336">
        <v>7.35</v>
      </c>
      <c r="AM388" s="44">
        <v>240.18647999999999</v>
      </c>
      <c r="AN388" s="111">
        <v>3.742</v>
      </c>
      <c r="AO388" s="111">
        <f t="shared" si="22"/>
        <v>1</v>
      </c>
      <c r="AP388" s="111">
        <v>1</v>
      </c>
      <c r="AQ388" s="111"/>
      <c r="AR388" s="335" t="s">
        <v>295</v>
      </c>
      <c r="AS388" s="111" t="s">
        <v>240</v>
      </c>
      <c r="AT388" s="111" t="s">
        <v>295</v>
      </c>
      <c r="AU388" s="111" t="s">
        <v>240</v>
      </c>
      <c r="AV388" s="112" t="s">
        <v>167</v>
      </c>
      <c r="AW388" s="114"/>
      <c r="AX388" s="130">
        <v>20</v>
      </c>
      <c r="AY388" s="114">
        <v>7.35</v>
      </c>
      <c r="AZ388" s="334" t="s">
        <v>240</v>
      </c>
      <c r="BA388" s="130">
        <v>240.18647999999999</v>
      </c>
      <c r="BB388" s="130">
        <v>240.18647999999999</v>
      </c>
      <c r="BC388" s="114">
        <v>3.742</v>
      </c>
      <c r="BD388" s="114"/>
      <c r="BE388" s="114">
        <v>3.742</v>
      </c>
      <c r="BF388" s="114"/>
      <c r="BG388" s="114"/>
      <c r="BH388" s="114"/>
      <c r="BI388" s="114"/>
      <c r="BJ388" s="112">
        <v>10</v>
      </c>
      <c r="BK388" s="56">
        <v>80.16</v>
      </c>
      <c r="BL388" s="56">
        <v>9.7200000000000006</v>
      </c>
      <c r="BM388" s="56">
        <v>22.99</v>
      </c>
      <c r="BN388" s="56">
        <v>6.5384533604287691</v>
      </c>
      <c r="BO388" s="56">
        <v>38.423999999999999</v>
      </c>
      <c r="BP388" s="223">
        <v>167.67850000000001</v>
      </c>
      <c r="BQ388" s="56">
        <v>5.0007314103318548</v>
      </c>
      <c r="BR388" s="56"/>
      <c r="BS388" s="339"/>
      <c r="BT388" s="113" t="s">
        <v>487</v>
      </c>
      <c r="BU388" s="114" t="s">
        <v>488</v>
      </c>
      <c r="BV388" s="34"/>
      <c r="BW388" s="34"/>
      <c r="BX388" s="34"/>
    </row>
    <row r="389" spans="1:76" x14ac:dyDescent="0.35">
      <c r="A389" s="34" t="s">
        <v>277</v>
      </c>
      <c r="B389" s="34"/>
      <c r="C389" s="34"/>
      <c r="D389" s="34"/>
      <c r="E389" s="39" t="s">
        <v>654</v>
      </c>
      <c r="F389" s="338" t="s">
        <v>1035</v>
      </c>
      <c r="G389" s="40">
        <v>2002</v>
      </c>
      <c r="H389" s="39" t="s">
        <v>1287</v>
      </c>
      <c r="I389" s="39" t="s">
        <v>1288</v>
      </c>
      <c r="J389" s="39" t="s">
        <v>16</v>
      </c>
      <c r="K389" s="39" t="s">
        <v>80</v>
      </c>
      <c r="L389" s="39" t="s">
        <v>81</v>
      </c>
      <c r="M389" s="39" t="s">
        <v>82</v>
      </c>
      <c r="N389" s="39" t="s">
        <v>83</v>
      </c>
      <c r="O389" s="39" t="s">
        <v>84</v>
      </c>
      <c r="P389" s="39" t="s">
        <v>85</v>
      </c>
      <c r="Q389" s="39" t="s">
        <v>86</v>
      </c>
      <c r="R389" s="35" t="s">
        <v>87</v>
      </c>
      <c r="S389" s="35" t="s">
        <v>87</v>
      </c>
      <c r="T389" s="113" t="s">
        <v>818</v>
      </c>
      <c r="U389" s="39" t="s">
        <v>28</v>
      </c>
      <c r="V389" s="34" t="s">
        <v>293</v>
      </c>
      <c r="W389" s="34" t="s">
        <v>280</v>
      </c>
      <c r="X389" s="39" t="s">
        <v>819</v>
      </c>
      <c r="Y389" s="338" t="s">
        <v>887</v>
      </c>
      <c r="Z389" s="39" t="s">
        <v>239</v>
      </c>
      <c r="AA389" s="339"/>
      <c r="AB389" s="339"/>
      <c r="AC389" s="40">
        <v>48</v>
      </c>
      <c r="AD389" s="332" t="s">
        <v>240</v>
      </c>
      <c r="AE389" s="40" t="s">
        <v>477</v>
      </c>
      <c r="AF389" s="332" t="s">
        <v>240</v>
      </c>
      <c r="AG389" s="339"/>
      <c r="AH389" s="339">
        <v>244</v>
      </c>
      <c r="AI389" s="111">
        <v>244</v>
      </c>
      <c r="AJ389" s="339"/>
      <c r="AK389" s="114" t="s">
        <v>509</v>
      </c>
      <c r="AL389" s="336">
        <v>8.39</v>
      </c>
      <c r="AM389" s="44">
        <v>300.22692000000001</v>
      </c>
      <c r="AN389" s="111">
        <v>4.3559999999999999</v>
      </c>
      <c r="AO389" s="111">
        <f t="shared" si="22"/>
        <v>1</v>
      </c>
      <c r="AP389" s="111">
        <v>1</v>
      </c>
      <c r="AQ389" s="111"/>
      <c r="AR389" s="335" t="s">
        <v>295</v>
      </c>
      <c r="AS389" s="111" t="s">
        <v>240</v>
      </c>
      <c r="AT389" s="111" t="s">
        <v>295</v>
      </c>
      <c r="AU389" s="111" t="s">
        <v>240</v>
      </c>
      <c r="AV389" s="112" t="s">
        <v>167</v>
      </c>
      <c r="AW389" s="114"/>
      <c r="AX389" s="130">
        <v>20</v>
      </c>
      <c r="AY389" s="114">
        <v>8.39</v>
      </c>
      <c r="AZ389" s="334" t="s">
        <v>240</v>
      </c>
      <c r="BA389" s="130">
        <v>300.22692000000001</v>
      </c>
      <c r="BB389" s="130">
        <v>300.22692000000001</v>
      </c>
      <c r="BC389" s="114">
        <v>4.3559999999999999</v>
      </c>
      <c r="BD389" s="114"/>
      <c r="BE389" s="114">
        <v>4.3559999999999999</v>
      </c>
      <c r="BF389" s="114"/>
      <c r="BG389" s="114"/>
      <c r="BH389" s="114"/>
      <c r="BI389" s="114"/>
      <c r="BJ389" s="112">
        <v>10</v>
      </c>
      <c r="BK389" s="56">
        <v>80.16</v>
      </c>
      <c r="BL389" s="56">
        <v>24.3</v>
      </c>
      <c r="BM389" s="56">
        <v>114.95</v>
      </c>
      <c r="BN389" s="56">
        <v>6.5384533604287691</v>
      </c>
      <c r="BO389" s="56">
        <v>96.06</v>
      </c>
      <c r="BP389" s="223">
        <v>182.5675</v>
      </c>
      <c r="BQ389" s="56">
        <v>55.998696039323846</v>
      </c>
      <c r="BR389" s="56"/>
      <c r="BS389" s="339"/>
      <c r="BT389" s="113" t="s">
        <v>487</v>
      </c>
      <c r="BU389" s="114" t="s">
        <v>488</v>
      </c>
      <c r="BV389" s="34"/>
      <c r="BW389" s="34"/>
      <c r="BX389" s="34"/>
    </row>
    <row r="390" spans="1:76" x14ac:dyDescent="0.35">
      <c r="A390" s="34" t="s">
        <v>277</v>
      </c>
      <c r="B390" s="34"/>
      <c r="C390" s="34"/>
      <c r="D390" s="34"/>
      <c r="E390" s="39" t="s">
        <v>654</v>
      </c>
      <c r="F390" s="338" t="s">
        <v>1035</v>
      </c>
      <c r="G390" s="40">
        <v>2002</v>
      </c>
      <c r="H390" s="39" t="s">
        <v>1287</v>
      </c>
      <c r="I390" s="39" t="s">
        <v>1288</v>
      </c>
      <c r="J390" s="39" t="s">
        <v>16</v>
      </c>
      <c r="K390" s="39" t="s">
        <v>80</v>
      </c>
      <c r="L390" s="39" t="s">
        <v>81</v>
      </c>
      <c r="M390" s="39" t="s">
        <v>82</v>
      </c>
      <c r="N390" s="39" t="s">
        <v>83</v>
      </c>
      <c r="O390" s="39" t="s">
        <v>84</v>
      </c>
      <c r="P390" s="39" t="s">
        <v>85</v>
      </c>
      <c r="Q390" s="39" t="s">
        <v>86</v>
      </c>
      <c r="R390" s="35" t="s">
        <v>87</v>
      </c>
      <c r="S390" s="35" t="s">
        <v>87</v>
      </c>
      <c r="T390" s="113" t="s">
        <v>818</v>
      </c>
      <c r="U390" s="39" t="s">
        <v>28</v>
      </c>
      <c r="V390" s="34" t="s">
        <v>293</v>
      </c>
      <c r="W390" s="34" t="s">
        <v>280</v>
      </c>
      <c r="X390" s="39" t="s">
        <v>819</v>
      </c>
      <c r="Y390" s="338" t="s">
        <v>887</v>
      </c>
      <c r="Z390" s="39" t="s">
        <v>239</v>
      </c>
      <c r="AA390" s="339"/>
      <c r="AB390" s="339"/>
      <c r="AC390" s="40">
        <v>48</v>
      </c>
      <c r="AD390" s="332" t="s">
        <v>240</v>
      </c>
      <c r="AE390" s="40" t="s">
        <v>477</v>
      </c>
      <c r="AF390" s="332" t="s">
        <v>240</v>
      </c>
      <c r="AG390" s="339"/>
      <c r="AH390" s="339">
        <v>276</v>
      </c>
      <c r="AI390" s="111">
        <v>276</v>
      </c>
      <c r="AJ390" s="339"/>
      <c r="AK390" s="114" t="s">
        <v>509</v>
      </c>
      <c r="AL390" s="336">
        <v>7.65</v>
      </c>
      <c r="AM390" s="44">
        <v>120.09323999999999</v>
      </c>
      <c r="AN390" s="111">
        <v>3.605</v>
      </c>
      <c r="AO390" s="111">
        <f t="shared" si="22"/>
        <v>1</v>
      </c>
      <c r="AP390" s="111">
        <v>1</v>
      </c>
      <c r="AQ390" s="111"/>
      <c r="AR390" s="335" t="s">
        <v>295</v>
      </c>
      <c r="AS390" s="111" t="s">
        <v>240</v>
      </c>
      <c r="AT390" s="111" t="s">
        <v>295</v>
      </c>
      <c r="AU390" s="111" t="s">
        <v>240</v>
      </c>
      <c r="AV390" s="112" t="s">
        <v>167</v>
      </c>
      <c r="AW390" s="114"/>
      <c r="AX390" s="130">
        <v>20</v>
      </c>
      <c r="AY390" s="114">
        <v>7.65</v>
      </c>
      <c r="AZ390" s="334" t="s">
        <v>240</v>
      </c>
      <c r="BA390" s="130">
        <v>120.09323999999999</v>
      </c>
      <c r="BB390" s="130">
        <v>120.09323999999999</v>
      </c>
      <c r="BC390" s="114">
        <v>3.605</v>
      </c>
      <c r="BD390" s="114"/>
      <c r="BE390" s="114">
        <v>3.605</v>
      </c>
      <c r="BF390" s="114"/>
      <c r="BG390" s="114"/>
      <c r="BH390" s="114"/>
      <c r="BI390" s="114"/>
      <c r="BJ390" s="112">
        <v>10</v>
      </c>
      <c r="BK390" s="56">
        <v>40.08</v>
      </c>
      <c r="BL390" s="56">
        <v>4.8600000000000003</v>
      </c>
      <c r="BM390" s="56">
        <v>22.99</v>
      </c>
      <c r="BN390" s="56">
        <v>3.2692266802143846</v>
      </c>
      <c r="BO390" s="56">
        <v>19.212</v>
      </c>
      <c r="BP390" s="223">
        <v>79.0535</v>
      </c>
      <c r="BQ390" s="56">
        <v>10.001874688076009</v>
      </c>
      <c r="BR390" s="56"/>
      <c r="BS390" s="339"/>
      <c r="BT390" s="113" t="s">
        <v>487</v>
      </c>
      <c r="BU390" s="114" t="s">
        <v>488</v>
      </c>
      <c r="BV390" s="34"/>
      <c r="BW390" s="34"/>
      <c r="BX390" s="34"/>
    </row>
    <row r="391" spans="1:76" x14ac:dyDescent="0.35">
      <c r="A391" s="34" t="s">
        <v>277</v>
      </c>
      <c r="B391" s="34"/>
      <c r="C391" s="34"/>
      <c r="D391" s="34"/>
      <c r="E391" s="39" t="s">
        <v>654</v>
      </c>
      <c r="F391" s="338" t="s">
        <v>1035</v>
      </c>
      <c r="G391" s="40">
        <v>2002</v>
      </c>
      <c r="H391" s="39" t="s">
        <v>1287</v>
      </c>
      <c r="I391" s="39" t="s">
        <v>1288</v>
      </c>
      <c r="J391" s="39" t="s">
        <v>16</v>
      </c>
      <c r="K391" s="39" t="s">
        <v>80</v>
      </c>
      <c r="L391" s="39" t="s">
        <v>81</v>
      </c>
      <c r="M391" s="39" t="s">
        <v>82</v>
      </c>
      <c r="N391" s="39" t="s">
        <v>83</v>
      </c>
      <c r="O391" s="39" t="s">
        <v>84</v>
      </c>
      <c r="P391" s="39" t="s">
        <v>85</v>
      </c>
      <c r="Q391" s="39" t="s">
        <v>86</v>
      </c>
      <c r="R391" s="35" t="s">
        <v>87</v>
      </c>
      <c r="S391" s="35" t="s">
        <v>87</v>
      </c>
      <c r="T391" s="113" t="s">
        <v>818</v>
      </c>
      <c r="U391" s="39" t="s">
        <v>28</v>
      </c>
      <c r="V391" s="34" t="s">
        <v>293</v>
      </c>
      <c r="W391" s="34" t="s">
        <v>280</v>
      </c>
      <c r="X391" s="39" t="s">
        <v>819</v>
      </c>
      <c r="Y391" s="338" t="s">
        <v>887</v>
      </c>
      <c r="Z391" s="39" t="s">
        <v>239</v>
      </c>
      <c r="AA391" s="339"/>
      <c r="AB391" s="339"/>
      <c r="AC391" s="40">
        <v>48</v>
      </c>
      <c r="AD391" s="332" t="s">
        <v>240</v>
      </c>
      <c r="AE391" s="40" t="s">
        <v>477</v>
      </c>
      <c r="AF391" s="332" t="s">
        <v>240</v>
      </c>
      <c r="AG391" s="339"/>
      <c r="AH391" s="339">
        <v>289</v>
      </c>
      <c r="AI391" s="111">
        <v>289</v>
      </c>
      <c r="AJ391" s="339"/>
      <c r="AK391" s="114" t="s">
        <v>509</v>
      </c>
      <c r="AL391" s="336">
        <v>7.81</v>
      </c>
      <c r="AM391" s="44">
        <v>260.19995999999998</v>
      </c>
      <c r="AN391" s="111">
        <v>4.7510000000000003</v>
      </c>
      <c r="AO391" s="111">
        <f t="shared" si="22"/>
        <v>1</v>
      </c>
      <c r="AP391" s="111">
        <v>1</v>
      </c>
      <c r="AQ391" s="111"/>
      <c r="AR391" s="335" t="s">
        <v>295</v>
      </c>
      <c r="AS391" s="111" t="s">
        <v>240</v>
      </c>
      <c r="AT391" s="111" t="s">
        <v>295</v>
      </c>
      <c r="AU391" s="111" t="s">
        <v>240</v>
      </c>
      <c r="AV391" s="112" t="s">
        <v>167</v>
      </c>
      <c r="AW391" s="114"/>
      <c r="AX391" s="130">
        <v>20</v>
      </c>
      <c r="AY391" s="114">
        <v>7.81</v>
      </c>
      <c r="AZ391" s="334" t="s">
        <v>240</v>
      </c>
      <c r="BA391" s="130">
        <v>260.19995999999998</v>
      </c>
      <c r="BB391" s="130">
        <v>260.19995999999998</v>
      </c>
      <c r="BC391" s="114">
        <v>4.7510000000000003</v>
      </c>
      <c r="BD391" s="114"/>
      <c r="BE391" s="114">
        <v>4.7510000000000003</v>
      </c>
      <c r="BF391" s="114"/>
      <c r="BG391" s="114"/>
      <c r="BH391" s="114"/>
      <c r="BI391" s="114"/>
      <c r="BJ391" s="112">
        <v>10</v>
      </c>
      <c r="BK391" s="56">
        <v>80.16</v>
      </c>
      <c r="BL391" s="56">
        <v>14.58</v>
      </c>
      <c r="BM391" s="56">
        <v>45.98</v>
      </c>
      <c r="BN391" s="56">
        <v>6.5384533604287691</v>
      </c>
      <c r="BO391" s="56">
        <v>57.636000000000003</v>
      </c>
      <c r="BP391" s="223">
        <v>185.40350000000001</v>
      </c>
      <c r="BQ391" s="56">
        <v>14.484753440434625</v>
      </c>
      <c r="BR391" s="56"/>
      <c r="BS391" s="339"/>
      <c r="BT391" s="113" t="s">
        <v>487</v>
      </c>
      <c r="BU391" s="114" t="s">
        <v>488</v>
      </c>
      <c r="BV391" s="34"/>
      <c r="BW391" s="34"/>
      <c r="BX391" s="34"/>
    </row>
    <row r="392" spans="1:76" x14ac:dyDescent="0.35">
      <c r="A392" s="34" t="s">
        <v>277</v>
      </c>
      <c r="B392" s="34"/>
      <c r="C392" s="34"/>
      <c r="D392" s="34"/>
      <c r="E392" s="39" t="s">
        <v>654</v>
      </c>
      <c r="F392" s="338" t="s">
        <v>1035</v>
      </c>
      <c r="G392" s="40">
        <v>2002</v>
      </c>
      <c r="H392" s="39" t="s">
        <v>1287</v>
      </c>
      <c r="I392" s="39" t="s">
        <v>1288</v>
      </c>
      <c r="J392" s="39" t="s">
        <v>16</v>
      </c>
      <c r="K392" s="39" t="s">
        <v>80</v>
      </c>
      <c r="L392" s="39" t="s">
        <v>81</v>
      </c>
      <c r="M392" s="39" t="s">
        <v>82</v>
      </c>
      <c r="N392" s="39" t="s">
        <v>83</v>
      </c>
      <c r="O392" s="39" t="s">
        <v>84</v>
      </c>
      <c r="P392" s="39" t="s">
        <v>85</v>
      </c>
      <c r="Q392" s="39" t="s">
        <v>86</v>
      </c>
      <c r="R392" s="35" t="s">
        <v>87</v>
      </c>
      <c r="S392" s="35" t="s">
        <v>87</v>
      </c>
      <c r="T392" s="113" t="s">
        <v>818</v>
      </c>
      <c r="U392" s="39" t="s">
        <v>28</v>
      </c>
      <c r="V392" s="34" t="s">
        <v>293</v>
      </c>
      <c r="W392" s="34" t="s">
        <v>280</v>
      </c>
      <c r="X392" s="39" t="s">
        <v>819</v>
      </c>
      <c r="Y392" s="338" t="s">
        <v>887</v>
      </c>
      <c r="Z392" s="39" t="s">
        <v>239</v>
      </c>
      <c r="AA392" s="339"/>
      <c r="AB392" s="339"/>
      <c r="AC392" s="40">
        <v>48</v>
      </c>
      <c r="AD392" s="332" t="s">
        <v>240</v>
      </c>
      <c r="AE392" s="40" t="s">
        <v>477</v>
      </c>
      <c r="AF392" s="332" t="s">
        <v>240</v>
      </c>
      <c r="AG392" s="339"/>
      <c r="AH392" s="339">
        <v>292</v>
      </c>
      <c r="AI392" s="111">
        <v>292</v>
      </c>
      <c r="AJ392" s="339"/>
      <c r="AK392" s="114" t="s">
        <v>509</v>
      </c>
      <c r="AL392" s="336">
        <v>6.11</v>
      </c>
      <c r="AM392" s="44">
        <v>180.13368</v>
      </c>
      <c r="AN392" s="111">
        <v>6.867</v>
      </c>
      <c r="AO392" s="111">
        <f t="shared" si="22"/>
        <v>1</v>
      </c>
      <c r="AP392" s="111">
        <v>1</v>
      </c>
      <c r="AQ392" s="111"/>
      <c r="AR392" s="335" t="s">
        <v>295</v>
      </c>
      <c r="AS392" s="111" t="s">
        <v>240</v>
      </c>
      <c r="AT392" s="111" t="s">
        <v>295</v>
      </c>
      <c r="AU392" s="111" t="s">
        <v>240</v>
      </c>
      <c r="AV392" s="112" t="s">
        <v>167</v>
      </c>
      <c r="AW392" s="114"/>
      <c r="AX392" s="130">
        <v>20</v>
      </c>
      <c r="AY392" s="114">
        <v>6.11</v>
      </c>
      <c r="AZ392" s="334" t="s">
        <v>240</v>
      </c>
      <c r="BA392" s="130">
        <v>180.13368</v>
      </c>
      <c r="BB392" s="130">
        <v>180.13368</v>
      </c>
      <c r="BC392" s="114">
        <v>6.867</v>
      </c>
      <c r="BD392" s="114"/>
      <c r="BE392" s="114">
        <v>6.867</v>
      </c>
      <c r="BF392" s="114"/>
      <c r="BG392" s="114"/>
      <c r="BH392" s="114"/>
      <c r="BI392" s="114"/>
      <c r="BJ392" s="112">
        <v>10</v>
      </c>
      <c r="BK392" s="56">
        <v>40.08</v>
      </c>
      <c r="BL392" s="56">
        <v>19.440000000000001</v>
      </c>
      <c r="BM392" s="56">
        <v>91.96</v>
      </c>
      <c r="BN392" s="56">
        <v>3.2692266802143846</v>
      </c>
      <c r="BO392" s="56">
        <v>76.847999999999999</v>
      </c>
      <c r="BP392" s="223">
        <v>193.20249999999999</v>
      </c>
      <c r="BQ392" s="56">
        <v>0.24847788574051102</v>
      </c>
      <c r="BR392" s="56"/>
      <c r="BS392" s="339"/>
      <c r="BT392" s="113" t="s">
        <v>487</v>
      </c>
      <c r="BU392" s="114" t="s">
        <v>488</v>
      </c>
      <c r="BV392" s="34"/>
      <c r="BW392" s="34"/>
      <c r="BX392" s="34"/>
    </row>
    <row r="393" spans="1:76" x14ac:dyDescent="0.35">
      <c r="A393" s="34" t="s">
        <v>277</v>
      </c>
      <c r="B393" s="34"/>
      <c r="C393" s="34"/>
      <c r="D393" s="34"/>
      <c r="E393" s="39" t="s">
        <v>654</v>
      </c>
      <c r="F393" s="338" t="s">
        <v>1035</v>
      </c>
      <c r="G393" s="40">
        <v>2002</v>
      </c>
      <c r="H393" s="39" t="s">
        <v>1287</v>
      </c>
      <c r="I393" s="39" t="s">
        <v>1288</v>
      </c>
      <c r="J393" s="39" t="s">
        <v>16</v>
      </c>
      <c r="K393" s="39" t="s">
        <v>80</v>
      </c>
      <c r="L393" s="39" t="s">
        <v>81</v>
      </c>
      <c r="M393" s="39" t="s">
        <v>82</v>
      </c>
      <c r="N393" s="39" t="s">
        <v>83</v>
      </c>
      <c r="O393" s="39" t="s">
        <v>84</v>
      </c>
      <c r="P393" s="39" t="s">
        <v>85</v>
      </c>
      <c r="Q393" s="39" t="s">
        <v>86</v>
      </c>
      <c r="R393" s="35" t="s">
        <v>87</v>
      </c>
      <c r="S393" s="35" t="s">
        <v>87</v>
      </c>
      <c r="T393" s="113" t="s">
        <v>818</v>
      </c>
      <c r="U393" s="39" t="s">
        <v>28</v>
      </c>
      <c r="V393" s="34" t="s">
        <v>293</v>
      </c>
      <c r="W393" s="34" t="s">
        <v>280</v>
      </c>
      <c r="X393" s="39" t="s">
        <v>819</v>
      </c>
      <c r="Y393" s="338" t="s">
        <v>887</v>
      </c>
      <c r="Z393" s="39" t="s">
        <v>239</v>
      </c>
      <c r="AA393" s="339"/>
      <c r="AB393" s="339"/>
      <c r="AC393" s="40">
        <v>48</v>
      </c>
      <c r="AD393" s="332" t="s">
        <v>240</v>
      </c>
      <c r="AE393" s="40" t="s">
        <v>477</v>
      </c>
      <c r="AF393" s="332" t="s">
        <v>240</v>
      </c>
      <c r="AG393" s="339"/>
      <c r="AH393" s="339">
        <v>300</v>
      </c>
      <c r="AI393" s="111">
        <v>300</v>
      </c>
      <c r="AJ393" s="339"/>
      <c r="AK393" s="114" t="s">
        <v>509</v>
      </c>
      <c r="AL393" s="336">
        <v>7.43</v>
      </c>
      <c r="AM393" s="44">
        <v>280.21343999999999</v>
      </c>
      <c r="AN393" s="111">
        <v>4.5510000000000002</v>
      </c>
      <c r="AO393" s="111">
        <f t="shared" si="22"/>
        <v>1</v>
      </c>
      <c r="AP393" s="111">
        <v>1</v>
      </c>
      <c r="AQ393" s="111"/>
      <c r="AR393" s="335" t="s">
        <v>295</v>
      </c>
      <c r="AS393" s="111" t="s">
        <v>240</v>
      </c>
      <c r="AT393" s="111" t="s">
        <v>295</v>
      </c>
      <c r="AU393" s="111" t="s">
        <v>240</v>
      </c>
      <c r="AV393" s="112" t="s">
        <v>167</v>
      </c>
      <c r="AW393" s="114"/>
      <c r="AX393" s="130">
        <v>20</v>
      </c>
      <c r="AY393" s="114">
        <v>7.43</v>
      </c>
      <c r="AZ393" s="334" t="s">
        <v>240</v>
      </c>
      <c r="BA393" s="130">
        <v>280.21343999999999</v>
      </c>
      <c r="BB393" s="130">
        <v>280.21343999999999</v>
      </c>
      <c r="BC393" s="114">
        <v>4.5510000000000002</v>
      </c>
      <c r="BD393" s="114"/>
      <c r="BE393" s="114">
        <v>4.5510000000000002</v>
      </c>
      <c r="BF393" s="114"/>
      <c r="BG393" s="114"/>
      <c r="BH393" s="114"/>
      <c r="BI393" s="114"/>
      <c r="BJ393" s="112">
        <v>10</v>
      </c>
      <c r="BK393" s="56">
        <v>80.16</v>
      </c>
      <c r="BL393" s="56">
        <v>19.440000000000001</v>
      </c>
      <c r="BM393" s="56">
        <v>114.95</v>
      </c>
      <c r="BN393" s="56">
        <v>6.5384533604287691</v>
      </c>
      <c r="BO393" s="56">
        <v>76.847999999999999</v>
      </c>
      <c r="BP393" s="223">
        <v>309.4785</v>
      </c>
      <c r="BQ393" s="56">
        <v>6.0155724029241018</v>
      </c>
      <c r="BR393" s="56"/>
      <c r="BS393" s="339"/>
      <c r="BT393" s="113" t="s">
        <v>487</v>
      </c>
      <c r="BU393" s="114" t="s">
        <v>488</v>
      </c>
      <c r="BV393" s="34"/>
      <c r="BW393" s="34"/>
      <c r="BX393" s="34"/>
    </row>
    <row r="394" spans="1:76" x14ac:dyDescent="0.35">
      <c r="A394" s="34" t="s">
        <v>277</v>
      </c>
      <c r="B394" s="34"/>
      <c r="C394" s="34"/>
      <c r="D394" s="34"/>
      <c r="E394" s="39" t="s">
        <v>654</v>
      </c>
      <c r="F394" s="338" t="s">
        <v>1035</v>
      </c>
      <c r="G394" s="40">
        <v>2002</v>
      </c>
      <c r="H394" s="39" t="s">
        <v>1287</v>
      </c>
      <c r="I394" s="39" t="s">
        <v>1288</v>
      </c>
      <c r="J394" s="39" t="s">
        <v>16</v>
      </c>
      <c r="K394" s="39" t="s">
        <v>80</v>
      </c>
      <c r="L394" s="39" t="s">
        <v>81</v>
      </c>
      <c r="M394" s="39" t="s">
        <v>82</v>
      </c>
      <c r="N394" s="39" t="s">
        <v>83</v>
      </c>
      <c r="O394" s="39" t="s">
        <v>84</v>
      </c>
      <c r="P394" s="39" t="s">
        <v>85</v>
      </c>
      <c r="Q394" s="39" t="s">
        <v>86</v>
      </c>
      <c r="R394" s="35" t="s">
        <v>87</v>
      </c>
      <c r="S394" s="35" t="s">
        <v>87</v>
      </c>
      <c r="T394" s="113" t="s">
        <v>818</v>
      </c>
      <c r="U394" s="39" t="s">
        <v>28</v>
      </c>
      <c r="V394" s="34" t="s">
        <v>293</v>
      </c>
      <c r="W394" s="34" t="s">
        <v>280</v>
      </c>
      <c r="X394" s="39" t="s">
        <v>819</v>
      </c>
      <c r="Y394" s="338" t="s">
        <v>887</v>
      </c>
      <c r="Z394" s="39" t="s">
        <v>239</v>
      </c>
      <c r="AA394" s="339"/>
      <c r="AB394" s="339"/>
      <c r="AC394" s="40">
        <v>48</v>
      </c>
      <c r="AD394" s="332" t="s">
        <v>240</v>
      </c>
      <c r="AE394" s="40" t="s">
        <v>477</v>
      </c>
      <c r="AF394" s="332" t="s">
        <v>240</v>
      </c>
      <c r="AG394" s="339"/>
      <c r="AH394" s="339">
        <v>380</v>
      </c>
      <c r="AI394" s="111">
        <v>380</v>
      </c>
      <c r="AJ394" s="339"/>
      <c r="AK394" s="114" t="s">
        <v>509</v>
      </c>
      <c r="AL394" s="336">
        <v>7.83</v>
      </c>
      <c r="AM394" s="44">
        <v>40.029432</v>
      </c>
      <c r="AN394" s="111">
        <v>4.2629999999999999</v>
      </c>
      <c r="AO394" s="111">
        <f t="shared" si="22"/>
        <v>1</v>
      </c>
      <c r="AP394" s="111">
        <v>1</v>
      </c>
      <c r="AQ394" s="111"/>
      <c r="AR394" s="335" t="s">
        <v>295</v>
      </c>
      <c r="AS394" s="111" t="s">
        <v>240</v>
      </c>
      <c r="AT394" s="111" t="s">
        <v>295</v>
      </c>
      <c r="AU394" s="111" t="s">
        <v>240</v>
      </c>
      <c r="AV394" s="112" t="s">
        <v>167</v>
      </c>
      <c r="AW394" s="114"/>
      <c r="AX394" s="130">
        <v>20</v>
      </c>
      <c r="AY394" s="114">
        <v>7.83</v>
      </c>
      <c r="AZ394" s="334" t="s">
        <v>240</v>
      </c>
      <c r="BA394" s="130">
        <v>40.029432</v>
      </c>
      <c r="BB394" s="130">
        <v>40.029432</v>
      </c>
      <c r="BC394" s="114">
        <v>4.2629999999999999</v>
      </c>
      <c r="BD394" s="114"/>
      <c r="BE394" s="114">
        <v>4.2629999999999999</v>
      </c>
      <c r="BF394" s="114"/>
      <c r="BG394" s="114"/>
      <c r="BH394" s="114"/>
      <c r="BI394" s="114"/>
      <c r="BJ394" s="112">
        <v>10</v>
      </c>
      <c r="BK394" s="56">
        <v>8.016</v>
      </c>
      <c r="BL394" s="56">
        <v>4.8600000000000003</v>
      </c>
      <c r="BM394" s="56">
        <v>22.99</v>
      </c>
      <c r="BN394" s="56">
        <v>0.65384533604287698</v>
      </c>
      <c r="BO394" s="56">
        <v>19.212</v>
      </c>
      <c r="BP394" s="223">
        <v>22.333500000000001</v>
      </c>
      <c r="BQ394" s="56">
        <v>15.171762228241727</v>
      </c>
      <c r="BR394" s="56"/>
      <c r="BS394" s="339"/>
      <c r="BT394" s="113" t="s">
        <v>487</v>
      </c>
      <c r="BU394" s="114" t="s">
        <v>488</v>
      </c>
      <c r="BV394" s="34"/>
      <c r="BW394" s="34"/>
      <c r="BX394" s="34"/>
    </row>
    <row r="395" spans="1:76" x14ac:dyDescent="0.35">
      <c r="A395" s="34" t="s">
        <v>277</v>
      </c>
      <c r="B395" s="34"/>
      <c r="C395" s="34"/>
      <c r="D395" s="34"/>
      <c r="E395" s="39" t="s">
        <v>654</v>
      </c>
      <c r="F395" s="338" t="s">
        <v>1035</v>
      </c>
      <c r="G395" s="40">
        <v>2002</v>
      </c>
      <c r="H395" s="39" t="s">
        <v>1287</v>
      </c>
      <c r="I395" s="39" t="s">
        <v>1288</v>
      </c>
      <c r="J395" s="39" t="s">
        <v>16</v>
      </c>
      <c r="K395" s="39" t="s">
        <v>80</v>
      </c>
      <c r="L395" s="39" t="s">
        <v>81</v>
      </c>
      <c r="M395" s="39" t="s">
        <v>82</v>
      </c>
      <c r="N395" s="39" t="s">
        <v>83</v>
      </c>
      <c r="O395" s="39" t="s">
        <v>84</v>
      </c>
      <c r="P395" s="39" t="s">
        <v>85</v>
      </c>
      <c r="Q395" s="39" t="s">
        <v>86</v>
      </c>
      <c r="R395" s="35" t="s">
        <v>87</v>
      </c>
      <c r="S395" s="35" t="s">
        <v>87</v>
      </c>
      <c r="T395" s="113" t="s">
        <v>818</v>
      </c>
      <c r="U395" s="39" t="s">
        <v>28</v>
      </c>
      <c r="V395" s="34" t="s">
        <v>293</v>
      </c>
      <c r="W395" s="34" t="s">
        <v>280</v>
      </c>
      <c r="X395" s="39" t="s">
        <v>819</v>
      </c>
      <c r="Y395" s="338" t="s">
        <v>887</v>
      </c>
      <c r="Z395" s="39" t="s">
        <v>239</v>
      </c>
      <c r="AA395" s="339"/>
      <c r="AB395" s="339"/>
      <c r="AC395" s="40">
        <v>48</v>
      </c>
      <c r="AD395" s="332" t="s">
        <v>240</v>
      </c>
      <c r="AE395" s="40" t="s">
        <v>477</v>
      </c>
      <c r="AF395" s="332" t="s">
        <v>240</v>
      </c>
      <c r="AG395" s="339"/>
      <c r="AH395" s="339">
        <v>388</v>
      </c>
      <c r="AI395" s="111">
        <v>388</v>
      </c>
      <c r="AJ395" s="339"/>
      <c r="AK395" s="114" t="s">
        <v>509</v>
      </c>
      <c r="AL395" s="336">
        <v>7.74</v>
      </c>
      <c r="AM395" s="44">
        <v>60.042912000000001</v>
      </c>
      <c r="AN395" s="111">
        <v>4.0460000000000003</v>
      </c>
      <c r="AO395" s="111">
        <f t="shared" si="22"/>
        <v>1</v>
      </c>
      <c r="AP395" s="111">
        <v>1</v>
      </c>
      <c r="AQ395" s="111"/>
      <c r="AR395" s="335" t="s">
        <v>295</v>
      </c>
      <c r="AS395" s="111" t="s">
        <v>240</v>
      </c>
      <c r="AT395" s="111" t="s">
        <v>295</v>
      </c>
      <c r="AU395" s="111" t="s">
        <v>240</v>
      </c>
      <c r="AV395" s="112" t="s">
        <v>167</v>
      </c>
      <c r="AW395" s="114"/>
      <c r="AX395" s="130">
        <v>20</v>
      </c>
      <c r="AY395" s="114">
        <v>7.74</v>
      </c>
      <c r="AZ395" s="334" t="s">
        <v>240</v>
      </c>
      <c r="BA395" s="130">
        <v>60.042912000000001</v>
      </c>
      <c r="BB395" s="130">
        <v>60.042912000000001</v>
      </c>
      <c r="BC395" s="114">
        <v>4.0460000000000003</v>
      </c>
      <c r="BD395" s="114"/>
      <c r="BE395" s="114">
        <v>4.0460000000000003</v>
      </c>
      <c r="BF395" s="114"/>
      <c r="BG395" s="114"/>
      <c r="BH395" s="114"/>
      <c r="BI395" s="114"/>
      <c r="BJ395" s="112">
        <v>10</v>
      </c>
      <c r="BK395" s="56">
        <v>8.016</v>
      </c>
      <c r="BL395" s="56">
        <v>9.7200000000000006</v>
      </c>
      <c r="BM395" s="56">
        <v>22.99</v>
      </c>
      <c r="BN395" s="56">
        <v>0.65384533604287698</v>
      </c>
      <c r="BO395" s="56">
        <v>38.423999999999999</v>
      </c>
      <c r="BP395" s="223">
        <v>22.333500000000001</v>
      </c>
      <c r="BQ395" s="56">
        <v>12.317254311713633</v>
      </c>
      <c r="BR395" s="56"/>
      <c r="BS395" s="339"/>
      <c r="BT395" s="113" t="s">
        <v>487</v>
      </c>
      <c r="BU395" s="114" t="s">
        <v>488</v>
      </c>
      <c r="BV395" s="34"/>
      <c r="BW395" s="34"/>
      <c r="BX395" s="34"/>
    </row>
    <row r="396" spans="1:76" x14ac:dyDescent="0.35">
      <c r="A396" s="34" t="s">
        <v>277</v>
      </c>
      <c r="B396" s="34"/>
      <c r="C396" s="34"/>
      <c r="D396" s="34"/>
      <c r="E396" s="39" t="s">
        <v>654</v>
      </c>
      <c r="F396" s="338" t="s">
        <v>1035</v>
      </c>
      <c r="G396" s="40">
        <v>2002</v>
      </c>
      <c r="H396" s="39" t="s">
        <v>1287</v>
      </c>
      <c r="I396" s="39" t="s">
        <v>1288</v>
      </c>
      <c r="J396" s="39" t="s">
        <v>16</v>
      </c>
      <c r="K396" s="39" t="s">
        <v>80</v>
      </c>
      <c r="L396" s="39" t="s">
        <v>81</v>
      </c>
      <c r="M396" s="39" t="s">
        <v>82</v>
      </c>
      <c r="N396" s="39" t="s">
        <v>83</v>
      </c>
      <c r="O396" s="39" t="s">
        <v>84</v>
      </c>
      <c r="P396" s="39" t="s">
        <v>85</v>
      </c>
      <c r="Q396" s="39" t="s">
        <v>86</v>
      </c>
      <c r="R396" s="35" t="s">
        <v>87</v>
      </c>
      <c r="S396" s="35" t="s">
        <v>87</v>
      </c>
      <c r="T396" s="113" t="s">
        <v>818</v>
      </c>
      <c r="U396" s="39" t="s">
        <v>28</v>
      </c>
      <c r="V396" s="34" t="s">
        <v>293</v>
      </c>
      <c r="W396" s="34" t="s">
        <v>280</v>
      </c>
      <c r="X396" s="39" t="s">
        <v>819</v>
      </c>
      <c r="Y396" s="338" t="s">
        <v>887</v>
      </c>
      <c r="Z396" s="39" t="s">
        <v>239</v>
      </c>
      <c r="AA396" s="339"/>
      <c r="AB396" s="339"/>
      <c r="AC396" s="40">
        <v>48</v>
      </c>
      <c r="AD396" s="332" t="s">
        <v>240</v>
      </c>
      <c r="AE396" s="40" t="s">
        <v>477</v>
      </c>
      <c r="AF396" s="332" t="s">
        <v>240</v>
      </c>
      <c r="AG396" s="339"/>
      <c r="AH396" s="339">
        <v>421</v>
      </c>
      <c r="AI396" s="111">
        <v>421</v>
      </c>
      <c r="AJ396" s="339"/>
      <c r="AK396" s="114" t="s">
        <v>509</v>
      </c>
      <c r="AL396" s="336">
        <v>6.29</v>
      </c>
      <c r="AM396" s="44">
        <v>280.21343999999999</v>
      </c>
      <c r="AN396" s="111">
        <v>9.0419999999999998</v>
      </c>
      <c r="AO396" s="111">
        <f t="shared" si="22"/>
        <v>1</v>
      </c>
      <c r="AP396" s="111">
        <v>1</v>
      </c>
      <c r="AQ396" s="111"/>
      <c r="AR396" s="335" t="s">
        <v>295</v>
      </c>
      <c r="AS396" s="111" t="s">
        <v>240</v>
      </c>
      <c r="AT396" s="111" t="s">
        <v>295</v>
      </c>
      <c r="AU396" s="111" t="s">
        <v>240</v>
      </c>
      <c r="AV396" s="112" t="s">
        <v>167</v>
      </c>
      <c r="AW396" s="114"/>
      <c r="AX396" s="130">
        <v>20</v>
      </c>
      <c r="AY396" s="114">
        <v>6.29</v>
      </c>
      <c r="AZ396" s="334" t="s">
        <v>240</v>
      </c>
      <c r="BA396" s="130">
        <v>280.21343999999999</v>
      </c>
      <c r="BB396" s="130">
        <v>280.21343999999999</v>
      </c>
      <c r="BC396" s="114">
        <v>9.0419999999999998</v>
      </c>
      <c r="BD396" s="114"/>
      <c r="BE396" s="114">
        <v>9.0419999999999998</v>
      </c>
      <c r="BF396" s="114"/>
      <c r="BG396" s="114"/>
      <c r="BH396" s="114"/>
      <c r="BI396" s="114"/>
      <c r="BJ396" s="112">
        <v>10</v>
      </c>
      <c r="BK396" s="56">
        <v>80.16</v>
      </c>
      <c r="BL396" s="56">
        <v>19.440000000000001</v>
      </c>
      <c r="BM396" s="56">
        <v>91.96</v>
      </c>
      <c r="BN396" s="56">
        <v>6.5384533604287691</v>
      </c>
      <c r="BO396" s="56">
        <v>76.847999999999999</v>
      </c>
      <c r="BP396" s="223">
        <v>259.1395</v>
      </c>
      <c r="BQ396" s="56">
        <v>0.40924368826782237</v>
      </c>
      <c r="BR396" s="56"/>
      <c r="BS396" s="339"/>
      <c r="BT396" s="113" t="s">
        <v>487</v>
      </c>
      <c r="BU396" s="114" t="s">
        <v>488</v>
      </c>
      <c r="BV396" s="34"/>
      <c r="BW396" s="34"/>
      <c r="BX396" s="34"/>
    </row>
    <row r="397" spans="1:76" x14ac:dyDescent="0.35">
      <c r="A397" s="34" t="s">
        <v>277</v>
      </c>
      <c r="B397" s="34"/>
      <c r="C397" s="34"/>
      <c r="D397" s="34"/>
      <c r="E397" s="39" t="s">
        <v>654</v>
      </c>
      <c r="F397" s="338" t="s">
        <v>1035</v>
      </c>
      <c r="G397" s="40">
        <v>2002</v>
      </c>
      <c r="H397" s="39" t="s">
        <v>1287</v>
      </c>
      <c r="I397" s="39" t="s">
        <v>1288</v>
      </c>
      <c r="J397" s="39" t="s">
        <v>16</v>
      </c>
      <c r="K397" s="39" t="s">
        <v>80</v>
      </c>
      <c r="L397" s="39" t="s">
        <v>81</v>
      </c>
      <c r="M397" s="39" t="s">
        <v>82</v>
      </c>
      <c r="N397" s="39" t="s">
        <v>83</v>
      </c>
      <c r="O397" s="39" t="s">
        <v>84</v>
      </c>
      <c r="P397" s="39" t="s">
        <v>85</v>
      </c>
      <c r="Q397" s="39" t="s">
        <v>86</v>
      </c>
      <c r="R397" s="35" t="s">
        <v>87</v>
      </c>
      <c r="S397" s="35" t="s">
        <v>87</v>
      </c>
      <c r="T397" s="113" t="s">
        <v>818</v>
      </c>
      <c r="U397" s="39" t="s">
        <v>28</v>
      </c>
      <c r="V397" s="34" t="s">
        <v>293</v>
      </c>
      <c r="W397" s="34" t="s">
        <v>280</v>
      </c>
      <c r="X397" s="39" t="s">
        <v>819</v>
      </c>
      <c r="Y397" s="338" t="s">
        <v>887</v>
      </c>
      <c r="Z397" s="39" t="s">
        <v>239</v>
      </c>
      <c r="AA397" s="339"/>
      <c r="AB397" s="339"/>
      <c r="AC397" s="40">
        <v>48</v>
      </c>
      <c r="AD397" s="332" t="s">
        <v>240</v>
      </c>
      <c r="AE397" s="40" t="s">
        <v>477</v>
      </c>
      <c r="AF397" s="332" t="s">
        <v>240</v>
      </c>
      <c r="AG397" s="339"/>
      <c r="AH397" s="339">
        <v>465</v>
      </c>
      <c r="AI397" s="111">
        <v>465</v>
      </c>
      <c r="AJ397" s="339"/>
      <c r="AK397" s="114" t="s">
        <v>509</v>
      </c>
      <c r="AL397" s="336">
        <v>6.31</v>
      </c>
      <c r="AM397" s="44">
        <v>220.173</v>
      </c>
      <c r="AN397" s="111">
        <v>8.3480000000000008</v>
      </c>
      <c r="AO397" s="111">
        <f t="shared" si="22"/>
        <v>1</v>
      </c>
      <c r="AP397" s="111">
        <v>1</v>
      </c>
      <c r="AQ397" s="111"/>
      <c r="AR397" s="335" t="s">
        <v>295</v>
      </c>
      <c r="AS397" s="111" t="s">
        <v>240</v>
      </c>
      <c r="AT397" s="111" t="s">
        <v>295</v>
      </c>
      <c r="AU397" s="111" t="s">
        <v>240</v>
      </c>
      <c r="AV397" s="112" t="s">
        <v>167</v>
      </c>
      <c r="AW397" s="114"/>
      <c r="AX397" s="130">
        <v>20</v>
      </c>
      <c r="AY397" s="114">
        <v>6.31</v>
      </c>
      <c r="AZ397" s="334" t="s">
        <v>240</v>
      </c>
      <c r="BA397" s="130">
        <v>220.173</v>
      </c>
      <c r="BB397" s="130">
        <v>220.173</v>
      </c>
      <c r="BC397" s="114">
        <v>8.3480000000000008</v>
      </c>
      <c r="BD397" s="114"/>
      <c r="BE397" s="114">
        <v>8.3480000000000008</v>
      </c>
      <c r="BF397" s="114"/>
      <c r="BG397" s="114"/>
      <c r="BH397" s="114"/>
      <c r="BI397" s="114"/>
      <c r="BJ397" s="112">
        <v>10</v>
      </c>
      <c r="BK397" s="56">
        <v>80.16</v>
      </c>
      <c r="BL397" s="56">
        <v>4.8600000000000003</v>
      </c>
      <c r="BM397" s="56">
        <v>114.95</v>
      </c>
      <c r="BN397" s="56">
        <v>6.5384533604287691</v>
      </c>
      <c r="BO397" s="56">
        <v>19.212</v>
      </c>
      <c r="BP397" s="223">
        <v>291.75349999999997</v>
      </c>
      <c r="BQ397" s="56">
        <v>0.43089934415258885</v>
      </c>
      <c r="BR397" s="56"/>
      <c r="BS397" s="339"/>
      <c r="BT397" s="113" t="s">
        <v>487</v>
      </c>
      <c r="BU397" s="114" t="s">
        <v>488</v>
      </c>
      <c r="BV397" s="34"/>
      <c r="BW397" s="34"/>
      <c r="BX397" s="34"/>
    </row>
    <row r="398" spans="1:76" x14ac:dyDescent="0.35">
      <c r="A398" s="34" t="s">
        <v>277</v>
      </c>
      <c r="B398" s="34"/>
      <c r="C398" s="34"/>
      <c r="D398" s="34"/>
      <c r="E398" s="39" t="s">
        <v>654</v>
      </c>
      <c r="F398" s="338" t="s">
        <v>1035</v>
      </c>
      <c r="G398" s="40">
        <v>2002</v>
      </c>
      <c r="H398" s="39" t="s">
        <v>1287</v>
      </c>
      <c r="I398" s="39" t="s">
        <v>1288</v>
      </c>
      <c r="J398" s="39" t="s">
        <v>16</v>
      </c>
      <c r="K398" s="39" t="s">
        <v>80</v>
      </c>
      <c r="L398" s="39" t="s">
        <v>81</v>
      </c>
      <c r="M398" s="39" t="s">
        <v>82</v>
      </c>
      <c r="N398" s="39" t="s">
        <v>83</v>
      </c>
      <c r="O398" s="39" t="s">
        <v>84</v>
      </c>
      <c r="P398" s="39" t="s">
        <v>85</v>
      </c>
      <c r="Q398" s="39" t="s">
        <v>86</v>
      </c>
      <c r="R398" s="35" t="s">
        <v>87</v>
      </c>
      <c r="S398" s="35" t="s">
        <v>87</v>
      </c>
      <c r="T398" s="113" t="s">
        <v>818</v>
      </c>
      <c r="U398" s="39" t="s">
        <v>28</v>
      </c>
      <c r="V398" s="34" t="s">
        <v>293</v>
      </c>
      <c r="W398" s="34" t="s">
        <v>280</v>
      </c>
      <c r="X398" s="39" t="s">
        <v>819</v>
      </c>
      <c r="Y398" s="338" t="s">
        <v>887</v>
      </c>
      <c r="Z398" s="39" t="s">
        <v>239</v>
      </c>
      <c r="AA398" s="339"/>
      <c r="AB398" s="339"/>
      <c r="AC398" s="40">
        <v>48</v>
      </c>
      <c r="AD398" s="332" t="s">
        <v>240</v>
      </c>
      <c r="AE398" s="40" t="s">
        <v>477</v>
      </c>
      <c r="AF398" s="332" t="s">
        <v>240</v>
      </c>
      <c r="AG398" s="339"/>
      <c r="AH398" s="339">
        <v>526</v>
      </c>
      <c r="AI398" s="111">
        <v>526</v>
      </c>
      <c r="AJ398" s="339"/>
      <c r="AK398" s="114" t="s">
        <v>509</v>
      </c>
      <c r="AL398" s="336">
        <v>7.71</v>
      </c>
      <c r="AM398" s="44">
        <v>260.19995999999998</v>
      </c>
      <c r="AN398" s="111">
        <v>7.7990000000000004</v>
      </c>
      <c r="AO398" s="111">
        <f t="shared" si="22"/>
        <v>1</v>
      </c>
      <c r="AP398" s="111">
        <v>1</v>
      </c>
      <c r="AQ398" s="111"/>
      <c r="AR398" s="335" t="s">
        <v>295</v>
      </c>
      <c r="AS398" s="111" t="s">
        <v>240</v>
      </c>
      <c r="AT398" s="111" t="s">
        <v>295</v>
      </c>
      <c r="AU398" s="111" t="s">
        <v>240</v>
      </c>
      <c r="AV398" s="112" t="s">
        <v>167</v>
      </c>
      <c r="AW398" s="114"/>
      <c r="AX398" s="130">
        <v>20</v>
      </c>
      <c r="AY398" s="114">
        <v>7.71</v>
      </c>
      <c r="AZ398" s="334" t="s">
        <v>240</v>
      </c>
      <c r="BA398" s="130">
        <v>260.19995999999998</v>
      </c>
      <c r="BB398" s="130">
        <v>260.19995999999998</v>
      </c>
      <c r="BC398" s="114">
        <v>7.7990000000000004</v>
      </c>
      <c r="BD398" s="114"/>
      <c r="BE398" s="114">
        <v>7.7990000000000004</v>
      </c>
      <c r="BF398" s="114"/>
      <c r="BG398" s="114"/>
      <c r="BH398" s="114"/>
      <c r="BI398" s="114"/>
      <c r="BJ398" s="112">
        <v>10</v>
      </c>
      <c r="BK398" s="56">
        <v>80.16</v>
      </c>
      <c r="BL398" s="56">
        <v>14.58</v>
      </c>
      <c r="BM398" s="56">
        <v>45.98</v>
      </c>
      <c r="BN398" s="56">
        <v>6.5384533604287691</v>
      </c>
      <c r="BO398" s="56">
        <v>57.636000000000003</v>
      </c>
      <c r="BP398" s="223">
        <v>185.40350000000001</v>
      </c>
      <c r="BQ398" s="56">
        <v>11.491080040728743</v>
      </c>
      <c r="BR398" s="56"/>
      <c r="BS398" s="339"/>
      <c r="BT398" s="113" t="s">
        <v>487</v>
      </c>
      <c r="BU398" s="114" t="s">
        <v>488</v>
      </c>
      <c r="BV398" s="34"/>
      <c r="BW398" s="34"/>
      <c r="BX398" s="34"/>
    </row>
    <row r="399" spans="1:76" x14ac:dyDescent="0.35">
      <c r="A399" s="34" t="s">
        <v>277</v>
      </c>
      <c r="B399" s="34"/>
      <c r="C399" s="34"/>
      <c r="D399" s="34"/>
      <c r="E399" s="39" t="s">
        <v>654</v>
      </c>
      <c r="F399" s="338" t="s">
        <v>1035</v>
      </c>
      <c r="G399" s="40">
        <v>2002</v>
      </c>
      <c r="H399" s="39" t="s">
        <v>1287</v>
      </c>
      <c r="I399" s="39" t="s">
        <v>1288</v>
      </c>
      <c r="J399" s="39" t="s">
        <v>16</v>
      </c>
      <c r="K399" s="39" t="s">
        <v>80</v>
      </c>
      <c r="L399" s="39" t="s">
        <v>81</v>
      </c>
      <c r="M399" s="39" t="s">
        <v>82</v>
      </c>
      <c r="N399" s="39" t="s">
        <v>83</v>
      </c>
      <c r="O399" s="39" t="s">
        <v>84</v>
      </c>
      <c r="P399" s="39" t="s">
        <v>85</v>
      </c>
      <c r="Q399" s="39" t="s">
        <v>86</v>
      </c>
      <c r="R399" s="35" t="s">
        <v>87</v>
      </c>
      <c r="S399" s="35" t="s">
        <v>87</v>
      </c>
      <c r="T399" s="113" t="s">
        <v>818</v>
      </c>
      <c r="U399" s="39" t="s">
        <v>28</v>
      </c>
      <c r="V399" s="34" t="s">
        <v>293</v>
      </c>
      <c r="W399" s="34" t="s">
        <v>280</v>
      </c>
      <c r="X399" s="39" t="s">
        <v>819</v>
      </c>
      <c r="Y399" s="338" t="s">
        <v>887</v>
      </c>
      <c r="Z399" s="39" t="s">
        <v>239</v>
      </c>
      <c r="AA399" s="339"/>
      <c r="AB399" s="339"/>
      <c r="AC399" s="40">
        <v>48</v>
      </c>
      <c r="AD399" s="332" t="s">
        <v>240</v>
      </c>
      <c r="AE399" s="40" t="s">
        <v>477</v>
      </c>
      <c r="AF399" s="332" t="s">
        <v>240</v>
      </c>
      <c r="AG399" s="339"/>
      <c r="AH399" s="339">
        <v>798</v>
      </c>
      <c r="AI399" s="111">
        <v>798</v>
      </c>
      <c r="AJ399" s="339"/>
      <c r="AK399" s="114" t="s">
        <v>509</v>
      </c>
      <c r="AL399" s="336">
        <v>8.4600000000000009</v>
      </c>
      <c r="AM399" s="44">
        <v>120.09323999999999</v>
      </c>
      <c r="AN399" s="111">
        <v>10.939</v>
      </c>
      <c r="AO399" s="111">
        <f t="shared" ref="AO399:AO402" si="23">IF(AP399=1,1,"xx")</f>
        <v>1</v>
      </c>
      <c r="AP399" s="111">
        <v>1</v>
      </c>
      <c r="AQ399" s="111"/>
      <c r="AR399" s="335" t="s">
        <v>295</v>
      </c>
      <c r="AS399" s="111" t="s">
        <v>240</v>
      </c>
      <c r="AT399" s="111" t="s">
        <v>295</v>
      </c>
      <c r="AU399" s="111" t="s">
        <v>240</v>
      </c>
      <c r="AV399" s="112" t="s">
        <v>167</v>
      </c>
      <c r="AW399" s="114"/>
      <c r="AX399" s="130">
        <v>20</v>
      </c>
      <c r="AY399" s="114">
        <v>8.4600000000000009</v>
      </c>
      <c r="AZ399" s="334" t="s">
        <v>240</v>
      </c>
      <c r="BA399" s="130">
        <v>120.09323999999999</v>
      </c>
      <c r="BB399" s="130">
        <v>120.09323999999999</v>
      </c>
      <c r="BC399" s="114">
        <v>10.939</v>
      </c>
      <c r="BD399" s="114"/>
      <c r="BE399" s="114">
        <v>10.939</v>
      </c>
      <c r="BF399" s="114"/>
      <c r="BG399" s="114"/>
      <c r="BH399" s="114"/>
      <c r="BI399" s="114"/>
      <c r="BJ399" s="112">
        <v>10</v>
      </c>
      <c r="BK399" s="56">
        <v>40.08</v>
      </c>
      <c r="BL399" s="56">
        <v>4.8600000000000003</v>
      </c>
      <c r="BM399" s="56">
        <v>114.95</v>
      </c>
      <c r="BN399" s="56">
        <v>3.2692266802143846</v>
      </c>
      <c r="BO399" s="56">
        <v>19.212</v>
      </c>
      <c r="BP399" s="223">
        <v>111.6675</v>
      </c>
      <c r="BQ399" s="56">
        <v>66.051116488036286</v>
      </c>
      <c r="BR399" s="56"/>
      <c r="BS399" s="339"/>
      <c r="BT399" s="113" t="s">
        <v>487</v>
      </c>
      <c r="BU399" s="114" t="s">
        <v>488</v>
      </c>
      <c r="BV399" s="34"/>
      <c r="BW399" s="34"/>
      <c r="BX399" s="34"/>
    </row>
    <row r="400" spans="1:76" x14ac:dyDescent="0.35">
      <c r="A400" s="34" t="s">
        <v>277</v>
      </c>
      <c r="B400" s="34"/>
      <c r="C400" s="34"/>
      <c r="D400" s="34"/>
      <c r="E400" s="39" t="s">
        <v>654</v>
      </c>
      <c r="F400" s="338" t="s">
        <v>1035</v>
      </c>
      <c r="G400" s="40">
        <v>2002</v>
      </c>
      <c r="H400" s="39" t="s">
        <v>1287</v>
      </c>
      <c r="I400" s="39" t="s">
        <v>1288</v>
      </c>
      <c r="J400" s="39" t="s">
        <v>16</v>
      </c>
      <c r="K400" s="39" t="s">
        <v>80</v>
      </c>
      <c r="L400" s="39" t="s">
        <v>81</v>
      </c>
      <c r="M400" s="39" t="s">
        <v>82</v>
      </c>
      <c r="N400" s="39" t="s">
        <v>83</v>
      </c>
      <c r="O400" s="39" t="s">
        <v>84</v>
      </c>
      <c r="P400" s="39" t="s">
        <v>85</v>
      </c>
      <c r="Q400" s="39" t="s">
        <v>86</v>
      </c>
      <c r="R400" s="35" t="s">
        <v>87</v>
      </c>
      <c r="S400" s="35" t="s">
        <v>87</v>
      </c>
      <c r="T400" s="113" t="s">
        <v>818</v>
      </c>
      <c r="U400" s="39" t="s">
        <v>28</v>
      </c>
      <c r="V400" s="34" t="s">
        <v>293</v>
      </c>
      <c r="W400" s="34" t="s">
        <v>280</v>
      </c>
      <c r="X400" s="39" t="s">
        <v>819</v>
      </c>
      <c r="Y400" s="338" t="s">
        <v>887</v>
      </c>
      <c r="Z400" s="39" t="s">
        <v>239</v>
      </c>
      <c r="AA400" s="339"/>
      <c r="AB400" s="339"/>
      <c r="AC400" s="40">
        <v>48</v>
      </c>
      <c r="AD400" s="332" t="s">
        <v>240</v>
      </c>
      <c r="AE400" s="40" t="s">
        <v>477</v>
      </c>
      <c r="AF400" s="332" t="s">
        <v>240</v>
      </c>
      <c r="AG400" s="339"/>
      <c r="AH400" s="339">
        <v>826</v>
      </c>
      <c r="AI400" s="111">
        <v>826</v>
      </c>
      <c r="AJ400" s="339"/>
      <c r="AK400" s="114" t="s">
        <v>509</v>
      </c>
      <c r="AL400" s="336">
        <v>8.27</v>
      </c>
      <c r="AM400" s="44">
        <v>160.12020000000001</v>
      </c>
      <c r="AN400" s="111">
        <v>14.226000000000001</v>
      </c>
      <c r="AO400" s="111">
        <f t="shared" si="23"/>
        <v>1</v>
      </c>
      <c r="AP400" s="111">
        <v>1</v>
      </c>
      <c r="AQ400" s="111"/>
      <c r="AR400" s="335" t="s">
        <v>295</v>
      </c>
      <c r="AS400" s="111" t="s">
        <v>240</v>
      </c>
      <c r="AT400" s="111" t="s">
        <v>295</v>
      </c>
      <c r="AU400" s="111" t="s">
        <v>240</v>
      </c>
      <c r="AV400" s="112" t="s">
        <v>167</v>
      </c>
      <c r="AW400" s="114"/>
      <c r="AX400" s="130">
        <v>20</v>
      </c>
      <c r="AY400" s="114">
        <v>8.27</v>
      </c>
      <c r="AZ400" s="334" t="s">
        <v>240</v>
      </c>
      <c r="BA400" s="130">
        <v>160.12020000000001</v>
      </c>
      <c r="BB400" s="130">
        <v>160.12020000000001</v>
      </c>
      <c r="BC400" s="114">
        <v>14.226000000000001</v>
      </c>
      <c r="BD400" s="114"/>
      <c r="BE400" s="114">
        <v>14.226000000000001</v>
      </c>
      <c r="BF400" s="114"/>
      <c r="BG400" s="114"/>
      <c r="BH400" s="114"/>
      <c r="BI400" s="114"/>
      <c r="BJ400" s="112">
        <v>10</v>
      </c>
      <c r="BK400" s="56">
        <v>40.08</v>
      </c>
      <c r="BL400" s="56">
        <v>14.58</v>
      </c>
      <c r="BM400" s="56">
        <v>114.95</v>
      </c>
      <c r="BN400" s="56">
        <v>3.2692266802143846</v>
      </c>
      <c r="BO400" s="56">
        <v>57.636000000000003</v>
      </c>
      <c r="BP400" s="223">
        <v>111.6675</v>
      </c>
      <c r="BQ400" s="56">
        <v>42.249016764047575</v>
      </c>
      <c r="BR400" s="56"/>
      <c r="BS400" s="339"/>
      <c r="BT400" s="113" t="s">
        <v>487</v>
      </c>
      <c r="BU400" s="114" t="s">
        <v>488</v>
      </c>
      <c r="BV400" s="34"/>
      <c r="BW400" s="34"/>
      <c r="BX400" s="34"/>
    </row>
    <row r="401" spans="1:76" x14ac:dyDescent="0.35">
      <c r="A401" s="34" t="s">
        <v>277</v>
      </c>
      <c r="B401" s="34"/>
      <c r="C401" s="34"/>
      <c r="D401" s="34"/>
      <c r="E401" s="39" t="s">
        <v>654</v>
      </c>
      <c r="F401" s="338" t="s">
        <v>1035</v>
      </c>
      <c r="G401" s="40">
        <v>2002</v>
      </c>
      <c r="H401" s="39" t="s">
        <v>1287</v>
      </c>
      <c r="I401" s="39" t="s">
        <v>1288</v>
      </c>
      <c r="J401" s="39" t="s">
        <v>16</v>
      </c>
      <c r="K401" s="39" t="s">
        <v>80</v>
      </c>
      <c r="L401" s="39" t="s">
        <v>81</v>
      </c>
      <c r="M401" s="39" t="s">
        <v>82</v>
      </c>
      <c r="N401" s="39" t="s">
        <v>83</v>
      </c>
      <c r="O401" s="39" t="s">
        <v>84</v>
      </c>
      <c r="P401" s="39" t="s">
        <v>85</v>
      </c>
      <c r="Q401" s="39" t="s">
        <v>86</v>
      </c>
      <c r="R401" s="35" t="s">
        <v>87</v>
      </c>
      <c r="S401" s="35" t="s">
        <v>87</v>
      </c>
      <c r="T401" s="113" t="s">
        <v>818</v>
      </c>
      <c r="U401" s="39" t="s">
        <v>28</v>
      </c>
      <c r="V401" s="34" t="s">
        <v>293</v>
      </c>
      <c r="W401" s="34" t="s">
        <v>280</v>
      </c>
      <c r="X401" s="39" t="s">
        <v>819</v>
      </c>
      <c r="Y401" s="338" t="s">
        <v>887</v>
      </c>
      <c r="Z401" s="39" t="s">
        <v>239</v>
      </c>
      <c r="AA401" s="339"/>
      <c r="AB401" s="339"/>
      <c r="AC401" s="40">
        <v>48</v>
      </c>
      <c r="AD401" s="332" t="s">
        <v>240</v>
      </c>
      <c r="AE401" s="40" t="s">
        <v>477</v>
      </c>
      <c r="AF401" s="332" t="s">
        <v>240</v>
      </c>
      <c r="AG401" s="339"/>
      <c r="AH401" s="339">
        <v>1213</v>
      </c>
      <c r="AI401" s="111">
        <v>1213</v>
      </c>
      <c r="AJ401" s="339"/>
      <c r="AK401" s="114" t="s">
        <v>509</v>
      </c>
      <c r="AL401" s="336">
        <v>7.41</v>
      </c>
      <c r="AM401" s="44">
        <v>140.10672</v>
      </c>
      <c r="AN401" s="111">
        <v>14.839</v>
      </c>
      <c r="AO401" s="111">
        <f t="shared" si="23"/>
        <v>1</v>
      </c>
      <c r="AP401" s="111">
        <v>1</v>
      </c>
      <c r="AQ401" s="111"/>
      <c r="AR401" s="335" t="s">
        <v>295</v>
      </c>
      <c r="AS401" s="111" t="s">
        <v>240</v>
      </c>
      <c r="AT401" s="111" t="s">
        <v>295</v>
      </c>
      <c r="AU401" s="111" t="s">
        <v>240</v>
      </c>
      <c r="AV401" s="112" t="s">
        <v>167</v>
      </c>
      <c r="AW401" s="114"/>
      <c r="AX401" s="130">
        <v>20</v>
      </c>
      <c r="AY401" s="114">
        <v>7.41</v>
      </c>
      <c r="AZ401" s="334" t="s">
        <v>240</v>
      </c>
      <c r="BA401" s="130">
        <v>140.10672</v>
      </c>
      <c r="BB401" s="130">
        <v>140.10672</v>
      </c>
      <c r="BC401" s="114">
        <v>14.839</v>
      </c>
      <c r="BD401" s="114"/>
      <c r="BE401" s="114">
        <v>14.839</v>
      </c>
      <c r="BF401" s="114"/>
      <c r="BG401" s="114"/>
      <c r="BH401" s="114"/>
      <c r="BI401" s="114"/>
      <c r="BJ401" s="112">
        <v>10</v>
      </c>
      <c r="BK401" s="56">
        <v>40.08</v>
      </c>
      <c r="BL401" s="56">
        <v>9.7200000000000006</v>
      </c>
      <c r="BM401" s="56">
        <v>91.96</v>
      </c>
      <c r="BN401" s="56">
        <v>3.2692266802143846</v>
      </c>
      <c r="BO401" s="56">
        <v>38.423999999999999</v>
      </c>
      <c r="BP401" s="223">
        <v>203.1285</v>
      </c>
      <c r="BQ401" s="56">
        <v>5.7440061224754224</v>
      </c>
      <c r="BR401" s="56"/>
      <c r="BS401" s="339"/>
      <c r="BT401" s="113" t="s">
        <v>487</v>
      </c>
      <c r="BU401" s="114" t="s">
        <v>488</v>
      </c>
      <c r="BV401" s="34"/>
      <c r="BW401" s="34"/>
      <c r="BX401" s="34"/>
    </row>
    <row r="402" spans="1:76" x14ac:dyDescent="0.35">
      <c r="A402" s="34" t="s">
        <v>277</v>
      </c>
      <c r="B402" s="34"/>
      <c r="C402" s="34"/>
      <c r="D402" s="34"/>
      <c r="E402" s="338" t="s">
        <v>898</v>
      </c>
      <c r="F402" s="338" t="s">
        <v>922</v>
      </c>
      <c r="G402" s="40">
        <v>2002</v>
      </c>
      <c r="H402" s="34"/>
      <c r="I402" s="34"/>
      <c r="J402" s="338"/>
      <c r="K402" s="39" t="s">
        <v>80</v>
      </c>
      <c r="L402" s="39" t="s">
        <v>81</v>
      </c>
      <c r="M402" s="39" t="s">
        <v>82</v>
      </c>
      <c r="N402" s="39" t="s">
        <v>83</v>
      </c>
      <c r="O402" s="39" t="s">
        <v>84</v>
      </c>
      <c r="P402" s="39" t="s">
        <v>85</v>
      </c>
      <c r="Q402" s="39" t="s">
        <v>86</v>
      </c>
      <c r="R402" s="35" t="s">
        <v>87</v>
      </c>
      <c r="S402" s="35" t="s">
        <v>87</v>
      </c>
      <c r="T402" s="34" t="s">
        <v>818</v>
      </c>
      <c r="U402" s="39" t="s">
        <v>28</v>
      </c>
      <c r="V402" s="34" t="s">
        <v>293</v>
      </c>
      <c r="W402" s="34" t="s">
        <v>280</v>
      </c>
      <c r="X402" s="39" t="s">
        <v>819</v>
      </c>
      <c r="Y402" s="35" t="s">
        <v>887</v>
      </c>
      <c r="Z402" s="39" t="s">
        <v>239</v>
      </c>
      <c r="AA402" s="339"/>
      <c r="AB402" s="339"/>
      <c r="AC402" s="40">
        <v>48</v>
      </c>
      <c r="AD402" s="332" t="s">
        <v>240</v>
      </c>
      <c r="AE402" s="40" t="s">
        <v>508</v>
      </c>
      <c r="AF402" s="332" t="s">
        <v>240</v>
      </c>
      <c r="AG402" s="339"/>
      <c r="AH402" s="339" t="s">
        <v>1289</v>
      </c>
      <c r="AI402" s="111">
        <v>11.99</v>
      </c>
      <c r="AJ402" s="339"/>
      <c r="AK402" s="114" t="s">
        <v>509</v>
      </c>
      <c r="AL402" s="336">
        <v>6.9349999999999996</v>
      </c>
      <c r="AM402" s="44">
        <v>94.747600000000006</v>
      </c>
      <c r="AN402" s="111">
        <v>6.1</v>
      </c>
      <c r="AO402" s="111">
        <f t="shared" si="23"/>
        <v>1</v>
      </c>
      <c r="AP402" s="111">
        <v>1</v>
      </c>
      <c r="AQ402" s="111"/>
      <c r="AR402" s="335" t="s">
        <v>295</v>
      </c>
      <c r="AS402" s="111" t="s">
        <v>240</v>
      </c>
      <c r="AT402" s="111" t="s">
        <v>295</v>
      </c>
      <c r="AU402" s="111" t="s">
        <v>240</v>
      </c>
      <c r="AV402" s="112" t="s">
        <v>167</v>
      </c>
      <c r="AW402" s="114"/>
      <c r="AX402" s="339">
        <v>20</v>
      </c>
      <c r="AY402" s="114">
        <v>6.9349999999999996</v>
      </c>
      <c r="AZ402" s="334" t="s">
        <v>240</v>
      </c>
      <c r="BA402" s="130">
        <v>94.747600000000006</v>
      </c>
      <c r="BB402" s="130">
        <v>94.747600000000006</v>
      </c>
      <c r="BC402" s="114">
        <v>6.1</v>
      </c>
      <c r="BD402" s="114"/>
      <c r="BE402" s="114">
        <v>6.1</v>
      </c>
      <c r="BF402" s="114"/>
      <c r="BG402" s="114"/>
      <c r="BH402" s="114"/>
      <c r="BI402" s="114"/>
      <c r="BJ402" s="112">
        <v>0.01</v>
      </c>
      <c r="BK402" s="56">
        <v>17</v>
      </c>
      <c r="BL402" s="56">
        <v>12.7</v>
      </c>
      <c r="BM402" s="56">
        <v>28.7</v>
      </c>
      <c r="BN402" s="56">
        <v>2.2200000000000002</v>
      </c>
      <c r="BO402" s="56">
        <v>51.666441875713097</v>
      </c>
      <c r="BP402" s="223">
        <v>33.452999539764647</v>
      </c>
      <c r="BQ402" s="56">
        <v>12.5</v>
      </c>
      <c r="BR402" s="56"/>
      <c r="BS402" s="339"/>
      <c r="BT402" s="338" t="s">
        <v>773</v>
      </c>
      <c r="BU402" s="338" t="s">
        <v>825</v>
      </c>
      <c r="BV402" s="34"/>
      <c r="BW402" s="34"/>
      <c r="BX402" s="34"/>
    </row>
    <row r="403" spans="1:76" x14ac:dyDescent="0.35">
      <c r="A403" s="34" t="s">
        <v>277</v>
      </c>
      <c r="B403" s="34"/>
      <c r="C403" s="34"/>
      <c r="D403" s="34"/>
      <c r="E403" s="338" t="s">
        <v>898</v>
      </c>
      <c r="F403" s="338" t="s">
        <v>922</v>
      </c>
      <c r="G403" s="40">
        <v>2002</v>
      </c>
      <c r="H403" s="34"/>
      <c r="I403" s="34"/>
      <c r="J403" s="338"/>
      <c r="K403" s="39" t="s">
        <v>80</v>
      </c>
      <c r="L403" s="39" t="s">
        <v>81</v>
      </c>
      <c r="M403" s="39" t="s">
        <v>82</v>
      </c>
      <c r="N403" s="39" t="s">
        <v>83</v>
      </c>
      <c r="O403" s="39" t="s">
        <v>84</v>
      </c>
      <c r="P403" s="39" t="s">
        <v>85</v>
      </c>
      <c r="Q403" s="39" t="s">
        <v>86</v>
      </c>
      <c r="R403" s="35" t="s">
        <v>87</v>
      </c>
      <c r="S403" s="35" t="s">
        <v>87</v>
      </c>
      <c r="T403" s="34" t="s">
        <v>818</v>
      </c>
      <c r="U403" s="39" t="s">
        <v>28</v>
      </c>
      <c r="V403" s="34" t="s">
        <v>293</v>
      </c>
      <c r="W403" s="34" t="s">
        <v>280</v>
      </c>
      <c r="X403" s="39" t="s">
        <v>819</v>
      </c>
      <c r="Y403" s="35" t="s">
        <v>887</v>
      </c>
      <c r="Z403" s="39" t="s">
        <v>239</v>
      </c>
      <c r="AA403" s="339"/>
      <c r="AB403" s="339"/>
      <c r="AC403" s="40">
        <v>48</v>
      </c>
      <c r="AD403" s="332" t="s">
        <v>240</v>
      </c>
      <c r="AE403" s="40" t="s">
        <v>508</v>
      </c>
      <c r="AF403" s="332" t="s">
        <v>240</v>
      </c>
      <c r="AG403" s="339"/>
      <c r="AH403" s="339" t="s">
        <v>1290</v>
      </c>
      <c r="AI403" s="111">
        <v>12.2</v>
      </c>
      <c r="AJ403" s="339"/>
      <c r="AK403" s="114" t="s">
        <v>509</v>
      </c>
      <c r="AL403" s="336">
        <v>8</v>
      </c>
      <c r="AM403" s="44">
        <v>96.090699999999998</v>
      </c>
      <c r="AN403" s="111"/>
      <c r="AO403" s="111">
        <v>2</v>
      </c>
      <c r="AP403" s="111">
        <v>3</v>
      </c>
      <c r="AQ403" s="111" t="s">
        <v>822</v>
      </c>
      <c r="AR403" s="335" t="s">
        <v>295</v>
      </c>
      <c r="AS403" s="111" t="s">
        <v>295</v>
      </c>
      <c r="AT403" s="111" t="s">
        <v>295</v>
      </c>
      <c r="AU403" s="111" t="s">
        <v>240</v>
      </c>
      <c r="AV403" s="112" t="s">
        <v>167</v>
      </c>
      <c r="AW403" s="339"/>
      <c r="AX403" s="339">
        <v>20</v>
      </c>
      <c r="AY403" s="334">
        <v>8</v>
      </c>
      <c r="AZ403" s="334" t="s">
        <v>240</v>
      </c>
      <c r="BA403" s="339">
        <v>90</v>
      </c>
      <c r="BB403" s="130">
        <v>96.090699999999998</v>
      </c>
      <c r="BC403" s="339" t="s">
        <v>559</v>
      </c>
      <c r="BD403" s="339"/>
      <c r="BE403" s="339" t="s">
        <v>559</v>
      </c>
      <c r="BF403" s="339"/>
      <c r="BG403" s="339"/>
      <c r="BH403" s="334"/>
      <c r="BI403" s="334"/>
      <c r="BJ403" s="112">
        <v>0.01</v>
      </c>
      <c r="BK403" s="56">
        <v>38.4</v>
      </c>
      <c r="BL403" s="56">
        <v>0.05</v>
      </c>
      <c r="BM403" s="56">
        <v>29.2</v>
      </c>
      <c r="BN403" s="56">
        <v>2.29</v>
      </c>
      <c r="BO403" s="56">
        <v>54.474866055587384</v>
      </c>
      <c r="BP403" s="223">
        <v>35.271398666664112</v>
      </c>
      <c r="BQ403" s="334">
        <v>56</v>
      </c>
      <c r="BR403" s="56"/>
      <c r="BS403" s="339"/>
      <c r="BT403" s="338" t="s">
        <v>773</v>
      </c>
      <c r="BU403" s="338" t="s">
        <v>825</v>
      </c>
      <c r="BV403" s="34"/>
      <c r="BW403" s="34"/>
      <c r="BX403" s="34"/>
    </row>
    <row r="404" spans="1:76" x14ac:dyDescent="0.35">
      <c r="A404" s="34" t="s">
        <v>277</v>
      </c>
      <c r="B404" s="34"/>
      <c r="C404" s="34"/>
      <c r="D404" s="34"/>
      <c r="E404" s="338" t="s">
        <v>898</v>
      </c>
      <c r="F404" s="338" t="s">
        <v>922</v>
      </c>
      <c r="G404" s="40">
        <v>2002</v>
      </c>
      <c r="H404" s="34"/>
      <c r="I404" s="34"/>
      <c r="J404" s="338"/>
      <c r="K404" s="39" t="s">
        <v>80</v>
      </c>
      <c r="L404" s="39" t="s">
        <v>81</v>
      </c>
      <c r="M404" s="39" t="s">
        <v>82</v>
      </c>
      <c r="N404" s="39" t="s">
        <v>83</v>
      </c>
      <c r="O404" s="39" t="s">
        <v>84</v>
      </c>
      <c r="P404" s="39" t="s">
        <v>85</v>
      </c>
      <c r="Q404" s="39" t="s">
        <v>86</v>
      </c>
      <c r="R404" s="35" t="s">
        <v>87</v>
      </c>
      <c r="S404" s="35" t="s">
        <v>87</v>
      </c>
      <c r="T404" s="34" t="s">
        <v>818</v>
      </c>
      <c r="U404" s="39" t="s">
        <v>28</v>
      </c>
      <c r="V404" s="34" t="s">
        <v>293</v>
      </c>
      <c r="W404" s="34" t="s">
        <v>280</v>
      </c>
      <c r="X404" s="39" t="s">
        <v>819</v>
      </c>
      <c r="Y404" s="35" t="s">
        <v>887</v>
      </c>
      <c r="Z404" s="39" t="s">
        <v>239</v>
      </c>
      <c r="AA404" s="339"/>
      <c r="AB404" s="339"/>
      <c r="AC404" s="40">
        <v>48</v>
      </c>
      <c r="AD404" s="332" t="s">
        <v>240</v>
      </c>
      <c r="AE404" s="40" t="s">
        <v>508</v>
      </c>
      <c r="AF404" s="332" t="s">
        <v>240</v>
      </c>
      <c r="AG404" s="339"/>
      <c r="AH404" s="339" t="s">
        <v>1291</v>
      </c>
      <c r="AI404" s="111">
        <v>16.350000000000001</v>
      </c>
      <c r="AJ404" s="339"/>
      <c r="AK404" s="114" t="s">
        <v>509</v>
      </c>
      <c r="AL404" s="336">
        <v>8.1999999999999993</v>
      </c>
      <c r="AM404" s="44">
        <v>169.87835999999999</v>
      </c>
      <c r="AN404" s="111"/>
      <c r="AO404" s="111">
        <v>2</v>
      </c>
      <c r="AP404" s="111">
        <v>3</v>
      </c>
      <c r="AQ404" s="111" t="s">
        <v>822</v>
      </c>
      <c r="AR404" s="335" t="s">
        <v>295</v>
      </c>
      <c r="AS404" s="111" t="s">
        <v>295</v>
      </c>
      <c r="AT404" s="111" t="s">
        <v>295</v>
      </c>
      <c r="AU404" s="111" t="s">
        <v>240</v>
      </c>
      <c r="AV404" s="112" t="s">
        <v>167</v>
      </c>
      <c r="AW404" s="339"/>
      <c r="AX404" s="339">
        <v>20</v>
      </c>
      <c r="AY404" s="334">
        <v>8.1999999999999993</v>
      </c>
      <c r="AZ404" s="334" t="s">
        <v>240</v>
      </c>
      <c r="BA404" s="339">
        <v>176</v>
      </c>
      <c r="BB404" s="130">
        <v>169.87835999999999</v>
      </c>
      <c r="BC404" s="339" t="s">
        <v>559</v>
      </c>
      <c r="BD404" s="339"/>
      <c r="BE404" s="339" t="s">
        <v>559</v>
      </c>
      <c r="BF404" s="339"/>
      <c r="BG404" s="339"/>
      <c r="BH404" s="334"/>
      <c r="BI404" s="334"/>
      <c r="BJ404" s="112">
        <v>0.01</v>
      </c>
      <c r="BK404" s="56">
        <v>68</v>
      </c>
      <c r="BL404" s="383">
        <v>0.02</v>
      </c>
      <c r="BM404" s="56">
        <v>61.9</v>
      </c>
      <c r="BN404" s="56">
        <v>4.2699999999999996</v>
      </c>
      <c r="BO404" s="56">
        <v>100.22522142605526</v>
      </c>
      <c r="BP404" s="223">
        <v>64.893849170107188</v>
      </c>
      <c r="BQ404" s="334">
        <v>114</v>
      </c>
      <c r="BR404" s="56"/>
      <c r="BS404" s="339"/>
      <c r="BT404" s="338" t="s">
        <v>773</v>
      </c>
      <c r="BU404" s="338" t="s">
        <v>825</v>
      </c>
      <c r="BV404" s="34"/>
      <c r="BW404" s="34"/>
      <c r="BX404" s="34"/>
    </row>
    <row r="405" spans="1:76" x14ac:dyDescent="0.35">
      <c r="A405" s="34" t="s">
        <v>277</v>
      </c>
      <c r="B405" s="34"/>
      <c r="C405" s="34"/>
      <c r="D405" s="34"/>
      <c r="E405" s="338" t="s">
        <v>898</v>
      </c>
      <c r="F405" s="338" t="s">
        <v>922</v>
      </c>
      <c r="G405" s="40">
        <v>2002</v>
      </c>
      <c r="H405" s="34"/>
      <c r="I405" s="34"/>
      <c r="J405" s="338"/>
      <c r="K405" s="39" t="s">
        <v>80</v>
      </c>
      <c r="L405" s="39" t="s">
        <v>81</v>
      </c>
      <c r="M405" s="39" t="s">
        <v>82</v>
      </c>
      <c r="N405" s="39" t="s">
        <v>83</v>
      </c>
      <c r="O405" s="39" t="s">
        <v>84</v>
      </c>
      <c r="P405" s="39" t="s">
        <v>85</v>
      </c>
      <c r="Q405" s="39" t="s">
        <v>86</v>
      </c>
      <c r="R405" s="35" t="s">
        <v>87</v>
      </c>
      <c r="S405" s="35" t="s">
        <v>87</v>
      </c>
      <c r="T405" s="34" t="s">
        <v>818</v>
      </c>
      <c r="U405" s="39" t="s">
        <v>28</v>
      </c>
      <c r="V405" s="34" t="s">
        <v>293</v>
      </c>
      <c r="W405" s="34" t="s">
        <v>280</v>
      </c>
      <c r="X405" s="39" t="s">
        <v>819</v>
      </c>
      <c r="Y405" s="35" t="s">
        <v>887</v>
      </c>
      <c r="Z405" s="39" t="s">
        <v>239</v>
      </c>
      <c r="AA405" s="339"/>
      <c r="AB405" s="339"/>
      <c r="AC405" s="40">
        <v>48</v>
      </c>
      <c r="AD405" s="332" t="s">
        <v>240</v>
      </c>
      <c r="AE405" s="40" t="s">
        <v>508</v>
      </c>
      <c r="AF405" s="332" t="s">
        <v>240</v>
      </c>
      <c r="AG405" s="339"/>
      <c r="AH405" s="339" t="s">
        <v>1292</v>
      </c>
      <c r="AI405" s="111">
        <v>16.93</v>
      </c>
      <c r="AJ405" s="339"/>
      <c r="AK405" s="114" t="s">
        <v>509</v>
      </c>
      <c r="AL405" s="336">
        <v>8</v>
      </c>
      <c r="AM405" s="44">
        <v>94.513959999999997</v>
      </c>
      <c r="AN405" s="111"/>
      <c r="AO405" s="111">
        <v>2</v>
      </c>
      <c r="AP405" s="111">
        <v>3</v>
      </c>
      <c r="AQ405" s="111" t="s">
        <v>822</v>
      </c>
      <c r="AR405" s="335" t="s">
        <v>295</v>
      </c>
      <c r="AS405" s="111" t="s">
        <v>295</v>
      </c>
      <c r="AT405" s="111" t="s">
        <v>295</v>
      </c>
      <c r="AU405" s="111" t="s">
        <v>240</v>
      </c>
      <c r="AV405" s="112" t="s">
        <v>167</v>
      </c>
      <c r="AW405" s="339"/>
      <c r="AX405" s="339">
        <v>20</v>
      </c>
      <c r="AY405" s="334">
        <v>8</v>
      </c>
      <c r="AZ405" s="334" t="s">
        <v>240</v>
      </c>
      <c r="BA405" s="339">
        <v>90</v>
      </c>
      <c r="BB405" s="130">
        <v>94.513959999999997</v>
      </c>
      <c r="BC405" s="339" t="s">
        <v>559</v>
      </c>
      <c r="BD405" s="339"/>
      <c r="BE405" s="339" t="s">
        <v>559</v>
      </c>
      <c r="BF405" s="339"/>
      <c r="BG405" s="339"/>
      <c r="BH405" s="334"/>
      <c r="BI405" s="334"/>
      <c r="BJ405" s="112">
        <v>0.01</v>
      </c>
      <c r="BK405" s="56">
        <v>23.8</v>
      </c>
      <c r="BL405" s="56">
        <v>8.52</v>
      </c>
      <c r="BM405" s="56">
        <v>29.6</v>
      </c>
      <c r="BN405" s="56">
        <v>2.15</v>
      </c>
      <c r="BO405" s="56">
        <v>52.485925393407079</v>
      </c>
      <c r="BP405" s="223">
        <v>33.983598914233049</v>
      </c>
      <c r="BQ405" s="334">
        <v>59</v>
      </c>
      <c r="BR405" s="56"/>
      <c r="BS405" s="339"/>
      <c r="BT405" s="338" t="s">
        <v>773</v>
      </c>
      <c r="BU405" s="338" t="s">
        <v>825</v>
      </c>
      <c r="BV405" s="34"/>
      <c r="BW405" s="34"/>
      <c r="BX405" s="34"/>
    </row>
    <row r="406" spans="1:76" x14ac:dyDescent="0.35">
      <c r="A406" s="34" t="s">
        <v>277</v>
      </c>
      <c r="B406" s="34"/>
      <c r="C406" s="34"/>
      <c r="D406" s="34"/>
      <c r="E406" s="338" t="s">
        <v>898</v>
      </c>
      <c r="F406" s="338" t="s">
        <v>922</v>
      </c>
      <c r="G406" s="40">
        <v>2002</v>
      </c>
      <c r="H406" s="34"/>
      <c r="I406" s="34"/>
      <c r="J406" s="338"/>
      <c r="K406" s="39" t="s">
        <v>80</v>
      </c>
      <c r="L406" s="39" t="s">
        <v>81</v>
      </c>
      <c r="M406" s="39" t="s">
        <v>82</v>
      </c>
      <c r="N406" s="39" t="s">
        <v>83</v>
      </c>
      <c r="O406" s="39" t="s">
        <v>84</v>
      </c>
      <c r="P406" s="39" t="s">
        <v>85</v>
      </c>
      <c r="Q406" s="39" t="s">
        <v>86</v>
      </c>
      <c r="R406" s="35" t="s">
        <v>87</v>
      </c>
      <c r="S406" s="35" t="s">
        <v>87</v>
      </c>
      <c r="T406" s="34" t="s">
        <v>818</v>
      </c>
      <c r="U406" s="39" t="s">
        <v>28</v>
      </c>
      <c r="V406" s="34" t="s">
        <v>293</v>
      </c>
      <c r="W406" s="34" t="s">
        <v>280</v>
      </c>
      <c r="X406" s="39" t="s">
        <v>819</v>
      </c>
      <c r="Y406" s="35" t="s">
        <v>887</v>
      </c>
      <c r="Z406" s="39" t="s">
        <v>239</v>
      </c>
      <c r="AA406" s="339"/>
      <c r="AB406" s="339"/>
      <c r="AC406" s="40">
        <v>48</v>
      </c>
      <c r="AD406" s="332" t="s">
        <v>240</v>
      </c>
      <c r="AE406" s="40" t="s">
        <v>508</v>
      </c>
      <c r="AF406" s="332" t="s">
        <v>240</v>
      </c>
      <c r="AG406" s="339"/>
      <c r="AH406" s="339" t="s">
        <v>1293</v>
      </c>
      <c r="AI406" s="111">
        <v>20.97</v>
      </c>
      <c r="AJ406" s="339"/>
      <c r="AK406" s="114" t="s">
        <v>509</v>
      </c>
      <c r="AL406" s="336">
        <v>8.1999999999999993</v>
      </c>
      <c r="AM406" s="44">
        <v>175.69459999999998</v>
      </c>
      <c r="AN406" s="111"/>
      <c r="AO406" s="111">
        <v>2</v>
      </c>
      <c r="AP406" s="111">
        <v>3</v>
      </c>
      <c r="AQ406" s="111" t="s">
        <v>822</v>
      </c>
      <c r="AR406" s="335" t="s">
        <v>295</v>
      </c>
      <c r="AS406" s="111" t="s">
        <v>295</v>
      </c>
      <c r="AT406" s="111" t="s">
        <v>295</v>
      </c>
      <c r="AU406" s="111" t="s">
        <v>240</v>
      </c>
      <c r="AV406" s="112" t="s">
        <v>167</v>
      </c>
      <c r="AW406" s="339"/>
      <c r="AX406" s="339">
        <v>20</v>
      </c>
      <c r="AY406" s="334">
        <v>8.1999999999999993</v>
      </c>
      <c r="AZ406" s="334" t="s">
        <v>240</v>
      </c>
      <c r="BA406" s="339">
        <v>176</v>
      </c>
      <c r="BB406" s="130">
        <v>175.69459999999998</v>
      </c>
      <c r="BC406" s="339" t="s">
        <v>559</v>
      </c>
      <c r="BD406" s="339"/>
      <c r="BE406" s="339" t="s">
        <v>559</v>
      </c>
      <c r="BF406" s="339"/>
      <c r="BG406" s="339"/>
      <c r="BH406" s="334"/>
      <c r="BI406" s="334"/>
      <c r="BJ406" s="112">
        <v>0.01</v>
      </c>
      <c r="BK406" s="56">
        <v>44.8</v>
      </c>
      <c r="BL406" s="56">
        <v>15.5</v>
      </c>
      <c r="BM406" s="56">
        <v>55.6</v>
      </c>
      <c r="BN406" s="56">
        <v>4.3499999999999996</v>
      </c>
      <c r="BO406" s="56">
        <v>97.769725046310953</v>
      </c>
      <c r="BP406" s="223">
        <v>63.303963815526714</v>
      </c>
      <c r="BQ406" s="334">
        <v>111</v>
      </c>
      <c r="BR406" s="56"/>
      <c r="BS406" s="339"/>
      <c r="BT406" s="338" t="s">
        <v>773</v>
      </c>
      <c r="BU406" s="338" t="s">
        <v>825</v>
      </c>
      <c r="BV406" s="34"/>
      <c r="BW406" s="34"/>
      <c r="BX406" s="34"/>
    </row>
    <row r="407" spans="1:76" x14ac:dyDescent="0.35">
      <c r="A407" s="34" t="s">
        <v>277</v>
      </c>
      <c r="B407" s="34"/>
      <c r="C407" s="34"/>
      <c r="D407" s="34"/>
      <c r="E407" s="338" t="s">
        <v>898</v>
      </c>
      <c r="F407" s="338" t="s">
        <v>922</v>
      </c>
      <c r="G407" s="40">
        <v>2002</v>
      </c>
      <c r="H407" s="34"/>
      <c r="I407" s="34"/>
      <c r="J407" s="338"/>
      <c r="K407" s="39" t="s">
        <v>80</v>
      </c>
      <c r="L407" s="39" t="s">
        <v>81</v>
      </c>
      <c r="M407" s="39" t="s">
        <v>82</v>
      </c>
      <c r="N407" s="39" t="s">
        <v>83</v>
      </c>
      <c r="O407" s="39" t="s">
        <v>84</v>
      </c>
      <c r="P407" s="39" t="s">
        <v>85</v>
      </c>
      <c r="Q407" s="39" t="s">
        <v>86</v>
      </c>
      <c r="R407" s="35" t="s">
        <v>87</v>
      </c>
      <c r="S407" s="35" t="s">
        <v>87</v>
      </c>
      <c r="T407" s="34" t="s">
        <v>818</v>
      </c>
      <c r="U407" s="39" t="s">
        <v>28</v>
      </c>
      <c r="V407" s="34" t="s">
        <v>293</v>
      </c>
      <c r="W407" s="34" t="s">
        <v>280</v>
      </c>
      <c r="X407" s="39" t="s">
        <v>819</v>
      </c>
      <c r="Y407" s="35" t="s">
        <v>887</v>
      </c>
      <c r="Z407" s="39" t="s">
        <v>239</v>
      </c>
      <c r="AA407" s="339"/>
      <c r="AB407" s="339"/>
      <c r="AC407" s="40">
        <v>48</v>
      </c>
      <c r="AD407" s="332" t="s">
        <v>240</v>
      </c>
      <c r="AE407" s="40" t="s">
        <v>508</v>
      </c>
      <c r="AF407" s="332" t="s">
        <v>240</v>
      </c>
      <c r="AG407" s="339"/>
      <c r="AH407" s="339" t="s">
        <v>1294</v>
      </c>
      <c r="AI407" s="111">
        <v>21.55</v>
      </c>
      <c r="AJ407" s="339"/>
      <c r="AK407" s="114" t="s">
        <v>509</v>
      </c>
      <c r="AL407" s="336">
        <v>8.1999999999999993</v>
      </c>
      <c r="AM407" s="44">
        <v>169.87835999999999</v>
      </c>
      <c r="AN407" s="111"/>
      <c r="AO407" s="111">
        <v>2</v>
      </c>
      <c r="AP407" s="111">
        <v>3</v>
      </c>
      <c r="AQ407" s="111" t="s">
        <v>822</v>
      </c>
      <c r="AR407" s="335" t="s">
        <v>295</v>
      </c>
      <c r="AS407" s="111" t="s">
        <v>295</v>
      </c>
      <c r="AT407" s="111" t="s">
        <v>295</v>
      </c>
      <c r="AU407" s="111" t="s">
        <v>240</v>
      </c>
      <c r="AV407" s="112" t="s">
        <v>167</v>
      </c>
      <c r="AW407" s="339"/>
      <c r="AX407" s="339">
        <v>20</v>
      </c>
      <c r="AY407" s="334">
        <v>8.1999999999999993</v>
      </c>
      <c r="AZ407" s="334" t="s">
        <v>240</v>
      </c>
      <c r="BA407" s="339">
        <v>180</v>
      </c>
      <c r="BB407" s="130">
        <v>169.87835999999999</v>
      </c>
      <c r="BC407" s="339" t="s">
        <v>559</v>
      </c>
      <c r="BD407" s="339"/>
      <c r="BE407" s="339" t="s">
        <v>559</v>
      </c>
      <c r="BF407" s="339"/>
      <c r="BG407" s="339"/>
      <c r="BH407" s="334"/>
      <c r="BI407" s="334"/>
      <c r="BJ407" s="112">
        <v>0.01</v>
      </c>
      <c r="BK407" s="56">
        <v>68</v>
      </c>
      <c r="BL407" s="383">
        <v>0.02</v>
      </c>
      <c r="BM407" s="56">
        <v>61.9</v>
      </c>
      <c r="BN407" s="56">
        <v>4.2699999999999996</v>
      </c>
      <c r="BO407" s="56">
        <v>98.691344111947259</v>
      </c>
      <c r="BP407" s="223">
        <v>63.900693937812576</v>
      </c>
      <c r="BQ407" s="334">
        <v>117</v>
      </c>
      <c r="BR407" s="56"/>
      <c r="BS407" s="339"/>
      <c r="BT407" s="338" t="s">
        <v>773</v>
      </c>
      <c r="BU407" s="338" t="s">
        <v>825</v>
      </c>
      <c r="BV407" s="34"/>
      <c r="BW407" s="34"/>
      <c r="BX407" s="34"/>
    </row>
    <row r="408" spans="1:76" x14ac:dyDescent="0.35">
      <c r="A408" s="34" t="s">
        <v>277</v>
      </c>
      <c r="B408" s="34"/>
      <c r="C408" s="34"/>
      <c r="D408" s="34"/>
      <c r="E408" s="338" t="s">
        <v>898</v>
      </c>
      <c r="F408" s="338" t="s">
        <v>922</v>
      </c>
      <c r="G408" s="40">
        <v>2002</v>
      </c>
      <c r="H408" s="34"/>
      <c r="I408" s="34"/>
      <c r="J408" s="338"/>
      <c r="K408" s="39" t="s">
        <v>80</v>
      </c>
      <c r="L408" s="39" t="s">
        <v>81</v>
      </c>
      <c r="M408" s="39" t="s">
        <v>82</v>
      </c>
      <c r="N408" s="39" t="s">
        <v>83</v>
      </c>
      <c r="O408" s="39" t="s">
        <v>84</v>
      </c>
      <c r="P408" s="39" t="s">
        <v>85</v>
      </c>
      <c r="Q408" s="39" t="s">
        <v>86</v>
      </c>
      <c r="R408" s="35" t="s">
        <v>87</v>
      </c>
      <c r="S408" s="35" t="s">
        <v>87</v>
      </c>
      <c r="T408" s="34" t="s">
        <v>818</v>
      </c>
      <c r="U408" s="39" t="s">
        <v>28</v>
      </c>
      <c r="V408" s="34" t="s">
        <v>293</v>
      </c>
      <c r="W408" s="34" t="s">
        <v>280</v>
      </c>
      <c r="X408" s="39" t="s">
        <v>819</v>
      </c>
      <c r="Y408" s="35" t="s">
        <v>887</v>
      </c>
      <c r="Z408" s="39" t="s">
        <v>239</v>
      </c>
      <c r="AA408" s="339"/>
      <c r="AB408" s="339"/>
      <c r="AC408" s="40">
        <v>48</v>
      </c>
      <c r="AD408" s="332" t="s">
        <v>240</v>
      </c>
      <c r="AE408" s="40" t="s">
        <v>508</v>
      </c>
      <c r="AF408" s="332" t="s">
        <v>240</v>
      </c>
      <c r="AG408" s="339"/>
      <c r="AH408" s="339" t="s">
        <v>1295</v>
      </c>
      <c r="AI408" s="111">
        <v>31.77</v>
      </c>
      <c r="AJ408" s="339"/>
      <c r="AK408" s="114" t="s">
        <v>509</v>
      </c>
      <c r="AL408" s="336">
        <v>8.1999999999999993</v>
      </c>
      <c r="AM408" s="44">
        <v>175.69459999999998</v>
      </c>
      <c r="AN408" s="111"/>
      <c r="AO408" s="111">
        <v>2</v>
      </c>
      <c r="AP408" s="111">
        <v>3</v>
      </c>
      <c r="AQ408" s="111" t="s">
        <v>822</v>
      </c>
      <c r="AR408" s="335" t="s">
        <v>295</v>
      </c>
      <c r="AS408" s="111" t="s">
        <v>295</v>
      </c>
      <c r="AT408" s="111" t="s">
        <v>295</v>
      </c>
      <c r="AU408" s="111" t="s">
        <v>240</v>
      </c>
      <c r="AV408" s="112" t="s">
        <v>167</v>
      </c>
      <c r="AW408" s="339"/>
      <c r="AX408" s="339">
        <v>20</v>
      </c>
      <c r="AY408" s="334">
        <v>8.1999999999999993</v>
      </c>
      <c r="AZ408" s="334" t="s">
        <v>240</v>
      </c>
      <c r="BA408" s="339">
        <v>182</v>
      </c>
      <c r="BB408" s="130">
        <v>175.69459999999998</v>
      </c>
      <c r="BC408" s="339" t="s">
        <v>559</v>
      </c>
      <c r="BD408" s="339"/>
      <c r="BE408" s="339" t="s">
        <v>559</v>
      </c>
      <c r="BF408" s="339"/>
      <c r="BG408" s="339"/>
      <c r="BH408" s="334"/>
      <c r="BI408" s="334"/>
      <c r="BJ408" s="112">
        <v>0.01</v>
      </c>
      <c r="BK408" s="56">
        <v>44.8</v>
      </c>
      <c r="BL408" s="56">
        <v>15.5</v>
      </c>
      <c r="BM408" s="56">
        <v>55.6</v>
      </c>
      <c r="BN408" s="56">
        <v>4.3499999999999996</v>
      </c>
      <c r="BO408" s="56">
        <v>94.701970418094945</v>
      </c>
      <c r="BP408" s="223">
        <v>61.317653350937469</v>
      </c>
      <c r="BQ408" s="334">
        <v>117</v>
      </c>
      <c r="BR408" s="56"/>
      <c r="BS408" s="339"/>
      <c r="BT408" s="338" t="s">
        <v>773</v>
      </c>
      <c r="BU408" s="338" t="s">
        <v>825</v>
      </c>
      <c r="BV408" s="34"/>
      <c r="BW408" s="34"/>
      <c r="BX408" s="34"/>
    </row>
    <row r="409" spans="1:76" x14ac:dyDescent="0.35">
      <c r="A409" s="34" t="s">
        <v>277</v>
      </c>
      <c r="B409" s="34"/>
      <c r="C409" s="34"/>
      <c r="D409" s="34"/>
      <c r="E409" s="338" t="s">
        <v>898</v>
      </c>
      <c r="F409" s="338" t="s">
        <v>922</v>
      </c>
      <c r="G409" s="40">
        <v>2002</v>
      </c>
      <c r="H409" s="34"/>
      <c r="I409" s="34"/>
      <c r="J409" s="338"/>
      <c r="K409" s="39" t="s">
        <v>80</v>
      </c>
      <c r="L409" s="39" t="s">
        <v>81</v>
      </c>
      <c r="M409" s="39" t="s">
        <v>82</v>
      </c>
      <c r="N409" s="39" t="s">
        <v>83</v>
      </c>
      <c r="O409" s="39" t="s">
        <v>84</v>
      </c>
      <c r="P409" s="39" t="s">
        <v>85</v>
      </c>
      <c r="Q409" s="39" t="s">
        <v>86</v>
      </c>
      <c r="R409" s="35" t="s">
        <v>87</v>
      </c>
      <c r="S409" s="35" t="s">
        <v>87</v>
      </c>
      <c r="T409" s="34" t="s">
        <v>818</v>
      </c>
      <c r="U409" s="39" t="s">
        <v>28</v>
      </c>
      <c r="V409" s="34" t="s">
        <v>293</v>
      </c>
      <c r="W409" s="34" t="s">
        <v>280</v>
      </c>
      <c r="X409" s="39" t="s">
        <v>819</v>
      </c>
      <c r="Y409" s="35" t="s">
        <v>887</v>
      </c>
      <c r="Z409" s="39" t="s">
        <v>239</v>
      </c>
      <c r="AA409" s="339"/>
      <c r="AB409" s="339"/>
      <c r="AC409" s="40">
        <v>48</v>
      </c>
      <c r="AD409" s="332" t="s">
        <v>240</v>
      </c>
      <c r="AE409" s="40" t="s">
        <v>508</v>
      </c>
      <c r="AF409" s="332" t="s">
        <v>240</v>
      </c>
      <c r="AG409" s="339"/>
      <c r="AH409" s="339" t="s">
        <v>1296</v>
      </c>
      <c r="AI409" s="111">
        <v>42.68</v>
      </c>
      <c r="AJ409" s="339"/>
      <c r="AK409" s="114" t="s">
        <v>509</v>
      </c>
      <c r="AL409" s="336">
        <v>8.1999999999999993</v>
      </c>
      <c r="AM409" s="44">
        <v>177.82069999999999</v>
      </c>
      <c r="AN409" s="111"/>
      <c r="AO409" s="111">
        <v>2</v>
      </c>
      <c r="AP409" s="111">
        <v>3</v>
      </c>
      <c r="AQ409" s="111" t="s">
        <v>822</v>
      </c>
      <c r="AR409" s="335" t="s">
        <v>295</v>
      </c>
      <c r="AS409" s="111" t="s">
        <v>295</v>
      </c>
      <c r="AT409" s="111" t="s">
        <v>295</v>
      </c>
      <c r="AU409" s="111" t="s">
        <v>240</v>
      </c>
      <c r="AV409" s="112" t="s">
        <v>167</v>
      </c>
      <c r="AW409" s="339"/>
      <c r="AX409" s="339">
        <v>20</v>
      </c>
      <c r="AY409" s="334">
        <v>8.1999999999999993</v>
      </c>
      <c r="AZ409" s="334" t="s">
        <v>240</v>
      </c>
      <c r="BA409" s="339">
        <v>180</v>
      </c>
      <c r="BB409" s="130">
        <v>177.82069999999999</v>
      </c>
      <c r="BC409" s="339" t="s">
        <v>559</v>
      </c>
      <c r="BD409" s="339"/>
      <c r="BE409" s="339" t="s">
        <v>559</v>
      </c>
      <c r="BF409" s="339"/>
      <c r="BG409" s="339"/>
      <c r="BH409" s="334"/>
      <c r="BI409" s="334"/>
      <c r="BJ409" s="112">
        <v>0.01</v>
      </c>
      <c r="BK409" s="56">
        <v>28.5</v>
      </c>
      <c r="BL409" s="56">
        <v>25.9</v>
      </c>
      <c r="BM409" s="56">
        <v>56.3</v>
      </c>
      <c r="BN409" s="56">
        <v>4.37</v>
      </c>
      <c r="BO409" s="56">
        <v>96.067115400498963</v>
      </c>
      <c r="BP409" s="223">
        <v>62.201557734713916</v>
      </c>
      <c r="BQ409" s="334">
        <v>118</v>
      </c>
      <c r="BR409" s="56"/>
      <c r="BS409" s="339"/>
      <c r="BT409" s="338" t="s">
        <v>773</v>
      </c>
      <c r="BU409" s="338" t="s">
        <v>825</v>
      </c>
      <c r="BV409" s="34"/>
      <c r="BW409" s="34"/>
      <c r="BX409" s="34"/>
    </row>
    <row r="410" spans="1:76" x14ac:dyDescent="0.35">
      <c r="A410" s="34" t="s">
        <v>277</v>
      </c>
      <c r="B410" s="34"/>
      <c r="C410" s="34"/>
      <c r="D410" s="34"/>
      <c r="E410" s="338" t="s">
        <v>898</v>
      </c>
      <c r="F410" s="338" t="s">
        <v>922</v>
      </c>
      <c r="G410" s="40">
        <v>2002</v>
      </c>
      <c r="H410" s="34"/>
      <c r="I410" s="34"/>
      <c r="J410" s="338"/>
      <c r="K410" s="39" t="s">
        <v>80</v>
      </c>
      <c r="L410" s="39" t="s">
        <v>81</v>
      </c>
      <c r="M410" s="39" t="s">
        <v>82</v>
      </c>
      <c r="N410" s="39" t="s">
        <v>83</v>
      </c>
      <c r="O410" s="39" t="s">
        <v>84</v>
      </c>
      <c r="P410" s="39" t="s">
        <v>85</v>
      </c>
      <c r="Q410" s="39" t="s">
        <v>86</v>
      </c>
      <c r="R410" s="35" t="s">
        <v>87</v>
      </c>
      <c r="S410" s="35" t="s">
        <v>87</v>
      </c>
      <c r="T410" s="34" t="s">
        <v>818</v>
      </c>
      <c r="U410" s="39" t="s">
        <v>28</v>
      </c>
      <c r="V410" s="34" t="s">
        <v>293</v>
      </c>
      <c r="W410" s="34" t="s">
        <v>280</v>
      </c>
      <c r="X410" s="39" t="s">
        <v>819</v>
      </c>
      <c r="Y410" s="35" t="s">
        <v>887</v>
      </c>
      <c r="Z410" s="39" t="s">
        <v>239</v>
      </c>
      <c r="AA410" s="339"/>
      <c r="AB410" s="339"/>
      <c r="AC410" s="40">
        <v>48</v>
      </c>
      <c r="AD410" s="332" t="s">
        <v>240</v>
      </c>
      <c r="AE410" s="40" t="s">
        <v>508</v>
      </c>
      <c r="AF410" s="332" t="s">
        <v>240</v>
      </c>
      <c r="AG410" s="339"/>
      <c r="AH410" s="339" t="s">
        <v>1297</v>
      </c>
      <c r="AI410" s="111">
        <v>57.28</v>
      </c>
      <c r="AJ410" s="339"/>
      <c r="AK410" s="114" t="s">
        <v>509</v>
      </c>
      <c r="AL410" s="336">
        <v>8.1999999999999993</v>
      </c>
      <c r="AM410" s="44">
        <v>177.82069999999999</v>
      </c>
      <c r="AN410" s="111"/>
      <c r="AO410" s="111">
        <v>2</v>
      </c>
      <c r="AP410" s="111">
        <v>3</v>
      </c>
      <c r="AQ410" s="111" t="s">
        <v>822</v>
      </c>
      <c r="AR410" s="335" t="s">
        <v>295</v>
      </c>
      <c r="AS410" s="111" t="s">
        <v>295</v>
      </c>
      <c r="AT410" s="111" t="s">
        <v>295</v>
      </c>
      <c r="AU410" s="111" t="s">
        <v>240</v>
      </c>
      <c r="AV410" s="112" t="s">
        <v>167</v>
      </c>
      <c r="AW410" s="339"/>
      <c r="AX410" s="339">
        <v>20</v>
      </c>
      <c r="AY410" s="334">
        <v>8.1999999999999993</v>
      </c>
      <c r="AZ410" s="334" t="s">
        <v>240</v>
      </c>
      <c r="BA410" s="339">
        <v>180</v>
      </c>
      <c r="BB410" s="130">
        <v>177.82069999999999</v>
      </c>
      <c r="BC410" s="339" t="s">
        <v>559</v>
      </c>
      <c r="BD410" s="339"/>
      <c r="BE410" s="339" t="s">
        <v>559</v>
      </c>
      <c r="BF410" s="339"/>
      <c r="BG410" s="339"/>
      <c r="BH410" s="334"/>
      <c r="BI410" s="334"/>
      <c r="BJ410" s="112">
        <v>0.01</v>
      </c>
      <c r="BK410" s="56">
        <v>28.5</v>
      </c>
      <c r="BL410" s="56">
        <v>25.9</v>
      </c>
      <c r="BM410" s="56">
        <v>56.3</v>
      </c>
      <c r="BN410" s="56">
        <v>4.37</v>
      </c>
      <c r="BO410" s="56">
        <v>99.646162466750965</v>
      </c>
      <c r="BP410" s="223">
        <v>64.518919943401357</v>
      </c>
      <c r="BQ410" s="334">
        <v>111</v>
      </c>
      <c r="BR410" s="56"/>
      <c r="BS410" s="339"/>
      <c r="BT410" s="338" t="s">
        <v>773</v>
      </c>
      <c r="BU410" s="338" t="s">
        <v>825</v>
      </c>
      <c r="BV410" s="34"/>
      <c r="BW410" s="34"/>
      <c r="BX410" s="34"/>
    </row>
    <row r="411" spans="1:76" x14ac:dyDescent="0.35">
      <c r="C411" s="39">
        <v>1314308</v>
      </c>
      <c r="D411" s="39">
        <v>772386</v>
      </c>
      <c r="E411" s="39" t="s">
        <v>290</v>
      </c>
      <c r="F411" s="39" t="s">
        <v>468</v>
      </c>
      <c r="G411" s="39">
        <v>2004</v>
      </c>
      <c r="H411" s="39" t="s">
        <v>469</v>
      </c>
      <c r="I411" s="39" t="s">
        <v>470</v>
      </c>
      <c r="J411" s="39" t="s">
        <v>16</v>
      </c>
      <c r="K411" s="39" t="s">
        <v>80</v>
      </c>
      <c r="L411" s="39" t="s">
        <v>81</v>
      </c>
      <c r="M411" s="39" t="s">
        <v>82</v>
      </c>
      <c r="N411" s="39" t="s">
        <v>83</v>
      </c>
      <c r="O411" s="39" t="s">
        <v>84</v>
      </c>
      <c r="P411" s="39" t="s">
        <v>85</v>
      </c>
      <c r="Q411" s="39" t="s">
        <v>86</v>
      </c>
      <c r="R411" s="39" t="s">
        <v>87</v>
      </c>
      <c r="S411" s="39" t="s">
        <v>87</v>
      </c>
      <c r="T411" s="39" t="s">
        <v>474</v>
      </c>
      <c r="U411" s="39" t="s">
        <v>28</v>
      </c>
      <c r="V411" s="39" t="s">
        <v>293</v>
      </c>
      <c r="W411" s="34" t="s">
        <v>280</v>
      </c>
      <c r="X411" s="39" t="s">
        <v>819</v>
      </c>
      <c r="Y411" s="39" t="s">
        <v>848</v>
      </c>
      <c r="Z411" s="39" t="s">
        <v>239</v>
      </c>
      <c r="AA411" s="39" t="s">
        <v>476</v>
      </c>
      <c r="AB411" s="39">
        <v>2</v>
      </c>
      <c r="AC411" s="332">
        <f t="shared" ref="AC411:AC420" si="24">AB411*24</f>
        <v>48</v>
      </c>
      <c r="AD411" s="332" t="s">
        <v>240</v>
      </c>
      <c r="AE411" s="332" t="s">
        <v>477</v>
      </c>
      <c r="AF411" s="332" t="s">
        <v>240</v>
      </c>
      <c r="AG411" s="39" t="s">
        <v>478</v>
      </c>
      <c r="AH411" s="39" t="s">
        <v>1298</v>
      </c>
      <c r="AI411" s="111">
        <v>1090</v>
      </c>
      <c r="AL411" s="336">
        <v>6.8</v>
      </c>
      <c r="AM411" s="44">
        <v>84.960199999999986</v>
      </c>
      <c r="AN411" s="111">
        <v>37.700000000000003</v>
      </c>
      <c r="AO411" s="111">
        <f>IF(AP411=1,1,"xx")</f>
        <v>1</v>
      </c>
      <c r="AP411" s="111">
        <v>1</v>
      </c>
      <c r="AQ411" s="111"/>
      <c r="AR411" s="335" t="s">
        <v>240</v>
      </c>
      <c r="AS411" s="111" t="s">
        <v>240</v>
      </c>
      <c r="AT411" s="111" t="s">
        <v>295</v>
      </c>
      <c r="AU411" s="111"/>
      <c r="AV411" s="39" t="s">
        <v>481</v>
      </c>
      <c r="AW411" s="39" t="s">
        <v>1055</v>
      </c>
      <c r="AX411" s="39" t="s">
        <v>483</v>
      </c>
      <c r="AY411" s="39">
        <v>6.8</v>
      </c>
      <c r="AZ411" s="334" t="s">
        <v>240</v>
      </c>
      <c r="BA411" s="39" t="s">
        <v>497</v>
      </c>
      <c r="BC411" s="39">
        <v>37.700000000000003</v>
      </c>
      <c r="BD411" s="39" t="s">
        <v>485</v>
      </c>
      <c r="BH411" s="39" t="s">
        <v>1057</v>
      </c>
      <c r="BI411" s="39" t="s">
        <v>497</v>
      </c>
      <c r="BJ411" s="339">
        <v>10</v>
      </c>
      <c r="BK411" s="39">
        <v>26.6</v>
      </c>
      <c r="BL411" s="39">
        <v>4.5</v>
      </c>
      <c r="BM411" s="39">
        <v>8</v>
      </c>
      <c r="BN411" s="39">
        <v>2</v>
      </c>
      <c r="BO411" s="339">
        <v>61.090715930983414</v>
      </c>
      <c r="BP411" s="107">
        <v>13.3</v>
      </c>
      <c r="BQ411" s="39" t="s">
        <v>497</v>
      </c>
      <c r="BR411" s="53" t="s">
        <v>1058</v>
      </c>
      <c r="BS411" s="53" t="s">
        <v>1059</v>
      </c>
      <c r="BT411" s="53" t="s">
        <v>1059</v>
      </c>
      <c r="BU411" s="53"/>
      <c r="BV411" s="39" t="s">
        <v>489</v>
      </c>
      <c r="BX411" s="39" t="s">
        <v>1055</v>
      </c>
    </row>
    <row r="412" spans="1:76" x14ac:dyDescent="0.35">
      <c r="C412" s="39">
        <v>1314314</v>
      </c>
      <c r="D412" s="39">
        <v>772392</v>
      </c>
      <c r="E412" s="39" t="s">
        <v>290</v>
      </c>
      <c r="F412" s="39" t="s">
        <v>468</v>
      </c>
      <c r="G412" s="39">
        <v>2004</v>
      </c>
      <c r="H412" s="39" t="s">
        <v>469</v>
      </c>
      <c r="I412" s="39" t="s">
        <v>470</v>
      </c>
      <c r="J412" s="39" t="s">
        <v>16</v>
      </c>
      <c r="K412" s="39" t="s">
        <v>80</v>
      </c>
      <c r="L412" s="39" t="s">
        <v>81</v>
      </c>
      <c r="M412" s="39" t="s">
        <v>82</v>
      </c>
      <c r="N412" s="39" t="s">
        <v>83</v>
      </c>
      <c r="O412" s="39" t="s">
        <v>84</v>
      </c>
      <c r="P412" s="39" t="s">
        <v>85</v>
      </c>
      <c r="Q412" s="39" t="s">
        <v>86</v>
      </c>
      <c r="R412" s="39" t="s">
        <v>87</v>
      </c>
      <c r="S412" s="39" t="s">
        <v>87</v>
      </c>
      <c r="T412" s="39" t="s">
        <v>474</v>
      </c>
      <c r="U412" s="39" t="s">
        <v>28</v>
      </c>
      <c r="V412" s="39" t="s">
        <v>293</v>
      </c>
      <c r="W412" s="34" t="s">
        <v>280</v>
      </c>
      <c r="X412" s="39" t="s">
        <v>819</v>
      </c>
      <c r="Y412" s="39" t="s">
        <v>848</v>
      </c>
      <c r="Z412" s="39" t="s">
        <v>239</v>
      </c>
      <c r="AA412" s="39" t="s">
        <v>476</v>
      </c>
      <c r="AB412" s="39">
        <v>2</v>
      </c>
      <c r="AC412" s="332">
        <f t="shared" si="24"/>
        <v>48</v>
      </c>
      <c r="AD412" s="332" t="s">
        <v>240</v>
      </c>
      <c r="AE412" s="332" t="s">
        <v>477</v>
      </c>
      <c r="AF412" s="332" t="s">
        <v>240</v>
      </c>
      <c r="AG412" s="39" t="s">
        <v>478</v>
      </c>
      <c r="AH412" s="39" t="s">
        <v>1299</v>
      </c>
      <c r="AI412" s="111">
        <v>81</v>
      </c>
      <c r="AL412" s="336">
        <v>7.7</v>
      </c>
      <c r="AM412" s="44">
        <v>49.153300000000002</v>
      </c>
      <c r="AN412" s="111">
        <v>2.2999999999999998</v>
      </c>
      <c r="AO412" s="111">
        <f>IF(AP412=1,1,"xx")</f>
        <v>1</v>
      </c>
      <c r="AP412" s="111">
        <v>1</v>
      </c>
      <c r="AQ412" s="111"/>
      <c r="AR412" s="335" t="s">
        <v>240</v>
      </c>
      <c r="AS412" s="111" t="s">
        <v>240</v>
      </c>
      <c r="AT412" s="111" t="s">
        <v>295</v>
      </c>
      <c r="AU412" s="111"/>
      <c r="AV412" s="39" t="s">
        <v>481</v>
      </c>
      <c r="AW412" s="39" t="s">
        <v>294</v>
      </c>
      <c r="AX412" s="39" t="s">
        <v>483</v>
      </c>
      <c r="AY412" s="39">
        <v>7.7</v>
      </c>
      <c r="AZ412" s="334" t="s">
        <v>240</v>
      </c>
      <c r="BA412" s="39" t="s">
        <v>497</v>
      </c>
      <c r="BC412" s="39">
        <v>2.2999999999999998</v>
      </c>
      <c r="BD412" s="39" t="s">
        <v>485</v>
      </c>
      <c r="BH412" s="39" t="s">
        <v>669</v>
      </c>
      <c r="BI412" s="39" t="s">
        <v>497</v>
      </c>
      <c r="BJ412" s="112">
        <v>10</v>
      </c>
      <c r="BK412" s="39">
        <v>14.9</v>
      </c>
      <c r="BL412" s="39">
        <v>2.9</v>
      </c>
      <c r="BM412" s="39">
        <v>2.9</v>
      </c>
      <c r="BN412" s="39" t="s">
        <v>202</v>
      </c>
      <c r="BO412" s="56">
        <v>39.079418978468262</v>
      </c>
      <c r="BP412" s="107">
        <v>3.4</v>
      </c>
      <c r="BQ412" s="39" t="s">
        <v>497</v>
      </c>
      <c r="BR412" s="53" t="s">
        <v>1112</v>
      </c>
      <c r="BS412" s="53" t="s">
        <v>926</v>
      </c>
      <c r="BT412" s="53"/>
      <c r="BU412" s="53"/>
      <c r="BV412" s="39" t="s">
        <v>489</v>
      </c>
      <c r="BX412" s="39" t="s">
        <v>294</v>
      </c>
    </row>
    <row r="413" spans="1:76" x14ac:dyDescent="0.35">
      <c r="C413" s="39">
        <v>1314313</v>
      </c>
      <c r="D413" s="39">
        <v>772391</v>
      </c>
      <c r="E413" s="39" t="s">
        <v>290</v>
      </c>
      <c r="F413" s="39" t="s">
        <v>468</v>
      </c>
      <c r="G413" s="39">
        <v>2004</v>
      </c>
      <c r="H413" s="39" t="s">
        <v>469</v>
      </c>
      <c r="I413" s="39" t="s">
        <v>470</v>
      </c>
      <c r="J413" s="39" t="s">
        <v>16</v>
      </c>
      <c r="K413" s="39" t="s">
        <v>80</v>
      </c>
      <c r="L413" s="39" t="s">
        <v>81</v>
      </c>
      <c r="M413" s="39" t="s">
        <v>82</v>
      </c>
      <c r="N413" s="39" t="s">
        <v>83</v>
      </c>
      <c r="O413" s="39" t="s">
        <v>84</v>
      </c>
      <c r="P413" s="39" t="s">
        <v>85</v>
      </c>
      <c r="Q413" s="39" t="s">
        <v>86</v>
      </c>
      <c r="R413" s="39" t="s">
        <v>87</v>
      </c>
      <c r="S413" s="39" t="s">
        <v>87</v>
      </c>
      <c r="T413" s="39" t="s">
        <v>474</v>
      </c>
      <c r="U413" s="39" t="s">
        <v>28</v>
      </c>
      <c r="V413" s="39" t="s">
        <v>293</v>
      </c>
      <c r="W413" s="34" t="s">
        <v>280</v>
      </c>
      <c r="X413" s="39" t="s">
        <v>819</v>
      </c>
      <c r="Y413" s="39" t="s">
        <v>848</v>
      </c>
      <c r="Z413" s="39" t="s">
        <v>239</v>
      </c>
      <c r="AA413" s="39" t="s">
        <v>476</v>
      </c>
      <c r="AB413" s="39">
        <v>2</v>
      </c>
      <c r="AC413" s="332">
        <f t="shared" si="24"/>
        <v>48</v>
      </c>
      <c r="AD413" s="332" t="s">
        <v>240</v>
      </c>
      <c r="AE413" s="332" t="s">
        <v>477</v>
      </c>
      <c r="AF413" s="332" t="s">
        <v>240</v>
      </c>
      <c r="AG413" s="39" t="s">
        <v>478</v>
      </c>
      <c r="AH413" s="39" t="s">
        <v>1300</v>
      </c>
      <c r="AI413" s="111">
        <v>188</v>
      </c>
      <c r="AL413" s="336">
        <v>8</v>
      </c>
      <c r="AM413" s="44">
        <v>197.32470000000001</v>
      </c>
      <c r="AN413" s="111">
        <v>10.4</v>
      </c>
      <c r="AO413" s="111">
        <v>4</v>
      </c>
      <c r="AP413" s="111"/>
      <c r="AQ413" s="111" t="s">
        <v>719</v>
      </c>
      <c r="AR413" s="335" t="s">
        <v>240</v>
      </c>
      <c r="AS413" s="111" t="s">
        <v>240</v>
      </c>
      <c r="AT413" s="111" t="s">
        <v>295</v>
      </c>
      <c r="AU413" s="111"/>
      <c r="AV413" s="39" t="s">
        <v>481</v>
      </c>
      <c r="AW413" s="39" t="s">
        <v>1042</v>
      </c>
      <c r="AX413" s="39" t="s">
        <v>483</v>
      </c>
      <c r="AY413" s="39">
        <v>8</v>
      </c>
      <c r="AZ413" s="334" t="s">
        <v>240</v>
      </c>
      <c r="BA413" s="39" t="s">
        <v>497</v>
      </c>
      <c r="BC413" s="39">
        <v>10.4</v>
      </c>
      <c r="BD413" s="39" t="s">
        <v>485</v>
      </c>
      <c r="BH413" s="39" t="s">
        <v>1043</v>
      </c>
      <c r="BI413" s="39" t="s">
        <v>497</v>
      </c>
      <c r="BJ413" s="339">
        <v>10</v>
      </c>
      <c r="BK413" s="39">
        <v>55.1</v>
      </c>
      <c r="BL413" s="39">
        <v>14.5</v>
      </c>
      <c r="BM413" s="39">
        <v>67.599999999999994</v>
      </c>
      <c r="BN413" s="39">
        <v>6.4</v>
      </c>
      <c r="BO413" s="39" t="s">
        <v>1044</v>
      </c>
      <c r="BP413" s="107">
        <v>124</v>
      </c>
      <c r="BQ413" s="39" t="s">
        <v>497</v>
      </c>
      <c r="BR413" s="53" t="s">
        <v>1045</v>
      </c>
      <c r="BS413" s="53" t="s">
        <v>1046</v>
      </c>
      <c r="BT413" s="53"/>
      <c r="BU413" s="53"/>
      <c r="BV413" s="39" t="s">
        <v>489</v>
      </c>
      <c r="BX413" s="39" t="s">
        <v>1042</v>
      </c>
    </row>
    <row r="414" spans="1:76" x14ac:dyDescent="0.35">
      <c r="C414" s="39">
        <v>1314315</v>
      </c>
      <c r="D414" s="39">
        <v>772393</v>
      </c>
      <c r="E414" s="39" t="s">
        <v>290</v>
      </c>
      <c r="F414" s="39" t="s">
        <v>468</v>
      </c>
      <c r="G414" s="39">
        <v>2004</v>
      </c>
      <c r="H414" s="39" t="s">
        <v>469</v>
      </c>
      <c r="I414" s="39" t="s">
        <v>470</v>
      </c>
      <c r="J414" s="39" t="s">
        <v>16</v>
      </c>
      <c r="K414" s="39" t="s">
        <v>80</v>
      </c>
      <c r="L414" s="39" t="s">
        <v>81</v>
      </c>
      <c r="M414" s="39" t="s">
        <v>82</v>
      </c>
      <c r="N414" s="39" t="s">
        <v>83</v>
      </c>
      <c r="O414" s="39" t="s">
        <v>84</v>
      </c>
      <c r="P414" s="39" t="s">
        <v>85</v>
      </c>
      <c r="Q414" s="39" t="s">
        <v>86</v>
      </c>
      <c r="R414" s="39" t="s">
        <v>87</v>
      </c>
      <c r="S414" s="39" t="s">
        <v>87</v>
      </c>
      <c r="T414" s="39" t="s">
        <v>474</v>
      </c>
      <c r="U414" s="39" t="s">
        <v>28</v>
      </c>
      <c r="V414" s="39" t="s">
        <v>293</v>
      </c>
      <c r="W414" s="34" t="s">
        <v>280</v>
      </c>
      <c r="X414" s="39" t="s">
        <v>819</v>
      </c>
      <c r="Y414" s="39" t="s">
        <v>848</v>
      </c>
      <c r="Z414" s="39" t="s">
        <v>239</v>
      </c>
      <c r="AA414" s="39" t="s">
        <v>476</v>
      </c>
      <c r="AB414" s="39">
        <v>2</v>
      </c>
      <c r="AC414" s="332">
        <f t="shared" si="24"/>
        <v>48</v>
      </c>
      <c r="AD414" s="332" t="s">
        <v>240</v>
      </c>
      <c r="AE414" s="332" t="s">
        <v>477</v>
      </c>
      <c r="AF414" s="332" t="s">
        <v>240</v>
      </c>
      <c r="AG414" s="39" t="s">
        <v>478</v>
      </c>
      <c r="AH414" s="39" t="s">
        <v>1301</v>
      </c>
      <c r="AI414" s="111">
        <v>103</v>
      </c>
      <c r="AL414" s="336">
        <v>7.4</v>
      </c>
      <c r="AM414" s="44">
        <v>50.726399999999998</v>
      </c>
      <c r="AN414" s="111">
        <v>1.6</v>
      </c>
      <c r="AO414" s="111">
        <f>IF(AP414=1,1,"xx")</f>
        <v>1</v>
      </c>
      <c r="AP414" s="111">
        <v>1</v>
      </c>
      <c r="AQ414" s="111"/>
      <c r="AR414" s="335" t="s">
        <v>240</v>
      </c>
      <c r="AS414" s="111" t="s">
        <v>240</v>
      </c>
      <c r="AT414" s="111" t="s">
        <v>295</v>
      </c>
      <c r="AU414" s="111"/>
      <c r="AV414" s="39" t="s">
        <v>481</v>
      </c>
      <c r="AW414" s="39" t="s">
        <v>1113</v>
      </c>
      <c r="AX414" s="39" t="s">
        <v>483</v>
      </c>
      <c r="AY414" s="39">
        <v>7.4</v>
      </c>
      <c r="AZ414" s="334" t="s">
        <v>240</v>
      </c>
      <c r="BA414" s="39" t="s">
        <v>497</v>
      </c>
      <c r="BC414" s="39">
        <v>1.6</v>
      </c>
      <c r="BD414" s="39" t="s">
        <v>485</v>
      </c>
      <c r="BH414" s="39" t="s">
        <v>1114</v>
      </c>
      <c r="BI414" s="39" t="s">
        <v>497</v>
      </c>
      <c r="BJ414" s="112">
        <v>10</v>
      </c>
      <c r="BK414" s="39">
        <v>15.2</v>
      </c>
      <c r="BL414" s="39">
        <v>3.1</v>
      </c>
      <c r="BM414" s="39">
        <v>2.6</v>
      </c>
      <c r="BN414" s="39" t="s">
        <v>202</v>
      </c>
      <c r="BP414" s="107">
        <v>3.3</v>
      </c>
      <c r="BQ414" s="39" t="s">
        <v>497</v>
      </c>
      <c r="BR414" s="53" t="s">
        <v>1112</v>
      </c>
      <c r="BS414" s="53" t="s">
        <v>1302</v>
      </c>
      <c r="BT414" s="53"/>
      <c r="BU414" s="53"/>
      <c r="BV414" s="39" t="s">
        <v>489</v>
      </c>
      <c r="BX414" s="39" t="s">
        <v>1113</v>
      </c>
    </row>
    <row r="415" spans="1:76" x14ac:dyDescent="0.35">
      <c r="C415" s="39">
        <v>1314309</v>
      </c>
      <c r="D415" s="39">
        <v>772387</v>
      </c>
      <c r="E415" s="39" t="s">
        <v>290</v>
      </c>
      <c r="F415" s="39" t="s">
        <v>468</v>
      </c>
      <c r="G415" s="39">
        <v>2004</v>
      </c>
      <c r="H415" s="39" t="s">
        <v>469</v>
      </c>
      <c r="I415" s="39" t="s">
        <v>470</v>
      </c>
      <c r="J415" s="39" t="s">
        <v>16</v>
      </c>
      <c r="K415" s="39" t="s">
        <v>80</v>
      </c>
      <c r="L415" s="39" t="s">
        <v>81</v>
      </c>
      <c r="M415" s="39" t="s">
        <v>82</v>
      </c>
      <c r="N415" s="39" t="s">
        <v>83</v>
      </c>
      <c r="O415" s="39" t="s">
        <v>84</v>
      </c>
      <c r="P415" s="39" t="s">
        <v>85</v>
      </c>
      <c r="Q415" s="39" t="s">
        <v>86</v>
      </c>
      <c r="R415" s="39" t="s">
        <v>87</v>
      </c>
      <c r="S415" s="39" t="s">
        <v>87</v>
      </c>
      <c r="T415" s="39" t="s">
        <v>474</v>
      </c>
      <c r="U415" s="39" t="s">
        <v>28</v>
      </c>
      <c r="V415" s="39" t="s">
        <v>293</v>
      </c>
      <c r="W415" s="34" t="s">
        <v>280</v>
      </c>
      <c r="X415" s="39" t="s">
        <v>819</v>
      </c>
      <c r="Y415" s="39" t="s">
        <v>848</v>
      </c>
      <c r="Z415" s="39" t="s">
        <v>239</v>
      </c>
      <c r="AA415" s="39" t="s">
        <v>476</v>
      </c>
      <c r="AB415" s="39">
        <v>2</v>
      </c>
      <c r="AC415" s="332">
        <f t="shared" si="24"/>
        <v>48</v>
      </c>
      <c r="AD415" s="332" t="s">
        <v>240</v>
      </c>
      <c r="AE415" s="332" t="s">
        <v>477</v>
      </c>
      <c r="AF415" s="332" t="s">
        <v>240</v>
      </c>
      <c r="AG415" s="39" t="s">
        <v>478</v>
      </c>
      <c r="AH415" s="39" t="s">
        <v>1303</v>
      </c>
      <c r="AI415" s="111">
        <v>755</v>
      </c>
      <c r="AL415" s="336">
        <v>7.4</v>
      </c>
      <c r="AM415" s="44">
        <v>64.92179999999999</v>
      </c>
      <c r="AN415" s="111">
        <v>27.5</v>
      </c>
      <c r="AO415" s="111">
        <f>IF(AP415=1,1,"xx")</f>
        <v>1</v>
      </c>
      <c r="AP415" s="111">
        <v>1</v>
      </c>
      <c r="AQ415" s="111"/>
      <c r="AR415" s="335" t="s">
        <v>240</v>
      </c>
      <c r="AS415" s="111" t="s">
        <v>240</v>
      </c>
      <c r="AT415" s="111" t="s">
        <v>295</v>
      </c>
      <c r="AU415" s="111"/>
      <c r="AV415" s="39" t="s">
        <v>481</v>
      </c>
      <c r="AW415" s="39" t="s">
        <v>1061</v>
      </c>
      <c r="AX415" s="39" t="s">
        <v>483</v>
      </c>
      <c r="AY415" s="39">
        <v>7.4</v>
      </c>
      <c r="AZ415" s="334" t="s">
        <v>240</v>
      </c>
      <c r="BA415" s="39" t="s">
        <v>497</v>
      </c>
      <c r="BC415" s="39">
        <v>27.5</v>
      </c>
      <c r="BD415" s="39" t="s">
        <v>485</v>
      </c>
      <c r="BH415" s="39" t="s">
        <v>1062</v>
      </c>
      <c r="BI415" s="39" t="s">
        <v>497</v>
      </c>
      <c r="BJ415" s="339">
        <v>10</v>
      </c>
      <c r="BK415" s="39">
        <v>19.399999999999999</v>
      </c>
      <c r="BL415" s="39">
        <v>4</v>
      </c>
      <c r="BM415" s="39">
        <v>7.6</v>
      </c>
      <c r="BN415" s="39">
        <v>1.1000000000000001</v>
      </c>
      <c r="BO415" s="39" t="s">
        <v>644</v>
      </c>
      <c r="BP415" s="107">
        <v>16.899999999999999</v>
      </c>
      <c r="BQ415" s="39" t="s">
        <v>497</v>
      </c>
      <c r="BR415" s="53" t="s">
        <v>1058</v>
      </c>
      <c r="BS415" s="53"/>
      <c r="BT415" s="53"/>
      <c r="BU415" s="53"/>
      <c r="BV415" s="39" t="s">
        <v>489</v>
      </c>
      <c r="BX415" s="39" t="s">
        <v>1061</v>
      </c>
    </row>
    <row r="416" spans="1:76" x14ac:dyDescent="0.35">
      <c r="C416" s="39">
        <v>1314287</v>
      </c>
      <c r="D416" s="39">
        <v>772365</v>
      </c>
      <c r="E416" s="39" t="s">
        <v>290</v>
      </c>
      <c r="F416" s="39" t="s">
        <v>468</v>
      </c>
      <c r="G416" s="39">
        <v>2004</v>
      </c>
      <c r="H416" s="39" t="s">
        <v>469</v>
      </c>
      <c r="I416" s="39" t="s">
        <v>470</v>
      </c>
      <c r="J416" s="39" t="s">
        <v>16</v>
      </c>
      <c r="K416" s="39" t="s">
        <v>80</v>
      </c>
      <c r="L416" s="39" t="s">
        <v>81</v>
      </c>
      <c r="M416" s="39" t="s">
        <v>82</v>
      </c>
      <c r="N416" s="39" t="s">
        <v>83</v>
      </c>
      <c r="O416" s="39" t="s">
        <v>84</v>
      </c>
      <c r="P416" s="39" t="s">
        <v>85</v>
      </c>
      <c r="Q416" s="39" t="s">
        <v>86</v>
      </c>
      <c r="R416" s="39" t="s">
        <v>87</v>
      </c>
      <c r="S416" s="39" t="s">
        <v>87</v>
      </c>
      <c r="T416" s="39" t="s">
        <v>474</v>
      </c>
      <c r="U416" s="39" t="s">
        <v>28</v>
      </c>
      <c r="V416" s="39" t="s">
        <v>293</v>
      </c>
      <c r="W416" s="34" t="s">
        <v>280</v>
      </c>
      <c r="X416" s="39" t="s">
        <v>819</v>
      </c>
      <c r="Y416" s="39" t="s">
        <v>475</v>
      </c>
      <c r="Z416" s="39" t="s">
        <v>239</v>
      </c>
      <c r="AA416" s="39" t="s">
        <v>476</v>
      </c>
      <c r="AB416" s="39">
        <v>2</v>
      </c>
      <c r="AC416" s="332">
        <f t="shared" si="24"/>
        <v>48</v>
      </c>
      <c r="AD416" s="332" t="s">
        <v>240</v>
      </c>
      <c r="AE416" s="332" t="s">
        <v>477</v>
      </c>
      <c r="AF416" s="332" t="s">
        <v>240</v>
      </c>
      <c r="AG416" s="39" t="s">
        <v>478</v>
      </c>
      <c r="AH416" s="39" t="s">
        <v>1304</v>
      </c>
      <c r="AI416" s="111">
        <v>170</v>
      </c>
      <c r="AL416" s="336">
        <v>8.3000000000000007</v>
      </c>
      <c r="AM416" s="44">
        <v>236.5025</v>
      </c>
      <c r="AN416" s="111">
        <v>8.1999999999999993</v>
      </c>
      <c r="AO416" s="111">
        <v>4</v>
      </c>
      <c r="AP416" s="111"/>
      <c r="AQ416" s="111" t="s">
        <v>719</v>
      </c>
      <c r="AR416" s="335" t="s">
        <v>240</v>
      </c>
      <c r="AS416" s="111" t="s">
        <v>240</v>
      </c>
      <c r="AT416" s="111" t="s">
        <v>295</v>
      </c>
      <c r="AU416" s="111"/>
      <c r="AV416" s="39" t="s">
        <v>481</v>
      </c>
      <c r="AW416" s="39" t="s">
        <v>720</v>
      </c>
      <c r="AX416" s="39" t="s">
        <v>483</v>
      </c>
      <c r="AY416" s="39">
        <v>8.3000000000000007</v>
      </c>
      <c r="AZ416" s="334" t="s">
        <v>240</v>
      </c>
      <c r="BA416" s="39" t="s">
        <v>497</v>
      </c>
      <c r="BC416" s="39">
        <v>8.1999999999999993</v>
      </c>
      <c r="BD416" s="39" t="s">
        <v>485</v>
      </c>
      <c r="BH416" s="39" t="s">
        <v>497</v>
      </c>
      <c r="BI416" s="39" t="s">
        <v>497</v>
      </c>
      <c r="BJ416" s="112">
        <v>10</v>
      </c>
      <c r="BK416" s="39">
        <v>66.5</v>
      </c>
      <c r="BL416" s="39">
        <v>17.100000000000001</v>
      </c>
      <c r="BM416" s="39">
        <v>76.8</v>
      </c>
      <c r="BN416" s="39">
        <v>9.5</v>
      </c>
      <c r="BO416" s="39" t="s">
        <v>644</v>
      </c>
      <c r="BP416" s="107">
        <v>127</v>
      </c>
      <c r="BQ416" s="39" t="s">
        <v>497</v>
      </c>
      <c r="BR416" s="53" t="s">
        <v>721</v>
      </c>
      <c r="BS416" s="53" t="s">
        <v>722</v>
      </c>
      <c r="BT416" s="53"/>
      <c r="BU416" s="53"/>
      <c r="BV416" s="39" t="s">
        <v>489</v>
      </c>
      <c r="BX416" s="39" t="s">
        <v>720</v>
      </c>
    </row>
    <row r="417" spans="1:76" x14ac:dyDescent="0.35">
      <c r="C417" s="39">
        <v>1314311</v>
      </c>
      <c r="D417" s="39">
        <v>772389</v>
      </c>
      <c r="E417" s="39" t="s">
        <v>290</v>
      </c>
      <c r="F417" s="39" t="s">
        <v>468</v>
      </c>
      <c r="G417" s="39">
        <v>2004</v>
      </c>
      <c r="H417" s="39" t="s">
        <v>469</v>
      </c>
      <c r="I417" s="39" t="s">
        <v>470</v>
      </c>
      <c r="J417" s="39" t="s">
        <v>16</v>
      </c>
      <c r="K417" s="39" t="s">
        <v>80</v>
      </c>
      <c r="L417" s="39" t="s">
        <v>81</v>
      </c>
      <c r="M417" s="39" t="s">
        <v>82</v>
      </c>
      <c r="N417" s="39" t="s">
        <v>83</v>
      </c>
      <c r="O417" s="39" t="s">
        <v>84</v>
      </c>
      <c r="P417" s="39" t="s">
        <v>85</v>
      </c>
      <c r="Q417" s="39" t="s">
        <v>86</v>
      </c>
      <c r="R417" s="39" t="s">
        <v>87</v>
      </c>
      <c r="S417" s="39" t="s">
        <v>87</v>
      </c>
      <c r="T417" s="39" t="s">
        <v>474</v>
      </c>
      <c r="U417" s="39" t="s">
        <v>28</v>
      </c>
      <c r="V417" s="39" t="s">
        <v>293</v>
      </c>
      <c r="W417" s="34" t="s">
        <v>280</v>
      </c>
      <c r="X417" s="39" t="s">
        <v>819</v>
      </c>
      <c r="Y417" s="39" t="s">
        <v>848</v>
      </c>
      <c r="Z417" s="39" t="s">
        <v>239</v>
      </c>
      <c r="AA417" s="39" t="s">
        <v>476</v>
      </c>
      <c r="AB417" s="39">
        <v>2</v>
      </c>
      <c r="AC417" s="332">
        <f t="shared" si="24"/>
        <v>48</v>
      </c>
      <c r="AD417" s="332" t="s">
        <v>240</v>
      </c>
      <c r="AE417" s="332" t="s">
        <v>477</v>
      </c>
      <c r="AF417" s="332" t="s">
        <v>240</v>
      </c>
      <c r="AG417" s="39" t="s">
        <v>478</v>
      </c>
      <c r="AH417" s="39" t="s">
        <v>1305</v>
      </c>
      <c r="AI417" s="111">
        <v>205</v>
      </c>
      <c r="AL417" s="336">
        <v>8.3000000000000007</v>
      </c>
      <c r="AM417" s="44">
        <v>198.54869999999997</v>
      </c>
      <c r="AN417" s="111">
        <v>9.8000000000000007</v>
      </c>
      <c r="AO417" s="111">
        <f>IF(AP417=1,1,"xx")</f>
        <v>1</v>
      </c>
      <c r="AP417" s="111">
        <v>1</v>
      </c>
      <c r="AQ417" s="111"/>
      <c r="AR417" s="335" t="s">
        <v>240</v>
      </c>
      <c r="AS417" s="111" t="s">
        <v>240</v>
      </c>
      <c r="AT417" s="111" t="s">
        <v>295</v>
      </c>
      <c r="AU417" s="111"/>
      <c r="AV417" s="39" t="s">
        <v>481</v>
      </c>
      <c r="AW417" s="39" t="s">
        <v>714</v>
      </c>
      <c r="AX417" s="39" t="s">
        <v>483</v>
      </c>
      <c r="AY417" s="39">
        <v>8.3000000000000007</v>
      </c>
      <c r="AZ417" s="334" t="s">
        <v>240</v>
      </c>
      <c r="BA417" s="39" t="s">
        <v>497</v>
      </c>
      <c r="BC417" s="39">
        <v>9.8000000000000007</v>
      </c>
      <c r="BD417" s="39" t="s">
        <v>485</v>
      </c>
      <c r="BH417" s="39" t="s">
        <v>924</v>
      </c>
      <c r="BI417" s="39" t="s">
        <v>497</v>
      </c>
      <c r="BJ417" s="112">
        <v>10</v>
      </c>
      <c r="BK417" s="56">
        <v>71.099999999999994</v>
      </c>
      <c r="BL417" s="56">
        <v>5.0999999999999996</v>
      </c>
      <c r="BM417" s="56">
        <v>23.6</v>
      </c>
      <c r="BN417" s="56">
        <v>2.2000000000000002</v>
      </c>
      <c r="BO417" s="56">
        <v>144.34612267719552</v>
      </c>
      <c r="BP417" s="223">
        <v>40.4</v>
      </c>
      <c r="BQ417" s="39" t="s">
        <v>497</v>
      </c>
      <c r="BR417" s="53" t="s">
        <v>925</v>
      </c>
      <c r="BS417" s="53" t="s">
        <v>926</v>
      </c>
      <c r="BT417" s="53"/>
      <c r="BU417" s="53"/>
      <c r="BV417" s="39" t="s">
        <v>489</v>
      </c>
      <c r="BX417" s="39" t="s">
        <v>714</v>
      </c>
    </row>
    <row r="418" spans="1:76" x14ac:dyDescent="0.35">
      <c r="C418" s="39">
        <v>1314282</v>
      </c>
      <c r="D418" s="39">
        <v>772360</v>
      </c>
      <c r="E418" s="39" t="s">
        <v>290</v>
      </c>
      <c r="F418" s="39" t="s">
        <v>468</v>
      </c>
      <c r="G418" s="39">
        <v>2004</v>
      </c>
      <c r="H418" s="39" t="s">
        <v>469</v>
      </c>
      <c r="I418" s="39" t="s">
        <v>470</v>
      </c>
      <c r="J418" s="39" t="s">
        <v>16</v>
      </c>
      <c r="K418" s="39" t="s">
        <v>80</v>
      </c>
      <c r="L418" s="39" t="s">
        <v>81</v>
      </c>
      <c r="M418" s="39" t="s">
        <v>82</v>
      </c>
      <c r="N418" s="39" t="s">
        <v>83</v>
      </c>
      <c r="O418" s="39" t="s">
        <v>84</v>
      </c>
      <c r="P418" s="39" t="s">
        <v>85</v>
      </c>
      <c r="Q418" s="39" t="s">
        <v>86</v>
      </c>
      <c r="R418" s="39" t="s">
        <v>87</v>
      </c>
      <c r="S418" s="39" t="s">
        <v>87</v>
      </c>
      <c r="T418" s="39" t="s">
        <v>474</v>
      </c>
      <c r="U418" s="39" t="s">
        <v>28</v>
      </c>
      <c r="V418" s="39" t="s">
        <v>293</v>
      </c>
      <c r="W418" s="34" t="s">
        <v>280</v>
      </c>
      <c r="X418" s="39" t="s">
        <v>819</v>
      </c>
      <c r="Y418" s="39" t="s">
        <v>475</v>
      </c>
      <c r="Z418" s="39" t="s">
        <v>239</v>
      </c>
      <c r="AA418" s="39" t="s">
        <v>476</v>
      </c>
      <c r="AB418" s="39">
        <v>2</v>
      </c>
      <c r="AC418" s="332">
        <f t="shared" si="24"/>
        <v>48</v>
      </c>
      <c r="AD418" s="332" t="s">
        <v>240</v>
      </c>
      <c r="AE418" s="332" t="s">
        <v>477</v>
      </c>
      <c r="AF418" s="332" t="s">
        <v>240</v>
      </c>
      <c r="AG418" s="39" t="s">
        <v>478</v>
      </c>
      <c r="AH418" s="39" t="s">
        <v>1306</v>
      </c>
      <c r="AI418" s="111">
        <v>178</v>
      </c>
      <c r="AL418" s="336">
        <v>8.3000000000000007</v>
      </c>
      <c r="AM418" s="44">
        <v>198.54869999999997</v>
      </c>
      <c r="AN418" s="111">
        <v>9.8000000000000007</v>
      </c>
      <c r="AO418" s="111">
        <v>4</v>
      </c>
      <c r="AP418" s="111"/>
      <c r="AQ418" s="111" t="s">
        <v>1307</v>
      </c>
      <c r="AR418" s="335" t="s">
        <v>240</v>
      </c>
      <c r="AS418" s="111" t="s">
        <v>240</v>
      </c>
      <c r="AT418" s="111" t="s">
        <v>295</v>
      </c>
      <c r="AU418" s="111"/>
      <c r="AV418" s="39" t="s">
        <v>481</v>
      </c>
      <c r="AW418" s="39" t="s">
        <v>714</v>
      </c>
      <c r="AX418" s="39" t="s">
        <v>483</v>
      </c>
      <c r="AY418" s="39">
        <v>8.3000000000000007</v>
      </c>
      <c r="AZ418" s="334" t="s">
        <v>240</v>
      </c>
      <c r="BA418" s="39" t="s">
        <v>497</v>
      </c>
      <c r="BC418" s="39">
        <v>9.8000000000000007</v>
      </c>
      <c r="BD418" s="39" t="s">
        <v>485</v>
      </c>
      <c r="BH418" s="39" t="s">
        <v>924</v>
      </c>
      <c r="BI418" s="39" t="s">
        <v>497</v>
      </c>
      <c r="BJ418" s="112">
        <v>10</v>
      </c>
      <c r="BK418" s="56">
        <v>71.099999999999994</v>
      </c>
      <c r="BL418" s="56">
        <v>5.0999999999999996</v>
      </c>
      <c r="BM418" s="56">
        <v>23.6</v>
      </c>
      <c r="BN418" s="56">
        <v>2.2000000000000002</v>
      </c>
      <c r="BO418" s="56">
        <v>144.34612267719552</v>
      </c>
      <c r="BP418" s="223">
        <v>40.4</v>
      </c>
      <c r="BQ418" s="39" t="s">
        <v>497</v>
      </c>
      <c r="BR418" s="53" t="s">
        <v>925</v>
      </c>
      <c r="BS418" s="53" t="s">
        <v>926</v>
      </c>
      <c r="BT418" s="53"/>
      <c r="BU418" s="53"/>
      <c r="BV418" s="39" t="s">
        <v>489</v>
      </c>
      <c r="BX418" s="39" t="s">
        <v>714</v>
      </c>
    </row>
    <row r="419" spans="1:76" x14ac:dyDescent="0.35">
      <c r="C419" s="39">
        <v>1314290</v>
      </c>
      <c r="D419" s="39">
        <v>772368</v>
      </c>
      <c r="E419" s="39" t="s">
        <v>290</v>
      </c>
      <c r="F419" s="39" t="s">
        <v>468</v>
      </c>
      <c r="G419" s="39">
        <v>2004</v>
      </c>
      <c r="H419" s="39" t="s">
        <v>469</v>
      </c>
      <c r="I419" s="39" t="s">
        <v>470</v>
      </c>
      <c r="J419" s="39" t="s">
        <v>16</v>
      </c>
      <c r="K419" s="39" t="s">
        <v>80</v>
      </c>
      <c r="L419" s="39" t="s">
        <v>81</v>
      </c>
      <c r="M419" s="39" t="s">
        <v>82</v>
      </c>
      <c r="N419" s="39" t="s">
        <v>83</v>
      </c>
      <c r="O419" s="39" t="s">
        <v>84</v>
      </c>
      <c r="P419" s="39" t="s">
        <v>85</v>
      </c>
      <c r="Q419" s="39" t="s">
        <v>86</v>
      </c>
      <c r="R419" s="39" t="s">
        <v>87</v>
      </c>
      <c r="S419" s="39" t="s">
        <v>87</v>
      </c>
      <c r="T419" s="39" t="s">
        <v>474</v>
      </c>
      <c r="U419" s="39" t="s">
        <v>28</v>
      </c>
      <c r="V419" s="39" t="s">
        <v>293</v>
      </c>
      <c r="W419" s="34" t="s">
        <v>280</v>
      </c>
      <c r="X419" s="39" t="s">
        <v>819</v>
      </c>
      <c r="Y419" s="39" t="s">
        <v>475</v>
      </c>
      <c r="Z419" s="39" t="s">
        <v>239</v>
      </c>
      <c r="AA419" s="39" t="s">
        <v>476</v>
      </c>
      <c r="AB419" s="39">
        <v>2</v>
      </c>
      <c r="AC419" s="332">
        <f t="shared" si="24"/>
        <v>48</v>
      </c>
      <c r="AD419" s="332" t="s">
        <v>240</v>
      </c>
      <c r="AE419" s="332" t="s">
        <v>477</v>
      </c>
      <c r="AF419" s="332" t="s">
        <v>240</v>
      </c>
      <c r="AG419" s="39" t="s">
        <v>478</v>
      </c>
      <c r="AH419" s="39" t="s">
        <v>1308</v>
      </c>
      <c r="AI419" s="111">
        <v>208</v>
      </c>
      <c r="AL419" s="336">
        <v>8</v>
      </c>
      <c r="AM419" s="44">
        <v>197.32470000000001</v>
      </c>
      <c r="AN419" s="111">
        <v>10.4</v>
      </c>
      <c r="AO419" s="111">
        <v>4</v>
      </c>
      <c r="AP419" s="111"/>
      <c r="AQ419" s="111" t="s">
        <v>719</v>
      </c>
      <c r="AR419" s="335" t="s">
        <v>240</v>
      </c>
      <c r="AS419" s="111" t="s">
        <v>240</v>
      </c>
      <c r="AT419" s="111" t="s">
        <v>295</v>
      </c>
      <c r="AU419" s="111"/>
      <c r="AV419" s="39" t="s">
        <v>481</v>
      </c>
      <c r="AW419" s="39" t="s">
        <v>1042</v>
      </c>
      <c r="AX419" s="39" t="s">
        <v>483</v>
      </c>
      <c r="AY419" s="39">
        <v>8</v>
      </c>
      <c r="AZ419" s="334" t="s">
        <v>240</v>
      </c>
      <c r="BA419" s="39" t="s">
        <v>497</v>
      </c>
      <c r="BC419" s="39">
        <v>10.4</v>
      </c>
      <c r="BD419" s="39" t="s">
        <v>485</v>
      </c>
      <c r="BH419" s="39" t="s">
        <v>1043</v>
      </c>
      <c r="BI419" s="39" t="s">
        <v>497</v>
      </c>
      <c r="BJ419" s="112">
        <v>10</v>
      </c>
      <c r="BK419" s="39">
        <v>55.1</v>
      </c>
      <c r="BL419" s="39">
        <v>14.5</v>
      </c>
      <c r="BM419" s="39">
        <v>67.599999999999994</v>
      </c>
      <c r="BN419" s="39">
        <v>6.4</v>
      </c>
      <c r="BO419" s="39" t="s">
        <v>1044</v>
      </c>
      <c r="BP419" s="107">
        <v>124</v>
      </c>
      <c r="BQ419" s="39" t="s">
        <v>497</v>
      </c>
      <c r="BR419" s="53" t="s">
        <v>1045</v>
      </c>
      <c r="BS419" s="53" t="s">
        <v>1046</v>
      </c>
      <c r="BT419" s="53"/>
      <c r="BU419" s="53"/>
      <c r="BV419" s="39" t="s">
        <v>489</v>
      </c>
      <c r="BX419" s="39" t="s">
        <v>1042</v>
      </c>
    </row>
    <row r="420" spans="1:76" x14ac:dyDescent="0.35">
      <c r="C420" s="39">
        <v>1314312</v>
      </c>
      <c r="D420" s="39">
        <v>772390</v>
      </c>
      <c r="E420" s="39" t="s">
        <v>290</v>
      </c>
      <c r="F420" s="39" t="s">
        <v>468</v>
      </c>
      <c r="G420" s="39">
        <v>2004</v>
      </c>
      <c r="H420" s="39" t="s">
        <v>469</v>
      </c>
      <c r="I420" s="39" t="s">
        <v>470</v>
      </c>
      <c r="J420" s="39" t="s">
        <v>16</v>
      </c>
      <c r="K420" s="39" t="s">
        <v>80</v>
      </c>
      <c r="L420" s="39" t="s">
        <v>81</v>
      </c>
      <c r="M420" s="39" t="s">
        <v>82</v>
      </c>
      <c r="N420" s="39" t="s">
        <v>83</v>
      </c>
      <c r="O420" s="39" t="s">
        <v>84</v>
      </c>
      <c r="P420" s="39" t="s">
        <v>85</v>
      </c>
      <c r="Q420" s="39" t="s">
        <v>86</v>
      </c>
      <c r="R420" s="39" t="s">
        <v>87</v>
      </c>
      <c r="S420" s="39" t="s">
        <v>87</v>
      </c>
      <c r="T420" s="39" t="s">
        <v>474</v>
      </c>
      <c r="U420" s="39" t="s">
        <v>28</v>
      </c>
      <c r="V420" s="39" t="s">
        <v>293</v>
      </c>
      <c r="W420" s="34" t="s">
        <v>280</v>
      </c>
      <c r="X420" s="39" t="s">
        <v>819</v>
      </c>
      <c r="Y420" s="39" t="s">
        <v>848</v>
      </c>
      <c r="Z420" s="39" t="s">
        <v>239</v>
      </c>
      <c r="AA420" s="39" t="s">
        <v>476</v>
      </c>
      <c r="AB420" s="39">
        <v>2</v>
      </c>
      <c r="AC420" s="332">
        <f t="shared" si="24"/>
        <v>48</v>
      </c>
      <c r="AD420" s="332" t="s">
        <v>240</v>
      </c>
      <c r="AE420" s="332" t="s">
        <v>477</v>
      </c>
      <c r="AF420" s="332" t="s">
        <v>240</v>
      </c>
      <c r="AG420" s="39" t="s">
        <v>478</v>
      </c>
      <c r="AH420" s="39" t="s">
        <v>1309</v>
      </c>
      <c r="AI420" s="111">
        <v>257</v>
      </c>
      <c r="AL420" s="336">
        <v>8.3000000000000007</v>
      </c>
      <c r="AM420" s="44">
        <v>236.5025</v>
      </c>
      <c r="AN420" s="111">
        <v>8.1999999999999993</v>
      </c>
      <c r="AO420" s="111">
        <v>4</v>
      </c>
      <c r="AP420" s="111"/>
      <c r="AQ420" s="111" t="s">
        <v>719</v>
      </c>
      <c r="AR420" s="335" t="s">
        <v>240</v>
      </c>
      <c r="AS420" s="111" t="s">
        <v>240</v>
      </c>
      <c r="AT420" s="111" t="s">
        <v>295</v>
      </c>
      <c r="AU420" s="111"/>
      <c r="AV420" s="39" t="s">
        <v>481</v>
      </c>
      <c r="AW420" s="39" t="s">
        <v>720</v>
      </c>
      <c r="AX420" s="39" t="s">
        <v>483</v>
      </c>
      <c r="AY420" s="39">
        <v>8.3000000000000007</v>
      </c>
      <c r="AZ420" s="334" t="s">
        <v>240</v>
      </c>
      <c r="BA420" s="39" t="s">
        <v>497</v>
      </c>
      <c r="BC420" s="39">
        <v>8.1999999999999993</v>
      </c>
      <c r="BD420" s="39" t="s">
        <v>485</v>
      </c>
      <c r="BH420" s="39" t="s">
        <v>497</v>
      </c>
      <c r="BI420" s="39" t="s">
        <v>497</v>
      </c>
      <c r="BJ420" s="112">
        <v>10</v>
      </c>
      <c r="BK420" s="39">
        <v>66.5</v>
      </c>
      <c r="BL420" s="39">
        <v>17.100000000000001</v>
      </c>
      <c r="BM420" s="39">
        <v>76.8</v>
      </c>
      <c r="BN420" s="39">
        <v>9.5</v>
      </c>
      <c r="BO420" s="39" t="s">
        <v>644</v>
      </c>
      <c r="BP420" s="107">
        <v>127</v>
      </c>
      <c r="BQ420" s="39" t="s">
        <v>497</v>
      </c>
      <c r="BR420" s="53" t="s">
        <v>721</v>
      </c>
      <c r="BS420" s="53" t="s">
        <v>722</v>
      </c>
      <c r="BT420" s="53"/>
      <c r="BU420" s="53"/>
      <c r="BV420" s="39" t="s">
        <v>489</v>
      </c>
      <c r="BX420" s="39" t="s">
        <v>720</v>
      </c>
    </row>
    <row r="421" spans="1:76" x14ac:dyDescent="0.35">
      <c r="A421" s="34" t="s">
        <v>277</v>
      </c>
      <c r="B421" s="34"/>
      <c r="C421" s="34"/>
      <c r="D421" s="34"/>
      <c r="E421" s="39" t="s">
        <v>654</v>
      </c>
      <c r="F421" s="338" t="s">
        <v>1035</v>
      </c>
      <c r="G421" s="40">
        <v>2004</v>
      </c>
      <c r="H421" s="39" t="s">
        <v>1310</v>
      </c>
      <c r="I421" s="39" t="s">
        <v>1311</v>
      </c>
      <c r="J421" s="39" t="s">
        <v>627</v>
      </c>
      <c r="K421" s="39" t="s">
        <v>80</v>
      </c>
      <c r="L421" s="39" t="s">
        <v>81</v>
      </c>
      <c r="M421" s="39" t="s">
        <v>82</v>
      </c>
      <c r="N421" s="39" t="s">
        <v>83</v>
      </c>
      <c r="O421" s="39" t="s">
        <v>84</v>
      </c>
      <c r="P421" s="39" t="s">
        <v>85</v>
      </c>
      <c r="Q421" s="39" t="s">
        <v>86</v>
      </c>
      <c r="R421" s="35" t="s">
        <v>87</v>
      </c>
      <c r="S421" s="35" t="s">
        <v>87</v>
      </c>
      <c r="T421" s="113" t="s">
        <v>818</v>
      </c>
      <c r="U421" s="39" t="s">
        <v>28</v>
      </c>
      <c r="V421" s="34" t="s">
        <v>293</v>
      </c>
      <c r="W421" s="34" t="s">
        <v>280</v>
      </c>
      <c r="X421" s="39" t="s">
        <v>819</v>
      </c>
      <c r="Y421" s="338" t="s">
        <v>887</v>
      </c>
      <c r="Z421" s="39" t="s">
        <v>239</v>
      </c>
      <c r="AA421" s="339"/>
      <c r="AB421" s="339"/>
      <c r="AC421" s="40">
        <v>48</v>
      </c>
      <c r="AD421" s="332" t="s">
        <v>240</v>
      </c>
      <c r="AE421" s="40" t="s">
        <v>477</v>
      </c>
      <c r="AF421" s="332" t="s">
        <v>240</v>
      </c>
      <c r="AG421" s="339"/>
      <c r="AH421" s="339">
        <v>50.6</v>
      </c>
      <c r="AI421" s="111">
        <v>50.6</v>
      </c>
      <c r="AJ421" s="339"/>
      <c r="AK421" s="114" t="s">
        <v>509</v>
      </c>
      <c r="AL421" s="336">
        <v>7.08</v>
      </c>
      <c r="AM421" s="44">
        <v>250.19322</v>
      </c>
      <c r="AN421" s="111">
        <v>2.08</v>
      </c>
      <c r="AO421" s="111">
        <f t="shared" ref="AO421:AO466" si="25">IF(AP421=1,1,"xx")</f>
        <v>1</v>
      </c>
      <c r="AP421" s="111">
        <v>1</v>
      </c>
      <c r="AQ421" s="111"/>
      <c r="AR421" s="335" t="s">
        <v>295</v>
      </c>
      <c r="AS421" s="111" t="s">
        <v>240</v>
      </c>
      <c r="AT421" s="111" t="s">
        <v>295</v>
      </c>
      <c r="AU421" s="111" t="s">
        <v>240</v>
      </c>
      <c r="AV421" s="130"/>
      <c r="AW421" s="114" t="s">
        <v>1312</v>
      </c>
      <c r="AX421" s="130">
        <v>20</v>
      </c>
      <c r="AY421" s="114">
        <v>7.08</v>
      </c>
      <c r="AZ421" s="334" t="s">
        <v>240</v>
      </c>
      <c r="BA421" s="130">
        <v>250.19322</v>
      </c>
      <c r="BB421" s="130">
        <v>250.19322</v>
      </c>
      <c r="BC421" s="114">
        <v>2.08</v>
      </c>
      <c r="BD421" s="114"/>
      <c r="BE421" s="114">
        <v>2.08</v>
      </c>
      <c r="BF421" s="114"/>
      <c r="BG421" s="114"/>
      <c r="BH421" s="114"/>
      <c r="BI421" s="114"/>
      <c r="BJ421" s="112">
        <v>10</v>
      </c>
      <c r="BK421" s="56">
        <v>80.16</v>
      </c>
      <c r="BL421" s="56">
        <v>12.15</v>
      </c>
      <c r="BM421" s="56">
        <v>57.475000000000001</v>
      </c>
      <c r="BN421" s="56">
        <v>3.05</v>
      </c>
      <c r="BO421" s="56">
        <v>48.03</v>
      </c>
      <c r="BP421" s="223">
        <v>163.779</v>
      </c>
      <c r="BQ421" s="56">
        <v>2.6799901174100502</v>
      </c>
      <c r="BR421" s="56"/>
      <c r="BS421" s="339"/>
      <c r="BT421" s="113" t="s">
        <v>487</v>
      </c>
      <c r="BU421" s="114" t="s">
        <v>488</v>
      </c>
      <c r="BV421" s="34"/>
      <c r="BW421" s="34"/>
      <c r="BX421" s="34"/>
    </row>
    <row r="422" spans="1:76" x14ac:dyDescent="0.35">
      <c r="A422" s="34" t="s">
        <v>277</v>
      </c>
      <c r="B422" s="34"/>
      <c r="C422" s="34"/>
      <c r="D422" s="34"/>
      <c r="E422" s="39" t="s">
        <v>654</v>
      </c>
      <c r="F422" s="338" t="s">
        <v>1035</v>
      </c>
      <c r="G422" s="40">
        <v>2004</v>
      </c>
      <c r="H422" s="39" t="s">
        <v>1310</v>
      </c>
      <c r="I422" s="39" t="s">
        <v>1313</v>
      </c>
      <c r="J422" s="39" t="s">
        <v>627</v>
      </c>
      <c r="K422" s="39" t="s">
        <v>80</v>
      </c>
      <c r="L422" s="39" t="s">
        <v>81</v>
      </c>
      <c r="M422" s="39" t="s">
        <v>82</v>
      </c>
      <c r="N422" s="39" t="s">
        <v>83</v>
      </c>
      <c r="O422" s="39" t="s">
        <v>84</v>
      </c>
      <c r="P422" s="39" t="s">
        <v>85</v>
      </c>
      <c r="Q422" s="39" t="s">
        <v>86</v>
      </c>
      <c r="R422" s="35" t="s">
        <v>87</v>
      </c>
      <c r="S422" s="35" t="s">
        <v>87</v>
      </c>
      <c r="T422" s="113" t="s">
        <v>818</v>
      </c>
      <c r="U422" s="39" t="s">
        <v>28</v>
      </c>
      <c r="V422" s="34" t="s">
        <v>293</v>
      </c>
      <c r="W422" s="34" t="s">
        <v>280</v>
      </c>
      <c r="X422" s="39" t="s">
        <v>819</v>
      </c>
      <c r="Y422" s="338" t="s">
        <v>887</v>
      </c>
      <c r="Z422" s="39" t="s">
        <v>239</v>
      </c>
      <c r="AA422" s="339"/>
      <c r="AB422" s="339"/>
      <c r="AC422" s="40">
        <v>48</v>
      </c>
      <c r="AD422" s="332" t="s">
        <v>240</v>
      </c>
      <c r="AE422" s="40" t="s">
        <v>477</v>
      </c>
      <c r="AF422" s="332" t="s">
        <v>240</v>
      </c>
      <c r="AG422" s="339"/>
      <c r="AH422" s="339">
        <v>53.8</v>
      </c>
      <c r="AI422" s="111">
        <v>53.8</v>
      </c>
      <c r="AJ422" s="339"/>
      <c r="AK422" s="114" t="s">
        <v>509</v>
      </c>
      <c r="AL422" s="336">
        <v>6.94</v>
      </c>
      <c r="AM422" s="44">
        <v>250.19322</v>
      </c>
      <c r="AN422" s="111">
        <v>1.95</v>
      </c>
      <c r="AO422" s="111">
        <f t="shared" si="25"/>
        <v>1</v>
      </c>
      <c r="AP422" s="111">
        <v>1</v>
      </c>
      <c r="AQ422" s="111"/>
      <c r="AR422" s="335" t="s">
        <v>295</v>
      </c>
      <c r="AS422" s="111" t="s">
        <v>240</v>
      </c>
      <c r="AT422" s="111" t="s">
        <v>295</v>
      </c>
      <c r="AU422" s="111" t="s">
        <v>240</v>
      </c>
      <c r="AV422" s="130"/>
      <c r="AW422" s="114" t="s">
        <v>1312</v>
      </c>
      <c r="AX422" s="130">
        <v>20</v>
      </c>
      <c r="AY422" s="114">
        <v>6.94</v>
      </c>
      <c r="AZ422" s="334" t="s">
        <v>240</v>
      </c>
      <c r="BA422" s="130">
        <v>250.19322</v>
      </c>
      <c r="BB422" s="130">
        <v>250.19322</v>
      </c>
      <c r="BC422" s="114">
        <v>1.95</v>
      </c>
      <c r="BD422" s="114"/>
      <c r="BE422" s="114">
        <v>1.95</v>
      </c>
      <c r="BF422" s="114"/>
      <c r="BG422" s="114"/>
      <c r="BH422" s="114"/>
      <c r="BI422" s="114"/>
      <c r="BJ422" s="112">
        <v>10</v>
      </c>
      <c r="BK422" s="56">
        <v>80.16</v>
      </c>
      <c r="BL422" s="56">
        <v>12.15</v>
      </c>
      <c r="BM422" s="56">
        <v>88.281599999999997</v>
      </c>
      <c r="BN422" s="56">
        <v>3.05</v>
      </c>
      <c r="BO422" s="56">
        <v>48.126060000000003</v>
      </c>
      <c r="BP422" s="223">
        <v>220.8535</v>
      </c>
      <c r="BQ422" s="56">
        <v>1.9381488983189885</v>
      </c>
      <c r="BR422" s="56"/>
      <c r="BS422" s="339"/>
      <c r="BT422" s="113" t="s">
        <v>487</v>
      </c>
      <c r="BU422" s="114" t="s">
        <v>488</v>
      </c>
      <c r="BV422" s="34"/>
      <c r="BW422" s="34"/>
      <c r="BX422" s="34"/>
    </row>
    <row r="423" spans="1:76" x14ac:dyDescent="0.35">
      <c r="A423" s="34" t="s">
        <v>277</v>
      </c>
      <c r="B423" s="34"/>
      <c r="C423" s="34"/>
      <c r="D423" s="34"/>
      <c r="E423" s="39" t="s">
        <v>654</v>
      </c>
      <c r="F423" s="338" t="s">
        <v>1035</v>
      </c>
      <c r="G423" s="40">
        <v>2004</v>
      </c>
      <c r="H423" s="39" t="s">
        <v>1310</v>
      </c>
      <c r="I423" s="39" t="s">
        <v>1314</v>
      </c>
      <c r="J423" s="39" t="s">
        <v>627</v>
      </c>
      <c r="K423" s="39" t="s">
        <v>80</v>
      </c>
      <c r="L423" s="39" t="s">
        <v>81</v>
      </c>
      <c r="M423" s="39" t="s">
        <v>82</v>
      </c>
      <c r="N423" s="39" t="s">
        <v>83</v>
      </c>
      <c r="O423" s="39" t="s">
        <v>84</v>
      </c>
      <c r="P423" s="39" t="s">
        <v>85</v>
      </c>
      <c r="Q423" s="39" t="s">
        <v>86</v>
      </c>
      <c r="R423" s="35" t="s">
        <v>87</v>
      </c>
      <c r="S423" s="35" t="s">
        <v>87</v>
      </c>
      <c r="T423" s="113" t="s">
        <v>818</v>
      </c>
      <c r="U423" s="39" t="s">
        <v>28</v>
      </c>
      <c r="V423" s="34" t="s">
        <v>293</v>
      </c>
      <c r="W423" s="34" t="s">
        <v>280</v>
      </c>
      <c r="X423" s="39" t="s">
        <v>819</v>
      </c>
      <c r="Y423" s="338" t="s">
        <v>887</v>
      </c>
      <c r="Z423" s="39" t="s">
        <v>239</v>
      </c>
      <c r="AA423" s="339"/>
      <c r="AB423" s="339"/>
      <c r="AC423" s="40">
        <v>48</v>
      </c>
      <c r="AD423" s="332" t="s">
        <v>240</v>
      </c>
      <c r="AE423" s="40" t="s">
        <v>477</v>
      </c>
      <c r="AF423" s="332" t="s">
        <v>240</v>
      </c>
      <c r="AG423" s="339"/>
      <c r="AH423" s="339">
        <v>60.6</v>
      </c>
      <c r="AI423" s="111">
        <v>60.6</v>
      </c>
      <c r="AJ423" s="339"/>
      <c r="AK423" s="114" t="s">
        <v>509</v>
      </c>
      <c r="AL423" s="336">
        <v>7.06</v>
      </c>
      <c r="AM423" s="44">
        <v>250.19322</v>
      </c>
      <c r="AN423" s="111">
        <v>2.58</v>
      </c>
      <c r="AO423" s="111">
        <f t="shared" si="25"/>
        <v>1</v>
      </c>
      <c r="AP423" s="111">
        <v>1</v>
      </c>
      <c r="AQ423" s="111"/>
      <c r="AR423" s="335" t="s">
        <v>295</v>
      </c>
      <c r="AS423" s="111" t="s">
        <v>240</v>
      </c>
      <c r="AT423" s="111" t="s">
        <v>295</v>
      </c>
      <c r="AU423" s="111" t="s">
        <v>240</v>
      </c>
      <c r="AV423" s="130"/>
      <c r="AW423" s="114" t="s">
        <v>1312</v>
      </c>
      <c r="AX423" s="130">
        <v>20</v>
      </c>
      <c r="AY423" s="114">
        <v>7.06</v>
      </c>
      <c r="AZ423" s="334" t="s">
        <v>240</v>
      </c>
      <c r="BA423" s="130">
        <v>250.19322</v>
      </c>
      <c r="BB423" s="130">
        <v>250.19322</v>
      </c>
      <c r="BC423" s="114">
        <v>2.58</v>
      </c>
      <c r="BD423" s="114"/>
      <c r="BE423" s="114">
        <v>2.58</v>
      </c>
      <c r="BF423" s="114"/>
      <c r="BG423" s="114"/>
      <c r="BH423" s="114"/>
      <c r="BI423" s="114"/>
      <c r="BJ423" s="112">
        <v>10</v>
      </c>
      <c r="BK423" s="56">
        <v>80.16</v>
      </c>
      <c r="BL423" s="56">
        <v>12.15</v>
      </c>
      <c r="BM423" s="56">
        <v>60.923499999999997</v>
      </c>
      <c r="BN423" s="56">
        <v>3.05</v>
      </c>
      <c r="BO423" s="56">
        <v>54.850259999999999</v>
      </c>
      <c r="BP423" s="223">
        <v>164.488</v>
      </c>
      <c r="BQ423" s="56">
        <v>2.5588575707938279</v>
      </c>
      <c r="BR423" s="56"/>
      <c r="BS423" s="339"/>
      <c r="BT423" s="113" t="s">
        <v>487</v>
      </c>
      <c r="BU423" s="114" t="s">
        <v>488</v>
      </c>
      <c r="BV423" s="34"/>
      <c r="BW423" s="34"/>
      <c r="BX423" s="34"/>
    </row>
    <row r="424" spans="1:76" x14ac:dyDescent="0.35">
      <c r="A424" s="34" t="s">
        <v>277</v>
      </c>
      <c r="B424" s="34"/>
      <c r="C424" s="34"/>
      <c r="D424" s="34"/>
      <c r="E424" s="39" t="s">
        <v>654</v>
      </c>
      <c r="F424" s="338" t="s">
        <v>1035</v>
      </c>
      <c r="G424" s="40">
        <v>2004</v>
      </c>
      <c r="H424" s="39" t="s">
        <v>1310</v>
      </c>
      <c r="I424" s="39" t="s">
        <v>1315</v>
      </c>
      <c r="J424" s="39" t="s">
        <v>627</v>
      </c>
      <c r="K424" s="39" t="s">
        <v>80</v>
      </c>
      <c r="L424" s="39" t="s">
        <v>81</v>
      </c>
      <c r="M424" s="39" t="s">
        <v>82</v>
      </c>
      <c r="N424" s="39" t="s">
        <v>83</v>
      </c>
      <c r="O424" s="39" t="s">
        <v>84</v>
      </c>
      <c r="P424" s="39" t="s">
        <v>85</v>
      </c>
      <c r="Q424" s="39" t="s">
        <v>86</v>
      </c>
      <c r="R424" s="35" t="s">
        <v>87</v>
      </c>
      <c r="S424" s="35" t="s">
        <v>87</v>
      </c>
      <c r="T424" s="113" t="s">
        <v>818</v>
      </c>
      <c r="U424" s="39" t="s">
        <v>28</v>
      </c>
      <c r="V424" s="34" t="s">
        <v>293</v>
      </c>
      <c r="W424" s="34" t="s">
        <v>280</v>
      </c>
      <c r="X424" s="39" t="s">
        <v>819</v>
      </c>
      <c r="Y424" s="338" t="s">
        <v>887</v>
      </c>
      <c r="Z424" s="39" t="s">
        <v>239</v>
      </c>
      <c r="AA424" s="339"/>
      <c r="AB424" s="339"/>
      <c r="AC424" s="40">
        <v>48</v>
      </c>
      <c r="AD424" s="332" t="s">
        <v>240</v>
      </c>
      <c r="AE424" s="40" t="s">
        <v>477</v>
      </c>
      <c r="AF424" s="332" t="s">
        <v>240</v>
      </c>
      <c r="AG424" s="339"/>
      <c r="AH424" s="339">
        <v>81.8</v>
      </c>
      <c r="AI424" s="111">
        <v>81.8</v>
      </c>
      <c r="AJ424" s="339"/>
      <c r="AK424" s="114" t="s">
        <v>509</v>
      </c>
      <c r="AL424" s="336">
        <v>6.9</v>
      </c>
      <c r="AM424" s="44">
        <v>250.19322</v>
      </c>
      <c r="AN424" s="111">
        <v>3.04</v>
      </c>
      <c r="AO424" s="111">
        <f t="shared" si="25"/>
        <v>1</v>
      </c>
      <c r="AP424" s="111">
        <v>1</v>
      </c>
      <c r="AQ424" s="111"/>
      <c r="AR424" s="335" t="s">
        <v>295</v>
      </c>
      <c r="AS424" s="111" t="s">
        <v>240</v>
      </c>
      <c r="AT424" s="111" t="s">
        <v>295</v>
      </c>
      <c r="AU424" s="111" t="s">
        <v>240</v>
      </c>
      <c r="AV424" s="130"/>
      <c r="AW424" s="114" t="s">
        <v>1312</v>
      </c>
      <c r="AX424" s="130">
        <v>20</v>
      </c>
      <c r="AY424" s="114">
        <v>6.9</v>
      </c>
      <c r="AZ424" s="334" t="s">
        <v>240</v>
      </c>
      <c r="BA424" s="130">
        <v>250.19322</v>
      </c>
      <c r="BB424" s="130">
        <v>250.19322</v>
      </c>
      <c r="BC424" s="114">
        <v>3.04</v>
      </c>
      <c r="BD424" s="114"/>
      <c r="BE424" s="114">
        <v>3.04</v>
      </c>
      <c r="BF424" s="114"/>
      <c r="BG424" s="114"/>
      <c r="BH424" s="114"/>
      <c r="BI424" s="114"/>
      <c r="BJ424" s="112">
        <v>10</v>
      </c>
      <c r="BK424" s="56">
        <v>80.16</v>
      </c>
      <c r="BL424" s="56">
        <v>12.15</v>
      </c>
      <c r="BM424" s="56">
        <v>48.738799999999998</v>
      </c>
      <c r="BN424" s="56">
        <v>3.05</v>
      </c>
      <c r="BO424" s="56">
        <v>48.03</v>
      </c>
      <c r="BP424" s="223">
        <v>144.636</v>
      </c>
      <c r="BQ424" s="56">
        <v>1.7664259088622225</v>
      </c>
      <c r="BR424" s="56"/>
      <c r="BS424" s="339"/>
      <c r="BT424" s="113" t="s">
        <v>487</v>
      </c>
      <c r="BU424" s="114" t="s">
        <v>488</v>
      </c>
      <c r="BV424" s="34"/>
      <c r="BW424" s="34"/>
      <c r="BX424" s="34"/>
    </row>
    <row r="425" spans="1:76" x14ac:dyDescent="0.35">
      <c r="A425" s="34" t="s">
        <v>277</v>
      </c>
      <c r="B425" s="34"/>
      <c r="C425" s="34"/>
      <c r="D425" s="34"/>
      <c r="E425" s="39" t="s">
        <v>654</v>
      </c>
      <c r="F425" s="338" t="s">
        <v>1035</v>
      </c>
      <c r="G425" s="40">
        <v>2004</v>
      </c>
      <c r="H425" s="39" t="s">
        <v>1310</v>
      </c>
      <c r="I425" s="39" t="s">
        <v>1316</v>
      </c>
      <c r="J425" s="39" t="s">
        <v>627</v>
      </c>
      <c r="K425" s="39" t="s">
        <v>80</v>
      </c>
      <c r="L425" s="39" t="s">
        <v>81</v>
      </c>
      <c r="M425" s="39" t="s">
        <v>82</v>
      </c>
      <c r="N425" s="39" t="s">
        <v>83</v>
      </c>
      <c r="O425" s="39" t="s">
        <v>84</v>
      </c>
      <c r="P425" s="39" t="s">
        <v>85</v>
      </c>
      <c r="Q425" s="39" t="s">
        <v>86</v>
      </c>
      <c r="R425" s="35" t="s">
        <v>87</v>
      </c>
      <c r="S425" s="35" t="s">
        <v>87</v>
      </c>
      <c r="T425" s="113" t="s">
        <v>818</v>
      </c>
      <c r="U425" s="39" t="s">
        <v>28</v>
      </c>
      <c r="V425" s="34" t="s">
        <v>293</v>
      </c>
      <c r="W425" s="34" t="s">
        <v>280</v>
      </c>
      <c r="X425" s="39" t="s">
        <v>819</v>
      </c>
      <c r="Y425" s="338" t="s">
        <v>887</v>
      </c>
      <c r="Z425" s="39" t="s">
        <v>239</v>
      </c>
      <c r="AA425" s="339"/>
      <c r="AB425" s="339"/>
      <c r="AC425" s="40">
        <v>48</v>
      </c>
      <c r="AD425" s="332" t="s">
        <v>240</v>
      </c>
      <c r="AE425" s="40" t="s">
        <v>477</v>
      </c>
      <c r="AF425" s="332" t="s">
        <v>240</v>
      </c>
      <c r="AG425" s="339"/>
      <c r="AH425" s="339">
        <v>86.6</v>
      </c>
      <c r="AI425" s="111">
        <v>86.6</v>
      </c>
      <c r="AJ425" s="339"/>
      <c r="AK425" s="114" t="s">
        <v>509</v>
      </c>
      <c r="AL425" s="336">
        <v>6.98</v>
      </c>
      <c r="AM425" s="44">
        <v>250.19322</v>
      </c>
      <c r="AN425" s="111">
        <v>1.97</v>
      </c>
      <c r="AO425" s="111">
        <f t="shared" si="25"/>
        <v>1</v>
      </c>
      <c r="AP425" s="111">
        <v>1</v>
      </c>
      <c r="AQ425" s="111"/>
      <c r="AR425" s="335" t="s">
        <v>295</v>
      </c>
      <c r="AS425" s="111" t="s">
        <v>240</v>
      </c>
      <c r="AT425" s="111" t="s">
        <v>295</v>
      </c>
      <c r="AU425" s="111" t="s">
        <v>240</v>
      </c>
      <c r="AV425" s="130"/>
      <c r="AW425" s="114" t="s">
        <v>1312</v>
      </c>
      <c r="AX425" s="130">
        <v>20</v>
      </c>
      <c r="AY425" s="114">
        <v>6.98</v>
      </c>
      <c r="AZ425" s="334" t="s">
        <v>240</v>
      </c>
      <c r="BA425" s="130">
        <v>250.19322</v>
      </c>
      <c r="BB425" s="130">
        <v>250.19322</v>
      </c>
      <c r="BC425" s="114">
        <v>1.97</v>
      </c>
      <c r="BD425" s="114"/>
      <c r="BE425" s="114">
        <v>1.97</v>
      </c>
      <c r="BF425" s="114"/>
      <c r="BG425" s="114"/>
      <c r="BH425" s="114"/>
      <c r="BI425" s="114"/>
      <c r="BJ425" s="112">
        <v>10</v>
      </c>
      <c r="BK425" s="56">
        <v>80.16</v>
      </c>
      <c r="BL425" s="56">
        <v>12.15</v>
      </c>
      <c r="BM425" s="56">
        <v>52.647100000000002</v>
      </c>
      <c r="BN425" s="56">
        <v>3.05</v>
      </c>
      <c r="BO425" s="56">
        <v>48.222119999999997</v>
      </c>
      <c r="BP425" s="223">
        <v>142.15450000000001</v>
      </c>
      <c r="BQ425" s="56">
        <v>2.1263653210689881</v>
      </c>
      <c r="BR425" s="56"/>
      <c r="BS425" s="339"/>
      <c r="BT425" s="113" t="s">
        <v>487</v>
      </c>
      <c r="BU425" s="114" t="s">
        <v>488</v>
      </c>
      <c r="BV425" s="34"/>
      <c r="BW425" s="34"/>
      <c r="BX425" s="34"/>
    </row>
    <row r="426" spans="1:76" x14ac:dyDescent="0.35">
      <c r="A426" s="34" t="s">
        <v>277</v>
      </c>
      <c r="B426" s="34"/>
      <c r="C426" s="34"/>
      <c r="D426" s="34"/>
      <c r="E426" s="39" t="s">
        <v>654</v>
      </c>
      <c r="F426" s="338" t="s">
        <v>1035</v>
      </c>
      <c r="G426" s="40">
        <v>2004</v>
      </c>
      <c r="H426" s="39" t="s">
        <v>1310</v>
      </c>
      <c r="I426" s="39" t="s">
        <v>1317</v>
      </c>
      <c r="J426" s="39" t="s">
        <v>627</v>
      </c>
      <c r="K426" s="39" t="s">
        <v>80</v>
      </c>
      <c r="L426" s="39" t="s">
        <v>81</v>
      </c>
      <c r="M426" s="39" t="s">
        <v>82</v>
      </c>
      <c r="N426" s="39" t="s">
        <v>83</v>
      </c>
      <c r="O426" s="39" t="s">
        <v>84</v>
      </c>
      <c r="P426" s="39" t="s">
        <v>85</v>
      </c>
      <c r="Q426" s="39" t="s">
        <v>86</v>
      </c>
      <c r="R426" s="35" t="s">
        <v>87</v>
      </c>
      <c r="S426" s="35" t="s">
        <v>87</v>
      </c>
      <c r="T426" s="113" t="s">
        <v>818</v>
      </c>
      <c r="U426" s="39" t="s">
        <v>28</v>
      </c>
      <c r="V426" s="34" t="s">
        <v>293</v>
      </c>
      <c r="W426" s="34" t="s">
        <v>280</v>
      </c>
      <c r="X426" s="39" t="s">
        <v>819</v>
      </c>
      <c r="Y426" s="338" t="s">
        <v>887</v>
      </c>
      <c r="Z426" s="39" t="s">
        <v>239</v>
      </c>
      <c r="AA426" s="339"/>
      <c r="AB426" s="339"/>
      <c r="AC426" s="40">
        <v>48</v>
      </c>
      <c r="AD426" s="332" t="s">
        <v>240</v>
      </c>
      <c r="AE426" s="40" t="s">
        <v>477</v>
      </c>
      <c r="AF426" s="332" t="s">
        <v>240</v>
      </c>
      <c r="AG426" s="339"/>
      <c r="AH426" s="339">
        <v>128</v>
      </c>
      <c r="AI426" s="111">
        <v>128</v>
      </c>
      <c r="AJ426" s="339"/>
      <c r="AK426" s="114" t="s">
        <v>509</v>
      </c>
      <c r="AL426" s="336">
        <v>6.92</v>
      </c>
      <c r="AM426" s="44">
        <v>250.19322</v>
      </c>
      <c r="AN426" s="111">
        <v>4.53</v>
      </c>
      <c r="AO426" s="111">
        <f t="shared" si="25"/>
        <v>1</v>
      </c>
      <c r="AP426" s="111">
        <v>1</v>
      </c>
      <c r="AQ426" s="111"/>
      <c r="AR426" s="335" t="s">
        <v>295</v>
      </c>
      <c r="AS426" s="111" t="s">
        <v>240</v>
      </c>
      <c r="AT426" s="111" t="s">
        <v>295</v>
      </c>
      <c r="AU426" s="111" t="s">
        <v>240</v>
      </c>
      <c r="AV426" s="130"/>
      <c r="AW426" s="114" t="s">
        <v>1312</v>
      </c>
      <c r="AX426" s="130">
        <v>20</v>
      </c>
      <c r="AY426" s="114">
        <v>6.92</v>
      </c>
      <c r="AZ426" s="334" t="s">
        <v>240</v>
      </c>
      <c r="BA426" s="130">
        <v>250.19322</v>
      </c>
      <c r="BB426" s="130">
        <v>250.19322</v>
      </c>
      <c r="BC426" s="114">
        <v>4.53</v>
      </c>
      <c r="BD426" s="114"/>
      <c r="BE426" s="114">
        <v>4.53</v>
      </c>
      <c r="BF426" s="114"/>
      <c r="BG426" s="114"/>
      <c r="BH426" s="114"/>
      <c r="BI426" s="114"/>
      <c r="BJ426" s="112">
        <v>10</v>
      </c>
      <c r="BK426" s="56">
        <v>80.16</v>
      </c>
      <c r="BL426" s="56">
        <v>12.15</v>
      </c>
      <c r="BM426" s="56">
        <v>49.888300000000001</v>
      </c>
      <c r="BN426" s="56">
        <v>3.05</v>
      </c>
      <c r="BO426" s="56">
        <v>48.03</v>
      </c>
      <c r="BP426" s="223">
        <v>146.054</v>
      </c>
      <c r="BQ426" s="56">
        <v>1.8503204191746798</v>
      </c>
      <c r="BR426" s="56"/>
      <c r="BS426" s="339"/>
      <c r="BT426" s="113" t="s">
        <v>487</v>
      </c>
      <c r="BU426" s="114" t="s">
        <v>488</v>
      </c>
      <c r="BV426" s="34"/>
      <c r="BW426" s="34"/>
      <c r="BX426" s="34"/>
    </row>
    <row r="427" spans="1:76" x14ac:dyDescent="0.35">
      <c r="A427" s="34" t="s">
        <v>277</v>
      </c>
      <c r="B427" s="34"/>
      <c r="C427" s="34"/>
      <c r="D427" s="34"/>
      <c r="E427" s="39" t="s">
        <v>654</v>
      </c>
      <c r="F427" s="338" t="s">
        <v>1035</v>
      </c>
      <c r="G427" s="40">
        <v>2004</v>
      </c>
      <c r="H427" s="39" t="s">
        <v>1310</v>
      </c>
      <c r="I427" s="39" t="s">
        <v>1318</v>
      </c>
      <c r="J427" s="39" t="s">
        <v>627</v>
      </c>
      <c r="K427" s="39" t="s">
        <v>80</v>
      </c>
      <c r="L427" s="39" t="s">
        <v>81</v>
      </c>
      <c r="M427" s="39" t="s">
        <v>82</v>
      </c>
      <c r="N427" s="39" t="s">
        <v>83</v>
      </c>
      <c r="O427" s="39" t="s">
        <v>84</v>
      </c>
      <c r="P427" s="39" t="s">
        <v>85</v>
      </c>
      <c r="Q427" s="39" t="s">
        <v>86</v>
      </c>
      <c r="R427" s="35" t="s">
        <v>87</v>
      </c>
      <c r="S427" s="35" t="s">
        <v>87</v>
      </c>
      <c r="T427" s="113" t="s">
        <v>818</v>
      </c>
      <c r="U427" s="39" t="s">
        <v>28</v>
      </c>
      <c r="V427" s="34" t="s">
        <v>293</v>
      </c>
      <c r="W427" s="34" t="s">
        <v>280</v>
      </c>
      <c r="X427" s="39" t="s">
        <v>819</v>
      </c>
      <c r="Y427" s="338" t="s">
        <v>887</v>
      </c>
      <c r="Z427" s="39" t="s">
        <v>239</v>
      </c>
      <c r="AA427" s="339"/>
      <c r="AB427" s="339"/>
      <c r="AC427" s="40">
        <v>48</v>
      </c>
      <c r="AD427" s="332" t="s">
        <v>240</v>
      </c>
      <c r="AE427" s="40" t="s">
        <v>477</v>
      </c>
      <c r="AF427" s="332" t="s">
        <v>240</v>
      </c>
      <c r="AG427" s="339"/>
      <c r="AH427" s="339">
        <v>129</v>
      </c>
      <c r="AI427" s="111">
        <v>129</v>
      </c>
      <c r="AJ427" s="339"/>
      <c r="AK427" s="114" t="s">
        <v>509</v>
      </c>
      <c r="AL427" s="336">
        <v>7.01</v>
      </c>
      <c r="AM427" s="44">
        <v>250.19322</v>
      </c>
      <c r="AN427" s="111">
        <v>1.95</v>
      </c>
      <c r="AO427" s="111">
        <f t="shared" si="25"/>
        <v>1</v>
      </c>
      <c r="AP427" s="111">
        <v>1</v>
      </c>
      <c r="AQ427" s="111"/>
      <c r="AR427" s="335" t="s">
        <v>295</v>
      </c>
      <c r="AS427" s="111" t="s">
        <v>240</v>
      </c>
      <c r="AT427" s="111" t="s">
        <v>295</v>
      </c>
      <c r="AU427" s="111" t="s">
        <v>240</v>
      </c>
      <c r="AV427" s="130"/>
      <c r="AW427" s="114" t="s">
        <v>1312</v>
      </c>
      <c r="AX427" s="130">
        <v>20</v>
      </c>
      <c r="AY427" s="114">
        <v>7.01</v>
      </c>
      <c r="AZ427" s="334" t="s">
        <v>240</v>
      </c>
      <c r="BA427" s="130">
        <v>250.19322</v>
      </c>
      <c r="BB427" s="130">
        <v>250.19322</v>
      </c>
      <c r="BC427" s="114">
        <v>1.95</v>
      </c>
      <c r="BD427" s="114"/>
      <c r="BE427" s="114">
        <v>1.95</v>
      </c>
      <c r="BF427" s="114"/>
      <c r="BG427" s="114"/>
      <c r="BH427" s="114"/>
      <c r="BI427" s="114"/>
      <c r="BJ427" s="112">
        <v>10</v>
      </c>
      <c r="BK427" s="56">
        <v>80.16</v>
      </c>
      <c r="BL427" s="56">
        <v>12.15</v>
      </c>
      <c r="BM427" s="56">
        <v>49.198599999999999</v>
      </c>
      <c r="BN427" s="56">
        <v>3.05</v>
      </c>
      <c r="BO427" s="56">
        <v>48.222119999999997</v>
      </c>
      <c r="BP427" s="223">
        <v>142.50899999999999</v>
      </c>
      <c r="BQ427" s="56">
        <v>2.2793118333648876</v>
      </c>
      <c r="BR427" s="56"/>
      <c r="BS427" s="339"/>
      <c r="BT427" s="113" t="s">
        <v>487</v>
      </c>
      <c r="BU427" s="114" t="s">
        <v>488</v>
      </c>
      <c r="BV427" s="34"/>
      <c r="BW427" s="34"/>
      <c r="BX427" s="34"/>
    </row>
    <row r="428" spans="1:76" x14ac:dyDescent="0.35">
      <c r="A428" s="34" t="s">
        <v>277</v>
      </c>
      <c r="B428" s="34"/>
      <c r="C428" s="34"/>
      <c r="D428" s="34"/>
      <c r="E428" s="39" t="s">
        <v>654</v>
      </c>
      <c r="F428" s="338" t="s">
        <v>1035</v>
      </c>
      <c r="G428" s="40">
        <v>2004</v>
      </c>
      <c r="H428" s="39" t="s">
        <v>1310</v>
      </c>
      <c r="I428" s="39" t="s">
        <v>1319</v>
      </c>
      <c r="J428" s="39" t="s">
        <v>627</v>
      </c>
      <c r="K428" s="39" t="s">
        <v>80</v>
      </c>
      <c r="L428" s="39" t="s">
        <v>81</v>
      </c>
      <c r="M428" s="39" t="s">
        <v>82</v>
      </c>
      <c r="N428" s="39" t="s">
        <v>83</v>
      </c>
      <c r="O428" s="39" t="s">
        <v>84</v>
      </c>
      <c r="P428" s="39" t="s">
        <v>85</v>
      </c>
      <c r="Q428" s="39" t="s">
        <v>86</v>
      </c>
      <c r="R428" s="35" t="s">
        <v>87</v>
      </c>
      <c r="S428" s="35" t="s">
        <v>87</v>
      </c>
      <c r="T428" s="113" t="s">
        <v>818</v>
      </c>
      <c r="U428" s="39" t="s">
        <v>28</v>
      </c>
      <c r="V428" s="34" t="s">
        <v>293</v>
      </c>
      <c r="W428" s="34" t="s">
        <v>280</v>
      </c>
      <c r="X428" s="39" t="s">
        <v>819</v>
      </c>
      <c r="Y428" s="338" t="s">
        <v>887</v>
      </c>
      <c r="Z428" s="39" t="s">
        <v>239</v>
      </c>
      <c r="AA428" s="339"/>
      <c r="AB428" s="339"/>
      <c r="AC428" s="40">
        <v>48</v>
      </c>
      <c r="AD428" s="332" t="s">
        <v>240</v>
      </c>
      <c r="AE428" s="40" t="s">
        <v>477</v>
      </c>
      <c r="AF428" s="332" t="s">
        <v>240</v>
      </c>
      <c r="AG428" s="339"/>
      <c r="AH428" s="339">
        <v>192</v>
      </c>
      <c r="AI428" s="111">
        <v>192</v>
      </c>
      <c r="AJ428" s="339"/>
      <c r="AK428" s="114" t="s">
        <v>509</v>
      </c>
      <c r="AL428" s="336">
        <v>6.97</v>
      </c>
      <c r="AM428" s="44">
        <v>250.19322</v>
      </c>
      <c r="AN428" s="111">
        <v>5.35</v>
      </c>
      <c r="AO428" s="111">
        <f t="shared" si="25"/>
        <v>1</v>
      </c>
      <c r="AP428" s="111">
        <v>1</v>
      </c>
      <c r="AQ428" s="111"/>
      <c r="AR428" s="335" t="s">
        <v>295</v>
      </c>
      <c r="AS428" s="111" t="s">
        <v>240</v>
      </c>
      <c r="AT428" s="111" t="s">
        <v>295</v>
      </c>
      <c r="AU428" s="111" t="s">
        <v>240</v>
      </c>
      <c r="AV428" s="130"/>
      <c r="AW428" s="114" t="s">
        <v>1312</v>
      </c>
      <c r="AX428" s="130">
        <v>20</v>
      </c>
      <c r="AY428" s="114">
        <v>6.97</v>
      </c>
      <c r="AZ428" s="334" t="s">
        <v>240</v>
      </c>
      <c r="BA428" s="130">
        <v>250.19322</v>
      </c>
      <c r="BB428" s="130">
        <v>250.19322</v>
      </c>
      <c r="BC428" s="114">
        <v>5.35</v>
      </c>
      <c r="BD428" s="114"/>
      <c r="BE428" s="114">
        <v>5.35</v>
      </c>
      <c r="BF428" s="114"/>
      <c r="BG428" s="114"/>
      <c r="BH428" s="114"/>
      <c r="BI428" s="114"/>
      <c r="BJ428" s="112">
        <v>10</v>
      </c>
      <c r="BK428" s="56">
        <v>80.16</v>
      </c>
      <c r="BL428" s="56">
        <v>12.15</v>
      </c>
      <c r="BM428" s="56">
        <v>63.912199999999999</v>
      </c>
      <c r="BN428" s="56">
        <v>3.05</v>
      </c>
      <c r="BO428" s="56">
        <v>52.832999999999998</v>
      </c>
      <c r="BP428" s="223">
        <v>142.86349999999999</v>
      </c>
      <c r="BQ428" s="56">
        <v>2.0776796729996549</v>
      </c>
      <c r="BR428" s="56"/>
      <c r="BS428" s="339"/>
      <c r="BT428" s="113" t="s">
        <v>487</v>
      </c>
      <c r="BU428" s="114" t="s">
        <v>488</v>
      </c>
      <c r="BV428" s="34"/>
      <c r="BW428" s="34"/>
      <c r="BX428" s="34"/>
    </row>
    <row r="429" spans="1:76" x14ac:dyDescent="0.35">
      <c r="A429" s="34" t="s">
        <v>277</v>
      </c>
      <c r="B429" s="34"/>
      <c r="C429" s="34"/>
      <c r="D429" s="34"/>
      <c r="E429" s="39" t="s">
        <v>654</v>
      </c>
      <c r="F429" s="338" t="s">
        <v>1035</v>
      </c>
      <c r="G429" s="40">
        <v>2004</v>
      </c>
      <c r="H429" s="39" t="s">
        <v>1310</v>
      </c>
      <c r="I429" s="39" t="s">
        <v>1320</v>
      </c>
      <c r="J429" s="39" t="s">
        <v>627</v>
      </c>
      <c r="K429" s="39" t="s">
        <v>80</v>
      </c>
      <c r="L429" s="39" t="s">
        <v>81</v>
      </c>
      <c r="M429" s="39" t="s">
        <v>82</v>
      </c>
      <c r="N429" s="39" t="s">
        <v>83</v>
      </c>
      <c r="O429" s="39" t="s">
        <v>84</v>
      </c>
      <c r="P429" s="39" t="s">
        <v>85</v>
      </c>
      <c r="Q429" s="39" t="s">
        <v>86</v>
      </c>
      <c r="R429" s="35" t="s">
        <v>87</v>
      </c>
      <c r="S429" s="35" t="s">
        <v>87</v>
      </c>
      <c r="T429" s="113" t="s">
        <v>818</v>
      </c>
      <c r="U429" s="39" t="s">
        <v>28</v>
      </c>
      <c r="V429" s="34" t="s">
        <v>293</v>
      </c>
      <c r="W429" s="34" t="s">
        <v>280</v>
      </c>
      <c r="X429" s="39" t="s">
        <v>819</v>
      </c>
      <c r="Y429" s="338" t="s">
        <v>887</v>
      </c>
      <c r="Z429" s="39" t="s">
        <v>239</v>
      </c>
      <c r="AA429" s="339"/>
      <c r="AB429" s="339"/>
      <c r="AC429" s="40">
        <v>48</v>
      </c>
      <c r="AD429" s="332" t="s">
        <v>240</v>
      </c>
      <c r="AE429" s="40" t="s">
        <v>477</v>
      </c>
      <c r="AF429" s="332" t="s">
        <v>240</v>
      </c>
      <c r="AG429" s="339"/>
      <c r="AH429" s="339">
        <v>212</v>
      </c>
      <c r="AI429" s="111">
        <v>212</v>
      </c>
      <c r="AJ429" s="339"/>
      <c r="AK429" s="114" t="s">
        <v>509</v>
      </c>
      <c r="AL429" s="336">
        <v>7.07</v>
      </c>
      <c r="AM429" s="44">
        <v>250.19322</v>
      </c>
      <c r="AN429" s="111">
        <v>13.7</v>
      </c>
      <c r="AO429" s="111">
        <f t="shared" si="25"/>
        <v>1</v>
      </c>
      <c r="AP429" s="111">
        <v>1</v>
      </c>
      <c r="AQ429" s="111"/>
      <c r="AR429" s="335" t="s">
        <v>295</v>
      </c>
      <c r="AS429" s="111" t="s">
        <v>240</v>
      </c>
      <c r="AT429" s="111" t="s">
        <v>295</v>
      </c>
      <c r="AU429" s="111" t="s">
        <v>240</v>
      </c>
      <c r="AV429" s="130"/>
      <c r="AW429" s="114" t="s">
        <v>1312</v>
      </c>
      <c r="AX429" s="130">
        <v>20</v>
      </c>
      <c r="AY429" s="114">
        <v>7.07</v>
      </c>
      <c r="AZ429" s="334" t="s">
        <v>240</v>
      </c>
      <c r="BA429" s="130">
        <v>250.19322</v>
      </c>
      <c r="BB429" s="130">
        <v>250.19322</v>
      </c>
      <c r="BC429" s="114">
        <v>13.7</v>
      </c>
      <c r="BD429" s="114"/>
      <c r="BE429" s="114">
        <v>13.7</v>
      </c>
      <c r="BF429" s="114"/>
      <c r="BG429" s="114"/>
      <c r="BH429" s="114"/>
      <c r="BI429" s="114"/>
      <c r="BJ429" s="112">
        <v>10</v>
      </c>
      <c r="BK429" s="56">
        <v>80.16</v>
      </c>
      <c r="BL429" s="56">
        <v>12.15</v>
      </c>
      <c r="BM429" s="56">
        <v>125.0656</v>
      </c>
      <c r="BN429" s="56">
        <v>3.05</v>
      </c>
      <c r="BO429" s="56">
        <v>84.43674</v>
      </c>
      <c r="BP429" s="223">
        <v>249.56800000000001</v>
      </c>
      <c r="BQ429" s="56">
        <v>2.6187273113352676</v>
      </c>
      <c r="BR429" s="56"/>
      <c r="BS429" s="339"/>
      <c r="BT429" s="113" t="s">
        <v>487</v>
      </c>
      <c r="BU429" s="114" t="s">
        <v>488</v>
      </c>
      <c r="BV429" s="34"/>
      <c r="BW429" s="34"/>
      <c r="BX429" s="34"/>
    </row>
    <row r="430" spans="1:76" x14ac:dyDescent="0.35">
      <c r="A430" s="34" t="s">
        <v>277</v>
      </c>
      <c r="B430" s="34"/>
      <c r="C430" s="34"/>
      <c r="D430" s="34"/>
      <c r="E430" s="39" t="s">
        <v>654</v>
      </c>
      <c r="F430" s="338" t="s">
        <v>1035</v>
      </c>
      <c r="G430" s="40">
        <v>2004</v>
      </c>
      <c r="H430" s="39" t="s">
        <v>1310</v>
      </c>
      <c r="I430" s="39" t="s">
        <v>1321</v>
      </c>
      <c r="J430" s="39" t="s">
        <v>627</v>
      </c>
      <c r="K430" s="39" t="s">
        <v>80</v>
      </c>
      <c r="L430" s="39" t="s">
        <v>81</v>
      </c>
      <c r="M430" s="39" t="s">
        <v>82</v>
      </c>
      <c r="N430" s="39" t="s">
        <v>83</v>
      </c>
      <c r="O430" s="39" t="s">
        <v>84</v>
      </c>
      <c r="P430" s="39" t="s">
        <v>85</v>
      </c>
      <c r="Q430" s="39" t="s">
        <v>86</v>
      </c>
      <c r="R430" s="35" t="s">
        <v>87</v>
      </c>
      <c r="S430" s="35" t="s">
        <v>87</v>
      </c>
      <c r="T430" s="113" t="s">
        <v>818</v>
      </c>
      <c r="U430" s="39" t="s">
        <v>28</v>
      </c>
      <c r="V430" s="34" t="s">
        <v>293</v>
      </c>
      <c r="W430" s="34" t="s">
        <v>280</v>
      </c>
      <c r="X430" s="39" t="s">
        <v>819</v>
      </c>
      <c r="Y430" s="338" t="s">
        <v>887</v>
      </c>
      <c r="Z430" s="39" t="s">
        <v>239</v>
      </c>
      <c r="AA430" s="339"/>
      <c r="AB430" s="339"/>
      <c r="AC430" s="40">
        <v>48</v>
      </c>
      <c r="AD430" s="332" t="s">
        <v>240</v>
      </c>
      <c r="AE430" s="40" t="s">
        <v>477</v>
      </c>
      <c r="AF430" s="332" t="s">
        <v>240</v>
      </c>
      <c r="AG430" s="339"/>
      <c r="AH430" s="339">
        <v>261</v>
      </c>
      <c r="AI430" s="111">
        <v>261</v>
      </c>
      <c r="AJ430" s="339"/>
      <c r="AK430" s="114" t="s">
        <v>509</v>
      </c>
      <c r="AL430" s="336">
        <v>7</v>
      </c>
      <c r="AM430" s="44">
        <v>250.19322</v>
      </c>
      <c r="AN430" s="111">
        <v>5.1100000000000003</v>
      </c>
      <c r="AO430" s="111">
        <f t="shared" si="25"/>
        <v>1</v>
      </c>
      <c r="AP430" s="111">
        <v>1</v>
      </c>
      <c r="AQ430" s="111"/>
      <c r="AR430" s="335" t="s">
        <v>295</v>
      </c>
      <c r="AS430" s="111" t="s">
        <v>240</v>
      </c>
      <c r="AT430" s="111" t="s">
        <v>295</v>
      </c>
      <c r="AU430" s="111" t="s">
        <v>240</v>
      </c>
      <c r="AV430" s="130"/>
      <c r="AW430" s="114" t="s">
        <v>1312</v>
      </c>
      <c r="AX430" s="130">
        <v>20</v>
      </c>
      <c r="AY430" s="114">
        <v>7</v>
      </c>
      <c r="AZ430" s="334" t="s">
        <v>240</v>
      </c>
      <c r="BA430" s="130">
        <v>250.19322</v>
      </c>
      <c r="BB430" s="130">
        <v>250.19322</v>
      </c>
      <c r="BC430" s="114">
        <v>5.1100000000000003</v>
      </c>
      <c r="BD430" s="114"/>
      <c r="BE430" s="114">
        <v>5.1100000000000003</v>
      </c>
      <c r="BF430" s="114"/>
      <c r="BG430" s="114"/>
      <c r="BH430" s="114"/>
      <c r="BI430" s="114"/>
      <c r="BJ430" s="112">
        <v>10</v>
      </c>
      <c r="BK430" s="56">
        <v>80.16</v>
      </c>
      <c r="BL430" s="56">
        <v>12.15</v>
      </c>
      <c r="BM430" s="56">
        <v>54.256399999999999</v>
      </c>
      <c r="BN430" s="56">
        <v>3.05</v>
      </c>
      <c r="BO430" s="56">
        <v>48.510300000000001</v>
      </c>
      <c r="BP430" s="223">
        <v>144.28149999999999</v>
      </c>
      <c r="BQ430" s="56">
        <v>2.2271545353409095</v>
      </c>
      <c r="BR430" s="56"/>
      <c r="BS430" s="339"/>
      <c r="BT430" s="113" t="s">
        <v>487</v>
      </c>
      <c r="BU430" s="114" t="s">
        <v>488</v>
      </c>
      <c r="BV430" s="34"/>
      <c r="BW430" s="34"/>
      <c r="BX430" s="34"/>
    </row>
    <row r="431" spans="1:76" x14ac:dyDescent="0.35">
      <c r="A431" s="34" t="s">
        <v>277</v>
      </c>
      <c r="B431" s="34"/>
      <c r="C431" s="34"/>
      <c r="D431" s="34"/>
      <c r="E431" s="39" t="s">
        <v>654</v>
      </c>
      <c r="F431" s="338" t="s">
        <v>1035</v>
      </c>
      <c r="G431" s="40">
        <v>2004</v>
      </c>
      <c r="H431" s="39" t="s">
        <v>1310</v>
      </c>
      <c r="I431" s="39" t="s">
        <v>1322</v>
      </c>
      <c r="J431" s="39" t="s">
        <v>627</v>
      </c>
      <c r="K431" s="39" t="s">
        <v>80</v>
      </c>
      <c r="L431" s="39" t="s">
        <v>81</v>
      </c>
      <c r="M431" s="39" t="s">
        <v>82</v>
      </c>
      <c r="N431" s="39" t="s">
        <v>83</v>
      </c>
      <c r="O431" s="39" t="s">
        <v>84</v>
      </c>
      <c r="P431" s="39" t="s">
        <v>85</v>
      </c>
      <c r="Q431" s="39" t="s">
        <v>86</v>
      </c>
      <c r="R431" s="35" t="s">
        <v>87</v>
      </c>
      <c r="S431" s="35" t="s">
        <v>87</v>
      </c>
      <c r="T431" s="113" t="s">
        <v>818</v>
      </c>
      <c r="U431" s="39" t="s">
        <v>28</v>
      </c>
      <c r="V431" s="34" t="s">
        <v>293</v>
      </c>
      <c r="W431" s="34" t="s">
        <v>280</v>
      </c>
      <c r="X431" s="39" t="s">
        <v>819</v>
      </c>
      <c r="Y431" s="338" t="s">
        <v>887</v>
      </c>
      <c r="Z431" s="39" t="s">
        <v>239</v>
      </c>
      <c r="AA431" s="339"/>
      <c r="AB431" s="339"/>
      <c r="AC431" s="40">
        <v>48</v>
      </c>
      <c r="AD431" s="332" t="s">
        <v>240</v>
      </c>
      <c r="AE431" s="40" t="s">
        <v>477</v>
      </c>
      <c r="AF431" s="332" t="s">
        <v>240</v>
      </c>
      <c r="AG431" s="339"/>
      <c r="AH431" s="339">
        <v>275</v>
      </c>
      <c r="AI431" s="111">
        <v>275</v>
      </c>
      <c r="AJ431" s="339"/>
      <c r="AK431" s="114" t="s">
        <v>509</v>
      </c>
      <c r="AL431" s="336">
        <v>7.03</v>
      </c>
      <c r="AM431" s="44">
        <v>250.19322</v>
      </c>
      <c r="AN431" s="111">
        <v>9.2200000000000006</v>
      </c>
      <c r="AO431" s="111">
        <f t="shared" si="25"/>
        <v>1</v>
      </c>
      <c r="AP431" s="111">
        <v>1</v>
      </c>
      <c r="AQ431" s="111"/>
      <c r="AR431" s="335" t="s">
        <v>295</v>
      </c>
      <c r="AS431" s="111" t="s">
        <v>240</v>
      </c>
      <c r="AT431" s="111" t="s">
        <v>295</v>
      </c>
      <c r="AU431" s="111" t="s">
        <v>240</v>
      </c>
      <c r="AV431" s="130"/>
      <c r="AW431" s="114" t="s">
        <v>1312</v>
      </c>
      <c r="AX431" s="130">
        <v>20</v>
      </c>
      <c r="AY431" s="114">
        <v>7.03</v>
      </c>
      <c r="AZ431" s="334" t="s">
        <v>240</v>
      </c>
      <c r="BA431" s="130">
        <v>250.19322</v>
      </c>
      <c r="BB431" s="130">
        <v>250.19322</v>
      </c>
      <c r="BC431" s="114">
        <v>9.2200000000000006</v>
      </c>
      <c r="BD431" s="114"/>
      <c r="BE431" s="114">
        <v>9.2200000000000006</v>
      </c>
      <c r="BF431" s="114"/>
      <c r="BG431" s="114"/>
      <c r="BH431" s="114"/>
      <c r="BI431" s="114"/>
      <c r="BJ431" s="112">
        <v>10</v>
      </c>
      <c r="BK431" s="56">
        <v>80.16</v>
      </c>
      <c r="BL431" s="56">
        <v>12.15</v>
      </c>
      <c r="BM431" s="56">
        <v>97.017799999999994</v>
      </c>
      <c r="BN431" s="56">
        <v>3.05</v>
      </c>
      <c r="BO431" s="56">
        <v>48.03</v>
      </c>
      <c r="BP431" s="223">
        <v>229.00700000000001</v>
      </c>
      <c r="BQ431" s="56">
        <v>2.3872908808400131</v>
      </c>
      <c r="BR431" s="56"/>
      <c r="BS431" s="339"/>
      <c r="BT431" s="113" t="s">
        <v>487</v>
      </c>
      <c r="BU431" s="114" t="s">
        <v>488</v>
      </c>
      <c r="BV431" s="34"/>
      <c r="BW431" s="34"/>
      <c r="BX431" s="34"/>
    </row>
    <row r="432" spans="1:76" x14ac:dyDescent="0.35">
      <c r="A432" s="34" t="s">
        <v>277</v>
      </c>
      <c r="B432" s="34"/>
      <c r="C432" s="34"/>
      <c r="D432" s="34"/>
      <c r="E432" s="39" t="s">
        <v>654</v>
      </c>
      <c r="F432" s="338" t="s">
        <v>1035</v>
      </c>
      <c r="G432" s="40">
        <v>2004</v>
      </c>
      <c r="H432" s="39" t="s">
        <v>1310</v>
      </c>
      <c r="I432" s="39" t="s">
        <v>1323</v>
      </c>
      <c r="J432" s="39" t="s">
        <v>627</v>
      </c>
      <c r="K432" s="39" t="s">
        <v>80</v>
      </c>
      <c r="L432" s="39" t="s">
        <v>81</v>
      </c>
      <c r="M432" s="39" t="s">
        <v>82</v>
      </c>
      <c r="N432" s="39" t="s">
        <v>83</v>
      </c>
      <c r="O432" s="39" t="s">
        <v>84</v>
      </c>
      <c r="P432" s="39" t="s">
        <v>85</v>
      </c>
      <c r="Q432" s="39" t="s">
        <v>86</v>
      </c>
      <c r="R432" s="35" t="s">
        <v>87</v>
      </c>
      <c r="S432" s="35" t="s">
        <v>87</v>
      </c>
      <c r="T432" s="113" t="s">
        <v>818</v>
      </c>
      <c r="U432" s="39" t="s">
        <v>28</v>
      </c>
      <c r="V432" s="34" t="s">
        <v>293</v>
      </c>
      <c r="W432" s="34" t="s">
        <v>280</v>
      </c>
      <c r="X432" s="39" t="s">
        <v>819</v>
      </c>
      <c r="Y432" s="338" t="s">
        <v>887</v>
      </c>
      <c r="Z432" s="39" t="s">
        <v>239</v>
      </c>
      <c r="AA432" s="339"/>
      <c r="AB432" s="339"/>
      <c r="AC432" s="40">
        <v>48</v>
      </c>
      <c r="AD432" s="332" t="s">
        <v>240</v>
      </c>
      <c r="AE432" s="40" t="s">
        <v>477</v>
      </c>
      <c r="AF432" s="332" t="s">
        <v>240</v>
      </c>
      <c r="AG432" s="339"/>
      <c r="AH432" s="339">
        <v>295</v>
      </c>
      <c r="AI432" s="111">
        <v>295</v>
      </c>
      <c r="AJ432" s="339"/>
      <c r="AK432" s="114" t="s">
        <v>509</v>
      </c>
      <c r="AL432" s="336">
        <v>6.91</v>
      </c>
      <c r="AM432" s="44">
        <v>250.19322</v>
      </c>
      <c r="AN432" s="111">
        <v>8.9600000000000009</v>
      </c>
      <c r="AO432" s="111">
        <f t="shared" si="25"/>
        <v>1</v>
      </c>
      <c r="AP432" s="111">
        <v>1</v>
      </c>
      <c r="AQ432" s="111"/>
      <c r="AR432" s="335" t="s">
        <v>295</v>
      </c>
      <c r="AS432" s="111" t="s">
        <v>240</v>
      </c>
      <c r="AT432" s="111" t="s">
        <v>295</v>
      </c>
      <c r="AU432" s="111" t="s">
        <v>240</v>
      </c>
      <c r="AV432" s="130"/>
      <c r="AW432" s="114" t="s">
        <v>1312</v>
      </c>
      <c r="AX432" s="130">
        <v>20</v>
      </c>
      <c r="AY432" s="114">
        <v>6.91</v>
      </c>
      <c r="AZ432" s="334" t="s">
        <v>240</v>
      </c>
      <c r="BA432" s="130">
        <v>250.19322</v>
      </c>
      <c r="BB432" s="130">
        <v>250.19322</v>
      </c>
      <c r="BC432" s="114">
        <v>8.9600000000000009</v>
      </c>
      <c r="BD432" s="114"/>
      <c r="BE432" s="114">
        <v>8.9600000000000009</v>
      </c>
      <c r="BF432" s="114"/>
      <c r="BG432" s="114"/>
      <c r="BH432" s="114"/>
      <c r="BI432" s="114"/>
      <c r="BJ432" s="112">
        <v>10</v>
      </c>
      <c r="BK432" s="56">
        <v>80.16</v>
      </c>
      <c r="BL432" s="56">
        <v>12.15</v>
      </c>
      <c r="BM432" s="56">
        <v>53.796599999999998</v>
      </c>
      <c r="BN432" s="56">
        <v>3.05</v>
      </c>
      <c r="BO432" s="56">
        <v>48.03</v>
      </c>
      <c r="BP432" s="223">
        <v>150.30799999999999</v>
      </c>
      <c r="BQ432" s="56">
        <v>1.8078927832187117</v>
      </c>
      <c r="BR432" s="56"/>
      <c r="BS432" s="339"/>
      <c r="BT432" s="113" t="s">
        <v>487</v>
      </c>
      <c r="BU432" s="114" t="s">
        <v>488</v>
      </c>
      <c r="BV432" s="34"/>
      <c r="BW432" s="34"/>
      <c r="BX432" s="34"/>
    </row>
    <row r="433" spans="1:76" x14ac:dyDescent="0.35">
      <c r="A433" s="34" t="s">
        <v>277</v>
      </c>
      <c r="B433" s="34"/>
      <c r="C433" s="34"/>
      <c r="D433" s="34"/>
      <c r="E433" s="39" t="s">
        <v>654</v>
      </c>
      <c r="F433" s="338" t="s">
        <v>1035</v>
      </c>
      <c r="G433" s="40">
        <v>2004</v>
      </c>
      <c r="H433" s="39" t="s">
        <v>1310</v>
      </c>
      <c r="I433" s="39" t="s">
        <v>1324</v>
      </c>
      <c r="J433" s="39" t="s">
        <v>627</v>
      </c>
      <c r="K433" s="39" t="s">
        <v>80</v>
      </c>
      <c r="L433" s="39" t="s">
        <v>81</v>
      </c>
      <c r="M433" s="39" t="s">
        <v>82</v>
      </c>
      <c r="N433" s="39" t="s">
        <v>83</v>
      </c>
      <c r="O433" s="39" t="s">
        <v>84</v>
      </c>
      <c r="P433" s="39" t="s">
        <v>85</v>
      </c>
      <c r="Q433" s="39" t="s">
        <v>86</v>
      </c>
      <c r="R433" s="35" t="s">
        <v>87</v>
      </c>
      <c r="S433" s="35" t="s">
        <v>87</v>
      </c>
      <c r="T433" s="113" t="s">
        <v>818</v>
      </c>
      <c r="U433" s="39" t="s">
        <v>28</v>
      </c>
      <c r="V433" s="34" t="s">
        <v>293</v>
      </c>
      <c r="W433" s="34" t="s">
        <v>280</v>
      </c>
      <c r="X433" s="39" t="s">
        <v>819</v>
      </c>
      <c r="Y433" s="338" t="s">
        <v>887</v>
      </c>
      <c r="Z433" s="39" t="s">
        <v>239</v>
      </c>
      <c r="AA433" s="339"/>
      <c r="AB433" s="339"/>
      <c r="AC433" s="40">
        <v>48</v>
      </c>
      <c r="AD433" s="332" t="s">
        <v>240</v>
      </c>
      <c r="AE433" s="40" t="s">
        <v>477</v>
      </c>
      <c r="AF433" s="332" t="s">
        <v>240</v>
      </c>
      <c r="AG433" s="339"/>
      <c r="AH433" s="339">
        <v>311</v>
      </c>
      <c r="AI433" s="111">
        <v>311</v>
      </c>
      <c r="AJ433" s="339"/>
      <c r="AK433" s="114" t="s">
        <v>509</v>
      </c>
      <c r="AL433" s="336">
        <v>6.92</v>
      </c>
      <c r="AM433" s="44">
        <v>250.19322</v>
      </c>
      <c r="AN433" s="111">
        <v>8.5399999999999991</v>
      </c>
      <c r="AO433" s="111">
        <f t="shared" si="25"/>
        <v>1</v>
      </c>
      <c r="AP433" s="111">
        <v>1</v>
      </c>
      <c r="AQ433" s="111"/>
      <c r="AR433" s="335" t="s">
        <v>295</v>
      </c>
      <c r="AS433" s="111" t="s">
        <v>240</v>
      </c>
      <c r="AT433" s="111" t="s">
        <v>295</v>
      </c>
      <c r="AU433" s="111" t="s">
        <v>240</v>
      </c>
      <c r="AV433" s="130"/>
      <c r="AW433" s="114" t="s">
        <v>1312</v>
      </c>
      <c r="AX433" s="130">
        <v>20</v>
      </c>
      <c r="AY433" s="114">
        <v>6.92</v>
      </c>
      <c r="AZ433" s="334" t="s">
        <v>240</v>
      </c>
      <c r="BA433" s="130">
        <v>250.19322</v>
      </c>
      <c r="BB433" s="130">
        <v>250.19322</v>
      </c>
      <c r="BC433" s="114">
        <v>8.5399999999999991</v>
      </c>
      <c r="BD433" s="114"/>
      <c r="BE433" s="114">
        <v>8.5399999999999991</v>
      </c>
      <c r="BF433" s="114"/>
      <c r="BG433" s="114"/>
      <c r="BH433" s="114"/>
      <c r="BI433" s="114"/>
      <c r="BJ433" s="112">
        <v>10</v>
      </c>
      <c r="BK433" s="56">
        <v>80.16</v>
      </c>
      <c r="BL433" s="56">
        <v>12.15</v>
      </c>
      <c r="BM433" s="56">
        <v>232.19900000000001</v>
      </c>
      <c r="BN433" s="56">
        <v>3.05</v>
      </c>
      <c r="BO433" s="56">
        <v>48.318179999999998</v>
      </c>
      <c r="BP433" s="223">
        <v>478.57499999999999</v>
      </c>
      <c r="BQ433" s="56">
        <v>1.8503204191746798</v>
      </c>
      <c r="BR433" s="56"/>
      <c r="BS433" s="339"/>
      <c r="BT433" s="113" t="s">
        <v>487</v>
      </c>
      <c r="BU433" s="114" t="s">
        <v>488</v>
      </c>
      <c r="BV433" s="34"/>
      <c r="BW433" s="34"/>
      <c r="BX433" s="34"/>
    </row>
    <row r="434" spans="1:76" x14ac:dyDescent="0.35">
      <c r="A434" s="34" t="s">
        <v>277</v>
      </c>
      <c r="B434" s="34"/>
      <c r="C434" s="34"/>
      <c r="D434" s="34"/>
      <c r="E434" s="39" t="s">
        <v>654</v>
      </c>
      <c r="F434" s="338" t="s">
        <v>1035</v>
      </c>
      <c r="G434" s="40">
        <v>2004</v>
      </c>
      <c r="H434" s="39" t="s">
        <v>1310</v>
      </c>
      <c r="I434" s="39" t="s">
        <v>1325</v>
      </c>
      <c r="J434" s="39" t="s">
        <v>627</v>
      </c>
      <c r="K434" s="39" t="s">
        <v>80</v>
      </c>
      <c r="L434" s="39" t="s">
        <v>81</v>
      </c>
      <c r="M434" s="39" t="s">
        <v>82</v>
      </c>
      <c r="N434" s="39" t="s">
        <v>83</v>
      </c>
      <c r="O434" s="39" t="s">
        <v>84</v>
      </c>
      <c r="P434" s="39" t="s">
        <v>85</v>
      </c>
      <c r="Q434" s="39" t="s">
        <v>86</v>
      </c>
      <c r="R434" s="35" t="s">
        <v>87</v>
      </c>
      <c r="S434" s="35" t="s">
        <v>87</v>
      </c>
      <c r="T434" s="113" t="s">
        <v>818</v>
      </c>
      <c r="U434" s="39" t="s">
        <v>28</v>
      </c>
      <c r="V434" s="34" t="s">
        <v>293</v>
      </c>
      <c r="W434" s="34" t="s">
        <v>280</v>
      </c>
      <c r="X434" s="39" t="s">
        <v>819</v>
      </c>
      <c r="Y434" s="338" t="s">
        <v>887</v>
      </c>
      <c r="Z434" s="39" t="s">
        <v>239</v>
      </c>
      <c r="AA434" s="339"/>
      <c r="AB434" s="339"/>
      <c r="AC434" s="40">
        <v>48</v>
      </c>
      <c r="AD434" s="332" t="s">
        <v>240</v>
      </c>
      <c r="AE434" s="40" t="s">
        <v>477</v>
      </c>
      <c r="AF434" s="332" t="s">
        <v>240</v>
      </c>
      <c r="AG434" s="339"/>
      <c r="AH434" s="339">
        <v>332</v>
      </c>
      <c r="AI434" s="111">
        <v>332</v>
      </c>
      <c r="AJ434" s="339"/>
      <c r="AK434" s="114" t="s">
        <v>509</v>
      </c>
      <c r="AL434" s="336">
        <v>6.99</v>
      </c>
      <c r="AM434" s="44">
        <v>250.19322</v>
      </c>
      <c r="AN434" s="111">
        <v>10.8</v>
      </c>
      <c r="AO434" s="111">
        <f t="shared" si="25"/>
        <v>1</v>
      </c>
      <c r="AP434" s="111">
        <v>1</v>
      </c>
      <c r="AQ434" s="111"/>
      <c r="AR434" s="335" t="s">
        <v>295</v>
      </c>
      <c r="AS434" s="111" t="s">
        <v>240</v>
      </c>
      <c r="AT434" s="111" t="s">
        <v>295</v>
      </c>
      <c r="AU434" s="111" t="s">
        <v>240</v>
      </c>
      <c r="AV434" s="130"/>
      <c r="AW434" s="114" t="s">
        <v>1312</v>
      </c>
      <c r="AX434" s="130">
        <v>20</v>
      </c>
      <c r="AY434" s="114">
        <v>6.99</v>
      </c>
      <c r="AZ434" s="334" t="s">
        <v>240</v>
      </c>
      <c r="BA434" s="130">
        <v>250.19322</v>
      </c>
      <c r="BB434" s="130">
        <v>250.19322</v>
      </c>
      <c r="BC434" s="114">
        <v>10.8</v>
      </c>
      <c r="BD434" s="114"/>
      <c r="BE434" s="114">
        <v>10.8</v>
      </c>
      <c r="BF434" s="114"/>
      <c r="BG434" s="114"/>
      <c r="BH434" s="114"/>
      <c r="BI434" s="114"/>
      <c r="BJ434" s="112">
        <v>10</v>
      </c>
      <c r="BK434" s="56">
        <v>80.16</v>
      </c>
      <c r="BL434" s="56">
        <v>12.15</v>
      </c>
      <c r="BM434" s="56">
        <v>81.844399999999993</v>
      </c>
      <c r="BN434" s="56">
        <v>3.05</v>
      </c>
      <c r="BO434" s="56">
        <v>48.990600000000001</v>
      </c>
      <c r="BP434" s="223">
        <v>143.92699999999999</v>
      </c>
      <c r="BQ434" s="56">
        <v>2.1761814232434062</v>
      </c>
      <c r="BR434" s="56"/>
      <c r="BS434" s="339"/>
      <c r="BT434" s="113" t="s">
        <v>487</v>
      </c>
      <c r="BU434" s="114" t="s">
        <v>488</v>
      </c>
      <c r="BV434" s="34"/>
      <c r="BW434" s="34"/>
      <c r="BX434" s="34"/>
    </row>
    <row r="435" spans="1:76" x14ac:dyDescent="0.35">
      <c r="A435" s="34" t="s">
        <v>277</v>
      </c>
      <c r="B435" s="34"/>
      <c r="C435" s="34"/>
      <c r="D435" s="34"/>
      <c r="E435" s="39" t="s">
        <v>654</v>
      </c>
      <c r="F435" s="338" t="s">
        <v>1035</v>
      </c>
      <c r="G435" s="40">
        <v>2004</v>
      </c>
      <c r="H435" s="39" t="s">
        <v>1310</v>
      </c>
      <c r="I435" s="39" t="s">
        <v>1326</v>
      </c>
      <c r="J435" s="39" t="s">
        <v>627</v>
      </c>
      <c r="K435" s="39" t="s">
        <v>80</v>
      </c>
      <c r="L435" s="39" t="s">
        <v>81</v>
      </c>
      <c r="M435" s="39" t="s">
        <v>82</v>
      </c>
      <c r="N435" s="39" t="s">
        <v>83</v>
      </c>
      <c r="O435" s="39" t="s">
        <v>84</v>
      </c>
      <c r="P435" s="39" t="s">
        <v>85</v>
      </c>
      <c r="Q435" s="39" t="s">
        <v>86</v>
      </c>
      <c r="R435" s="35" t="s">
        <v>87</v>
      </c>
      <c r="S435" s="35" t="s">
        <v>87</v>
      </c>
      <c r="T435" s="113" t="s">
        <v>818</v>
      </c>
      <c r="U435" s="39" t="s">
        <v>28</v>
      </c>
      <c r="V435" s="34" t="s">
        <v>293</v>
      </c>
      <c r="W435" s="34" t="s">
        <v>280</v>
      </c>
      <c r="X435" s="39" t="s">
        <v>819</v>
      </c>
      <c r="Y435" s="338" t="s">
        <v>887</v>
      </c>
      <c r="Z435" s="39" t="s">
        <v>239</v>
      </c>
      <c r="AA435" s="339"/>
      <c r="AB435" s="339"/>
      <c r="AC435" s="40">
        <v>48</v>
      </c>
      <c r="AD435" s="332" t="s">
        <v>240</v>
      </c>
      <c r="AE435" s="40" t="s">
        <v>477</v>
      </c>
      <c r="AF435" s="332" t="s">
        <v>240</v>
      </c>
      <c r="AG435" s="339"/>
      <c r="AH435" s="339">
        <v>372</v>
      </c>
      <c r="AI435" s="111">
        <v>372</v>
      </c>
      <c r="AJ435" s="339"/>
      <c r="AK435" s="114" t="s">
        <v>509</v>
      </c>
      <c r="AL435" s="336">
        <v>7.1</v>
      </c>
      <c r="AM435" s="44">
        <v>250.19322</v>
      </c>
      <c r="AN435" s="111">
        <v>17.8</v>
      </c>
      <c r="AO435" s="111">
        <f t="shared" si="25"/>
        <v>1</v>
      </c>
      <c r="AP435" s="111">
        <v>1</v>
      </c>
      <c r="AQ435" s="111"/>
      <c r="AR435" s="335" t="s">
        <v>295</v>
      </c>
      <c r="AS435" s="111" t="s">
        <v>240</v>
      </c>
      <c r="AT435" s="111" t="s">
        <v>295</v>
      </c>
      <c r="AU435" s="111" t="s">
        <v>240</v>
      </c>
      <c r="AV435" s="130"/>
      <c r="AW435" s="114" t="s">
        <v>1312</v>
      </c>
      <c r="AX435" s="130">
        <v>20</v>
      </c>
      <c r="AY435" s="114">
        <v>7.1</v>
      </c>
      <c r="AZ435" s="334" t="s">
        <v>240</v>
      </c>
      <c r="BA435" s="130">
        <v>250.19322</v>
      </c>
      <c r="BB435" s="130">
        <v>250.19322</v>
      </c>
      <c r="BC435" s="114">
        <v>17.8</v>
      </c>
      <c r="BD435" s="114"/>
      <c r="BE435" s="114">
        <v>17.8</v>
      </c>
      <c r="BF435" s="114"/>
      <c r="BG435" s="114"/>
      <c r="BH435" s="114"/>
      <c r="BI435" s="114"/>
      <c r="BJ435" s="112">
        <v>10</v>
      </c>
      <c r="BK435" s="56">
        <v>80.16</v>
      </c>
      <c r="BL435" s="56">
        <v>12.15</v>
      </c>
      <c r="BM435" s="56">
        <v>148.74529999999999</v>
      </c>
      <c r="BN435" s="56">
        <v>3.05</v>
      </c>
      <c r="BO435" s="56">
        <v>95.291520000000006</v>
      </c>
      <c r="BP435" s="223">
        <v>281.11849999999998</v>
      </c>
      <c r="BQ435" s="56">
        <v>2.8068264854035996</v>
      </c>
      <c r="BR435" s="56"/>
      <c r="BS435" s="339"/>
      <c r="BT435" s="113" t="s">
        <v>487</v>
      </c>
      <c r="BU435" s="114" t="s">
        <v>488</v>
      </c>
      <c r="BV435" s="34"/>
      <c r="BW435" s="34"/>
      <c r="BX435" s="34"/>
    </row>
    <row r="436" spans="1:76" x14ac:dyDescent="0.35">
      <c r="A436" s="34" t="s">
        <v>277</v>
      </c>
      <c r="B436" s="34"/>
      <c r="C436" s="34"/>
      <c r="D436" s="34"/>
      <c r="E436" s="39" t="s">
        <v>654</v>
      </c>
      <c r="F436" s="338" t="s">
        <v>1035</v>
      </c>
      <c r="G436" s="40">
        <v>2004</v>
      </c>
      <c r="H436" s="39" t="s">
        <v>1310</v>
      </c>
      <c r="I436" s="39" t="s">
        <v>1327</v>
      </c>
      <c r="J436" s="39" t="s">
        <v>627</v>
      </c>
      <c r="K436" s="39" t="s">
        <v>80</v>
      </c>
      <c r="L436" s="39" t="s">
        <v>81</v>
      </c>
      <c r="M436" s="39" t="s">
        <v>82</v>
      </c>
      <c r="N436" s="39" t="s">
        <v>83</v>
      </c>
      <c r="O436" s="39" t="s">
        <v>84</v>
      </c>
      <c r="P436" s="39" t="s">
        <v>85</v>
      </c>
      <c r="Q436" s="39" t="s">
        <v>86</v>
      </c>
      <c r="R436" s="35" t="s">
        <v>87</v>
      </c>
      <c r="S436" s="35" t="s">
        <v>87</v>
      </c>
      <c r="T436" s="113" t="s">
        <v>818</v>
      </c>
      <c r="U436" s="39" t="s">
        <v>28</v>
      </c>
      <c r="V436" s="34" t="s">
        <v>293</v>
      </c>
      <c r="W436" s="34" t="s">
        <v>280</v>
      </c>
      <c r="X436" s="39" t="s">
        <v>819</v>
      </c>
      <c r="Y436" s="338" t="s">
        <v>887</v>
      </c>
      <c r="Z436" s="39" t="s">
        <v>239</v>
      </c>
      <c r="AA436" s="339"/>
      <c r="AB436" s="339"/>
      <c r="AC436" s="40">
        <v>48</v>
      </c>
      <c r="AD436" s="332" t="s">
        <v>240</v>
      </c>
      <c r="AE436" s="40" t="s">
        <v>477</v>
      </c>
      <c r="AF436" s="332" t="s">
        <v>240</v>
      </c>
      <c r="AG436" s="339"/>
      <c r="AH436" s="339">
        <v>542</v>
      </c>
      <c r="AI436" s="111">
        <v>542</v>
      </c>
      <c r="AJ436" s="339"/>
      <c r="AK436" s="114" t="s">
        <v>509</v>
      </c>
      <c r="AL436" s="336">
        <v>6.99</v>
      </c>
      <c r="AM436" s="44">
        <v>250.19322</v>
      </c>
      <c r="AN436" s="111">
        <v>15.4</v>
      </c>
      <c r="AO436" s="111">
        <f t="shared" si="25"/>
        <v>1</v>
      </c>
      <c r="AP436" s="111">
        <v>1</v>
      </c>
      <c r="AQ436" s="111"/>
      <c r="AR436" s="335" t="s">
        <v>295</v>
      </c>
      <c r="AS436" s="111" t="s">
        <v>240</v>
      </c>
      <c r="AT436" s="111" t="s">
        <v>295</v>
      </c>
      <c r="AU436" s="111" t="s">
        <v>240</v>
      </c>
      <c r="AV436" s="130"/>
      <c r="AW436" s="114" t="s">
        <v>1312</v>
      </c>
      <c r="AX436" s="130">
        <v>20</v>
      </c>
      <c r="AY436" s="114">
        <v>6.99</v>
      </c>
      <c r="AZ436" s="334" t="s">
        <v>240</v>
      </c>
      <c r="BA436" s="130">
        <v>250.19322</v>
      </c>
      <c r="BB436" s="130">
        <v>250.19322</v>
      </c>
      <c r="BC436" s="114">
        <v>15.4</v>
      </c>
      <c r="BD436" s="114"/>
      <c r="BE436" s="114">
        <v>15.4</v>
      </c>
      <c r="BF436" s="114"/>
      <c r="BG436" s="114"/>
      <c r="BH436" s="114"/>
      <c r="BI436" s="114"/>
      <c r="BJ436" s="112">
        <v>10</v>
      </c>
      <c r="BK436" s="56">
        <v>80.16</v>
      </c>
      <c r="BL436" s="56">
        <v>12.15</v>
      </c>
      <c r="BM436" s="56">
        <v>374.73700000000002</v>
      </c>
      <c r="BN436" s="56">
        <v>3.05</v>
      </c>
      <c r="BO436" s="56">
        <v>48.510300000000001</v>
      </c>
      <c r="BP436" s="223">
        <v>747.995</v>
      </c>
      <c r="BQ436" s="56">
        <v>2.1761814232434062</v>
      </c>
      <c r="BR436" s="56"/>
      <c r="BS436" s="339"/>
      <c r="BT436" s="113" t="s">
        <v>487</v>
      </c>
      <c r="BU436" s="114" t="s">
        <v>488</v>
      </c>
      <c r="BV436" s="34"/>
      <c r="BW436" s="34"/>
      <c r="BX436" s="34"/>
    </row>
    <row r="437" spans="1:76" x14ac:dyDescent="0.35">
      <c r="A437" s="34" t="s">
        <v>277</v>
      </c>
      <c r="B437" s="34"/>
      <c r="C437" s="34"/>
      <c r="D437" s="34"/>
      <c r="E437" s="39" t="s">
        <v>654</v>
      </c>
      <c r="F437" s="338" t="s">
        <v>1035</v>
      </c>
      <c r="G437" s="40">
        <v>2004</v>
      </c>
      <c r="H437" s="39" t="s">
        <v>1310</v>
      </c>
      <c r="I437" s="39" t="s">
        <v>1328</v>
      </c>
      <c r="J437" s="39" t="s">
        <v>627</v>
      </c>
      <c r="K437" s="39" t="s">
        <v>80</v>
      </c>
      <c r="L437" s="39" t="s">
        <v>81</v>
      </c>
      <c r="M437" s="39" t="s">
        <v>82</v>
      </c>
      <c r="N437" s="39" t="s">
        <v>83</v>
      </c>
      <c r="O437" s="39" t="s">
        <v>84</v>
      </c>
      <c r="P437" s="39" t="s">
        <v>85</v>
      </c>
      <c r="Q437" s="39" t="s">
        <v>86</v>
      </c>
      <c r="R437" s="35" t="s">
        <v>87</v>
      </c>
      <c r="S437" s="35" t="s">
        <v>87</v>
      </c>
      <c r="T437" s="113" t="s">
        <v>818</v>
      </c>
      <c r="U437" s="39" t="s">
        <v>28</v>
      </c>
      <c r="V437" s="34" t="s">
        <v>293</v>
      </c>
      <c r="W437" s="34" t="s">
        <v>280</v>
      </c>
      <c r="X437" s="39" t="s">
        <v>819</v>
      </c>
      <c r="Y437" s="338" t="s">
        <v>887</v>
      </c>
      <c r="Z437" s="39" t="s">
        <v>239</v>
      </c>
      <c r="AA437" s="339"/>
      <c r="AB437" s="339"/>
      <c r="AC437" s="40">
        <v>48</v>
      </c>
      <c r="AD437" s="332" t="s">
        <v>240</v>
      </c>
      <c r="AE437" s="40" t="s">
        <v>477</v>
      </c>
      <c r="AF437" s="332" t="s">
        <v>240</v>
      </c>
      <c r="AG437" s="339"/>
      <c r="AH437" s="339">
        <v>607</v>
      </c>
      <c r="AI437" s="111">
        <v>607</v>
      </c>
      <c r="AJ437" s="339"/>
      <c r="AK437" s="114" t="s">
        <v>509</v>
      </c>
      <c r="AL437" s="336">
        <v>6.98</v>
      </c>
      <c r="AM437" s="44">
        <v>250.19322</v>
      </c>
      <c r="AN437" s="111">
        <v>16.899999999999999</v>
      </c>
      <c r="AO437" s="111">
        <f t="shared" si="25"/>
        <v>1</v>
      </c>
      <c r="AP437" s="111">
        <v>1</v>
      </c>
      <c r="AQ437" s="111"/>
      <c r="AR437" s="335" t="s">
        <v>295</v>
      </c>
      <c r="AS437" s="111" t="s">
        <v>240</v>
      </c>
      <c r="AT437" s="111" t="s">
        <v>295</v>
      </c>
      <c r="AU437" s="111" t="s">
        <v>240</v>
      </c>
      <c r="AV437" s="130"/>
      <c r="AW437" s="114" t="s">
        <v>1312</v>
      </c>
      <c r="AX437" s="130">
        <v>20</v>
      </c>
      <c r="AY437" s="114">
        <v>6.98</v>
      </c>
      <c r="AZ437" s="334" t="s">
        <v>240</v>
      </c>
      <c r="BA437" s="130">
        <v>250.19322</v>
      </c>
      <c r="BB437" s="130">
        <v>250.19322</v>
      </c>
      <c r="BC437" s="114">
        <v>16.899999999999999</v>
      </c>
      <c r="BD437" s="114"/>
      <c r="BE437" s="114">
        <v>16.899999999999999</v>
      </c>
      <c r="BF437" s="114"/>
      <c r="BG437" s="114"/>
      <c r="BH437" s="114"/>
      <c r="BI437" s="114"/>
      <c r="BJ437" s="112">
        <v>10</v>
      </c>
      <c r="BK437" s="56">
        <v>80.16</v>
      </c>
      <c r="BL437" s="56">
        <v>12.15</v>
      </c>
      <c r="BM437" s="56">
        <v>139.3194</v>
      </c>
      <c r="BN437" s="56">
        <v>3.05</v>
      </c>
      <c r="BO437" s="56">
        <v>48.126060000000003</v>
      </c>
      <c r="BP437" s="223">
        <v>299.19799999999998</v>
      </c>
      <c r="BQ437" s="56">
        <v>2.1263653210689881</v>
      </c>
      <c r="BR437" s="56"/>
      <c r="BS437" s="339"/>
      <c r="BT437" s="113" t="s">
        <v>487</v>
      </c>
      <c r="BU437" s="114" t="s">
        <v>488</v>
      </c>
      <c r="BV437" s="34"/>
      <c r="BW437" s="34"/>
      <c r="BX437" s="34"/>
    </row>
    <row r="438" spans="1:76" x14ac:dyDescent="0.35">
      <c r="A438" s="34" t="s">
        <v>277</v>
      </c>
      <c r="B438" s="34"/>
      <c r="C438" s="34"/>
      <c r="D438" s="34"/>
      <c r="E438" s="39" t="s">
        <v>654</v>
      </c>
      <c r="F438" s="338" t="s">
        <v>1035</v>
      </c>
      <c r="G438" s="40">
        <v>2004</v>
      </c>
      <c r="H438" s="39" t="s">
        <v>1310</v>
      </c>
      <c r="I438" s="39" t="s">
        <v>1329</v>
      </c>
      <c r="J438" s="39" t="s">
        <v>627</v>
      </c>
      <c r="K438" s="39" t="s">
        <v>80</v>
      </c>
      <c r="L438" s="39" t="s">
        <v>81</v>
      </c>
      <c r="M438" s="39" t="s">
        <v>82</v>
      </c>
      <c r="N438" s="39" t="s">
        <v>83</v>
      </c>
      <c r="O438" s="39" t="s">
        <v>84</v>
      </c>
      <c r="P438" s="39" t="s">
        <v>85</v>
      </c>
      <c r="Q438" s="39" t="s">
        <v>86</v>
      </c>
      <c r="R438" s="35" t="s">
        <v>87</v>
      </c>
      <c r="S438" s="35" t="s">
        <v>87</v>
      </c>
      <c r="T438" s="113" t="s">
        <v>818</v>
      </c>
      <c r="U438" s="39" t="s">
        <v>28</v>
      </c>
      <c r="V438" s="34" t="s">
        <v>293</v>
      </c>
      <c r="W438" s="34" t="s">
        <v>280</v>
      </c>
      <c r="X438" s="39" t="s">
        <v>819</v>
      </c>
      <c r="Y438" s="338" t="s">
        <v>887</v>
      </c>
      <c r="Z438" s="39" t="s">
        <v>239</v>
      </c>
      <c r="AA438" s="339"/>
      <c r="AB438" s="339"/>
      <c r="AC438" s="40">
        <v>48</v>
      </c>
      <c r="AD438" s="332" t="s">
        <v>240</v>
      </c>
      <c r="AE438" s="40" t="s">
        <v>477</v>
      </c>
      <c r="AF438" s="332" t="s">
        <v>240</v>
      </c>
      <c r="AG438" s="339"/>
      <c r="AH438" s="339">
        <v>638</v>
      </c>
      <c r="AI438" s="111">
        <v>638</v>
      </c>
      <c r="AJ438" s="339"/>
      <c r="AK438" s="114" t="s">
        <v>509</v>
      </c>
      <c r="AL438" s="336">
        <v>6.99</v>
      </c>
      <c r="AM438" s="44">
        <v>250.19322</v>
      </c>
      <c r="AN438" s="111">
        <v>11.7</v>
      </c>
      <c r="AO438" s="111">
        <f t="shared" si="25"/>
        <v>1</v>
      </c>
      <c r="AP438" s="111">
        <v>1</v>
      </c>
      <c r="AQ438" s="111"/>
      <c r="AR438" s="335" t="s">
        <v>295</v>
      </c>
      <c r="AS438" s="111" t="s">
        <v>240</v>
      </c>
      <c r="AT438" s="111" t="s">
        <v>295</v>
      </c>
      <c r="AU438" s="111" t="s">
        <v>240</v>
      </c>
      <c r="AV438" s="130"/>
      <c r="AW438" s="114" t="s">
        <v>1312</v>
      </c>
      <c r="AX438" s="130">
        <v>20</v>
      </c>
      <c r="AY438" s="114">
        <v>6.99</v>
      </c>
      <c r="AZ438" s="334" t="s">
        <v>240</v>
      </c>
      <c r="BA438" s="130">
        <v>250.19322</v>
      </c>
      <c r="BB438" s="130">
        <v>250.19322</v>
      </c>
      <c r="BC438" s="114">
        <v>11.7</v>
      </c>
      <c r="BD438" s="114"/>
      <c r="BE438" s="114">
        <v>11.7</v>
      </c>
      <c r="BF438" s="114"/>
      <c r="BG438" s="114"/>
      <c r="BH438" s="114"/>
      <c r="BI438" s="114"/>
      <c r="BJ438" s="112">
        <v>10</v>
      </c>
      <c r="BK438" s="56">
        <v>80.16</v>
      </c>
      <c r="BL438" s="56">
        <v>12.15</v>
      </c>
      <c r="BM438" s="56">
        <v>64.831800000000001</v>
      </c>
      <c r="BN438" s="56">
        <v>3.05</v>
      </c>
      <c r="BO438" s="56">
        <v>48.990600000000001</v>
      </c>
      <c r="BP438" s="223">
        <v>147.82650000000001</v>
      </c>
      <c r="BQ438" s="56">
        <v>2.1761814232434062</v>
      </c>
      <c r="BR438" s="56"/>
      <c r="BS438" s="339"/>
      <c r="BT438" s="113" t="s">
        <v>487</v>
      </c>
      <c r="BU438" s="114" t="s">
        <v>488</v>
      </c>
      <c r="BV438" s="34"/>
      <c r="BW438" s="34"/>
      <c r="BX438" s="34"/>
    </row>
    <row r="439" spans="1:76" x14ac:dyDescent="0.35">
      <c r="C439" s="39">
        <v>1253064</v>
      </c>
      <c r="D439" s="39">
        <v>701494</v>
      </c>
      <c r="E439" s="39" t="s">
        <v>654</v>
      </c>
      <c r="F439" s="39" t="s">
        <v>1330</v>
      </c>
      <c r="G439" s="39">
        <v>2004</v>
      </c>
      <c r="H439" s="39" t="s">
        <v>1310</v>
      </c>
      <c r="I439" s="39" t="s">
        <v>1311</v>
      </c>
      <c r="J439" s="39" t="s">
        <v>627</v>
      </c>
      <c r="K439" s="39" t="s">
        <v>80</v>
      </c>
      <c r="L439" s="39" t="s">
        <v>81</v>
      </c>
      <c r="M439" s="39" t="s">
        <v>82</v>
      </c>
      <c r="N439" s="39" t="s">
        <v>83</v>
      </c>
      <c r="O439" s="39" t="s">
        <v>84</v>
      </c>
      <c r="P439" s="39" t="s">
        <v>85</v>
      </c>
      <c r="Q439" s="39" t="s">
        <v>86</v>
      </c>
      <c r="R439" s="39" t="s">
        <v>87</v>
      </c>
      <c r="S439" s="39" t="s">
        <v>87</v>
      </c>
      <c r="T439" s="39" t="s">
        <v>474</v>
      </c>
      <c r="U439" s="39" t="s">
        <v>28</v>
      </c>
      <c r="V439" s="39" t="s">
        <v>293</v>
      </c>
      <c r="W439" s="34" t="s">
        <v>280</v>
      </c>
      <c r="X439" s="39" t="s">
        <v>819</v>
      </c>
      <c r="Y439" s="39" t="s">
        <v>848</v>
      </c>
      <c r="Z439" s="39" t="s">
        <v>239</v>
      </c>
      <c r="AA439" s="39" t="s">
        <v>476</v>
      </c>
      <c r="AB439" s="39">
        <v>2</v>
      </c>
      <c r="AC439" s="332">
        <f t="shared" ref="AC439:AC445" si="26">AB439*24</f>
        <v>48</v>
      </c>
      <c r="AD439" s="332" t="s">
        <v>240</v>
      </c>
      <c r="AE439" s="332" t="s">
        <v>477</v>
      </c>
      <c r="AF439" s="332" t="s">
        <v>240</v>
      </c>
      <c r="AG439" s="39" t="s">
        <v>478</v>
      </c>
      <c r="AH439" s="337" t="s">
        <v>1298</v>
      </c>
      <c r="AI439" s="111">
        <v>1090</v>
      </c>
      <c r="AL439" s="336">
        <v>7.75</v>
      </c>
      <c r="AM439" s="44">
        <v>106.52753999999999</v>
      </c>
      <c r="AN439" s="111">
        <v>36.6</v>
      </c>
      <c r="AO439" s="111">
        <f t="shared" si="25"/>
        <v>1</v>
      </c>
      <c r="AP439" s="111">
        <v>1</v>
      </c>
      <c r="AQ439" s="111"/>
      <c r="AR439" s="335" t="s">
        <v>240</v>
      </c>
      <c r="AS439" s="111" t="s">
        <v>240</v>
      </c>
      <c r="AT439" s="111" t="s">
        <v>295</v>
      </c>
      <c r="AU439" s="111"/>
      <c r="AV439" s="39" t="s">
        <v>481</v>
      </c>
      <c r="AW439" s="114" t="s">
        <v>1331</v>
      </c>
      <c r="AX439" s="39" t="s">
        <v>483</v>
      </c>
      <c r="AY439" s="39">
        <v>7.75</v>
      </c>
      <c r="AZ439" s="334" t="s">
        <v>240</v>
      </c>
      <c r="BA439" s="39" t="s">
        <v>497</v>
      </c>
      <c r="BC439" s="39">
        <v>36.6</v>
      </c>
      <c r="BD439" s="39" t="s">
        <v>485</v>
      </c>
      <c r="BH439" s="39" t="s">
        <v>497</v>
      </c>
      <c r="BI439" s="39" t="s">
        <v>497</v>
      </c>
      <c r="BJ439" s="112">
        <v>10</v>
      </c>
      <c r="BK439" s="45">
        <v>33.239999999999995</v>
      </c>
      <c r="BL439" s="39">
        <v>5.7104999999999997</v>
      </c>
      <c r="BM439" s="39">
        <v>9.798</v>
      </c>
      <c r="BN439" s="39">
        <v>8.58</v>
      </c>
      <c r="BO439" s="56" t="s">
        <v>1332</v>
      </c>
      <c r="BP439" s="223" t="s">
        <v>1332</v>
      </c>
      <c r="BQ439" s="39" t="s">
        <v>497</v>
      </c>
      <c r="BR439" s="53"/>
      <c r="BS439" s="53"/>
      <c r="BT439" s="53"/>
      <c r="BU439" s="53"/>
      <c r="BV439" s="39" t="s">
        <v>489</v>
      </c>
    </row>
    <row r="440" spans="1:76" x14ac:dyDescent="0.35">
      <c r="C440" s="39">
        <v>1253065</v>
      </c>
      <c r="D440" s="39">
        <v>701495</v>
      </c>
      <c r="E440" s="39" t="s">
        <v>654</v>
      </c>
      <c r="F440" s="39" t="s">
        <v>1330</v>
      </c>
      <c r="G440" s="39">
        <v>2004</v>
      </c>
      <c r="H440" s="39" t="s">
        <v>1310</v>
      </c>
      <c r="I440" s="39" t="s">
        <v>1311</v>
      </c>
      <c r="J440" s="39" t="s">
        <v>627</v>
      </c>
      <c r="K440" s="39" t="s">
        <v>80</v>
      </c>
      <c r="L440" s="39" t="s">
        <v>81</v>
      </c>
      <c r="M440" s="39" t="s">
        <v>82</v>
      </c>
      <c r="N440" s="39" t="s">
        <v>83</v>
      </c>
      <c r="O440" s="39" t="s">
        <v>84</v>
      </c>
      <c r="P440" s="39" t="s">
        <v>85</v>
      </c>
      <c r="Q440" s="39" t="s">
        <v>86</v>
      </c>
      <c r="R440" s="39" t="s">
        <v>87</v>
      </c>
      <c r="S440" s="39" t="s">
        <v>87</v>
      </c>
      <c r="T440" s="39" t="s">
        <v>474</v>
      </c>
      <c r="U440" s="39" t="s">
        <v>28</v>
      </c>
      <c r="V440" s="39" t="s">
        <v>293</v>
      </c>
      <c r="W440" s="34" t="s">
        <v>280</v>
      </c>
      <c r="X440" s="39" t="s">
        <v>819</v>
      </c>
      <c r="Y440" s="39" t="s">
        <v>848</v>
      </c>
      <c r="Z440" s="39" t="s">
        <v>239</v>
      </c>
      <c r="AA440" s="39" t="s">
        <v>476</v>
      </c>
      <c r="AB440" s="39">
        <v>2</v>
      </c>
      <c r="AC440" s="332">
        <f t="shared" si="26"/>
        <v>48</v>
      </c>
      <c r="AD440" s="332" t="s">
        <v>240</v>
      </c>
      <c r="AE440" s="332" t="s">
        <v>477</v>
      </c>
      <c r="AF440" s="332" t="s">
        <v>240</v>
      </c>
      <c r="AG440" s="39" t="s">
        <v>478</v>
      </c>
      <c r="AH440" s="337" t="s">
        <v>1333</v>
      </c>
      <c r="AI440" s="111">
        <v>932</v>
      </c>
      <c r="AL440" s="336">
        <v>7.75</v>
      </c>
      <c r="AM440" s="44">
        <v>118.81655599999999</v>
      </c>
      <c r="AN440" s="111">
        <v>27.4</v>
      </c>
      <c r="AO440" s="111">
        <f t="shared" si="25"/>
        <v>1</v>
      </c>
      <c r="AP440" s="111">
        <v>1</v>
      </c>
      <c r="AQ440" s="111"/>
      <c r="AR440" s="335" t="s">
        <v>240</v>
      </c>
      <c r="AS440" s="111" t="s">
        <v>240</v>
      </c>
      <c r="AT440" s="111" t="s">
        <v>295</v>
      </c>
      <c r="AU440" s="111"/>
      <c r="AV440" s="39" t="s">
        <v>481</v>
      </c>
      <c r="AW440" s="114" t="s">
        <v>1331</v>
      </c>
      <c r="AX440" s="39" t="s">
        <v>483</v>
      </c>
      <c r="AY440" s="39">
        <v>7.75</v>
      </c>
      <c r="AZ440" s="334" t="s">
        <v>240</v>
      </c>
      <c r="BA440" s="39" t="s">
        <v>497</v>
      </c>
      <c r="BC440" s="39">
        <v>27.4</v>
      </c>
      <c r="BD440" s="39" t="s">
        <v>485</v>
      </c>
      <c r="BH440" s="39" t="s">
        <v>497</v>
      </c>
      <c r="BI440" s="39" t="s">
        <v>497</v>
      </c>
      <c r="BJ440" s="112">
        <v>10</v>
      </c>
      <c r="BK440" s="45">
        <v>37.519999999999996</v>
      </c>
      <c r="BL440" s="39">
        <v>6.0993000000000004</v>
      </c>
      <c r="BM440" s="39">
        <v>13.408999999999999</v>
      </c>
      <c r="BN440" s="39">
        <v>0.99840000000000007</v>
      </c>
      <c r="BO440" s="56" t="s">
        <v>1332</v>
      </c>
      <c r="BP440" s="223" t="s">
        <v>1332</v>
      </c>
      <c r="BQ440" s="39" t="s">
        <v>497</v>
      </c>
      <c r="BR440" s="53"/>
      <c r="BS440" s="53"/>
      <c r="BT440" s="53"/>
      <c r="BU440" s="53"/>
      <c r="BV440" s="39" t="s">
        <v>489</v>
      </c>
    </row>
    <row r="441" spans="1:76" x14ac:dyDescent="0.35">
      <c r="C441" s="39">
        <v>1253071</v>
      </c>
      <c r="D441" s="39">
        <v>701501</v>
      </c>
      <c r="E441" s="39" t="s">
        <v>654</v>
      </c>
      <c r="F441" s="39" t="s">
        <v>1330</v>
      </c>
      <c r="G441" s="39">
        <v>2004</v>
      </c>
      <c r="H441" s="39" t="s">
        <v>1310</v>
      </c>
      <c r="I441" s="39" t="s">
        <v>1311</v>
      </c>
      <c r="J441" s="39" t="s">
        <v>627</v>
      </c>
      <c r="K441" s="39" t="s">
        <v>80</v>
      </c>
      <c r="L441" s="39" t="s">
        <v>81</v>
      </c>
      <c r="M441" s="39" t="s">
        <v>82</v>
      </c>
      <c r="N441" s="39" t="s">
        <v>83</v>
      </c>
      <c r="O441" s="39" t="s">
        <v>84</v>
      </c>
      <c r="P441" s="39" t="s">
        <v>85</v>
      </c>
      <c r="Q441" s="39" t="s">
        <v>86</v>
      </c>
      <c r="R441" s="39" t="s">
        <v>87</v>
      </c>
      <c r="S441" s="39" t="s">
        <v>87</v>
      </c>
      <c r="T441" s="39" t="s">
        <v>474</v>
      </c>
      <c r="U441" s="39" t="s">
        <v>28</v>
      </c>
      <c r="V441" s="39" t="s">
        <v>293</v>
      </c>
      <c r="W441" s="34" t="s">
        <v>280</v>
      </c>
      <c r="X441" s="39" t="s">
        <v>819</v>
      </c>
      <c r="Y441" s="39" t="s">
        <v>848</v>
      </c>
      <c r="Z441" s="39" t="s">
        <v>239</v>
      </c>
      <c r="AA441" s="39" t="s">
        <v>476</v>
      </c>
      <c r="AB441" s="39">
        <v>2</v>
      </c>
      <c r="AC441" s="332">
        <f t="shared" si="26"/>
        <v>48</v>
      </c>
      <c r="AD441" s="332" t="s">
        <v>240</v>
      </c>
      <c r="AE441" s="332" t="s">
        <v>477</v>
      </c>
      <c r="AF441" s="332" t="s">
        <v>240</v>
      </c>
      <c r="AG441" s="39" t="s">
        <v>478</v>
      </c>
      <c r="AH441" s="337" t="s">
        <v>1334</v>
      </c>
      <c r="AI441" s="111">
        <v>97.9</v>
      </c>
      <c r="AL441" s="336">
        <v>6.06</v>
      </c>
      <c r="AM441" s="44">
        <v>18.629290400000002</v>
      </c>
      <c r="AN441" s="111">
        <v>9.6300000000000008</v>
      </c>
      <c r="AO441" s="111">
        <f t="shared" si="25"/>
        <v>1</v>
      </c>
      <c r="AP441" s="111">
        <v>1</v>
      </c>
      <c r="AQ441" s="111"/>
      <c r="AR441" s="335" t="s">
        <v>240</v>
      </c>
      <c r="AS441" s="111" t="s">
        <v>240</v>
      </c>
      <c r="AT441" s="111" t="s">
        <v>295</v>
      </c>
      <c r="AU441" s="111"/>
      <c r="AV441" s="39" t="s">
        <v>481</v>
      </c>
      <c r="AW441" s="114" t="s">
        <v>1331</v>
      </c>
      <c r="AX441" s="39" t="s">
        <v>483</v>
      </c>
      <c r="AY441" s="39">
        <v>6.06</v>
      </c>
      <c r="AZ441" s="334" t="s">
        <v>240</v>
      </c>
      <c r="BA441" s="39" t="s">
        <v>497</v>
      </c>
      <c r="BC441" s="39">
        <v>9.6300000000000008</v>
      </c>
      <c r="BD441" s="39" t="s">
        <v>485</v>
      </c>
      <c r="BH441" s="39" t="s">
        <v>497</v>
      </c>
      <c r="BI441" s="39" t="s">
        <v>497</v>
      </c>
      <c r="BJ441" s="112">
        <v>10</v>
      </c>
      <c r="BK441" s="45">
        <v>5.48</v>
      </c>
      <c r="BL441" s="39">
        <v>1.20042</v>
      </c>
      <c r="BM441" s="39">
        <v>5.9110000000000005</v>
      </c>
      <c r="BN441" s="39">
        <v>1.9968000000000001</v>
      </c>
      <c r="BO441" s="56" t="s">
        <v>1332</v>
      </c>
      <c r="BP441" s="223" t="s">
        <v>1332</v>
      </c>
      <c r="BQ441" s="39" t="s">
        <v>497</v>
      </c>
      <c r="BR441" s="53"/>
      <c r="BS441" s="53"/>
      <c r="BT441" s="53"/>
      <c r="BU441" s="53"/>
      <c r="BV441" s="39" t="s">
        <v>489</v>
      </c>
    </row>
    <row r="442" spans="1:76" x14ac:dyDescent="0.35">
      <c r="C442" s="39">
        <v>1253075</v>
      </c>
      <c r="D442" s="39">
        <v>701505</v>
      </c>
      <c r="E442" s="39" t="s">
        <v>654</v>
      </c>
      <c r="F442" s="39" t="s">
        <v>1330</v>
      </c>
      <c r="G442" s="39">
        <v>2004</v>
      </c>
      <c r="H442" s="39" t="s">
        <v>1310</v>
      </c>
      <c r="I442" s="39" t="s">
        <v>1311</v>
      </c>
      <c r="J442" s="39" t="s">
        <v>627</v>
      </c>
      <c r="K442" s="39" t="s">
        <v>80</v>
      </c>
      <c r="L442" s="39" t="s">
        <v>81</v>
      </c>
      <c r="M442" s="39" t="s">
        <v>82</v>
      </c>
      <c r="N442" s="39" t="s">
        <v>83</v>
      </c>
      <c r="O442" s="39" t="s">
        <v>84</v>
      </c>
      <c r="P442" s="39" t="s">
        <v>85</v>
      </c>
      <c r="Q442" s="39" t="s">
        <v>86</v>
      </c>
      <c r="R442" s="39" t="s">
        <v>87</v>
      </c>
      <c r="S442" s="39" t="s">
        <v>87</v>
      </c>
      <c r="T442" s="39" t="s">
        <v>474</v>
      </c>
      <c r="U442" s="39" t="s">
        <v>28</v>
      </c>
      <c r="V442" s="39" t="s">
        <v>293</v>
      </c>
      <c r="W442" s="34" t="s">
        <v>280</v>
      </c>
      <c r="X442" s="39" t="s">
        <v>819</v>
      </c>
      <c r="Y442" s="39" t="s">
        <v>848</v>
      </c>
      <c r="Z442" s="39" t="s">
        <v>239</v>
      </c>
      <c r="AA442" s="39" t="s">
        <v>476</v>
      </c>
      <c r="AB442" s="39">
        <v>2</v>
      </c>
      <c r="AC442" s="332">
        <f t="shared" si="26"/>
        <v>48</v>
      </c>
      <c r="AD442" s="332" t="s">
        <v>240</v>
      </c>
      <c r="AE442" s="332" t="s">
        <v>477</v>
      </c>
      <c r="AF442" s="332" t="s">
        <v>240</v>
      </c>
      <c r="AG442" s="39" t="s">
        <v>478</v>
      </c>
      <c r="AH442" s="337" t="s">
        <v>1335</v>
      </c>
      <c r="AI442" s="111">
        <v>64</v>
      </c>
      <c r="AL442" s="336">
        <v>5.98</v>
      </c>
      <c r="AM442" s="44">
        <v>11.089317999999999</v>
      </c>
      <c r="AN442" s="111">
        <v>4.29</v>
      </c>
      <c r="AO442" s="111">
        <f t="shared" si="25"/>
        <v>1</v>
      </c>
      <c r="AP442" s="111">
        <v>1</v>
      </c>
      <c r="AQ442" s="111"/>
      <c r="AR442" s="335" t="s">
        <v>240</v>
      </c>
      <c r="AS442" s="111" t="s">
        <v>240</v>
      </c>
      <c r="AT442" s="111" t="s">
        <v>295</v>
      </c>
      <c r="AU442" s="111"/>
      <c r="AV442" s="39" t="s">
        <v>481</v>
      </c>
      <c r="AW442" s="114" t="s">
        <v>1331</v>
      </c>
      <c r="AX442" s="39" t="s">
        <v>483</v>
      </c>
      <c r="AY442" s="39">
        <v>5.98</v>
      </c>
      <c r="AZ442" s="334" t="s">
        <v>240</v>
      </c>
      <c r="BA442" s="39" t="s">
        <v>497</v>
      </c>
      <c r="BC442" s="39">
        <v>4.29</v>
      </c>
      <c r="BD442" s="39" t="s">
        <v>485</v>
      </c>
      <c r="BH442" s="39" t="s">
        <v>497</v>
      </c>
      <c r="BI442" s="39" t="s">
        <v>497</v>
      </c>
      <c r="BJ442" s="112">
        <v>10</v>
      </c>
      <c r="BK442" s="45">
        <v>2.2959999999999998</v>
      </c>
      <c r="BL442" s="39">
        <v>1.3000499999999999</v>
      </c>
      <c r="BM442" s="39">
        <v>2.3000000000000003</v>
      </c>
      <c r="BN442" s="39">
        <v>1.9968000000000001</v>
      </c>
      <c r="BO442" s="56" t="s">
        <v>1332</v>
      </c>
      <c r="BP442" s="223" t="s">
        <v>1332</v>
      </c>
      <c r="BQ442" s="39" t="s">
        <v>497</v>
      </c>
      <c r="BR442" s="53"/>
      <c r="BS442" s="53"/>
      <c r="BT442" s="53"/>
      <c r="BU442" s="53"/>
      <c r="BV442" s="39" t="s">
        <v>489</v>
      </c>
    </row>
    <row r="443" spans="1:76" x14ac:dyDescent="0.35">
      <c r="C443" s="39">
        <v>1253077</v>
      </c>
      <c r="D443" s="39">
        <v>701507</v>
      </c>
      <c r="E443" s="39" t="s">
        <v>654</v>
      </c>
      <c r="F443" s="39" t="s">
        <v>1330</v>
      </c>
      <c r="G443" s="39">
        <v>2004</v>
      </c>
      <c r="H443" s="39" t="s">
        <v>1310</v>
      </c>
      <c r="I443" s="39" t="s">
        <v>1311</v>
      </c>
      <c r="J443" s="39" t="s">
        <v>627</v>
      </c>
      <c r="K443" s="39" t="s">
        <v>80</v>
      </c>
      <c r="L443" s="39" t="s">
        <v>81</v>
      </c>
      <c r="M443" s="39" t="s">
        <v>82</v>
      </c>
      <c r="N443" s="39" t="s">
        <v>83</v>
      </c>
      <c r="O443" s="39" t="s">
        <v>84</v>
      </c>
      <c r="P443" s="39" t="s">
        <v>85</v>
      </c>
      <c r="Q443" s="39" t="s">
        <v>86</v>
      </c>
      <c r="R443" s="39" t="s">
        <v>87</v>
      </c>
      <c r="S443" s="39" t="s">
        <v>87</v>
      </c>
      <c r="T443" s="39" t="s">
        <v>474</v>
      </c>
      <c r="U443" s="39" t="s">
        <v>28</v>
      </c>
      <c r="V443" s="39" t="s">
        <v>293</v>
      </c>
      <c r="W443" s="34" t="s">
        <v>280</v>
      </c>
      <c r="X443" s="39" t="s">
        <v>819</v>
      </c>
      <c r="Y443" s="39" t="s">
        <v>848</v>
      </c>
      <c r="Z443" s="39" t="s">
        <v>239</v>
      </c>
      <c r="AA443" s="39" t="s">
        <v>476</v>
      </c>
      <c r="AB443" s="39">
        <v>2</v>
      </c>
      <c r="AC443" s="332">
        <f t="shared" si="26"/>
        <v>48</v>
      </c>
      <c r="AD443" s="332" t="s">
        <v>240</v>
      </c>
      <c r="AE443" s="332" t="s">
        <v>477</v>
      </c>
      <c r="AF443" s="332" t="s">
        <v>240</v>
      </c>
      <c r="AG443" s="39" t="s">
        <v>478</v>
      </c>
      <c r="AH443" s="337" t="s">
        <v>1336</v>
      </c>
      <c r="AI443" s="111">
        <v>236</v>
      </c>
      <c r="AL443" s="336">
        <v>7.35</v>
      </c>
      <c r="AM443" s="44">
        <v>90.158075999999994</v>
      </c>
      <c r="AN443" s="111">
        <v>7.73</v>
      </c>
      <c r="AO443" s="111">
        <f t="shared" si="25"/>
        <v>1</v>
      </c>
      <c r="AP443" s="111">
        <v>1</v>
      </c>
      <c r="AQ443" s="111"/>
      <c r="AR443" s="335" t="s">
        <v>240</v>
      </c>
      <c r="AS443" s="111" t="s">
        <v>240</v>
      </c>
      <c r="AT443" s="111" t="s">
        <v>295</v>
      </c>
      <c r="AU443" s="111"/>
      <c r="AV443" s="39" t="s">
        <v>481</v>
      </c>
      <c r="AW443" s="114" t="s">
        <v>1331</v>
      </c>
      <c r="AX443" s="39" t="s">
        <v>483</v>
      </c>
      <c r="AY443" s="39">
        <v>7.35</v>
      </c>
      <c r="AZ443" s="334" t="s">
        <v>240</v>
      </c>
      <c r="BA443" s="39" t="s">
        <v>497</v>
      </c>
      <c r="BC443" s="39">
        <v>7.73</v>
      </c>
      <c r="BD443" s="39" t="s">
        <v>485</v>
      </c>
      <c r="BH443" s="39" t="s">
        <v>497</v>
      </c>
      <c r="BI443" s="39" t="s">
        <v>497</v>
      </c>
      <c r="BJ443" s="112">
        <v>10</v>
      </c>
      <c r="BK443" s="45">
        <v>24.84</v>
      </c>
      <c r="BL443" s="39">
        <v>6.8283000000000005</v>
      </c>
      <c r="BM443" s="39">
        <v>5.9110000000000005</v>
      </c>
      <c r="BN443" s="39">
        <v>1.9968000000000001</v>
      </c>
      <c r="BO443" s="56" t="s">
        <v>1332</v>
      </c>
      <c r="BP443" s="223" t="s">
        <v>1332</v>
      </c>
      <c r="BQ443" s="39" t="s">
        <v>497</v>
      </c>
      <c r="BR443" s="53"/>
      <c r="BS443" s="53"/>
      <c r="BT443" s="53"/>
      <c r="BU443" s="53"/>
      <c r="BV443" s="39" t="s">
        <v>489</v>
      </c>
    </row>
    <row r="444" spans="1:76" x14ac:dyDescent="0.35">
      <c r="C444" s="39">
        <v>1253079</v>
      </c>
      <c r="D444" s="39">
        <v>701509</v>
      </c>
      <c r="E444" s="39" t="s">
        <v>654</v>
      </c>
      <c r="F444" s="39" t="s">
        <v>1330</v>
      </c>
      <c r="G444" s="39">
        <v>2004</v>
      </c>
      <c r="H444" s="39" t="s">
        <v>1310</v>
      </c>
      <c r="I444" s="39" t="s">
        <v>1311</v>
      </c>
      <c r="J444" s="39" t="s">
        <v>627</v>
      </c>
      <c r="K444" s="39" t="s">
        <v>80</v>
      </c>
      <c r="L444" s="39" t="s">
        <v>81</v>
      </c>
      <c r="M444" s="39" t="s">
        <v>82</v>
      </c>
      <c r="N444" s="39" t="s">
        <v>83</v>
      </c>
      <c r="O444" s="39" t="s">
        <v>84</v>
      </c>
      <c r="P444" s="39" t="s">
        <v>85</v>
      </c>
      <c r="Q444" s="39" t="s">
        <v>86</v>
      </c>
      <c r="R444" s="39" t="s">
        <v>87</v>
      </c>
      <c r="S444" s="39" t="s">
        <v>87</v>
      </c>
      <c r="T444" s="39" t="s">
        <v>474</v>
      </c>
      <c r="U444" s="39" t="s">
        <v>28</v>
      </c>
      <c r="V444" s="39" t="s">
        <v>293</v>
      </c>
      <c r="W444" s="34" t="s">
        <v>280</v>
      </c>
      <c r="X444" s="39" t="s">
        <v>819</v>
      </c>
      <c r="Y444" s="39" t="s">
        <v>848</v>
      </c>
      <c r="Z444" s="39" t="s">
        <v>239</v>
      </c>
      <c r="AA444" s="39" t="s">
        <v>476</v>
      </c>
      <c r="AB444" s="39">
        <v>2</v>
      </c>
      <c r="AC444" s="332">
        <f t="shared" si="26"/>
        <v>48</v>
      </c>
      <c r="AD444" s="332" t="s">
        <v>240</v>
      </c>
      <c r="AE444" s="332" t="s">
        <v>477</v>
      </c>
      <c r="AF444" s="332" t="s">
        <v>240</v>
      </c>
      <c r="AG444" s="39" t="s">
        <v>478</v>
      </c>
      <c r="AH444" s="337" t="s">
        <v>1337</v>
      </c>
      <c r="AI444" s="111">
        <v>70.8</v>
      </c>
      <c r="AL444" s="336">
        <v>7.91</v>
      </c>
      <c r="AM444" s="44">
        <v>349.54124400000006</v>
      </c>
      <c r="AN444" s="111">
        <v>3.64</v>
      </c>
      <c r="AO444" s="111">
        <f t="shared" si="25"/>
        <v>1</v>
      </c>
      <c r="AP444" s="111">
        <v>1</v>
      </c>
      <c r="AQ444" s="111"/>
      <c r="AR444" s="335" t="s">
        <v>240</v>
      </c>
      <c r="AS444" s="111" t="s">
        <v>240</v>
      </c>
      <c r="AT444" s="111" t="s">
        <v>295</v>
      </c>
      <c r="AU444" s="111"/>
      <c r="AV444" s="39" t="s">
        <v>481</v>
      </c>
      <c r="AW444" s="114" t="s">
        <v>1331</v>
      </c>
      <c r="AX444" s="39" t="s">
        <v>483</v>
      </c>
      <c r="AY444" s="39">
        <v>7.91</v>
      </c>
      <c r="AZ444" s="334" t="s">
        <v>240</v>
      </c>
      <c r="BA444" s="39" t="s">
        <v>497</v>
      </c>
      <c r="BC444" s="39">
        <v>3.64</v>
      </c>
      <c r="BD444" s="39" t="s">
        <v>485</v>
      </c>
      <c r="BH444" s="39" t="s">
        <v>497</v>
      </c>
      <c r="BI444" s="39" t="s">
        <v>497</v>
      </c>
      <c r="BJ444" s="112">
        <v>10</v>
      </c>
      <c r="BK444" s="45">
        <v>129.60000000000002</v>
      </c>
      <c r="BL444" s="39">
        <v>6.2937000000000003</v>
      </c>
      <c r="BM444" s="39">
        <v>9.613999999999999</v>
      </c>
      <c r="BN444" s="39">
        <v>1.9968000000000001</v>
      </c>
      <c r="BO444" s="56" t="s">
        <v>1332</v>
      </c>
      <c r="BP444" s="223" t="s">
        <v>1332</v>
      </c>
      <c r="BQ444" s="39" t="s">
        <v>497</v>
      </c>
      <c r="BR444" s="53"/>
      <c r="BS444" s="53"/>
      <c r="BT444" s="53"/>
      <c r="BU444" s="53"/>
      <c r="BV444" s="39" t="s">
        <v>489</v>
      </c>
    </row>
    <row r="445" spans="1:76" x14ac:dyDescent="0.35">
      <c r="C445" s="39">
        <v>1253080</v>
      </c>
      <c r="D445" s="39">
        <v>701510</v>
      </c>
      <c r="E445" s="39" t="s">
        <v>654</v>
      </c>
      <c r="F445" s="39" t="s">
        <v>1330</v>
      </c>
      <c r="G445" s="39">
        <v>2004</v>
      </c>
      <c r="H445" s="39" t="s">
        <v>1310</v>
      </c>
      <c r="I445" s="39" t="s">
        <v>1311</v>
      </c>
      <c r="J445" s="39" t="s">
        <v>627</v>
      </c>
      <c r="K445" s="39" t="s">
        <v>80</v>
      </c>
      <c r="L445" s="39" t="s">
        <v>81</v>
      </c>
      <c r="M445" s="39" t="s">
        <v>82</v>
      </c>
      <c r="N445" s="39" t="s">
        <v>83</v>
      </c>
      <c r="O445" s="39" t="s">
        <v>84</v>
      </c>
      <c r="P445" s="39" t="s">
        <v>85</v>
      </c>
      <c r="Q445" s="39" t="s">
        <v>86</v>
      </c>
      <c r="R445" s="39" t="s">
        <v>87</v>
      </c>
      <c r="S445" s="39" t="s">
        <v>87</v>
      </c>
      <c r="T445" s="39" t="s">
        <v>474</v>
      </c>
      <c r="U445" s="39" t="s">
        <v>28</v>
      </c>
      <c r="V445" s="39" t="s">
        <v>293</v>
      </c>
      <c r="W445" s="34" t="s">
        <v>280</v>
      </c>
      <c r="X445" s="39" t="s">
        <v>819</v>
      </c>
      <c r="Y445" s="39" t="s">
        <v>848</v>
      </c>
      <c r="Z445" s="39" t="s">
        <v>239</v>
      </c>
      <c r="AA445" s="39" t="s">
        <v>476</v>
      </c>
      <c r="AB445" s="39">
        <v>2</v>
      </c>
      <c r="AC445" s="332">
        <f t="shared" si="26"/>
        <v>48</v>
      </c>
      <c r="AD445" s="332" t="s">
        <v>240</v>
      </c>
      <c r="AE445" s="332" t="s">
        <v>477</v>
      </c>
      <c r="AF445" s="332" t="s">
        <v>240</v>
      </c>
      <c r="AG445" s="39" t="s">
        <v>478</v>
      </c>
      <c r="AH445" s="337" t="s">
        <v>1309</v>
      </c>
      <c r="AI445" s="111">
        <v>257</v>
      </c>
      <c r="AL445" s="336">
        <v>8.3000000000000007</v>
      </c>
      <c r="AM445" s="44">
        <v>235.88199999999998</v>
      </c>
      <c r="AN445" s="111">
        <v>8.24</v>
      </c>
      <c r="AO445" s="111">
        <f t="shared" si="25"/>
        <v>1</v>
      </c>
      <c r="AP445" s="111">
        <v>1</v>
      </c>
      <c r="AQ445" s="111"/>
      <c r="AR445" s="335" t="s">
        <v>240</v>
      </c>
      <c r="AS445" s="111" t="s">
        <v>240</v>
      </c>
      <c r="AT445" s="111" t="s">
        <v>295</v>
      </c>
      <c r="AU445" s="111"/>
      <c r="AV445" s="39" t="s">
        <v>481</v>
      </c>
      <c r="AW445" s="114" t="s">
        <v>1331</v>
      </c>
      <c r="AX445" s="39" t="s">
        <v>483</v>
      </c>
      <c r="AY445" s="39">
        <v>8.3000000000000007</v>
      </c>
      <c r="AZ445" s="334" t="s">
        <v>240</v>
      </c>
      <c r="BA445" s="39" t="s">
        <v>497</v>
      </c>
      <c r="BC445" s="39">
        <v>8.24</v>
      </c>
      <c r="BD445" s="39" t="s">
        <v>485</v>
      </c>
      <c r="BH445" s="39" t="s">
        <v>497</v>
      </c>
      <c r="BI445" s="39" t="s">
        <v>497</v>
      </c>
      <c r="BJ445" s="112">
        <v>10</v>
      </c>
      <c r="BK445" s="45">
        <v>66.399999999999991</v>
      </c>
      <c r="BL445" s="39">
        <v>17.009999999999998</v>
      </c>
      <c r="BM445" s="39">
        <v>76.819999999999993</v>
      </c>
      <c r="BN445" s="39">
        <v>9.4379999999999988</v>
      </c>
      <c r="BO445" s="56" t="s">
        <v>1332</v>
      </c>
      <c r="BP445" s="223" t="s">
        <v>1332</v>
      </c>
      <c r="BQ445" s="39" t="s">
        <v>497</v>
      </c>
      <c r="BR445" s="53"/>
      <c r="BS445" s="53"/>
      <c r="BT445" s="53"/>
      <c r="BU445" s="53"/>
      <c r="BV445" s="39" t="s">
        <v>489</v>
      </c>
    </row>
    <row r="446" spans="1:76" x14ac:dyDescent="0.35">
      <c r="A446" s="34" t="s">
        <v>277</v>
      </c>
      <c r="B446" s="34"/>
      <c r="C446" s="34"/>
      <c r="D446" s="34"/>
      <c r="E446" s="113" t="s">
        <v>1338</v>
      </c>
      <c r="F446" s="113" t="s">
        <v>1339</v>
      </c>
      <c r="G446" s="41">
        <v>2004</v>
      </c>
      <c r="H446" s="39" t="s">
        <v>1340</v>
      </c>
      <c r="I446" s="39" t="s">
        <v>1341</v>
      </c>
      <c r="J446" s="39" t="s">
        <v>627</v>
      </c>
      <c r="K446" s="39" t="s">
        <v>80</v>
      </c>
      <c r="L446" s="39" t="s">
        <v>81</v>
      </c>
      <c r="M446" s="39" t="s">
        <v>82</v>
      </c>
      <c r="N446" s="39" t="s">
        <v>83</v>
      </c>
      <c r="O446" s="39" t="s">
        <v>84</v>
      </c>
      <c r="P446" s="39" t="s">
        <v>85</v>
      </c>
      <c r="Q446" s="39" t="s">
        <v>86</v>
      </c>
      <c r="R446" s="35" t="s">
        <v>87</v>
      </c>
      <c r="S446" s="35" t="s">
        <v>87</v>
      </c>
      <c r="T446" s="113" t="s">
        <v>818</v>
      </c>
      <c r="U446" s="39" t="s">
        <v>28</v>
      </c>
      <c r="V446" s="113" t="s">
        <v>293</v>
      </c>
      <c r="W446" s="34" t="s">
        <v>280</v>
      </c>
      <c r="X446" s="39" t="s">
        <v>819</v>
      </c>
      <c r="Y446" s="113" t="s">
        <v>887</v>
      </c>
      <c r="Z446" s="39" t="s">
        <v>239</v>
      </c>
      <c r="AA446" s="112"/>
      <c r="AB446" s="112"/>
      <c r="AC446" s="41">
        <v>48</v>
      </c>
      <c r="AD446" s="332" t="s">
        <v>240</v>
      </c>
      <c r="AE446" s="41" t="s">
        <v>508</v>
      </c>
      <c r="AF446" s="332" t="s">
        <v>240</v>
      </c>
      <c r="AG446" s="112" t="s">
        <v>1342</v>
      </c>
      <c r="AH446" s="112">
        <v>314</v>
      </c>
      <c r="AI446" s="111">
        <v>314</v>
      </c>
      <c r="AJ446" s="112"/>
      <c r="AK446" s="112" t="s">
        <v>509</v>
      </c>
      <c r="AL446" s="336">
        <v>8.1999999999999993</v>
      </c>
      <c r="AM446" s="44">
        <v>590.96199999999999</v>
      </c>
      <c r="AN446" s="111">
        <v>17.3</v>
      </c>
      <c r="AO446" s="111">
        <f t="shared" si="25"/>
        <v>1</v>
      </c>
      <c r="AP446" s="111">
        <v>1</v>
      </c>
      <c r="AQ446" s="111"/>
      <c r="AR446" s="335" t="s">
        <v>295</v>
      </c>
      <c r="AS446" s="111" t="s">
        <v>240</v>
      </c>
      <c r="AT446" s="111" t="s">
        <v>295</v>
      </c>
      <c r="AU446" s="111" t="s">
        <v>240</v>
      </c>
      <c r="AV446" s="112" t="s">
        <v>167</v>
      </c>
      <c r="AW446" s="114" t="s">
        <v>1343</v>
      </c>
      <c r="AX446" s="112">
        <v>20</v>
      </c>
      <c r="AY446" s="114">
        <v>8.1999999999999993</v>
      </c>
      <c r="AZ446" s="334" t="s">
        <v>240</v>
      </c>
      <c r="BA446" s="130">
        <v>590.96199999999999</v>
      </c>
      <c r="BB446" s="130">
        <v>590.96199999999999</v>
      </c>
      <c r="BC446" s="114">
        <v>17.3</v>
      </c>
      <c r="BD446" s="114"/>
      <c r="BE446" s="114">
        <v>17.3</v>
      </c>
      <c r="BF446" s="114"/>
      <c r="BG446" s="114"/>
      <c r="BH446" s="114"/>
      <c r="BI446" s="114"/>
      <c r="BJ446" s="112">
        <v>10</v>
      </c>
      <c r="BK446" s="56">
        <v>174</v>
      </c>
      <c r="BL446" s="56">
        <v>38</v>
      </c>
      <c r="BM446" s="56">
        <v>149</v>
      </c>
      <c r="BN446" s="56">
        <v>16</v>
      </c>
      <c r="BO446" s="56">
        <v>185</v>
      </c>
      <c r="BP446" s="223">
        <v>194</v>
      </c>
      <c r="BQ446" s="56">
        <v>577</v>
      </c>
      <c r="BR446" s="56"/>
      <c r="BS446" s="112"/>
      <c r="BT446" s="113" t="s">
        <v>487</v>
      </c>
      <c r="BU446" s="114" t="s">
        <v>488</v>
      </c>
      <c r="BV446" s="34"/>
      <c r="BW446" s="34"/>
      <c r="BX446" s="34"/>
    </row>
    <row r="447" spans="1:76" x14ac:dyDescent="0.35">
      <c r="A447" s="34" t="s">
        <v>277</v>
      </c>
      <c r="B447" s="34"/>
      <c r="C447" s="34"/>
      <c r="D447" s="34"/>
      <c r="E447" s="113" t="s">
        <v>1338</v>
      </c>
      <c r="F447" s="113" t="s">
        <v>1339</v>
      </c>
      <c r="G447" s="41">
        <v>2004</v>
      </c>
      <c r="H447" s="39" t="s">
        <v>1340</v>
      </c>
      <c r="I447" s="39" t="s">
        <v>1341</v>
      </c>
      <c r="J447" s="39" t="s">
        <v>627</v>
      </c>
      <c r="K447" s="39" t="s">
        <v>80</v>
      </c>
      <c r="L447" s="39" t="s">
        <v>81</v>
      </c>
      <c r="M447" s="39" t="s">
        <v>82</v>
      </c>
      <c r="N447" s="39" t="s">
        <v>83</v>
      </c>
      <c r="O447" s="39" t="s">
        <v>84</v>
      </c>
      <c r="P447" s="39" t="s">
        <v>85</v>
      </c>
      <c r="Q447" s="39" t="s">
        <v>86</v>
      </c>
      <c r="R447" s="35" t="s">
        <v>87</v>
      </c>
      <c r="S447" s="35" t="s">
        <v>87</v>
      </c>
      <c r="T447" s="113" t="s">
        <v>818</v>
      </c>
      <c r="U447" s="39" t="s">
        <v>28</v>
      </c>
      <c r="V447" s="113" t="s">
        <v>293</v>
      </c>
      <c r="W447" s="34" t="s">
        <v>280</v>
      </c>
      <c r="X447" s="39" t="s">
        <v>819</v>
      </c>
      <c r="Y447" s="113" t="s">
        <v>887</v>
      </c>
      <c r="Z447" s="39" t="s">
        <v>239</v>
      </c>
      <c r="AA447" s="112"/>
      <c r="AB447" s="112"/>
      <c r="AC447" s="41">
        <v>48</v>
      </c>
      <c r="AD447" s="332" t="s">
        <v>240</v>
      </c>
      <c r="AE447" s="41" t="s">
        <v>508</v>
      </c>
      <c r="AF447" s="332" t="s">
        <v>240</v>
      </c>
      <c r="AG447" s="112" t="s">
        <v>1342</v>
      </c>
      <c r="AH447" s="112">
        <v>207</v>
      </c>
      <c r="AI447" s="111">
        <v>207</v>
      </c>
      <c r="AJ447" s="112"/>
      <c r="AK447" s="112" t="s">
        <v>509</v>
      </c>
      <c r="AL447" s="336">
        <v>8.4</v>
      </c>
      <c r="AM447" s="44">
        <v>294.34299999999996</v>
      </c>
      <c r="AN447" s="111">
        <v>14.2</v>
      </c>
      <c r="AO447" s="111">
        <f t="shared" si="25"/>
        <v>1</v>
      </c>
      <c r="AP447" s="111">
        <v>1</v>
      </c>
      <c r="AQ447" s="111"/>
      <c r="AR447" s="335" t="s">
        <v>295</v>
      </c>
      <c r="AS447" s="111" t="s">
        <v>240</v>
      </c>
      <c r="AT447" s="111" t="s">
        <v>295</v>
      </c>
      <c r="AU447" s="111" t="s">
        <v>240</v>
      </c>
      <c r="AV447" s="112" t="s">
        <v>167</v>
      </c>
      <c r="AW447" s="114" t="s">
        <v>1344</v>
      </c>
      <c r="AX447" s="112">
        <v>20</v>
      </c>
      <c r="AY447" s="114">
        <v>8.4</v>
      </c>
      <c r="AZ447" s="334" t="s">
        <v>240</v>
      </c>
      <c r="BA447" s="130">
        <v>294.34299999999996</v>
      </c>
      <c r="BB447" s="130"/>
      <c r="BC447" s="114">
        <v>14.2</v>
      </c>
      <c r="BD447" s="114"/>
      <c r="BE447" s="114">
        <v>14.2</v>
      </c>
      <c r="BF447" s="114"/>
      <c r="BG447" s="114"/>
      <c r="BH447" s="114"/>
      <c r="BI447" s="114"/>
      <c r="BJ447" s="112">
        <v>10</v>
      </c>
      <c r="BK447" s="56">
        <v>75</v>
      </c>
      <c r="BL447" s="56">
        <v>26</v>
      </c>
      <c r="BM447" s="56">
        <v>147</v>
      </c>
      <c r="BN447" s="56">
        <v>12</v>
      </c>
      <c r="BO447" s="56">
        <v>94</v>
      </c>
      <c r="BP447" s="223">
        <v>310</v>
      </c>
      <c r="BQ447" s="56">
        <v>239</v>
      </c>
      <c r="BR447" s="56"/>
      <c r="BS447" s="112"/>
      <c r="BT447" s="113" t="s">
        <v>487</v>
      </c>
      <c r="BU447" s="114" t="s">
        <v>488</v>
      </c>
      <c r="BV447" s="34"/>
      <c r="BW447" s="34"/>
      <c r="BX447" s="34"/>
    </row>
    <row r="448" spans="1:76" x14ac:dyDescent="0.35">
      <c r="A448" s="34" t="s">
        <v>277</v>
      </c>
      <c r="B448" s="34"/>
      <c r="C448" s="34"/>
      <c r="D448" s="34"/>
      <c r="E448" s="113" t="s">
        <v>1338</v>
      </c>
      <c r="F448" s="113" t="s">
        <v>1339</v>
      </c>
      <c r="G448" s="41">
        <v>2004</v>
      </c>
      <c r="H448" s="39" t="s">
        <v>1340</v>
      </c>
      <c r="I448" s="39" t="s">
        <v>1341</v>
      </c>
      <c r="J448" s="39" t="s">
        <v>627</v>
      </c>
      <c r="K448" s="39" t="s">
        <v>80</v>
      </c>
      <c r="L448" s="39" t="s">
        <v>81</v>
      </c>
      <c r="M448" s="39" t="s">
        <v>82</v>
      </c>
      <c r="N448" s="39" t="s">
        <v>83</v>
      </c>
      <c r="O448" s="39" t="s">
        <v>84</v>
      </c>
      <c r="P448" s="39" t="s">
        <v>85</v>
      </c>
      <c r="Q448" s="39" t="s">
        <v>86</v>
      </c>
      <c r="R448" s="35" t="s">
        <v>87</v>
      </c>
      <c r="S448" s="35" t="s">
        <v>87</v>
      </c>
      <c r="T448" s="113" t="s">
        <v>818</v>
      </c>
      <c r="U448" s="39" t="s">
        <v>28</v>
      </c>
      <c r="V448" s="113" t="s">
        <v>293</v>
      </c>
      <c r="W448" s="34" t="s">
        <v>280</v>
      </c>
      <c r="X448" s="39" t="s">
        <v>819</v>
      </c>
      <c r="Y448" s="113" t="s">
        <v>887</v>
      </c>
      <c r="Z448" s="39" t="s">
        <v>239</v>
      </c>
      <c r="AA448" s="112"/>
      <c r="AB448" s="112"/>
      <c r="AC448" s="41">
        <v>48</v>
      </c>
      <c r="AD448" s="332" t="s">
        <v>240</v>
      </c>
      <c r="AE448" s="41" t="s">
        <v>508</v>
      </c>
      <c r="AF448" s="332" t="s">
        <v>240</v>
      </c>
      <c r="AG448" s="112" t="s">
        <v>1342</v>
      </c>
      <c r="AH448" s="112">
        <v>304</v>
      </c>
      <c r="AI448" s="111">
        <v>304</v>
      </c>
      <c r="AJ448" s="112"/>
      <c r="AK448" s="112" t="s">
        <v>509</v>
      </c>
      <c r="AL448" s="336">
        <v>8.1</v>
      </c>
      <c r="AM448" s="44">
        <v>229.33100000000002</v>
      </c>
      <c r="AN448" s="111">
        <v>14.7</v>
      </c>
      <c r="AO448" s="111">
        <f t="shared" si="25"/>
        <v>1</v>
      </c>
      <c r="AP448" s="111">
        <v>1</v>
      </c>
      <c r="AQ448" s="111"/>
      <c r="AR448" s="335" t="s">
        <v>295</v>
      </c>
      <c r="AS448" s="111" t="s">
        <v>240</v>
      </c>
      <c r="AT448" s="111" t="s">
        <v>295</v>
      </c>
      <c r="AU448" s="111" t="s">
        <v>240</v>
      </c>
      <c r="AV448" s="112" t="s">
        <v>167</v>
      </c>
      <c r="AW448" s="114" t="s">
        <v>1345</v>
      </c>
      <c r="AX448" s="112">
        <v>20</v>
      </c>
      <c r="AY448" s="114">
        <v>8.1</v>
      </c>
      <c r="AZ448" s="334" t="s">
        <v>240</v>
      </c>
      <c r="BA448" s="130">
        <v>229.33100000000002</v>
      </c>
      <c r="BB448" s="130"/>
      <c r="BC448" s="114">
        <v>14.7</v>
      </c>
      <c r="BD448" s="114"/>
      <c r="BE448" s="114">
        <v>14.7</v>
      </c>
      <c r="BF448" s="114"/>
      <c r="BG448" s="114"/>
      <c r="BH448" s="114"/>
      <c r="BI448" s="114"/>
      <c r="BJ448" s="112">
        <v>10</v>
      </c>
      <c r="BK448" s="56">
        <v>77</v>
      </c>
      <c r="BL448" s="56">
        <v>9</v>
      </c>
      <c r="BM448" s="56">
        <v>36</v>
      </c>
      <c r="BN448" s="56">
        <v>11</v>
      </c>
      <c r="BO448" s="56">
        <v>59</v>
      </c>
      <c r="BP448" s="223">
        <v>59</v>
      </c>
      <c r="BQ448" s="56">
        <v>189</v>
      </c>
      <c r="BR448" s="56"/>
      <c r="BS448" s="112"/>
      <c r="BT448" s="113" t="s">
        <v>487</v>
      </c>
      <c r="BU448" s="114" t="s">
        <v>488</v>
      </c>
      <c r="BV448" s="34"/>
      <c r="BW448" s="34"/>
      <c r="BX448" s="34"/>
    </row>
    <row r="449" spans="1:76" x14ac:dyDescent="0.35">
      <c r="A449" s="34" t="s">
        <v>277</v>
      </c>
      <c r="B449" s="34"/>
      <c r="C449" s="34"/>
      <c r="D449" s="34"/>
      <c r="E449" s="113" t="s">
        <v>1338</v>
      </c>
      <c r="F449" s="113" t="s">
        <v>1339</v>
      </c>
      <c r="G449" s="41">
        <v>2004</v>
      </c>
      <c r="H449" s="39" t="s">
        <v>1340</v>
      </c>
      <c r="I449" s="39" t="s">
        <v>1341</v>
      </c>
      <c r="J449" s="39" t="s">
        <v>627</v>
      </c>
      <c r="K449" s="39" t="s">
        <v>80</v>
      </c>
      <c r="L449" s="39" t="s">
        <v>81</v>
      </c>
      <c r="M449" s="39" t="s">
        <v>82</v>
      </c>
      <c r="N449" s="39" t="s">
        <v>83</v>
      </c>
      <c r="O449" s="39" t="s">
        <v>84</v>
      </c>
      <c r="P449" s="39" t="s">
        <v>85</v>
      </c>
      <c r="Q449" s="39" t="s">
        <v>86</v>
      </c>
      <c r="R449" s="35" t="s">
        <v>87</v>
      </c>
      <c r="S449" s="35" t="s">
        <v>87</v>
      </c>
      <c r="T449" s="113" t="s">
        <v>818</v>
      </c>
      <c r="U449" s="39" t="s">
        <v>28</v>
      </c>
      <c r="V449" s="113" t="s">
        <v>293</v>
      </c>
      <c r="W449" s="34" t="s">
        <v>280</v>
      </c>
      <c r="X449" s="39" t="s">
        <v>819</v>
      </c>
      <c r="Y449" s="113" t="s">
        <v>887</v>
      </c>
      <c r="Z449" s="39" t="s">
        <v>239</v>
      </c>
      <c r="AA449" s="112"/>
      <c r="AB449" s="112"/>
      <c r="AC449" s="41">
        <v>48</v>
      </c>
      <c r="AD449" s="332" t="s">
        <v>240</v>
      </c>
      <c r="AE449" s="41" t="s">
        <v>508</v>
      </c>
      <c r="AF449" s="332" t="s">
        <v>240</v>
      </c>
      <c r="AG449" s="112" t="s">
        <v>1342</v>
      </c>
      <c r="AH449" s="112">
        <v>87</v>
      </c>
      <c r="AI449" s="111">
        <v>87</v>
      </c>
      <c r="AJ449" s="112"/>
      <c r="AK449" s="112" t="s">
        <v>509</v>
      </c>
      <c r="AL449" s="336">
        <v>8.1999999999999993</v>
      </c>
      <c r="AM449" s="44">
        <v>218.46699999999998</v>
      </c>
      <c r="AN449" s="111">
        <v>5</v>
      </c>
      <c r="AO449" s="111">
        <f t="shared" si="25"/>
        <v>1</v>
      </c>
      <c r="AP449" s="111">
        <v>1</v>
      </c>
      <c r="AQ449" s="111"/>
      <c r="AR449" s="335" t="s">
        <v>295</v>
      </c>
      <c r="AS449" s="111" t="s">
        <v>240</v>
      </c>
      <c r="AT449" s="111" t="s">
        <v>295</v>
      </c>
      <c r="AU449" s="111" t="s">
        <v>240</v>
      </c>
      <c r="AV449" s="112" t="s">
        <v>167</v>
      </c>
      <c r="AW449" s="114" t="s">
        <v>1346</v>
      </c>
      <c r="AX449" s="112">
        <v>20</v>
      </c>
      <c r="AY449" s="114">
        <v>8.1999999999999993</v>
      </c>
      <c r="AZ449" s="334" t="s">
        <v>240</v>
      </c>
      <c r="BA449" s="130">
        <v>218.46699999999998</v>
      </c>
      <c r="BB449" s="130"/>
      <c r="BC449" s="114">
        <v>5</v>
      </c>
      <c r="BD449" s="114"/>
      <c r="BE449" s="114">
        <v>5</v>
      </c>
      <c r="BF449" s="114"/>
      <c r="BG449" s="114"/>
      <c r="BH449" s="114"/>
      <c r="BI449" s="114"/>
      <c r="BJ449" s="112">
        <v>10</v>
      </c>
      <c r="BK449" s="56">
        <v>71</v>
      </c>
      <c r="BL449" s="56">
        <v>10</v>
      </c>
      <c r="BM449" s="56">
        <v>37</v>
      </c>
      <c r="BN449" s="56">
        <v>4</v>
      </c>
      <c r="BO449" s="56">
        <v>51</v>
      </c>
      <c r="BP449" s="223">
        <v>82</v>
      </c>
      <c r="BQ449" s="56">
        <v>164</v>
      </c>
      <c r="BR449" s="56"/>
      <c r="BS449" s="112"/>
      <c r="BT449" s="113" t="s">
        <v>487</v>
      </c>
      <c r="BU449" s="114" t="s">
        <v>488</v>
      </c>
      <c r="BV449" s="34"/>
      <c r="BW449" s="34"/>
      <c r="BX449" s="34"/>
    </row>
    <row r="450" spans="1:76" x14ac:dyDescent="0.35">
      <c r="A450" s="34" t="s">
        <v>277</v>
      </c>
      <c r="B450" s="34"/>
      <c r="C450" s="34"/>
      <c r="D450" s="34"/>
      <c r="E450" s="113" t="s">
        <v>1338</v>
      </c>
      <c r="F450" s="113" t="s">
        <v>1339</v>
      </c>
      <c r="G450" s="41">
        <v>2004</v>
      </c>
      <c r="H450" s="39" t="s">
        <v>1340</v>
      </c>
      <c r="I450" s="39" t="s">
        <v>1341</v>
      </c>
      <c r="J450" s="39" t="s">
        <v>627</v>
      </c>
      <c r="K450" s="39" t="s">
        <v>80</v>
      </c>
      <c r="L450" s="39" t="s">
        <v>81</v>
      </c>
      <c r="M450" s="39" t="s">
        <v>82</v>
      </c>
      <c r="N450" s="39" t="s">
        <v>83</v>
      </c>
      <c r="O450" s="39" t="s">
        <v>84</v>
      </c>
      <c r="P450" s="39" t="s">
        <v>85</v>
      </c>
      <c r="Q450" s="39" t="s">
        <v>86</v>
      </c>
      <c r="R450" s="35" t="s">
        <v>87</v>
      </c>
      <c r="S450" s="35" t="s">
        <v>87</v>
      </c>
      <c r="T450" s="113" t="s">
        <v>818</v>
      </c>
      <c r="U450" s="39" t="s">
        <v>28</v>
      </c>
      <c r="V450" s="113" t="s">
        <v>293</v>
      </c>
      <c r="W450" s="34" t="s">
        <v>280</v>
      </c>
      <c r="X450" s="39" t="s">
        <v>819</v>
      </c>
      <c r="Y450" s="113" t="s">
        <v>887</v>
      </c>
      <c r="Z450" s="39" t="s">
        <v>239</v>
      </c>
      <c r="AA450" s="112"/>
      <c r="AB450" s="112"/>
      <c r="AC450" s="41">
        <v>48</v>
      </c>
      <c r="AD450" s="332" t="s">
        <v>240</v>
      </c>
      <c r="AE450" s="41" t="s">
        <v>508</v>
      </c>
      <c r="AF450" s="332" t="s">
        <v>240</v>
      </c>
      <c r="AG450" s="112" t="s">
        <v>1342</v>
      </c>
      <c r="AH450" s="112">
        <v>93</v>
      </c>
      <c r="AI450" s="111">
        <v>93</v>
      </c>
      <c r="AJ450" s="112"/>
      <c r="AK450" s="112" t="s">
        <v>509</v>
      </c>
      <c r="AL450" s="336">
        <v>8.1999999999999993</v>
      </c>
      <c r="AM450" s="44">
        <v>174.52799999999999</v>
      </c>
      <c r="AN450" s="111">
        <v>5.3</v>
      </c>
      <c r="AO450" s="111">
        <f t="shared" si="25"/>
        <v>1</v>
      </c>
      <c r="AP450" s="111">
        <v>1</v>
      </c>
      <c r="AQ450" s="111"/>
      <c r="AR450" s="335" t="s">
        <v>295</v>
      </c>
      <c r="AS450" s="111" t="s">
        <v>240</v>
      </c>
      <c r="AT450" s="111" t="s">
        <v>295</v>
      </c>
      <c r="AU450" s="111" t="s">
        <v>240</v>
      </c>
      <c r="AV450" s="112" t="s">
        <v>167</v>
      </c>
      <c r="AW450" s="114" t="s">
        <v>1347</v>
      </c>
      <c r="AX450" s="112">
        <v>20</v>
      </c>
      <c r="AY450" s="114">
        <v>8.1999999999999993</v>
      </c>
      <c r="AZ450" s="334" t="s">
        <v>240</v>
      </c>
      <c r="BA450" s="130">
        <v>174.52799999999999</v>
      </c>
      <c r="BB450" s="130"/>
      <c r="BC450" s="114">
        <v>5.3</v>
      </c>
      <c r="BD450" s="114"/>
      <c r="BE450" s="114">
        <v>5.3</v>
      </c>
      <c r="BF450" s="114"/>
      <c r="BG450" s="114"/>
      <c r="BH450" s="114"/>
      <c r="BI450" s="114"/>
      <c r="BJ450" s="112">
        <v>10</v>
      </c>
      <c r="BK450" s="56">
        <v>60</v>
      </c>
      <c r="BL450" s="56">
        <v>6</v>
      </c>
      <c r="BM450" s="56">
        <v>14</v>
      </c>
      <c r="BN450" s="56">
        <v>4</v>
      </c>
      <c r="BO450" s="56">
        <v>38</v>
      </c>
      <c r="BP450" s="223">
        <v>29</v>
      </c>
      <c r="BQ450" s="56">
        <v>148</v>
      </c>
      <c r="BR450" s="56"/>
      <c r="BS450" s="112"/>
      <c r="BT450" s="113" t="s">
        <v>487</v>
      </c>
      <c r="BU450" s="114" t="s">
        <v>488</v>
      </c>
      <c r="BV450" s="34"/>
      <c r="BW450" s="34"/>
      <c r="BX450" s="34"/>
    </row>
    <row r="451" spans="1:76" x14ac:dyDescent="0.35">
      <c r="A451" s="34" t="s">
        <v>1348</v>
      </c>
      <c r="B451" s="34"/>
      <c r="C451" s="34"/>
      <c r="D451" s="34"/>
      <c r="E451" s="113" t="s">
        <v>1338</v>
      </c>
      <c r="F451" s="113" t="s">
        <v>1339</v>
      </c>
      <c r="G451" s="41">
        <v>2004</v>
      </c>
      <c r="H451" s="39" t="s">
        <v>1340</v>
      </c>
      <c r="I451" s="39" t="s">
        <v>1341</v>
      </c>
      <c r="J451" s="39" t="s">
        <v>627</v>
      </c>
      <c r="K451" s="39" t="s">
        <v>80</v>
      </c>
      <c r="L451" s="39" t="s">
        <v>81</v>
      </c>
      <c r="M451" s="39" t="s">
        <v>82</v>
      </c>
      <c r="N451" s="39" t="s">
        <v>83</v>
      </c>
      <c r="O451" s="39" t="s">
        <v>84</v>
      </c>
      <c r="P451" s="39" t="s">
        <v>85</v>
      </c>
      <c r="Q451" s="39" t="s">
        <v>86</v>
      </c>
      <c r="R451" s="35" t="s">
        <v>87</v>
      </c>
      <c r="S451" s="35" t="s">
        <v>87</v>
      </c>
      <c r="T451" s="113" t="s">
        <v>818</v>
      </c>
      <c r="U451" s="39" t="s">
        <v>28</v>
      </c>
      <c r="V451" s="113" t="s">
        <v>293</v>
      </c>
      <c r="W451" s="34" t="s">
        <v>280</v>
      </c>
      <c r="X451" s="39" t="s">
        <v>819</v>
      </c>
      <c r="Y451" s="113" t="s">
        <v>887</v>
      </c>
      <c r="Z451" s="39" t="s">
        <v>239</v>
      </c>
      <c r="AA451" s="112"/>
      <c r="AB451" s="112"/>
      <c r="AC451" s="41">
        <v>48</v>
      </c>
      <c r="AD451" s="332" t="s">
        <v>240</v>
      </c>
      <c r="AE451" s="41" t="s">
        <v>508</v>
      </c>
      <c r="AF451" s="332" t="s">
        <v>240</v>
      </c>
      <c r="AG451" s="112" t="s">
        <v>1342</v>
      </c>
      <c r="AH451" s="112" t="s">
        <v>1349</v>
      </c>
      <c r="AI451" s="111" t="s">
        <v>1349</v>
      </c>
      <c r="AJ451" s="112"/>
      <c r="AK451" s="112" t="s">
        <v>509</v>
      </c>
      <c r="AL451" s="336">
        <v>8.5</v>
      </c>
      <c r="AM451" s="44">
        <v>377.97199999999998</v>
      </c>
      <c r="AN451" s="111">
        <v>21.6</v>
      </c>
      <c r="AO451" s="111">
        <f t="shared" si="25"/>
        <v>1</v>
      </c>
      <c r="AP451" s="111">
        <v>1</v>
      </c>
      <c r="AQ451" s="111"/>
      <c r="AR451" s="335" t="s">
        <v>240</v>
      </c>
      <c r="AS451" s="111" t="s">
        <v>240</v>
      </c>
      <c r="AT451" s="111" t="s">
        <v>295</v>
      </c>
      <c r="AU451" s="111"/>
      <c r="AV451" s="112" t="s">
        <v>167</v>
      </c>
      <c r="AW451" s="114" t="s">
        <v>1343</v>
      </c>
      <c r="AX451" s="112">
        <v>20</v>
      </c>
      <c r="AY451" s="114">
        <v>8.5</v>
      </c>
      <c r="AZ451" s="334" t="s">
        <v>240</v>
      </c>
      <c r="BA451" s="130">
        <v>377.97199999999998</v>
      </c>
      <c r="BB451" s="130"/>
      <c r="BC451" s="114">
        <v>21.6</v>
      </c>
      <c r="BD451" s="114"/>
      <c r="BE451" s="114">
        <v>21.6</v>
      </c>
      <c r="BF451" s="114"/>
      <c r="BG451" s="114"/>
      <c r="BH451" s="114"/>
      <c r="BI451" s="114"/>
      <c r="BJ451" s="112">
        <v>10</v>
      </c>
      <c r="BK451" s="114">
        <v>92</v>
      </c>
      <c r="BL451" s="56">
        <v>36</v>
      </c>
      <c r="BM451" s="56">
        <v>149</v>
      </c>
      <c r="BN451" s="56">
        <v>16</v>
      </c>
      <c r="BO451" s="56">
        <v>185</v>
      </c>
      <c r="BP451" s="223">
        <v>194</v>
      </c>
      <c r="BQ451" s="56">
        <v>380</v>
      </c>
      <c r="BR451" s="56"/>
      <c r="BS451" s="112"/>
      <c r="BT451" s="113" t="s">
        <v>487</v>
      </c>
      <c r="BU451" s="114" t="s">
        <v>488</v>
      </c>
      <c r="BV451" s="34"/>
      <c r="BW451" s="34"/>
      <c r="BX451" s="34"/>
    </row>
    <row r="452" spans="1:76" x14ac:dyDescent="0.35">
      <c r="A452" s="34" t="s">
        <v>1348</v>
      </c>
      <c r="B452" s="34"/>
      <c r="C452" s="34"/>
      <c r="D452" s="34"/>
      <c r="E452" s="113" t="s">
        <v>1338</v>
      </c>
      <c r="F452" s="113" t="s">
        <v>1339</v>
      </c>
      <c r="G452" s="41">
        <v>2004</v>
      </c>
      <c r="H452" s="39" t="s">
        <v>1340</v>
      </c>
      <c r="I452" s="39" t="s">
        <v>1341</v>
      </c>
      <c r="J452" s="39" t="s">
        <v>627</v>
      </c>
      <c r="K452" s="39" t="s">
        <v>80</v>
      </c>
      <c r="L452" s="39" t="s">
        <v>81</v>
      </c>
      <c r="M452" s="39" t="s">
        <v>82</v>
      </c>
      <c r="N452" s="39" t="s">
        <v>83</v>
      </c>
      <c r="O452" s="39" t="s">
        <v>84</v>
      </c>
      <c r="P452" s="39" t="s">
        <v>85</v>
      </c>
      <c r="Q452" s="39" t="s">
        <v>86</v>
      </c>
      <c r="R452" s="35" t="s">
        <v>87</v>
      </c>
      <c r="S452" s="35" t="s">
        <v>87</v>
      </c>
      <c r="T452" s="113" t="s">
        <v>818</v>
      </c>
      <c r="U452" s="39" t="s">
        <v>28</v>
      </c>
      <c r="V452" s="113" t="s">
        <v>293</v>
      </c>
      <c r="W452" s="34" t="s">
        <v>280</v>
      </c>
      <c r="X452" s="39" t="s">
        <v>819</v>
      </c>
      <c r="Y452" s="113" t="s">
        <v>887</v>
      </c>
      <c r="Z452" s="39" t="s">
        <v>239</v>
      </c>
      <c r="AA452" s="112"/>
      <c r="AB452" s="112"/>
      <c r="AC452" s="41">
        <v>48</v>
      </c>
      <c r="AD452" s="332" t="s">
        <v>240</v>
      </c>
      <c r="AE452" s="41" t="s">
        <v>508</v>
      </c>
      <c r="AF452" s="332" t="s">
        <v>240</v>
      </c>
      <c r="AG452" s="112" t="s">
        <v>1342</v>
      </c>
      <c r="AH452" s="112">
        <v>430</v>
      </c>
      <c r="AI452" s="111">
        <v>430</v>
      </c>
      <c r="AJ452" s="112"/>
      <c r="AK452" s="112" t="s">
        <v>509</v>
      </c>
      <c r="AL452" s="336">
        <v>8.6999999999999993</v>
      </c>
      <c r="AM452" s="44">
        <v>306.82799999999997</v>
      </c>
      <c r="AN452" s="111">
        <v>14.4</v>
      </c>
      <c r="AO452" s="111">
        <f t="shared" si="25"/>
        <v>1</v>
      </c>
      <c r="AP452" s="111">
        <v>1</v>
      </c>
      <c r="AQ452" s="111"/>
      <c r="AR452" s="335" t="s">
        <v>240</v>
      </c>
      <c r="AS452" s="111" t="s">
        <v>240</v>
      </c>
      <c r="AT452" s="111" t="s">
        <v>295</v>
      </c>
      <c r="AU452" s="111"/>
      <c r="AV452" s="112" t="s">
        <v>167</v>
      </c>
      <c r="AW452" s="114" t="s">
        <v>1343</v>
      </c>
      <c r="AX452" s="112">
        <v>20</v>
      </c>
      <c r="AY452" s="114">
        <v>8.6999999999999993</v>
      </c>
      <c r="AZ452" s="334" t="s">
        <v>240</v>
      </c>
      <c r="BA452" s="130">
        <v>306.82799999999997</v>
      </c>
      <c r="BB452" s="130"/>
      <c r="BC452" s="114">
        <v>14.4</v>
      </c>
      <c r="BD452" s="114"/>
      <c r="BE452" s="114">
        <v>14.4</v>
      </c>
      <c r="BF452" s="114"/>
      <c r="BG452" s="114"/>
      <c r="BH452" s="114"/>
      <c r="BI452" s="114"/>
      <c r="BJ452" s="112">
        <v>10</v>
      </c>
      <c r="BK452" s="56">
        <v>80</v>
      </c>
      <c r="BL452" s="56">
        <v>26</v>
      </c>
      <c r="BM452" s="56">
        <v>149</v>
      </c>
      <c r="BN452" s="56">
        <v>16</v>
      </c>
      <c r="BO452" s="56">
        <v>185</v>
      </c>
      <c r="BP452" s="223">
        <v>194</v>
      </c>
      <c r="BQ452" s="56">
        <v>280</v>
      </c>
      <c r="BR452" s="56"/>
      <c r="BS452" s="112"/>
      <c r="BT452" s="113" t="s">
        <v>487</v>
      </c>
      <c r="BU452" s="114" t="s">
        <v>488</v>
      </c>
      <c r="BV452" s="34"/>
      <c r="BW452" s="34"/>
      <c r="BX452" s="34"/>
    </row>
    <row r="453" spans="1:76" x14ac:dyDescent="0.35">
      <c r="A453" s="34" t="s">
        <v>1348</v>
      </c>
      <c r="B453" s="34"/>
      <c r="C453" s="34"/>
      <c r="D453" s="34"/>
      <c r="E453" s="113" t="s">
        <v>1338</v>
      </c>
      <c r="F453" s="113" t="s">
        <v>1339</v>
      </c>
      <c r="G453" s="41">
        <v>2004</v>
      </c>
      <c r="H453" s="39" t="s">
        <v>1340</v>
      </c>
      <c r="I453" s="39" t="s">
        <v>1341</v>
      </c>
      <c r="J453" s="39" t="s">
        <v>627</v>
      </c>
      <c r="K453" s="39" t="s">
        <v>80</v>
      </c>
      <c r="L453" s="39" t="s">
        <v>81</v>
      </c>
      <c r="M453" s="39" t="s">
        <v>82</v>
      </c>
      <c r="N453" s="39" t="s">
        <v>83</v>
      </c>
      <c r="O453" s="39" t="s">
        <v>84</v>
      </c>
      <c r="P453" s="39" t="s">
        <v>85</v>
      </c>
      <c r="Q453" s="39" t="s">
        <v>86</v>
      </c>
      <c r="R453" s="35" t="s">
        <v>87</v>
      </c>
      <c r="S453" s="35" t="s">
        <v>87</v>
      </c>
      <c r="T453" s="113" t="s">
        <v>818</v>
      </c>
      <c r="U453" s="39" t="s">
        <v>28</v>
      </c>
      <c r="V453" s="113" t="s">
        <v>293</v>
      </c>
      <c r="W453" s="34" t="s">
        <v>280</v>
      </c>
      <c r="X453" s="39" t="s">
        <v>819</v>
      </c>
      <c r="Y453" s="113" t="s">
        <v>887</v>
      </c>
      <c r="Z453" s="39" t="s">
        <v>239</v>
      </c>
      <c r="AA453" s="112"/>
      <c r="AB453" s="112"/>
      <c r="AC453" s="41">
        <v>48</v>
      </c>
      <c r="AD453" s="332" t="s">
        <v>240</v>
      </c>
      <c r="AE453" s="41" t="s">
        <v>508</v>
      </c>
      <c r="AF453" s="332" t="s">
        <v>240</v>
      </c>
      <c r="AG453" s="112" t="s">
        <v>1342</v>
      </c>
      <c r="AH453" s="112">
        <v>308</v>
      </c>
      <c r="AI453" s="111">
        <v>308</v>
      </c>
      <c r="AJ453" s="112"/>
      <c r="AK453" s="112" t="s">
        <v>509</v>
      </c>
      <c r="AL453" s="336">
        <v>8.3000000000000007</v>
      </c>
      <c r="AM453" s="44">
        <v>481.61799999999994</v>
      </c>
      <c r="AN453" s="111">
        <v>18</v>
      </c>
      <c r="AO453" s="111">
        <f t="shared" si="25"/>
        <v>1</v>
      </c>
      <c r="AP453" s="111">
        <v>1</v>
      </c>
      <c r="AQ453" s="111"/>
      <c r="AR453" s="335" t="s">
        <v>240</v>
      </c>
      <c r="AS453" s="111" t="s">
        <v>240</v>
      </c>
      <c r="AT453" s="111" t="s">
        <v>295</v>
      </c>
      <c r="AU453" s="111"/>
      <c r="AV453" s="112" t="s">
        <v>167</v>
      </c>
      <c r="AW453" s="114" t="s">
        <v>1343</v>
      </c>
      <c r="AX453" s="112">
        <v>20</v>
      </c>
      <c r="AY453" s="114">
        <v>8.3000000000000007</v>
      </c>
      <c r="AZ453" s="334" t="s">
        <v>240</v>
      </c>
      <c r="BA453" s="130">
        <v>481.61799999999994</v>
      </c>
      <c r="BB453" s="130"/>
      <c r="BC453" s="114">
        <v>18</v>
      </c>
      <c r="BD453" s="114"/>
      <c r="BE453" s="114">
        <v>18</v>
      </c>
      <c r="BF453" s="114"/>
      <c r="BG453" s="114"/>
      <c r="BH453" s="114"/>
      <c r="BI453" s="114"/>
      <c r="BJ453" s="112">
        <v>10</v>
      </c>
      <c r="BK453" s="56">
        <v>150</v>
      </c>
      <c r="BL453" s="56">
        <v>26</v>
      </c>
      <c r="BM453" s="56">
        <v>149</v>
      </c>
      <c r="BN453" s="56">
        <v>16</v>
      </c>
      <c r="BO453" s="56">
        <v>185</v>
      </c>
      <c r="BP453" s="223">
        <v>194</v>
      </c>
      <c r="BQ453" s="56">
        <v>485</v>
      </c>
      <c r="BR453" s="56"/>
      <c r="BS453" s="112"/>
      <c r="BT453" s="113" t="s">
        <v>487</v>
      </c>
      <c r="BU453" s="114" t="s">
        <v>488</v>
      </c>
      <c r="BV453" s="34"/>
      <c r="BW453" s="34"/>
      <c r="BX453" s="34"/>
    </row>
    <row r="454" spans="1:76" x14ac:dyDescent="0.35">
      <c r="A454" s="34" t="s">
        <v>1348</v>
      </c>
      <c r="B454" s="34"/>
      <c r="C454" s="34"/>
      <c r="D454" s="34"/>
      <c r="E454" s="113" t="s">
        <v>1338</v>
      </c>
      <c r="F454" s="113" t="s">
        <v>1339</v>
      </c>
      <c r="G454" s="41">
        <v>2004</v>
      </c>
      <c r="H454" s="39" t="s">
        <v>1340</v>
      </c>
      <c r="I454" s="39" t="s">
        <v>1341</v>
      </c>
      <c r="J454" s="39" t="s">
        <v>627</v>
      </c>
      <c r="K454" s="39" t="s">
        <v>80</v>
      </c>
      <c r="L454" s="39" t="s">
        <v>81</v>
      </c>
      <c r="M454" s="39" t="s">
        <v>82</v>
      </c>
      <c r="N454" s="39" t="s">
        <v>83</v>
      </c>
      <c r="O454" s="39" t="s">
        <v>84</v>
      </c>
      <c r="P454" s="39" t="s">
        <v>85</v>
      </c>
      <c r="Q454" s="39" t="s">
        <v>86</v>
      </c>
      <c r="R454" s="35" t="s">
        <v>87</v>
      </c>
      <c r="S454" s="35" t="s">
        <v>87</v>
      </c>
      <c r="T454" s="113" t="s">
        <v>818</v>
      </c>
      <c r="U454" s="39" t="s">
        <v>28</v>
      </c>
      <c r="V454" s="113" t="s">
        <v>293</v>
      </c>
      <c r="W454" s="34" t="s">
        <v>280</v>
      </c>
      <c r="X454" s="39" t="s">
        <v>819</v>
      </c>
      <c r="Y454" s="113" t="s">
        <v>887</v>
      </c>
      <c r="Z454" s="39" t="s">
        <v>239</v>
      </c>
      <c r="AA454" s="112"/>
      <c r="AB454" s="112"/>
      <c r="AC454" s="41">
        <v>48</v>
      </c>
      <c r="AD454" s="332" t="s">
        <v>240</v>
      </c>
      <c r="AE454" s="41" t="s">
        <v>508</v>
      </c>
      <c r="AF454" s="332" t="s">
        <v>240</v>
      </c>
      <c r="AG454" s="112" t="s">
        <v>1342</v>
      </c>
      <c r="AH454" s="112">
        <v>151</v>
      </c>
      <c r="AI454" s="111">
        <v>151</v>
      </c>
      <c r="AJ454" s="112"/>
      <c r="AK454" s="112" t="s">
        <v>509</v>
      </c>
      <c r="AL454" s="336">
        <v>8.5</v>
      </c>
      <c r="AM454" s="44">
        <v>297.71600000000001</v>
      </c>
      <c r="AN454" s="111">
        <v>13.3</v>
      </c>
      <c r="AO454" s="111">
        <f t="shared" si="25"/>
        <v>1</v>
      </c>
      <c r="AP454" s="111">
        <v>1</v>
      </c>
      <c r="AQ454" s="111"/>
      <c r="AR454" s="335" t="s">
        <v>240</v>
      </c>
      <c r="AS454" s="111" t="s">
        <v>240</v>
      </c>
      <c r="AT454" s="111" t="s">
        <v>295</v>
      </c>
      <c r="AU454" s="111"/>
      <c r="AV454" s="112" t="s">
        <v>167</v>
      </c>
      <c r="AW454" s="114" t="s">
        <v>1344</v>
      </c>
      <c r="AX454" s="112">
        <v>20</v>
      </c>
      <c r="AY454" s="114">
        <v>8.5</v>
      </c>
      <c r="AZ454" s="334" t="s">
        <v>240</v>
      </c>
      <c r="BA454" s="130">
        <v>297.71600000000001</v>
      </c>
      <c r="BB454" s="130"/>
      <c r="BC454" s="114">
        <v>13.3</v>
      </c>
      <c r="BD454" s="114"/>
      <c r="BE454" s="114">
        <v>13.3</v>
      </c>
      <c r="BF454" s="114"/>
      <c r="BG454" s="114"/>
      <c r="BH454" s="114"/>
      <c r="BI454" s="114"/>
      <c r="BJ454" s="112">
        <v>10</v>
      </c>
      <c r="BK454" s="56">
        <v>78</v>
      </c>
      <c r="BL454" s="56">
        <v>25</v>
      </c>
      <c r="BM454" s="56">
        <v>147</v>
      </c>
      <c r="BN454" s="56">
        <v>12</v>
      </c>
      <c r="BO454" s="56">
        <v>94</v>
      </c>
      <c r="BP454" s="223">
        <v>310</v>
      </c>
      <c r="BQ454" s="56">
        <v>220</v>
      </c>
      <c r="BR454" s="56"/>
      <c r="BS454" s="112"/>
      <c r="BT454" s="113" t="s">
        <v>487</v>
      </c>
      <c r="BU454" s="114" t="s">
        <v>488</v>
      </c>
      <c r="BV454" s="34"/>
      <c r="BW454" s="34"/>
      <c r="BX454" s="34"/>
    </row>
    <row r="455" spans="1:76" x14ac:dyDescent="0.35">
      <c r="A455" s="34" t="s">
        <v>1348</v>
      </c>
      <c r="B455" s="34"/>
      <c r="C455" s="34"/>
      <c r="D455" s="34"/>
      <c r="E455" s="113" t="s">
        <v>1338</v>
      </c>
      <c r="F455" s="113" t="s">
        <v>1339</v>
      </c>
      <c r="G455" s="41">
        <v>2004</v>
      </c>
      <c r="H455" s="39" t="s">
        <v>1340</v>
      </c>
      <c r="I455" s="39" t="s">
        <v>1341</v>
      </c>
      <c r="J455" s="39" t="s">
        <v>627</v>
      </c>
      <c r="K455" s="39" t="s">
        <v>80</v>
      </c>
      <c r="L455" s="39" t="s">
        <v>81</v>
      </c>
      <c r="M455" s="39" t="s">
        <v>82</v>
      </c>
      <c r="N455" s="39" t="s">
        <v>83</v>
      </c>
      <c r="O455" s="39" t="s">
        <v>84</v>
      </c>
      <c r="P455" s="39" t="s">
        <v>85</v>
      </c>
      <c r="Q455" s="39" t="s">
        <v>86</v>
      </c>
      <c r="R455" s="35" t="s">
        <v>87</v>
      </c>
      <c r="S455" s="35" t="s">
        <v>87</v>
      </c>
      <c r="T455" s="113" t="s">
        <v>818</v>
      </c>
      <c r="U455" s="39" t="s">
        <v>28</v>
      </c>
      <c r="V455" s="113" t="s">
        <v>293</v>
      </c>
      <c r="W455" s="34" t="s">
        <v>280</v>
      </c>
      <c r="X455" s="39" t="s">
        <v>819</v>
      </c>
      <c r="Y455" s="113" t="s">
        <v>887</v>
      </c>
      <c r="Z455" s="39" t="s">
        <v>239</v>
      </c>
      <c r="AA455" s="112"/>
      <c r="AB455" s="112"/>
      <c r="AC455" s="41">
        <v>48</v>
      </c>
      <c r="AD455" s="332" t="s">
        <v>240</v>
      </c>
      <c r="AE455" s="41" t="s">
        <v>508</v>
      </c>
      <c r="AF455" s="332" t="s">
        <v>240</v>
      </c>
      <c r="AG455" s="112" t="s">
        <v>1342</v>
      </c>
      <c r="AH455" s="112">
        <v>322</v>
      </c>
      <c r="AI455" s="111">
        <v>322</v>
      </c>
      <c r="AJ455" s="112"/>
      <c r="AK455" s="112" t="s">
        <v>509</v>
      </c>
      <c r="AL455" s="336">
        <v>8.6</v>
      </c>
      <c r="AM455" s="44">
        <v>280.23699999999997</v>
      </c>
      <c r="AN455" s="111">
        <v>14</v>
      </c>
      <c r="AO455" s="111">
        <f t="shared" si="25"/>
        <v>1</v>
      </c>
      <c r="AP455" s="111">
        <v>1</v>
      </c>
      <c r="AQ455" s="111"/>
      <c r="AR455" s="335" t="s">
        <v>240</v>
      </c>
      <c r="AS455" s="111" t="s">
        <v>240</v>
      </c>
      <c r="AT455" s="111" t="s">
        <v>295</v>
      </c>
      <c r="AU455" s="111"/>
      <c r="AV455" s="112" t="s">
        <v>167</v>
      </c>
      <c r="AW455" s="114" t="s">
        <v>1344</v>
      </c>
      <c r="AX455" s="112">
        <v>20</v>
      </c>
      <c r="AY455" s="114" t="s">
        <v>1350</v>
      </c>
      <c r="AZ455" s="334" t="s">
        <v>240</v>
      </c>
      <c r="BA455" s="130">
        <v>280.23699999999997</v>
      </c>
      <c r="BB455" s="130"/>
      <c r="BC455" s="114">
        <v>14</v>
      </c>
      <c r="BD455" s="114"/>
      <c r="BE455" s="114">
        <v>14</v>
      </c>
      <c r="BF455" s="114"/>
      <c r="BG455" s="114"/>
      <c r="BH455" s="114"/>
      <c r="BI455" s="114"/>
      <c r="BJ455" s="112">
        <v>10</v>
      </c>
      <c r="BK455" s="56">
        <v>71</v>
      </c>
      <c r="BL455" s="56">
        <v>25</v>
      </c>
      <c r="BM455" s="56">
        <v>147</v>
      </c>
      <c r="BN455" s="56">
        <v>12</v>
      </c>
      <c r="BO455" s="56">
        <v>94</v>
      </c>
      <c r="BP455" s="223">
        <v>310</v>
      </c>
      <c r="BQ455" s="56">
        <v>221</v>
      </c>
      <c r="BR455" s="56"/>
      <c r="BS455" s="112"/>
      <c r="BT455" s="113" t="s">
        <v>487</v>
      </c>
      <c r="BU455" s="114" t="s">
        <v>488</v>
      </c>
      <c r="BV455" s="34"/>
      <c r="BW455" s="34"/>
      <c r="BX455" s="34"/>
    </row>
    <row r="456" spans="1:76" x14ac:dyDescent="0.35">
      <c r="A456" s="34" t="s">
        <v>1348</v>
      </c>
      <c r="B456" s="34"/>
      <c r="C456" s="34"/>
      <c r="D456" s="34"/>
      <c r="E456" s="113" t="s">
        <v>1338</v>
      </c>
      <c r="F456" s="113" t="s">
        <v>1339</v>
      </c>
      <c r="G456" s="41">
        <v>2004</v>
      </c>
      <c r="H456" s="39" t="s">
        <v>1340</v>
      </c>
      <c r="I456" s="39" t="s">
        <v>1341</v>
      </c>
      <c r="J456" s="39" t="s">
        <v>627</v>
      </c>
      <c r="K456" s="39" t="s">
        <v>80</v>
      </c>
      <c r="L456" s="39" t="s">
        <v>81</v>
      </c>
      <c r="M456" s="39" t="s">
        <v>82</v>
      </c>
      <c r="N456" s="39" t="s">
        <v>83</v>
      </c>
      <c r="O456" s="39" t="s">
        <v>84</v>
      </c>
      <c r="P456" s="39" t="s">
        <v>85</v>
      </c>
      <c r="Q456" s="39" t="s">
        <v>86</v>
      </c>
      <c r="R456" s="35" t="s">
        <v>87</v>
      </c>
      <c r="S456" s="35" t="s">
        <v>87</v>
      </c>
      <c r="T456" s="113" t="s">
        <v>818</v>
      </c>
      <c r="U456" s="39" t="s">
        <v>28</v>
      </c>
      <c r="V456" s="113" t="s">
        <v>293</v>
      </c>
      <c r="W456" s="34" t="s">
        <v>280</v>
      </c>
      <c r="X456" s="39" t="s">
        <v>819</v>
      </c>
      <c r="Y456" s="113" t="s">
        <v>887</v>
      </c>
      <c r="Z456" s="39" t="s">
        <v>239</v>
      </c>
      <c r="AA456" s="112"/>
      <c r="AB456" s="112"/>
      <c r="AC456" s="41">
        <v>48</v>
      </c>
      <c r="AD456" s="332" t="s">
        <v>240</v>
      </c>
      <c r="AE456" s="41" t="s">
        <v>508</v>
      </c>
      <c r="AF456" s="332" t="s">
        <v>240</v>
      </c>
      <c r="AG456" s="112" t="s">
        <v>1342</v>
      </c>
      <c r="AH456" s="112">
        <v>220</v>
      </c>
      <c r="AI456" s="111">
        <v>220</v>
      </c>
      <c r="AJ456" s="112"/>
      <c r="AK456" s="112" t="s">
        <v>509</v>
      </c>
      <c r="AL456" s="336">
        <v>8.6</v>
      </c>
      <c r="AM456" s="44">
        <v>262.01299999999998</v>
      </c>
      <c r="AN456" s="111">
        <v>14.3</v>
      </c>
      <c r="AO456" s="111">
        <f t="shared" si="25"/>
        <v>1</v>
      </c>
      <c r="AP456" s="111">
        <v>1</v>
      </c>
      <c r="AQ456" s="111"/>
      <c r="AR456" s="335" t="s">
        <v>240</v>
      </c>
      <c r="AS456" s="111" t="s">
        <v>240</v>
      </c>
      <c r="AT456" s="111" t="s">
        <v>295</v>
      </c>
      <c r="AU456" s="111"/>
      <c r="AV456" s="112" t="s">
        <v>167</v>
      </c>
      <c r="AW456" s="114" t="s">
        <v>1344</v>
      </c>
      <c r="AX456" s="112">
        <v>20</v>
      </c>
      <c r="AY456" s="114">
        <v>8.6</v>
      </c>
      <c r="AZ456" s="334" t="s">
        <v>240</v>
      </c>
      <c r="BA456" s="130">
        <v>262.01299999999998</v>
      </c>
      <c r="BB456" s="130"/>
      <c r="BC456" s="114">
        <v>14.3</v>
      </c>
      <c r="BD456" s="114"/>
      <c r="BE456" s="114">
        <v>14.3</v>
      </c>
      <c r="BF456" s="114"/>
      <c r="BG456" s="114"/>
      <c r="BH456" s="114"/>
      <c r="BI456" s="114"/>
      <c r="BJ456" s="112">
        <v>10</v>
      </c>
      <c r="BK456" s="56">
        <v>67</v>
      </c>
      <c r="BL456" s="56">
        <v>23</v>
      </c>
      <c r="BM456" s="56">
        <v>147</v>
      </c>
      <c r="BN456" s="56">
        <v>12</v>
      </c>
      <c r="BO456" s="56">
        <v>94</v>
      </c>
      <c r="BP456" s="223">
        <v>310</v>
      </c>
      <c r="BQ456" s="56">
        <v>243</v>
      </c>
      <c r="BR456" s="56"/>
      <c r="BS456" s="112"/>
      <c r="BT456" s="113" t="s">
        <v>487</v>
      </c>
      <c r="BU456" s="114" t="s">
        <v>488</v>
      </c>
      <c r="BV456" s="34"/>
      <c r="BW456" s="34"/>
      <c r="BX456" s="34"/>
    </row>
    <row r="457" spans="1:76" x14ac:dyDescent="0.35">
      <c r="A457" s="34" t="s">
        <v>1348</v>
      </c>
      <c r="B457" s="34"/>
      <c r="C457" s="34"/>
      <c r="D457" s="34"/>
      <c r="E457" s="113" t="s">
        <v>1338</v>
      </c>
      <c r="F457" s="113" t="s">
        <v>1339</v>
      </c>
      <c r="G457" s="41">
        <v>2004</v>
      </c>
      <c r="H457" s="39" t="s">
        <v>1340</v>
      </c>
      <c r="I457" s="39" t="s">
        <v>1341</v>
      </c>
      <c r="J457" s="39" t="s">
        <v>627</v>
      </c>
      <c r="K457" s="39" t="s">
        <v>80</v>
      </c>
      <c r="L457" s="39" t="s">
        <v>81</v>
      </c>
      <c r="M457" s="39" t="s">
        <v>82</v>
      </c>
      <c r="N457" s="39" t="s">
        <v>83</v>
      </c>
      <c r="O457" s="39" t="s">
        <v>84</v>
      </c>
      <c r="P457" s="39" t="s">
        <v>85</v>
      </c>
      <c r="Q457" s="39" t="s">
        <v>86</v>
      </c>
      <c r="R457" s="35" t="s">
        <v>87</v>
      </c>
      <c r="S457" s="35" t="s">
        <v>87</v>
      </c>
      <c r="T457" s="113" t="s">
        <v>818</v>
      </c>
      <c r="U457" s="39" t="s">
        <v>28</v>
      </c>
      <c r="V457" s="113" t="s">
        <v>293</v>
      </c>
      <c r="W457" s="34" t="s">
        <v>280</v>
      </c>
      <c r="X457" s="39" t="s">
        <v>819</v>
      </c>
      <c r="Y457" s="113" t="s">
        <v>887</v>
      </c>
      <c r="Z457" s="39" t="s">
        <v>239</v>
      </c>
      <c r="AA457" s="112"/>
      <c r="AB457" s="112"/>
      <c r="AC457" s="41">
        <v>48</v>
      </c>
      <c r="AD457" s="332" t="s">
        <v>240</v>
      </c>
      <c r="AE457" s="41" t="s">
        <v>508</v>
      </c>
      <c r="AF457" s="332" t="s">
        <v>240</v>
      </c>
      <c r="AG457" s="112" t="s">
        <v>1342</v>
      </c>
      <c r="AH457" s="112" t="s">
        <v>1351</v>
      </c>
      <c r="AI457" s="111" t="s">
        <v>1351</v>
      </c>
      <c r="AJ457" s="112"/>
      <c r="AK457" s="112" t="s">
        <v>509</v>
      </c>
      <c r="AL457" s="336">
        <v>8.3000000000000007</v>
      </c>
      <c r="AM457" s="44">
        <v>222.71600000000001</v>
      </c>
      <c r="AN457" s="111">
        <v>12.4</v>
      </c>
      <c r="AO457" s="111">
        <f t="shared" si="25"/>
        <v>1</v>
      </c>
      <c r="AP457" s="111">
        <v>1</v>
      </c>
      <c r="AQ457" s="111"/>
      <c r="AR457" s="335" t="s">
        <v>240</v>
      </c>
      <c r="AS457" s="111" t="s">
        <v>240</v>
      </c>
      <c r="AT457" s="111" t="s">
        <v>295</v>
      </c>
      <c r="AU457" s="111"/>
      <c r="AV457" s="112" t="s">
        <v>167</v>
      </c>
      <c r="AW457" s="114" t="s">
        <v>1345</v>
      </c>
      <c r="AX457" s="112">
        <v>20</v>
      </c>
      <c r="AY457" s="114">
        <v>8.3000000000000007</v>
      </c>
      <c r="AZ457" s="334" t="s">
        <v>240</v>
      </c>
      <c r="BA457" s="130">
        <v>222.71600000000001</v>
      </c>
      <c r="BB457" s="130"/>
      <c r="BC457" s="114">
        <v>12.4</v>
      </c>
      <c r="BD457" s="114"/>
      <c r="BE457" s="114">
        <v>12.4</v>
      </c>
      <c r="BF457" s="114"/>
      <c r="BG457" s="114"/>
      <c r="BH457" s="114"/>
      <c r="BI457" s="114"/>
      <c r="BJ457" s="112">
        <v>10</v>
      </c>
      <c r="BK457" s="56">
        <v>76</v>
      </c>
      <c r="BL457" s="56">
        <v>8</v>
      </c>
      <c r="BM457" s="56">
        <v>36</v>
      </c>
      <c r="BN457" s="56">
        <v>11</v>
      </c>
      <c r="BO457" s="56">
        <v>59</v>
      </c>
      <c r="BP457" s="223">
        <v>59</v>
      </c>
      <c r="BQ457" s="56">
        <v>210</v>
      </c>
      <c r="BR457" s="56"/>
      <c r="BS457" s="112"/>
      <c r="BT457" s="113" t="s">
        <v>487</v>
      </c>
      <c r="BU457" s="114" t="s">
        <v>488</v>
      </c>
      <c r="BV457" s="34"/>
      <c r="BW457" s="34"/>
      <c r="BX457" s="34"/>
    </row>
    <row r="458" spans="1:76" x14ac:dyDescent="0.35">
      <c r="A458" s="34" t="s">
        <v>1348</v>
      </c>
      <c r="B458" s="34"/>
      <c r="C458" s="34"/>
      <c r="D458" s="34"/>
      <c r="E458" s="113" t="s">
        <v>1338</v>
      </c>
      <c r="F458" s="113" t="s">
        <v>1339</v>
      </c>
      <c r="G458" s="41">
        <v>2004</v>
      </c>
      <c r="H458" s="39" t="s">
        <v>1340</v>
      </c>
      <c r="I458" s="39" t="s">
        <v>1341</v>
      </c>
      <c r="J458" s="39" t="s">
        <v>627</v>
      </c>
      <c r="K458" s="39" t="s">
        <v>80</v>
      </c>
      <c r="L458" s="39" t="s">
        <v>81</v>
      </c>
      <c r="M458" s="39" t="s">
        <v>82</v>
      </c>
      <c r="N458" s="39" t="s">
        <v>83</v>
      </c>
      <c r="O458" s="39" t="s">
        <v>84</v>
      </c>
      <c r="P458" s="39" t="s">
        <v>85</v>
      </c>
      <c r="Q458" s="39" t="s">
        <v>86</v>
      </c>
      <c r="R458" s="35" t="s">
        <v>87</v>
      </c>
      <c r="S458" s="35" t="s">
        <v>87</v>
      </c>
      <c r="T458" s="113" t="s">
        <v>818</v>
      </c>
      <c r="U458" s="39" t="s">
        <v>28</v>
      </c>
      <c r="V458" s="113" t="s">
        <v>293</v>
      </c>
      <c r="W458" s="34" t="s">
        <v>280</v>
      </c>
      <c r="X458" s="39" t="s">
        <v>819</v>
      </c>
      <c r="Y458" s="113" t="s">
        <v>887</v>
      </c>
      <c r="Z458" s="39" t="s">
        <v>239</v>
      </c>
      <c r="AA458" s="112"/>
      <c r="AB458" s="112"/>
      <c r="AC458" s="41">
        <v>48</v>
      </c>
      <c r="AD458" s="332" t="s">
        <v>240</v>
      </c>
      <c r="AE458" s="41" t="s">
        <v>508</v>
      </c>
      <c r="AF458" s="332" t="s">
        <v>240</v>
      </c>
      <c r="AG458" s="112" t="s">
        <v>1342</v>
      </c>
      <c r="AH458" s="112">
        <v>292</v>
      </c>
      <c r="AI458" s="111">
        <v>292</v>
      </c>
      <c r="AJ458" s="112"/>
      <c r="AK458" s="112" t="s">
        <v>509</v>
      </c>
      <c r="AL458" s="336">
        <v>8.6</v>
      </c>
      <c r="AM458" s="44">
        <v>193.62799999999999</v>
      </c>
      <c r="AN458" s="111">
        <v>12.3</v>
      </c>
      <c r="AO458" s="111">
        <f t="shared" si="25"/>
        <v>1</v>
      </c>
      <c r="AP458" s="111">
        <v>1</v>
      </c>
      <c r="AQ458" s="111"/>
      <c r="AR458" s="335" t="s">
        <v>240</v>
      </c>
      <c r="AS458" s="111" t="s">
        <v>240</v>
      </c>
      <c r="AT458" s="111" t="s">
        <v>295</v>
      </c>
      <c r="AU458" s="111"/>
      <c r="AV458" s="112" t="s">
        <v>167</v>
      </c>
      <c r="AW458" s="114" t="s">
        <v>1345</v>
      </c>
      <c r="AX458" s="112">
        <v>20</v>
      </c>
      <c r="AY458" s="114">
        <v>8.6</v>
      </c>
      <c r="AZ458" s="334" t="s">
        <v>240</v>
      </c>
      <c r="BA458" s="130">
        <v>193.62799999999999</v>
      </c>
      <c r="BB458" s="130"/>
      <c r="BC458" s="114">
        <v>12.3</v>
      </c>
      <c r="BD458" s="114"/>
      <c r="BE458" s="114">
        <v>12.3</v>
      </c>
      <c r="BF458" s="114"/>
      <c r="BG458" s="114"/>
      <c r="BH458" s="114"/>
      <c r="BI458" s="114"/>
      <c r="BJ458" s="112">
        <v>10</v>
      </c>
      <c r="BK458" s="56">
        <v>66</v>
      </c>
      <c r="BL458" s="56">
        <v>7</v>
      </c>
      <c r="BM458" s="56">
        <v>36</v>
      </c>
      <c r="BN458" s="56">
        <v>11</v>
      </c>
      <c r="BO458" s="56">
        <v>59</v>
      </c>
      <c r="BP458" s="223">
        <v>59</v>
      </c>
      <c r="BQ458" s="56">
        <v>189</v>
      </c>
      <c r="BR458" s="56"/>
      <c r="BS458" s="112"/>
      <c r="BT458" s="113" t="s">
        <v>487</v>
      </c>
      <c r="BU458" s="114" t="s">
        <v>488</v>
      </c>
      <c r="BV458" s="34"/>
      <c r="BW458" s="34"/>
      <c r="BX458" s="34"/>
    </row>
    <row r="459" spans="1:76" x14ac:dyDescent="0.35">
      <c r="A459" s="34" t="s">
        <v>1348</v>
      </c>
      <c r="B459" s="34"/>
      <c r="C459" s="34"/>
      <c r="D459" s="34"/>
      <c r="E459" s="113" t="s">
        <v>1338</v>
      </c>
      <c r="F459" s="113" t="s">
        <v>1339</v>
      </c>
      <c r="G459" s="41">
        <v>2004</v>
      </c>
      <c r="H459" s="39" t="s">
        <v>1340</v>
      </c>
      <c r="I459" s="39" t="s">
        <v>1341</v>
      </c>
      <c r="J459" s="39" t="s">
        <v>627</v>
      </c>
      <c r="K459" s="39" t="s">
        <v>80</v>
      </c>
      <c r="L459" s="39" t="s">
        <v>81</v>
      </c>
      <c r="M459" s="39" t="s">
        <v>82</v>
      </c>
      <c r="N459" s="39" t="s">
        <v>83</v>
      </c>
      <c r="O459" s="39" t="s">
        <v>84</v>
      </c>
      <c r="P459" s="39" t="s">
        <v>85</v>
      </c>
      <c r="Q459" s="39" t="s">
        <v>86</v>
      </c>
      <c r="R459" s="35" t="s">
        <v>87</v>
      </c>
      <c r="S459" s="35" t="s">
        <v>87</v>
      </c>
      <c r="T459" s="113" t="s">
        <v>818</v>
      </c>
      <c r="U459" s="39" t="s">
        <v>28</v>
      </c>
      <c r="V459" s="113" t="s">
        <v>293</v>
      </c>
      <c r="W459" s="34" t="s">
        <v>280</v>
      </c>
      <c r="X459" s="39" t="s">
        <v>819</v>
      </c>
      <c r="Y459" s="113" t="s">
        <v>887</v>
      </c>
      <c r="Z459" s="39" t="s">
        <v>239</v>
      </c>
      <c r="AA459" s="112"/>
      <c r="AB459" s="112"/>
      <c r="AC459" s="41">
        <v>48</v>
      </c>
      <c r="AD459" s="332" t="s">
        <v>240</v>
      </c>
      <c r="AE459" s="41" t="s">
        <v>508</v>
      </c>
      <c r="AF459" s="332" t="s">
        <v>240</v>
      </c>
      <c r="AG459" s="112" t="s">
        <v>1342</v>
      </c>
      <c r="AH459" s="112">
        <v>354</v>
      </c>
      <c r="AI459" s="111">
        <v>354</v>
      </c>
      <c r="AJ459" s="112"/>
      <c r="AK459" s="112" t="s">
        <v>509</v>
      </c>
      <c r="AL459" s="336">
        <v>8.5</v>
      </c>
      <c r="AM459" s="44">
        <v>186.13699999999997</v>
      </c>
      <c r="AN459" s="111">
        <v>15.1</v>
      </c>
      <c r="AO459" s="111">
        <f t="shared" si="25"/>
        <v>1</v>
      </c>
      <c r="AP459" s="111">
        <v>1</v>
      </c>
      <c r="AQ459" s="111"/>
      <c r="AR459" s="335" t="s">
        <v>240</v>
      </c>
      <c r="AS459" s="111" t="s">
        <v>240</v>
      </c>
      <c r="AT459" s="111" t="s">
        <v>295</v>
      </c>
      <c r="AU459" s="111"/>
      <c r="AV459" s="112" t="s">
        <v>167</v>
      </c>
      <c r="AW459" s="114" t="s">
        <v>1345</v>
      </c>
      <c r="AX459" s="112">
        <v>20</v>
      </c>
      <c r="AY459" s="114">
        <v>8.5</v>
      </c>
      <c r="AZ459" s="334" t="s">
        <v>240</v>
      </c>
      <c r="BA459" s="130">
        <v>186.13699999999997</v>
      </c>
      <c r="BB459" s="130"/>
      <c r="BC459" s="114">
        <v>15.1</v>
      </c>
      <c r="BD459" s="114"/>
      <c r="BE459" s="114">
        <v>15.1</v>
      </c>
      <c r="BF459" s="114"/>
      <c r="BG459" s="114"/>
      <c r="BH459" s="114"/>
      <c r="BI459" s="114"/>
      <c r="BJ459" s="112">
        <v>10</v>
      </c>
      <c r="BK459" s="56">
        <v>63</v>
      </c>
      <c r="BL459" s="56">
        <v>7</v>
      </c>
      <c r="BM459" s="56">
        <v>36</v>
      </c>
      <c r="BN459" s="56">
        <v>11</v>
      </c>
      <c r="BO459" s="56">
        <v>59</v>
      </c>
      <c r="BP459" s="223">
        <v>59</v>
      </c>
      <c r="BQ459" s="56">
        <v>218</v>
      </c>
      <c r="BR459" s="56"/>
      <c r="BS459" s="112"/>
      <c r="BT459" s="113" t="s">
        <v>487</v>
      </c>
      <c r="BU459" s="114" t="s">
        <v>488</v>
      </c>
      <c r="BV459" s="34"/>
      <c r="BW459" s="34"/>
      <c r="BX459" s="34"/>
    </row>
    <row r="460" spans="1:76" x14ac:dyDescent="0.35">
      <c r="A460" s="34" t="s">
        <v>1348</v>
      </c>
      <c r="B460" s="34"/>
      <c r="C460" s="34"/>
      <c r="D460" s="34"/>
      <c r="E460" s="113" t="s">
        <v>1338</v>
      </c>
      <c r="F460" s="113" t="s">
        <v>1339</v>
      </c>
      <c r="G460" s="41">
        <v>2004</v>
      </c>
      <c r="H460" s="39" t="s">
        <v>1340</v>
      </c>
      <c r="I460" s="39" t="s">
        <v>1341</v>
      </c>
      <c r="J460" s="39" t="s">
        <v>627</v>
      </c>
      <c r="K460" s="39" t="s">
        <v>80</v>
      </c>
      <c r="L460" s="39" t="s">
        <v>81</v>
      </c>
      <c r="M460" s="39" t="s">
        <v>82</v>
      </c>
      <c r="N460" s="39" t="s">
        <v>83</v>
      </c>
      <c r="O460" s="39" t="s">
        <v>84</v>
      </c>
      <c r="P460" s="39" t="s">
        <v>85</v>
      </c>
      <c r="Q460" s="39" t="s">
        <v>86</v>
      </c>
      <c r="R460" s="35" t="s">
        <v>87</v>
      </c>
      <c r="S460" s="35" t="s">
        <v>87</v>
      </c>
      <c r="T460" s="113" t="s">
        <v>818</v>
      </c>
      <c r="U460" s="39" t="s">
        <v>28</v>
      </c>
      <c r="V460" s="113" t="s">
        <v>293</v>
      </c>
      <c r="W460" s="34" t="s">
        <v>280</v>
      </c>
      <c r="X460" s="39" t="s">
        <v>819</v>
      </c>
      <c r="Y460" s="113" t="s">
        <v>887</v>
      </c>
      <c r="Z460" s="39" t="s">
        <v>239</v>
      </c>
      <c r="AA460" s="112"/>
      <c r="AB460" s="112"/>
      <c r="AC460" s="41">
        <v>48</v>
      </c>
      <c r="AD460" s="332" t="s">
        <v>240</v>
      </c>
      <c r="AE460" s="41" t="s">
        <v>508</v>
      </c>
      <c r="AF460" s="332" t="s">
        <v>240</v>
      </c>
      <c r="AG460" s="112" t="s">
        <v>1342</v>
      </c>
      <c r="AH460" s="112" t="s">
        <v>199</v>
      </c>
      <c r="AI460" s="111" t="s">
        <v>199</v>
      </c>
      <c r="AJ460" s="112"/>
      <c r="AK460" s="112" t="s">
        <v>509</v>
      </c>
      <c r="AL460" s="336">
        <v>6.6</v>
      </c>
      <c r="AM460" s="44">
        <v>78.765999999999991</v>
      </c>
      <c r="AN460" s="111">
        <v>1.5</v>
      </c>
      <c r="AO460" s="111">
        <f t="shared" si="25"/>
        <v>1</v>
      </c>
      <c r="AP460" s="111">
        <v>1</v>
      </c>
      <c r="AQ460" s="111"/>
      <c r="AR460" s="335" t="s">
        <v>240</v>
      </c>
      <c r="AS460" s="111" t="s">
        <v>240</v>
      </c>
      <c r="AT460" s="111" t="s">
        <v>295</v>
      </c>
      <c r="AU460" s="111"/>
      <c r="AV460" s="112" t="s">
        <v>167</v>
      </c>
      <c r="AW460" s="114" t="s">
        <v>1352</v>
      </c>
      <c r="AX460" s="112">
        <v>20</v>
      </c>
      <c r="AY460" s="114">
        <v>6.6</v>
      </c>
      <c r="AZ460" s="334" t="s">
        <v>240</v>
      </c>
      <c r="BA460" s="130">
        <v>78.765999999999991</v>
      </c>
      <c r="BB460" s="130"/>
      <c r="BC460" s="114">
        <v>1.5</v>
      </c>
      <c r="BD460" s="114"/>
      <c r="BE460" s="114">
        <v>1.5</v>
      </c>
      <c r="BF460" s="114"/>
      <c r="BG460" s="114"/>
      <c r="BH460" s="114"/>
      <c r="BI460" s="114"/>
      <c r="BJ460" s="112"/>
      <c r="BK460" s="56">
        <v>20</v>
      </c>
      <c r="BL460" s="56">
        <v>7</v>
      </c>
      <c r="BM460" s="56">
        <v>17</v>
      </c>
      <c r="BN460" s="56">
        <v>5</v>
      </c>
      <c r="BO460" s="56">
        <v>32</v>
      </c>
      <c r="BP460" s="223">
        <v>31</v>
      </c>
      <c r="BQ460" s="56">
        <v>8.8000000000000007</v>
      </c>
      <c r="BR460" s="56"/>
      <c r="BS460" s="112"/>
      <c r="BT460" s="113" t="s">
        <v>487</v>
      </c>
      <c r="BU460" s="114" t="s">
        <v>488</v>
      </c>
      <c r="BV460" s="34"/>
      <c r="BW460" s="34"/>
      <c r="BX460" s="34"/>
    </row>
    <row r="461" spans="1:76" x14ac:dyDescent="0.35">
      <c r="A461" s="34" t="s">
        <v>1348</v>
      </c>
      <c r="B461" s="34"/>
      <c r="C461" s="34"/>
      <c r="D461" s="34"/>
      <c r="E461" s="113" t="s">
        <v>1338</v>
      </c>
      <c r="F461" s="113" t="s">
        <v>1339</v>
      </c>
      <c r="G461" s="41">
        <v>2004</v>
      </c>
      <c r="H461" s="39" t="s">
        <v>1340</v>
      </c>
      <c r="I461" s="39" t="s">
        <v>1341</v>
      </c>
      <c r="J461" s="39" t="s">
        <v>627</v>
      </c>
      <c r="K461" s="39" t="s">
        <v>80</v>
      </c>
      <c r="L461" s="39" t="s">
        <v>81</v>
      </c>
      <c r="M461" s="39" t="s">
        <v>82</v>
      </c>
      <c r="N461" s="39" t="s">
        <v>83</v>
      </c>
      <c r="O461" s="39" t="s">
        <v>84</v>
      </c>
      <c r="P461" s="39" t="s">
        <v>85</v>
      </c>
      <c r="Q461" s="39" t="s">
        <v>86</v>
      </c>
      <c r="R461" s="35" t="s">
        <v>87</v>
      </c>
      <c r="S461" s="35" t="s">
        <v>87</v>
      </c>
      <c r="T461" s="113" t="s">
        <v>818</v>
      </c>
      <c r="U461" s="39" t="s">
        <v>28</v>
      </c>
      <c r="V461" s="113" t="s">
        <v>293</v>
      </c>
      <c r="W461" s="34" t="s">
        <v>280</v>
      </c>
      <c r="X461" s="39" t="s">
        <v>819</v>
      </c>
      <c r="Y461" s="113" t="s">
        <v>887</v>
      </c>
      <c r="Z461" s="39" t="s">
        <v>239</v>
      </c>
      <c r="AA461" s="112"/>
      <c r="AB461" s="112"/>
      <c r="AC461" s="41">
        <v>48</v>
      </c>
      <c r="AD461" s="332" t="s">
        <v>240</v>
      </c>
      <c r="AE461" s="41" t="s">
        <v>508</v>
      </c>
      <c r="AF461" s="332" t="s">
        <v>240</v>
      </c>
      <c r="AG461" s="112" t="s">
        <v>1342</v>
      </c>
      <c r="AH461" s="112">
        <v>9.1999999999999993</v>
      </c>
      <c r="AI461" s="111">
        <v>9.1999999999999993</v>
      </c>
      <c r="AJ461" s="112"/>
      <c r="AK461" s="112" t="s">
        <v>509</v>
      </c>
      <c r="AL461" s="336">
        <v>7.1</v>
      </c>
      <c r="AM461" s="44">
        <v>81.263000000000005</v>
      </c>
      <c r="AN461" s="111">
        <v>1.1000000000000001</v>
      </c>
      <c r="AO461" s="111">
        <f t="shared" si="25"/>
        <v>1</v>
      </c>
      <c r="AP461" s="111">
        <v>1</v>
      </c>
      <c r="AQ461" s="111"/>
      <c r="AR461" s="335" t="s">
        <v>240</v>
      </c>
      <c r="AS461" s="111" t="s">
        <v>240</v>
      </c>
      <c r="AT461" s="111" t="s">
        <v>295</v>
      </c>
      <c r="AU461" s="111"/>
      <c r="AV461" s="112" t="s">
        <v>167</v>
      </c>
      <c r="AW461" s="114" t="s">
        <v>1352</v>
      </c>
      <c r="AX461" s="112">
        <v>20</v>
      </c>
      <c r="AY461" s="114">
        <v>7.1</v>
      </c>
      <c r="AZ461" s="334" t="s">
        <v>240</v>
      </c>
      <c r="BA461" s="130">
        <v>81.263000000000005</v>
      </c>
      <c r="BB461" s="130"/>
      <c r="BC461" s="114">
        <v>1.1000000000000001</v>
      </c>
      <c r="BD461" s="114"/>
      <c r="BE461" s="114">
        <v>1.1000000000000001</v>
      </c>
      <c r="BF461" s="114"/>
      <c r="BG461" s="114"/>
      <c r="BH461" s="114"/>
      <c r="BI461" s="114"/>
      <c r="BJ461" s="112"/>
      <c r="BK461" s="56">
        <v>21</v>
      </c>
      <c r="BL461" s="56">
        <v>7</v>
      </c>
      <c r="BM461" s="56">
        <v>17</v>
      </c>
      <c r="BN461" s="56">
        <v>5</v>
      </c>
      <c r="BO461" s="56">
        <v>32</v>
      </c>
      <c r="BP461" s="223">
        <v>31</v>
      </c>
      <c r="BQ461" s="56">
        <v>16</v>
      </c>
      <c r="BR461" s="56"/>
      <c r="BS461" s="112"/>
      <c r="BT461" s="113" t="s">
        <v>487</v>
      </c>
      <c r="BU461" s="114" t="s">
        <v>488</v>
      </c>
      <c r="BV461" s="34"/>
      <c r="BW461" s="34"/>
      <c r="BX461" s="34"/>
    </row>
    <row r="462" spans="1:76" x14ac:dyDescent="0.35">
      <c r="A462" s="34" t="s">
        <v>1348</v>
      </c>
      <c r="B462" s="34"/>
      <c r="C462" s="34"/>
      <c r="D462" s="34"/>
      <c r="E462" s="113" t="s">
        <v>1338</v>
      </c>
      <c r="F462" s="113" t="s">
        <v>1339</v>
      </c>
      <c r="G462" s="41">
        <v>2004</v>
      </c>
      <c r="H462" s="39" t="s">
        <v>1340</v>
      </c>
      <c r="I462" s="39" t="s">
        <v>1341</v>
      </c>
      <c r="J462" s="39" t="s">
        <v>627</v>
      </c>
      <c r="K462" s="39" t="s">
        <v>80</v>
      </c>
      <c r="L462" s="39" t="s">
        <v>81</v>
      </c>
      <c r="M462" s="39" t="s">
        <v>82</v>
      </c>
      <c r="N462" s="39" t="s">
        <v>83</v>
      </c>
      <c r="O462" s="39" t="s">
        <v>84</v>
      </c>
      <c r="P462" s="39" t="s">
        <v>85</v>
      </c>
      <c r="Q462" s="39" t="s">
        <v>86</v>
      </c>
      <c r="R462" s="35" t="s">
        <v>87</v>
      </c>
      <c r="S462" s="35" t="s">
        <v>87</v>
      </c>
      <c r="T462" s="113" t="s">
        <v>818</v>
      </c>
      <c r="U462" s="39" t="s">
        <v>28</v>
      </c>
      <c r="V462" s="113" t="s">
        <v>293</v>
      </c>
      <c r="W462" s="34" t="s">
        <v>280</v>
      </c>
      <c r="X462" s="39" t="s">
        <v>819</v>
      </c>
      <c r="Y462" s="113" t="s">
        <v>887</v>
      </c>
      <c r="Z462" s="39" t="s">
        <v>239</v>
      </c>
      <c r="AA462" s="112"/>
      <c r="AB462" s="112"/>
      <c r="AC462" s="41">
        <v>48</v>
      </c>
      <c r="AD462" s="332" t="s">
        <v>240</v>
      </c>
      <c r="AE462" s="41" t="s">
        <v>508</v>
      </c>
      <c r="AF462" s="332" t="s">
        <v>240</v>
      </c>
      <c r="AG462" s="112" t="s">
        <v>1342</v>
      </c>
      <c r="AH462" s="112">
        <v>14</v>
      </c>
      <c r="AI462" s="111">
        <v>14</v>
      </c>
      <c r="AJ462" s="112"/>
      <c r="AK462" s="112" t="s">
        <v>509</v>
      </c>
      <c r="AL462" s="336">
        <v>7.6</v>
      </c>
      <c r="AM462" s="44">
        <v>74.647999999999996</v>
      </c>
      <c r="AN462" s="111">
        <v>1.9</v>
      </c>
      <c r="AO462" s="111">
        <f t="shared" si="25"/>
        <v>1</v>
      </c>
      <c r="AP462" s="111">
        <v>1</v>
      </c>
      <c r="AQ462" s="111"/>
      <c r="AR462" s="335" t="s">
        <v>240</v>
      </c>
      <c r="AS462" s="111" t="s">
        <v>240</v>
      </c>
      <c r="AT462" s="111" t="s">
        <v>295</v>
      </c>
      <c r="AU462" s="111"/>
      <c r="AV462" s="112" t="s">
        <v>167</v>
      </c>
      <c r="AW462" s="114" t="s">
        <v>1352</v>
      </c>
      <c r="AX462" s="112">
        <v>20</v>
      </c>
      <c r="AY462" s="114">
        <v>7.6</v>
      </c>
      <c r="AZ462" s="334" t="s">
        <v>240</v>
      </c>
      <c r="BA462" s="130">
        <v>74.647999999999996</v>
      </c>
      <c r="BB462" s="130"/>
      <c r="BC462" s="114">
        <v>1.9</v>
      </c>
      <c r="BD462" s="114"/>
      <c r="BE462" s="114">
        <v>1.9</v>
      </c>
      <c r="BF462" s="114"/>
      <c r="BG462" s="114"/>
      <c r="BH462" s="114"/>
      <c r="BI462" s="114"/>
      <c r="BJ462" s="112"/>
      <c r="BK462" s="56">
        <v>20</v>
      </c>
      <c r="BL462" s="56">
        <v>6</v>
      </c>
      <c r="BM462" s="56">
        <v>17</v>
      </c>
      <c r="BN462" s="56">
        <v>5</v>
      </c>
      <c r="BO462" s="56">
        <v>32</v>
      </c>
      <c r="BP462" s="223">
        <v>31</v>
      </c>
      <c r="BQ462" s="56">
        <v>13</v>
      </c>
      <c r="BR462" s="56"/>
      <c r="BS462" s="112"/>
      <c r="BT462" s="113" t="s">
        <v>487</v>
      </c>
      <c r="BU462" s="114" t="s">
        <v>488</v>
      </c>
      <c r="BV462" s="34"/>
      <c r="BW462" s="34"/>
      <c r="BX462" s="34"/>
    </row>
    <row r="463" spans="1:76" x14ac:dyDescent="0.35">
      <c r="A463" s="34" t="s">
        <v>1348</v>
      </c>
      <c r="B463" s="34"/>
      <c r="C463" s="34"/>
      <c r="D463" s="34"/>
      <c r="E463" s="113" t="s">
        <v>1338</v>
      </c>
      <c r="F463" s="113" t="s">
        <v>1339</v>
      </c>
      <c r="G463" s="41">
        <v>2004</v>
      </c>
      <c r="H463" s="39" t="s">
        <v>1340</v>
      </c>
      <c r="I463" s="39" t="s">
        <v>1341</v>
      </c>
      <c r="J463" s="39" t="s">
        <v>627</v>
      </c>
      <c r="K463" s="39" t="s">
        <v>80</v>
      </c>
      <c r="L463" s="39" t="s">
        <v>81</v>
      </c>
      <c r="M463" s="39" t="s">
        <v>82</v>
      </c>
      <c r="N463" s="39" t="s">
        <v>83</v>
      </c>
      <c r="O463" s="39" t="s">
        <v>84</v>
      </c>
      <c r="P463" s="39" t="s">
        <v>85</v>
      </c>
      <c r="Q463" s="39" t="s">
        <v>86</v>
      </c>
      <c r="R463" s="35" t="s">
        <v>87</v>
      </c>
      <c r="S463" s="35" t="s">
        <v>87</v>
      </c>
      <c r="T463" s="113" t="s">
        <v>818</v>
      </c>
      <c r="U463" s="39" t="s">
        <v>28</v>
      </c>
      <c r="V463" s="113" t="s">
        <v>293</v>
      </c>
      <c r="W463" s="34" t="s">
        <v>280</v>
      </c>
      <c r="X463" s="39" t="s">
        <v>819</v>
      </c>
      <c r="Y463" s="113" t="s">
        <v>887</v>
      </c>
      <c r="Z463" s="39" t="s">
        <v>239</v>
      </c>
      <c r="AA463" s="112"/>
      <c r="AB463" s="112"/>
      <c r="AC463" s="41">
        <v>48</v>
      </c>
      <c r="AD463" s="332" t="s">
        <v>240</v>
      </c>
      <c r="AE463" s="41" t="s">
        <v>508</v>
      </c>
      <c r="AF463" s="332" t="s">
        <v>240</v>
      </c>
      <c r="AG463" s="112" t="s">
        <v>1342</v>
      </c>
      <c r="AH463" s="112">
        <v>7.7</v>
      </c>
      <c r="AI463" s="111">
        <v>7.7</v>
      </c>
      <c r="AJ463" s="112"/>
      <c r="AK463" s="112" t="s">
        <v>509</v>
      </c>
      <c r="AL463" s="336">
        <v>7.8</v>
      </c>
      <c r="AM463" s="44">
        <v>78.765999999999991</v>
      </c>
      <c r="AN463" s="111">
        <v>0.9</v>
      </c>
      <c r="AO463" s="111">
        <f t="shared" si="25"/>
        <v>1</v>
      </c>
      <c r="AP463" s="111">
        <v>1</v>
      </c>
      <c r="AQ463" s="111"/>
      <c r="AR463" s="335" t="s">
        <v>240</v>
      </c>
      <c r="AS463" s="111" t="s">
        <v>240</v>
      </c>
      <c r="AT463" s="111" t="s">
        <v>295</v>
      </c>
      <c r="AU463" s="111"/>
      <c r="AV463" s="112" t="s">
        <v>167</v>
      </c>
      <c r="AW463" s="114" t="s">
        <v>1352</v>
      </c>
      <c r="AX463" s="112">
        <v>20</v>
      </c>
      <c r="AY463" s="114">
        <v>7.8</v>
      </c>
      <c r="AZ463" s="334" t="s">
        <v>240</v>
      </c>
      <c r="BA463" s="130">
        <v>78.765999999999991</v>
      </c>
      <c r="BB463" s="130"/>
      <c r="BC463" s="114">
        <v>0.9</v>
      </c>
      <c r="BD463" s="114"/>
      <c r="BE463" s="114">
        <v>0.9</v>
      </c>
      <c r="BF463" s="114"/>
      <c r="BG463" s="114"/>
      <c r="BH463" s="114"/>
      <c r="BI463" s="114"/>
      <c r="BJ463" s="112"/>
      <c r="BK463" s="56">
        <v>20</v>
      </c>
      <c r="BL463" s="56">
        <v>7</v>
      </c>
      <c r="BM463" s="56">
        <v>17</v>
      </c>
      <c r="BN463" s="56">
        <v>5</v>
      </c>
      <c r="BO463" s="56">
        <v>32</v>
      </c>
      <c r="BP463" s="223">
        <v>31</v>
      </c>
      <c r="BQ463" s="56">
        <v>13</v>
      </c>
      <c r="BR463" s="56"/>
      <c r="BS463" s="112"/>
      <c r="BT463" s="113" t="s">
        <v>487</v>
      </c>
      <c r="BU463" s="114" t="s">
        <v>488</v>
      </c>
      <c r="BV463" s="34"/>
      <c r="BW463" s="34"/>
      <c r="BX463" s="34"/>
    </row>
    <row r="464" spans="1:76" x14ac:dyDescent="0.35">
      <c r="A464" s="34" t="s">
        <v>1348</v>
      </c>
      <c r="B464" s="34"/>
      <c r="C464" s="34"/>
      <c r="D464" s="34"/>
      <c r="E464" s="113" t="s">
        <v>1338</v>
      </c>
      <c r="F464" s="113" t="s">
        <v>1339</v>
      </c>
      <c r="G464" s="41">
        <v>2004</v>
      </c>
      <c r="H464" s="39" t="s">
        <v>1340</v>
      </c>
      <c r="I464" s="39" t="s">
        <v>1341</v>
      </c>
      <c r="J464" s="39" t="s">
        <v>627</v>
      </c>
      <c r="K464" s="39" t="s">
        <v>80</v>
      </c>
      <c r="L464" s="39" t="s">
        <v>81</v>
      </c>
      <c r="M464" s="39" t="s">
        <v>82</v>
      </c>
      <c r="N464" s="39" t="s">
        <v>83</v>
      </c>
      <c r="O464" s="39" t="s">
        <v>84</v>
      </c>
      <c r="P464" s="39" t="s">
        <v>85</v>
      </c>
      <c r="Q464" s="39" t="s">
        <v>86</v>
      </c>
      <c r="R464" s="35" t="s">
        <v>87</v>
      </c>
      <c r="S464" s="35" t="s">
        <v>87</v>
      </c>
      <c r="T464" s="113" t="s">
        <v>818</v>
      </c>
      <c r="U464" s="39" t="s">
        <v>28</v>
      </c>
      <c r="V464" s="113" t="s">
        <v>293</v>
      </c>
      <c r="W464" s="34" t="s">
        <v>280</v>
      </c>
      <c r="X464" s="39" t="s">
        <v>819</v>
      </c>
      <c r="Y464" s="113" t="s">
        <v>887</v>
      </c>
      <c r="Z464" s="39" t="s">
        <v>239</v>
      </c>
      <c r="AA464" s="112"/>
      <c r="AB464" s="112"/>
      <c r="AC464" s="41">
        <v>48</v>
      </c>
      <c r="AD464" s="332" t="s">
        <v>240</v>
      </c>
      <c r="AE464" s="41" t="s">
        <v>508</v>
      </c>
      <c r="AF464" s="332" t="s">
        <v>240</v>
      </c>
      <c r="AG464" s="112" t="s">
        <v>1342</v>
      </c>
      <c r="AH464" s="112">
        <v>69</v>
      </c>
      <c r="AI464" s="111">
        <v>69</v>
      </c>
      <c r="AJ464" s="112"/>
      <c r="AK464" s="112" t="s">
        <v>509</v>
      </c>
      <c r="AL464" s="336">
        <v>8.1999999999999993</v>
      </c>
      <c r="AM464" s="44">
        <v>230.07599999999999</v>
      </c>
      <c r="AN464" s="111">
        <v>3.5</v>
      </c>
      <c r="AO464" s="111">
        <f t="shared" si="25"/>
        <v>1</v>
      </c>
      <c r="AP464" s="111">
        <v>1</v>
      </c>
      <c r="AQ464" s="111"/>
      <c r="AR464" s="335" t="s">
        <v>240</v>
      </c>
      <c r="AS464" s="111" t="s">
        <v>240</v>
      </c>
      <c r="AT464" s="111" t="s">
        <v>295</v>
      </c>
      <c r="AU464" s="111"/>
      <c r="AV464" s="112" t="s">
        <v>167</v>
      </c>
      <c r="AW464" s="114" t="s">
        <v>1346</v>
      </c>
      <c r="AX464" s="112">
        <v>20</v>
      </c>
      <c r="AY464" s="114">
        <v>8.1999999999999993</v>
      </c>
      <c r="AZ464" s="334" t="s">
        <v>240</v>
      </c>
      <c r="BA464" s="130">
        <v>230.07599999999999</v>
      </c>
      <c r="BB464" s="130"/>
      <c r="BC464" s="114">
        <v>3.5</v>
      </c>
      <c r="BD464" s="114"/>
      <c r="BE464" s="114">
        <v>3.5</v>
      </c>
      <c r="BF464" s="114"/>
      <c r="BG464" s="114"/>
      <c r="BH464" s="114"/>
      <c r="BI464" s="114"/>
      <c r="BJ464" s="112">
        <v>10</v>
      </c>
      <c r="BK464" s="56">
        <v>74</v>
      </c>
      <c r="BL464" s="56">
        <v>11</v>
      </c>
      <c r="BM464" s="56">
        <v>37</v>
      </c>
      <c r="BN464" s="56">
        <v>4</v>
      </c>
      <c r="BO464" s="56">
        <v>51</v>
      </c>
      <c r="BP464" s="223">
        <v>82</v>
      </c>
      <c r="BQ464" s="56">
        <v>170</v>
      </c>
      <c r="BR464" s="56"/>
      <c r="BS464" s="112"/>
      <c r="BT464" s="113" t="s">
        <v>487</v>
      </c>
      <c r="BU464" s="114" t="s">
        <v>488</v>
      </c>
      <c r="BV464" s="34"/>
      <c r="BW464" s="34"/>
      <c r="BX464" s="34"/>
    </row>
    <row r="465" spans="1:76" x14ac:dyDescent="0.35">
      <c r="A465" s="34" t="s">
        <v>1348</v>
      </c>
      <c r="B465" s="34"/>
      <c r="C465" s="34"/>
      <c r="D465" s="34"/>
      <c r="E465" s="113" t="s">
        <v>1338</v>
      </c>
      <c r="F465" s="113" t="s">
        <v>1339</v>
      </c>
      <c r="G465" s="41">
        <v>2004</v>
      </c>
      <c r="H465" s="39" t="s">
        <v>1340</v>
      </c>
      <c r="I465" s="39" t="s">
        <v>1341</v>
      </c>
      <c r="J465" s="39" t="s">
        <v>627</v>
      </c>
      <c r="K465" s="39" t="s">
        <v>80</v>
      </c>
      <c r="L465" s="39" t="s">
        <v>81</v>
      </c>
      <c r="M465" s="39" t="s">
        <v>82</v>
      </c>
      <c r="N465" s="39" t="s">
        <v>83</v>
      </c>
      <c r="O465" s="39" t="s">
        <v>84</v>
      </c>
      <c r="P465" s="39" t="s">
        <v>85</v>
      </c>
      <c r="Q465" s="39" t="s">
        <v>86</v>
      </c>
      <c r="R465" s="35" t="s">
        <v>87</v>
      </c>
      <c r="S465" s="35" t="s">
        <v>87</v>
      </c>
      <c r="T465" s="113" t="s">
        <v>818</v>
      </c>
      <c r="U465" s="39" t="s">
        <v>28</v>
      </c>
      <c r="V465" s="113" t="s">
        <v>293</v>
      </c>
      <c r="W465" s="34" t="s">
        <v>280</v>
      </c>
      <c r="X465" s="39" t="s">
        <v>819</v>
      </c>
      <c r="Y465" s="113" t="s">
        <v>887</v>
      </c>
      <c r="Z465" s="39" t="s">
        <v>239</v>
      </c>
      <c r="AA465" s="112"/>
      <c r="AB465" s="112"/>
      <c r="AC465" s="41">
        <v>48</v>
      </c>
      <c r="AD465" s="332" t="s">
        <v>240</v>
      </c>
      <c r="AE465" s="41" t="s">
        <v>508</v>
      </c>
      <c r="AF465" s="332" t="s">
        <v>240</v>
      </c>
      <c r="AG465" s="112" t="s">
        <v>1342</v>
      </c>
      <c r="AH465" s="112">
        <v>99</v>
      </c>
      <c r="AI465" s="111">
        <v>99</v>
      </c>
      <c r="AJ465" s="112"/>
      <c r="AK465" s="112" t="s">
        <v>509</v>
      </c>
      <c r="AL465" s="336">
        <v>8.5</v>
      </c>
      <c r="AM465" s="44">
        <v>234.19399999999999</v>
      </c>
      <c r="AN465" s="111">
        <v>3.1</v>
      </c>
      <c r="AO465" s="111">
        <f t="shared" si="25"/>
        <v>1</v>
      </c>
      <c r="AP465" s="111">
        <v>1</v>
      </c>
      <c r="AQ465" s="111"/>
      <c r="AR465" s="335" t="s">
        <v>240</v>
      </c>
      <c r="AS465" s="111" t="s">
        <v>240</v>
      </c>
      <c r="AT465" s="111" t="s">
        <v>295</v>
      </c>
      <c r="AU465" s="111"/>
      <c r="AV465" s="112" t="s">
        <v>167</v>
      </c>
      <c r="AW465" s="114" t="s">
        <v>1346</v>
      </c>
      <c r="AX465" s="112">
        <v>20</v>
      </c>
      <c r="AY465" s="114">
        <v>8.5</v>
      </c>
      <c r="AZ465" s="334" t="s">
        <v>240</v>
      </c>
      <c r="BA465" s="130">
        <v>234.19399999999999</v>
      </c>
      <c r="BB465" s="130"/>
      <c r="BC465" s="114">
        <v>3.1</v>
      </c>
      <c r="BD465" s="114"/>
      <c r="BE465" s="114">
        <v>3.1</v>
      </c>
      <c r="BF465" s="114"/>
      <c r="BG465" s="114"/>
      <c r="BH465" s="114"/>
      <c r="BI465" s="114"/>
      <c r="BJ465" s="112">
        <v>10</v>
      </c>
      <c r="BK465" s="56">
        <v>74</v>
      </c>
      <c r="BL465" s="56">
        <v>12</v>
      </c>
      <c r="BM465" s="56">
        <v>37</v>
      </c>
      <c r="BN465" s="56">
        <v>4</v>
      </c>
      <c r="BO465" s="56">
        <v>51</v>
      </c>
      <c r="BP465" s="223">
        <v>82</v>
      </c>
      <c r="BQ465" s="56">
        <v>150</v>
      </c>
      <c r="BR465" s="56"/>
      <c r="BS465" s="112"/>
      <c r="BT465" s="113" t="s">
        <v>487</v>
      </c>
      <c r="BU465" s="114" t="s">
        <v>488</v>
      </c>
      <c r="BV465" s="34"/>
      <c r="BW465" s="34"/>
      <c r="BX465" s="34"/>
    </row>
    <row r="466" spans="1:76" x14ac:dyDescent="0.35">
      <c r="A466" s="34" t="s">
        <v>1348</v>
      </c>
      <c r="B466" s="34"/>
      <c r="C466" s="34"/>
      <c r="D466" s="34"/>
      <c r="E466" s="113" t="s">
        <v>1338</v>
      </c>
      <c r="F466" s="113" t="s">
        <v>1339</v>
      </c>
      <c r="G466" s="41">
        <v>2004</v>
      </c>
      <c r="H466" s="39" t="s">
        <v>1340</v>
      </c>
      <c r="I466" s="39" t="s">
        <v>1341</v>
      </c>
      <c r="J466" s="39" t="s">
        <v>627</v>
      </c>
      <c r="K466" s="39" t="s">
        <v>80</v>
      </c>
      <c r="L466" s="39" t="s">
        <v>81</v>
      </c>
      <c r="M466" s="39" t="s">
        <v>82</v>
      </c>
      <c r="N466" s="39" t="s">
        <v>83</v>
      </c>
      <c r="O466" s="39" t="s">
        <v>84</v>
      </c>
      <c r="P466" s="39" t="s">
        <v>85</v>
      </c>
      <c r="Q466" s="39" t="s">
        <v>86</v>
      </c>
      <c r="R466" s="35" t="s">
        <v>87</v>
      </c>
      <c r="S466" s="35" t="s">
        <v>87</v>
      </c>
      <c r="T466" s="113" t="s">
        <v>818</v>
      </c>
      <c r="U466" s="39" t="s">
        <v>28</v>
      </c>
      <c r="V466" s="113" t="s">
        <v>293</v>
      </c>
      <c r="W466" s="34" t="s">
        <v>280</v>
      </c>
      <c r="X466" s="39" t="s">
        <v>819</v>
      </c>
      <c r="Y466" s="113" t="s">
        <v>887</v>
      </c>
      <c r="Z466" s="39" t="s">
        <v>239</v>
      </c>
      <c r="AA466" s="112"/>
      <c r="AB466" s="112"/>
      <c r="AC466" s="41">
        <v>48</v>
      </c>
      <c r="AD466" s="332" t="s">
        <v>240</v>
      </c>
      <c r="AE466" s="41" t="s">
        <v>508</v>
      </c>
      <c r="AF466" s="332" t="s">
        <v>240</v>
      </c>
      <c r="AG466" s="112" t="s">
        <v>1342</v>
      </c>
      <c r="AH466" s="112">
        <v>104</v>
      </c>
      <c r="AI466" s="111">
        <v>104</v>
      </c>
      <c r="AJ466" s="112"/>
      <c r="AK466" s="112" t="s">
        <v>509</v>
      </c>
      <c r="AL466" s="336">
        <v>8.3000000000000007</v>
      </c>
      <c r="AM466" s="44">
        <v>202.60899999999998</v>
      </c>
      <c r="AN466" s="111">
        <v>4.3</v>
      </c>
      <c r="AO466" s="111">
        <f t="shared" si="25"/>
        <v>1</v>
      </c>
      <c r="AP466" s="111">
        <v>1</v>
      </c>
      <c r="AQ466" s="111"/>
      <c r="AR466" s="335" t="s">
        <v>240</v>
      </c>
      <c r="AS466" s="111" t="s">
        <v>240</v>
      </c>
      <c r="AT466" s="111" t="s">
        <v>295</v>
      </c>
      <c r="AU466" s="111"/>
      <c r="AV466" s="112" t="s">
        <v>167</v>
      </c>
      <c r="AW466" s="114" t="s">
        <v>1346</v>
      </c>
      <c r="AX466" s="112">
        <v>20</v>
      </c>
      <c r="AY466" s="114">
        <v>8.3000000000000007</v>
      </c>
      <c r="AZ466" s="334" t="s">
        <v>240</v>
      </c>
      <c r="BA466" s="130">
        <v>202.60899999999998</v>
      </c>
      <c r="BB466" s="130"/>
      <c r="BC466" s="114">
        <v>4.3</v>
      </c>
      <c r="BD466" s="114"/>
      <c r="BE466" s="114">
        <v>4.3</v>
      </c>
      <c r="BF466" s="114"/>
      <c r="BG466" s="114"/>
      <c r="BH466" s="114"/>
      <c r="BI466" s="114"/>
      <c r="BJ466" s="112">
        <v>10</v>
      </c>
      <c r="BK466" s="56">
        <v>63</v>
      </c>
      <c r="BL466" s="56">
        <v>11</v>
      </c>
      <c r="BM466" s="56">
        <v>37</v>
      </c>
      <c r="BN466" s="56">
        <v>4</v>
      </c>
      <c r="BO466" s="56">
        <v>51</v>
      </c>
      <c r="BP466" s="223">
        <v>82</v>
      </c>
      <c r="BQ466" s="56">
        <v>153</v>
      </c>
      <c r="BR466" s="56"/>
      <c r="BS466" s="112"/>
      <c r="BT466" s="113" t="s">
        <v>487</v>
      </c>
      <c r="BU466" s="114" t="s">
        <v>488</v>
      </c>
      <c r="BV466" s="34"/>
      <c r="BW466" s="34"/>
      <c r="BX466" s="34"/>
    </row>
    <row r="467" spans="1:76" x14ac:dyDescent="0.35">
      <c r="A467" s="34" t="s">
        <v>1348</v>
      </c>
      <c r="B467" s="34"/>
      <c r="C467" s="34"/>
      <c r="D467" s="34"/>
      <c r="E467" s="113" t="s">
        <v>1338</v>
      </c>
      <c r="F467" s="113" t="s">
        <v>1339</v>
      </c>
      <c r="G467" s="41">
        <v>2004</v>
      </c>
      <c r="H467" s="39" t="s">
        <v>1340</v>
      </c>
      <c r="I467" s="39" t="s">
        <v>1341</v>
      </c>
      <c r="J467" s="39" t="s">
        <v>627</v>
      </c>
      <c r="K467" s="39" t="s">
        <v>80</v>
      </c>
      <c r="L467" s="39" t="s">
        <v>81</v>
      </c>
      <c r="M467" s="39" t="s">
        <v>82</v>
      </c>
      <c r="N467" s="39" t="s">
        <v>83</v>
      </c>
      <c r="O467" s="39" t="s">
        <v>84</v>
      </c>
      <c r="P467" s="39" t="s">
        <v>85</v>
      </c>
      <c r="Q467" s="39" t="s">
        <v>86</v>
      </c>
      <c r="R467" s="35" t="s">
        <v>87</v>
      </c>
      <c r="S467" s="35" t="s">
        <v>87</v>
      </c>
      <c r="T467" s="113" t="s">
        <v>818</v>
      </c>
      <c r="U467" s="39" t="s">
        <v>28</v>
      </c>
      <c r="V467" s="113" t="s">
        <v>293</v>
      </c>
      <c r="W467" s="34" t="s">
        <v>280</v>
      </c>
      <c r="X467" s="39" t="s">
        <v>819</v>
      </c>
      <c r="Y467" s="113" t="s">
        <v>887</v>
      </c>
      <c r="Z467" s="39" t="s">
        <v>239</v>
      </c>
      <c r="AA467" s="112"/>
      <c r="AB467" s="112"/>
      <c r="AC467" s="41">
        <v>48</v>
      </c>
      <c r="AD467" s="332" t="s">
        <v>240</v>
      </c>
      <c r="AE467" s="41" t="s">
        <v>508</v>
      </c>
      <c r="AF467" s="332" t="s">
        <v>240</v>
      </c>
      <c r="AG467" s="112" t="s">
        <v>1342</v>
      </c>
      <c r="AH467" s="112">
        <v>71</v>
      </c>
      <c r="AI467" s="111">
        <v>71</v>
      </c>
      <c r="AJ467" s="112"/>
      <c r="AK467" s="112" t="s">
        <v>509</v>
      </c>
      <c r="AL467" s="336">
        <v>8.1999999999999993</v>
      </c>
      <c r="AM467" s="44">
        <v>2435.9339999999997</v>
      </c>
      <c r="AN467" s="111">
        <v>4</v>
      </c>
      <c r="AO467" s="111">
        <v>4</v>
      </c>
      <c r="AP467" s="111">
        <v>1</v>
      </c>
      <c r="AQ467" s="111" t="s">
        <v>1353</v>
      </c>
      <c r="AR467" s="335" t="s">
        <v>240</v>
      </c>
      <c r="AS467" s="111" t="s">
        <v>240</v>
      </c>
      <c r="AT467" s="111" t="s">
        <v>295</v>
      </c>
      <c r="AU467" s="111"/>
      <c r="AV467" s="112" t="s">
        <v>167</v>
      </c>
      <c r="AW467" s="114" t="s">
        <v>1347</v>
      </c>
      <c r="AX467" s="112">
        <v>20</v>
      </c>
      <c r="AY467" s="114">
        <v>8.1999999999999993</v>
      </c>
      <c r="AZ467" s="334" t="s">
        <v>240</v>
      </c>
      <c r="BA467" s="130">
        <v>2435.9339999999997</v>
      </c>
      <c r="BB467" s="130"/>
      <c r="BC467" s="114">
        <v>4</v>
      </c>
      <c r="BD467" s="114"/>
      <c r="BE467" s="114">
        <v>4</v>
      </c>
      <c r="BF467" s="114"/>
      <c r="BG467" s="114"/>
      <c r="BH467" s="114"/>
      <c r="BI467" s="114"/>
      <c r="BJ467" s="112">
        <v>10</v>
      </c>
      <c r="BK467" s="56">
        <v>964</v>
      </c>
      <c r="BL467" s="56">
        <v>7</v>
      </c>
      <c r="BM467" s="56">
        <v>14</v>
      </c>
      <c r="BN467" s="56">
        <v>4</v>
      </c>
      <c r="BO467" s="56">
        <v>38</v>
      </c>
      <c r="BP467" s="223">
        <v>29</v>
      </c>
      <c r="BQ467" s="56">
        <v>160</v>
      </c>
      <c r="BR467" s="56"/>
      <c r="BS467" s="112"/>
      <c r="BT467" s="113" t="s">
        <v>487</v>
      </c>
      <c r="BU467" s="114" t="s">
        <v>488</v>
      </c>
      <c r="BV467" s="34"/>
      <c r="BW467" s="34"/>
      <c r="BX467" s="34"/>
    </row>
    <row r="468" spans="1:76" x14ac:dyDescent="0.35">
      <c r="A468" s="34" t="s">
        <v>1348</v>
      </c>
      <c r="B468" s="34"/>
      <c r="C468" s="34"/>
      <c r="D468" s="34"/>
      <c r="E468" s="113" t="s">
        <v>1338</v>
      </c>
      <c r="F468" s="113" t="s">
        <v>1339</v>
      </c>
      <c r="G468" s="41">
        <v>2004</v>
      </c>
      <c r="H468" s="39" t="s">
        <v>1340</v>
      </c>
      <c r="I468" s="39" t="s">
        <v>1341</v>
      </c>
      <c r="J468" s="39" t="s">
        <v>627</v>
      </c>
      <c r="K468" s="39" t="s">
        <v>80</v>
      </c>
      <c r="L468" s="39" t="s">
        <v>81</v>
      </c>
      <c r="M468" s="39" t="s">
        <v>82</v>
      </c>
      <c r="N468" s="39" t="s">
        <v>83</v>
      </c>
      <c r="O468" s="39" t="s">
        <v>84</v>
      </c>
      <c r="P468" s="39" t="s">
        <v>85</v>
      </c>
      <c r="Q468" s="39" t="s">
        <v>86</v>
      </c>
      <c r="R468" s="35" t="s">
        <v>87</v>
      </c>
      <c r="S468" s="35" t="s">
        <v>87</v>
      </c>
      <c r="T468" s="113" t="s">
        <v>818</v>
      </c>
      <c r="U468" s="39" t="s">
        <v>28</v>
      </c>
      <c r="V468" s="113" t="s">
        <v>293</v>
      </c>
      <c r="W468" s="34" t="s">
        <v>280</v>
      </c>
      <c r="X468" s="39" t="s">
        <v>819</v>
      </c>
      <c r="Y468" s="113" t="s">
        <v>887</v>
      </c>
      <c r="Z468" s="39" t="s">
        <v>239</v>
      </c>
      <c r="AA468" s="112"/>
      <c r="AB468" s="112"/>
      <c r="AC468" s="41">
        <v>48</v>
      </c>
      <c r="AD468" s="332" t="s">
        <v>240</v>
      </c>
      <c r="AE468" s="41" t="s">
        <v>508</v>
      </c>
      <c r="AF468" s="332" t="s">
        <v>240</v>
      </c>
      <c r="AG468" s="112" t="s">
        <v>1342</v>
      </c>
      <c r="AH468" s="112">
        <v>124</v>
      </c>
      <c r="AI468" s="111">
        <v>124</v>
      </c>
      <c r="AJ468" s="112"/>
      <c r="AK468" s="112" t="s">
        <v>509</v>
      </c>
      <c r="AL468" s="336">
        <v>8.5</v>
      </c>
      <c r="AM468" s="44">
        <v>192.75200000000001</v>
      </c>
      <c r="AN468" s="111">
        <v>5</v>
      </c>
      <c r="AO468" s="111">
        <f t="shared" ref="AO468:AO473" si="27">IF(AP468=1,1,"xx")</f>
        <v>1</v>
      </c>
      <c r="AP468" s="111">
        <v>1</v>
      </c>
      <c r="AQ468" s="111"/>
      <c r="AR468" s="335" t="s">
        <v>240</v>
      </c>
      <c r="AS468" s="111" t="s">
        <v>240</v>
      </c>
      <c r="AT468" s="111" t="s">
        <v>295</v>
      </c>
      <c r="AU468" s="111"/>
      <c r="AV468" s="112" t="s">
        <v>167</v>
      </c>
      <c r="AW468" s="114" t="s">
        <v>1347</v>
      </c>
      <c r="AX468" s="112">
        <v>20</v>
      </c>
      <c r="AY468" s="114">
        <v>8.5</v>
      </c>
      <c r="AZ468" s="334" t="s">
        <v>240</v>
      </c>
      <c r="BA468" s="130">
        <v>192.75200000000001</v>
      </c>
      <c r="BB468" s="130"/>
      <c r="BC468" s="114">
        <v>5</v>
      </c>
      <c r="BD468" s="114"/>
      <c r="BE468" s="114">
        <v>5</v>
      </c>
      <c r="BF468" s="114"/>
      <c r="BG468" s="114"/>
      <c r="BH468" s="114"/>
      <c r="BI468" s="114"/>
      <c r="BJ468" s="112">
        <v>10</v>
      </c>
      <c r="BK468" s="56">
        <v>64</v>
      </c>
      <c r="BL468" s="56">
        <v>8</v>
      </c>
      <c r="BM468" s="56">
        <v>14</v>
      </c>
      <c r="BN468" s="56">
        <v>4</v>
      </c>
      <c r="BO468" s="56">
        <v>38</v>
      </c>
      <c r="BP468" s="223">
        <v>29</v>
      </c>
      <c r="BQ468" s="56">
        <v>170</v>
      </c>
      <c r="BR468" s="56"/>
      <c r="BS468" s="112"/>
      <c r="BT468" s="113" t="s">
        <v>487</v>
      </c>
      <c r="BU468" s="114" t="s">
        <v>488</v>
      </c>
      <c r="BV468" s="34"/>
      <c r="BW468" s="34"/>
      <c r="BX468" s="34"/>
    </row>
    <row r="469" spans="1:76" x14ac:dyDescent="0.35">
      <c r="A469" s="34" t="s">
        <v>1348</v>
      </c>
      <c r="B469" s="34"/>
      <c r="C469" s="34"/>
      <c r="D469" s="34"/>
      <c r="E469" s="113" t="s">
        <v>1338</v>
      </c>
      <c r="F469" s="113" t="s">
        <v>1339</v>
      </c>
      <c r="G469" s="41">
        <v>2004</v>
      </c>
      <c r="H469" s="39" t="s">
        <v>1340</v>
      </c>
      <c r="I469" s="39" t="s">
        <v>1341</v>
      </c>
      <c r="J469" s="39" t="s">
        <v>627</v>
      </c>
      <c r="K469" s="39" t="s">
        <v>80</v>
      </c>
      <c r="L469" s="39" t="s">
        <v>81</v>
      </c>
      <c r="M469" s="39" t="s">
        <v>82</v>
      </c>
      <c r="N469" s="39" t="s">
        <v>83</v>
      </c>
      <c r="O469" s="39" t="s">
        <v>84</v>
      </c>
      <c r="P469" s="39" t="s">
        <v>85</v>
      </c>
      <c r="Q469" s="39" t="s">
        <v>86</v>
      </c>
      <c r="R469" s="35" t="s">
        <v>87</v>
      </c>
      <c r="S469" s="35" t="s">
        <v>87</v>
      </c>
      <c r="T469" s="113" t="s">
        <v>818</v>
      </c>
      <c r="U469" s="39" t="s">
        <v>28</v>
      </c>
      <c r="V469" s="113" t="s">
        <v>293</v>
      </c>
      <c r="W469" s="34" t="s">
        <v>280</v>
      </c>
      <c r="X469" s="39" t="s">
        <v>819</v>
      </c>
      <c r="Y469" s="113" t="s">
        <v>887</v>
      </c>
      <c r="Z469" s="39" t="s">
        <v>239</v>
      </c>
      <c r="AA469" s="112"/>
      <c r="AB469" s="112"/>
      <c r="AC469" s="41">
        <v>48</v>
      </c>
      <c r="AD469" s="332" t="s">
        <v>240</v>
      </c>
      <c r="AE469" s="41" t="s">
        <v>508</v>
      </c>
      <c r="AF469" s="332" t="s">
        <v>240</v>
      </c>
      <c r="AG469" s="112" t="s">
        <v>1342</v>
      </c>
      <c r="AH469" s="112">
        <v>109</v>
      </c>
      <c r="AI469" s="111">
        <v>109</v>
      </c>
      <c r="AJ469" s="112"/>
      <c r="AK469" s="112" t="s">
        <v>509</v>
      </c>
      <c r="AL469" s="336">
        <v>8.4</v>
      </c>
      <c r="AM469" s="44">
        <v>195.24900000000002</v>
      </c>
      <c r="AN469" s="111">
        <v>4.0999999999999996</v>
      </c>
      <c r="AO469" s="111">
        <f t="shared" si="27"/>
        <v>1</v>
      </c>
      <c r="AP469" s="111">
        <v>1</v>
      </c>
      <c r="AQ469" s="111"/>
      <c r="AR469" s="335" t="s">
        <v>240</v>
      </c>
      <c r="AS469" s="111" t="s">
        <v>240</v>
      </c>
      <c r="AT469" s="111" t="s">
        <v>295</v>
      </c>
      <c r="AU469" s="111"/>
      <c r="AV469" s="112" t="s">
        <v>167</v>
      </c>
      <c r="AW469" s="114" t="s">
        <v>1347</v>
      </c>
      <c r="AX469" s="112">
        <v>20</v>
      </c>
      <c r="AY469" s="114">
        <v>8.4</v>
      </c>
      <c r="AZ469" s="334" t="s">
        <v>240</v>
      </c>
      <c r="BA469" s="130">
        <v>195.24900000000002</v>
      </c>
      <c r="BB469" s="130"/>
      <c r="BC469" s="114">
        <v>4.0999999999999996</v>
      </c>
      <c r="BD469" s="114"/>
      <c r="BE469" s="114">
        <v>4.0999999999999996</v>
      </c>
      <c r="BF469" s="114"/>
      <c r="BG469" s="114"/>
      <c r="BH469" s="114"/>
      <c r="BI469" s="114"/>
      <c r="BJ469" s="112">
        <v>10</v>
      </c>
      <c r="BK469" s="56">
        <v>65</v>
      </c>
      <c r="BL469" s="56">
        <v>8</v>
      </c>
      <c r="BM469" s="56">
        <v>14</v>
      </c>
      <c r="BN469" s="56">
        <v>4</v>
      </c>
      <c r="BO469" s="56">
        <v>38</v>
      </c>
      <c r="BP469" s="223">
        <v>29</v>
      </c>
      <c r="BQ469" s="56">
        <v>173</v>
      </c>
      <c r="BR469" s="56"/>
      <c r="BS469" s="112"/>
      <c r="BT469" s="113" t="s">
        <v>487</v>
      </c>
      <c r="BU469" s="114" t="s">
        <v>488</v>
      </c>
      <c r="BV469" s="34"/>
      <c r="BW469" s="34"/>
      <c r="BX469" s="34"/>
    </row>
    <row r="470" spans="1:76" x14ac:dyDescent="0.35">
      <c r="A470" s="34" t="s">
        <v>1348</v>
      </c>
      <c r="B470" s="34"/>
      <c r="C470" s="34"/>
      <c r="D470" s="34"/>
      <c r="E470" s="113" t="s">
        <v>1338</v>
      </c>
      <c r="F470" s="113" t="s">
        <v>1339</v>
      </c>
      <c r="G470" s="41">
        <v>2004</v>
      </c>
      <c r="H470" s="39" t="s">
        <v>1340</v>
      </c>
      <c r="I470" s="39" t="s">
        <v>1341</v>
      </c>
      <c r="J470" s="39" t="s">
        <v>627</v>
      </c>
      <c r="K470" s="39" t="s">
        <v>80</v>
      </c>
      <c r="L470" s="39" t="s">
        <v>81</v>
      </c>
      <c r="M470" s="39" t="s">
        <v>82</v>
      </c>
      <c r="N470" s="39" t="s">
        <v>83</v>
      </c>
      <c r="O470" s="39" t="s">
        <v>84</v>
      </c>
      <c r="P470" s="39" t="s">
        <v>85</v>
      </c>
      <c r="Q470" s="39" t="s">
        <v>86</v>
      </c>
      <c r="R470" s="35" t="s">
        <v>87</v>
      </c>
      <c r="S470" s="35" t="s">
        <v>87</v>
      </c>
      <c r="T470" s="113" t="s">
        <v>818</v>
      </c>
      <c r="U470" s="39" t="s">
        <v>28</v>
      </c>
      <c r="V470" s="113" t="s">
        <v>293</v>
      </c>
      <c r="W470" s="34" t="s">
        <v>280</v>
      </c>
      <c r="X470" s="39" t="s">
        <v>819</v>
      </c>
      <c r="Y470" s="113" t="s">
        <v>887</v>
      </c>
      <c r="Z470" s="39" t="s">
        <v>239</v>
      </c>
      <c r="AA470" s="112"/>
      <c r="AB470" s="112"/>
      <c r="AC470" s="41">
        <v>48</v>
      </c>
      <c r="AD470" s="332" t="s">
        <v>240</v>
      </c>
      <c r="AE470" s="41" t="s">
        <v>508</v>
      </c>
      <c r="AF470" s="332" t="s">
        <v>240</v>
      </c>
      <c r="AG470" s="112" t="s">
        <v>1342</v>
      </c>
      <c r="AH470" s="112">
        <v>40</v>
      </c>
      <c r="AI470" s="111">
        <v>40</v>
      </c>
      <c r="AJ470" s="112"/>
      <c r="AK470" s="112" t="s">
        <v>509</v>
      </c>
      <c r="AL470" s="336">
        <v>8</v>
      </c>
      <c r="AM470" s="44">
        <v>211.459</v>
      </c>
      <c r="AN470" s="111">
        <v>0.3</v>
      </c>
      <c r="AO470" s="111">
        <f t="shared" si="27"/>
        <v>1</v>
      </c>
      <c r="AP470" s="111">
        <v>1</v>
      </c>
      <c r="AQ470" s="111"/>
      <c r="AR470" s="335" t="s">
        <v>240</v>
      </c>
      <c r="AS470" s="111" t="s">
        <v>240</v>
      </c>
      <c r="AT470" s="111" t="s">
        <v>295</v>
      </c>
      <c r="AU470" s="111"/>
      <c r="AV470" s="112" t="s">
        <v>167</v>
      </c>
      <c r="AW470" s="114" t="s">
        <v>1354</v>
      </c>
      <c r="AX470" s="112">
        <v>20</v>
      </c>
      <c r="AY470" s="114">
        <v>8</v>
      </c>
      <c r="AZ470" s="334" t="s">
        <v>240</v>
      </c>
      <c r="BA470" s="130">
        <v>211.459</v>
      </c>
      <c r="BB470" s="130"/>
      <c r="BC470" s="114">
        <v>0</v>
      </c>
      <c r="BD470" s="114"/>
      <c r="BE470" s="114">
        <v>0</v>
      </c>
      <c r="BF470" s="114"/>
      <c r="BG470" s="114"/>
      <c r="BH470" s="114"/>
      <c r="BI470" s="114"/>
      <c r="BJ470" s="112"/>
      <c r="BK470" s="56">
        <v>55</v>
      </c>
      <c r="BL470" s="56">
        <v>18</v>
      </c>
      <c r="BM470" s="56">
        <v>27</v>
      </c>
      <c r="BN470" s="56">
        <v>8</v>
      </c>
      <c r="BO470" s="56" t="s">
        <v>1355</v>
      </c>
      <c r="BP470" s="223">
        <v>96</v>
      </c>
      <c r="BQ470" s="56">
        <v>85</v>
      </c>
      <c r="BR470" s="56"/>
      <c r="BS470" s="112"/>
      <c r="BT470" s="113" t="s">
        <v>487</v>
      </c>
      <c r="BU470" s="114" t="s">
        <v>488</v>
      </c>
      <c r="BV470" s="34"/>
      <c r="BW470" s="34"/>
      <c r="BX470" s="34"/>
    </row>
    <row r="471" spans="1:76" x14ac:dyDescent="0.35">
      <c r="A471" s="34" t="s">
        <v>1348</v>
      </c>
      <c r="B471" s="34"/>
      <c r="C471" s="34"/>
      <c r="D471" s="34"/>
      <c r="E471" s="113" t="s">
        <v>1338</v>
      </c>
      <c r="F471" s="113" t="s">
        <v>1339</v>
      </c>
      <c r="G471" s="41">
        <v>2004</v>
      </c>
      <c r="H471" s="39" t="s">
        <v>1340</v>
      </c>
      <c r="I471" s="39" t="s">
        <v>1341</v>
      </c>
      <c r="J471" s="39" t="s">
        <v>627</v>
      </c>
      <c r="K471" s="39" t="s">
        <v>80</v>
      </c>
      <c r="L471" s="39" t="s">
        <v>81</v>
      </c>
      <c r="M471" s="39" t="s">
        <v>82</v>
      </c>
      <c r="N471" s="39" t="s">
        <v>83</v>
      </c>
      <c r="O471" s="39" t="s">
        <v>84</v>
      </c>
      <c r="P471" s="39" t="s">
        <v>85</v>
      </c>
      <c r="Q471" s="39" t="s">
        <v>86</v>
      </c>
      <c r="R471" s="35" t="s">
        <v>87</v>
      </c>
      <c r="S471" s="35" t="s">
        <v>87</v>
      </c>
      <c r="T471" s="113" t="s">
        <v>818</v>
      </c>
      <c r="U471" s="39" t="s">
        <v>28</v>
      </c>
      <c r="V471" s="113" t="s">
        <v>293</v>
      </c>
      <c r="W471" s="34" t="s">
        <v>280</v>
      </c>
      <c r="X471" s="39" t="s">
        <v>819</v>
      </c>
      <c r="Y471" s="113" t="s">
        <v>887</v>
      </c>
      <c r="Z471" s="39" t="s">
        <v>239</v>
      </c>
      <c r="AA471" s="112"/>
      <c r="AB471" s="112"/>
      <c r="AC471" s="41">
        <v>48</v>
      </c>
      <c r="AD471" s="332" t="s">
        <v>240</v>
      </c>
      <c r="AE471" s="41" t="s">
        <v>508</v>
      </c>
      <c r="AF471" s="332" t="s">
        <v>240</v>
      </c>
      <c r="AG471" s="112" t="s">
        <v>1342</v>
      </c>
      <c r="AH471" s="112">
        <v>34</v>
      </c>
      <c r="AI471" s="111">
        <v>34</v>
      </c>
      <c r="AJ471" s="112"/>
      <c r="AK471" s="112" t="s">
        <v>509</v>
      </c>
      <c r="AL471" s="336">
        <v>8</v>
      </c>
      <c r="AM471" s="44">
        <v>211.459</v>
      </c>
      <c r="AN471" s="111">
        <v>0.3</v>
      </c>
      <c r="AO471" s="111">
        <f t="shared" si="27"/>
        <v>1</v>
      </c>
      <c r="AP471" s="111">
        <v>1</v>
      </c>
      <c r="AQ471" s="111"/>
      <c r="AR471" s="335" t="s">
        <v>240</v>
      </c>
      <c r="AS471" s="111" t="s">
        <v>240</v>
      </c>
      <c r="AT471" s="111" t="s">
        <v>295</v>
      </c>
      <c r="AU471" s="111"/>
      <c r="AV471" s="112" t="s">
        <v>167</v>
      </c>
      <c r="AW471" s="114" t="s">
        <v>1354</v>
      </c>
      <c r="AX471" s="112">
        <v>20</v>
      </c>
      <c r="AY471" s="114">
        <v>8</v>
      </c>
      <c r="AZ471" s="334" t="s">
        <v>240</v>
      </c>
      <c r="BA471" s="130">
        <v>211.459</v>
      </c>
      <c r="BB471" s="130"/>
      <c r="BC471" s="114">
        <v>0</v>
      </c>
      <c r="BD471" s="114"/>
      <c r="BE471" s="114">
        <v>0</v>
      </c>
      <c r="BF471" s="114"/>
      <c r="BG471" s="114"/>
      <c r="BH471" s="114"/>
      <c r="BI471" s="114"/>
      <c r="BJ471" s="112"/>
      <c r="BK471" s="56">
        <v>55</v>
      </c>
      <c r="BL471" s="56">
        <v>18</v>
      </c>
      <c r="BM471" s="56">
        <v>27</v>
      </c>
      <c r="BN471" s="56">
        <v>8</v>
      </c>
      <c r="BO471" s="56" t="s">
        <v>1355</v>
      </c>
      <c r="BP471" s="223">
        <v>96</v>
      </c>
      <c r="BQ471" s="56">
        <v>85</v>
      </c>
      <c r="BR471" s="56"/>
      <c r="BS471" s="112"/>
      <c r="BT471" s="113" t="s">
        <v>487</v>
      </c>
      <c r="BU471" s="114" t="s">
        <v>488</v>
      </c>
      <c r="BV471" s="34"/>
      <c r="BW471" s="34"/>
      <c r="BX471" s="34"/>
    </row>
    <row r="472" spans="1:76" x14ac:dyDescent="0.35">
      <c r="A472" s="34" t="s">
        <v>1348</v>
      </c>
      <c r="B472" s="34"/>
      <c r="C472" s="34"/>
      <c r="D472" s="34"/>
      <c r="E472" s="113" t="s">
        <v>1338</v>
      </c>
      <c r="F472" s="113" t="s">
        <v>1339</v>
      </c>
      <c r="G472" s="41">
        <v>2004</v>
      </c>
      <c r="H472" s="39" t="s">
        <v>1340</v>
      </c>
      <c r="I472" s="39" t="s">
        <v>1341</v>
      </c>
      <c r="J472" s="39" t="s">
        <v>627</v>
      </c>
      <c r="K472" s="39" t="s">
        <v>80</v>
      </c>
      <c r="L472" s="39" t="s">
        <v>81</v>
      </c>
      <c r="M472" s="39" t="s">
        <v>82</v>
      </c>
      <c r="N472" s="39" t="s">
        <v>83</v>
      </c>
      <c r="O472" s="39" t="s">
        <v>84</v>
      </c>
      <c r="P472" s="39" t="s">
        <v>85</v>
      </c>
      <c r="Q472" s="39" t="s">
        <v>86</v>
      </c>
      <c r="R472" s="35" t="s">
        <v>87</v>
      </c>
      <c r="S472" s="35" t="s">
        <v>87</v>
      </c>
      <c r="T472" s="113" t="s">
        <v>818</v>
      </c>
      <c r="U472" s="39" t="s">
        <v>28</v>
      </c>
      <c r="V472" s="113" t="s">
        <v>293</v>
      </c>
      <c r="W472" s="34" t="s">
        <v>280</v>
      </c>
      <c r="X472" s="39" t="s">
        <v>819</v>
      </c>
      <c r="Y472" s="113" t="s">
        <v>887</v>
      </c>
      <c r="Z472" s="39" t="s">
        <v>239</v>
      </c>
      <c r="AA472" s="112"/>
      <c r="AB472" s="112"/>
      <c r="AC472" s="41">
        <v>48</v>
      </c>
      <c r="AD472" s="332" t="s">
        <v>240</v>
      </c>
      <c r="AE472" s="41" t="s">
        <v>508</v>
      </c>
      <c r="AF472" s="332" t="s">
        <v>240</v>
      </c>
      <c r="AG472" s="112" t="s">
        <v>1342</v>
      </c>
      <c r="AH472" s="112">
        <v>25</v>
      </c>
      <c r="AI472" s="111">
        <v>25</v>
      </c>
      <c r="AJ472" s="112"/>
      <c r="AK472" s="112" t="s">
        <v>509</v>
      </c>
      <c r="AL472" s="336">
        <v>8</v>
      </c>
      <c r="AM472" s="44">
        <v>211.459</v>
      </c>
      <c r="AN472" s="111">
        <v>0.3</v>
      </c>
      <c r="AO472" s="111">
        <f t="shared" si="27"/>
        <v>1</v>
      </c>
      <c r="AP472" s="111">
        <v>1</v>
      </c>
      <c r="AQ472" s="111"/>
      <c r="AR472" s="335" t="s">
        <v>240</v>
      </c>
      <c r="AS472" s="111" t="s">
        <v>240</v>
      </c>
      <c r="AT472" s="111" t="s">
        <v>295</v>
      </c>
      <c r="AU472" s="111"/>
      <c r="AV472" s="112" t="s">
        <v>167</v>
      </c>
      <c r="AW472" s="114" t="s">
        <v>1354</v>
      </c>
      <c r="AX472" s="112">
        <v>20</v>
      </c>
      <c r="AY472" s="114">
        <v>8</v>
      </c>
      <c r="AZ472" s="334" t="s">
        <v>240</v>
      </c>
      <c r="BA472" s="130">
        <v>211.459</v>
      </c>
      <c r="BB472" s="130"/>
      <c r="BC472" s="114">
        <v>0</v>
      </c>
      <c r="BD472" s="114"/>
      <c r="BE472" s="114">
        <v>0</v>
      </c>
      <c r="BF472" s="114"/>
      <c r="BG472" s="114"/>
      <c r="BH472" s="114"/>
      <c r="BI472" s="114"/>
      <c r="BJ472" s="112"/>
      <c r="BK472" s="56">
        <v>55</v>
      </c>
      <c r="BL472" s="56">
        <v>18</v>
      </c>
      <c r="BM472" s="56">
        <v>27</v>
      </c>
      <c r="BN472" s="56">
        <v>8</v>
      </c>
      <c r="BO472" s="56" t="s">
        <v>1355</v>
      </c>
      <c r="BP472" s="223">
        <v>96</v>
      </c>
      <c r="BQ472" s="56">
        <v>85</v>
      </c>
      <c r="BR472" s="56"/>
      <c r="BS472" s="112"/>
      <c r="BT472" s="113" t="s">
        <v>487</v>
      </c>
      <c r="BU472" s="114" t="s">
        <v>488</v>
      </c>
      <c r="BV472" s="34"/>
      <c r="BW472" s="34"/>
      <c r="BX472" s="34"/>
    </row>
    <row r="473" spans="1:76" x14ac:dyDescent="0.35">
      <c r="A473" s="34" t="s">
        <v>1348</v>
      </c>
      <c r="B473" s="34"/>
      <c r="C473" s="34"/>
      <c r="D473" s="34"/>
      <c r="E473" s="113" t="s">
        <v>1338</v>
      </c>
      <c r="F473" s="113" t="s">
        <v>1339</v>
      </c>
      <c r="G473" s="41">
        <v>2004</v>
      </c>
      <c r="H473" s="39" t="s">
        <v>1340</v>
      </c>
      <c r="I473" s="39" t="s">
        <v>1341</v>
      </c>
      <c r="J473" s="39" t="s">
        <v>627</v>
      </c>
      <c r="K473" s="39" t="s">
        <v>80</v>
      </c>
      <c r="L473" s="39" t="s">
        <v>81</v>
      </c>
      <c r="M473" s="39" t="s">
        <v>82</v>
      </c>
      <c r="N473" s="39" t="s">
        <v>83</v>
      </c>
      <c r="O473" s="39" t="s">
        <v>84</v>
      </c>
      <c r="P473" s="39" t="s">
        <v>85</v>
      </c>
      <c r="Q473" s="39" t="s">
        <v>86</v>
      </c>
      <c r="R473" s="35" t="s">
        <v>87</v>
      </c>
      <c r="S473" s="35" t="s">
        <v>87</v>
      </c>
      <c r="T473" s="113" t="s">
        <v>818</v>
      </c>
      <c r="U473" s="39" t="s">
        <v>28</v>
      </c>
      <c r="V473" s="113" t="s">
        <v>293</v>
      </c>
      <c r="W473" s="34" t="s">
        <v>280</v>
      </c>
      <c r="X473" s="39" t="s">
        <v>819</v>
      </c>
      <c r="Y473" s="113" t="s">
        <v>887</v>
      </c>
      <c r="Z473" s="39" t="s">
        <v>239</v>
      </c>
      <c r="AA473" s="112"/>
      <c r="AB473" s="112"/>
      <c r="AC473" s="41">
        <v>48</v>
      </c>
      <c r="AD473" s="332" t="s">
        <v>240</v>
      </c>
      <c r="AE473" s="41" t="s">
        <v>508</v>
      </c>
      <c r="AF473" s="332" t="s">
        <v>240</v>
      </c>
      <c r="AG473" s="112" t="s">
        <v>1342</v>
      </c>
      <c r="AH473" s="112">
        <v>21</v>
      </c>
      <c r="AI473" s="111">
        <v>21</v>
      </c>
      <c r="AJ473" s="112"/>
      <c r="AK473" s="112" t="s">
        <v>509</v>
      </c>
      <c r="AL473" s="336">
        <v>8</v>
      </c>
      <c r="AM473" s="44">
        <v>211.459</v>
      </c>
      <c r="AN473" s="111">
        <v>0.3</v>
      </c>
      <c r="AO473" s="111">
        <f t="shared" si="27"/>
        <v>1</v>
      </c>
      <c r="AP473" s="111">
        <v>1</v>
      </c>
      <c r="AQ473" s="111"/>
      <c r="AR473" s="335" t="s">
        <v>240</v>
      </c>
      <c r="AS473" s="111" t="s">
        <v>240</v>
      </c>
      <c r="AT473" s="111" t="s">
        <v>295</v>
      </c>
      <c r="AU473" s="111"/>
      <c r="AV473" s="112" t="s">
        <v>167</v>
      </c>
      <c r="AW473" s="114" t="s">
        <v>1354</v>
      </c>
      <c r="AX473" s="112">
        <v>20</v>
      </c>
      <c r="AY473" s="114">
        <v>8</v>
      </c>
      <c r="AZ473" s="334" t="s">
        <v>240</v>
      </c>
      <c r="BA473" s="130">
        <v>211.459</v>
      </c>
      <c r="BB473" s="130"/>
      <c r="BC473" s="114">
        <v>0</v>
      </c>
      <c r="BD473" s="114"/>
      <c r="BE473" s="114">
        <v>0</v>
      </c>
      <c r="BF473" s="114"/>
      <c r="BG473" s="114"/>
      <c r="BH473" s="114"/>
      <c r="BI473" s="114"/>
      <c r="BJ473" s="112"/>
      <c r="BK473" s="56">
        <v>55</v>
      </c>
      <c r="BL473" s="56">
        <v>18</v>
      </c>
      <c r="BM473" s="56">
        <v>27</v>
      </c>
      <c r="BN473" s="56">
        <v>8</v>
      </c>
      <c r="BO473" s="56" t="s">
        <v>1355</v>
      </c>
      <c r="BP473" s="223">
        <v>96</v>
      </c>
      <c r="BQ473" s="56">
        <v>85</v>
      </c>
      <c r="BR473" s="56"/>
      <c r="BS473" s="112"/>
      <c r="BT473" s="113" t="s">
        <v>487</v>
      </c>
      <c r="BU473" s="114" t="s">
        <v>488</v>
      </c>
      <c r="BV473" s="34"/>
      <c r="BW473" s="34"/>
      <c r="BX473" s="34"/>
    </row>
    <row r="474" spans="1:76" ht="15.75" customHeight="1" x14ac:dyDescent="0.35">
      <c r="A474" s="34" t="s">
        <v>277</v>
      </c>
      <c r="B474" s="34"/>
      <c r="C474" s="34"/>
      <c r="D474" s="34"/>
      <c r="E474" s="338" t="s">
        <v>1356</v>
      </c>
      <c r="F474" s="338" t="s">
        <v>1357</v>
      </c>
      <c r="G474" s="40">
        <v>2004</v>
      </c>
      <c r="H474" s="34"/>
      <c r="I474" s="34"/>
      <c r="J474" s="338"/>
      <c r="K474" s="39" t="s">
        <v>80</v>
      </c>
      <c r="L474" s="39" t="s">
        <v>81</v>
      </c>
      <c r="M474" s="39" t="s">
        <v>82</v>
      </c>
      <c r="N474" s="39" t="s">
        <v>83</v>
      </c>
      <c r="O474" s="39" t="s">
        <v>84</v>
      </c>
      <c r="P474" s="39" t="s">
        <v>85</v>
      </c>
      <c r="Q474" s="39" t="s">
        <v>86</v>
      </c>
      <c r="R474" s="35" t="s">
        <v>87</v>
      </c>
      <c r="S474" s="35" t="s">
        <v>87</v>
      </c>
      <c r="T474" s="34" t="s">
        <v>818</v>
      </c>
      <c r="U474" s="39" t="s">
        <v>28</v>
      </c>
      <c r="V474" s="34" t="s">
        <v>293</v>
      </c>
      <c r="W474" s="34" t="s">
        <v>280</v>
      </c>
      <c r="X474" s="39" t="s">
        <v>819</v>
      </c>
      <c r="Y474" s="35" t="s">
        <v>887</v>
      </c>
      <c r="Z474" s="39" t="s">
        <v>239</v>
      </c>
      <c r="AA474" s="339"/>
      <c r="AB474" s="339"/>
      <c r="AC474" s="40">
        <v>48</v>
      </c>
      <c r="AD474" s="332" t="s">
        <v>240</v>
      </c>
      <c r="AE474" s="40" t="s">
        <v>508</v>
      </c>
      <c r="AF474" s="332" t="s">
        <v>240</v>
      </c>
      <c r="AG474" s="339"/>
      <c r="AH474" s="406" t="s">
        <v>1358</v>
      </c>
      <c r="AI474" s="111">
        <v>2</v>
      </c>
      <c r="AJ474" s="406"/>
      <c r="AK474" s="114" t="s">
        <v>748</v>
      </c>
      <c r="AL474" s="336">
        <v>8.3000000000000007</v>
      </c>
      <c r="AM474" s="44">
        <v>60</v>
      </c>
      <c r="AN474" s="111">
        <v>0.3</v>
      </c>
      <c r="AO474" s="111">
        <v>3</v>
      </c>
      <c r="AP474" s="111">
        <v>1</v>
      </c>
      <c r="AQ474" s="111"/>
      <c r="AR474" s="335" t="s">
        <v>295</v>
      </c>
      <c r="AS474" s="111" t="s">
        <v>240</v>
      </c>
      <c r="AT474" s="111" t="s">
        <v>295</v>
      </c>
      <c r="AU474" s="111" t="s">
        <v>240</v>
      </c>
      <c r="AV474" s="112" t="s">
        <v>167</v>
      </c>
      <c r="AW474" s="114"/>
      <c r="AX474" s="339">
        <v>25</v>
      </c>
      <c r="AY474" s="407">
        <v>8.3000000000000007</v>
      </c>
      <c r="AZ474" s="334" t="s">
        <v>240</v>
      </c>
      <c r="BA474" s="406">
        <v>7.9</v>
      </c>
      <c r="BB474" s="407">
        <v>60</v>
      </c>
      <c r="BC474" s="114">
        <v>0.3</v>
      </c>
      <c r="BD474" s="114"/>
      <c r="BE474" s="407"/>
      <c r="BF474" s="114">
        <v>0.3</v>
      </c>
      <c r="BG474" s="114" t="s">
        <v>1359</v>
      </c>
      <c r="BH474" s="407"/>
      <c r="BI474" s="407"/>
      <c r="BJ474" s="112">
        <v>0.01</v>
      </c>
      <c r="BK474" s="56">
        <v>0.9</v>
      </c>
      <c r="BL474" s="56">
        <v>0.7</v>
      </c>
      <c r="BM474" s="56">
        <v>26.2</v>
      </c>
      <c r="BN474" s="56">
        <v>2.2000000000000002</v>
      </c>
      <c r="BO474" s="56">
        <v>5</v>
      </c>
      <c r="BP474" s="223">
        <v>2</v>
      </c>
      <c r="BQ474" s="407">
        <v>60</v>
      </c>
      <c r="BR474" s="56"/>
      <c r="BS474" s="339"/>
      <c r="BT474" s="338" t="s">
        <v>773</v>
      </c>
      <c r="BU474" s="340" t="s">
        <v>774</v>
      </c>
      <c r="BV474" s="34"/>
      <c r="BW474" s="34"/>
      <c r="BX474" s="34"/>
    </row>
    <row r="475" spans="1:76" ht="15.75" customHeight="1" x14ac:dyDescent="0.35">
      <c r="A475" s="34" t="s">
        <v>277</v>
      </c>
      <c r="B475" s="34"/>
      <c r="C475" s="34"/>
      <c r="D475" s="34"/>
      <c r="E475" s="338" t="s">
        <v>1356</v>
      </c>
      <c r="F475" s="338" t="s">
        <v>1357</v>
      </c>
      <c r="G475" s="40">
        <v>2004</v>
      </c>
      <c r="H475" s="34"/>
      <c r="I475" s="34"/>
      <c r="J475" s="338"/>
      <c r="K475" s="39" t="s">
        <v>80</v>
      </c>
      <c r="L475" s="39" t="s">
        <v>81</v>
      </c>
      <c r="M475" s="39" t="s">
        <v>82</v>
      </c>
      <c r="N475" s="39" t="s">
        <v>83</v>
      </c>
      <c r="O475" s="39" t="s">
        <v>84</v>
      </c>
      <c r="P475" s="39" t="s">
        <v>85</v>
      </c>
      <c r="Q475" s="39" t="s">
        <v>86</v>
      </c>
      <c r="R475" s="35" t="s">
        <v>87</v>
      </c>
      <c r="S475" s="35" t="s">
        <v>87</v>
      </c>
      <c r="T475" s="34" t="s">
        <v>818</v>
      </c>
      <c r="U475" s="39" t="s">
        <v>28</v>
      </c>
      <c r="V475" s="34" t="s">
        <v>293</v>
      </c>
      <c r="W475" s="34" t="s">
        <v>280</v>
      </c>
      <c r="X475" s="39" t="s">
        <v>819</v>
      </c>
      <c r="Y475" s="35" t="s">
        <v>887</v>
      </c>
      <c r="Z475" s="39" t="s">
        <v>239</v>
      </c>
      <c r="AA475" s="339"/>
      <c r="AB475" s="339"/>
      <c r="AC475" s="40">
        <v>48</v>
      </c>
      <c r="AD475" s="332" t="s">
        <v>240</v>
      </c>
      <c r="AE475" s="40" t="s">
        <v>508</v>
      </c>
      <c r="AF475" s="332" t="s">
        <v>240</v>
      </c>
      <c r="AG475" s="339"/>
      <c r="AH475" s="406" t="s">
        <v>1358</v>
      </c>
      <c r="AI475" s="111">
        <v>2</v>
      </c>
      <c r="AJ475" s="406"/>
      <c r="AK475" s="114" t="s">
        <v>748</v>
      </c>
      <c r="AL475" s="336">
        <v>8.1999999999999993</v>
      </c>
      <c r="AM475" s="44">
        <v>56</v>
      </c>
      <c r="AN475" s="111">
        <v>0.3</v>
      </c>
      <c r="AO475" s="111">
        <v>3</v>
      </c>
      <c r="AP475" s="111">
        <v>1</v>
      </c>
      <c r="AQ475" s="111"/>
      <c r="AR475" s="335" t="s">
        <v>295</v>
      </c>
      <c r="AS475" s="111" t="s">
        <v>240</v>
      </c>
      <c r="AT475" s="111" t="s">
        <v>295</v>
      </c>
      <c r="AU475" s="111" t="s">
        <v>240</v>
      </c>
      <c r="AV475" s="112" t="s">
        <v>167</v>
      </c>
      <c r="AW475" s="114"/>
      <c r="AX475" s="339">
        <v>25</v>
      </c>
      <c r="AY475" s="407">
        <v>8.1999999999999993</v>
      </c>
      <c r="AZ475" s="334" t="s">
        <v>240</v>
      </c>
      <c r="BA475" s="406">
        <v>11.1</v>
      </c>
      <c r="BB475" s="407">
        <v>56</v>
      </c>
      <c r="BC475" s="114">
        <v>0.3</v>
      </c>
      <c r="BD475" s="114"/>
      <c r="BE475" s="407"/>
      <c r="BF475" s="114">
        <v>0.3</v>
      </c>
      <c r="BG475" s="114" t="s">
        <v>1359</v>
      </c>
      <c r="BH475" s="407"/>
      <c r="BI475" s="407"/>
      <c r="BJ475" s="112">
        <v>0.01</v>
      </c>
      <c r="BK475" s="56">
        <v>1.8</v>
      </c>
      <c r="BL475" s="56">
        <v>1.5</v>
      </c>
      <c r="BM475" s="56">
        <v>26.3</v>
      </c>
      <c r="BN475" s="56">
        <v>2.2000000000000002</v>
      </c>
      <c r="BO475" s="56">
        <v>10.1</v>
      </c>
      <c r="BP475" s="223">
        <v>2</v>
      </c>
      <c r="BQ475" s="407">
        <v>56</v>
      </c>
      <c r="BR475" s="56"/>
      <c r="BS475" s="339"/>
      <c r="BT475" s="338" t="s">
        <v>773</v>
      </c>
      <c r="BU475" s="340" t="s">
        <v>774</v>
      </c>
      <c r="BV475" s="34"/>
      <c r="BW475" s="34"/>
      <c r="BX475" s="34"/>
    </row>
    <row r="476" spans="1:76" ht="15.75" customHeight="1" x14ac:dyDescent="0.35">
      <c r="A476" s="34" t="s">
        <v>277</v>
      </c>
      <c r="B476" s="34"/>
      <c r="C476" s="34"/>
      <c r="D476" s="34"/>
      <c r="E476" s="338" t="s">
        <v>1356</v>
      </c>
      <c r="F476" s="338" t="s">
        <v>1357</v>
      </c>
      <c r="G476" s="40">
        <v>2004</v>
      </c>
      <c r="H476" s="34"/>
      <c r="I476" s="34"/>
      <c r="J476" s="338"/>
      <c r="K476" s="39" t="s">
        <v>80</v>
      </c>
      <c r="L476" s="39" t="s">
        <v>81</v>
      </c>
      <c r="M476" s="39" t="s">
        <v>82</v>
      </c>
      <c r="N476" s="39" t="s">
        <v>83</v>
      </c>
      <c r="O476" s="39" t="s">
        <v>84</v>
      </c>
      <c r="P476" s="39" t="s">
        <v>85</v>
      </c>
      <c r="Q476" s="39" t="s">
        <v>86</v>
      </c>
      <c r="R476" s="35" t="s">
        <v>87</v>
      </c>
      <c r="S476" s="35" t="s">
        <v>87</v>
      </c>
      <c r="T476" s="34" t="s">
        <v>818</v>
      </c>
      <c r="U476" s="39" t="s">
        <v>28</v>
      </c>
      <c r="V476" s="34" t="s">
        <v>293</v>
      </c>
      <c r="W476" s="34" t="s">
        <v>280</v>
      </c>
      <c r="X476" s="39" t="s">
        <v>819</v>
      </c>
      <c r="Y476" s="35" t="s">
        <v>887</v>
      </c>
      <c r="Z476" s="39" t="s">
        <v>239</v>
      </c>
      <c r="AA476" s="339"/>
      <c r="AB476" s="339"/>
      <c r="AC476" s="40">
        <v>48</v>
      </c>
      <c r="AD476" s="332" t="s">
        <v>240</v>
      </c>
      <c r="AE476" s="40" t="s">
        <v>508</v>
      </c>
      <c r="AF476" s="332" t="s">
        <v>240</v>
      </c>
      <c r="AG476" s="339"/>
      <c r="AH476" s="406" t="s">
        <v>1358</v>
      </c>
      <c r="AI476" s="111">
        <v>2</v>
      </c>
      <c r="AJ476" s="406"/>
      <c r="AK476" s="114" t="s">
        <v>748</v>
      </c>
      <c r="AL476" s="336">
        <v>5.6</v>
      </c>
      <c r="AM476" s="44">
        <v>24</v>
      </c>
      <c r="AN476" s="111">
        <v>0.3</v>
      </c>
      <c r="AO476" s="111">
        <v>3</v>
      </c>
      <c r="AP476" s="111">
        <v>1</v>
      </c>
      <c r="AQ476" s="111"/>
      <c r="AR476" s="335" t="s">
        <v>295</v>
      </c>
      <c r="AS476" s="111" t="s">
        <v>240</v>
      </c>
      <c r="AT476" s="111" t="s">
        <v>295</v>
      </c>
      <c r="AU476" s="111" t="s">
        <v>240</v>
      </c>
      <c r="AV476" s="112" t="s">
        <v>167</v>
      </c>
      <c r="AW476" s="114"/>
      <c r="AX476" s="339">
        <v>25</v>
      </c>
      <c r="AY476" s="407">
        <v>5.6</v>
      </c>
      <c r="AZ476" s="334" t="s">
        <v>240</v>
      </c>
      <c r="BA476" s="406">
        <v>7.1</v>
      </c>
      <c r="BB476" s="407">
        <v>24</v>
      </c>
      <c r="BC476" s="114">
        <v>0.3</v>
      </c>
      <c r="BD476" s="114"/>
      <c r="BE476" s="407"/>
      <c r="BF476" s="114">
        <v>0.3</v>
      </c>
      <c r="BG476" s="114" t="s">
        <v>1359</v>
      </c>
      <c r="BH476" s="407"/>
      <c r="BI476" s="407"/>
      <c r="BJ476" s="112">
        <v>0.01</v>
      </c>
      <c r="BK476" s="56">
        <v>0.9</v>
      </c>
      <c r="BL476" s="56">
        <v>0.7</v>
      </c>
      <c r="BM476" s="56">
        <v>26.2</v>
      </c>
      <c r="BN476" s="56">
        <v>2.2000000000000002</v>
      </c>
      <c r="BO476" s="56">
        <v>5</v>
      </c>
      <c r="BP476" s="223">
        <v>2</v>
      </c>
      <c r="BQ476" s="407">
        <v>24</v>
      </c>
      <c r="BR476" s="56"/>
      <c r="BS476" s="339"/>
      <c r="BT476" s="338" t="s">
        <v>773</v>
      </c>
      <c r="BU476" s="340" t="s">
        <v>774</v>
      </c>
      <c r="BV476" s="34"/>
      <c r="BW476" s="34"/>
      <c r="BX476" s="34"/>
    </row>
    <row r="477" spans="1:76" ht="15.75" customHeight="1" x14ac:dyDescent="0.35">
      <c r="A477" s="34" t="s">
        <v>277</v>
      </c>
      <c r="B477" s="34"/>
      <c r="C477" s="34"/>
      <c r="D477" s="34"/>
      <c r="E477" s="338" t="s">
        <v>1356</v>
      </c>
      <c r="F477" s="338" t="s">
        <v>1357</v>
      </c>
      <c r="G477" s="40">
        <v>2004</v>
      </c>
      <c r="H477" s="34"/>
      <c r="I477" s="34"/>
      <c r="J477" s="338"/>
      <c r="K477" s="39" t="s">
        <v>80</v>
      </c>
      <c r="L477" s="39" t="s">
        <v>81</v>
      </c>
      <c r="M477" s="39" t="s">
        <v>82</v>
      </c>
      <c r="N477" s="39" t="s">
        <v>83</v>
      </c>
      <c r="O477" s="39" t="s">
        <v>84</v>
      </c>
      <c r="P477" s="39" t="s">
        <v>85</v>
      </c>
      <c r="Q477" s="39" t="s">
        <v>86</v>
      </c>
      <c r="R477" s="35" t="s">
        <v>87</v>
      </c>
      <c r="S477" s="35" t="s">
        <v>87</v>
      </c>
      <c r="T477" s="34" t="s">
        <v>818</v>
      </c>
      <c r="U477" s="39" t="s">
        <v>28</v>
      </c>
      <c r="V477" s="34" t="s">
        <v>293</v>
      </c>
      <c r="W477" s="34" t="s">
        <v>280</v>
      </c>
      <c r="X477" s="39" t="s">
        <v>819</v>
      </c>
      <c r="Y477" s="35" t="s">
        <v>887</v>
      </c>
      <c r="Z477" s="39" t="s">
        <v>239</v>
      </c>
      <c r="AA477" s="339"/>
      <c r="AB477" s="339"/>
      <c r="AC477" s="40">
        <v>48</v>
      </c>
      <c r="AD477" s="332" t="s">
        <v>240</v>
      </c>
      <c r="AE477" s="40" t="s">
        <v>508</v>
      </c>
      <c r="AF477" s="332" t="s">
        <v>240</v>
      </c>
      <c r="AG477" s="339"/>
      <c r="AH477" s="406" t="s">
        <v>1358</v>
      </c>
      <c r="AI477" s="111">
        <v>2</v>
      </c>
      <c r="AJ477" s="406"/>
      <c r="AK477" s="114" t="s">
        <v>748</v>
      </c>
      <c r="AL477" s="336">
        <v>5.5</v>
      </c>
      <c r="AM477" s="44">
        <v>18</v>
      </c>
      <c r="AN477" s="111">
        <v>0.3</v>
      </c>
      <c r="AO477" s="111">
        <v>3</v>
      </c>
      <c r="AP477" s="111">
        <v>1</v>
      </c>
      <c r="AQ477" s="111"/>
      <c r="AR477" s="335" t="s">
        <v>295</v>
      </c>
      <c r="AS477" s="111" t="s">
        <v>240</v>
      </c>
      <c r="AT477" s="111" t="s">
        <v>295</v>
      </c>
      <c r="AU477" s="111" t="s">
        <v>240</v>
      </c>
      <c r="AV477" s="112" t="s">
        <v>167</v>
      </c>
      <c r="AW477" s="114"/>
      <c r="AX477" s="339">
        <v>25</v>
      </c>
      <c r="AY477" s="407">
        <v>5.5</v>
      </c>
      <c r="AZ477" s="334" t="s">
        <v>240</v>
      </c>
      <c r="BA477" s="406">
        <v>20.6</v>
      </c>
      <c r="BB477" s="407">
        <v>18</v>
      </c>
      <c r="BC477" s="114">
        <v>0.3</v>
      </c>
      <c r="BD477" s="114"/>
      <c r="BE477" s="407"/>
      <c r="BF477" s="114">
        <v>0.3</v>
      </c>
      <c r="BG477" s="114" t="s">
        <v>1359</v>
      </c>
      <c r="BH477" s="407"/>
      <c r="BI477" s="407"/>
      <c r="BJ477" s="112">
        <v>0.01</v>
      </c>
      <c r="BK477" s="56">
        <v>3.5</v>
      </c>
      <c r="BL477" s="56">
        <v>3</v>
      </c>
      <c r="BM477" s="56">
        <v>26.3</v>
      </c>
      <c r="BN477" s="56">
        <v>2.2000000000000002</v>
      </c>
      <c r="BO477" s="56">
        <v>20.3</v>
      </c>
      <c r="BP477" s="223">
        <v>2</v>
      </c>
      <c r="BQ477" s="407">
        <v>18</v>
      </c>
      <c r="BR477" s="56"/>
      <c r="BS477" s="339"/>
      <c r="BT477" s="338" t="s">
        <v>773</v>
      </c>
      <c r="BU477" s="340" t="s">
        <v>774</v>
      </c>
      <c r="BV477" s="34"/>
      <c r="BW477" s="34"/>
      <c r="BX477" s="34"/>
    </row>
    <row r="478" spans="1:76" ht="15.75" customHeight="1" x14ac:dyDescent="0.35">
      <c r="A478" s="34" t="s">
        <v>277</v>
      </c>
      <c r="B478" s="34"/>
      <c r="C478" s="34"/>
      <c r="D478" s="34"/>
      <c r="E478" s="338" t="s">
        <v>1356</v>
      </c>
      <c r="F478" s="338" t="s">
        <v>1357</v>
      </c>
      <c r="G478" s="40">
        <v>2004</v>
      </c>
      <c r="H478" s="34"/>
      <c r="I478" s="34"/>
      <c r="J478" s="338"/>
      <c r="K478" s="39" t="s">
        <v>80</v>
      </c>
      <c r="L478" s="39" t="s">
        <v>81</v>
      </c>
      <c r="M478" s="39" t="s">
        <v>82</v>
      </c>
      <c r="N478" s="39" t="s">
        <v>83</v>
      </c>
      <c r="O478" s="39" t="s">
        <v>84</v>
      </c>
      <c r="P478" s="39" t="s">
        <v>85</v>
      </c>
      <c r="Q478" s="39" t="s">
        <v>86</v>
      </c>
      <c r="R478" s="35" t="s">
        <v>87</v>
      </c>
      <c r="S478" s="35" t="s">
        <v>87</v>
      </c>
      <c r="T478" s="34" t="s">
        <v>818</v>
      </c>
      <c r="U478" s="39" t="s">
        <v>28</v>
      </c>
      <c r="V478" s="34" t="s">
        <v>293</v>
      </c>
      <c r="W478" s="34" t="s">
        <v>280</v>
      </c>
      <c r="X478" s="39" t="s">
        <v>819</v>
      </c>
      <c r="Y478" s="35" t="s">
        <v>887</v>
      </c>
      <c r="Z478" s="39" t="s">
        <v>239</v>
      </c>
      <c r="AA478" s="339"/>
      <c r="AB478" s="339"/>
      <c r="AC478" s="40">
        <v>48</v>
      </c>
      <c r="AD478" s="332" t="s">
        <v>240</v>
      </c>
      <c r="AE478" s="40" t="s">
        <v>508</v>
      </c>
      <c r="AF478" s="332" t="s">
        <v>240</v>
      </c>
      <c r="AG478" s="339"/>
      <c r="AH478" s="406" t="s">
        <v>1360</v>
      </c>
      <c r="AI478" s="111">
        <v>2.8</v>
      </c>
      <c r="AJ478" s="406"/>
      <c r="AK478" s="114" t="s">
        <v>748</v>
      </c>
      <c r="AL478" s="336">
        <v>7</v>
      </c>
      <c r="AM478" s="44">
        <v>52</v>
      </c>
      <c r="AN478" s="111">
        <v>0.3</v>
      </c>
      <c r="AO478" s="111">
        <v>3</v>
      </c>
      <c r="AP478" s="111">
        <v>1</v>
      </c>
      <c r="AQ478" s="111"/>
      <c r="AR478" s="335" t="s">
        <v>295</v>
      </c>
      <c r="AS478" s="111" t="s">
        <v>240</v>
      </c>
      <c r="AT478" s="111" t="s">
        <v>295</v>
      </c>
      <c r="AU478" s="111" t="s">
        <v>240</v>
      </c>
      <c r="AV478" s="112" t="s">
        <v>167</v>
      </c>
      <c r="AW478" s="114"/>
      <c r="AX478" s="339">
        <v>25</v>
      </c>
      <c r="AY478" s="407">
        <v>7</v>
      </c>
      <c r="AZ478" s="334" t="s">
        <v>240</v>
      </c>
      <c r="BA478" s="406">
        <v>7.1</v>
      </c>
      <c r="BB478" s="407">
        <v>52</v>
      </c>
      <c r="BC478" s="114">
        <v>0.3</v>
      </c>
      <c r="BD478" s="114"/>
      <c r="BE478" s="407"/>
      <c r="BF478" s="114">
        <v>0.3</v>
      </c>
      <c r="BG478" s="114" t="s">
        <v>1359</v>
      </c>
      <c r="BH478" s="407"/>
      <c r="BI478" s="407"/>
      <c r="BJ478" s="112">
        <v>0.01</v>
      </c>
      <c r="BK478" s="56">
        <v>0.9</v>
      </c>
      <c r="BL478" s="56">
        <v>0.7</v>
      </c>
      <c r="BM478" s="56">
        <v>26.2</v>
      </c>
      <c r="BN478" s="56">
        <v>2.2000000000000002</v>
      </c>
      <c r="BO478" s="56">
        <v>5</v>
      </c>
      <c r="BP478" s="223">
        <v>2</v>
      </c>
      <c r="BQ478" s="407">
        <v>52</v>
      </c>
      <c r="BR478" s="56"/>
      <c r="BS478" s="339"/>
      <c r="BT478" s="338" t="s">
        <v>773</v>
      </c>
      <c r="BU478" s="340" t="s">
        <v>774</v>
      </c>
      <c r="BV478" s="34"/>
      <c r="BW478" s="34"/>
      <c r="BX478" s="34"/>
    </row>
    <row r="479" spans="1:76" ht="15.75" customHeight="1" x14ac:dyDescent="0.35">
      <c r="A479" s="34" t="s">
        <v>277</v>
      </c>
      <c r="B479" s="34"/>
      <c r="C479" s="34"/>
      <c r="D479" s="34"/>
      <c r="E479" s="338" t="s">
        <v>1356</v>
      </c>
      <c r="F479" s="338" t="s">
        <v>1357</v>
      </c>
      <c r="G479" s="40">
        <v>2004</v>
      </c>
      <c r="H479" s="34"/>
      <c r="I479" s="34"/>
      <c r="J479" s="338"/>
      <c r="K479" s="39" t="s">
        <v>80</v>
      </c>
      <c r="L479" s="39" t="s">
        <v>81</v>
      </c>
      <c r="M479" s="39" t="s">
        <v>82</v>
      </c>
      <c r="N479" s="39" t="s">
        <v>83</v>
      </c>
      <c r="O479" s="39" t="s">
        <v>84</v>
      </c>
      <c r="P479" s="39" t="s">
        <v>85</v>
      </c>
      <c r="Q479" s="39" t="s">
        <v>86</v>
      </c>
      <c r="R479" s="35" t="s">
        <v>87</v>
      </c>
      <c r="S479" s="35" t="s">
        <v>87</v>
      </c>
      <c r="T479" s="34" t="s">
        <v>818</v>
      </c>
      <c r="U479" s="39" t="s">
        <v>28</v>
      </c>
      <c r="V479" s="34" t="s">
        <v>293</v>
      </c>
      <c r="W479" s="34" t="s">
        <v>280</v>
      </c>
      <c r="X479" s="39" t="s">
        <v>819</v>
      </c>
      <c r="Y479" s="35" t="s">
        <v>887</v>
      </c>
      <c r="Z479" s="39" t="s">
        <v>239</v>
      </c>
      <c r="AA479" s="339"/>
      <c r="AB479" s="339"/>
      <c r="AC479" s="40">
        <v>48</v>
      </c>
      <c r="AD479" s="40" t="s">
        <v>240</v>
      </c>
      <c r="AE479" s="40" t="s">
        <v>508</v>
      </c>
      <c r="AF479" s="332" t="s">
        <v>240</v>
      </c>
      <c r="AG479" s="339"/>
      <c r="AH479" s="406" t="s">
        <v>1361</v>
      </c>
      <c r="AI479" s="111">
        <v>10</v>
      </c>
      <c r="AJ479" s="406"/>
      <c r="AK479" s="114" t="s">
        <v>748</v>
      </c>
      <c r="AL479" s="336">
        <v>8.3000000000000007</v>
      </c>
      <c r="AM479" s="44">
        <v>56</v>
      </c>
      <c r="AN479" s="111">
        <v>0.3</v>
      </c>
      <c r="AO479" s="111">
        <v>3</v>
      </c>
      <c r="AP479" s="111">
        <v>1</v>
      </c>
      <c r="AQ479" s="111"/>
      <c r="AR479" s="335" t="s">
        <v>295</v>
      </c>
      <c r="AS479" s="111" t="s">
        <v>240</v>
      </c>
      <c r="AT479" s="111" t="s">
        <v>295</v>
      </c>
      <c r="AU479" s="111" t="s">
        <v>240</v>
      </c>
      <c r="AV479" s="112" t="s">
        <v>167</v>
      </c>
      <c r="AW479" s="114"/>
      <c r="AX479" s="339">
        <v>25</v>
      </c>
      <c r="AY479" s="407">
        <v>8.3000000000000007</v>
      </c>
      <c r="AZ479" s="334" t="s">
        <v>240</v>
      </c>
      <c r="BA479" s="406">
        <v>22.2</v>
      </c>
      <c r="BB479" s="407">
        <v>56</v>
      </c>
      <c r="BC479" s="114">
        <v>0.3</v>
      </c>
      <c r="BD479" s="114"/>
      <c r="BE479" s="407"/>
      <c r="BF479" s="114">
        <v>0.3</v>
      </c>
      <c r="BG479" s="114" t="s">
        <v>1359</v>
      </c>
      <c r="BH479" s="407"/>
      <c r="BI479" s="407"/>
      <c r="BJ479" s="112">
        <v>0.01</v>
      </c>
      <c r="BK479" s="56">
        <v>3.5</v>
      </c>
      <c r="BL479" s="56">
        <v>3</v>
      </c>
      <c r="BM479" s="56">
        <v>26.3</v>
      </c>
      <c r="BN479" s="56">
        <v>2.2000000000000002</v>
      </c>
      <c r="BO479" s="56">
        <v>20.3</v>
      </c>
      <c r="BP479" s="223">
        <v>2</v>
      </c>
      <c r="BQ479" s="407">
        <v>56</v>
      </c>
      <c r="BR479" s="56"/>
      <c r="BS479" s="339"/>
      <c r="BT479" s="338" t="s">
        <v>773</v>
      </c>
      <c r="BU479" s="340" t="s">
        <v>774</v>
      </c>
      <c r="BV479" s="34"/>
      <c r="BW479" s="34"/>
      <c r="BX479" s="34"/>
    </row>
    <row r="480" spans="1:76" ht="15.75" customHeight="1" x14ac:dyDescent="0.35">
      <c r="A480" s="34" t="s">
        <v>277</v>
      </c>
      <c r="B480" s="34"/>
      <c r="C480" s="34"/>
      <c r="D480" s="34"/>
      <c r="E480" s="338" t="s">
        <v>1356</v>
      </c>
      <c r="F480" s="338" t="s">
        <v>1357</v>
      </c>
      <c r="G480" s="40">
        <v>2004</v>
      </c>
      <c r="H480" s="34"/>
      <c r="I480" s="34"/>
      <c r="J480" s="338"/>
      <c r="K480" s="39" t="s">
        <v>80</v>
      </c>
      <c r="L480" s="39" t="s">
        <v>81</v>
      </c>
      <c r="M480" s="39" t="s">
        <v>82</v>
      </c>
      <c r="N480" s="39" t="s">
        <v>83</v>
      </c>
      <c r="O480" s="39" t="s">
        <v>84</v>
      </c>
      <c r="P480" s="39" t="s">
        <v>85</v>
      </c>
      <c r="Q480" s="39" t="s">
        <v>86</v>
      </c>
      <c r="R480" s="35" t="s">
        <v>87</v>
      </c>
      <c r="S480" s="35" t="s">
        <v>87</v>
      </c>
      <c r="T480" s="34" t="s">
        <v>818</v>
      </c>
      <c r="U480" s="39" t="s">
        <v>28</v>
      </c>
      <c r="V480" s="34" t="s">
        <v>293</v>
      </c>
      <c r="W480" s="34" t="s">
        <v>280</v>
      </c>
      <c r="X480" s="39" t="s">
        <v>819</v>
      </c>
      <c r="Y480" s="35" t="s">
        <v>887</v>
      </c>
      <c r="Z480" s="39" t="s">
        <v>239</v>
      </c>
      <c r="AA480" s="339"/>
      <c r="AB480" s="339"/>
      <c r="AC480" s="40">
        <v>48</v>
      </c>
      <c r="AD480" s="40" t="s">
        <v>240</v>
      </c>
      <c r="AE480" s="40" t="s">
        <v>508</v>
      </c>
      <c r="AF480" s="332" t="s">
        <v>240</v>
      </c>
      <c r="AG480" s="339"/>
      <c r="AH480" s="406" t="s">
        <v>1362</v>
      </c>
      <c r="AI480" s="111">
        <v>11.1</v>
      </c>
      <c r="AJ480" s="406"/>
      <c r="AK480" s="114" t="s">
        <v>748</v>
      </c>
      <c r="AL480" s="336">
        <v>8.1999999999999993</v>
      </c>
      <c r="AM480" s="44">
        <v>56</v>
      </c>
      <c r="AN480" s="111">
        <v>0.3</v>
      </c>
      <c r="AO480" s="111">
        <v>3</v>
      </c>
      <c r="AP480" s="111">
        <v>1</v>
      </c>
      <c r="AQ480" s="111"/>
      <c r="AR480" s="335" t="s">
        <v>295</v>
      </c>
      <c r="AS480" s="111" t="s">
        <v>240</v>
      </c>
      <c r="AT480" s="111" t="s">
        <v>295</v>
      </c>
      <c r="AU480" s="111" t="s">
        <v>240</v>
      </c>
      <c r="AV480" s="112" t="s">
        <v>167</v>
      </c>
      <c r="AW480" s="114"/>
      <c r="AX480" s="339">
        <v>25</v>
      </c>
      <c r="AY480" s="407">
        <v>8.1999999999999993</v>
      </c>
      <c r="AZ480" s="334" t="s">
        <v>240</v>
      </c>
      <c r="BA480" s="406">
        <v>50.7</v>
      </c>
      <c r="BB480" s="407">
        <v>56</v>
      </c>
      <c r="BC480" s="114">
        <v>0.3</v>
      </c>
      <c r="BD480" s="114"/>
      <c r="BE480" s="407"/>
      <c r="BF480" s="114">
        <v>0.3</v>
      </c>
      <c r="BG480" s="114" t="s">
        <v>1359</v>
      </c>
      <c r="BH480" s="407"/>
      <c r="BI480" s="407"/>
      <c r="BJ480" s="112">
        <v>0.01</v>
      </c>
      <c r="BK480" s="56">
        <v>7.7</v>
      </c>
      <c r="BL480" s="56">
        <v>6.7</v>
      </c>
      <c r="BM480" s="56">
        <v>26.3</v>
      </c>
      <c r="BN480" s="56">
        <v>2.2000000000000002</v>
      </c>
      <c r="BO480" s="56">
        <v>44.7</v>
      </c>
      <c r="BP480" s="223">
        <v>2</v>
      </c>
      <c r="BQ480" s="407">
        <v>56</v>
      </c>
      <c r="BR480" s="56"/>
      <c r="BS480" s="339"/>
      <c r="BT480" s="338" t="s">
        <v>773</v>
      </c>
      <c r="BU480" s="340" t="s">
        <v>774</v>
      </c>
      <c r="BV480" s="34"/>
      <c r="BW480" s="34"/>
      <c r="BX480" s="34"/>
    </row>
    <row r="481" spans="1:76" x14ac:dyDescent="0.35">
      <c r="A481" s="34" t="s">
        <v>297</v>
      </c>
      <c r="B481" s="34"/>
      <c r="C481" s="34"/>
      <c r="D481" s="34"/>
      <c r="E481" s="338" t="s">
        <v>1356</v>
      </c>
      <c r="F481" s="338" t="s">
        <v>1357</v>
      </c>
      <c r="G481" s="40">
        <v>2004</v>
      </c>
      <c r="H481" s="34"/>
      <c r="I481" s="34"/>
      <c r="J481" s="338"/>
      <c r="K481" s="39" t="s">
        <v>80</v>
      </c>
      <c r="L481" s="39" t="s">
        <v>81</v>
      </c>
      <c r="M481" s="39" t="s">
        <v>82</v>
      </c>
      <c r="N481" s="39" t="s">
        <v>83</v>
      </c>
      <c r="O481" s="39" t="s">
        <v>84</v>
      </c>
      <c r="P481" s="39" t="s">
        <v>85</v>
      </c>
      <c r="Q481" s="39" t="s">
        <v>86</v>
      </c>
      <c r="R481" s="35" t="s">
        <v>87</v>
      </c>
      <c r="S481" s="35" t="s">
        <v>87</v>
      </c>
      <c r="T481" s="34" t="s">
        <v>818</v>
      </c>
      <c r="U481" s="39" t="s">
        <v>28</v>
      </c>
      <c r="V481" s="34" t="s">
        <v>293</v>
      </c>
      <c r="W481" s="34" t="s">
        <v>280</v>
      </c>
      <c r="X481" s="39" t="s">
        <v>819</v>
      </c>
      <c r="Y481" s="35" t="s">
        <v>887</v>
      </c>
      <c r="Z481" s="39" t="s">
        <v>239</v>
      </c>
      <c r="AA481" s="339"/>
      <c r="AB481" s="339"/>
      <c r="AC481" s="40">
        <v>48</v>
      </c>
      <c r="AD481" s="40" t="s">
        <v>240</v>
      </c>
      <c r="AE481" s="40" t="s">
        <v>508</v>
      </c>
      <c r="AF481" s="332" t="s">
        <v>240</v>
      </c>
      <c r="AG481" s="339"/>
      <c r="AH481" s="406"/>
      <c r="AI481" s="111">
        <v>4.5999999999999996</v>
      </c>
      <c r="AJ481" s="406"/>
      <c r="AK481" s="114" t="s">
        <v>748</v>
      </c>
      <c r="AL481" s="336">
        <v>8.6</v>
      </c>
      <c r="AM481" s="44">
        <v>5.1299000000000001</v>
      </c>
      <c r="AN481" s="111">
        <v>0.3</v>
      </c>
      <c r="AO481" s="111">
        <v>3</v>
      </c>
      <c r="AP481" s="111">
        <v>1</v>
      </c>
      <c r="AQ481" s="111"/>
      <c r="AR481" s="335" t="s">
        <v>295</v>
      </c>
      <c r="AS481" s="111" t="s">
        <v>240</v>
      </c>
      <c r="AT481" s="111" t="s">
        <v>295</v>
      </c>
      <c r="AU481" s="111" t="s">
        <v>240</v>
      </c>
      <c r="AV481" s="130"/>
      <c r="AW481" s="348"/>
      <c r="AX481" s="130">
        <v>25</v>
      </c>
      <c r="AY481" s="348">
        <v>8.6</v>
      </c>
      <c r="AZ481" s="334" t="s">
        <v>240</v>
      </c>
      <c r="BA481" s="130">
        <v>5.1299000000000001</v>
      </c>
      <c r="BB481" s="130"/>
      <c r="BC481" s="348">
        <v>0.3</v>
      </c>
      <c r="BD481" s="348"/>
      <c r="BE481" s="346"/>
      <c r="BF481" s="348">
        <v>0.3</v>
      </c>
      <c r="BG481" s="114" t="s">
        <v>1359</v>
      </c>
      <c r="BH481" s="348"/>
      <c r="BI481" s="348"/>
      <c r="BJ481" s="112">
        <v>0.01</v>
      </c>
      <c r="BK481" s="346">
        <v>0.9</v>
      </c>
      <c r="BL481" s="346">
        <v>0.7</v>
      </c>
      <c r="BM481" s="346">
        <v>26.2</v>
      </c>
      <c r="BN481" s="346">
        <v>2.2000000000000002</v>
      </c>
      <c r="BO481" s="346">
        <v>5</v>
      </c>
      <c r="BP481" s="347">
        <v>2</v>
      </c>
      <c r="BQ481" s="346">
        <v>56</v>
      </c>
      <c r="BR481" s="346"/>
      <c r="BS481" s="339"/>
      <c r="BT481" s="338"/>
      <c r="BU481" s="340"/>
      <c r="BV481" s="34"/>
      <c r="BW481" s="34"/>
      <c r="BX481" s="34"/>
    </row>
    <row r="482" spans="1:76" x14ac:dyDescent="0.35">
      <c r="A482" s="34" t="s">
        <v>297</v>
      </c>
      <c r="B482" s="34"/>
      <c r="C482" s="34"/>
      <c r="D482" s="34"/>
      <c r="E482" s="338" t="s">
        <v>1356</v>
      </c>
      <c r="F482" s="338" t="s">
        <v>1357</v>
      </c>
      <c r="G482" s="40">
        <v>2004</v>
      </c>
      <c r="H482" s="34"/>
      <c r="I482" s="34"/>
      <c r="J482" s="338"/>
      <c r="K482" s="39" t="s">
        <v>80</v>
      </c>
      <c r="L482" s="39" t="s">
        <v>81</v>
      </c>
      <c r="M482" s="39" t="s">
        <v>82</v>
      </c>
      <c r="N482" s="39" t="s">
        <v>83</v>
      </c>
      <c r="O482" s="39" t="s">
        <v>84</v>
      </c>
      <c r="P482" s="39" t="s">
        <v>85</v>
      </c>
      <c r="Q482" s="39" t="s">
        <v>86</v>
      </c>
      <c r="R482" s="35" t="s">
        <v>87</v>
      </c>
      <c r="S482" s="35" t="s">
        <v>87</v>
      </c>
      <c r="T482" s="34" t="s">
        <v>818</v>
      </c>
      <c r="U482" s="39" t="s">
        <v>28</v>
      </c>
      <c r="V482" s="34" t="s">
        <v>293</v>
      </c>
      <c r="W482" s="34" t="s">
        <v>280</v>
      </c>
      <c r="X482" s="39" t="s">
        <v>819</v>
      </c>
      <c r="Y482" s="35" t="s">
        <v>887</v>
      </c>
      <c r="Z482" s="39" t="s">
        <v>239</v>
      </c>
      <c r="AA482" s="339"/>
      <c r="AB482" s="339"/>
      <c r="AC482" s="40">
        <v>48</v>
      </c>
      <c r="AD482" s="40" t="s">
        <v>240</v>
      </c>
      <c r="AE482" s="40" t="s">
        <v>508</v>
      </c>
      <c r="AF482" s="332" t="s">
        <v>240</v>
      </c>
      <c r="AG482" s="339"/>
      <c r="AH482" s="406"/>
      <c r="AI482" s="111">
        <v>6.2</v>
      </c>
      <c r="AJ482" s="406"/>
      <c r="AK482" s="114" t="s">
        <v>748</v>
      </c>
      <c r="AL482" s="336">
        <v>8.5</v>
      </c>
      <c r="AM482" s="44">
        <v>21.093499999999999</v>
      </c>
      <c r="AN482" s="111">
        <v>0.3</v>
      </c>
      <c r="AO482" s="111">
        <v>3</v>
      </c>
      <c r="AP482" s="111">
        <v>1</v>
      </c>
      <c r="AQ482" s="111"/>
      <c r="AR482" s="335" t="s">
        <v>295</v>
      </c>
      <c r="AS482" s="111" t="s">
        <v>240</v>
      </c>
      <c r="AT482" s="111" t="s">
        <v>295</v>
      </c>
      <c r="AU482" s="111" t="s">
        <v>240</v>
      </c>
      <c r="AV482" s="349"/>
      <c r="AW482" s="348"/>
      <c r="AX482" s="349">
        <v>25</v>
      </c>
      <c r="AY482" s="348">
        <v>8.5</v>
      </c>
      <c r="AZ482" s="334" t="s">
        <v>240</v>
      </c>
      <c r="BA482" s="130">
        <v>21.093499999999999</v>
      </c>
      <c r="BB482" s="130"/>
      <c r="BC482" s="348">
        <v>0.3</v>
      </c>
      <c r="BD482" s="348"/>
      <c r="BE482" s="346"/>
      <c r="BF482" s="348">
        <v>0.3</v>
      </c>
      <c r="BG482" s="114" t="s">
        <v>1359</v>
      </c>
      <c r="BH482" s="348"/>
      <c r="BI482" s="348"/>
      <c r="BJ482" s="112">
        <v>0.01</v>
      </c>
      <c r="BK482" s="346">
        <v>3.5</v>
      </c>
      <c r="BL482" s="346">
        <v>3</v>
      </c>
      <c r="BM482" s="346">
        <v>26.3</v>
      </c>
      <c r="BN482" s="346">
        <v>2.2000000000000002</v>
      </c>
      <c r="BO482" s="346">
        <v>20.3</v>
      </c>
      <c r="BP482" s="347">
        <v>2</v>
      </c>
      <c r="BQ482" s="346">
        <v>64</v>
      </c>
      <c r="BR482" s="346"/>
      <c r="BS482" s="339"/>
      <c r="BT482" s="338"/>
      <c r="BU482" s="340"/>
      <c r="BV482" s="34"/>
      <c r="BW482" s="34"/>
      <c r="BX482" s="34"/>
    </row>
    <row r="483" spans="1:76" x14ac:dyDescent="0.35">
      <c r="A483" s="34" t="s">
        <v>297</v>
      </c>
      <c r="B483" s="34"/>
      <c r="C483" s="34"/>
      <c r="D483" s="34"/>
      <c r="E483" s="338" t="s">
        <v>1356</v>
      </c>
      <c r="F483" s="338" t="s">
        <v>1357</v>
      </c>
      <c r="G483" s="40">
        <v>2004</v>
      </c>
      <c r="H483" s="34"/>
      <c r="I483" s="34"/>
      <c r="J483" s="338"/>
      <c r="K483" s="39" t="s">
        <v>80</v>
      </c>
      <c r="L483" s="39" t="s">
        <v>81</v>
      </c>
      <c r="M483" s="39" t="s">
        <v>82</v>
      </c>
      <c r="N483" s="39" t="s">
        <v>83</v>
      </c>
      <c r="O483" s="39" t="s">
        <v>84</v>
      </c>
      <c r="P483" s="39" t="s">
        <v>85</v>
      </c>
      <c r="Q483" s="39" t="s">
        <v>86</v>
      </c>
      <c r="R483" s="35" t="s">
        <v>87</v>
      </c>
      <c r="S483" s="35" t="s">
        <v>87</v>
      </c>
      <c r="T483" s="34" t="s">
        <v>818</v>
      </c>
      <c r="U483" s="39" t="s">
        <v>28</v>
      </c>
      <c r="V483" s="34" t="s">
        <v>293</v>
      </c>
      <c r="W483" s="34" t="s">
        <v>280</v>
      </c>
      <c r="X483" s="39" t="s">
        <v>819</v>
      </c>
      <c r="Y483" s="35" t="s">
        <v>887</v>
      </c>
      <c r="Z483" s="39" t="s">
        <v>239</v>
      </c>
      <c r="AA483" s="339"/>
      <c r="AB483" s="339"/>
      <c r="AC483" s="40">
        <v>48</v>
      </c>
      <c r="AD483" s="40" t="s">
        <v>240</v>
      </c>
      <c r="AE483" s="40" t="s">
        <v>508</v>
      </c>
      <c r="AF483" s="332" t="s">
        <v>240</v>
      </c>
      <c r="AG483" s="339"/>
      <c r="AH483" s="406"/>
      <c r="AI483" s="111">
        <v>7.1</v>
      </c>
      <c r="AJ483" s="406"/>
      <c r="AK483" s="114" t="s">
        <v>748</v>
      </c>
      <c r="AL483" s="336">
        <v>7</v>
      </c>
      <c r="AM483" s="44">
        <v>21.093499999999999</v>
      </c>
      <c r="AN483" s="111">
        <v>0.3</v>
      </c>
      <c r="AO483" s="111">
        <v>3</v>
      </c>
      <c r="AP483" s="111">
        <v>1</v>
      </c>
      <c r="AQ483" s="111"/>
      <c r="AR483" s="335" t="s">
        <v>295</v>
      </c>
      <c r="AS483" s="111" t="s">
        <v>240</v>
      </c>
      <c r="AT483" s="111" t="s">
        <v>295</v>
      </c>
      <c r="AU483" s="111" t="s">
        <v>240</v>
      </c>
      <c r="AV483" s="349"/>
      <c r="AW483" s="348"/>
      <c r="AX483" s="349">
        <v>25</v>
      </c>
      <c r="AY483" s="348">
        <v>7</v>
      </c>
      <c r="AZ483" s="334" t="s">
        <v>240</v>
      </c>
      <c r="BA483" s="130">
        <v>21.093499999999999</v>
      </c>
      <c r="BB483" s="130"/>
      <c r="BC483" s="348">
        <v>0.3</v>
      </c>
      <c r="BD483" s="348"/>
      <c r="BE483" s="346"/>
      <c r="BF483" s="348">
        <v>0.3</v>
      </c>
      <c r="BG483" s="114" t="s">
        <v>1359</v>
      </c>
      <c r="BH483" s="348"/>
      <c r="BI483" s="348"/>
      <c r="BJ483" s="112">
        <v>0.01</v>
      </c>
      <c r="BK483" s="346">
        <v>3.5</v>
      </c>
      <c r="BL483" s="346">
        <v>3</v>
      </c>
      <c r="BM483" s="346">
        <v>26.3</v>
      </c>
      <c r="BN483" s="346">
        <v>2.2000000000000002</v>
      </c>
      <c r="BO483" s="346">
        <v>20.3</v>
      </c>
      <c r="BP483" s="347">
        <v>2</v>
      </c>
      <c r="BQ483" s="346">
        <v>60</v>
      </c>
      <c r="BR483" s="346"/>
      <c r="BS483" s="339"/>
      <c r="BT483" s="338"/>
      <c r="BU483" s="340"/>
      <c r="BV483" s="34"/>
      <c r="BW483" s="34"/>
      <c r="BX483" s="34"/>
    </row>
    <row r="484" spans="1:76" x14ac:dyDescent="0.35">
      <c r="C484" s="39">
        <v>1310709</v>
      </c>
      <c r="D484" s="39">
        <v>767922</v>
      </c>
      <c r="E484" s="39" t="s">
        <v>290</v>
      </c>
      <c r="F484" s="39" t="s">
        <v>672</v>
      </c>
      <c r="G484" s="39">
        <v>2005</v>
      </c>
      <c r="H484" s="39" t="s">
        <v>673</v>
      </c>
      <c r="I484" s="39" t="s">
        <v>674</v>
      </c>
      <c r="J484" s="39" t="s">
        <v>16</v>
      </c>
      <c r="K484" s="39" t="s">
        <v>80</v>
      </c>
      <c r="L484" s="39" t="s">
        <v>81</v>
      </c>
      <c r="M484" s="39" t="s">
        <v>82</v>
      </c>
      <c r="N484" s="39" t="s">
        <v>83</v>
      </c>
      <c r="O484" s="39" t="s">
        <v>84</v>
      </c>
      <c r="P484" s="39" t="s">
        <v>85</v>
      </c>
      <c r="Q484" s="39" t="s">
        <v>86</v>
      </c>
      <c r="R484" s="39" t="s">
        <v>87</v>
      </c>
      <c r="S484" s="39" t="s">
        <v>87</v>
      </c>
      <c r="T484" s="39" t="s">
        <v>474</v>
      </c>
      <c r="U484" s="39" t="s">
        <v>28</v>
      </c>
      <c r="V484" s="39" t="s">
        <v>293</v>
      </c>
      <c r="W484" s="34" t="s">
        <v>280</v>
      </c>
      <c r="X484" s="39" t="s">
        <v>819</v>
      </c>
      <c r="Y484" s="39" t="s">
        <v>475</v>
      </c>
      <c r="Z484" s="39" t="s">
        <v>239</v>
      </c>
      <c r="AA484" s="39" t="s">
        <v>476</v>
      </c>
      <c r="AB484" s="39">
        <v>2</v>
      </c>
      <c r="AC484" s="332">
        <f t="shared" ref="AC484:AC490" si="28">AB484*24</f>
        <v>48</v>
      </c>
      <c r="AD484" s="332" t="s">
        <v>240</v>
      </c>
      <c r="AE484" s="332" t="s">
        <v>477</v>
      </c>
      <c r="AF484" s="332" t="s">
        <v>240</v>
      </c>
      <c r="AG484" s="39" t="s">
        <v>478</v>
      </c>
      <c r="AH484" s="39" t="s">
        <v>1363</v>
      </c>
      <c r="AI484" s="111">
        <v>26.8</v>
      </c>
      <c r="AL484" s="336">
        <v>7.8</v>
      </c>
      <c r="AM484" s="44">
        <v>250</v>
      </c>
      <c r="AN484" s="111">
        <v>0.38</v>
      </c>
      <c r="AO484" s="111">
        <v>1</v>
      </c>
      <c r="AP484" s="111">
        <v>2</v>
      </c>
      <c r="AQ484" s="111" t="s">
        <v>933</v>
      </c>
      <c r="AR484" s="335" t="s">
        <v>240</v>
      </c>
      <c r="AS484" s="111" t="s">
        <v>240</v>
      </c>
      <c r="AT484" s="111" t="s">
        <v>295</v>
      </c>
      <c r="AU484" s="111"/>
      <c r="AV484" s="39" t="s">
        <v>481</v>
      </c>
      <c r="AW484" s="39" t="s">
        <v>1364</v>
      </c>
      <c r="AX484" s="39" t="s">
        <v>483</v>
      </c>
      <c r="AY484" s="39">
        <v>7.8</v>
      </c>
      <c r="AZ484" s="334" t="s">
        <v>240</v>
      </c>
      <c r="BA484" s="39" t="s">
        <v>678</v>
      </c>
      <c r="BC484" s="39">
        <v>0.38</v>
      </c>
      <c r="BD484" s="39" t="s">
        <v>1048</v>
      </c>
      <c r="BG484" s="39" t="s">
        <v>651</v>
      </c>
      <c r="BH484" s="39" t="s">
        <v>497</v>
      </c>
      <c r="BI484" s="39" t="s">
        <v>497</v>
      </c>
      <c r="BJ484" s="112">
        <v>10</v>
      </c>
      <c r="BK484" s="56">
        <v>80.099999999999994</v>
      </c>
      <c r="BL484" s="56">
        <v>12.2</v>
      </c>
      <c r="BM484" s="56">
        <v>17.2</v>
      </c>
      <c r="BN484" s="56">
        <v>2.9</v>
      </c>
      <c r="BO484" s="56">
        <v>70.491344825111085</v>
      </c>
      <c r="BP484" s="223">
        <v>144.4</v>
      </c>
      <c r="BQ484" s="56">
        <v>14.15306986860867</v>
      </c>
      <c r="BR484" s="53" t="s">
        <v>652</v>
      </c>
      <c r="BS484" s="53"/>
      <c r="BT484" s="53"/>
      <c r="BU484" s="53"/>
      <c r="BV484" s="39" t="s">
        <v>489</v>
      </c>
      <c r="BX484" s="39" t="s">
        <v>1364</v>
      </c>
    </row>
    <row r="485" spans="1:76" x14ac:dyDescent="0.35">
      <c r="A485" s="34" t="s">
        <v>277</v>
      </c>
      <c r="B485" s="34"/>
      <c r="C485" s="39">
        <v>1310723</v>
      </c>
      <c r="D485" s="39">
        <v>767936</v>
      </c>
      <c r="E485" s="39" t="s">
        <v>290</v>
      </c>
      <c r="F485" s="39" t="s">
        <v>672</v>
      </c>
      <c r="G485" s="39">
        <v>2005</v>
      </c>
      <c r="H485" s="39" t="s">
        <v>673</v>
      </c>
      <c r="I485" s="39" t="s">
        <v>674</v>
      </c>
      <c r="J485" s="39" t="s">
        <v>16</v>
      </c>
      <c r="K485" s="39" t="s">
        <v>80</v>
      </c>
      <c r="L485" s="39" t="s">
        <v>81</v>
      </c>
      <c r="M485" s="39" t="s">
        <v>82</v>
      </c>
      <c r="N485" s="39" t="s">
        <v>83</v>
      </c>
      <c r="O485" s="39" t="s">
        <v>84</v>
      </c>
      <c r="P485" s="39" t="s">
        <v>85</v>
      </c>
      <c r="Q485" s="39" t="s">
        <v>86</v>
      </c>
      <c r="R485" s="39" t="s">
        <v>87</v>
      </c>
      <c r="S485" s="39" t="s">
        <v>87</v>
      </c>
      <c r="T485" s="39" t="s">
        <v>474</v>
      </c>
      <c r="U485" s="39" t="s">
        <v>28</v>
      </c>
      <c r="V485" s="39" t="s">
        <v>293</v>
      </c>
      <c r="W485" s="34" t="s">
        <v>280</v>
      </c>
      <c r="X485" s="39" t="s">
        <v>819</v>
      </c>
      <c r="Y485" s="39" t="s">
        <v>848</v>
      </c>
      <c r="Z485" s="39" t="s">
        <v>239</v>
      </c>
      <c r="AA485" s="39" t="s">
        <v>476</v>
      </c>
      <c r="AB485" s="39">
        <v>2</v>
      </c>
      <c r="AC485" s="332">
        <f t="shared" si="28"/>
        <v>48</v>
      </c>
      <c r="AD485" s="332" t="s">
        <v>240</v>
      </c>
      <c r="AE485" s="332" t="s">
        <v>477</v>
      </c>
      <c r="AF485" s="332" t="s">
        <v>240</v>
      </c>
      <c r="AG485" s="39" t="s">
        <v>478</v>
      </c>
      <c r="AH485" s="39" t="s">
        <v>963</v>
      </c>
      <c r="AI485" s="111">
        <v>32</v>
      </c>
      <c r="AL485" s="336">
        <v>7.8</v>
      </c>
      <c r="AM485" s="44">
        <v>250</v>
      </c>
      <c r="AN485" s="111">
        <v>0.38</v>
      </c>
      <c r="AO485" s="111">
        <v>1</v>
      </c>
      <c r="AP485" s="111">
        <v>2</v>
      </c>
      <c r="AQ485" s="111" t="s">
        <v>933</v>
      </c>
      <c r="AR485" s="335" t="s">
        <v>295</v>
      </c>
      <c r="AS485" s="111" t="s">
        <v>240</v>
      </c>
      <c r="AT485" s="111" t="s">
        <v>295</v>
      </c>
      <c r="AU485" s="111" t="s">
        <v>240</v>
      </c>
      <c r="AV485" s="39" t="s">
        <v>481</v>
      </c>
      <c r="AW485" s="39" t="s">
        <v>928</v>
      </c>
      <c r="AX485" s="39" t="s">
        <v>483</v>
      </c>
      <c r="AY485" s="39">
        <v>7.8</v>
      </c>
      <c r="AZ485" s="334" t="s">
        <v>240</v>
      </c>
      <c r="BA485" s="39" t="s">
        <v>678</v>
      </c>
      <c r="BC485" s="39">
        <v>0.38</v>
      </c>
      <c r="BD485" s="39" t="s">
        <v>1048</v>
      </c>
      <c r="BG485" s="39" t="s">
        <v>651</v>
      </c>
      <c r="BH485" s="39" t="s">
        <v>497</v>
      </c>
      <c r="BI485" s="39" t="s">
        <v>497</v>
      </c>
      <c r="BJ485" s="112">
        <v>10</v>
      </c>
      <c r="BK485" s="56">
        <v>80.099999999999994</v>
      </c>
      <c r="BL485" s="56">
        <v>12.2</v>
      </c>
      <c r="BM485" s="56">
        <v>17.2</v>
      </c>
      <c r="BN485" s="56">
        <v>2.9</v>
      </c>
      <c r="BO485" s="56">
        <v>70.491344825111085</v>
      </c>
      <c r="BP485" s="223">
        <v>144.4</v>
      </c>
      <c r="BQ485" s="56">
        <v>14.15306986860867</v>
      </c>
      <c r="BR485" s="53" t="s">
        <v>652</v>
      </c>
      <c r="BS485" s="53"/>
      <c r="BT485" s="53"/>
      <c r="BU485" s="53"/>
      <c r="BV485" s="39" t="s">
        <v>489</v>
      </c>
      <c r="BX485" s="39" t="s">
        <v>928</v>
      </c>
    </row>
    <row r="486" spans="1:76" x14ac:dyDescent="0.35">
      <c r="C486" s="39">
        <v>1266900</v>
      </c>
      <c r="D486" s="39">
        <v>718197</v>
      </c>
      <c r="E486" s="39" t="s">
        <v>290</v>
      </c>
      <c r="F486" s="39" t="s">
        <v>490</v>
      </c>
      <c r="G486" s="39">
        <v>2005</v>
      </c>
      <c r="H486" s="39" t="s">
        <v>491</v>
      </c>
      <c r="I486" s="39" t="s">
        <v>492</v>
      </c>
      <c r="J486" s="39" t="s">
        <v>16</v>
      </c>
      <c r="K486" s="39" t="s">
        <v>80</v>
      </c>
      <c r="L486" s="39" t="s">
        <v>81</v>
      </c>
      <c r="M486" s="39" t="s">
        <v>82</v>
      </c>
      <c r="N486" s="39" t="s">
        <v>83</v>
      </c>
      <c r="O486" s="39" t="s">
        <v>84</v>
      </c>
      <c r="P486" s="39" t="s">
        <v>85</v>
      </c>
      <c r="Q486" s="39" t="s">
        <v>86</v>
      </c>
      <c r="R486" s="39" t="s">
        <v>87</v>
      </c>
      <c r="S486" s="39" t="s">
        <v>87</v>
      </c>
      <c r="T486" s="39" t="s">
        <v>474</v>
      </c>
      <c r="U486" s="39" t="s">
        <v>28</v>
      </c>
      <c r="V486" s="39" t="s">
        <v>293</v>
      </c>
      <c r="W486" s="34" t="s">
        <v>280</v>
      </c>
      <c r="X486" s="39" t="s">
        <v>819</v>
      </c>
      <c r="Y486" s="39" t="s">
        <v>475</v>
      </c>
      <c r="Z486" s="39" t="s">
        <v>239</v>
      </c>
      <c r="AA486" s="39" t="s">
        <v>476</v>
      </c>
      <c r="AB486" s="39">
        <v>2</v>
      </c>
      <c r="AC486" s="332">
        <f t="shared" si="28"/>
        <v>48</v>
      </c>
      <c r="AD486" s="332" t="s">
        <v>240</v>
      </c>
      <c r="AE486" s="332" t="s">
        <v>477</v>
      </c>
      <c r="AF486" s="332" t="s">
        <v>240</v>
      </c>
      <c r="AG486" s="39" t="s">
        <v>478</v>
      </c>
      <c r="AH486" s="39" t="s">
        <v>1365</v>
      </c>
      <c r="AI486" s="111">
        <v>53.2</v>
      </c>
      <c r="AL486" s="336">
        <v>7.8</v>
      </c>
      <c r="AM486" s="44">
        <v>250</v>
      </c>
      <c r="AN486" s="111">
        <v>0.38</v>
      </c>
      <c r="AO486" s="111">
        <v>1</v>
      </c>
      <c r="AP486" s="111"/>
      <c r="AQ486" s="111"/>
      <c r="AR486" s="335" t="s">
        <v>240</v>
      </c>
      <c r="AS486" s="111" t="s">
        <v>240</v>
      </c>
      <c r="AT486" s="111" t="s">
        <v>295</v>
      </c>
      <c r="AU486" s="111"/>
      <c r="AV486" s="39" t="s">
        <v>481</v>
      </c>
      <c r="AW486" s="39" t="s">
        <v>1238</v>
      </c>
      <c r="AX486" s="39" t="s">
        <v>483</v>
      </c>
      <c r="AY486" s="39">
        <v>7.8</v>
      </c>
      <c r="AZ486" s="334" t="s">
        <v>240</v>
      </c>
      <c r="BA486" s="39" t="s">
        <v>650</v>
      </c>
      <c r="BC486" s="39">
        <v>0.38</v>
      </c>
      <c r="BD486" s="39" t="s">
        <v>1048</v>
      </c>
      <c r="BH486" s="39" t="s">
        <v>497</v>
      </c>
      <c r="BI486" s="39" t="s">
        <v>497</v>
      </c>
      <c r="BJ486" s="112">
        <v>10</v>
      </c>
      <c r="BK486" s="56">
        <v>80.099999999999994</v>
      </c>
      <c r="BL486" s="56">
        <v>12.2</v>
      </c>
      <c r="BM486" s="56">
        <v>17.2</v>
      </c>
      <c r="BN486" s="56">
        <v>2.9</v>
      </c>
      <c r="BO486" s="56">
        <v>70.491344825111085</v>
      </c>
      <c r="BP486" s="223">
        <v>144.4</v>
      </c>
      <c r="BQ486" s="56">
        <v>14.15306986860867</v>
      </c>
      <c r="BR486" s="53" t="s">
        <v>652</v>
      </c>
      <c r="BS486" s="53"/>
      <c r="BT486" s="53"/>
      <c r="BU486" s="53"/>
      <c r="BV486" s="39" t="s">
        <v>489</v>
      </c>
      <c r="BX486" s="39" t="s">
        <v>1238</v>
      </c>
    </row>
    <row r="487" spans="1:76" x14ac:dyDescent="0.35">
      <c r="C487" s="39">
        <v>1266901</v>
      </c>
      <c r="D487" s="39">
        <v>718198</v>
      </c>
      <c r="E487" s="39" t="s">
        <v>290</v>
      </c>
      <c r="F487" s="39" t="s">
        <v>490</v>
      </c>
      <c r="G487" s="39">
        <v>2005</v>
      </c>
      <c r="H487" s="39" t="s">
        <v>491</v>
      </c>
      <c r="I487" s="39" t="s">
        <v>492</v>
      </c>
      <c r="J487" s="39" t="s">
        <v>16</v>
      </c>
      <c r="K487" s="39" t="s">
        <v>80</v>
      </c>
      <c r="L487" s="39" t="s">
        <v>81</v>
      </c>
      <c r="M487" s="39" t="s">
        <v>82</v>
      </c>
      <c r="N487" s="39" t="s">
        <v>83</v>
      </c>
      <c r="O487" s="39" t="s">
        <v>84</v>
      </c>
      <c r="P487" s="39" t="s">
        <v>85</v>
      </c>
      <c r="Q487" s="39" t="s">
        <v>86</v>
      </c>
      <c r="R487" s="39" t="s">
        <v>87</v>
      </c>
      <c r="S487" s="39" t="s">
        <v>87</v>
      </c>
      <c r="T487" s="39" t="s">
        <v>474</v>
      </c>
      <c r="U487" s="39" t="s">
        <v>28</v>
      </c>
      <c r="V487" s="39" t="s">
        <v>293</v>
      </c>
      <c r="W487" s="34" t="s">
        <v>280</v>
      </c>
      <c r="X487" s="39" t="s">
        <v>819</v>
      </c>
      <c r="Y487" s="39" t="s">
        <v>475</v>
      </c>
      <c r="Z487" s="39" t="s">
        <v>239</v>
      </c>
      <c r="AA487" s="39" t="s">
        <v>476</v>
      </c>
      <c r="AB487" s="39">
        <v>2</v>
      </c>
      <c r="AC487" s="332">
        <f t="shared" si="28"/>
        <v>48</v>
      </c>
      <c r="AD487" s="332" t="s">
        <v>240</v>
      </c>
      <c r="AE487" s="332" t="s">
        <v>477</v>
      </c>
      <c r="AF487" s="332" t="s">
        <v>240</v>
      </c>
      <c r="AG487" s="39" t="s">
        <v>478</v>
      </c>
      <c r="AH487" s="39" t="s">
        <v>1366</v>
      </c>
      <c r="AI487" s="111">
        <v>40.6</v>
      </c>
      <c r="AL487" s="336">
        <v>7.8</v>
      </c>
      <c r="AM487" s="44">
        <v>250</v>
      </c>
      <c r="AN487" s="111">
        <v>0.38</v>
      </c>
      <c r="AO487" s="111">
        <v>1</v>
      </c>
      <c r="AP487" s="111"/>
      <c r="AQ487" s="111"/>
      <c r="AR487" s="335" t="s">
        <v>240</v>
      </c>
      <c r="AS487" s="111" t="s">
        <v>240</v>
      </c>
      <c r="AT487" s="111" t="s">
        <v>295</v>
      </c>
      <c r="AU487" s="111"/>
      <c r="AV487" s="39" t="s">
        <v>481</v>
      </c>
      <c r="AW487" s="39" t="s">
        <v>1047</v>
      </c>
      <c r="AX487" s="39" t="s">
        <v>483</v>
      </c>
      <c r="AY487" s="39">
        <v>7.8</v>
      </c>
      <c r="AZ487" s="334" t="s">
        <v>240</v>
      </c>
      <c r="BA487" s="39" t="s">
        <v>650</v>
      </c>
      <c r="BC487" s="39">
        <v>0.38</v>
      </c>
      <c r="BD487" s="39" t="s">
        <v>1048</v>
      </c>
      <c r="BH487" s="39" t="s">
        <v>497</v>
      </c>
      <c r="BI487" s="39" t="s">
        <v>497</v>
      </c>
      <c r="BJ487" s="112">
        <v>10</v>
      </c>
      <c r="BK487" s="56">
        <v>80.099999999999994</v>
      </c>
      <c r="BL487" s="56">
        <v>12.2</v>
      </c>
      <c r="BM487" s="56">
        <v>17.2</v>
      </c>
      <c r="BN487" s="56">
        <v>2.9</v>
      </c>
      <c r="BO487" s="56">
        <v>70.491344825111085</v>
      </c>
      <c r="BP487" s="223">
        <v>144.4</v>
      </c>
      <c r="BQ487" s="56">
        <v>14.15306986860867</v>
      </c>
      <c r="BR487" s="53" t="s">
        <v>652</v>
      </c>
      <c r="BS487" s="53"/>
      <c r="BT487" s="53"/>
      <c r="BU487" s="53"/>
      <c r="BV487" s="39" t="s">
        <v>489</v>
      </c>
      <c r="BX487" s="39" t="s">
        <v>1047</v>
      </c>
    </row>
    <row r="488" spans="1:76" x14ac:dyDescent="0.35">
      <c r="C488" s="39">
        <v>1266895</v>
      </c>
      <c r="D488" s="39">
        <v>718192</v>
      </c>
      <c r="E488" s="39" t="s">
        <v>290</v>
      </c>
      <c r="F488" s="39" t="s">
        <v>490</v>
      </c>
      <c r="G488" s="39">
        <v>2005</v>
      </c>
      <c r="H488" s="39" t="s">
        <v>491</v>
      </c>
      <c r="I488" s="39" t="s">
        <v>492</v>
      </c>
      <c r="J488" s="39" t="s">
        <v>16</v>
      </c>
      <c r="K488" s="39" t="s">
        <v>80</v>
      </c>
      <c r="L488" s="39" t="s">
        <v>81</v>
      </c>
      <c r="M488" s="39" t="s">
        <v>82</v>
      </c>
      <c r="N488" s="39" t="s">
        <v>83</v>
      </c>
      <c r="O488" s="39" t="s">
        <v>84</v>
      </c>
      <c r="P488" s="39" t="s">
        <v>85</v>
      </c>
      <c r="Q488" s="39" t="s">
        <v>86</v>
      </c>
      <c r="R488" s="39" t="s">
        <v>87</v>
      </c>
      <c r="S488" s="39" t="s">
        <v>87</v>
      </c>
      <c r="T488" s="39" t="s">
        <v>474</v>
      </c>
      <c r="U488" s="39" t="s">
        <v>28</v>
      </c>
      <c r="V488" s="39" t="s">
        <v>293</v>
      </c>
      <c r="W488" s="34" t="s">
        <v>280</v>
      </c>
      <c r="X488" s="39" t="s">
        <v>819</v>
      </c>
      <c r="Y488" s="39" t="s">
        <v>475</v>
      </c>
      <c r="Z488" s="39" t="s">
        <v>239</v>
      </c>
      <c r="AA488" s="39" t="s">
        <v>476</v>
      </c>
      <c r="AB488" s="39">
        <v>2</v>
      </c>
      <c r="AC488" s="332">
        <f t="shared" si="28"/>
        <v>48</v>
      </c>
      <c r="AD488" s="332" t="s">
        <v>240</v>
      </c>
      <c r="AE488" s="332" t="s">
        <v>477</v>
      </c>
      <c r="AF488" s="332" t="s">
        <v>240</v>
      </c>
      <c r="AG488" s="39" t="s">
        <v>478</v>
      </c>
      <c r="AH488" s="39" t="s">
        <v>965</v>
      </c>
      <c r="AI488" s="111">
        <v>30</v>
      </c>
      <c r="AL488" s="336">
        <v>7.8</v>
      </c>
      <c r="AM488" s="44">
        <v>250</v>
      </c>
      <c r="AN488" s="111">
        <v>0.38</v>
      </c>
      <c r="AO488" s="111">
        <v>1</v>
      </c>
      <c r="AP488" s="111">
        <v>2</v>
      </c>
      <c r="AQ488" s="111" t="s">
        <v>933</v>
      </c>
      <c r="AR488" s="335" t="s">
        <v>240</v>
      </c>
      <c r="AS488" s="111" t="s">
        <v>240</v>
      </c>
      <c r="AT488" s="111" t="s">
        <v>295</v>
      </c>
      <c r="AU488" s="111"/>
      <c r="AV488" s="39" t="s">
        <v>481</v>
      </c>
      <c r="AW488" s="39" t="s">
        <v>716</v>
      </c>
      <c r="AX488" s="39" t="s">
        <v>483</v>
      </c>
      <c r="AY488" s="39">
        <v>7.8</v>
      </c>
      <c r="AZ488" s="334" t="s">
        <v>240</v>
      </c>
      <c r="BA488" s="39" t="s">
        <v>650</v>
      </c>
      <c r="BC488" s="39">
        <v>0.38</v>
      </c>
      <c r="BD488" s="39" t="s">
        <v>1048</v>
      </c>
      <c r="BH488" s="39" t="s">
        <v>497</v>
      </c>
      <c r="BI488" s="39" t="s">
        <v>497</v>
      </c>
      <c r="BJ488" s="112">
        <v>10</v>
      </c>
      <c r="BK488" s="56">
        <v>80.099999999999994</v>
      </c>
      <c r="BL488" s="56">
        <v>12.2</v>
      </c>
      <c r="BM488" s="56">
        <v>17.2</v>
      </c>
      <c r="BN488" s="56">
        <v>2.9</v>
      </c>
      <c r="BO488" s="56">
        <v>70.491344825111085</v>
      </c>
      <c r="BP488" s="223">
        <v>144.4</v>
      </c>
      <c r="BQ488" s="56">
        <v>14.15306986860867</v>
      </c>
      <c r="BR488" s="53" t="s">
        <v>652</v>
      </c>
      <c r="BS488" s="53"/>
      <c r="BT488" s="53"/>
      <c r="BU488" s="53"/>
      <c r="BV488" s="39" t="s">
        <v>489</v>
      </c>
      <c r="BX488" s="39" t="s">
        <v>716</v>
      </c>
    </row>
    <row r="489" spans="1:76" x14ac:dyDescent="0.35">
      <c r="C489" s="39">
        <v>1253478</v>
      </c>
      <c r="D489" s="39">
        <v>702076</v>
      </c>
      <c r="E489" s="39" t="s">
        <v>654</v>
      </c>
      <c r="F489" s="39" t="s">
        <v>1367</v>
      </c>
      <c r="G489" s="39">
        <v>2005</v>
      </c>
      <c r="H489" s="39" t="s">
        <v>1368</v>
      </c>
      <c r="I489" s="39" t="s">
        <v>1369</v>
      </c>
      <c r="J489" s="39" t="s">
        <v>16</v>
      </c>
      <c r="K489" s="39" t="s">
        <v>80</v>
      </c>
      <c r="L489" s="39" t="s">
        <v>81</v>
      </c>
      <c r="M489" s="39" t="s">
        <v>82</v>
      </c>
      <c r="N489" s="39" t="s">
        <v>83</v>
      </c>
      <c r="O489" s="39" t="s">
        <v>84</v>
      </c>
      <c r="P489" s="39" t="s">
        <v>85</v>
      </c>
      <c r="Q489" s="39" t="s">
        <v>86</v>
      </c>
      <c r="R489" s="39" t="s">
        <v>87</v>
      </c>
      <c r="S489" s="39" t="s">
        <v>87</v>
      </c>
      <c r="T489" s="39" t="s">
        <v>474</v>
      </c>
      <c r="U489" s="39" t="s">
        <v>28</v>
      </c>
      <c r="V489" s="39" t="s">
        <v>293</v>
      </c>
      <c r="W489" s="34" t="s">
        <v>280</v>
      </c>
      <c r="X489" s="39" t="s">
        <v>819</v>
      </c>
      <c r="Y489" s="39" t="s">
        <v>848</v>
      </c>
      <c r="Z489" s="39" t="s">
        <v>239</v>
      </c>
      <c r="AA489" s="39" t="s">
        <v>476</v>
      </c>
      <c r="AB489" s="39">
        <v>2</v>
      </c>
      <c r="AC489" s="332">
        <f t="shared" si="28"/>
        <v>48</v>
      </c>
      <c r="AD489" s="332" t="s">
        <v>240</v>
      </c>
      <c r="AE489" s="332" t="s">
        <v>477</v>
      </c>
      <c r="AF489" s="332" t="s">
        <v>240</v>
      </c>
      <c r="AG489" s="39" t="s">
        <v>478</v>
      </c>
      <c r="AH489" s="39" t="s">
        <v>1370</v>
      </c>
      <c r="AI489" s="111">
        <v>66.8</v>
      </c>
      <c r="AL489" s="336">
        <v>5.7</v>
      </c>
      <c r="AM489" s="44">
        <f>2.5*BK489+4.118*BL489</f>
        <v>16.391780000000001</v>
      </c>
      <c r="AN489" s="111">
        <v>6.27</v>
      </c>
      <c r="AO489" s="111">
        <f t="shared" ref="AO489:AO520" si="29">IF(AP489=1,1,"xx")</f>
        <v>1</v>
      </c>
      <c r="AP489" s="111">
        <v>1</v>
      </c>
      <c r="AQ489" s="111"/>
      <c r="AR489" s="335" t="s">
        <v>240</v>
      </c>
      <c r="AS489" s="111" t="s">
        <v>240</v>
      </c>
      <c r="AT489" s="111" t="s">
        <v>295</v>
      </c>
      <c r="AU489" s="111"/>
      <c r="AV489" s="39" t="s">
        <v>481</v>
      </c>
      <c r="AX489" s="39" t="s">
        <v>850</v>
      </c>
      <c r="AY489" s="39">
        <v>5.7</v>
      </c>
      <c r="AZ489" s="334" t="s">
        <v>240</v>
      </c>
      <c r="BA489" s="39" t="s">
        <v>497</v>
      </c>
      <c r="BC489" s="39">
        <v>6.27</v>
      </c>
      <c r="BD489" s="39" t="s">
        <v>485</v>
      </c>
      <c r="BH489" s="39" t="s">
        <v>497</v>
      </c>
      <c r="BI489" s="39" t="s">
        <v>497</v>
      </c>
      <c r="BK489" s="39">
        <v>3.74</v>
      </c>
      <c r="BL489" s="39">
        <v>1.71</v>
      </c>
      <c r="BM489" s="39" t="s">
        <v>497</v>
      </c>
      <c r="BN489" s="39" t="s">
        <v>497</v>
      </c>
      <c r="BO489" s="39" t="s">
        <v>644</v>
      </c>
      <c r="BP489" s="107" t="s">
        <v>644</v>
      </c>
      <c r="BQ489" s="39" t="s">
        <v>497</v>
      </c>
      <c r="BR489" s="53"/>
      <c r="BS489" s="53"/>
      <c r="BT489" s="53"/>
      <c r="BU489" s="53"/>
      <c r="BV489" s="39" t="s">
        <v>489</v>
      </c>
    </row>
    <row r="490" spans="1:76" x14ac:dyDescent="0.35">
      <c r="C490" s="39">
        <v>1253476</v>
      </c>
      <c r="D490" s="39">
        <v>702074</v>
      </c>
      <c r="E490" s="39" t="s">
        <v>654</v>
      </c>
      <c r="F490" s="39" t="s">
        <v>1367</v>
      </c>
      <c r="G490" s="39">
        <v>2005</v>
      </c>
      <c r="H490" s="39" t="s">
        <v>1368</v>
      </c>
      <c r="I490" s="39" t="s">
        <v>1369</v>
      </c>
      <c r="J490" s="39" t="s">
        <v>16</v>
      </c>
      <c r="K490" s="39" t="s">
        <v>80</v>
      </c>
      <c r="L490" s="39" t="s">
        <v>81</v>
      </c>
      <c r="M490" s="39" t="s">
        <v>82</v>
      </c>
      <c r="N490" s="39" t="s">
        <v>83</v>
      </c>
      <c r="O490" s="39" t="s">
        <v>84</v>
      </c>
      <c r="P490" s="39" t="s">
        <v>85</v>
      </c>
      <c r="Q490" s="39" t="s">
        <v>86</v>
      </c>
      <c r="R490" s="39" t="s">
        <v>87</v>
      </c>
      <c r="S490" s="39" t="s">
        <v>87</v>
      </c>
      <c r="T490" s="39" t="s">
        <v>474</v>
      </c>
      <c r="U490" s="39" t="s">
        <v>28</v>
      </c>
      <c r="V490" s="39" t="s">
        <v>293</v>
      </c>
      <c r="W490" s="34" t="s">
        <v>280</v>
      </c>
      <c r="X490" s="39" t="s">
        <v>819</v>
      </c>
      <c r="Y490" s="39" t="s">
        <v>848</v>
      </c>
      <c r="Z490" s="39" t="s">
        <v>239</v>
      </c>
      <c r="AA490" s="39" t="s">
        <v>476</v>
      </c>
      <c r="AB490" s="39">
        <v>2</v>
      </c>
      <c r="AC490" s="332">
        <f t="shared" si="28"/>
        <v>48</v>
      </c>
      <c r="AD490" s="332" t="s">
        <v>240</v>
      </c>
      <c r="AE490" s="332" t="s">
        <v>477</v>
      </c>
      <c r="AF490" s="332" t="s">
        <v>240</v>
      </c>
      <c r="AG490" s="39" t="s">
        <v>478</v>
      </c>
      <c r="AH490" s="39" t="s">
        <v>1371</v>
      </c>
      <c r="AI490" s="111">
        <v>77.3</v>
      </c>
      <c r="AL490" s="336">
        <v>5.7</v>
      </c>
      <c r="AM490" s="44">
        <f>2.5*BK490+4.118*BL490</f>
        <v>14.225480000000001</v>
      </c>
      <c r="AN490" s="111">
        <v>6.28</v>
      </c>
      <c r="AO490" s="111">
        <f t="shared" si="29"/>
        <v>1</v>
      </c>
      <c r="AP490" s="111">
        <v>1</v>
      </c>
      <c r="AQ490" s="111"/>
      <c r="AR490" s="335" t="s">
        <v>240</v>
      </c>
      <c r="AS490" s="111" t="s">
        <v>240</v>
      </c>
      <c r="AT490" s="111" t="s">
        <v>295</v>
      </c>
      <c r="AU490" s="111"/>
      <c r="AV490" s="39" t="s">
        <v>481</v>
      </c>
      <c r="AX490" s="39" t="s">
        <v>850</v>
      </c>
      <c r="AY490" s="39">
        <v>5.7</v>
      </c>
      <c r="AZ490" s="334" t="s">
        <v>240</v>
      </c>
      <c r="BA490" s="39" t="s">
        <v>497</v>
      </c>
      <c r="BC490" s="39">
        <v>6.28</v>
      </c>
      <c r="BD490" s="39" t="s">
        <v>485</v>
      </c>
      <c r="BH490" s="39" t="s">
        <v>497</v>
      </c>
      <c r="BI490" s="39" t="s">
        <v>497</v>
      </c>
      <c r="BK490" s="39">
        <v>3.45</v>
      </c>
      <c r="BL490" s="39">
        <v>1.36</v>
      </c>
      <c r="BM490" s="39" t="s">
        <v>497</v>
      </c>
      <c r="BN490" s="39" t="s">
        <v>497</v>
      </c>
      <c r="BO490" s="39" t="s">
        <v>644</v>
      </c>
      <c r="BP490" s="107" t="s">
        <v>644</v>
      </c>
      <c r="BQ490" s="39" t="s">
        <v>497</v>
      </c>
      <c r="BR490" s="53"/>
      <c r="BS490" s="53"/>
      <c r="BT490" s="53"/>
      <c r="BU490" s="53"/>
      <c r="BV490" s="39" t="s">
        <v>489</v>
      </c>
    </row>
    <row r="491" spans="1:76" x14ac:dyDescent="0.35">
      <c r="A491" s="34" t="s">
        <v>297</v>
      </c>
      <c r="B491" s="34"/>
      <c r="C491" s="34"/>
      <c r="D491" s="34"/>
      <c r="E491" s="34" t="s">
        <v>1372</v>
      </c>
      <c r="F491" s="34" t="s">
        <v>1372</v>
      </c>
      <c r="G491" s="41">
        <v>2005</v>
      </c>
      <c r="H491" s="34"/>
      <c r="I491" s="34"/>
      <c r="J491" s="34"/>
      <c r="K491" s="39" t="s">
        <v>80</v>
      </c>
      <c r="L491" s="39" t="s">
        <v>81</v>
      </c>
      <c r="M491" s="39" t="s">
        <v>82</v>
      </c>
      <c r="N491" s="39" t="s">
        <v>83</v>
      </c>
      <c r="O491" s="39" t="s">
        <v>84</v>
      </c>
      <c r="P491" s="39" t="s">
        <v>85</v>
      </c>
      <c r="Q491" s="39" t="s">
        <v>86</v>
      </c>
      <c r="R491" s="35" t="s">
        <v>87</v>
      </c>
      <c r="S491" s="35" t="s">
        <v>87</v>
      </c>
      <c r="T491" s="34" t="s">
        <v>882</v>
      </c>
      <c r="U491" s="39" t="s">
        <v>28</v>
      </c>
      <c r="V491" s="113" t="s">
        <v>293</v>
      </c>
      <c r="W491" s="34" t="s">
        <v>280</v>
      </c>
      <c r="X491" s="39" t="s">
        <v>819</v>
      </c>
      <c r="Y491" s="115"/>
      <c r="Z491" s="39" t="s">
        <v>239</v>
      </c>
      <c r="AA491" s="112"/>
      <c r="AB491" s="115"/>
      <c r="AC491" s="332">
        <v>48</v>
      </c>
      <c r="AD491" s="332" t="s">
        <v>240</v>
      </c>
      <c r="AE491" s="40" t="s">
        <v>508</v>
      </c>
      <c r="AF491" s="332" t="s">
        <v>240</v>
      </c>
      <c r="AG491" s="112"/>
      <c r="AH491" s="346">
        <v>2.1</v>
      </c>
      <c r="AI491" s="111">
        <v>2.1</v>
      </c>
      <c r="AJ491" s="346"/>
      <c r="AK491" s="349"/>
      <c r="AL491" s="336">
        <v>7.21</v>
      </c>
      <c r="AM491" s="44">
        <v>87.6815</v>
      </c>
      <c r="AN491" s="111">
        <v>0.6</v>
      </c>
      <c r="AO491" s="111">
        <f t="shared" si="29"/>
        <v>1</v>
      </c>
      <c r="AP491" s="111">
        <v>1</v>
      </c>
      <c r="AQ491" s="111"/>
      <c r="AR491" s="335" t="s">
        <v>295</v>
      </c>
      <c r="AS491" s="111" t="s">
        <v>240</v>
      </c>
      <c r="AT491" s="111" t="s">
        <v>295</v>
      </c>
      <c r="AU491" s="111" t="s">
        <v>240</v>
      </c>
      <c r="AV491" s="349"/>
      <c r="AW491" s="348"/>
      <c r="AX491" s="349">
        <v>25</v>
      </c>
      <c r="AY491" s="348">
        <v>7.21</v>
      </c>
      <c r="AZ491" s="334" t="s">
        <v>240</v>
      </c>
      <c r="BA491" s="130">
        <v>87.6815</v>
      </c>
      <c r="BB491" s="130"/>
      <c r="BC491" s="348">
        <v>0.6</v>
      </c>
      <c r="BD491" s="348"/>
      <c r="BE491" s="346"/>
      <c r="BF491" s="348">
        <v>0.6</v>
      </c>
      <c r="BG491" s="348"/>
      <c r="BH491" s="348"/>
      <c r="BI491" s="348"/>
      <c r="BJ491" s="361">
        <v>10</v>
      </c>
      <c r="BK491" s="346">
        <v>14.5</v>
      </c>
      <c r="BL491" s="346">
        <v>12.5</v>
      </c>
      <c r="BM491" s="346">
        <v>4.0999999999999996</v>
      </c>
      <c r="BN491" s="346">
        <v>1.7</v>
      </c>
      <c r="BO491" s="346">
        <v>84.2</v>
      </c>
      <c r="BP491" s="347">
        <v>1.6</v>
      </c>
      <c r="BQ491" s="346">
        <v>10.7</v>
      </c>
      <c r="BR491" s="346"/>
      <c r="BS491" s="34"/>
      <c r="BT491" s="34"/>
      <c r="BU491" s="34"/>
      <c r="BV491" s="34"/>
      <c r="BW491" s="34"/>
      <c r="BX491" s="34"/>
    </row>
    <row r="492" spans="1:76" x14ac:dyDescent="0.35">
      <c r="A492" s="34" t="s">
        <v>297</v>
      </c>
      <c r="B492" s="34"/>
      <c r="C492" s="34"/>
      <c r="D492" s="34"/>
      <c r="E492" s="34" t="s">
        <v>1372</v>
      </c>
      <c r="F492" s="34" t="s">
        <v>1372</v>
      </c>
      <c r="G492" s="41">
        <v>2005</v>
      </c>
      <c r="H492" s="34"/>
      <c r="I492" s="34"/>
      <c r="J492" s="34"/>
      <c r="K492" s="39" t="s">
        <v>80</v>
      </c>
      <c r="L492" s="39" t="s">
        <v>81</v>
      </c>
      <c r="M492" s="39" t="s">
        <v>82</v>
      </c>
      <c r="N492" s="39" t="s">
        <v>83</v>
      </c>
      <c r="O492" s="39" t="s">
        <v>84</v>
      </c>
      <c r="P492" s="39" t="s">
        <v>85</v>
      </c>
      <c r="Q492" s="39" t="s">
        <v>86</v>
      </c>
      <c r="R492" s="35" t="s">
        <v>87</v>
      </c>
      <c r="S492" s="35" t="s">
        <v>87</v>
      </c>
      <c r="T492" s="34" t="s">
        <v>882</v>
      </c>
      <c r="U492" s="39" t="s">
        <v>28</v>
      </c>
      <c r="V492" s="113" t="s">
        <v>293</v>
      </c>
      <c r="W492" s="34" t="s">
        <v>280</v>
      </c>
      <c r="X492" s="39" t="s">
        <v>819</v>
      </c>
      <c r="Y492" s="115"/>
      <c r="Z492" s="39" t="s">
        <v>239</v>
      </c>
      <c r="AA492" s="112"/>
      <c r="AB492" s="115"/>
      <c r="AC492" s="332">
        <v>48</v>
      </c>
      <c r="AD492" s="332" t="s">
        <v>240</v>
      </c>
      <c r="AE492" s="40" t="s">
        <v>508</v>
      </c>
      <c r="AF492" s="332" t="s">
        <v>240</v>
      </c>
      <c r="AG492" s="112"/>
      <c r="AH492" s="346">
        <v>2.2000000000000002</v>
      </c>
      <c r="AI492" s="111">
        <v>2.2000000000000002</v>
      </c>
      <c r="AJ492" s="346"/>
      <c r="AK492" s="349"/>
      <c r="AL492" s="336">
        <v>6.98</v>
      </c>
      <c r="AM492" s="44">
        <v>89.254199999999997</v>
      </c>
      <c r="AN492" s="111">
        <v>0.3</v>
      </c>
      <c r="AO492" s="111">
        <f t="shared" si="29"/>
        <v>1</v>
      </c>
      <c r="AP492" s="111">
        <v>1</v>
      </c>
      <c r="AQ492" s="111"/>
      <c r="AR492" s="335" t="s">
        <v>295</v>
      </c>
      <c r="AS492" s="111" t="s">
        <v>240</v>
      </c>
      <c r="AT492" s="111" t="s">
        <v>295</v>
      </c>
      <c r="AU492" s="111" t="s">
        <v>240</v>
      </c>
      <c r="AV492" s="349"/>
      <c r="AW492" s="348"/>
      <c r="AX492" s="349">
        <v>25</v>
      </c>
      <c r="AY492" s="348">
        <v>6.98</v>
      </c>
      <c r="AZ492" s="334" t="s">
        <v>240</v>
      </c>
      <c r="BA492" s="130">
        <v>89.254199999999997</v>
      </c>
      <c r="BB492" s="130"/>
      <c r="BC492" s="348">
        <v>0.3</v>
      </c>
      <c r="BD492" s="348"/>
      <c r="BE492" s="346"/>
      <c r="BF492" s="348">
        <v>0.3</v>
      </c>
      <c r="BG492" s="348"/>
      <c r="BH492" s="348"/>
      <c r="BI492" s="348"/>
      <c r="BJ492" s="361">
        <v>10</v>
      </c>
      <c r="BK492" s="346">
        <v>14.8</v>
      </c>
      <c r="BL492" s="346">
        <v>12.7</v>
      </c>
      <c r="BM492" s="346">
        <v>3.6</v>
      </c>
      <c r="BN492" s="346">
        <v>2.2999999999999998</v>
      </c>
      <c r="BO492" s="346">
        <v>85.6</v>
      </c>
      <c r="BP492" s="347">
        <v>2.1</v>
      </c>
      <c r="BQ492" s="346">
        <v>8.8000000000000007</v>
      </c>
      <c r="BR492" s="346"/>
      <c r="BS492" s="34"/>
      <c r="BT492" s="34"/>
      <c r="BU492" s="34"/>
      <c r="BV492" s="34"/>
      <c r="BW492" s="34"/>
      <c r="BX492" s="34"/>
    </row>
    <row r="493" spans="1:76" x14ac:dyDescent="0.35">
      <c r="A493" s="34" t="s">
        <v>297</v>
      </c>
      <c r="B493" s="34"/>
      <c r="C493" s="34"/>
      <c r="D493" s="34"/>
      <c r="E493" s="34" t="s">
        <v>1372</v>
      </c>
      <c r="F493" s="34" t="s">
        <v>1372</v>
      </c>
      <c r="G493" s="41">
        <v>2005</v>
      </c>
      <c r="H493" s="34"/>
      <c r="I493" s="34"/>
      <c r="J493" s="34"/>
      <c r="K493" s="39" t="s">
        <v>80</v>
      </c>
      <c r="L493" s="39" t="s">
        <v>81</v>
      </c>
      <c r="M493" s="39" t="s">
        <v>82</v>
      </c>
      <c r="N493" s="39" t="s">
        <v>83</v>
      </c>
      <c r="O493" s="39" t="s">
        <v>84</v>
      </c>
      <c r="P493" s="39" t="s">
        <v>85</v>
      </c>
      <c r="Q493" s="39" t="s">
        <v>86</v>
      </c>
      <c r="R493" s="35" t="s">
        <v>87</v>
      </c>
      <c r="S493" s="35" t="s">
        <v>87</v>
      </c>
      <c r="T493" s="34" t="s">
        <v>882</v>
      </c>
      <c r="U493" s="39" t="s">
        <v>28</v>
      </c>
      <c r="V493" s="113" t="s">
        <v>293</v>
      </c>
      <c r="W493" s="34" t="s">
        <v>280</v>
      </c>
      <c r="X493" s="39" t="s">
        <v>819</v>
      </c>
      <c r="Y493" s="115"/>
      <c r="Z493" s="39" t="s">
        <v>239</v>
      </c>
      <c r="AA493" s="112"/>
      <c r="AB493" s="115"/>
      <c r="AC493" s="332">
        <v>48</v>
      </c>
      <c r="AD493" s="332" t="s">
        <v>240</v>
      </c>
      <c r="AE493" s="41" t="s">
        <v>508</v>
      </c>
      <c r="AF493" s="332" t="s">
        <v>240</v>
      </c>
      <c r="AG493" s="112"/>
      <c r="AH493" s="346">
        <v>2.4</v>
      </c>
      <c r="AI493" s="111">
        <v>2.4</v>
      </c>
      <c r="AJ493" s="346"/>
      <c r="AK493" s="349"/>
      <c r="AL493" s="336">
        <v>7.06</v>
      </c>
      <c r="AM493" s="44">
        <v>120.43230000000001</v>
      </c>
      <c r="AN493" s="111">
        <v>0.3</v>
      </c>
      <c r="AO493" s="111">
        <f t="shared" si="29"/>
        <v>1</v>
      </c>
      <c r="AP493" s="111">
        <v>1</v>
      </c>
      <c r="AQ493" s="111"/>
      <c r="AR493" s="335" t="s">
        <v>295</v>
      </c>
      <c r="AS493" s="111" t="s">
        <v>240</v>
      </c>
      <c r="AT493" s="111" t="s">
        <v>295</v>
      </c>
      <c r="AU493" s="111" t="s">
        <v>240</v>
      </c>
      <c r="AV493" s="349"/>
      <c r="AW493" s="348"/>
      <c r="AX493" s="349">
        <v>25</v>
      </c>
      <c r="AY493" s="348">
        <v>7.06</v>
      </c>
      <c r="AZ493" s="334" t="s">
        <v>240</v>
      </c>
      <c r="BA493" s="130">
        <v>120.43230000000001</v>
      </c>
      <c r="BB493" s="130"/>
      <c r="BC493" s="348">
        <v>0.3</v>
      </c>
      <c r="BD493" s="348"/>
      <c r="BE493" s="346"/>
      <c r="BF493" s="348">
        <v>0.3</v>
      </c>
      <c r="BG493" s="348"/>
      <c r="BH493" s="348"/>
      <c r="BI493" s="348"/>
      <c r="BJ493" s="361">
        <v>10</v>
      </c>
      <c r="BK493" s="346">
        <v>19.7</v>
      </c>
      <c r="BL493" s="346">
        <v>17.3</v>
      </c>
      <c r="BM493" s="346">
        <v>3.5</v>
      </c>
      <c r="BN493" s="346">
        <v>3.4</v>
      </c>
      <c r="BO493" s="346">
        <v>115.5</v>
      </c>
      <c r="BP493" s="347">
        <v>3.1</v>
      </c>
      <c r="BQ493" s="346">
        <v>10.4</v>
      </c>
      <c r="BR493" s="346"/>
      <c r="BS493" s="34"/>
      <c r="BT493" s="34"/>
      <c r="BU493" s="34"/>
      <c r="BV493" s="34"/>
      <c r="BW493" s="34"/>
      <c r="BX493" s="34"/>
    </row>
    <row r="494" spans="1:76" x14ac:dyDescent="0.35">
      <c r="A494" s="34" t="s">
        <v>297</v>
      </c>
      <c r="B494" s="34"/>
      <c r="C494" s="34"/>
      <c r="D494" s="34"/>
      <c r="E494" s="34" t="s">
        <v>1372</v>
      </c>
      <c r="F494" s="34" t="s">
        <v>1372</v>
      </c>
      <c r="G494" s="41">
        <v>2005</v>
      </c>
      <c r="H494" s="34"/>
      <c r="I494" s="34"/>
      <c r="J494" s="34"/>
      <c r="K494" s="39" t="s">
        <v>80</v>
      </c>
      <c r="L494" s="39" t="s">
        <v>81</v>
      </c>
      <c r="M494" s="39" t="s">
        <v>82</v>
      </c>
      <c r="N494" s="39" t="s">
        <v>83</v>
      </c>
      <c r="O494" s="39" t="s">
        <v>84</v>
      </c>
      <c r="P494" s="39" t="s">
        <v>85</v>
      </c>
      <c r="Q494" s="39" t="s">
        <v>86</v>
      </c>
      <c r="R494" s="35" t="s">
        <v>87</v>
      </c>
      <c r="S494" s="35" t="s">
        <v>87</v>
      </c>
      <c r="T494" s="34" t="s">
        <v>882</v>
      </c>
      <c r="U494" s="39" t="s">
        <v>28</v>
      </c>
      <c r="V494" s="113" t="s">
        <v>293</v>
      </c>
      <c r="W494" s="34" t="s">
        <v>280</v>
      </c>
      <c r="X494" s="39" t="s">
        <v>819</v>
      </c>
      <c r="Y494" s="115"/>
      <c r="Z494" s="39" t="s">
        <v>239</v>
      </c>
      <c r="AA494" s="112"/>
      <c r="AB494" s="115"/>
      <c r="AC494" s="332">
        <v>48</v>
      </c>
      <c r="AD494" s="332" t="s">
        <v>240</v>
      </c>
      <c r="AE494" s="41" t="s">
        <v>508</v>
      </c>
      <c r="AF494" s="332" t="s">
        <v>240</v>
      </c>
      <c r="AG494" s="112"/>
      <c r="AH494" s="346">
        <v>2.4</v>
      </c>
      <c r="AI494" s="111">
        <v>2.4</v>
      </c>
      <c r="AJ494" s="346"/>
      <c r="AK494" s="349"/>
      <c r="AL494" s="336">
        <v>7.03</v>
      </c>
      <c r="AM494" s="44">
        <v>85.771500000000003</v>
      </c>
      <c r="AN494" s="111">
        <v>0.6</v>
      </c>
      <c r="AO494" s="111">
        <f t="shared" si="29"/>
        <v>1</v>
      </c>
      <c r="AP494" s="111">
        <v>1</v>
      </c>
      <c r="AQ494" s="111"/>
      <c r="AR494" s="335" t="s">
        <v>295</v>
      </c>
      <c r="AS494" s="111" t="s">
        <v>240</v>
      </c>
      <c r="AT494" s="111" t="s">
        <v>295</v>
      </c>
      <c r="AU494" s="111" t="s">
        <v>240</v>
      </c>
      <c r="AV494" s="349"/>
      <c r="AW494" s="348"/>
      <c r="AX494" s="349">
        <v>25</v>
      </c>
      <c r="AY494" s="348">
        <v>7.03</v>
      </c>
      <c r="AZ494" s="334" t="s">
        <v>240</v>
      </c>
      <c r="BA494" s="130">
        <v>85.771500000000003</v>
      </c>
      <c r="BB494" s="130"/>
      <c r="BC494" s="348">
        <v>0.6</v>
      </c>
      <c r="BD494" s="348"/>
      <c r="BE494" s="346"/>
      <c r="BF494" s="348">
        <v>0.6</v>
      </c>
      <c r="BG494" s="348"/>
      <c r="BH494" s="348"/>
      <c r="BI494" s="348"/>
      <c r="BJ494" s="361">
        <v>10</v>
      </c>
      <c r="BK494" s="346">
        <v>13.9</v>
      </c>
      <c r="BL494" s="346">
        <v>12.4</v>
      </c>
      <c r="BM494" s="346">
        <v>3.2</v>
      </c>
      <c r="BN494" s="346">
        <v>2</v>
      </c>
      <c r="BO494" s="346">
        <v>82.3</v>
      </c>
      <c r="BP494" s="347">
        <v>1.8</v>
      </c>
      <c r="BQ494" s="346">
        <v>8.3000000000000007</v>
      </c>
      <c r="BR494" s="346"/>
      <c r="BS494" s="34"/>
      <c r="BT494" s="34"/>
      <c r="BU494" s="34"/>
      <c r="BV494" s="34"/>
      <c r="BW494" s="34"/>
      <c r="BX494" s="34"/>
    </row>
    <row r="495" spans="1:76" x14ac:dyDescent="0.35">
      <c r="A495" s="34" t="s">
        <v>297</v>
      </c>
      <c r="B495" s="34"/>
      <c r="C495" s="34"/>
      <c r="D495" s="34"/>
      <c r="E495" s="34" t="s">
        <v>1372</v>
      </c>
      <c r="F495" s="34" t="s">
        <v>1372</v>
      </c>
      <c r="G495" s="41">
        <v>2005</v>
      </c>
      <c r="H495" s="34"/>
      <c r="I495" s="34"/>
      <c r="J495" s="34"/>
      <c r="K495" s="39" t="s">
        <v>80</v>
      </c>
      <c r="L495" s="39" t="s">
        <v>81</v>
      </c>
      <c r="M495" s="39" t="s">
        <v>82</v>
      </c>
      <c r="N495" s="39" t="s">
        <v>83</v>
      </c>
      <c r="O495" s="39" t="s">
        <v>84</v>
      </c>
      <c r="P495" s="39" t="s">
        <v>85</v>
      </c>
      <c r="Q495" s="39" t="s">
        <v>86</v>
      </c>
      <c r="R495" s="35" t="s">
        <v>87</v>
      </c>
      <c r="S495" s="35" t="s">
        <v>87</v>
      </c>
      <c r="T495" s="34" t="s">
        <v>882</v>
      </c>
      <c r="U495" s="39" t="s">
        <v>28</v>
      </c>
      <c r="V495" s="113" t="s">
        <v>293</v>
      </c>
      <c r="W495" s="34" t="s">
        <v>280</v>
      </c>
      <c r="X495" s="39" t="s">
        <v>819</v>
      </c>
      <c r="Y495" s="115"/>
      <c r="Z495" s="39" t="s">
        <v>239</v>
      </c>
      <c r="AA495" s="112"/>
      <c r="AB495" s="115"/>
      <c r="AC495" s="332">
        <v>48</v>
      </c>
      <c r="AD495" s="332" t="s">
        <v>240</v>
      </c>
      <c r="AE495" s="41" t="s">
        <v>508</v>
      </c>
      <c r="AF495" s="332" t="s">
        <v>240</v>
      </c>
      <c r="AG495" s="112"/>
      <c r="AH495" s="346">
        <v>3.2</v>
      </c>
      <c r="AI495" s="111">
        <v>3.2</v>
      </c>
      <c r="AJ495" s="346"/>
      <c r="AK495" s="349"/>
      <c r="AL495" s="336">
        <v>7.04</v>
      </c>
      <c r="AM495" s="44">
        <v>89.915700000000015</v>
      </c>
      <c r="AN495" s="111">
        <v>0.3</v>
      </c>
      <c r="AO495" s="111">
        <f t="shared" si="29"/>
        <v>1</v>
      </c>
      <c r="AP495" s="111">
        <v>1</v>
      </c>
      <c r="AQ495" s="111"/>
      <c r="AR495" s="335" t="s">
        <v>295</v>
      </c>
      <c r="AS495" s="111" t="s">
        <v>240</v>
      </c>
      <c r="AT495" s="111" t="s">
        <v>295</v>
      </c>
      <c r="AU495" s="111" t="s">
        <v>240</v>
      </c>
      <c r="AV495" s="349"/>
      <c r="AW495" s="348"/>
      <c r="AX495" s="349">
        <v>25</v>
      </c>
      <c r="AY495" s="348">
        <v>7.04</v>
      </c>
      <c r="AZ495" s="334" t="s">
        <v>240</v>
      </c>
      <c r="BA495" s="130">
        <v>89.915700000000015</v>
      </c>
      <c r="BB495" s="130"/>
      <c r="BC495" s="348">
        <v>0.3</v>
      </c>
      <c r="BD495" s="348"/>
      <c r="BE495" s="346"/>
      <c r="BF495" s="348">
        <v>0.3</v>
      </c>
      <c r="BG495" s="348"/>
      <c r="BH495" s="348"/>
      <c r="BI495" s="348"/>
      <c r="BJ495" s="361">
        <v>10</v>
      </c>
      <c r="BK495" s="346">
        <v>14.9</v>
      </c>
      <c r="BL495" s="346">
        <v>12.8</v>
      </c>
      <c r="BM495" s="346">
        <v>3.5</v>
      </c>
      <c r="BN495" s="346">
        <v>2.2999999999999998</v>
      </c>
      <c r="BO495" s="346">
        <v>86.3</v>
      </c>
      <c r="BP495" s="347">
        <v>2.1</v>
      </c>
      <c r="BQ495" s="346">
        <v>8.8000000000000007</v>
      </c>
      <c r="BR495" s="346"/>
      <c r="BS495" s="34"/>
      <c r="BT495" s="34"/>
      <c r="BU495" s="34"/>
      <c r="BV495" s="34"/>
      <c r="BW495" s="34"/>
      <c r="BX495" s="34"/>
    </row>
    <row r="496" spans="1:76" x14ac:dyDescent="0.35">
      <c r="A496" s="34" t="s">
        <v>297</v>
      </c>
      <c r="B496" s="34"/>
      <c r="C496" s="34"/>
      <c r="D496" s="34"/>
      <c r="E496" s="34" t="s">
        <v>1372</v>
      </c>
      <c r="F496" s="34" t="s">
        <v>1372</v>
      </c>
      <c r="G496" s="41">
        <v>2005</v>
      </c>
      <c r="H496" s="34"/>
      <c r="I496" s="34"/>
      <c r="J496" s="34"/>
      <c r="K496" s="39" t="s">
        <v>80</v>
      </c>
      <c r="L496" s="39" t="s">
        <v>81</v>
      </c>
      <c r="M496" s="39" t="s">
        <v>82</v>
      </c>
      <c r="N496" s="39" t="s">
        <v>83</v>
      </c>
      <c r="O496" s="39" t="s">
        <v>84</v>
      </c>
      <c r="P496" s="39" t="s">
        <v>85</v>
      </c>
      <c r="Q496" s="39" t="s">
        <v>86</v>
      </c>
      <c r="R496" s="35" t="s">
        <v>87</v>
      </c>
      <c r="S496" s="35" t="s">
        <v>87</v>
      </c>
      <c r="T496" s="34" t="s">
        <v>882</v>
      </c>
      <c r="U496" s="39" t="s">
        <v>28</v>
      </c>
      <c r="V496" s="113" t="s">
        <v>293</v>
      </c>
      <c r="W496" s="34" t="s">
        <v>280</v>
      </c>
      <c r="X496" s="39" t="s">
        <v>819</v>
      </c>
      <c r="Y496" s="115"/>
      <c r="Z496" s="39" t="s">
        <v>239</v>
      </c>
      <c r="AA496" s="112"/>
      <c r="AB496" s="115"/>
      <c r="AC496" s="332">
        <v>48</v>
      </c>
      <c r="AD496" s="332" t="s">
        <v>240</v>
      </c>
      <c r="AE496" s="41" t="s">
        <v>508</v>
      </c>
      <c r="AF496" s="332" t="s">
        <v>240</v>
      </c>
      <c r="AG496" s="112"/>
      <c r="AH496" s="346">
        <v>3.2</v>
      </c>
      <c r="AI496" s="111">
        <v>3.2</v>
      </c>
      <c r="AJ496" s="346"/>
      <c r="AK496" s="349"/>
      <c r="AL496" s="336">
        <v>7.84</v>
      </c>
      <c r="AM496" s="44">
        <v>92.561700000000002</v>
      </c>
      <c r="AN496" s="111">
        <v>0.5</v>
      </c>
      <c r="AO496" s="111">
        <f t="shared" si="29"/>
        <v>1</v>
      </c>
      <c r="AP496" s="111">
        <v>1</v>
      </c>
      <c r="AQ496" s="111"/>
      <c r="AR496" s="335" t="s">
        <v>295</v>
      </c>
      <c r="AS496" s="111" t="s">
        <v>240</v>
      </c>
      <c r="AT496" s="111" t="s">
        <v>295</v>
      </c>
      <c r="AU496" s="111" t="s">
        <v>240</v>
      </c>
      <c r="AV496" s="349"/>
      <c r="AW496" s="348"/>
      <c r="AX496" s="349">
        <v>25</v>
      </c>
      <c r="AY496" s="348">
        <v>7.84</v>
      </c>
      <c r="AZ496" s="334" t="s">
        <v>240</v>
      </c>
      <c r="BA496" s="130">
        <v>92.561700000000002</v>
      </c>
      <c r="BB496" s="130"/>
      <c r="BC496" s="348">
        <v>0.5</v>
      </c>
      <c r="BD496" s="348"/>
      <c r="BE496" s="346"/>
      <c r="BF496" s="348">
        <v>0.5</v>
      </c>
      <c r="BG496" s="348"/>
      <c r="BH496" s="348"/>
      <c r="BI496" s="348"/>
      <c r="BJ496" s="361">
        <v>10</v>
      </c>
      <c r="BK496" s="346">
        <v>15.3</v>
      </c>
      <c r="BL496" s="346">
        <v>13.2</v>
      </c>
      <c r="BM496" s="346">
        <v>16.8</v>
      </c>
      <c r="BN496" s="346">
        <v>2.2999999999999998</v>
      </c>
      <c r="BO496" s="346">
        <v>88.7</v>
      </c>
      <c r="BP496" s="347">
        <v>2.1</v>
      </c>
      <c r="BQ496" s="346">
        <v>40</v>
      </c>
      <c r="BR496" s="346"/>
      <c r="BS496" s="34"/>
      <c r="BT496" s="34"/>
      <c r="BU496" s="34"/>
      <c r="BV496" s="34"/>
      <c r="BW496" s="34"/>
      <c r="BX496" s="34"/>
    </row>
    <row r="497" spans="1:76" x14ac:dyDescent="0.35">
      <c r="A497" s="34" t="s">
        <v>297</v>
      </c>
      <c r="B497" s="34"/>
      <c r="C497" s="34"/>
      <c r="D497" s="34"/>
      <c r="E497" s="34" t="s">
        <v>1372</v>
      </c>
      <c r="F497" s="34" t="s">
        <v>1372</v>
      </c>
      <c r="G497" s="41">
        <v>2005</v>
      </c>
      <c r="H497" s="34"/>
      <c r="I497" s="34"/>
      <c r="J497" s="34"/>
      <c r="K497" s="39" t="s">
        <v>80</v>
      </c>
      <c r="L497" s="39" t="s">
        <v>81</v>
      </c>
      <c r="M497" s="39" t="s">
        <v>82</v>
      </c>
      <c r="N497" s="39" t="s">
        <v>83</v>
      </c>
      <c r="O497" s="39" t="s">
        <v>84</v>
      </c>
      <c r="P497" s="39" t="s">
        <v>85</v>
      </c>
      <c r="Q497" s="39" t="s">
        <v>86</v>
      </c>
      <c r="R497" s="35" t="s">
        <v>87</v>
      </c>
      <c r="S497" s="35" t="s">
        <v>87</v>
      </c>
      <c r="T497" s="34" t="s">
        <v>882</v>
      </c>
      <c r="U497" s="39" t="s">
        <v>28</v>
      </c>
      <c r="V497" s="113" t="s">
        <v>293</v>
      </c>
      <c r="W497" s="34" t="s">
        <v>280</v>
      </c>
      <c r="X497" s="39" t="s">
        <v>819</v>
      </c>
      <c r="Y497" s="115"/>
      <c r="Z497" s="39" t="s">
        <v>239</v>
      </c>
      <c r="AA497" s="112"/>
      <c r="AB497" s="115"/>
      <c r="AC497" s="332">
        <v>48</v>
      </c>
      <c r="AD497" s="332" t="s">
        <v>240</v>
      </c>
      <c r="AE497" s="41" t="s">
        <v>508</v>
      </c>
      <c r="AF497" s="332" t="s">
        <v>240</v>
      </c>
      <c r="AG497" s="112"/>
      <c r="AH497" s="346">
        <v>5.4</v>
      </c>
      <c r="AI497" s="111">
        <v>5.4</v>
      </c>
      <c r="AJ497" s="346"/>
      <c r="AK497" s="349"/>
      <c r="AL497" s="336">
        <v>6.22</v>
      </c>
      <c r="AM497" s="44">
        <v>87.756</v>
      </c>
      <c r="AN497" s="111">
        <v>2.2000000000000002</v>
      </c>
      <c r="AO497" s="111">
        <f t="shared" si="29"/>
        <v>1</v>
      </c>
      <c r="AP497" s="111">
        <v>1</v>
      </c>
      <c r="AQ497" s="111"/>
      <c r="AR497" s="335" t="s">
        <v>295</v>
      </c>
      <c r="AS497" s="111" t="s">
        <v>240</v>
      </c>
      <c r="AT497" s="111" t="s">
        <v>295</v>
      </c>
      <c r="AU497" s="111" t="s">
        <v>240</v>
      </c>
      <c r="AV497" s="349"/>
      <c r="AW497" s="348"/>
      <c r="AX497" s="349">
        <v>25</v>
      </c>
      <c r="AY497" s="348">
        <v>6.22</v>
      </c>
      <c r="AZ497" s="334" t="s">
        <v>240</v>
      </c>
      <c r="BA497" s="130">
        <v>87.756</v>
      </c>
      <c r="BB497" s="130"/>
      <c r="BC497" s="348">
        <v>2.2000000000000002</v>
      </c>
      <c r="BD497" s="348"/>
      <c r="BE497" s="346"/>
      <c r="BF497" s="348">
        <v>2.2000000000000002</v>
      </c>
      <c r="BG497" s="348"/>
      <c r="BH497" s="348"/>
      <c r="BI497" s="348"/>
      <c r="BJ497" s="361">
        <v>10</v>
      </c>
      <c r="BK497" s="346">
        <v>14.2</v>
      </c>
      <c r="BL497" s="346">
        <v>12.7</v>
      </c>
      <c r="BM497" s="346">
        <v>3.8</v>
      </c>
      <c r="BN497" s="346">
        <v>2.5</v>
      </c>
      <c r="BO497" s="346">
        <v>84.9</v>
      </c>
      <c r="BP497" s="347">
        <v>6.8</v>
      </c>
      <c r="BQ497" s="346">
        <v>3.9</v>
      </c>
      <c r="BR497" s="346"/>
      <c r="BS497" s="34"/>
      <c r="BT497" s="34"/>
      <c r="BU497" s="34"/>
      <c r="BV497" s="34"/>
      <c r="BW497" s="34"/>
      <c r="BX497" s="34"/>
    </row>
    <row r="498" spans="1:76" x14ac:dyDescent="0.35">
      <c r="A498" s="34" t="s">
        <v>297</v>
      </c>
      <c r="B498" s="34"/>
      <c r="C498" s="34"/>
      <c r="D498" s="34"/>
      <c r="E498" s="34" t="s">
        <v>1372</v>
      </c>
      <c r="F498" s="34" t="s">
        <v>1372</v>
      </c>
      <c r="G498" s="41">
        <v>2005</v>
      </c>
      <c r="H498" s="34"/>
      <c r="I498" s="34"/>
      <c r="J498" s="34"/>
      <c r="K498" s="39" t="s">
        <v>80</v>
      </c>
      <c r="L498" s="39" t="s">
        <v>81</v>
      </c>
      <c r="M498" s="39" t="s">
        <v>82</v>
      </c>
      <c r="N498" s="39" t="s">
        <v>83</v>
      </c>
      <c r="O498" s="39" t="s">
        <v>84</v>
      </c>
      <c r="P498" s="39" t="s">
        <v>85</v>
      </c>
      <c r="Q498" s="39" t="s">
        <v>86</v>
      </c>
      <c r="R498" s="35" t="s">
        <v>87</v>
      </c>
      <c r="S498" s="35" t="s">
        <v>87</v>
      </c>
      <c r="T498" s="34" t="s">
        <v>882</v>
      </c>
      <c r="U498" s="39" t="s">
        <v>28</v>
      </c>
      <c r="V498" s="113" t="s">
        <v>293</v>
      </c>
      <c r="W498" s="34" t="s">
        <v>280</v>
      </c>
      <c r="X498" s="39" t="s">
        <v>819</v>
      </c>
      <c r="Y498" s="115"/>
      <c r="Z498" s="39" t="s">
        <v>239</v>
      </c>
      <c r="AA498" s="112"/>
      <c r="AB498" s="115"/>
      <c r="AC498" s="332">
        <v>48</v>
      </c>
      <c r="AD498" s="332" t="s">
        <v>240</v>
      </c>
      <c r="AE498" s="41" t="s">
        <v>508</v>
      </c>
      <c r="AF498" s="332" t="s">
        <v>240</v>
      </c>
      <c r="AG498" s="112"/>
      <c r="AH498" s="346">
        <v>5.6</v>
      </c>
      <c r="AI498" s="111">
        <v>5.6</v>
      </c>
      <c r="AJ498" s="346"/>
      <c r="AK498" s="349"/>
      <c r="AL498" s="336">
        <v>6.2</v>
      </c>
      <c r="AM498" s="44">
        <v>89.254199999999997</v>
      </c>
      <c r="AN498" s="111">
        <v>2.1</v>
      </c>
      <c r="AO498" s="111">
        <f t="shared" si="29"/>
        <v>1</v>
      </c>
      <c r="AP498" s="111">
        <v>1</v>
      </c>
      <c r="AQ498" s="111"/>
      <c r="AR498" s="335" t="s">
        <v>295</v>
      </c>
      <c r="AS498" s="111" t="s">
        <v>240</v>
      </c>
      <c r="AT498" s="111" t="s">
        <v>295</v>
      </c>
      <c r="AU498" s="111" t="s">
        <v>240</v>
      </c>
      <c r="AV498" s="349"/>
      <c r="AW498" s="348"/>
      <c r="AX498" s="349">
        <v>25</v>
      </c>
      <c r="AY498" s="348">
        <v>6.2</v>
      </c>
      <c r="AZ498" s="334" t="s">
        <v>240</v>
      </c>
      <c r="BA498" s="130">
        <v>89.254199999999997</v>
      </c>
      <c r="BB498" s="130"/>
      <c r="BC498" s="348">
        <v>2.1</v>
      </c>
      <c r="BD498" s="348"/>
      <c r="BE498" s="346"/>
      <c r="BF498" s="348">
        <v>2.1</v>
      </c>
      <c r="BG498" s="348"/>
      <c r="BH498" s="348"/>
      <c r="BI498" s="348"/>
      <c r="BJ498" s="361">
        <v>10</v>
      </c>
      <c r="BK498" s="346">
        <v>14.8</v>
      </c>
      <c r="BL498" s="346">
        <v>12.7</v>
      </c>
      <c r="BM498" s="346">
        <v>4</v>
      </c>
      <c r="BN498" s="346">
        <v>2.4</v>
      </c>
      <c r="BO498" s="346">
        <v>86.2</v>
      </c>
      <c r="BP498" s="347">
        <v>6.5</v>
      </c>
      <c r="BQ498" s="346">
        <v>3.7</v>
      </c>
      <c r="BR498" s="346"/>
      <c r="BS498" s="34"/>
      <c r="BT498" s="34"/>
      <c r="BU498" s="34"/>
      <c r="BV498" s="34"/>
      <c r="BW498" s="34"/>
      <c r="BX498" s="34"/>
    </row>
    <row r="499" spans="1:76" x14ac:dyDescent="0.35">
      <c r="A499" s="34" t="s">
        <v>297</v>
      </c>
      <c r="B499" s="34"/>
      <c r="C499" s="34"/>
      <c r="D499" s="34"/>
      <c r="E499" s="34" t="s">
        <v>1372</v>
      </c>
      <c r="F499" s="34" t="s">
        <v>1372</v>
      </c>
      <c r="G499" s="41">
        <v>2005</v>
      </c>
      <c r="H499" s="34"/>
      <c r="I499" s="34"/>
      <c r="J499" s="34"/>
      <c r="K499" s="39" t="s">
        <v>80</v>
      </c>
      <c r="L499" s="39" t="s">
        <v>81</v>
      </c>
      <c r="M499" s="39" t="s">
        <v>82</v>
      </c>
      <c r="N499" s="39" t="s">
        <v>83</v>
      </c>
      <c r="O499" s="39" t="s">
        <v>84</v>
      </c>
      <c r="P499" s="39" t="s">
        <v>85</v>
      </c>
      <c r="Q499" s="39" t="s">
        <v>86</v>
      </c>
      <c r="R499" s="35" t="s">
        <v>87</v>
      </c>
      <c r="S499" s="35" t="s">
        <v>87</v>
      </c>
      <c r="T499" s="34" t="s">
        <v>882</v>
      </c>
      <c r="U499" s="39" t="s">
        <v>28</v>
      </c>
      <c r="V499" s="113" t="s">
        <v>293</v>
      </c>
      <c r="W499" s="34" t="s">
        <v>280</v>
      </c>
      <c r="X499" s="39" t="s">
        <v>819</v>
      </c>
      <c r="Y499" s="115"/>
      <c r="Z499" s="39" t="s">
        <v>239</v>
      </c>
      <c r="AA499" s="112"/>
      <c r="AB499" s="115"/>
      <c r="AC499" s="332">
        <v>48</v>
      </c>
      <c r="AD499" s="332" t="s">
        <v>240</v>
      </c>
      <c r="AE499" s="41" t="s">
        <v>508</v>
      </c>
      <c r="AF499" s="332" t="s">
        <v>240</v>
      </c>
      <c r="AG499" s="112"/>
      <c r="AH499" s="346">
        <v>5.6</v>
      </c>
      <c r="AI499" s="111">
        <v>5.6</v>
      </c>
      <c r="AJ499" s="346"/>
      <c r="AK499" s="349"/>
      <c r="AL499" s="336">
        <v>6.26</v>
      </c>
      <c r="AM499" s="44">
        <v>88.505099999999999</v>
      </c>
      <c r="AN499" s="111">
        <v>0.7</v>
      </c>
      <c r="AO499" s="111">
        <f t="shared" si="29"/>
        <v>1</v>
      </c>
      <c r="AP499" s="111">
        <v>1</v>
      </c>
      <c r="AQ499" s="111"/>
      <c r="AR499" s="335" t="s">
        <v>295</v>
      </c>
      <c r="AS499" s="111" t="s">
        <v>240</v>
      </c>
      <c r="AT499" s="111" t="s">
        <v>295</v>
      </c>
      <c r="AU499" s="111" t="s">
        <v>240</v>
      </c>
      <c r="AV499" s="349"/>
      <c r="AW499" s="348"/>
      <c r="AX499" s="349">
        <v>25</v>
      </c>
      <c r="AY499" s="348">
        <v>6.26</v>
      </c>
      <c r="AZ499" s="334" t="s">
        <v>240</v>
      </c>
      <c r="BA499" s="130">
        <v>88.505099999999999</v>
      </c>
      <c r="BB499" s="130"/>
      <c r="BC499" s="348">
        <v>0.7</v>
      </c>
      <c r="BD499" s="348"/>
      <c r="BE499" s="346"/>
      <c r="BF499" s="348">
        <v>0.7</v>
      </c>
      <c r="BG499" s="348"/>
      <c r="BH499" s="348"/>
      <c r="BI499" s="348"/>
      <c r="BJ499" s="361">
        <v>10</v>
      </c>
      <c r="BK499" s="346">
        <v>14.5</v>
      </c>
      <c r="BL499" s="346">
        <v>12.7</v>
      </c>
      <c r="BM499" s="346">
        <v>0.5</v>
      </c>
      <c r="BN499" s="346">
        <v>2.2000000000000002</v>
      </c>
      <c r="BO499" s="346">
        <v>84.8</v>
      </c>
      <c r="BP499" s="347">
        <v>2</v>
      </c>
      <c r="BQ499" s="346">
        <v>3.5</v>
      </c>
      <c r="BR499" s="346"/>
      <c r="BS499" s="34"/>
      <c r="BT499" s="34"/>
      <c r="BU499" s="34"/>
      <c r="BV499" s="34"/>
      <c r="BW499" s="34"/>
      <c r="BX499" s="34"/>
    </row>
    <row r="500" spans="1:76" x14ac:dyDescent="0.35">
      <c r="A500" s="34" t="s">
        <v>297</v>
      </c>
      <c r="B500" s="34"/>
      <c r="C500" s="34"/>
      <c r="D500" s="34"/>
      <c r="E500" s="34" t="s">
        <v>1372</v>
      </c>
      <c r="F500" s="34" t="s">
        <v>1372</v>
      </c>
      <c r="G500" s="41">
        <v>2005</v>
      </c>
      <c r="H500" s="34"/>
      <c r="I500" s="34"/>
      <c r="J500" s="34"/>
      <c r="K500" s="39" t="s">
        <v>80</v>
      </c>
      <c r="L500" s="39" t="s">
        <v>81</v>
      </c>
      <c r="M500" s="39" t="s">
        <v>82</v>
      </c>
      <c r="N500" s="39" t="s">
        <v>83</v>
      </c>
      <c r="O500" s="39" t="s">
        <v>84</v>
      </c>
      <c r="P500" s="39" t="s">
        <v>85</v>
      </c>
      <c r="Q500" s="39" t="s">
        <v>86</v>
      </c>
      <c r="R500" s="35" t="s">
        <v>87</v>
      </c>
      <c r="S500" s="35" t="s">
        <v>87</v>
      </c>
      <c r="T500" s="34" t="s">
        <v>882</v>
      </c>
      <c r="U500" s="39" t="s">
        <v>28</v>
      </c>
      <c r="V500" s="113" t="s">
        <v>293</v>
      </c>
      <c r="W500" s="34" t="s">
        <v>280</v>
      </c>
      <c r="X500" s="39" t="s">
        <v>819</v>
      </c>
      <c r="Y500" s="115"/>
      <c r="Z500" s="39" t="s">
        <v>239</v>
      </c>
      <c r="AA500" s="112"/>
      <c r="AB500" s="115"/>
      <c r="AC500" s="332">
        <v>48</v>
      </c>
      <c r="AD500" s="332" t="s">
        <v>240</v>
      </c>
      <c r="AE500" s="41" t="s">
        <v>508</v>
      </c>
      <c r="AF500" s="332" t="s">
        <v>240</v>
      </c>
      <c r="AG500" s="112"/>
      <c r="AH500" s="346">
        <v>5.6</v>
      </c>
      <c r="AI500" s="111">
        <v>5.6</v>
      </c>
      <c r="AJ500" s="346"/>
      <c r="AK500" s="349"/>
      <c r="AL500" s="336">
        <v>6.2</v>
      </c>
      <c r="AM500" s="44">
        <v>89.416300000000007</v>
      </c>
      <c r="AN500" s="111">
        <v>2</v>
      </c>
      <c r="AO500" s="111">
        <f t="shared" si="29"/>
        <v>1</v>
      </c>
      <c r="AP500" s="111">
        <v>1</v>
      </c>
      <c r="AQ500" s="111"/>
      <c r="AR500" s="335" t="s">
        <v>295</v>
      </c>
      <c r="AS500" s="111" t="s">
        <v>240</v>
      </c>
      <c r="AT500" s="111" t="s">
        <v>295</v>
      </c>
      <c r="AU500" s="111" t="s">
        <v>240</v>
      </c>
      <c r="AV500" s="349"/>
      <c r="AW500" s="348"/>
      <c r="AX500" s="349">
        <v>25</v>
      </c>
      <c r="AY500" s="348">
        <v>6.2</v>
      </c>
      <c r="AZ500" s="334" t="s">
        <v>240</v>
      </c>
      <c r="BA500" s="130">
        <v>89.416300000000007</v>
      </c>
      <c r="BB500" s="130"/>
      <c r="BC500" s="348">
        <v>2</v>
      </c>
      <c r="BD500" s="348"/>
      <c r="BE500" s="346"/>
      <c r="BF500" s="348">
        <v>2</v>
      </c>
      <c r="BG500" s="348"/>
      <c r="BH500" s="348"/>
      <c r="BI500" s="348"/>
      <c r="BJ500" s="361">
        <v>10</v>
      </c>
      <c r="BK500" s="346">
        <v>14.7</v>
      </c>
      <c r="BL500" s="346">
        <v>12.8</v>
      </c>
      <c r="BM500" s="346">
        <v>3.8</v>
      </c>
      <c r="BN500" s="346">
        <v>2.1</v>
      </c>
      <c r="BO500" s="346">
        <v>86.7</v>
      </c>
      <c r="BP500" s="347">
        <v>6.1</v>
      </c>
      <c r="BQ500" s="346">
        <v>3.7</v>
      </c>
      <c r="BR500" s="346"/>
      <c r="BS500" s="34"/>
      <c r="BT500" s="34"/>
      <c r="BU500" s="34"/>
      <c r="BV500" s="34"/>
      <c r="BW500" s="34"/>
      <c r="BX500" s="34"/>
    </row>
    <row r="501" spans="1:76" x14ac:dyDescent="0.35">
      <c r="A501" s="34" t="s">
        <v>297</v>
      </c>
      <c r="B501" s="34"/>
      <c r="C501" s="34"/>
      <c r="D501" s="34"/>
      <c r="E501" s="34" t="s">
        <v>1372</v>
      </c>
      <c r="F501" s="34" t="s">
        <v>1372</v>
      </c>
      <c r="G501" s="41">
        <v>2005</v>
      </c>
      <c r="H501" s="34"/>
      <c r="I501" s="34"/>
      <c r="J501" s="34"/>
      <c r="K501" s="39" t="s">
        <v>80</v>
      </c>
      <c r="L501" s="39" t="s">
        <v>81</v>
      </c>
      <c r="M501" s="39" t="s">
        <v>82</v>
      </c>
      <c r="N501" s="39" t="s">
        <v>83</v>
      </c>
      <c r="O501" s="39" t="s">
        <v>84</v>
      </c>
      <c r="P501" s="39" t="s">
        <v>85</v>
      </c>
      <c r="Q501" s="39" t="s">
        <v>86</v>
      </c>
      <c r="R501" s="35" t="s">
        <v>87</v>
      </c>
      <c r="S501" s="35" t="s">
        <v>87</v>
      </c>
      <c r="T501" s="34" t="s">
        <v>882</v>
      </c>
      <c r="U501" s="39" t="s">
        <v>28</v>
      </c>
      <c r="V501" s="113" t="s">
        <v>293</v>
      </c>
      <c r="W501" s="34" t="s">
        <v>280</v>
      </c>
      <c r="X501" s="39" t="s">
        <v>819</v>
      </c>
      <c r="Y501" s="115"/>
      <c r="Z501" s="39" t="s">
        <v>239</v>
      </c>
      <c r="AA501" s="112"/>
      <c r="AB501" s="115"/>
      <c r="AC501" s="332">
        <v>48</v>
      </c>
      <c r="AD501" s="332" t="s">
        <v>240</v>
      </c>
      <c r="AE501" s="41" t="s">
        <v>508</v>
      </c>
      <c r="AF501" s="332" t="s">
        <v>240</v>
      </c>
      <c r="AG501" s="112"/>
      <c r="AH501" s="346">
        <v>5.9</v>
      </c>
      <c r="AI501" s="111">
        <v>5.9</v>
      </c>
      <c r="AJ501" s="346"/>
      <c r="AK501" s="349"/>
      <c r="AL501" s="336">
        <v>6.21</v>
      </c>
      <c r="AM501" s="44">
        <v>90.077799999999996</v>
      </c>
      <c r="AN501" s="111">
        <v>2.1</v>
      </c>
      <c r="AO501" s="111">
        <f t="shared" si="29"/>
        <v>1</v>
      </c>
      <c r="AP501" s="111">
        <v>1</v>
      </c>
      <c r="AQ501" s="111"/>
      <c r="AR501" s="335" t="s">
        <v>295</v>
      </c>
      <c r="AS501" s="111" t="s">
        <v>240</v>
      </c>
      <c r="AT501" s="111" t="s">
        <v>295</v>
      </c>
      <c r="AU501" s="111" t="s">
        <v>240</v>
      </c>
      <c r="AV501" s="349"/>
      <c r="AW501" s="348"/>
      <c r="AX501" s="349">
        <v>25</v>
      </c>
      <c r="AY501" s="348">
        <v>6.21</v>
      </c>
      <c r="AZ501" s="334" t="s">
        <v>240</v>
      </c>
      <c r="BA501" s="130">
        <v>90.077799999999996</v>
      </c>
      <c r="BB501" s="130"/>
      <c r="BC501" s="348">
        <v>2.1</v>
      </c>
      <c r="BD501" s="348"/>
      <c r="BE501" s="346"/>
      <c r="BF501" s="348">
        <v>2.1</v>
      </c>
      <c r="BG501" s="348"/>
      <c r="BH501" s="348"/>
      <c r="BI501" s="348"/>
      <c r="BJ501" s="361">
        <v>10</v>
      </c>
      <c r="BK501" s="346">
        <v>14.8</v>
      </c>
      <c r="BL501" s="346">
        <v>12.9</v>
      </c>
      <c r="BM501" s="346">
        <v>3.7</v>
      </c>
      <c r="BN501" s="346">
        <v>2.5</v>
      </c>
      <c r="BO501" s="346">
        <v>87.5</v>
      </c>
      <c r="BP501" s="347">
        <v>5.4</v>
      </c>
      <c r="BQ501" s="346">
        <v>3.7</v>
      </c>
      <c r="BR501" s="346"/>
      <c r="BS501" s="34"/>
      <c r="BT501" s="34"/>
      <c r="BU501" s="34"/>
      <c r="BV501" s="34"/>
      <c r="BW501" s="34"/>
      <c r="BX501" s="34"/>
    </row>
    <row r="502" spans="1:76" x14ac:dyDescent="0.35">
      <c r="A502" s="34" t="s">
        <v>297</v>
      </c>
      <c r="B502" s="34"/>
      <c r="C502" s="34"/>
      <c r="D502" s="34"/>
      <c r="E502" s="34" t="s">
        <v>1372</v>
      </c>
      <c r="F502" s="34" t="s">
        <v>1372</v>
      </c>
      <c r="G502" s="41">
        <v>2005</v>
      </c>
      <c r="H502" s="34"/>
      <c r="I502" s="34"/>
      <c r="J502" s="34"/>
      <c r="K502" s="39" t="s">
        <v>80</v>
      </c>
      <c r="L502" s="39" t="s">
        <v>81</v>
      </c>
      <c r="M502" s="39" t="s">
        <v>82</v>
      </c>
      <c r="N502" s="39" t="s">
        <v>83</v>
      </c>
      <c r="O502" s="39" t="s">
        <v>84</v>
      </c>
      <c r="P502" s="39" t="s">
        <v>85</v>
      </c>
      <c r="Q502" s="39" t="s">
        <v>86</v>
      </c>
      <c r="R502" s="35" t="s">
        <v>87</v>
      </c>
      <c r="S502" s="35" t="s">
        <v>87</v>
      </c>
      <c r="T502" s="34" t="s">
        <v>882</v>
      </c>
      <c r="U502" s="39" t="s">
        <v>28</v>
      </c>
      <c r="V502" s="113" t="s">
        <v>293</v>
      </c>
      <c r="W502" s="34" t="s">
        <v>280</v>
      </c>
      <c r="X502" s="39" t="s">
        <v>819</v>
      </c>
      <c r="Y502" s="115"/>
      <c r="Z502" s="39" t="s">
        <v>239</v>
      </c>
      <c r="AA502" s="112"/>
      <c r="AB502" s="115"/>
      <c r="AC502" s="332">
        <v>48</v>
      </c>
      <c r="AD502" s="332" t="s">
        <v>240</v>
      </c>
      <c r="AE502" s="41" t="s">
        <v>508</v>
      </c>
      <c r="AF502" s="332" t="s">
        <v>240</v>
      </c>
      <c r="AG502" s="112"/>
      <c r="AH502" s="346">
        <v>6.1</v>
      </c>
      <c r="AI502" s="111">
        <v>6.1</v>
      </c>
      <c r="AJ502" s="346"/>
      <c r="AK502" s="349"/>
      <c r="AL502" s="336">
        <v>6.22</v>
      </c>
      <c r="AM502" s="44">
        <v>87.094499999999996</v>
      </c>
      <c r="AN502" s="111">
        <v>2.1</v>
      </c>
      <c r="AO502" s="111">
        <f t="shared" si="29"/>
        <v>1</v>
      </c>
      <c r="AP502" s="111">
        <v>1</v>
      </c>
      <c r="AQ502" s="111"/>
      <c r="AR502" s="335" t="s">
        <v>295</v>
      </c>
      <c r="AS502" s="111" t="s">
        <v>240</v>
      </c>
      <c r="AT502" s="111" t="s">
        <v>295</v>
      </c>
      <c r="AU502" s="111" t="s">
        <v>240</v>
      </c>
      <c r="AV502" s="349"/>
      <c r="AW502" s="348"/>
      <c r="AX502" s="349">
        <v>25</v>
      </c>
      <c r="AY502" s="348">
        <v>6.22</v>
      </c>
      <c r="AZ502" s="334" t="s">
        <v>240</v>
      </c>
      <c r="BA502" s="130">
        <v>87.094499999999996</v>
      </c>
      <c r="BB502" s="130"/>
      <c r="BC502" s="348">
        <v>2.1</v>
      </c>
      <c r="BD502" s="348"/>
      <c r="BE502" s="346"/>
      <c r="BF502" s="348">
        <v>2.1</v>
      </c>
      <c r="BG502" s="348"/>
      <c r="BH502" s="348"/>
      <c r="BI502" s="348"/>
      <c r="BJ502" s="361">
        <v>10</v>
      </c>
      <c r="BK502" s="346">
        <v>14.1</v>
      </c>
      <c r="BL502" s="346">
        <v>12.6</v>
      </c>
      <c r="BM502" s="346">
        <v>3.5</v>
      </c>
      <c r="BN502" s="346">
        <v>2.5</v>
      </c>
      <c r="BO502" s="346">
        <v>84.4</v>
      </c>
      <c r="BP502" s="347">
        <v>5.9</v>
      </c>
      <c r="BQ502" s="346">
        <v>3.7</v>
      </c>
      <c r="BR502" s="346"/>
      <c r="BS502" s="34"/>
      <c r="BT502" s="34"/>
      <c r="BU502" s="34"/>
      <c r="BV502" s="34"/>
      <c r="BW502" s="34"/>
      <c r="BX502" s="34"/>
    </row>
    <row r="503" spans="1:76" x14ac:dyDescent="0.35">
      <c r="A503" s="34" t="s">
        <v>297</v>
      </c>
      <c r="B503" s="34"/>
      <c r="C503" s="34"/>
      <c r="D503" s="34"/>
      <c r="E503" s="34" t="s">
        <v>1372</v>
      </c>
      <c r="F503" s="34" t="s">
        <v>1372</v>
      </c>
      <c r="G503" s="41">
        <v>2005</v>
      </c>
      <c r="H503" s="34"/>
      <c r="I503" s="34"/>
      <c r="J503" s="34"/>
      <c r="K503" s="39" t="s">
        <v>80</v>
      </c>
      <c r="L503" s="39" t="s">
        <v>81</v>
      </c>
      <c r="M503" s="39" t="s">
        <v>82</v>
      </c>
      <c r="N503" s="39" t="s">
        <v>83</v>
      </c>
      <c r="O503" s="39" t="s">
        <v>84</v>
      </c>
      <c r="P503" s="39" t="s">
        <v>85</v>
      </c>
      <c r="Q503" s="39" t="s">
        <v>86</v>
      </c>
      <c r="R503" s="35" t="s">
        <v>87</v>
      </c>
      <c r="S503" s="35" t="s">
        <v>87</v>
      </c>
      <c r="T503" s="34" t="s">
        <v>882</v>
      </c>
      <c r="U503" s="39" t="s">
        <v>28</v>
      </c>
      <c r="V503" s="113" t="s">
        <v>293</v>
      </c>
      <c r="W503" s="34" t="s">
        <v>280</v>
      </c>
      <c r="X503" s="39" t="s">
        <v>819</v>
      </c>
      <c r="Y503" s="115"/>
      <c r="Z503" s="39" t="s">
        <v>239</v>
      </c>
      <c r="AA503" s="112"/>
      <c r="AB503" s="115"/>
      <c r="AC503" s="332">
        <v>48</v>
      </c>
      <c r="AD503" s="332" t="s">
        <v>240</v>
      </c>
      <c r="AE503" s="41" t="s">
        <v>508</v>
      </c>
      <c r="AF503" s="332" t="s">
        <v>240</v>
      </c>
      <c r="AG503" s="112"/>
      <c r="AH503" s="346">
        <v>6.2</v>
      </c>
      <c r="AI503" s="111">
        <v>6.2</v>
      </c>
      <c r="AJ503" s="346"/>
      <c r="AK503" s="349"/>
      <c r="AL503" s="336">
        <v>6.24</v>
      </c>
      <c r="AM503" s="44">
        <v>89.915700000000015</v>
      </c>
      <c r="AN503" s="111">
        <v>2.1</v>
      </c>
      <c r="AO503" s="111">
        <f t="shared" si="29"/>
        <v>1</v>
      </c>
      <c r="AP503" s="111">
        <v>1</v>
      </c>
      <c r="AQ503" s="111"/>
      <c r="AR503" s="335" t="s">
        <v>295</v>
      </c>
      <c r="AS503" s="111" t="s">
        <v>240</v>
      </c>
      <c r="AT503" s="111" t="s">
        <v>295</v>
      </c>
      <c r="AU503" s="111" t="s">
        <v>240</v>
      </c>
      <c r="AV503" s="349"/>
      <c r="AW503" s="348"/>
      <c r="AX503" s="349">
        <v>25</v>
      </c>
      <c r="AY503" s="348">
        <v>6.24</v>
      </c>
      <c r="AZ503" s="334" t="s">
        <v>240</v>
      </c>
      <c r="BA503" s="130">
        <v>89.915700000000015</v>
      </c>
      <c r="BB503" s="130"/>
      <c r="BC503" s="348">
        <v>2.1</v>
      </c>
      <c r="BD503" s="348"/>
      <c r="BE503" s="346"/>
      <c r="BF503" s="348">
        <v>2.1</v>
      </c>
      <c r="BG503" s="348"/>
      <c r="BH503" s="348"/>
      <c r="BI503" s="348"/>
      <c r="BJ503" s="361">
        <v>10</v>
      </c>
      <c r="BK503" s="346">
        <v>14.9</v>
      </c>
      <c r="BL503" s="346">
        <v>12.8</v>
      </c>
      <c r="BM503" s="346">
        <v>4.3</v>
      </c>
      <c r="BN503" s="346">
        <v>2.2999999999999998</v>
      </c>
      <c r="BO503" s="346">
        <v>86.9</v>
      </c>
      <c r="BP503" s="347">
        <v>5.7</v>
      </c>
      <c r="BQ503" s="346">
        <v>3.7</v>
      </c>
      <c r="BR503" s="346"/>
      <c r="BS503" s="34"/>
      <c r="BT503" s="34"/>
      <c r="BU503" s="34"/>
      <c r="BV503" s="34"/>
      <c r="BW503" s="34"/>
      <c r="BX503" s="34"/>
    </row>
    <row r="504" spans="1:76" x14ac:dyDescent="0.35">
      <c r="A504" s="34" t="s">
        <v>297</v>
      </c>
      <c r="B504" s="34"/>
      <c r="C504" s="34"/>
      <c r="D504" s="34"/>
      <c r="E504" s="34" t="s">
        <v>1372</v>
      </c>
      <c r="F504" s="34" t="s">
        <v>1372</v>
      </c>
      <c r="G504" s="41">
        <v>2005</v>
      </c>
      <c r="H504" s="34"/>
      <c r="I504" s="34"/>
      <c r="J504" s="34"/>
      <c r="K504" s="39" t="s">
        <v>80</v>
      </c>
      <c r="L504" s="39" t="s">
        <v>81</v>
      </c>
      <c r="M504" s="39" t="s">
        <v>82</v>
      </c>
      <c r="N504" s="39" t="s">
        <v>83</v>
      </c>
      <c r="O504" s="39" t="s">
        <v>84</v>
      </c>
      <c r="P504" s="39" t="s">
        <v>85</v>
      </c>
      <c r="Q504" s="39" t="s">
        <v>86</v>
      </c>
      <c r="R504" s="35" t="s">
        <v>87</v>
      </c>
      <c r="S504" s="35" t="s">
        <v>87</v>
      </c>
      <c r="T504" s="34" t="s">
        <v>882</v>
      </c>
      <c r="U504" s="39" t="s">
        <v>28</v>
      </c>
      <c r="V504" s="113" t="s">
        <v>293</v>
      </c>
      <c r="W504" s="34" t="s">
        <v>280</v>
      </c>
      <c r="X504" s="39" t="s">
        <v>819</v>
      </c>
      <c r="Y504" s="115"/>
      <c r="Z504" s="39" t="s">
        <v>239</v>
      </c>
      <c r="AA504" s="112"/>
      <c r="AB504" s="115"/>
      <c r="AC504" s="332">
        <v>48</v>
      </c>
      <c r="AD504" s="332" t="s">
        <v>240</v>
      </c>
      <c r="AE504" s="41" t="s">
        <v>508</v>
      </c>
      <c r="AF504" s="332" t="s">
        <v>240</v>
      </c>
      <c r="AG504" s="112"/>
      <c r="AH504" s="346">
        <v>6.8</v>
      </c>
      <c r="AI504" s="111">
        <v>6.8</v>
      </c>
      <c r="AJ504" s="346"/>
      <c r="AK504" s="349"/>
      <c r="AL504" s="336">
        <v>6.22</v>
      </c>
      <c r="AM504" s="44">
        <v>88.842399999999998</v>
      </c>
      <c r="AN504" s="111">
        <v>2.2000000000000002</v>
      </c>
      <c r="AO504" s="111">
        <f t="shared" si="29"/>
        <v>1</v>
      </c>
      <c r="AP504" s="111">
        <v>1</v>
      </c>
      <c r="AQ504" s="111"/>
      <c r="AR504" s="335" t="s">
        <v>295</v>
      </c>
      <c r="AS504" s="111" t="s">
        <v>240</v>
      </c>
      <c r="AT504" s="111" t="s">
        <v>295</v>
      </c>
      <c r="AU504" s="111" t="s">
        <v>240</v>
      </c>
      <c r="AV504" s="349"/>
      <c r="AW504" s="348"/>
      <c r="AX504" s="349">
        <v>25</v>
      </c>
      <c r="AY504" s="348">
        <v>6.22</v>
      </c>
      <c r="AZ504" s="334" t="s">
        <v>240</v>
      </c>
      <c r="BA504" s="130">
        <v>88.842399999999998</v>
      </c>
      <c r="BB504" s="130"/>
      <c r="BC504" s="348">
        <v>2.2000000000000002</v>
      </c>
      <c r="BD504" s="348"/>
      <c r="BE504" s="346"/>
      <c r="BF504" s="348">
        <v>2.2000000000000002</v>
      </c>
      <c r="BG504" s="348"/>
      <c r="BH504" s="348"/>
      <c r="BI504" s="348"/>
      <c r="BJ504" s="361">
        <v>10</v>
      </c>
      <c r="BK504" s="346">
        <v>14.8</v>
      </c>
      <c r="BL504" s="346">
        <v>12.6</v>
      </c>
      <c r="BM504" s="346">
        <v>3.3</v>
      </c>
      <c r="BN504" s="346">
        <v>2.2999999999999998</v>
      </c>
      <c r="BO504" s="346">
        <v>86</v>
      </c>
      <c r="BP504" s="347">
        <v>5.7</v>
      </c>
      <c r="BQ504" s="346">
        <v>3.9</v>
      </c>
      <c r="BR504" s="346"/>
      <c r="BS504" s="34"/>
      <c r="BT504" s="34"/>
      <c r="BU504" s="34"/>
      <c r="BV504" s="34"/>
      <c r="BW504" s="34"/>
      <c r="BX504" s="34"/>
    </row>
    <row r="505" spans="1:76" x14ac:dyDescent="0.35">
      <c r="A505" s="34" t="s">
        <v>297</v>
      </c>
      <c r="B505" s="34"/>
      <c r="C505" s="34"/>
      <c r="D505" s="34"/>
      <c r="E505" s="34" t="s">
        <v>1372</v>
      </c>
      <c r="F505" s="34" t="s">
        <v>1372</v>
      </c>
      <c r="G505" s="41">
        <v>2005</v>
      </c>
      <c r="H505" s="34"/>
      <c r="I505" s="34"/>
      <c r="J505" s="34"/>
      <c r="K505" s="39" t="s">
        <v>80</v>
      </c>
      <c r="L505" s="39" t="s">
        <v>81</v>
      </c>
      <c r="M505" s="39" t="s">
        <v>82</v>
      </c>
      <c r="N505" s="39" t="s">
        <v>83</v>
      </c>
      <c r="O505" s="39" t="s">
        <v>84</v>
      </c>
      <c r="P505" s="39" t="s">
        <v>85</v>
      </c>
      <c r="Q505" s="39" t="s">
        <v>86</v>
      </c>
      <c r="R505" s="35" t="s">
        <v>87</v>
      </c>
      <c r="S505" s="35" t="s">
        <v>87</v>
      </c>
      <c r="T505" s="34" t="s">
        <v>882</v>
      </c>
      <c r="U505" s="39" t="s">
        <v>28</v>
      </c>
      <c r="V505" s="113" t="s">
        <v>293</v>
      </c>
      <c r="W505" s="34" t="s">
        <v>280</v>
      </c>
      <c r="X505" s="39" t="s">
        <v>819</v>
      </c>
      <c r="Y505" s="115"/>
      <c r="Z505" s="39" t="s">
        <v>239</v>
      </c>
      <c r="AA505" s="112"/>
      <c r="AB505" s="115"/>
      <c r="AC505" s="332">
        <v>48</v>
      </c>
      <c r="AD505" s="332" t="s">
        <v>240</v>
      </c>
      <c r="AE505" s="41" t="s">
        <v>508</v>
      </c>
      <c r="AF505" s="332" t="s">
        <v>240</v>
      </c>
      <c r="AG505" s="112"/>
      <c r="AH505" s="346">
        <v>6.9</v>
      </c>
      <c r="AI505" s="111">
        <v>6.9</v>
      </c>
      <c r="AJ505" s="346"/>
      <c r="AK505" s="349"/>
      <c r="AL505" s="336">
        <v>7.99</v>
      </c>
      <c r="AM505" s="44">
        <v>81.802500000000009</v>
      </c>
      <c r="AN505" s="111">
        <v>0.3</v>
      </c>
      <c r="AO505" s="111">
        <f t="shared" si="29"/>
        <v>1</v>
      </c>
      <c r="AP505" s="111">
        <v>1</v>
      </c>
      <c r="AQ505" s="111"/>
      <c r="AR505" s="335" t="s">
        <v>295</v>
      </c>
      <c r="AS505" s="111" t="s">
        <v>240</v>
      </c>
      <c r="AT505" s="111" t="s">
        <v>295</v>
      </c>
      <c r="AU505" s="111" t="s">
        <v>240</v>
      </c>
      <c r="AV505" s="349"/>
      <c r="AW505" s="348"/>
      <c r="AX505" s="349">
        <v>25</v>
      </c>
      <c r="AY505" s="348">
        <v>7.99</v>
      </c>
      <c r="AZ505" s="334" t="s">
        <v>240</v>
      </c>
      <c r="BA505" s="130">
        <v>81.802500000000009</v>
      </c>
      <c r="BB505" s="130"/>
      <c r="BC505" s="348">
        <v>0.3</v>
      </c>
      <c r="BD505" s="348"/>
      <c r="BE505" s="346"/>
      <c r="BF505" s="348">
        <v>0.3</v>
      </c>
      <c r="BG505" s="348"/>
      <c r="BH505" s="348"/>
      <c r="BI505" s="348"/>
      <c r="BJ505" s="361">
        <v>10</v>
      </c>
      <c r="BK505" s="346">
        <v>13.3</v>
      </c>
      <c r="BL505" s="346">
        <v>11.8</v>
      </c>
      <c r="BM505" s="346">
        <v>23.8</v>
      </c>
      <c r="BN505" s="346">
        <v>1.9</v>
      </c>
      <c r="BO505" s="346">
        <v>78.599999999999994</v>
      </c>
      <c r="BP505" s="347">
        <v>1.7</v>
      </c>
      <c r="BQ505" s="346">
        <v>56</v>
      </c>
      <c r="BR505" s="346"/>
      <c r="BS505" s="34"/>
      <c r="BT505" s="34"/>
      <c r="BU505" s="34"/>
      <c r="BV505" s="34"/>
      <c r="BW505" s="34"/>
      <c r="BX505" s="34"/>
    </row>
    <row r="506" spans="1:76" x14ac:dyDescent="0.35">
      <c r="A506" s="34" t="s">
        <v>297</v>
      </c>
      <c r="B506" s="34"/>
      <c r="C506" s="34"/>
      <c r="D506" s="34"/>
      <c r="E506" s="34" t="s">
        <v>1372</v>
      </c>
      <c r="F506" s="34" t="s">
        <v>1372</v>
      </c>
      <c r="G506" s="41">
        <v>2005</v>
      </c>
      <c r="H506" s="34"/>
      <c r="I506" s="34"/>
      <c r="J506" s="34"/>
      <c r="K506" s="39" t="s">
        <v>80</v>
      </c>
      <c r="L506" s="39" t="s">
        <v>81</v>
      </c>
      <c r="M506" s="39" t="s">
        <v>82</v>
      </c>
      <c r="N506" s="39" t="s">
        <v>83</v>
      </c>
      <c r="O506" s="39" t="s">
        <v>84</v>
      </c>
      <c r="P506" s="39" t="s">
        <v>85</v>
      </c>
      <c r="Q506" s="39" t="s">
        <v>86</v>
      </c>
      <c r="R506" s="35" t="s">
        <v>87</v>
      </c>
      <c r="S506" s="35" t="s">
        <v>87</v>
      </c>
      <c r="T506" s="34" t="s">
        <v>882</v>
      </c>
      <c r="U506" s="39" t="s">
        <v>28</v>
      </c>
      <c r="V506" s="113" t="s">
        <v>293</v>
      </c>
      <c r="W506" s="34" t="s">
        <v>280</v>
      </c>
      <c r="X506" s="39" t="s">
        <v>819</v>
      </c>
      <c r="Y506" s="115"/>
      <c r="Z506" s="39" t="s">
        <v>239</v>
      </c>
      <c r="AA506" s="112"/>
      <c r="AB506" s="115"/>
      <c r="AC506" s="332">
        <v>48</v>
      </c>
      <c r="AD506" s="332" t="s">
        <v>240</v>
      </c>
      <c r="AE506" s="41" t="s">
        <v>508</v>
      </c>
      <c r="AF506" s="332" t="s">
        <v>240</v>
      </c>
      <c r="AG506" s="112"/>
      <c r="AH506" s="346">
        <v>7</v>
      </c>
      <c r="AI506" s="111">
        <v>7</v>
      </c>
      <c r="AJ506" s="346"/>
      <c r="AK506" s="349"/>
      <c r="AL506" s="336">
        <v>6.22</v>
      </c>
      <c r="AM506" s="44">
        <v>89.004500000000007</v>
      </c>
      <c r="AN506" s="111">
        <v>2</v>
      </c>
      <c r="AO506" s="111">
        <f t="shared" si="29"/>
        <v>1</v>
      </c>
      <c r="AP506" s="111">
        <v>1</v>
      </c>
      <c r="AQ506" s="111"/>
      <c r="AR506" s="335" t="s">
        <v>295</v>
      </c>
      <c r="AS506" s="111" t="s">
        <v>240</v>
      </c>
      <c r="AT506" s="111" t="s">
        <v>295</v>
      </c>
      <c r="AU506" s="111" t="s">
        <v>240</v>
      </c>
      <c r="AV506" s="349"/>
      <c r="AW506" s="348"/>
      <c r="AX506" s="349">
        <v>25</v>
      </c>
      <c r="AY506" s="348">
        <v>6.22</v>
      </c>
      <c r="AZ506" s="334" t="s">
        <v>240</v>
      </c>
      <c r="BA506" s="130">
        <v>89.004500000000007</v>
      </c>
      <c r="BB506" s="130"/>
      <c r="BC506" s="348">
        <v>2</v>
      </c>
      <c r="BD506" s="348"/>
      <c r="BE506" s="346"/>
      <c r="BF506" s="348">
        <v>2</v>
      </c>
      <c r="BG506" s="348"/>
      <c r="BH506" s="348"/>
      <c r="BI506" s="348"/>
      <c r="BJ506" s="361">
        <v>10</v>
      </c>
      <c r="BK506" s="346">
        <v>14.7</v>
      </c>
      <c r="BL506" s="346">
        <v>12.7</v>
      </c>
      <c r="BM506" s="346">
        <v>3.5</v>
      </c>
      <c r="BN506" s="346">
        <v>2.2000000000000002</v>
      </c>
      <c r="BO506" s="346">
        <v>86.7</v>
      </c>
      <c r="BP506" s="347">
        <v>5</v>
      </c>
      <c r="BQ506" s="346">
        <v>4.0999999999999996</v>
      </c>
      <c r="BR506" s="346"/>
      <c r="BS506" s="34"/>
      <c r="BT506" s="34"/>
      <c r="BU506" s="34"/>
      <c r="BV506" s="34"/>
      <c r="BW506" s="34"/>
      <c r="BX506" s="34"/>
    </row>
    <row r="507" spans="1:76" x14ac:dyDescent="0.35">
      <c r="A507" s="34" t="s">
        <v>297</v>
      </c>
      <c r="B507" s="34"/>
      <c r="C507" s="34"/>
      <c r="D507" s="34"/>
      <c r="E507" s="34" t="s">
        <v>1372</v>
      </c>
      <c r="F507" s="34" t="s">
        <v>1372</v>
      </c>
      <c r="G507" s="41">
        <v>2005</v>
      </c>
      <c r="H507" s="34"/>
      <c r="I507" s="34"/>
      <c r="J507" s="34"/>
      <c r="K507" s="39" t="s">
        <v>80</v>
      </c>
      <c r="L507" s="39" t="s">
        <v>81</v>
      </c>
      <c r="M507" s="39" t="s">
        <v>82</v>
      </c>
      <c r="N507" s="39" t="s">
        <v>83</v>
      </c>
      <c r="O507" s="39" t="s">
        <v>84</v>
      </c>
      <c r="P507" s="39" t="s">
        <v>85</v>
      </c>
      <c r="Q507" s="39" t="s">
        <v>86</v>
      </c>
      <c r="R507" s="35" t="s">
        <v>87</v>
      </c>
      <c r="S507" s="35" t="s">
        <v>87</v>
      </c>
      <c r="T507" s="34" t="s">
        <v>882</v>
      </c>
      <c r="U507" s="39" t="s">
        <v>28</v>
      </c>
      <c r="V507" s="113" t="s">
        <v>293</v>
      </c>
      <c r="W507" s="34" t="s">
        <v>280</v>
      </c>
      <c r="X507" s="39" t="s">
        <v>819</v>
      </c>
      <c r="Y507" s="115"/>
      <c r="Z507" s="39" t="s">
        <v>239</v>
      </c>
      <c r="AA507" s="112"/>
      <c r="AB507" s="115"/>
      <c r="AC507" s="332">
        <v>48</v>
      </c>
      <c r="AD507" s="332" t="s">
        <v>240</v>
      </c>
      <c r="AE507" s="41" t="s">
        <v>508</v>
      </c>
      <c r="AF507" s="332" t="s">
        <v>240</v>
      </c>
      <c r="AG507" s="112"/>
      <c r="AH507" s="346">
        <v>7.9</v>
      </c>
      <c r="AI507" s="111">
        <v>7.9</v>
      </c>
      <c r="AJ507" s="346"/>
      <c r="AK507" s="349"/>
      <c r="AL507" s="336">
        <v>6.19</v>
      </c>
      <c r="AM507" s="44">
        <v>86.595100000000002</v>
      </c>
      <c r="AN507" s="111">
        <v>2.1</v>
      </c>
      <c r="AO507" s="111">
        <f t="shared" si="29"/>
        <v>1</v>
      </c>
      <c r="AP507" s="111">
        <v>1</v>
      </c>
      <c r="AQ507" s="111"/>
      <c r="AR507" s="335" t="s">
        <v>295</v>
      </c>
      <c r="AS507" s="111" t="s">
        <v>240</v>
      </c>
      <c r="AT507" s="111" t="s">
        <v>295</v>
      </c>
      <c r="AU507" s="111" t="s">
        <v>240</v>
      </c>
      <c r="AV507" s="349"/>
      <c r="AW507" s="348"/>
      <c r="AX507" s="349">
        <v>25</v>
      </c>
      <c r="AY507" s="348">
        <v>6.19</v>
      </c>
      <c r="AZ507" s="334" t="s">
        <v>240</v>
      </c>
      <c r="BA507" s="130">
        <v>86.595100000000002</v>
      </c>
      <c r="BB507" s="130"/>
      <c r="BC507" s="348">
        <v>2.1</v>
      </c>
      <c r="BD507" s="348"/>
      <c r="BE507" s="346"/>
      <c r="BF507" s="348">
        <v>2.1</v>
      </c>
      <c r="BG507" s="348"/>
      <c r="BH507" s="348"/>
      <c r="BI507" s="348"/>
      <c r="BJ507" s="361">
        <v>10</v>
      </c>
      <c r="BK507" s="346">
        <v>13.9</v>
      </c>
      <c r="BL507" s="346">
        <v>12.6</v>
      </c>
      <c r="BM507" s="346">
        <v>3.5</v>
      </c>
      <c r="BN507" s="346">
        <v>2.6</v>
      </c>
      <c r="BO507" s="346">
        <v>83.9</v>
      </c>
      <c r="BP507" s="347">
        <v>6.2</v>
      </c>
      <c r="BQ507" s="346">
        <v>3.5</v>
      </c>
      <c r="BR507" s="346"/>
      <c r="BS507" s="34"/>
      <c r="BT507" s="34"/>
      <c r="BU507" s="34"/>
      <c r="BV507" s="34"/>
      <c r="BW507" s="34"/>
      <c r="BX507" s="34"/>
    </row>
    <row r="508" spans="1:76" x14ac:dyDescent="0.35">
      <c r="A508" s="34" t="s">
        <v>297</v>
      </c>
      <c r="B508" s="34"/>
      <c r="C508" s="34"/>
      <c r="D508" s="34"/>
      <c r="E508" s="34" t="s">
        <v>1372</v>
      </c>
      <c r="F508" s="34" t="s">
        <v>1372</v>
      </c>
      <c r="G508" s="41">
        <v>2005</v>
      </c>
      <c r="H508" s="34"/>
      <c r="I508" s="34"/>
      <c r="J508" s="34"/>
      <c r="K508" s="39" t="s">
        <v>80</v>
      </c>
      <c r="L508" s="39" t="s">
        <v>81</v>
      </c>
      <c r="M508" s="39" t="s">
        <v>82</v>
      </c>
      <c r="N508" s="39" t="s">
        <v>83</v>
      </c>
      <c r="O508" s="39" t="s">
        <v>84</v>
      </c>
      <c r="P508" s="39" t="s">
        <v>85</v>
      </c>
      <c r="Q508" s="39" t="s">
        <v>86</v>
      </c>
      <c r="R508" s="35" t="s">
        <v>87</v>
      </c>
      <c r="S508" s="35" t="s">
        <v>87</v>
      </c>
      <c r="T508" s="34" t="s">
        <v>882</v>
      </c>
      <c r="U508" s="39" t="s">
        <v>28</v>
      </c>
      <c r="V508" s="113" t="s">
        <v>293</v>
      </c>
      <c r="W508" s="34" t="s">
        <v>280</v>
      </c>
      <c r="X508" s="39" t="s">
        <v>819</v>
      </c>
      <c r="Y508" s="115"/>
      <c r="Z508" s="39" t="s">
        <v>239</v>
      </c>
      <c r="AA508" s="112"/>
      <c r="AB508" s="115"/>
      <c r="AC508" s="332">
        <v>48</v>
      </c>
      <c r="AD508" s="332" t="s">
        <v>240</v>
      </c>
      <c r="AE508" s="41" t="s">
        <v>508</v>
      </c>
      <c r="AF508" s="332" t="s">
        <v>240</v>
      </c>
      <c r="AG508" s="112"/>
      <c r="AH508" s="346">
        <v>8.3000000000000007</v>
      </c>
      <c r="AI508" s="111">
        <v>8.3000000000000007</v>
      </c>
      <c r="AJ508" s="346"/>
      <c r="AK508" s="349"/>
      <c r="AL508" s="336">
        <v>6.23</v>
      </c>
      <c r="AM508" s="44">
        <v>87.506299999999996</v>
      </c>
      <c r="AN508" s="111">
        <v>2.2000000000000002</v>
      </c>
      <c r="AO508" s="111">
        <f t="shared" si="29"/>
        <v>1</v>
      </c>
      <c r="AP508" s="111">
        <v>1</v>
      </c>
      <c r="AQ508" s="111"/>
      <c r="AR508" s="335" t="s">
        <v>295</v>
      </c>
      <c r="AS508" s="111" t="s">
        <v>240</v>
      </c>
      <c r="AT508" s="111" t="s">
        <v>295</v>
      </c>
      <c r="AU508" s="111" t="s">
        <v>240</v>
      </c>
      <c r="AV508" s="349"/>
      <c r="AW508" s="348"/>
      <c r="AX508" s="349">
        <v>25</v>
      </c>
      <c r="AY508" s="348">
        <v>6.23</v>
      </c>
      <c r="AZ508" s="334" t="s">
        <v>240</v>
      </c>
      <c r="BA508" s="130">
        <v>87.506299999999996</v>
      </c>
      <c r="BB508" s="130"/>
      <c r="BC508" s="348">
        <v>2.2000000000000002</v>
      </c>
      <c r="BD508" s="348"/>
      <c r="BE508" s="346"/>
      <c r="BF508" s="348">
        <v>2.2000000000000002</v>
      </c>
      <c r="BG508" s="348"/>
      <c r="BH508" s="348"/>
      <c r="BI508" s="348"/>
      <c r="BJ508" s="361">
        <v>10</v>
      </c>
      <c r="BK508" s="346">
        <v>14.1</v>
      </c>
      <c r="BL508" s="346">
        <v>12.7</v>
      </c>
      <c r="BM508" s="346">
        <v>3.4</v>
      </c>
      <c r="BN508" s="346">
        <v>2.2000000000000002</v>
      </c>
      <c r="BO508" s="346">
        <v>84.4</v>
      </c>
      <c r="BP508" s="347">
        <v>5.5</v>
      </c>
      <c r="BQ508" s="346">
        <v>3.7</v>
      </c>
      <c r="BR508" s="346"/>
      <c r="BS508" s="34"/>
      <c r="BT508" s="34"/>
      <c r="BU508" s="34"/>
      <c r="BV508" s="34"/>
      <c r="BW508" s="34"/>
      <c r="BX508" s="34"/>
    </row>
    <row r="509" spans="1:76" x14ac:dyDescent="0.35">
      <c r="A509" s="34" t="s">
        <v>297</v>
      </c>
      <c r="B509" s="34"/>
      <c r="C509" s="34"/>
      <c r="D509" s="34"/>
      <c r="E509" s="34" t="s">
        <v>1372</v>
      </c>
      <c r="F509" s="34" t="s">
        <v>1372</v>
      </c>
      <c r="G509" s="41">
        <v>2005</v>
      </c>
      <c r="H509" s="34"/>
      <c r="I509" s="34"/>
      <c r="J509" s="34"/>
      <c r="K509" s="39" t="s">
        <v>80</v>
      </c>
      <c r="L509" s="39" t="s">
        <v>81</v>
      </c>
      <c r="M509" s="39" t="s">
        <v>82</v>
      </c>
      <c r="N509" s="39" t="s">
        <v>83</v>
      </c>
      <c r="O509" s="39" t="s">
        <v>84</v>
      </c>
      <c r="P509" s="39" t="s">
        <v>85</v>
      </c>
      <c r="Q509" s="39" t="s">
        <v>86</v>
      </c>
      <c r="R509" s="35" t="s">
        <v>87</v>
      </c>
      <c r="S509" s="35" t="s">
        <v>87</v>
      </c>
      <c r="T509" s="34" t="s">
        <v>882</v>
      </c>
      <c r="U509" s="39" t="s">
        <v>28</v>
      </c>
      <c r="V509" s="113" t="s">
        <v>293</v>
      </c>
      <c r="W509" s="34" t="s">
        <v>280</v>
      </c>
      <c r="X509" s="39" t="s">
        <v>819</v>
      </c>
      <c r="Y509" s="115"/>
      <c r="Z509" s="39" t="s">
        <v>239</v>
      </c>
      <c r="AA509" s="112"/>
      <c r="AB509" s="115"/>
      <c r="AC509" s="332">
        <v>48</v>
      </c>
      <c r="AD509" s="332" t="s">
        <v>240</v>
      </c>
      <c r="AE509" s="41" t="s">
        <v>508</v>
      </c>
      <c r="AF509" s="332" t="s">
        <v>240</v>
      </c>
      <c r="AG509" s="112"/>
      <c r="AH509" s="346">
        <v>8.3000000000000007</v>
      </c>
      <c r="AI509" s="111">
        <v>8.3000000000000007</v>
      </c>
      <c r="AJ509" s="346"/>
      <c r="AK509" s="349"/>
      <c r="AL509" s="336">
        <v>6.26</v>
      </c>
      <c r="AM509" s="44">
        <v>89.665999999999997</v>
      </c>
      <c r="AN509" s="111">
        <v>2</v>
      </c>
      <c r="AO509" s="111">
        <f t="shared" si="29"/>
        <v>1</v>
      </c>
      <c r="AP509" s="111">
        <v>1</v>
      </c>
      <c r="AQ509" s="111"/>
      <c r="AR509" s="335" t="s">
        <v>295</v>
      </c>
      <c r="AS509" s="111" t="s">
        <v>240</v>
      </c>
      <c r="AT509" s="111" t="s">
        <v>295</v>
      </c>
      <c r="AU509" s="111" t="s">
        <v>240</v>
      </c>
      <c r="AV509" s="349"/>
      <c r="AW509" s="348"/>
      <c r="AX509" s="349">
        <v>25</v>
      </c>
      <c r="AY509" s="348">
        <v>6.26</v>
      </c>
      <c r="AZ509" s="334" t="s">
        <v>240</v>
      </c>
      <c r="BA509" s="130">
        <v>89.665999999999997</v>
      </c>
      <c r="BB509" s="130"/>
      <c r="BC509" s="348">
        <v>2</v>
      </c>
      <c r="BD509" s="348"/>
      <c r="BE509" s="346"/>
      <c r="BF509" s="348">
        <v>2</v>
      </c>
      <c r="BG509" s="348"/>
      <c r="BH509" s="348"/>
      <c r="BI509" s="348"/>
      <c r="BJ509" s="361">
        <v>10</v>
      </c>
      <c r="BK509" s="346">
        <v>14.8</v>
      </c>
      <c r="BL509" s="346">
        <v>12.8</v>
      </c>
      <c r="BM509" s="346">
        <v>3.8</v>
      </c>
      <c r="BN509" s="346">
        <v>2.4</v>
      </c>
      <c r="BO509" s="346">
        <v>86.5</v>
      </c>
      <c r="BP509" s="347">
        <v>5.9</v>
      </c>
      <c r="BQ509" s="346">
        <v>3.9</v>
      </c>
      <c r="BR509" s="346"/>
      <c r="BS509" s="34"/>
      <c r="BT509" s="34"/>
      <c r="BU509" s="34"/>
      <c r="BV509" s="34"/>
      <c r="BW509" s="34"/>
      <c r="BX509" s="34"/>
    </row>
    <row r="510" spans="1:76" x14ac:dyDescent="0.35">
      <c r="A510" s="34" t="s">
        <v>297</v>
      </c>
      <c r="B510" s="34"/>
      <c r="C510" s="34"/>
      <c r="D510" s="34"/>
      <c r="E510" s="34" t="s">
        <v>1372</v>
      </c>
      <c r="F510" s="34" t="s">
        <v>1372</v>
      </c>
      <c r="G510" s="41">
        <v>2005</v>
      </c>
      <c r="H510" s="34"/>
      <c r="I510" s="34"/>
      <c r="J510" s="34"/>
      <c r="K510" s="39" t="s">
        <v>80</v>
      </c>
      <c r="L510" s="39" t="s">
        <v>81</v>
      </c>
      <c r="M510" s="39" t="s">
        <v>82</v>
      </c>
      <c r="N510" s="39" t="s">
        <v>83</v>
      </c>
      <c r="O510" s="39" t="s">
        <v>84</v>
      </c>
      <c r="P510" s="39" t="s">
        <v>85</v>
      </c>
      <c r="Q510" s="39" t="s">
        <v>86</v>
      </c>
      <c r="R510" s="35" t="s">
        <v>87</v>
      </c>
      <c r="S510" s="35" t="s">
        <v>87</v>
      </c>
      <c r="T510" s="34" t="s">
        <v>882</v>
      </c>
      <c r="U510" s="39" t="s">
        <v>28</v>
      </c>
      <c r="V510" s="113" t="s">
        <v>293</v>
      </c>
      <c r="W510" s="34" t="s">
        <v>280</v>
      </c>
      <c r="X510" s="39" t="s">
        <v>819</v>
      </c>
      <c r="Y510" s="115"/>
      <c r="Z510" s="39" t="s">
        <v>239</v>
      </c>
      <c r="AA510" s="112"/>
      <c r="AB510" s="115"/>
      <c r="AC510" s="332">
        <v>48</v>
      </c>
      <c r="AD510" s="332" t="s">
        <v>240</v>
      </c>
      <c r="AE510" s="41" t="s">
        <v>508</v>
      </c>
      <c r="AF510" s="332" t="s">
        <v>240</v>
      </c>
      <c r="AG510" s="112"/>
      <c r="AH510" s="346">
        <v>9</v>
      </c>
      <c r="AI510" s="111">
        <v>9</v>
      </c>
      <c r="AJ510" s="346"/>
      <c r="AK510" s="349"/>
      <c r="AL510" s="336">
        <v>6.22</v>
      </c>
      <c r="AM510" s="44">
        <v>87.094499999999996</v>
      </c>
      <c r="AN510" s="111">
        <v>2.2999999999999998</v>
      </c>
      <c r="AO510" s="111">
        <f t="shared" si="29"/>
        <v>1</v>
      </c>
      <c r="AP510" s="111">
        <v>1</v>
      </c>
      <c r="AQ510" s="111"/>
      <c r="AR510" s="335" t="s">
        <v>295</v>
      </c>
      <c r="AS510" s="111" t="s">
        <v>240</v>
      </c>
      <c r="AT510" s="111" t="s">
        <v>295</v>
      </c>
      <c r="AU510" s="111" t="s">
        <v>240</v>
      </c>
      <c r="AV510" s="349"/>
      <c r="AW510" s="348"/>
      <c r="AX510" s="349">
        <v>25</v>
      </c>
      <c r="AY510" s="348">
        <v>6.22</v>
      </c>
      <c r="AZ510" s="334" t="s">
        <v>240</v>
      </c>
      <c r="BA510" s="130">
        <v>87.094499999999996</v>
      </c>
      <c r="BB510" s="130"/>
      <c r="BC510" s="348">
        <v>2.2999999999999998</v>
      </c>
      <c r="BD510" s="348"/>
      <c r="BE510" s="346"/>
      <c r="BF510" s="348">
        <v>2.2999999999999998</v>
      </c>
      <c r="BG510" s="348"/>
      <c r="BH510" s="348"/>
      <c r="BI510" s="348"/>
      <c r="BJ510" s="361">
        <v>10</v>
      </c>
      <c r="BK510" s="346">
        <v>14.1</v>
      </c>
      <c r="BL510" s="346">
        <v>12.6</v>
      </c>
      <c r="BM510" s="346">
        <v>3.8</v>
      </c>
      <c r="BN510" s="346">
        <v>2.7</v>
      </c>
      <c r="BO510" s="346">
        <v>84.7</v>
      </c>
      <c r="BP510" s="347">
        <v>5.8</v>
      </c>
      <c r="BQ510" s="346">
        <v>3.7</v>
      </c>
      <c r="BR510" s="346"/>
      <c r="BS510" s="34"/>
      <c r="BT510" s="34"/>
      <c r="BU510" s="34"/>
      <c r="BV510" s="34"/>
      <c r="BW510" s="34"/>
      <c r="BX510" s="34"/>
    </row>
    <row r="511" spans="1:76" x14ac:dyDescent="0.35">
      <c r="A511" s="34" t="s">
        <v>297</v>
      </c>
      <c r="B511" s="34"/>
      <c r="C511" s="34"/>
      <c r="D511" s="34"/>
      <c r="E511" s="34" t="s">
        <v>1372</v>
      </c>
      <c r="F511" s="34" t="s">
        <v>1372</v>
      </c>
      <c r="G511" s="41">
        <v>2005</v>
      </c>
      <c r="H511" s="34"/>
      <c r="I511" s="34"/>
      <c r="J511" s="34"/>
      <c r="K511" s="39" t="s">
        <v>80</v>
      </c>
      <c r="L511" s="39" t="s">
        <v>81</v>
      </c>
      <c r="M511" s="39" t="s">
        <v>82</v>
      </c>
      <c r="N511" s="39" t="s">
        <v>83</v>
      </c>
      <c r="O511" s="39" t="s">
        <v>84</v>
      </c>
      <c r="P511" s="39" t="s">
        <v>85</v>
      </c>
      <c r="Q511" s="39" t="s">
        <v>86</v>
      </c>
      <c r="R511" s="35" t="s">
        <v>87</v>
      </c>
      <c r="S511" s="35" t="s">
        <v>87</v>
      </c>
      <c r="T511" s="34" t="s">
        <v>882</v>
      </c>
      <c r="U511" s="39" t="s">
        <v>28</v>
      </c>
      <c r="V511" s="113" t="s">
        <v>293</v>
      </c>
      <c r="W511" s="34" t="s">
        <v>280</v>
      </c>
      <c r="X511" s="39" t="s">
        <v>819</v>
      </c>
      <c r="Y511" s="115"/>
      <c r="Z511" s="39" t="s">
        <v>239</v>
      </c>
      <c r="AA511" s="112"/>
      <c r="AB511" s="115"/>
      <c r="AC511" s="332">
        <v>48</v>
      </c>
      <c r="AD511" s="332" t="s">
        <v>240</v>
      </c>
      <c r="AE511" s="41" t="s">
        <v>508</v>
      </c>
      <c r="AF511" s="332" t="s">
        <v>240</v>
      </c>
      <c r="AG511" s="112"/>
      <c r="AH511" s="346">
        <v>9</v>
      </c>
      <c r="AI511" s="111">
        <v>9</v>
      </c>
      <c r="AJ511" s="346"/>
      <c r="AK511" s="349"/>
      <c r="AL511" s="336">
        <v>6.25</v>
      </c>
      <c r="AM511" s="44">
        <v>87.506299999999996</v>
      </c>
      <c r="AN511" s="111">
        <v>2.2000000000000002</v>
      </c>
      <c r="AO511" s="111">
        <f t="shared" si="29"/>
        <v>1</v>
      </c>
      <c r="AP511" s="111">
        <v>1</v>
      </c>
      <c r="AQ511" s="111"/>
      <c r="AR511" s="335" t="s">
        <v>295</v>
      </c>
      <c r="AS511" s="111" t="s">
        <v>240</v>
      </c>
      <c r="AT511" s="111" t="s">
        <v>295</v>
      </c>
      <c r="AU511" s="111" t="s">
        <v>240</v>
      </c>
      <c r="AV511" s="349"/>
      <c r="AW511" s="348"/>
      <c r="AX511" s="349">
        <v>25</v>
      </c>
      <c r="AY511" s="348">
        <v>6.25</v>
      </c>
      <c r="AZ511" s="334" t="s">
        <v>240</v>
      </c>
      <c r="BA511" s="130">
        <v>87.506299999999996</v>
      </c>
      <c r="BB511" s="130"/>
      <c r="BC511" s="348">
        <v>2.2000000000000002</v>
      </c>
      <c r="BD511" s="348"/>
      <c r="BE511" s="346"/>
      <c r="BF511" s="348">
        <v>2.2000000000000002</v>
      </c>
      <c r="BG511" s="348"/>
      <c r="BH511" s="348"/>
      <c r="BI511" s="348"/>
      <c r="BJ511" s="361">
        <v>10</v>
      </c>
      <c r="BK511" s="346">
        <v>14.1</v>
      </c>
      <c r="BL511" s="346">
        <v>12.7</v>
      </c>
      <c r="BM511" s="346">
        <v>3.7</v>
      </c>
      <c r="BN511" s="346">
        <v>2.4</v>
      </c>
      <c r="BO511" s="346">
        <v>84.8</v>
      </c>
      <c r="BP511" s="347">
        <v>6.7</v>
      </c>
      <c r="BQ511" s="346">
        <v>3.9</v>
      </c>
      <c r="BR511" s="346"/>
      <c r="BS511" s="34"/>
      <c r="BT511" s="34"/>
      <c r="BU511" s="34"/>
      <c r="BV511" s="34"/>
      <c r="BW511" s="34"/>
      <c r="BX511" s="34"/>
    </row>
    <row r="512" spans="1:76" x14ac:dyDescent="0.35">
      <c r="A512" s="34" t="s">
        <v>297</v>
      </c>
      <c r="B512" s="34"/>
      <c r="C512" s="34"/>
      <c r="D512" s="34"/>
      <c r="E512" s="34" t="s">
        <v>1372</v>
      </c>
      <c r="F512" s="34" t="s">
        <v>1372</v>
      </c>
      <c r="G512" s="41">
        <v>2005</v>
      </c>
      <c r="H512" s="34"/>
      <c r="I512" s="34"/>
      <c r="J512" s="34"/>
      <c r="K512" s="39" t="s">
        <v>80</v>
      </c>
      <c r="L512" s="39" t="s">
        <v>81</v>
      </c>
      <c r="M512" s="39" t="s">
        <v>82</v>
      </c>
      <c r="N512" s="39" t="s">
        <v>83</v>
      </c>
      <c r="O512" s="39" t="s">
        <v>84</v>
      </c>
      <c r="P512" s="39" t="s">
        <v>85</v>
      </c>
      <c r="Q512" s="39" t="s">
        <v>86</v>
      </c>
      <c r="R512" s="35" t="s">
        <v>87</v>
      </c>
      <c r="S512" s="35" t="s">
        <v>87</v>
      </c>
      <c r="T512" s="34" t="s">
        <v>882</v>
      </c>
      <c r="U512" s="39" t="s">
        <v>28</v>
      </c>
      <c r="V512" s="113" t="s">
        <v>293</v>
      </c>
      <c r="W512" s="34" t="s">
        <v>280</v>
      </c>
      <c r="X512" s="39" t="s">
        <v>819</v>
      </c>
      <c r="Y512" s="115"/>
      <c r="Z512" s="39" t="s">
        <v>239</v>
      </c>
      <c r="AA512" s="112"/>
      <c r="AB512" s="115"/>
      <c r="AC512" s="332">
        <v>48</v>
      </c>
      <c r="AD512" s="332" t="s">
        <v>240</v>
      </c>
      <c r="AE512" s="41" t="s">
        <v>508</v>
      </c>
      <c r="AF512" s="332" t="s">
        <v>240</v>
      </c>
      <c r="AG512" s="112"/>
      <c r="AH512" s="346">
        <v>9.3000000000000007</v>
      </c>
      <c r="AI512" s="111">
        <v>9.3000000000000007</v>
      </c>
      <c r="AJ512" s="346"/>
      <c r="AK512" s="349"/>
      <c r="AL512" s="336">
        <v>6.25</v>
      </c>
      <c r="AM512" s="44">
        <v>86.183300000000003</v>
      </c>
      <c r="AN512" s="111">
        <v>2.1</v>
      </c>
      <c r="AO512" s="111">
        <f t="shared" si="29"/>
        <v>1</v>
      </c>
      <c r="AP512" s="111">
        <v>1</v>
      </c>
      <c r="AQ512" s="111"/>
      <c r="AR512" s="335" t="s">
        <v>295</v>
      </c>
      <c r="AS512" s="111" t="s">
        <v>240</v>
      </c>
      <c r="AT512" s="111" t="s">
        <v>295</v>
      </c>
      <c r="AU512" s="111" t="s">
        <v>240</v>
      </c>
      <c r="AV512" s="349"/>
      <c r="AW512" s="348"/>
      <c r="AX512" s="349">
        <v>25</v>
      </c>
      <c r="AY512" s="348">
        <v>6.25</v>
      </c>
      <c r="AZ512" s="334" t="s">
        <v>240</v>
      </c>
      <c r="BA512" s="130">
        <v>86.183300000000003</v>
      </c>
      <c r="BB512" s="130"/>
      <c r="BC512" s="348">
        <v>2.1</v>
      </c>
      <c r="BD512" s="348"/>
      <c r="BE512" s="346"/>
      <c r="BF512" s="348">
        <v>2.1</v>
      </c>
      <c r="BG512" s="348"/>
      <c r="BH512" s="348"/>
      <c r="BI512" s="348"/>
      <c r="BJ512" s="361">
        <v>10</v>
      </c>
      <c r="BK512" s="346">
        <v>13.9</v>
      </c>
      <c r="BL512" s="346">
        <v>12.5</v>
      </c>
      <c r="BM512" s="346">
        <v>3.7</v>
      </c>
      <c r="BN512" s="346">
        <v>2.2999999999999998</v>
      </c>
      <c r="BO512" s="346">
        <v>84.1</v>
      </c>
      <c r="BP512" s="347">
        <v>5.2</v>
      </c>
      <c r="BQ512" s="346">
        <v>4</v>
      </c>
      <c r="BR512" s="346"/>
      <c r="BS512" s="34"/>
      <c r="BT512" s="34"/>
      <c r="BU512" s="34"/>
      <c r="BV512" s="34"/>
      <c r="BW512" s="34"/>
      <c r="BX512" s="34"/>
    </row>
    <row r="513" spans="1:76" x14ac:dyDescent="0.35">
      <c r="A513" s="34" t="s">
        <v>297</v>
      </c>
      <c r="B513" s="34"/>
      <c r="C513" s="34"/>
      <c r="D513" s="34"/>
      <c r="E513" s="34" t="s">
        <v>1372</v>
      </c>
      <c r="F513" s="34" t="s">
        <v>1372</v>
      </c>
      <c r="G513" s="41">
        <v>2005</v>
      </c>
      <c r="H513" s="34"/>
      <c r="I513" s="34"/>
      <c r="J513" s="34"/>
      <c r="K513" s="39" t="s">
        <v>80</v>
      </c>
      <c r="L513" s="39" t="s">
        <v>81</v>
      </c>
      <c r="M513" s="39" t="s">
        <v>82</v>
      </c>
      <c r="N513" s="39" t="s">
        <v>83</v>
      </c>
      <c r="O513" s="39" t="s">
        <v>84</v>
      </c>
      <c r="P513" s="39" t="s">
        <v>85</v>
      </c>
      <c r="Q513" s="39" t="s">
        <v>86</v>
      </c>
      <c r="R513" s="35" t="s">
        <v>87</v>
      </c>
      <c r="S513" s="35" t="s">
        <v>87</v>
      </c>
      <c r="T513" s="34" t="s">
        <v>882</v>
      </c>
      <c r="U513" s="39" t="s">
        <v>28</v>
      </c>
      <c r="V513" s="113" t="s">
        <v>293</v>
      </c>
      <c r="W513" s="34" t="s">
        <v>280</v>
      </c>
      <c r="X513" s="39" t="s">
        <v>819</v>
      </c>
      <c r="Y513" s="115"/>
      <c r="Z513" s="39" t="s">
        <v>239</v>
      </c>
      <c r="AA513" s="112"/>
      <c r="AB513" s="115"/>
      <c r="AC513" s="332">
        <v>48</v>
      </c>
      <c r="AD513" s="332" t="s">
        <v>240</v>
      </c>
      <c r="AE513" s="41" t="s">
        <v>508</v>
      </c>
      <c r="AF513" s="332" t="s">
        <v>240</v>
      </c>
      <c r="AG513" s="112"/>
      <c r="AH513" s="346">
        <v>10.5</v>
      </c>
      <c r="AI513" s="111">
        <v>10.5</v>
      </c>
      <c r="AJ513" s="346"/>
      <c r="AK513" s="349"/>
      <c r="AL513" s="336">
        <v>7.78</v>
      </c>
      <c r="AM513" s="44">
        <v>91.488400000000013</v>
      </c>
      <c r="AN513" s="111">
        <v>0.3</v>
      </c>
      <c r="AO513" s="111">
        <f t="shared" si="29"/>
        <v>1</v>
      </c>
      <c r="AP513" s="111">
        <v>1</v>
      </c>
      <c r="AQ513" s="111"/>
      <c r="AR513" s="335" t="s">
        <v>295</v>
      </c>
      <c r="AS513" s="111" t="s">
        <v>240</v>
      </c>
      <c r="AT513" s="111" t="s">
        <v>295</v>
      </c>
      <c r="AU513" s="111" t="s">
        <v>240</v>
      </c>
      <c r="AV513" s="349"/>
      <c r="AW513" s="348"/>
      <c r="AX513" s="349">
        <v>25</v>
      </c>
      <c r="AY513" s="348">
        <v>7.78</v>
      </c>
      <c r="AZ513" s="334" t="s">
        <v>240</v>
      </c>
      <c r="BA513" s="130">
        <v>91.488400000000013</v>
      </c>
      <c r="BB513" s="130"/>
      <c r="BC513" s="348">
        <v>0.3</v>
      </c>
      <c r="BD513" s="348"/>
      <c r="BE513" s="346"/>
      <c r="BF513" s="348">
        <v>0.3</v>
      </c>
      <c r="BG513" s="348"/>
      <c r="BH513" s="348"/>
      <c r="BI513" s="348"/>
      <c r="BJ513" s="361">
        <v>10</v>
      </c>
      <c r="BK513" s="346">
        <v>15.2</v>
      </c>
      <c r="BL513" s="346">
        <v>13</v>
      </c>
      <c r="BM513" s="346">
        <v>17.399999999999999</v>
      </c>
      <c r="BN513" s="346">
        <v>2</v>
      </c>
      <c r="BO513" s="346">
        <v>87.8</v>
      </c>
      <c r="BP513" s="347">
        <v>1.8</v>
      </c>
      <c r="BQ513" s="346">
        <v>42.7</v>
      </c>
      <c r="BR513" s="346"/>
      <c r="BS513" s="34"/>
      <c r="BT513" s="34"/>
      <c r="BU513" s="34"/>
      <c r="BV513" s="34"/>
      <c r="BW513" s="34"/>
      <c r="BX513" s="34"/>
    </row>
    <row r="514" spans="1:76" x14ac:dyDescent="0.35">
      <c r="A514" s="34" t="s">
        <v>297</v>
      </c>
      <c r="B514" s="34"/>
      <c r="C514" s="34"/>
      <c r="D514" s="34"/>
      <c r="E514" s="34" t="s">
        <v>1372</v>
      </c>
      <c r="F514" s="34" t="s">
        <v>1372</v>
      </c>
      <c r="G514" s="41">
        <v>2005</v>
      </c>
      <c r="H514" s="34"/>
      <c r="I514" s="34"/>
      <c r="J514" s="34"/>
      <c r="K514" s="39" t="s">
        <v>80</v>
      </c>
      <c r="L514" s="39" t="s">
        <v>81</v>
      </c>
      <c r="M514" s="39" t="s">
        <v>82</v>
      </c>
      <c r="N514" s="39" t="s">
        <v>83</v>
      </c>
      <c r="O514" s="39" t="s">
        <v>84</v>
      </c>
      <c r="P514" s="39" t="s">
        <v>85</v>
      </c>
      <c r="Q514" s="39" t="s">
        <v>86</v>
      </c>
      <c r="R514" s="35" t="s">
        <v>87</v>
      </c>
      <c r="S514" s="35" t="s">
        <v>87</v>
      </c>
      <c r="T514" s="34" t="s">
        <v>882</v>
      </c>
      <c r="U514" s="39" t="s">
        <v>28</v>
      </c>
      <c r="V514" s="113" t="s">
        <v>293</v>
      </c>
      <c r="W514" s="34" t="s">
        <v>280</v>
      </c>
      <c r="X514" s="39" t="s">
        <v>819</v>
      </c>
      <c r="Y514" s="115"/>
      <c r="Z514" s="39" t="s">
        <v>239</v>
      </c>
      <c r="AA514" s="112"/>
      <c r="AB514" s="115"/>
      <c r="AC514" s="332">
        <v>48</v>
      </c>
      <c r="AD514" s="332" t="s">
        <v>240</v>
      </c>
      <c r="AE514" s="41" t="s">
        <v>508</v>
      </c>
      <c r="AF514" s="332" t="s">
        <v>240</v>
      </c>
      <c r="AG514" s="112"/>
      <c r="AH514" s="346">
        <v>11.6</v>
      </c>
      <c r="AI514" s="111">
        <v>11.6</v>
      </c>
      <c r="AJ514" s="346"/>
      <c r="AK514" s="349"/>
      <c r="AL514" s="336">
        <v>8</v>
      </c>
      <c r="AM514" s="44">
        <v>90.577200000000005</v>
      </c>
      <c r="AN514" s="111">
        <v>0.4</v>
      </c>
      <c r="AO514" s="111">
        <f t="shared" si="29"/>
        <v>1</v>
      </c>
      <c r="AP514" s="111">
        <v>1</v>
      </c>
      <c r="AQ514" s="111"/>
      <c r="AR514" s="335" t="s">
        <v>295</v>
      </c>
      <c r="AS514" s="111" t="s">
        <v>240</v>
      </c>
      <c r="AT514" s="111" t="s">
        <v>295</v>
      </c>
      <c r="AU514" s="111" t="s">
        <v>240</v>
      </c>
      <c r="AV514" s="349"/>
      <c r="AW514" s="348"/>
      <c r="AX514" s="349">
        <v>25</v>
      </c>
      <c r="AY514" s="348">
        <v>8</v>
      </c>
      <c r="AZ514" s="334" t="s">
        <v>240</v>
      </c>
      <c r="BA514" s="130">
        <v>90.577200000000005</v>
      </c>
      <c r="BB514" s="130"/>
      <c r="BC514" s="348">
        <v>0.4</v>
      </c>
      <c r="BD514" s="348"/>
      <c r="BE514" s="346"/>
      <c r="BF514" s="348">
        <v>0.4</v>
      </c>
      <c r="BG514" s="348"/>
      <c r="BH514" s="348"/>
      <c r="BI514" s="348"/>
      <c r="BJ514" s="361">
        <v>10</v>
      </c>
      <c r="BK514" s="346">
        <v>15</v>
      </c>
      <c r="BL514" s="346">
        <v>12.9</v>
      </c>
      <c r="BM514" s="346">
        <v>23.6</v>
      </c>
      <c r="BN514" s="346">
        <v>2.5</v>
      </c>
      <c r="BO514" s="346">
        <v>86.9</v>
      </c>
      <c r="BP514" s="347">
        <v>2.2000000000000002</v>
      </c>
      <c r="BQ514" s="346">
        <v>53.3</v>
      </c>
      <c r="BR514" s="346"/>
      <c r="BS514" s="34"/>
      <c r="BT514" s="34"/>
      <c r="BU514" s="34"/>
      <c r="BV514" s="34"/>
      <c r="BW514" s="34"/>
      <c r="BX514" s="34"/>
    </row>
    <row r="515" spans="1:76" x14ac:dyDescent="0.35">
      <c r="A515" s="34" t="s">
        <v>297</v>
      </c>
      <c r="B515" s="34"/>
      <c r="C515" s="34"/>
      <c r="D515" s="34"/>
      <c r="E515" s="34" t="s">
        <v>1372</v>
      </c>
      <c r="F515" s="34" t="s">
        <v>1372</v>
      </c>
      <c r="G515" s="41">
        <v>2005</v>
      </c>
      <c r="H515" s="34"/>
      <c r="I515" s="34"/>
      <c r="J515" s="34"/>
      <c r="K515" s="39" t="s">
        <v>80</v>
      </c>
      <c r="L515" s="39" t="s">
        <v>81</v>
      </c>
      <c r="M515" s="39" t="s">
        <v>82</v>
      </c>
      <c r="N515" s="39" t="s">
        <v>83</v>
      </c>
      <c r="O515" s="39" t="s">
        <v>84</v>
      </c>
      <c r="P515" s="39" t="s">
        <v>85</v>
      </c>
      <c r="Q515" s="39" t="s">
        <v>86</v>
      </c>
      <c r="R515" s="35" t="s">
        <v>87</v>
      </c>
      <c r="S515" s="35" t="s">
        <v>87</v>
      </c>
      <c r="T515" s="34" t="s">
        <v>882</v>
      </c>
      <c r="U515" s="39" t="s">
        <v>28</v>
      </c>
      <c r="V515" s="113" t="s">
        <v>293</v>
      </c>
      <c r="W515" s="34" t="s">
        <v>280</v>
      </c>
      <c r="X515" s="39" t="s">
        <v>819</v>
      </c>
      <c r="Y515" s="115"/>
      <c r="Z515" s="39" t="s">
        <v>239</v>
      </c>
      <c r="AA515" s="112"/>
      <c r="AB515" s="115"/>
      <c r="AC515" s="332">
        <v>48</v>
      </c>
      <c r="AD515" s="332" t="s">
        <v>240</v>
      </c>
      <c r="AE515" s="41" t="s">
        <v>508</v>
      </c>
      <c r="AF515" s="332" t="s">
        <v>240</v>
      </c>
      <c r="AG515" s="112"/>
      <c r="AH515" s="346">
        <v>12.5</v>
      </c>
      <c r="AI515" s="111">
        <v>12.5</v>
      </c>
      <c r="AJ515" s="346"/>
      <c r="AK515" s="349"/>
      <c r="AL515" s="336">
        <v>7.94</v>
      </c>
      <c r="AM515" s="44">
        <v>90.901399999999995</v>
      </c>
      <c r="AN515" s="111">
        <v>0.5</v>
      </c>
      <c r="AO515" s="111">
        <f t="shared" si="29"/>
        <v>1</v>
      </c>
      <c r="AP515" s="111">
        <v>1</v>
      </c>
      <c r="AQ515" s="111"/>
      <c r="AR515" s="335" t="s">
        <v>295</v>
      </c>
      <c r="AS515" s="111" t="s">
        <v>240</v>
      </c>
      <c r="AT515" s="111" t="s">
        <v>295</v>
      </c>
      <c r="AU515" s="111" t="s">
        <v>240</v>
      </c>
      <c r="AV515" s="349"/>
      <c r="AW515" s="348"/>
      <c r="AX515" s="349">
        <v>25</v>
      </c>
      <c r="AY515" s="348">
        <v>7.94</v>
      </c>
      <c r="AZ515" s="334" t="s">
        <v>240</v>
      </c>
      <c r="BA515" s="130">
        <v>90.901399999999995</v>
      </c>
      <c r="BB515" s="130"/>
      <c r="BC515" s="348">
        <v>0.5</v>
      </c>
      <c r="BD515" s="348"/>
      <c r="BE515" s="346"/>
      <c r="BF515" s="348">
        <v>0.5</v>
      </c>
      <c r="BG515" s="348"/>
      <c r="BH515" s="348"/>
      <c r="BI515" s="348"/>
      <c r="BJ515" s="361">
        <v>10</v>
      </c>
      <c r="BK515" s="346">
        <v>14.8</v>
      </c>
      <c r="BL515" s="346">
        <v>13.1</v>
      </c>
      <c r="BM515" s="346">
        <v>24.4</v>
      </c>
      <c r="BN515" s="346">
        <v>2.5</v>
      </c>
      <c r="BO515" s="346">
        <v>87.1</v>
      </c>
      <c r="BP515" s="347">
        <v>2.2999999999999998</v>
      </c>
      <c r="BQ515" s="346">
        <v>52</v>
      </c>
      <c r="BR515" s="346"/>
      <c r="BS515" s="34"/>
      <c r="BT515" s="34"/>
      <c r="BU515" s="34"/>
      <c r="BV515" s="34"/>
      <c r="BW515" s="34"/>
      <c r="BX515" s="34"/>
    </row>
    <row r="516" spans="1:76" x14ac:dyDescent="0.35">
      <c r="A516" s="34" t="s">
        <v>297</v>
      </c>
      <c r="B516" s="34"/>
      <c r="C516" s="34"/>
      <c r="D516" s="34"/>
      <c r="E516" s="34" t="s">
        <v>1372</v>
      </c>
      <c r="F516" s="34" t="s">
        <v>1372</v>
      </c>
      <c r="G516" s="41">
        <v>2005</v>
      </c>
      <c r="H516" s="34"/>
      <c r="I516" s="34"/>
      <c r="J516" s="34"/>
      <c r="K516" s="39" t="s">
        <v>80</v>
      </c>
      <c r="L516" s="39" t="s">
        <v>81</v>
      </c>
      <c r="M516" s="39" t="s">
        <v>82</v>
      </c>
      <c r="N516" s="39" t="s">
        <v>83</v>
      </c>
      <c r="O516" s="39" t="s">
        <v>84</v>
      </c>
      <c r="P516" s="39" t="s">
        <v>85</v>
      </c>
      <c r="Q516" s="39" t="s">
        <v>86</v>
      </c>
      <c r="R516" s="35" t="s">
        <v>87</v>
      </c>
      <c r="S516" s="35" t="s">
        <v>87</v>
      </c>
      <c r="T516" s="34" t="s">
        <v>882</v>
      </c>
      <c r="U516" s="39" t="s">
        <v>28</v>
      </c>
      <c r="V516" s="113" t="s">
        <v>293</v>
      </c>
      <c r="W516" s="34" t="s">
        <v>280</v>
      </c>
      <c r="X516" s="39" t="s">
        <v>819</v>
      </c>
      <c r="Y516" s="115"/>
      <c r="Z516" s="39" t="s">
        <v>239</v>
      </c>
      <c r="AA516" s="112"/>
      <c r="AB516" s="115"/>
      <c r="AC516" s="332">
        <v>48</v>
      </c>
      <c r="AD516" s="332" t="s">
        <v>240</v>
      </c>
      <c r="AE516" s="41" t="s">
        <v>508</v>
      </c>
      <c r="AF516" s="332" t="s">
        <v>240</v>
      </c>
      <c r="AG516" s="112"/>
      <c r="AH516" s="346">
        <v>14.3</v>
      </c>
      <c r="AI516" s="111">
        <v>14.3</v>
      </c>
      <c r="AJ516" s="346"/>
      <c r="AK516" s="349"/>
      <c r="AL516" s="336">
        <v>6.14</v>
      </c>
      <c r="AM516" s="44">
        <v>95.045600000000007</v>
      </c>
      <c r="AN516" s="111">
        <v>6.4</v>
      </c>
      <c r="AO516" s="111">
        <f t="shared" si="29"/>
        <v>1</v>
      </c>
      <c r="AP516" s="111">
        <v>1</v>
      </c>
      <c r="AQ516" s="111"/>
      <c r="AR516" s="335" t="s">
        <v>295</v>
      </c>
      <c r="AS516" s="111" t="s">
        <v>240</v>
      </c>
      <c r="AT516" s="111" t="s">
        <v>295</v>
      </c>
      <c r="AU516" s="111" t="s">
        <v>240</v>
      </c>
      <c r="AV516" s="349"/>
      <c r="AW516" s="348"/>
      <c r="AX516" s="349">
        <v>25</v>
      </c>
      <c r="AY516" s="348">
        <v>6.14</v>
      </c>
      <c r="AZ516" s="334" t="s">
        <v>240</v>
      </c>
      <c r="BA516" s="130">
        <v>95.045600000000007</v>
      </c>
      <c r="BB516" s="130"/>
      <c r="BC516" s="348">
        <v>6.4</v>
      </c>
      <c r="BD516" s="348"/>
      <c r="BE516" s="346"/>
      <c r="BF516" s="348">
        <v>6.4</v>
      </c>
      <c r="BG516" s="348"/>
      <c r="BH516" s="348"/>
      <c r="BI516" s="348"/>
      <c r="BJ516" s="361">
        <v>10</v>
      </c>
      <c r="BK516" s="346">
        <v>15.8</v>
      </c>
      <c r="BL516" s="346">
        <v>13.5</v>
      </c>
      <c r="BM516" s="346">
        <v>11.1</v>
      </c>
      <c r="BN516" s="346">
        <v>2.4</v>
      </c>
      <c r="BO516" s="346">
        <v>93.4</v>
      </c>
      <c r="BP516" s="347">
        <v>13.1</v>
      </c>
      <c r="BQ516" s="346">
        <v>4.5</v>
      </c>
      <c r="BR516" s="346"/>
      <c r="BS516" s="34"/>
      <c r="BT516" s="34"/>
      <c r="BU516" s="34"/>
      <c r="BV516" s="34"/>
      <c r="BW516" s="34"/>
      <c r="BX516" s="34"/>
    </row>
    <row r="517" spans="1:76" x14ac:dyDescent="0.35">
      <c r="A517" s="34" t="s">
        <v>297</v>
      </c>
      <c r="B517" s="34"/>
      <c r="C517" s="34"/>
      <c r="D517" s="34"/>
      <c r="E517" s="34" t="s">
        <v>1372</v>
      </c>
      <c r="F517" s="34" t="s">
        <v>1372</v>
      </c>
      <c r="G517" s="41">
        <v>2005</v>
      </c>
      <c r="H517" s="34"/>
      <c r="I517" s="34"/>
      <c r="J517" s="34"/>
      <c r="K517" s="39" t="s">
        <v>80</v>
      </c>
      <c r="L517" s="39" t="s">
        <v>81</v>
      </c>
      <c r="M517" s="39" t="s">
        <v>82</v>
      </c>
      <c r="N517" s="39" t="s">
        <v>83</v>
      </c>
      <c r="O517" s="39" t="s">
        <v>84</v>
      </c>
      <c r="P517" s="39" t="s">
        <v>85</v>
      </c>
      <c r="Q517" s="39" t="s">
        <v>86</v>
      </c>
      <c r="R517" s="35" t="s">
        <v>87</v>
      </c>
      <c r="S517" s="35" t="s">
        <v>87</v>
      </c>
      <c r="T517" s="34" t="s">
        <v>882</v>
      </c>
      <c r="U517" s="39" t="s">
        <v>28</v>
      </c>
      <c r="V517" s="113" t="s">
        <v>293</v>
      </c>
      <c r="W517" s="34" t="s">
        <v>280</v>
      </c>
      <c r="X517" s="39" t="s">
        <v>819</v>
      </c>
      <c r="Y517" s="115"/>
      <c r="Z517" s="39" t="s">
        <v>239</v>
      </c>
      <c r="AA517" s="112"/>
      <c r="AB517" s="115"/>
      <c r="AC517" s="332">
        <v>48</v>
      </c>
      <c r="AD517" s="332" t="s">
        <v>240</v>
      </c>
      <c r="AE517" s="41" t="s">
        <v>508</v>
      </c>
      <c r="AF517" s="332" t="s">
        <v>240</v>
      </c>
      <c r="AG517" s="112"/>
      <c r="AH517" s="346">
        <v>14.8</v>
      </c>
      <c r="AI517" s="111">
        <v>14.8</v>
      </c>
      <c r="AJ517" s="346"/>
      <c r="AK517" s="349"/>
      <c r="AL517" s="336">
        <v>6.12</v>
      </c>
      <c r="AM517" s="44">
        <v>94.546199999999999</v>
      </c>
      <c r="AN517" s="111">
        <v>6.7</v>
      </c>
      <c r="AO517" s="111">
        <f t="shared" si="29"/>
        <v>1</v>
      </c>
      <c r="AP517" s="111">
        <v>1</v>
      </c>
      <c r="AQ517" s="111"/>
      <c r="AR517" s="335" t="s">
        <v>295</v>
      </c>
      <c r="AS517" s="111" t="s">
        <v>240</v>
      </c>
      <c r="AT517" s="111" t="s">
        <v>295</v>
      </c>
      <c r="AU517" s="111" t="s">
        <v>240</v>
      </c>
      <c r="AV517" s="349"/>
      <c r="AW517" s="348"/>
      <c r="AX517" s="349">
        <v>25</v>
      </c>
      <c r="AY517" s="348">
        <v>6.12</v>
      </c>
      <c r="AZ517" s="334" t="s">
        <v>240</v>
      </c>
      <c r="BA517" s="130">
        <v>94.546199999999999</v>
      </c>
      <c r="BB517" s="130"/>
      <c r="BC517" s="348">
        <v>6.7</v>
      </c>
      <c r="BD517" s="348"/>
      <c r="BE517" s="346"/>
      <c r="BF517" s="348">
        <v>6.7</v>
      </c>
      <c r="BG517" s="348"/>
      <c r="BH517" s="348"/>
      <c r="BI517" s="348"/>
      <c r="BJ517" s="361">
        <v>10</v>
      </c>
      <c r="BK517" s="346">
        <v>15.6</v>
      </c>
      <c r="BL517" s="346">
        <v>13.5</v>
      </c>
      <c r="BM517" s="346">
        <v>10.7</v>
      </c>
      <c r="BN517" s="346">
        <v>2.2000000000000002</v>
      </c>
      <c r="BO517" s="346">
        <v>93.5</v>
      </c>
      <c r="BP517" s="347">
        <v>11.9</v>
      </c>
      <c r="BQ517" s="346">
        <v>4.2</v>
      </c>
      <c r="BR517" s="346"/>
      <c r="BS517" s="34"/>
      <c r="BT517" s="34"/>
      <c r="BU517" s="34"/>
      <c r="BV517" s="34"/>
      <c r="BW517" s="34"/>
      <c r="BX517" s="34"/>
    </row>
    <row r="518" spans="1:76" x14ac:dyDescent="0.35">
      <c r="A518" s="34" t="s">
        <v>297</v>
      </c>
      <c r="B518" s="34"/>
      <c r="C518" s="34"/>
      <c r="D518" s="34"/>
      <c r="E518" s="34" t="s">
        <v>1372</v>
      </c>
      <c r="F518" s="34" t="s">
        <v>1372</v>
      </c>
      <c r="G518" s="41">
        <v>2005</v>
      </c>
      <c r="H518" s="34"/>
      <c r="I518" s="34"/>
      <c r="J518" s="34"/>
      <c r="K518" s="39" t="s">
        <v>80</v>
      </c>
      <c r="L518" s="39" t="s">
        <v>81</v>
      </c>
      <c r="M518" s="39" t="s">
        <v>82</v>
      </c>
      <c r="N518" s="39" t="s">
        <v>83</v>
      </c>
      <c r="O518" s="39" t="s">
        <v>84</v>
      </c>
      <c r="P518" s="39" t="s">
        <v>85</v>
      </c>
      <c r="Q518" s="39" t="s">
        <v>86</v>
      </c>
      <c r="R518" s="35" t="s">
        <v>87</v>
      </c>
      <c r="S518" s="35" t="s">
        <v>87</v>
      </c>
      <c r="T518" s="34" t="s">
        <v>882</v>
      </c>
      <c r="U518" s="39" t="s">
        <v>28</v>
      </c>
      <c r="V518" s="113" t="s">
        <v>293</v>
      </c>
      <c r="W518" s="34" t="s">
        <v>280</v>
      </c>
      <c r="X518" s="39" t="s">
        <v>819</v>
      </c>
      <c r="Y518" s="115"/>
      <c r="Z518" s="39" t="s">
        <v>239</v>
      </c>
      <c r="AA518" s="112"/>
      <c r="AB518" s="115"/>
      <c r="AC518" s="332">
        <v>48</v>
      </c>
      <c r="AD518" s="332" t="s">
        <v>240</v>
      </c>
      <c r="AE518" s="41" t="s">
        <v>508</v>
      </c>
      <c r="AF518" s="332" t="s">
        <v>240</v>
      </c>
      <c r="AG518" s="112"/>
      <c r="AH518" s="346">
        <v>16</v>
      </c>
      <c r="AI518" s="111">
        <v>16</v>
      </c>
      <c r="AJ518" s="346"/>
      <c r="AK518" s="349"/>
      <c r="AL518" s="336">
        <v>6.13</v>
      </c>
      <c r="AM518" s="44">
        <v>94.384100000000004</v>
      </c>
      <c r="AN518" s="111">
        <v>6.5</v>
      </c>
      <c r="AO518" s="111">
        <f t="shared" si="29"/>
        <v>1</v>
      </c>
      <c r="AP518" s="111">
        <v>1</v>
      </c>
      <c r="AQ518" s="111"/>
      <c r="AR518" s="335" t="s">
        <v>295</v>
      </c>
      <c r="AS518" s="111" t="s">
        <v>240</v>
      </c>
      <c r="AT518" s="111" t="s">
        <v>295</v>
      </c>
      <c r="AU518" s="111" t="s">
        <v>240</v>
      </c>
      <c r="AV518" s="349"/>
      <c r="AW518" s="348"/>
      <c r="AX518" s="349">
        <v>25</v>
      </c>
      <c r="AY518" s="348">
        <v>6.13</v>
      </c>
      <c r="AZ518" s="334" t="s">
        <v>240</v>
      </c>
      <c r="BA518" s="130">
        <v>94.384100000000004</v>
      </c>
      <c r="BB518" s="130"/>
      <c r="BC518" s="348">
        <v>6.5</v>
      </c>
      <c r="BD518" s="348"/>
      <c r="BE518" s="346"/>
      <c r="BF518" s="348">
        <v>6.5</v>
      </c>
      <c r="BG518" s="348"/>
      <c r="BH518" s="348"/>
      <c r="BI518" s="348"/>
      <c r="BJ518" s="361">
        <v>10</v>
      </c>
      <c r="BK518" s="346">
        <v>15.7</v>
      </c>
      <c r="BL518" s="346">
        <v>13.4</v>
      </c>
      <c r="BM518" s="346">
        <v>11.9</v>
      </c>
      <c r="BN518" s="346">
        <v>2.6</v>
      </c>
      <c r="BO518" s="346">
        <v>93.1</v>
      </c>
      <c r="BP518" s="347">
        <v>15.9</v>
      </c>
      <c r="BQ518" s="346">
        <v>4.4000000000000004</v>
      </c>
      <c r="BR518" s="346"/>
      <c r="BS518" s="34"/>
      <c r="BT518" s="34"/>
      <c r="BU518" s="34"/>
      <c r="BV518" s="34"/>
      <c r="BW518" s="34"/>
      <c r="BX518" s="34"/>
    </row>
    <row r="519" spans="1:76" x14ac:dyDescent="0.35">
      <c r="A519" s="34" t="s">
        <v>297</v>
      </c>
      <c r="B519" s="34"/>
      <c r="C519" s="34"/>
      <c r="D519" s="34"/>
      <c r="E519" s="34" t="s">
        <v>1372</v>
      </c>
      <c r="F519" s="34" t="s">
        <v>1372</v>
      </c>
      <c r="G519" s="41">
        <v>2005</v>
      </c>
      <c r="H519" s="34"/>
      <c r="I519" s="34"/>
      <c r="J519" s="34"/>
      <c r="K519" s="39" t="s">
        <v>80</v>
      </c>
      <c r="L519" s="39" t="s">
        <v>81</v>
      </c>
      <c r="M519" s="39" t="s">
        <v>82</v>
      </c>
      <c r="N519" s="39" t="s">
        <v>83</v>
      </c>
      <c r="O519" s="39" t="s">
        <v>84</v>
      </c>
      <c r="P519" s="39" t="s">
        <v>85</v>
      </c>
      <c r="Q519" s="39" t="s">
        <v>86</v>
      </c>
      <c r="R519" s="35" t="s">
        <v>87</v>
      </c>
      <c r="S519" s="35" t="s">
        <v>87</v>
      </c>
      <c r="T519" s="34" t="s">
        <v>882</v>
      </c>
      <c r="U519" s="39" t="s">
        <v>28</v>
      </c>
      <c r="V519" s="113" t="s">
        <v>293</v>
      </c>
      <c r="W519" s="34" t="s">
        <v>280</v>
      </c>
      <c r="X519" s="39" t="s">
        <v>819</v>
      </c>
      <c r="Y519" s="115"/>
      <c r="Z519" s="39" t="s">
        <v>239</v>
      </c>
      <c r="AA519" s="112"/>
      <c r="AB519" s="115"/>
      <c r="AC519" s="332">
        <v>48</v>
      </c>
      <c r="AD519" s="332" t="s">
        <v>240</v>
      </c>
      <c r="AE519" s="41" t="s">
        <v>508</v>
      </c>
      <c r="AF519" s="332" t="s">
        <v>240</v>
      </c>
      <c r="AG519" s="112"/>
      <c r="AH519" s="346">
        <v>16.3</v>
      </c>
      <c r="AI519" s="111">
        <v>16.3</v>
      </c>
      <c r="AJ519" s="346"/>
      <c r="AK519" s="349"/>
      <c r="AL519" s="336">
        <v>6.11</v>
      </c>
      <c r="AM519" s="44">
        <v>95.045600000000007</v>
      </c>
      <c r="AN519" s="111">
        <v>6.5</v>
      </c>
      <c r="AO519" s="111">
        <f t="shared" si="29"/>
        <v>1</v>
      </c>
      <c r="AP519" s="111">
        <v>1</v>
      </c>
      <c r="AQ519" s="111"/>
      <c r="AR519" s="335" t="s">
        <v>295</v>
      </c>
      <c r="AS519" s="111" t="s">
        <v>240</v>
      </c>
      <c r="AT519" s="111" t="s">
        <v>295</v>
      </c>
      <c r="AU519" s="111" t="s">
        <v>240</v>
      </c>
      <c r="AV519" s="349"/>
      <c r="AW519" s="348"/>
      <c r="AX519" s="349">
        <v>25</v>
      </c>
      <c r="AY519" s="348">
        <v>6.11</v>
      </c>
      <c r="AZ519" s="334" t="s">
        <v>240</v>
      </c>
      <c r="BA519" s="130">
        <v>95.045600000000007</v>
      </c>
      <c r="BB519" s="130"/>
      <c r="BC519" s="348">
        <v>6.5</v>
      </c>
      <c r="BD519" s="348"/>
      <c r="BE519" s="346"/>
      <c r="BF519" s="348">
        <v>6.5</v>
      </c>
      <c r="BG519" s="348"/>
      <c r="BH519" s="348"/>
      <c r="BI519" s="348"/>
      <c r="BJ519" s="361">
        <v>10</v>
      </c>
      <c r="BK519" s="346">
        <v>15.8</v>
      </c>
      <c r="BL519" s="346">
        <v>13.5</v>
      </c>
      <c r="BM519" s="346">
        <v>11.6</v>
      </c>
      <c r="BN519" s="346">
        <v>2.4</v>
      </c>
      <c r="BO519" s="346">
        <v>93.7</v>
      </c>
      <c r="BP519" s="347">
        <v>15.7</v>
      </c>
      <c r="BQ519" s="346">
        <v>4.4000000000000004</v>
      </c>
      <c r="BR519" s="346"/>
      <c r="BS519" s="34"/>
      <c r="BT519" s="34"/>
      <c r="BU519" s="34"/>
      <c r="BV519" s="34"/>
      <c r="BW519" s="34"/>
      <c r="BX519" s="34"/>
    </row>
    <row r="520" spans="1:76" x14ac:dyDescent="0.35">
      <c r="A520" s="34" t="s">
        <v>297</v>
      </c>
      <c r="B520" s="34"/>
      <c r="C520" s="34"/>
      <c r="D520" s="34"/>
      <c r="E520" s="34" t="s">
        <v>1372</v>
      </c>
      <c r="F520" s="34" t="s">
        <v>1372</v>
      </c>
      <c r="G520" s="41">
        <v>2005</v>
      </c>
      <c r="H520" s="34"/>
      <c r="I520" s="34"/>
      <c r="J520" s="34"/>
      <c r="K520" s="39" t="s">
        <v>80</v>
      </c>
      <c r="L520" s="39" t="s">
        <v>81</v>
      </c>
      <c r="M520" s="39" t="s">
        <v>82</v>
      </c>
      <c r="N520" s="39" t="s">
        <v>83</v>
      </c>
      <c r="O520" s="39" t="s">
        <v>84</v>
      </c>
      <c r="P520" s="39" t="s">
        <v>85</v>
      </c>
      <c r="Q520" s="39" t="s">
        <v>86</v>
      </c>
      <c r="R520" s="35" t="s">
        <v>87</v>
      </c>
      <c r="S520" s="35" t="s">
        <v>87</v>
      </c>
      <c r="T520" s="34" t="s">
        <v>882</v>
      </c>
      <c r="U520" s="39" t="s">
        <v>28</v>
      </c>
      <c r="V520" s="113" t="s">
        <v>293</v>
      </c>
      <c r="W520" s="34" t="s">
        <v>280</v>
      </c>
      <c r="X520" s="39" t="s">
        <v>819</v>
      </c>
      <c r="Y520" s="115"/>
      <c r="Z520" s="39" t="s">
        <v>239</v>
      </c>
      <c r="AA520" s="112"/>
      <c r="AB520" s="115"/>
      <c r="AC520" s="332">
        <v>48</v>
      </c>
      <c r="AD520" s="332" t="s">
        <v>240</v>
      </c>
      <c r="AE520" s="41" t="s">
        <v>508</v>
      </c>
      <c r="AF520" s="332" t="s">
        <v>240</v>
      </c>
      <c r="AG520" s="112"/>
      <c r="AH520" s="346">
        <v>17</v>
      </c>
      <c r="AI520" s="111">
        <v>17</v>
      </c>
      <c r="AJ520" s="346"/>
      <c r="AK520" s="349"/>
      <c r="AL520" s="336">
        <v>8.01</v>
      </c>
      <c r="AM520" s="44">
        <v>89.990200000000002</v>
      </c>
      <c r="AN520" s="111">
        <v>0.4</v>
      </c>
      <c r="AO520" s="111">
        <f t="shared" si="29"/>
        <v>1</v>
      </c>
      <c r="AP520" s="111">
        <v>1</v>
      </c>
      <c r="AQ520" s="111"/>
      <c r="AR520" s="335" t="s">
        <v>295</v>
      </c>
      <c r="AS520" s="111" t="s">
        <v>240</v>
      </c>
      <c r="AT520" s="111" t="s">
        <v>295</v>
      </c>
      <c r="AU520" s="111" t="s">
        <v>240</v>
      </c>
      <c r="AV520" s="349"/>
      <c r="AW520" s="348"/>
      <c r="AX520" s="349">
        <v>25</v>
      </c>
      <c r="AY520" s="348">
        <v>8.01</v>
      </c>
      <c r="AZ520" s="334" t="s">
        <v>240</v>
      </c>
      <c r="BA520" s="130">
        <v>89.990200000000002</v>
      </c>
      <c r="BB520" s="130"/>
      <c r="BC520" s="348">
        <v>0.4</v>
      </c>
      <c r="BD520" s="348"/>
      <c r="BE520" s="346"/>
      <c r="BF520" s="348">
        <v>0.4</v>
      </c>
      <c r="BG520" s="348"/>
      <c r="BH520" s="348"/>
      <c r="BI520" s="348"/>
      <c r="BJ520" s="361">
        <v>10</v>
      </c>
      <c r="BK520" s="346">
        <v>14.6</v>
      </c>
      <c r="BL520" s="346">
        <v>13</v>
      </c>
      <c r="BM520" s="346">
        <v>29</v>
      </c>
      <c r="BN520" s="346">
        <v>2.4</v>
      </c>
      <c r="BO520" s="346">
        <v>86.5</v>
      </c>
      <c r="BP520" s="347">
        <v>2.2000000000000002</v>
      </c>
      <c r="BQ520" s="346">
        <v>54.7</v>
      </c>
      <c r="BR520" s="346"/>
      <c r="BS520" s="34"/>
      <c r="BT520" s="34"/>
      <c r="BU520" s="34"/>
      <c r="BV520" s="34"/>
      <c r="BW520" s="34"/>
      <c r="BX520" s="34"/>
    </row>
    <row r="521" spans="1:76" x14ac:dyDescent="0.35">
      <c r="A521" s="34" t="s">
        <v>297</v>
      </c>
      <c r="B521" s="34"/>
      <c r="C521" s="34"/>
      <c r="D521" s="34"/>
      <c r="E521" s="34" t="s">
        <v>1372</v>
      </c>
      <c r="F521" s="34" t="s">
        <v>1372</v>
      </c>
      <c r="G521" s="41">
        <v>2005</v>
      </c>
      <c r="H521" s="34"/>
      <c r="I521" s="34"/>
      <c r="J521" s="34"/>
      <c r="K521" s="39" t="s">
        <v>80</v>
      </c>
      <c r="L521" s="39" t="s">
        <v>81</v>
      </c>
      <c r="M521" s="39" t="s">
        <v>82</v>
      </c>
      <c r="N521" s="39" t="s">
        <v>83</v>
      </c>
      <c r="O521" s="39" t="s">
        <v>84</v>
      </c>
      <c r="P521" s="39" t="s">
        <v>85</v>
      </c>
      <c r="Q521" s="39" t="s">
        <v>86</v>
      </c>
      <c r="R521" s="35" t="s">
        <v>87</v>
      </c>
      <c r="S521" s="35" t="s">
        <v>87</v>
      </c>
      <c r="T521" s="34" t="s">
        <v>882</v>
      </c>
      <c r="U521" s="39" t="s">
        <v>28</v>
      </c>
      <c r="V521" s="113" t="s">
        <v>293</v>
      </c>
      <c r="W521" s="34" t="s">
        <v>280</v>
      </c>
      <c r="X521" s="39" t="s">
        <v>819</v>
      </c>
      <c r="Y521" s="115"/>
      <c r="Z521" s="39" t="s">
        <v>239</v>
      </c>
      <c r="AA521" s="112"/>
      <c r="AB521" s="115"/>
      <c r="AC521" s="332">
        <v>48</v>
      </c>
      <c r="AD521" s="332" t="s">
        <v>240</v>
      </c>
      <c r="AE521" s="41" t="s">
        <v>508</v>
      </c>
      <c r="AF521" s="332" t="s">
        <v>240</v>
      </c>
      <c r="AG521" s="112"/>
      <c r="AH521" s="346">
        <v>17.100000000000001</v>
      </c>
      <c r="AI521" s="111">
        <v>17.100000000000001</v>
      </c>
      <c r="AJ521" s="346"/>
      <c r="AK521" s="349"/>
      <c r="AL521" s="336">
        <v>7.18</v>
      </c>
      <c r="AM521" s="44">
        <v>86.270900000000012</v>
      </c>
      <c r="AN521" s="111">
        <v>2.1</v>
      </c>
      <c r="AO521" s="111">
        <f t="shared" ref="AO521:AO552" si="30">IF(AP521=1,1,"xx")</f>
        <v>1</v>
      </c>
      <c r="AP521" s="111">
        <v>1</v>
      </c>
      <c r="AQ521" s="111"/>
      <c r="AR521" s="335" t="s">
        <v>295</v>
      </c>
      <c r="AS521" s="111" t="s">
        <v>240</v>
      </c>
      <c r="AT521" s="111" t="s">
        <v>295</v>
      </c>
      <c r="AU521" s="111" t="s">
        <v>240</v>
      </c>
      <c r="AV521" s="349"/>
      <c r="AW521" s="348"/>
      <c r="AX521" s="349">
        <v>25</v>
      </c>
      <c r="AY521" s="348">
        <v>7.18</v>
      </c>
      <c r="AZ521" s="334" t="s">
        <v>240</v>
      </c>
      <c r="BA521" s="130">
        <v>86.270900000000012</v>
      </c>
      <c r="BB521" s="130"/>
      <c r="BC521" s="348">
        <v>2.1</v>
      </c>
      <c r="BD521" s="348"/>
      <c r="BE521" s="346"/>
      <c r="BF521" s="348">
        <v>2.1</v>
      </c>
      <c r="BG521" s="348"/>
      <c r="BH521" s="348"/>
      <c r="BI521" s="348"/>
      <c r="BJ521" s="361">
        <v>10</v>
      </c>
      <c r="BK521" s="346">
        <v>14.1</v>
      </c>
      <c r="BL521" s="346">
        <v>12.4</v>
      </c>
      <c r="BM521" s="346">
        <v>6.9</v>
      </c>
      <c r="BN521" s="346">
        <v>2</v>
      </c>
      <c r="BO521" s="346">
        <v>83.6</v>
      </c>
      <c r="BP521" s="347">
        <v>5.5</v>
      </c>
      <c r="BQ521" s="346">
        <v>10.5</v>
      </c>
      <c r="BR521" s="346"/>
      <c r="BS521" s="34"/>
      <c r="BT521" s="34"/>
      <c r="BU521" s="34"/>
      <c r="BV521" s="34"/>
      <c r="BW521" s="34"/>
      <c r="BX521" s="34"/>
    </row>
    <row r="522" spans="1:76" x14ac:dyDescent="0.35">
      <c r="A522" s="34" t="s">
        <v>297</v>
      </c>
      <c r="B522" s="34"/>
      <c r="C522" s="34"/>
      <c r="D522" s="34"/>
      <c r="E522" s="34" t="s">
        <v>1372</v>
      </c>
      <c r="F522" s="34" t="s">
        <v>1372</v>
      </c>
      <c r="G522" s="41">
        <v>2005</v>
      </c>
      <c r="H522" s="34"/>
      <c r="I522" s="34"/>
      <c r="J522" s="34"/>
      <c r="K522" s="39" t="s">
        <v>80</v>
      </c>
      <c r="L522" s="39" t="s">
        <v>81</v>
      </c>
      <c r="M522" s="39" t="s">
        <v>82</v>
      </c>
      <c r="N522" s="39" t="s">
        <v>83</v>
      </c>
      <c r="O522" s="39" t="s">
        <v>84</v>
      </c>
      <c r="P522" s="39" t="s">
        <v>85</v>
      </c>
      <c r="Q522" s="39" t="s">
        <v>86</v>
      </c>
      <c r="R522" s="35" t="s">
        <v>87</v>
      </c>
      <c r="S522" s="35" t="s">
        <v>87</v>
      </c>
      <c r="T522" s="34" t="s">
        <v>882</v>
      </c>
      <c r="U522" s="39" t="s">
        <v>28</v>
      </c>
      <c r="V522" s="113" t="s">
        <v>293</v>
      </c>
      <c r="W522" s="34" t="s">
        <v>280</v>
      </c>
      <c r="X522" s="39" t="s">
        <v>819</v>
      </c>
      <c r="Y522" s="115"/>
      <c r="Z522" s="39" t="s">
        <v>239</v>
      </c>
      <c r="AA522" s="112"/>
      <c r="AB522" s="115"/>
      <c r="AC522" s="332">
        <v>48</v>
      </c>
      <c r="AD522" s="332" t="s">
        <v>240</v>
      </c>
      <c r="AE522" s="41" t="s">
        <v>508</v>
      </c>
      <c r="AF522" s="332" t="s">
        <v>240</v>
      </c>
      <c r="AG522" s="112"/>
      <c r="AH522" s="346">
        <v>17.399999999999999</v>
      </c>
      <c r="AI522" s="111">
        <v>17.399999999999999</v>
      </c>
      <c r="AJ522" s="346"/>
      <c r="AK522" s="349"/>
      <c r="AL522" s="336">
        <v>7.16</v>
      </c>
      <c r="AM522" s="44">
        <v>86.608200000000011</v>
      </c>
      <c r="AN522" s="111">
        <v>2.1</v>
      </c>
      <c r="AO522" s="111">
        <f t="shared" si="30"/>
        <v>1</v>
      </c>
      <c r="AP522" s="111">
        <v>1</v>
      </c>
      <c r="AQ522" s="111"/>
      <c r="AR522" s="335" t="s">
        <v>295</v>
      </c>
      <c r="AS522" s="111" t="s">
        <v>240</v>
      </c>
      <c r="AT522" s="111" t="s">
        <v>295</v>
      </c>
      <c r="AU522" s="111" t="s">
        <v>240</v>
      </c>
      <c r="AV522" s="349"/>
      <c r="AW522" s="348"/>
      <c r="AX522" s="349">
        <v>25</v>
      </c>
      <c r="AY522" s="348">
        <v>7.16</v>
      </c>
      <c r="AZ522" s="334" t="s">
        <v>240</v>
      </c>
      <c r="BA522" s="130">
        <v>86.608200000000011</v>
      </c>
      <c r="BB522" s="130"/>
      <c r="BC522" s="348">
        <v>2.1</v>
      </c>
      <c r="BD522" s="348"/>
      <c r="BE522" s="346"/>
      <c r="BF522" s="348">
        <v>2.1</v>
      </c>
      <c r="BG522" s="348"/>
      <c r="BH522" s="348"/>
      <c r="BI522" s="348"/>
      <c r="BJ522" s="361">
        <v>10</v>
      </c>
      <c r="BK522" s="346">
        <v>14.4</v>
      </c>
      <c r="BL522" s="346">
        <v>12.3</v>
      </c>
      <c r="BM522" s="346">
        <v>7.2</v>
      </c>
      <c r="BN522" s="346">
        <v>2.2000000000000002</v>
      </c>
      <c r="BO522" s="346">
        <v>83.8</v>
      </c>
      <c r="BP522" s="347">
        <v>5.5</v>
      </c>
      <c r="BQ522" s="346">
        <v>10.1</v>
      </c>
      <c r="BR522" s="346"/>
      <c r="BS522" s="34"/>
      <c r="BT522" s="34"/>
      <c r="BU522" s="34"/>
      <c r="BV522" s="34"/>
      <c r="BW522" s="34"/>
      <c r="BX522" s="34"/>
    </row>
    <row r="523" spans="1:76" x14ac:dyDescent="0.35">
      <c r="A523" s="34" t="s">
        <v>297</v>
      </c>
      <c r="B523" s="34"/>
      <c r="C523" s="34"/>
      <c r="D523" s="34"/>
      <c r="E523" s="34" t="s">
        <v>1372</v>
      </c>
      <c r="F523" s="34" t="s">
        <v>1372</v>
      </c>
      <c r="G523" s="41">
        <v>2005</v>
      </c>
      <c r="H523" s="34"/>
      <c r="I523" s="34"/>
      <c r="J523" s="34"/>
      <c r="K523" s="39" t="s">
        <v>80</v>
      </c>
      <c r="L523" s="39" t="s">
        <v>81</v>
      </c>
      <c r="M523" s="39" t="s">
        <v>82</v>
      </c>
      <c r="N523" s="39" t="s">
        <v>83</v>
      </c>
      <c r="O523" s="39" t="s">
        <v>84</v>
      </c>
      <c r="P523" s="39" t="s">
        <v>85</v>
      </c>
      <c r="Q523" s="39" t="s">
        <v>86</v>
      </c>
      <c r="R523" s="35" t="s">
        <v>87</v>
      </c>
      <c r="S523" s="35" t="s">
        <v>87</v>
      </c>
      <c r="T523" s="34" t="s">
        <v>882</v>
      </c>
      <c r="U523" s="39" t="s">
        <v>28</v>
      </c>
      <c r="V523" s="113" t="s">
        <v>293</v>
      </c>
      <c r="W523" s="34" t="s">
        <v>280</v>
      </c>
      <c r="X523" s="39" t="s">
        <v>819</v>
      </c>
      <c r="Y523" s="115"/>
      <c r="Z523" s="39" t="s">
        <v>239</v>
      </c>
      <c r="AA523" s="112"/>
      <c r="AB523" s="115"/>
      <c r="AC523" s="332">
        <v>48</v>
      </c>
      <c r="AD523" s="332" t="s">
        <v>240</v>
      </c>
      <c r="AE523" s="41" t="s">
        <v>508</v>
      </c>
      <c r="AF523" s="332" t="s">
        <v>240</v>
      </c>
      <c r="AG523" s="112"/>
      <c r="AH523" s="346">
        <v>17.5</v>
      </c>
      <c r="AI523" s="111">
        <v>17.5</v>
      </c>
      <c r="AJ523" s="346"/>
      <c r="AK523" s="349"/>
      <c r="AL523" s="336">
        <v>7.17</v>
      </c>
      <c r="AM523" s="44">
        <v>87.02000000000001</v>
      </c>
      <c r="AN523" s="111">
        <v>2</v>
      </c>
      <c r="AO523" s="111">
        <f t="shared" si="30"/>
        <v>1</v>
      </c>
      <c r="AP523" s="111">
        <v>1</v>
      </c>
      <c r="AQ523" s="111"/>
      <c r="AR523" s="335" t="s">
        <v>295</v>
      </c>
      <c r="AS523" s="111" t="s">
        <v>240</v>
      </c>
      <c r="AT523" s="111" t="s">
        <v>295</v>
      </c>
      <c r="AU523" s="111" t="s">
        <v>240</v>
      </c>
      <c r="AV523" s="349"/>
      <c r="AW523" s="348"/>
      <c r="AX523" s="349">
        <v>25</v>
      </c>
      <c r="AY523" s="348">
        <v>7.17</v>
      </c>
      <c r="AZ523" s="334" t="s">
        <v>240</v>
      </c>
      <c r="BA523" s="130">
        <v>87.02000000000001</v>
      </c>
      <c r="BB523" s="130"/>
      <c r="BC523" s="348">
        <v>2</v>
      </c>
      <c r="BD523" s="348"/>
      <c r="BE523" s="346"/>
      <c r="BF523" s="348">
        <v>2</v>
      </c>
      <c r="BG523" s="348"/>
      <c r="BH523" s="348"/>
      <c r="BI523" s="348"/>
      <c r="BJ523" s="361">
        <v>10</v>
      </c>
      <c r="BK523" s="346">
        <v>14.4</v>
      </c>
      <c r="BL523" s="346">
        <v>12.4</v>
      </c>
      <c r="BM523" s="346">
        <v>7.5</v>
      </c>
      <c r="BN523" s="346">
        <v>2.1</v>
      </c>
      <c r="BO523" s="346">
        <v>84.1</v>
      </c>
      <c r="BP523" s="347">
        <v>5.6</v>
      </c>
      <c r="BQ523" s="346">
        <v>10.7</v>
      </c>
      <c r="BR523" s="346"/>
      <c r="BS523" s="34"/>
      <c r="BT523" s="34"/>
      <c r="BU523" s="34"/>
      <c r="BV523" s="34"/>
      <c r="BW523" s="34"/>
      <c r="BX523" s="34"/>
    </row>
    <row r="524" spans="1:76" x14ac:dyDescent="0.35">
      <c r="A524" s="34" t="s">
        <v>297</v>
      </c>
      <c r="B524" s="34"/>
      <c r="C524" s="34"/>
      <c r="D524" s="34"/>
      <c r="E524" s="34" t="s">
        <v>1372</v>
      </c>
      <c r="F524" s="34" t="s">
        <v>1372</v>
      </c>
      <c r="G524" s="41">
        <v>2005</v>
      </c>
      <c r="H524" s="34"/>
      <c r="I524" s="34"/>
      <c r="J524" s="34"/>
      <c r="K524" s="39" t="s">
        <v>80</v>
      </c>
      <c r="L524" s="39" t="s">
        <v>81</v>
      </c>
      <c r="M524" s="39" t="s">
        <v>82</v>
      </c>
      <c r="N524" s="39" t="s">
        <v>83</v>
      </c>
      <c r="O524" s="39" t="s">
        <v>84</v>
      </c>
      <c r="P524" s="39" t="s">
        <v>85</v>
      </c>
      <c r="Q524" s="39" t="s">
        <v>86</v>
      </c>
      <c r="R524" s="35" t="s">
        <v>87</v>
      </c>
      <c r="S524" s="35" t="s">
        <v>87</v>
      </c>
      <c r="T524" s="34" t="s">
        <v>882</v>
      </c>
      <c r="U524" s="39" t="s">
        <v>28</v>
      </c>
      <c r="V524" s="113" t="s">
        <v>293</v>
      </c>
      <c r="W524" s="34" t="s">
        <v>280</v>
      </c>
      <c r="X524" s="39" t="s">
        <v>819</v>
      </c>
      <c r="Y524" s="115"/>
      <c r="Z524" s="39" t="s">
        <v>239</v>
      </c>
      <c r="AA524" s="112"/>
      <c r="AB524" s="115"/>
      <c r="AC524" s="332">
        <v>48</v>
      </c>
      <c r="AD524" s="332" t="s">
        <v>240</v>
      </c>
      <c r="AE524" s="41" t="s">
        <v>508</v>
      </c>
      <c r="AF524" s="332" t="s">
        <v>240</v>
      </c>
      <c r="AG524" s="112"/>
      <c r="AH524" s="346">
        <v>17.899999999999999</v>
      </c>
      <c r="AI524" s="111">
        <v>17.899999999999999</v>
      </c>
      <c r="AJ524" s="346"/>
      <c r="AK524" s="349"/>
      <c r="AL524" s="336">
        <v>7.16</v>
      </c>
      <c r="AM524" s="44">
        <v>85.859100000000012</v>
      </c>
      <c r="AN524" s="111">
        <v>2.2000000000000002</v>
      </c>
      <c r="AO524" s="111">
        <f t="shared" si="30"/>
        <v>1</v>
      </c>
      <c r="AP524" s="111">
        <v>1</v>
      </c>
      <c r="AQ524" s="111"/>
      <c r="AR524" s="335" t="s">
        <v>295</v>
      </c>
      <c r="AS524" s="111" t="s">
        <v>240</v>
      </c>
      <c r="AT524" s="111" t="s">
        <v>295</v>
      </c>
      <c r="AU524" s="111" t="s">
        <v>240</v>
      </c>
      <c r="AV524" s="349"/>
      <c r="AW524" s="348"/>
      <c r="AX524" s="349">
        <v>25</v>
      </c>
      <c r="AY524" s="348">
        <v>7.16</v>
      </c>
      <c r="AZ524" s="334" t="s">
        <v>240</v>
      </c>
      <c r="BA524" s="130">
        <v>85.859100000000012</v>
      </c>
      <c r="BB524" s="130"/>
      <c r="BC524" s="348">
        <v>2.2000000000000002</v>
      </c>
      <c r="BD524" s="348"/>
      <c r="BE524" s="346"/>
      <c r="BF524" s="348">
        <v>2.2000000000000002</v>
      </c>
      <c r="BG524" s="348"/>
      <c r="BH524" s="348"/>
      <c r="BI524" s="348"/>
      <c r="BJ524" s="361">
        <v>10</v>
      </c>
      <c r="BK524" s="346">
        <v>14.1</v>
      </c>
      <c r="BL524" s="346">
        <v>12.3</v>
      </c>
      <c r="BM524" s="346">
        <v>6.9</v>
      </c>
      <c r="BN524" s="346">
        <v>2.2000000000000002</v>
      </c>
      <c r="BO524" s="346">
        <v>83.9</v>
      </c>
      <c r="BP524" s="347">
        <v>5.2</v>
      </c>
      <c r="BQ524" s="346">
        <v>10.4</v>
      </c>
      <c r="BR524" s="346"/>
      <c r="BS524" s="34"/>
      <c r="BT524" s="34"/>
      <c r="BU524" s="34"/>
      <c r="BV524" s="34"/>
      <c r="BW524" s="34"/>
      <c r="BX524" s="34"/>
    </row>
    <row r="525" spans="1:76" x14ac:dyDescent="0.35">
      <c r="A525" s="34" t="s">
        <v>297</v>
      </c>
      <c r="B525" s="34"/>
      <c r="C525" s="34"/>
      <c r="D525" s="34"/>
      <c r="E525" s="34" t="s">
        <v>1372</v>
      </c>
      <c r="F525" s="34" t="s">
        <v>1372</v>
      </c>
      <c r="G525" s="41">
        <v>2005</v>
      </c>
      <c r="H525" s="34"/>
      <c r="I525" s="34"/>
      <c r="J525" s="34"/>
      <c r="K525" s="39" t="s">
        <v>80</v>
      </c>
      <c r="L525" s="39" t="s">
        <v>81</v>
      </c>
      <c r="M525" s="39" t="s">
        <v>82</v>
      </c>
      <c r="N525" s="39" t="s">
        <v>83</v>
      </c>
      <c r="O525" s="39" t="s">
        <v>84</v>
      </c>
      <c r="P525" s="39" t="s">
        <v>85</v>
      </c>
      <c r="Q525" s="39" t="s">
        <v>86</v>
      </c>
      <c r="R525" s="35" t="s">
        <v>87</v>
      </c>
      <c r="S525" s="35" t="s">
        <v>87</v>
      </c>
      <c r="T525" s="34" t="s">
        <v>882</v>
      </c>
      <c r="U525" s="39" t="s">
        <v>28</v>
      </c>
      <c r="V525" s="113" t="s">
        <v>293</v>
      </c>
      <c r="W525" s="34" t="s">
        <v>280</v>
      </c>
      <c r="X525" s="39" t="s">
        <v>819</v>
      </c>
      <c r="Y525" s="115"/>
      <c r="Z525" s="39" t="s">
        <v>239</v>
      </c>
      <c r="AA525" s="112"/>
      <c r="AB525" s="115"/>
      <c r="AC525" s="332">
        <v>48</v>
      </c>
      <c r="AD525" s="332" t="s">
        <v>240</v>
      </c>
      <c r="AE525" s="41" t="s">
        <v>508</v>
      </c>
      <c r="AF525" s="332" t="s">
        <v>240</v>
      </c>
      <c r="AG525" s="112"/>
      <c r="AH525" s="346">
        <v>19.399999999999999</v>
      </c>
      <c r="AI525" s="111">
        <v>19.399999999999999</v>
      </c>
      <c r="AJ525" s="346"/>
      <c r="AK525" s="349"/>
      <c r="AL525" s="336">
        <v>6.18</v>
      </c>
      <c r="AM525" s="44">
        <v>94.957999999999998</v>
      </c>
      <c r="AN525" s="111">
        <v>6.3</v>
      </c>
      <c r="AO525" s="111">
        <f t="shared" si="30"/>
        <v>1</v>
      </c>
      <c r="AP525" s="111">
        <v>1</v>
      </c>
      <c r="AQ525" s="111"/>
      <c r="AR525" s="335" t="s">
        <v>295</v>
      </c>
      <c r="AS525" s="111" t="s">
        <v>240</v>
      </c>
      <c r="AT525" s="111" t="s">
        <v>295</v>
      </c>
      <c r="AU525" s="111" t="s">
        <v>240</v>
      </c>
      <c r="AV525" s="349"/>
      <c r="AW525" s="348"/>
      <c r="AX525" s="349">
        <v>25</v>
      </c>
      <c r="AY525" s="348">
        <v>6.18</v>
      </c>
      <c r="AZ525" s="334" t="s">
        <v>240</v>
      </c>
      <c r="BA525" s="130">
        <v>94.957999999999998</v>
      </c>
      <c r="BB525" s="130"/>
      <c r="BC525" s="348">
        <v>6.3</v>
      </c>
      <c r="BD525" s="348"/>
      <c r="BE525" s="346"/>
      <c r="BF525" s="348">
        <v>6.3</v>
      </c>
      <c r="BG525" s="348"/>
      <c r="BH525" s="348"/>
      <c r="BI525" s="348"/>
      <c r="BJ525" s="361">
        <v>10</v>
      </c>
      <c r="BK525" s="346">
        <v>15.6</v>
      </c>
      <c r="BL525" s="346">
        <v>13.6</v>
      </c>
      <c r="BM525" s="346">
        <v>11.3</v>
      </c>
      <c r="BN525" s="346">
        <v>2.4</v>
      </c>
      <c r="BO525" s="346">
        <v>92.7</v>
      </c>
      <c r="BP525" s="347">
        <v>13.8</v>
      </c>
      <c r="BQ525" s="346">
        <v>4.0999999999999996</v>
      </c>
      <c r="BR525" s="346"/>
      <c r="BS525" s="34"/>
      <c r="BT525" s="34"/>
      <c r="BU525" s="34"/>
      <c r="BV525" s="34"/>
      <c r="BW525" s="34"/>
      <c r="BX525" s="34"/>
    </row>
    <row r="526" spans="1:76" x14ac:dyDescent="0.35">
      <c r="A526" s="34" t="s">
        <v>297</v>
      </c>
      <c r="B526" s="34"/>
      <c r="C526" s="34"/>
      <c r="D526" s="34"/>
      <c r="E526" s="34" t="s">
        <v>1372</v>
      </c>
      <c r="F526" s="34" t="s">
        <v>1372</v>
      </c>
      <c r="G526" s="41">
        <v>2005</v>
      </c>
      <c r="H526" s="34"/>
      <c r="I526" s="34"/>
      <c r="J526" s="34"/>
      <c r="K526" s="39" t="s">
        <v>80</v>
      </c>
      <c r="L526" s="39" t="s">
        <v>81</v>
      </c>
      <c r="M526" s="39" t="s">
        <v>82</v>
      </c>
      <c r="N526" s="39" t="s">
        <v>83</v>
      </c>
      <c r="O526" s="39" t="s">
        <v>84</v>
      </c>
      <c r="P526" s="39" t="s">
        <v>85</v>
      </c>
      <c r="Q526" s="39" t="s">
        <v>86</v>
      </c>
      <c r="R526" s="35" t="s">
        <v>87</v>
      </c>
      <c r="S526" s="35" t="s">
        <v>87</v>
      </c>
      <c r="T526" s="34" t="s">
        <v>882</v>
      </c>
      <c r="U526" s="39" t="s">
        <v>28</v>
      </c>
      <c r="V526" s="113" t="s">
        <v>293</v>
      </c>
      <c r="W526" s="34" t="s">
        <v>280</v>
      </c>
      <c r="X526" s="39" t="s">
        <v>819</v>
      </c>
      <c r="Y526" s="115"/>
      <c r="Z526" s="39" t="s">
        <v>239</v>
      </c>
      <c r="AA526" s="112"/>
      <c r="AB526" s="115"/>
      <c r="AC526" s="332">
        <v>48</v>
      </c>
      <c r="AD526" s="332" t="s">
        <v>240</v>
      </c>
      <c r="AE526" s="41" t="s">
        <v>508</v>
      </c>
      <c r="AF526" s="332" t="s">
        <v>240</v>
      </c>
      <c r="AG526" s="112"/>
      <c r="AH526" s="346">
        <v>19.8</v>
      </c>
      <c r="AI526" s="111">
        <v>19.8</v>
      </c>
      <c r="AJ526" s="346"/>
      <c r="AK526" s="349"/>
      <c r="AL526" s="336">
        <v>7.19</v>
      </c>
      <c r="AM526" s="44">
        <v>85.609400000000008</v>
      </c>
      <c r="AN526" s="111">
        <v>2.2000000000000002</v>
      </c>
      <c r="AO526" s="111">
        <f t="shared" si="30"/>
        <v>1</v>
      </c>
      <c r="AP526" s="111">
        <v>1</v>
      </c>
      <c r="AQ526" s="111"/>
      <c r="AR526" s="335" t="s">
        <v>295</v>
      </c>
      <c r="AS526" s="111" t="s">
        <v>240</v>
      </c>
      <c r="AT526" s="111" t="s">
        <v>295</v>
      </c>
      <c r="AU526" s="111" t="s">
        <v>240</v>
      </c>
      <c r="AV526" s="349"/>
      <c r="AW526" s="348"/>
      <c r="AX526" s="349">
        <v>25</v>
      </c>
      <c r="AY526" s="348">
        <v>7.19</v>
      </c>
      <c r="AZ526" s="334" t="s">
        <v>240</v>
      </c>
      <c r="BA526" s="130">
        <v>85.609400000000008</v>
      </c>
      <c r="BB526" s="130"/>
      <c r="BC526" s="348">
        <v>2.2000000000000002</v>
      </c>
      <c r="BD526" s="348"/>
      <c r="BE526" s="346"/>
      <c r="BF526" s="348">
        <v>2.2000000000000002</v>
      </c>
      <c r="BG526" s="348"/>
      <c r="BH526" s="348"/>
      <c r="BI526" s="348"/>
      <c r="BJ526" s="361">
        <v>10</v>
      </c>
      <c r="BK526" s="346">
        <v>14</v>
      </c>
      <c r="BL526" s="346">
        <v>12.3</v>
      </c>
      <c r="BM526" s="346">
        <v>7</v>
      </c>
      <c r="BN526" s="346">
        <v>2.4</v>
      </c>
      <c r="BO526" s="346">
        <v>82.8</v>
      </c>
      <c r="BP526" s="347">
        <v>6.1</v>
      </c>
      <c r="BQ526" s="346">
        <v>10.3</v>
      </c>
      <c r="BR526" s="346"/>
      <c r="BS526" s="34"/>
      <c r="BT526" s="34"/>
      <c r="BU526" s="34"/>
      <c r="BV526" s="34"/>
      <c r="BW526" s="34"/>
      <c r="BX526" s="34"/>
    </row>
    <row r="527" spans="1:76" x14ac:dyDescent="0.35">
      <c r="A527" s="34" t="s">
        <v>297</v>
      </c>
      <c r="B527" s="34"/>
      <c r="C527" s="34"/>
      <c r="D527" s="34"/>
      <c r="E527" s="34" t="s">
        <v>1372</v>
      </c>
      <c r="F527" s="34" t="s">
        <v>1372</v>
      </c>
      <c r="G527" s="41">
        <v>2005</v>
      </c>
      <c r="H527" s="34"/>
      <c r="I527" s="34"/>
      <c r="J527" s="34"/>
      <c r="K527" s="39" t="s">
        <v>80</v>
      </c>
      <c r="L527" s="39" t="s">
        <v>81</v>
      </c>
      <c r="M527" s="39" t="s">
        <v>82</v>
      </c>
      <c r="N527" s="39" t="s">
        <v>83</v>
      </c>
      <c r="O527" s="39" t="s">
        <v>84</v>
      </c>
      <c r="P527" s="39" t="s">
        <v>85</v>
      </c>
      <c r="Q527" s="39" t="s">
        <v>86</v>
      </c>
      <c r="R527" s="35" t="s">
        <v>87</v>
      </c>
      <c r="S527" s="35" t="s">
        <v>87</v>
      </c>
      <c r="T527" s="34" t="s">
        <v>882</v>
      </c>
      <c r="U527" s="39" t="s">
        <v>28</v>
      </c>
      <c r="V527" s="113" t="s">
        <v>293</v>
      </c>
      <c r="W527" s="34" t="s">
        <v>280</v>
      </c>
      <c r="X527" s="39" t="s">
        <v>819</v>
      </c>
      <c r="Y527" s="115"/>
      <c r="Z527" s="39" t="s">
        <v>239</v>
      </c>
      <c r="AA527" s="112"/>
      <c r="AB527" s="115"/>
      <c r="AC527" s="332">
        <v>48</v>
      </c>
      <c r="AD527" s="332" t="s">
        <v>240</v>
      </c>
      <c r="AE527" s="41" t="s">
        <v>508</v>
      </c>
      <c r="AF527" s="332" t="s">
        <v>240</v>
      </c>
      <c r="AG527" s="112"/>
      <c r="AH527" s="346">
        <v>20.3</v>
      </c>
      <c r="AI527" s="111">
        <v>20.3</v>
      </c>
      <c r="AJ527" s="346"/>
      <c r="AK527" s="349"/>
      <c r="AL527" s="336">
        <v>7.2</v>
      </c>
      <c r="AM527" s="44">
        <v>86.446100000000001</v>
      </c>
      <c r="AN527" s="111">
        <v>2.2000000000000002</v>
      </c>
      <c r="AO527" s="111">
        <f t="shared" si="30"/>
        <v>1</v>
      </c>
      <c r="AP527" s="111">
        <v>1</v>
      </c>
      <c r="AQ527" s="111"/>
      <c r="AR527" s="335" t="s">
        <v>295</v>
      </c>
      <c r="AS527" s="111" t="s">
        <v>240</v>
      </c>
      <c r="AT527" s="111" t="s">
        <v>295</v>
      </c>
      <c r="AU527" s="111" t="s">
        <v>240</v>
      </c>
      <c r="AV527" s="349"/>
      <c r="AW527" s="348"/>
      <c r="AX527" s="349">
        <v>25</v>
      </c>
      <c r="AY527" s="348">
        <v>7.2</v>
      </c>
      <c r="AZ527" s="334" t="s">
        <v>240</v>
      </c>
      <c r="BA527" s="130">
        <v>86.446100000000001</v>
      </c>
      <c r="BB527" s="130"/>
      <c r="BC527" s="348">
        <v>2.2000000000000002</v>
      </c>
      <c r="BD527" s="348"/>
      <c r="BE527" s="346"/>
      <c r="BF527" s="348">
        <v>2.2000000000000002</v>
      </c>
      <c r="BG527" s="348"/>
      <c r="BH527" s="348"/>
      <c r="BI527" s="348"/>
      <c r="BJ527" s="361">
        <v>10</v>
      </c>
      <c r="BK527" s="346">
        <v>14.5</v>
      </c>
      <c r="BL527" s="346">
        <v>12.2</v>
      </c>
      <c r="BM527" s="346">
        <v>8</v>
      </c>
      <c r="BN527" s="346">
        <v>2.2999999999999998</v>
      </c>
      <c r="BO527" s="346">
        <v>83.9</v>
      </c>
      <c r="BP527" s="347">
        <v>6.7</v>
      </c>
      <c r="BQ527" s="346">
        <v>11.5</v>
      </c>
      <c r="BR527" s="346"/>
      <c r="BS527" s="34"/>
      <c r="BT527" s="34"/>
      <c r="BU527" s="34"/>
      <c r="BV527" s="34"/>
      <c r="BW527" s="34"/>
      <c r="BX527" s="34"/>
    </row>
    <row r="528" spans="1:76" x14ac:dyDescent="0.35">
      <c r="A528" s="34" t="s">
        <v>297</v>
      </c>
      <c r="B528" s="34"/>
      <c r="C528" s="34"/>
      <c r="D528" s="34"/>
      <c r="E528" s="34" t="s">
        <v>1372</v>
      </c>
      <c r="F528" s="34" t="s">
        <v>1372</v>
      </c>
      <c r="G528" s="41">
        <v>2005</v>
      </c>
      <c r="H528" s="34"/>
      <c r="I528" s="34"/>
      <c r="J528" s="34"/>
      <c r="K528" s="39" t="s">
        <v>80</v>
      </c>
      <c r="L528" s="39" t="s">
        <v>81</v>
      </c>
      <c r="M528" s="39" t="s">
        <v>82</v>
      </c>
      <c r="N528" s="39" t="s">
        <v>83</v>
      </c>
      <c r="O528" s="39" t="s">
        <v>84</v>
      </c>
      <c r="P528" s="39" t="s">
        <v>85</v>
      </c>
      <c r="Q528" s="39" t="s">
        <v>86</v>
      </c>
      <c r="R528" s="35" t="s">
        <v>87</v>
      </c>
      <c r="S528" s="35" t="s">
        <v>87</v>
      </c>
      <c r="T528" s="34" t="s">
        <v>882</v>
      </c>
      <c r="U528" s="39" t="s">
        <v>28</v>
      </c>
      <c r="V528" s="113" t="s">
        <v>293</v>
      </c>
      <c r="W528" s="34" t="s">
        <v>280</v>
      </c>
      <c r="X528" s="39" t="s">
        <v>819</v>
      </c>
      <c r="Y528" s="115"/>
      <c r="Z528" s="39" t="s">
        <v>239</v>
      </c>
      <c r="AA528" s="112"/>
      <c r="AB528" s="115"/>
      <c r="AC528" s="332">
        <v>48</v>
      </c>
      <c r="AD528" s="332" t="s">
        <v>240</v>
      </c>
      <c r="AE528" s="41" t="s">
        <v>508</v>
      </c>
      <c r="AF528" s="332" t="s">
        <v>240</v>
      </c>
      <c r="AG528" s="112"/>
      <c r="AH528" s="346">
        <v>20.6</v>
      </c>
      <c r="AI528" s="111">
        <v>20.6</v>
      </c>
      <c r="AJ528" s="346"/>
      <c r="AK528" s="349"/>
      <c r="AL528" s="336">
        <v>7.17</v>
      </c>
      <c r="AM528" s="44">
        <v>86.196400000000011</v>
      </c>
      <c r="AN528" s="111">
        <v>2.2000000000000002</v>
      </c>
      <c r="AO528" s="111">
        <f t="shared" si="30"/>
        <v>1</v>
      </c>
      <c r="AP528" s="111">
        <v>1</v>
      </c>
      <c r="AQ528" s="111"/>
      <c r="AR528" s="335" t="s">
        <v>295</v>
      </c>
      <c r="AS528" s="111" t="s">
        <v>240</v>
      </c>
      <c r="AT528" s="111" t="s">
        <v>295</v>
      </c>
      <c r="AU528" s="111" t="s">
        <v>240</v>
      </c>
      <c r="AV528" s="349"/>
      <c r="AW528" s="348"/>
      <c r="AX528" s="349">
        <v>25</v>
      </c>
      <c r="AY528" s="348">
        <v>7.17</v>
      </c>
      <c r="AZ528" s="334" t="s">
        <v>240</v>
      </c>
      <c r="BA528" s="130">
        <v>86.196400000000011</v>
      </c>
      <c r="BB528" s="130"/>
      <c r="BC528" s="348">
        <v>2.2000000000000002</v>
      </c>
      <c r="BD528" s="348"/>
      <c r="BE528" s="346"/>
      <c r="BF528" s="348">
        <v>2.2000000000000002</v>
      </c>
      <c r="BG528" s="348"/>
      <c r="BH528" s="348"/>
      <c r="BI528" s="348"/>
      <c r="BJ528" s="361">
        <v>10</v>
      </c>
      <c r="BK528" s="346">
        <v>14.4</v>
      </c>
      <c r="BL528" s="346">
        <v>12.2</v>
      </c>
      <c r="BM528" s="346">
        <v>7.4</v>
      </c>
      <c r="BN528" s="346">
        <v>2.2000000000000002</v>
      </c>
      <c r="BO528" s="346">
        <v>83.7</v>
      </c>
      <c r="BP528" s="347">
        <v>5.3</v>
      </c>
      <c r="BQ528" s="346">
        <v>10.4</v>
      </c>
      <c r="BR528" s="346"/>
      <c r="BS528" s="34"/>
      <c r="BT528" s="34"/>
      <c r="BU528" s="34"/>
      <c r="BV528" s="34"/>
      <c r="BW528" s="34"/>
      <c r="BX528" s="34"/>
    </row>
    <row r="529" spans="1:76" x14ac:dyDescent="0.35">
      <c r="A529" s="34" t="s">
        <v>297</v>
      </c>
      <c r="B529" s="34"/>
      <c r="C529" s="34"/>
      <c r="D529" s="34"/>
      <c r="E529" s="34" t="s">
        <v>1372</v>
      </c>
      <c r="F529" s="34" t="s">
        <v>1372</v>
      </c>
      <c r="G529" s="41">
        <v>2005</v>
      </c>
      <c r="H529" s="34"/>
      <c r="I529" s="34"/>
      <c r="J529" s="34"/>
      <c r="K529" s="39" t="s">
        <v>80</v>
      </c>
      <c r="L529" s="39" t="s">
        <v>81</v>
      </c>
      <c r="M529" s="39" t="s">
        <v>82</v>
      </c>
      <c r="N529" s="39" t="s">
        <v>83</v>
      </c>
      <c r="O529" s="39" t="s">
        <v>84</v>
      </c>
      <c r="P529" s="39" t="s">
        <v>85</v>
      </c>
      <c r="Q529" s="39" t="s">
        <v>86</v>
      </c>
      <c r="R529" s="35" t="s">
        <v>87</v>
      </c>
      <c r="S529" s="35" t="s">
        <v>87</v>
      </c>
      <c r="T529" s="34" t="s">
        <v>882</v>
      </c>
      <c r="U529" s="39" t="s">
        <v>28</v>
      </c>
      <c r="V529" s="113" t="s">
        <v>293</v>
      </c>
      <c r="W529" s="34" t="s">
        <v>280</v>
      </c>
      <c r="X529" s="39" t="s">
        <v>819</v>
      </c>
      <c r="Y529" s="115"/>
      <c r="Z529" s="39" t="s">
        <v>239</v>
      </c>
      <c r="AA529" s="112"/>
      <c r="AB529" s="115"/>
      <c r="AC529" s="332">
        <v>48</v>
      </c>
      <c r="AD529" s="332" t="s">
        <v>240</v>
      </c>
      <c r="AE529" s="41" t="s">
        <v>508</v>
      </c>
      <c r="AF529" s="332" t="s">
        <v>240</v>
      </c>
      <c r="AG529" s="112"/>
      <c r="AH529" s="346">
        <v>20.6</v>
      </c>
      <c r="AI529" s="111">
        <v>20.6</v>
      </c>
      <c r="AJ529" s="346"/>
      <c r="AK529" s="349"/>
      <c r="AL529" s="336">
        <v>7.19</v>
      </c>
      <c r="AM529" s="44">
        <v>86.270900000000012</v>
      </c>
      <c r="AN529" s="111">
        <v>2.2000000000000002</v>
      </c>
      <c r="AO529" s="111">
        <f t="shared" si="30"/>
        <v>1</v>
      </c>
      <c r="AP529" s="111">
        <v>1</v>
      </c>
      <c r="AQ529" s="111"/>
      <c r="AR529" s="335" t="s">
        <v>295</v>
      </c>
      <c r="AS529" s="111" t="s">
        <v>240</v>
      </c>
      <c r="AT529" s="111" t="s">
        <v>295</v>
      </c>
      <c r="AU529" s="111" t="s">
        <v>240</v>
      </c>
      <c r="AV529" s="349"/>
      <c r="AW529" s="348"/>
      <c r="AX529" s="349">
        <v>25</v>
      </c>
      <c r="AY529" s="348">
        <v>7.19</v>
      </c>
      <c r="AZ529" s="334" t="s">
        <v>240</v>
      </c>
      <c r="BA529" s="130">
        <v>86.270900000000012</v>
      </c>
      <c r="BB529" s="130"/>
      <c r="BC529" s="348">
        <v>2.2000000000000002</v>
      </c>
      <c r="BD529" s="348"/>
      <c r="BE529" s="346"/>
      <c r="BF529" s="348">
        <v>2.2000000000000002</v>
      </c>
      <c r="BG529" s="348"/>
      <c r="BH529" s="348"/>
      <c r="BI529" s="348"/>
      <c r="BJ529" s="361">
        <v>10</v>
      </c>
      <c r="BK529" s="346">
        <v>14.1</v>
      </c>
      <c r="BL529" s="346">
        <v>12.4</v>
      </c>
      <c r="BM529" s="346">
        <v>6.9</v>
      </c>
      <c r="BN529" s="346">
        <v>2.2000000000000002</v>
      </c>
      <c r="BO529" s="346">
        <v>83.8</v>
      </c>
      <c r="BP529" s="347">
        <v>5.3</v>
      </c>
      <c r="BQ529" s="346">
        <v>10.8</v>
      </c>
      <c r="BR529" s="346"/>
      <c r="BS529" s="34"/>
      <c r="BT529" s="34"/>
      <c r="BU529" s="34"/>
      <c r="BV529" s="34"/>
      <c r="BW529" s="34"/>
      <c r="BX529" s="34"/>
    </row>
    <row r="530" spans="1:76" x14ac:dyDescent="0.35">
      <c r="A530" s="34" t="s">
        <v>297</v>
      </c>
      <c r="B530" s="34"/>
      <c r="C530" s="34"/>
      <c r="D530" s="34"/>
      <c r="E530" s="34" t="s">
        <v>1372</v>
      </c>
      <c r="F530" s="34" t="s">
        <v>1372</v>
      </c>
      <c r="G530" s="41">
        <v>2005</v>
      </c>
      <c r="H530" s="34"/>
      <c r="I530" s="34"/>
      <c r="J530" s="34"/>
      <c r="K530" s="39" t="s">
        <v>80</v>
      </c>
      <c r="L530" s="39" t="s">
        <v>81</v>
      </c>
      <c r="M530" s="39" t="s">
        <v>82</v>
      </c>
      <c r="N530" s="39" t="s">
        <v>83</v>
      </c>
      <c r="O530" s="39" t="s">
        <v>84</v>
      </c>
      <c r="P530" s="39" t="s">
        <v>85</v>
      </c>
      <c r="Q530" s="39" t="s">
        <v>86</v>
      </c>
      <c r="R530" s="35" t="s">
        <v>87</v>
      </c>
      <c r="S530" s="35" t="s">
        <v>87</v>
      </c>
      <c r="T530" s="34" t="s">
        <v>882</v>
      </c>
      <c r="U530" s="39" t="s">
        <v>28</v>
      </c>
      <c r="V530" s="113" t="s">
        <v>293</v>
      </c>
      <c r="W530" s="34" t="s">
        <v>280</v>
      </c>
      <c r="X530" s="39" t="s">
        <v>819</v>
      </c>
      <c r="Y530" s="115"/>
      <c r="Z530" s="39" t="s">
        <v>239</v>
      </c>
      <c r="AA530" s="112"/>
      <c r="AB530" s="115"/>
      <c r="AC530" s="332">
        <v>48</v>
      </c>
      <c r="AD530" s="332" t="s">
        <v>240</v>
      </c>
      <c r="AE530" s="41" t="s">
        <v>508</v>
      </c>
      <c r="AF530" s="332" t="s">
        <v>240</v>
      </c>
      <c r="AG530" s="112"/>
      <c r="AH530" s="346">
        <v>20.7</v>
      </c>
      <c r="AI530" s="111">
        <v>20.7</v>
      </c>
      <c r="AJ530" s="346"/>
      <c r="AK530" s="349"/>
      <c r="AL530" s="336">
        <v>7.21</v>
      </c>
      <c r="AM530" s="44">
        <v>86.932400000000001</v>
      </c>
      <c r="AN530" s="111">
        <v>2.2000000000000002</v>
      </c>
      <c r="AO530" s="111">
        <f t="shared" si="30"/>
        <v>1</v>
      </c>
      <c r="AP530" s="111">
        <v>1</v>
      </c>
      <c r="AQ530" s="111"/>
      <c r="AR530" s="335" t="s">
        <v>295</v>
      </c>
      <c r="AS530" s="111" t="s">
        <v>240</v>
      </c>
      <c r="AT530" s="111" t="s">
        <v>295</v>
      </c>
      <c r="AU530" s="111" t="s">
        <v>240</v>
      </c>
      <c r="AV530" s="349"/>
      <c r="AW530" s="348"/>
      <c r="AX530" s="349">
        <v>25</v>
      </c>
      <c r="AY530" s="348">
        <v>7.21</v>
      </c>
      <c r="AZ530" s="334" t="s">
        <v>240</v>
      </c>
      <c r="BA530" s="130">
        <v>86.932400000000001</v>
      </c>
      <c r="BB530" s="130"/>
      <c r="BC530" s="348">
        <v>2.2000000000000002</v>
      </c>
      <c r="BD530" s="348"/>
      <c r="BE530" s="346"/>
      <c r="BF530" s="348">
        <v>2.2000000000000002</v>
      </c>
      <c r="BG530" s="348"/>
      <c r="BH530" s="348"/>
      <c r="BI530" s="348"/>
      <c r="BJ530" s="361">
        <v>10</v>
      </c>
      <c r="BK530" s="346">
        <v>14.2</v>
      </c>
      <c r="BL530" s="346">
        <v>12.5</v>
      </c>
      <c r="BM530" s="346">
        <v>7.4</v>
      </c>
      <c r="BN530" s="346">
        <v>2.1</v>
      </c>
      <c r="BO530" s="346">
        <v>84.1</v>
      </c>
      <c r="BP530" s="347">
        <v>6.5</v>
      </c>
      <c r="BQ530" s="346">
        <v>10.9</v>
      </c>
      <c r="BR530" s="346"/>
      <c r="BS530" s="34"/>
      <c r="BT530" s="34"/>
      <c r="BU530" s="34"/>
      <c r="BV530" s="34"/>
      <c r="BW530" s="34"/>
      <c r="BX530" s="34"/>
    </row>
    <row r="531" spans="1:76" x14ac:dyDescent="0.35">
      <c r="A531" s="34" t="s">
        <v>297</v>
      </c>
      <c r="B531" s="34"/>
      <c r="C531" s="34"/>
      <c r="D531" s="34"/>
      <c r="E531" s="34" t="s">
        <v>1372</v>
      </c>
      <c r="F531" s="34" t="s">
        <v>1372</v>
      </c>
      <c r="G531" s="41">
        <v>2005</v>
      </c>
      <c r="H531" s="34"/>
      <c r="I531" s="34"/>
      <c r="J531" s="34"/>
      <c r="K531" s="39" t="s">
        <v>80</v>
      </c>
      <c r="L531" s="39" t="s">
        <v>81</v>
      </c>
      <c r="M531" s="39" t="s">
        <v>82</v>
      </c>
      <c r="N531" s="39" t="s">
        <v>83</v>
      </c>
      <c r="O531" s="39" t="s">
        <v>84</v>
      </c>
      <c r="P531" s="39" t="s">
        <v>85</v>
      </c>
      <c r="Q531" s="39" t="s">
        <v>86</v>
      </c>
      <c r="R531" s="35" t="s">
        <v>87</v>
      </c>
      <c r="S531" s="35" t="s">
        <v>87</v>
      </c>
      <c r="T531" s="34" t="s">
        <v>882</v>
      </c>
      <c r="U531" s="39" t="s">
        <v>28</v>
      </c>
      <c r="V531" s="113" t="s">
        <v>293</v>
      </c>
      <c r="W531" s="34" t="s">
        <v>280</v>
      </c>
      <c r="X531" s="39" t="s">
        <v>819</v>
      </c>
      <c r="Y531" s="115"/>
      <c r="Z531" s="39" t="s">
        <v>239</v>
      </c>
      <c r="AA531" s="112"/>
      <c r="AB531" s="115"/>
      <c r="AC531" s="332">
        <v>48</v>
      </c>
      <c r="AD531" s="332" t="s">
        <v>240</v>
      </c>
      <c r="AE531" s="41" t="s">
        <v>508</v>
      </c>
      <c r="AF531" s="332" t="s">
        <v>240</v>
      </c>
      <c r="AG531" s="112"/>
      <c r="AH531" s="346">
        <v>20.9</v>
      </c>
      <c r="AI531" s="111">
        <v>20.9</v>
      </c>
      <c r="AJ531" s="346"/>
      <c r="AK531" s="349"/>
      <c r="AL531" s="336">
        <v>7.18</v>
      </c>
      <c r="AM531" s="44">
        <v>85.197599999999994</v>
      </c>
      <c r="AN531" s="111">
        <v>2.2000000000000002</v>
      </c>
      <c r="AO531" s="111">
        <f t="shared" si="30"/>
        <v>1</v>
      </c>
      <c r="AP531" s="111">
        <v>1</v>
      </c>
      <c r="AQ531" s="111"/>
      <c r="AR531" s="335" t="s">
        <v>295</v>
      </c>
      <c r="AS531" s="111" t="s">
        <v>240</v>
      </c>
      <c r="AT531" s="111" t="s">
        <v>295</v>
      </c>
      <c r="AU531" s="111" t="s">
        <v>240</v>
      </c>
      <c r="AV531" s="349"/>
      <c r="AW531" s="348"/>
      <c r="AX531" s="349">
        <v>25</v>
      </c>
      <c r="AY531" s="348">
        <v>7.18</v>
      </c>
      <c r="AZ531" s="334" t="s">
        <v>240</v>
      </c>
      <c r="BA531" s="130">
        <v>85.197599999999994</v>
      </c>
      <c r="BB531" s="130"/>
      <c r="BC531" s="348">
        <v>2.2000000000000002</v>
      </c>
      <c r="BD531" s="348"/>
      <c r="BE531" s="346"/>
      <c r="BF531" s="348">
        <v>2.2000000000000002</v>
      </c>
      <c r="BG531" s="348"/>
      <c r="BH531" s="348"/>
      <c r="BI531" s="348"/>
      <c r="BJ531" s="361">
        <v>10</v>
      </c>
      <c r="BK531" s="346">
        <v>14</v>
      </c>
      <c r="BL531" s="346">
        <v>12.2</v>
      </c>
      <c r="BM531" s="346">
        <v>6.9</v>
      </c>
      <c r="BN531" s="346">
        <v>2.1</v>
      </c>
      <c r="BO531" s="346">
        <v>82</v>
      </c>
      <c r="BP531" s="347">
        <v>5.5</v>
      </c>
      <c r="BQ531" s="346">
        <v>10.4</v>
      </c>
      <c r="BR531" s="346"/>
      <c r="BS531" s="34"/>
      <c r="BT531" s="34"/>
      <c r="BU531" s="34"/>
      <c r="BV531" s="34"/>
      <c r="BW531" s="34"/>
      <c r="BX531" s="34"/>
    </row>
    <row r="532" spans="1:76" x14ac:dyDescent="0.35">
      <c r="A532" s="34" t="s">
        <v>297</v>
      </c>
      <c r="B532" s="34"/>
      <c r="C532" s="34"/>
      <c r="D532" s="34"/>
      <c r="E532" s="34" t="s">
        <v>1372</v>
      </c>
      <c r="F532" s="34" t="s">
        <v>1372</v>
      </c>
      <c r="G532" s="41">
        <v>2005</v>
      </c>
      <c r="H532" s="34"/>
      <c r="I532" s="34"/>
      <c r="J532" s="34"/>
      <c r="K532" s="39" t="s">
        <v>80</v>
      </c>
      <c r="L532" s="39" t="s">
        <v>81</v>
      </c>
      <c r="M532" s="39" t="s">
        <v>82</v>
      </c>
      <c r="N532" s="39" t="s">
        <v>83</v>
      </c>
      <c r="O532" s="39" t="s">
        <v>84</v>
      </c>
      <c r="P532" s="39" t="s">
        <v>85</v>
      </c>
      <c r="Q532" s="39" t="s">
        <v>86</v>
      </c>
      <c r="R532" s="35" t="s">
        <v>87</v>
      </c>
      <c r="S532" s="35" t="s">
        <v>87</v>
      </c>
      <c r="T532" s="34" t="s">
        <v>882</v>
      </c>
      <c r="U532" s="39" t="s">
        <v>28</v>
      </c>
      <c r="V532" s="113" t="s">
        <v>293</v>
      </c>
      <c r="W532" s="34" t="s">
        <v>280</v>
      </c>
      <c r="X532" s="39" t="s">
        <v>819</v>
      </c>
      <c r="Y532" s="115"/>
      <c r="Z532" s="39" t="s">
        <v>239</v>
      </c>
      <c r="AA532" s="112"/>
      <c r="AB532" s="115"/>
      <c r="AC532" s="332">
        <v>48</v>
      </c>
      <c r="AD532" s="332" t="s">
        <v>240</v>
      </c>
      <c r="AE532" s="41" t="s">
        <v>508</v>
      </c>
      <c r="AF532" s="332" t="s">
        <v>240</v>
      </c>
      <c r="AG532" s="112"/>
      <c r="AH532" s="346">
        <v>21.8</v>
      </c>
      <c r="AI532" s="111">
        <v>21.8</v>
      </c>
      <c r="AJ532" s="346"/>
      <c r="AK532" s="349"/>
      <c r="AL532" s="336">
        <v>7.2</v>
      </c>
      <c r="AM532" s="44">
        <v>87.182099999999991</v>
      </c>
      <c r="AN532" s="111">
        <v>2.2999999999999998</v>
      </c>
      <c r="AO532" s="111">
        <f t="shared" si="30"/>
        <v>1</v>
      </c>
      <c r="AP532" s="111">
        <v>1</v>
      </c>
      <c r="AQ532" s="111"/>
      <c r="AR532" s="335" t="s">
        <v>295</v>
      </c>
      <c r="AS532" s="111" t="s">
        <v>240</v>
      </c>
      <c r="AT532" s="111" t="s">
        <v>295</v>
      </c>
      <c r="AU532" s="111" t="s">
        <v>240</v>
      </c>
      <c r="AV532" s="349"/>
      <c r="AW532" s="348"/>
      <c r="AX532" s="349">
        <v>25</v>
      </c>
      <c r="AY532" s="348">
        <v>7.2</v>
      </c>
      <c r="AZ532" s="334" t="s">
        <v>240</v>
      </c>
      <c r="BA532" s="130">
        <v>87.182099999999991</v>
      </c>
      <c r="BB532" s="130"/>
      <c r="BC532" s="348">
        <v>2.2999999999999998</v>
      </c>
      <c r="BD532" s="348"/>
      <c r="BE532" s="346"/>
      <c r="BF532" s="348">
        <v>2.2999999999999998</v>
      </c>
      <c r="BG532" s="348"/>
      <c r="BH532" s="348"/>
      <c r="BI532" s="348"/>
      <c r="BJ532" s="361">
        <v>10</v>
      </c>
      <c r="BK532" s="346">
        <v>14.3</v>
      </c>
      <c r="BL532" s="346">
        <v>12.5</v>
      </c>
      <c r="BM532" s="346">
        <v>7.1</v>
      </c>
      <c r="BN532" s="346">
        <v>2.2000000000000002</v>
      </c>
      <c r="BO532" s="346">
        <v>84.3</v>
      </c>
      <c r="BP532" s="347">
        <v>6.6</v>
      </c>
      <c r="BQ532" s="346">
        <v>10.5</v>
      </c>
      <c r="BR532" s="346"/>
      <c r="BS532" s="34"/>
      <c r="BT532" s="34"/>
      <c r="BU532" s="34"/>
      <c r="BV532" s="34"/>
      <c r="BW532" s="34"/>
      <c r="BX532" s="34"/>
    </row>
    <row r="533" spans="1:76" x14ac:dyDescent="0.35">
      <c r="A533" s="34" t="s">
        <v>297</v>
      </c>
      <c r="B533" s="34"/>
      <c r="C533" s="34"/>
      <c r="D533" s="34"/>
      <c r="E533" s="34" t="s">
        <v>1372</v>
      </c>
      <c r="F533" s="34" t="s">
        <v>1372</v>
      </c>
      <c r="G533" s="41">
        <v>2005</v>
      </c>
      <c r="H533" s="34"/>
      <c r="I533" s="34"/>
      <c r="J533" s="34"/>
      <c r="K533" s="39" t="s">
        <v>80</v>
      </c>
      <c r="L533" s="39" t="s">
        <v>81</v>
      </c>
      <c r="M533" s="39" t="s">
        <v>82</v>
      </c>
      <c r="N533" s="39" t="s">
        <v>83</v>
      </c>
      <c r="O533" s="39" t="s">
        <v>84</v>
      </c>
      <c r="P533" s="39" t="s">
        <v>85</v>
      </c>
      <c r="Q533" s="39" t="s">
        <v>86</v>
      </c>
      <c r="R533" s="35" t="s">
        <v>87</v>
      </c>
      <c r="S533" s="35" t="s">
        <v>87</v>
      </c>
      <c r="T533" s="34" t="s">
        <v>882</v>
      </c>
      <c r="U533" s="39" t="s">
        <v>28</v>
      </c>
      <c r="V533" s="113" t="s">
        <v>293</v>
      </c>
      <c r="W533" s="34" t="s">
        <v>280</v>
      </c>
      <c r="X533" s="39" t="s">
        <v>819</v>
      </c>
      <c r="Y533" s="115"/>
      <c r="Z533" s="39" t="s">
        <v>239</v>
      </c>
      <c r="AA533" s="112"/>
      <c r="AB533" s="115"/>
      <c r="AC533" s="332">
        <v>48</v>
      </c>
      <c r="AD533" s="332" t="s">
        <v>240</v>
      </c>
      <c r="AE533" s="41" t="s">
        <v>508</v>
      </c>
      <c r="AF533" s="332" t="s">
        <v>240</v>
      </c>
      <c r="AG533" s="112"/>
      <c r="AH533" s="346">
        <v>22.7</v>
      </c>
      <c r="AI533" s="111">
        <v>22.7</v>
      </c>
      <c r="AJ533" s="346"/>
      <c r="AK533" s="349"/>
      <c r="AL533" s="336">
        <v>6.17</v>
      </c>
      <c r="AM533" s="44">
        <v>95.619500000000002</v>
      </c>
      <c r="AN533" s="111">
        <v>6.7</v>
      </c>
      <c r="AO533" s="111">
        <f t="shared" si="30"/>
        <v>1</v>
      </c>
      <c r="AP533" s="111">
        <v>1</v>
      </c>
      <c r="AQ533" s="111"/>
      <c r="AR533" s="335" t="s">
        <v>295</v>
      </c>
      <c r="AS533" s="111" t="s">
        <v>240</v>
      </c>
      <c r="AT533" s="111" t="s">
        <v>295</v>
      </c>
      <c r="AU533" s="111" t="s">
        <v>240</v>
      </c>
      <c r="AV533" s="349"/>
      <c r="AW533" s="348"/>
      <c r="AX533" s="349">
        <v>25</v>
      </c>
      <c r="AY533" s="348">
        <v>6.17</v>
      </c>
      <c r="AZ533" s="334" t="s">
        <v>240</v>
      </c>
      <c r="BA533" s="130">
        <v>95.619500000000002</v>
      </c>
      <c r="BB533" s="130"/>
      <c r="BC533" s="348">
        <v>6.7</v>
      </c>
      <c r="BD533" s="348"/>
      <c r="BE533" s="346"/>
      <c r="BF533" s="348">
        <v>6.7</v>
      </c>
      <c r="BG533" s="348"/>
      <c r="BH533" s="348"/>
      <c r="BI533" s="348"/>
      <c r="BJ533" s="361">
        <v>10</v>
      </c>
      <c r="BK533" s="346">
        <v>15.7</v>
      </c>
      <c r="BL533" s="346">
        <v>13.7</v>
      </c>
      <c r="BM533" s="346">
        <v>10.7</v>
      </c>
      <c r="BN533" s="346">
        <v>2.8</v>
      </c>
      <c r="BO533" s="346">
        <v>93.4</v>
      </c>
      <c r="BP533" s="347">
        <v>13.4</v>
      </c>
      <c r="BQ533" s="346">
        <v>4.4000000000000004</v>
      </c>
      <c r="BR533" s="346"/>
      <c r="BS533" s="34"/>
      <c r="BT533" s="34"/>
      <c r="BU533" s="34"/>
      <c r="BV533" s="34"/>
      <c r="BW533" s="34"/>
      <c r="BX533" s="34"/>
    </row>
    <row r="534" spans="1:76" x14ac:dyDescent="0.35">
      <c r="A534" s="34" t="s">
        <v>297</v>
      </c>
      <c r="B534" s="34"/>
      <c r="C534" s="34"/>
      <c r="D534" s="34"/>
      <c r="E534" s="34" t="s">
        <v>1372</v>
      </c>
      <c r="F534" s="34" t="s">
        <v>1372</v>
      </c>
      <c r="G534" s="41">
        <v>2005</v>
      </c>
      <c r="H534" s="34"/>
      <c r="I534" s="34"/>
      <c r="J534" s="34"/>
      <c r="K534" s="39" t="s">
        <v>80</v>
      </c>
      <c r="L534" s="39" t="s">
        <v>81</v>
      </c>
      <c r="M534" s="39" t="s">
        <v>82</v>
      </c>
      <c r="N534" s="39" t="s">
        <v>83</v>
      </c>
      <c r="O534" s="39" t="s">
        <v>84</v>
      </c>
      <c r="P534" s="39" t="s">
        <v>85</v>
      </c>
      <c r="Q534" s="39" t="s">
        <v>86</v>
      </c>
      <c r="R534" s="35" t="s">
        <v>87</v>
      </c>
      <c r="S534" s="35" t="s">
        <v>87</v>
      </c>
      <c r="T534" s="34" t="s">
        <v>882</v>
      </c>
      <c r="U534" s="39" t="s">
        <v>28</v>
      </c>
      <c r="V534" s="113" t="s">
        <v>293</v>
      </c>
      <c r="W534" s="34" t="s">
        <v>280</v>
      </c>
      <c r="X534" s="39" t="s">
        <v>819</v>
      </c>
      <c r="Y534" s="115"/>
      <c r="Z534" s="39" t="s">
        <v>239</v>
      </c>
      <c r="AA534" s="112"/>
      <c r="AB534" s="115"/>
      <c r="AC534" s="332">
        <v>48</v>
      </c>
      <c r="AD534" s="332" t="s">
        <v>240</v>
      </c>
      <c r="AE534" s="41" t="s">
        <v>508</v>
      </c>
      <c r="AF534" s="332" t="s">
        <v>240</v>
      </c>
      <c r="AG534" s="112"/>
      <c r="AH534" s="346">
        <v>22.8</v>
      </c>
      <c r="AI534" s="111">
        <v>22.8</v>
      </c>
      <c r="AJ534" s="346"/>
      <c r="AK534" s="349"/>
      <c r="AL534" s="336">
        <v>7.19</v>
      </c>
      <c r="AM534" s="44">
        <v>87.43180000000001</v>
      </c>
      <c r="AN534" s="111">
        <v>2.2000000000000002</v>
      </c>
      <c r="AO534" s="111">
        <f t="shared" si="30"/>
        <v>1</v>
      </c>
      <c r="AP534" s="111">
        <v>1</v>
      </c>
      <c r="AQ534" s="111"/>
      <c r="AR534" s="335" t="s">
        <v>295</v>
      </c>
      <c r="AS534" s="111" t="s">
        <v>240</v>
      </c>
      <c r="AT534" s="111" t="s">
        <v>295</v>
      </c>
      <c r="AU534" s="111" t="s">
        <v>240</v>
      </c>
      <c r="AV534" s="349"/>
      <c r="AW534" s="348"/>
      <c r="AX534" s="349">
        <v>25</v>
      </c>
      <c r="AY534" s="348">
        <v>7.19</v>
      </c>
      <c r="AZ534" s="334" t="s">
        <v>240</v>
      </c>
      <c r="BA534" s="130">
        <v>87.43180000000001</v>
      </c>
      <c r="BB534" s="130"/>
      <c r="BC534" s="348">
        <v>2.2000000000000002</v>
      </c>
      <c r="BD534" s="348"/>
      <c r="BE534" s="346"/>
      <c r="BF534" s="348">
        <v>2.2000000000000002</v>
      </c>
      <c r="BG534" s="348"/>
      <c r="BH534" s="348"/>
      <c r="BI534" s="348"/>
      <c r="BJ534" s="361">
        <v>10</v>
      </c>
      <c r="BK534" s="346">
        <v>14.4</v>
      </c>
      <c r="BL534" s="346">
        <v>12.5</v>
      </c>
      <c r="BM534" s="346">
        <v>8.4</v>
      </c>
      <c r="BN534" s="346">
        <v>2.4</v>
      </c>
      <c r="BO534" s="346">
        <v>84.5</v>
      </c>
      <c r="BP534" s="347">
        <v>6.8</v>
      </c>
      <c r="BQ534" s="346">
        <v>10.9</v>
      </c>
      <c r="BR534" s="346"/>
      <c r="BS534" s="34"/>
      <c r="BT534" s="34"/>
      <c r="BU534" s="34"/>
      <c r="BV534" s="34"/>
      <c r="BW534" s="34"/>
      <c r="BX534" s="34"/>
    </row>
    <row r="535" spans="1:76" x14ac:dyDescent="0.35">
      <c r="A535" s="34" t="s">
        <v>297</v>
      </c>
      <c r="B535" s="34"/>
      <c r="C535" s="34"/>
      <c r="D535" s="34"/>
      <c r="E535" s="34" t="s">
        <v>1372</v>
      </c>
      <c r="F535" s="34" t="s">
        <v>1372</v>
      </c>
      <c r="G535" s="41">
        <v>2005</v>
      </c>
      <c r="H535" s="34"/>
      <c r="I535" s="34"/>
      <c r="J535" s="34"/>
      <c r="K535" s="39" t="s">
        <v>80</v>
      </c>
      <c r="L535" s="39" t="s">
        <v>81</v>
      </c>
      <c r="M535" s="39" t="s">
        <v>82</v>
      </c>
      <c r="N535" s="39" t="s">
        <v>83</v>
      </c>
      <c r="O535" s="39" t="s">
        <v>84</v>
      </c>
      <c r="P535" s="39" t="s">
        <v>85</v>
      </c>
      <c r="Q535" s="39" t="s">
        <v>86</v>
      </c>
      <c r="R535" s="35" t="s">
        <v>87</v>
      </c>
      <c r="S535" s="35" t="s">
        <v>87</v>
      </c>
      <c r="T535" s="34" t="s">
        <v>882</v>
      </c>
      <c r="U535" s="39" t="s">
        <v>28</v>
      </c>
      <c r="V535" s="113" t="s">
        <v>293</v>
      </c>
      <c r="W535" s="34" t="s">
        <v>280</v>
      </c>
      <c r="X535" s="39" t="s">
        <v>819</v>
      </c>
      <c r="Y535" s="115"/>
      <c r="Z535" s="39" t="s">
        <v>239</v>
      </c>
      <c r="AA535" s="112"/>
      <c r="AB535" s="115"/>
      <c r="AC535" s="332">
        <v>48</v>
      </c>
      <c r="AD535" s="332" t="s">
        <v>240</v>
      </c>
      <c r="AE535" s="41" t="s">
        <v>508</v>
      </c>
      <c r="AF535" s="332" t="s">
        <v>240</v>
      </c>
      <c r="AG535" s="112"/>
      <c r="AH535" s="346">
        <v>23.9</v>
      </c>
      <c r="AI535" s="111">
        <v>23.9</v>
      </c>
      <c r="AJ535" s="346"/>
      <c r="AK535" s="349"/>
      <c r="AL535" s="336">
        <v>7.19</v>
      </c>
      <c r="AM535" s="44">
        <v>86.108800000000002</v>
      </c>
      <c r="AN535" s="111">
        <v>2.2000000000000002</v>
      </c>
      <c r="AO535" s="111">
        <f t="shared" si="30"/>
        <v>1</v>
      </c>
      <c r="AP535" s="111">
        <v>1</v>
      </c>
      <c r="AQ535" s="111"/>
      <c r="AR535" s="335" t="s">
        <v>295</v>
      </c>
      <c r="AS535" s="111" t="s">
        <v>240</v>
      </c>
      <c r="AT535" s="111" t="s">
        <v>295</v>
      </c>
      <c r="AU535" s="111" t="s">
        <v>240</v>
      </c>
      <c r="AV535" s="349"/>
      <c r="AW535" s="348"/>
      <c r="AX535" s="349">
        <v>25</v>
      </c>
      <c r="AY535" s="348">
        <v>7.19</v>
      </c>
      <c r="AZ535" s="334" t="s">
        <v>240</v>
      </c>
      <c r="BA535" s="130">
        <v>86.108800000000002</v>
      </c>
      <c r="BB535" s="130"/>
      <c r="BC535" s="348">
        <v>2.2000000000000002</v>
      </c>
      <c r="BD535" s="348"/>
      <c r="BE535" s="346"/>
      <c r="BF535" s="348">
        <v>2.2000000000000002</v>
      </c>
      <c r="BG535" s="348"/>
      <c r="BH535" s="348"/>
      <c r="BI535" s="348"/>
      <c r="BJ535" s="361">
        <v>10</v>
      </c>
      <c r="BK535" s="346">
        <v>14.2</v>
      </c>
      <c r="BL535" s="346">
        <v>12.3</v>
      </c>
      <c r="BM535" s="346">
        <v>7.8</v>
      </c>
      <c r="BN535" s="346">
        <v>2.2000000000000002</v>
      </c>
      <c r="BO535" s="346">
        <v>83</v>
      </c>
      <c r="BP535" s="347">
        <v>5.5</v>
      </c>
      <c r="BQ535" s="346">
        <v>11.2</v>
      </c>
      <c r="BR535" s="346"/>
      <c r="BS535" s="34"/>
      <c r="BT535" s="34"/>
      <c r="BU535" s="34"/>
      <c r="BV535" s="34"/>
      <c r="BW535" s="34"/>
      <c r="BX535" s="34"/>
    </row>
    <row r="536" spans="1:76" x14ac:dyDescent="0.35">
      <c r="A536" s="34" t="s">
        <v>297</v>
      </c>
      <c r="B536" s="34"/>
      <c r="C536" s="34"/>
      <c r="D536" s="34"/>
      <c r="E536" s="34" t="s">
        <v>1372</v>
      </c>
      <c r="F536" s="34" t="s">
        <v>1372</v>
      </c>
      <c r="G536" s="41">
        <v>2005</v>
      </c>
      <c r="H536" s="34"/>
      <c r="I536" s="34"/>
      <c r="J536" s="34"/>
      <c r="K536" s="39" t="s">
        <v>80</v>
      </c>
      <c r="L536" s="39" t="s">
        <v>81</v>
      </c>
      <c r="M536" s="39" t="s">
        <v>82</v>
      </c>
      <c r="N536" s="39" t="s">
        <v>83</v>
      </c>
      <c r="O536" s="39" t="s">
        <v>84</v>
      </c>
      <c r="P536" s="39" t="s">
        <v>85</v>
      </c>
      <c r="Q536" s="39" t="s">
        <v>86</v>
      </c>
      <c r="R536" s="35" t="s">
        <v>87</v>
      </c>
      <c r="S536" s="35" t="s">
        <v>87</v>
      </c>
      <c r="T536" s="34" t="s">
        <v>882</v>
      </c>
      <c r="U536" s="39" t="s">
        <v>28</v>
      </c>
      <c r="V536" s="113" t="s">
        <v>293</v>
      </c>
      <c r="W536" s="34" t="s">
        <v>280</v>
      </c>
      <c r="X536" s="39" t="s">
        <v>819</v>
      </c>
      <c r="Y536" s="115"/>
      <c r="Z536" s="39" t="s">
        <v>239</v>
      </c>
      <c r="AA536" s="112"/>
      <c r="AB536" s="115"/>
      <c r="AC536" s="332">
        <v>48</v>
      </c>
      <c r="AD536" s="332" t="s">
        <v>240</v>
      </c>
      <c r="AE536" s="41" t="s">
        <v>508</v>
      </c>
      <c r="AF536" s="332" t="s">
        <v>240</v>
      </c>
      <c r="AG536" s="112"/>
      <c r="AH536" s="346">
        <v>26.8</v>
      </c>
      <c r="AI536" s="111">
        <v>26.8</v>
      </c>
      <c r="AJ536" s="346"/>
      <c r="AK536" s="349"/>
      <c r="AL536" s="336">
        <v>6.34</v>
      </c>
      <c r="AM536" s="44">
        <v>94.546199999999999</v>
      </c>
      <c r="AN536" s="111">
        <v>6.3</v>
      </c>
      <c r="AO536" s="111">
        <f t="shared" si="30"/>
        <v>1</v>
      </c>
      <c r="AP536" s="111">
        <v>1</v>
      </c>
      <c r="AQ536" s="111"/>
      <c r="AR536" s="335" t="s">
        <v>295</v>
      </c>
      <c r="AS536" s="111" t="s">
        <v>240</v>
      </c>
      <c r="AT536" s="111" t="s">
        <v>295</v>
      </c>
      <c r="AU536" s="111" t="s">
        <v>240</v>
      </c>
      <c r="AV536" s="349"/>
      <c r="AW536" s="348"/>
      <c r="AX536" s="349">
        <v>25</v>
      </c>
      <c r="AY536" s="348">
        <v>6.34</v>
      </c>
      <c r="AZ536" s="334" t="s">
        <v>240</v>
      </c>
      <c r="BA536" s="130">
        <v>94.546199999999999</v>
      </c>
      <c r="BB536" s="130"/>
      <c r="BC536" s="348">
        <v>6.3</v>
      </c>
      <c r="BD536" s="348"/>
      <c r="BE536" s="346"/>
      <c r="BF536" s="348">
        <v>6.3</v>
      </c>
      <c r="BG536" s="348"/>
      <c r="BH536" s="348"/>
      <c r="BI536" s="348"/>
      <c r="BJ536" s="361">
        <v>10</v>
      </c>
      <c r="BK536" s="346">
        <v>15.6</v>
      </c>
      <c r="BL536" s="346">
        <v>13.5</v>
      </c>
      <c r="BM536" s="346">
        <v>10.9</v>
      </c>
      <c r="BN536" s="346">
        <v>2.2999999999999998</v>
      </c>
      <c r="BO536" s="346">
        <v>94.5</v>
      </c>
      <c r="BP536" s="347">
        <v>11.4</v>
      </c>
      <c r="BQ536" s="346">
        <v>4.9000000000000004</v>
      </c>
      <c r="BR536" s="346"/>
      <c r="BS536" s="34"/>
      <c r="BT536" s="34"/>
      <c r="BU536" s="34"/>
      <c r="BV536" s="34"/>
      <c r="BW536" s="34"/>
      <c r="BX536" s="34"/>
    </row>
    <row r="537" spans="1:76" x14ac:dyDescent="0.35">
      <c r="A537" s="34" t="s">
        <v>297</v>
      </c>
      <c r="B537" s="34"/>
      <c r="C537" s="34"/>
      <c r="D537" s="34"/>
      <c r="E537" s="34" t="s">
        <v>1372</v>
      </c>
      <c r="F537" s="34" t="s">
        <v>1372</v>
      </c>
      <c r="G537" s="41">
        <v>2005</v>
      </c>
      <c r="H537" s="34"/>
      <c r="I537" s="34"/>
      <c r="J537" s="34"/>
      <c r="K537" s="39" t="s">
        <v>80</v>
      </c>
      <c r="L537" s="39" t="s">
        <v>81</v>
      </c>
      <c r="M537" s="39" t="s">
        <v>82</v>
      </c>
      <c r="N537" s="39" t="s">
        <v>83</v>
      </c>
      <c r="O537" s="39" t="s">
        <v>84</v>
      </c>
      <c r="P537" s="39" t="s">
        <v>85</v>
      </c>
      <c r="Q537" s="39" t="s">
        <v>86</v>
      </c>
      <c r="R537" s="35" t="s">
        <v>87</v>
      </c>
      <c r="S537" s="35" t="s">
        <v>87</v>
      </c>
      <c r="T537" s="34" t="s">
        <v>882</v>
      </c>
      <c r="U537" s="39" t="s">
        <v>28</v>
      </c>
      <c r="V537" s="113" t="s">
        <v>293</v>
      </c>
      <c r="W537" s="34" t="s">
        <v>280</v>
      </c>
      <c r="X537" s="39" t="s">
        <v>819</v>
      </c>
      <c r="Y537" s="115"/>
      <c r="Z537" s="39" t="s">
        <v>239</v>
      </c>
      <c r="AA537" s="112"/>
      <c r="AB537" s="115"/>
      <c r="AC537" s="332">
        <v>48</v>
      </c>
      <c r="AD537" s="332" t="s">
        <v>240</v>
      </c>
      <c r="AE537" s="41" t="s">
        <v>508</v>
      </c>
      <c r="AF537" s="332" t="s">
        <v>240</v>
      </c>
      <c r="AG537" s="112"/>
      <c r="AH537" s="346">
        <v>27.3</v>
      </c>
      <c r="AI537" s="111">
        <v>27.3</v>
      </c>
      <c r="AJ537" s="346"/>
      <c r="AK537" s="349"/>
      <c r="AL537" s="336">
        <v>7.18</v>
      </c>
      <c r="AM537" s="44">
        <v>85.946699999999993</v>
      </c>
      <c r="AN537" s="111">
        <v>2.1</v>
      </c>
      <c r="AO537" s="111">
        <f t="shared" si="30"/>
        <v>1</v>
      </c>
      <c r="AP537" s="111">
        <v>1</v>
      </c>
      <c r="AQ537" s="111"/>
      <c r="AR537" s="335" t="s">
        <v>295</v>
      </c>
      <c r="AS537" s="111" t="s">
        <v>240</v>
      </c>
      <c r="AT537" s="111" t="s">
        <v>295</v>
      </c>
      <c r="AU537" s="111" t="s">
        <v>240</v>
      </c>
      <c r="AV537" s="349"/>
      <c r="AW537" s="348"/>
      <c r="AX537" s="349">
        <v>25</v>
      </c>
      <c r="AY537" s="348">
        <v>7.18</v>
      </c>
      <c r="AZ537" s="334" t="s">
        <v>240</v>
      </c>
      <c r="BA537" s="130">
        <v>85.946699999999993</v>
      </c>
      <c r="BB537" s="130"/>
      <c r="BC537" s="348">
        <v>2.1</v>
      </c>
      <c r="BD537" s="348"/>
      <c r="BE537" s="346"/>
      <c r="BF537" s="348">
        <v>2.1</v>
      </c>
      <c r="BG537" s="348"/>
      <c r="BH537" s="348"/>
      <c r="BI537" s="348"/>
      <c r="BJ537" s="361">
        <v>10</v>
      </c>
      <c r="BK537" s="346">
        <v>14.3</v>
      </c>
      <c r="BL537" s="346">
        <v>12.2</v>
      </c>
      <c r="BM537" s="346">
        <v>7.4</v>
      </c>
      <c r="BN537" s="346">
        <v>2.2999999999999998</v>
      </c>
      <c r="BO537" s="346">
        <v>83.8</v>
      </c>
      <c r="BP537" s="347">
        <v>5.2</v>
      </c>
      <c r="BQ537" s="346">
        <v>10.7</v>
      </c>
      <c r="BR537" s="346"/>
      <c r="BS537" s="34"/>
      <c r="BT537" s="34"/>
      <c r="BU537" s="34"/>
      <c r="BV537" s="34"/>
      <c r="BW537" s="34"/>
      <c r="BX537" s="34"/>
    </row>
    <row r="538" spans="1:76" x14ac:dyDescent="0.35">
      <c r="A538" s="34" t="s">
        <v>297</v>
      </c>
      <c r="B538" s="34"/>
      <c r="C538" s="34"/>
      <c r="D538" s="34"/>
      <c r="E538" s="34" t="s">
        <v>1372</v>
      </c>
      <c r="F538" s="34" t="s">
        <v>1372</v>
      </c>
      <c r="G538" s="41">
        <v>2005</v>
      </c>
      <c r="H538" s="34"/>
      <c r="I538" s="34"/>
      <c r="J538" s="34"/>
      <c r="K538" s="39" t="s">
        <v>80</v>
      </c>
      <c r="L538" s="39" t="s">
        <v>81</v>
      </c>
      <c r="M538" s="39" t="s">
        <v>82</v>
      </c>
      <c r="N538" s="39" t="s">
        <v>83</v>
      </c>
      <c r="O538" s="39" t="s">
        <v>84</v>
      </c>
      <c r="P538" s="39" t="s">
        <v>85</v>
      </c>
      <c r="Q538" s="39" t="s">
        <v>86</v>
      </c>
      <c r="R538" s="35" t="s">
        <v>87</v>
      </c>
      <c r="S538" s="35" t="s">
        <v>87</v>
      </c>
      <c r="T538" s="34" t="s">
        <v>882</v>
      </c>
      <c r="U538" s="39" t="s">
        <v>28</v>
      </c>
      <c r="V538" s="113" t="s">
        <v>293</v>
      </c>
      <c r="W538" s="34" t="s">
        <v>280</v>
      </c>
      <c r="X538" s="39" t="s">
        <v>819</v>
      </c>
      <c r="Y538" s="115"/>
      <c r="Z538" s="39" t="s">
        <v>239</v>
      </c>
      <c r="AA538" s="112"/>
      <c r="AB538" s="115"/>
      <c r="AC538" s="332">
        <v>48</v>
      </c>
      <c r="AD538" s="332" t="s">
        <v>240</v>
      </c>
      <c r="AE538" s="41" t="s">
        <v>508</v>
      </c>
      <c r="AF538" s="332" t="s">
        <v>240</v>
      </c>
      <c r="AG538" s="112"/>
      <c r="AH538" s="346">
        <v>28.2</v>
      </c>
      <c r="AI538" s="111">
        <v>28.2</v>
      </c>
      <c r="AJ538" s="346"/>
      <c r="AK538" s="349"/>
      <c r="AL538" s="336">
        <v>6.29</v>
      </c>
      <c r="AM538" s="44">
        <v>88.255400000000009</v>
      </c>
      <c r="AN538" s="111">
        <v>6.6</v>
      </c>
      <c r="AO538" s="111">
        <f t="shared" si="30"/>
        <v>1</v>
      </c>
      <c r="AP538" s="111">
        <v>1</v>
      </c>
      <c r="AQ538" s="111"/>
      <c r="AR538" s="335" t="s">
        <v>295</v>
      </c>
      <c r="AS538" s="111" t="s">
        <v>240</v>
      </c>
      <c r="AT538" s="111" t="s">
        <v>295</v>
      </c>
      <c r="AU538" s="111" t="s">
        <v>240</v>
      </c>
      <c r="AV538" s="349"/>
      <c r="AW538" s="348"/>
      <c r="AX538" s="349">
        <v>25</v>
      </c>
      <c r="AY538" s="348">
        <v>6.29</v>
      </c>
      <c r="AZ538" s="334" t="s">
        <v>240</v>
      </c>
      <c r="BA538" s="130">
        <v>88.255400000000009</v>
      </c>
      <c r="BB538" s="130"/>
      <c r="BC538" s="348">
        <v>6.6</v>
      </c>
      <c r="BD538" s="348"/>
      <c r="BE538" s="346"/>
      <c r="BF538" s="348">
        <v>6.6</v>
      </c>
      <c r="BG538" s="348"/>
      <c r="BH538" s="348"/>
      <c r="BI538" s="348"/>
      <c r="BJ538" s="361">
        <v>10</v>
      </c>
      <c r="BK538" s="346">
        <v>14.4</v>
      </c>
      <c r="BL538" s="346">
        <v>12.7</v>
      </c>
      <c r="BM538" s="346">
        <v>10.9</v>
      </c>
      <c r="BN538" s="346">
        <v>2.1</v>
      </c>
      <c r="BO538" s="346">
        <v>88.7</v>
      </c>
      <c r="BP538" s="347">
        <v>11.6</v>
      </c>
      <c r="BQ538" s="346">
        <v>4.5</v>
      </c>
      <c r="BR538" s="346"/>
      <c r="BS538" s="34"/>
      <c r="BT538" s="34"/>
      <c r="BU538" s="34"/>
      <c r="BV538" s="34"/>
      <c r="BW538" s="34"/>
      <c r="BX538" s="34"/>
    </row>
    <row r="539" spans="1:76" x14ac:dyDescent="0.35">
      <c r="A539" s="34" t="s">
        <v>297</v>
      </c>
      <c r="B539" s="34"/>
      <c r="C539" s="34"/>
      <c r="D539" s="34"/>
      <c r="E539" s="34" t="s">
        <v>1372</v>
      </c>
      <c r="F539" s="34" t="s">
        <v>1372</v>
      </c>
      <c r="G539" s="41">
        <v>2005</v>
      </c>
      <c r="H539" s="34"/>
      <c r="I539" s="34"/>
      <c r="J539" s="34"/>
      <c r="K539" s="39" t="s">
        <v>80</v>
      </c>
      <c r="L539" s="39" t="s">
        <v>81</v>
      </c>
      <c r="M539" s="39" t="s">
        <v>82</v>
      </c>
      <c r="N539" s="39" t="s">
        <v>83</v>
      </c>
      <c r="O539" s="39" t="s">
        <v>84</v>
      </c>
      <c r="P539" s="39" t="s">
        <v>85</v>
      </c>
      <c r="Q539" s="39" t="s">
        <v>86</v>
      </c>
      <c r="R539" s="35" t="s">
        <v>87</v>
      </c>
      <c r="S539" s="35" t="s">
        <v>87</v>
      </c>
      <c r="T539" s="34" t="s">
        <v>882</v>
      </c>
      <c r="U539" s="39" t="s">
        <v>28</v>
      </c>
      <c r="V539" s="113" t="s">
        <v>293</v>
      </c>
      <c r="W539" s="34" t="s">
        <v>280</v>
      </c>
      <c r="X539" s="39" t="s">
        <v>819</v>
      </c>
      <c r="Y539" s="115"/>
      <c r="Z539" s="39" t="s">
        <v>239</v>
      </c>
      <c r="AA539" s="112"/>
      <c r="AB539" s="115"/>
      <c r="AC539" s="332">
        <v>48</v>
      </c>
      <c r="AD539" s="332" t="s">
        <v>240</v>
      </c>
      <c r="AE539" s="41" t="s">
        <v>508</v>
      </c>
      <c r="AF539" s="332" t="s">
        <v>240</v>
      </c>
      <c r="AG539" s="112"/>
      <c r="AH539" s="346">
        <v>28.5</v>
      </c>
      <c r="AI539" s="111">
        <v>28.5</v>
      </c>
      <c r="AJ539" s="346"/>
      <c r="AK539" s="349"/>
      <c r="AL539" s="336">
        <v>6.21</v>
      </c>
      <c r="AM539" s="44">
        <v>87.843600000000009</v>
      </c>
      <c r="AN539" s="111">
        <v>7</v>
      </c>
      <c r="AO539" s="111">
        <f t="shared" si="30"/>
        <v>1</v>
      </c>
      <c r="AP539" s="111">
        <v>1</v>
      </c>
      <c r="AQ539" s="111"/>
      <c r="AR539" s="335" t="s">
        <v>295</v>
      </c>
      <c r="AS539" s="111" t="s">
        <v>240</v>
      </c>
      <c r="AT539" s="111" t="s">
        <v>295</v>
      </c>
      <c r="AU539" s="111" t="s">
        <v>240</v>
      </c>
      <c r="AV539" s="349"/>
      <c r="AW539" s="348"/>
      <c r="AX539" s="349">
        <v>25</v>
      </c>
      <c r="AY539" s="348">
        <v>6.21</v>
      </c>
      <c r="AZ539" s="334" t="s">
        <v>240</v>
      </c>
      <c r="BA539" s="130">
        <v>87.843600000000009</v>
      </c>
      <c r="BB539" s="130"/>
      <c r="BC539" s="348">
        <v>7</v>
      </c>
      <c r="BD539" s="348"/>
      <c r="BE539" s="346"/>
      <c r="BF539" s="348">
        <v>7</v>
      </c>
      <c r="BG539" s="348"/>
      <c r="BH539" s="348"/>
      <c r="BI539" s="348"/>
      <c r="BJ539" s="361">
        <v>10</v>
      </c>
      <c r="BK539" s="346">
        <v>14.4</v>
      </c>
      <c r="BL539" s="346">
        <v>12.6</v>
      </c>
      <c r="BM539" s="346">
        <v>11.1</v>
      </c>
      <c r="BN539" s="346">
        <v>2.1</v>
      </c>
      <c r="BO539" s="346">
        <v>85.9</v>
      </c>
      <c r="BP539" s="347">
        <v>13.4</v>
      </c>
      <c r="BQ539" s="346">
        <v>4.3</v>
      </c>
      <c r="BR539" s="346"/>
      <c r="BS539" s="34"/>
      <c r="BT539" s="34"/>
      <c r="BU539" s="34"/>
      <c r="BV539" s="34"/>
      <c r="BW539" s="34"/>
      <c r="BX539" s="34"/>
    </row>
    <row r="540" spans="1:76" x14ac:dyDescent="0.35">
      <c r="A540" s="34" t="s">
        <v>297</v>
      </c>
      <c r="B540" s="34"/>
      <c r="C540" s="34"/>
      <c r="D540" s="34"/>
      <c r="E540" s="34" t="s">
        <v>1372</v>
      </c>
      <c r="F540" s="34" t="s">
        <v>1372</v>
      </c>
      <c r="G540" s="41">
        <v>2005</v>
      </c>
      <c r="H540" s="34"/>
      <c r="I540" s="34"/>
      <c r="J540" s="34"/>
      <c r="K540" s="39" t="s">
        <v>80</v>
      </c>
      <c r="L540" s="39" t="s">
        <v>81</v>
      </c>
      <c r="M540" s="39" t="s">
        <v>82</v>
      </c>
      <c r="N540" s="39" t="s">
        <v>83</v>
      </c>
      <c r="O540" s="39" t="s">
        <v>84</v>
      </c>
      <c r="P540" s="39" t="s">
        <v>85</v>
      </c>
      <c r="Q540" s="39" t="s">
        <v>86</v>
      </c>
      <c r="R540" s="35" t="s">
        <v>87</v>
      </c>
      <c r="S540" s="35" t="s">
        <v>87</v>
      </c>
      <c r="T540" s="34" t="s">
        <v>882</v>
      </c>
      <c r="U540" s="39" t="s">
        <v>28</v>
      </c>
      <c r="V540" s="113" t="s">
        <v>293</v>
      </c>
      <c r="W540" s="34" t="s">
        <v>280</v>
      </c>
      <c r="X540" s="39" t="s">
        <v>819</v>
      </c>
      <c r="Y540" s="115"/>
      <c r="Z540" s="39" t="s">
        <v>239</v>
      </c>
      <c r="AA540" s="112"/>
      <c r="AB540" s="115"/>
      <c r="AC540" s="332">
        <v>48</v>
      </c>
      <c r="AD540" s="332" t="s">
        <v>240</v>
      </c>
      <c r="AE540" s="41" t="s">
        <v>508</v>
      </c>
      <c r="AF540" s="332" t="s">
        <v>240</v>
      </c>
      <c r="AG540" s="112"/>
      <c r="AH540" s="346">
        <v>30.6</v>
      </c>
      <c r="AI540" s="111">
        <v>30.6</v>
      </c>
      <c r="AJ540" s="346"/>
      <c r="AK540" s="349"/>
      <c r="AL540" s="336">
        <v>6.2</v>
      </c>
      <c r="AM540" s="44">
        <v>88.667200000000008</v>
      </c>
      <c r="AN540" s="111">
        <v>6.6</v>
      </c>
      <c r="AO540" s="111">
        <f t="shared" si="30"/>
        <v>1</v>
      </c>
      <c r="AP540" s="111">
        <v>1</v>
      </c>
      <c r="AQ540" s="111"/>
      <c r="AR540" s="335" t="s">
        <v>295</v>
      </c>
      <c r="AS540" s="111" t="s">
        <v>240</v>
      </c>
      <c r="AT540" s="111" t="s">
        <v>295</v>
      </c>
      <c r="AU540" s="111" t="s">
        <v>240</v>
      </c>
      <c r="AV540" s="349"/>
      <c r="AW540" s="348"/>
      <c r="AX540" s="349">
        <v>25</v>
      </c>
      <c r="AY540" s="348">
        <v>6.2</v>
      </c>
      <c r="AZ540" s="334" t="s">
        <v>240</v>
      </c>
      <c r="BA540" s="130">
        <v>88.667200000000008</v>
      </c>
      <c r="BB540" s="130"/>
      <c r="BC540" s="348">
        <v>6.6</v>
      </c>
      <c r="BD540" s="348"/>
      <c r="BE540" s="346"/>
      <c r="BF540" s="348">
        <v>6.6</v>
      </c>
      <c r="BG540" s="348"/>
      <c r="BH540" s="348"/>
      <c r="BI540" s="348"/>
      <c r="BJ540" s="361">
        <v>10</v>
      </c>
      <c r="BK540" s="346">
        <v>14.4</v>
      </c>
      <c r="BL540" s="346">
        <v>12.8</v>
      </c>
      <c r="BM540" s="346">
        <v>10.9</v>
      </c>
      <c r="BN540" s="346">
        <v>2.2999999999999998</v>
      </c>
      <c r="BO540" s="346">
        <v>87.3</v>
      </c>
      <c r="BP540" s="347">
        <v>13.4</v>
      </c>
      <c r="BQ540" s="346">
        <v>3.7</v>
      </c>
      <c r="BR540" s="346"/>
      <c r="BS540" s="34"/>
      <c r="BT540" s="34"/>
      <c r="BU540" s="34"/>
      <c r="BV540" s="34"/>
      <c r="BW540" s="34"/>
      <c r="BX540" s="34"/>
    </row>
    <row r="541" spans="1:76" x14ac:dyDescent="0.35">
      <c r="A541" s="34" t="s">
        <v>297</v>
      </c>
      <c r="B541" s="34"/>
      <c r="C541" s="34"/>
      <c r="D541" s="34"/>
      <c r="E541" s="34" t="s">
        <v>1372</v>
      </c>
      <c r="F541" s="34" t="s">
        <v>1372</v>
      </c>
      <c r="G541" s="41">
        <v>2005</v>
      </c>
      <c r="H541" s="34"/>
      <c r="I541" s="34"/>
      <c r="J541" s="34"/>
      <c r="K541" s="39" t="s">
        <v>80</v>
      </c>
      <c r="L541" s="39" t="s">
        <v>81</v>
      </c>
      <c r="M541" s="39" t="s">
        <v>82</v>
      </c>
      <c r="N541" s="39" t="s">
        <v>83</v>
      </c>
      <c r="O541" s="39" t="s">
        <v>84</v>
      </c>
      <c r="P541" s="39" t="s">
        <v>85</v>
      </c>
      <c r="Q541" s="39" t="s">
        <v>86</v>
      </c>
      <c r="R541" s="35" t="s">
        <v>87</v>
      </c>
      <c r="S541" s="35" t="s">
        <v>87</v>
      </c>
      <c r="T541" s="34" t="s">
        <v>882</v>
      </c>
      <c r="U541" s="39" t="s">
        <v>28</v>
      </c>
      <c r="V541" s="113" t="s">
        <v>293</v>
      </c>
      <c r="W541" s="34" t="s">
        <v>280</v>
      </c>
      <c r="X541" s="39" t="s">
        <v>819</v>
      </c>
      <c r="Y541" s="115"/>
      <c r="Z541" s="39" t="s">
        <v>239</v>
      </c>
      <c r="AA541" s="112"/>
      <c r="AB541" s="115"/>
      <c r="AC541" s="332">
        <v>48</v>
      </c>
      <c r="AD541" s="332" t="s">
        <v>240</v>
      </c>
      <c r="AE541" s="41" t="s">
        <v>508</v>
      </c>
      <c r="AF541" s="332" t="s">
        <v>240</v>
      </c>
      <c r="AG541" s="112"/>
      <c r="AH541" s="346">
        <v>31.3</v>
      </c>
      <c r="AI541" s="111">
        <v>31.3</v>
      </c>
      <c r="AJ541" s="346"/>
      <c r="AK541" s="349"/>
      <c r="AL541" s="336">
        <v>6.19</v>
      </c>
      <c r="AM541" s="44">
        <v>88.00569999999999</v>
      </c>
      <c r="AN541" s="111">
        <v>6.8</v>
      </c>
      <c r="AO541" s="111">
        <f t="shared" si="30"/>
        <v>1</v>
      </c>
      <c r="AP541" s="111">
        <v>1</v>
      </c>
      <c r="AQ541" s="111"/>
      <c r="AR541" s="335" t="s">
        <v>295</v>
      </c>
      <c r="AS541" s="111" t="s">
        <v>240</v>
      </c>
      <c r="AT541" s="111" t="s">
        <v>295</v>
      </c>
      <c r="AU541" s="111" t="s">
        <v>240</v>
      </c>
      <c r="AV541" s="349"/>
      <c r="AW541" s="348"/>
      <c r="AX541" s="349">
        <v>25</v>
      </c>
      <c r="AY541" s="348">
        <v>6.19</v>
      </c>
      <c r="AZ541" s="334" t="s">
        <v>240</v>
      </c>
      <c r="BA541" s="130">
        <v>88.00569999999999</v>
      </c>
      <c r="BB541" s="130"/>
      <c r="BC541" s="348">
        <v>6.8</v>
      </c>
      <c r="BD541" s="348"/>
      <c r="BE541" s="346"/>
      <c r="BF541" s="348">
        <v>6.8</v>
      </c>
      <c r="BG541" s="348"/>
      <c r="BH541" s="348"/>
      <c r="BI541" s="348"/>
      <c r="BJ541" s="361">
        <v>10</v>
      </c>
      <c r="BK541" s="346">
        <v>14.3</v>
      </c>
      <c r="BL541" s="346">
        <v>12.7</v>
      </c>
      <c r="BM541" s="346">
        <v>12.1</v>
      </c>
      <c r="BN541" s="346">
        <v>2.1</v>
      </c>
      <c r="BO541" s="346">
        <v>87.1</v>
      </c>
      <c r="BP541" s="347">
        <v>16.100000000000001</v>
      </c>
      <c r="BQ541" s="346">
        <v>4.3</v>
      </c>
      <c r="BR541" s="346"/>
      <c r="BS541" s="34"/>
      <c r="BT541" s="34"/>
      <c r="BU541" s="34"/>
      <c r="BV541" s="34"/>
      <c r="BW541" s="34"/>
      <c r="BX541" s="34"/>
    </row>
    <row r="542" spans="1:76" x14ac:dyDescent="0.35">
      <c r="A542" s="34" t="s">
        <v>297</v>
      </c>
      <c r="B542" s="34"/>
      <c r="C542" s="34"/>
      <c r="D542" s="34"/>
      <c r="E542" s="34" t="s">
        <v>1372</v>
      </c>
      <c r="F542" s="34" t="s">
        <v>1372</v>
      </c>
      <c r="G542" s="41">
        <v>2005</v>
      </c>
      <c r="H542" s="34"/>
      <c r="I542" s="34"/>
      <c r="J542" s="34"/>
      <c r="K542" s="39" t="s">
        <v>80</v>
      </c>
      <c r="L542" s="39" t="s">
        <v>81</v>
      </c>
      <c r="M542" s="39" t="s">
        <v>82</v>
      </c>
      <c r="N542" s="39" t="s">
        <v>83</v>
      </c>
      <c r="O542" s="39" t="s">
        <v>84</v>
      </c>
      <c r="P542" s="39" t="s">
        <v>85</v>
      </c>
      <c r="Q542" s="39" t="s">
        <v>86</v>
      </c>
      <c r="R542" s="35" t="s">
        <v>87</v>
      </c>
      <c r="S542" s="35" t="s">
        <v>87</v>
      </c>
      <c r="T542" s="34" t="s">
        <v>882</v>
      </c>
      <c r="U542" s="39" t="s">
        <v>28</v>
      </c>
      <c r="V542" s="113" t="s">
        <v>293</v>
      </c>
      <c r="W542" s="34" t="s">
        <v>280</v>
      </c>
      <c r="X542" s="39" t="s">
        <v>819</v>
      </c>
      <c r="Y542" s="115"/>
      <c r="Z542" s="39" t="s">
        <v>239</v>
      </c>
      <c r="AA542" s="112"/>
      <c r="AB542" s="115"/>
      <c r="AC542" s="332">
        <v>48</v>
      </c>
      <c r="AD542" s="332" t="s">
        <v>240</v>
      </c>
      <c r="AE542" s="41" t="s">
        <v>508</v>
      </c>
      <c r="AF542" s="332" t="s">
        <v>240</v>
      </c>
      <c r="AG542" s="112"/>
      <c r="AH542" s="346">
        <v>33.700000000000003</v>
      </c>
      <c r="AI542" s="111">
        <v>33.700000000000003</v>
      </c>
      <c r="AJ542" s="346"/>
      <c r="AK542" s="349"/>
      <c r="AL542" s="336">
        <v>6.22</v>
      </c>
      <c r="AM542" s="44">
        <v>88.00569999999999</v>
      </c>
      <c r="AN542" s="111">
        <v>6.5</v>
      </c>
      <c r="AO542" s="111">
        <f t="shared" si="30"/>
        <v>1</v>
      </c>
      <c r="AP542" s="111">
        <v>1</v>
      </c>
      <c r="AQ542" s="111"/>
      <c r="AR542" s="335" t="s">
        <v>295</v>
      </c>
      <c r="AS542" s="111" t="s">
        <v>240</v>
      </c>
      <c r="AT542" s="111" t="s">
        <v>295</v>
      </c>
      <c r="AU542" s="111" t="s">
        <v>240</v>
      </c>
      <c r="AV542" s="349"/>
      <c r="AW542" s="348"/>
      <c r="AX542" s="349">
        <v>25</v>
      </c>
      <c r="AY542" s="348">
        <v>6.22</v>
      </c>
      <c r="AZ542" s="334" t="s">
        <v>240</v>
      </c>
      <c r="BA542" s="130">
        <v>88.00569999999999</v>
      </c>
      <c r="BB542" s="130"/>
      <c r="BC542" s="348">
        <v>6.5</v>
      </c>
      <c r="BD542" s="348"/>
      <c r="BE542" s="346"/>
      <c r="BF542" s="348">
        <v>6.5</v>
      </c>
      <c r="BG542" s="348"/>
      <c r="BH542" s="348"/>
      <c r="BI542" s="348"/>
      <c r="BJ542" s="361">
        <v>10</v>
      </c>
      <c r="BK542" s="346">
        <v>14.3</v>
      </c>
      <c r="BL542" s="346">
        <v>12.7</v>
      </c>
      <c r="BM542" s="346">
        <v>10.9</v>
      </c>
      <c r="BN542" s="346">
        <v>2.2999999999999998</v>
      </c>
      <c r="BO542" s="346">
        <v>86.1</v>
      </c>
      <c r="BP542" s="347">
        <v>14.1</v>
      </c>
      <c r="BQ542" s="346">
        <v>4.3</v>
      </c>
      <c r="BR542" s="346"/>
      <c r="BS542" s="34"/>
      <c r="BT542" s="34"/>
      <c r="BU542" s="34"/>
      <c r="BV542" s="34"/>
      <c r="BW542" s="34"/>
      <c r="BX542" s="34"/>
    </row>
    <row r="543" spans="1:76" x14ac:dyDescent="0.35">
      <c r="A543" s="34" t="s">
        <v>297</v>
      </c>
      <c r="B543" s="34"/>
      <c r="C543" s="34"/>
      <c r="D543" s="34"/>
      <c r="E543" s="34" t="s">
        <v>1372</v>
      </c>
      <c r="F543" s="34" t="s">
        <v>1372</v>
      </c>
      <c r="G543" s="41">
        <v>2005</v>
      </c>
      <c r="H543" s="34"/>
      <c r="I543" s="34"/>
      <c r="J543" s="34"/>
      <c r="K543" s="39" t="s">
        <v>80</v>
      </c>
      <c r="L543" s="39" t="s">
        <v>81</v>
      </c>
      <c r="M543" s="39" t="s">
        <v>82</v>
      </c>
      <c r="N543" s="39" t="s">
        <v>83</v>
      </c>
      <c r="O543" s="39" t="s">
        <v>84</v>
      </c>
      <c r="P543" s="39" t="s">
        <v>85</v>
      </c>
      <c r="Q543" s="39" t="s">
        <v>86</v>
      </c>
      <c r="R543" s="35" t="s">
        <v>87</v>
      </c>
      <c r="S543" s="35" t="s">
        <v>87</v>
      </c>
      <c r="T543" s="34" t="s">
        <v>882</v>
      </c>
      <c r="U543" s="39" t="s">
        <v>28</v>
      </c>
      <c r="V543" s="113" t="s">
        <v>293</v>
      </c>
      <c r="W543" s="34" t="s">
        <v>280</v>
      </c>
      <c r="X543" s="39" t="s">
        <v>819</v>
      </c>
      <c r="Y543" s="115"/>
      <c r="Z543" s="39" t="s">
        <v>239</v>
      </c>
      <c r="AA543" s="112"/>
      <c r="AB543" s="115"/>
      <c r="AC543" s="332">
        <v>48</v>
      </c>
      <c r="AD543" s="332" t="s">
        <v>240</v>
      </c>
      <c r="AE543" s="41" t="s">
        <v>508</v>
      </c>
      <c r="AF543" s="332" t="s">
        <v>240</v>
      </c>
      <c r="AG543" s="112"/>
      <c r="AH543" s="346">
        <v>33.9</v>
      </c>
      <c r="AI543" s="111">
        <v>33.9</v>
      </c>
      <c r="AJ543" s="346"/>
      <c r="AK543" s="349"/>
      <c r="AL543" s="336">
        <v>6.2</v>
      </c>
      <c r="AM543" s="44">
        <v>87.756</v>
      </c>
      <c r="AN543" s="111">
        <v>7.2</v>
      </c>
      <c r="AO543" s="111">
        <f t="shared" si="30"/>
        <v>1</v>
      </c>
      <c r="AP543" s="111">
        <v>1</v>
      </c>
      <c r="AQ543" s="111"/>
      <c r="AR543" s="335" t="s">
        <v>295</v>
      </c>
      <c r="AS543" s="111" t="s">
        <v>240</v>
      </c>
      <c r="AT543" s="111" t="s">
        <v>295</v>
      </c>
      <c r="AU543" s="111" t="s">
        <v>240</v>
      </c>
      <c r="AV543" s="349"/>
      <c r="AW543" s="348"/>
      <c r="AX543" s="349">
        <v>25</v>
      </c>
      <c r="AY543" s="348">
        <v>6.2</v>
      </c>
      <c r="AZ543" s="334" t="s">
        <v>240</v>
      </c>
      <c r="BA543" s="130">
        <v>87.756</v>
      </c>
      <c r="BB543" s="130"/>
      <c r="BC543" s="348">
        <v>7.2</v>
      </c>
      <c r="BD543" s="348"/>
      <c r="BE543" s="346"/>
      <c r="BF543" s="348">
        <v>7.2</v>
      </c>
      <c r="BG543" s="348"/>
      <c r="BH543" s="348"/>
      <c r="BI543" s="348"/>
      <c r="BJ543" s="361">
        <v>10</v>
      </c>
      <c r="BK543" s="346">
        <v>14.2</v>
      </c>
      <c r="BL543" s="346">
        <v>12.7</v>
      </c>
      <c r="BM543" s="346">
        <v>11.2</v>
      </c>
      <c r="BN543" s="346">
        <v>2</v>
      </c>
      <c r="BO543" s="346">
        <v>87.4</v>
      </c>
      <c r="BP543" s="347">
        <v>12.5</v>
      </c>
      <c r="BQ543" s="346">
        <v>4.3</v>
      </c>
      <c r="BR543" s="346"/>
      <c r="BS543" s="34"/>
      <c r="BT543" s="34"/>
      <c r="BU543" s="34"/>
      <c r="BV543" s="34"/>
      <c r="BW543" s="34"/>
      <c r="BX543" s="34"/>
    </row>
    <row r="544" spans="1:76" x14ac:dyDescent="0.35">
      <c r="A544" s="34" t="s">
        <v>297</v>
      </c>
      <c r="B544" s="34"/>
      <c r="C544" s="34"/>
      <c r="D544" s="34"/>
      <c r="E544" s="34" t="s">
        <v>1372</v>
      </c>
      <c r="F544" s="34" t="s">
        <v>1372</v>
      </c>
      <c r="G544" s="41">
        <v>2005</v>
      </c>
      <c r="H544" s="34"/>
      <c r="I544" s="34"/>
      <c r="J544" s="34"/>
      <c r="K544" s="39" t="s">
        <v>80</v>
      </c>
      <c r="L544" s="39" t="s">
        <v>81</v>
      </c>
      <c r="M544" s="39" t="s">
        <v>82</v>
      </c>
      <c r="N544" s="39" t="s">
        <v>83</v>
      </c>
      <c r="O544" s="39" t="s">
        <v>84</v>
      </c>
      <c r="P544" s="39" t="s">
        <v>85</v>
      </c>
      <c r="Q544" s="39" t="s">
        <v>86</v>
      </c>
      <c r="R544" s="35" t="s">
        <v>87</v>
      </c>
      <c r="S544" s="35" t="s">
        <v>87</v>
      </c>
      <c r="T544" s="34" t="s">
        <v>882</v>
      </c>
      <c r="U544" s="39" t="s">
        <v>28</v>
      </c>
      <c r="V544" s="113" t="s">
        <v>293</v>
      </c>
      <c r="W544" s="34" t="s">
        <v>280</v>
      </c>
      <c r="X544" s="39" t="s">
        <v>819</v>
      </c>
      <c r="Y544" s="115"/>
      <c r="Z544" s="39" t="s">
        <v>239</v>
      </c>
      <c r="AA544" s="112"/>
      <c r="AB544" s="115"/>
      <c r="AC544" s="332">
        <v>48</v>
      </c>
      <c r="AD544" s="332" t="s">
        <v>240</v>
      </c>
      <c r="AE544" s="41" t="s">
        <v>508</v>
      </c>
      <c r="AF544" s="332" t="s">
        <v>240</v>
      </c>
      <c r="AG544" s="112"/>
      <c r="AH544" s="346">
        <v>34.5</v>
      </c>
      <c r="AI544" s="111">
        <v>34.5</v>
      </c>
      <c r="AJ544" s="346"/>
      <c r="AK544" s="349"/>
      <c r="AL544" s="336">
        <v>6.22</v>
      </c>
      <c r="AM544" s="44">
        <v>87.593899999999991</v>
      </c>
      <c r="AN544" s="111">
        <v>6.8</v>
      </c>
      <c r="AO544" s="111">
        <f t="shared" si="30"/>
        <v>1</v>
      </c>
      <c r="AP544" s="111">
        <v>1</v>
      </c>
      <c r="AQ544" s="111"/>
      <c r="AR544" s="335" t="s">
        <v>295</v>
      </c>
      <c r="AS544" s="111" t="s">
        <v>240</v>
      </c>
      <c r="AT544" s="111" t="s">
        <v>295</v>
      </c>
      <c r="AU544" s="111" t="s">
        <v>240</v>
      </c>
      <c r="AV544" s="349"/>
      <c r="AW544" s="348"/>
      <c r="AX544" s="349">
        <v>25</v>
      </c>
      <c r="AY544" s="348">
        <v>6.22</v>
      </c>
      <c r="AZ544" s="334" t="s">
        <v>240</v>
      </c>
      <c r="BA544" s="130">
        <v>87.593899999999991</v>
      </c>
      <c r="BB544" s="130"/>
      <c r="BC544" s="348">
        <v>6.8</v>
      </c>
      <c r="BD544" s="348"/>
      <c r="BE544" s="346"/>
      <c r="BF544" s="348">
        <v>6.8</v>
      </c>
      <c r="BG544" s="348"/>
      <c r="BH544" s="348"/>
      <c r="BI544" s="348"/>
      <c r="BJ544" s="361">
        <v>10</v>
      </c>
      <c r="BK544" s="346">
        <v>14.3</v>
      </c>
      <c r="BL544" s="346">
        <v>12.6</v>
      </c>
      <c r="BM544" s="346">
        <v>12.1</v>
      </c>
      <c r="BN544" s="346">
        <v>2.1</v>
      </c>
      <c r="BO544" s="346">
        <v>86.5</v>
      </c>
      <c r="BP544" s="347">
        <v>16</v>
      </c>
      <c r="BQ544" s="346">
        <v>4.3</v>
      </c>
      <c r="BR544" s="346"/>
      <c r="BS544" s="34"/>
      <c r="BT544" s="34"/>
      <c r="BU544" s="34"/>
      <c r="BV544" s="34"/>
      <c r="BW544" s="34"/>
      <c r="BX544" s="34"/>
    </row>
    <row r="545" spans="1:76" x14ac:dyDescent="0.35">
      <c r="A545" s="34" t="s">
        <v>297</v>
      </c>
      <c r="B545" s="34"/>
      <c r="C545" s="34"/>
      <c r="D545" s="34"/>
      <c r="E545" s="34" t="s">
        <v>1372</v>
      </c>
      <c r="F545" s="34" t="s">
        <v>1372</v>
      </c>
      <c r="G545" s="41">
        <v>2005</v>
      </c>
      <c r="H545" s="34"/>
      <c r="I545" s="34"/>
      <c r="J545" s="34"/>
      <c r="K545" s="39" t="s">
        <v>80</v>
      </c>
      <c r="L545" s="39" t="s">
        <v>81</v>
      </c>
      <c r="M545" s="39" t="s">
        <v>82</v>
      </c>
      <c r="N545" s="39" t="s">
        <v>83</v>
      </c>
      <c r="O545" s="39" t="s">
        <v>84</v>
      </c>
      <c r="P545" s="39" t="s">
        <v>85</v>
      </c>
      <c r="Q545" s="39" t="s">
        <v>86</v>
      </c>
      <c r="R545" s="35" t="s">
        <v>87</v>
      </c>
      <c r="S545" s="35" t="s">
        <v>87</v>
      </c>
      <c r="T545" s="34" t="s">
        <v>882</v>
      </c>
      <c r="U545" s="39" t="s">
        <v>28</v>
      </c>
      <c r="V545" s="113" t="s">
        <v>293</v>
      </c>
      <c r="W545" s="34" t="s">
        <v>280</v>
      </c>
      <c r="X545" s="39" t="s">
        <v>819</v>
      </c>
      <c r="Y545" s="115"/>
      <c r="Z545" s="39" t="s">
        <v>239</v>
      </c>
      <c r="AA545" s="112"/>
      <c r="AB545" s="115"/>
      <c r="AC545" s="332">
        <v>48</v>
      </c>
      <c r="AD545" s="332" t="s">
        <v>240</v>
      </c>
      <c r="AE545" s="41" t="s">
        <v>508</v>
      </c>
      <c r="AF545" s="332" t="s">
        <v>240</v>
      </c>
      <c r="AG545" s="112"/>
      <c r="AH545" s="346">
        <v>39</v>
      </c>
      <c r="AI545" s="111">
        <v>39</v>
      </c>
      <c r="AJ545" s="346"/>
      <c r="AK545" s="349"/>
      <c r="AL545" s="336">
        <v>6</v>
      </c>
      <c r="AM545" s="44">
        <v>90.651700000000005</v>
      </c>
      <c r="AN545" s="111">
        <v>14.6</v>
      </c>
      <c r="AO545" s="111">
        <f t="shared" si="30"/>
        <v>1</v>
      </c>
      <c r="AP545" s="111">
        <v>1</v>
      </c>
      <c r="AQ545" s="111"/>
      <c r="AR545" s="335" t="s">
        <v>295</v>
      </c>
      <c r="AS545" s="111" t="s">
        <v>240</v>
      </c>
      <c r="AT545" s="111" t="s">
        <v>295</v>
      </c>
      <c r="AU545" s="111" t="s">
        <v>240</v>
      </c>
      <c r="AV545" s="349"/>
      <c r="AW545" s="348"/>
      <c r="AX545" s="349">
        <v>25</v>
      </c>
      <c r="AY545" s="348">
        <v>6</v>
      </c>
      <c r="AZ545" s="334" t="s">
        <v>240</v>
      </c>
      <c r="BA545" s="130">
        <v>90.651700000000005</v>
      </c>
      <c r="BB545" s="130"/>
      <c r="BC545" s="348">
        <v>14.6</v>
      </c>
      <c r="BD545" s="348"/>
      <c r="BE545" s="346"/>
      <c r="BF545" s="348">
        <v>14.6</v>
      </c>
      <c r="BG545" s="348"/>
      <c r="BH545" s="348"/>
      <c r="BI545" s="348"/>
      <c r="BJ545" s="361">
        <v>10</v>
      </c>
      <c r="BK545" s="346">
        <v>14.7</v>
      </c>
      <c r="BL545" s="346">
        <v>13.1</v>
      </c>
      <c r="BM545" s="346">
        <v>23.3</v>
      </c>
      <c r="BN545" s="346">
        <v>2.5</v>
      </c>
      <c r="BO545" s="346">
        <v>92.2</v>
      </c>
      <c r="BP545" s="347">
        <v>27.4</v>
      </c>
      <c r="BQ545" s="346">
        <v>5.0999999999999996</v>
      </c>
      <c r="BR545" s="346"/>
      <c r="BS545" s="34"/>
      <c r="BT545" s="34"/>
      <c r="BU545" s="34"/>
      <c r="BV545" s="34"/>
      <c r="BW545" s="34"/>
      <c r="BX545" s="34"/>
    </row>
    <row r="546" spans="1:76" x14ac:dyDescent="0.35">
      <c r="A546" s="34" t="s">
        <v>297</v>
      </c>
      <c r="B546" s="34"/>
      <c r="C546" s="34"/>
      <c r="D546" s="34"/>
      <c r="E546" s="34" t="s">
        <v>1372</v>
      </c>
      <c r="F546" s="34" t="s">
        <v>1372</v>
      </c>
      <c r="G546" s="41">
        <v>2005</v>
      </c>
      <c r="H546" s="34"/>
      <c r="I546" s="34"/>
      <c r="J546" s="34"/>
      <c r="K546" s="39" t="s">
        <v>80</v>
      </c>
      <c r="L546" s="39" t="s">
        <v>81</v>
      </c>
      <c r="M546" s="39" t="s">
        <v>82</v>
      </c>
      <c r="N546" s="39" t="s">
        <v>83</v>
      </c>
      <c r="O546" s="39" t="s">
        <v>84</v>
      </c>
      <c r="P546" s="39" t="s">
        <v>85</v>
      </c>
      <c r="Q546" s="39" t="s">
        <v>86</v>
      </c>
      <c r="R546" s="35" t="s">
        <v>87</v>
      </c>
      <c r="S546" s="35" t="s">
        <v>87</v>
      </c>
      <c r="T546" s="34" t="s">
        <v>882</v>
      </c>
      <c r="U546" s="39" t="s">
        <v>28</v>
      </c>
      <c r="V546" s="113" t="s">
        <v>293</v>
      </c>
      <c r="W546" s="34" t="s">
        <v>280</v>
      </c>
      <c r="X546" s="39" t="s">
        <v>819</v>
      </c>
      <c r="Y546" s="115"/>
      <c r="Z546" s="39" t="s">
        <v>239</v>
      </c>
      <c r="AA546" s="112"/>
      <c r="AB546" s="115"/>
      <c r="AC546" s="332">
        <v>48</v>
      </c>
      <c r="AD546" s="332" t="s">
        <v>240</v>
      </c>
      <c r="AE546" s="41" t="s">
        <v>508</v>
      </c>
      <c r="AF546" s="332" t="s">
        <v>240</v>
      </c>
      <c r="AG546" s="112"/>
      <c r="AH546" s="346">
        <v>40.200000000000003</v>
      </c>
      <c r="AI546" s="111">
        <v>40.200000000000003</v>
      </c>
      <c r="AJ546" s="346"/>
      <c r="AK546" s="349"/>
      <c r="AL546" s="336">
        <v>5.9</v>
      </c>
      <c r="AM546" s="44">
        <v>98.265500000000003</v>
      </c>
      <c r="AN546" s="111">
        <v>14.2</v>
      </c>
      <c r="AO546" s="111">
        <f t="shared" si="30"/>
        <v>1</v>
      </c>
      <c r="AP546" s="111">
        <v>1</v>
      </c>
      <c r="AQ546" s="111"/>
      <c r="AR546" s="335" t="s">
        <v>295</v>
      </c>
      <c r="AS546" s="111" t="s">
        <v>240</v>
      </c>
      <c r="AT546" s="111" t="s">
        <v>295</v>
      </c>
      <c r="AU546" s="111" t="s">
        <v>240</v>
      </c>
      <c r="AV546" s="349"/>
      <c r="AW546" s="348"/>
      <c r="AX546" s="349">
        <v>25</v>
      </c>
      <c r="AY546" s="348">
        <v>5.9</v>
      </c>
      <c r="AZ546" s="334" t="s">
        <v>240</v>
      </c>
      <c r="BA546" s="130">
        <v>98.265500000000003</v>
      </c>
      <c r="BB546" s="130"/>
      <c r="BC546" s="348">
        <v>14.2</v>
      </c>
      <c r="BD546" s="348"/>
      <c r="BE546" s="346"/>
      <c r="BF546" s="348">
        <v>14.2</v>
      </c>
      <c r="BG546" s="348"/>
      <c r="BH546" s="348"/>
      <c r="BI546" s="348"/>
      <c r="BJ546" s="361">
        <v>10</v>
      </c>
      <c r="BK546" s="346">
        <v>16.100000000000001</v>
      </c>
      <c r="BL546" s="346">
        <v>14.1</v>
      </c>
      <c r="BM546" s="346">
        <v>25.2</v>
      </c>
      <c r="BN546" s="346">
        <v>2.4</v>
      </c>
      <c r="BO546" s="346">
        <v>99.7</v>
      </c>
      <c r="BP546" s="347">
        <v>31.4</v>
      </c>
      <c r="BQ546" s="346">
        <v>4.8</v>
      </c>
      <c r="BR546" s="346"/>
      <c r="BS546" s="34"/>
      <c r="BT546" s="34"/>
      <c r="BU546" s="34"/>
      <c r="BV546" s="34"/>
      <c r="BW546" s="34"/>
      <c r="BX546" s="34"/>
    </row>
    <row r="547" spans="1:76" x14ac:dyDescent="0.35">
      <c r="A547" s="34" t="s">
        <v>297</v>
      </c>
      <c r="B547" s="34"/>
      <c r="C547" s="34"/>
      <c r="D547" s="34"/>
      <c r="E547" s="34" t="s">
        <v>1372</v>
      </c>
      <c r="F547" s="34" t="s">
        <v>1372</v>
      </c>
      <c r="G547" s="41">
        <v>2005</v>
      </c>
      <c r="H547" s="34"/>
      <c r="I547" s="34"/>
      <c r="J547" s="34"/>
      <c r="K547" s="39" t="s">
        <v>80</v>
      </c>
      <c r="L547" s="39" t="s">
        <v>81</v>
      </c>
      <c r="M547" s="39" t="s">
        <v>82</v>
      </c>
      <c r="N547" s="39" t="s">
        <v>83</v>
      </c>
      <c r="O547" s="39" t="s">
        <v>84</v>
      </c>
      <c r="P547" s="39" t="s">
        <v>85</v>
      </c>
      <c r="Q547" s="39" t="s">
        <v>86</v>
      </c>
      <c r="R547" s="35" t="s">
        <v>87</v>
      </c>
      <c r="S547" s="35" t="s">
        <v>87</v>
      </c>
      <c r="T547" s="34" t="s">
        <v>882</v>
      </c>
      <c r="U547" s="39" t="s">
        <v>28</v>
      </c>
      <c r="V547" s="113" t="s">
        <v>293</v>
      </c>
      <c r="W547" s="34" t="s">
        <v>280</v>
      </c>
      <c r="X547" s="39" t="s">
        <v>819</v>
      </c>
      <c r="Y547" s="115"/>
      <c r="Z547" s="39" t="s">
        <v>239</v>
      </c>
      <c r="AA547" s="112"/>
      <c r="AB547" s="115"/>
      <c r="AC547" s="332">
        <v>48</v>
      </c>
      <c r="AD547" s="332" t="s">
        <v>240</v>
      </c>
      <c r="AE547" s="41" t="s">
        <v>508</v>
      </c>
      <c r="AF547" s="332" t="s">
        <v>240</v>
      </c>
      <c r="AG547" s="112"/>
      <c r="AH547" s="346">
        <v>42.9</v>
      </c>
      <c r="AI547" s="111">
        <v>42.9</v>
      </c>
      <c r="AJ547" s="346"/>
      <c r="AK547" s="349"/>
      <c r="AL547" s="336">
        <v>5.89</v>
      </c>
      <c r="AM547" s="44">
        <v>99.338800000000006</v>
      </c>
      <c r="AN547" s="111">
        <v>14.3</v>
      </c>
      <c r="AO547" s="111">
        <f t="shared" si="30"/>
        <v>1</v>
      </c>
      <c r="AP547" s="111">
        <v>1</v>
      </c>
      <c r="AQ547" s="111"/>
      <c r="AR547" s="335" t="s">
        <v>295</v>
      </c>
      <c r="AS547" s="111" t="s">
        <v>240</v>
      </c>
      <c r="AT547" s="111" t="s">
        <v>295</v>
      </c>
      <c r="AU547" s="111" t="s">
        <v>240</v>
      </c>
      <c r="AV547" s="349"/>
      <c r="AW547" s="348"/>
      <c r="AX547" s="349">
        <v>25</v>
      </c>
      <c r="AY547" s="348">
        <v>5.89</v>
      </c>
      <c r="AZ547" s="334" t="s">
        <v>240</v>
      </c>
      <c r="BA547" s="130">
        <v>99.338800000000006</v>
      </c>
      <c r="BB547" s="130"/>
      <c r="BC547" s="348">
        <v>14.3</v>
      </c>
      <c r="BD547" s="348"/>
      <c r="BE547" s="346"/>
      <c r="BF547" s="348">
        <v>14.3</v>
      </c>
      <c r="BG547" s="348"/>
      <c r="BH547" s="348"/>
      <c r="BI547" s="348"/>
      <c r="BJ547" s="361">
        <v>10</v>
      </c>
      <c r="BK547" s="346">
        <v>16.2</v>
      </c>
      <c r="BL547" s="346">
        <v>14.3</v>
      </c>
      <c r="BM547" s="346">
        <v>25.2</v>
      </c>
      <c r="BN547" s="346">
        <v>2.5</v>
      </c>
      <c r="BO547" s="346">
        <v>100.6</v>
      </c>
      <c r="BP547" s="347">
        <v>32.1</v>
      </c>
      <c r="BQ547" s="346">
        <v>5.0999999999999996</v>
      </c>
      <c r="BR547" s="346"/>
      <c r="BS547" s="34"/>
      <c r="BT547" s="34"/>
      <c r="BU547" s="34"/>
      <c r="BV547" s="34"/>
      <c r="BW547" s="34"/>
      <c r="BX547" s="34"/>
    </row>
    <row r="548" spans="1:76" x14ac:dyDescent="0.35">
      <c r="A548" s="34" t="s">
        <v>297</v>
      </c>
      <c r="B548" s="34"/>
      <c r="C548" s="34"/>
      <c r="D548" s="34"/>
      <c r="E548" s="34" t="s">
        <v>1372</v>
      </c>
      <c r="F548" s="34" t="s">
        <v>1372</v>
      </c>
      <c r="G548" s="41">
        <v>2005</v>
      </c>
      <c r="H548" s="34"/>
      <c r="I548" s="34"/>
      <c r="J548" s="34"/>
      <c r="K548" s="39" t="s">
        <v>80</v>
      </c>
      <c r="L548" s="39" t="s">
        <v>81</v>
      </c>
      <c r="M548" s="39" t="s">
        <v>82</v>
      </c>
      <c r="N548" s="39" t="s">
        <v>83</v>
      </c>
      <c r="O548" s="39" t="s">
        <v>84</v>
      </c>
      <c r="P548" s="39" t="s">
        <v>85</v>
      </c>
      <c r="Q548" s="39" t="s">
        <v>86</v>
      </c>
      <c r="R548" s="35" t="s">
        <v>87</v>
      </c>
      <c r="S548" s="35" t="s">
        <v>87</v>
      </c>
      <c r="T548" s="34" t="s">
        <v>882</v>
      </c>
      <c r="U548" s="39" t="s">
        <v>28</v>
      </c>
      <c r="V548" s="113" t="s">
        <v>293</v>
      </c>
      <c r="W548" s="34" t="s">
        <v>280</v>
      </c>
      <c r="X548" s="39" t="s">
        <v>819</v>
      </c>
      <c r="Y548" s="115"/>
      <c r="Z548" s="39" t="s">
        <v>239</v>
      </c>
      <c r="AA548" s="112"/>
      <c r="AB548" s="115"/>
      <c r="AC548" s="332">
        <v>48</v>
      </c>
      <c r="AD548" s="332" t="s">
        <v>240</v>
      </c>
      <c r="AE548" s="41" t="s">
        <v>508</v>
      </c>
      <c r="AF548" s="332" t="s">
        <v>240</v>
      </c>
      <c r="AG548" s="112"/>
      <c r="AH548" s="346">
        <v>43.1</v>
      </c>
      <c r="AI548" s="111">
        <v>43.1</v>
      </c>
      <c r="AJ548" s="346"/>
      <c r="AK548" s="349"/>
      <c r="AL548" s="336">
        <v>6.01</v>
      </c>
      <c r="AM548" s="44">
        <v>88.505099999999999</v>
      </c>
      <c r="AN548" s="111">
        <v>13.7</v>
      </c>
      <c r="AO548" s="111">
        <f t="shared" si="30"/>
        <v>1</v>
      </c>
      <c r="AP548" s="111">
        <v>1</v>
      </c>
      <c r="AQ548" s="111"/>
      <c r="AR548" s="335" t="s">
        <v>295</v>
      </c>
      <c r="AS548" s="111" t="s">
        <v>240</v>
      </c>
      <c r="AT548" s="111" t="s">
        <v>295</v>
      </c>
      <c r="AU548" s="111" t="s">
        <v>240</v>
      </c>
      <c r="AV548" s="349"/>
      <c r="AW548" s="348"/>
      <c r="AX548" s="349">
        <v>25</v>
      </c>
      <c r="AY548" s="348">
        <v>6.01</v>
      </c>
      <c r="AZ548" s="334" t="s">
        <v>240</v>
      </c>
      <c r="BA548" s="130">
        <v>88.505099999999999</v>
      </c>
      <c r="BB548" s="130"/>
      <c r="BC548" s="348">
        <v>13.7</v>
      </c>
      <c r="BD548" s="348"/>
      <c r="BE548" s="346"/>
      <c r="BF548" s="348">
        <v>13.7</v>
      </c>
      <c r="BG548" s="348"/>
      <c r="BH548" s="348"/>
      <c r="BI548" s="348"/>
      <c r="BJ548" s="361">
        <v>10</v>
      </c>
      <c r="BK548" s="346">
        <v>14.5</v>
      </c>
      <c r="BL548" s="346">
        <v>12.7</v>
      </c>
      <c r="BM548" s="346">
        <v>25.9</v>
      </c>
      <c r="BN548" s="346">
        <v>2.2999999999999998</v>
      </c>
      <c r="BO548" s="346">
        <v>90.2</v>
      </c>
      <c r="BP548" s="347">
        <v>30.6</v>
      </c>
      <c r="BQ548" s="346">
        <v>4.4000000000000004</v>
      </c>
      <c r="BR548" s="346"/>
      <c r="BS548" s="34"/>
      <c r="BT548" s="34"/>
      <c r="BU548" s="34"/>
      <c r="BV548" s="34"/>
      <c r="BW548" s="34"/>
      <c r="BX548" s="34"/>
    </row>
    <row r="549" spans="1:76" x14ac:dyDescent="0.35">
      <c r="A549" s="34" t="s">
        <v>297</v>
      </c>
      <c r="B549" s="34"/>
      <c r="C549" s="34"/>
      <c r="D549" s="34"/>
      <c r="E549" s="34" t="s">
        <v>1372</v>
      </c>
      <c r="F549" s="34" t="s">
        <v>1372</v>
      </c>
      <c r="G549" s="41">
        <v>2005</v>
      </c>
      <c r="H549" s="34"/>
      <c r="I549" s="34"/>
      <c r="J549" s="34"/>
      <c r="K549" s="39" t="s">
        <v>80</v>
      </c>
      <c r="L549" s="39" t="s">
        <v>81</v>
      </c>
      <c r="M549" s="39" t="s">
        <v>82</v>
      </c>
      <c r="N549" s="39" t="s">
        <v>83</v>
      </c>
      <c r="O549" s="39" t="s">
        <v>84</v>
      </c>
      <c r="P549" s="39" t="s">
        <v>85</v>
      </c>
      <c r="Q549" s="39" t="s">
        <v>86</v>
      </c>
      <c r="R549" s="35" t="s">
        <v>87</v>
      </c>
      <c r="S549" s="35" t="s">
        <v>87</v>
      </c>
      <c r="T549" s="34" t="s">
        <v>882</v>
      </c>
      <c r="U549" s="39" t="s">
        <v>28</v>
      </c>
      <c r="V549" s="113" t="s">
        <v>293</v>
      </c>
      <c r="W549" s="34" t="s">
        <v>280</v>
      </c>
      <c r="X549" s="39" t="s">
        <v>819</v>
      </c>
      <c r="Y549" s="115"/>
      <c r="Z549" s="39" t="s">
        <v>239</v>
      </c>
      <c r="AA549" s="112"/>
      <c r="AB549" s="115"/>
      <c r="AC549" s="332">
        <v>48</v>
      </c>
      <c r="AD549" s="332" t="s">
        <v>240</v>
      </c>
      <c r="AE549" s="41" t="s">
        <v>508</v>
      </c>
      <c r="AF549" s="332" t="s">
        <v>240</v>
      </c>
      <c r="AG549" s="112"/>
      <c r="AH549" s="346">
        <v>45.5</v>
      </c>
      <c r="AI549" s="111">
        <v>45.5</v>
      </c>
      <c r="AJ549" s="346"/>
      <c r="AK549" s="349"/>
      <c r="AL549" s="336">
        <v>5.92</v>
      </c>
      <c r="AM549" s="44">
        <v>88.842399999999998</v>
      </c>
      <c r="AN549" s="111">
        <v>13.7</v>
      </c>
      <c r="AO549" s="111">
        <f t="shared" si="30"/>
        <v>1</v>
      </c>
      <c r="AP549" s="111">
        <v>1</v>
      </c>
      <c r="AQ549" s="111"/>
      <c r="AR549" s="335" t="s">
        <v>295</v>
      </c>
      <c r="AS549" s="111" t="s">
        <v>240</v>
      </c>
      <c r="AT549" s="111" t="s">
        <v>295</v>
      </c>
      <c r="AU549" s="111" t="s">
        <v>240</v>
      </c>
      <c r="AV549" s="349"/>
      <c r="AW549" s="348"/>
      <c r="AX549" s="349">
        <v>25</v>
      </c>
      <c r="AY549" s="348">
        <v>5.92</v>
      </c>
      <c r="AZ549" s="334" t="s">
        <v>240</v>
      </c>
      <c r="BA549" s="130">
        <v>88.842399999999998</v>
      </c>
      <c r="BB549" s="130"/>
      <c r="BC549" s="348">
        <v>13.7</v>
      </c>
      <c r="BD549" s="348"/>
      <c r="BE549" s="346"/>
      <c r="BF549" s="348">
        <v>13.7</v>
      </c>
      <c r="BG549" s="348"/>
      <c r="BH549" s="348"/>
      <c r="BI549" s="348"/>
      <c r="BJ549" s="361">
        <v>10</v>
      </c>
      <c r="BK549" s="346">
        <v>14.8</v>
      </c>
      <c r="BL549" s="346">
        <v>12.6</v>
      </c>
      <c r="BM549" s="346">
        <v>23.9</v>
      </c>
      <c r="BN549" s="346">
        <v>2.2000000000000002</v>
      </c>
      <c r="BO549" s="346">
        <v>90.3</v>
      </c>
      <c r="BP549" s="347">
        <v>30.3</v>
      </c>
      <c r="BQ549" s="346">
        <v>4.0999999999999996</v>
      </c>
      <c r="BR549" s="346"/>
      <c r="BS549" s="34"/>
      <c r="BT549" s="34"/>
      <c r="BU549" s="34"/>
      <c r="BV549" s="34"/>
      <c r="BW549" s="34"/>
      <c r="BX549" s="34"/>
    </row>
    <row r="550" spans="1:76" x14ac:dyDescent="0.35">
      <c r="A550" s="34" t="s">
        <v>297</v>
      </c>
      <c r="B550" s="34"/>
      <c r="C550" s="34"/>
      <c r="D550" s="34"/>
      <c r="E550" s="34" t="s">
        <v>1372</v>
      </c>
      <c r="F550" s="34" t="s">
        <v>1372</v>
      </c>
      <c r="G550" s="41">
        <v>2005</v>
      </c>
      <c r="H550" s="34"/>
      <c r="I550" s="34"/>
      <c r="J550" s="34"/>
      <c r="K550" s="39" t="s">
        <v>80</v>
      </c>
      <c r="L550" s="39" t="s">
        <v>81</v>
      </c>
      <c r="M550" s="39" t="s">
        <v>82</v>
      </c>
      <c r="N550" s="39" t="s">
        <v>83</v>
      </c>
      <c r="O550" s="39" t="s">
        <v>84</v>
      </c>
      <c r="P550" s="39" t="s">
        <v>85</v>
      </c>
      <c r="Q550" s="39" t="s">
        <v>86</v>
      </c>
      <c r="R550" s="35" t="s">
        <v>87</v>
      </c>
      <c r="S550" s="35" t="s">
        <v>87</v>
      </c>
      <c r="T550" s="34" t="s">
        <v>882</v>
      </c>
      <c r="U550" s="39" t="s">
        <v>28</v>
      </c>
      <c r="V550" s="113" t="s">
        <v>293</v>
      </c>
      <c r="W550" s="34" t="s">
        <v>280</v>
      </c>
      <c r="X550" s="39" t="s">
        <v>819</v>
      </c>
      <c r="Y550" s="115"/>
      <c r="Z550" s="39" t="s">
        <v>239</v>
      </c>
      <c r="AA550" s="112"/>
      <c r="AB550" s="115"/>
      <c r="AC550" s="332">
        <v>48</v>
      </c>
      <c r="AD550" s="332" t="s">
        <v>240</v>
      </c>
      <c r="AE550" s="41" t="s">
        <v>508</v>
      </c>
      <c r="AF550" s="332" t="s">
        <v>240</v>
      </c>
      <c r="AG550" s="112"/>
      <c r="AH550" s="346">
        <v>46.8</v>
      </c>
      <c r="AI550" s="111">
        <v>46.8</v>
      </c>
      <c r="AJ550" s="346"/>
      <c r="AK550" s="349"/>
      <c r="AL550" s="336">
        <v>5.86</v>
      </c>
      <c r="AM550" s="44">
        <v>94.2089</v>
      </c>
      <c r="AN550" s="111">
        <v>15.5</v>
      </c>
      <c r="AO550" s="111">
        <f t="shared" si="30"/>
        <v>1</v>
      </c>
      <c r="AP550" s="111">
        <v>1</v>
      </c>
      <c r="AQ550" s="111"/>
      <c r="AR550" s="335" t="s">
        <v>295</v>
      </c>
      <c r="AS550" s="111" t="s">
        <v>240</v>
      </c>
      <c r="AT550" s="111" t="s">
        <v>295</v>
      </c>
      <c r="AU550" s="111" t="s">
        <v>240</v>
      </c>
      <c r="AV550" s="349"/>
      <c r="AW550" s="348"/>
      <c r="AX550" s="349">
        <v>25</v>
      </c>
      <c r="AY550" s="348">
        <v>5.86</v>
      </c>
      <c r="AZ550" s="334" t="s">
        <v>240</v>
      </c>
      <c r="BA550" s="130">
        <v>94.2089</v>
      </c>
      <c r="BB550" s="130"/>
      <c r="BC550" s="348">
        <v>15.5</v>
      </c>
      <c r="BD550" s="348"/>
      <c r="BE550" s="346"/>
      <c r="BF550" s="348">
        <v>15.5</v>
      </c>
      <c r="BG550" s="348"/>
      <c r="BH550" s="348"/>
      <c r="BI550" s="348"/>
      <c r="BJ550" s="361">
        <v>10</v>
      </c>
      <c r="BK550" s="346">
        <v>15.3</v>
      </c>
      <c r="BL550" s="346">
        <v>13.6</v>
      </c>
      <c r="BM550" s="346">
        <v>24.1</v>
      </c>
      <c r="BN550" s="346">
        <v>2.7</v>
      </c>
      <c r="BO550" s="346">
        <v>97.4</v>
      </c>
      <c r="BP550" s="347">
        <v>25.5</v>
      </c>
      <c r="BQ550" s="346">
        <v>5.0999999999999996</v>
      </c>
      <c r="BR550" s="346"/>
      <c r="BS550" s="34"/>
      <c r="BT550" s="34"/>
      <c r="BU550" s="34"/>
      <c r="BV550" s="34"/>
      <c r="BW550" s="34"/>
      <c r="BX550" s="34"/>
    </row>
    <row r="551" spans="1:76" x14ac:dyDescent="0.35">
      <c r="A551" s="34" t="s">
        <v>297</v>
      </c>
      <c r="B551" s="34"/>
      <c r="C551" s="34"/>
      <c r="D551" s="34"/>
      <c r="E551" s="34" t="s">
        <v>1372</v>
      </c>
      <c r="F551" s="34" t="s">
        <v>1372</v>
      </c>
      <c r="G551" s="41">
        <v>2005</v>
      </c>
      <c r="H551" s="34"/>
      <c r="I551" s="34"/>
      <c r="J551" s="34"/>
      <c r="K551" s="39" t="s">
        <v>80</v>
      </c>
      <c r="L551" s="39" t="s">
        <v>81</v>
      </c>
      <c r="M551" s="39" t="s">
        <v>82</v>
      </c>
      <c r="N551" s="39" t="s">
        <v>83</v>
      </c>
      <c r="O551" s="39" t="s">
        <v>84</v>
      </c>
      <c r="P551" s="39" t="s">
        <v>85</v>
      </c>
      <c r="Q551" s="39" t="s">
        <v>86</v>
      </c>
      <c r="R551" s="35" t="s">
        <v>87</v>
      </c>
      <c r="S551" s="35" t="s">
        <v>87</v>
      </c>
      <c r="T551" s="34" t="s">
        <v>882</v>
      </c>
      <c r="U551" s="39" t="s">
        <v>28</v>
      </c>
      <c r="V551" s="113" t="s">
        <v>293</v>
      </c>
      <c r="W551" s="34" t="s">
        <v>280</v>
      </c>
      <c r="X551" s="39" t="s">
        <v>819</v>
      </c>
      <c r="Y551" s="115"/>
      <c r="Z551" s="39" t="s">
        <v>239</v>
      </c>
      <c r="AA551" s="112"/>
      <c r="AB551" s="115"/>
      <c r="AC551" s="332">
        <v>48</v>
      </c>
      <c r="AD551" s="332" t="s">
        <v>240</v>
      </c>
      <c r="AE551" s="41" t="s">
        <v>508</v>
      </c>
      <c r="AF551" s="332" t="s">
        <v>240</v>
      </c>
      <c r="AG551" s="112"/>
      <c r="AH551" s="346">
        <v>48</v>
      </c>
      <c r="AI551" s="111">
        <v>48</v>
      </c>
      <c r="AJ551" s="346"/>
      <c r="AK551" s="349"/>
      <c r="AL551" s="336">
        <v>5.95</v>
      </c>
      <c r="AM551" s="44">
        <v>88.00569999999999</v>
      </c>
      <c r="AN551" s="111">
        <v>15.3</v>
      </c>
      <c r="AO551" s="111">
        <f t="shared" si="30"/>
        <v>1</v>
      </c>
      <c r="AP551" s="111">
        <v>1</v>
      </c>
      <c r="AQ551" s="111"/>
      <c r="AR551" s="335" t="s">
        <v>295</v>
      </c>
      <c r="AS551" s="111" t="s">
        <v>240</v>
      </c>
      <c r="AT551" s="111" t="s">
        <v>295</v>
      </c>
      <c r="AU551" s="111" t="s">
        <v>240</v>
      </c>
      <c r="AV551" s="349"/>
      <c r="AW551" s="348"/>
      <c r="AX551" s="349">
        <v>25</v>
      </c>
      <c r="AY551" s="348">
        <v>5.95</v>
      </c>
      <c r="AZ551" s="334" t="s">
        <v>240</v>
      </c>
      <c r="BA551" s="130">
        <v>88.00569999999999</v>
      </c>
      <c r="BB551" s="130"/>
      <c r="BC551" s="348">
        <v>15.3</v>
      </c>
      <c r="BD551" s="348"/>
      <c r="BE551" s="346"/>
      <c r="BF551" s="348">
        <v>15.3</v>
      </c>
      <c r="BG551" s="348"/>
      <c r="BH551" s="348"/>
      <c r="BI551" s="348"/>
      <c r="BJ551" s="361">
        <v>10</v>
      </c>
      <c r="BK551" s="346">
        <v>14.3</v>
      </c>
      <c r="BL551" s="346">
        <v>12.7</v>
      </c>
      <c r="BM551" s="346">
        <v>24.6</v>
      </c>
      <c r="BN551" s="346">
        <v>2.2000000000000002</v>
      </c>
      <c r="BO551" s="346">
        <v>88.4</v>
      </c>
      <c r="BP551" s="347">
        <v>27</v>
      </c>
      <c r="BQ551" s="346">
        <v>5.0999999999999996</v>
      </c>
      <c r="BR551" s="346"/>
      <c r="BS551" s="34"/>
      <c r="BT551" s="34"/>
      <c r="BU551" s="34"/>
      <c r="BV551" s="34"/>
      <c r="BW551" s="34"/>
      <c r="BX551" s="34"/>
    </row>
    <row r="552" spans="1:76" x14ac:dyDescent="0.35">
      <c r="A552" s="34" t="s">
        <v>297</v>
      </c>
      <c r="B552" s="34"/>
      <c r="C552" s="34"/>
      <c r="D552" s="34"/>
      <c r="E552" s="34" t="s">
        <v>1372</v>
      </c>
      <c r="F552" s="34" t="s">
        <v>1372</v>
      </c>
      <c r="G552" s="41">
        <v>2005</v>
      </c>
      <c r="H552" s="34"/>
      <c r="I552" s="34"/>
      <c r="J552" s="34"/>
      <c r="K552" s="39" t="s">
        <v>80</v>
      </c>
      <c r="L552" s="39" t="s">
        <v>81</v>
      </c>
      <c r="M552" s="39" t="s">
        <v>82</v>
      </c>
      <c r="N552" s="39" t="s">
        <v>83</v>
      </c>
      <c r="O552" s="39" t="s">
        <v>84</v>
      </c>
      <c r="P552" s="39" t="s">
        <v>85</v>
      </c>
      <c r="Q552" s="39" t="s">
        <v>86</v>
      </c>
      <c r="R552" s="35" t="s">
        <v>87</v>
      </c>
      <c r="S552" s="35" t="s">
        <v>87</v>
      </c>
      <c r="T552" s="34" t="s">
        <v>882</v>
      </c>
      <c r="U552" s="39" t="s">
        <v>28</v>
      </c>
      <c r="V552" s="113" t="s">
        <v>293</v>
      </c>
      <c r="W552" s="34" t="s">
        <v>280</v>
      </c>
      <c r="X552" s="39" t="s">
        <v>819</v>
      </c>
      <c r="Y552" s="115"/>
      <c r="Z552" s="39" t="s">
        <v>239</v>
      </c>
      <c r="AA552" s="112"/>
      <c r="AB552" s="115"/>
      <c r="AC552" s="332">
        <v>48</v>
      </c>
      <c r="AD552" s="332" t="s">
        <v>240</v>
      </c>
      <c r="AE552" s="41" t="s">
        <v>508</v>
      </c>
      <c r="AF552" s="332" t="s">
        <v>240</v>
      </c>
      <c r="AG552" s="112"/>
      <c r="AH552" s="346">
        <v>54</v>
      </c>
      <c r="AI552" s="111">
        <v>54</v>
      </c>
      <c r="AJ552" s="346"/>
      <c r="AK552" s="349"/>
      <c r="AL552" s="336">
        <v>6.19</v>
      </c>
      <c r="AM552" s="44">
        <v>88.342999999999989</v>
      </c>
      <c r="AN552" s="111">
        <v>13.8</v>
      </c>
      <c r="AO552" s="111">
        <f t="shared" si="30"/>
        <v>1</v>
      </c>
      <c r="AP552" s="111">
        <v>1</v>
      </c>
      <c r="AQ552" s="111"/>
      <c r="AR552" s="335" t="s">
        <v>295</v>
      </c>
      <c r="AS552" s="111" t="s">
        <v>240</v>
      </c>
      <c r="AT552" s="111" t="s">
        <v>295</v>
      </c>
      <c r="AU552" s="111" t="s">
        <v>240</v>
      </c>
      <c r="AV552" s="349"/>
      <c r="AW552" s="348"/>
      <c r="AX552" s="349">
        <v>25</v>
      </c>
      <c r="AY552" s="348">
        <v>6.19</v>
      </c>
      <c r="AZ552" s="334" t="s">
        <v>240</v>
      </c>
      <c r="BA552" s="130">
        <v>88.342999999999989</v>
      </c>
      <c r="BB552" s="130"/>
      <c r="BC552" s="348">
        <v>13.8</v>
      </c>
      <c r="BD552" s="348"/>
      <c r="BE552" s="346"/>
      <c r="BF552" s="348">
        <v>13.8</v>
      </c>
      <c r="BG552" s="348"/>
      <c r="BH552" s="348"/>
      <c r="BI552" s="348"/>
      <c r="BJ552" s="361">
        <v>10</v>
      </c>
      <c r="BK552" s="346">
        <v>14.6</v>
      </c>
      <c r="BL552" s="346">
        <v>12.6</v>
      </c>
      <c r="BM552" s="346">
        <v>24.3</v>
      </c>
      <c r="BN552" s="346">
        <v>2.2999999999999998</v>
      </c>
      <c r="BO552" s="346">
        <v>88.4</v>
      </c>
      <c r="BP552" s="347">
        <v>27.4</v>
      </c>
      <c r="BQ552" s="346">
        <v>4.8</v>
      </c>
      <c r="BR552" s="346"/>
      <c r="BS552" s="34"/>
      <c r="BT552" s="34"/>
      <c r="BU552" s="34"/>
      <c r="BV552" s="34"/>
      <c r="BW552" s="34"/>
      <c r="BX552" s="34"/>
    </row>
    <row r="553" spans="1:76" x14ac:dyDescent="0.35">
      <c r="A553" s="34" t="s">
        <v>297</v>
      </c>
      <c r="B553" s="34"/>
      <c r="C553" s="34"/>
      <c r="D553" s="34"/>
      <c r="E553" s="34" t="s">
        <v>1372</v>
      </c>
      <c r="F553" s="34" t="s">
        <v>1372</v>
      </c>
      <c r="G553" s="41">
        <v>2005</v>
      </c>
      <c r="H553" s="34"/>
      <c r="I553" s="34"/>
      <c r="J553" s="34"/>
      <c r="K553" s="39" t="s">
        <v>80</v>
      </c>
      <c r="L553" s="39" t="s">
        <v>81</v>
      </c>
      <c r="M553" s="39" t="s">
        <v>82</v>
      </c>
      <c r="N553" s="39" t="s">
        <v>83</v>
      </c>
      <c r="O553" s="39" t="s">
        <v>84</v>
      </c>
      <c r="P553" s="39" t="s">
        <v>85</v>
      </c>
      <c r="Q553" s="39" t="s">
        <v>86</v>
      </c>
      <c r="R553" s="35" t="s">
        <v>87</v>
      </c>
      <c r="S553" s="35" t="s">
        <v>87</v>
      </c>
      <c r="T553" s="34" t="s">
        <v>882</v>
      </c>
      <c r="U553" s="39" t="s">
        <v>28</v>
      </c>
      <c r="V553" s="113" t="s">
        <v>293</v>
      </c>
      <c r="W553" s="34" t="s">
        <v>280</v>
      </c>
      <c r="X553" s="39" t="s">
        <v>819</v>
      </c>
      <c r="Y553" s="115"/>
      <c r="Z553" s="39" t="s">
        <v>239</v>
      </c>
      <c r="AA553" s="112"/>
      <c r="AB553" s="115"/>
      <c r="AC553" s="332">
        <v>48</v>
      </c>
      <c r="AD553" s="332" t="s">
        <v>240</v>
      </c>
      <c r="AE553" s="41" t="s">
        <v>508</v>
      </c>
      <c r="AF553" s="332" t="s">
        <v>240</v>
      </c>
      <c r="AG553" s="112"/>
      <c r="AH553" s="346">
        <v>54.3</v>
      </c>
      <c r="AI553" s="111">
        <v>54.3</v>
      </c>
      <c r="AJ553" s="346"/>
      <c r="AK553" s="349"/>
      <c r="AL553" s="336">
        <v>8.0299999999999994</v>
      </c>
      <c r="AM553" s="44">
        <v>91.900200000000012</v>
      </c>
      <c r="AN553" s="111">
        <v>2.2999999999999998</v>
      </c>
      <c r="AO553" s="111">
        <f t="shared" ref="AO553:AO584" si="31">IF(AP553=1,1,"xx")</f>
        <v>1</v>
      </c>
      <c r="AP553" s="111">
        <v>1</v>
      </c>
      <c r="AQ553" s="111"/>
      <c r="AR553" s="335" t="s">
        <v>295</v>
      </c>
      <c r="AS553" s="111" t="s">
        <v>240</v>
      </c>
      <c r="AT553" s="111" t="s">
        <v>295</v>
      </c>
      <c r="AU553" s="111" t="s">
        <v>240</v>
      </c>
      <c r="AV553" s="349"/>
      <c r="AW553" s="348"/>
      <c r="AX553" s="349">
        <v>25</v>
      </c>
      <c r="AY553" s="348">
        <v>8.0299999999999994</v>
      </c>
      <c r="AZ553" s="334" t="s">
        <v>240</v>
      </c>
      <c r="BA553" s="130">
        <v>91.900200000000012</v>
      </c>
      <c r="BB553" s="130"/>
      <c r="BC553" s="348">
        <v>2.2999999999999998</v>
      </c>
      <c r="BD553" s="348"/>
      <c r="BE553" s="346"/>
      <c r="BF553" s="348">
        <v>2.2999999999999998</v>
      </c>
      <c r="BG553" s="348"/>
      <c r="BH553" s="348"/>
      <c r="BI553" s="348"/>
      <c r="BJ553" s="361">
        <v>10</v>
      </c>
      <c r="BK553" s="346">
        <v>15.2</v>
      </c>
      <c r="BL553" s="346">
        <v>13.1</v>
      </c>
      <c r="BM553" s="346">
        <v>26.1</v>
      </c>
      <c r="BN553" s="346">
        <v>2.4</v>
      </c>
      <c r="BO553" s="346">
        <v>88.8</v>
      </c>
      <c r="BP553" s="347">
        <v>5.9</v>
      </c>
      <c r="BQ553" s="346">
        <v>50.7</v>
      </c>
      <c r="BR553" s="346"/>
      <c r="BS553" s="34"/>
      <c r="BT553" s="34"/>
      <c r="BU553" s="34"/>
      <c r="BV553" s="34"/>
      <c r="BW553" s="34"/>
      <c r="BX553" s="34"/>
    </row>
    <row r="554" spans="1:76" x14ac:dyDescent="0.35">
      <c r="A554" s="34" t="s">
        <v>297</v>
      </c>
      <c r="B554" s="34"/>
      <c r="C554" s="34"/>
      <c r="D554" s="34"/>
      <c r="E554" s="34" t="s">
        <v>1372</v>
      </c>
      <c r="F554" s="34" t="s">
        <v>1372</v>
      </c>
      <c r="G554" s="41">
        <v>2005</v>
      </c>
      <c r="H554" s="34"/>
      <c r="I554" s="34"/>
      <c r="J554" s="34"/>
      <c r="K554" s="39" t="s">
        <v>80</v>
      </c>
      <c r="L554" s="39" t="s">
        <v>81</v>
      </c>
      <c r="M554" s="39" t="s">
        <v>82</v>
      </c>
      <c r="N554" s="39" t="s">
        <v>83</v>
      </c>
      <c r="O554" s="39" t="s">
        <v>84</v>
      </c>
      <c r="P554" s="39" t="s">
        <v>85</v>
      </c>
      <c r="Q554" s="39" t="s">
        <v>86</v>
      </c>
      <c r="R554" s="35" t="s">
        <v>87</v>
      </c>
      <c r="S554" s="35" t="s">
        <v>87</v>
      </c>
      <c r="T554" s="34" t="s">
        <v>882</v>
      </c>
      <c r="U554" s="39" t="s">
        <v>28</v>
      </c>
      <c r="V554" s="113" t="s">
        <v>293</v>
      </c>
      <c r="W554" s="34" t="s">
        <v>280</v>
      </c>
      <c r="X554" s="39" t="s">
        <v>819</v>
      </c>
      <c r="Y554" s="115"/>
      <c r="Z554" s="39" t="s">
        <v>239</v>
      </c>
      <c r="AA554" s="112"/>
      <c r="AB554" s="115"/>
      <c r="AC554" s="332">
        <v>48</v>
      </c>
      <c r="AD554" s="332" t="s">
        <v>240</v>
      </c>
      <c r="AE554" s="41" t="s">
        <v>508</v>
      </c>
      <c r="AF554" s="332" t="s">
        <v>240</v>
      </c>
      <c r="AG554" s="112"/>
      <c r="AH554" s="346">
        <v>55</v>
      </c>
      <c r="AI554" s="111">
        <v>55</v>
      </c>
      <c r="AJ554" s="346"/>
      <c r="AK554" s="349"/>
      <c r="AL554" s="336">
        <v>8.0299999999999994</v>
      </c>
      <c r="AM554" s="44">
        <v>90.989000000000004</v>
      </c>
      <c r="AN554" s="111">
        <v>2.1</v>
      </c>
      <c r="AO554" s="111">
        <f t="shared" si="31"/>
        <v>1</v>
      </c>
      <c r="AP554" s="111">
        <v>1</v>
      </c>
      <c r="AQ554" s="111"/>
      <c r="AR554" s="335" t="s">
        <v>295</v>
      </c>
      <c r="AS554" s="111" t="s">
        <v>240</v>
      </c>
      <c r="AT554" s="111" t="s">
        <v>295</v>
      </c>
      <c r="AU554" s="111" t="s">
        <v>240</v>
      </c>
      <c r="AV554" s="349"/>
      <c r="AW554" s="348"/>
      <c r="AX554" s="349">
        <v>25</v>
      </c>
      <c r="AY554" s="348">
        <v>8.0299999999999994</v>
      </c>
      <c r="AZ554" s="334" t="s">
        <v>240</v>
      </c>
      <c r="BA554" s="130">
        <v>90.989000000000004</v>
      </c>
      <c r="BB554" s="130"/>
      <c r="BC554" s="348">
        <v>2.1</v>
      </c>
      <c r="BD554" s="348"/>
      <c r="BE554" s="346"/>
      <c r="BF554" s="348">
        <v>2.1</v>
      </c>
      <c r="BG554" s="348"/>
      <c r="BH554" s="348"/>
      <c r="BI554" s="348"/>
      <c r="BJ554" s="361">
        <v>10</v>
      </c>
      <c r="BK554" s="346">
        <v>15</v>
      </c>
      <c r="BL554" s="346">
        <v>13</v>
      </c>
      <c r="BM554" s="346">
        <v>26.1</v>
      </c>
      <c r="BN554" s="346">
        <v>2.2999999999999998</v>
      </c>
      <c r="BO554" s="346">
        <v>88</v>
      </c>
      <c r="BP554" s="347">
        <v>5.7</v>
      </c>
      <c r="BQ554" s="346">
        <v>50.7</v>
      </c>
      <c r="BR554" s="346"/>
      <c r="BS554" s="34"/>
      <c r="BT554" s="34"/>
      <c r="BU554" s="34"/>
      <c r="BV554" s="34"/>
      <c r="BW554" s="34"/>
      <c r="BX554" s="34"/>
    </row>
    <row r="555" spans="1:76" x14ac:dyDescent="0.35">
      <c r="A555" s="34" t="s">
        <v>297</v>
      </c>
      <c r="B555" s="34"/>
      <c r="C555" s="34"/>
      <c r="D555" s="34"/>
      <c r="E555" s="34" t="s">
        <v>1372</v>
      </c>
      <c r="F555" s="34" t="s">
        <v>1372</v>
      </c>
      <c r="G555" s="41">
        <v>2005</v>
      </c>
      <c r="H555" s="34"/>
      <c r="I555" s="34"/>
      <c r="J555" s="34"/>
      <c r="K555" s="39" t="s">
        <v>80</v>
      </c>
      <c r="L555" s="39" t="s">
        <v>81</v>
      </c>
      <c r="M555" s="39" t="s">
        <v>82</v>
      </c>
      <c r="N555" s="39" t="s">
        <v>83</v>
      </c>
      <c r="O555" s="39" t="s">
        <v>84</v>
      </c>
      <c r="P555" s="39" t="s">
        <v>85</v>
      </c>
      <c r="Q555" s="39" t="s">
        <v>86</v>
      </c>
      <c r="R555" s="35" t="s">
        <v>87</v>
      </c>
      <c r="S555" s="35" t="s">
        <v>87</v>
      </c>
      <c r="T555" s="34" t="s">
        <v>882</v>
      </c>
      <c r="U555" s="39" t="s">
        <v>28</v>
      </c>
      <c r="V555" s="113" t="s">
        <v>293</v>
      </c>
      <c r="W555" s="34" t="s">
        <v>280</v>
      </c>
      <c r="X555" s="39" t="s">
        <v>819</v>
      </c>
      <c r="Y555" s="115"/>
      <c r="Z555" s="39" t="s">
        <v>239</v>
      </c>
      <c r="AA555" s="112"/>
      <c r="AB555" s="115"/>
      <c r="AC555" s="332">
        <v>48</v>
      </c>
      <c r="AD555" s="332" t="s">
        <v>240</v>
      </c>
      <c r="AE555" s="41" t="s">
        <v>508</v>
      </c>
      <c r="AF555" s="332" t="s">
        <v>240</v>
      </c>
      <c r="AG555" s="112"/>
      <c r="AH555" s="346">
        <v>55.4</v>
      </c>
      <c r="AI555" s="111">
        <v>55.4</v>
      </c>
      <c r="AJ555" s="346"/>
      <c r="AK555" s="349"/>
      <c r="AL555" s="336">
        <v>7.32</v>
      </c>
      <c r="AM555" s="44">
        <v>94.296500000000009</v>
      </c>
      <c r="AN555" s="111">
        <v>8.3000000000000007</v>
      </c>
      <c r="AO555" s="111">
        <f t="shared" si="31"/>
        <v>1</v>
      </c>
      <c r="AP555" s="111">
        <v>1</v>
      </c>
      <c r="AQ555" s="111"/>
      <c r="AR555" s="335" t="s">
        <v>295</v>
      </c>
      <c r="AS555" s="111" t="s">
        <v>240</v>
      </c>
      <c r="AT555" s="111" t="s">
        <v>295</v>
      </c>
      <c r="AU555" s="111" t="s">
        <v>240</v>
      </c>
      <c r="AV555" s="349"/>
      <c r="AW555" s="348"/>
      <c r="AX555" s="349">
        <v>25</v>
      </c>
      <c r="AY555" s="348">
        <v>7.32</v>
      </c>
      <c r="AZ555" s="334" t="s">
        <v>240</v>
      </c>
      <c r="BA555" s="130">
        <v>94.296500000000009</v>
      </c>
      <c r="BB555" s="130"/>
      <c r="BC555" s="348">
        <v>8.3000000000000007</v>
      </c>
      <c r="BD555" s="348"/>
      <c r="BE555" s="346"/>
      <c r="BF555" s="348">
        <v>8.3000000000000007</v>
      </c>
      <c r="BG555" s="348"/>
      <c r="BH555" s="348"/>
      <c r="BI555" s="348"/>
      <c r="BJ555" s="361">
        <v>10</v>
      </c>
      <c r="BK555" s="346">
        <v>15.5</v>
      </c>
      <c r="BL555" s="346">
        <v>13.5</v>
      </c>
      <c r="BM555" s="346">
        <v>16.5</v>
      </c>
      <c r="BN555" s="346">
        <v>2.4</v>
      </c>
      <c r="BO555" s="346">
        <v>93.4</v>
      </c>
      <c r="BP555" s="347">
        <v>16.3</v>
      </c>
      <c r="BQ555" s="346">
        <v>13.3</v>
      </c>
      <c r="BR555" s="346"/>
      <c r="BS555" s="34"/>
      <c r="BT555" s="34"/>
      <c r="BU555" s="34"/>
      <c r="BV555" s="34"/>
      <c r="BW555" s="34"/>
      <c r="BX555" s="34"/>
    </row>
    <row r="556" spans="1:76" x14ac:dyDescent="0.35">
      <c r="A556" s="34" t="s">
        <v>297</v>
      </c>
      <c r="B556" s="34"/>
      <c r="C556" s="34"/>
      <c r="D556" s="34"/>
      <c r="E556" s="34" t="s">
        <v>1372</v>
      </c>
      <c r="F556" s="34" t="s">
        <v>1372</v>
      </c>
      <c r="G556" s="41">
        <v>2005</v>
      </c>
      <c r="H556" s="34"/>
      <c r="I556" s="34"/>
      <c r="J556" s="34"/>
      <c r="K556" s="39" t="s">
        <v>80</v>
      </c>
      <c r="L556" s="39" t="s">
        <v>81</v>
      </c>
      <c r="M556" s="39" t="s">
        <v>82</v>
      </c>
      <c r="N556" s="39" t="s">
        <v>83</v>
      </c>
      <c r="O556" s="39" t="s">
        <v>84</v>
      </c>
      <c r="P556" s="39" t="s">
        <v>85</v>
      </c>
      <c r="Q556" s="39" t="s">
        <v>86</v>
      </c>
      <c r="R556" s="35" t="s">
        <v>87</v>
      </c>
      <c r="S556" s="35" t="s">
        <v>87</v>
      </c>
      <c r="T556" s="34" t="s">
        <v>882</v>
      </c>
      <c r="U556" s="39" t="s">
        <v>28</v>
      </c>
      <c r="V556" s="113" t="s">
        <v>293</v>
      </c>
      <c r="W556" s="34" t="s">
        <v>280</v>
      </c>
      <c r="X556" s="39" t="s">
        <v>819</v>
      </c>
      <c r="Y556" s="115"/>
      <c r="Z556" s="39" t="s">
        <v>239</v>
      </c>
      <c r="AA556" s="112"/>
      <c r="AB556" s="115"/>
      <c r="AC556" s="332">
        <v>48</v>
      </c>
      <c r="AD556" s="332" t="s">
        <v>240</v>
      </c>
      <c r="AE556" s="41" t="s">
        <v>508</v>
      </c>
      <c r="AF556" s="332" t="s">
        <v>240</v>
      </c>
      <c r="AG556" s="112"/>
      <c r="AH556" s="346">
        <v>55.6</v>
      </c>
      <c r="AI556" s="111">
        <v>55.6</v>
      </c>
      <c r="AJ556" s="346"/>
      <c r="AK556" s="349"/>
      <c r="AL556" s="336">
        <v>8.0299999999999994</v>
      </c>
      <c r="AM556" s="44">
        <v>90.165400000000005</v>
      </c>
      <c r="AN556" s="111">
        <v>2.2999999999999998</v>
      </c>
      <c r="AO556" s="111">
        <f t="shared" si="31"/>
        <v>1</v>
      </c>
      <c r="AP556" s="111">
        <v>1</v>
      </c>
      <c r="AQ556" s="111"/>
      <c r="AR556" s="335" t="s">
        <v>295</v>
      </c>
      <c r="AS556" s="111" t="s">
        <v>240</v>
      </c>
      <c r="AT556" s="111" t="s">
        <v>295</v>
      </c>
      <c r="AU556" s="111" t="s">
        <v>240</v>
      </c>
      <c r="AV556" s="349"/>
      <c r="AW556" s="348"/>
      <c r="AX556" s="349">
        <v>25</v>
      </c>
      <c r="AY556" s="348">
        <v>8.0299999999999994</v>
      </c>
      <c r="AZ556" s="334" t="s">
        <v>240</v>
      </c>
      <c r="BA556" s="130">
        <v>90.165400000000005</v>
      </c>
      <c r="BB556" s="130"/>
      <c r="BC556" s="348">
        <v>2.2999999999999998</v>
      </c>
      <c r="BD556" s="348"/>
      <c r="BE556" s="346"/>
      <c r="BF556" s="348">
        <v>2.2999999999999998</v>
      </c>
      <c r="BG556" s="348"/>
      <c r="BH556" s="348"/>
      <c r="BI556" s="348"/>
      <c r="BJ556" s="361">
        <v>10</v>
      </c>
      <c r="BK556" s="346">
        <v>15</v>
      </c>
      <c r="BL556" s="346">
        <v>12.8</v>
      </c>
      <c r="BM556" s="346">
        <v>26.9</v>
      </c>
      <c r="BN556" s="346">
        <v>2.2999999999999998</v>
      </c>
      <c r="BO556" s="346">
        <v>87.7</v>
      </c>
      <c r="BP556" s="347">
        <v>5.5</v>
      </c>
      <c r="BQ556" s="346">
        <v>50.7</v>
      </c>
      <c r="BR556" s="346"/>
      <c r="BS556" s="34"/>
      <c r="BT556" s="34"/>
      <c r="BU556" s="34"/>
      <c r="BV556" s="34"/>
      <c r="BW556" s="34"/>
      <c r="BX556" s="34"/>
    </row>
    <row r="557" spans="1:76" x14ac:dyDescent="0.35">
      <c r="A557" s="34" t="s">
        <v>297</v>
      </c>
      <c r="B557" s="34"/>
      <c r="C557" s="34"/>
      <c r="D557" s="34"/>
      <c r="E557" s="34" t="s">
        <v>1372</v>
      </c>
      <c r="F557" s="34" t="s">
        <v>1372</v>
      </c>
      <c r="G557" s="41">
        <v>2005</v>
      </c>
      <c r="H557" s="34"/>
      <c r="I557" s="34"/>
      <c r="J557" s="34"/>
      <c r="K557" s="39" t="s">
        <v>80</v>
      </c>
      <c r="L557" s="39" t="s">
        <v>81</v>
      </c>
      <c r="M557" s="39" t="s">
        <v>82</v>
      </c>
      <c r="N557" s="39" t="s">
        <v>83</v>
      </c>
      <c r="O557" s="39" t="s">
        <v>84</v>
      </c>
      <c r="P557" s="39" t="s">
        <v>85</v>
      </c>
      <c r="Q557" s="39" t="s">
        <v>86</v>
      </c>
      <c r="R557" s="35" t="s">
        <v>87</v>
      </c>
      <c r="S557" s="35" t="s">
        <v>87</v>
      </c>
      <c r="T557" s="34" t="s">
        <v>882</v>
      </c>
      <c r="U557" s="39" t="s">
        <v>28</v>
      </c>
      <c r="V557" s="113" t="s">
        <v>293</v>
      </c>
      <c r="W557" s="34" t="s">
        <v>280</v>
      </c>
      <c r="X557" s="39" t="s">
        <v>819</v>
      </c>
      <c r="Y557" s="115"/>
      <c r="Z557" s="39" t="s">
        <v>239</v>
      </c>
      <c r="AA557" s="112"/>
      <c r="AB557" s="115"/>
      <c r="AC557" s="332">
        <v>48</v>
      </c>
      <c r="AD557" s="332" t="s">
        <v>240</v>
      </c>
      <c r="AE557" s="41" t="s">
        <v>508</v>
      </c>
      <c r="AF557" s="332" t="s">
        <v>240</v>
      </c>
      <c r="AG557" s="112"/>
      <c r="AH557" s="346">
        <v>56.1</v>
      </c>
      <c r="AI557" s="111">
        <v>56.1</v>
      </c>
      <c r="AJ557" s="346"/>
      <c r="AK557" s="349"/>
      <c r="AL557" s="336">
        <v>7.32</v>
      </c>
      <c r="AM557" s="44">
        <v>94.708300000000008</v>
      </c>
      <c r="AN557" s="111">
        <v>6.7</v>
      </c>
      <c r="AO557" s="111">
        <f t="shared" si="31"/>
        <v>1</v>
      </c>
      <c r="AP557" s="111">
        <v>1</v>
      </c>
      <c r="AQ557" s="111"/>
      <c r="AR557" s="335" t="s">
        <v>295</v>
      </c>
      <c r="AS557" s="111" t="s">
        <v>240</v>
      </c>
      <c r="AT557" s="111" t="s">
        <v>295</v>
      </c>
      <c r="AU557" s="111" t="s">
        <v>240</v>
      </c>
      <c r="AV557" s="349"/>
      <c r="AW557" s="348"/>
      <c r="AX557" s="349">
        <v>25</v>
      </c>
      <c r="AY557" s="348">
        <v>7.32</v>
      </c>
      <c r="AZ557" s="334" t="s">
        <v>240</v>
      </c>
      <c r="BA557" s="130">
        <v>94.708300000000008</v>
      </c>
      <c r="BB557" s="130"/>
      <c r="BC557" s="348">
        <v>6.7</v>
      </c>
      <c r="BD557" s="348"/>
      <c r="BE557" s="346"/>
      <c r="BF557" s="348">
        <v>6.7</v>
      </c>
      <c r="BG557" s="348"/>
      <c r="BH557" s="348"/>
      <c r="BI557" s="348"/>
      <c r="BJ557" s="361">
        <v>10</v>
      </c>
      <c r="BK557" s="346">
        <v>15.5</v>
      </c>
      <c r="BL557" s="346">
        <v>13.6</v>
      </c>
      <c r="BM557" s="346">
        <v>17.2</v>
      </c>
      <c r="BN557" s="346">
        <v>2.6</v>
      </c>
      <c r="BO557" s="346">
        <v>95</v>
      </c>
      <c r="BP557" s="347">
        <v>12.1</v>
      </c>
      <c r="BQ557" s="346">
        <v>13.2</v>
      </c>
      <c r="BR557" s="346"/>
      <c r="BS557" s="34"/>
      <c r="BT557" s="34"/>
      <c r="BU557" s="34"/>
      <c r="BV557" s="34"/>
      <c r="BW557" s="34"/>
      <c r="BX557" s="34"/>
    </row>
    <row r="558" spans="1:76" x14ac:dyDescent="0.35">
      <c r="A558" s="34" t="s">
        <v>297</v>
      </c>
      <c r="B558" s="34"/>
      <c r="C558" s="34"/>
      <c r="D558" s="34"/>
      <c r="E558" s="34" t="s">
        <v>1372</v>
      </c>
      <c r="F558" s="34" t="s">
        <v>1372</v>
      </c>
      <c r="G558" s="41">
        <v>2005</v>
      </c>
      <c r="H558" s="34"/>
      <c r="I558" s="34"/>
      <c r="J558" s="34"/>
      <c r="K558" s="39" t="s">
        <v>80</v>
      </c>
      <c r="L558" s="39" t="s">
        <v>81</v>
      </c>
      <c r="M558" s="39" t="s">
        <v>82</v>
      </c>
      <c r="N558" s="39" t="s">
        <v>83</v>
      </c>
      <c r="O558" s="39" t="s">
        <v>84</v>
      </c>
      <c r="P558" s="39" t="s">
        <v>85</v>
      </c>
      <c r="Q558" s="39" t="s">
        <v>86</v>
      </c>
      <c r="R558" s="35" t="s">
        <v>87</v>
      </c>
      <c r="S558" s="35" t="s">
        <v>87</v>
      </c>
      <c r="T558" s="34" t="s">
        <v>882</v>
      </c>
      <c r="U558" s="39" t="s">
        <v>28</v>
      </c>
      <c r="V558" s="113" t="s">
        <v>293</v>
      </c>
      <c r="W558" s="34" t="s">
        <v>280</v>
      </c>
      <c r="X558" s="39" t="s">
        <v>819</v>
      </c>
      <c r="Y558" s="115"/>
      <c r="Z558" s="39" t="s">
        <v>239</v>
      </c>
      <c r="AA558" s="112"/>
      <c r="AB558" s="115"/>
      <c r="AC558" s="332">
        <v>48</v>
      </c>
      <c r="AD558" s="332" t="s">
        <v>240</v>
      </c>
      <c r="AE558" s="41" t="s">
        <v>508</v>
      </c>
      <c r="AF558" s="332" t="s">
        <v>240</v>
      </c>
      <c r="AG558" s="112"/>
      <c r="AH558" s="346">
        <v>56.9</v>
      </c>
      <c r="AI558" s="111">
        <v>56.9</v>
      </c>
      <c r="AJ558" s="346"/>
      <c r="AK558" s="349"/>
      <c r="AL558" s="336">
        <v>6.2</v>
      </c>
      <c r="AM558" s="44">
        <v>89.079000000000008</v>
      </c>
      <c r="AN558" s="111">
        <v>14.7</v>
      </c>
      <c r="AO558" s="111">
        <f t="shared" si="31"/>
        <v>1</v>
      </c>
      <c r="AP558" s="111">
        <v>1</v>
      </c>
      <c r="AQ558" s="111"/>
      <c r="AR558" s="335" t="s">
        <v>295</v>
      </c>
      <c r="AS558" s="111" t="s">
        <v>240</v>
      </c>
      <c r="AT558" s="111" t="s">
        <v>295</v>
      </c>
      <c r="AU558" s="111" t="s">
        <v>240</v>
      </c>
      <c r="AV558" s="349"/>
      <c r="AW558" s="348"/>
      <c r="AX558" s="349">
        <v>25</v>
      </c>
      <c r="AY558" s="348">
        <v>6.2</v>
      </c>
      <c r="AZ558" s="334" t="s">
        <v>240</v>
      </c>
      <c r="BA558" s="130">
        <v>89.079000000000008</v>
      </c>
      <c r="BB558" s="130"/>
      <c r="BC558" s="348">
        <v>14.7</v>
      </c>
      <c r="BD558" s="348"/>
      <c r="BE558" s="346"/>
      <c r="BF558" s="348">
        <v>14.7</v>
      </c>
      <c r="BG558" s="348"/>
      <c r="BH558" s="348"/>
      <c r="BI558" s="348"/>
      <c r="BJ558" s="361">
        <v>10</v>
      </c>
      <c r="BK558" s="346">
        <v>14.4</v>
      </c>
      <c r="BL558" s="346">
        <v>12.9</v>
      </c>
      <c r="BM558" s="346">
        <v>23</v>
      </c>
      <c r="BN558" s="346">
        <v>2.2999999999999998</v>
      </c>
      <c r="BO558" s="346">
        <v>94.3</v>
      </c>
      <c r="BP558" s="347">
        <v>23.6</v>
      </c>
      <c r="BQ558" s="346">
        <v>5.3</v>
      </c>
      <c r="BR558" s="346"/>
      <c r="BS558" s="34"/>
      <c r="BT558" s="34"/>
      <c r="BU558" s="34"/>
      <c r="BV558" s="34"/>
      <c r="BW558" s="34"/>
      <c r="BX558" s="34"/>
    </row>
    <row r="559" spans="1:76" x14ac:dyDescent="0.35">
      <c r="A559" s="34" t="s">
        <v>297</v>
      </c>
      <c r="B559" s="34"/>
      <c r="C559" s="34"/>
      <c r="D559" s="34"/>
      <c r="E559" s="34" t="s">
        <v>1372</v>
      </c>
      <c r="F559" s="34" t="s">
        <v>1372</v>
      </c>
      <c r="G559" s="41">
        <v>2005</v>
      </c>
      <c r="H559" s="34"/>
      <c r="I559" s="34"/>
      <c r="J559" s="34"/>
      <c r="K559" s="39" t="s">
        <v>80</v>
      </c>
      <c r="L559" s="39" t="s">
        <v>81</v>
      </c>
      <c r="M559" s="39" t="s">
        <v>82</v>
      </c>
      <c r="N559" s="39" t="s">
        <v>83</v>
      </c>
      <c r="O559" s="39" t="s">
        <v>84</v>
      </c>
      <c r="P559" s="39" t="s">
        <v>85</v>
      </c>
      <c r="Q559" s="39" t="s">
        <v>86</v>
      </c>
      <c r="R559" s="35" t="s">
        <v>87</v>
      </c>
      <c r="S559" s="35" t="s">
        <v>87</v>
      </c>
      <c r="T559" s="34" t="s">
        <v>882</v>
      </c>
      <c r="U559" s="39" t="s">
        <v>28</v>
      </c>
      <c r="V559" s="113" t="s">
        <v>293</v>
      </c>
      <c r="W559" s="34" t="s">
        <v>280</v>
      </c>
      <c r="X559" s="39" t="s">
        <v>819</v>
      </c>
      <c r="Y559" s="115"/>
      <c r="Z559" s="39" t="s">
        <v>239</v>
      </c>
      <c r="AA559" s="112"/>
      <c r="AB559" s="115"/>
      <c r="AC559" s="332">
        <v>48</v>
      </c>
      <c r="AD559" s="332" t="s">
        <v>240</v>
      </c>
      <c r="AE559" s="41" t="s">
        <v>508</v>
      </c>
      <c r="AF559" s="332" t="s">
        <v>240</v>
      </c>
      <c r="AG559" s="112"/>
      <c r="AH559" s="346">
        <v>58.5</v>
      </c>
      <c r="AI559" s="111">
        <v>58.5</v>
      </c>
      <c r="AJ559" s="346"/>
      <c r="AK559" s="349"/>
      <c r="AL559" s="336">
        <v>6.08</v>
      </c>
      <c r="AM559" s="44">
        <v>88.342999999999989</v>
      </c>
      <c r="AN559" s="111">
        <v>14.2</v>
      </c>
      <c r="AO559" s="111">
        <f t="shared" si="31"/>
        <v>1</v>
      </c>
      <c r="AP559" s="111">
        <v>1</v>
      </c>
      <c r="AQ559" s="111"/>
      <c r="AR559" s="335" t="s">
        <v>295</v>
      </c>
      <c r="AS559" s="111" t="s">
        <v>240</v>
      </c>
      <c r="AT559" s="111" t="s">
        <v>295</v>
      </c>
      <c r="AU559" s="111" t="s">
        <v>240</v>
      </c>
      <c r="AV559" s="349"/>
      <c r="AW559" s="348"/>
      <c r="AX559" s="349">
        <v>25</v>
      </c>
      <c r="AY559" s="348">
        <v>6.08</v>
      </c>
      <c r="AZ559" s="334" t="s">
        <v>240</v>
      </c>
      <c r="BA559" s="130">
        <v>88.342999999999989</v>
      </c>
      <c r="BB559" s="130"/>
      <c r="BC559" s="348">
        <v>14.2</v>
      </c>
      <c r="BD559" s="348"/>
      <c r="BE559" s="346"/>
      <c r="BF559" s="348">
        <v>14.2</v>
      </c>
      <c r="BG559" s="348"/>
      <c r="BH559" s="348"/>
      <c r="BI559" s="348"/>
      <c r="BJ559" s="361">
        <v>10</v>
      </c>
      <c r="BK559" s="346">
        <v>14.6</v>
      </c>
      <c r="BL559" s="346">
        <v>12.6</v>
      </c>
      <c r="BM559" s="346">
        <v>23.2</v>
      </c>
      <c r="BN559" s="346">
        <v>2.2000000000000002</v>
      </c>
      <c r="BO559" s="346">
        <v>91.5</v>
      </c>
      <c r="BP559" s="347">
        <v>23.2</v>
      </c>
      <c r="BQ559" s="346">
        <v>4.8</v>
      </c>
      <c r="BR559" s="346"/>
      <c r="BS559" s="34"/>
      <c r="BT559" s="34"/>
      <c r="BU559" s="34"/>
      <c r="BV559" s="34"/>
      <c r="BW559" s="34"/>
      <c r="BX559" s="34"/>
    </row>
    <row r="560" spans="1:76" x14ac:dyDescent="0.35">
      <c r="A560" s="34" t="s">
        <v>297</v>
      </c>
      <c r="B560" s="34"/>
      <c r="C560" s="34"/>
      <c r="D560" s="34"/>
      <c r="E560" s="34" t="s">
        <v>1372</v>
      </c>
      <c r="F560" s="34" t="s">
        <v>1372</v>
      </c>
      <c r="G560" s="41">
        <v>2005</v>
      </c>
      <c r="H560" s="34"/>
      <c r="I560" s="34"/>
      <c r="J560" s="34"/>
      <c r="K560" s="39" t="s">
        <v>80</v>
      </c>
      <c r="L560" s="39" t="s">
        <v>81</v>
      </c>
      <c r="M560" s="39" t="s">
        <v>82</v>
      </c>
      <c r="N560" s="39" t="s">
        <v>83</v>
      </c>
      <c r="O560" s="39" t="s">
        <v>84</v>
      </c>
      <c r="P560" s="39" t="s">
        <v>85</v>
      </c>
      <c r="Q560" s="39" t="s">
        <v>86</v>
      </c>
      <c r="R560" s="35" t="s">
        <v>87</v>
      </c>
      <c r="S560" s="35" t="s">
        <v>87</v>
      </c>
      <c r="T560" s="34" t="s">
        <v>882</v>
      </c>
      <c r="U560" s="39" t="s">
        <v>28</v>
      </c>
      <c r="V560" s="113" t="s">
        <v>293</v>
      </c>
      <c r="W560" s="34" t="s">
        <v>280</v>
      </c>
      <c r="X560" s="39" t="s">
        <v>819</v>
      </c>
      <c r="Y560" s="115"/>
      <c r="Z560" s="39" t="s">
        <v>239</v>
      </c>
      <c r="AA560" s="112"/>
      <c r="AB560" s="115"/>
      <c r="AC560" s="332">
        <v>48</v>
      </c>
      <c r="AD560" s="332" t="s">
        <v>240</v>
      </c>
      <c r="AE560" s="41" t="s">
        <v>508</v>
      </c>
      <c r="AF560" s="332" t="s">
        <v>240</v>
      </c>
      <c r="AG560" s="112"/>
      <c r="AH560" s="346">
        <v>58.9</v>
      </c>
      <c r="AI560" s="111">
        <v>58.9</v>
      </c>
      <c r="AJ560" s="346"/>
      <c r="AK560" s="349"/>
      <c r="AL560" s="336">
        <v>7.95</v>
      </c>
      <c r="AM560" s="44">
        <v>87.344200000000001</v>
      </c>
      <c r="AN560" s="111">
        <v>2.2999999999999998</v>
      </c>
      <c r="AO560" s="111">
        <f t="shared" si="31"/>
        <v>1</v>
      </c>
      <c r="AP560" s="111">
        <v>1</v>
      </c>
      <c r="AQ560" s="111"/>
      <c r="AR560" s="335" t="s">
        <v>295</v>
      </c>
      <c r="AS560" s="111" t="s">
        <v>240</v>
      </c>
      <c r="AT560" s="111" t="s">
        <v>295</v>
      </c>
      <c r="AU560" s="111" t="s">
        <v>240</v>
      </c>
      <c r="AV560" s="349"/>
      <c r="AW560" s="348"/>
      <c r="AX560" s="349">
        <v>25</v>
      </c>
      <c r="AY560" s="348">
        <v>7.95</v>
      </c>
      <c r="AZ560" s="334" t="s">
        <v>240</v>
      </c>
      <c r="BA560" s="130">
        <v>87.344200000000001</v>
      </c>
      <c r="BB560" s="130"/>
      <c r="BC560" s="348">
        <v>2.2999999999999998</v>
      </c>
      <c r="BD560" s="348"/>
      <c r="BE560" s="346"/>
      <c r="BF560" s="348">
        <v>2.2999999999999998</v>
      </c>
      <c r="BG560" s="348"/>
      <c r="BH560" s="348"/>
      <c r="BI560" s="348"/>
      <c r="BJ560" s="361">
        <v>10</v>
      </c>
      <c r="BK560" s="346">
        <v>14.2</v>
      </c>
      <c r="BL560" s="346">
        <v>12.6</v>
      </c>
      <c r="BM560" s="346">
        <v>29.5</v>
      </c>
      <c r="BN560" s="346">
        <v>2.2999999999999998</v>
      </c>
      <c r="BO560" s="346">
        <v>84.2</v>
      </c>
      <c r="BP560" s="347">
        <v>6.3</v>
      </c>
      <c r="BQ560" s="346">
        <v>52</v>
      </c>
      <c r="BR560" s="346"/>
      <c r="BS560" s="34"/>
      <c r="BT560" s="34"/>
      <c r="BU560" s="34"/>
      <c r="BV560" s="34"/>
      <c r="BW560" s="34"/>
      <c r="BX560" s="34"/>
    </row>
    <row r="561" spans="1:76" x14ac:dyDescent="0.35">
      <c r="A561" s="34" t="s">
        <v>297</v>
      </c>
      <c r="B561" s="34"/>
      <c r="C561" s="34"/>
      <c r="D561" s="34"/>
      <c r="E561" s="34" t="s">
        <v>1372</v>
      </c>
      <c r="F561" s="34" t="s">
        <v>1372</v>
      </c>
      <c r="G561" s="41">
        <v>2005</v>
      </c>
      <c r="H561" s="34"/>
      <c r="I561" s="34"/>
      <c r="J561" s="34"/>
      <c r="K561" s="39" t="s">
        <v>80</v>
      </c>
      <c r="L561" s="39" t="s">
        <v>81</v>
      </c>
      <c r="M561" s="39" t="s">
        <v>82</v>
      </c>
      <c r="N561" s="39" t="s">
        <v>83</v>
      </c>
      <c r="O561" s="39" t="s">
        <v>84</v>
      </c>
      <c r="P561" s="39" t="s">
        <v>85</v>
      </c>
      <c r="Q561" s="39" t="s">
        <v>86</v>
      </c>
      <c r="R561" s="35" t="s">
        <v>87</v>
      </c>
      <c r="S561" s="35" t="s">
        <v>87</v>
      </c>
      <c r="T561" s="34" t="s">
        <v>882</v>
      </c>
      <c r="U561" s="39" t="s">
        <v>28</v>
      </c>
      <c r="V561" s="113" t="s">
        <v>293</v>
      </c>
      <c r="W561" s="34" t="s">
        <v>280</v>
      </c>
      <c r="X561" s="39" t="s">
        <v>819</v>
      </c>
      <c r="Y561" s="115"/>
      <c r="Z561" s="39" t="s">
        <v>239</v>
      </c>
      <c r="AA561" s="112"/>
      <c r="AB561" s="115"/>
      <c r="AC561" s="332">
        <v>48</v>
      </c>
      <c r="AD561" s="332" t="s">
        <v>240</v>
      </c>
      <c r="AE561" s="41" t="s">
        <v>508</v>
      </c>
      <c r="AF561" s="332" t="s">
        <v>240</v>
      </c>
      <c r="AG561" s="112"/>
      <c r="AH561" s="346">
        <v>59.9</v>
      </c>
      <c r="AI561" s="111">
        <v>59.9</v>
      </c>
      <c r="AJ561" s="346"/>
      <c r="AK561" s="349"/>
      <c r="AL561" s="336">
        <v>5.97</v>
      </c>
      <c r="AM561" s="44">
        <v>100.41210000000001</v>
      </c>
      <c r="AN561" s="111">
        <v>14.3</v>
      </c>
      <c r="AO561" s="111">
        <f t="shared" si="31"/>
        <v>1</v>
      </c>
      <c r="AP561" s="111">
        <v>1</v>
      </c>
      <c r="AQ561" s="111"/>
      <c r="AR561" s="335" t="s">
        <v>295</v>
      </c>
      <c r="AS561" s="111" t="s">
        <v>240</v>
      </c>
      <c r="AT561" s="111" t="s">
        <v>295</v>
      </c>
      <c r="AU561" s="111" t="s">
        <v>240</v>
      </c>
      <c r="AV561" s="349"/>
      <c r="AW561" s="348"/>
      <c r="AX561" s="349">
        <v>25</v>
      </c>
      <c r="AY561" s="348">
        <v>5.97</v>
      </c>
      <c r="AZ561" s="334" t="s">
        <v>240</v>
      </c>
      <c r="BA561" s="130">
        <v>100.41210000000001</v>
      </c>
      <c r="BB561" s="130"/>
      <c r="BC561" s="348">
        <v>14.3</v>
      </c>
      <c r="BD561" s="348"/>
      <c r="BE561" s="346"/>
      <c r="BF561" s="348">
        <v>14.3</v>
      </c>
      <c r="BG561" s="348"/>
      <c r="BH561" s="348"/>
      <c r="BI561" s="348"/>
      <c r="BJ561" s="361">
        <v>10</v>
      </c>
      <c r="BK561" s="346">
        <v>16.3</v>
      </c>
      <c r="BL561" s="346">
        <v>14.5</v>
      </c>
      <c r="BM561" s="346">
        <v>23.2</v>
      </c>
      <c r="BN561" s="346">
        <v>2.6</v>
      </c>
      <c r="BO561" s="346">
        <v>100</v>
      </c>
      <c r="BP561" s="347">
        <v>28.7</v>
      </c>
      <c r="BQ561" s="346">
        <v>5.0999999999999996</v>
      </c>
      <c r="BR561" s="346"/>
      <c r="BS561" s="34"/>
      <c r="BT561" s="34"/>
      <c r="BU561" s="34"/>
      <c r="BV561" s="34"/>
      <c r="BW561" s="34"/>
      <c r="BX561" s="34"/>
    </row>
    <row r="562" spans="1:76" x14ac:dyDescent="0.35">
      <c r="A562" s="34" t="s">
        <v>297</v>
      </c>
      <c r="B562" s="34"/>
      <c r="C562" s="34"/>
      <c r="D562" s="34"/>
      <c r="E562" s="34" t="s">
        <v>1372</v>
      </c>
      <c r="F562" s="34" t="s">
        <v>1372</v>
      </c>
      <c r="G562" s="41">
        <v>2005</v>
      </c>
      <c r="H562" s="34"/>
      <c r="I562" s="34"/>
      <c r="J562" s="34"/>
      <c r="K562" s="39" t="s">
        <v>80</v>
      </c>
      <c r="L562" s="39" t="s">
        <v>81</v>
      </c>
      <c r="M562" s="39" t="s">
        <v>82</v>
      </c>
      <c r="N562" s="39" t="s">
        <v>83</v>
      </c>
      <c r="O562" s="39" t="s">
        <v>84</v>
      </c>
      <c r="P562" s="39" t="s">
        <v>85</v>
      </c>
      <c r="Q562" s="39" t="s">
        <v>86</v>
      </c>
      <c r="R562" s="35" t="s">
        <v>87</v>
      </c>
      <c r="S562" s="35" t="s">
        <v>87</v>
      </c>
      <c r="T562" s="34" t="s">
        <v>882</v>
      </c>
      <c r="U562" s="39" t="s">
        <v>28</v>
      </c>
      <c r="V562" s="113" t="s">
        <v>293</v>
      </c>
      <c r="W562" s="34" t="s">
        <v>280</v>
      </c>
      <c r="X562" s="39" t="s">
        <v>819</v>
      </c>
      <c r="Y562" s="115"/>
      <c r="Z562" s="39" t="s">
        <v>239</v>
      </c>
      <c r="AA562" s="112"/>
      <c r="AB562" s="115"/>
      <c r="AC562" s="332">
        <v>48</v>
      </c>
      <c r="AD562" s="332" t="s">
        <v>240</v>
      </c>
      <c r="AE562" s="41" t="s">
        <v>508</v>
      </c>
      <c r="AF562" s="332" t="s">
        <v>240</v>
      </c>
      <c r="AG562" s="112"/>
      <c r="AH562" s="346">
        <v>60.2</v>
      </c>
      <c r="AI562" s="111">
        <v>60.2</v>
      </c>
      <c r="AJ562" s="346"/>
      <c r="AK562" s="349"/>
      <c r="AL562" s="336">
        <v>7.31</v>
      </c>
      <c r="AM562" s="44">
        <v>94.296500000000009</v>
      </c>
      <c r="AN562" s="111">
        <v>6.8</v>
      </c>
      <c r="AO562" s="111">
        <f t="shared" si="31"/>
        <v>1</v>
      </c>
      <c r="AP562" s="111">
        <v>1</v>
      </c>
      <c r="AQ562" s="111"/>
      <c r="AR562" s="335" t="s">
        <v>295</v>
      </c>
      <c r="AS562" s="111" t="s">
        <v>240</v>
      </c>
      <c r="AT562" s="111" t="s">
        <v>295</v>
      </c>
      <c r="AU562" s="111" t="s">
        <v>240</v>
      </c>
      <c r="AV562" s="349"/>
      <c r="AW562" s="348"/>
      <c r="AX562" s="349">
        <v>25</v>
      </c>
      <c r="AY562" s="348">
        <v>7.31</v>
      </c>
      <c r="AZ562" s="334" t="s">
        <v>240</v>
      </c>
      <c r="BA562" s="130">
        <v>94.296500000000009</v>
      </c>
      <c r="BB562" s="130"/>
      <c r="BC562" s="348">
        <v>6.8</v>
      </c>
      <c r="BD562" s="348"/>
      <c r="BE562" s="346"/>
      <c r="BF562" s="348">
        <v>6.8</v>
      </c>
      <c r="BG562" s="348"/>
      <c r="BH562" s="348"/>
      <c r="BI562" s="348"/>
      <c r="BJ562" s="361">
        <v>10</v>
      </c>
      <c r="BK562" s="346">
        <v>15.5</v>
      </c>
      <c r="BL562" s="346">
        <v>13.5</v>
      </c>
      <c r="BM562" s="346">
        <v>16.8</v>
      </c>
      <c r="BN562" s="346">
        <v>2.4</v>
      </c>
      <c r="BO562" s="346">
        <v>92.7</v>
      </c>
      <c r="BP562" s="347">
        <v>16.3</v>
      </c>
      <c r="BQ562" s="346">
        <v>13.1</v>
      </c>
      <c r="BR562" s="346"/>
      <c r="BS562" s="34"/>
      <c r="BT562" s="34"/>
      <c r="BU562" s="34"/>
      <c r="BV562" s="34"/>
      <c r="BW562" s="34"/>
      <c r="BX562" s="34"/>
    </row>
    <row r="563" spans="1:76" x14ac:dyDescent="0.35">
      <c r="A563" s="34" t="s">
        <v>297</v>
      </c>
      <c r="B563" s="34"/>
      <c r="C563" s="34"/>
      <c r="D563" s="34"/>
      <c r="E563" s="34" t="s">
        <v>1372</v>
      </c>
      <c r="F563" s="34" t="s">
        <v>1372</v>
      </c>
      <c r="G563" s="41">
        <v>2005</v>
      </c>
      <c r="H563" s="34"/>
      <c r="I563" s="34"/>
      <c r="J563" s="34"/>
      <c r="K563" s="39" t="s">
        <v>80</v>
      </c>
      <c r="L563" s="39" t="s">
        <v>81</v>
      </c>
      <c r="M563" s="39" t="s">
        <v>82</v>
      </c>
      <c r="N563" s="39" t="s">
        <v>83</v>
      </c>
      <c r="O563" s="39" t="s">
        <v>84</v>
      </c>
      <c r="P563" s="39" t="s">
        <v>85</v>
      </c>
      <c r="Q563" s="39" t="s">
        <v>86</v>
      </c>
      <c r="R563" s="35" t="s">
        <v>87</v>
      </c>
      <c r="S563" s="35" t="s">
        <v>87</v>
      </c>
      <c r="T563" s="34" t="s">
        <v>882</v>
      </c>
      <c r="U563" s="39" t="s">
        <v>28</v>
      </c>
      <c r="V563" s="113" t="s">
        <v>293</v>
      </c>
      <c r="W563" s="34" t="s">
        <v>280</v>
      </c>
      <c r="X563" s="39" t="s">
        <v>819</v>
      </c>
      <c r="Y563" s="115"/>
      <c r="Z563" s="39" t="s">
        <v>239</v>
      </c>
      <c r="AA563" s="112"/>
      <c r="AB563" s="115"/>
      <c r="AC563" s="332">
        <v>48</v>
      </c>
      <c r="AD563" s="332" t="s">
        <v>240</v>
      </c>
      <c r="AE563" s="41" t="s">
        <v>508</v>
      </c>
      <c r="AF563" s="332" t="s">
        <v>240</v>
      </c>
      <c r="AG563" s="112"/>
      <c r="AH563" s="346">
        <v>60.4</v>
      </c>
      <c r="AI563" s="111">
        <v>60.4</v>
      </c>
      <c r="AJ563" s="346"/>
      <c r="AK563" s="349"/>
      <c r="AL563" s="336">
        <v>6.12</v>
      </c>
      <c r="AM563" s="44">
        <v>88.505099999999999</v>
      </c>
      <c r="AN563" s="111">
        <v>13.9</v>
      </c>
      <c r="AO563" s="111">
        <f t="shared" si="31"/>
        <v>1</v>
      </c>
      <c r="AP563" s="111">
        <v>1</v>
      </c>
      <c r="AQ563" s="111"/>
      <c r="AR563" s="335" t="s">
        <v>295</v>
      </c>
      <c r="AS563" s="111" t="s">
        <v>240</v>
      </c>
      <c r="AT563" s="111" t="s">
        <v>295</v>
      </c>
      <c r="AU563" s="111" t="s">
        <v>240</v>
      </c>
      <c r="AV563" s="349"/>
      <c r="AW563" s="348"/>
      <c r="AX563" s="349">
        <v>25</v>
      </c>
      <c r="AY563" s="348">
        <v>6.12</v>
      </c>
      <c r="AZ563" s="334" t="s">
        <v>240</v>
      </c>
      <c r="BA563" s="130">
        <v>88.505099999999999</v>
      </c>
      <c r="BB563" s="130"/>
      <c r="BC563" s="348">
        <v>13.9</v>
      </c>
      <c r="BD563" s="348"/>
      <c r="BE563" s="346"/>
      <c r="BF563" s="348">
        <v>13.9</v>
      </c>
      <c r="BG563" s="348"/>
      <c r="BH563" s="348"/>
      <c r="BI563" s="348"/>
      <c r="BJ563" s="361">
        <v>10</v>
      </c>
      <c r="BK563" s="346">
        <v>14.5</v>
      </c>
      <c r="BL563" s="346">
        <v>12.7</v>
      </c>
      <c r="BM563" s="346">
        <v>27.5</v>
      </c>
      <c r="BN563" s="346">
        <v>2.1</v>
      </c>
      <c r="BO563" s="346">
        <v>89.9</v>
      </c>
      <c r="BP563" s="347">
        <v>25.9</v>
      </c>
      <c r="BQ563" s="346">
        <v>4.8</v>
      </c>
      <c r="BR563" s="346"/>
      <c r="BS563" s="34"/>
      <c r="BT563" s="34"/>
      <c r="BU563" s="34"/>
      <c r="BV563" s="34"/>
      <c r="BW563" s="34"/>
      <c r="BX563" s="34"/>
    </row>
    <row r="564" spans="1:76" x14ac:dyDescent="0.35">
      <c r="A564" s="34" t="s">
        <v>297</v>
      </c>
      <c r="B564" s="34"/>
      <c r="C564" s="34"/>
      <c r="D564" s="34"/>
      <c r="E564" s="34" t="s">
        <v>1372</v>
      </c>
      <c r="F564" s="34" t="s">
        <v>1372</v>
      </c>
      <c r="G564" s="41">
        <v>2005</v>
      </c>
      <c r="H564" s="34"/>
      <c r="I564" s="34"/>
      <c r="J564" s="34"/>
      <c r="K564" s="39" t="s">
        <v>80</v>
      </c>
      <c r="L564" s="39" t="s">
        <v>81</v>
      </c>
      <c r="M564" s="39" t="s">
        <v>82</v>
      </c>
      <c r="N564" s="39" t="s">
        <v>83</v>
      </c>
      <c r="O564" s="39" t="s">
        <v>84</v>
      </c>
      <c r="P564" s="39" t="s">
        <v>85</v>
      </c>
      <c r="Q564" s="39" t="s">
        <v>86</v>
      </c>
      <c r="R564" s="35" t="s">
        <v>87</v>
      </c>
      <c r="S564" s="35" t="s">
        <v>87</v>
      </c>
      <c r="T564" s="34" t="s">
        <v>882</v>
      </c>
      <c r="U564" s="39" t="s">
        <v>28</v>
      </c>
      <c r="V564" s="113" t="s">
        <v>293</v>
      </c>
      <c r="W564" s="34" t="s">
        <v>280</v>
      </c>
      <c r="X564" s="39" t="s">
        <v>819</v>
      </c>
      <c r="Y564" s="115"/>
      <c r="Z564" s="39" t="s">
        <v>239</v>
      </c>
      <c r="AA564" s="112"/>
      <c r="AB564" s="115"/>
      <c r="AC564" s="332">
        <v>48</v>
      </c>
      <c r="AD564" s="332" t="s">
        <v>240</v>
      </c>
      <c r="AE564" s="41" t="s">
        <v>508</v>
      </c>
      <c r="AF564" s="332" t="s">
        <v>240</v>
      </c>
      <c r="AG564" s="112"/>
      <c r="AH564" s="346">
        <v>61.7</v>
      </c>
      <c r="AI564" s="111">
        <v>61.7</v>
      </c>
      <c r="AJ564" s="346"/>
      <c r="AK564" s="349"/>
      <c r="AL564" s="336">
        <v>8.02</v>
      </c>
      <c r="AM564" s="44">
        <v>95.457400000000007</v>
      </c>
      <c r="AN564" s="111">
        <v>2.1</v>
      </c>
      <c r="AO564" s="111">
        <f t="shared" si="31"/>
        <v>1</v>
      </c>
      <c r="AP564" s="111">
        <v>1</v>
      </c>
      <c r="AQ564" s="111"/>
      <c r="AR564" s="335" t="s">
        <v>295</v>
      </c>
      <c r="AS564" s="111" t="s">
        <v>240</v>
      </c>
      <c r="AT564" s="111" t="s">
        <v>295</v>
      </c>
      <c r="AU564" s="111" t="s">
        <v>240</v>
      </c>
      <c r="AV564" s="349"/>
      <c r="AW564" s="348"/>
      <c r="AX564" s="349">
        <v>25</v>
      </c>
      <c r="AY564" s="348">
        <v>8.02</v>
      </c>
      <c r="AZ564" s="334" t="s">
        <v>240</v>
      </c>
      <c r="BA564" s="130">
        <v>95.457400000000007</v>
      </c>
      <c r="BB564" s="130"/>
      <c r="BC564" s="348">
        <v>2.1</v>
      </c>
      <c r="BD564" s="348"/>
      <c r="BE564" s="346"/>
      <c r="BF564" s="348">
        <v>2.1</v>
      </c>
      <c r="BG564" s="348"/>
      <c r="BH564" s="348"/>
      <c r="BI564" s="348"/>
      <c r="BJ564" s="361">
        <v>10</v>
      </c>
      <c r="BK564" s="346">
        <v>15.8</v>
      </c>
      <c r="BL564" s="346">
        <v>13.6</v>
      </c>
      <c r="BM564" s="346">
        <v>26.8</v>
      </c>
      <c r="BN564" s="346">
        <v>2.6</v>
      </c>
      <c r="BO564" s="346">
        <v>92</v>
      </c>
      <c r="BP564" s="347">
        <v>6.3</v>
      </c>
      <c r="BQ564" s="346">
        <v>50.7</v>
      </c>
      <c r="BR564" s="346"/>
      <c r="BS564" s="34"/>
      <c r="BT564" s="34"/>
      <c r="BU564" s="34"/>
      <c r="BV564" s="34"/>
      <c r="BW564" s="34"/>
      <c r="BX564" s="34"/>
    </row>
    <row r="565" spans="1:76" x14ac:dyDescent="0.35">
      <c r="A565" s="34" t="s">
        <v>297</v>
      </c>
      <c r="B565" s="34"/>
      <c r="C565" s="34"/>
      <c r="D565" s="34"/>
      <c r="E565" s="34" t="s">
        <v>1372</v>
      </c>
      <c r="F565" s="34" t="s">
        <v>1372</v>
      </c>
      <c r="G565" s="41">
        <v>2005</v>
      </c>
      <c r="H565" s="34"/>
      <c r="I565" s="34"/>
      <c r="J565" s="34"/>
      <c r="K565" s="39" t="s">
        <v>80</v>
      </c>
      <c r="L565" s="39" t="s">
        <v>81</v>
      </c>
      <c r="M565" s="39" t="s">
        <v>82</v>
      </c>
      <c r="N565" s="39" t="s">
        <v>83</v>
      </c>
      <c r="O565" s="39" t="s">
        <v>84</v>
      </c>
      <c r="P565" s="39" t="s">
        <v>85</v>
      </c>
      <c r="Q565" s="39" t="s">
        <v>86</v>
      </c>
      <c r="R565" s="35" t="s">
        <v>87</v>
      </c>
      <c r="S565" s="35" t="s">
        <v>87</v>
      </c>
      <c r="T565" s="34" t="s">
        <v>882</v>
      </c>
      <c r="U565" s="39" t="s">
        <v>28</v>
      </c>
      <c r="V565" s="113" t="s">
        <v>293</v>
      </c>
      <c r="W565" s="34" t="s">
        <v>280</v>
      </c>
      <c r="X565" s="39" t="s">
        <v>819</v>
      </c>
      <c r="Y565" s="115"/>
      <c r="Z565" s="39" t="s">
        <v>239</v>
      </c>
      <c r="AA565" s="112"/>
      <c r="AB565" s="115"/>
      <c r="AC565" s="332">
        <v>48</v>
      </c>
      <c r="AD565" s="332" t="s">
        <v>240</v>
      </c>
      <c r="AE565" s="41" t="s">
        <v>508</v>
      </c>
      <c r="AF565" s="332" t="s">
        <v>240</v>
      </c>
      <c r="AG565" s="112"/>
      <c r="AH565" s="346">
        <v>63.9</v>
      </c>
      <c r="AI565" s="111">
        <v>63.9</v>
      </c>
      <c r="AJ565" s="346"/>
      <c r="AK565" s="349"/>
      <c r="AL565" s="336">
        <v>6.18</v>
      </c>
      <c r="AM565" s="44">
        <v>88.342999999999989</v>
      </c>
      <c r="AN565" s="111">
        <v>14.8</v>
      </c>
      <c r="AO565" s="111">
        <f t="shared" si="31"/>
        <v>1</v>
      </c>
      <c r="AP565" s="111">
        <v>1</v>
      </c>
      <c r="AQ565" s="111"/>
      <c r="AR565" s="335" t="s">
        <v>295</v>
      </c>
      <c r="AS565" s="111" t="s">
        <v>240</v>
      </c>
      <c r="AT565" s="111" t="s">
        <v>295</v>
      </c>
      <c r="AU565" s="111" t="s">
        <v>240</v>
      </c>
      <c r="AV565" s="349"/>
      <c r="AW565" s="348"/>
      <c r="AX565" s="349">
        <v>25</v>
      </c>
      <c r="AY565" s="348">
        <v>6.18</v>
      </c>
      <c r="AZ565" s="334" t="s">
        <v>240</v>
      </c>
      <c r="BA565" s="130">
        <v>88.342999999999989</v>
      </c>
      <c r="BB565" s="130"/>
      <c r="BC565" s="348">
        <v>14.8</v>
      </c>
      <c r="BD565" s="348"/>
      <c r="BE565" s="346"/>
      <c r="BF565" s="348">
        <v>14.8</v>
      </c>
      <c r="BG565" s="348"/>
      <c r="BH565" s="348"/>
      <c r="BI565" s="348"/>
      <c r="BJ565" s="361">
        <v>10</v>
      </c>
      <c r="BK565" s="346">
        <v>14.6</v>
      </c>
      <c r="BL565" s="346">
        <v>12.6</v>
      </c>
      <c r="BM565" s="346">
        <v>23.5</v>
      </c>
      <c r="BN565" s="346">
        <v>2.4</v>
      </c>
      <c r="BO565" s="346">
        <v>88.3</v>
      </c>
      <c r="BP565" s="347">
        <v>26.3</v>
      </c>
      <c r="BQ565" s="346">
        <v>4.9000000000000004</v>
      </c>
      <c r="BR565" s="346"/>
      <c r="BS565" s="34"/>
      <c r="BT565" s="34"/>
      <c r="BU565" s="34"/>
      <c r="BV565" s="34"/>
      <c r="BW565" s="34"/>
      <c r="BX565" s="34"/>
    </row>
    <row r="566" spans="1:76" x14ac:dyDescent="0.35">
      <c r="A566" s="34" t="s">
        <v>297</v>
      </c>
      <c r="B566" s="34"/>
      <c r="C566" s="34"/>
      <c r="D566" s="34"/>
      <c r="E566" s="34" t="s">
        <v>1372</v>
      </c>
      <c r="F566" s="34" t="s">
        <v>1372</v>
      </c>
      <c r="G566" s="41">
        <v>2005</v>
      </c>
      <c r="H566" s="34"/>
      <c r="I566" s="34"/>
      <c r="J566" s="34"/>
      <c r="K566" s="39" t="s">
        <v>80</v>
      </c>
      <c r="L566" s="39" t="s">
        <v>81</v>
      </c>
      <c r="M566" s="39" t="s">
        <v>82</v>
      </c>
      <c r="N566" s="39" t="s">
        <v>83</v>
      </c>
      <c r="O566" s="39" t="s">
        <v>84</v>
      </c>
      <c r="P566" s="39" t="s">
        <v>85</v>
      </c>
      <c r="Q566" s="39" t="s">
        <v>86</v>
      </c>
      <c r="R566" s="35" t="s">
        <v>87</v>
      </c>
      <c r="S566" s="35" t="s">
        <v>87</v>
      </c>
      <c r="T566" s="34" t="s">
        <v>882</v>
      </c>
      <c r="U566" s="39" t="s">
        <v>28</v>
      </c>
      <c r="V566" s="113" t="s">
        <v>293</v>
      </c>
      <c r="W566" s="34" t="s">
        <v>280</v>
      </c>
      <c r="X566" s="39" t="s">
        <v>819</v>
      </c>
      <c r="Y566" s="115"/>
      <c r="Z566" s="39" t="s">
        <v>239</v>
      </c>
      <c r="AA566" s="112"/>
      <c r="AB566" s="115"/>
      <c r="AC566" s="332">
        <v>48</v>
      </c>
      <c r="AD566" s="332" t="s">
        <v>240</v>
      </c>
      <c r="AE566" s="41" t="s">
        <v>508</v>
      </c>
      <c r="AF566" s="332" t="s">
        <v>240</v>
      </c>
      <c r="AG566" s="112"/>
      <c r="AH566" s="346">
        <v>64.5</v>
      </c>
      <c r="AI566" s="111">
        <v>64.5</v>
      </c>
      <c r="AJ566" s="346"/>
      <c r="AK566" s="349"/>
      <c r="AL566" s="336">
        <v>7.95</v>
      </c>
      <c r="AM566" s="44">
        <v>86.270900000000012</v>
      </c>
      <c r="AN566" s="111">
        <v>2.4</v>
      </c>
      <c r="AO566" s="111">
        <f t="shared" si="31"/>
        <v>1</v>
      </c>
      <c r="AP566" s="111">
        <v>1</v>
      </c>
      <c r="AQ566" s="111"/>
      <c r="AR566" s="335" t="s">
        <v>295</v>
      </c>
      <c r="AS566" s="111" t="s">
        <v>240</v>
      </c>
      <c r="AT566" s="111" t="s">
        <v>295</v>
      </c>
      <c r="AU566" s="111" t="s">
        <v>240</v>
      </c>
      <c r="AV566" s="349"/>
      <c r="AW566" s="348"/>
      <c r="AX566" s="349">
        <v>25</v>
      </c>
      <c r="AY566" s="348">
        <v>7.95</v>
      </c>
      <c r="AZ566" s="334" t="s">
        <v>240</v>
      </c>
      <c r="BA566" s="130">
        <v>86.270900000000012</v>
      </c>
      <c r="BB566" s="130"/>
      <c r="BC566" s="348">
        <v>2.4</v>
      </c>
      <c r="BD566" s="348"/>
      <c r="BE566" s="346"/>
      <c r="BF566" s="348">
        <v>2.4</v>
      </c>
      <c r="BG566" s="348"/>
      <c r="BH566" s="348"/>
      <c r="BI566" s="348"/>
      <c r="BJ566" s="361">
        <v>10</v>
      </c>
      <c r="BK566" s="346">
        <v>14.1</v>
      </c>
      <c r="BL566" s="346">
        <v>12.4</v>
      </c>
      <c r="BM566" s="346">
        <v>27.3</v>
      </c>
      <c r="BN566" s="346">
        <v>2.1</v>
      </c>
      <c r="BO566" s="346">
        <v>83.8</v>
      </c>
      <c r="BP566" s="347">
        <v>6.1</v>
      </c>
      <c r="BQ566" s="346">
        <v>53.3</v>
      </c>
      <c r="BR566" s="346"/>
      <c r="BS566" s="34"/>
      <c r="BT566" s="34"/>
      <c r="BU566" s="34"/>
      <c r="BV566" s="34"/>
      <c r="BW566" s="34"/>
      <c r="BX566" s="34"/>
    </row>
    <row r="567" spans="1:76" x14ac:dyDescent="0.35">
      <c r="A567" s="34" t="s">
        <v>297</v>
      </c>
      <c r="B567" s="34"/>
      <c r="C567" s="34"/>
      <c r="D567" s="34"/>
      <c r="E567" s="34" t="s">
        <v>1372</v>
      </c>
      <c r="F567" s="34" t="s">
        <v>1372</v>
      </c>
      <c r="G567" s="41">
        <v>2005</v>
      </c>
      <c r="H567" s="34"/>
      <c r="I567" s="34"/>
      <c r="J567" s="34"/>
      <c r="K567" s="39" t="s">
        <v>80</v>
      </c>
      <c r="L567" s="39" t="s">
        <v>81</v>
      </c>
      <c r="M567" s="39" t="s">
        <v>82</v>
      </c>
      <c r="N567" s="39" t="s">
        <v>83</v>
      </c>
      <c r="O567" s="39" t="s">
        <v>84</v>
      </c>
      <c r="P567" s="39" t="s">
        <v>85</v>
      </c>
      <c r="Q567" s="39" t="s">
        <v>86</v>
      </c>
      <c r="R567" s="35" t="s">
        <v>87</v>
      </c>
      <c r="S567" s="35" t="s">
        <v>87</v>
      </c>
      <c r="T567" s="34" t="s">
        <v>882</v>
      </c>
      <c r="U567" s="39" t="s">
        <v>28</v>
      </c>
      <c r="V567" s="113" t="s">
        <v>293</v>
      </c>
      <c r="W567" s="34" t="s">
        <v>280</v>
      </c>
      <c r="X567" s="39" t="s">
        <v>819</v>
      </c>
      <c r="Y567" s="115"/>
      <c r="Z567" s="39" t="s">
        <v>239</v>
      </c>
      <c r="AA567" s="112"/>
      <c r="AB567" s="115"/>
      <c r="AC567" s="332">
        <v>48</v>
      </c>
      <c r="AD567" s="332" t="s">
        <v>240</v>
      </c>
      <c r="AE567" s="41" t="s">
        <v>508</v>
      </c>
      <c r="AF567" s="332" t="s">
        <v>240</v>
      </c>
      <c r="AG567" s="112"/>
      <c r="AH567" s="346">
        <v>65.2</v>
      </c>
      <c r="AI567" s="111">
        <v>65.2</v>
      </c>
      <c r="AJ567" s="346"/>
      <c r="AK567" s="349"/>
      <c r="AL567" s="336">
        <v>7.32</v>
      </c>
      <c r="AM567" s="44">
        <v>94.546199999999999</v>
      </c>
      <c r="AN567" s="111">
        <v>7.2</v>
      </c>
      <c r="AO567" s="111">
        <f t="shared" si="31"/>
        <v>1</v>
      </c>
      <c r="AP567" s="111">
        <v>1</v>
      </c>
      <c r="AQ567" s="111"/>
      <c r="AR567" s="335" t="s">
        <v>295</v>
      </c>
      <c r="AS567" s="111" t="s">
        <v>240</v>
      </c>
      <c r="AT567" s="111" t="s">
        <v>295</v>
      </c>
      <c r="AU567" s="111" t="s">
        <v>240</v>
      </c>
      <c r="AV567" s="349"/>
      <c r="AW567" s="348"/>
      <c r="AX567" s="349">
        <v>25</v>
      </c>
      <c r="AY567" s="348">
        <v>7.32</v>
      </c>
      <c r="AZ567" s="334" t="s">
        <v>240</v>
      </c>
      <c r="BA567" s="130">
        <v>94.546199999999999</v>
      </c>
      <c r="BB567" s="130"/>
      <c r="BC567" s="348">
        <v>7.2</v>
      </c>
      <c r="BD567" s="348"/>
      <c r="BE567" s="346"/>
      <c r="BF567" s="348">
        <v>7.2</v>
      </c>
      <c r="BG567" s="348"/>
      <c r="BH567" s="348"/>
      <c r="BI567" s="348"/>
      <c r="BJ567" s="361">
        <v>10</v>
      </c>
      <c r="BK567" s="346">
        <v>15.6</v>
      </c>
      <c r="BL567" s="346">
        <v>13.5</v>
      </c>
      <c r="BM567" s="346">
        <v>16</v>
      </c>
      <c r="BN567" s="346">
        <v>2.5</v>
      </c>
      <c r="BO567" s="346">
        <v>92.4</v>
      </c>
      <c r="BP567" s="347">
        <v>14</v>
      </c>
      <c r="BQ567" s="346">
        <v>12.9</v>
      </c>
      <c r="BR567" s="346"/>
      <c r="BS567" s="34"/>
      <c r="BT567" s="34"/>
      <c r="BU567" s="34"/>
      <c r="BV567" s="34"/>
      <c r="BW567" s="34"/>
      <c r="BX567" s="34"/>
    </row>
    <row r="568" spans="1:76" x14ac:dyDescent="0.35">
      <c r="A568" s="34" t="s">
        <v>297</v>
      </c>
      <c r="B568" s="34"/>
      <c r="C568" s="34"/>
      <c r="D568" s="34"/>
      <c r="E568" s="34" t="s">
        <v>1372</v>
      </c>
      <c r="F568" s="34" t="s">
        <v>1372</v>
      </c>
      <c r="G568" s="41">
        <v>2005</v>
      </c>
      <c r="H568" s="34"/>
      <c r="I568" s="34"/>
      <c r="J568" s="34"/>
      <c r="K568" s="39" t="s">
        <v>80</v>
      </c>
      <c r="L568" s="39" t="s">
        <v>81</v>
      </c>
      <c r="M568" s="39" t="s">
        <v>82</v>
      </c>
      <c r="N568" s="39" t="s">
        <v>83</v>
      </c>
      <c r="O568" s="39" t="s">
        <v>84</v>
      </c>
      <c r="P568" s="39" t="s">
        <v>85</v>
      </c>
      <c r="Q568" s="39" t="s">
        <v>86</v>
      </c>
      <c r="R568" s="35" t="s">
        <v>87</v>
      </c>
      <c r="S568" s="35" t="s">
        <v>87</v>
      </c>
      <c r="T568" s="34" t="s">
        <v>882</v>
      </c>
      <c r="U568" s="39" t="s">
        <v>28</v>
      </c>
      <c r="V568" s="113" t="s">
        <v>293</v>
      </c>
      <c r="W568" s="34" t="s">
        <v>280</v>
      </c>
      <c r="X568" s="39" t="s">
        <v>819</v>
      </c>
      <c r="Y568" s="115"/>
      <c r="Z568" s="39" t="s">
        <v>239</v>
      </c>
      <c r="AA568" s="112"/>
      <c r="AB568" s="115"/>
      <c r="AC568" s="332">
        <v>48</v>
      </c>
      <c r="AD568" s="332" t="s">
        <v>240</v>
      </c>
      <c r="AE568" s="41" t="s">
        <v>508</v>
      </c>
      <c r="AF568" s="332" t="s">
        <v>240</v>
      </c>
      <c r="AG568" s="112"/>
      <c r="AH568" s="346">
        <v>66.5</v>
      </c>
      <c r="AI568" s="111">
        <v>66.5</v>
      </c>
      <c r="AJ568" s="346"/>
      <c r="AK568" s="349"/>
      <c r="AL568" s="336">
        <v>6.41</v>
      </c>
      <c r="AM568" s="44">
        <v>89.254199999999997</v>
      </c>
      <c r="AN568" s="111">
        <v>13.5</v>
      </c>
      <c r="AO568" s="111">
        <f t="shared" si="31"/>
        <v>1</v>
      </c>
      <c r="AP568" s="111">
        <v>1</v>
      </c>
      <c r="AQ568" s="111"/>
      <c r="AR568" s="335" t="s">
        <v>295</v>
      </c>
      <c r="AS568" s="111" t="s">
        <v>240</v>
      </c>
      <c r="AT568" s="111" t="s">
        <v>295</v>
      </c>
      <c r="AU568" s="111" t="s">
        <v>240</v>
      </c>
      <c r="AV568" s="349"/>
      <c r="AW568" s="348"/>
      <c r="AX568" s="349">
        <v>25</v>
      </c>
      <c r="AY568" s="348">
        <v>6.41</v>
      </c>
      <c r="AZ568" s="334" t="s">
        <v>240</v>
      </c>
      <c r="BA568" s="130">
        <v>89.254199999999997</v>
      </c>
      <c r="BB568" s="130"/>
      <c r="BC568" s="348">
        <v>13.5</v>
      </c>
      <c r="BD568" s="348"/>
      <c r="BE568" s="346"/>
      <c r="BF568" s="348">
        <v>13.5</v>
      </c>
      <c r="BG568" s="348"/>
      <c r="BH568" s="348"/>
      <c r="BI568" s="348"/>
      <c r="BJ568" s="361">
        <v>10</v>
      </c>
      <c r="BK568" s="346">
        <v>14.8</v>
      </c>
      <c r="BL568" s="346">
        <v>12.7</v>
      </c>
      <c r="BM568" s="346">
        <v>22.5</v>
      </c>
      <c r="BN568" s="346">
        <v>2.2000000000000002</v>
      </c>
      <c r="BO568" s="346">
        <v>93.7</v>
      </c>
      <c r="BP568" s="347">
        <v>21.8</v>
      </c>
      <c r="BQ568" s="346">
        <v>6.3</v>
      </c>
      <c r="BR568" s="346"/>
      <c r="BS568" s="34"/>
      <c r="BT568" s="34"/>
      <c r="BU568" s="34"/>
      <c r="BV568" s="34"/>
      <c r="BW568" s="34"/>
      <c r="BX568" s="34"/>
    </row>
    <row r="569" spans="1:76" x14ac:dyDescent="0.35">
      <c r="A569" s="34" t="s">
        <v>297</v>
      </c>
      <c r="B569" s="34"/>
      <c r="C569" s="34"/>
      <c r="D569" s="34"/>
      <c r="E569" s="34" t="s">
        <v>1372</v>
      </c>
      <c r="F569" s="34" t="s">
        <v>1372</v>
      </c>
      <c r="G569" s="41">
        <v>2005</v>
      </c>
      <c r="H569" s="34"/>
      <c r="I569" s="34"/>
      <c r="J569" s="34"/>
      <c r="K569" s="39" t="s">
        <v>80</v>
      </c>
      <c r="L569" s="39" t="s">
        <v>81</v>
      </c>
      <c r="M569" s="39" t="s">
        <v>82</v>
      </c>
      <c r="N569" s="39" t="s">
        <v>83</v>
      </c>
      <c r="O569" s="39" t="s">
        <v>84</v>
      </c>
      <c r="P569" s="39" t="s">
        <v>85</v>
      </c>
      <c r="Q569" s="39" t="s">
        <v>86</v>
      </c>
      <c r="R569" s="35" t="s">
        <v>87</v>
      </c>
      <c r="S569" s="35" t="s">
        <v>87</v>
      </c>
      <c r="T569" s="34" t="s">
        <v>882</v>
      </c>
      <c r="U569" s="39" t="s">
        <v>28</v>
      </c>
      <c r="V569" s="113" t="s">
        <v>293</v>
      </c>
      <c r="W569" s="34" t="s">
        <v>280</v>
      </c>
      <c r="X569" s="39" t="s">
        <v>819</v>
      </c>
      <c r="Y569" s="115"/>
      <c r="Z569" s="39" t="s">
        <v>239</v>
      </c>
      <c r="AA569" s="112"/>
      <c r="AB569" s="115"/>
      <c r="AC569" s="332">
        <v>48</v>
      </c>
      <c r="AD569" s="332" t="s">
        <v>240</v>
      </c>
      <c r="AE569" s="41" t="s">
        <v>508</v>
      </c>
      <c r="AF569" s="332" t="s">
        <v>240</v>
      </c>
      <c r="AG569" s="112"/>
      <c r="AH569" s="346">
        <v>67.900000000000006</v>
      </c>
      <c r="AI569" s="111">
        <v>67.900000000000006</v>
      </c>
      <c r="AJ569" s="346"/>
      <c r="AK569" s="349"/>
      <c r="AL569" s="336">
        <v>7.32</v>
      </c>
      <c r="AM569" s="44">
        <v>94.296500000000009</v>
      </c>
      <c r="AN569" s="111">
        <v>8.3000000000000007</v>
      </c>
      <c r="AO569" s="111">
        <f t="shared" si="31"/>
        <v>1</v>
      </c>
      <c r="AP569" s="111">
        <v>1</v>
      </c>
      <c r="AQ569" s="111"/>
      <c r="AR569" s="335" t="s">
        <v>295</v>
      </c>
      <c r="AS569" s="111" t="s">
        <v>240</v>
      </c>
      <c r="AT569" s="111" t="s">
        <v>295</v>
      </c>
      <c r="AU569" s="111" t="s">
        <v>240</v>
      </c>
      <c r="AV569" s="349"/>
      <c r="AW569" s="348"/>
      <c r="AX569" s="349">
        <v>25</v>
      </c>
      <c r="AY569" s="348">
        <v>7.32</v>
      </c>
      <c r="AZ569" s="334" t="s">
        <v>240</v>
      </c>
      <c r="BA569" s="130">
        <v>94.296500000000009</v>
      </c>
      <c r="BB569" s="130"/>
      <c r="BC569" s="348">
        <v>8.3000000000000007</v>
      </c>
      <c r="BD569" s="348"/>
      <c r="BE569" s="346"/>
      <c r="BF569" s="348">
        <v>8.3000000000000007</v>
      </c>
      <c r="BG569" s="348"/>
      <c r="BH569" s="348"/>
      <c r="BI569" s="348"/>
      <c r="BJ569" s="361">
        <v>10</v>
      </c>
      <c r="BK569" s="346">
        <v>15.5</v>
      </c>
      <c r="BL569" s="346">
        <v>13.5</v>
      </c>
      <c r="BM569" s="346">
        <v>17.100000000000001</v>
      </c>
      <c r="BN569" s="346">
        <v>2.2999999999999998</v>
      </c>
      <c r="BO569" s="346">
        <v>94.3</v>
      </c>
      <c r="BP569" s="347">
        <v>14.4</v>
      </c>
      <c r="BQ569" s="346">
        <v>12.9</v>
      </c>
      <c r="BR569" s="346"/>
      <c r="BS569" s="34"/>
      <c r="BT569" s="34"/>
      <c r="BU569" s="34"/>
      <c r="BV569" s="34"/>
      <c r="BW569" s="34"/>
      <c r="BX569" s="34"/>
    </row>
    <row r="570" spans="1:76" x14ac:dyDescent="0.35">
      <c r="A570" s="34" t="s">
        <v>297</v>
      </c>
      <c r="B570" s="34"/>
      <c r="C570" s="34"/>
      <c r="D570" s="34"/>
      <c r="E570" s="34" t="s">
        <v>1372</v>
      </c>
      <c r="F570" s="34" t="s">
        <v>1372</v>
      </c>
      <c r="G570" s="41">
        <v>2005</v>
      </c>
      <c r="H570" s="34"/>
      <c r="I570" s="34"/>
      <c r="J570" s="34"/>
      <c r="K570" s="39" t="s">
        <v>80</v>
      </c>
      <c r="L570" s="39" t="s">
        <v>81</v>
      </c>
      <c r="M570" s="39" t="s">
        <v>82</v>
      </c>
      <c r="N570" s="39" t="s">
        <v>83</v>
      </c>
      <c r="O570" s="39" t="s">
        <v>84</v>
      </c>
      <c r="P570" s="39" t="s">
        <v>85</v>
      </c>
      <c r="Q570" s="39" t="s">
        <v>86</v>
      </c>
      <c r="R570" s="35" t="s">
        <v>87</v>
      </c>
      <c r="S570" s="35" t="s">
        <v>87</v>
      </c>
      <c r="T570" s="34" t="s">
        <v>882</v>
      </c>
      <c r="U570" s="39" t="s">
        <v>28</v>
      </c>
      <c r="V570" s="113" t="s">
        <v>293</v>
      </c>
      <c r="W570" s="34" t="s">
        <v>280</v>
      </c>
      <c r="X570" s="39" t="s">
        <v>819</v>
      </c>
      <c r="Y570" s="115"/>
      <c r="Z570" s="39" t="s">
        <v>239</v>
      </c>
      <c r="AA570" s="112"/>
      <c r="AB570" s="115"/>
      <c r="AC570" s="332">
        <v>48</v>
      </c>
      <c r="AD570" s="332" t="s">
        <v>240</v>
      </c>
      <c r="AE570" s="41" t="s">
        <v>508</v>
      </c>
      <c r="AF570" s="332" t="s">
        <v>240</v>
      </c>
      <c r="AG570" s="112"/>
      <c r="AH570" s="346">
        <v>68.8</v>
      </c>
      <c r="AI570" s="111">
        <v>68.8</v>
      </c>
      <c r="AJ570" s="346"/>
      <c r="AK570" s="349"/>
      <c r="AL570" s="336">
        <v>7.33</v>
      </c>
      <c r="AM570" s="44">
        <v>94.296500000000009</v>
      </c>
      <c r="AN570" s="111">
        <v>6.8</v>
      </c>
      <c r="AO570" s="111">
        <f t="shared" si="31"/>
        <v>1</v>
      </c>
      <c r="AP570" s="111">
        <v>1</v>
      </c>
      <c r="AQ570" s="111"/>
      <c r="AR570" s="335" t="s">
        <v>295</v>
      </c>
      <c r="AS570" s="111" t="s">
        <v>240</v>
      </c>
      <c r="AT570" s="111" t="s">
        <v>295</v>
      </c>
      <c r="AU570" s="111" t="s">
        <v>240</v>
      </c>
      <c r="AV570" s="349"/>
      <c r="AW570" s="348"/>
      <c r="AX570" s="349">
        <v>25</v>
      </c>
      <c r="AY570" s="348">
        <v>7.33</v>
      </c>
      <c r="AZ570" s="334" t="s">
        <v>240</v>
      </c>
      <c r="BA570" s="130">
        <v>94.296500000000009</v>
      </c>
      <c r="BB570" s="130"/>
      <c r="BC570" s="348">
        <v>6.8</v>
      </c>
      <c r="BD570" s="348"/>
      <c r="BE570" s="346"/>
      <c r="BF570" s="348">
        <v>6.8</v>
      </c>
      <c r="BG570" s="348"/>
      <c r="BH570" s="348"/>
      <c r="BI570" s="348"/>
      <c r="BJ570" s="361">
        <v>10</v>
      </c>
      <c r="BK570" s="346">
        <v>15.5</v>
      </c>
      <c r="BL570" s="346">
        <v>13.5</v>
      </c>
      <c r="BM570" s="346">
        <v>15.8</v>
      </c>
      <c r="BN570" s="346">
        <v>2.2999999999999998</v>
      </c>
      <c r="BO570" s="346">
        <v>92.2</v>
      </c>
      <c r="BP570" s="347">
        <v>14.5</v>
      </c>
      <c r="BQ570" s="346">
        <v>13.2</v>
      </c>
      <c r="BR570" s="346"/>
      <c r="BS570" s="34"/>
      <c r="BT570" s="34"/>
      <c r="BU570" s="34"/>
      <c r="BV570" s="34"/>
      <c r="BW570" s="34"/>
      <c r="BX570" s="34"/>
    </row>
    <row r="571" spans="1:76" x14ac:dyDescent="0.35">
      <c r="A571" s="34" t="s">
        <v>297</v>
      </c>
      <c r="B571" s="34"/>
      <c r="C571" s="34"/>
      <c r="D571" s="34"/>
      <c r="E571" s="34" t="s">
        <v>1372</v>
      </c>
      <c r="F571" s="34" t="s">
        <v>1372</v>
      </c>
      <c r="G571" s="41">
        <v>2005</v>
      </c>
      <c r="H571" s="34"/>
      <c r="I571" s="34"/>
      <c r="J571" s="34"/>
      <c r="K571" s="39" t="s">
        <v>80</v>
      </c>
      <c r="L571" s="39" t="s">
        <v>81</v>
      </c>
      <c r="M571" s="39" t="s">
        <v>82</v>
      </c>
      <c r="N571" s="39" t="s">
        <v>83</v>
      </c>
      <c r="O571" s="39" t="s">
        <v>84</v>
      </c>
      <c r="P571" s="39" t="s">
        <v>85</v>
      </c>
      <c r="Q571" s="39" t="s">
        <v>86</v>
      </c>
      <c r="R571" s="35" t="s">
        <v>87</v>
      </c>
      <c r="S571" s="35" t="s">
        <v>87</v>
      </c>
      <c r="T571" s="34" t="s">
        <v>882</v>
      </c>
      <c r="U571" s="39" t="s">
        <v>28</v>
      </c>
      <c r="V571" s="113" t="s">
        <v>293</v>
      </c>
      <c r="W571" s="34" t="s">
        <v>280</v>
      </c>
      <c r="X571" s="39" t="s">
        <v>819</v>
      </c>
      <c r="Y571" s="115"/>
      <c r="Z571" s="39" t="s">
        <v>239</v>
      </c>
      <c r="AA571" s="112"/>
      <c r="AB571" s="115"/>
      <c r="AC571" s="332">
        <v>48</v>
      </c>
      <c r="AD571" s="332" t="s">
        <v>240</v>
      </c>
      <c r="AE571" s="41" t="s">
        <v>508</v>
      </c>
      <c r="AF571" s="332" t="s">
        <v>240</v>
      </c>
      <c r="AG571" s="112"/>
      <c r="AH571" s="346">
        <v>70.400000000000006</v>
      </c>
      <c r="AI571" s="111">
        <v>70.400000000000006</v>
      </c>
      <c r="AJ571" s="346"/>
      <c r="AK571" s="349"/>
      <c r="AL571" s="336">
        <v>7.27</v>
      </c>
      <c r="AM571" s="44">
        <v>78.481899999999996</v>
      </c>
      <c r="AN571" s="111">
        <v>6.6</v>
      </c>
      <c r="AO571" s="111">
        <f t="shared" si="31"/>
        <v>1</v>
      </c>
      <c r="AP571" s="111">
        <v>1</v>
      </c>
      <c r="AQ571" s="111"/>
      <c r="AR571" s="335" t="s">
        <v>295</v>
      </c>
      <c r="AS571" s="111" t="s">
        <v>240</v>
      </c>
      <c r="AT571" s="111" t="s">
        <v>295</v>
      </c>
      <c r="AU571" s="111" t="s">
        <v>240</v>
      </c>
      <c r="AV571" s="349"/>
      <c r="AW571" s="348"/>
      <c r="AX571" s="349">
        <v>25</v>
      </c>
      <c r="AY571" s="348">
        <v>7.27</v>
      </c>
      <c r="AZ571" s="334" t="s">
        <v>240</v>
      </c>
      <c r="BA571" s="130">
        <v>78.481899999999996</v>
      </c>
      <c r="BB571" s="130"/>
      <c r="BC571" s="348">
        <v>6.6</v>
      </c>
      <c r="BD571" s="348"/>
      <c r="BE571" s="346"/>
      <c r="BF571" s="348">
        <v>6.6</v>
      </c>
      <c r="BG571" s="348"/>
      <c r="BH571" s="348"/>
      <c r="BI571" s="348"/>
      <c r="BJ571" s="361">
        <v>10</v>
      </c>
      <c r="BK571" s="346">
        <v>12.3</v>
      </c>
      <c r="BL571" s="346">
        <v>11.6</v>
      </c>
      <c r="BM571" s="346">
        <v>18.100000000000001</v>
      </c>
      <c r="BN571" s="346">
        <v>2</v>
      </c>
      <c r="BO571" s="346">
        <v>77.2</v>
      </c>
      <c r="BP571" s="347">
        <v>14</v>
      </c>
      <c r="BQ571" s="346">
        <v>14.1</v>
      </c>
      <c r="BR571" s="346"/>
      <c r="BS571" s="34"/>
      <c r="BT571" s="34"/>
      <c r="BU571" s="34"/>
      <c r="BV571" s="34"/>
      <c r="BW571" s="34"/>
      <c r="BX571" s="34"/>
    </row>
    <row r="572" spans="1:76" x14ac:dyDescent="0.35">
      <c r="A572" s="34" t="s">
        <v>297</v>
      </c>
      <c r="B572" s="34"/>
      <c r="C572" s="34"/>
      <c r="D572" s="34"/>
      <c r="E572" s="34" t="s">
        <v>1372</v>
      </c>
      <c r="F572" s="34" t="s">
        <v>1372</v>
      </c>
      <c r="G572" s="41">
        <v>2005</v>
      </c>
      <c r="H572" s="34"/>
      <c r="I572" s="34"/>
      <c r="J572" s="34"/>
      <c r="K572" s="39" t="s">
        <v>80</v>
      </c>
      <c r="L572" s="39" t="s">
        <v>81</v>
      </c>
      <c r="M572" s="39" t="s">
        <v>82</v>
      </c>
      <c r="N572" s="39" t="s">
        <v>83</v>
      </c>
      <c r="O572" s="39" t="s">
        <v>84</v>
      </c>
      <c r="P572" s="39" t="s">
        <v>85</v>
      </c>
      <c r="Q572" s="39" t="s">
        <v>86</v>
      </c>
      <c r="R572" s="35" t="s">
        <v>87</v>
      </c>
      <c r="S572" s="35" t="s">
        <v>87</v>
      </c>
      <c r="T572" s="34" t="s">
        <v>882</v>
      </c>
      <c r="U572" s="39" t="s">
        <v>28</v>
      </c>
      <c r="V572" s="113" t="s">
        <v>293</v>
      </c>
      <c r="W572" s="34" t="s">
        <v>280</v>
      </c>
      <c r="X572" s="39" t="s">
        <v>819</v>
      </c>
      <c r="Y572" s="115"/>
      <c r="Z572" s="39" t="s">
        <v>239</v>
      </c>
      <c r="AA572" s="112"/>
      <c r="AB572" s="115"/>
      <c r="AC572" s="332">
        <v>48</v>
      </c>
      <c r="AD572" s="332" t="s">
        <v>240</v>
      </c>
      <c r="AE572" s="41" t="s">
        <v>508</v>
      </c>
      <c r="AF572" s="332" t="s">
        <v>240</v>
      </c>
      <c r="AG572" s="112"/>
      <c r="AH572" s="346">
        <v>72.599999999999994</v>
      </c>
      <c r="AI572" s="111">
        <v>72.599999999999994</v>
      </c>
      <c r="AJ572" s="346"/>
      <c r="AK572" s="349"/>
      <c r="AL572" s="336">
        <v>8.0299999999999994</v>
      </c>
      <c r="AM572" s="44">
        <v>95.707099999999997</v>
      </c>
      <c r="AN572" s="111">
        <v>2.2000000000000002</v>
      </c>
      <c r="AO572" s="111">
        <f t="shared" si="31"/>
        <v>1</v>
      </c>
      <c r="AP572" s="111">
        <v>1</v>
      </c>
      <c r="AQ572" s="111"/>
      <c r="AR572" s="335" t="s">
        <v>295</v>
      </c>
      <c r="AS572" s="111" t="s">
        <v>240</v>
      </c>
      <c r="AT572" s="111" t="s">
        <v>295</v>
      </c>
      <c r="AU572" s="111" t="s">
        <v>240</v>
      </c>
      <c r="AV572" s="349"/>
      <c r="AW572" s="348"/>
      <c r="AX572" s="349">
        <v>25</v>
      </c>
      <c r="AY572" s="348">
        <v>8.0299999999999994</v>
      </c>
      <c r="AZ572" s="334" t="s">
        <v>240</v>
      </c>
      <c r="BA572" s="130">
        <v>95.707099999999997</v>
      </c>
      <c r="BB572" s="130"/>
      <c r="BC572" s="348">
        <v>2.2000000000000002</v>
      </c>
      <c r="BD572" s="348"/>
      <c r="BE572" s="346"/>
      <c r="BF572" s="348">
        <v>2.2000000000000002</v>
      </c>
      <c r="BG572" s="348"/>
      <c r="BH572" s="348"/>
      <c r="BI572" s="348"/>
      <c r="BJ572" s="361">
        <v>10</v>
      </c>
      <c r="BK572" s="346">
        <v>15.9</v>
      </c>
      <c r="BL572" s="346">
        <v>13.6</v>
      </c>
      <c r="BM572" s="346">
        <v>29.1</v>
      </c>
      <c r="BN572" s="346">
        <v>2.5</v>
      </c>
      <c r="BO572" s="346">
        <v>92.9</v>
      </c>
      <c r="BP572" s="347">
        <v>6.9</v>
      </c>
      <c r="BQ572" s="346">
        <v>50.7</v>
      </c>
      <c r="BR572" s="346"/>
      <c r="BS572" s="34"/>
      <c r="BT572" s="34"/>
      <c r="BU572" s="34"/>
      <c r="BV572" s="34"/>
      <c r="BW572" s="34"/>
      <c r="BX572" s="34"/>
    </row>
    <row r="573" spans="1:76" x14ac:dyDescent="0.35">
      <c r="A573" s="34" t="s">
        <v>297</v>
      </c>
      <c r="B573" s="34"/>
      <c r="C573" s="34"/>
      <c r="D573" s="34"/>
      <c r="E573" s="34" t="s">
        <v>1372</v>
      </c>
      <c r="F573" s="34" t="s">
        <v>1372</v>
      </c>
      <c r="G573" s="41">
        <v>2005</v>
      </c>
      <c r="H573" s="34"/>
      <c r="I573" s="34"/>
      <c r="J573" s="34"/>
      <c r="K573" s="39" t="s">
        <v>80</v>
      </c>
      <c r="L573" s="39" t="s">
        <v>81</v>
      </c>
      <c r="M573" s="39" t="s">
        <v>82</v>
      </c>
      <c r="N573" s="39" t="s">
        <v>83</v>
      </c>
      <c r="O573" s="39" t="s">
        <v>84</v>
      </c>
      <c r="P573" s="39" t="s">
        <v>85</v>
      </c>
      <c r="Q573" s="39" t="s">
        <v>86</v>
      </c>
      <c r="R573" s="35" t="s">
        <v>87</v>
      </c>
      <c r="S573" s="35" t="s">
        <v>87</v>
      </c>
      <c r="T573" s="34" t="s">
        <v>882</v>
      </c>
      <c r="U573" s="39" t="s">
        <v>28</v>
      </c>
      <c r="V573" s="113" t="s">
        <v>293</v>
      </c>
      <c r="W573" s="34" t="s">
        <v>280</v>
      </c>
      <c r="X573" s="39" t="s">
        <v>819</v>
      </c>
      <c r="Y573" s="115"/>
      <c r="Z573" s="39" t="s">
        <v>239</v>
      </c>
      <c r="AA573" s="112"/>
      <c r="AB573" s="115"/>
      <c r="AC573" s="332">
        <v>48</v>
      </c>
      <c r="AD573" s="332" t="s">
        <v>240</v>
      </c>
      <c r="AE573" s="41" t="s">
        <v>508</v>
      </c>
      <c r="AF573" s="332" t="s">
        <v>240</v>
      </c>
      <c r="AG573" s="112"/>
      <c r="AH573" s="346">
        <v>77.3</v>
      </c>
      <c r="AI573" s="111">
        <v>77.3</v>
      </c>
      <c r="AJ573" s="346"/>
      <c r="AK573" s="349"/>
      <c r="AL573" s="336">
        <v>7.97</v>
      </c>
      <c r="AM573" s="44">
        <v>87.593899999999991</v>
      </c>
      <c r="AN573" s="111">
        <v>2.5</v>
      </c>
      <c r="AO573" s="111">
        <f t="shared" si="31"/>
        <v>1</v>
      </c>
      <c r="AP573" s="111">
        <v>1</v>
      </c>
      <c r="AQ573" s="111"/>
      <c r="AR573" s="335" t="s">
        <v>295</v>
      </c>
      <c r="AS573" s="111" t="s">
        <v>240</v>
      </c>
      <c r="AT573" s="111" t="s">
        <v>295</v>
      </c>
      <c r="AU573" s="111" t="s">
        <v>240</v>
      </c>
      <c r="AV573" s="349"/>
      <c r="AW573" s="348"/>
      <c r="AX573" s="349">
        <v>25</v>
      </c>
      <c r="AY573" s="348">
        <v>7.97</v>
      </c>
      <c r="AZ573" s="334" t="s">
        <v>240</v>
      </c>
      <c r="BA573" s="130">
        <v>87.593899999999991</v>
      </c>
      <c r="BB573" s="130"/>
      <c r="BC573" s="348">
        <v>2.5</v>
      </c>
      <c r="BD573" s="348"/>
      <c r="BE573" s="346"/>
      <c r="BF573" s="348">
        <v>2.5</v>
      </c>
      <c r="BG573" s="348"/>
      <c r="BH573" s="348"/>
      <c r="BI573" s="348"/>
      <c r="BJ573" s="361">
        <v>10</v>
      </c>
      <c r="BK573" s="346">
        <v>14.3</v>
      </c>
      <c r="BL573" s="346">
        <v>12.6</v>
      </c>
      <c r="BM573" s="346">
        <v>27.8</v>
      </c>
      <c r="BN573" s="346">
        <v>2.2000000000000002</v>
      </c>
      <c r="BO573" s="346">
        <v>85</v>
      </c>
      <c r="BP573" s="347">
        <v>5.6</v>
      </c>
      <c r="BQ573" s="346">
        <v>53.3</v>
      </c>
      <c r="BR573" s="346"/>
      <c r="BS573" s="34"/>
      <c r="BT573" s="34"/>
      <c r="BU573" s="34"/>
      <c r="BV573" s="34"/>
      <c r="BW573" s="34"/>
      <c r="BX573" s="34"/>
    </row>
    <row r="574" spans="1:76" x14ac:dyDescent="0.35">
      <c r="A574" s="34" t="s">
        <v>297</v>
      </c>
      <c r="B574" s="34"/>
      <c r="C574" s="34"/>
      <c r="D574" s="34"/>
      <c r="E574" s="34" t="s">
        <v>1372</v>
      </c>
      <c r="F574" s="34" t="s">
        <v>1372</v>
      </c>
      <c r="G574" s="41">
        <v>2005</v>
      </c>
      <c r="H574" s="34"/>
      <c r="I574" s="34"/>
      <c r="J574" s="34"/>
      <c r="K574" s="39" t="s">
        <v>80</v>
      </c>
      <c r="L574" s="39" t="s">
        <v>81</v>
      </c>
      <c r="M574" s="39" t="s">
        <v>82</v>
      </c>
      <c r="N574" s="39" t="s">
        <v>83</v>
      </c>
      <c r="O574" s="39" t="s">
        <v>84</v>
      </c>
      <c r="P574" s="39" t="s">
        <v>85</v>
      </c>
      <c r="Q574" s="39" t="s">
        <v>86</v>
      </c>
      <c r="R574" s="35" t="s">
        <v>87</v>
      </c>
      <c r="S574" s="35" t="s">
        <v>87</v>
      </c>
      <c r="T574" s="34" t="s">
        <v>882</v>
      </c>
      <c r="U574" s="39" t="s">
        <v>28</v>
      </c>
      <c r="V574" s="113" t="s">
        <v>293</v>
      </c>
      <c r="W574" s="34" t="s">
        <v>280</v>
      </c>
      <c r="X574" s="39" t="s">
        <v>819</v>
      </c>
      <c r="Y574" s="115"/>
      <c r="Z574" s="39" t="s">
        <v>239</v>
      </c>
      <c r="AA574" s="112"/>
      <c r="AB574" s="115"/>
      <c r="AC574" s="332">
        <v>48</v>
      </c>
      <c r="AD574" s="332" t="s">
        <v>240</v>
      </c>
      <c r="AE574" s="41" t="s">
        <v>508</v>
      </c>
      <c r="AF574" s="332" t="s">
        <v>240</v>
      </c>
      <c r="AG574" s="112"/>
      <c r="AH574" s="346">
        <v>80.2</v>
      </c>
      <c r="AI574" s="111">
        <v>80.2</v>
      </c>
      <c r="AJ574" s="346"/>
      <c r="AK574" s="349"/>
      <c r="AL574" s="336">
        <v>8.0299999999999994</v>
      </c>
      <c r="AM574" s="44">
        <v>91.488400000000013</v>
      </c>
      <c r="AN574" s="111">
        <v>2.2000000000000002</v>
      </c>
      <c r="AO574" s="111">
        <f t="shared" si="31"/>
        <v>1</v>
      </c>
      <c r="AP574" s="111">
        <v>1</v>
      </c>
      <c r="AQ574" s="111"/>
      <c r="AR574" s="335" t="s">
        <v>295</v>
      </c>
      <c r="AS574" s="111" t="s">
        <v>240</v>
      </c>
      <c r="AT574" s="111" t="s">
        <v>295</v>
      </c>
      <c r="AU574" s="111" t="s">
        <v>240</v>
      </c>
      <c r="AV574" s="349"/>
      <c r="AW574" s="348"/>
      <c r="AX574" s="349">
        <v>25</v>
      </c>
      <c r="AY574" s="348">
        <v>8.0299999999999994</v>
      </c>
      <c r="AZ574" s="334" t="s">
        <v>240</v>
      </c>
      <c r="BA574" s="130">
        <v>91.488400000000013</v>
      </c>
      <c r="BB574" s="130"/>
      <c r="BC574" s="348">
        <v>2.2000000000000002</v>
      </c>
      <c r="BD574" s="348"/>
      <c r="BE574" s="346"/>
      <c r="BF574" s="348">
        <v>2.2000000000000002</v>
      </c>
      <c r="BG574" s="348"/>
      <c r="BH574" s="348"/>
      <c r="BI574" s="348"/>
      <c r="BJ574" s="361">
        <v>10</v>
      </c>
      <c r="BK574" s="346">
        <v>15.2</v>
      </c>
      <c r="BL574" s="346">
        <v>13</v>
      </c>
      <c r="BM574" s="346">
        <v>28.7</v>
      </c>
      <c r="BN574" s="346">
        <v>2.4</v>
      </c>
      <c r="BO574" s="346">
        <v>88.6</v>
      </c>
      <c r="BP574" s="347">
        <v>6.7</v>
      </c>
      <c r="BQ574" s="346">
        <v>50.7</v>
      </c>
      <c r="BR574" s="346"/>
      <c r="BS574" s="34"/>
      <c r="BT574" s="34"/>
      <c r="BU574" s="34"/>
      <c r="BV574" s="34"/>
      <c r="BW574" s="34"/>
      <c r="BX574" s="34"/>
    </row>
    <row r="575" spans="1:76" x14ac:dyDescent="0.35">
      <c r="A575" s="34" t="s">
        <v>297</v>
      </c>
      <c r="B575" s="34"/>
      <c r="C575" s="34"/>
      <c r="D575" s="34"/>
      <c r="E575" s="34" t="s">
        <v>1372</v>
      </c>
      <c r="F575" s="34" t="s">
        <v>1372</v>
      </c>
      <c r="G575" s="41">
        <v>2005</v>
      </c>
      <c r="H575" s="34"/>
      <c r="I575" s="34"/>
      <c r="J575" s="34"/>
      <c r="K575" s="39" t="s">
        <v>80</v>
      </c>
      <c r="L575" s="39" t="s">
        <v>81</v>
      </c>
      <c r="M575" s="39" t="s">
        <v>82</v>
      </c>
      <c r="N575" s="39" t="s">
        <v>83</v>
      </c>
      <c r="O575" s="39" t="s">
        <v>84</v>
      </c>
      <c r="P575" s="39" t="s">
        <v>85</v>
      </c>
      <c r="Q575" s="39" t="s">
        <v>86</v>
      </c>
      <c r="R575" s="35" t="s">
        <v>87</v>
      </c>
      <c r="S575" s="35" t="s">
        <v>87</v>
      </c>
      <c r="T575" s="34" t="s">
        <v>882</v>
      </c>
      <c r="U575" s="39" t="s">
        <v>28</v>
      </c>
      <c r="V575" s="113" t="s">
        <v>293</v>
      </c>
      <c r="W575" s="34" t="s">
        <v>280</v>
      </c>
      <c r="X575" s="39" t="s">
        <v>819</v>
      </c>
      <c r="Y575" s="115"/>
      <c r="Z575" s="39" t="s">
        <v>239</v>
      </c>
      <c r="AA575" s="112"/>
      <c r="AB575" s="115"/>
      <c r="AC575" s="332">
        <v>48</v>
      </c>
      <c r="AD575" s="332" t="s">
        <v>240</v>
      </c>
      <c r="AE575" s="41" t="s">
        <v>508</v>
      </c>
      <c r="AF575" s="332" t="s">
        <v>240</v>
      </c>
      <c r="AG575" s="112"/>
      <c r="AH575" s="346">
        <v>82.7</v>
      </c>
      <c r="AI575" s="111">
        <v>82.7</v>
      </c>
      <c r="AJ575" s="346"/>
      <c r="AK575" s="349"/>
      <c r="AL575" s="336">
        <v>7.31</v>
      </c>
      <c r="AM575" s="44">
        <v>94.957999999999998</v>
      </c>
      <c r="AN575" s="111">
        <v>8.1999999999999993</v>
      </c>
      <c r="AO575" s="111">
        <f t="shared" si="31"/>
        <v>1</v>
      </c>
      <c r="AP575" s="111">
        <v>1</v>
      </c>
      <c r="AQ575" s="111"/>
      <c r="AR575" s="335" t="s">
        <v>295</v>
      </c>
      <c r="AS575" s="111" t="s">
        <v>240</v>
      </c>
      <c r="AT575" s="111" t="s">
        <v>295</v>
      </c>
      <c r="AU575" s="111" t="s">
        <v>240</v>
      </c>
      <c r="AV575" s="349"/>
      <c r="AW575" s="348"/>
      <c r="AX575" s="349">
        <v>25</v>
      </c>
      <c r="AY575" s="348">
        <v>7.31</v>
      </c>
      <c r="AZ575" s="334" t="s">
        <v>240</v>
      </c>
      <c r="BA575" s="130">
        <v>94.957999999999998</v>
      </c>
      <c r="BB575" s="130"/>
      <c r="BC575" s="348">
        <v>8.1999999999999993</v>
      </c>
      <c r="BD575" s="348"/>
      <c r="BE575" s="346"/>
      <c r="BF575" s="348">
        <v>8.1999999999999993</v>
      </c>
      <c r="BG575" s="348"/>
      <c r="BH575" s="348"/>
      <c r="BI575" s="348"/>
      <c r="BJ575" s="361">
        <v>10</v>
      </c>
      <c r="BK575" s="346">
        <v>15.6</v>
      </c>
      <c r="BL575" s="346">
        <v>13.6</v>
      </c>
      <c r="BM575" s="346">
        <v>17.3</v>
      </c>
      <c r="BN575" s="346">
        <v>2.2999999999999998</v>
      </c>
      <c r="BO575" s="346">
        <v>94.1</v>
      </c>
      <c r="BP575" s="347">
        <v>19.3</v>
      </c>
      <c r="BQ575" s="346">
        <v>12.8</v>
      </c>
      <c r="BR575" s="346"/>
      <c r="BS575" s="34"/>
      <c r="BT575" s="34"/>
      <c r="BU575" s="34"/>
      <c r="BV575" s="34"/>
      <c r="BW575" s="34"/>
      <c r="BX575" s="34"/>
    </row>
    <row r="576" spans="1:76" x14ac:dyDescent="0.35">
      <c r="A576" s="34" t="s">
        <v>297</v>
      </c>
      <c r="B576" s="34"/>
      <c r="C576" s="34"/>
      <c r="D576" s="34"/>
      <c r="E576" s="34" t="s">
        <v>1372</v>
      </c>
      <c r="F576" s="34" t="s">
        <v>1372</v>
      </c>
      <c r="G576" s="41">
        <v>2005</v>
      </c>
      <c r="H576" s="34"/>
      <c r="I576" s="34"/>
      <c r="J576" s="34"/>
      <c r="K576" s="39" t="s">
        <v>80</v>
      </c>
      <c r="L576" s="39" t="s">
        <v>81</v>
      </c>
      <c r="M576" s="39" t="s">
        <v>82</v>
      </c>
      <c r="N576" s="39" t="s">
        <v>83</v>
      </c>
      <c r="O576" s="39" t="s">
        <v>84</v>
      </c>
      <c r="P576" s="39" t="s">
        <v>85</v>
      </c>
      <c r="Q576" s="39" t="s">
        <v>86</v>
      </c>
      <c r="R576" s="35" t="s">
        <v>87</v>
      </c>
      <c r="S576" s="35" t="s">
        <v>87</v>
      </c>
      <c r="T576" s="34" t="s">
        <v>882</v>
      </c>
      <c r="U576" s="39" t="s">
        <v>28</v>
      </c>
      <c r="V576" s="113" t="s">
        <v>293</v>
      </c>
      <c r="W576" s="34" t="s">
        <v>280</v>
      </c>
      <c r="X576" s="39" t="s">
        <v>819</v>
      </c>
      <c r="Y576" s="115"/>
      <c r="Z576" s="39" t="s">
        <v>239</v>
      </c>
      <c r="AA576" s="112"/>
      <c r="AB576" s="115"/>
      <c r="AC576" s="332">
        <v>48</v>
      </c>
      <c r="AD576" s="332" t="s">
        <v>240</v>
      </c>
      <c r="AE576" s="41" t="s">
        <v>508</v>
      </c>
      <c r="AF576" s="332" t="s">
        <v>240</v>
      </c>
      <c r="AG576" s="112"/>
      <c r="AH576" s="346">
        <v>82.9</v>
      </c>
      <c r="AI576" s="111">
        <v>82.9</v>
      </c>
      <c r="AJ576" s="346"/>
      <c r="AK576" s="349"/>
      <c r="AL576" s="336">
        <v>7.3</v>
      </c>
      <c r="AM576" s="44">
        <v>79.905600000000007</v>
      </c>
      <c r="AN576" s="111">
        <v>6.8</v>
      </c>
      <c r="AO576" s="111">
        <f t="shared" si="31"/>
        <v>1</v>
      </c>
      <c r="AP576" s="111">
        <v>1</v>
      </c>
      <c r="AQ576" s="111"/>
      <c r="AR576" s="335" t="s">
        <v>295</v>
      </c>
      <c r="AS576" s="111" t="s">
        <v>240</v>
      </c>
      <c r="AT576" s="111" t="s">
        <v>295</v>
      </c>
      <c r="AU576" s="111" t="s">
        <v>240</v>
      </c>
      <c r="AV576" s="349"/>
      <c r="AW576" s="348"/>
      <c r="AX576" s="349">
        <v>25</v>
      </c>
      <c r="AY576" s="348">
        <v>7.3</v>
      </c>
      <c r="AZ576" s="334" t="s">
        <v>240</v>
      </c>
      <c r="BA576" s="130">
        <v>79.905600000000007</v>
      </c>
      <c r="BB576" s="130"/>
      <c r="BC576" s="348">
        <v>6.8</v>
      </c>
      <c r="BD576" s="348"/>
      <c r="BE576" s="346"/>
      <c r="BF576" s="348">
        <v>6.8</v>
      </c>
      <c r="BG576" s="348"/>
      <c r="BH576" s="348"/>
      <c r="BI576" s="348"/>
      <c r="BJ576" s="361">
        <v>10</v>
      </c>
      <c r="BK576" s="346">
        <v>13.2</v>
      </c>
      <c r="BL576" s="346">
        <v>11.4</v>
      </c>
      <c r="BM576" s="346">
        <v>17.7</v>
      </c>
      <c r="BN576" s="346">
        <v>2.2999999999999998</v>
      </c>
      <c r="BO576" s="346">
        <v>79.7</v>
      </c>
      <c r="BP576" s="347">
        <v>12.2</v>
      </c>
      <c r="BQ576" s="346">
        <v>15.5</v>
      </c>
      <c r="BR576" s="346"/>
      <c r="BS576" s="34"/>
      <c r="BT576" s="34"/>
      <c r="BU576" s="34"/>
      <c r="BV576" s="34"/>
      <c r="BW576" s="34"/>
      <c r="BX576" s="34"/>
    </row>
    <row r="577" spans="1:76" x14ac:dyDescent="0.35">
      <c r="A577" s="34" t="s">
        <v>297</v>
      </c>
      <c r="B577" s="34"/>
      <c r="C577" s="34"/>
      <c r="D577" s="34"/>
      <c r="E577" s="34" t="s">
        <v>1372</v>
      </c>
      <c r="F577" s="34" t="s">
        <v>1372</v>
      </c>
      <c r="G577" s="41">
        <v>2005</v>
      </c>
      <c r="H577" s="34"/>
      <c r="I577" s="34"/>
      <c r="J577" s="34"/>
      <c r="K577" s="39" t="s">
        <v>80</v>
      </c>
      <c r="L577" s="39" t="s">
        <v>81</v>
      </c>
      <c r="M577" s="39" t="s">
        <v>82</v>
      </c>
      <c r="N577" s="39" t="s">
        <v>83</v>
      </c>
      <c r="O577" s="39" t="s">
        <v>84</v>
      </c>
      <c r="P577" s="39" t="s">
        <v>85</v>
      </c>
      <c r="Q577" s="39" t="s">
        <v>86</v>
      </c>
      <c r="R577" s="35" t="s">
        <v>87</v>
      </c>
      <c r="S577" s="35" t="s">
        <v>87</v>
      </c>
      <c r="T577" s="34" t="s">
        <v>882</v>
      </c>
      <c r="U577" s="39" t="s">
        <v>28</v>
      </c>
      <c r="V577" s="113" t="s">
        <v>293</v>
      </c>
      <c r="W577" s="34" t="s">
        <v>280</v>
      </c>
      <c r="X577" s="39" t="s">
        <v>819</v>
      </c>
      <c r="Y577" s="115"/>
      <c r="Z577" s="39" t="s">
        <v>239</v>
      </c>
      <c r="AA577" s="112"/>
      <c r="AB577" s="115"/>
      <c r="AC577" s="332">
        <v>48</v>
      </c>
      <c r="AD577" s="332" t="s">
        <v>240</v>
      </c>
      <c r="AE577" s="41" t="s">
        <v>508</v>
      </c>
      <c r="AF577" s="332" t="s">
        <v>240</v>
      </c>
      <c r="AG577" s="112"/>
      <c r="AH577" s="346">
        <v>86.8</v>
      </c>
      <c r="AI577" s="111">
        <v>86.8</v>
      </c>
      <c r="AJ577" s="346"/>
      <c r="AK577" s="349"/>
      <c r="AL577" s="336">
        <v>7.97</v>
      </c>
      <c r="AM577" s="44">
        <v>86.682699999999997</v>
      </c>
      <c r="AN577" s="111">
        <v>2.4</v>
      </c>
      <c r="AO577" s="111">
        <f t="shared" si="31"/>
        <v>1</v>
      </c>
      <c r="AP577" s="111">
        <v>1</v>
      </c>
      <c r="AQ577" s="111"/>
      <c r="AR577" s="335" t="s">
        <v>295</v>
      </c>
      <c r="AS577" s="111" t="s">
        <v>240</v>
      </c>
      <c r="AT577" s="111" t="s">
        <v>295</v>
      </c>
      <c r="AU577" s="111" t="s">
        <v>240</v>
      </c>
      <c r="AV577" s="349"/>
      <c r="AW577" s="348"/>
      <c r="AX577" s="349">
        <v>25</v>
      </c>
      <c r="AY577" s="348">
        <v>7.97</v>
      </c>
      <c r="AZ577" s="334" t="s">
        <v>240</v>
      </c>
      <c r="BA577" s="130">
        <v>86.682699999999997</v>
      </c>
      <c r="BB577" s="130"/>
      <c r="BC577" s="348">
        <v>2.4</v>
      </c>
      <c r="BD577" s="348"/>
      <c r="BE577" s="346"/>
      <c r="BF577" s="348">
        <v>2.4</v>
      </c>
      <c r="BG577" s="348"/>
      <c r="BH577" s="348"/>
      <c r="BI577" s="348"/>
      <c r="BJ577" s="361">
        <v>10</v>
      </c>
      <c r="BK577" s="346">
        <v>14.1</v>
      </c>
      <c r="BL577" s="346">
        <v>12.5</v>
      </c>
      <c r="BM577" s="346">
        <v>28.5</v>
      </c>
      <c r="BN577" s="346">
        <v>2.1</v>
      </c>
      <c r="BO577" s="346">
        <v>83.8</v>
      </c>
      <c r="BP577" s="347">
        <v>5.9</v>
      </c>
      <c r="BQ577" s="346">
        <v>53.3</v>
      </c>
      <c r="BR577" s="346"/>
      <c r="BS577" s="34"/>
      <c r="BT577" s="34"/>
      <c r="BU577" s="34"/>
      <c r="BV577" s="34"/>
      <c r="BW577" s="34"/>
      <c r="BX577" s="34"/>
    </row>
    <row r="578" spans="1:76" x14ac:dyDescent="0.35">
      <c r="A578" s="34" t="s">
        <v>297</v>
      </c>
      <c r="B578" s="34"/>
      <c r="C578" s="34"/>
      <c r="D578" s="34"/>
      <c r="E578" s="34" t="s">
        <v>1372</v>
      </c>
      <c r="F578" s="34" t="s">
        <v>1372</v>
      </c>
      <c r="G578" s="41">
        <v>2005</v>
      </c>
      <c r="H578" s="34"/>
      <c r="I578" s="34"/>
      <c r="J578" s="34"/>
      <c r="K578" s="39" t="s">
        <v>80</v>
      </c>
      <c r="L578" s="39" t="s">
        <v>81</v>
      </c>
      <c r="M578" s="39" t="s">
        <v>82</v>
      </c>
      <c r="N578" s="39" t="s">
        <v>83</v>
      </c>
      <c r="O578" s="39" t="s">
        <v>84</v>
      </c>
      <c r="P578" s="39" t="s">
        <v>85</v>
      </c>
      <c r="Q578" s="39" t="s">
        <v>86</v>
      </c>
      <c r="R578" s="35" t="s">
        <v>87</v>
      </c>
      <c r="S578" s="35" t="s">
        <v>87</v>
      </c>
      <c r="T578" s="34" t="s">
        <v>882</v>
      </c>
      <c r="U578" s="39" t="s">
        <v>28</v>
      </c>
      <c r="V578" s="113" t="s">
        <v>293</v>
      </c>
      <c r="W578" s="34" t="s">
        <v>280</v>
      </c>
      <c r="X578" s="39" t="s">
        <v>819</v>
      </c>
      <c r="Y578" s="115"/>
      <c r="Z578" s="39" t="s">
        <v>239</v>
      </c>
      <c r="AA578" s="112"/>
      <c r="AB578" s="115"/>
      <c r="AC578" s="332">
        <v>48</v>
      </c>
      <c r="AD578" s="332" t="s">
        <v>240</v>
      </c>
      <c r="AE578" s="41" t="s">
        <v>508</v>
      </c>
      <c r="AF578" s="332" t="s">
        <v>240</v>
      </c>
      <c r="AG578" s="112"/>
      <c r="AH578" s="346">
        <v>91</v>
      </c>
      <c r="AI578" s="111">
        <v>91</v>
      </c>
      <c r="AJ578" s="346"/>
      <c r="AK578" s="349"/>
      <c r="AL578" s="336">
        <v>7.97</v>
      </c>
      <c r="AM578" s="44">
        <v>87.756</v>
      </c>
      <c r="AN578" s="111">
        <v>2.4</v>
      </c>
      <c r="AO578" s="111">
        <f t="shared" si="31"/>
        <v>1</v>
      </c>
      <c r="AP578" s="111">
        <v>1</v>
      </c>
      <c r="AQ578" s="111"/>
      <c r="AR578" s="335" t="s">
        <v>295</v>
      </c>
      <c r="AS578" s="111" t="s">
        <v>240</v>
      </c>
      <c r="AT578" s="111" t="s">
        <v>295</v>
      </c>
      <c r="AU578" s="111" t="s">
        <v>240</v>
      </c>
      <c r="AV578" s="349"/>
      <c r="AW578" s="348"/>
      <c r="AX578" s="349">
        <v>25</v>
      </c>
      <c r="AY578" s="348">
        <v>7.97</v>
      </c>
      <c r="AZ578" s="334" t="s">
        <v>240</v>
      </c>
      <c r="BA578" s="130">
        <v>87.756</v>
      </c>
      <c r="BB578" s="130"/>
      <c r="BC578" s="348">
        <v>2.4</v>
      </c>
      <c r="BD578" s="348"/>
      <c r="BE578" s="346"/>
      <c r="BF578" s="348">
        <v>2.4</v>
      </c>
      <c r="BG578" s="348"/>
      <c r="BH578" s="348"/>
      <c r="BI578" s="348"/>
      <c r="BJ578" s="361">
        <v>10</v>
      </c>
      <c r="BK578" s="346">
        <v>14.2</v>
      </c>
      <c r="BL578" s="346">
        <v>12.7</v>
      </c>
      <c r="BM578" s="346">
        <v>27.9</v>
      </c>
      <c r="BN578" s="346">
        <v>2.4</v>
      </c>
      <c r="BO578" s="346">
        <v>85.2</v>
      </c>
      <c r="BP578" s="347">
        <v>7.2</v>
      </c>
      <c r="BQ578" s="346">
        <v>53.3</v>
      </c>
      <c r="BR578" s="346"/>
      <c r="BS578" s="34"/>
      <c r="BT578" s="34"/>
      <c r="BU578" s="34"/>
      <c r="BV578" s="34"/>
      <c r="BW578" s="34"/>
      <c r="BX578" s="34"/>
    </row>
    <row r="579" spans="1:76" x14ac:dyDescent="0.35">
      <c r="A579" s="34" t="s">
        <v>297</v>
      </c>
      <c r="B579" s="34"/>
      <c r="C579" s="34"/>
      <c r="D579" s="34"/>
      <c r="E579" s="34" t="s">
        <v>1372</v>
      </c>
      <c r="F579" s="34" t="s">
        <v>1372</v>
      </c>
      <c r="G579" s="41">
        <v>2005</v>
      </c>
      <c r="H579" s="34"/>
      <c r="I579" s="34"/>
      <c r="J579" s="34"/>
      <c r="K579" s="39" t="s">
        <v>80</v>
      </c>
      <c r="L579" s="39" t="s">
        <v>81</v>
      </c>
      <c r="M579" s="39" t="s">
        <v>82</v>
      </c>
      <c r="N579" s="39" t="s">
        <v>83</v>
      </c>
      <c r="O579" s="39" t="s">
        <v>84</v>
      </c>
      <c r="P579" s="39" t="s">
        <v>85</v>
      </c>
      <c r="Q579" s="39" t="s">
        <v>86</v>
      </c>
      <c r="R579" s="35" t="s">
        <v>87</v>
      </c>
      <c r="S579" s="35" t="s">
        <v>87</v>
      </c>
      <c r="T579" s="34" t="s">
        <v>882</v>
      </c>
      <c r="U579" s="39" t="s">
        <v>28</v>
      </c>
      <c r="V579" s="113" t="s">
        <v>293</v>
      </c>
      <c r="W579" s="34" t="s">
        <v>280</v>
      </c>
      <c r="X579" s="39" t="s">
        <v>819</v>
      </c>
      <c r="Y579" s="115"/>
      <c r="Z579" s="39" t="s">
        <v>239</v>
      </c>
      <c r="AA579" s="112"/>
      <c r="AB579" s="115"/>
      <c r="AC579" s="332">
        <v>48</v>
      </c>
      <c r="AD579" s="332" t="s">
        <v>240</v>
      </c>
      <c r="AE579" s="41" t="s">
        <v>508</v>
      </c>
      <c r="AF579" s="332" t="s">
        <v>240</v>
      </c>
      <c r="AG579" s="112"/>
      <c r="AH579" s="346">
        <v>95.3</v>
      </c>
      <c r="AI579" s="111">
        <v>95.3</v>
      </c>
      <c r="AJ579" s="346"/>
      <c r="AK579" s="349"/>
      <c r="AL579" s="336">
        <v>7.34</v>
      </c>
      <c r="AM579" s="44">
        <v>78.582599999999999</v>
      </c>
      <c r="AN579" s="111">
        <v>6.7</v>
      </c>
      <c r="AO579" s="111">
        <f t="shared" si="31"/>
        <v>1</v>
      </c>
      <c r="AP579" s="111">
        <v>1</v>
      </c>
      <c r="AQ579" s="111"/>
      <c r="AR579" s="335" t="s">
        <v>295</v>
      </c>
      <c r="AS579" s="111" t="s">
        <v>240</v>
      </c>
      <c r="AT579" s="111" t="s">
        <v>295</v>
      </c>
      <c r="AU579" s="111" t="s">
        <v>240</v>
      </c>
      <c r="AV579" s="349"/>
      <c r="AW579" s="348"/>
      <c r="AX579" s="349">
        <v>25</v>
      </c>
      <c r="AY579" s="348">
        <v>7.34</v>
      </c>
      <c r="AZ579" s="334" t="s">
        <v>240</v>
      </c>
      <c r="BA579" s="130">
        <v>78.582599999999999</v>
      </c>
      <c r="BB579" s="130"/>
      <c r="BC579" s="348">
        <v>6.7</v>
      </c>
      <c r="BD579" s="348"/>
      <c r="BE579" s="346"/>
      <c r="BF579" s="348">
        <v>6.7</v>
      </c>
      <c r="BG579" s="348"/>
      <c r="BH579" s="348"/>
      <c r="BI579" s="348"/>
      <c r="BJ579" s="361">
        <v>10</v>
      </c>
      <c r="BK579" s="346">
        <v>13</v>
      </c>
      <c r="BL579" s="346">
        <v>11.2</v>
      </c>
      <c r="BM579" s="346">
        <v>17.8</v>
      </c>
      <c r="BN579" s="346">
        <v>2.1</v>
      </c>
      <c r="BO579" s="346">
        <v>77.900000000000006</v>
      </c>
      <c r="BP579" s="347">
        <v>13.3</v>
      </c>
      <c r="BQ579" s="346">
        <v>17.100000000000001</v>
      </c>
      <c r="BR579" s="346"/>
      <c r="BS579" s="34"/>
      <c r="BT579" s="34"/>
      <c r="BU579" s="34"/>
      <c r="BV579" s="34"/>
      <c r="BW579" s="34"/>
      <c r="BX579" s="34"/>
    </row>
    <row r="580" spans="1:76" x14ac:dyDescent="0.35">
      <c r="A580" s="34" t="s">
        <v>297</v>
      </c>
      <c r="B580" s="34"/>
      <c r="C580" s="34"/>
      <c r="D580" s="34"/>
      <c r="E580" s="34" t="s">
        <v>1372</v>
      </c>
      <c r="F580" s="34" t="s">
        <v>1372</v>
      </c>
      <c r="G580" s="41">
        <v>2005</v>
      </c>
      <c r="H580" s="34"/>
      <c r="I580" s="34"/>
      <c r="J580" s="34"/>
      <c r="K580" s="39" t="s">
        <v>80</v>
      </c>
      <c r="L580" s="39" t="s">
        <v>81</v>
      </c>
      <c r="M580" s="39" t="s">
        <v>82</v>
      </c>
      <c r="N580" s="39" t="s">
        <v>83</v>
      </c>
      <c r="O580" s="39" t="s">
        <v>84</v>
      </c>
      <c r="P580" s="39" t="s">
        <v>85</v>
      </c>
      <c r="Q580" s="39" t="s">
        <v>86</v>
      </c>
      <c r="R580" s="35" t="s">
        <v>87</v>
      </c>
      <c r="S580" s="35" t="s">
        <v>87</v>
      </c>
      <c r="T580" s="34" t="s">
        <v>882</v>
      </c>
      <c r="U580" s="39" t="s">
        <v>28</v>
      </c>
      <c r="V580" s="113" t="s">
        <v>293</v>
      </c>
      <c r="W580" s="34" t="s">
        <v>280</v>
      </c>
      <c r="X580" s="39" t="s">
        <v>819</v>
      </c>
      <c r="Y580" s="115"/>
      <c r="Z580" s="39" t="s">
        <v>239</v>
      </c>
      <c r="AA580" s="112"/>
      <c r="AB580" s="115"/>
      <c r="AC580" s="332">
        <v>48</v>
      </c>
      <c r="AD580" s="332" t="s">
        <v>240</v>
      </c>
      <c r="AE580" s="41" t="s">
        <v>508</v>
      </c>
      <c r="AF580" s="332" t="s">
        <v>240</v>
      </c>
      <c r="AG580" s="112"/>
      <c r="AH580" s="346">
        <v>97.5</v>
      </c>
      <c r="AI580" s="111">
        <v>97.5</v>
      </c>
      <c r="AJ580" s="346"/>
      <c r="AK580" s="349"/>
      <c r="AL580" s="336">
        <v>7.96</v>
      </c>
      <c r="AM580" s="44">
        <v>87.182099999999991</v>
      </c>
      <c r="AN580" s="111">
        <v>2.4</v>
      </c>
      <c r="AO580" s="111">
        <f t="shared" si="31"/>
        <v>1</v>
      </c>
      <c r="AP580" s="111">
        <v>1</v>
      </c>
      <c r="AQ580" s="111"/>
      <c r="AR580" s="335" t="s">
        <v>295</v>
      </c>
      <c r="AS580" s="111" t="s">
        <v>240</v>
      </c>
      <c r="AT580" s="111" t="s">
        <v>295</v>
      </c>
      <c r="AU580" s="111" t="s">
        <v>240</v>
      </c>
      <c r="AV580" s="349"/>
      <c r="AW580" s="348"/>
      <c r="AX580" s="349">
        <v>25</v>
      </c>
      <c r="AY580" s="348">
        <v>7.96</v>
      </c>
      <c r="AZ580" s="334" t="s">
        <v>240</v>
      </c>
      <c r="BA580" s="130">
        <v>87.182099999999991</v>
      </c>
      <c r="BB580" s="130"/>
      <c r="BC580" s="348">
        <v>2.4</v>
      </c>
      <c r="BD580" s="348"/>
      <c r="BE580" s="346"/>
      <c r="BF580" s="348">
        <v>2.4</v>
      </c>
      <c r="BG580" s="348"/>
      <c r="BH580" s="348"/>
      <c r="BI580" s="348"/>
      <c r="BJ580" s="361">
        <v>10</v>
      </c>
      <c r="BK580" s="346">
        <v>14.3</v>
      </c>
      <c r="BL580" s="346">
        <v>12.5</v>
      </c>
      <c r="BM580" s="346">
        <v>27.8</v>
      </c>
      <c r="BN580" s="346">
        <v>2</v>
      </c>
      <c r="BO580" s="346">
        <v>84.6</v>
      </c>
      <c r="BP580" s="347">
        <v>6.8</v>
      </c>
      <c r="BQ580" s="346">
        <v>52</v>
      </c>
      <c r="BR580" s="346"/>
      <c r="BS580" s="34"/>
      <c r="BT580" s="34"/>
      <c r="BU580" s="34"/>
      <c r="BV580" s="34"/>
      <c r="BW580" s="34"/>
      <c r="BX580" s="34"/>
    </row>
    <row r="581" spans="1:76" x14ac:dyDescent="0.35">
      <c r="A581" s="34" t="s">
        <v>297</v>
      </c>
      <c r="B581" s="34"/>
      <c r="C581" s="34"/>
      <c r="D581" s="34"/>
      <c r="E581" s="34" t="s">
        <v>1372</v>
      </c>
      <c r="F581" s="34" t="s">
        <v>1372</v>
      </c>
      <c r="G581" s="41">
        <v>2005</v>
      </c>
      <c r="H581" s="34"/>
      <c r="I581" s="34"/>
      <c r="J581" s="34"/>
      <c r="K581" s="39" t="s">
        <v>80</v>
      </c>
      <c r="L581" s="39" t="s">
        <v>81</v>
      </c>
      <c r="M581" s="39" t="s">
        <v>82</v>
      </c>
      <c r="N581" s="39" t="s">
        <v>83</v>
      </c>
      <c r="O581" s="39" t="s">
        <v>84</v>
      </c>
      <c r="P581" s="39" t="s">
        <v>85</v>
      </c>
      <c r="Q581" s="39" t="s">
        <v>86</v>
      </c>
      <c r="R581" s="35" t="s">
        <v>87</v>
      </c>
      <c r="S581" s="35" t="s">
        <v>87</v>
      </c>
      <c r="T581" s="34" t="s">
        <v>882</v>
      </c>
      <c r="U581" s="39" t="s">
        <v>28</v>
      </c>
      <c r="V581" s="113" t="s">
        <v>293</v>
      </c>
      <c r="W581" s="34" t="s">
        <v>280</v>
      </c>
      <c r="X581" s="39" t="s">
        <v>819</v>
      </c>
      <c r="Y581" s="115"/>
      <c r="Z581" s="39" t="s">
        <v>239</v>
      </c>
      <c r="AA581" s="112"/>
      <c r="AB581" s="115"/>
      <c r="AC581" s="332">
        <v>48</v>
      </c>
      <c r="AD581" s="332" t="s">
        <v>240</v>
      </c>
      <c r="AE581" s="41" t="s">
        <v>508</v>
      </c>
      <c r="AF581" s="332" t="s">
        <v>240</v>
      </c>
      <c r="AG581" s="112"/>
      <c r="AH581" s="346">
        <v>102.1</v>
      </c>
      <c r="AI581" s="111">
        <v>102.1</v>
      </c>
      <c r="AJ581" s="346"/>
      <c r="AK581" s="349"/>
      <c r="AL581" s="336">
        <v>7.28</v>
      </c>
      <c r="AM581" s="44">
        <v>76.847800000000007</v>
      </c>
      <c r="AN581" s="111">
        <v>7.1</v>
      </c>
      <c r="AO581" s="111">
        <f t="shared" si="31"/>
        <v>1</v>
      </c>
      <c r="AP581" s="111">
        <v>1</v>
      </c>
      <c r="AQ581" s="111"/>
      <c r="AR581" s="335" t="s">
        <v>295</v>
      </c>
      <c r="AS581" s="111" t="s">
        <v>240</v>
      </c>
      <c r="AT581" s="111" t="s">
        <v>295</v>
      </c>
      <c r="AU581" s="111" t="s">
        <v>240</v>
      </c>
      <c r="AV581" s="349"/>
      <c r="AW581" s="348"/>
      <c r="AX581" s="349">
        <v>25</v>
      </c>
      <c r="AY581" s="348">
        <v>7.28</v>
      </c>
      <c r="AZ581" s="334" t="s">
        <v>240</v>
      </c>
      <c r="BA581" s="130">
        <v>76.847800000000007</v>
      </c>
      <c r="BB581" s="130"/>
      <c r="BC581" s="348">
        <v>7.1</v>
      </c>
      <c r="BD581" s="348"/>
      <c r="BE581" s="346"/>
      <c r="BF581" s="348">
        <v>7.1</v>
      </c>
      <c r="BG581" s="348"/>
      <c r="BH581" s="348"/>
      <c r="BI581" s="348"/>
      <c r="BJ581" s="361">
        <v>10</v>
      </c>
      <c r="BK581" s="346">
        <v>12.8</v>
      </c>
      <c r="BL581" s="346">
        <v>10.9</v>
      </c>
      <c r="BM581" s="346">
        <v>17.600000000000001</v>
      </c>
      <c r="BN581" s="346">
        <v>2</v>
      </c>
      <c r="BO581" s="346">
        <v>75.400000000000006</v>
      </c>
      <c r="BP581" s="347">
        <v>13.4</v>
      </c>
      <c r="BQ581" s="346">
        <v>15.2</v>
      </c>
      <c r="BR581" s="346"/>
      <c r="BS581" s="34"/>
      <c r="BT581" s="34"/>
      <c r="BU581" s="34"/>
      <c r="BV581" s="34"/>
      <c r="BW581" s="34"/>
      <c r="BX581" s="34"/>
    </row>
    <row r="582" spans="1:76" x14ac:dyDescent="0.35">
      <c r="A582" s="34" t="s">
        <v>297</v>
      </c>
      <c r="B582" s="34"/>
      <c r="C582" s="34"/>
      <c r="D582" s="34"/>
      <c r="E582" s="34" t="s">
        <v>1372</v>
      </c>
      <c r="F582" s="34" t="s">
        <v>1372</v>
      </c>
      <c r="G582" s="41">
        <v>2005</v>
      </c>
      <c r="H582" s="34"/>
      <c r="I582" s="34"/>
      <c r="J582" s="34"/>
      <c r="K582" s="39" t="s">
        <v>80</v>
      </c>
      <c r="L582" s="39" t="s">
        <v>81</v>
      </c>
      <c r="M582" s="39" t="s">
        <v>82</v>
      </c>
      <c r="N582" s="39" t="s">
        <v>83</v>
      </c>
      <c r="O582" s="39" t="s">
        <v>84</v>
      </c>
      <c r="P582" s="39" t="s">
        <v>85</v>
      </c>
      <c r="Q582" s="39" t="s">
        <v>86</v>
      </c>
      <c r="R582" s="35" t="s">
        <v>87</v>
      </c>
      <c r="S582" s="35" t="s">
        <v>87</v>
      </c>
      <c r="T582" s="34" t="s">
        <v>882</v>
      </c>
      <c r="U582" s="39" t="s">
        <v>28</v>
      </c>
      <c r="V582" s="113" t="s">
        <v>293</v>
      </c>
      <c r="W582" s="34" t="s">
        <v>280</v>
      </c>
      <c r="X582" s="39" t="s">
        <v>819</v>
      </c>
      <c r="Y582" s="115"/>
      <c r="Z582" s="39" t="s">
        <v>239</v>
      </c>
      <c r="AA582" s="112"/>
      <c r="AB582" s="115"/>
      <c r="AC582" s="332">
        <v>48</v>
      </c>
      <c r="AD582" s="332" t="s">
        <v>240</v>
      </c>
      <c r="AE582" s="41" t="s">
        <v>508</v>
      </c>
      <c r="AF582" s="332" t="s">
        <v>240</v>
      </c>
      <c r="AG582" s="112"/>
      <c r="AH582" s="346">
        <v>103.4</v>
      </c>
      <c r="AI582" s="111">
        <v>103.4</v>
      </c>
      <c r="AJ582" s="346"/>
      <c r="AK582" s="349"/>
      <c r="AL582" s="336">
        <v>7.36</v>
      </c>
      <c r="AM582" s="44">
        <v>81.066500000000005</v>
      </c>
      <c r="AN582" s="111">
        <v>6.7</v>
      </c>
      <c r="AO582" s="111">
        <f t="shared" si="31"/>
        <v>1</v>
      </c>
      <c r="AP582" s="111">
        <v>1</v>
      </c>
      <c r="AQ582" s="111"/>
      <c r="AR582" s="335" t="s">
        <v>295</v>
      </c>
      <c r="AS582" s="111" t="s">
        <v>240</v>
      </c>
      <c r="AT582" s="111" t="s">
        <v>295</v>
      </c>
      <c r="AU582" s="111" t="s">
        <v>240</v>
      </c>
      <c r="AV582" s="349"/>
      <c r="AW582" s="348"/>
      <c r="AX582" s="349">
        <v>25</v>
      </c>
      <c r="AY582" s="348">
        <v>7.36</v>
      </c>
      <c r="AZ582" s="334" t="s">
        <v>240</v>
      </c>
      <c r="BA582" s="130">
        <v>81.066500000000005</v>
      </c>
      <c r="BB582" s="130"/>
      <c r="BC582" s="348">
        <v>6.7</v>
      </c>
      <c r="BD582" s="348"/>
      <c r="BE582" s="346"/>
      <c r="BF582" s="348">
        <v>6.7</v>
      </c>
      <c r="BG582" s="348"/>
      <c r="BH582" s="348"/>
      <c r="BI582" s="348"/>
      <c r="BJ582" s="361">
        <v>10</v>
      </c>
      <c r="BK582" s="346">
        <v>13.5</v>
      </c>
      <c r="BL582" s="346">
        <v>11.5</v>
      </c>
      <c r="BM582" s="346">
        <v>20.3</v>
      </c>
      <c r="BN582" s="346">
        <v>2.2999999999999998</v>
      </c>
      <c r="BO582" s="346">
        <v>80.3</v>
      </c>
      <c r="BP582" s="347">
        <v>15.9</v>
      </c>
      <c r="BQ582" s="346">
        <v>16</v>
      </c>
      <c r="BR582" s="346"/>
      <c r="BS582" s="34"/>
      <c r="BT582" s="34"/>
      <c r="BU582" s="34"/>
      <c r="BV582" s="34"/>
      <c r="BW582" s="34"/>
      <c r="BX582" s="34"/>
    </row>
    <row r="583" spans="1:76" x14ac:dyDescent="0.35">
      <c r="A583" s="34" t="s">
        <v>297</v>
      </c>
      <c r="B583" s="34"/>
      <c r="C583" s="34"/>
      <c r="D583" s="34"/>
      <c r="E583" s="34" t="s">
        <v>1372</v>
      </c>
      <c r="F583" s="34" t="s">
        <v>1372</v>
      </c>
      <c r="G583" s="41">
        <v>2005</v>
      </c>
      <c r="H583" s="34"/>
      <c r="I583" s="34"/>
      <c r="J583" s="34"/>
      <c r="K583" s="39" t="s">
        <v>80</v>
      </c>
      <c r="L583" s="39" t="s">
        <v>81</v>
      </c>
      <c r="M583" s="39" t="s">
        <v>82</v>
      </c>
      <c r="N583" s="39" t="s">
        <v>83</v>
      </c>
      <c r="O583" s="39" t="s">
        <v>84</v>
      </c>
      <c r="P583" s="39" t="s">
        <v>85</v>
      </c>
      <c r="Q583" s="39" t="s">
        <v>86</v>
      </c>
      <c r="R583" s="35" t="s">
        <v>87</v>
      </c>
      <c r="S583" s="35" t="s">
        <v>87</v>
      </c>
      <c r="T583" s="34" t="s">
        <v>882</v>
      </c>
      <c r="U583" s="39" t="s">
        <v>28</v>
      </c>
      <c r="V583" s="113" t="s">
        <v>293</v>
      </c>
      <c r="W583" s="34" t="s">
        <v>280</v>
      </c>
      <c r="X583" s="39" t="s">
        <v>819</v>
      </c>
      <c r="Y583" s="115"/>
      <c r="Z583" s="39" t="s">
        <v>239</v>
      </c>
      <c r="AA583" s="112"/>
      <c r="AB583" s="115"/>
      <c r="AC583" s="332">
        <v>48</v>
      </c>
      <c r="AD583" s="332" t="s">
        <v>240</v>
      </c>
      <c r="AE583" s="41" t="s">
        <v>508</v>
      </c>
      <c r="AF583" s="332" t="s">
        <v>240</v>
      </c>
      <c r="AG583" s="112"/>
      <c r="AH583" s="346">
        <v>112.8</v>
      </c>
      <c r="AI583" s="111">
        <v>112.8</v>
      </c>
      <c r="AJ583" s="346"/>
      <c r="AK583" s="349"/>
      <c r="AL583" s="336">
        <v>7.3</v>
      </c>
      <c r="AM583" s="44">
        <v>78.008700000000005</v>
      </c>
      <c r="AN583" s="111">
        <v>6.6</v>
      </c>
      <c r="AO583" s="111">
        <f t="shared" si="31"/>
        <v>1</v>
      </c>
      <c r="AP583" s="111">
        <v>1</v>
      </c>
      <c r="AQ583" s="111"/>
      <c r="AR583" s="335" t="s">
        <v>295</v>
      </c>
      <c r="AS583" s="111" t="s">
        <v>240</v>
      </c>
      <c r="AT583" s="111" t="s">
        <v>295</v>
      </c>
      <c r="AU583" s="111" t="s">
        <v>240</v>
      </c>
      <c r="AV583" s="349"/>
      <c r="AW583" s="348"/>
      <c r="AX583" s="349">
        <v>25</v>
      </c>
      <c r="AY583" s="348">
        <v>7.3</v>
      </c>
      <c r="AZ583" s="334" t="s">
        <v>240</v>
      </c>
      <c r="BA583" s="130">
        <v>78.008700000000005</v>
      </c>
      <c r="BB583" s="130"/>
      <c r="BC583" s="348">
        <v>6.6</v>
      </c>
      <c r="BD583" s="348"/>
      <c r="BE583" s="346"/>
      <c r="BF583" s="348">
        <v>6.6</v>
      </c>
      <c r="BG583" s="348"/>
      <c r="BH583" s="348"/>
      <c r="BI583" s="348"/>
      <c r="BJ583" s="361">
        <v>10</v>
      </c>
      <c r="BK583" s="346">
        <v>13.1</v>
      </c>
      <c r="BL583" s="346">
        <v>11</v>
      </c>
      <c r="BM583" s="346">
        <v>17.2</v>
      </c>
      <c r="BN583" s="346">
        <v>2</v>
      </c>
      <c r="BO583" s="346">
        <v>78.8</v>
      </c>
      <c r="BP583" s="347">
        <v>11.5</v>
      </c>
      <c r="BQ583" s="346">
        <v>16</v>
      </c>
      <c r="BR583" s="346"/>
      <c r="BS583" s="34"/>
      <c r="BT583" s="34"/>
      <c r="BU583" s="34"/>
      <c r="BV583" s="34"/>
      <c r="BW583" s="34"/>
      <c r="BX583" s="34"/>
    </row>
    <row r="584" spans="1:76" x14ac:dyDescent="0.35">
      <c r="A584" s="34" t="s">
        <v>297</v>
      </c>
      <c r="B584" s="34"/>
      <c r="C584" s="34"/>
      <c r="D584" s="34"/>
      <c r="E584" s="34" t="s">
        <v>1372</v>
      </c>
      <c r="F584" s="34" t="s">
        <v>1372</v>
      </c>
      <c r="G584" s="41">
        <v>2005</v>
      </c>
      <c r="H584" s="34"/>
      <c r="I584" s="34"/>
      <c r="J584" s="34"/>
      <c r="K584" s="39" t="s">
        <v>80</v>
      </c>
      <c r="L584" s="39" t="s">
        <v>81</v>
      </c>
      <c r="M584" s="39" t="s">
        <v>82</v>
      </c>
      <c r="N584" s="39" t="s">
        <v>83</v>
      </c>
      <c r="O584" s="39" t="s">
        <v>84</v>
      </c>
      <c r="P584" s="39" t="s">
        <v>85</v>
      </c>
      <c r="Q584" s="39" t="s">
        <v>86</v>
      </c>
      <c r="R584" s="35" t="s">
        <v>87</v>
      </c>
      <c r="S584" s="35" t="s">
        <v>87</v>
      </c>
      <c r="T584" s="34" t="s">
        <v>882</v>
      </c>
      <c r="U584" s="39" t="s">
        <v>28</v>
      </c>
      <c r="V584" s="113" t="s">
        <v>293</v>
      </c>
      <c r="W584" s="34" t="s">
        <v>280</v>
      </c>
      <c r="X584" s="39" t="s">
        <v>819</v>
      </c>
      <c r="Y584" s="115"/>
      <c r="Z584" s="39" t="s">
        <v>239</v>
      </c>
      <c r="AA584" s="112"/>
      <c r="AB584" s="115"/>
      <c r="AC584" s="332">
        <v>48</v>
      </c>
      <c r="AD584" s="332" t="s">
        <v>240</v>
      </c>
      <c r="AE584" s="41" t="s">
        <v>508</v>
      </c>
      <c r="AF584" s="332" t="s">
        <v>240</v>
      </c>
      <c r="AG584" s="112"/>
      <c r="AH584" s="346">
        <v>114.6</v>
      </c>
      <c r="AI584" s="111">
        <v>114.6</v>
      </c>
      <c r="AJ584" s="346"/>
      <c r="AK584" s="349"/>
      <c r="AL584" s="336">
        <v>8.0299999999999994</v>
      </c>
      <c r="AM584" s="44">
        <v>90.577200000000005</v>
      </c>
      <c r="AN584" s="111">
        <v>2.1</v>
      </c>
      <c r="AO584" s="111">
        <f t="shared" si="31"/>
        <v>1</v>
      </c>
      <c r="AP584" s="111">
        <v>1</v>
      </c>
      <c r="AQ584" s="111"/>
      <c r="AR584" s="335" t="s">
        <v>295</v>
      </c>
      <c r="AS584" s="111" t="s">
        <v>240</v>
      </c>
      <c r="AT584" s="111" t="s">
        <v>295</v>
      </c>
      <c r="AU584" s="111" t="s">
        <v>240</v>
      </c>
      <c r="AV584" s="349"/>
      <c r="AW584" s="348"/>
      <c r="AX584" s="349">
        <v>25</v>
      </c>
      <c r="AY584" s="348">
        <v>8.0299999999999994</v>
      </c>
      <c r="AZ584" s="334" t="s">
        <v>240</v>
      </c>
      <c r="BA584" s="130">
        <v>90.577200000000005</v>
      </c>
      <c r="BB584" s="130"/>
      <c r="BC584" s="348">
        <v>2.1</v>
      </c>
      <c r="BD584" s="348"/>
      <c r="BE584" s="346"/>
      <c r="BF584" s="348">
        <v>2.1</v>
      </c>
      <c r="BG584" s="348"/>
      <c r="BH584" s="348"/>
      <c r="BI584" s="348"/>
      <c r="BJ584" s="361">
        <v>10</v>
      </c>
      <c r="BK584" s="346">
        <v>15</v>
      </c>
      <c r="BL584" s="346">
        <v>12.9</v>
      </c>
      <c r="BM584" s="346">
        <v>25.6</v>
      </c>
      <c r="BN584" s="346">
        <v>2.4</v>
      </c>
      <c r="BO584" s="346">
        <v>88.3</v>
      </c>
      <c r="BP584" s="347">
        <v>5.3</v>
      </c>
      <c r="BQ584" s="346">
        <v>52</v>
      </c>
      <c r="BR584" s="346"/>
      <c r="BS584" s="34"/>
      <c r="BT584" s="34"/>
      <c r="BU584" s="34"/>
      <c r="BV584" s="34"/>
      <c r="BW584" s="34"/>
      <c r="BX584" s="34"/>
    </row>
    <row r="585" spans="1:76" x14ac:dyDescent="0.35">
      <c r="A585" s="34" t="s">
        <v>297</v>
      </c>
      <c r="B585" s="34"/>
      <c r="C585" s="34"/>
      <c r="D585" s="34"/>
      <c r="E585" s="34" t="s">
        <v>1372</v>
      </c>
      <c r="F585" s="34" t="s">
        <v>1372</v>
      </c>
      <c r="G585" s="41">
        <v>2005</v>
      </c>
      <c r="H585" s="34"/>
      <c r="I585" s="34"/>
      <c r="J585" s="34"/>
      <c r="K585" s="39" t="s">
        <v>80</v>
      </c>
      <c r="L585" s="39" t="s">
        <v>81</v>
      </c>
      <c r="M585" s="39" t="s">
        <v>82</v>
      </c>
      <c r="N585" s="39" t="s">
        <v>83</v>
      </c>
      <c r="O585" s="39" t="s">
        <v>84</v>
      </c>
      <c r="P585" s="39" t="s">
        <v>85</v>
      </c>
      <c r="Q585" s="39" t="s">
        <v>86</v>
      </c>
      <c r="R585" s="35" t="s">
        <v>87</v>
      </c>
      <c r="S585" s="35" t="s">
        <v>87</v>
      </c>
      <c r="T585" s="34" t="s">
        <v>882</v>
      </c>
      <c r="U585" s="39" t="s">
        <v>28</v>
      </c>
      <c r="V585" s="113" t="s">
        <v>293</v>
      </c>
      <c r="W585" s="34" t="s">
        <v>280</v>
      </c>
      <c r="X585" s="39" t="s">
        <v>819</v>
      </c>
      <c r="Y585" s="115"/>
      <c r="Z585" s="39" t="s">
        <v>239</v>
      </c>
      <c r="AA585" s="112"/>
      <c r="AB585" s="115"/>
      <c r="AC585" s="332">
        <v>48</v>
      </c>
      <c r="AD585" s="332" t="s">
        <v>240</v>
      </c>
      <c r="AE585" s="41" t="s">
        <v>508</v>
      </c>
      <c r="AF585" s="332" t="s">
        <v>240</v>
      </c>
      <c r="AG585" s="112"/>
      <c r="AH585" s="346">
        <v>121.5</v>
      </c>
      <c r="AI585" s="111">
        <v>121.5</v>
      </c>
      <c r="AJ585" s="346"/>
      <c r="AK585" s="349"/>
      <c r="AL585" s="336">
        <v>7.95</v>
      </c>
      <c r="AM585" s="44">
        <v>87.756</v>
      </c>
      <c r="AN585" s="111">
        <v>2.4</v>
      </c>
      <c r="AO585" s="111">
        <f t="shared" ref="AO585:AO616" si="32">IF(AP585=1,1,"xx")</f>
        <v>1</v>
      </c>
      <c r="AP585" s="111">
        <v>1</v>
      </c>
      <c r="AQ585" s="111"/>
      <c r="AR585" s="335" t="s">
        <v>295</v>
      </c>
      <c r="AS585" s="111" t="s">
        <v>240</v>
      </c>
      <c r="AT585" s="111" t="s">
        <v>295</v>
      </c>
      <c r="AU585" s="111" t="s">
        <v>240</v>
      </c>
      <c r="AV585" s="349"/>
      <c r="AW585" s="348"/>
      <c r="AX585" s="349">
        <v>25</v>
      </c>
      <c r="AY585" s="348">
        <v>7.95</v>
      </c>
      <c r="AZ585" s="334" t="s">
        <v>240</v>
      </c>
      <c r="BA585" s="130">
        <v>87.756</v>
      </c>
      <c r="BB585" s="130"/>
      <c r="BC585" s="348">
        <v>2.4</v>
      </c>
      <c r="BD585" s="348"/>
      <c r="BE585" s="346"/>
      <c r="BF585" s="348">
        <v>2.4</v>
      </c>
      <c r="BG585" s="348"/>
      <c r="BH585" s="348"/>
      <c r="BI585" s="348"/>
      <c r="BJ585" s="361">
        <v>10</v>
      </c>
      <c r="BK585" s="346">
        <v>14.2</v>
      </c>
      <c r="BL585" s="346">
        <v>12.7</v>
      </c>
      <c r="BM585" s="346">
        <v>27.2</v>
      </c>
      <c r="BN585" s="346">
        <v>2.1</v>
      </c>
      <c r="BO585" s="346">
        <v>85.5</v>
      </c>
      <c r="BP585" s="347">
        <v>5.4</v>
      </c>
      <c r="BQ585" s="346">
        <v>53.3</v>
      </c>
      <c r="BR585" s="346"/>
      <c r="BS585" s="34"/>
      <c r="BT585" s="34"/>
      <c r="BU585" s="34"/>
      <c r="BV585" s="34"/>
      <c r="BW585" s="34"/>
      <c r="BX585" s="34"/>
    </row>
    <row r="586" spans="1:76" x14ac:dyDescent="0.35">
      <c r="A586" s="34" t="s">
        <v>297</v>
      </c>
      <c r="B586" s="34"/>
      <c r="C586" s="34"/>
      <c r="D586" s="34"/>
      <c r="E586" s="34" t="s">
        <v>1372</v>
      </c>
      <c r="F586" s="34" t="s">
        <v>1372</v>
      </c>
      <c r="G586" s="41">
        <v>2005</v>
      </c>
      <c r="H586" s="34"/>
      <c r="I586" s="34"/>
      <c r="J586" s="34"/>
      <c r="K586" s="39" t="s">
        <v>80</v>
      </c>
      <c r="L586" s="39" t="s">
        <v>81</v>
      </c>
      <c r="M586" s="39" t="s">
        <v>82</v>
      </c>
      <c r="N586" s="39" t="s">
        <v>83</v>
      </c>
      <c r="O586" s="39" t="s">
        <v>84</v>
      </c>
      <c r="P586" s="39" t="s">
        <v>85</v>
      </c>
      <c r="Q586" s="39" t="s">
        <v>86</v>
      </c>
      <c r="R586" s="35" t="s">
        <v>87</v>
      </c>
      <c r="S586" s="35" t="s">
        <v>87</v>
      </c>
      <c r="T586" s="34" t="s">
        <v>882</v>
      </c>
      <c r="U586" s="39" t="s">
        <v>28</v>
      </c>
      <c r="V586" s="113" t="s">
        <v>293</v>
      </c>
      <c r="W586" s="34" t="s">
        <v>280</v>
      </c>
      <c r="X586" s="39" t="s">
        <v>819</v>
      </c>
      <c r="Y586" s="115"/>
      <c r="Z586" s="39" t="s">
        <v>239</v>
      </c>
      <c r="AA586" s="112"/>
      <c r="AB586" s="115"/>
      <c r="AC586" s="332">
        <v>48</v>
      </c>
      <c r="AD586" s="332" t="s">
        <v>240</v>
      </c>
      <c r="AE586" s="41" t="s">
        <v>508</v>
      </c>
      <c r="AF586" s="332" t="s">
        <v>240</v>
      </c>
      <c r="AG586" s="112"/>
      <c r="AH586" s="346">
        <v>125.7</v>
      </c>
      <c r="AI586" s="111">
        <v>125.7</v>
      </c>
      <c r="AJ586" s="346"/>
      <c r="AK586" s="349"/>
      <c r="AL586" s="336">
        <v>7.13</v>
      </c>
      <c r="AM586" s="44">
        <v>89.254199999999997</v>
      </c>
      <c r="AN586" s="111">
        <v>15.3</v>
      </c>
      <c r="AO586" s="111">
        <f t="shared" si="32"/>
        <v>1</v>
      </c>
      <c r="AP586" s="111">
        <v>1</v>
      </c>
      <c r="AQ586" s="111"/>
      <c r="AR586" s="335" t="s">
        <v>295</v>
      </c>
      <c r="AS586" s="111" t="s">
        <v>240</v>
      </c>
      <c r="AT586" s="111" t="s">
        <v>295</v>
      </c>
      <c r="AU586" s="111" t="s">
        <v>240</v>
      </c>
      <c r="AV586" s="349"/>
      <c r="AW586" s="348"/>
      <c r="AX586" s="349">
        <v>25</v>
      </c>
      <c r="AY586" s="348">
        <v>7.13</v>
      </c>
      <c r="AZ586" s="334" t="s">
        <v>240</v>
      </c>
      <c r="BA586" s="130">
        <v>89.254199999999997</v>
      </c>
      <c r="BB586" s="130"/>
      <c r="BC586" s="348">
        <v>15.3</v>
      </c>
      <c r="BD586" s="348"/>
      <c r="BE586" s="346"/>
      <c r="BF586" s="348">
        <v>15.3</v>
      </c>
      <c r="BG586" s="348"/>
      <c r="BH586" s="348"/>
      <c r="BI586" s="348"/>
      <c r="BJ586" s="361">
        <v>10</v>
      </c>
      <c r="BK586" s="346">
        <v>14.8</v>
      </c>
      <c r="BL586" s="346">
        <v>12.7</v>
      </c>
      <c r="BM586" s="346">
        <v>26</v>
      </c>
      <c r="BN586" s="346">
        <v>1.9</v>
      </c>
      <c r="BO586" s="346">
        <v>92.6</v>
      </c>
      <c r="BP586" s="347">
        <v>24.5</v>
      </c>
      <c r="BQ586" s="346">
        <v>11.9</v>
      </c>
      <c r="BR586" s="346"/>
      <c r="BS586" s="34"/>
      <c r="BT586" s="34"/>
      <c r="BU586" s="34"/>
      <c r="BV586" s="34"/>
      <c r="BW586" s="34"/>
      <c r="BX586" s="34"/>
    </row>
    <row r="587" spans="1:76" x14ac:dyDescent="0.35">
      <c r="A587" s="34" t="s">
        <v>297</v>
      </c>
      <c r="B587" s="34"/>
      <c r="C587" s="34"/>
      <c r="D587" s="34"/>
      <c r="E587" s="34" t="s">
        <v>1372</v>
      </c>
      <c r="F587" s="34" t="s">
        <v>1372</v>
      </c>
      <c r="G587" s="41">
        <v>2005</v>
      </c>
      <c r="H587" s="34"/>
      <c r="I587" s="34"/>
      <c r="J587" s="34"/>
      <c r="K587" s="39" t="s">
        <v>80</v>
      </c>
      <c r="L587" s="39" t="s">
        <v>81</v>
      </c>
      <c r="M587" s="39" t="s">
        <v>82</v>
      </c>
      <c r="N587" s="39" t="s">
        <v>83</v>
      </c>
      <c r="O587" s="39" t="s">
        <v>84</v>
      </c>
      <c r="P587" s="39" t="s">
        <v>85</v>
      </c>
      <c r="Q587" s="39" t="s">
        <v>86</v>
      </c>
      <c r="R587" s="35" t="s">
        <v>87</v>
      </c>
      <c r="S587" s="35" t="s">
        <v>87</v>
      </c>
      <c r="T587" s="34" t="s">
        <v>882</v>
      </c>
      <c r="U587" s="39" t="s">
        <v>28</v>
      </c>
      <c r="V587" s="113" t="s">
        <v>293</v>
      </c>
      <c r="W587" s="34" t="s">
        <v>280</v>
      </c>
      <c r="X587" s="39" t="s">
        <v>819</v>
      </c>
      <c r="Y587" s="115"/>
      <c r="Z587" s="39" t="s">
        <v>239</v>
      </c>
      <c r="AA587" s="112"/>
      <c r="AB587" s="115"/>
      <c r="AC587" s="332">
        <v>48</v>
      </c>
      <c r="AD587" s="332" t="s">
        <v>240</v>
      </c>
      <c r="AE587" s="41" t="s">
        <v>508</v>
      </c>
      <c r="AF587" s="332" t="s">
        <v>240</v>
      </c>
      <c r="AG587" s="112"/>
      <c r="AH587" s="346">
        <v>125.8</v>
      </c>
      <c r="AI587" s="111">
        <v>125.8</v>
      </c>
      <c r="AJ587" s="346"/>
      <c r="AK587" s="349"/>
      <c r="AL587" s="336">
        <v>7.1</v>
      </c>
      <c r="AM587" s="44">
        <v>89.254199999999997</v>
      </c>
      <c r="AN587" s="111">
        <v>14.5</v>
      </c>
      <c r="AO587" s="111">
        <f t="shared" si="32"/>
        <v>1</v>
      </c>
      <c r="AP587" s="111">
        <v>1</v>
      </c>
      <c r="AQ587" s="111"/>
      <c r="AR587" s="335" t="s">
        <v>295</v>
      </c>
      <c r="AS587" s="111" t="s">
        <v>240</v>
      </c>
      <c r="AT587" s="111" t="s">
        <v>295</v>
      </c>
      <c r="AU587" s="111" t="s">
        <v>240</v>
      </c>
      <c r="AV587" s="349"/>
      <c r="AW587" s="348"/>
      <c r="AX587" s="349">
        <v>25</v>
      </c>
      <c r="AY587" s="348">
        <v>7.1</v>
      </c>
      <c r="AZ587" s="334" t="s">
        <v>240</v>
      </c>
      <c r="BA587" s="130">
        <v>89.254199999999997</v>
      </c>
      <c r="BB587" s="130"/>
      <c r="BC587" s="348">
        <v>14.5</v>
      </c>
      <c r="BD587" s="348"/>
      <c r="BE587" s="346"/>
      <c r="BF587" s="348">
        <v>14.5</v>
      </c>
      <c r="BG587" s="348"/>
      <c r="BH587" s="348"/>
      <c r="BI587" s="348"/>
      <c r="BJ587" s="361">
        <v>10</v>
      </c>
      <c r="BK587" s="346">
        <v>14.8</v>
      </c>
      <c r="BL587" s="346">
        <v>12.7</v>
      </c>
      <c r="BM587" s="346">
        <v>29.1</v>
      </c>
      <c r="BN587" s="346">
        <v>1.7</v>
      </c>
      <c r="BO587" s="346">
        <v>91.1</v>
      </c>
      <c r="BP587" s="347">
        <v>31.8</v>
      </c>
      <c r="BQ587" s="346">
        <v>11.6</v>
      </c>
      <c r="BR587" s="346"/>
      <c r="BS587" s="34"/>
      <c r="BT587" s="34"/>
      <c r="BU587" s="34"/>
      <c r="BV587" s="34"/>
      <c r="BW587" s="34"/>
      <c r="BX587" s="34"/>
    </row>
    <row r="588" spans="1:76" x14ac:dyDescent="0.35">
      <c r="A588" s="34" t="s">
        <v>297</v>
      </c>
      <c r="B588" s="34"/>
      <c r="C588" s="34"/>
      <c r="D588" s="34"/>
      <c r="E588" s="34" t="s">
        <v>1372</v>
      </c>
      <c r="F588" s="34" t="s">
        <v>1372</v>
      </c>
      <c r="G588" s="41">
        <v>2005</v>
      </c>
      <c r="H588" s="34"/>
      <c r="I588" s="34"/>
      <c r="J588" s="34"/>
      <c r="K588" s="39" t="s">
        <v>80</v>
      </c>
      <c r="L588" s="39" t="s">
        <v>81</v>
      </c>
      <c r="M588" s="39" t="s">
        <v>82</v>
      </c>
      <c r="N588" s="39" t="s">
        <v>83</v>
      </c>
      <c r="O588" s="39" t="s">
        <v>84</v>
      </c>
      <c r="P588" s="39" t="s">
        <v>85</v>
      </c>
      <c r="Q588" s="39" t="s">
        <v>86</v>
      </c>
      <c r="R588" s="35" t="s">
        <v>87</v>
      </c>
      <c r="S588" s="35" t="s">
        <v>87</v>
      </c>
      <c r="T588" s="34" t="s">
        <v>882</v>
      </c>
      <c r="U588" s="39" t="s">
        <v>28</v>
      </c>
      <c r="V588" s="113" t="s">
        <v>293</v>
      </c>
      <c r="W588" s="34" t="s">
        <v>280</v>
      </c>
      <c r="X588" s="39" t="s">
        <v>819</v>
      </c>
      <c r="Y588" s="115"/>
      <c r="Z588" s="39" t="s">
        <v>239</v>
      </c>
      <c r="AA588" s="112"/>
      <c r="AB588" s="115"/>
      <c r="AC588" s="332">
        <v>48</v>
      </c>
      <c r="AD588" s="332" t="s">
        <v>240</v>
      </c>
      <c r="AE588" s="41" t="s">
        <v>508</v>
      </c>
      <c r="AF588" s="332" t="s">
        <v>240</v>
      </c>
      <c r="AG588" s="112"/>
      <c r="AH588" s="346">
        <v>126</v>
      </c>
      <c r="AI588" s="111">
        <v>126</v>
      </c>
      <c r="AJ588" s="346"/>
      <c r="AK588" s="349"/>
      <c r="AL588" s="336">
        <v>7.33</v>
      </c>
      <c r="AM588" s="44">
        <v>82.139799999999994</v>
      </c>
      <c r="AN588" s="111">
        <v>6.6</v>
      </c>
      <c r="AO588" s="111">
        <f t="shared" si="32"/>
        <v>1</v>
      </c>
      <c r="AP588" s="111">
        <v>1</v>
      </c>
      <c r="AQ588" s="111"/>
      <c r="AR588" s="335" t="s">
        <v>295</v>
      </c>
      <c r="AS588" s="111" t="s">
        <v>240</v>
      </c>
      <c r="AT588" s="111" t="s">
        <v>295</v>
      </c>
      <c r="AU588" s="111" t="s">
        <v>240</v>
      </c>
      <c r="AV588" s="349"/>
      <c r="AW588" s="348"/>
      <c r="AX588" s="349">
        <v>25</v>
      </c>
      <c r="AY588" s="348">
        <v>7.33</v>
      </c>
      <c r="AZ588" s="334" t="s">
        <v>240</v>
      </c>
      <c r="BA588" s="130">
        <v>82.139799999999994</v>
      </c>
      <c r="BB588" s="130"/>
      <c r="BC588" s="348">
        <v>6.6</v>
      </c>
      <c r="BD588" s="348"/>
      <c r="BE588" s="346"/>
      <c r="BF588" s="348">
        <v>6.6</v>
      </c>
      <c r="BG588" s="348"/>
      <c r="BH588" s="348"/>
      <c r="BI588" s="348"/>
      <c r="BJ588" s="361">
        <v>10</v>
      </c>
      <c r="BK588" s="346">
        <v>13.6</v>
      </c>
      <c r="BL588" s="346">
        <v>11.7</v>
      </c>
      <c r="BM588" s="346">
        <v>19.3</v>
      </c>
      <c r="BN588" s="346">
        <v>2.2999999999999998</v>
      </c>
      <c r="BO588" s="346">
        <v>81.099999999999994</v>
      </c>
      <c r="BP588" s="347">
        <v>15.8</v>
      </c>
      <c r="BQ588" s="346">
        <v>15.5</v>
      </c>
      <c r="BR588" s="346"/>
      <c r="BS588" s="34"/>
      <c r="BT588" s="34"/>
      <c r="BU588" s="34"/>
      <c r="BV588" s="34"/>
      <c r="BW588" s="34"/>
      <c r="BX588" s="34"/>
    </row>
    <row r="589" spans="1:76" x14ac:dyDescent="0.35">
      <c r="A589" s="34" t="s">
        <v>297</v>
      </c>
      <c r="B589" s="34"/>
      <c r="C589" s="34"/>
      <c r="D589" s="34"/>
      <c r="E589" s="34" t="s">
        <v>1372</v>
      </c>
      <c r="F589" s="34" t="s">
        <v>1372</v>
      </c>
      <c r="G589" s="41">
        <v>2005</v>
      </c>
      <c r="H589" s="34"/>
      <c r="I589" s="34"/>
      <c r="J589" s="34"/>
      <c r="K589" s="39" t="s">
        <v>80</v>
      </c>
      <c r="L589" s="39" t="s">
        <v>81</v>
      </c>
      <c r="M589" s="39" t="s">
        <v>82</v>
      </c>
      <c r="N589" s="39" t="s">
        <v>83</v>
      </c>
      <c r="O589" s="39" t="s">
        <v>84</v>
      </c>
      <c r="P589" s="39" t="s">
        <v>85</v>
      </c>
      <c r="Q589" s="39" t="s">
        <v>86</v>
      </c>
      <c r="R589" s="35" t="s">
        <v>87</v>
      </c>
      <c r="S589" s="35" t="s">
        <v>87</v>
      </c>
      <c r="T589" s="34" t="s">
        <v>882</v>
      </c>
      <c r="U589" s="39" t="s">
        <v>28</v>
      </c>
      <c r="V589" s="113" t="s">
        <v>293</v>
      </c>
      <c r="W589" s="34" t="s">
        <v>280</v>
      </c>
      <c r="X589" s="39" t="s">
        <v>819</v>
      </c>
      <c r="Y589" s="115"/>
      <c r="Z589" s="39" t="s">
        <v>239</v>
      </c>
      <c r="AA589" s="112"/>
      <c r="AB589" s="115"/>
      <c r="AC589" s="332">
        <v>48</v>
      </c>
      <c r="AD589" s="332" t="s">
        <v>240</v>
      </c>
      <c r="AE589" s="41" t="s">
        <v>508</v>
      </c>
      <c r="AF589" s="332" t="s">
        <v>240</v>
      </c>
      <c r="AG589" s="112"/>
      <c r="AH589" s="346">
        <v>126.1</v>
      </c>
      <c r="AI589" s="111">
        <v>126.1</v>
      </c>
      <c r="AJ589" s="346"/>
      <c r="AK589" s="349"/>
      <c r="AL589" s="336">
        <v>7.15</v>
      </c>
      <c r="AM589" s="44">
        <v>88.342999999999989</v>
      </c>
      <c r="AN589" s="111">
        <v>15</v>
      </c>
      <c r="AO589" s="111">
        <f t="shared" si="32"/>
        <v>1</v>
      </c>
      <c r="AP589" s="111">
        <v>1</v>
      </c>
      <c r="AQ589" s="111"/>
      <c r="AR589" s="335" t="s">
        <v>295</v>
      </c>
      <c r="AS589" s="111" t="s">
        <v>240</v>
      </c>
      <c r="AT589" s="111" t="s">
        <v>295</v>
      </c>
      <c r="AU589" s="111" t="s">
        <v>240</v>
      </c>
      <c r="AV589" s="349"/>
      <c r="AW589" s="348"/>
      <c r="AX589" s="349">
        <v>25</v>
      </c>
      <c r="AY589" s="348">
        <v>7.15</v>
      </c>
      <c r="AZ589" s="334" t="s">
        <v>240</v>
      </c>
      <c r="BA589" s="130">
        <v>88.342999999999989</v>
      </c>
      <c r="BB589" s="130"/>
      <c r="BC589" s="348">
        <v>15</v>
      </c>
      <c r="BD589" s="348"/>
      <c r="BE589" s="346"/>
      <c r="BF589" s="348">
        <v>15</v>
      </c>
      <c r="BG589" s="348"/>
      <c r="BH589" s="348"/>
      <c r="BI589" s="348"/>
      <c r="BJ589" s="361">
        <v>10</v>
      </c>
      <c r="BK589" s="346">
        <v>14.6</v>
      </c>
      <c r="BL589" s="346">
        <v>12.6</v>
      </c>
      <c r="BM589" s="346">
        <v>26.2</v>
      </c>
      <c r="BN589" s="346">
        <v>2.1</v>
      </c>
      <c r="BO589" s="346">
        <v>88.5</v>
      </c>
      <c r="BP589" s="347">
        <v>29.5</v>
      </c>
      <c r="BQ589" s="346">
        <v>12</v>
      </c>
      <c r="BR589" s="346"/>
      <c r="BS589" s="34"/>
      <c r="BT589" s="34"/>
      <c r="BU589" s="34"/>
      <c r="BV589" s="34"/>
      <c r="BW589" s="34"/>
      <c r="BX589" s="34"/>
    </row>
    <row r="590" spans="1:76" x14ac:dyDescent="0.35">
      <c r="A590" s="34" t="s">
        <v>297</v>
      </c>
      <c r="B590" s="34"/>
      <c r="C590" s="34"/>
      <c r="D590" s="34"/>
      <c r="E590" s="34" t="s">
        <v>1372</v>
      </c>
      <c r="F590" s="34" t="s">
        <v>1372</v>
      </c>
      <c r="G590" s="41">
        <v>2005</v>
      </c>
      <c r="H590" s="34"/>
      <c r="I590" s="34"/>
      <c r="J590" s="34"/>
      <c r="K590" s="39" t="s">
        <v>80</v>
      </c>
      <c r="L590" s="39" t="s">
        <v>81</v>
      </c>
      <c r="M590" s="39" t="s">
        <v>82</v>
      </c>
      <c r="N590" s="39" t="s">
        <v>83</v>
      </c>
      <c r="O590" s="39" t="s">
        <v>84</v>
      </c>
      <c r="P590" s="39" t="s">
        <v>85</v>
      </c>
      <c r="Q590" s="39" t="s">
        <v>86</v>
      </c>
      <c r="R590" s="35" t="s">
        <v>87</v>
      </c>
      <c r="S590" s="35" t="s">
        <v>87</v>
      </c>
      <c r="T590" s="34" t="s">
        <v>882</v>
      </c>
      <c r="U590" s="39" t="s">
        <v>28</v>
      </c>
      <c r="V590" s="113" t="s">
        <v>293</v>
      </c>
      <c r="W590" s="34" t="s">
        <v>280</v>
      </c>
      <c r="X590" s="39" t="s">
        <v>819</v>
      </c>
      <c r="Y590" s="115"/>
      <c r="Z590" s="39" t="s">
        <v>239</v>
      </c>
      <c r="AA590" s="112"/>
      <c r="AB590" s="115"/>
      <c r="AC590" s="332">
        <v>48</v>
      </c>
      <c r="AD590" s="332" t="s">
        <v>240</v>
      </c>
      <c r="AE590" s="41" t="s">
        <v>508</v>
      </c>
      <c r="AF590" s="332" t="s">
        <v>240</v>
      </c>
      <c r="AG590" s="112"/>
      <c r="AH590" s="346">
        <v>129.19999999999999</v>
      </c>
      <c r="AI590" s="111">
        <v>129.19999999999999</v>
      </c>
      <c r="AJ590" s="346"/>
      <c r="AK590" s="349"/>
      <c r="AL590" s="336">
        <v>7.21</v>
      </c>
      <c r="AM590" s="44">
        <v>88.592700000000008</v>
      </c>
      <c r="AN590" s="111">
        <v>14.4</v>
      </c>
      <c r="AO590" s="111">
        <f t="shared" si="32"/>
        <v>1</v>
      </c>
      <c r="AP590" s="111">
        <v>1</v>
      </c>
      <c r="AQ590" s="111"/>
      <c r="AR590" s="335" t="s">
        <v>295</v>
      </c>
      <c r="AS590" s="111" t="s">
        <v>240</v>
      </c>
      <c r="AT590" s="111" t="s">
        <v>295</v>
      </c>
      <c r="AU590" s="111" t="s">
        <v>240</v>
      </c>
      <c r="AV590" s="349"/>
      <c r="AW590" s="348"/>
      <c r="AX590" s="349">
        <v>25</v>
      </c>
      <c r="AY590" s="348">
        <v>7.21</v>
      </c>
      <c r="AZ590" s="334" t="s">
        <v>240</v>
      </c>
      <c r="BA590" s="130">
        <v>88.592700000000008</v>
      </c>
      <c r="BB590" s="130"/>
      <c r="BC590" s="348">
        <v>14.4</v>
      </c>
      <c r="BD590" s="348"/>
      <c r="BE590" s="346"/>
      <c r="BF590" s="348">
        <v>14.4</v>
      </c>
      <c r="BG590" s="348"/>
      <c r="BH590" s="348"/>
      <c r="BI590" s="348"/>
      <c r="BJ590" s="361">
        <v>10</v>
      </c>
      <c r="BK590" s="346">
        <v>14.7</v>
      </c>
      <c r="BL590" s="346">
        <v>12.6</v>
      </c>
      <c r="BM590" s="346">
        <v>26.4</v>
      </c>
      <c r="BN590" s="346">
        <v>1.7</v>
      </c>
      <c r="BO590" s="346">
        <v>93.6</v>
      </c>
      <c r="BP590" s="347">
        <v>22.7</v>
      </c>
      <c r="BQ590" s="346">
        <v>12.8</v>
      </c>
      <c r="BR590" s="346"/>
      <c r="BS590" s="34"/>
      <c r="BT590" s="34"/>
      <c r="BU590" s="34"/>
      <c r="BV590" s="34"/>
      <c r="BW590" s="34"/>
      <c r="BX590" s="34"/>
    </row>
    <row r="591" spans="1:76" x14ac:dyDescent="0.35">
      <c r="A591" s="34" t="s">
        <v>297</v>
      </c>
      <c r="B591" s="34"/>
      <c r="C591" s="34"/>
      <c r="D591" s="34"/>
      <c r="E591" s="34" t="s">
        <v>1372</v>
      </c>
      <c r="F591" s="34" t="s">
        <v>1372</v>
      </c>
      <c r="G591" s="41">
        <v>2005</v>
      </c>
      <c r="H591" s="34"/>
      <c r="I591" s="34"/>
      <c r="J591" s="34"/>
      <c r="K591" s="39" t="s">
        <v>80</v>
      </c>
      <c r="L591" s="39" t="s">
        <v>81</v>
      </c>
      <c r="M591" s="39" t="s">
        <v>82</v>
      </c>
      <c r="N591" s="39" t="s">
        <v>83</v>
      </c>
      <c r="O591" s="39" t="s">
        <v>84</v>
      </c>
      <c r="P591" s="39" t="s">
        <v>85</v>
      </c>
      <c r="Q591" s="39" t="s">
        <v>86</v>
      </c>
      <c r="R591" s="35" t="s">
        <v>87</v>
      </c>
      <c r="S591" s="35" t="s">
        <v>87</v>
      </c>
      <c r="T591" s="34" t="s">
        <v>882</v>
      </c>
      <c r="U591" s="39" t="s">
        <v>28</v>
      </c>
      <c r="V591" s="113" t="s">
        <v>293</v>
      </c>
      <c r="W591" s="34" t="s">
        <v>280</v>
      </c>
      <c r="X591" s="39" t="s">
        <v>819</v>
      </c>
      <c r="Y591" s="115"/>
      <c r="Z591" s="39" t="s">
        <v>239</v>
      </c>
      <c r="AA591" s="112"/>
      <c r="AB591" s="115"/>
      <c r="AC591" s="332">
        <v>48</v>
      </c>
      <c r="AD591" s="332" t="s">
        <v>240</v>
      </c>
      <c r="AE591" s="41" t="s">
        <v>508</v>
      </c>
      <c r="AF591" s="332" t="s">
        <v>240</v>
      </c>
      <c r="AG591" s="112"/>
      <c r="AH591" s="346">
        <v>132.6</v>
      </c>
      <c r="AI591" s="111">
        <v>132.6</v>
      </c>
      <c r="AJ591" s="346"/>
      <c r="AK591" s="349"/>
      <c r="AL591" s="336">
        <v>7.87</v>
      </c>
      <c r="AM591" s="44">
        <v>92.561700000000002</v>
      </c>
      <c r="AN591" s="111">
        <v>6.6</v>
      </c>
      <c r="AO591" s="111">
        <f t="shared" si="32"/>
        <v>1</v>
      </c>
      <c r="AP591" s="111">
        <v>1</v>
      </c>
      <c r="AQ591" s="111"/>
      <c r="AR591" s="335" t="s">
        <v>295</v>
      </c>
      <c r="AS591" s="111" t="s">
        <v>240</v>
      </c>
      <c r="AT591" s="111" t="s">
        <v>295</v>
      </c>
      <c r="AU591" s="111" t="s">
        <v>240</v>
      </c>
      <c r="AV591" s="349"/>
      <c r="AW591" s="348"/>
      <c r="AX591" s="349">
        <v>25</v>
      </c>
      <c r="AY591" s="348">
        <v>7.87</v>
      </c>
      <c r="AZ591" s="334" t="s">
        <v>240</v>
      </c>
      <c r="BA591" s="130">
        <v>92.561700000000002</v>
      </c>
      <c r="BB591" s="130"/>
      <c r="BC591" s="348">
        <v>6.6</v>
      </c>
      <c r="BD591" s="348"/>
      <c r="BE591" s="346"/>
      <c r="BF591" s="348">
        <v>6.6</v>
      </c>
      <c r="BG591" s="348"/>
      <c r="BH591" s="348"/>
      <c r="BI591" s="348"/>
      <c r="BJ591" s="361">
        <v>10</v>
      </c>
      <c r="BK591" s="346">
        <v>15.3</v>
      </c>
      <c r="BL591" s="346">
        <v>13.2</v>
      </c>
      <c r="BM591" s="346">
        <v>27.7</v>
      </c>
      <c r="BN591" s="346">
        <v>2.2999999999999998</v>
      </c>
      <c r="BO591" s="346">
        <v>90.6</v>
      </c>
      <c r="BP591" s="347">
        <v>14.2</v>
      </c>
      <c r="BQ591" s="346">
        <v>41.3</v>
      </c>
      <c r="BR591" s="346"/>
      <c r="BS591" s="34"/>
      <c r="BT591" s="34"/>
      <c r="BU591" s="34"/>
      <c r="BV591" s="34"/>
      <c r="BW591" s="34"/>
      <c r="BX591" s="34"/>
    </row>
    <row r="592" spans="1:76" x14ac:dyDescent="0.35">
      <c r="A592" s="34" t="s">
        <v>297</v>
      </c>
      <c r="B592" s="34"/>
      <c r="C592" s="34"/>
      <c r="D592" s="34"/>
      <c r="E592" s="34" t="s">
        <v>1372</v>
      </c>
      <c r="F592" s="34" t="s">
        <v>1372</v>
      </c>
      <c r="G592" s="41">
        <v>2005</v>
      </c>
      <c r="H592" s="34"/>
      <c r="I592" s="34"/>
      <c r="J592" s="34"/>
      <c r="K592" s="39" t="s">
        <v>80</v>
      </c>
      <c r="L592" s="39" t="s">
        <v>81</v>
      </c>
      <c r="M592" s="39" t="s">
        <v>82</v>
      </c>
      <c r="N592" s="39" t="s">
        <v>83</v>
      </c>
      <c r="O592" s="39" t="s">
        <v>84</v>
      </c>
      <c r="P592" s="39" t="s">
        <v>85</v>
      </c>
      <c r="Q592" s="39" t="s">
        <v>86</v>
      </c>
      <c r="R592" s="35" t="s">
        <v>87</v>
      </c>
      <c r="S592" s="35" t="s">
        <v>87</v>
      </c>
      <c r="T592" s="34" t="s">
        <v>882</v>
      </c>
      <c r="U592" s="39" t="s">
        <v>28</v>
      </c>
      <c r="V592" s="113" t="s">
        <v>293</v>
      </c>
      <c r="W592" s="34" t="s">
        <v>280</v>
      </c>
      <c r="X592" s="39" t="s">
        <v>819</v>
      </c>
      <c r="Y592" s="115"/>
      <c r="Z592" s="39" t="s">
        <v>239</v>
      </c>
      <c r="AA592" s="112"/>
      <c r="AB592" s="115"/>
      <c r="AC592" s="332">
        <v>48</v>
      </c>
      <c r="AD592" s="332" t="s">
        <v>240</v>
      </c>
      <c r="AE592" s="41" t="s">
        <v>508</v>
      </c>
      <c r="AF592" s="332" t="s">
        <v>240</v>
      </c>
      <c r="AG592" s="112"/>
      <c r="AH592" s="346">
        <v>133.30000000000001</v>
      </c>
      <c r="AI592" s="111">
        <v>133.30000000000001</v>
      </c>
      <c r="AJ592" s="346"/>
      <c r="AK592" s="349"/>
      <c r="AL592" s="336">
        <v>7.15</v>
      </c>
      <c r="AM592" s="44">
        <v>88.342999999999989</v>
      </c>
      <c r="AN592" s="111">
        <v>14.9</v>
      </c>
      <c r="AO592" s="111">
        <f t="shared" si="32"/>
        <v>1</v>
      </c>
      <c r="AP592" s="111">
        <v>1</v>
      </c>
      <c r="AQ592" s="111"/>
      <c r="AR592" s="335" t="s">
        <v>295</v>
      </c>
      <c r="AS592" s="111" t="s">
        <v>240</v>
      </c>
      <c r="AT592" s="111" t="s">
        <v>295</v>
      </c>
      <c r="AU592" s="111" t="s">
        <v>240</v>
      </c>
      <c r="AV592" s="349"/>
      <c r="AW592" s="348"/>
      <c r="AX592" s="349">
        <v>25</v>
      </c>
      <c r="AY592" s="348">
        <v>7.15</v>
      </c>
      <c r="AZ592" s="334" t="s">
        <v>240</v>
      </c>
      <c r="BA592" s="130">
        <v>88.342999999999989</v>
      </c>
      <c r="BB592" s="130"/>
      <c r="BC592" s="348">
        <v>14.9</v>
      </c>
      <c r="BD592" s="348"/>
      <c r="BE592" s="346"/>
      <c r="BF592" s="348">
        <v>14.9</v>
      </c>
      <c r="BG592" s="348"/>
      <c r="BH592" s="348"/>
      <c r="BI592" s="348"/>
      <c r="BJ592" s="361">
        <v>10</v>
      </c>
      <c r="BK592" s="346">
        <v>14.6</v>
      </c>
      <c r="BL592" s="346">
        <v>12.6</v>
      </c>
      <c r="BM592" s="346">
        <v>29.1</v>
      </c>
      <c r="BN592" s="346">
        <v>1.9</v>
      </c>
      <c r="BO592" s="346">
        <v>90.2</v>
      </c>
      <c r="BP592" s="347">
        <v>32.4</v>
      </c>
      <c r="BQ592" s="346">
        <v>11.7</v>
      </c>
      <c r="BR592" s="346"/>
      <c r="BS592" s="34"/>
      <c r="BT592" s="34"/>
      <c r="BU592" s="34"/>
      <c r="BV592" s="34"/>
      <c r="BW592" s="34"/>
      <c r="BX592" s="34"/>
    </row>
    <row r="593" spans="1:76" x14ac:dyDescent="0.35">
      <c r="A593" s="34" t="s">
        <v>297</v>
      </c>
      <c r="B593" s="34"/>
      <c r="C593" s="34"/>
      <c r="D593" s="34"/>
      <c r="E593" s="34" t="s">
        <v>1372</v>
      </c>
      <c r="F593" s="34" t="s">
        <v>1372</v>
      </c>
      <c r="G593" s="41">
        <v>2005</v>
      </c>
      <c r="H593" s="34"/>
      <c r="I593" s="34"/>
      <c r="J593" s="34"/>
      <c r="K593" s="39" t="s">
        <v>80</v>
      </c>
      <c r="L593" s="39" t="s">
        <v>81</v>
      </c>
      <c r="M593" s="39" t="s">
        <v>82</v>
      </c>
      <c r="N593" s="39" t="s">
        <v>83</v>
      </c>
      <c r="O593" s="39" t="s">
        <v>84</v>
      </c>
      <c r="P593" s="39" t="s">
        <v>85</v>
      </c>
      <c r="Q593" s="39" t="s">
        <v>86</v>
      </c>
      <c r="R593" s="35" t="s">
        <v>87</v>
      </c>
      <c r="S593" s="35" t="s">
        <v>87</v>
      </c>
      <c r="T593" s="34" t="s">
        <v>882</v>
      </c>
      <c r="U593" s="39" t="s">
        <v>28</v>
      </c>
      <c r="V593" s="113" t="s">
        <v>293</v>
      </c>
      <c r="W593" s="34" t="s">
        <v>280</v>
      </c>
      <c r="X593" s="39" t="s">
        <v>819</v>
      </c>
      <c r="Y593" s="115"/>
      <c r="Z593" s="39" t="s">
        <v>239</v>
      </c>
      <c r="AA593" s="112"/>
      <c r="AB593" s="115"/>
      <c r="AC593" s="332">
        <v>48</v>
      </c>
      <c r="AD593" s="332" t="s">
        <v>240</v>
      </c>
      <c r="AE593" s="41" t="s">
        <v>508</v>
      </c>
      <c r="AF593" s="332" t="s">
        <v>240</v>
      </c>
      <c r="AG593" s="112"/>
      <c r="AH593" s="346">
        <v>139.5</v>
      </c>
      <c r="AI593" s="111">
        <v>139.5</v>
      </c>
      <c r="AJ593" s="346"/>
      <c r="AK593" s="349"/>
      <c r="AL593" s="336">
        <v>7.16</v>
      </c>
      <c r="AM593" s="44">
        <v>87.43180000000001</v>
      </c>
      <c r="AN593" s="111">
        <v>14.9</v>
      </c>
      <c r="AO593" s="111">
        <f t="shared" si="32"/>
        <v>1</v>
      </c>
      <c r="AP593" s="111">
        <v>1</v>
      </c>
      <c r="AQ593" s="111"/>
      <c r="AR593" s="335" t="s">
        <v>295</v>
      </c>
      <c r="AS593" s="111" t="s">
        <v>240</v>
      </c>
      <c r="AT593" s="111" t="s">
        <v>295</v>
      </c>
      <c r="AU593" s="111" t="s">
        <v>240</v>
      </c>
      <c r="AV593" s="349"/>
      <c r="AW593" s="348"/>
      <c r="AX593" s="349">
        <v>25</v>
      </c>
      <c r="AY593" s="348">
        <v>7.16</v>
      </c>
      <c r="AZ593" s="334" t="s">
        <v>240</v>
      </c>
      <c r="BA593" s="130">
        <v>87.43180000000001</v>
      </c>
      <c r="BB593" s="130"/>
      <c r="BC593" s="348">
        <v>14.9</v>
      </c>
      <c r="BD593" s="348"/>
      <c r="BE593" s="346"/>
      <c r="BF593" s="348">
        <v>14.9</v>
      </c>
      <c r="BG593" s="348"/>
      <c r="BH593" s="348"/>
      <c r="BI593" s="348"/>
      <c r="BJ593" s="361">
        <v>10</v>
      </c>
      <c r="BK593" s="346">
        <v>14.4</v>
      </c>
      <c r="BL593" s="346">
        <v>12.5</v>
      </c>
      <c r="BM593" s="346">
        <v>27.5</v>
      </c>
      <c r="BN593" s="346">
        <v>1.8</v>
      </c>
      <c r="BO593" s="346">
        <v>89.4</v>
      </c>
      <c r="BP593" s="347">
        <v>27.3</v>
      </c>
      <c r="BQ593" s="346">
        <v>12.1</v>
      </c>
      <c r="BR593" s="346"/>
      <c r="BS593" s="34"/>
      <c r="BT593" s="34"/>
      <c r="BU593" s="34"/>
      <c r="BV593" s="34"/>
      <c r="BW593" s="34"/>
      <c r="BX593" s="34"/>
    </row>
    <row r="594" spans="1:76" x14ac:dyDescent="0.35">
      <c r="A594" s="34" t="s">
        <v>297</v>
      </c>
      <c r="B594" s="34"/>
      <c r="C594" s="34"/>
      <c r="D594" s="34"/>
      <c r="E594" s="34" t="s">
        <v>1372</v>
      </c>
      <c r="F594" s="34" t="s">
        <v>1372</v>
      </c>
      <c r="G594" s="41">
        <v>2005</v>
      </c>
      <c r="H594" s="34"/>
      <c r="I594" s="34"/>
      <c r="J594" s="34"/>
      <c r="K594" s="39" t="s">
        <v>80</v>
      </c>
      <c r="L594" s="39" t="s">
        <v>81</v>
      </c>
      <c r="M594" s="39" t="s">
        <v>82</v>
      </c>
      <c r="N594" s="39" t="s">
        <v>83</v>
      </c>
      <c r="O594" s="39" t="s">
        <v>84</v>
      </c>
      <c r="P594" s="39" t="s">
        <v>85</v>
      </c>
      <c r="Q594" s="39" t="s">
        <v>86</v>
      </c>
      <c r="R594" s="35" t="s">
        <v>87</v>
      </c>
      <c r="S594" s="35" t="s">
        <v>87</v>
      </c>
      <c r="T594" s="34" t="s">
        <v>882</v>
      </c>
      <c r="U594" s="39" t="s">
        <v>28</v>
      </c>
      <c r="V594" s="113" t="s">
        <v>293</v>
      </c>
      <c r="W594" s="34" t="s">
        <v>280</v>
      </c>
      <c r="X594" s="39" t="s">
        <v>819</v>
      </c>
      <c r="Y594" s="115"/>
      <c r="Z594" s="39" t="s">
        <v>239</v>
      </c>
      <c r="AA594" s="112"/>
      <c r="AB594" s="115"/>
      <c r="AC594" s="332">
        <v>48</v>
      </c>
      <c r="AD594" s="332" t="s">
        <v>240</v>
      </c>
      <c r="AE594" s="41" t="s">
        <v>508</v>
      </c>
      <c r="AF594" s="332" t="s">
        <v>240</v>
      </c>
      <c r="AG594" s="112"/>
      <c r="AH594" s="346">
        <v>151</v>
      </c>
      <c r="AI594" s="111">
        <v>151</v>
      </c>
      <c r="AJ594" s="346"/>
      <c r="AK594" s="349"/>
      <c r="AL594" s="336">
        <v>7.16</v>
      </c>
      <c r="AM594" s="44">
        <v>88.592700000000008</v>
      </c>
      <c r="AN594" s="111">
        <v>15.5</v>
      </c>
      <c r="AO594" s="111">
        <f t="shared" si="32"/>
        <v>1</v>
      </c>
      <c r="AP594" s="111">
        <v>1</v>
      </c>
      <c r="AQ594" s="111"/>
      <c r="AR594" s="335" t="s">
        <v>295</v>
      </c>
      <c r="AS594" s="111" t="s">
        <v>240</v>
      </c>
      <c r="AT594" s="111" t="s">
        <v>295</v>
      </c>
      <c r="AU594" s="111" t="s">
        <v>240</v>
      </c>
      <c r="AV594" s="349"/>
      <c r="AW594" s="348"/>
      <c r="AX594" s="349">
        <v>25</v>
      </c>
      <c r="AY594" s="348">
        <v>7.16</v>
      </c>
      <c r="AZ594" s="334" t="s">
        <v>240</v>
      </c>
      <c r="BA594" s="130">
        <v>88.592700000000008</v>
      </c>
      <c r="BB594" s="130"/>
      <c r="BC594" s="348">
        <v>15.5</v>
      </c>
      <c r="BD594" s="348"/>
      <c r="BE594" s="346"/>
      <c r="BF594" s="348">
        <v>15.5</v>
      </c>
      <c r="BG594" s="348"/>
      <c r="BH594" s="348"/>
      <c r="BI594" s="348"/>
      <c r="BJ594" s="361">
        <v>10</v>
      </c>
      <c r="BK594" s="346">
        <v>14.7</v>
      </c>
      <c r="BL594" s="346">
        <v>12.6</v>
      </c>
      <c r="BM594" s="346">
        <v>26.6</v>
      </c>
      <c r="BN594" s="346">
        <v>1.7</v>
      </c>
      <c r="BO594" s="346">
        <v>88.8</v>
      </c>
      <c r="BP594" s="347">
        <v>26.9</v>
      </c>
      <c r="BQ594" s="346">
        <v>11.9</v>
      </c>
      <c r="BR594" s="346"/>
      <c r="BS594" s="34"/>
      <c r="BT594" s="34"/>
      <c r="BU594" s="34"/>
      <c r="BV594" s="34"/>
      <c r="BW594" s="34"/>
      <c r="BX594" s="34"/>
    </row>
    <row r="595" spans="1:76" x14ac:dyDescent="0.35">
      <c r="A595" s="34" t="s">
        <v>297</v>
      </c>
      <c r="B595" s="34"/>
      <c r="C595" s="34"/>
      <c r="D595" s="34"/>
      <c r="E595" s="34" t="s">
        <v>1372</v>
      </c>
      <c r="F595" s="34" t="s">
        <v>1372</v>
      </c>
      <c r="G595" s="41">
        <v>2005</v>
      </c>
      <c r="H595" s="34"/>
      <c r="I595" s="34"/>
      <c r="J595" s="34"/>
      <c r="K595" s="39" t="s">
        <v>80</v>
      </c>
      <c r="L595" s="39" t="s">
        <v>81</v>
      </c>
      <c r="M595" s="39" t="s">
        <v>82</v>
      </c>
      <c r="N595" s="39" t="s">
        <v>83</v>
      </c>
      <c r="O595" s="39" t="s">
        <v>84</v>
      </c>
      <c r="P595" s="39" t="s">
        <v>85</v>
      </c>
      <c r="Q595" s="39" t="s">
        <v>86</v>
      </c>
      <c r="R595" s="35" t="s">
        <v>87</v>
      </c>
      <c r="S595" s="35" t="s">
        <v>87</v>
      </c>
      <c r="T595" s="34" t="s">
        <v>882</v>
      </c>
      <c r="U595" s="39" t="s">
        <v>28</v>
      </c>
      <c r="V595" s="113" t="s">
        <v>293</v>
      </c>
      <c r="W595" s="34" t="s">
        <v>280</v>
      </c>
      <c r="X595" s="39" t="s">
        <v>819</v>
      </c>
      <c r="Y595" s="115"/>
      <c r="Z595" s="39" t="s">
        <v>239</v>
      </c>
      <c r="AA595" s="112"/>
      <c r="AB595" s="115"/>
      <c r="AC595" s="332">
        <v>48</v>
      </c>
      <c r="AD595" s="332" t="s">
        <v>240</v>
      </c>
      <c r="AE595" s="41" t="s">
        <v>508</v>
      </c>
      <c r="AF595" s="332" t="s">
        <v>240</v>
      </c>
      <c r="AG595" s="112"/>
      <c r="AH595" s="346">
        <v>153.5</v>
      </c>
      <c r="AI595" s="111">
        <v>153.5</v>
      </c>
      <c r="AJ595" s="346"/>
      <c r="AK595" s="349"/>
      <c r="AL595" s="336">
        <v>7.87</v>
      </c>
      <c r="AM595" s="44">
        <v>92.973500000000001</v>
      </c>
      <c r="AN595" s="111">
        <v>6.7</v>
      </c>
      <c r="AO595" s="111">
        <f t="shared" si="32"/>
        <v>1</v>
      </c>
      <c r="AP595" s="111">
        <v>1</v>
      </c>
      <c r="AQ595" s="111"/>
      <c r="AR595" s="335" t="s">
        <v>295</v>
      </c>
      <c r="AS595" s="111" t="s">
        <v>240</v>
      </c>
      <c r="AT595" s="111" t="s">
        <v>295</v>
      </c>
      <c r="AU595" s="111" t="s">
        <v>240</v>
      </c>
      <c r="AV595" s="349"/>
      <c r="AW595" s="348"/>
      <c r="AX595" s="349">
        <v>25</v>
      </c>
      <c r="AY595" s="348">
        <v>7.87</v>
      </c>
      <c r="AZ595" s="334" t="s">
        <v>240</v>
      </c>
      <c r="BA595" s="130">
        <v>92.973500000000001</v>
      </c>
      <c r="BB595" s="130"/>
      <c r="BC595" s="348">
        <v>6.7</v>
      </c>
      <c r="BD595" s="348"/>
      <c r="BE595" s="346"/>
      <c r="BF595" s="348">
        <v>6.7</v>
      </c>
      <c r="BG595" s="348"/>
      <c r="BH595" s="348"/>
      <c r="BI595" s="348"/>
      <c r="BJ595" s="361">
        <v>10</v>
      </c>
      <c r="BK595" s="346">
        <v>15.3</v>
      </c>
      <c r="BL595" s="346">
        <v>13.3</v>
      </c>
      <c r="BM595" s="346">
        <v>29.8</v>
      </c>
      <c r="BN595" s="346">
        <v>2.4</v>
      </c>
      <c r="BO595" s="346">
        <v>91.7</v>
      </c>
      <c r="BP595" s="347">
        <v>13.7</v>
      </c>
      <c r="BQ595" s="346">
        <v>41.3</v>
      </c>
      <c r="BR595" s="346"/>
      <c r="BS595" s="34"/>
      <c r="BT595" s="34"/>
      <c r="BU595" s="34"/>
      <c r="BV595" s="34"/>
      <c r="BW595" s="34"/>
      <c r="BX595" s="34"/>
    </row>
    <row r="596" spans="1:76" x14ac:dyDescent="0.35">
      <c r="A596" s="34" t="s">
        <v>297</v>
      </c>
      <c r="B596" s="34"/>
      <c r="C596" s="34"/>
      <c r="D596" s="34"/>
      <c r="E596" s="34" t="s">
        <v>1372</v>
      </c>
      <c r="F596" s="34" t="s">
        <v>1372</v>
      </c>
      <c r="G596" s="41">
        <v>2005</v>
      </c>
      <c r="H596" s="34"/>
      <c r="I596" s="34"/>
      <c r="J596" s="34"/>
      <c r="K596" s="39" t="s">
        <v>80</v>
      </c>
      <c r="L596" s="39" t="s">
        <v>81</v>
      </c>
      <c r="M596" s="39" t="s">
        <v>82</v>
      </c>
      <c r="N596" s="39" t="s">
        <v>83</v>
      </c>
      <c r="O596" s="39" t="s">
        <v>84</v>
      </c>
      <c r="P596" s="39" t="s">
        <v>85</v>
      </c>
      <c r="Q596" s="39" t="s">
        <v>86</v>
      </c>
      <c r="R596" s="35" t="s">
        <v>87</v>
      </c>
      <c r="S596" s="35" t="s">
        <v>87</v>
      </c>
      <c r="T596" s="34" t="s">
        <v>882</v>
      </c>
      <c r="U596" s="39" t="s">
        <v>28</v>
      </c>
      <c r="V596" s="113" t="s">
        <v>293</v>
      </c>
      <c r="W596" s="34" t="s">
        <v>280</v>
      </c>
      <c r="X596" s="39" t="s">
        <v>819</v>
      </c>
      <c r="Y596" s="115"/>
      <c r="Z596" s="39" t="s">
        <v>239</v>
      </c>
      <c r="AA596" s="112"/>
      <c r="AB596" s="115"/>
      <c r="AC596" s="332">
        <v>48</v>
      </c>
      <c r="AD596" s="332" t="s">
        <v>240</v>
      </c>
      <c r="AE596" s="41" t="s">
        <v>508</v>
      </c>
      <c r="AF596" s="332" t="s">
        <v>240</v>
      </c>
      <c r="AG596" s="112"/>
      <c r="AH596" s="346">
        <v>166.7</v>
      </c>
      <c r="AI596" s="111">
        <v>166.7</v>
      </c>
      <c r="AJ596" s="346"/>
      <c r="AK596" s="349"/>
      <c r="AL596" s="336">
        <v>7.87</v>
      </c>
      <c r="AM596" s="44">
        <v>92.811399999999992</v>
      </c>
      <c r="AN596" s="111">
        <v>6.9</v>
      </c>
      <c r="AO596" s="111">
        <f t="shared" si="32"/>
        <v>1</v>
      </c>
      <c r="AP596" s="111">
        <v>1</v>
      </c>
      <c r="AQ596" s="111"/>
      <c r="AR596" s="335" t="s">
        <v>295</v>
      </c>
      <c r="AS596" s="111" t="s">
        <v>240</v>
      </c>
      <c r="AT596" s="111" t="s">
        <v>295</v>
      </c>
      <c r="AU596" s="111" t="s">
        <v>240</v>
      </c>
      <c r="AV596" s="349"/>
      <c r="AW596" s="348"/>
      <c r="AX596" s="349">
        <v>25</v>
      </c>
      <c r="AY596" s="348">
        <v>7.87</v>
      </c>
      <c r="AZ596" s="334" t="s">
        <v>240</v>
      </c>
      <c r="BA596" s="130">
        <v>92.811399999999992</v>
      </c>
      <c r="BB596" s="130"/>
      <c r="BC596" s="348">
        <v>6.9</v>
      </c>
      <c r="BD596" s="348"/>
      <c r="BE596" s="346"/>
      <c r="BF596" s="348">
        <v>6.9</v>
      </c>
      <c r="BG596" s="348"/>
      <c r="BH596" s="348"/>
      <c r="BI596" s="348"/>
      <c r="BJ596" s="361">
        <v>10</v>
      </c>
      <c r="BK596" s="346">
        <v>15.4</v>
      </c>
      <c r="BL596" s="346">
        <v>13.2</v>
      </c>
      <c r="BM596" s="346">
        <v>28.9</v>
      </c>
      <c r="BN596" s="346">
        <v>2.2999999999999998</v>
      </c>
      <c r="BO596" s="346">
        <v>92.3</v>
      </c>
      <c r="BP596" s="347">
        <v>12.4</v>
      </c>
      <c r="BQ596" s="346">
        <v>41.3</v>
      </c>
      <c r="BR596" s="346"/>
      <c r="BS596" s="34"/>
      <c r="BT596" s="34"/>
      <c r="BU596" s="34"/>
      <c r="BV596" s="34"/>
      <c r="BW596" s="34"/>
      <c r="BX596" s="34"/>
    </row>
    <row r="597" spans="1:76" x14ac:dyDescent="0.35">
      <c r="A597" s="34" t="s">
        <v>297</v>
      </c>
      <c r="B597" s="34"/>
      <c r="C597" s="34"/>
      <c r="D597" s="34"/>
      <c r="E597" s="34" t="s">
        <v>1372</v>
      </c>
      <c r="F597" s="34" t="s">
        <v>1372</v>
      </c>
      <c r="G597" s="41">
        <v>2005</v>
      </c>
      <c r="H597" s="34"/>
      <c r="I597" s="34"/>
      <c r="J597" s="34"/>
      <c r="K597" s="39" t="s">
        <v>80</v>
      </c>
      <c r="L597" s="39" t="s">
        <v>81</v>
      </c>
      <c r="M597" s="39" t="s">
        <v>82</v>
      </c>
      <c r="N597" s="39" t="s">
        <v>83</v>
      </c>
      <c r="O597" s="39" t="s">
        <v>84</v>
      </c>
      <c r="P597" s="39" t="s">
        <v>85</v>
      </c>
      <c r="Q597" s="39" t="s">
        <v>86</v>
      </c>
      <c r="R597" s="35" t="s">
        <v>87</v>
      </c>
      <c r="S597" s="35" t="s">
        <v>87</v>
      </c>
      <c r="T597" s="34" t="s">
        <v>882</v>
      </c>
      <c r="U597" s="39" t="s">
        <v>28</v>
      </c>
      <c r="V597" s="113" t="s">
        <v>293</v>
      </c>
      <c r="W597" s="34" t="s">
        <v>280</v>
      </c>
      <c r="X597" s="39" t="s">
        <v>819</v>
      </c>
      <c r="Y597" s="115"/>
      <c r="Z597" s="39" t="s">
        <v>239</v>
      </c>
      <c r="AA597" s="112"/>
      <c r="AB597" s="115"/>
      <c r="AC597" s="332">
        <v>48</v>
      </c>
      <c r="AD597" s="332" t="s">
        <v>240</v>
      </c>
      <c r="AE597" s="41" t="s">
        <v>508</v>
      </c>
      <c r="AF597" s="332" t="s">
        <v>240</v>
      </c>
      <c r="AG597" s="112"/>
      <c r="AH597" s="346">
        <v>178.2</v>
      </c>
      <c r="AI597" s="111">
        <v>178.2</v>
      </c>
      <c r="AJ597" s="346"/>
      <c r="AK597" s="349"/>
      <c r="AL597" s="336">
        <v>7.87</v>
      </c>
      <c r="AM597" s="44">
        <v>93.223200000000006</v>
      </c>
      <c r="AN597" s="111">
        <v>7</v>
      </c>
      <c r="AO597" s="111">
        <f t="shared" si="32"/>
        <v>1</v>
      </c>
      <c r="AP597" s="111">
        <v>1</v>
      </c>
      <c r="AQ597" s="111"/>
      <c r="AR597" s="335" t="s">
        <v>295</v>
      </c>
      <c r="AS597" s="111" t="s">
        <v>240</v>
      </c>
      <c r="AT597" s="111" t="s">
        <v>295</v>
      </c>
      <c r="AU597" s="111" t="s">
        <v>240</v>
      </c>
      <c r="AV597" s="349"/>
      <c r="AW597" s="348"/>
      <c r="AX597" s="349">
        <v>25</v>
      </c>
      <c r="AY597" s="348">
        <v>7.87</v>
      </c>
      <c r="AZ597" s="334" t="s">
        <v>240</v>
      </c>
      <c r="BA597" s="130">
        <v>93.223200000000006</v>
      </c>
      <c r="BB597" s="130"/>
      <c r="BC597" s="348">
        <v>7</v>
      </c>
      <c r="BD597" s="348"/>
      <c r="BE597" s="346"/>
      <c r="BF597" s="348">
        <v>7</v>
      </c>
      <c r="BG597" s="348"/>
      <c r="BH597" s="348"/>
      <c r="BI597" s="348"/>
      <c r="BJ597" s="361">
        <v>10</v>
      </c>
      <c r="BK597" s="346">
        <v>15.4</v>
      </c>
      <c r="BL597" s="346">
        <v>13.3</v>
      </c>
      <c r="BM597" s="346">
        <v>28.4</v>
      </c>
      <c r="BN597" s="346">
        <v>2.2000000000000002</v>
      </c>
      <c r="BO597" s="346">
        <v>91.3</v>
      </c>
      <c r="BP597" s="347">
        <v>13.3</v>
      </c>
      <c r="BQ597" s="346">
        <v>41.3</v>
      </c>
      <c r="BR597" s="346"/>
      <c r="BS597" s="34"/>
      <c r="BT597" s="34"/>
      <c r="BU597" s="34"/>
      <c r="BV597" s="34"/>
      <c r="BW597" s="34"/>
      <c r="BX597" s="34"/>
    </row>
    <row r="598" spans="1:76" x14ac:dyDescent="0.35">
      <c r="A598" s="34" t="s">
        <v>297</v>
      </c>
      <c r="B598" s="34"/>
      <c r="C598" s="34"/>
      <c r="D598" s="34"/>
      <c r="E598" s="34" t="s">
        <v>1372</v>
      </c>
      <c r="F598" s="34" t="s">
        <v>1372</v>
      </c>
      <c r="G598" s="41">
        <v>2005</v>
      </c>
      <c r="H598" s="34"/>
      <c r="I598" s="34"/>
      <c r="J598" s="34"/>
      <c r="K598" s="39" t="s">
        <v>80</v>
      </c>
      <c r="L598" s="39" t="s">
        <v>81</v>
      </c>
      <c r="M598" s="39" t="s">
        <v>82</v>
      </c>
      <c r="N598" s="39" t="s">
        <v>83</v>
      </c>
      <c r="O598" s="39" t="s">
        <v>84</v>
      </c>
      <c r="P598" s="39" t="s">
        <v>85</v>
      </c>
      <c r="Q598" s="39" t="s">
        <v>86</v>
      </c>
      <c r="R598" s="35" t="s">
        <v>87</v>
      </c>
      <c r="S598" s="35" t="s">
        <v>87</v>
      </c>
      <c r="T598" s="34" t="s">
        <v>882</v>
      </c>
      <c r="U598" s="39" t="s">
        <v>28</v>
      </c>
      <c r="V598" s="113" t="s">
        <v>293</v>
      </c>
      <c r="W598" s="34" t="s">
        <v>280</v>
      </c>
      <c r="X598" s="39" t="s">
        <v>819</v>
      </c>
      <c r="Y598" s="115"/>
      <c r="Z598" s="39" t="s">
        <v>239</v>
      </c>
      <c r="AA598" s="112"/>
      <c r="AB598" s="115"/>
      <c r="AC598" s="332">
        <v>48</v>
      </c>
      <c r="AD598" s="332" t="s">
        <v>240</v>
      </c>
      <c r="AE598" s="41" t="s">
        <v>508</v>
      </c>
      <c r="AF598" s="332" t="s">
        <v>240</v>
      </c>
      <c r="AG598" s="112"/>
      <c r="AH598" s="346">
        <v>178.4</v>
      </c>
      <c r="AI598" s="111">
        <v>178.4</v>
      </c>
      <c r="AJ598" s="346"/>
      <c r="AK598" s="349"/>
      <c r="AL598" s="336">
        <v>7.85</v>
      </c>
      <c r="AM598" s="44">
        <v>94.296500000000009</v>
      </c>
      <c r="AN598" s="111">
        <v>6.8</v>
      </c>
      <c r="AO598" s="111">
        <f t="shared" si="32"/>
        <v>1</v>
      </c>
      <c r="AP598" s="111">
        <v>1</v>
      </c>
      <c r="AQ598" s="111"/>
      <c r="AR598" s="335" t="s">
        <v>295</v>
      </c>
      <c r="AS598" s="111" t="s">
        <v>240</v>
      </c>
      <c r="AT598" s="111" t="s">
        <v>295</v>
      </c>
      <c r="AU598" s="111" t="s">
        <v>240</v>
      </c>
      <c r="AV598" s="349"/>
      <c r="AW598" s="348"/>
      <c r="AX598" s="349">
        <v>25</v>
      </c>
      <c r="AY598" s="348">
        <v>7.85</v>
      </c>
      <c r="AZ598" s="334" t="s">
        <v>240</v>
      </c>
      <c r="BA598" s="130">
        <v>94.296500000000009</v>
      </c>
      <c r="BB598" s="130"/>
      <c r="BC598" s="348">
        <v>6.8</v>
      </c>
      <c r="BD598" s="348"/>
      <c r="BE598" s="346"/>
      <c r="BF598" s="348">
        <v>6.8</v>
      </c>
      <c r="BG598" s="348"/>
      <c r="BH598" s="348"/>
      <c r="BI598" s="348"/>
      <c r="BJ598" s="361">
        <v>10</v>
      </c>
      <c r="BK598" s="346">
        <v>15.5</v>
      </c>
      <c r="BL598" s="346">
        <v>13.5</v>
      </c>
      <c r="BM598" s="346">
        <v>29.1</v>
      </c>
      <c r="BN598" s="346">
        <v>2.2000000000000002</v>
      </c>
      <c r="BO598" s="346">
        <v>92.9</v>
      </c>
      <c r="BP598" s="347">
        <v>16</v>
      </c>
      <c r="BQ598" s="346">
        <v>41.3</v>
      </c>
      <c r="BR598" s="346"/>
      <c r="BS598" s="34"/>
      <c r="BT598" s="34"/>
      <c r="BU598" s="34"/>
      <c r="BV598" s="34"/>
      <c r="BW598" s="34"/>
      <c r="BX598" s="34"/>
    </row>
    <row r="599" spans="1:76" x14ac:dyDescent="0.35">
      <c r="A599" s="34" t="s">
        <v>297</v>
      </c>
      <c r="B599" s="34"/>
      <c r="C599" s="34"/>
      <c r="D599" s="34"/>
      <c r="E599" s="34" t="s">
        <v>1372</v>
      </c>
      <c r="F599" s="34" t="s">
        <v>1372</v>
      </c>
      <c r="G599" s="41">
        <v>2005</v>
      </c>
      <c r="H599" s="34"/>
      <c r="I599" s="34"/>
      <c r="J599" s="34"/>
      <c r="K599" s="39" t="s">
        <v>80</v>
      </c>
      <c r="L599" s="39" t="s">
        <v>81</v>
      </c>
      <c r="M599" s="39" t="s">
        <v>82</v>
      </c>
      <c r="N599" s="39" t="s">
        <v>83</v>
      </c>
      <c r="O599" s="39" t="s">
        <v>84</v>
      </c>
      <c r="P599" s="39" t="s">
        <v>85</v>
      </c>
      <c r="Q599" s="39" t="s">
        <v>86</v>
      </c>
      <c r="R599" s="35" t="s">
        <v>87</v>
      </c>
      <c r="S599" s="35" t="s">
        <v>87</v>
      </c>
      <c r="T599" s="34" t="s">
        <v>882</v>
      </c>
      <c r="U599" s="39" t="s">
        <v>28</v>
      </c>
      <c r="V599" s="113" t="s">
        <v>293</v>
      </c>
      <c r="W599" s="34" t="s">
        <v>280</v>
      </c>
      <c r="X599" s="39" t="s">
        <v>819</v>
      </c>
      <c r="Y599" s="115"/>
      <c r="Z599" s="39" t="s">
        <v>239</v>
      </c>
      <c r="AA599" s="112"/>
      <c r="AB599" s="115"/>
      <c r="AC599" s="332">
        <v>48</v>
      </c>
      <c r="AD599" s="332" t="s">
        <v>240</v>
      </c>
      <c r="AE599" s="41" t="s">
        <v>508</v>
      </c>
      <c r="AF599" s="332" t="s">
        <v>240</v>
      </c>
      <c r="AG599" s="112"/>
      <c r="AH599" s="346">
        <v>180.1</v>
      </c>
      <c r="AI599" s="111">
        <v>180.1</v>
      </c>
      <c r="AJ599" s="346"/>
      <c r="AK599" s="349"/>
      <c r="AL599" s="336">
        <v>7.86</v>
      </c>
      <c r="AM599" s="44">
        <v>94.546199999999999</v>
      </c>
      <c r="AN599" s="111">
        <v>6.7</v>
      </c>
      <c r="AO599" s="111">
        <f t="shared" si="32"/>
        <v>1</v>
      </c>
      <c r="AP599" s="111">
        <v>1</v>
      </c>
      <c r="AQ599" s="111"/>
      <c r="AR599" s="335" t="s">
        <v>295</v>
      </c>
      <c r="AS599" s="111" t="s">
        <v>240</v>
      </c>
      <c r="AT599" s="111" t="s">
        <v>295</v>
      </c>
      <c r="AU599" s="111" t="s">
        <v>240</v>
      </c>
      <c r="AV599" s="349"/>
      <c r="AW599" s="348"/>
      <c r="AX599" s="349">
        <v>25</v>
      </c>
      <c r="AY599" s="348">
        <v>7.86</v>
      </c>
      <c r="AZ599" s="334" t="s">
        <v>240</v>
      </c>
      <c r="BA599" s="130">
        <v>94.546199999999999</v>
      </c>
      <c r="BB599" s="130"/>
      <c r="BC599" s="348">
        <v>6.7</v>
      </c>
      <c r="BD599" s="348"/>
      <c r="BE599" s="346"/>
      <c r="BF599" s="348">
        <v>6.7</v>
      </c>
      <c r="BG599" s="348"/>
      <c r="BH599" s="348"/>
      <c r="BI599" s="348"/>
      <c r="BJ599" s="361">
        <v>10</v>
      </c>
      <c r="BK599" s="346">
        <v>15.6</v>
      </c>
      <c r="BL599" s="346">
        <v>13.5</v>
      </c>
      <c r="BM599" s="346">
        <v>29.7</v>
      </c>
      <c r="BN599" s="346">
        <v>2.2000000000000002</v>
      </c>
      <c r="BO599" s="346">
        <v>93.1</v>
      </c>
      <c r="BP599" s="347">
        <v>15.9</v>
      </c>
      <c r="BQ599" s="346">
        <v>41.3</v>
      </c>
      <c r="BR599" s="346"/>
      <c r="BS599" s="34"/>
      <c r="BT599" s="34"/>
      <c r="BU599" s="34"/>
      <c r="BV599" s="34"/>
      <c r="BW599" s="34"/>
      <c r="BX599" s="34"/>
    </row>
    <row r="600" spans="1:76" x14ac:dyDescent="0.35">
      <c r="A600" s="34" t="s">
        <v>297</v>
      </c>
      <c r="B600" s="34"/>
      <c r="C600" s="34"/>
      <c r="D600" s="34"/>
      <c r="E600" s="34" t="s">
        <v>1372</v>
      </c>
      <c r="F600" s="34" t="s">
        <v>1372</v>
      </c>
      <c r="G600" s="41">
        <v>2005</v>
      </c>
      <c r="H600" s="34"/>
      <c r="I600" s="34"/>
      <c r="J600" s="34"/>
      <c r="K600" s="39" t="s">
        <v>80</v>
      </c>
      <c r="L600" s="39" t="s">
        <v>81</v>
      </c>
      <c r="M600" s="39" t="s">
        <v>82</v>
      </c>
      <c r="N600" s="39" t="s">
        <v>83</v>
      </c>
      <c r="O600" s="39" t="s">
        <v>84</v>
      </c>
      <c r="P600" s="39" t="s">
        <v>85</v>
      </c>
      <c r="Q600" s="39" t="s">
        <v>86</v>
      </c>
      <c r="R600" s="35" t="s">
        <v>87</v>
      </c>
      <c r="S600" s="35" t="s">
        <v>87</v>
      </c>
      <c r="T600" s="34" t="s">
        <v>882</v>
      </c>
      <c r="U600" s="39" t="s">
        <v>28</v>
      </c>
      <c r="V600" s="113" t="s">
        <v>293</v>
      </c>
      <c r="W600" s="34" t="s">
        <v>280</v>
      </c>
      <c r="X600" s="39" t="s">
        <v>819</v>
      </c>
      <c r="Y600" s="115"/>
      <c r="Z600" s="39" t="s">
        <v>239</v>
      </c>
      <c r="AA600" s="112"/>
      <c r="AB600" s="115"/>
      <c r="AC600" s="332">
        <v>48</v>
      </c>
      <c r="AD600" s="332" t="s">
        <v>240</v>
      </c>
      <c r="AE600" s="41" t="s">
        <v>508</v>
      </c>
      <c r="AF600" s="332" t="s">
        <v>240</v>
      </c>
      <c r="AG600" s="112"/>
      <c r="AH600" s="346">
        <v>193</v>
      </c>
      <c r="AI600" s="111">
        <v>193</v>
      </c>
      <c r="AJ600" s="346"/>
      <c r="AK600" s="349"/>
      <c r="AL600" s="336">
        <v>8.3000000000000007</v>
      </c>
      <c r="AM600" s="44">
        <v>80.729199999999992</v>
      </c>
      <c r="AN600" s="111">
        <v>6.8</v>
      </c>
      <c r="AO600" s="111">
        <f t="shared" si="32"/>
        <v>1</v>
      </c>
      <c r="AP600" s="111">
        <v>1</v>
      </c>
      <c r="AQ600" s="111"/>
      <c r="AR600" s="335" t="s">
        <v>295</v>
      </c>
      <c r="AS600" s="111" t="s">
        <v>240</v>
      </c>
      <c r="AT600" s="111" t="s">
        <v>295</v>
      </c>
      <c r="AU600" s="111" t="s">
        <v>240</v>
      </c>
      <c r="AV600" s="349"/>
      <c r="AW600" s="348"/>
      <c r="AX600" s="349">
        <v>25</v>
      </c>
      <c r="AY600" s="348">
        <v>8.3000000000000007</v>
      </c>
      <c r="AZ600" s="334" t="s">
        <v>240</v>
      </c>
      <c r="BA600" s="130">
        <v>80.729199999999992</v>
      </c>
      <c r="BB600" s="130"/>
      <c r="BC600" s="348">
        <v>6.8</v>
      </c>
      <c r="BD600" s="348"/>
      <c r="BE600" s="346"/>
      <c r="BF600" s="348">
        <v>6.8</v>
      </c>
      <c r="BG600" s="348"/>
      <c r="BH600" s="348"/>
      <c r="BI600" s="348"/>
      <c r="BJ600" s="361">
        <v>10</v>
      </c>
      <c r="BK600" s="346">
        <v>13.2</v>
      </c>
      <c r="BL600" s="346">
        <v>11.6</v>
      </c>
      <c r="BM600" s="346">
        <v>66.900000000000006</v>
      </c>
      <c r="BN600" s="346">
        <v>2.1</v>
      </c>
      <c r="BO600" s="346">
        <v>79</v>
      </c>
      <c r="BP600" s="347">
        <v>14.5</v>
      </c>
      <c r="BQ600" s="346">
        <v>117.3</v>
      </c>
      <c r="BR600" s="346"/>
      <c r="BS600" s="34"/>
      <c r="BT600" s="34"/>
      <c r="BU600" s="34"/>
      <c r="BV600" s="34"/>
      <c r="BW600" s="34"/>
      <c r="BX600" s="34"/>
    </row>
    <row r="601" spans="1:76" x14ac:dyDescent="0.35">
      <c r="A601" s="34" t="s">
        <v>297</v>
      </c>
      <c r="B601" s="34"/>
      <c r="C601" s="34"/>
      <c r="D601" s="34"/>
      <c r="E601" s="34" t="s">
        <v>1372</v>
      </c>
      <c r="F601" s="34" t="s">
        <v>1372</v>
      </c>
      <c r="G601" s="41">
        <v>2005</v>
      </c>
      <c r="H601" s="34"/>
      <c r="I601" s="34"/>
      <c r="J601" s="34"/>
      <c r="K601" s="39" t="s">
        <v>80</v>
      </c>
      <c r="L601" s="39" t="s">
        <v>81</v>
      </c>
      <c r="M601" s="39" t="s">
        <v>82</v>
      </c>
      <c r="N601" s="39" t="s">
        <v>83</v>
      </c>
      <c r="O601" s="39" t="s">
        <v>84</v>
      </c>
      <c r="P601" s="39" t="s">
        <v>85</v>
      </c>
      <c r="Q601" s="39" t="s">
        <v>86</v>
      </c>
      <c r="R601" s="35" t="s">
        <v>87</v>
      </c>
      <c r="S601" s="35" t="s">
        <v>87</v>
      </c>
      <c r="T601" s="34" t="s">
        <v>882</v>
      </c>
      <c r="U601" s="39" t="s">
        <v>28</v>
      </c>
      <c r="V601" s="113" t="s">
        <v>293</v>
      </c>
      <c r="W601" s="34" t="s">
        <v>280</v>
      </c>
      <c r="X601" s="39" t="s">
        <v>819</v>
      </c>
      <c r="Y601" s="115"/>
      <c r="Z601" s="39" t="s">
        <v>239</v>
      </c>
      <c r="AA601" s="112"/>
      <c r="AB601" s="115"/>
      <c r="AC601" s="332">
        <v>48</v>
      </c>
      <c r="AD601" s="332" t="s">
        <v>240</v>
      </c>
      <c r="AE601" s="41" t="s">
        <v>508</v>
      </c>
      <c r="AF601" s="332" t="s">
        <v>240</v>
      </c>
      <c r="AG601" s="112"/>
      <c r="AH601" s="346">
        <v>221.5</v>
      </c>
      <c r="AI601" s="111">
        <v>221.5</v>
      </c>
      <c r="AJ601" s="346"/>
      <c r="AK601" s="349"/>
      <c r="AL601" s="336">
        <v>7.37</v>
      </c>
      <c r="AM601" s="44">
        <v>88.667200000000008</v>
      </c>
      <c r="AN601" s="111">
        <v>15.6</v>
      </c>
      <c r="AO601" s="111">
        <f t="shared" si="32"/>
        <v>1</v>
      </c>
      <c r="AP601" s="111">
        <v>1</v>
      </c>
      <c r="AQ601" s="111"/>
      <c r="AR601" s="335" t="s">
        <v>295</v>
      </c>
      <c r="AS601" s="111" t="s">
        <v>240</v>
      </c>
      <c r="AT601" s="111" t="s">
        <v>295</v>
      </c>
      <c r="AU601" s="111" t="s">
        <v>240</v>
      </c>
      <c r="AV601" s="349"/>
      <c r="AW601" s="348"/>
      <c r="AX601" s="349">
        <v>25</v>
      </c>
      <c r="AY601" s="348">
        <v>7.37</v>
      </c>
      <c r="AZ601" s="334" t="s">
        <v>240</v>
      </c>
      <c r="BA601" s="130">
        <v>88.667200000000008</v>
      </c>
      <c r="BB601" s="130"/>
      <c r="BC601" s="348">
        <v>15.6</v>
      </c>
      <c r="BD601" s="348"/>
      <c r="BE601" s="346"/>
      <c r="BF601" s="348">
        <v>15.6</v>
      </c>
      <c r="BG601" s="348"/>
      <c r="BH601" s="348"/>
      <c r="BI601" s="348"/>
      <c r="BJ601" s="361">
        <v>10</v>
      </c>
      <c r="BK601" s="346">
        <v>14.4</v>
      </c>
      <c r="BL601" s="346">
        <v>12.8</v>
      </c>
      <c r="BM601" s="346">
        <v>34.799999999999997</v>
      </c>
      <c r="BN601" s="346">
        <v>2.1</v>
      </c>
      <c r="BO601" s="346">
        <v>90.6</v>
      </c>
      <c r="BP601" s="347">
        <v>28.8</v>
      </c>
      <c r="BQ601" s="346">
        <v>21.1</v>
      </c>
      <c r="BR601" s="346"/>
      <c r="BS601" s="34"/>
      <c r="BT601" s="34"/>
      <c r="BU601" s="34"/>
      <c r="BV601" s="34"/>
      <c r="BW601" s="34"/>
      <c r="BX601" s="34"/>
    </row>
    <row r="602" spans="1:76" x14ac:dyDescent="0.35">
      <c r="A602" s="34" t="s">
        <v>297</v>
      </c>
      <c r="B602" s="34"/>
      <c r="C602" s="34"/>
      <c r="D602" s="34"/>
      <c r="E602" s="34" t="s">
        <v>1372</v>
      </c>
      <c r="F602" s="34" t="s">
        <v>1372</v>
      </c>
      <c r="G602" s="41">
        <v>2005</v>
      </c>
      <c r="H602" s="34"/>
      <c r="I602" s="34"/>
      <c r="J602" s="34"/>
      <c r="K602" s="39" t="s">
        <v>80</v>
      </c>
      <c r="L602" s="39" t="s">
        <v>81</v>
      </c>
      <c r="M602" s="39" t="s">
        <v>82</v>
      </c>
      <c r="N602" s="39" t="s">
        <v>83</v>
      </c>
      <c r="O602" s="39" t="s">
        <v>84</v>
      </c>
      <c r="P602" s="39" t="s">
        <v>85</v>
      </c>
      <c r="Q602" s="39" t="s">
        <v>86</v>
      </c>
      <c r="R602" s="35" t="s">
        <v>87</v>
      </c>
      <c r="S602" s="35" t="s">
        <v>87</v>
      </c>
      <c r="T602" s="34" t="s">
        <v>882</v>
      </c>
      <c r="U602" s="39" t="s">
        <v>28</v>
      </c>
      <c r="V602" s="113" t="s">
        <v>293</v>
      </c>
      <c r="W602" s="34" t="s">
        <v>280</v>
      </c>
      <c r="X602" s="39" t="s">
        <v>819</v>
      </c>
      <c r="Y602" s="115"/>
      <c r="Z602" s="39" t="s">
        <v>239</v>
      </c>
      <c r="AA602" s="112"/>
      <c r="AB602" s="115"/>
      <c r="AC602" s="332">
        <v>48</v>
      </c>
      <c r="AD602" s="332" t="s">
        <v>240</v>
      </c>
      <c r="AE602" s="41" t="s">
        <v>508</v>
      </c>
      <c r="AF602" s="332" t="s">
        <v>240</v>
      </c>
      <c r="AG602" s="112"/>
      <c r="AH602" s="346">
        <v>229.8</v>
      </c>
      <c r="AI602" s="111">
        <v>229.8</v>
      </c>
      <c r="AJ602" s="346"/>
      <c r="AK602" s="349"/>
      <c r="AL602" s="336">
        <v>7.37</v>
      </c>
      <c r="AM602" s="44">
        <v>92.062299999999993</v>
      </c>
      <c r="AN602" s="111">
        <v>16.100000000000001</v>
      </c>
      <c r="AO602" s="111">
        <f t="shared" si="32"/>
        <v>1</v>
      </c>
      <c r="AP602" s="111">
        <v>1</v>
      </c>
      <c r="AQ602" s="111"/>
      <c r="AR602" s="335" t="s">
        <v>295</v>
      </c>
      <c r="AS602" s="111" t="s">
        <v>240</v>
      </c>
      <c r="AT602" s="111" t="s">
        <v>295</v>
      </c>
      <c r="AU602" s="111" t="s">
        <v>240</v>
      </c>
      <c r="AV602" s="349"/>
      <c r="AW602" s="348"/>
      <c r="AX602" s="349">
        <v>25</v>
      </c>
      <c r="AY602" s="348">
        <v>7.37</v>
      </c>
      <c r="AZ602" s="334" t="s">
        <v>240</v>
      </c>
      <c r="BA602" s="130">
        <v>92.062299999999993</v>
      </c>
      <c r="BB602" s="130"/>
      <c r="BC602" s="348">
        <v>16.100000000000001</v>
      </c>
      <c r="BD602" s="348"/>
      <c r="BE602" s="346"/>
      <c r="BF602" s="348">
        <v>16.100000000000001</v>
      </c>
      <c r="BG602" s="348"/>
      <c r="BH602" s="348"/>
      <c r="BI602" s="348"/>
      <c r="BJ602" s="361">
        <v>10</v>
      </c>
      <c r="BK602" s="346">
        <v>15.1</v>
      </c>
      <c r="BL602" s="346">
        <v>13.2</v>
      </c>
      <c r="BM602" s="346">
        <v>32.700000000000003</v>
      </c>
      <c r="BN602" s="346">
        <v>2.2999999999999998</v>
      </c>
      <c r="BO602" s="346">
        <v>95.8</v>
      </c>
      <c r="BP602" s="347">
        <v>26.1</v>
      </c>
      <c r="BQ602" s="346">
        <v>22</v>
      </c>
      <c r="BR602" s="346"/>
      <c r="BS602" s="34"/>
      <c r="BT602" s="34"/>
      <c r="BU602" s="34"/>
      <c r="BV602" s="34"/>
      <c r="BW602" s="34"/>
      <c r="BX602" s="34"/>
    </row>
    <row r="603" spans="1:76" x14ac:dyDescent="0.35">
      <c r="A603" s="34" t="s">
        <v>297</v>
      </c>
      <c r="B603" s="34"/>
      <c r="C603" s="34"/>
      <c r="D603" s="34"/>
      <c r="E603" s="34" t="s">
        <v>1372</v>
      </c>
      <c r="F603" s="34" t="s">
        <v>1372</v>
      </c>
      <c r="G603" s="41">
        <v>2005</v>
      </c>
      <c r="H603" s="34"/>
      <c r="I603" s="34"/>
      <c r="J603" s="34"/>
      <c r="K603" s="39" t="s">
        <v>80</v>
      </c>
      <c r="L603" s="39" t="s">
        <v>81</v>
      </c>
      <c r="M603" s="39" t="s">
        <v>82</v>
      </c>
      <c r="N603" s="39" t="s">
        <v>83</v>
      </c>
      <c r="O603" s="39" t="s">
        <v>84</v>
      </c>
      <c r="P603" s="39" t="s">
        <v>85</v>
      </c>
      <c r="Q603" s="39" t="s">
        <v>86</v>
      </c>
      <c r="R603" s="35" t="s">
        <v>87</v>
      </c>
      <c r="S603" s="35" t="s">
        <v>87</v>
      </c>
      <c r="T603" s="34" t="s">
        <v>882</v>
      </c>
      <c r="U603" s="39" t="s">
        <v>28</v>
      </c>
      <c r="V603" s="113" t="s">
        <v>293</v>
      </c>
      <c r="W603" s="34" t="s">
        <v>280</v>
      </c>
      <c r="X603" s="39" t="s">
        <v>819</v>
      </c>
      <c r="Y603" s="115"/>
      <c r="Z603" s="39" t="s">
        <v>239</v>
      </c>
      <c r="AA603" s="112"/>
      <c r="AB603" s="115"/>
      <c r="AC603" s="332">
        <v>48</v>
      </c>
      <c r="AD603" s="332" t="s">
        <v>240</v>
      </c>
      <c r="AE603" s="41" t="s">
        <v>508</v>
      </c>
      <c r="AF603" s="332" t="s">
        <v>240</v>
      </c>
      <c r="AG603" s="112"/>
      <c r="AH603" s="346">
        <v>234.9</v>
      </c>
      <c r="AI603" s="111">
        <v>234.9</v>
      </c>
      <c r="AJ603" s="346"/>
      <c r="AK603" s="349"/>
      <c r="AL603" s="336">
        <v>7.86</v>
      </c>
      <c r="AM603" s="44">
        <v>94.296500000000009</v>
      </c>
      <c r="AN603" s="111">
        <v>6.5</v>
      </c>
      <c r="AO603" s="111">
        <f t="shared" si="32"/>
        <v>1</v>
      </c>
      <c r="AP603" s="111">
        <v>1</v>
      </c>
      <c r="AQ603" s="111"/>
      <c r="AR603" s="335" t="s">
        <v>295</v>
      </c>
      <c r="AS603" s="111" t="s">
        <v>240</v>
      </c>
      <c r="AT603" s="111" t="s">
        <v>295</v>
      </c>
      <c r="AU603" s="111" t="s">
        <v>240</v>
      </c>
      <c r="AV603" s="349"/>
      <c r="AW603" s="348"/>
      <c r="AX603" s="349">
        <v>25</v>
      </c>
      <c r="AY603" s="348">
        <v>7.86</v>
      </c>
      <c r="AZ603" s="334" t="s">
        <v>240</v>
      </c>
      <c r="BA603" s="130">
        <v>94.296500000000009</v>
      </c>
      <c r="BB603" s="130"/>
      <c r="BC603" s="348">
        <v>6.5</v>
      </c>
      <c r="BD603" s="348"/>
      <c r="BE603" s="346"/>
      <c r="BF603" s="348">
        <v>6.5</v>
      </c>
      <c r="BG603" s="348"/>
      <c r="BH603" s="348"/>
      <c r="BI603" s="348"/>
      <c r="BJ603" s="361">
        <v>10</v>
      </c>
      <c r="BK603" s="346">
        <v>15.5</v>
      </c>
      <c r="BL603" s="346">
        <v>13.5</v>
      </c>
      <c r="BM603" s="346">
        <v>28.1</v>
      </c>
      <c r="BN603" s="346">
        <v>2.2000000000000002</v>
      </c>
      <c r="BO603" s="346">
        <v>94.2</v>
      </c>
      <c r="BP603" s="347">
        <v>11.5</v>
      </c>
      <c r="BQ603" s="346">
        <v>44</v>
      </c>
      <c r="BR603" s="346"/>
      <c r="BS603" s="34"/>
      <c r="BT603" s="34"/>
      <c r="BU603" s="34"/>
      <c r="BV603" s="34"/>
      <c r="BW603" s="34"/>
      <c r="BX603" s="34"/>
    </row>
    <row r="604" spans="1:76" x14ac:dyDescent="0.35">
      <c r="A604" s="34" t="s">
        <v>297</v>
      </c>
      <c r="B604" s="34"/>
      <c r="C604" s="34"/>
      <c r="D604" s="34"/>
      <c r="E604" s="34" t="s">
        <v>1372</v>
      </c>
      <c r="F604" s="34" t="s">
        <v>1372</v>
      </c>
      <c r="G604" s="41">
        <v>2005</v>
      </c>
      <c r="H604" s="34"/>
      <c r="I604" s="34"/>
      <c r="J604" s="34"/>
      <c r="K604" s="39" t="s">
        <v>80</v>
      </c>
      <c r="L604" s="39" t="s">
        <v>81</v>
      </c>
      <c r="M604" s="39" t="s">
        <v>82</v>
      </c>
      <c r="N604" s="39" t="s">
        <v>83</v>
      </c>
      <c r="O604" s="39" t="s">
        <v>84</v>
      </c>
      <c r="P604" s="39" t="s">
        <v>85</v>
      </c>
      <c r="Q604" s="39" t="s">
        <v>86</v>
      </c>
      <c r="R604" s="35" t="s">
        <v>87</v>
      </c>
      <c r="S604" s="35" t="s">
        <v>87</v>
      </c>
      <c r="T604" s="34" t="s">
        <v>882</v>
      </c>
      <c r="U604" s="39" t="s">
        <v>28</v>
      </c>
      <c r="V604" s="113" t="s">
        <v>293</v>
      </c>
      <c r="W604" s="34" t="s">
        <v>280</v>
      </c>
      <c r="X604" s="39" t="s">
        <v>819</v>
      </c>
      <c r="Y604" s="115"/>
      <c r="Z604" s="39" t="s">
        <v>239</v>
      </c>
      <c r="AA604" s="112"/>
      <c r="AB604" s="115"/>
      <c r="AC604" s="332">
        <v>48</v>
      </c>
      <c r="AD604" s="332" t="s">
        <v>240</v>
      </c>
      <c r="AE604" s="41" t="s">
        <v>508</v>
      </c>
      <c r="AF604" s="332" t="s">
        <v>240</v>
      </c>
      <c r="AG604" s="112"/>
      <c r="AH604" s="346">
        <v>236.1</v>
      </c>
      <c r="AI604" s="111">
        <v>236.1</v>
      </c>
      <c r="AJ604" s="346"/>
      <c r="AK604" s="349"/>
      <c r="AL604" s="336">
        <v>7.31</v>
      </c>
      <c r="AM604" s="44">
        <v>99.176699999999997</v>
      </c>
      <c r="AN604" s="111">
        <v>15.1</v>
      </c>
      <c r="AO604" s="111">
        <f t="shared" si="32"/>
        <v>1</v>
      </c>
      <c r="AP604" s="111">
        <v>1</v>
      </c>
      <c r="AQ604" s="111"/>
      <c r="AR604" s="335" t="s">
        <v>295</v>
      </c>
      <c r="AS604" s="111" t="s">
        <v>240</v>
      </c>
      <c r="AT604" s="111" t="s">
        <v>295</v>
      </c>
      <c r="AU604" s="111" t="s">
        <v>240</v>
      </c>
      <c r="AV604" s="349"/>
      <c r="AW604" s="348"/>
      <c r="AX604" s="349">
        <v>25</v>
      </c>
      <c r="AY604" s="348">
        <v>7.31</v>
      </c>
      <c r="AZ604" s="334" t="s">
        <v>240</v>
      </c>
      <c r="BA604" s="130">
        <v>99.176699999999997</v>
      </c>
      <c r="BB604" s="130"/>
      <c r="BC604" s="348">
        <v>15.1</v>
      </c>
      <c r="BD604" s="348"/>
      <c r="BE604" s="346"/>
      <c r="BF604" s="348">
        <v>15.1</v>
      </c>
      <c r="BG604" s="348"/>
      <c r="BH604" s="348"/>
      <c r="BI604" s="348"/>
      <c r="BJ604" s="361">
        <v>10</v>
      </c>
      <c r="BK604" s="346">
        <v>16.3</v>
      </c>
      <c r="BL604" s="346">
        <v>14.2</v>
      </c>
      <c r="BM604" s="346">
        <v>31.7</v>
      </c>
      <c r="BN604" s="346">
        <v>2.8</v>
      </c>
      <c r="BO604" s="346">
        <v>98.8</v>
      </c>
      <c r="BP604" s="347">
        <v>30.3</v>
      </c>
      <c r="BQ604" s="346">
        <v>19.5</v>
      </c>
      <c r="BR604" s="346"/>
      <c r="BS604" s="34"/>
      <c r="BT604" s="34"/>
      <c r="BU604" s="34"/>
      <c r="BV604" s="34"/>
      <c r="BW604" s="34"/>
      <c r="BX604" s="34"/>
    </row>
    <row r="605" spans="1:76" x14ac:dyDescent="0.35">
      <c r="A605" s="34" t="s">
        <v>297</v>
      </c>
      <c r="B605" s="34"/>
      <c r="C605" s="34"/>
      <c r="D605" s="34"/>
      <c r="E605" s="34" t="s">
        <v>1372</v>
      </c>
      <c r="F605" s="34" t="s">
        <v>1372</v>
      </c>
      <c r="G605" s="41">
        <v>2005</v>
      </c>
      <c r="H605" s="34"/>
      <c r="I605" s="34"/>
      <c r="J605" s="34"/>
      <c r="K605" s="39" t="s">
        <v>80</v>
      </c>
      <c r="L605" s="39" t="s">
        <v>81</v>
      </c>
      <c r="M605" s="39" t="s">
        <v>82</v>
      </c>
      <c r="N605" s="39" t="s">
        <v>83</v>
      </c>
      <c r="O605" s="39" t="s">
        <v>84</v>
      </c>
      <c r="P605" s="39" t="s">
        <v>85</v>
      </c>
      <c r="Q605" s="39" t="s">
        <v>86</v>
      </c>
      <c r="R605" s="35" t="s">
        <v>87</v>
      </c>
      <c r="S605" s="35" t="s">
        <v>87</v>
      </c>
      <c r="T605" s="34" t="s">
        <v>882</v>
      </c>
      <c r="U605" s="39" t="s">
        <v>28</v>
      </c>
      <c r="V605" s="113" t="s">
        <v>293</v>
      </c>
      <c r="W605" s="34" t="s">
        <v>280</v>
      </c>
      <c r="X605" s="39" t="s">
        <v>819</v>
      </c>
      <c r="Y605" s="115"/>
      <c r="Z605" s="39" t="s">
        <v>239</v>
      </c>
      <c r="AA605" s="112"/>
      <c r="AB605" s="115"/>
      <c r="AC605" s="332">
        <v>48</v>
      </c>
      <c r="AD605" s="332" t="s">
        <v>240</v>
      </c>
      <c r="AE605" s="41" t="s">
        <v>508</v>
      </c>
      <c r="AF605" s="332" t="s">
        <v>240</v>
      </c>
      <c r="AG605" s="112"/>
      <c r="AH605" s="346">
        <v>239.7</v>
      </c>
      <c r="AI605" s="111">
        <v>239.7</v>
      </c>
      <c r="AJ605" s="346"/>
      <c r="AK605" s="349"/>
      <c r="AL605" s="336">
        <v>8.4</v>
      </c>
      <c r="AM605" s="44">
        <v>78.495000000000005</v>
      </c>
      <c r="AN605" s="111">
        <v>6.8</v>
      </c>
      <c r="AO605" s="111">
        <f t="shared" si="32"/>
        <v>1</v>
      </c>
      <c r="AP605" s="111">
        <v>1</v>
      </c>
      <c r="AQ605" s="111"/>
      <c r="AR605" s="335" t="s">
        <v>295</v>
      </c>
      <c r="AS605" s="111" t="s">
        <v>240</v>
      </c>
      <c r="AT605" s="111" t="s">
        <v>295</v>
      </c>
      <c r="AU605" s="111" t="s">
        <v>240</v>
      </c>
      <c r="AV605" s="349"/>
      <c r="AW605" s="348"/>
      <c r="AX605" s="349">
        <v>25</v>
      </c>
      <c r="AY605" s="348">
        <v>8.4</v>
      </c>
      <c r="AZ605" s="334" t="s">
        <v>240</v>
      </c>
      <c r="BA605" s="130">
        <v>78.495000000000005</v>
      </c>
      <c r="BB605" s="130"/>
      <c r="BC605" s="348">
        <v>6.8</v>
      </c>
      <c r="BD605" s="348"/>
      <c r="BE605" s="346"/>
      <c r="BF605" s="348">
        <v>6.8</v>
      </c>
      <c r="BG605" s="348"/>
      <c r="BH605" s="348"/>
      <c r="BI605" s="348"/>
      <c r="BJ605" s="361">
        <v>10</v>
      </c>
      <c r="BK605" s="346">
        <v>12.8</v>
      </c>
      <c r="BL605" s="346">
        <v>11.3</v>
      </c>
      <c r="BM605" s="346">
        <v>84.4</v>
      </c>
      <c r="BN605" s="346">
        <v>2.2000000000000002</v>
      </c>
      <c r="BO605" s="346">
        <v>77.8</v>
      </c>
      <c r="BP605" s="347">
        <v>13.7</v>
      </c>
      <c r="BQ605" s="346">
        <v>146.69999999999999</v>
      </c>
      <c r="BR605" s="346"/>
      <c r="BS605" s="34"/>
      <c r="BT605" s="34"/>
      <c r="BU605" s="34"/>
      <c r="BV605" s="34"/>
      <c r="BW605" s="34"/>
      <c r="BX605" s="34"/>
    </row>
    <row r="606" spans="1:76" x14ac:dyDescent="0.35">
      <c r="A606" s="34" t="s">
        <v>297</v>
      </c>
      <c r="B606" s="34"/>
      <c r="C606" s="34"/>
      <c r="D606" s="34"/>
      <c r="E606" s="34" t="s">
        <v>1372</v>
      </c>
      <c r="F606" s="34" t="s">
        <v>1372</v>
      </c>
      <c r="G606" s="41">
        <v>2005</v>
      </c>
      <c r="H606" s="34"/>
      <c r="I606" s="34"/>
      <c r="J606" s="34"/>
      <c r="K606" s="39" t="s">
        <v>80</v>
      </c>
      <c r="L606" s="39" t="s">
        <v>81</v>
      </c>
      <c r="M606" s="39" t="s">
        <v>82</v>
      </c>
      <c r="N606" s="39" t="s">
        <v>83</v>
      </c>
      <c r="O606" s="39" t="s">
        <v>84</v>
      </c>
      <c r="P606" s="39" t="s">
        <v>85</v>
      </c>
      <c r="Q606" s="39" t="s">
        <v>86</v>
      </c>
      <c r="R606" s="35" t="s">
        <v>87</v>
      </c>
      <c r="S606" s="35" t="s">
        <v>87</v>
      </c>
      <c r="T606" s="34" t="s">
        <v>882</v>
      </c>
      <c r="U606" s="39" t="s">
        <v>28</v>
      </c>
      <c r="V606" s="113" t="s">
        <v>293</v>
      </c>
      <c r="W606" s="34" t="s">
        <v>280</v>
      </c>
      <c r="X606" s="39" t="s">
        <v>819</v>
      </c>
      <c r="Y606" s="115"/>
      <c r="Z606" s="39" t="s">
        <v>239</v>
      </c>
      <c r="AA606" s="112"/>
      <c r="AB606" s="115"/>
      <c r="AC606" s="332">
        <v>48</v>
      </c>
      <c r="AD606" s="332" t="s">
        <v>240</v>
      </c>
      <c r="AE606" s="41" t="s">
        <v>508</v>
      </c>
      <c r="AF606" s="332" t="s">
        <v>240</v>
      </c>
      <c r="AG606" s="112"/>
      <c r="AH606" s="346">
        <v>245.5</v>
      </c>
      <c r="AI606" s="111">
        <v>245.5</v>
      </c>
      <c r="AJ606" s="346"/>
      <c r="AK606" s="349"/>
      <c r="AL606" s="336">
        <v>7.35</v>
      </c>
      <c r="AM606" s="44">
        <v>85.609400000000008</v>
      </c>
      <c r="AN606" s="111">
        <v>15.9</v>
      </c>
      <c r="AO606" s="111">
        <f t="shared" si="32"/>
        <v>1</v>
      </c>
      <c r="AP606" s="111">
        <v>1</v>
      </c>
      <c r="AQ606" s="111"/>
      <c r="AR606" s="335" t="s">
        <v>295</v>
      </c>
      <c r="AS606" s="111" t="s">
        <v>240</v>
      </c>
      <c r="AT606" s="111" t="s">
        <v>295</v>
      </c>
      <c r="AU606" s="111" t="s">
        <v>240</v>
      </c>
      <c r="AV606" s="349"/>
      <c r="AW606" s="348"/>
      <c r="AX606" s="349">
        <v>25</v>
      </c>
      <c r="AY606" s="348">
        <v>7.35</v>
      </c>
      <c r="AZ606" s="334" t="s">
        <v>240</v>
      </c>
      <c r="BA606" s="130">
        <v>85.609400000000008</v>
      </c>
      <c r="BB606" s="130"/>
      <c r="BC606" s="348">
        <v>15.9</v>
      </c>
      <c r="BD606" s="348"/>
      <c r="BE606" s="346"/>
      <c r="BF606" s="348">
        <v>15.9</v>
      </c>
      <c r="BG606" s="348"/>
      <c r="BH606" s="348"/>
      <c r="BI606" s="348"/>
      <c r="BJ606" s="361">
        <v>10</v>
      </c>
      <c r="BK606" s="346">
        <v>14</v>
      </c>
      <c r="BL606" s="346">
        <v>12.3</v>
      </c>
      <c r="BM606" s="346">
        <v>31.2</v>
      </c>
      <c r="BN606" s="346">
        <v>2.2000000000000002</v>
      </c>
      <c r="BO606" s="346">
        <v>86.1</v>
      </c>
      <c r="BP606" s="347">
        <v>27.9</v>
      </c>
      <c r="BQ606" s="346">
        <v>20.8</v>
      </c>
      <c r="BR606" s="346"/>
      <c r="BS606" s="34"/>
      <c r="BT606" s="34"/>
      <c r="BU606" s="34"/>
      <c r="BV606" s="34"/>
      <c r="BW606" s="34"/>
      <c r="BX606" s="34"/>
    </row>
    <row r="607" spans="1:76" x14ac:dyDescent="0.35">
      <c r="A607" s="34" t="s">
        <v>297</v>
      </c>
      <c r="B607" s="34"/>
      <c r="C607" s="34"/>
      <c r="D607" s="34"/>
      <c r="E607" s="34" t="s">
        <v>1372</v>
      </c>
      <c r="F607" s="34" t="s">
        <v>1372</v>
      </c>
      <c r="G607" s="41">
        <v>2005</v>
      </c>
      <c r="H607" s="34"/>
      <c r="I607" s="34"/>
      <c r="J607" s="34"/>
      <c r="K607" s="39" t="s">
        <v>80</v>
      </c>
      <c r="L607" s="39" t="s">
        <v>81</v>
      </c>
      <c r="M607" s="39" t="s">
        <v>82</v>
      </c>
      <c r="N607" s="39" t="s">
        <v>83</v>
      </c>
      <c r="O607" s="39" t="s">
        <v>84</v>
      </c>
      <c r="P607" s="39" t="s">
        <v>85</v>
      </c>
      <c r="Q607" s="39" t="s">
        <v>86</v>
      </c>
      <c r="R607" s="35" t="s">
        <v>87</v>
      </c>
      <c r="S607" s="35" t="s">
        <v>87</v>
      </c>
      <c r="T607" s="34" t="s">
        <v>882</v>
      </c>
      <c r="U607" s="39" t="s">
        <v>28</v>
      </c>
      <c r="V607" s="113" t="s">
        <v>293</v>
      </c>
      <c r="W607" s="34" t="s">
        <v>280</v>
      </c>
      <c r="X607" s="39" t="s">
        <v>819</v>
      </c>
      <c r="Y607" s="115"/>
      <c r="Z607" s="39" t="s">
        <v>239</v>
      </c>
      <c r="AA607" s="112"/>
      <c r="AB607" s="115"/>
      <c r="AC607" s="332">
        <v>48</v>
      </c>
      <c r="AD607" s="332" t="s">
        <v>240</v>
      </c>
      <c r="AE607" s="41" t="s">
        <v>508</v>
      </c>
      <c r="AF607" s="332" t="s">
        <v>240</v>
      </c>
      <c r="AG607" s="112"/>
      <c r="AH607" s="346">
        <v>250.4</v>
      </c>
      <c r="AI607" s="111">
        <v>250.4</v>
      </c>
      <c r="AJ607" s="346"/>
      <c r="AK607" s="349"/>
      <c r="AL607" s="336">
        <v>7.36</v>
      </c>
      <c r="AM607" s="44">
        <v>86.021200000000007</v>
      </c>
      <c r="AN607" s="111">
        <v>15.4</v>
      </c>
      <c r="AO607" s="111">
        <f t="shared" si="32"/>
        <v>1</v>
      </c>
      <c r="AP607" s="111">
        <v>1</v>
      </c>
      <c r="AQ607" s="111"/>
      <c r="AR607" s="335" t="s">
        <v>295</v>
      </c>
      <c r="AS607" s="111" t="s">
        <v>240</v>
      </c>
      <c r="AT607" s="111" t="s">
        <v>295</v>
      </c>
      <c r="AU607" s="111" t="s">
        <v>240</v>
      </c>
      <c r="AV607" s="349"/>
      <c r="AW607" s="348"/>
      <c r="AX607" s="349">
        <v>25</v>
      </c>
      <c r="AY607" s="348">
        <v>7.36</v>
      </c>
      <c r="AZ607" s="334" t="s">
        <v>240</v>
      </c>
      <c r="BA607" s="130">
        <v>86.021200000000007</v>
      </c>
      <c r="BB607" s="130"/>
      <c r="BC607" s="348">
        <v>15.4</v>
      </c>
      <c r="BD607" s="348"/>
      <c r="BE607" s="346"/>
      <c r="BF607" s="348">
        <v>15.4</v>
      </c>
      <c r="BG607" s="348"/>
      <c r="BH607" s="348"/>
      <c r="BI607" s="348"/>
      <c r="BJ607" s="361">
        <v>10</v>
      </c>
      <c r="BK607" s="346">
        <v>14</v>
      </c>
      <c r="BL607" s="346">
        <v>12.4</v>
      </c>
      <c r="BM607" s="346">
        <v>32.9</v>
      </c>
      <c r="BN607" s="346">
        <v>2.1</v>
      </c>
      <c r="BO607" s="346">
        <v>91.6</v>
      </c>
      <c r="BP607" s="347">
        <v>24.5</v>
      </c>
      <c r="BQ607" s="346">
        <v>22.1</v>
      </c>
      <c r="BR607" s="346"/>
      <c r="BS607" s="34"/>
      <c r="BT607" s="34"/>
      <c r="BU607" s="34"/>
      <c r="BV607" s="34"/>
      <c r="BW607" s="34"/>
      <c r="BX607" s="34"/>
    </row>
    <row r="608" spans="1:76" x14ac:dyDescent="0.35">
      <c r="A608" s="34" t="s">
        <v>297</v>
      </c>
      <c r="B608" s="34"/>
      <c r="C608" s="34"/>
      <c r="D608" s="34"/>
      <c r="E608" s="34" t="s">
        <v>1372</v>
      </c>
      <c r="F608" s="34" t="s">
        <v>1372</v>
      </c>
      <c r="G608" s="41">
        <v>2005</v>
      </c>
      <c r="H608" s="34"/>
      <c r="I608" s="34"/>
      <c r="J608" s="34"/>
      <c r="K608" s="39" t="s">
        <v>80</v>
      </c>
      <c r="L608" s="39" t="s">
        <v>81</v>
      </c>
      <c r="M608" s="39" t="s">
        <v>82</v>
      </c>
      <c r="N608" s="39" t="s">
        <v>83</v>
      </c>
      <c r="O608" s="39" t="s">
        <v>84</v>
      </c>
      <c r="P608" s="39" t="s">
        <v>85</v>
      </c>
      <c r="Q608" s="39" t="s">
        <v>86</v>
      </c>
      <c r="R608" s="35" t="s">
        <v>87</v>
      </c>
      <c r="S608" s="35" t="s">
        <v>87</v>
      </c>
      <c r="T608" s="34" t="s">
        <v>882</v>
      </c>
      <c r="U608" s="39" t="s">
        <v>28</v>
      </c>
      <c r="V608" s="113" t="s">
        <v>293</v>
      </c>
      <c r="W608" s="34" t="s">
        <v>280</v>
      </c>
      <c r="X608" s="39" t="s">
        <v>819</v>
      </c>
      <c r="Y608" s="115"/>
      <c r="Z608" s="39" t="s">
        <v>239</v>
      </c>
      <c r="AA608" s="112"/>
      <c r="AB608" s="115"/>
      <c r="AC608" s="332">
        <v>48</v>
      </c>
      <c r="AD608" s="332" t="s">
        <v>240</v>
      </c>
      <c r="AE608" s="41" t="s">
        <v>508</v>
      </c>
      <c r="AF608" s="332" t="s">
        <v>240</v>
      </c>
      <c r="AG608" s="112"/>
      <c r="AH608" s="346">
        <v>258.5</v>
      </c>
      <c r="AI608" s="111">
        <v>258.5</v>
      </c>
      <c r="AJ608" s="346"/>
      <c r="AK608" s="349"/>
      <c r="AL608" s="336">
        <v>8.2899999999999991</v>
      </c>
      <c r="AM608" s="44">
        <v>76.922300000000007</v>
      </c>
      <c r="AN608" s="111">
        <v>7</v>
      </c>
      <c r="AO608" s="111">
        <f t="shared" si="32"/>
        <v>1</v>
      </c>
      <c r="AP608" s="111">
        <v>1</v>
      </c>
      <c r="AQ608" s="111"/>
      <c r="AR608" s="335" t="s">
        <v>295</v>
      </c>
      <c r="AS608" s="111" t="s">
        <v>240</v>
      </c>
      <c r="AT608" s="111" t="s">
        <v>295</v>
      </c>
      <c r="AU608" s="111" t="s">
        <v>240</v>
      </c>
      <c r="AV608" s="349"/>
      <c r="AW608" s="348"/>
      <c r="AX608" s="349">
        <v>25</v>
      </c>
      <c r="AY608" s="348">
        <v>8.2899999999999991</v>
      </c>
      <c r="AZ608" s="334" t="s">
        <v>240</v>
      </c>
      <c r="BA608" s="130">
        <v>76.922300000000007</v>
      </c>
      <c r="BB608" s="130"/>
      <c r="BC608" s="348">
        <v>7</v>
      </c>
      <c r="BD608" s="348"/>
      <c r="BE608" s="346"/>
      <c r="BF608" s="348">
        <v>7</v>
      </c>
      <c r="BG608" s="348"/>
      <c r="BH608" s="348"/>
      <c r="BI608" s="348"/>
      <c r="BJ608" s="361">
        <v>10</v>
      </c>
      <c r="BK608" s="346">
        <v>12.5</v>
      </c>
      <c r="BL608" s="346">
        <v>11.1</v>
      </c>
      <c r="BM608" s="346">
        <v>64.3</v>
      </c>
      <c r="BN608" s="346">
        <v>2.1</v>
      </c>
      <c r="BO608" s="346">
        <v>75.599999999999994</v>
      </c>
      <c r="BP608" s="347">
        <v>13.3</v>
      </c>
      <c r="BQ608" s="346">
        <v>114.7</v>
      </c>
      <c r="BR608" s="346"/>
      <c r="BS608" s="34"/>
      <c r="BT608" s="34"/>
      <c r="BU608" s="34"/>
      <c r="BV608" s="34"/>
      <c r="BW608" s="34"/>
      <c r="BX608" s="34"/>
    </row>
    <row r="609" spans="1:76" x14ac:dyDescent="0.35">
      <c r="A609" s="34" t="s">
        <v>297</v>
      </c>
      <c r="B609" s="34"/>
      <c r="C609" s="34"/>
      <c r="D609" s="34"/>
      <c r="E609" s="34" t="s">
        <v>1372</v>
      </c>
      <c r="F609" s="34" t="s">
        <v>1372</v>
      </c>
      <c r="G609" s="41">
        <v>2005</v>
      </c>
      <c r="H609" s="34"/>
      <c r="I609" s="34"/>
      <c r="J609" s="34"/>
      <c r="K609" s="39" t="s">
        <v>80</v>
      </c>
      <c r="L609" s="39" t="s">
        <v>81</v>
      </c>
      <c r="M609" s="39" t="s">
        <v>82</v>
      </c>
      <c r="N609" s="39" t="s">
        <v>83</v>
      </c>
      <c r="O609" s="39" t="s">
        <v>84</v>
      </c>
      <c r="P609" s="39" t="s">
        <v>85</v>
      </c>
      <c r="Q609" s="39" t="s">
        <v>86</v>
      </c>
      <c r="R609" s="35" t="s">
        <v>87</v>
      </c>
      <c r="S609" s="35" t="s">
        <v>87</v>
      </c>
      <c r="T609" s="34" t="s">
        <v>882</v>
      </c>
      <c r="U609" s="39" t="s">
        <v>28</v>
      </c>
      <c r="V609" s="113" t="s">
        <v>293</v>
      </c>
      <c r="W609" s="34" t="s">
        <v>280</v>
      </c>
      <c r="X609" s="39" t="s">
        <v>819</v>
      </c>
      <c r="Y609" s="115"/>
      <c r="Z609" s="39" t="s">
        <v>239</v>
      </c>
      <c r="AA609" s="112"/>
      <c r="AB609" s="115"/>
      <c r="AC609" s="332">
        <v>48</v>
      </c>
      <c r="AD609" s="332" t="s">
        <v>240</v>
      </c>
      <c r="AE609" s="41" t="s">
        <v>508</v>
      </c>
      <c r="AF609" s="332" t="s">
        <v>240</v>
      </c>
      <c r="AG609" s="112"/>
      <c r="AH609" s="346">
        <v>290.89999999999998</v>
      </c>
      <c r="AI609" s="111">
        <v>290.89999999999998</v>
      </c>
      <c r="AJ609" s="346"/>
      <c r="AK609" s="349"/>
      <c r="AL609" s="336">
        <v>7.43</v>
      </c>
      <c r="AM609" s="44">
        <v>98.015799999999999</v>
      </c>
      <c r="AN609" s="111">
        <v>14.6</v>
      </c>
      <c r="AO609" s="111">
        <f t="shared" si="32"/>
        <v>1</v>
      </c>
      <c r="AP609" s="111">
        <v>1</v>
      </c>
      <c r="AQ609" s="111"/>
      <c r="AR609" s="335" t="s">
        <v>295</v>
      </c>
      <c r="AS609" s="111" t="s">
        <v>240</v>
      </c>
      <c r="AT609" s="111" t="s">
        <v>295</v>
      </c>
      <c r="AU609" s="111" t="s">
        <v>240</v>
      </c>
      <c r="AV609" s="349"/>
      <c r="AW609" s="348"/>
      <c r="AX609" s="349">
        <v>25</v>
      </c>
      <c r="AY609" s="348">
        <v>7.43</v>
      </c>
      <c r="AZ609" s="334" t="s">
        <v>240</v>
      </c>
      <c r="BA609" s="130">
        <v>98.015799999999999</v>
      </c>
      <c r="BB609" s="130"/>
      <c r="BC609" s="348">
        <v>14.6</v>
      </c>
      <c r="BD609" s="348"/>
      <c r="BE609" s="346"/>
      <c r="BF609" s="348">
        <v>14.6</v>
      </c>
      <c r="BG609" s="348"/>
      <c r="BH609" s="348"/>
      <c r="BI609" s="348"/>
      <c r="BJ609" s="361">
        <v>10</v>
      </c>
      <c r="BK609" s="346">
        <v>16</v>
      </c>
      <c r="BL609" s="346">
        <v>14.1</v>
      </c>
      <c r="BM609" s="346">
        <v>37</v>
      </c>
      <c r="BN609" s="346">
        <v>2.2999999999999998</v>
      </c>
      <c r="BO609" s="346">
        <v>99.5</v>
      </c>
      <c r="BP609" s="347">
        <v>32.200000000000003</v>
      </c>
      <c r="BQ609" s="346">
        <v>22.9</v>
      </c>
      <c r="BR609" s="346"/>
      <c r="BS609" s="34"/>
      <c r="BT609" s="34"/>
      <c r="BU609" s="34"/>
      <c r="BV609" s="34"/>
      <c r="BW609" s="34"/>
      <c r="BX609" s="34"/>
    </row>
    <row r="610" spans="1:76" x14ac:dyDescent="0.35">
      <c r="A610" s="34" t="s">
        <v>297</v>
      </c>
      <c r="B610" s="34"/>
      <c r="C610" s="34"/>
      <c r="D610" s="34"/>
      <c r="E610" s="34" t="s">
        <v>1372</v>
      </c>
      <c r="F610" s="34" t="s">
        <v>1372</v>
      </c>
      <c r="G610" s="41">
        <v>2005</v>
      </c>
      <c r="H610" s="34"/>
      <c r="I610" s="34"/>
      <c r="J610" s="34"/>
      <c r="K610" s="39" t="s">
        <v>80</v>
      </c>
      <c r="L610" s="39" t="s">
        <v>81</v>
      </c>
      <c r="M610" s="39" t="s">
        <v>82</v>
      </c>
      <c r="N610" s="39" t="s">
        <v>83</v>
      </c>
      <c r="O610" s="39" t="s">
        <v>84</v>
      </c>
      <c r="P610" s="39" t="s">
        <v>85</v>
      </c>
      <c r="Q610" s="39" t="s">
        <v>86</v>
      </c>
      <c r="R610" s="35" t="s">
        <v>87</v>
      </c>
      <c r="S610" s="35" t="s">
        <v>87</v>
      </c>
      <c r="T610" s="34" t="s">
        <v>882</v>
      </c>
      <c r="U610" s="39" t="s">
        <v>28</v>
      </c>
      <c r="V610" s="113" t="s">
        <v>293</v>
      </c>
      <c r="W610" s="34" t="s">
        <v>280</v>
      </c>
      <c r="X610" s="39" t="s">
        <v>819</v>
      </c>
      <c r="Y610" s="115"/>
      <c r="Z610" s="39" t="s">
        <v>239</v>
      </c>
      <c r="AA610" s="112"/>
      <c r="AB610" s="115"/>
      <c r="AC610" s="332">
        <v>48</v>
      </c>
      <c r="AD610" s="332" t="s">
        <v>240</v>
      </c>
      <c r="AE610" s="41" t="s">
        <v>508</v>
      </c>
      <c r="AF610" s="332" t="s">
        <v>240</v>
      </c>
      <c r="AG610" s="112"/>
      <c r="AH610" s="346">
        <v>298.3</v>
      </c>
      <c r="AI610" s="111">
        <v>298.3</v>
      </c>
      <c r="AJ610" s="346"/>
      <c r="AK610" s="349"/>
      <c r="AL610" s="336">
        <v>7.4</v>
      </c>
      <c r="AM610" s="44">
        <v>98.926999999999992</v>
      </c>
      <c r="AN610" s="111">
        <v>14.5</v>
      </c>
      <c r="AO610" s="111">
        <f t="shared" si="32"/>
        <v>1</v>
      </c>
      <c r="AP610" s="111">
        <v>1</v>
      </c>
      <c r="AQ610" s="111"/>
      <c r="AR610" s="335" t="s">
        <v>295</v>
      </c>
      <c r="AS610" s="111" t="s">
        <v>240</v>
      </c>
      <c r="AT610" s="111" t="s">
        <v>295</v>
      </c>
      <c r="AU610" s="111" t="s">
        <v>240</v>
      </c>
      <c r="AV610" s="349"/>
      <c r="AW610" s="348"/>
      <c r="AX610" s="349">
        <v>25</v>
      </c>
      <c r="AY610" s="348">
        <v>7.4</v>
      </c>
      <c r="AZ610" s="334" t="s">
        <v>240</v>
      </c>
      <c r="BA610" s="130">
        <v>98.926999999999992</v>
      </c>
      <c r="BB610" s="130"/>
      <c r="BC610" s="348">
        <v>14.5</v>
      </c>
      <c r="BD610" s="348"/>
      <c r="BE610" s="346"/>
      <c r="BF610" s="348">
        <v>14.5</v>
      </c>
      <c r="BG610" s="348"/>
      <c r="BH610" s="348"/>
      <c r="BI610" s="348"/>
      <c r="BJ610" s="361">
        <v>10</v>
      </c>
      <c r="BK610" s="346">
        <v>16.2</v>
      </c>
      <c r="BL610" s="346">
        <v>14.2</v>
      </c>
      <c r="BM610" s="346">
        <v>34.9</v>
      </c>
      <c r="BN610" s="346">
        <v>2.4</v>
      </c>
      <c r="BO610" s="346">
        <v>100.1</v>
      </c>
      <c r="BP610" s="347">
        <v>32.4</v>
      </c>
      <c r="BQ610" s="346">
        <v>21.1</v>
      </c>
      <c r="BR610" s="346"/>
      <c r="BS610" s="34"/>
      <c r="BT610" s="34"/>
      <c r="BU610" s="34"/>
      <c r="BV610" s="34"/>
      <c r="BW610" s="34"/>
      <c r="BX610" s="34"/>
    </row>
    <row r="611" spans="1:76" x14ac:dyDescent="0.35">
      <c r="A611" s="34" t="s">
        <v>297</v>
      </c>
      <c r="B611" s="34"/>
      <c r="C611" s="34"/>
      <c r="D611" s="34"/>
      <c r="E611" s="34" t="s">
        <v>1372</v>
      </c>
      <c r="F611" s="34" t="s">
        <v>1372</v>
      </c>
      <c r="G611" s="41">
        <v>2005</v>
      </c>
      <c r="H611" s="34"/>
      <c r="I611" s="34"/>
      <c r="J611" s="34"/>
      <c r="K611" s="39" t="s">
        <v>80</v>
      </c>
      <c r="L611" s="39" t="s">
        <v>81</v>
      </c>
      <c r="M611" s="39" t="s">
        <v>82</v>
      </c>
      <c r="N611" s="39" t="s">
        <v>83</v>
      </c>
      <c r="O611" s="39" t="s">
        <v>84</v>
      </c>
      <c r="P611" s="39" t="s">
        <v>85</v>
      </c>
      <c r="Q611" s="39" t="s">
        <v>86</v>
      </c>
      <c r="R611" s="35" t="s">
        <v>87</v>
      </c>
      <c r="S611" s="35" t="s">
        <v>87</v>
      </c>
      <c r="T611" s="34" t="s">
        <v>882</v>
      </c>
      <c r="U611" s="39" t="s">
        <v>28</v>
      </c>
      <c r="V611" s="113" t="s">
        <v>293</v>
      </c>
      <c r="W611" s="34" t="s">
        <v>280</v>
      </c>
      <c r="X611" s="39" t="s">
        <v>819</v>
      </c>
      <c r="Y611" s="115"/>
      <c r="Z611" s="39" t="s">
        <v>239</v>
      </c>
      <c r="AA611" s="112"/>
      <c r="AB611" s="115"/>
      <c r="AC611" s="332">
        <v>48</v>
      </c>
      <c r="AD611" s="332" t="s">
        <v>240</v>
      </c>
      <c r="AE611" s="41" t="s">
        <v>508</v>
      </c>
      <c r="AF611" s="332" t="s">
        <v>240</v>
      </c>
      <c r="AG611" s="112"/>
      <c r="AH611" s="346">
        <v>301</v>
      </c>
      <c r="AI611" s="111">
        <v>301</v>
      </c>
      <c r="AJ611" s="346"/>
      <c r="AK611" s="349"/>
      <c r="AL611" s="336">
        <v>8.33</v>
      </c>
      <c r="AM611" s="44">
        <v>78.495000000000005</v>
      </c>
      <c r="AN611" s="111">
        <v>7</v>
      </c>
      <c r="AO611" s="111">
        <f t="shared" si="32"/>
        <v>1</v>
      </c>
      <c r="AP611" s="111">
        <v>1</v>
      </c>
      <c r="AQ611" s="111"/>
      <c r="AR611" s="335" t="s">
        <v>295</v>
      </c>
      <c r="AS611" s="111" t="s">
        <v>240</v>
      </c>
      <c r="AT611" s="111" t="s">
        <v>295</v>
      </c>
      <c r="AU611" s="111" t="s">
        <v>240</v>
      </c>
      <c r="AV611" s="349"/>
      <c r="AW611" s="348"/>
      <c r="AX611" s="349">
        <v>25</v>
      </c>
      <c r="AY611" s="348">
        <v>8.33</v>
      </c>
      <c r="AZ611" s="334" t="s">
        <v>240</v>
      </c>
      <c r="BA611" s="130">
        <v>78.495000000000005</v>
      </c>
      <c r="BB611" s="130"/>
      <c r="BC611" s="348">
        <v>7</v>
      </c>
      <c r="BD611" s="348"/>
      <c r="BE611" s="346"/>
      <c r="BF611" s="348">
        <v>7</v>
      </c>
      <c r="BG611" s="348"/>
      <c r="BH611" s="348"/>
      <c r="BI611" s="348"/>
      <c r="BJ611" s="361">
        <v>10</v>
      </c>
      <c r="BK611" s="346">
        <v>12.8</v>
      </c>
      <c r="BL611" s="346">
        <v>11.3</v>
      </c>
      <c r="BM611" s="346">
        <v>70.599999999999994</v>
      </c>
      <c r="BN611" s="346">
        <v>2.1</v>
      </c>
      <c r="BO611" s="346">
        <v>78.5</v>
      </c>
      <c r="BP611" s="347">
        <v>12.4</v>
      </c>
      <c r="BQ611" s="346">
        <v>124</v>
      </c>
      <c r="BR611" s="346"/>
      <c r="BS611" s="34"/>
      <c r="BT611" s="34"/>
      <c r="BU611" s="34"/>
      <c r="BV611" s="34"/>
      <c r="BW611" s="34"/>
      <c r="BX611" s="34"/>
    </row>
    <row r="612" spans="1:76" x14ac:dyDescent="0.35">
      <c r="A612" s="34" t="s">
        <v>297</v>
      </c>
      <c r="B612" s="34"/>
      <c r="C612" s="34"/>
      <c r="D612" s="34"/>
      <c r="E612" s="34" t="s">
        <v>1372</v>
      </c>
      <c r="F612" s="34" t="s">
        <v>1372</v>
      </c>
      <c r="G612" s="41">
        <v>2005</v>
      </c>
      <c r="H612" s="34"/>
      <c r="I612" s="34"/>
      <c r="J612" s="34"/>
      <c r="K612" s="39" t="s">
        <v>80</v>
      </c>
      <c r="L612" s="39" t="s">
        <v>81</v>
      </c>
      <c r="M612" s="39" t="s">
        <v>82</v>
      </c>
      <c r="N612" s="39" t="s">
        <v>83</v>
      </c>
      <c r="O612" s="39" t="s">
        <v>84</v>
      </c>
      <c r="P612" s="39" t="s">
        <v>85</v>
      </c>
      <c r="Q612" s="39" t="s">
        <v>86</v>
      </c>
      <c r="R612" s="35" t="s">
        <v>87</v>
      </c>
      <c r="S612" s="35" t="s">
        <v>87</v>
      </c>
      <c r="T612" s="34" t="s">
        <v>882</v>
      </c>
      <c r="U612" s="39" t="s">
        <v>28</v>
      </c>
      <c r="V612" s="113" t="s">
        <v>293</v>
      </c>
      <c r="W612" s="34" t="s">
        <v>280</v>
      </c>
      <c r="X612" s="39" t="s">
        <v>819</v>
      </c>
      <c r="Y612" s="115"/>
      <c r="Z612" s="39" t="s">
        <v>239</v>
      </c>
      <c r="AA612" s="112"/>
      <c r="AB612" s="115"/>
      <c r="AC612" s="332">
        <v>48</v>
      </c>
      <c r="AD612" s="332" t="s">
        <v>240</v>
      </c>
      <c r="AE612" s="41" t="s">
        <v>508</v>
      </c>
      <c r="AF612" s="332" t="s">
        <v>240</v>
      </c>
      <c r="AG612" s="112"/>
      <c r="AH612" s="346">
        <v>350.9</v>
      </c>
      <c r="AI612" s="111">
        <v>350.9</v>
      </c>
      <c r="AJ612" s="346"/>
      <c r="AK612" s="349"/>
      <c r="AL612" s="336">
        <v>8.07</v>
      </c>
      <c r="AM612" s="44">
        <v>92.311999999999998</v>
      </c>
      <c r="AN612" s="111">
        <v>15.4</v>
      </c>
      <c r="AO612" s="111">
        <f t="shared" si="32"/>
        <v>1</v>
      </c>
      <c r="AP612" s="111">
        <v>1</v>
      </c>
      <c r="AQ612" s="111"/>
      <c r="AR612" s="335" t="s">
        <v>295</v>
      </c>
      <c r="AS612" s="111" t="s">
        <v>240</v>
      </c>
      <c r="AT612" s="111" t="s">
        <v>295</v>
      </c>
      <c r="AU612" s="111" t="s">
        <v>240</v>
      </c>
      <c r="AV612" s="349"/>
      <c r="AW612" s="348"/>
      <c r="AX612" s="349">
        <v>25</v>
      </c>
      <c r="AY612" s="348">
        <v>8.07</v>
      </c>
      <c r="AZ612" s="334" t="s">
        <v>240</v>
      </c>
      <c r="BA612" s="130">
        <v>92.311999999999998</v>
      </c>
      <c r="BB612" s="130"/>
      <c r="BC612" s="348">
        <v>15.4</v>
      </c>
      <c r="BD612" s="348"/>
      <c r="BE612" s="346"/>
      <c r="BF612" s="348">
        <v>15.4</v>
      </c>
      <c r="BG612" s="348"/>
      <c r="BH612" s="348"/>
      <c r="BI612" s="348"/>
      <c r="BJ612" s="361">
        <v>10</v>
      </c>
      <c r="BK612" s="346">
        <v>15.2</v>
      </c>
      <c r="BL612" s="346">
        <v>13.2</v>
      </c>
      <c r="BM612" s="346">
        <v>57.2</v>
      </c>
      <c r="BN612" s="346">
        <v>2.2999999999999998</v>
      </c>
      <c r="BO612" s="346">
        <v>95.6</v>
      </c>
      <c r="BP612" s="347">
        <v>25</v>
      </c>
      <c r="BQ612" s="346">
        <v>69.3</v>
      </c>
      <c r="BR612" s="346"/>
      <c r="BS612" s="34"/>
      <c r="BT612" s="34"/>
      <c r="BU612" s="34"/>
      <c r="BV612" s="34"/>
      <c r="BW612" s="34"/>
      <c r="BX612" s="34"/>
    </row>
    <row r="613" spans="1:76" x14ac:dyDescent="0.35">
      <c r="A613" s="34" t="s">
        <v>297</v>
      </c>
      <c r="B613" s="34"/>
      <c r="C613" s="34"/>
      <c r="D613" s="34"/>
      <c r="E613" s="34" t="s">
        <v>1372</v>
      </c>
      <c r="F613" s="34" t="s">
        <v>1372</v>
      </c>
      <c r="G613" s="41">
        <v>2005</v>
      </c>
      <c r="H613" s="34"/>
      <c r="I613" s="34"/>
      <c r="J613" s="34"/>
      <c r="K613" s="39" t="s">
        <v>80</v>
      </c>
      <c r="L613" s="39" t="s">
        <v>81</v>
      </c>
      <c r="M613" s="39" t="s">
        <v>82</v>
      </c>
      <c r="N613" s="39" t="s">
        <v>83</v>
      </c>
      <c r="O613" s="39" t="s">
        <v>84</v>
      </c>
      <c r="P613" s="39" t="s">
        <v>85</v>
      </c>
      <c r="Q613" s="39" t="s">
        <v>86</v>
      </c>
      <c r="R613" s="35" t="s">
        <v>87</v>
      </c>
      <c r="S613" s="35" t="s">
        <v>87</v>
      </c>
      <c r="T613" s="34" t="s">
        <v>882</v>
      </c>
      <c r="U613" s="39" t="s">
        <v>28</v>
      </c>
      <c r="V613" s="113" t="s">
        <v>293</v>
      </c>
      <c r="W613" s="34" t="s">
        <v>280</v>
      </c>
      <c r="X613" s="39" t="s">
        <v>819</v>
      </c>
      <c r="Y613" s="115"/>
      <c r="Z613" s="39" t="s">
        <v>239</v>
      </c>
      <c r="AA613" s="112"/>
      <c r="AB613" s="115"/>
      <c r="AC613" s="332">
        <v>48</v>
      </c>
      <c r="AD613" s="332" t="s">
        <v>240</v>
      </c>
      <c r="AE613" s="41" t="s">
        <v>508</v>
      </c>
      <c r="AF613" s="332" t="s">
        <v>240</v>
      </c>
      <c r="AG613" s="112"/>
      <c r="AH613" s="346">
        <v>355.6</v>
      </c>
      <c r="AI613" s="111">
        <v>355.6</v>
      </c>
      <c r="AJ613" s="346"/>
      <c r="AK613" s="349"/>
      <c r="AL613" s="336">
        <v>8.06</v>
      </c>
      <c r="AM613" s="44">
        <v>91.488400000000013</v>
      </c>
      <c r="AN613" s="111">
        <v>14.1</v>
      </c>
      <c r="AO613" s="111">
        <f t="shared" si="32"/>
        <v>1</v>
      </c>
      <c r="AP613" s="111">
        <v>1</v>
      </c>
      <c r="AQ613" s="111"/>
      <c r="AR613" s="335" t="s">
        <v>295</v>
      </c>
      <c r="AS613" s="111" t="s">
        <v>240</v>
      </c>
      <c r="AT613" s="111" t="s">
        <v>295</v>
      </c>
      <c r="AU613" s="111" t="s">
        <v>240</v>
      </c>
      <c r="AV613" s="349"/>
      <c r="AW613" s="348"/>
      <c r="AX613" s="349">
        <v>25</v>
      </c>
      <c r="AY613" s="348">
        <v>8.06</v>
      </c>
      <c r="AZ613" s="334" t="s">
        <v>240</v>
      </c>
      <c r="BA613" s="130">
        <v>91.488400000000013</v>
      </c>
      <c r="BB613" s="130"/>
      <c r="BC613" s="348">
        <v>14.1</v>
      </c>
      <c r="BD613" s="348"/>
      <c r="BE613" s="346"/>
      <c r="BF613" s="348">
        <v>14.1</v>
      </c>
      <c r="BG613" s="348"/>
      <c r="BH613" s="348"/>
      <c r="BI613" s="348"/>
      <c r="BJ613" s="361">
        <v>10</v>
      </c>
      <c r="BK613" s="346">
        <v>15.2</v>
      </c>
      <c r="BL613" s="346">
        <v>13</v>
      </c>
      <c r="BM613" s="346">
        <v>54</v>
      </c>
      <c r="BN613" s="346">
        <v>2.4</v>
      </c>
      <c r="BO613" s="346">
        <v>91.1</v>
      </c>
      <c r="BP613" s="347">
        <v>28.1</v>
      </c>
      <c r="BQ613" s="346">
        <v>70.7</v>
      </c>
      <c r="BR613" s="346"/>
      <c r="BS613" s="34"/>
      <c r="BT613" s="34"/>
      <c r="BU613" s="34"/>
      <c r="BV613" s="34"/>
      <c r="BW613" s="34"/>
      <c r="BX613" s="34"/>
    </row>
    <row r="614" spans="1:76" x14ac:dyDescent="0.35">
      <c r="A614" s="34" t="s">
        <v>297</v>
      </c>
      <c r="B614" s="34"/>
      <c r="C614" s="34"/>
      <c r="D614" s="34"/>
      <c r="E614" s="34" t="s">
        <v>1372</v>
      </c>
      <c r="F614" s="34" t="s">
        <v>1372</v>
      </c>
      <c r="G614" s="41">
        <v>2005</v>
      </c>
      <c r="H614" s="34"/>
      <c r="I614" s="34"/>
      <c r="J614" s="34"/>
      <c r="K614" s="39" t="s">
        <v>80</v>
      </c>
      <c r="L614" s="39" t="s">
        <v>81</v>
      </c>
      <c r="M614" s="39" t="s">
        <v>82</v>
      </c>
      <c r="N614" s="39" t="s">
        <v>83</v>
      </c>
      <c r="O614" s="39" t="s">
        <v>84</v>
      </c>
      <c r="P614" s="39" t="s">
        <v>85</v>
      </c>
      <c r="Q614" s="39" t="s">
        <v>86</v>
      </c>
      <c r="R614" s="35" t="s">
        <v>87</v>
      </c>
      <c r="S614" s="35" t="s">
        <v>87</v>
      </c>
      <c r="T614" s="34" t="s">
        <v>882</v>
      </c>
      <c r="U614" s="39" t="s">
        <v>28</v>
      </c>
      <c r="V614" s="113" t="s">
        <v>293</v>
      </c>
      <c r="W614" s="34" t="s">
        <v>280</v>
      </c>
      <c r="X614" s="39" t="s">
        <v>819</v>
      </c>
      <c r="Y614" s="115"/>
      <c r="Z614" s="39" t="s">
        <v>239</v>
      </c>
      <c r="AA614" s="112"/>
      <c r="AB614" s="115"/>
      <c r="AC614" s="332">
        <v>48</v>
      </c>
      <c r="AD614" s="332" t="s">
        <v>240</v>
      </c>
      <c r="AE614" s="41" t="s">
        <v>508</v>
      </c>
      <c r="AF614" s="332" t="s">
        <v>240</v>
      </c>
      <c r="AG614" s="112"/>
      <c r="AH614" s="346">
        <v>361.8</v>
      </c>
      <c r="AI614" s="111">
        <v>361.8</v>
      </c>
      <c r="AJ614" s="346"/>
      <c r="AK614" s="349"/>
      <c r="AL614" s="336">
        <v>8.33</v>
      </c>
      <c r="AM614" s="44">
        <v>81.6404</v>
      </c>
      <c r="AN614" s="111">
        <v>6.8</v>
      </c>
      <c r="AO614" s="111">
        <f t="shared" si="32"/>
        <v>1</v>
      </c>
      <c r="AP614" s="111">
        <v>1</v>
      </c>
      <c r="AQ614" s="111"/>
      <c r="AR614" s="335" t="s">
        <v>295</v>
      </c>
      <c r="AS614" s="111" t="s">
        <v>240</v>
      </c>
      <c r="AT614" s="111" t="s">
        <v>295</v>
      </c>
      <c r="AU614" s="111" t="s">
        <v>240</v>
      </c>
      <c r="AV614" s="349"/>
      <c r="AW614" s="348"/>
      <c r="AX614" s="349">
        <v>25</v>
      </c>
      <c r="AY614" s="348">
        <v>8.33</v>
      </c>
      <c r="AZ614" s="334" t="s">
        <v>240</v>
      </c>
      <c r="BA614" s="130">
        <v>81.6404</v>
      </c>
      <c r="BB614" s="130"/>
      <c r="BC614" s="348">
        <v>6.8</v>
      </c>
      <c r="BD614" s="348"/>
      <c r="BE614" s="346"/>
      <c r="BF614" s="348">
        <v>6.8</v>
      </c>
      <c r="BG614" s="348"/>
      <c r="BH614" s="348"/>
      <c r="BI614" s="348"/>
      <c r="BJ614" s="361">
        <v>10</v>
      </c>
      <c r="BK614" s="346">
        <v>13.4</v>
      </c>
      <c r="BL614" s="346">
        <v>11.7</v>
      </c>
      <c r="BM614" s="346">
        <v>70.8</v>
      </c>
      <c r="BN614" s="346">
        <v>2.2999999999999998</v>
      </c>
      <c r="BO614" s="346">
        <v>80.599999999999994</v>
      </c>
      <c r="BP614" s="347">
        <v>16.2</v>
      </c>
      <c r="BQ614" s="346">
        <v>122.7</v>
      </c>
      <c r="BR614" s="346"/>
      <c r="BS614" s="34"/>
      <c r="BT614" s="34"/>
      <c r="BU614" s="34"/>
      <c r="BV614" s="34"/>
      <c r="BW614" s="34"/>
      <c r="BX614" s="34"/>
    </row>
    <row r="615" spans="1:76" x14ac:dyDescent="0.35">
      <c r="A615" s="34" t="s">
        <v>297</v>
      </c>
      <c r="B615" s="34"/>
      <c r="C615" s="34"/>
      <c r="D615" s="34"/>
      <c r="E615" s="34" t="s">
        <v>1372</v>
      </c>
      <c r="F615" s="34" t="s">
        <v>1372</v>
      </c>
      <c r="G615" s="41">
        <v>2005</v>
      </c>
      <c r="H615" s="34"/>
      <c r="I615" s="34"/>
      <c r="J615" s="34"/>
      <c r="K615" s="39" t="s">
        <v>80</v>
      </c>
      <c r="L615" s="39" t="s">
        <v>81</v>
      </c>
      <c r="M615" s="39" t="s">
        <v>82</v>
      </c>
      <c r="N615" s="39" t="s">
        <v>83</v>
      </c>
      <c r="O615" s="39" t="s">
        <v>84</v>
      </c>
      <c r="P615" s="39" t="s">
        <v>85</v>
      </c>
      <c r="Q615" s="39" t="s">
        <v>86</v>
      </c>
      <c r="R615" s="35" t="s">
        <v>87</v>
      </c>
      <c r="S615" s="35" t="s">
        <v>87</v>
      </c>
      <c r="T615" s="34" t="s">
        <v>882</v>
      </c>
      <c r="U615" s="39" t="s">
        <v>28</v>
      </c>
      <c r="V615" s="113" t="s">
        <v>293</v>
      </c>
      <c r="W615" s="34" t="s">
        <v>280</v>
      </c>
      <c r="X615" s="39" t="s">
        <v>819</v>
      </c>
      <c r="Y615" s="115"/>
      <c r="Z615" s="39" t="s">
        <v>239</v>
      </c>
      <c r="AA615" s="112"/>
      <c r="AB615" s="115"/>
      <c r="AC615" s="332">
        <v>48</v>
      </c>
      <c r="AD615" s="332" t="s">
        <v>240</v>
      </c>
      <c r="AE615" s="41" t="s">
        <v>508</v>
      </c>
      <c r="AF615" s="332" t="s">
        <v>240</v>
      </c>
      <c r="AG615" s="112"/>
      <c r="AH615" s="346">
        <v>367.8</v>
      </c>
      <c r="AI615" s="111">
        <v>367.8</v>
      </c>
      <c r="AJ615" s="346"/>
      <c r="AK615" s="349"/>
      <c r="AL615" s="336">
        <v>8.08</v>
      </c>
      <c r="AM615" s="44">
        <v>84.6982</v>
      </c>
      <c r="AN615" s="111">
        <v>15.3</v>
      </c>
      <c r="AO615" s="111">
        <f t="shared" si="32"/>
        <v>1</v>
      </c>
      <c r="AP615" s="111">
        <v>1</v>
      </c>
      <c r="AQ615" s="111"/>
      <c r="AR615" s="335" t="s">
        <v>295</v>
      </c>
      <c r="AS615" s="111" t="s">
        <v>240</v>
      </c>
      <c r="AT615" s="111" t="s">
        <v>295</v>
      </c>
      <c r="AU615" s="111" t="s">
        <v>240</v>
      </c>
      <c r="AV615" s="349"/>
      <c r="AW615" s="348"/>
      <c r="AX615" s="349">
        <v>25</v>
      </c>
      <c r="AY615" s="348">
        <v>8.08</v>
      </c>
      <c r="AZ615" s="334" t="s">
        <v>240</v>
      </c>
      <c r="BA615" s="130">
        <v>84.6982</v>
      </c>
      <c r="BB615" s="130"/>
      <c r="BC615" s="348">
        <v>15.3</v>
      </c>
      <c r="BD615" s="348"/>
      <c r="BE615" s="346"/>
      <c r="BF615" s="348">
        <v>15.3</v>
      </c>
      <c r="BG615" s="348"/>
      <c r="BH615" s="348"/>
      <c r="BI615" s="348"/>
      <c r="BJ615" s="361">
        <v>10</v>
      </c>
      <c r="BK615" s="346">
        <v>13.8</v>
      </c>
      <c r="BL615" s="346">
        <v>12.2</v>
      </c>
      <c r="BM615" s="346">
        <v>54.7</v>
      </c>
      <c r="BN615" s="346">
        <v>2</v>
      </c>
      <c r="BO615" s="346">
        <v>85.2</v>
      </c>
      <c r="BP615" s="347">
        <v>30</v>
      </c>
      <c r="BQ615" s="346">
        <v>66.7</v>
      </c>
      <c r="BR615" s="346"/>
      <c r="BS615" s="34"/>
      <c r="BT615" s="34"/>
      <c r="BU615" s="34"/>
      <c r="BV615" s="34"/>
      <c r="BW615" s="34"/>
      <c r="BX615" s="34"/>
    </row>
    <row r="616" spans="1:76" x14ac:dyDescent="0.35">
      <c r="A616" s="34" t="s">
        <v>297</v>
      </c>
      <c r="B616" s="34"/>
      <c r="C616" s="34"/>
      <c r="D616" s="34"/>
      <c r="E616" s="34" t="s">
        <v>1372</v>
      </c>
      <c r="F616" s="34" t="s">
        <v>1372</v>
      </c>
      <c r="G616" s="41">
        <v>2005</v>
      </c>
      <c r="H616" s="34"/>
      <c r="I616" s="34"/>
      <c r="J616" s="34"/>
      <c r="K616" s="39" t="s">
        <v>80</v>
      </c>
      <c r="L616" s="39" t="s">
        <v>81</v>
      </c>
      <c r="M616" s="39" t="s">
        <v>82</v>
      </c>
      <c r="N616" s="39" t="s">
        <v>83</v>
      </c>
      <c r="O616" s="39" t="s">
        <v>84</v>
      </c>
      <c r="P616" s="39" t="s">
        <v>85</v>
      </c>
      <c r="Q616" s="39" t="s">
        <v>86</v>
      </c>
      <c r="R616" s="35" t="s">
        <v>87</v>
      </c>
      <c r="S616" s="35" t="s">
        <v>87</v>
      </c>
      <c r="T616" s="34" t="s">
        <v>882</v>
      </c>
      <c r="U616" s="39" t="s">
        <v>28</v>
      </c>
      <c r="V616" s="113" t="s">
        <v>293</v>
      </c>
      <c r="W616" s="34" t="s">
        <v>280</v>
      </c>
      <c r="X616" s="39" t="s">
        <v>819</v>
      </c>
      <c r="Y616" s="115"/>
      <c r="Z616" s="39" t="s">
        <v>239</v>
      </c>
      <c r="AA616" s="112"/>
      <c r="AB616" s="115"/>
      <c r="AC616" s="332">
        <v>48</v>
      </c>
      <c r="AD616" s="332" t="s">
        <v>240</v>
      </c>
      <c r="AE616" s="41" t="s">
        <v>508</v>
      </c>
      <c r="AF616" s="332" t="s">
        <v>240</v>
      </c>
      <c r="AG616" s="112"/>
      <c r="AH616" s="346">
        <v>377.3</v>
      </c>
      <c r="AI616" s="111">
        <v>377.3</v>
      </c>
      <c r="AJ616" s="346"/>
      <c r="AK616" s="349"/>
      <c r="AL616" s="336">
        <v>8.33</v>
      </c>
      <c r="AM616" s="44">
        <v>82.052199999999999</v>
      </c>
      <c r="AN616" s="111">
        <v>6.8</v>
      </c>
      <c r="AO616" s="111">
        <f t="shared" si="32"/>
        <v>1</v>
      </c>
      <c r="AP616" s="111">
        <v>1</v>
      </c>
      <c r="AQ616" s="111"/>
      <c r="AR616" s="335" t="s">
        <v>295</v>
      </c>
      <c r="AS616" s="111" t="s">
        <v>240</v>
      </c>
      <c r="AT616" s="111" t="s">
        <v>295</v>
      </c>
      <c r="AU616" s="111" t="s">
        <v>240</v>
      </c>
      <c r="AV616" s="349"/>
      <c r="AW616" s="348"/>
      <c r="AX616" s="349">
        <v>25</v>
      </c>
      <c r="AY616" s="348">
        <v>8.33</v>
      </c>
      <c r="AZ616" s="334" t="s">
        <v>240</v>
      </c>
      <c r="BA616" s="130">
        <v>82.052199999999999</v>
      </c>
      <c r="BB616" s="130"/>
      <c r="BC616" s="348">
        <v>6.8</v>
      </c>
      <c r="BD616" s="348"/>
      <c r="BE616" s="346"/>
      <c r="BF616" s="348">
        <v>6.8</v>
      </c>
      <c r="BG616" s="348"/>
      <c r="BH616" s="348"/>
      <c r="BI616" s="348"/>
      <c r="BJ616" s="361">
        <v>10</v>
      </c>
      <c r="BK616" s="346">
        <v>13.4</v>
      </c>
      <c r="BL616" s="346">
        <v>11.8</v>
      </c>
      <c r="BM616" s="346">
        <v>70.2</v>
      </c>
      <c r="BN616" s="346">
        <v>2.2999999999999998</v>
      </c>
      <c r="BO616" s="346">
        <v>81.2</v>
      </c>
      <c r="BP616" s="347">
        <v>16.3</v>
      </c>
      <c r="BQ616" s="346">
        <v>122.7</v>
      </c>
      <c r="BR616" s="346"/>
      <c r="BS616" s="34"/>
      <c r="BT616" s="34"/>
      <c r="BU616" s="34"/>
      <c r="BV616" s="34"/>
      <c r="BW616" s="34"/>
      <c r="BX616" s="34"/>
    </row>
    <row r="617" spans="1:76" x14ac:dyDescent="0.35">
      <c r="A617" s="34" t="s">
        <v>297</v>
      </c>
      <c r="B617" s="34"/>
      <c r="C617" s="34"/>
      <c r="D617" s="34"/>
      <c r="E617" s="34" t="s">
        <v>1372</v>
      </c>
      <c r="F617" s="34" t="s">
        <v>1372</v>
      </c>
      <c r="G617" s="41">
        <v>2005</v>
      </c>
      <c r="H617" s="34"/>
      <c r="I617" s="34"/>
      <c r="J617" s="34"/>
      <c r="K617" s="39" t="s">
        <v>80</v>
      </c>
      <c r="L617" s="39" t="s">
        <v>81</v>
      </c>
      <c r="M617" s="39" t="s">
        <v>82</v>
      </c>
      <c r="N617" s="39" t="s">
        <v>83</v>
      </c>
      <c r="O617" s="39" t="s">
        <v>84</v>
      </c>
      <c r="P617" s="39" t="s">
        <v>85</v>
      </c>
      <c r="Q617" s="39" t="s">
        <v>86</v>
      </c>
      <c r="R617" s="35" t="s">
        <v>87</v>
      </c>
      <c r="S617" s="35" t="s">
        <v>87</v>
      </c>
      <c r="T617" s="34" t="s">
        <v>882</v>
      </c>
      <c r="U617" s="39" t="s">
        <v>28</v>
      </c>
      <c r="V617" s="113" t="s">
        <v>293</v>
      </c>
      <c r="W617" s="34" t="s">
        <v>280</v>
      </c>
      <c r="X617" s="39" t="s">
        <v>819</v>
      </c>
      <c r="Y617" s="115"/>
      <c r="Z617" s="39" t="s">
        <v>239</v>
      </c>
      <c r="AA617" s="112"/>
      <c r="AB617" s="115"/>
      <c r="AC617" s="332">
        <v>48</v>
      </c>
      <c r="AD617" s="332" t="s">
        <v>240</v>
      </c>
      <c r="AE617" s="41" t="s">
        <v>508</v>
      </c>
      <c r="AF617" s="332" t="s">
        <v>240</v>
      </c>
      <c r="AG617" s="112"/>
      <c r="AH617" s="346">
        <v>379.2</v>
      </c>
      <c r="AI617" s="111">
        <v>379.2</v>
      </c>
      <c r="AJ617" s="346"/>
      <c r="AK617" s="349"/>
      <c r="AL617" s="336">
        <v>8.07</v>
      </c>
      <c r="AM617" s="44">
        <v>92.973500000000001</v>
      </c>
      <c r="AN617" s="111">
        <v>15</v>
      </c>
      <c r="AO617" s="111">
        <f t="shared" ref="AO617:AO648" si="33">IF(AP617=1,1,"xx")</f>
        <v>1</v>
      </c>
      <c r="AP617" s="111">
        <v>1</v>
      </c>
      <c r="AQ617" s="111"/>
      <c r="AR617" s="335" t="s">
        <v>295</v>
      </c>
      <c r="AS617" s="111" t="s">
        <v>240</v>
      </c>
      <c r="AT617" s="111" t="s">
        <v>295</v>
      </c>
      <c r="AU617" s="111" t="s">
        <v>240</v>
      </c>
      <c r="AV617" s="349"/>
      <c r="AW617" s="348"/>
      <c r="AX617" s="349">
        <v>25</v>
      </c>
      <c r="AY617" s="348">
        <v>8.07</v>
      </c>
      <c r="AZ617" s="334" t="s">
        <v>240</v>
      </c>
      <c r="BA617" s="130">
        <v>92.973500000000001</v>
      </c>
      <c r="BB617" s="130"/>
      <c r="BC617" s="348">
        <v>15</v>
      </c>
      <c r="BD617" s="348"/>
      <c r="BE617" s="346"/>
      <c r="BF617" s="348">
        <v>15</v>
      </c>
      <c r="BG617" s="348"/>
      <c r="BH617" s="348"/>
      <c r="BI617" s="348"/>
      <c r="BJ617" s="361">
        <v>10</v>
      </c>
      <c r="BK617" s="346">
        <v>15.3</v>
      </c>
      <c r="BL617" s="346">
        <v>13.3</v>
      </c>
      <c r="BM617" s="346">
        <v>56.3</v>
      </c>
      <c r="BN617" s="346">
        <v>2.2000000000000002</v>
      </c>
      <c r="BO617" s="346">
        <v>93.1</v>
      </c>
      <c r="BP617" s="347">
        <v>26.4</v>
      </c>
      <c r="BQ617" s="346">
        <v>72</v>
      </c>
      <c r="BR617" s="346"/>
      <c r="BS617" s="34"/>
      <c r="BT617" s="34"/>
      <c r="BU617" s="34"/>
      <c r="BV617" s="34"/>
      <c r="BW617" s="34"/>
      <c r="BX617" s="34"/>
    </row>
    <row r="618" spans="1:76" x14ac:dyDescent="0.35">
      <c r="A618" s="34" t="s">
        <v>297</v>
      </c>
      <c r="B618" s="34"/>
      <c r="C618" s="34"/>
      <c r="D618" s="34"/>
      <c r="E618" s="34" t="s">
        <v>1372</v>
      </c>
      <c r="F618" s="34" t="s">
        <v>1372</v>
      </c>
      <c r="G618" s="41">
        <v>2005</v>
      </c>
      <c r="H618" s="34"/>
      <c r="I618" s="34"/>
      <c r="J618" s="34"/>
      <c r="K618" s="39" t="s">
        <v>80</v>
      </c>
      <c r="L618" s="39" t="s">
        <v>81</v>
      </c>
      <c r="M618" s="39" t="s">
        <v>82</v>
      </c>
      <c r="N618" s="39" t="s">
        <v>83</v>
      </c>
      <c r="O618" s="39" t="s">
        <v>84</v>
      </c>
      <c r="P618" s="39" t="s">
        <v>85</v>
      </c>
      <c r="Q618" s="39" t="s">
        <v>86</v>
      </c>
      <c r="R618" s="35" t="s">
        <v>87</v>
      </c>
      <c r="S618" s="35" t="s">
        <v>87</v>
      </c>
      <c r="T618" s="34" t="s">
        <v>882</v>
      </c>
      <c r="U618" s="39" t="s">
        <v>28</v>
      </c>
      <c r="V618" s="113" t="s">
        <v>293</v>
      </c>
      <c r="W618" s="34" t="s">
        <v>280</v>
      </c>
      <c r="X618" s="39" t="s">
        <v>819</v>
      </c>
      <c r="Y618" s="115"/>
      <c r="Z618" s="39" t="s">
        <v>239</v>
      </c>
      <c r="AA618" s="112"/>
      <c r="AB618" s="115"/>
      <c r="AC618" s="332">
        <v>48</v>
      </c>
      <c r="AD618" s="332" t="s">
        <v>240</v>
      </c>
      <c r="AE618" s="41" t="s">
        <v>508</v>
      </c>
      <c r="AF618" s="332" t="s">
        <v>240</v>
      </c>
      <c r="AG618" s="112"/>
      <c r="AH618" s="346">
        <v>380.5</v>
      </c>
      <c r="AI618" s="111">
        <v>380.5</v>
      </c>
      <c r="AJ618" s="346"/>
      <c r="AK618" s="349"/>
      <c r="AL618" s="336">
        <v>8.06</v>
      </c>
      <c r="AM618" s="44">
        <v>83.537300000000002</v>
      </c>
      <c r="AN618" s="111">
        <v>15.5</v>
      </c>
      <c r="AO618" s="111">
        <f t="shared" si="33"/>
        <v>1</v>
      </c>
      <c r="AP618" s="111">
        <v>1</v>
      </c>
      <c r="AQ618" s="111"/>
      <c r="AR618" s="335" t="s">
        <v>295</v>
      </c>
      <c r="AS618" s="111" t="s">
        <v>240</v>
      </c>
      <c r="AT618" s="111" t="s">
        <v>295</v>
      </c>
      <c r="AU618" s="111" t="s">
        <v>240</v>
      </c>
      <c r="AV618" s="349"/>
      <c r="AW618" s="348"/>
      <c r="AX618" s="349">
        <v>25</v>
      </c>
      <c r="AY618" s="348">
        <v>8.06</v>
      </c>
      <c r="AZ618" s="334" t="s">
        <v>240</v>
      </c>
      <c r="BA618" s="130">
        <v>83.537300000000002</v>
      </c>
      <c r="BB618" s="130"/>
      <c r="BC618" s="348">
        <v>15.5</v>
      </c>
      <c r="BD618" s="348"/>
      <c r="BE618" s="346"/>
      <c r="BF618" s="348">
        <v>15.5</v>
      </c>
      <c r="BG618" s="348"/>
      <c r="BH618" s="348"/>
      <c r="BI618" s="348"/>
      <c r="BJ618" s="361">
        <v>10</v>
      </c>
      <c r="BK618" s="346">
        <v>13.5</v>
      </c>
      <c r="BL618" s="346">
        <v>12.1</v>
      </c>
      <c r="BM618" s="346">
        <v>54.2</v>
      </c>
      <c r="BN618" s="346">
        <v>2</v>
      </c>
      <c r="BO618" s="346">
        <v>85.8</v>
      </c>
      <c r="BP618" s="347">
        <v>28.4</v>
      </c>
      <c r="BQ618" s="346">
        <v>66.7</v>
      </c>
      <c r="BR618" s="346"/>
      <c r="BS618" s="34"/>
      <c r="BT618" s="34"/>
      <c r="BU618" s="34"/>
      <c r="BV618" s="34"/>
      <c r="BW618" s="34"/>
      <c r="BX618" s="34"/>
    </row>
    <row r="619" spans="1:76" x14ac:dyDescent="0.35">
      <c r="A619" s="34" t="s">
        <v>297</v>
      </c>
      <c r="B619" s="34"/>
      <c r="C619" s="34"/>
      <c r="D619" s="34"/>
      <c r="E619" s="34" t="s">
        <v>1372</v>
      </c>
      <c r="F619" s="34" t="s">
        <v>1372</v>
      </c>
      <c r="G619" s="41">
        <v>2005</v>
      </c>
      <c r="H619" s="34"/>
      <c r="I619" s="34"/>
      <c r="J619" s="34"/>
      <c r="K619" s="39" t="s">
        <v>80</v>
      </c>
      <c r="L619" s="39" t="s">
        <v>81</v>
      </c>
      <c r="M619" s="39" t="s">
        <v>82</v>
      </c>
      <c r="N619" s="39" t="s">
        <v>83</v>
      </c>
      <c r="O619" s="39" t="s">
        <v>84</v>
      </c>
      <c r="P619" s="39" t="s">
        <v>85</v>
      </c>
      <c r="Q619" s="39" t="s">
        <v>86</v>
      </c>
      <c r="R619" s="35" t="s">
        <v>87</v>
      </c>
      <c r="S619" s="35" t="s">
        <v>87</v>
      </c>
      <c r="T619" s="34" t="s">
        <v>882</v>
      </c>
      <c r="U619" s="39" t="s">
        <v>28</v>
      </c>
      <c r="V619" s="113" t="s">
        <v>293</v>
      </c>
      <c r="W619" s="34" t="s">
        <v>280</v>
      </c>
      <c r="X619" s="39" t="s">
        <v>819</v>
      </c>
      <c r="Y619" s="115"/>
      <c r="Z619" s="39" t="s">
        <v>239</v>
      </c>
      <c r="AA619" s="112"/>
      <c r="AB619" s="115"/>
      <c r="AC619" s="332">
        <v>48</v>
      </c>
      <c r="AD619" s="332" t="s">
        <v>240</v>
      </c>
      <c r="AE619" s="41" t="s">
        <v>508</v>
      </c>
      <c r="AF619" s="332" t="s">
        <v>240</v>
      </c>
      <c r="AG619" s="112"/>
      <c r="AH619" s="346">
        <v>388.4</v>
      </c>
      <c r="AI619" s="111">
        <v>388.4</v>
      </c>
      <c r="AJ619" s="346"/>
      <c r="AK619" s="349"/>
      <c r="AL619" s="336">
        <v>8.1</v>
      </c>
      <c r="AM619" s="44">
        <v>84.6982</v>
      </c>
      <c r="AN619" s="111">
        <v>16.100000000000001</v>
      </c>
      <c r="AO619" s="111">
        <f t="shared" si="33"/>
        <v>1</v>
      </c>
      <c r="AP619" s="111">
        <v>1</v>
      </c>
      <c r="AQ619" s="111"/>
      <c r="AR619" s="335" t="s">
        <v>295</v>
      </c>
      <c r="AS619" s="111" t="s">
        <v>240</v>
      </c>
      <c r="AT619" s="111" t="s">
        <v>295</v>
      </c>
      <c r="AU619" s="111" t="s">
        <v>240</v>
      </c>
      <c r="AV619" s="349"/>
      <c r="AW619" s="348"/>
      <c r="AX619" s="349">
        <v>25</v>
      </c>
      <c r="AY619" s="348">
        <v>8.1</v>
      </c>
      <c r="AZ619" s="334" t="s">
        <v>240</v>
      </c>
      <c r="BA619" s="130">
        <v>84.6982</v>
      </c>
      <c r="BB619" s="130"/>
      <c r="BC619" s="348">
        <v>16.100000000000001</v>
      </c>
      <c r="BD619" s="348"/>
      <c r="BE619" s="346"/>
      <c r="BF619" s="348">
        <v>16.100000000000001</v>
      </c>
      <c r="BG619" s="348"/>
      <c r="BH619" s="348"/>
      <c r="BI619" s="348"/>
      <c r="BJ619" s="361">
        <v>10</v>
      </c>
      <c r="BK619" s="346">
        <v>13.8</v>
      </c>
      <c r="BL619" s="346">
        <v>12.2</v>
      </c>
      <c r="BM619" s="346">
        <v>53.8</v>
      </c>
      <c r="BN619" s="346">
        <v>2.2999999999999998</v>
      </c>
      <c r="BO619" s="346">
        <v>85.1</v>
      </c>
      <c r="BP619" s="347">
        <v>28.3</v>
      </c>
      <c r="BQ619" s="346">
        <v>69.3</v>
      </c>
      <c r="BR619" s="346"/>
      <c r="BS619" s="34"/>
      <c r="BT619" s="34"/>
      <c r="BU619" s="34"/>
      <c r="BV619" s="34"/>
      <c r="BW619" s="34"/>
      <c r="BX619" s="34"/>
    </row>
    <row r="620" spans="1:76" x14ac:dyDescent="0.35">
      <c r="A620" s="34" t="s">
        <v>297</v>
      </c>
      <c r="B620" s="34"/>
      <c r="C620" s="34"/>
      <c r="D620" s="34"/>
      <c r="E620" s="34" t="s">
        <v>1372</v>
      </c>
      <c r="F620" s="34" t="s">
        <v>1372</v>
      </c>
      <c r="G620" s="41">
        <v>2005</v>
      </c>
      <c r="H620" s="34"/>
      <c r="I620" s="34"/>
      <c r="J620" s="34"/>
      <c r="K620" s="39" t="s">
        <v>80</v>
      </c>
      <c r="L620" s="39" t="s">
        <v>81</v>
      </c>
      <c r="M620" s="39" t="s">
        <v>82</v>
      </c>
      <c r="N620" s="39" t="s">
        <v>83</v>
      </c>
      <c r="O620" s="39" t="s">
        <v>84</v>
      </c>
      <c r="P620" s="39" t="s">
        <v>85</v>
      </c>
      <c r="Q620" s="39" t="s">
        <v>86</v>
      </c>
      <c r="R620" s="35" t="s">
        <v>87</v>
      </c>
      <c r="S620" s="35" t="s">
        <v>87</v>
      </c>
      <c r="T620" s="34" t="s">
        <v>882</v>
      </c>
      <c r="U620" s="39" t="s">
        <v>28</v>
      </c>
      <c r="V620" s="113" t="s">
        <v>293</v>
      </c>
      <c r="W620" s="34" t="s">
        <v>280</v>
      </c>
      <c r="X620" s="39" t="s">
        <v>819</v>
      </c>
      <c r="Y620" s="115"/>
      <c r="Z620" s="39" t="s">
        <v>239</v>
      </c>
      <c r="AA620" s="112"/>
      <c r="AB620" s="115"/>
      <c r="AC620" s="332">
        <v>48</v>
      </c>
      <c r="AD620" s="332" t="s">
        <v>240</v>
      </c>
      <c r="AE620" s="41" t="s">
        <v>508</v>
      </c>
      <c r="AF620" s="332" t="s">
        <v>240</v>
      </c>
      <c r="AG620" s="112"/>
      <c r="AH620" s="346">
        <v>402.8</v>
      </c>
      <c r="AI620" s="111">
        <v>402.8</v>
      </c>
      <c r="AJ620" s="346"/>
      <c r="AK620" s="349"/>
      <c r="AL620" s="336">
        <v>8.09</v>
      </c>
      <c r="AM620" s="44">
        <v>84.036699999999996</v>
      </c>
      <c r="AN620" s="111">
        <v>15.9</v>
      </c>
      <c r="AO620" s="111">
        <f t="shared" si="33"/>
        <v>1</v>
      </c>
      <c r="AP620" s="111">
        <v>1</v>
      </c>
      <c r="AQ620" s="111"/>
      <c r="AR620" s="335" t="s">
        <v>295</v>
      </c>
      <c r="AS620" s="111" t="s">
        <v>240</v>
      </c>
      <c r="AT620" s="111" t="s">
        <v>295</v>
      </c>
      <c r="AU620" s="111" t="s">
        <v>240</v>
      </c>
      <c r="AV620" s="349"/>
      <c r="AW620" s="348"/>
      <c r="AX620" s="349">
        <v>25</v>
      </c>
      <c r="AY620" s="348">
        <v>8.09</v>
      </c>
      <c r="AZ620" s="334" t="s">
        <v>240</v>
      </c>
      <c r="BA620" s="130">
        <v>84.036699999999996</v>
      </c>
      <c r="BB620" s="130"/>
      <c r="BC620" s="348">
        <v>15.9</v>
      </c>
      <c r="BD620" s="348"/>
      <c r="BE620" s="346"/>
      <c r="BF620" s="348">
        <v>15.9</v>
      </c>
      <c r="BG620" s="348"/>
      <c r="BH620" s="348"/>
      <c r="BI620" s="348"/>
      <c r="BJ620" s="361">
        <v>10</v>
      </c>
      <c r="BK620" s="346">
        <v>13.7</v>
      </c>
      <c r="BL620" s="346">
        <v>12.1</v>
      </c>
      <c r="BM620" s="346">
        <v>53.8</v>
      </c>
      <c r="BN620" s="346">
        <v>1.9</v>
      </c>
      <c r="BO620" s="346">
        <v>88.1</v>
      </c>
      <c r="BP620" s="347">
        <v>25.5</v>
      </c>
      <c r="BQ620" s="346">
        <v>66.7</v>
      </c>
      <c r="BR620" s="346"/>
      <c r="BS620" s="34"/>
      <c r="BT620" s="34"/>
      <c r="BU620" s="34"/>
      <c r="BV620" s="34"/>
      <c r="BW620" s="34"/>
      <c r="BX620" s="34"/>
    </row>
    <row r="621" spans="1:76" x14ac:dyDescent="0.35">
      <c r="A621" s="34" t="s">
        <v>297</v>
      </c>
      <c r="B621" s="34"/>
      <c r="C621" s="34"/>
      <c r="D621" s="34"/>
      <c r="E621" s="34" t="s">
        <v>1372</v>
      </c>
      <c r="F621" s="34" t="s">
        <v>1372</v>
      </c>
      <c r="G621" s="41">
        <v>2005</v>
      </c>
      <c r="H621" s="34"/>
      <c r="I621" s="34"/>
      <c r="J621" s="34"/>
      <c r="K621" s="39" t="s">
        <v>80</v>
      </c>
      <c r="L621" s="39" t="s">
        <v>81</v>
      </c>
      <c r="M621" s="39" t="s">
        <v>82</v>
      </c>
      <c r="N621" s="39" t="s">
        <v>83</v>
      </c>
      <c r="O621" s="39" t="s">
        <v>84</v>
      </c>
      <c r="P621" s="39" t="s">
        <v>85</v>
      </c>
      <c r="Q621" s="39" t="s">
        <v>86</v>
      </c>
      <c r="R621" s="35" t="s">
        <v>87</v>
      </c>
      <c r="S621" s="35" t="s">
        <v>87</v>
      </c>
      <c r="T621" s="34" t="s">
        <v>882</v>
      </c>
      <c r="U621" s="39" t="s">
        <v>28</v>
      </c>
      <c r="V621" s="113" t="s">
        <v>293</v>
      </c>
      <c r="W621" s="34" t="s">
        <v>280</v>
      </c>
      <c r="X621" s="39" t="s">
        <v>819</v>
      </c>
      <c r="Y621" s="115"/>
      <c r="Z621" s="39" t="s">
        <v>239</v>
      </c>
      <c r="AA621" s="112"/>
      <c r="AB621" s="115"/>
      <c r="AC621" s="332">
        <v>48</v>
      </c>
      <c r="AD621" s="332" t="s">
        <v>240</v>
      </c>
      <c r="AE621" s="41" t="s">
        <v>508</v>
      </c>
      <c r="AF621" s="332" t="s">
        <v>240</v>
      </c>
      <c r="AG621" s="112"/>
      <c r="AH621" s="346">
        <v>415.8</v>
      </c>
      <c r="AI621" s="111">
        <v>415.8</v>
      </c>
      <c r="AJ621" s="346"/>
      <c r="AK621" s="349"/>
      <c r="AL621" s="336">
        <v>8.08</v>
      </c>
      <c r="AM621" s="44">
        <v>93.47290000000001</v>
      </c>
      <c r="AN621" s="111">
        <v>14.3</v>
      </c>
      <c r="AO621" s="111">
        <f t="shared" si="33"/>
        <v>1</v>
      </c>
      <c r="AP621" s="111">
        <v>1</v>
      </c>
      <c r="AQ621" s="111"/>
      <c r="AR621" s="335" t="s">
        <v>295</v>
      </c>
      <c r="AS621" s="111" t="s">
        <v>240</v>
      </c>
      <c r="AT621" s="111" t="s">
        <v>295</v>
      </c>
      <c r="AU621" s="111" t="s">
        <v>240</v>
      </c>
      <c r="AV621" s="349"/>
      <c r="AW621" s="348"/>
      <c r="AX621" s="349">
        <v>25</v>
      </c>
      <c r="AY621" s="348">
        <v>8.08</v>
      </c>
      <c r="AZ621" s="334" t="s">
        <v>240</v>
      </c>
      <c r="BA621" s="130">
        <v>93.47290000000001</v>
      </c>
      <c r="BB621" s="130"/>
      <c r="BC621" s="348">
        <v>14.3</v>
      </c>
      <c r="BD621" s="348"/>
      <c r="BE621" s="346"/>
      <c r="BF621" s="348">
        <v>14.3</v>
      </c>
      <c r="BG621" s="348"/>
      <c r="BH621" s="348"/>
      <c r="BI621" s="348"/>
      <c r="BJ621" s="361">
        <v>10</v>
      </c>
      <c r="BK621" s="346">
        <v>15.5</v>
      </c>
      <c r="BL621" s="346">
        <v>13.3</v>
      </c>
      <c r="BM621" s="346">
        <v>57.9</v>
      </c>
      <c r="BN621" s="346">
        <v>2.4</v>
      </c>
      <c r="BO621" s="346">
        <v>95.1</v>
      </c>
      <c r="BP621" s="347">
        <v>32</v>
      </c>
      <c r="BQ621" s="346">
        <v>70.7</v>
      </c>
      <c r="BR621" s="346"/>
      <c r="BS621" s="34"/>
      <c r="BT621" s="34"/>
      <c r="BU621" s="34"/>
      <c r="BV621" s="34"/>
      <c r="BW621" s="34"/>
      <c r="BX621" s="34"/>
    </row>
    <row r="622" spans="1:76" x14ac:dyDescent="0.35">
      <c r="A622" s="34" t="s">
        <v>297</v>
      </c>
      <c r="B622" s="34"/>
      <c r="C622" s="34"/>
      <c r="D622" s="34"/>
      <c r="E622" s="34" t="s">
        <v>1372</v>
      </c>
      <c r="F622" s="34" t="s">
        <v>1372</v>
      </c>
      <c r="G622" s="41">
        <v>2005</v>
      </c>
      <c r="H622" s="34"/>
      <c r="I622" s="34"/>
      <c r="J622" s="34"/>
      <c r="K622" s="39" t="s">
        <v>80</v>
      </c>
      <c r="L622" s="39" t="s">
        <v>81</v>
      </c>
      <c r="M622" s="39" t="s">
        <v>82</v>
      </c>
      <c r="N622" s="39" t="s">
        <v>83</v>
      </c>
      <c r="O622" s="39" t="s">
        <v>84</v>
      </c>
      <c r="P622" s="39" t="s">
        <v>85</v>
      </c>
      <c r="Q622" s="39" t="s">
        <v>86</v>
      </c>
      <c r="R622" s="35" t="s">
        <v>87</v>
      </c>
      <c r="S622" s="35" t="s">
        <v>87</v>
      </c>
      <c r="T622" s="34" t="s">
        <v>882</v>
      </c>
      <c r="U622" s="39" t="s">
        <v>28</v>
      </c>
      <c r="V622" s="113" t="s">
        <v>293</v>
      </c>
      <c r="W622" s="34" t="s">
        <v>280</v>
      </c>
      <c r="X622" s="39" t="s">
        <v>819</v>
      </c>
      <c r="Y622" s="115"/>
      <c r="Z622" s="39" t="s">
        <v>239</v>
      </c>
      <c r="AA622" s="112"/>
      <c r="AB622" s="115"/>
      <c r="AC622" s="332">
        <v>48</v>
      </c>
      <c r="AD622" s="332" t="s">
        <v>240</v>
      </c>
      <c r="AE622" s="41" t="s">
        <v>508</v>
      </c>
      <c r="AF622" s="332" t="s">
        <v>240</v>
      </c>
      <c r="AG622" s="112"/>
      <c r="AH622" s="346">
        <v>426.8</v>
      </c>
      <c r="AI622" s="111">
        <v>426.8</v>
      </c>
      <c r="AJ622" s="346"/>
      <c r="AK622" s="349"/>
      <c r="AL622" s="336">
        <v>8.0500000000000007</v>
      </c>
      <c r="AM622" s="44">
        <v>90.826899999999995</v>
      </c>
      <c r="AN622" s="111">
        <v>15.3</v>
      </c>
      <c r="AO622" s="111">
        <f t="shared" si="33"/>
        <v>1</v>
      </c>
      <c r="AP622" s="111">
        <v>1</v>
      </c>
      <c r="AQ622" s="111"/>
      <c r="AR622" s="335" t="s">
        <v>295</v>
      </c>
      <c r="AS622" s="111" t="s">
        <v>240</v>
      </c>
      <c r="AT622" s="111" t="s">
        <v>295</v>
      </c>
      <c r="AU622" s="111" t="s">
        <v>240</v>
      </c>
      <c r="AV622" s="349"/>
      <c r="AW622" s="348"/>
      <c r="AX622" s="349">
        <v>25</v>
      </c>
      <c r="AY622" s="348">
        <v>8.0500000000000007</v>
      </c>
      <c r="AZ622" s="334" t="s">
        <v>240</v>
      </c>
      <c r="BA622" s="130">
        <v>90.826899999999995</v>
      </c>
      <c r="BB622" s="130"/>
      <c r="BC622" s="348">
        <v>15.3</v>
      </c>
      <c r="BD622" s="348"/>
      <c r="BE622" s="346"/>
      <c r="BF622" s="348">
        <v>15.3</v>
      </c>
      <c r="BG622" s="348"/>
      <c r="BH622" s="348"/>
      <c r="BI622" s="348"/>
      <c r="BJ622" s="361">
        <v>10</v>
      </c>
      <c r="BK622" s="346">
        <v>15.1</v>
      </c>
      <c r="BL622" s="346">
        <v>12.9</v>
      </c>
      <c r="BM622" s="346">
        <v>54.8</v>
      </c>
      <c r="BN622" s="346">
        <v>2.2999999999999998</v>
      </c>
      <c r="BO622" s="346">
        <v>92.8</v>
      </c>
      <c r="BP622" s="347">
        <v>28.5</v>
      </c>
      <c r="BQ622" s="346">
        <v>72</v>
      </c>
      <c r="BR622" s="346"/>
      <c r="BS622" s="34"/>
      <c r="BT622" s="34"/>
      <c r="BU622" s="34"/>
      <c r="BV622" s="34"/>
      <c r="BW622" s="34"/>
      <c r="BX622" s="34"/>
    </row>
    <row r="623" spans="1:76" x14ac:dyDescent="0.35">
      <c r="A623" s="34" t="s">
        <v>297</v>
      </c>
      <c r="B623" s="34"/>
      <c r="C623" s="34"/>
      <c r="D623" s="34"/>
      <c r="E623" s="34" t="s">
        <v>1372</v>
      </c>
      <c r="F623" s="34" t="s">
        <v>1372</v>
      </c>
      <c r="G623" s="41">
        <v>2005</v>
      </c>
      <c r="H623" s="34"/>
      <c r="I623" s="34"/>
      <c r="J623" s="34"/>
      <c r="K623" s="39" t="s">
        <v>80</v>
      </c>
      <c r="L623" s="39" t="s">
        <v>81</v>
      </c>
      <c r="M623" s="39" t="s">
        <v>82</v>
      </c>
      <c r="N623" s="39" t="s">
        <v>83</v>
      </c>
      <c r="O623" s="39" t="s">
        <v>84</v>
      </c>
      <c r="P623" s="39" t="s">
        <v>85</v>
      </c>
      <c r="Q623" s="39" t="s">
        <v>86</v>
      </c>
      <c r="R623" s="35" t="s">
        <v>87</v>
      </c>
      <c r="S623" s="35" t="s">
        <v>87</v>
      </c>
      <c r="T623" s="34" t="s">
        <v>882</v>
      </c>
      <c r="U623" s="39" t="s">
        <v>28</v>
      </c>
      <c r="V623" s="113" t="s">
        <v>293</v>
      </c>
      <c r="W623" s="34" t="s">
        <v>280</v>
      </c>
      <c r="X623" s="39" t="s">
        <v>819</v>
      </c>
      <c r="Y623" s="115"/>
      <c r="Z623" s="39" t="s">
        <v>239</v>
      </c>
      <c r="AA623" s="112"/>
      <c r="AB623" s="115"/>
      <c r="AC623" s="332">
        <v>48</v>
      </c>
      <c r="AD623" s="332" t="s">
        <v>240</v>
      </c>
      <c r="AE623" s="41" t="s">
        <v>508</v>
      </c>
      <c r="AF623" s="332" t="s">
        <v>240</v>
      </c>
      <c r="AG623" s="112"/>
      <c r="AH623" s="346">
        <v>474.8</v>
      </c>
      <c r="AI623" s="111">
        <v>474.8</v>
      </c>
      <c r="AJ623" s="346"/>
      <c r="AK623" s="349"/>
      <c r="AL623" s="336">
        <v>8.0399999999999991</v>
      </c>
      <c r="AM623" s="44">
        <v>91.076600000000013</v>
      </c>
      <c r="AN623" s="111">
        <v>14.7</v>
      </c>
      <c r="AO623" s="111">
        <f t="shared" si="33"/>
        <v>1</v>
      </c>
      <c r="AP623" s="111">
        <v>1</v>
      </c>
      <c r="AQ623" s="111"/>
      <c r="AR623" s="335" t="s">
        <v>295</v>
      </c>
      <c r="AS623" s="111" t="s">
        <v>240</v>
      </c>
      <c r="AT623" s="111" t="s">
        <v>295</v>
      </c>
      <c r="AU623" s="111" t="s">
        <v>240</v>
      </c>
      <c r="AV623" s="349"/>
      <c r="AW623" s="348"/>
      <c r="AX623" s="349">
        <v>25</v>
      </c>
      <c r="AY623" s="348">
        <v>8.0399999999999991</v>
      </c>
      <c r="AZ623" s="334" t="s">
        <v>240</v>
      </c>
      <c r="BA623" s="130">
        <v>91.076600000000013</v>
      </c>
      <c r="BB623" s="130"/>
      <c r="BC623" s="348">
        <v>14.7</v>
      </c>
      <c r="BD623" s="348"/>
      <c r="BE623" s="346"/>
      <c r="BF623" s="348">
        <v>14.7</v>
      </c>
      <c r="BG623" s="348"/>
      <c r="BH623" s="348"/>
      <c r="BI623" s="348"/>
      <c r="BJ623" s="361">
        <v>10</v>
      </c>
      <c r="BK623" s="346">
        <v>15.2</v>
      </c>
      <c r="BL623" s="346">
        <v>12.9</v>
      </c>
      <c r="BM623" s="346">
        <v>53.4</v>
      </c>
      <c r="BN623" s="346">
        <v>2.2000000000000002</v>
      </c>
      <c r="BO623" s="346">
        <v>96.3</v>
      </c>
      <c r="BP623" s="347">
        <v>23.5</v>
      </c>
      <c r="BQ623" s="346">
        <v>72</v>
      </c>
      <c r="BR623" s="346"/>
      <c r="BS623" s="34"/>
      <c r="BT623" s="34"/>
      <c r="BU623" s="34"/>
      <c r="BV623" s="34"/>
      <c r="BW623" s="34"/>
      <c r="BX623" s="34"/>
    </row>
    <row r="624" spans="1:76" x14ac:dyDescent="0.35">
      <c r="A624" s="34" t="s">
        <v>297</v>
      </c>
      <c r="B624" s="34"/>
      <c r="C624" s="34"/>
      <c r="D624" s="34"/>
      <c r="E624" s="34" t="s">
        <v>1372</v>
      </c>
      <c r="F624" s="34" t="s">
        <v>1372</v>
      </c>
      <c r="G624" s="41">
        <v>2005</v>
      </c>
      <c r="H624" s="34"/>
      <c r="I624" s="34"/>
      <c r="J624" s="34"/>
      <c r="K624" s="39" t="s">
        <v>80</v>
      </c>
      <c r="L624" s="39" t="s">
        <v>81</v>
      </c>
      <c r="M624" s="39" t="s">
        <v>82</v>
      </c>
      <c r="N624" s="39" t="s">
        <v>83</v>
      </c>
      <c r="O624" s="39" t="s">
        <v>84</v>
      </c>
      <c r="P624" s="39" t="s">
        <v>85</v>
      </c>
      <c r="Q624" s="39" t="s">
        <v>86</v>
      </c>
      <c r="R624" s="35" t="s">
        <v>87</v>
      </c>
      <c r="S624" s="35" t="s">
        <v>87</v>
      </c>
      <c r="T624" s="34" t="s">
        <v>882</v>
      </c>
      <c r="U624" s="39" t="s">
        <v>28</v>
      </c>
      <c r="V624" s="113" t="s">
        <v>293</v>
      </c>
      <c r="W624" s="34" t="s">
        <v>280</v>
      </c>
      <c r="X624" s="39" t="s">
        <v>819</v>
      </c>
      <c r="Y624" s="115"/>
      <c r="Z624" s="39" t="s">
        <v>239</v>
      </c>
      <c r="AA624" s="112"/>
      <c r="AB624" s="115"/>
      <c r="AC624" s="332">
        <v>48</v>
      </c>
      <c r="AD624" s="332" t="s">
        <v>240</v>
      </c>
      <c r="AE624" s="41" t="s">
        <v>508</v>
      </c>
      <c r="AF624" s="332" t="s">
        <v>240</v>
      </c>
      <c r="AG624" s="112"/>
      <c r="AH624" s="346">
        <v>475</v>
      </c>
      <c r="AI624" s="111">
        <v>475</v>
      </c>
      <c r="AJ624" s="346"/>
      <c r="AK624" s="349"/>
      <c r="AL624" s="336">
        <v>8.08</v>
      </c>
      <c r="AM624" s="44">
        <v>94.546199999999999</v>
      </c>
      <c r="AN624" s="111">
        <v>14.6</v>
      </c>
      <c r="AO624" s="111">
        <f t="shared" si="33"/>
        <v>1</v>
      </c>
      <c r="AP624" s="111">
        <v>1</v>
      </c>
      <c r="AQ624" s="111"/>
      <c r="AR624" s="335" t="s">
        <v>295</v>
      </c>
      <c r="AS624" s="111" t="s">
        <v>240</v>
      </c>
      <c r="AT624" s="111" t="s">
        <v>295</v>
      </c>
      <c r="AU624" s="111" t="s">
        <v>240</v>
      </c>
      <c r="AV624" s="349"/>
      <c r="AW624" s="348"/>
      <c r="AX624" s="349">
        <v>25</v>
      </c>
      <c r="AY624" s="348">
        <v>8.08</v>
      </c>
      <c r="AZ624" s="334" t="s">
        <v>240</v>
      </c>
      <c r="BA624" s="130">
        <v>94.546199999999999</v>
      </c>
      <c r="BB624" s="130"/>
      <c r="BC624" s="348">
        <v>14.6</v>
      </c>
      <c r="BD624" s="348"/>
      <c r="BE624" s="346"/>
      <c r="BF624" s="348">
        <v>14.6</v>
      </c>
      <c r="BG624" s="348"/>
      <c r="BH624" s="348"/>
      <c r="BI624" s="348"/>
      <c r="BJ624" s="361">
        <v>10</v>
      </c>
      <c r="BK624" s="346">
        <v>15.6</v>
      </c>
      <c r="BL624" s="346">
        <v>13.5</v>
      </c>
      <c r="BM624" s="346">
        <v>61.1</v>
      </c>
      <c r="BN624" s="346">
        <v>2.4</v>
      </c>
      <c r="BO624" s="346">
        <v>96.2</v>
      </c>
      <c r="BP624" s="347">
        <v>32.4</v>
      </c>
      <c r="BQ624" s="346">
        <v>69.3</v>
      </c>
      <c r="BR624" s="346"/>
      <c r="BS624" s="34"/>
      <c r="BT624" s="34"/>
      <c r="BU624" s="34"/>
      <c r="BV624" s="34"/>
      <c r="BW624" s="34"/>
      <c r="BX624" s="34"/>
    </row>
    <row r="625" spans="1:76" x14ac:dyDescent="0.35">
      <c r="A625" s="34" t="s">
        <v>297</v>
      </c>
      <c r="B625" s="34"/>
      <c r="C625" s="34"/>
      <c r="D625" s="34"/>
      <c r="E625" s="34" t="s">
        <v>1372</v>
      </c>
      <c r="F625" s="34" t="s">
        <v>1372</v>
      </c>
      <c r="G625" s="41">
        <v>2005</v>
      </c>
      <c r="H625" s="34"/>
      <c r="I625" s="34"/>
      <c r="J625" s="34"/>
      <c r="K625" s="39" t="s">
        <v>80</v>
      </c>
      <c r="L625" s="39" t="s">
        <v>81</v>
      </c>
      <c r="M625" s="39" t="s">
        <v>82</v>
      </c>
      <c r="N625" s="39" t="s">
        <v>83</v>
      </c>
      <c r="O625" s="39" t="s">
        <v>84</v>
      </c>
      <c r="P625" s="39" t="s">
        <v>85</v>
      </c>
      <c r="Q625" s="39" t="s">
        <v>86</v>
      </c>
      <c r="R625" s="35" t="s">
        <v>87</v>
      </c>
      <c r="S625" s="35" t="s">
        <v>87</v>
      </c>
      <c r="T625" s="34" t="s">
        <v>882</v>
      </c>
      <c r="U625" s="39" t="s">
        <v>28</v>
      </c>
      <c r="V625" s="113" t="s">
        <v>293</v>
      </c>
      <c r="W625" s="34" t="s">
        <v>280</v>
      </c>
      <c r="X625" s="39" t="s">
        <v>819</v>
      </c>
      <c r="Y625" s="115"/>
      <c r="Z625" s="39" t="s">
        <v>239</v>
      </c>
      <c r="AA625" s="112"/>
      <c r="AB625" s="115"/>
      <c r="AC625" s="332">
        <v>48</v>
      </c>
      <c r="AD625" s="332" t="s">
        <v>240</v>
      </c>
      <c r="AE625" s="41" t="s">
        <v>508</v>
      </c>
      <c r="AF625" s="332" t="s">
        <v>240</v>
      </c>
      <c r="AG625" s="112"/>
      <c r="AH625" s="346">
        <v>483.7</v>
      </c>
      <c r="AI625" s="111">
        <v>483.7</v>
      </c>
      <c r="AJ625" s="346"/>
      <c r="AK625" s="349"/>
      <c r="AL625" s="336">
        <v>8.09</v>
      </c>
      <c r="AM625" s="44">
        <v>85.197599999999994</v>
      </c>
      <c r="AN625" s="111">
        <v>15.7</v>
      </c>
      <c r="AO625" s="111">
        <f t="shared" si="33"/>
        <v>1</v>
      </c>
      <c r="AP625" s="111">
        <v>1</v>
      </c>
      <c r="AQ625" s="111"/>
      <c r="AR625" s="335" t="s">
        <v>295</v>
      </c>
      <c r="AS625" s="111" t="s">
        <v>240</v>
      </c>
      <c r="AT625" s="111" t="s">
        <v>295</v>
      </c>
      <c r="AU625" s="111" t="s">
        <v>240</v>
      </c>
      <c r="AV625" s="349"/>
      <c r="AW625" s="348"/>
      <c r="AX625" s="349">
        <v>25</v>
      </c>
      <c r="AY625" s="348">
        <v>8.09</v>
      </c>
      <c r="AZ625" s="334" t="s">
        <v>240</v>
      </c>
      <c r="BA625" s="130">
        <v>85.197599999999994</v>
      </c>
      <c r="BB625" s="130"/>
      <c r="BC625" s="348">
        <v>15.7</v>
      </c>
      <c r="BD625" s="348"/>
      <c r="BE625" s="346"/>
      <c r="BF625" s="348">
        <v>15.7</v>
      </c>
      <c r="BG625" s="348"/>
      <c r="BH625" s="348"/>
      <c r="BI625" s="348"/>
      <c r="BJ625" s="361">
        <v>10</v>
      </c>
      <c r="BK625" s="346">
        <v>14</v>
      </c>
      <c r="BL625" s="346">
        <v>12.2</v>
      </c>
      <c r="BM625" s="346">
        <v>52.7</v>
      </c>
      <c r="BN625" s="346">
        <v>2.1</v>
      </c>
      <c r="BO625" s="346">
        <v>87.5</v>
      </c>
      <c r="BP625" s="347">
        <v>34.4</v>
      </c>
      <c r="BQ625" s="346">
        <v>68</v>
      </c>
      <c r="BR625" s="346"/>
      <c r="BS625" s="34"/>
      <c r="BT625" s="34"/>
      <c r="BU625" s="34"/>
      <c r="BV625" s="34"/>
      <c r="BW625" s="34"/>
      <c r="BX625" s="34"/>
    </row>
    <row r="626" spans="1:76" x14ac:dyDescent="0.35">
      <c r="A626" s="34" t="s">
        <v>297</v>
      </c>
      <c r="B626" s="34"/>
      <c r="C626" s="34"/>
      <c r="D626" s="34"/>
      <c r="E626" s="34" t="s">
        <v>1372</v>
      </c>
      <c r="F626" s="34" t="s">
        <v>1372</v>
      </c>
      <c r="G626" s="41">
        <v>2005</v>
      </c>
      <c r="H626" s="34"/>
      <c r="I626" s="34"/>
      <c r="J626" s="34"/>
      <c r="K626" s="39" t="s">
        <v>80</v>
      </c>
      <c r="L626" s="39" t="s">
        <v>81</v>
      </c>
      <c r="M626" s="39" t="s">
        <v>82</v>
      </c>
      <c r="N626" s="39" t="s">
        <v>83</v>
      </c>
      <c r="O626" s="39" t="s">
        <v>84</v>
      </c>
      <c r="P626" s="39" t="s">
        <v>85</v>
      </c>
      <c r="Q626" s="39" t="s">
        <v>86</v>
      </c>
      <c r="R626" s="35" t="s">
        <v>87</v>
      </c>
      <c r="S626" s="35" t="s">
        <v>87</v>
      </c>
      <c r="T626" s="34" t="s">
        <v>882</v>
      </c>
      <c r="U626" s="39" t="s">
        <v>28</v>
      </c>
      <c r="V626" s="113" t="s">
        <v>293</v>
      </c>
      <c r="W626" s="34" t="s">
        <v>280</v>
      </c>
      <c r="X626" s="39" t="s">
        <v>819</v>
      </c>
      <c r="Y626" s="115"/>
      <c r="Z626" s="39" t="s">
        <v>239</v>
      </c>
      <c r="AA626" s="112"/>
      <c r="AB626" s="115"/>
      <c r="AC626" s="332">
        <v>48</v>
      </c>
      <c r="AD626" s="332" t="s">
        <v>240</v>
      </c>
      <c r="AE626" s="41" t="s">
        <v>508</v>
      </c>
      <c r="AF626" s="332" t="s">
        <v>240</v>
      </c>
      <c r="AG626" s="112"/>
      <c r="AH626" s="346">
        <v>530.79999999999995</v>
      </c>
      <c r="AI626" s="111">
        <v>530.79999999999995</v>
      </c>
      <c r="AJ626" s="346"/>
      <c r="AK626" s="349"/>
      <c r="AL626" s="336">
        <v>8.09</v>
      </c>
      <c r="AM626" s="44">
        <v>85.110000000000014</v>
      </c>
      <c r="AN626" s="111">
        <v>15.8</v>
      </c>
      <c r="AO626" s="111">
        <f t="shared" si="33"/>
        <v>1</v>
      </c>
      <c r="AP626" s="111">
        <v>1</v>
      </c>
      <c r="AQ626" s="111"/>
      <c r="AR626" s="335" t="s">
        <v>295</v>
      </c>
      <c r="AS626" s="111" t="s">
        <v>240</v>
      </c>
      <c r="AT626" s="111" t="s">
        <v>295</v>
      </c>
      <c r="AU626" s="111" t="s">
        <v>240</v>
      </c>
      <c r="AV626" s="349"/>
      <c r="AW626" s="348"/>
      <c r="AX626" s="349">
        <v>25</v>
      </c>
      <c r="AY626" s="348">
        <v>8.09</v>
      </c>
      <c r="AZ626" s="334" t="s">
        <v>240</v>
      </c>
      <c r="BA626" s="130">
        <v>85.110000000000014</v>
      </c>
      <c r="BB626" s="130"/>
      <c r="BC626" s="348">
        <v>15.8</v>
      </c>
      <c r="BD626" s="348"/>
      <c r="BE626" s="346"/>
      <c r="BF626" s="348">
        <v>15.8</v>
      </c>
      <c r="BG626" s="348"/>
      <c r="BH626" s="348"/>
      <c r="BI626" s="348"/>
      <c r="BJ626" s="361">
        <v>10</v>
      </c>
      <c r="BK626" s="346">
        <v>13.8</v>
      </c>
      <c r="BL626" s="346">
        <v>12.3</v>
      </c>
      <c r="BM626" s="346">
        <v>55.7</v>
      </c>
      <c r="BN626" s="346">
        <v>1.9</v>
      </c>
      <c r="BO626" s="346">
        <v>87.4</v>
      </c>
      <c r="BP626" s="347">
        <v>34.700000000000003</v>
      </c>
      <c r="BQ626" s="346">
        <v>66.7</v>
      </c>
      <c r="BR626" s="346"/>
      <c r="BS626" s="34"/>
      <c r="BT626" s="34"/>
      <c r="BU626" s="34"/>
      <c r="BV626" s="34"/>
      <c r="BW626" s="34"/>
      <c r="BX626" s="34"/>
    </row>
    <row r="627" spans="1:76" x14ac:dyDescent="0.35">
      <c r="A627" s="34" t="s">
        <v>297</v>
      </c>
      <c r="B627" s="34"/>
      <c r="C627" s="34"/>
      <c r="D627" s="34"/>
      <c r="E627" s="34" t="s">
        <v>1372</v>
      </c>
      <c r="F627" s="34" t="s">
        <v>1372</v>
      </c>
      <c r="G627" s="41">
        <v>2005</v>
      </c>
      <c r="H627" s="34"/>
      <c r="I627" s="34"/>
      <c r="J627" s="34"/>
      <c r="K627" s="39" t="s">
        <v>80</v>
      </c>
      <c r="L627" s="39" t="s">
        <v>81</v>
      </c>
      <c r="M627" s="39" t="s">
        <v>82</v>
      </c>
      <c r="N627" s="39" t="s">
        <v>83</v>
      </c>
      <c r="O627" s="39" t="s">
        <v>84</v>
      </c>
      <c r="P627" s="39" t="s">
        <v>85</v>
      </c>
      <c r="Q627" s="39" t="s">
        <v>86</v>
      </c>
      <c r="R627" s="35" t="s">
        <v>87</v>
      </c>
      <c r="S627" s="35" t="s">
        <v>87</v>
      </c>
      <c r="T627" s="34" t="s">
        <v>882</v>
      </c>
      <c r="U627" s="39" t="s">
        <v>28</v>
      </c>
      <c r="V627" s="113" t="s">
        <v>293</v>
      </c>
      <c r="W627" s="34" t="s">
        <v>280</v>
      </c>
      <c r="X627" s="39" t="s">
        <v>819</v>
      </c>
      <c r="Y627" s="115"/>
      <c r="Z627" s="39" t="s">
        <v>239</v>
      </c>
      <c r="AA627" s="112"/>
      <c r="AB627" s="115"/>
      <c r="AC627" s="332">
        <v>48</v>
      </c>
      <c r="AD627" s="332" t="s">
        <v>240</v>
      </c>
      <c r="AE627" s="41" t="s">
        <v>508</v>
      </c>
      <c r="AF627" s="332" t="s">
        <v>240</v>
      </c>
      <c r="AG627" s="112"/>
      <c r="AH627" s="346">
        <v>551</v>
      </c>
      <c r="AI627" s="111">
        <v>551</v>
      </c>
      <c r="AJ627" s="346"/>
      <c r="AK627" s="349"/>
      <c r="AL627" s="336">
        <v>8.06</v>
      </c>
      <c r="AM627" s="44">
        <v>83.787000000000006</v>
      </c>
      <c r="AN627" s="111">
        <v>15</v>
      </c>
      <c r="AO627" s="111">
        <f t="shared" si="33"/>
        <v>1</v>
      </c>
      <c r="AP627" s="111">
        <v>1</v>
      </c>
      <c r="AQ627" s="111"/>
      <c r="AR627" s="335" t="s">
        <v>295</v>
      </c>
      <c r="AS627" s="111" t="s">
        <v>240</v>
      </c>
      <c r="AT627" s="111" t="s">
        <v>295</v>
      </c>
      <c r="AU627" s="111" t="s">
        <v>240</v>
      </c>
      <c r="AV627" s="349"/>
      <c r="AW627" s="348"/>
      <c r="AX627" s="349">
        <v>25</v>
      </c>
      <c r="AY627" s="348">
        <v>8.06</v>
      </c>
      <c r="AZ627" s="334" t="s">
        <v>240</v>
      </c>
      <c r="BA627" s="130">
        <v>83.787000000000006</v>
      </c>
      <c r="BB627" s="130"/>
      <c r="BC627" s="348">
        <v>15</v>
      </c>
      <c r="BD627" s="348"/>
      <c r="BE627" s="346"/>
      <c r="BF627" s="348">
        <v>15</v>
      </c>
      <c r="BG627" s="348"/>
      <c r="BH627" s="348"/>
      <c r="BI627" s="348"/>
      <c r="BJ627" s="361">
        <v>10</v>
      </c>
      <c r="BK627" s="346">
        <v>13.6</v>
      </c>
      <c r="BL627" s="346">
        <v>12.1</v>
      </c>
      <c r="BM627" s="346">
        <v>54.3</v>
      </c>
      <c r="BN627" s="346">
        <v>2</v>
      </c>
      <c r="BO627" s="346">
        <v>89.3</v>
      </c>
      <c r="BP627" s="347">
        <v>23.9</v>
      </c>
      <c r="BQ627" s="346">
        <v>70.7</v>
      </c>
      <c r="BR627" s="346"/>
      <c r="BS627" s="34"/>
      <c r="BT627" s="34"/>
      <c r="BU627" s="34"/>
      <c r="BV627" s="34"/>
      <c r="BW627" s="34"/>
      <c r="BX627" s="34"/>
    </row>
    <row r="628" spans="1:76" x14ac:dyDescent="0.35">
      <c r="A628" s="34" t="s">
        <v>297</v>
      </c>
      <c r="B628" s="34"/>
      <c r="C628" s="34"/>
      <c r="D628" s="34"/>
      <c r="E628" s="34" t="s">
        <v>1372</v>
      </c>
      <c r="F628" s="34" t="s">
        <v>1372</v>
      </c>
      <c r="G628" s="41">
        <v>2005</v>
      </c>
      <c r="H628" s="34"/>
      <c r="I628" s="34"/>
      <c r="J628" s="34"/>
      <c r="K628" s="39" t="s">
        <v>80</v>
      </c>
      <c r="L628" s="39" t="s">
        <v>81</v>
      </c>
      <c r="M628" s="39" t="s">
        <v>82</v>
      </c>
      <c r="N628" s="39" t="s">
        <v>83</v>
      </c>
      <c r="O628" s="39" t="s">
        <v>84</v>
      </c>
      <c r="P628" s="39" t="s">
        <v>85</v>
      </c>
      <c r="Q628" s="39" t="s">
        <v>86</v>
      </c>
      <c r="R628" s="35" t="s">
        <v>87</v>
      </c>
      <c r="S628" s="35" t="s">
        <v>87</v>
      </c>
      <c r="T628" s="34" t="s">
        <v>882</v>
      </c>
      <c r="U628" s="39" t="s">
        <v>28</v>
      </c>
      <c r="V628" s="113" t="s">
        <v>293</v>
      </c>
      <c r="W628" s="34" t="s">
        <v>280</v>
      </c>
      <c r="X628" s="39" t="s">
        <v>819</v>
      </c>
      <c r="Y628" s="115"/>
      <c r="Z628" s="39" t="s">
        <v>239</v>
      </c>
      <c r="AA628" s="112"/>
      <c r="AB628" s="115"/>
      <c r="AC628" s="332">
        <v>48</v>
      </c>
      <c r="AD628" s="332" t="s">
        <v>240</v>
      </c>
      <c r="AE628" s="41" t="s">
        <v>508</v>
      </c>
      <c r="AF628" s="332" t="s">
        <v>240</v>
      </c>
      <c r="AG628" s="112"/>
      <c r="AH628" s="346">
        <v>574.79999999999995</v>
      </c>
      <c r="AI628" s="111">
        <v>574.79999999999995</v>
      </c>
      <c r="AJ628" s="346"/>
      <c r="AK628" s="349"/>
      <c r="AL628" s="336">
        <v>8.39</v>
      </c>
      <c r="AM628" s="44">
        <v>76.760199999999998</v>
      </c>
      <c r="AN628" s="111">
        <v>6.7</v>
      </c>
      <c r="AO628" s="111">
        <f t="shared" si="33"/>
        <v>1</v>
      </c>
      <c r="AP628" s="111">
        <v>1</v>
      </c>
      <c r="AQ628" s="111"/>
      <c r="AR628" s="335" t="s">
        <v>295</v>
      </c>
      <c r="AS628" s="111" t="s">
        <v>240</v>
      </c>
      <c r="AT628" s="111" t="s">
        <v>295</v>
      </c>
      <c r="AU628" s="111" t="s">
        <v>240</v>
      </c>
      <c r="AV628" s="349"/>
      <c r="AW628" s="348"/>
      <c r="AX628" s="349">
        <v>25</v>
      </c>
      <c r="AY628" s="348">
        <v>8.39</v>
      </c>
      <c r="AZ628" s="334" t="s">
        <v>240</v>
      </c>
      <c r="BA628" s="130">
        <v>76.760199999999998</v>
      </c>
      <c r="BB628" s="130"/>
      <c r="BC628" s="348">
        <v>6.7</v>
      </c>
      <c r="BD628" s="348"/>
      <c r="BE628" s="346"/>
      <c r="BF628" s="348">
        <v>6.7</v>
      </c>
      <c r="BG628" s="348"/>
      <c r="BH628" s="348"/>
      <c r="BI628" s="348"/>
      <c r="BJ628" s="361">
        <v>10</v>
      </c>
      <c r="BK628" s="346">
        <v>12.6</v>
      </c>
      <c r="BL628" s="346">
        <v>11</v>
      </c>
      <c r="BM628" s="346">
        <v>84.9</v>
      </c>
      <c r="BN628" s="346">
        <v>2</v>
      </c>
      <c r="BO628" s="346">
        <v>77.7</v>
      </c>
      <c r="BP628" s="347">
        <v>11.7</v>
      </c>
      <c r="BQ628" s="346">
        <v>150.69999999999999</v>
      </c>
      <c r="BR628" s="346"/>
      <c r="BS628" s="34"/>
      <c r="BT628" s="34"/>
      <c r="BU628" s="34"/>
      <c r="BV628" s="34"/>
      <c r="BW628" s="34"/>
      <c r="BX628" s="34"/>
    </row>
    <row r="629" spans="1:76" x14ac:dyDescent="0.35">
      <c r="A629" s="34" t="s">
        <v>297</v>
      </c>
      <c r="B629" s="34"/>
      <c r="C629" s="34"/>
      <c r="D629" s="34"/>
      <c r="E629" s="34" t="s">
        <v>1373</v>
      </c>
      <c r="F629" s="34" t="s">
        <v>1374</v>
      </c>
      <c r="G629" s="41">
        <v>2005</v>
      </c>
      <c r="H629" s="34"/>
      <c r="I629" s="34"/>
      <c r="J629" s="34"/>
      <c r="K629" s="39" t="s">
        <v>80</v>
      </c>
      <c r="L629" s="39" t="s">
        <v>81</v>
      </c>
      <c r="M629" s="39" t="s">
        <v>82</v>
      </c>
      <c r="N629" s="39" t="s">
        <v>83</v>
      </c>
      <c r="O629" s="39" t="s">
        <v>84</v>
      </c>
      <c r="P629" s="39" t="s">
        <v>85</v>
      </c>
      <c r="Q629" s="39" t="s">
        <v>86</v>
      </c>
      <c r="R629" s="35" t="s">
        <v>87</v>
      </c>
      <c r="S629" s="35" t="s">
        <v>87</v>
      </c>
      <c r="T629" s="34" t="s">
        <v>882</v>
      </c>
      <c r="U629" s="39" t="s">
        <v>28</v>
      </c>
      <c r="V629" s="113" t="s">
        <v>293</v>
      </c>
      <c r="W629" s="34" t="s">
        <v>280</v>
      </c>
      <c r="X629" s="39" t="s">
        <v>819</v>
      </c>
      <c r="Y629" s="115"/>
      <c r="Z629" s="39" t="s">
        <v>239</v>
      </c>
      <c r="AA629" s="112"/>
      <c r="AB629" s="115"/>
      <c r="AC629" s="332">
        <v>48</v>
      </c>
      <c r="AD629" s="332" t="s">
        <v>240</v>
      </c>
      <c r="AE629" s="41" t="s">
        <v>508</v>
      </c>
      <c r="AF629" s="332" t="s">
        <v>240</v>
      </c>
      <c r="AG629" s="112"/>
      <c r="AH629" s="346">
        <v>3.7</v>
      </c>
      <c r="AI629" s="111">
        <v>3.7</v>
      </c>
      <c r="AJ629" s="346"/>
      <c r="AK629" s="349"/>
      <c r="AL629" s="336">
        <v>7.5</v>
      </c>
      <c r="AM629" s="44">
        <v>10.13618</v>
      </c>
      <c r="AN629" s="111">
        <v>0.34</v>
      </c>
      <c r="AO629" s="111">
        <f t="shared" si="33"/>
        <v>1</v>
      </c>
      <c r="AP629" s="111">
        <v>1</v>
      </c>
      <c r="AQ629" s="111"/>
      <c r="AR629" s="335" t="s">
        <v>295</v>
      </c>
      <c r="AS629" s="111" t="s">
        <v>240</v>
      </c>
      <c r="AT629" s="111" t="s">
        <v>295</v>
      </c>
      <c r="AU629" s="111" t="s">
        <v>240</v>
      </c>
      <c r="AV629" s="39" t="s">
        <v>481</v>
      </c>
      <c r="AW629" s="348"/>
      <c r="AX629" s="349">
        <v>20</v>
      </c>
      <c r="AY629" s="348">
        <v>7.5</v>
      </c>
      <c r="AZ629" s="334" t="s">
        <v>240</v>
      </c>
      <c r="BA629" s="130"/>
      <c r="BB629" s="130">
        <v>10.13618</v>
      </c>
      <c r="BC629" s="348">
        <v>0.34</v>
      </c>
      <c r="BD629" s="348"/>
      <c r="BE629" s="346"/>
      <c r="BF629" s="348">
        <v>0.34</v>
      </c>
      <c r="BG629" s="348"/>
      <c r="BH629" s="348"/>
      <c r="BI629" s="348"/>
      <c r="BJ629" s="112">
        <v>10</v>
      </c>
      <c r="BK629" s="346">
        <v>2.74</v>
      </c>
      <c r="BL629" s="346">
        <v>0.8</v>
      </c>
      <c r="BM629" s="346">
        <v>2.11</v>
      </c>
      <c r="BN629" s="346">
        <v>0.54</v>
      </c>
      <c r="BO629" s="346">
        <v>6.8</v>
      </c>
      <c r="BP629" s="347">
        <v>0.3</v>
      </c>
      <c r="BQ629" s="346">
        <v>14</v>
      </c>
      <c r="BR629" s="346"/>
      <c r="BS629" s="34"/>
      <c r="BT629" s="34"/>
      <c r="BU629" s="34"/>
      <c r="BV629" s="34"/>
      <c r="BW629" s="34"/>
      <c r="BX629" s="34"/>
    </row>
    <row r="630" spans="1:76" x14ac:dyDescent="0.35">
      <c r="A630" s="34" t="s">
        <v>297</v>
      </c>
      <c r="B630" s="34"/>
      <c r="C630" s="34"/>
      <c r="D630" s="34"/>
      <c r="E630" s="34" t="s">
        <v>1373</v>
      </c>
      <c r="F630" s="34" t="s">
        <v>1374</v>
      </c>
      <c r="G630" s="41">
        <v>2005</v>
      </c>
      <c r="H630" s="34"/>
      <c r="I630" s="34"/>
      <c r="J630" s="34"/>
      <c r="K630" s="39" t="s">
        <v>80</v>
      </c>
      <c r="L630" s="39" t="s">
        <v>81</v>
      </c>
      <c r="M630" s="39" t="s">
        <v>82</v>
      </c>
      <c r="N630" s="39" t="s">
        <v>83</v>
      </c>
      <c r="O630" s="39" t="s">
        <v>84</v>
      </c>
      <c r="P630" s="39" t="s">
        <v>85</v>
      </c>
      <c r="Q630" s="39" t="s">
        <v>86</v>
      </c>
      <c r="R630" s="35" t="s">
        <v>87</v>
      </c>
      <c r="S630" s="35" t="s">
        <v>87</v>
      </c>
      <c r="T630" s="34" t="s">
        <v>882</v>
      </c>
      <c r="U630" s="39" t="s">
        <v>28</v>
      </c>
      <c r="V630" s="113" t="s">
        <v>293</v>
      </c>
      <c r="W630" s="34" t="s">
        <v>280</v>
      </c>
      <c r="X630" s="39" t="s">
        <v>819</v>
      </c>
      <c r="Y630" s="115"/>
      <c r="Z630" s="39" t="s">
        <v>239</v>
      </c>
      <c r="AA630" s="112"/>
      <c r="AB630" s="115"/>
      <c r="AC630" s="332">
        <v>48</v>
      </c>
      <c r="AD630" s="332" t="s">
        <v>240</v>
      </c>
      <c r="AE630" s="41" t="s">
        <v>508</v>
      </c>
      <c r="AF630" s="332" t="s">
        <v>240</v>
      </c>
      <c r="AG630" s="112"/>
      <c r="AH630" s="346">
        <v>3.8</v>
      </c>
      <c r="AI630" s="111">
        <v>3.8</v>
      </c>
      <c r="AJ630" s="346"/>
      <c r="AK630" s="349"/>
      <c r="AL630" s="336">
        <v>7.78</v>
      </c>
      <c r="AM630" s="44">
        <v>14.43413</v>
      </c>
      <c r="AN630" s="111">
        <v>0.37</v>
      </c>
      <c r="AO630" s="111">
        <f t="shared" si="33"/>
        <v>1</v>
      </c>
      <c r="AP630" s="111">
        <v>1</v>
      </c>
      <c r="AQ630" s="111"/>
      <c r="AR630" s="335" t="s">
        <v>295</v>
      </c>
      <c r="AS630" s="111" t="s">
        <v>240</v>
      </c>
      <c r="AT630" s="111" t="s">
        <v>295</v>
      </c>
      <c r="AU630" s="111" t="s">
        <v>240</v>
      </c>
      <c r="AV630" s="39" t="s">
        <v>481</v>
      </c>
      <c r="AW630" s="348"/>
      <c r="AX630" s="349">
        <v>20</v>
      </c>
      <c r="AY630" s="348">
        <v>7.78</v>
      </c>
      <c r="AZ630" s="334" t="s">
        <v>240</v>
      </c>
      <c r="BA630" s="130"/>
      <c r="BB630" s="130">
        <v>14.43413</v>
      </c>
      <c r="BC630" s="348">
        <v>0.37</v>
      </c>
      <c r="BD630" s="348"/>
      <c r="BE630" s="346"/>
      <c r="BF630" s="348">
        <v>0.37</v>
      </c>
      <c r="BG630" s="348"/>
      <c r="BH630" s="348"/>
      <c r="BI630" s="348"/>
      <c r="BJ630" s="112">
        <v>10</v>
      </c>
      <c r="BK630" s="346">
        <v>3.95</v>
      </c>
      <c r="BL630" s="346">
        <v>1.1100000000000001</v>
      </c>
      <c r="BM630" s="346">
        <v>3.4</v>
      </c>
      <c r="BN630" s="346">
        <v>0.46</v>
      </c>
      <c r="BO630" s="346">
        <v>3.7</v>
      </c>
      <c r="BP630" s="347">
        <v>4.9000000000000004</v>
      </c>
      <c r="BQ630" s="346">
        <v>16</v>
      </c>
      <c r="BR630" s="346"/>
      <c r="BS630" s="34"/>
      <c r="BT630" s="34"/>
      <c r="BU630" s="34"/>
      <c r="BV630" s="34"/>
      <c r="BW630" s="34"/>
      <c r="BX630" s="34"/>
    </row>
    <row r="631" spans="1:76" x14ac:dyDescent="0.35">
      <c r="A631" s="34" t="s">
        <v>297</v>
      </c>
      <c r="B631" s="34"/>
      <c r="C631" s="34"/>
      <c r="D631" s="34"/>
      <c r="E631" s="34" t="s">
        <v>1373</v>
      </c>
      <c r="F631" s="34" t="s">
        <v>1374</v>
      </c>
      <c r="G631" s="41">
        <v>2005</v>
      </c>
      <c r="H631" s="34"/>
      <c r="I631" s="34"/>
      <c r="J631" s="34"/>
      <c r="K631" s="39" t="s">
        <v>80</v>
      </c>
      <c r="L631" s="39" t="s">
        <v>81</v>
      </c>
      <c r="M631" s="39" t="s">
        <v>82</v>
      </c>
      <c r="N631" s="39" t="s">
        <v>83</v>
      </c>
      <c r="O631" s="39" t="s">
        <v>84</v>
      </c>
      <c r="P631" s="39" t="s">
        <v>85</v>
      </c>
      <c r="Q631" s="39" t="s">
        <v>86</v>
      </c>
      <c r="R631" s="35" t="s">
        <v>87</v>
      </c>
      <c r="S631" s="35" t="s">
        <v>87</v>
      </c>
      <c r="T631" s="34" t="s">
        <v>882</v>
      </c>
      <c r="U631" s="39" t="s">
        <v>28</v>
      </c>
      <c r="V631" s="113" t="s">
        <v>293</v>
      </c>
      <c r="W631" s="34" t="s">
        <v>280</v>
      </c>
      <c r="X631" s="39" t="s">
        <v>819</v>
      </c>
      <c r="Y631" s="115"/>
      <c r="Z631" s="39" t="s">
        <v>239</v>
      </c>
      <c r="AA631" s="112"/>
      <c r="AB631" s="115"/>
      <c r="AC631" s="332">
        <v>48</v>
      </c>
      <c r="AD631" s="332" t="s">
        <v>240</v>
      </c>
      <c r="AE631" s="41" t="s">
        <v>508</v>
      </c>
      <c r="AF631" s="332" t="s">
        <v>240</v>
      </c>
      <c r="AG631" s="112"/>
      <c r="AH631" s="346">
        <v>4.9000000000000004</v>
      </c>
      <c r="AI631" s="111">
        <v>4.9000000000000004</v>
      </c>
      <c r="AJ631" s="346"/>
      <c r="AK631" s="349"/>
      <c r="AL631" s="336">
        <v>7.41</v>
      </c>
      <c r="AM631" s="44">
        <v>7.4748700000000001</v>
      </c>
      <c r="AN631" s="111">
        <v>0.81</v>
      </c>
      <c r="AO631" s="111">
        <f t="shared" si="33"/>
        <v>1</v>
      </c>
      <c r="AP631" s="111">
        <v>1</v>
      </c>
      <c r="AQ631" s="111"/>
      <c r="AR631" s="335" t="s">
        <v>295</v>
      </c>
      <c r="AS631" s="111" t="s">
        <v>240</v>
      </c>
      <c r="AT631" s="111" t="s">
        <v>295</v>
      </c>
      <c r="AU631" s="111" t="s">
        <v>240</v>
      </c>
      <c r="AV631" s="39" t="s">
        <v>481</v>
      </c>
      <c r="AW631" s="348"/>
      <c r="AX631" s="349">
        <v>20</v>
      </c>
      <c r="AY631" s="348">
        <v>7.41</v>
      </c>
      <c r="AZ631" s="334" t="s">
        <v>240</v>
      </c>
      <c r="BA631" s="130"/>
      <c r="BB631" s="130">
        <v>7.4748700000000001</v>
      </c>
      <c r="BC631" s="348">
        <v>0.81</v>
      </c>
      <c r="BD631" s="348"/>
      <c r="BE631" s="346"/>
      <c r="BF631" s="348">
        <v>0.81</v>
      </c>
      <c r="BG631" s="348"/>
      <c r="BH631" s="348"/>
      <c r="BI631" s="348"/>
      <c r="BJ631" s="112">
        <v>10</v>
      </c>
      <c r="BK631" s="346">
        <v>2.0699999999999998</v>
      </c>
      <c r="BL631" s="346">
        <v>0.56000000000000005</v>
      </c>
      <c r="BM631" s="346">
        <v>2.0699999999999998</v>
      </c>
      <c r="BN631" s="346">
        <v>0.28000000000000003</v>
      </c>
      <c r="BO631" s="346">
        <v>8.5</v>
      </c>
      <c r="BP631" s="347">
        <v>1.2</v>
      </c>
      <c r="BQ631" s="346">
        <v>12</v>
      </c>
      <c r="BR631" s="346"/>
      <c r="BS631" s="34"/>
      <c r="BT631" s="34"/>
      <c r="BU631" s="34"/>
      <c r="BV631" s="34"/>
      <c r="BW631" s="34"/>
      <c r="BX631" s="34"/>
    </row>
    <row r="632" spans="1:76" x14ac:dyDescent="0.35">
      <c r="A632" s="34" t="s">
        <v>297</v>
      </c>
      <c r="B632" s="34"/>
      <c r="C632" s="34"/>
      <c r="D632" s="34"/>
      <c r="E632" s="34" t="s">
        <v>1373</v>
      </c>
      <c r="F632" s="34" t="s">
        <v>1374</v>
      </c>
      <c r="G632" s="41">
        <v>2005</v>
      </c>
      <c r="H632" s="34"/>
      <c r="I632" s="34"/>
      <c r="J632" s="34"/>
      <c r="K632" s="39" t="s">
        <v>80</v>
      </c>
      <c r="L632" s="39" t="s">
        <v>81</v>
      </c>
      <c r="M632" s="39" t="s">
        <v>82</v>
      </c>
      <c r="N632" s="39" t="s">
        <v>83</v>
      </c>
      <c r="O632" s="39" t="s">
        <v>84</v>
      </c>
      <c r="P632" s="39" t="s">
        <v>85</v>
      </c>
      <c r="Q632" s="39" t="s">
        <v>86</v>
      </c>
      <c r="R632" s="35" t="s">
        <v>87</v>
      </c>
      <c r="S632" s="35" t="s">
        <v>87</v>
      </c>
      <c r="T632" s="34" t="s">
        <v>882</v>
      </c>
      <c r="U632" s="39" t="s">
        <v>28</v>
      </c>
      <c r="V632" s="113" t="s">
        <v>293</v>
      </c>
      <c r="W632" s="34" t="s">
        <v>280</v>
      </c>
      <c r="X632" s="39" t="s">
        <v>819</v>
      </c>
      <c r="Y632" s="115"/>
      <c r="Z632" s="39" t="s">
        <v>239</v>
      </c>
      <c r="AA632" s="112"/>
      <c r="AB632" s="115"/>
      <c r="AC632" s="332">
        <v>48</v>
      </c>
      <c r="AD632" s="332" t="s">
        <v>240</v>
      </c>
      <c r="AE632" s="41" t="s">
        <v>508</v>
      </c>
      <c r="AF632" s="332" t="s">
        <v>240</v>
      </c>
      <c r="AG632" s="112"/>
      <c r="AH632" s="346">
        <v>5.5</v>
      </c>
      <c r="AI632" s="111">
        <v>5.5</v>
      </c>
      <c r="AJ632" s="346"/>
      <c r="AK632" s="349"/>
      <c r="AL632" s="336">
        <v>7.57</v>
      </c>
      <c r="AM632" s="44">
        <v>8.6370799999999992</v>
      </c>
      <c r="AN632" s="111">
        <v>0.53</v>
      </c>
      <c r="AO632" s="111">
        <f t="shared" si="33"/>
        <v>1</v>
      </c>
      <c r="AP632" s="111">
        <v>1</v>
      </c>
      <c r="AQ632" s="111"/>
      <c r="AR632" s="335" t="s">
        <v>295</v>
      </c>
      <c r="AS632" s="111" t="s">
        <v>240</v>
      </c>
      <c r="AT632" s="111" t="s">
        <v>295</v>
      </c>
      <c r="AU632" s="111" t="s">
        <v>240</v>
      </c>
      <c r="AV632" s="39" t="s">
        <v>481</v>
      </c>
      <c r="AW632" s="348"/>
      <c r="AX632" s="349">
        <v>20</v>
      </c>
      <c r="AY632" s="348">
        <v>7.57</v>
      </c>
      <c r="AZ632" s="334" t="s">
        <v>240</v>
      </c>
      <c r="BA632" s="130"/>
      <c r="BB632" s="130">
        <v>8.6370799999999992</v>
      </c>
      <c r="BC632" s="348">
        <v>0.53</v>
      </c>
      <c r="BD632" s="348"/>
      <c r="BE632" s="346"/>
      <c r="BF632" s="348">
        <v>0.53</v>
      </c>
      <c r="BG632" s="348"/>
      <c r="BH632" s="348"/>
      <c r="BI632" s="348"/>
      <c r="BJ632" s="112">
        <v>10</v>
      </c>
      <c r="BK632" s="346">
        <v>2.42</v>
      </c>
      <c r="BL632" s="346">
        <v>0.63</v>
      </c>
      <c r="BM632" s="346">
        <v>2.23</v>
      </c>
      <c r="BN632" s="346">
        <v>0.35</v>
      </c>
      <c r="BO632" s="346">
        <v>8.3000000000000007</v>
      </c>
      <c r="BP632" s="347">
        <v>1</v>
      </c>
      <c r="BQ632" s="346">
        <v>14</v>
      </c>
      <c r="BR632" s="346"/>
      <c r="BS632" s="34"/>
      <c r="BT632" s="34"/>
      <c r="BU632" s="34"/>
      <c r="BV632" s="34"/>
      <c r="BW632" s="34"/>
      <c r="BX632" s="34"/>
    </row>
    <row r="633" spans="1:76" x14ac:dyDescent="0.35">
      <c r="A633" s="34" t="s">
        <v>297</v>
      </c>
      <c r="B633" s="34"/>
      <c r="C633" s="34"/>
      <c r="D633" s="34"/>
      <c r="E633" s="34" t="s">
        <v>1373</v>
      </c>
      <c r="F633" s="34" t="s">
        <v>1374</v>
      </c>
      <c r="G633" s="41">
        <v>2005</v>
      </c>
      <c r="H633" s="34"/>
      <c r="I633" s="34"/>
      <c r="J633" s="34"/>
      <c r="K633" s="39" t="s">
        <v>80</v>
      </c>
      <c r="L633" s="39" t="s">
        <v>81</v>
      </c>
      <c r="M633" s="39" t="s">
        <v>82</v>
      </c>
      <c r="N633" s="39" t="s">
        <v>83</v>
      </c>
      <c r="O633" s="39" t="s">
        <v>84</v>
      </c>
      <c r="P633" s="39" t="s">
        <v>85</v>
      </c>
      <c r="Q633" s="39" t="s">
        <v>86</v>
      </c>
      <c r="R633" s="35" t="s">
        <v>87</v>
      </c>
      <c r="S633" s="35" t="s">
        <v>87</v>
      </c>
      <c r="T633" s="34" t="s">
        <v>882</v>
      </c>
      <c r="U633" s="39" t="s">
        <v>28</v>
      </c>
      <c r="V633" s="113" t="s">
        <v>293</v>
      </c>
      <c r="W633" s="34" t="s">
        <v>280</v>
      </c>
      <c r="X633" s="39" t="s">
        <v>819</v>
      </c>
      <c r="Y633" s="115"/>
      <c r="Z633" s="39" t="s">
        <v>239</v>
      </c>
      <c r="AA633" s="112"/>
      <c r="AB633" s="115"/>
      <c r="AC633" s="332">
        <v>48</v>
      </c>
      <c r="AD633" s="332" t="s">
        <v>240</v>
      </c>
      <c r="AE633" s="41" t="s">
        <v>508</v>
      </c>
      <c r="AF633" s="332" t="s">
        <v>240</v>
      </c>
      <c r="AG633" s="112"/>
      <c r="AH633" s="346">
        <v>5.7</v>
      </c>
      <c r="AI633" s="111">
        <v>5.7</v>
      </c>
      <c r="AJ633" s="346"/>
      <c r="AK633" s="349"/>
      <c r="AL633" s="336">
        <v>7.9</v>
      </c>
      <c r="AM633" s="44">
        <v>22.750610000000002</v>
      </c>
      <c r="AN633" s="111">
        <v>0.3</v>
      </c>
      <c r="AO633" s="111">
        <f t="shared" si="33"/>
        <v>1</v>
      </c>
      <c r="AP633" s="111">
        <v>1</v>
      </c>
      <c r="AQ633" s="111"/>
      <c r="AR633" s="335" t="s">
        <v>295</v>
      </c>
      <c r="AS633" s="111" t="s">
        <v>240</v>
      </c>
      <c r="AT633" s="111" t="s">
        <v>295</v>
      </c>
      <c r="AU633" s="111" t="s">
        <v>240</v>
      </c>
      <c r="AV633" s="39" t="s">
        <v>481</v>
      </c>
      <c r="AW633" s="348"/>
      <c r="AX633" s="349">
        <v>20</v>
      </c>
      <c r="AY633" s="348">
        <v>7.9</v>
      </c>
      <c r="AZ633" s="334" t="s">
        <v>240</v>
      </c>
      <c r="BA633" s="130"/>
      <c r="BB633" s="130">
        <v>22.750610000000002</v>
      </c>
      <c r="BC633" s="348">
        <v>0.3</v>
      </c>
      <c r="BD633" s="348"/>
      <c r="BE633" s="346"/>
      <c r="BF633" s="348">
        <v>0.3</v>
      </c>
      <c r="BG633" s="348"/>
      <c r="BH633" s="348"/>
      <c r="BI633" s="348"/>
      <c r="BJ633" s="112">
        <v>10</v>
      </c>
      <c r="BK633" s="346">
        <v>5.45</v>
      </c>
      <c r="BL633" s="346">
        <v>2.2200000000000002</v>
      </c>
      <c r="BM633" s="346">
        <v>4.46</v>
      </c>
      <c r="BN633" s="346">
        <v>1.1100000000000001</v>
      </c>
      <c r="BO633" s="346">
        <v>9.5</v>
      </c>
      <c r="BP633" s="347">
        <v>0.9</v>
      </c>
      <c r="BQ633" s="346">
        <v>31</v>
      </c>
      <c r="BR633" s="346"/>
      <c r="BS633" s="34"/>
      <c r="BT633" s="34"/>
      <c r="BU633" s="34"/>
      <c r="BV633" s="34"/>
      <c r="BW633" s="34"/>
      <c r="BX633" s="34"/>
    </row>
    <row r="634" spans="1:76" x14ac:dyDescent="0.35">
      <c r="A634" s="34" t="s">
        <v>297</v>
      </c>
      <c r="B634" s="34"/>
      <c r="C634" s="34"/>
      <c r="D634" s="34"/>
      <c r="E634" s="34" t="s">
        <v>1373</v>
      </c>
      <c r="F634" s="34" t="s">
        <v>1374</v>
      </c>
      <c r="G634" s="41">
        <v>2005</v>
      </c>
      <c r="H634" s="34"/>
      <c r="I634" s="34"/>
      <c r="J634" s="34"/>
      <c r="K634" s="39" t="s">
        <v>80</v>
      </c>
      <c r="L634" s="39" t="s">
        <v>81</v>
      </c>
      <c r="M634" s="39" t="s">
        <v>82</v>
      </c>
      <c r="N634" s="39" t="s">
        <v>83</v>
      </c>
      <c r="O634" s="39" t="s">
        <v>84</v>
      </c>
      <c r="P634" s="39" t="s">
        <v>85</v>
      </c>
      <c r="Q634" s="39" t="s">
        <v>86</v>
      </c>
      <c r="R634" s="35" t="s">
        <v>87</v>
      </c>
      <c r="S634" s="35" t="s">
        <v>87</v>
      </c>
      <c r="T634" s="34" t="s">
        <v>882</v>
      </c>
      <c r="U634" s="39" t="s">
        <v>28</v>
      </c>
      <c r="V634" s="113" t="s">
        <v>293</v>
      </c>
      <c r="W634" s="34" t="s">
        <v>280</v>
      </c>
      <c r="X634" s="39" t="s">
        <v>819</v>
      </c>
      <c r="Y634" s="115"/>
      <c r="Z634" s="39" t="s">
        <v>239</v>
      </c>
      <c r="AA634" s="112"/>
      <c r="AB634" s="115"/>
      <c r="AC634" s="332">
        <v>48</v>
      </c>
      <c r="AD634" s="332" t="s">
        <v>240</v>
      </c>
      <c r="AE634" s="41" t="s">
        <v>508</v>
      </c>
      <c r="AF634" s="332" t="s">
        <v>240</v>
      </c>
      <c r="AG634" s="112"/>
      <c r="AH634" s="346">
        <v>6.2</v>
      </c>
      <c r="AI634" s="111">
        <v>6.2</v>
      </c>
      <c r="AJ634" s="346"/>
      <c r="AK634" s="349"/>
      <c r="AL634" s="336">
        <v>7.83</v>
      </c>
      <c r="AM634" s="44">
        <v>20.88081</v>
      </c>
      <c r="AN634" s="111">
        <v>0.38</v>
      </c>
      <c r="AO634" s="111">
        <f t="shared" si="33"/>
        <v>1</v>
      </c>
      <c r="AP634" s="111">
        <v>1</v>
      </c>
      <c r="AQ634" s="111"/>
      <c r="AR634" s="335" t="s">
        <v>295</v>
      </c>
      <c r="AS634" s="111" t="s">
        <v>240</v>
      </c>
      <c r="AT634" s="111" t="s">
        <v>295</v>
      </c>
      <c r="AU634" s="111" t="s">
        <v>240</v>
      </c>
      <c r="AV634" s="39" t="s">
        <v>481</v>
      </c>
      <c r="AW634" s="348"/>
      <c r="AX634" s="349">
        <v>20</v>
      </c>
      <c r="AY634" s="348">
        <v>7.83</v>
      </c>
      <c r="AZ634" s="334" t="s">
        <v>240</v>
      </c>
      <c r="BA634" s="130"/>
      <c r="BB634" s="130">
        <v>20.88081</v>
      </c>
      <c r="BC634" s="348">
        <v>0.38</v>
      </c>
      <c r="BD634" s="348"/>
      <c r="BE634" s="346"/>
      <c r="BF634" s="348">
        <v>0.38</v>
      </c>
      <c r="BG634" s="348"/>
      <c r="BH634" s="348"/>
      <c r="BI634" s="348"/>
      <c r="BJ634" s="112">
        <v>10</v>
      </c>
      <c r="BK634" s="346">
        <v>6.07</v>
      </c>
      <c r="BL634" s="346">
        <v>1.39</v>
      </c>
      <c r="BM634" s="346">
        <v>4.2699999999999996</v>
      </c>
      <c r="BN634" s="346">
        <v>0.68</v>
      </c>
      <c r="BO634" s="346">
        <v>11.2</v>
      </c>
      <c r="BP634" s="347">
        <v>0.6</v>
      </c>
      <c r="BQ634" s="346">
        <v>24</v>
      </c>
      <c r="BR634" s="346"/>
      <c r="BS634" s="34"/>
      <c r="BT634" s="34"/>
      <c r="BU634" s="34"/>
      <c r="BV634" s="34"/>
      <c r="BW634" s="34"/>
      <c r="BX634" s="34"/>
    </row>
    <row r="635" spans="1:76" x14ac:dyDescent="0.35">
      <c r="A635" s="34" t="s">
        <v>297</v>
      </c>
      <c r="B635" s="34"/>
      <c r="C635" s="34"/>
      <c r="D635" s="34"/>
      <c r="E635" s="34" t="s">
        <v>1373</v>
      </c>
      <c r="F635" s="34" t="s">
        <v>1374</v>
      </c>
      <c r="G635" s="41">
        <v>2005</v>
      </c>
      <c r="H635" s="34"/>
      <c r="I635" s="34"/>
      <c r="J635" s="34"/>
      <c r="K635" s="39" t="s">
        <v>80</v>
      </c>
      <c r="L635" s="39" t="s">
        <v>81</v>
      </c>
      <c r="M635" s="39" t="s">
        <v>82</v>
      </c>
      <c r="N635" s="39" t="s">
        <v>83</v>
      </c>
      <c r="O635" s="39" t="s">
        <v>84</v>
      </c>
      <c r="P635" s="39" t="s">
        <v>85</v>
      </c>
      <c r="Q635" s="39" t="s">
        <v>86</v>
      </c>
      <c r="R635" s="35" t="s">
        <v>87</v>
      </c>
      <c r="S635" s="35" t="s">
        <v>87</v>
      </c>
      <c r="T635" s="34" t="s">
        <v>882</v>
      </c>
      <c r="U635" s="39" t="s">
        <v>28</v>
      </c>
      <c r="V635" s="113" t="s">
        <v>293</v>
      </c>
      <c r="W635" s="34" t="s">
        <v>280</v>
      </c>
      <c r="X635" s="39" t="s">
        <v>819</v>
      </c>
      <c r="Y635" s="115"/>
      <c r="Z635" s="39" t="s">
        <v>239</v>
      </c>
      <c r="AA635" s="112"/>
      <c r="AB635" s="115"/>
      <c r="AC635" s="332">
        <v>48</v>
      </c>
      <c r="AD635" s="332" t="s">
        <v>240</v>
      </c>
      <c r="AE635" s="41" t="s">
        <v>508</v>
      </c>
      <c r="AF635" s="332" t="s">
        <v>240</v>
      </c>
      <c r="AG635" s="112"/>
      <c r="AH635" s="346">
        <v>6.4</v>
      </c>
      <c r="AI635" s="111">
        <v>6.4</v>
      </c>
      <c r="AJ635" s="346"/>
      <c r="AK635" s="349"/>
      <c r="AL635" s="336">
        <v>7.81</v>
      </c>
      <c r="AM635" s="44">
        <v>25.046949999999999</v>
      </c>
      <c r="AN635" s="111">
        <v>0.25</v>
      </c>
      <c r="AO635" s="111">
        <f t="shared" si="33"/>
        <v>1</v>
      </c>
      <c r="AP635" s="111">
        <v>1</v>
      </c>
      <c r="AQ635" s="111"/>
      <c r="AR635" s="335" t="s">
        <v>295</v>
      </c>
      <c r="AS635" s="111" t="s">
        <v>240</v>
      </c>
      <c r="AT635" s="111" t="s">
        <v>295</v>
      </c>
      <c r="AU635" s="111" t="s">
        <v>240</v>
      </c>
      <c r="AV635" s="39" t="s">
        <v>481</v>
      </c>
      <c r="AW635" s="348"/>
      <c r="AX635" s="349">
        <v>20</v>
      </c>
      <c r="AY635" s="348">
        <v>7.81</v>
      </c>
      <c r="AZ635" s="334" t="s">
        <v>240</v>
      </c>
      <c r="BA635" s="130"/>
      <c r="BB635" s="130">
        <v>25.046949999999999</v>
      </c>
      <c r="BC635" s="348">
        <v>0.25</v>
      </c>
      <c r="BD635" s="348"/>
      <c r="BE635" s="346"/>
      <c r="BF635" s="348">
        <v>0.25</v>
      </c>
      <c r="BG635" s="348"/>
      <c r="BH635" s="348"/>
      <c r="BI635" s="348"/>
      <c r="BJ635" s="112">
        <v>10</v>
      </c>
      <c r="BK635" s="346">
        <v>6.65</v>
      </c>
      <c r="BL635" s="346">
        <v>2.0499999999999998</v>
      </c>
      <c r="BM635" s="346">
        <v>5.55</v>
      </c>
      <c r="BN635" s="346">
        <v>0.94</v>
      </c>
      <c r="BO635" s="346">
        <v>11.5</v>
      </c>
      <c r="BP635" s="347">
        <v>2</v>
      </c>
      <c r="BQ635" s="346">
        <v>27</v>
      </c>
      <c r="BR635" s="346"/>
      <c r="BS635" s="34"/>
      <c r="BT635" s="34"/>
      <c r="BU635" s="34"/>
      <c r="BV635" s="34"/>
      <c r="BW635" s="34"/>
      <c r="BX635" s="34"/>
    </row>
    <row r="636" spans="1:76" x14ac:dyDescent="0.35">
      <c r="A636" s="34" t="s">
        <v>297</v>
      </c>
      <c r="B636" s="34"/>
      <c r="C636" s="34"/>
      <c r="D636" s="34"/>
      <c r="E636" s="34" t="s">
        <v>1373</v>
      </c>
      <c r="F636" s="34" t="s">
        <v>1374</v>
      </c>
      <c r="G636" s="41">
        <v>2005</v>
      </c>
      <c r="H636" s="34"/>
      <c r="I636" s="34"/>
      <c r="J636" s="34"/>
      <c r="K636" s="39" t="s">
        <v>80</v>
      </c>
      <c r="L636" s="39" t="s">
        <v>81</v>
      </c>
      <c r="M636" s="39" t="s">
        <v>82</v>
      </c>
      <c r="N636" s="39" t="s">
        <v>83</v>
      </c>
      <c r="O636" s="39" t="s">
        <v>84</v>
      </c>
      <c r="P636" s="39" t="s">
        <v>85</v>
      </c>
      <c r="Q636" s="39" t="s">
        <v>86</v>
      </c>
      <c r="R636" s="35" t="s">
        <v>87</v>
      </c>
      <c r="S636" s="35" t="s">
        <v>87</v>
      </c>
      <c r="T636" s="34" t="s">
        <v>882</v>
      </c>
      <c r="U636" s="39" t="s">
        <v>28</v>
      </c>
      <c r="V636" s="113" t="s">
        <v>293</v>
      </c>
      <c r="W636" s="34" t="s">
        <v>280</v>
      </c>
      <c r="X636" s="39" t="s">
        <v>819</v>
      </c>
      <c r="Y636" s="115"/>
      <c r="Z636" s="39" t="s">
        <v>239</v>
      </c>
      <c r="AA636" s="112"/>
      <c r="AB636" s="115"/>
      <c r="AC636" s="332">
        <v>48</v>
      </c>
      <c r="AD636" s="332" t="s">
        <v>240</v>
      </c>
      <c r="AE636" s="41" t="s">
        <v>508</v>
      </c>
      <c r="AF636" s="332" t="s">
        <v>240</v>
      </c>
      <c r="AG636" s="112"/>
      <c r="AH636" s="346">
        <v>7.2</v>
      </c>
      <c r="AI636" s="111">
        <v>7.2</v>
      </c>
      <c r="AJ636" s="346"/>
      <c r="AK636" s="349"/>
      <c r="AL636" s="336">
        <v>7.86</v>
      </c>
      <c r="AM636" s="44">
        <v>21.962540000000001</v>
      </c>
      <c r="AN636" s="111">
        <v>0.44</v>
      </c>
      <c r="AO636" s="111">
        <f t="shared" si="33"/>
        <v>1</v>
      </c>
      <c r="AP636" s="111">
        <v>1</v>
      </c>
      <c r="AQ636" s="111"/>
      <c r="AR636" s="335" t="s">
        <v>295</v>
      </c>
      <c r="AS636" s="111" t="s">
        <v>240</v>
      </c>
      <c r="AT636" s="111" t="s">
        <v>295</v>
      </c>
      <c r="AU636" s="111" t="s">
        <v>240</v>
      </c>
      <c r="AV636" s="39" t="s">
        <v>481</v>
      </c>
      <c r="AW636" s="348"/>
      <c r="AX636" s="349">
        <v>20</v>
      </c>
      <c r="AY636" s="348">
        <v>7.86</v>
      </c>
      <c r="AZ636" s="334" t="s">
        <v>240</v>
      </c>
      <c r="BA636" s="130"/>
      <c r="BB636" s="130">
        <v>21.962540000000001</v>
      </c>
      <c r="BC636" s="348">
        <v>0.44</v>
      </c>
      <c r="BD636" s="348"/>
      <c r="BE636" s="346"/>
      <c r="BF636" s="348">
        <v>0.44</v>
      </c>
      <c r="BG636" s="348"/>
      <c r="BH636" s="348"/>
      <c r="BI636" s="348"/>
      <c r="BJ636" s="112">
        <v>10</v>
      </c>
      <c r="BK636" s="346">
        <v>4.92</v>
      </c>
      <c r="BL636" s="346">
        <v>2.35</v>
      </c>
      <c r="BM636" s="346">
        <v>9.5500000000000007</v>
      </c>
      <c r="BN636" s="346">
        <v>0.92</v>
      </c>
      <c r="BO636" s="346">
        <v>9.6999999999999993</v>
      </c>
      <c r="BP636" s="347">
        <v>9.1999999999999993</v>
      </c>
      <c r="BQ636" s="346">
        <v>29</v>
      </c>
      <c r="BR636" s="346"/>
      <c r="BS636" s="34"/>
      <c r="BT636" s="34"/>
      <c r="BU636" s="34"/>
      <c r="BV636" s="34"/>
      <c r="BW636" s="34"/>
      <c r="BX636" s="34"/>
    </row>
    <row r="637" spans="1:76" x14ac:dyDescent="0.35">
      <c r="A637" s="34" t="s">
        <v>297</v>
      </c>
      <c r="B637" s="34"/>
      <c r="C637" s="34"/>
      <c r="D637" s="34"/>
      <c r="E637" s="34" t="s">
        <v>1373</v>
      </c>
      <c r="F637" s="34" t="s">
        <v>1374</v>
      </c>
      <c r="G637" s="41">
        <v>2005</v>
      </c>
      <c r="H637" s="34"/>
      <c r="I637" s="34"/>
      <c r="J637" s="34"/>
      <c r="K637" s="39" t="s">
        <v>80</v>
      </c>
      <c r="L637" s="39" t="s">
        <v>81</v>
      </c>
      <c r="M637" s="39" t="s">
        <v>82</v>
      </c>
      <c r="N637" s="39" t="s">
        <v>83</v>
      </c>
      <c r="O637" s="39" t="s">
        <v>84</v>
      </c>
      <c r="P637" s="39" t="s">
        <v>85</v>
      </c>
      <c r="Q637" s="39" t="s">
        <v>86</v>
      </c>
      <c r="R637" s="35" t="s">
        <v>87</v>
      </c>
      <c r="S637" s="35" t="s">
        <v>87</v>
      </c>
      <c r="T637" s="34" t="s">
        <v>882</v>
      </c>
      <c r="U637" s="39" t="s">
        <v>28</v>
      </c>
      <c r="V637" s="113" t="s">
        <v>293</v>
      </c>
      <c r="W637" s="34" t="s">
        <v>280</v>
      </c>
      <c r="X637" s="39" t="s">
        <v>819</v>
      </c>
      <c r="Y637" s="115"/>
      <c r="Z637" s="39" t="s">
        <v>239</v>
      </c>
      <c r="AA637" s="112"/>
      <c r="AB637" s="115"/>
      <c r="AC637" s="332">
        <v>48</v>
      </c>
      <c r="AD637" s="332" t="s">
        <v>240</v>
      </c>
      <c r="AE637" s="41" t="s">
        <v>508</v>
      </c>
      <c r="AF637" s="332" t="s">
        <v>240</v>
      </c>
      <c r="AG637" s="112"/>
      <c r="AH637" s="346">
        <v>7.3</v>
      </c>
      <c r="AI637" s="111">
        <v>7.3</v>
      </c>
      <c r="AJ637" s="346"/>
      <c r="AK637" s="349"/>
      <c r="AL637" s="336">
        <v>7.65</v>
      </c>
      <c r="AM637" s="44">
        <v>14.89939</v>
      </c>
      <c r="AN637" s="111">
        <v>0.6</v>
      </c>
      <c r="AO637" s="111">
        <f t="shared" si="33"/>
        <v>1</v>
      </c>
      <c r="AP637" s="111">
        <v>1</v>
      </c>
      <c r="AQ637" s="111"/>
      <c r="AR637" s="335" t="s">
        <v>295</v>
      </c>
      <c r="AS637" s="111" t="s">
        <v>240</v>
      </c>
      <c r="AT637" s="111" t="s">
        <v>295</v>
      </c>
      <c r="AU637" s="111" t="s">
        <v>240</v>
      </c>
      <c r="AV637" s="39" t="s">
        <v>481</v>
      </c>
      <c r="AW637" s="348"/>
      <c r="AX637" s="349">
        <v>20</v>
      </c>
      <c r="AY637" s="348">
        <v>7.65</v>
      </c>
      <c r="AZ637" s="334" t="s">
        <v>240</v>
      </c>
      <c r="BA637" s="130"/>
      <c r="BB637" s="130">
        <v>14.89939</v>
      </c>
      <c r="BC637" s="348">
        <v>0.6</v>
      </c>
      <c r="BD637" s="348"/>
      <c r="BE637" s="346"/>
      <c r="BF637" s="348">
        <v>0.6</v>
      </c>
      <c r="BG637" s="348"/>
      <c r="BH637" s="348"/>
      <c r="BI637" s="348"/>
      <c r="BJ637" s="112">
        <v>10</v>
      </c>
      <c r="BK637" s="346">
        <v>3.79</v>
      </c>
      <c r="BL637" s="346">
        <v>1.32</v>
      </c>
      <c r="BM637" s="346">
        <v>2.4700000000000002</v>
      </c>
      <c r="BN637" s="346">
        <v>0.8</v>
      </c>
      <c r="BO637" s="346">
        <v>7.1</v>
      </c>
      <c r="BP637" s="347">
        <v>0.3</v>
      </c>
      <c r="BQ637" s="346">
        <v>23</v>
      </c>
      <c r="BR637" s="346"/>
      <c r="BS637" s="34"/>
      <c r="BT637" s="34"/>
      <c r="BU637" s="34"/>
      <c r="BV637" s="34"/>
      <c r="BW637" s="34"/>
      <c r="BX637" s="34"/>
    </row>
    <row r="638" spans="1:76" x14ac:dyDescent="0.35">
      <c r="A638" s="34" t="s">
        <v>297</v>
      </c>
      <c r="B638" s="34"/>
      <c r="C638" s="34"/>
      <c r="D638" s="34"/>
      <c r="E638" s="34" t="s">
        <v>1373</v>
      </c>
      <c r="F638" s="34" t="s">
        <v>1374</v>
      </c>
      <c r="G638" s="41">
        <v>2005</v>
      </c>
      <c r="H638" s="34"/>
      <c r="I638" s="34"/>
      <c r="J638" s="34"/>
      <c r="K638" s="39" t="s">
        <v>80</v>
      </c>
      <c r="L638" s="39" t="s">
        <v>81</v>
      </c>
      <c r="M638" s="39" t="s">
        <v>82</v>
      </c>
      <c r="N638" s="39" t="s">
        <v>83</v>
      </c>
      <c r="O638" s="39" t="s">
        <v>84</v>
      </c>
      <c r="P638" s="39" t="s">
        <v>85</v>
      </c>
      <c r="Q638" s="39" t="s">
        <v>86</v>
      </c>
      <c r="R638" s="35" t="s">
        <v>87</v>
      </c>
      <c r="S638" s="35" t="s">
        <v>87</v>
      </c>
      <c r="T638" s="34" t="s">
        <v>882</v>
      </c>
      <c r="U638" s="39" t="s">
        <v>28</v>
      </c>
      <c r="V638" s="113" t="s">
        <v>293</v>
      </c>
      <c r="W638" s="34" t="s">
        <v>280</v>
      </c>
      <c r="X638" s="39" t="s">
        <v>819</v>
      </c>
      <c r="Y638" s="115"/>
      <c r="Z638" s="39" t="s">
        <v>239</v>
      </c>
      <c r="AA638" s="112"/>
      <c r="AB638" s="115"/>
      <c r="AC638" s="332">
        <v>48</v>
      </c>
      <c r="AD638" s="332" t="s">
        <v>240</v>
      </c>
      <c r="AE638" s="41" t="s">
        <v>508</v>
      </c>
      <c r="AF638" s="332" t="s">
        <v>240</v>
      </c>
      <c r="AG638" s="112"/>
      <c r="AH638" s="346">
        <v>7.4</v>
      </c>
      <c r="AI638" s="111">
        <v>7.4</v>
      </c>
      <c r="AJ638" s="346"/>
      <c r="AK638" s="349"/>
      <c r="AL638" s="336">
        <v>7.83</v>
      </c>
      <c r="AM638" s="44">
        <v>21.860040000000001</v>
      </c>
      <c r="AN638" s="111">
        <v>0.6</v>
      </c>
      <c r="AO638" s="111">
        <f t="shared" si="33"/>
        <v>1</v>
      </c>
      <c r="AP638" s="111">
        <v>1</v>
      </c>
      <c r="AQ638" s="111"/>
      <c r="AR638" s="335" t="s">
        <v>295</v>
      </c>
      <c r="AS638" s="111" t="s">
        <v>240</v>
      </c>
      <c r="AT638" s="111" t="s">
        <v>295</v>
      </c>
      <c r="AU638" s="111" t="s">
        <v>240</v>
      </c>
      <c r="AV638" s="39" t="s">
        <v>481</v>
      </c>
      <c r="AW638" s="348"/>
      <c r="AX638" s="349">
        <v>20</v>
      </c>
      <c r="AY638" s="348">
        <v>7.83</v>
      </c>
      <c r="AZ638" s="334" t="s">
        <v>240</v>
      </c>
      <c r="BA638" s="130"/>
      <c r="BB638" s="130">
        <v>21.860040000000001</v>
      </c>
      <c r="BC638" s="348">
        <v>0.6</v>
      </c>
      <c r="BD638" s="348"/>
      <c r="BE638" s="346"/>
      <c r="BF638" s="348">
        <v>0.6</v>
      </c>
      <c r="BG638" s="348"/>
      <c r="BH638" s="348"/>
      <c r="BI638" s="348"/>
      <c r="BJ638" s="112">
        <v>10</v>
      </c>
      <c r="BK638" s="346">
        <v>4.78</v>
      </c>
      <c r="BL638" s="346">
        <v>2.41</v>
      </c>
      <c r="BM638" s="346">
        <v>5.6</v>
      </c>
      <c r="BN638" s="346">
        <v>1</v>
      </c>
      <c r="BO638" s="346">
        <v>10.1</v>
      </c>
      <c r="BP638" s="347">
        <v>2.2000000000000002</v>
      </c>
      <c r="BQ638" s="346">
        <v>31</v>
      </c>
      <c r="BR638" s="346"/>
      <c r="BS638" s="34"/>
      <c r="BT638" s="34"/>
      <c r="BU638" s="34"/>
      <c r="BV638" s="34"/>
      <c r="BW638" s="34"/>
      <c r="BX638" s="34"/>
    </row>
    <row r="639" spans="1:76" x14ac:dyDescent="0.35">
      <c r="A639" s="34" t="s">
        <v>297</v>
      </c>
      <c r="B639" s="34"/>
      <c r="C639" s="34"/>
      <c r="D639" s="34"/>
      <c r="E639" s="34" t="s">
        <v>1373</v>
      </c>
      <c r="F639" s="34" t="s">
        <v>1374</v>
      </c>
      <c r="G639" s="41">
        <v>2005</v>
      </c>
      <c r="H639" s="34"/>
      <c r="I639" s="34"/>
      <c r="J639" s="34"/>
      <c r="K639" s="39" t="s">
        <v>80</v>
      </c>
      <c r="L639" s="39" t="s">
        <v>81</v>
      </c>
      <c r="M639" s="39" t="s">
        <v>82</v>
      </c>
      <c r="N639" s="39" t="s">
        <v>83</v>
      </c>
      <c r="O639" s="39" t="s">
        <v>84</v>
      </c>
      <c r="P639" s="39" t="s">
        <v>85</v>
      </c>
      <c r="Q639" s="39" t="s">
        <v>86</v>
      </c>
      <c r="R639" s="35" t="s">
        <v>87</v>
      </c>
      <c r="S639" s="35" t="s">
        <v>87</v>
      </c>
      <c r="T639" s="34" t="s">
        <v>882</v>
      </c>
      <c r="U639" s="39" t="s">
        <v>28</v>
      </c>
      <c r="V639" s="113" t="s">
        <v>293</v>
      </c>
      <c r="W639" s="34" t="s">
        <v>280</v>
      </c>
      <c r="X639" s="39" t="s">
        <v>819</v>
      </c>
      <c r="Y639" s="115"/>
      <c r="Z639" s="39" t="s">
        <v>239</v>
      </c>
      <c r="AA639" s="112"/>
      <c r="AB639" s="115"/>
      <c r="AC639" s="332">
        <v>48</v>
      </c>
      <c r="AD639" s="332" t="s">
        <v>240</v>
      </c>
      <c r="AE639" s="41" t="s">
        <v>508</v>
      </c>
      <c r="AF639" s="332" t="s">
        <v>240</v>
      </c>
      <c r="AG639" s="112"/>
      <c r="AH639" s="346">
        <v>7.4</v>
      </c>
      <c r="AI639" s="111">
        <v>7.4</v>
      </c>
      <c r="AJ639" s="346"/>
      <c r="AK639" s="349"/>
      <c r="AL639" s="336">
        <v>7.86</v>
      </c>
      <c r="AM639" s="44">
        <v>20.254429999999999</v>
      </c>
      <c r="AN639" s="111">
        <v>0.45</v>
      </c>
      <c r="AO639" s="111">
        <f t="shared" si="33"/>
        <v>1</v>
      </c>
      <c r="AP639" s="111">
        <v>1</v>
      </c>
      <c r="AQ639" s="111"/>
      <c r="AR639" s="335" t="s">
        <v>295</v>
      </c>
      <c r="AS639" s="111" t="s">
        <v>240</v>
      </c>
      <c r="AT639" s="111" t="s">
        <v>295</v>
      </c>
      <c r="AU639" s="111" t="s">
        <v>240</v>
      </c>
      <c r="AV639" s="39" t="s">
        <v>481</v>
      </c>
      <c r="AW639" s="348"/>
      <c r="AX639" s="349">
        <v>20</v>
      </c>
      <c r="AY639" s="348">
        <v>7.86</v>
      </c>
      <c r="AZ639" s="334" t="s">
        <v>240</v>
      </c>
      <c r="BA639" s="130"/>
      <c r="BB639" s="130">
        <v>20.254429999999999</v>
      </c>
      <c r="BC639" s="348">
        <v>0.45</v>
      </c>
      <c r="BD639" s="348"/>
      <c r="BE639" s="346"/>
      <c r="BF639" s="348">
        <v>0.45</v>
      </c>
      <c r="BG639" s="348"/>
      <c r="BH639" s="348"/>
      <c r="BI639" s="348"/>
      <c r="BJ639" s="112">
        <v>10</v>
      </c>
      <c r="BK639" s="346">
        <v>5.1100000000000003</v>
      </c>
      <c r="BL639" s="346">
        <v>1.82</v>
      </c>
      <c r="BM639" s="346">
        <v>4.6100000000000003</v>
      </c>
      <c r="BN639" s="346">
        <v>0.78</v>
      </c>
      <c r="BO639" s="346">
        <v>10.1</v>
      </c>
      <c r="BP639" s="347">
        <v>1.5</v>
      </c>
      <c r="BQ639" s="346">
        <v>29</v>
      </c>
      <c r="BR639" s="346"/>
      <c r="BS639" s="34"/>
      <c r="BT639" s="34"/>
      <c r="BU639" s="34"/>
      <c r="BV639" s="34"/>
      <c r="BW639" s="34"/>
      <c r="BX639" s="34"/>
    </row>
    <row r="640" spans="1:76" x14ac:dyDescent="0.35">
      <c r="A640" s="34" t="s">
        <v>297</v>
      </c>
      <c r="B640" s="34"/>
      <c r="C640" s="34"/>
      <c r="D640" s="34"/>
      <c r="E640" s="34" t="s">
        <v>1373</v>
      </c>
      <c r="F640" s="34" t="s">
        <v>1374</v>
      </c>
      <c r="G640" s="41">
        <v>2005</v>
      </c>
      <c r="H640" s="34"/>
      <c r="I640" s="34"/>
      <c r="J640" s="34"/>
      <c r="K640" s="39" t="s">
        <v>80</v>
      </c>
      <c r="L640" s="39" t="s">
        <v>81</v>
      </c>
      <c r="M640" s="39" t="s">
        <v>82</v>
      </c>
      <c r="N640" s="39" t="s">
        <v>83</v>
      </c>
      <c r="O640" s="39" t="s">
        <v>84</v>
      </c>
      <c r="P640" s="39" t="s">
        <v>85</v>
      </c>
      <c r="Q640" s="39" t="s">
        <v>86</v>
      </c>
      <c r="R640" s="35" t="s">
        <v>87</v>
      </c>
      <c r="S640" s="35" t="s">
        <v>87</v>
      </c>
      <c r="T640" s="34" t="s">
        <v>882</v>
      </c>
      <c r="U640" s="39" t="s">
        <v>28</v>
      </c>
      <c r="V640" s="113" t="s">
        <v>293</v>
      </c>
      <c r="W640" s="34" t="s">
        <v>280</v>
      </c>
      <c r="X640" s="39" t="s">
        <v>819</v>
      </c>
      <c r="Y640" s="115"/>
      <c r="Z640" s="39" t="s">
        <v>239</v>
      </c>
      <c r="AA640" s="112"/>
      <c r="AB640" s="115"/>
      <c r="AC640" s="332">
        <v>48</v>
      </c>
      <c r="AD640" s="332" t="s">
        <v>240</v>
      </c>
      <c r="AE640" s="41" t="s">
        <v>508</v>
      </c>
      <c r="AF640" s="332" t="s">
        <v>240</v>
      </c>
      <c r="AG640" s="112"/>
      <c r="AH640" s="346">
        <v>7.8</v>
      </c>
      <c r="AI640" s="111">
        <v>7.8</v>
      </c>
      <c r="AJ640" s="346"/>
      <c r="AK640" s="349"/>
      <c r="AL640" s="336">
        <v>7.8</v>
      </c>
      <c r="AM640" s="44">
        <v>15.92578</v>
      </c>
      <c r="AN640" s="111">
        <v>0.72</v>
      </c>
      <c r="AO640" s="111">
        <f t="shared" si="33"/>
        <v>1</v>
      </c>
      <c r="AP640" s="111">
        <v>1</v>
      </c>
      <c r="AQ640" s="111"/>
      <c r="AR640" s="335" t="s">
        <v>295</v>
      </c>
      <c r="AS640" s="111" t="s">
        <v>240</v>
      </c>
      <c r="AT640" s="111" t="s">
        <v>295</v>
      </c>
      <c r="AU640" s="111" t="s">
        <v>240</v>
      </c>
      <c r="AV640" s="39" t="s">
        <v>481</v>
      </c>
      <c r="AW640" s="348"/>
      <c r="AX640" s="349">
        <v>20</v>
      </c>
      <c r="AY640" s="348">
        <v>7.8</v>
      </c>
      <c r="AZ640" s="334" t="s">
        <v>240</v>
      </c>
      <c r="BA640" s="130"/>
      <c r="BB640" s="130">
        <v>15.92578</v>
      </c>
      <c r="BC640" s="348">
        <v>0.72</v>
      </c>
      <c r="BD640" s="348"/>
      <c r="BE640" s="346"/>
      <c r="BF640" s="348">
        <v>0.72</v>
      </c>
      <c r="BG640" s="348"/>
      <c r="BH640" s="348"/>
      <c r="BI640" s="348"/>
      <c r="BJ640" s="112">
        <v>10</v>
      </c>
      <c r="BK640" s="346">
        <v>4.3</v>
      </c>
      <c r="BL640" s="346">
        <v>1.26</v>
      </c>
      <c r="BM640" s="346">
        <v>2.68</v>
      </c>
      <c r="BN640" s="346">
        <v>0.67</v>
      </c>
      <c r="BO640" s="346">
        <v>7.1</v>
      </c>
      <c r="BP640" s="347">
        <v>0.5</v>
      </c>
      <c r="BQ640" s="346">
        <v>23</v>
      </c>
      <c r="BR640" s="346"/>
      <c r="BS640" s="34"/>
      <c r="BT640" s="34"/>
      <c r="BU640" s="34"/>
      <c r="BV640" s="34"/>
      <c r="BW640" s="34"/>
      <c r="BX640" s="34"/>
    </row>
    <row r="641" spans="1:76" x14ac:dyDescent="0.35">
      <c r="A641" s="34" t="s">
        <v>297</v>
      </c>
      <c r="B641" s="34"/>
      <c r="C641" s="34"/>
      <c r="D641" s="34"/>
      <c r="E641" s="34" t="s">
        <v>1373</v>
      </c>
      <c r="F641" s="34" t="s">
        <v>1374</v>
      </c>
      <c r="G641" s="41">
        <v>2005</v>
      </c>
      <c r="H641" s="34"/>
      <c r="I641" s="34"/>
      <c r="J641" s="34"/>
      <c r="K641" s="39" t="s">
        <v>80</v>
      </c>
      <c r="L641" s="39" t="s">
        <v>81</v>
      </c>
      <c r="M641" s="39" t="s">
        <v>82</v>
      </c>
      <c r="N641" s="39" t="s">
        <v>83</v>
      </c>
      <c r="O641" s="39" t="s">
        <v>84</v>
      </c>
      <c r="P641" s="39" t="s">
        <v>85</v>
      </c>
      <c r="Q641" s="39" t="s">
        <v>86</v>
      </c>
      <c r="R641" s="35" t="s">
        <v>87</v>
      </c>
      <c r="S641" s="35" t="s">
        <v>87</v>
      </c>
      <c r="T641" s="34" t="s">
        <v>882</v>
      </c>
      <c r="U641" s="39" t="s">
        <v>28</v>
      </c>
      <c r="V641" s="113" t="s">
        <v>293</v>
      </c>
      <c r="W641" s="34" t="s">
        <v>280</v>
      </c>
      <c r="X641" s="39" t="s">
        <v>819</v>
      </c>
      <c r="Y641" s="115"/>
      <c r="Z641" s="39" t="s">
        <v>239</v>
      </c>
      <c r="AA641" s="112"/>
      <c r="AB641" s="115"/>
      <c r="AC641" s="332">
        <v>48</v>
      </c>
      <c r="AD641" s="332" t="s">
        <v>240</v>
      </c>
      <c r="AE641" s="41" t="s">
        <v>508</v>
      </c>
      <c r="AF641" s="332" t="s">
        <v>240</v>
      </c>
      <c r="AG641" s="112"/>
      <c r="AH641" s="346">
        <v>8.3000000000000007</v>
      </c>
      <c r="AI641" s="111">
        <v>8.3000000000000007</v>
      </c>
      <c r="AJ641" s="346"/>
      <c r="AK641" s="349"/>
      <c r="AL641" s="336">
        <v>8.0299999999999994</v>
      </c>
      <c r="AM641" s="44">
        <v>59.496539999999996</v>
      </c>
      <c r="AN641" s="111">
        <v>0.31</v>
      </c>
      <c r="AO641" s="111">
        <f t="shared" si="33"/>
        <v>1</v>
      </c>
      <c r="AP641" s="111">
        <v>1</v>
      </c>
      <c r="AQ641" s="111"/>
      <c r="AR641" s="335" t="s">
        <v>295</v>
      </c>
      <c r="AS641" s="111" t="s">
        <v>240</v>
      </c>
      <c r="AT641" s="111" t="s">
        <v>295</v>
      </c>
      <c r="AU641" s="111" t="s">
        <v>240</v>
      </c>
      <c r="AV641" s="39" t="s">
        <v>481</v>
      </c>
      <c r="AW641" s="348"/>
      <c r="AX641" s="349">
        <v>20</v>
      </c>
      <c r="AY641" s="348">
        <v>8.0299999999999994</v>
      </c>
      <c r="AZ641" s="334" t="s">
        <v>240</v>
      </c>
      <c r="BA641" s="130"/>
      <c r="BB641" s="130">
        <v>59.496539999999996</v>
      </c>
      <c r="BC641" s="348">
        <v>0.31</v>
      </c>
      <c r="BD641" s="348"/>
      <c r="BE641" s="346"/>
      <c r="BF641" s="348">
        <v>0.31</v>
      </c>
      <c r="BG641" s="348"/>
      <c r="BH641" s="348"/>
      <c r="BI641" s="348"/>
      <c r="BJ641" s="112">
        <v>10</v>
      </c>
      <c r="BK641" s="346">
        <v>18.22</v>
      </c>
      <c r="BL641" s="346">
        <v>3.4</v>
      </c>
      <c r="BM641" s="346">
        <v>7.02</v>
      </c>
      <c r="BN641" s="346">
        <v>0.56000000000000005</v>
      </c>
      <c r="BO641" s="346">
        <v>30.3</v>
      </c>
      <c r="BP641" s="347">
        <v>5.3</v>
      </c>
      <c r="BQ641" s="346">
        <v>42</v>
      </c>
      <c r="BR641" s="346"/>
      <c r="BS641" s="34"/>
      <c r="BT641" s="34"/>
      <c r="BU641" s="34"/>
      <c r="BV641" s="34"/>
      <c r="BW641" s="34"/>
      <c r="BX641" s="34"/>
    </row>
    <row r="642" spans="1:76" x14ac:dyDescent="0.35">
      <c r="A642" s="34" t="s">
        <v>297</v>
      </c>
      <c r="B642" s="34"/>
      <c r="C642" s="34"/>
      <c r="D642" s="34"/>
      <c r="E642" s="34" t="s">
        <v>1373</v>
      </c>
      <c r="F642" s="34" t="s">
        <v>1374</v>
      </c>
      <c r="G642" s="41">
        <v>2005</v>
      </c>
      <c r="H642" s="34"/>
      <c r="I642" s="34"/>
      <c r="J642" s="34"/>
      <c r="K642" s="39" t="s">
        <v>80</v>
      </c>
      <c r="L642" s="39" t="s">
        <v>81</v>
      </c>
      <c r="M642" s="39" t="s">
        <v>82</v>
      </c>
      <c r="N642" s="39" t="s">
        <v>83</v>
      </c>
      <c r="O642" s="39" t="s">
        <v>84</v>
      </c>
      <c r="P642" s="39" t="s">
        <v>85</v>
      </c>
      <c r="Q642" s="39" t="s">
        <v>86</v>
      </c>
      <c r="R642" s="35" t="s">
        <v>87</v>
      </c>
      <c r="S642" s="35" t="s">
        <v>87</v>
      </c>
      <c r="T642" s="34" t="s">
        <v>882</v>
      </c>
      <c r="U642" s="39" t="s">
        <v>28</v>
      </c>
      <c r="V642" s="113" t="s">
        <v>293</v>
      </c>
      <c r="W642" s="34" t="s">
        <v>280</v>
      </c>
      <c r="X642" s="39" t="s">
        <v>819</v>
      </c>
      <c r="Y642" s="115"/>
      <c r="Z642" s="39" t="s">
        <v>239</v>
      </c>
      <c r="AA642" s="112"/>
      <c r="AB642" s="115"/>
      <c r="AC642" s="332">
        <v>48</v>
      </c>
      <c r="AD642" s="332" t="s">
        <v>240</v>
      </c>
      <c r="AE642" s="41" t="s">
        <v>508</v>
      </c>
      <c r="AF642" s="332" t="s">
        <v>240</v>
      </c>
      <c r="AG642" s="112"/>
      <c r="AH642" s="346">
        <v>8.4</v>
      </c>
      <c r="AI642" s="111">
        <v>8.4</v>
      </c>
      <c r="AJ642" s="346"/>
      <c r="AK642" s="349"/>
      <c r="AL642" s="336">
        <v>7.83</v>
      </c>
      <c r="AM642" s="44">
        <v>17.001290000000001</v>
      </c>
      <c r="AN642" s="111">
        <v>0.44</v>
      </c>
      <c r="AO642" s="111">
        <f t="shared" si="33"/>
        <v>1</v>
      </c>
      <c r="AP642" s="111">
        <v>1</v>
      </c>
      <c r="AQ642" s="111"/>
      <c r="AR642" s="335" t="s">
        <v>295</v>
      </c>
      <c r="AS642" s="111" t="s">
        <v>240</v>
      </c>
      <c r="AT642" s="111" t="s">
        <v>295</v>
      </c>
      <c r="AU642" s="111" t="s">
        <v>240</v>
      </c>
      <c r="AV642" s="39" t="s">
        <v>481</v>
      </c>
      <c r="AW642" s="348"/>
      <c r="AX642" s="349">
        <v>20</v>
      </c>
      <c r="AY642" s="348">
        <v>7.83</v>
      </c>
      <c r="AZ642" s="334" t="s">
        <v>240</v>
      </c>
      <c r="BA642" s="130"/>
      <c r="BB642" s="130">
        <v>17.001290000000001</v>
      </c>
      <c r="BC642" s="348">
        <v>0.44</v>
      </c>
      <c r="BD642" s="348"/>
      <c r="BE642" s="346"/>
      <c r="BF642" s="348">
        <v>0.44</v>
      </c>
      <c r="BG642" s="348"/>
      <c r="BH642" s="348"/>
      <c r="BI642" s="348"/>
      <c r="BJ642" s="112">
        <v>10</v>
      </c>
      <c r="BK642" s="346">
        <v>4.17</v>
      </c>
      <c r="BL642" s="346">
        <v>1.6</v>
      </c>
      <c r="BM642" s="346">
        <v>3.21</v>
      </c>
      <c r="BN642" s="346">
        <v>0.85</v>
      </c>
      <c r="BO642" s="346">
        <v>9.4</v>
      </c>
      <c r="BP642" s="347">
        <v>1.2</v>
      </c>
      <c r="BQ642" s="346">
        <v>27</v>
      </c>
      <c r="BR642" s="346"/>
      <c r="BS642" s="34"/>
      <c r="BT642" s="34"/>
      <c r="BU642" s="34"/>
      <c r="BV642" s="34"/>
      <c r="BW642" s="34"/>
      <c r="BX642" s="34"/>
    </row>
    <row r="643" spans="1:76" x14ac:dyDescent="0.35">
      <c r="A643" s="34" t="s">
        <v>297</v>
      </c>
      <c r="B643" s="34"/>
      <c r="C643" s="34"/>
      <c r="D643" s="34"/>
      <c r="E643" s="34" t="s">
        <v>1373</v>
      </c>
      <c r="F643" s="34" t="s">
        <v>1374</v>
      </c>
      <c r="G643" s="41">
        <v>2005</v>
      </c>
      <c r="H643" s="34"/>
      <c r="I643" s="34"/>
      <c r="J643" s="34"/>
      <c r="K643" s="39" t="s">
        <v>80</v>
      </c>
      <c r="L643" s="39" t="s">
        <v>81</v>
      </c>
      <c r="M643" s="39" t="s">
        <v>82</v>
      </c>
      <c r="N643" s="39" t="s">
        <v>83</v>
      </c>
      <c r="O643" s="39" t="s">
        <v>84</v>
      </c>
      <c r="P643" s="39" t="s">
        <v>85</v>
      </c>
      <c r="Q643" s="39" t="s">
        <v>86</v>
      </c>
      <c r="R643" s="35" t="s">
        <v>87</v>
      </c>
      <c r="S643" s="35" t="s">
        <v>87</v>
      </c>
      <c r="T643" s="34" t="s">
        <v>882</v>
      </c>
      <c r="U643" s="39" t="s">
        <v>28</v>
      </c>
      <c r="V643" s="113" t="s">
        <v>293</v>
      </c>
      <c r="W643" s="34" t="s">
        <v>280</v>
      </c>
      <c r="X643" s="39" t="s">
        <v>819</v>
      </c>
      <c r="Y643" s="115"/>
      <c r="Z643" s="39" t="s">
        <v>239</v>
      </c>
      <c r="AA643" s="112"/>
      <c r="AB643" s="115"/>
      <c r="AC643" s="332">
        <v>48</v>
      </c>
      <c r="AD643" s="332" t="s">
        <v>240</v>
      </c>
      <c r="AE643" s="41" t="s">
        <v>508</v>
      </c>
      <c r="AF643" s="332" t="s">
        <v>240</v>
      </c>
      <c r="AG643" s="112"/>
      <c r="AH643" s="346">
        <v>8.4</v>
      </c>
      <c r="AI643" s="111">
        <v>8.4</v>
      </c>
      <c r="AJ643" s="346"/>
      <c r="AK643" s="349"/>
      <c r="AL643" s="336">
        <v>7.9</v>
      </c>
      <c r="AM643" s="44">
        <v>42.774000000000001</v>
      </c>
      <c r="AN643" s="111">
        <v>0.1</v>
      </c>
      <c r="AO643" s="111">
        <f t="shared" si="33"/>
        <v>1</v>
      </c>
      <c r="AP643" s="111">
        <v>1</v>
      </c>
      <c r="AQ643" s="111"/>
      <c r="AR643" s="335" t="s">
        <v>295</v>
      </c>
      <c r="AS643" s="111" t="s">
        <v>240</v>
      </c>
      <c r="AT643" s="111" t="s">
        <v>295</v>
      </c>
      <c r="AU643" s="111" t="s">
        <v>240</v>
      </c>
      <c r="AV643" s="39" t="s">
        <v>481</v>
      </c>
      <c r="AW643" s="348"/>
      <c r="AX643" s="349">
        <v>20</v>
      </c>
      <c r="AY643" s="348">
        <v>7.9</v>
      </c>
      <c r="AZ643" s="334" t="s">
        <v>240</v>
      </c>
      <c r="BA643" s="130"/>
      <c r="BB643" s="130">
        <v>42.774000000000001</v>
      </c>
      <c r="BC643" s="348">
        <v>0.1</v>
      </c>
      <c r="BD643" s="348"/>
      <c r="BE643" s="346"/>
      <c r="BF643" s="348">
        <v>0.1</v>
      </c>
      <c r="BG643" s="348"/>
      <c r="BH643" s="348"/>
      <c r="BI643" s="348"/>
      <c r="BJ643" s="112">
        <v>10</v>
      </c>
      <c r="BK643" s="346">
        <v>7.4</v>
      </c>
      <c r="BL643" s="346">
        <v>5.9</v>
      </c>
      <c r="BM643" s="346">
        <v>13.6</v>
      </c>
      <c r="BN643" s="346">
        <v>1.1000000000000001</v>
      </c>
      <c r="BO643" s="346">
        <v>38.6</v>
      </c>
      <c r="BP643" s="347">
        <v>0.93</v>
      </c>
      <c r="BQ643" s="346">
        <v>28.1</v>
      </c>
      <c r="BR643" s="346"/>
      <c r="BS643" s="34"/>
      <c r="BT643" s="34"/>
      <c r="BU643" s="34"/>
      <c r="BV643" s="34"/>
      <c r="BW643" s="34"/>
      <c r="BX643" s="34"/>
    </row>
    <row r="644" spans="1:76" x14ac:dyDescent="0.35">
      <c r="A644" s="34" t="s">
        <v>297</v>
      </c>
      <c r="B644" s="34"/>
      <c r="C644" s="34"/>
      <c r="D644" s="34"/>
      <c r="E644" s="34" t="s">
        <v>1373</v>
      </c>
      <c r="F644" s="34" t="s">
        <v>1374</v>
      </c>
      <c r="G644" s="41">
        <v>2005</v>
      </c>
      <c r="H644" s="34"/>
      <c r="I644" s="34"/>
      <c r="J644" s="34"/>
      <c r="K644" s="39" t="s">
        <v>80</v>
      </c>
      <c r="L644" s="39" t="s">
        <v>81</v>
      </c>
      <c r="M644" s="39" t="s">
        <v>82</v>
      </c>
      <c r="N644" s="39" t="s">
        <v>83</v>
      </c>
      <c r="O644" s="39" t="s">
        <v>84</v>
      </c>
      <c r="P644" s="39" t="s">
        <v>85</v>
      </c>
      <c r="Q644" s="39" t="s">
        <v>86</v>
      </c>
      <c r="R644" s="35" t="s">
        <v>87</v>
      </c>
      <c r="S644" s="35" t="s">
        <v>87</v>
      </c>
      <c r="T644" s="34" t="s">
        <v>882</v>
      </c>
      <c r="U644" s="39" t="s">
        <v>28</v>
      </c>
      <c r="V644" s="113" t="s">
        <v>293</v>
      </c>
      <c r="W644" s="34" t="s">
        <v>280</v>
      </c>
      <c r="X644" s="39" t="s">
        <v>819</v>
      </c>
      <c r="Y644" s="115"/>
      <c r="Z644" s="39" t="s">
        <v>239</v>
      </c>
      <c r="AA644" s="112"/>
      <c r="AB644" s="115"/>
      <c r="AC644" s="332">
        <v>48</v>
      </c>
      <c r="AD644" s="332" t="s">
        <v>240</v>
      </c>
      <c r="AE644" s="41" t="s">
        <v>508</v>
      </c>
      <c r="AF644" s="332" t="s">
        <v>240</v>
      </c>
      <c r="AG644" s="112"/>
      <c r="AH644" s="346">
        <v>8.9</v>
      </c>
      <c r="AI644" s="111">
        <v>8.9</v>
      </c>
      <c r="AJ644" s="346"/>
      <c r="AK644" s="349"/>
      <c r="AL644" s="336">
        <v>7.83</v>
      </c>
      <c r="AM644" s="44">
        <v>89.189969999999988</v>
      </c>
      <c r="AN644" s="111">
        <v>0.73</v>
      </c>
      <c r="AO644" s="111">
        <f t="shared" si="33"/>
        <v>1</v>
      </c>
      <c r="AP644" s="111">
        <v>1</v>
      </c>
      <c r="AQ644" s="111"/>
      <c r="AR644" s="335" t="s">
        <v>295</v>
      </c>
      <c r="AS644" s="111" t="s">
        <v>240</v>
      </c>
      <c r="AT644" s="111" t="s">
        <v>295</v>
      </c>
      <c r="AU644" s="111" t="s">
        <v>240</v>
      </c>
      <c r="AV644" s="39" t="s">
        <v>481</v>
      </c>
      <c r="AW644" s="348"/>
      <c r="AX644" s="349">
        <v>20</v>
      </c>
      <c r="AY644" s="348">
        <v>7.83</v>
      </c>
      <c r="AZ644" s="334" t="s">
        <v>240</v>
      </c>
      <c r="BA644" s="130"/>
      <c r="BB644" s="130">
        <v>89.189969999999988</v>
      </c>
      <c r="BC644" s="348">
        <v>0.73</v>
      </c>
      <c r="BD644" s="348"/>
      <c r="BE644" s="346"/>
      <c r="BF644" s="348">
        <v>0.73</v>
      </c>
      <c r="BG644" s="348"/>
      <c r="BH644" s="348"/>
      <c r="BI644" s="348"/>
      <c r="BJ644" s="112">
        <v>10</v>
      </c>
      <c r="BK644" s="346">
        <v>33.409999999999997</v>
      </c>
      <c r="BL644" s="346">
        <v>1.4</v>
      </c>
      <c r="BM644" s="346">
        <v>3.09</v>
      </c>
      <c r="BN644" s="346">
        <v>0.61</v>
      </c>
      <c r="BO644" s="346">
        <v>8.3000000000000007</v>
      </c>
      <c r="BP644" s="347">
        <v>0.8</v>
      </c>
      <c r="BQ644" s="346">
        <v>21</v>
      </c>
      <c r="BR644" s="346"/>
      <c r="BS644" s="34"/>
      <c r="BT644" s="34"/>
      <c r="BU644" s="34"/>
      <c r="BV644" s="34"/>
      <c r="BW644" s="34"/>
      <c r="BX644" s="34"/>
    </row>
    <row r="645" spans="1:76" x14ac:dyDescent="0.35">
      <c r="A645" s="34" t="s">
        <v>297</v>
      </c>
      <c r="B645" s="34"/>
      <c r="C645" s="34"/>
      <c r="D645" s="34"/>
      <c r="E645" s="34" t="s">
        <v>1373</v>
      </c>
      <c r="F645" s="34" t="s">
        <v>1374</v>
      </c>
      <c r="G645" s="41">
        <v>2005</v>
      </c>
      <c r="H645" s="34"/>
      <c r="I645" s="34"/>
      <c r="J645" s="34"/>
      <c r="K645" s="39" t="s">
        <v>80</v>
      </c>
      <c r="L645" s="39" t="s">
        <v>81</v>
      </c>
      <c r="M645" s="39" t="s">
        <v>82</v>
      </c>
      <c r="N645" s="39" t="s">
        <v>83</v>
      </c>
      <c r="O645" s="39" t="s">
        <v>84</v>
      </c>
      <c r="P645" s="39" t="s">
        <v>85</v>
      </c>
      <c r="Q645" s="39" t="s">
        <v>86</v>
      </c>
      <c r="R645" s="35" t="s">
        <v>87</v>
      </c>
      <c r="S645" s="35" t="s">
        <v>87</v>
      </c>
      <c r="T645" s="34" t="s">
        <v>882</v>
      </c>
      <c r="U645" s="39" t="s">
        <v>28</v>
      </c>
      <c r="V645" s="113" t="s">
        <v>293</v>
      </c>
      <c r="W645" s="34" t="s">
        <v>280</v>
      </c>
      <c r="X645" s="39" t="s">
        <v>819</v>
      </c>
      <c r="Y645" s="115"/>
      <c r="Z645" s="39" t="s">
        <v>239</v>
      </c>
      <c r="AA645" s="112"/>
      <c r="AB645" s="115"/>
      <c r="AC645" s="332">
        <v>48</v>
      </c>
      <c r="AD645" s="332" t="s">
        <v>240</v>
      </c>
      <c r="AE645" s="41" t="s">
        <v>508</v>
      </c>
      <c r="AF645" s="332" t="s">
        <v>240</v>
      </c>
      <c r="AG645" s="112"/>
      <c r="AH645" s="346">
        <v>9.1999999999999993</v>
      </c>
      <c r="AI645" s="111">
        <v>9.1999999999999993</v>
      </c>
      <c r="AJ645" s="346"/>
      <c r="AK645" s="349"/>
      <c r="AL645" s="336">
        <v>8.1199999999999992</v>
      </c>
      <c r="AM645" s="44">
        <v>29.698900000000002</v>
      </c>
      <c r="AN645" s="111">
        <v>0.14000000000000001</v>
      </c>
      <c r="AO645" s="111">
        <f t="shared" si="33"/>
        <v>1</v>
      </c>
      <c r="AP645" s="111">
        <v>1</v>
      </c>
      <c r="AQ645" s="111"/>
      <c r="AR645" s="335" t="s">
        <v>295</v>
      </c>
      <c r="AS645" s="111" t="s">
        <v>240</v>
      </c>
      <c r="AT645" s="111" t="s">
        <v>295</v>
      </c>
      <c r="AU645" s="111" t="s">
        <v>240</v>
      </c>
      <c r="AV645" s="39" t="s">
        <v>481</v>
      </c>
      <c r="AW645" s="348"/>
      <c r="AX645" s="349">
        <v>20</v>
      </c>
      <c r="AY645" s="348">
        <v>8.1199999999999992</v>
      </c>
      <c r="AZ645" s="334" t="s">
        <v>240</v>
      </c>
      <c r="BA645" s="130"/>
      <c r="BB645" s="130">
        <v>29.698900000000002</v>
      </c>
      <c r="BC645" s="348">
        <v>0.14000000000000001</v>
      </c>
      <c r="BD645" s="348"/>
      <c r="BE645" s="346"/>
      <c r="BF645" s="348">
        <v>0.14000000000000001</v>
      </c>
      <c r="BG645" s="348"/>
      <c r="BH645" s="348"/>
      <c r="BI645" s="348"/>
      <c r="BJ645" s="112">
        <v>10</v>
      </c>
      <c r="BK645" s="346">
        <v>7.54</v>
      </c>
      <c r="BL645" s="346">
        <v>2.64</v>
      </c>
      <c r="BM645" s="346">
        <v>5.13</v>
      </c>
      <c r="BN645" s="346">
        <v>1.07</v>
      </c>
      <c r="BO645" s="346">
        <v>9</v>
      </c>
      <c r="BP645" s="347">
        <v>1.5</v>
      </c>
      <c r="BQ645" s="346">
        <v>41</v>
      </c>
      <c r="BR645" s="346"/>
      <c r="BS645" s="34"/>
      <c r="BT645" s="34"/>
      <c r="BU645" s="34"/>
      <c r="BV645" s="34"/>
      <c r="BW645" s="34"/>
      <c r="BX645" s="34"/>
    </row>
    <row r="646" spans="1:76" x14ac:dyDescent="0.35">
      <c r="A646" s="34" t="s">
        <v>297</v>
      </c>
      <c r="B646" s="34"/>
      <c r="C646" s="34"/>
      <c r="D646" s="34"/>
      <c r="E646" s="34" t="s">
        <v>1373</v>
      </c>
      <c r="F646" s="34" t="s">
        <v>1374</v>
      </c>
      <c r="G646" s="41">
        <v>2005</v>
      </c>
      <c r="H646" s="34"/>
      <c r="I646" s="34"/>
      <c r="J646" s="34"/>
      <c r="K646" s="39" t="s">
        <v>80</v>
      </c>
      <c r="L646" s="39" t="s">
        <v>81</v>
      </c>
      <c r="M646" s="39" t="s">
        <v>82</v>
      </c>
      <c r="N646" s="39" t="s">
        <v>83</v>
      </c>
      <c r="O646" s="39" t="s">
        <v>84</v>
      </c>
      <c r="P646" s="39" t="s">
        <v>85</v>
      </c>
      <c r="Q646" s="39" t="s">
        <v>86</v>
      </c>
      <c r="R646" s="35" t="s">
        <v>87</v>
      </c>
      <c r="S646" s="35" t="s">
        <v>87</v>
      </c>
      <c r="T646" s="34" t="s">
        <v>882</v>
      </c>
      <c r="U646" s="39" t="s">
        <v>28</v>
      </c>
      <c r="V646" s="113" t="s">
        <v>293</v>
      </c>
      <c r="W646" s="34" t="s">
        <v>280</v>
      </c>
      <c r="X646" s="39" t="s">
        <v>819</v>
      </c>
      <c r="Y646" s="115"/>
      <c r="Z646" s="39" t="s">
        <v>239</v>
      </c>
      <c r="AA646" s="112"/>
      <c r="AB646" s="115"/>
      <c r="AC646" s="332">
        <v>48</v>
      </c>
      <c r="AD646" s="332" t="s">
        <v>240</v>
      </c>
      <c r="AE646" s="41" t="s">
        <v>508</v>
      </c>
      <c r="AF646" s="332" t="s">
        <v>240</v>
      </c>
      <c r="AG646" s="112"/>
      <c r="AH646" s="346">
        <v>11.4</v>
      </c>
      <c r="AI646" s="111">
        <v>11.4</v>
      </c>
      <c r="AJ646" s="346"/>
      <c r="AK646" s="349"/>
      <c r="AL646" s="336">
        <v>7.7</v>
      </c>
      <c r="AM646" s="44">
        <v>13.78229</v>
      </c>
      <c r="AN646" s="111">
        <v>0.96</v>
      </c>
      <c r="AO646" s="111">
        <f t="shared" si="33"/>
        <v>1</v>
      </c>
      <c r="AP646" s="111">
        <v>1</v>
      </c>
      <c r="AQ646" s="111"/>
      <c r="AR646" s="335" t="s">
        <v>295</v>
      </c>
      <c r="AS646" s="111" t="s">
        <v>240</v>
      </c>
      <c r="AT646" s="111" t="s">
        <v>295</v>
      </c>
      <c r="AU646" s="111" t="s">
        <v>240</v>
      </c>
      <c r="AV646" s="39" t="s">
        <v>481</v>
      </c>
      <c r="AW646" s="348"/>
      <c r="AX646" s="349">
        <v>20</v>
      </c>
      <c r="AY646" s="348">
        <v>7.7</v>
      </c>
      <c r="AZ646" s="334" t="s">
        <v>240</v>
      </c>
      <c r="BA646" s="130"/>
      <c r="BB646" s="130">
        <v>13.78229</v>
      </c>
      <c r="BC646" s="348">
        <v>0.96</v>
      </c>
      <c r="BD646" s="348"/>
      <c r="BE646" s="346"/>
      <c r="BF646" s="348">
        <v>0.96</v>
      </c>
      <c r="BG646" s="348"/>
      <c r="BH646" s="348"/>
      <c r="BI646" s="348"/>
      <c r="BJ646" s="112">
        <v>10</v>
      </c>
      <c r="BK646" s="346">
        <v>3.59</v>
      </c>
      <c r="BL646" s="346">
        <v>1.17</v>
      </c>
      <c r="BM646" s="346">
        <v>3.6</v>
      </c>
      <c r="BN646" s="346">
        <v>0.51</v>
      </c>
      <c r="BO646" s="346">
        <v>3.2</v>
      </c>
      <c r="BP646" s="347">
        <v>5.3</v>
      </c>
      <c r="BQ646" s="346">
        <v>16</v>
      </c>
      <c r="BR646" s="346"/>
      <c r="BS646" s="34"/>
      <c r="BT646" s="34"/>
      <c r="BU646" s="34"/>
      <c r="BV646" s="34"/>
      <c r="BW646" s="34"/>
      <c r="BX646" s="34"/>
    </row>
    <row r="647" spans="1:76" x14ac:dyDescent="0.35">
      <c r="A647" s="34" t="s">
        <v>297</v>
      </c>
      <c r="B647" s="34"/>
      <c r="C647" s="34"/>
      <c r="D647" s="34"/>
      <c r="E647" s="34" t="s">
        <v>1373</v>
      </c>
      <c r="F647" s="34" t="s">
        <v>1374</v>
      </c>
      <c r="G647" s="41">
        <v>2005</v>
      </c>
      <c r="H647" s="34"/>
      <c r="I647" s="34"/>
      <c r="J647" s="34"/>
      <c r="K647" s="39" t="s">
        <v>80</v>
      </c>
      <c r="L647" s="39" t="s">
        <v>81</v>
      </c>
      <c r="M647" s="39" t="s">
        <v>82</v>
      </c>
      <c r="N647" s="39" t="s">
        <v>83</v>
      </c>
      <c r="O647" s="39" t="s">
        <v>84</v>
      </c>
      <c r="P647" s="39" t="s">
        <v>85</v>
      </c>
      <c r="Q647" s="39" t="s">
        <v>86</v>
      </c>
      <c r="R647" s="35" t="s">
        <v>87</v>
      </c>
      <c r="S647" s="35" t="s">
        <v>87</v>
      </c>
      <c r="T647" s="34" t="s">
        <v>882</v>
      </c>
      <c r="U647" s="39" t="s">
        <v>28</v>
      </c>
      <c r="V647" s="113" t="s">
        <v>293</v>
      </c>
      <c r="W647" s="34" t="s">
        <v>280</v>
      </c>
      <c r="X647" s="39" t="s">
        <v>819</v>
      </c>
      <c r="Y647" s="115"/>
      <c r="Z647" s="39" t="s">
        <v>239</v>
      </c>
      <c r="AA647" s="112"/>
      <c r="AB647" s="115"/>
      <c r="AC647" s="332">
        <v>48</v>
      </c>
      <c r="AD647" s="332" t="s">
        <v>240</v>
      </c>
      <c r="AE647" s="41" t="s">
        <v>508</v>
      </c>
      <c r="AF647" s="332" t="s">
        <v>240</v>
      </c>
      <c r="AG647" s="112"/>
      <c r="AH647" s="346">
        <v>12.1</v>
      </c>
      <c r="AI647" s="111">
        <v>12.1</v>
      </c>
      <c r="AJ647" s="346"/>
      <c r="AK647" s="349"/>
      <c r="AL647" s="336">
        <v>8.15</v>
      </c>
      <c r="AM647" s="44">
        <v>83.18692999999999</v>
      </c>
      <c r="AN647" s="111">
        <v>0.38</v>
      </c>
      <c r="AO647" s="111">
        <f t="shared" si="33"/>
        <v>1</v>
      </c>
      <c r="AP647" s="111">
        <v>1</v>
      </c>
      <c r="AQ647" s="111"/>
      <c r="AR647" s="335" t="s">
        <v>295</v>
      </c>
      <c r="AS647" s="111" t="s">
        <v>240</v>
      </c>
      <c r="AT647" s="111" t="s">
        <v>295</v>
      </c>
      <c r="AU647" s="111" t="s">
        <v>240</v>
      </c>
      <c r="AV647" s="39" t="s">
        <v>481</v>
      </c>
      <c r="AW647" s="348"/>
      <c r="AX647" s="349">
        <v>20</v>
      </c>
      <c r="AY647" s="348">
        <v>8.15</v>
      </c>
      <c r="AZ647" s="334" t="s">
        <v>240</v>
      </c>
      <c r="BA647" s="130"/>
      <c r="BB647" s="130">
        <v>83.18692999999999</v>
      </c>
      <c r="BC647" s="348">
        <v>0.38</v>
      </c>
      <c r="BD647" s="348"/>
      <c r="BE647" s="346"/>
      <c r="BF647" s="348">
        <v>0.38</v>
      </c>
      <c r="BG647" s="348"/>
      <c r="BH647" s="348"/>
      <c r="BI647" s="348"/>
      <c r="BJ647" s="112">
        <v>10</v>
      </c>
      <c r="BK647" s="346">
        <v>27.79</v>
      </c>
      <c r="BL647" s="346">
        <v>3.35</v>
      </c>
      <c r="BM647" s="346">
        <v>4.3</v>
      </c>
      <c r="BN647" s="346">
        <v>0.65</v>
      </c>
      <c r="BO647" s="346">
        <v>42.7</v>
      </c>
      <c r="BP647" s="347">
        <v>5.5</v>
      </c>
      <c r="BQ647" s="346">
        <v>54</v>
      </c>
      <c r="BR647" s="346"/>
      <c r="BS647" s="34"/>
      <c r="BT647" s="34"/>
      <c r="BU647" s="34"/>
      <c r="BV647" s="34"/>
      <c r="BW647" s="34"/>
      <c r="BX647" s="34"/>
    </row>
    <row r="648" spans="1:76" x14ac:dyDescent="0.35">
      <c r="A648" s="34" t="s">
        <v>297</v>
      </c>
      <c r="B648" s="34"/>
      <c r="C648" s="34"/>
      <c r="D648" s="34"/>
      <c r="E648" s="34" t="s">
        <v>1373</v>
      </c>
      <c r="F648" s="34" t="s">
        <v>1374</v>
      </c>
      <c r="G648" s="41">
        <v>2005</v>
      </c>
      <c r="H648" s="34"/>
      <c r="I648" s="34"/>
      <c r="J648" s="34"/>
      <c r="K648" s="39" t="s">
        <v>80</v>
      </c>
      <c r="L648" s="39" t="s">
        <v>81</v>
      </c>
      <c r="M648" s="39" t="s">
        <v>82</v>
      </c>
      <c r="N648" s="39" t="s">
        <v>83</v>
      </c>
      <c r="O648" s="39" t="s">
        <v>84</v>
      </c>
      <c r="P648" s="39" t="s">
        <v>85</v>
      </c>
      <c r="Q648" s="39" t="s">
        <v>86</v>
      </c>
      <c r="R648" s="35" t="s">
        <v>87</v>
      </c>
      <c r="S648" s="35" t="s">
        <v>87</v>
      </c>
      <c r="T648" s="34" t="s">
        <v>882</v>
      </c>
      <c r="U648" s="39" t="s">
        <v>28</v>
      </c>
      <c r="V648" s="113" t="s">
        <v>293</v>
      </c>
      <c r="W648" s="34" t="s">
        <v>280</v>
      </c>
      <c r="X648" s="39" t="s">
        <v>819</v>
      </c>
      <c r="Y648" s="115"/>
      <c r="Z648" s="39" t="s">
        <v>239</v>
      </c>
      <c r="AA648" s="112"/>
      <c r="AB648" s="115"/>
      <c r="AC648" s="332">
        <v>48</v>
      </c>
      <c r="AD648" s="332" t="s">
        <v>240</v>
      </c>
      <c r="AE648" s="41" t="s">
        <v>508</v>
      </c>
      <c r="AF648" s="332" t="s">
        <v>240</v>
      </c>
      <c r="AG648" s="112"/>
      <c r="AH648" s="346">
        <v>12.1</v>
      </c>
      <c r="AI648" s="111">
        <v>12.1</v>
      </c>
      <c r="AJ648" s="346"/>
      <c r="AK648" s="349"/>
      <c r="AL648" s="336">
        <v>7.94</v>
      </c>
      <c r="AM648" s="44">
        <v>71.209680000000006</v>
      </c>
      <c r="AN648" s="111">
        <v>0.31</v>
      </c>
      <c r="AO648" s="111">
        <f t="shared" si="33"/>
        <v>1</v>
      </c>
      <c r="AP648" s="111">
        <v>1</v>
      </c>
      <c r="AQ648" s="111"/>
      <c r="AR648" s="335" t="s">
        <v>295</v>
      </c>
      <c r="AS648" s="111" t="s">
        <v>240</v>
      </c>
      <c r="AT648" s="111" t="s">
        <v>295</v>
      </c>
      <c r="AU648" s="111" t="s">
        <v>240</v>
      </c>
      <c r="AV648" s="39" t="s">
        <v>481</v>
      </c>
      <c r="AW648" s="348"/>
      <c r="AX648" s="349">
        <v>20</v>
      </c>
      <c r="AY648" s="348">
        <v>7.94</v>
      </c>
      <c r="AZ648" s="334" t="s">
        <v>240</v>
      </c>
      <c r="BA648" s="130"/>
      <c r="BB648" s="130">
        <v>71.209680000000006</v>
      </c>
      <c r="BC648" s="348">
        <v>0.31</v>
      </c>
      <c r="BD648" s="348"/>
      <c r="BE648" s="346"/>
      <c r="BF648" s="348">
        <v>0.31</v>
      </c>
      <c r="BG648" s="348"/>
      <c r="BH648" s="348"/>
      <c r="BI648" s="348"/>
      <c r="BJ648" s="112">
        <v>10</v>
      </c>
      <c r="BK648" s="346">
        <v>22.68</v>
      </c>
      <c r="BL648" s="346">
        <v>3.54</v>
      </c>
      <c r="BM648" s="346">
        <v>6.14</v>
      </c>
      <c r="BN648" s="346">
        <v>0.83</v>
      </c>
      <c r="BO648" s="346">
        <v>45</v>
      </c>
      <c r="BP648" s="347">
        <v>5.9</v>
      </c>
      <c r="BQ648" s="346">
        <v>37</v>
      </c>
      <c r="BR648" s="346"/>
      <c r="BS648" s="34"/>
      <c r="BT648" s="34"/>
      <c r="BU648" s="34"/>
      <c r="BV648" s="34"/>
      <c r="BW648" s="34"/>
      <c r="BX648" s="34"/>
    </row>
    <row r="649" spans="1:76" x14ac:dyDescent="0.35">
      <c r="A649" s="34" t="s">
        <v>297</v>
      </c>
      <c r="B649" s="34"/>
      <c r="C649" s="34"/>
      <c r="D649" s="34"/>
      <c r="E649" s="34" t="s">
        <v>1373</v>
      </c>
      <c r="F649" s="34" t="s">
        <v>1374</v>
      </c>
      <c r="G649" s="41">
        <v>2005</v>
      </c>
      <c r="H649" s="34"/>
      <c r="I649" s="34"/>
      <c r="J649" s="34"/>
      <c r="K649" s="39" t="s">
        <v>80</v>
      </c>
      <c r="L649" s="39" t="s">
        <v>81</v>
      </c>
      <c r="M649" s="39" t="s">
        <v>82</v>
      </c>
      <c r="N649" s="39" t="s">
        <v>83</v>
      </c>
      <c r="O649" s="39" t="s">
        <v>84</v>
      </c>
      <c r="P649" s="39" t="s">
        <v>85</v>
      </c>
      <c r="Q649" s="39" t="s">
        <v>86</v>
      </c>
      <c r="R649" s="35" t="s">
        <v>87</v>
      </c>
      <c r="S649" s="35" t="s">
        <v>87</v>
      </c>
      <c r="T649" s="34" t="s">
        <v>882</v>
      </c>
      <c r="U649" s="39" t="s">
        <v>28</v>
      </c>
      <c r="V649" s="113" t="s">
        <v>293</v>
      </c>
      <c r="W649" s="34" t="s">
        <v>280</v>
      </c>
      <c r="X649" s="39" t="s">
        <v>819</v>
      </c>
      <c r="Y649" s="115"/>
      <c r="Z649" s="39" t="s">
        <v>239</v>
      </c>
      <c r="AA649" s="112"/>
      <c r="AB649" s="115"/>
      <c r="AC649" s="332">
        <v>48</v>
      </c>
      <c r="AD649" s="332" t="s">
        <v>240</v>
      </c>
      <c r="AE649" s="41" t="s">
        <v>508</v>
      </c>
      <c r="AF649" s="332" t="s">
        <v>240</v>
      </c>
      <c r="AG649" s="112"/>
      <c r="AH649" s="346">
        <v>19</v>
      </c>
      <c r="AI649" s="111">
        <v>19</v>
      </c>
      <c r="AJ649" s="346"/>
      <c r="AK649" s="349"/>
      <c r="AL649" s="336">
        <v>7.65</v>
      </c>
      <c r="AM649" s="44">
        <v>13.089270000000001</v>
      </c>
      <c r="AN649" s="111">
        <v>1.59</v>
      </c>
      <c r="AO649" s="111">
        <f t="shared" ref="AO649:AO680" si="34">IF(AP649=1,1,"xx")</f>
        <v>1</v>
      </c>
      <c r="AP649" s="111">
        <v>1</v>
      </c>
      <c r="AQ649" s="111"/>
      <c r="AR649" s="335" t="s">
        <v>295</v>
      </c>
      <c r="AS649" s="111" t="s">
        <v>240</v>
      </c>
      <c r="AT649" s="111" t="s">
        <v>295</v>
      </c>
      <c r="AU649" s="111" t="s">
        <v>240</v>
      </c>
      <c r="AV649" s="39" t="s">
        <v>481</v>
      </c>
      <c r="AW649" s="348"/>
      <c r="AX649" s="349">
        <v>20</v>
      </c>
      <c r="AY649" s="348">
        <v>7.65</v>
      </c>
      <c r="AZ649" s="334" t="s">
        <v>240</v>
      </c>
      <c r="BA649" s="130"/>
      <c r="BB649" s="130">
        <v>13.089270000000001</v>
      </c>
      <c r="BC649" s="348">
        <v>1.59</v>
      </c>
      <c r="BD649" s="348"/>
      <c r="BE649" s="346"/>
      <c r="BF649" s="348">
        <v>1.59</v>
      </c>
      <c r="BG649" s="348"/>
      <c r="BH649" s="348"/>
      <c r="BI649" s="348"/>
      <c r="BJ649" s="112">
        <v>10</v>
      </c>
      <c r="BK649" s="346">
        <v>3.23</v>
      </c>
      <c r="BL649" s="346">
        <v>1.22</v>
      </c>
      <c r="BM649" s="346">
        <v>3.7</v>
      </c>
      <c r="BN649" s="346">
        <v>0.56000000000000005</v>
      </c>
      <c r="BO649" s="346">
        <v>2.8</v>
      </c>
      <c r="BP649" s="347">
        <v>5.6</v>
      </c>
      <c r="BQ649" s="346">
        <v>16</v>
      </c>
      <c r="BR649" s="346"/>
      <c r="BS649" s="34"/>
      <c r="BT649" s="34"/>
      <c r="BU649" s="34"/>
      <c r="BV649" s="34"/>
      <c r="BW649" s="34"/>
      <c r="BX649" s="34"/>
    </row>
    <row r="650" spans="1:76" x14ac:dyDescent="0.35">
      <c r="A650" s="34" t="s">
        <v>297</v>
      </c>
      <c r="B650" s="34"/>
      <c r="C650" s="34"/>
      <c r="D650" s="34"/>
      <c r="E650" s="34" t="s">
        <v>1373</v>
      </c>
      <c r="F650" s="34" t="s">
        <v>1374</v>
      </c>
      <c r="G650" s="41">
        <v>2005</v>
      </c>
      <c r="H650" s="34"/>
      <c r="I650" s="34"/>
      <c r="J650" s="34"/>
      <c r="K650" s="39" t="s">
        <v>80</v>
      </c>
      <c r="L650" s="39" t="s">
        <v>81</v>
      </c>
      <c r="M650" s="39" t="s">
        <v>82</v>
      </c>
      <c r="N650" s="39" t="s">
        <v>83</v>
      </c>
      <c r="O650" s="39" t="s">
        <v>84</v>
      </c>
      <c r="P650" s="39" t="s">
        <v>85</v>
      </c>
      <c r="Q650" s="39" t="s">
        <v>86</v>
      </c>
      <c r="R650" s="35" t="s">
        <v>87</v>
      </c>
      <c r="S650" s="35" t="s">
        <v>87</v>
      </c>
      <c r="T650" s="34" t="s">
        <v>882</v>
      </c>
      <c r="U650" s="39" t="s">
        <v>28</v>
      </c>
      <c r="V650" s="113" t="s">
        <v>293</v>
      </c>
      <c r="W650" s="34" t="s">
        <v>280</v>
      </c>
      <c r="X650" s="39" t="s">
        <v>819</v>
      </c>
      <c r="Y650" s="115"/>
      <c r="Z650" s="39" t="s">
        <v>239</v>
      </c>
      <c r="AA650" s="112"/>
      <c r="AB650" s="115"/>
      <c r="AC650" s="332">
        <v>48</v>
      </c>
      <c r="AD650" s="332" t="s">
        <v>240</v>
      </c>
      <c r="AE650" s="41" t="s">
        <v>508</v>
      </c>
      <c r="AF650" s="332" t="s">
        <v>240</v>
      </c>
      <c r="AG650" s="112"/>
      <c r="AH650" s="346">
        <v>21</v>
      </c>
      <c r="AI650" s="111">
        <v>21</v>
      </c>
      <c r="AJ650" s="346"/>
      <c r="AK650" s="349"/>
      <c r="AL650" s="336">
        <v>7.21</v>
      </c>
      <c r="AM650" s="44">
        <v>7.9182699999999997</v>
      </c>
      <c r="AN650" s="111">
        <v>4.0999999999999996</v>
      </c>
      <c r="AO650" s="111">
        <f t="shared" si="34"/>
        <v>1</v>
      </c>
      <c r="AP650" s="111">
        <v>1</v>
      </c>
      <c r="AQ650" s="111"/>
      <c r="AR650" s="335" t="s">
        <v>295</v>
      </c>
      <c r="AS650" s="111" t="s">
        <v>240</v>
      </c>
      <c r="AT650" s="111" t="s">
        <v>295</v>
      </c>
      <c r="AU650" s="111" t="s">
        <v>240</v>
      </c>
      <c r="AV650" s="39" t="s">
        <v>481</v>
      </c>
      <c r="AW650" s="348"/>
      <c r="AX650" s="349">
        <v>20</v>
      </c>
      <c r="AY650" s="348">
        <v>7.21</v>
      </c>
      <c r="AZ650" s="334" t="s">
        <v>240</v>
      </c>
      <c r="BA650" s="130"/>
      <c r="BB650" s="130">
        <v>7.9182699999999997</v>
      </c>
      <c r="BC650" s="348">
        <v>4.0999999999999996</v>
      </c>
      <c r="BD650" s="348"/>
      <c r="BE650" s="346"/>
      <c r="BF650" s="348">
        <v>4.0999999999999996</v>
      </c>
      <c r="BG650" s="348"/>
      <c r="BH650" s="348"/>
      <c r="BI650" s="348"/>
      <c r="BJ650" s="112">
        <v>10</v>
      </c>
      <c r="BK650" s="346">
        <v>1.39</v>
      </c>
      <c r="BL650" s="346">
        <v>1.08</v>
      </c>
      <c r="BM650" s="346">
        <v>5.66</v>
      </c>
      <c r="BN650" s="346">
        <v>0.61</v>
      </c>
      <c r="BO650" s="346">
        <v>8</v>
      </c>
      <c r="BP650" s="347">
        <v>7.6</v>
      </c>
      <c r="BQ650" s="346">
        <v>10</v>
      </c>
      <c r="BR650" s="346"/>
      <c r="BS650" s="34"/>
      <c r="BT650" s="34"/>
      <c r="BU650" s="34"/>
      <c r="BV650" s="34"/>
      <c r="BW650" s="34"/>
      <c r="BX650" s="34"/>
    </row>
    <row r="651" spans="1:76" x14ac:dyDescent="0.35">
      <c r="A651" s="34" t="s">
        <v>297</v>
      </c>
      <c r="B651" s="34"/>
      <c r="C651" s="34"/>
      <c r="D651" s="34"/>
      <c r="E651" s="34" t="s">
        <v>1373</v>
      </c>
      <c r="F651" s="34" t="s">
        <v>1374</v>
      </c>
      <c r="G651" s="41">
        <v>2005</v>
      </c>
      <c r="H651" s="34"/>
      <c r="I651" s="34"/>
      <c r="J651" s="34"/>
      <c r="K651" s="39" t="s">
        <v>80</v>
      </c>
      <c r="L651" s="39" t="s">
        <v>81</v>
      </c>
      <c r="M651" s="39" t="s">
        <v>82</v>
      </c>
      <c r="N651" s="39" t="s">
        <v>83</v>
      </c>
      <c r="O651" s="39" t="s">
        <v>84</v>
      </c>
      <c r="P651" s="39" t="s">
        <v>85</v>
      </c>
      <c r="Q651" s="39" t="s">
        <v>86</v>
      </c>
      <c r="R651" s="35" t="s">
        <v>87</v>
      </c>
      <c r="S651" s="35" t="s">
        <v>87</v>
      </c>
      <c r="T651" s="34" t="s">
        <v>882</v>
      </c>
      <c r="U651" s="39" t="s">
        <v>28</v>
      </c>
      <c r="V651" s="113" t="s">
        <v>293</v>
      </c>
      <c r="W651" s="34" t="s">
        <v>280</v>
      </c>
      <c r="X651" s="39" t="s">
        <v>819</v>
      </c>
      <c r="Y651" s="115"/>
      <c r="Z651" s="39" t="s">
        <v>239</v>
      </c>
      <c r="AA651" s="112"/>
      <c r="AB651" s="115"/>
      <c r="AC651" s="332">
        <v>48</v>
      </c>
      <c r="AD651" s="332" t="s">
        <v>240</v>
      </c>
      <c r="AE651" s="41" t="s">
        <v>508</v>
      </c>
      <c r="AF651" s="332" t="s">
        <v>240</v>
      </c>
      <c r="AG651" s="112"/>
      <c r="AH651" s="346">
        <v>24.3</v>
      </c>
      <c r="AI651" s="111">
        <v>24.3</v>
      </c>
      <c r="AJ651" s="346"/>
      <c r="AK651" s="349"/>
      <c r="AL651" s="336">
        <v>8.17</v>
      </c>
      <c r="AM651" s="44">
        <v>60.170649999999995</v>
      </c>
      <c r="AN651" s="111">
        <v>0.76</v>
      </c>
      <c r="AO651" s="111">
        <f t="shared" si="34"/>
        <v>1</v>
      </c>
      <c r="AP651" s="111">
        <v>1</v>
      </c>
      <c r="AQ651" s="111"/>
      <c r="AR651" s="335" t="s">
        <v>295</v>
      </c>
      <c r="AS651" s="111" t="s">
        <v>240</v>
      </c>
      <c r="AT651" s="111" t="s">
        <v>295</v>
      </c>
      <c r="AU651" s="111" t="s">
        <v>240</v>
      </c>
      <c r="AV651" s="39" t="s">
        <v>481</v>
      </c>
      <c r="AW651" s="348"/>
      <c r="AX651" s="349">
        <v>20</v>
      </c>
      <c r="AY651" s="348">
        <v>8.17</v>
      </c>
      <c r="AZ651" s="334" t="s">
        <v>240</v>
      </c>
      <c r="BA651" s="130"/>
      <c r="BB651" s="130">
        <v>60.170649999999995</v>
      </c>
      <c r="BC651" s="348">
        <v>0.76</v>
      </c>
      <c r="BD651" s="348"/>
      <c r="BE651" s="346"/>
      <c r="BF651" s="348">
        <v>0.76</v>
      </c>
      <c r="BG651" s="348"/>
      <c r="BH651" s="348"/>
      <c r="BI651" s="348"/>
      <c r="BJ651" s="112">
        <v>10</v>
      </c>
      <c r="BK651" s="346">
        <v>19.43</v>
      </c>
      <c r="BL651" s="346">
        <v>2.83</v>
      </c>
      <c r="BM651" s="346">
        <v>6.87</v>
      </c>
      <c r="BN651" s="346">
        <v>0.79</v>
      </c>
      <c r="BO651" s="346">
        <v>24.7</v>
      </c>
      <c r="BP651" s="347">
        <v>3.5</v>
      </c>
      <c r="BQ651" s="346">
        <v>54</v>
      </c>
      <c r="BR651" s="346"/>
      <c r="BS651" s="34"/>
      <c r="BT651" s="34"/>
      <c r="BU651" s="34"/>
      <c r="BV651" s="34"/>
      <c r="BW651" s="34"/>
      <c r="BX651" s="34"/>
    </row>
    <row r="652" spans="1:76" x14ac:dyDescent="0.35">
      <c r="A652" s="34" t="s">
        <v>297</v>
      </c>
      <c r="B652" s="34"/>
      <c r="C652" s="34"/>
      <c r="D652" s="34"/>
      <c r="E652" s="34" t="s">
        <v>1373</v>
      </c>
      <c r="F652" s="34" t="s">
        <v>1374</v>
      </c>
      <c r="G652" s="41">
        <v>2005</v>
      </c>
      <c r="H652" s="34"/>
      <c r="I652" s="34"/>
      <c r="J652" s="34"/>
      <c r="K652" s="39" t="s">
        <v>80</v>
      </c>
      <c r="L652" s="39" t="s">
        <v>81</v>
      </c>
      <c r="M652" s="39" t="s">
        <v>82</v>
      </c>
      <c r="N652" s="39" t="s">
        <v>83</v>
      </c>
      <c r="O652" s="39" t="s">
        <v>84</v>
      </c>
      <c r="P652" s="39" t="s">
        <v>85</v>
      </c>
      <c r="Q652" s="39" t="s">
        <v>86</v>
      </c>
      <c r="R652" s="35" t="s">
        <v>87</v>
      </c>
      <c r="S652" s="35" t="s">
        <v>87</v>
      </c>
      <c r="T652" s="34" t="s">
        <v>882</v>
      </c>
      <c r="U652" s="39" t="s">
        <v>28</v>
      </c>
      <c r="V652" s="113" t="s">
        <v>293</v>
      </c>
      <c r="W652" s="34" t="s">
        <v>280</v>
      </c>
      <c r="X652" s="39" t="s">
        <v>819</v>
      </c>
      <c r="Y652" s="115"/>
      <c r="Z652" s="39" t="s">
        <v>239</v>
      </c>
      <c r="AA652" s="112"/>
      <c r="AB652" s="115"/>
      <c r="AC652" s="332">
        <v>48</v>
      </c>
      <c r="AD652" s="332" t="s">
        <v>240</v>
      </c>
      <c r="AE652" s="41" t="s">
        <v>508</v>
      </c>
      <c r="AF652" s="332" t="s">
        <v>240</v>
      </c>
      <c r="AG652" s="112"/>
      <c r="AH652" s="346">
        <v>25.3</v>
      </c>
      <c r="AI652" s="111">
        <v>25.3</v>
      </c>
      <c r="AJ652" s="346"/>
      <c r="AK652" s="349"/>
      <c r="AL652" s="336">
        <v>8.1999999999999993</v>
      </c>
      <c r="AM652" s="44">
        <v>85.285200000000003</v>
      </c>
      <c r="AN652" s="111">
        <v>0.1</v>
      </c>
      <c r="AO652" s="111">
        <f t="shared" si="34"/>
        <v>1</v>
      </c>
      <c r="AP652" s="111">
        <v>1</v>
      </c>
      <c r="AQ652" s="111"/>
      <c r="AR652" s="335" t="s">
        <v>295</v>
      </c>
      <c r="AS652" s="111" t="s">
        <v>240</v>
      </c>
      <c r="AT652" s="111" t="s">
        <v>295</v>
      </c>
      <c r="AU652" s="111" t="s">
        <v>240</v>
      </c>
      <c r="AV652" s="39" t="s">
        <v>481</v>
      </c>
      <c r="AW652" s="348"/>
      <c r="AX652" s="349">
        <v>20</v>
      </c>
      <c r="AY652" s="348">
        <v>8.1999999999999993</v>
      </c>
      <c r="AZ652" s="334" t="s">
        <v>240</v>
      </c>
      <c r="BA652" s="130"/>
      <c r="BB652" s="130">
        <v>85.285200000000003</v>
      </c>
      <c r="BC652" s="348">
        <v>0.1</v>
      </c>
      <c r="BD652" s="348"/>
      <c r="BE652" s="346"/>
      <c r="BF652" s="348">
        <v>0.1</v>
      </c>
      <c r="BG652" s="348"/>
      <c r="BH652" s="348"/>
      <c r="BI652" s="348"/>
      <c r="BJ652" s="112">
        <v>10</v>
      </c>
      <c r="BK652" s="346">
        <v>14.2</v>
      </c>
      <c r="BL652" s="346">
        <v>12.1</v>
      </c>
      <c r="BM652" s="346">
        <v>27.3</v>
      </c>
      <c r="BN652" s="346">
        <v>2.1</v>
      </c>
      <c r="BO652" s="346">
        <v>80.7</v>
      </c>
      <c r="BP652" s="347">
        <v>3.19</v>
      </c>
      <c r="BQ652" s="346">
        <v>58.33</v>
      </c>
      <c r="BR652" s="346"/>
      <c r="BS652" s="34"/>
      <c r="BT652" s="34"/>
      <c r="BU652" s="34"/>
      <c r="BV652" s="34"/>
      <c r="BW652" s="34"/>
      <c r="BX652" s="34"/>
    </row>
    <row r="653" spans="1:76" x14ac:dyDescent="0.35">
      <c r="A653" s="34" t="s">
        <v>297</v>
      </c>
      <c r="B653" s="34"/>
      <c r="C653" s="34"/>
      <c r="D653" s="34"/>
      <c r="E653" s="34" t="s">
        <v>1373</v>
      </c>
      <c r="F653" s="34" t="s">
        <v>1374</v>
      </c>
      <c r="G653" s="41">
        <v>2005</v>
      </c>
      <c r="H653" s="34"/>
      <c r="I653" s="34"/>
      <c r="J653" s="34"/>
      <c r="K653" s="39" t="s">
        <v>80</v>
      </c>
      <c r="L653" s="39" t="s">
        <v>81</v>
      </c>
      <c r="M653" s="39" t="s">
        <v>82</v>
      </c>
      <c r="N653" s="39" t="s">
        <v>83</v>
      </c>
      <c r="O653" s="39" t="s">
        <v>84</v>
      </c>
      <c r="P653" s="39" t="s">
        <v>85</v>
      </c>
      <c r="Q653" s="39" t="s">
        <v>86</v>
      </c>
      <c r="R653" s="35" t="s">
        <v>87</v>
      </c>
      <c r="S653" s="35" t="s">
        <v>87</v>
      </c>
      <c r="T653" s="34" t="s">
        <v>882</v>
      </c>
      <c r="U653" s="39" t="s">
        <v>28</v>
      </c>
      <c r="V653" s="113" t="s">
        <v>293</v>
      </c>
      <c r="W653" s="34" t="s">
        <v>280</v>
      </c>
      <c r="X653" s="39" t="s">
        <v>819</v>
      </c>
      <c r="Y653" s="115"/>
      <c r="Z653" s="39" t="s">
        <v>239</v>
      </c>
      <c r="AA653" s="112"/>
      <c r="AB653" s="115"/>
      <c r="AC653" s="332">
        <v>48</v>
      </c>
      <c r="AD653" s="332" t="s">
        <v>240</v>
      </c>
      <c r="AE653" s="41" t="s">
        <v>508</v>
      </c>
      <c r="AF653" s="332" t="s">
        <v>240</v>
      </c>
      <c r="AG653" s="112"/>
      <c r="AH653" s="346">
        <v>27.8</v>
      </c>
      <c r="AI653" s="111">
        <v>27.8</v>
      </c>
      <c r="AJ653" s="346"/>
      <c r="AK653" s="349"/>
      <c r="AL653" s="336">
        <v>8.11</v>
      </c>
      <c r="AM653" s="44">
        <v>36.406080000000003</v>
      </c>
      <c r="AN653" s="111">
        <v>1.18</v>
      </c>
      <c r="AO653" s="111">
        <f t="shared" si="34"/>
        <v>1</v>
      </c>
      <c r="AP653" s="111">
        <v>1</v>
      </c>
      <c r="AQ653" s="111"/>
      <c r="AR653" s="335" t="s">
        <v>295</v>
      </c>
      <c r="AS653" s="111" t="s">
        <v>240</v>
      </c>
      <c r="AT653" s="111" t="s">
        <v>295</v>
      </c>
      <c r="AU653" s="111" t="s">
        <v>240</v>
      </c>
      <c r="AV653" s="39" t="s">
        <v>481</v>
      </c>
      <c r="AW653" s="348"/>
      <c r="AX653" s="349">
        <v>20</v>
      </c>
      <c r="AY653" s="348">
        <v>8.11</v>
      </c>
      <c r="AZ653" s="334" t="s">
        <v>240</v>
      </c>
      <c r="BA653" s="130"/>
      <c r="BB653" s="130">
        <v>36.406080000000003</v>
      </c>
      <c r="BC653" s="348">
        <v>1.18</v>
      </c>
      <c r="BD653" s="348"/>
      <c r="BE653" s="346"/>
      <c r="BF653" s="348">
        <v>1.18</v>
      </c>
      <c r="BG653" s="348"/>
      <c r="BH653" s="348"/>
      <c r="BI653" s="348"/>
      <c r="BJ653" s="112">
        <v>10</v>
      </c>
      <c r="BK653" s="346">
        <v>6.4</v>
      </c>
      <c r="BL653" s="346">
        <v>4.96</v>
      </c>
      <c r="BM653" s="346">
        <v>5.55</v>
      </c>
      <c r="BN653" s="346">
        <v>1.41</v>
      </c>
      <c r="BO653" s="346">
        <v>8.3000000000000007</v>
      </c>
      <c r="BP653" s="347">
        <v>1.5</v>
      </c>
      <c r="BQ653" s="346">
        <v>51</v>
      </c>
      <c r="BR653" s="346"/>
      <c r="BS653" s="34"/>
      <c r="BT653" s="34"/>
      <c r="BU653" s="34"/>
      <c r="BV653" s="34"/>
      <c r="BW653" s="34"/>
      <c r="BX653" s="34"/>
    </row>
    <row r="654" spans="1:76" x14ac:dyDescent="0.35">
      <c r="A654" s="34" t="s">
        <v>297</v>
      </c>
      <c r="B654" s="34"/>
      <c r="C654" s="34"/>
      <c r="D654" s="34"/>
      <c r="E654" s="34" t="s">
        <v>1373</v>
      </c>
      <c r="F654" s="34" t="s">
        <v>1374</v>
      </c>
      <c r="G654" s="41">
        <v>2005</v>
      </c>
      <c r="H654" s="34"/>
      <c r="I654" s="34"/>
      <c r="J654" s="34"/>
      <c r="K654" s="39" t="s">
        <v>80</v>
      </c>
      <c r="L654" s="39" t="s">
        <v>81</v>
      </c>
      <c r="M654" s="39" t="s">
        <v>82</v>
      </c>
      <c r="N654" s="39" t="s">
        <v>83</v>
      </c>
      <c r="O654" s="39" t="s">
        <v>84</v>
      </c>
      <c r="P654" s="39" t="s">
        <v>85</v>
      </c>
      <c r="Q654" s="39" t="s">
        <v>86</v>
      </c>
      <c r="R654" s="35" t="s">
        <v>87</v>
      </c>
      <c r="S654" s="35" t="s">
        <v>87</v>
      </c>
      <c r="T654" s="34" t="s">
        <v>882</v>
      </c>
      <c r="U654" s="39" t="s">
        <v>28</v>
      </c>
      <c r="V654" s="113" t="s">
        <v>293</v>
      </c>
      <c r="W654" s="34" t="s">
        <v>280</v>
      </c>
      <c r="X654" s="39" t="s">
        <v>819</v>
      </c>
      <c r="Y654" s="115"/>
      <c r="Z654" s="39" t="s">
        <v>239</v>
      </c>
      <c r="AA654" s="112"/>
      <c r="AB654" s="115"/>
      <c r="AC654" s="332">
        <v>48</v>
      </c>
      <c r="AD654" s="332" t="s">
        <v>240</v>
      </c>
      <c r="AE654" s="41" t="s">
        <v>508</v>
      </c>
      <c r="AF654" s="332" t="s">
        <v>240</v>
      </c>
      <c r="AG654" s="112"/>
      <c r="AH654" s="346">
        <v>28.3</v>
      </c>
      <c r="AI654" s="111">
        <v>28.3</v>
      </c>
      <c r="AJ654" s="346"/>
      <c r="AK654" s="349"/>
      <c r="AL654" s="336">
        <v>8.39</v>
      </c>
      <c r="AM654" s="44">
        <v>80.610500000000002</v>
      </c>
      <c r="AN654" s="111">
        <v>7.0000000000000007E-2</v>
      </c>
      <c r="AO654" s="111">
        <f t="shared" si="34"/>
        <v>1</v>
      </c>
      <c r="AP654" s="111">
        <v>1</v>
      </c>
      <c r="AQ654" s="111"/>
      <c r="AR654" s="335" t="s">
        <v>295</v>
      </c>
      <c r="AS654" s="111" t="s">
        <v>240</v>
      </c>
      <c r="AT654" s="111" t="s">
        <v>295</v>
      </c>
      <c r="AU654" s="111" t="s">
        <v>240</v>
      </c>
      <c r="AV654" s="39" t="s">
        <v>481</v>
      </c>
      <c r="AW654" s="348"/>
      <c r="AX654" s="349">
        <v>20</v>
      </c>
      <c r="AY654" s="348">
        <v>8.39</v>
      </c>
      <c r="AZ654" s="334" t="s">
        <v>240</v>
      </c>
      <c r="BA654" s="130"/>
      <c r="BB654" s="130">
        <v>80.610500000000002</v>
      </c>
      <c r="BC654" s="348">
        <v>7.0000000000000007E-2</v>
      </c>
      <c r="BD654" s="348"/>
      <c r="BE654" s="346"/>
      <c r="BF654" s="348">
        <v>7.0000000000000007E-2</v>
      </c>
      <c r="BG654" s="348"/>
      <c r="BH654" s="348"/>
      <c r="BI654" s="348"/>
      <c r="BJ654" s="112">
        <v>10</v>
      </c>
      <c r="BK654" s="346">
        <v>18.100000000000001</v>
      </c>
      <c r="BL654" s="346">
        <v>8.6</v>
      </c>
      <c r="BM654" s="346">
        <v>10.55</v>
      </c>
      <c r="BN654" s="346">
        <v>2.16</v>
      </c>
      <c r="BO654" s="346">
        <v>18.8</v>
      </c>
      <c r="BP654" s="347">
        <v>1.9</v>
      </c>
      <c r="BQ654" s="346">
        <v>76</v>
      </c>
      <c r="BR654" s="346"/>
      <c r="BS654" s="34"/>
      <c r="BT654" s="34"/>
      <c r="BU654" s="34"/>
      <c r="BV654" s="34"/>
      <c r="BW654" s="34"/>
      <c r="BX654" s="34"/>
    </row>
    <row r="655" spans="1:76" x14ac:dyDescent="0.35">
      <c r="A655" s="34" t="s">
        <v>297</v>
      </c>
      <c r="B655" s="34"/>
      <c r="C655" s="34"/>
      <c r="D655" s="34"/>
      <c r="E655" s="34" t="s">
        <v>1373</v>
      </c>
      <c r="F655" s="34" t="s">
        <v>1374</v>
      </c>
      <c r="G655" s="41">
        <v>2005</v>
      </c>
      <c r="H655" s="34"/>
      <c r="I655" s="34"/>
      <c r="J655" s="34"/>
      <c r="K655" s="39" t="s">
        <v>80</v>
      </c>
      <c r="L655" s="39" t="s">
        <v>81</v>
      </c>
      <c r="M655" s="39" t="s">
        <v>82</v>
      </c>
      <c r="N655" s="39" t="s">
        <v>83</v>
      </c>
      <c r="O655" s="39" t="s">
        <v>84</v>
      </c>
      <c r="P655" s="39" t="s">
        <v>85</v>
      </c>
      <c r="Q655" s="39" t="s">
        <v>86</v>
      </c>
      <c r="R655" s="35" t="s">
        <v>87</v>
      </c>
      <c r="S655" s="35" t="s">
        <v>87</v>
      </c>
      <c r="T655" s="34" t="s">
        <v>882</v>
      </c>
      <c r="U655" s="39" t="s">
        <v>28</v>
      </c>
      <c r="V655" s="113" t="s">
        <v>293</v>
      </c>
      <c r="W655" s="34" t="s">
        <v>280</v>
      </c>
      <c r="X655" s="39" t="s">
        <v>819</v>
      </c>
      <c r="Y655" s="115"/>
      <c r="Z655" s="39" t="s">
        <v>239</v>
      </c>
      <c r="AA655" s="112"/>
      <c r="AB655" s="115"/>
      <c r="AC655" s="332">
        <v>48</v>
      </c>
      <c r="AD655" s="332" t="s">
        <v>240</v>
      </c>
      <c r="AE655" s="41" t="s">
        <v>508</v>
      </c>
      <c r="AF655" s="332" t="s">
        <v>240</v>
      </c>
      <c r="AG655" s="112"/>
      <c r="AH655" s="346">
        <v>30.5</v>
      </c>
      <c r="AI655" s="111">
        <v>30.5</v>
      </c>
      <c r="AJ655" s="346"/>
      <c r="AK655" s="349"/>
      <c r="AL655" s="336">
        <v>7.84</v>
      </c>
      <c r="AM655" s="44">
        <v>42.774000000000001</v>
      </c>
      <c r="AN655" s="111">
        <v>1.1000000000000001</v>
      </c>
      <c r="AO655" s="111">
        <f t="shared" si="34"/>
        <v>1</v>
      </c>
      <c r="AP655" s="111">
        <v>1</v>
      </c>
      <c r="AQ655" s="111"/>
      <c r="AR655" s="335" t="s">
        <v>295</v>
      </c>
      <c r="AS655" s="111" t="s">
        <v>240</v>
      </c>
      <c r="AT655" s="111" t="s">
        <v>295</v>
      </c>
      <c r="AU655" s="111" t="s">
        <v>240</v>
      </c>
      <c r="AV655" s="39" t="s">
        <v>481</v>
      </c>
      <c r="AW655" s="348"/>
      <c r="AX655" s="349">
        <v>20</v>
      </c>
      <c r="AY655" s="348">
        <v>7.84</v>
      </c>
      <c r="AZ655" s="334" t="s">
        <v>240</v>
      </c>
      <c r="BA655" s="130"/>
      <c r="BB655" s="130">
        <v>42.774000000000001</v>
      </c>
      <c r="BC655" s="348">
        <v>1.1000000000000001</v>
      </c>
      <c r="BD655" s="348"/>
      <c r="BE655" s="346"/>
      <c r="BF655" s="348">
        <v>1.1000000000000001</v>
      </c>
      <c r="BG655" s="348"/>
      <c r="BH655" s="348"/>
      <c r="BI655" s="348"/>
      <c r="BJ655" s="112">
        <v>10</v>
      </c>
      <c r="BK655" s="346">
        <v>7.4</v>
      </c>
      <c r="BL655" s="346">
        <v>5.9</v>
      </c>
      <c r="BM655" s="346">
        <v>13.6</v>
      </c>
      <c r="BN655" s="346">
        <v>1.1000000000000001</v>
      </c>
      <c r="BO655" s="346">
        <v>38.6</v>
      </c>
      <c r="BP655" s="347">
        <v>0.93</v>
      </c>
      <c r="BQ655" s="346">
        <v>28</v>
      </c>
      <c r="BR655" s="346"/>
      <c r="BS655" s="34"/>
      <c r="BT655" s="34"/>
      <c r="BU655" s="34"/>
      <c r="BV655" s="34"/>
      <c r="BW655" s="34"/>
      <c r="BX655" s="34"/>
    </row>
    <row r="656" spans="1:76" x14ac:dyDescent="0.35">
      <c r="A656" s="34" t="s">
        <v>297</v>
      </c>
      <c r="B656" s="34"/>
      <c r="C656" s="34"/>
      <c r="D656" s="34"/>
      <c r="E656" s="34" t="s">
        <v>1373</v>
      </c>
      <c r="F656" s="34" t="s">
        <v>1374</v>
      </c>
      <c r="G656" s="41">
        <v>2005</v>
      </c>
      <c r="H656" s="34"/>
      <c r="I656" s="34"/>
      <c r="J656" s="34"/>
      <c r="K656" s="39" t="s">
        <v>80</v>
      </c>
      <c r="L656" s="39" t="s">
        <v>81</v>
      </c>
      <c r="M656" s="39" t="s">
        <v>82</v>
      </c>
      <c r="N656" s="39" t="s">
        <v>83</v>
      </c>
      <c r="O656" s="39" t="s">
        <v>84</v>
      </c>
      <c r="P656" s="39" t="s">
        <v>85</v>
      </c>
      <c r="Q656" s="39" t="s">
        <v>86</v>
      </c>
      <c r="R656" s="35" t="s">
        <v>87</v>
      </c>
      <c r="S656" s="35" t="s">
        <v>87</v>
      </c>
      <c r="T656" s="34" t="s">
        <v>882</v>
      </c>
      <c r="U656" s="39" t="s">
        <v>28</v>
      </c>
      <c r="V656" s="113" t="s">
        <v>293</v>
      </c>
      <c r="W656" s="34" t="s">
        <v>280</v>
      </c>
      <c r="X656" s="39" t="s">
        <v>819</v>
      </c>
      <c r="Y656" s="115"/>
      <c r="Z656" s="39" t="s">
        <v>239</v>
      </c>
      <c r="AA656" s="112"/>
      <c r="AB656" s="115"/>
      <c r="AC656" s="332">
        <v>48</v>
      </c>
      <c r="AD656" s="332" t="s">
        <v>240</v>
      </c>
      <c r="AE656" s="41" t="s">
        <v>508</v>
      </c>
      <c r="AF656" s="332" t="s">
        <v>240</v>
      </c>
      <c r="AG656" s="112"/>
      <c r="AH656" s="346">
        <v>32</v>
      </c>
      <c r="AI656" s="111">
        <v>32</v>
      </c>
      <c r="AJ656" s="346"/>
      <c r="AK656" s="349"/>
      <c r="AL656" s="336">
        <v>8.24</v>
      </c>
      <c r="AM656" s="44">
        <v>64.651169999999993</v>
      </c>
      <c r="AN656" s="111">
        <v>0.79</v>
      </c>
      <c r="AO656" s="111">
        <f t="shared" si="34"/>
        <v>1</v>
      </c>
      <c r="AP656" s="111">
        <v>1</v>
      </c>
      <c r="AQ656" s="111"/>
      <c r="AR656" s="335" t="s">
        <v>295</v>
      </c>
      <c r="AS656" s="111" t="s">
        <v>240</v>
      </c>
      <c r="AT656" s="111" t="s">
        <v>295</v>
      </c>
      <c r="AU656" s="111" t="s">
        <v>240</v>
      </c>
      <c r="AV656" s="39" t="s">
        <v>481</v>
      </c>
      <c r="AW656" s="348"/>
      <c r="AX656" s="349">
        <v>20</v>
      </c>
      <c r="AY656" s="348">
        <v>8.24</v>
      </c>
      <c r="AZ656" s="334" t="s">
        <v>240</v>
      </c>
      <c r="BA656" s="130"/>
      <c r="BB656" s="130">
        <v>64.651169999999993</v>
      </c>
      <c r="BC656" s="348">
        <v>0.79</v>
      </c>
      <c r="BD656" s="348"/>
      <c r="BE656" s="346"/>
      <c r="BF656" s="348">
        <v>0.79</v>
      </c>
      <c r="BG656" s="348"/>
      <c r="BH656" s="348"/>
      <c r="BI656" s="348"/>
      <c r="BJ656" s="112">
        <v>10</v>
      </c>
      <c r="BK656" s="346">
        <v>21.95</v>
      </c>
      <c r="BL656" s="346">
        <v>2.39</v>
      </c>
      <c r="BM656" s="346">
        <v>5.52</v>
      </c>
      <c r="BN656" s="346">
        <v>0.75</v>
      </c>
      <c r="BO656" s="346">
        <v>17.899999999999999</v>
      </c>
      <c r="BP656" s="347">
        <v>2.2999999999999998</v>
      </c>
      <c r="BQ656" s="346">
        <v>66</v>
      </c>
      <c r="BR656" s="346"/>
      <c r="BS656" s="34"/>
      <c r="BT656" s="34"/>
      <c r="BU656" s="34"/>
      <c r="BV656" s="34"/>
      <c r="BW656" s="34"/>
      <c r="BX656" s="34"/>
    </row>
    <row r="657" spans="1:76" x14ac:dyDescent="0.35">
      <c r="A657" s="34" t="s">
        <v>297</v>
      </c>
      <c r="B657" s="34"/>
      <c r="C657" s="34"/>
      <c r="D657" s="34"/>
      <c r="E657" s="34" t="s">
        <v>1373</v>
      </c>
      <c r="F657" s="34" t="s">
        <v>1374</v>
      </c>
      <c r="G657" s="41">
        <v>2005</v>
      </c>
      <c r="H657" s="34"/>
      <c r="I657" s="34"/>
      <c r="J657" s="34"/>
      <c r="K657" s="39" t="s">
        <v>80</v>
      </c>
      <c r="L657" s="39" t="s">
        <v>81</v>
      </c>
      <c r="M657" s="39" t="s">
        <v>82</v>
      </c>
      <c r="N657" s="39" t="s">
        <v>83</v>
      </c>
      <c r="O657" s="39" t="s">
        <v>84</v>
      </c>
      <c r="P657" s="39" t="s">
        <v>85</v>
      </c>
      <c r="Q657" s="39" t="s">
        <v>86</v>
      </c>
      <c r="R657" s="35" t="s">
        <v>87</v>
      </c>
      <c r="S657" s="35" t="s">
        <v>87</v>
      </c>
      <c r="T657" s="34" t="s">
        <v>882</v>
      </c>
      <c r="U657" s="39" t="s">
        <v>28</v>
      </c>
      <c r="V657" s="113" t="s">
        <v>293</v>
      </c>
      <c r="W657" s="34" t="s">
        <v>280</v>
      </c>
      <c r="X657" s="39" t="s">
        <v>819</v>
      </c>
      <c r="Y657" s="115"/>
      <c r="Z657" s="39" t="s">
        <v>239</v>
      </c>
      <c r="AA657" s="112"/>
      <c r="AB657" s="115"/>
      <c r="AC657" s="332">
        <v>48</v>
      </c>
      <c r="AD657" s="332" t="s">
        <v>240</v>
      </c>
      <c r="AE657" s="41" t="s">
        <v>508</v>
      </c>
      <c r="AF657" s="332" t="s">
        <v>240</v>
      </c>
      <c r="AG657" s="112"/>
      <c r="AH657" s="346">
        <v>32.299999999999997</v>
      </c>
      <c r="AI657" s="111">
        <v>32.299999999999997</v>
      </c>
      <c r="AJ657" s="346"/>
      <c r="AK657" s="349"/>
      <c r="AL657" s="336">
        <v>8.16</v>
      </c>
      <c r="AM657" s="44">
        <v>117.03846</v>
      </c>
      <c r="AN657" s="111">
        <v>0.71</v>
      </c>
      <c r="AO657" s="111">
        <f t="shared" si="34"/>
        <v>1</v>
      </c>
      <c r="AP657" s="111">
        <v>1</v>
      </c>
      <c r="AQ657" s="111"/>
      <c r="AR657" s="335" t="s">
        <v>295</v>
      </c>
      <c r="AS657" s="111" t="s">
        <v>240</v>
      </c>
      <c r="AT657" s="111" t="s">
        <v>295</v>
      </c>
      <c r="AU657" s="111" t="s">
        <v>240</v>
      </c>
      <c r="AV657" s="39" t="s">
        <v>481</v>
      </c>
      <c r="AW657" s="348"/>
      <c r="AX657" s="349">
        <v>20</v>
      </c>
      <c r="AY657" s="348">
        <v>8.16</v>
      </c>
      <c r="AZ657" s="334" t="s">
        <v>240</v>
      </c>
      <c r="BA657" s="130"/>
      <c r="BB657" s="130">
        <v>117.03846</v>
      </c>
      <c r="BC657" s="348">
        <v>0.71</v>
      </c>
      <c r="BD657" s="348"/>
      <c r="BE657" s="346"/>
      <c r="BF657" s="348">
        <v>0.71</v>
      </c>
      <c r="BG657" s="348"/>
      <c r="BH657" s="348"/>
      <c r="BI657" s="348"/>
      <c r="BJ657" s="112">
        <v>10</v>
      </c>
      <c r="BK657" s="346">
        <v>35.08</v>
      </c>
      <c r="BL657" s="346">
        <v>7.15</v>
      </c>
      <c r="BM657" s="346">
        <v>13.83</v>
      </c>
      <c r="BN657" s="346">
        <v>3.02</v>
      </c>
      <c r="BO657" s="346">
        <v>82.9</v>
      </c>
      <c r="BP657" s="347">
        <v>6.7</v>
      </c>
      <c r="BQ657" s="346">
        <v>59</v>
      </c>
      <c r="BR657" s="346"/>
      <c r="BS657" s="34"/>
      <c r="BT657" s="34"/>
      <c r="BU657" s="34"/>
      <c r="BV657" s="34"/>
      <c r="BW657" s="34"/>
      <c r="BX657" s="34"/>
    </row>
    <row r="658" spans="1:76" x14ac:dyDescent="0.35">
      <c r="A658" s="34" t="s">
        <v>297</v>
      </c>
      <c r="B658" s="34"/>
      <c r="C658" s="34"/>
      <c r="D658" s="34"/>
      <c r="E658" s="34" t="s">
        <v>1373</v>
      </c>
      <c r="F658" s="34" t="s">
        <v>1374</v>
      </c>
      <c r="G658" s="41">
        <v>2005</v>
      </c>
      <c r="H658" s="34"/>
      <c r="I658" s="34"/>
      <c r="J658" s="34"/>
      <c r="K658" s="39" t="s">
        <v>80</v>
      </c>
      <c r="L658" s="39" t="s">
        <v>81</v>
      </c>
      <c r="M658" s="39" t="s">
        <v>82</v>
      </c>
      <c r="N658" s="39" t="s">
        <v>83</v>
      </c>
      <c r="O658" s="39" t="s">
        <v>84</v>
      </c>
      <c r="P658" s="39" t="s">
        <v>85</v>
      </c>
      <c r="Q658" s="39" t="s">
        <v>86</v>
      </c>
      <c r="R658" s="35" t="s">
        <v>87</v>
      </c>
      <c r="S658" s="35" t="s">
        <v>87</v>
      </c>
      <c r="T658" s="34" t="s">
        <v>882</v>
      </c>
      <c r="U658" s="39" t="s">
        <v>28</v>
      </c>
      <c r="V658" s="113" t="s">
        <v>293</v>
      </c>
      <c r="W658" s="34" t="s">
        <v>280</v>
      </c>
      <c r="X658" s="39" t="s">
        <v>819</v>
      </c>
      <c r="Y658" s="115"/>
      <c r="Z658" s="39" t="s">
        <v>239</v>
      </c>
      <c r="AA658" s="112"/>
      <c r="AB658" s="115"/>
      <c r="AC658" s="332">
        <v>48</v>
      </c>
      <c r="AD658" s="332" t="s">
        <v>240</v>
      </c>
      <c r="AE658" s="41" t="s">
        <v>508</v>
      </c>
      <c r="AF658" s="332" t="s">
        <v>240</v>
      </c>
      <c r="AG658" s="112"/>
      <c r="AH658" s="346">
        <v>34.4</v>
      </c>
      <c r="AI658" s="111">
        <v>34.4</v>
      </c>
      <c r="AJ658" s="346"/>
      <c r="AK658" s="349"/>
      <c r="AL658" s="336">
        <v>7.13</v>
      </c>
      <c r="AM658" s="44">
        <v>7.0933600000000006</v>
      </c>
      <c r="AN658" s="111">
        <v>7.28</v>
      </c>
      <c r="AO658" s="111">
        <f t="shared" si="34"/>
        <v>1</v>
      </c>
      <c r="AP658" s="111">
        <v>1</v>
      </c>
      <c r="AQ658" s="111"/>
      <c r="AR658" s="335" t="s">
        <v>295</v>
      </c>
      <c r="AS658" s="111" t="s">
        <v>240</v>
      </c>
      <c r="AT658" s="111" t="s">
        <v>295</v>
      </c>
      <c r="AU658" s="111" t="s">
        <v>240</v>
      </c>
      <c r="AV658" s="39" t="s">
        <v>481</v>
      </c>
      <c r="AW658" s="348"/>
      <c r="AX658" s="349">
        <v>20</v>
      </c>
      <c r="AY658" s="348">
        <v>7.13</v>
      </c>
      <c r="AZ658" s="334" t="s">
        <v>240</v>
      </c>
      <c r="BA658" s="130"/>
      <c r="BB658" s="130">
        <v>7.0933600000000006</v>
      </c>
      <c r="BC658" s="348">
        <v>7.28</v>
      </c>
      <c r="BD658" s="348"/>
      <c r="BE658" s="346"/>
      <c r="BF658" s="348">
        <v>7.28</v>
      </c>
      <c r="BG658" s="348"/>
      <c r="BH658" s="348"/>
      <c r="BI658" s="348"/>
      <c r="BJ658" s="112">
        <v>10</v>
      </c>
      <c r="BK658" s="346">
        <v>1.34</v>
      </c>
      <c r="BL658" s="346">
        <v>0.91</v>
      </c>
      <c r="BM658" s="346">
        <v>3.84</v>
      </c>
      <c r="BN658" s="346">
        <v>0.6</v>
      </c>
      <c r="BO658" s="346">
        <v>7.5</v>
      </c>
      <c r="BP658" s="347">
        <v>5.7</v>
      </c>
      <c r="BQ658" s="346">
        <v>10</v>
      </c>
      <c r="BR658" s="346"/>
      <c r="BS658" s="34"/>
      <c r="BT658" s="34"/>
      <c r="BU658" s="34"/>
      <c r="BV658" s="34"/>
      <c r="BW658" s="34"/>
      <c r="BX658" s="34"/>
    </row>
    <row r="659" spans="1:76" x14ac:dyDescent="0.35">
      <c r="A659" s="34" t="s">
        <v>297</v>
      </c>
      <c r="B659" s="34"/>
      <c r="C659" s="34"/>
      <c r="D659" s="34"/>
      <c r="E659" s="34" t="s">
        <v>1373</v>
      </c>
      <c r="F659" s="34" t="s">
        <v>1374</v>
      </c>
      <c r="G659" s="41">
        <v>2005</v>
      </c>
      <c r="H659" s="34"/>
      <c r="I659" s="34"/>
      <c r="J659" s="34"/>
      <c r="K659" s="39" t="s">
        <v>80</v>
      </c>
      <c r="L659" s="39" t="s">
        <v>81</v>
      </c>
      <c r="M659" s="39" t="s">
        <v>82</v>
      </c>
      <c r="N659" s="39" t="s">
        <v>83</v>
      </c>
      <c r="O659" s="39" t="s">
        <v>84</v>
      </c>
      <c r="P659" s="39" t="s">
        <v>85</v>
      </c>
      <c r="Q659" s="39" t="s">
        <v>86</v>
      </c>
      <c r="R659" s="35" t="s">
        <v>87</v>
      </c>
      <c r="S659" s="35" t="s">
        <v>87</v>
      </c>
      <c r="T659" s="34" t="s">
        <v>882</v>
      </c>
      <c r="U659" s="39" t="s">
        <v>28</v>
      </c>
      <c r="V659" s="113" t="s">
        <v>293</v>
      </c>
      <c r="W659" s="34" t="s">
        <v>280</v>
      </c>
      <c r="X659" s="39" t="s">
        <v>819</v>
      </c>
      <c r="Y659" s="115"/>
      <c r="Z659" s="39" t="s">
        <v>239</v>
      </c>
      <c r="AA659" s="112"/>
      <c r="AB659" s="115"/>
      <c r="AC659" s="332">
        <v>48</v>
      </c>
      <c r="AD659" s="332" t="s">
        <v>240</v>
      </c>
      <c r="AE659" s="41" t="s">
        <v>508</v>
      </c>
      <c r="AF659" s="332" t="s">
        <v>240</v>
      </c>
      <c r="AG659" s="112"/>
      <c r="AH659" s="346">
        <v>39</v>
      </c>
      <c r="AI659" s="111">
        <v>39</v>
      </c>
      <c r="AJ659" s="346"/>
      <c r="AK659" s="349"/>
      <c r="AL659" s="336">
        <v>7.64</v>
      </c>
      <c r="AM659" s="44">
        <v>12.412459999999999</v>
      </c>
      <c r="AN659" s="111">
        <v>2.25</v>
      </c>
      <c r="AO659" s="111">
        <f t="shared" si="34"/>
        <v>1</v>
      </c>
      <c r="AP659" s="111">
        <v>1</v>
      </c>
      <c r="AQ659" s="111"/>
      <c r="AR659" s="335" t="s">
        <v>295</v>
      </c>
      <c r="AS659" s="111" t="s">
        <v>240</v>
      </c>
      <c r="AT659" s="111" t="s">
        <v>295</v>
      </c>
      <c r="AU659" s="111" t="s">
        <v>240</v>
      </c>
      <c r="AV659" s="39" t="s">
        <v>481</v>
      </c>
      <c r="AW659" s="348"/>
      <c r="AX659" s="349">
        <v>20</v>
      </c>
      <c r="AY659" s="348">
        <v>7.64</v>
      </c>
      <c r="AZ659" s="334" t="s">
        <v>240</v>
      </c>
      <c r="BA659" s="130"/>
      <c r="BB659" s="130">
        <v>12.412459999999999</v>
      </c>
      <c r="BC659" s="348">
        <v>2.25</v>
      </c>
      <c r="BD659" s="348"/>
      <c r="BE659" s="346"/>
      <c r="BF659" s="348">
        <v>2.25</v>
      </c>
      <c r="BG659" s="348"/>
      <c r="BH659" s="348"/>
      <c r="BI659" s="348"/>
      <c r="BJ659" s="112">
        <v>10</v>
      </c>
      <c r="BK659" s="346">
        <v>2.86</v>
      </c>
      <c r="BL659" s="346">
        <v>1.28</v>
      </c>
      <c r="BM659" s="346">
        <v>3.9</v>
      </c>
      <c r="BN659" s="346">
        <v>0.6</v>
      </c>
      <c r="BO659" s="346">
        <v>2.2999999999999998</v>
      </c>
      <c r="BP659" s="347">
        <v>5.9</v>
      </c>
      <c r="BQ659" s="346">
        <v>16</v>
      </c>
      <c r="BR659" s="346"/>
      <c r="BS659" s="34"/>
      <c r="BT659" s="34"/>
      <c r="BU659" s="34"/>
      <c r="BV659" s="34"/>
      <c r="BW659" s="34"/>
      <c r="BX659" s="34"/>
    </row>
    <row r="660" spans="1:76" x14ac:dyDescent="0.35">
      <c r="A660" s="34" t="s">
        <v>297</v>
      </c>
      <c r="B660" s="34"/>
      <c r="C660" s="34"/>
      <c r="D660" s="34"/>
      <c r="E660" s="34" t="s">
        <v>1373</v>
      </c>
      <c r="F660" s="34" t="s">
        <v>1374</v>
      </c>
      <c r="G660" s="41">
        <v>2005</v>
      </c>
      <c r="H660" s="34"/>
      <c r="I660" s="34"/>
      <c r="J660" s="34"/>
      <c r="K660" s="39" t="s">
        <v>80</v>
      </c>
      <c r="L660" s="39" t="s">
        <v>81</v>
      </c>
      <c r="M660" s="39" t="s">
        <v>82</v>
      </c>
      <c r="N660" s="39" t="s">
        <v>83</v>
      </c>
      <c r="O660" s="39" t="s">
        <v>84</v>
      </c>
      <c r="P660" s="39" t="s">
        <v>85</v>
      </c>
      <c r="Q660" s="39" t="s">
        <v>86</v>
      </c>
      <c r="R660" s="35" t="s">
        <v>87</v>
      </c>
      <c r="S660" s="35" t="s">
        <v>87</v>
      </c>
      <c r="T660" s="34" t="s">
        <v>882</v>
      </c>
      <c r="U660" s="39" t="s">
        <v>28</v>
      </c>
      <c r="V660" s="113" t="s">
        <v>293</v>
      </c>
      <c r="W660" s="34" t="s">
        <v>280</v>
      </c>
      <c r="X660" s="39" t="s">
        <v>819</v>
      </c>
      <c r="Y660" s="115"/>
      <c r="Z660" s="39" t="s">
        <v>239</v>
      </c>
      <c r="AA660" s="112"/>
      <c r="AB660" s="115"/>
      <c r="AC660" s="332">
        <v>48</v>
      </c>
      <c r="AD660" s="332" t="s">
        <v>240</v>
      </c>
      <c r="AE660" s="41" t="s">
        <v>508</v>
      </c>
      <c r="AF660" s="332" t="s">
        <v>240</v>
      </c>
      <c r="AG660" s="112"/>
      <c r="AH660" s="346">
        <v>43.1</v>
      </c>
      <c r="AI660" s="111">
        <v>43.1</v>
      </c>
      <c r="AJ660" s="346"/>
      <c r="AK660" s="349"/>
      <c r="AL660" s="336">
        <v>8.56</v>
      </c>
      <c r="AM660" s="44">
        <v>230.13623999999999</v>
      </c>
      <c r="AN660" s="111">
        <v>0.91</v>
      </c>
      <c r="AO660" s="111">
        <f t="shared" si="34"/>
        <v>1</v>
      </c>
      <c r="AP660" s="111">
        <v>1</v>
      </c>
      <c r="AQ660" s="111"/>
      <c r="AR660" s="335" t="s">
        <v>295</v>
      </c>
      <c r="AS660" s="111" t="s">
        <v>240</v>
      </c>
      <c r="AT660" s="111" t="s">
        <v>295</v>
      </c>
      <c r="AU660" s="111" t="s">
        <v>240</v>
      </c>
      <c r="AV660" s="39" t="s">
        <v>481</v>
      </c>
      <c r="AW660" s="348"/>
      <c r="AX660" s="349">
        <v>20</v>
      </c>
      <c r="AY660" s="348">
        <v>8.56</v>
      </c>
      <c r="AZ660" s="334" t="s">
        <v>240</v>
      </c>
      <c r="BA660" s="130"/>
      <c r="BB660" s="130">
        <v>230.13623999999999</v>
      </c>
      <c r="BC660" s="348">
        <v>0.91</v>
      </c>
      <c r="BD660" s="348"/>
      <c r="BE660" s="346"/>
      <c r="BF660" s="348">
        <v>0.91</v>
      </c>
      <c r="BG660" s="348"/>
      <c r="BH660" s="348"/>
      <c r="BI660" s="348"/>
      <c r="BJ660" s="112">
        <v>10</v>
      </c>
      <c r="BK660" s="346">
        <v>66.239999999999995</v>
      </c>
      <c r="BL660" s="346">
        <v>15.72</v>
      </c>
      <c r="BM660" s="346">
        <v>52.47</v>
      </c>
      <c r="BN660" s="346">
        <v>1.82</v>
      </c>
      <c r="BO660" s="346">
        <v>141.19999999999999</v>
      </c>
      <c r="BP660" s="347">
        <v>27.3</v>
      </c>
      <c r="BQ660" s="346">
        <v>140</v>
      </c>
      <c r="BR660" s="346"/>
      <c r="BS660" s="34"/>
      <c r="BT660" s="34"/>
      <c r="BU660" s="34"/>
      <c r="BV660" s="34"/>
      <c r="BW660" s="34"/>
      <c r="BX660" s="34"/>
    </row>
    <row r="661" spans="1:76" x14ac:dyDescent="0.35">
      <c r="A661" s="34" t="s">
        <v>297</v>
      </c>
      <c r="B661" s="34"/>
      <c r="C661" s="34"/>
      <c r="D661" s="34"/>
      <c r="E661" s="34" t="s">
        <v>1373</v>
      </c>
      <c r="F661" s="34" t="s">
        <v>1374</v>
      </c>
      <c r="G661" s="41">
        <v>2005</v>
      </c>
      <c r="H661" s="34"/>
      <c r="I661" s="34"/>
      <c r="J661" s="34"/>
      <c r="K661" s="39" t="s">
        <v>80</v>
      </c>
      <c r="L661" s="39" t="s">
        <v>81</v>
      </c>
      <c r="M661" s="39" t="s">
        <v>82</v>
      </c>
      <c r="N661" s="39" t="s">
        <v>83</v>
      </c>
      <c r="O661" s="39" t="s">
        <v>84</v>
      </c>
      <c r="P661" s="39" t="s">
        <v>85</v>
      </c>
      <c r="Q661" s="39" t="s">
        <v>86</v>
      </c>
      <c r="R661" s="35" t="s">
        <v>87</v>
      </c>
      <c r="S661" s="35" t="s">
        <v>87</v>
      </c>
      <c r="T661" s="34" t="s">
        <v>882</v>
      </c>
      <c r="U661" s="39" t="s">
        <v>28</v>
      </c>
      <c r="V661" s="113" t="s">
        <v>293</v>
      </c>
      <c r="W661" s="34" t="s">
        <v>280</v>
      </c>
      <c r="X661" s="39" t="s">
        <v>819</v>
      </c>
      <c r="Y661" s="115"/>
      <c r="Z661" s="39" t="s">
        <v>239</v>
      </c>
      <c r="AA661" s="112"/>
      <c r="AB661" s="115"/>
      <c r="AC661" s="332">
        <v>48</v>
      </c>
      <c r="AD661" s="332" t="s">
        <v>240</v>
      </c>
      <c r="AE661" s="41" t="s">
        <v>508</v>
      </c>
      <c r="AF661" s="332" t="s">
        <v>240</v>
      </c>
      <c r="AG661" s="112"/>
      <c r="AH661" s="346">
        <v>47</v>
      </c>
      <c r="AI661" s="111">
        <v>47</v>
      </c>
      <c r="AJ661" s="346"/>
      <c r="AK661" s="349"/>
      <c r="AL661" s="336">
        <v>7.62</v>
      </c>
      <c r="AM661" s="44">
        <v>11.719440000000001</v>
      </c>
      <c r="AN661" s="111">
        <v>2.75</v>
      </c>
      <c r="AO661" s="111">
        <f t="shared" si="34"/>
        <v>1</v>
      </c>
      <c r="AP661" s="111">
        <v>1</v>
      </c>
      <c r="AQ661" s="111"/>
      <c r="AR661" s="335" t="s">
        <v>295</v>
      </c>
      <c r="AS661" s="111" t="s">
        <v>240</v>
      </c>
      <c r="AT661" s="111" t="s">
        <v>295</v>
      </c>
      <c r="AU661" s="111" t="s">
        <v>240</v>
      </c>
      <c r="AV661" s="39" t="s">
        <v>481</v>
      </c>
      <c r="AW661" s="348"/>
      <c r="AX661" s="349">
        <v>20</v>
      </c>
      <c r="AY661" s="348">
        <v>7.62</v>
      </c>
      <c r="AZ661" s="334" t="s">
        <v>240</v>
      </c>
      <c r="BA661" s="130"/>
      <c r="BB661" s="130">
        <v>11.719440000000001</v>
      </c>
      <c r="BC661" s="348">
        <v>2.75</v>
      </c>
      <c r="BD661" s="348"/>
      <c r="BE661" s="346"/>
      <c r="BF661" s="348">
        <v>2.75</v>
      </c>
      <c r="BG661" s="348"/>
      <c r="BH661" s="348"/>
      <c r="BI661" s="348"/>
      <c r="BJ661" s="112">
        <v>10</v>
      </c>
      <c r="BK661" s="346">
        <v>2.5</v>
      </c>
      <c r="BL661" s="346">
        <v>1.33</v>
      </c>
      <c r="BM661" s="346">
        <v>4</v>
      </c>
      <c r="BN661" s="346">
        <v>0.65</v>
      </c>
      <c r="BO661" s="346">
        <v>1.9</v>
      </c>
      <c r="BP661" s="347">
        <v>4.9000000000000004</v>
      </c>
      <c r="BQ661" s="346">
        <v>16</v>
      </c>
      <c r="BR661" s="346"/>
      <c r="BS661" s="34"/>
      <c r="BT661" s="34"/>
      <c r="BU661" s="34"/>
      <c r="BV661" s="34"/>
      <c r="BW661" s="34"/>
      <c r="BX661" s="34"/>
    </row>
    <row r="662" spans="1:76" x14ac:dyDescent="0.35">
      <c r="A662" s="34" t="s">
        <v>297</v>
      </c>
      <c r="B662" s="34"/>
      <c r="C662" s="34"/>
      <c r="D662" s="34"/>
      <c r="E662" s="34" t="s">
        <v>1373</v>
      </c>
      <c r="F662" s="34" t="s">
        <v>1374</v>
      </c>
      <c r="G662" s="41">
        <v>2005</v>
      </c>
      <c r="H662" s="34"/>
      <c r="I662" s="34"/>
      <c r="J662" s="34"/>
      <c r="K662" s="39" t="s">
        <v>80</v>
      </c>
      <c r="L662" s="39" t="s">
        <v>81</v>
      </c>
      <c r="M662" s="39" t="s">
        <v>82</v>
      </c>
      <c r="N662" s="39" t="s">
        <v>83</v>
      </c>
      <c r="O662" s="39" t="s">
        <v>84</v>
      </c>
      <c r="P662" s="39" t="s">
        <v>85</v>
      </c>
      <c r="Q662" s="39" t="s">
        <v>86</v>
      </c>
      <c r="R662" s="35" t="s">
        <v>87</v>
      </c>
      <c r="S662" s="35" t="s">
        <v>87</v>
      </c>
      <c r="T662" s="34" t="s">
        <v>882</v>
      </c>
      <c r="U662" s="39" t="s">
        <v>28</v>
      </c>
      <c r="V662" s="113" t="s">
        <v>293</v>
      </c>
      <c r="W662" s="34" t="s">
        <v>280</v>
      </c>
      <c r="X662" s="39" t="s">
        <v>819</v>
      </c>
      <c r="Y662" s="115"/>
      <c r="Z662" s="39" t="s">
        <v>239</v>
      </c>
      <c r="AA662" s="112"/>
      <c r="AB662" s="115"/>
      <c r="AC662" s="332">
        <v>48</v>
      </c>
      <c r="AD662" s="332" t="s">
        <v>240</v>
      </c>
      <c r="AE662" s="41" t="s">
        <v>508</v>
      </c>
      <c r="AF662" s="332" t="s">
        <v>240</v>
      </c>
      <c r="AG662" s="112"/>
      <c r="AH662" s="346">
        <v>48.2</v>
      </c>
      <c r="AI662" s="111">
        <v>48.2</v>
      </c>
      <c r="AJ662" s="346"/>
      <c r="AK662" s="349"/>
      <c r="AL662" s="336">
        <v>8.36</v>
      </c>
      <c r="AM662" s="44">
        <v>114.82988999999999</v>
      </c>
      <c r="AN662" s="111">
        <v>1.07</v>
      </c>
      <c r="AO662" s="111">
        <f t="shared" si="34"/>
        <v>1</v>
      </c>
      <c r="AP662" s="111">
        <v>1</v>
      </c>
      <c r="AQ662" s="111"/>
      <c r="AR662" s="335" t="s">
        <v>295</v>
      </c>
      <c r="AS662" s="111" t="s">
        <v>240</v>
      </c>
      <c r="AT662" s="111" t="s">
        <v>295</v>
      </c>
      <c r="AU662" s="111" t="s">
        <v>240</v>
      </c>
      <c r="AV662" s="39" t="s">
        <v>481</v>
      </c>
      <c r="AW662" s="348"/>
      <c r="AX662" s="349">
        <v>20</v>
      </c>
      <c r="AY662" s="348">
        <v>8.36</v>
      </c>
      <c r="AZ662" s="334" t="s">
        <v>240</v>
      </c>
      <c r="BA662" s="130"/>
      <c r="BB662" s="130">
        <v>114.82988999999999</v>
      </c>
      <c r="BC662" s="348">
        <v>1.07</v>
      </c>
      <c r="BD662" s="348"/>
      <c r="BE662" s="346"/>
      <c r="BF662" s="348">
        <v>1.07</v>
      </c>
      <c r="BG662" s="348"/>
      <c r="BH662" s="348"/>
      <c r="BI662" s="348"/>
      <c r="BJ662" s="112">
        <v>10</v>
      </c>
      <c r="BK662" s="346">
        <v>37.229999999999997</v>
      </c>
      <c r="BL662" s="346">
        <v>5.31</v>
      </c>
      <c r="BM662" s="346">
        <v>10.1</v>
      </c>
      <c r="BN662" s="346">
        <v>1.34</v>
      </c>
      <c r="BO662" s="346">
        <v>45.7</v>
      </c>
      <c r="BP662" s="347">
        <v>4.4000000000000004</v>
      </c>
      <c r="BQ662" s="346">
        <v>86</v>
      </c>
      <c r="BR662" s="346"/>
      <c r="BS662" s="34"/>
      <c r="BT662" s="34"/>
      <c r="BU662" s="34"/>
      <c r="BV662" s="34"/>
      <c r="BW662" s="34"/>
      <c r="BX662" s="34"/>
    </row>
    <row r="663" spans="1:76" x14ac:dyDescent="0.35">
      <c r="A663" s="34" t="s">
        <v>297</v>
      </c>
      <c r="B663" s="34"/>
      <c r="C663" s="34"/>
      <c r="D663" s="34"/>
      <c r="E663" s="34" t="s">
        <v>1373</v>
      </c>
      <c r="F663" s="34" t="s">
        <v>1374</v>
      </c>
      <c r="G663" s="41">
        <v>2005</v>
      </c>
      <c r="H663" s="34"/>
      <c r="I663" s="34"/>
      <c r="J663" s="34"/>
      <c r="K663" s="39" t="s">
        <v>80</v>
      </c>
      <c r="L663" s="39" t="s">
        <v>81</v>
      </c>
      <c r="M663" s="39" t="s">
        <v>82</v>
      </c>
      <c r="N663" s="39" t="s">
        <v>83</v>
      </c>
      <c r="O663" s="39" t="s">
        <v>84</v>
      </c>
      <c r="P663" s="39" t="s">
        <v>85</v>
      </c>
      <c r="Q663" s="39" t="s">
        <v>86</v>
      </c>
      <c r="R663" s="35" t="s">
        <v>87</v>
      </c>
      <c r="S663" s="35" t="s">
        <v>87</v>
      </c>
      <c r="T663" s="34" t="s">
        <v>882</v>
      </c>
      <c r="U663" s="39" t="s">
        <v>28</v>
      </c>
      <c r="V663" s="113" t="s">
        <v>293</v>
      </c>
      <c r="W663" s="34" t="s">
        <v>280</v>
      </c>
      <c r="X663" s="39" t="s">
        <v>819</v>
      </c>
      <c r="Y663" s="115"/>
      <c r="Z663" s="39" t="s">
        <v>239</v>
      </c>
      <c r="AA663" s="112"/>
      <c r="AB663" s="115"/>
      <c r="AC663" s="332">
        <v>48</v>
      </c>
      <c r="AD663" s="332" t="s">
        <v>240</v>
      </c>
      <c r="AE663" s="41" t="s">
        <v>508</v>
      </c>
      <c r="AF663" s="332" t="s">
        <v>240</v>
      </c>
      <c r="AG663" s="112"/>
      <c r="AH663" s="346">
        <v>50</v>
      </c>
      <c r="AI663" s="111">
        <v>50</v>
      </c>
      <c r="AJ663" s="346"/>
      <c r="AK663" s="349"/>
      <c r="AL663" s="336">
        <v>7.55</v>
      </c>
      <c r="AM663" s="44">
        <v>11.067600000000001</v>
      </c>
      <c r="AN663" s="111">
        <v>3.27</v>
      </c>
      <c r="AO663" s="111">
        <f t="shared" si="34"/>
        <v>1</v>
      </c>
      <c r="AP663" s="111">
        <v>1</v>
      </c>
      <c r="AQ663" s="111"/>
      <c r="AR663" s="335" t="s">
        <v>295</v>
      </c>
      <c r="AS663" s="111" t="s">
        <v>240</v>
      </c>
      <c r="AT663" s="111" t="s">
        <v>295</v>
      </c>
      <c r="AU663" s="111" t="s">
        <v>240</v>
      </c>
      <c r="AV663" s="39" t="s">
        <v>481</v>
      </c>
      <c r="AW663" s="348"/>
      <c r="AX663" s="349">
        <v>20</v>
      </c>
      <c r="AY663" s="348">
        <v>7.55</v>
      </c>
      <c r="AZ663" s="334" t="s">
        <v>240</v>
      </c>
      <c r="BA663" s="130"/>
      <c r="BB663" s="130">
        <v>11.067600000000001</v>
      </c>
      <c r="BC663" s="348">
        <v>3.27</v>
      </c>
      <c r="BD663" s="348"/>
      <c r="BE663" s="346"/>
      <c r="BF663" s="348">
        <v>3.27</v>
      </c>
      <c r="BG663" s="348"/>
      <c r="BH663" s="348"/>
      <c r="BI663" s="348"/>
      <c r="BJ663" s="112">
        <v>10</v>
      </c>
      <c r="BK663" s="346">
        <v>2.14</v>
      </c>
      <c r="BL663" s="346">
        <v>1.39</v>
      </c>
      <c r="BM663" s="346">
        <v>4.2</v>
      </c>
      <c r="BN663" s="346">
        <v>0.7</v>
      </c>
      <c r="BO663" s="346">
        <v>1.4</v>
      </c>
      <c r="BP663" s="347">
        <v>5.3</v>
      </c>
      <c r="BQ663" s="346">
        <v>16</v>
      </c>
      <c r="BR663" s="346"/>
      <c r="BS663" s="34"/>
      <c r="BT663" s="34"/>
      <c r="BU663" s="34"/>
      <c r="BV663" s="34"/>
      <c r="BW663" s="34"/>
      <c r="BX663" s="34"/>
    </row>
    <row r="664" spans="1:76" x14ac:dyDescent="0.35">
      <c r="A664" s="34" t="s">
        <v>297</v>
      </c>
      <c r="B664" s="34"/>
      <c r="C664" s="34"/>
      <c r="D664" s="34"/>
      <c r="E664" s="34" t="s">
        <v>1373</v>
      </c>
      <c r="F664" s="34" t="s">
        <v>1374</v>
      </c>
      <c r="G664" s="41">
        <v>2005</v>
      </c>
      <c r="H664" s="34"/>
      <c r="I664" s="34"/>
      <c r="J664" s="34"/>
      <c r="K664" s="39" t="s">
        <v>80</v>
      </c>
      <c r="L664" s="39" t="s">
        <v>81</v>
      </c>
      <c r="M664" s="39" t="s">
        <v>82</v>
      </c>
      <c r="N664" s="39" t="s">
        <v>83</v>
      </c>
      <c r="O664" s="39" t="s">
        <v>84</v>
      </c>
      <c r="P664" s="39" t="s">
        <v>85</v>
      </c>
      <c r="Q664" s="39" t="s">
        <v>86</v>
      </c>
      <c r="R664" s="35" t="s">
        <v>87</v>
      </c>
      <c r="S664" s="35" t="s">
        <v>87</v>
      </c>
      <c r="T664" s="34" t="s">
        <v>882</v>
      </c>
      <c r="U664" s="39" t="s">
        <v>28</v>
      </c>
      <c r="V664" s="113" t="s">
        <v>293</v>
      </c>
      <c r="W664" s="34" t="s">
        <v>280</v>
      </c>
      <c r="X664" s="39" t="s">
        <v>819</v>
      </c>
      <c r="Y664" s="115"/>
      <c r="Z664" s="39" t="s">
        <v>239</v>
      </c>
      <c r="AA664" s="112"/>
      <c r="AB664" s="115"/>
      <c r="AC664" s="332">
        <v>48</v>
      </c>
      <c r="AD664" s="332" t="s">
        <v>240</v>
      </c>
      <c r="AE664" s="41" t="s">
        <v>508</v>
      </c>
      <c r="AF664" s="332" t="s">
        <v>240</v>
      </c>
      <c r="AG664" s="112"/>
      <c r="AH664" s="346">
        <v>56.1</v>
      </c>
      <c r="AI664" s="111">
        <v>56.1</v>
      </c>
      <c r="AJ664" s="346"/>
      <c r="AK664" s="349"/>
      <c r="AL664" s="336">
        <v>7.85</v>
      </c>
      <c r="AM664" s="44">
        <v>42.774000000000001</v>
      </c>
      <c r="AN664" s="111">
        <v>2.1</v>
      </c>
      <c r="AO664" s="111">
        <f t="shared" si="34"/>
        <v>1</v>
      </c>
      <c r="AP664" s="111">
        <v>1</v>
      </c>
      <c r="AQ664" s="111"/>
      <c r="AR664" s="335" t="s">
        <v>295</v>
      </c>
      <c r="AS664" s="111" t="s">
        <v>240</v>
      </c>
      <c r="AT664" s="111" t="s">
        <v>295</v>
      </c>
      <c r="AU664" s="111" t="s">
        <v>240</v>
      </c>
      <c r="AV664" s="39" t="s">
        <v>481</v>
      </c>
      <c r="AW664" s="348"/>
      <c r="AX664" s="349">
        <v>20</v>
      </c>
      <c r="AY664" s="348">
        <v>7.85</v>
      </c>
      <c r="AZ664" s="334" t="s">
        <v>240</v>
      </c>
      <c r="BA664" s="130"/>
      <c r="BB664" s="130">
        <v>42.774000000000001</v>
      </c>
      <c r="BC664" s="348">
        <v>2.1</v>
      </c>
      <c r="BD664" s="348"/>
      <c r="BE664" s="346"/>
      <c r="BF664" s="348">
        <v>2.1</v>
      </c>
      <c r="BG664" s="348"/>
      <c r="BH664" s="348"/>
      <c r="BI664" s="348"/>
      <c r="BJ664" s="112">
        <v>10</v>
      </c>
      <c r="BK664" s="346">
        <v>7.4</v>
      </c>
      <c r="BL664" s="346">
        <v>5.9</v>
      </c>
      <c r="BM664" s="346">
        <v>13.6</v>
      </c>
      <c r="BN664" s="346">
        <v>1.1000000000000001</v>
      </c>
      <c r="BO664" s="346">
        <v>38.6</v>
      </c>
      <c r="BP664" s="347">
        <v>0.93</v>
      </c>
      <c r="BQ664" s="346">
        <v>28.02</v>
      </c>
      <c r="BR664" s="346"/>
      <c r="BS664" s="34"/>
      <c r="BT664" s="34"/>
      <c r="BU664" s="34"/>
      <c r="BV664" s="34"/>
      <c r="BW664" s="34"/>
      <c r="BX664" s="34"/>
    </row>
    <row r="665" spans="1:76" x14ac:dyDescent="0.35">
      <c r="A665" s="34" t="s">
        <v>297</v>
      </c>
      <c r="B665" s="34"/>
      <c r="C665" s="34"/>
      <c r="D665" s="34"/>
      <c r="E665" s="34" t="s">
        <v>1373</v>
      </c>
      <c r="F665" s="34" t="s">
        <v>1374</v>
      </c>
      <c r="G665" s="41">
        <v>2005</v>
      </c>
      <c r="H665" s="34"/>
      <c r="I665" s="34"/>
      <c r="J665" s="34"/>
      <c r="K665" s="39" t="s">
        <v>80</v>
      </c>
      <c r="L665" s="39" t="s">
        <v>81</v>
      </c>
      <c r="M665" s="39" t="s">
        <v>82</v>
      </c>
      <c r="N665" s="39" t="s">
        <v>83</v>
      </c>
      <c r="O665" s="39" t="s">
        <v>84</v>
      </c>
      <c r="P665" s="39" t="s">
        <v>85</v>
      </c>
      <c r="Q665" s="39" t="s">
        <v>86</v>
      </c>
      <c r="R665" s="35" t="s">
        <v>87</v>
      </c>
      <c r="S665" s="35" t="s">
        <v>87</v>
      </c>
      <c r="T665" s="34" t="s">
        <v>882</v>
      </c>
      <c r="U665" s="39" t="s">
        <v>28</v>
      </c>
      <c r="V665" s="113" t="s">
        <v>293</v>
      </c>
      <c r="W665" s="34" t="s">
        <v>280</v>
      </c>
      <c r="X665" s="39" t="s">
        <v>819</v>
      </c>
      <c r="Y665" s="115"/>
      <c r="Z665" s="39" t="s">
        <v>239</v>
      </c>
      <c r="AA665" s="112"/>
      <c r="AB665" s="115"/>
      <c r="AC665" s="332">
        <v>48</v>
      </c>
      <c r="AD665" s="332" t="s">
        <v>240</v>
      </c>
      <c r="AE665" s="41" t="s">
        <v>508</v>
      </c>
      <c r="AF665" s="332" t="s">
        <v>240</v>
      </c>
      <c r="AG665" s="112"/>
      <c r="AH665" s="346">
        <v>56.9</v>
      </c>
      <c r="AI665" s="111">
        <v>56.9</v>
      </c>
      <c r="AJ665" s="346"/>
      <c r="AK665" s="349"/>
      <c r="AL665" s="336">
        <v>8.6199999999999992</v>
      </c>
      <c r="AM665" s="44">
        <v>140.23631</v>
      </c>
      <c r="AN665" s="111">
        <v>0.98</v>
      </c>
      <c r="AO665" s="111">
        <f t="shared" si="34"/>
        <v>1</v>
      </c>
      <c r="AP665" s="111">
        <v>1</v>
      </c>
      <c r="AQ665" s="111"/>
      <c r="AR665" s="335" t="s">
        <v>295</v>
      </c>
      <c r="AS665" s="111" t="s">
        <v>240</v>
      </c>
      <c r="AT665" s="111" t="s">
        <v>295</v>
      </c>
      <c r="AU665" s="111" t="s">
        <v>240</v>
      </c>
      <c r="AV665" s="39" t="s">
        <v>481</v>
      </c>
      <c r="AW665" s="348"/>
      <c r="AX665" s="349">
        <v>20</v>
      </c>
      <c r="AY665" s="348">
        <v>8.6199999999999992</v>
      </c>
      <c r="AZ665" s="334" t="s">
        <v>240</v>
      </c>
      <c r="BA665" s="130"/>
      <c r="BB665" s="130">
        <v>140.23631</v>
      </c>
      <c r="BC665" s="348">
        <v>0.98</v>
      </c>
      <c r="BD665" s="348"/>
      <c r="BE665" s="346"/>
      <c r="BF665" s="348">
        <v>0.98</v>
      </c>
      <c r="BG665" s="348"/>
      <c r="BH665" s="348"/>
      <c r="BI665" s="348"/>
      <c r="BJ665" s="112">
        <v>10</v>
      </c>
      <c r="BK665" s="346">
        <v>35.909999999999997</v>
      </c>
      <c r="BL665" s="346">
        <v>12.28</v>
      </c>
      <c r="BM665" s="346">
        <v>11.9</v>
      </c>
      <c r="BN665" s="346">
        <v>1.26</v>
      </c>
      <c r="BO665" s="346">
        <v>13.2</v>
      </c>
      <c r="BP665" s="347">
        <v>7.2</v>
      </c>
      <c r="BQ665" s="346">
        <v>154</v>
      </c>
      <c r="BR665" s="346"/>
      <c r="BS665" s="34"/>
      <c r="BT665" s="34"/>
      <c r="BU665" s="34"/>
      <c r="BV665" s="34"/>
      <c r="BW665" s="34"/>
      <c r="BX665" s="34"/>
    </row>
    <row r="666" spans="1:76" x14ac:dyDescent="0.35">
      <c r="A666" s="34" t="s">
        <v>297</v>
      </c>
      <c r="B666" s="34"/>
      <c r="C666" s="34"/>
      <c r="D666" s="34"/>
      <c r="E666" s="34" t="s">
        <v>1373</v>
      </c>
      <c r="F666" s="34" t="s">
        <v>1374</v>
      </c>
      <c r="G666" s="41">
        <v>2005</v>
      </c>
      <c r="H666" s="34"/>
      <c r="I666" s="34"/>
      <c r="J666" s="34"/>
      <c r="K666" s="39" t="s">
        <v>80</v>
      </c>
      <c r="L666" s="39" t="s">
        <v>81</v>
      </c>
      <c r="M666" s="39" t="s">
        <v>82</v>
      </c>
      <c r="N666" s="39" t="s">
        <v>83</v>
      </c>
      <c r="O666" s="39" t="s">
        <v>84</v>
      </c>
      <c r="P666" s="39" t="s">
        <v>85</v>
      </c>
      <c r="Q666" s="39" t="s">
        <v>86</v>
      </c>
      <c r="R666" s="35" t="s">
        <v>87</v>
      </c>
      <c r="S666" s="35" t="s">
        <v>87</v>
      </c>
      <c r="T666" s="34" t="s">
        <v>882</v>
      </c>
      <c r="U666" s="39" t="s">
        <v>28</v>
      </c>
      <c r="V666" s="113" t="s">
        <v>293</v>
      </c>
      <c r="W666" s="34" t="s">
        <v>280</v>
      </c>
      <c r="X666" s="39" t="s">
        <v>819</v>
      </c>
      <c r="Y666" s="115"/>
      <c r="Z666" s="39" t="s">
        <v>239</v>
      </c>
      <c r="AA666" s="112"/>
      <c r="AB666" s="115"/>
      <c r="AC666" s="332">
        <v>48</v>
      </c>
      <c r="AD666" s="332" t="s">
        <v>240</v>
      </c>
      <c r="AE666" s="41" t="s">
        <v>508</v>
      </c>
      <c r="AF666" s="332" t="s">
        <v>240</v>
      </c>
      <c r="AG666" s="112"/>
      <c r="AH666" s="346">
        <v>59.9</v>
      </c>
      <c r="AI666" s="111">
        <v>59.9</v>
      </c>
      <c r="AJ666" s="346"/>
      <c r="AK666" s="349"/>
      <c r="AL666" s="336">
        <v>8.43</v>
      </c>
      <c r="AM666" s="44">
        <v>109.90006999999999</v>
      </c>
      <c r="AN666" s="111">
        <v>0.98</v>
      </c>
      <c r="AO666" s="111">
        <f t="shared" si="34"/>
        <v>1</v>
      </c>
      <c r="AP666" s="111">
        <v>1</v>
      </c>
      <c r="AQ666" s="111"/>
      <c r="AR666" s="335" t="s">
        <v>295</v>
      </c>
      <c r="AS666" s="111" t="s">
        <v>240</v>
      </c>
      <c r="AT666" s="111" t="s">
        <v>295</v>
      </c>
      <c r="AU666" s="111" t="s">
        <v>240</v>
      </c>
      <c r="AV666" s="39" t="s">
        <v>481</v>
      </c>
      <c r="AW666" s="348"/>
      <c r="AX666" s="349">
        <v>20</v>
      </c>
      <c r="AY666" s="348">
        <v>8.43</v>
      </c>
      <c r="AZ666" s="334" t="s">
        <v>240</v>
      </c>
      <c r="BA666" s="130"/>
      <c r="BB666" s="130">
        <v>109.90006999999999</v>
      </c>
      <c r="BC666" s="348">
        <v>0.98</v>
      </c>
      <c r="BD666" s="348"/>
      <c r="BE666" s="346"/>
      <c r="BF666" s="348">
        <v>0.98</v>
      </c>
      <c r="BG666" s="348"/>
      <c r="BH666" s="348"/>
      <c r="BI666" s="348"/>
      <c r="BJ666" s="112">
        <v>10</v>
      </c>
      <c r="BK666" s="346">
        <v>32.65</v>
      </c>
      <c r="BL666" s="346">
        <v>6.89</v>
      </c>
      <c r="BM666" s="346">
        <v>9.31</v>
      </c>
      <c r="BN666" s="346">
        <v>1.46</v>
      </c>
      <c r="BO666" s="346">
        <v>36.200000000000003</v>
      </c>
      <c r="BP666" s="347">
        <v>2.8</v>
      </c>
      <c r="BQ666" s="346">
        <v>97</v>
      </c>
      <c r="BR666" s="346"/>
      <c r="BS666" s="34"/>
      <c r="BT666" s="34"/>
      <c r="BU666" s="34"/>
      <c r="BV666" s="34"/>
      <c r="BW666" s="34"/>
      <c r="BX666" s="34"/>
    </row>
    <row r="667" spans="1:76" x14ac:dyDescent="0.35">
      <c r="A667" s="34" t="s">
        <v>297</v>
      </c>
      <c r="B667" s="34"/>
      <c r="C667" s="34"/>
      <c r="D667" s="34"/>
      <c r="E667" s="34" t="s">
        <v>1373</v>
      </c>
      <c r="F667" s="34" t="s">
        <v>1374</v>
      </c>
      <c r="G667" s="41">
        <v>2005</v>
      </c>
      <c r="H667" s="34"/>
      <c r="I667" s="34"/>
      <c r="J667" s="34"/>
      <c r="K667" s="39" t="s">
        <v>80</v>
      </c>
      <c r="L667" s="39" t="s">
        <v>81</v>
      </c>
      <c r="M667" s="39" t="s">
        <v>82</v>
      </c>
      <c r="N667" s="39" t="s">
        <v>83</v>
      </c>
      <c r="O667" s="39" t="s">
        <v>84</v>
      </c>
      <c r="P667" s="39" t="s">
        <v>85</v>
      </c>
      <c r="Q667" s="39" t="s">
        <v>86</v>
      </c>
      <c r="R667" s="35" t="s">
        <v>87</v>
      </c>
      <c r="S667" s="35" t="s">
        <v>87</v>
      </c>
      <c r="T667" s="34" t="s">
        <v>882</v>
      </c>
      <c r="U667" s="39" t="s">
        <v>28</v>
      </c>
      <c r="V667" s="113" t="s">
        <v>293</v>
      </c>
      <c r="W667" s="34" t="s">
        <v>280</v>
      </c>
      <c r="X667" s="39" t="s">
        <v>819</v>
      </c>
      <c r="Y667" s="115"/>
      <c r="Z667" s="39" t="s">
        <v>239</v>
      </c>
      <c r="AA667" s="112"/>
      <c r="AB667" s="115"/>
      <c r="AC667" s="332">
        <v>48</v>
      </c>
      <c r="AD667" s="332" t="s">
        <v>240</v>
      </c>
      <c r="AE667" s="41" t="s">
        <v>508</v>
      </c>
      <c r="AF667" s="332" t="s">
        <v>240</v>
      </c>
      <c r="AG667" s="112"/>
      <c r="AH667" s="346">
        <v>60</v>
      </c>
      <c r="AI667" s="111">
        <v>60</v>
      </c>
      <c r="AJ667" s="346"/>
      <c r="AK667" s="349"/>
      <c r="AL667" s="336">
        <v>8.36</v>
      </c>
      <c r="AM667" s="44">
        <v>167.02629999999999</v>
      </c>
      <c r="AN667" s="111">
        <v>0.1</v>
      </c>
      <c r="AO667" s="111">
        <f t="shared" si="34"/>
        <v>1</v>
      </c>
      <c r="AP667" s="111">
        <v>1</v>
      </c>
      <c r="AQ667" s="111"/>
      <c r="AR667" s="335" t="s">
        <v>295</v>
      </c>
      <c r="AS667" s="111" t="s">
        <v>240</v>
      </c>
      <c r="AT667" s="111" t="s">
        <v>295</v>
      </c>
      <c r="AU667" s="111" t="s">
        <v>240</v>
      </c>
      <c r="AV667" s="39" t="s">
        <v>481</v>
      </c>
      <c r="AW667" s="348"/>
      <c r="AX667" s="349">
        <v>20</v>
      </c>
      <c r="AY667" s="348">
        <v>8.36</v>
      </c>
      <c r="AZ667" s="334" t="s">
        <v>240</v>
      </c>
      <c r="BA667" s="130"/>
      <c r="BB667" s="130">
        <v>167.02629999999999</v>
      </c>
      <c r="BC667" s="348">
        <v>0.1</v>
      </c>
      <c r="BD667" s="348"/>
      <c r="BE667" s="346"/>
      <c r="BF667" s="348">
        <v>0.1</v>
      </c>
      <c r="BG667" s="348"/>
      <c r="BH667" s="348"/>
      <c r="BI667" s="348"/>
      <c r="BJ667" s="112">
        <v>10</v>
      </c>
      <c r="BK667" s="346">
        <v>28.3</v>
      </c>
      <c r="BL667" s="346">
        <v>23.4</v>
      </c>
      <c r="BM667" s="346">
        <v>52.8</v>
      </c>
      <c r="BN667" s="346">
        <v>4.4000000000000004</v>
      </c>
      <c r="BO667" s="346">
        <v>140.9</v>
      </c>
      <c r="BP667" s="347">
        <v>6</v>
      </c>
      <c r="BQ667" s="346">
        <v>111.06</v>
      </c>
      <c r="BR667" s="346"/>
      <c r="BS667" s="34"/>
      <c r="BT667" s="34"/>
      <c r="BU667" s="34"/>
      <c r="BV667" s="34"/>
      <c r="BW667" s="34"/>
      <c r="BX667" s="34"/>
    </row>
    <row r="668" spans="1:76" x14ac:dyDescent="0.35">
      <c r="A668" s="34" t="s">
        <v>297</v>
      </c>
      <c r="B668" s="34"/>
      <c r="C668" s="34"/>
      <c r="D668" s="34"/>
      <c r="E668" s="34" t="s">
        <v>1373</v>
      </c>
      <c r="F668" s="34" t="s">
        <v>1374</v>
      </c>
      <c r="G668" s="41">
        <v>2005</v>
      </c>
      <c r="H668" s="34"/>
      <c r="I668" s="34"/>
      <c r="J668" s="34"/>
      <c r="K668" s="39" t="s">
        <v>80</v>
      </c>
      <c r="L668" s="39" t="s">
        <v>81</v>
      </c>
      <c r="M668" s="39" t="s">
        <v>82</v>
      </c>
      <c r="N668" s="39" t="s">
        <v>83</v>
      </c>
      <c r="O668" s="39" t="s">
        <v>84</v>
      </c>
      <c r="P668" s="39" t="s">
        <v>85</v>
      </c>
      <c r="Q668" s="39" t="s">
        <v>86</v>
      </c>
      <c r="R668" s="35" t="s">
        <v>87</v>
      </c>
      <c r="S668" s="35" t="s">
        <v>87</v>
      </c>
      <c r="T668" s="34" t="s">
        <v>882</v>
      </c>
      <c r="U668" s="39" t="s">
        <v>28</v>
      </c>
      <c r="V668" s="113" t="s">
        <v>293</v>
      </c>
      <c r="W668" s="34" t="s">
        <v>280</v>
      </c>
      <c r="X668" s="39" t="s">
        <v>819</v>
      </c>
      <c r="Y668" s="115"/>
      <c r="Z668" s="39" t="s">
        <v>239</v>
      </c>
      <c r="AA668" s="112"/>
      <c r="AB668" s="115"/>
      <c r="AC668" s="332">
        <v>48</v>
      </c>
      <c r="AD668" s="332" t="s">
        <v>240</v>
      </c>
      <c r="AE668" s="41" t="s">
        <v>508</v>
      </c>
      <c r="AF668" s="332" t="s">
        <v>240</v>
      </c>
      <c r="AG668" s="112"/>
      <c r="AH668" s="346">
        <v>60.3</v>
      </c>
      <c r="AI668" s="111">
        <v>60.3</v>
      </c>
      <c r="AJ668" s="346"/>
      <c r="AK668" s="349"/>
      <c r="AL668" s="336">
        <v>8.1999999999999993</v>
      </c>
      <c r="AM668" s="44">
        <v>85.285200000000003</v>
      </c>
      <c r="AN668" s="111">
        <v>0.87</v>
      </c>
      <c r="AO668" s="111">
        <f t="shared" si="34"/>
        <v>1</v>
      </c>
      <c r="AP668" s="111">
        <v>1</v>
      </c>
      <c r="AQ668" s="111"/>
      <c r="AR668" s="335" t="s">
        <v>295</v>
      </c>
      <c r="AS668" s="111" t="s">
        <v>240</v>
      </c>
      <c r="AT668" s="111" t="s">
        <v>295</v>
      </c>
      <c r="AU668" s="111" t="s">
        <v>240</v>
      </c>
      <c r="AV668" s="39" t="s">
        <v>481</v>
      </c>
      <c r="AW668" s="348"/>
      <c r="AX668" s="349">
        <v>20</v>
      </c>
      <c r="AY668" s="348">
        <v>8.1999999999999993</v>
      </c>
      <c r="AZ668" s="334" t="s">
        <v>240</v>
      </c>
      <c r="BA668" s="130"/>
      <c r="BB668" s="130">
        <v>85.285200000000003</v>
      </c>
      <c r="BC668" s="348">
        <v>0.87</v>
      </c>
      <c r="BD668" s="348"/>
      <c r="BE668" s="346"/>
      <c r="BF668" s="348">
        <v>0.87</v>
      </c>
      <c r="BG668" s="348"/>
      <c r="BH668" s="348"/>
      <c r="BI668" s="348"/>
      <c r="BJ668" s="112">
        <v>10</v>
      </c>
      <c r="BK668" s="346">
        <v>14.2</v>
      </c>
      <c r="BL668" s="346">
        <v>12.1</v>
      </c>
      <c r="BM668" s="346">
        <v>27.3</v>
      </c>
      <c r="BN668" s="346">
        <v>2.1</v>
      </c>
      <c r="BO668" s="346">
        <v>80.7</v>
      </c>
      <c r="BP668" s="347">
        <v>3.19</v>
      </c>
      <c r="BQ668" s="346">
        <v>58.33</v>
      </c>
      <c r="BR668" s="346"/>
      <c r="BS668" s="34"/>
      <c r="BT668" s="34"/>
      <c r="BU668" s="34"/>
      <c r="BV668" s="34"/>
      <c r="BW668" s="34"/>
      <c r="BX668" s="34"/>
    </row>
    <row r="669" spans="1:76" x14ac:dyDescent="0.35">
      <c r="A669" s="34" t="s">
        <v>297</v>
      </c>
      <c r="B669" s="34"/>
      <c r="C669" s="34"/>
      <c r="D669" s="34"/>
      <c r="E669" s="34" t="s">
        <v>1373</v>
      </c>
      <c r="F669" s="34" t="s">
        <v>1374</v>
      </c>
      <c r="G669" s="41">
        <v>2005</v>
      </c>
      <c r="H669" s="34"/>
      <c r="I669" s="34"/>
      <c r="J669" s="34"/>
      <c r="K669" s="39" t="s">
        <v>80</v>
      </c>
      <c r="L669" s="39" t="s">
        <v>81</v>
      </c>
      <c r="M669" s="39" t="s">
        <v>82</v>
      </c>
      <c r="N669" s="39" t="s">
        <v>83</v>
      </c>
      <c r="O669" s="39" t="s">
        <v>84</v>
      </c>
      <c r="P669" s="39" t="s">
        <v>85</v>
      </c>
      <c r="Q669" s="39" t="s">
        <v>86</v>
      </c>
      <c r="R669" s="35" t="s">
        <v>87</v>
      </c>
      <c r="S669" s="35" t="s">
        <v>87</v>
      </c>
      <c r="T669" s="34" t="s">
        <v>882</v>
      </c>
      <c r="U669" s="39" t="s">
        <v>28</v>
      </c>
      <c r="V669" s="113" t="s">
        <v>293</v>
      </c>
      <c r="W669" s="34" t="s">
        <v>280</v>
      </c>
      <c r="X669" s="39" t="s">
        <v>819</v>
      </c>
      <c r="Y669" s="115"/>
      <c r="Z669" s="39" t="s">
        <v>239</v>
      </c>
      <c r="AA669" s="112"/>
      <c r="AB669" s="115"/>
      <c r="AC669" s="332">
        <v>48</v>
      </c>
      <c r="AD669" s="332" t="s">
        <v>240</v>
      </c>
      <c r="AE669" s="41" t="s">
        <v>508</v>
      </c>
      <c r="AF669" s="332" t="s">
        <v>240</v>
      </c>
      <c r="AG669" s="112"/>
      <c r="AH669" s="346">
        <v>66.2</v>
      </c>
      <c r="AI669" s="111">
        <v>66.2</v>
      </c>
      <c r="AJ669" s="346"/>
      <c r="AK669" s="349"/>
      <c r="AL669" s="336">
        <v>8.4499999999999993</v>
      </c>
      <c r="AM669" s="44">
        <v>118.26116999999999</v>
      </c>
      <c r="AN669" s="111">
        <v>1.67</v>
      </c>
      <c r="AO669" s="111">
        <f t="shared" si="34"/>
        <v>1</v>
      </c>
      <c r="AP669" s="111">
        <v>1</v>
      </c>
      <c r="AQ669" s="111"/>
      <c r="AR669" s="335" t="s">
        <v>295</v>
      </c>
      <c r="AS669" s="111" t="s">
        <v>240</v>
      </c>
      <c r="AT669" s="111" t="s">
        <v>295</v>
      </c>
      <c r="AU669" s="111" t="s">
        <v>240</v>
      </c>
      <c r="AV669" s="39" t="s">
        <v>481</v>
      </c>
      <c r="AW669" s="348"/>
      <c r="AX669" s="349">
        <v>20</v>
      </c>
      <c r="AY669" s="348">
        <v>8.4499999999999993</v>
      </c>
      <c r="AZ669" s="334" t="s">
        <v>240</v>
      </c>
      <c r="BA669" s="130"/>
      <c r="BB669" s="130">
        <v>118.26116999999999</v>
      </c>
      <c r="BC669" s="348">
        <v>1.67</v>
      </c>
      <c r="BD669" s="348"/>
      <c r="BE669" s="346"/>
      <c r="BF669" s="348">
        <v>1.67</v>
      </c>
      <c r="BG669" s="348"/>
      <c r="BH669" s="348"/>
      <c r="BI669" s="348"/>
      <c r="BJ669" s="112">
        <v>10</v>
      </c>
      <c r="BK669" s="346">
        <v>34.909999999999997</v>
      </c>
      <c r="BL669" s="346">
        <v>7.55</v>
      </c>
      <c r="BM669" s="346">
        <v>11.66</v>
      </c>
      <c r="BN669" s="346">
        <v>0.91</v>
      </c>
      <c r="BO669" s="346">
        <v>30.8</v>
      </c>
      <c r="BP669" s="347">
        <v>4</v>
      </c>
      <c r="BQ669" s="346">
        <v>107</v>
      </c>
      <c r="BR669" s="346"/>
      <c r="BS669" s="34"/>
      <c r="BT669" s="34"/>
      <c r="BU669" s="34"/>
      <c r="BV669" s="34"/>
      <c r="BW669" s="34"/>
      <c r="BX669" s="34"/>
    </row>
    <row r="670" spans="1:76" x14ac:dyDescent="0.35">
      <c r="A670" s="34" t="s">
        <v>297</v>
      </c>
      <c r="B670" s="34"/>
      <c r="C670" s="34"/>
      <c r="D670" s="34"/>
      <c r="E670" s="34" t="s">
        <v>1373</v>
      </c>
      <c r="F670" s="34" t="s">
        <v>1374</v>
      </c>
      <c r="G670" s="41">
        <v>2005</v>
      </c>
      <c r="H670" s="34"/>
      <c r="I670" s="34"/>
      <c r="J670" s="34"/>
      <c r="K670" s="39" t="s">
        <v>80</v>
      </c>
      <c r="L670" s="39" t="s">
        <v>81</v>
      </c>
      <c r="M670" s="39" t="s">
        <v>82</v>
      </c>
      <c r="N670" s="39" t="s">
        <v>83</v>
      </c>
      <c r="O670" s="39" t="s">
        <v>84</v>
      </c>
      <c r="P670" s="39" t="s">
        <v>85</v>
      </c>
      <c r="Q670" s="39" t="s">
        <v>86</v>
      </c>
      <c r="R670" s="35" t="s">
        <v>87</v>
      </c>
      <c r="S670" s="35" t="s">
        <v>87</v>
      </c>
      <c r="T670" s="34" t="s">
        <v>882</v>
      </c>
      <c r="U670" s="39" t="s">
        <v>28</v>
      </c>
      <c r="V670" s="113" t="s">
        <v>293</v>
      </c>
      <c r="W670" s="34" t="s">
        <v>280</v>
      </c>
      <c r="X670" s="39" t="s">
        <v>819</v>
      </c>
      <c r="Y670" s="115"/>
      <c r="Z670" s="39" t="s">
        <v>239</v>
      </c>
      <c r="AA670" s="112"/>
      <c r="AB670" s="115"/>
      <c r="AC670" s="332">
        <v>48</v>
      </c>
      <c r="AD670" s="332" t="s">
        <v>240</v>
      </c>
      <c r="AE670" s="41" t="s">
        <v>508</v>
      </c>
      <c r="AF670" s="332" t="s">
        <v>240</v>
      </c>
      <c r="AG670" s="112"/>
      <c r="AH670" s="346">
        <v>72</v>
      </c>
      <c r="AI670" s="111">
        <v>72</v>
      </c>
      <c r="AJ670" s="346"/>
      <c r="AK670" s="349"/>
      <c r="AL670" s="336">
        <v>7.87</v>
      </c>
      <c r="AM670" s="44">
        <v>42.774000000000001</v>
      </c>
      <c r="AN670" s="111">
        <v>3.1</v>
      </c>
      <c r="AO670" s="111">
        <f t="shared" si="34"/>
        <v>1</v>
      </c>
      <c r="AP670" s="111">
        <v>1</v>
      </c>
      <c r="AQ670" s="111"/>
      <c r="AR670" s="335" t="s">
        <v>295</v>
      </c>
      <c r="AS670" s="111" t="s">
        <v>240</v>
      </c>
      <c r="AT670" s="111" t="s">
        <v>295</v>
      </c>
      <c r="AU670" s="111" t="s">
        <v>240</v>
      </c>
      <c r="AV670" s="39" t="s">
        <v>481</v>
      </c>
      <c r="AW670" s="348"/>
      <c r="AX670" s="349">
        <v>20</v>
      </c>
      <c r="AY670" s="348">
        <v>7.87</v>
      </c>
      <c r="AZ670" s="334" t="s">
        <v>240</v>
      </c>
      <c r="BA670" s="130"/>
      <c r="BB670" s="130">
        <v>42.774000000000001</v>
      </c>
      <c r="BC670" s="348">
        <v>3.1</v>
      </c>
      <c r="BD670" s="348"/>
      <c r="BE670" s="346"/>
      <c r="BF670" s="348">
        <v>3.1</v>
      </c>
      <c r="BG670" s="348"/>
      <c r="BH670" s="348"/>
      <c r="BI670" s="348"/>
      <c r="BJ670" s="112">
        <v>10</v>
      </c>
      <c r="BK670" s="346">
        <v>7.4</v>
      </c>
      <c r="BL670" s="346">
        <v>5.9</v>
      </c>
      <c r="BM670" s="346">
        <v>13.6</v>
      </c>
      <c r="BN670" s="346">
        <v>1.1000000000000001</v>
      </c>
      <c r="BO670" s="346">
        <v>38.6</v>
      </c>
      <c r="BP670" s="347">
        <v>0.93</v>
      </c>
      <c r="BQ670" s="346">
        <v>28.06</v>
      </c>
      <c r="BR670" s="346"/>
      <c r="BS670" s="34"/>
      <c r="BT670" s="34"/>
      <c r="BU670" s="34"/>
      <c r="BV670" s="34"/>
      <c r="BW670" s="34"/>
      <c r="BX670" s="34"/>
    </row>
    <row r="671" spans="1:76" x14ac:dyDescent="0.35">
      <c r="A671" s="34" t="s">
        <v>297</v>
      </c>
      <c r="B671" s="34"/>
      <c r="C671" s="34"/>
      <c r="D671" s="34"/>
      <c r="E671" s="34" t="s">
        <v>1373</v>
      </c>
      <c r="F671" s="34" t="s">
        <v>1374</v>
      </c>
      <c r="G671" s="41">
        <v>2005</v>
      </c>
      <c r="H671" s="34"/>
      <c r="I671" s="34"/>
      <c r="J671" s="34"/>
      <c r="K671" s="39" t="s">
        <v>80</v>
      </c>
      <c r="L671" s="39" t="s">
        <v>81</v>
      </c>
      <c r="M671" s="39" t="s">
        <v>82</v>
      </c>
      <c r="N671" s="39" t="s">
        <v>83</v>
      </c>
      <c r="O671" s="39" t="s">
        <v>84</v>
      </c>
      <c r="P671" s="39" t="s">
        <v>85</v>
      </c>
      <c r="Q671" s="39" t="s">
        <v>86</v>
      </c>
      <c r="R671" s="35" t="s">
        <v>87</v>
      </c>
      <c r="S671" s="35" t="s">
        <v>87</v>
      </c>
      <c r="T671" s="34" t="s">
        <v>882</v>
      </c>
      <c r="U671" s="39" t="s">
        <v>28</v>
      </c>
      <c r="V671" s="113" t="s">
        <v>293</v>
      </c>
      <c r="W671" s="34" t="s">
        <v>280</v>
      </c>
      <c r="X671" s="39" t="s">
        <v>819</v>
      </c>
      <c r="Y671" s="115"/>
      <c r="Z671" s="39" t="s">
        <v>239</v>
      </c>
      <c r="AA671" s="112"/>
      <c r="AB671" s="115"/>
      <c r="AC671" s="332">
        <v>48</v>
      </c>
      <c r="AD671" s="332" t="s">
        <v>240</v>
      </c>
      <c r="AE671" s="41" t="s">
        <v>508</v>
      </c>
      <c r="AF671" s="332" t="s">
        <v>240</v>
      </c>
      <c r="AG671" s="112"/>
      <c r="AH671" s="346">
        <v>77.3</v>
      </c>
      <c r="AI671" s="111">
        <v>77.3</v>
      </c>
      <c r="AJ671" s="346"/>
      <c r="AK671" s="349"/>
      <c r="AL671" s="336">
        <v>7.45</v>
      </c>
      <c r="AM671" s="44">
        <v>10.69436</v>
      </c>
      <c r="AN671" s="111">
        <v>9.4</v>
      </c>
      <c r="AO671" s="111">
        <f t="shared" si="34"/>
        <v>1</v>
      </c>
      <c r="AP671" s="111">
        <v>1</v>
      </c>
      <c r="AQ671" s="111"/>
      <c r="AR671" s="335" t="s">
        <v>295</v>
      </c>
      <c r="AS671" s="111" t="s">
        <v>240</v>
      </c>
      <c r="AT671" s="111" t="s">
        <v>295</v>
      </c>
      <c r="AU671" s="111" t="s">
        <v>240</v>
      </c>
      <c r="AV671" s="39" t="s">
        <v>481</v>
      </c>
      <c r="AW671" s="348"/>
      <c r="AX671" s="349">
        <v>20</v>
      </c>
      <c r="AY671" s="348">
        <v>7.45</v>
      </c>
      <c r="AZ671" s="334" t="s">
        <v>240</v>
      </c>
      <c r="BA671" s="130"/>
      <c r="BB671" s="130">
        <v>10.69436</v>
      </c>
      <c r="BC671" s="348">
        <v>9.4</v>
      </c>
      <c r="BD671" s="348"/>
      <c r="BE671" s="346"/>
      <c r="BF671" s="348">
        <v>9.4</v>
      </c>
      <c r="BG671" s="348"/>
      <c r="BH671" s="348"/>
      <c r="BI671" s="348"/>
      <c r="BJ671" s="112">
        <v>10</v>
      </c>
      <c r="BK671" s="346">
        <v>2.04</v>
      </c>
      <c r="BL671" s="346">
        <v>1.36</v>
      </c>
      <c r="BM671" s="346">
        <v>4.4800000000000004</v>
      </c>
      <c r="BN671" s="346">
        <v>0.6</v>
      </c>
      <c r="BO671" s="346">
        <v>8.1</v>
      </c>
      <c r="BP671" s="347">
        <v>4.3</v>
      </c>
      <c r="BQ671" s="346">
        <v>14</v>
      </c>
      <c r="BR671" s="346"/>
      <c r="BS671" s="34"/>
      <c r="BT671" s="34"/>
      <c r="BU671" s="34"/>
      <c r="BV671" s="34"/>
      <c r="BW671" s="34"/>
      <c r="BX671" s="34"/>
    </row>
    <row r="672" spans="1:76" x14ac:dyDescent="0.35">
      <c r="A672" s="34" t="s">
        <v>297</v>
      </c>
      <c r="B672" s="34"/>
      <c r="C672" s="34"/>
      <c r="D672" s="34"/>
      <c r="E672" s="34" t="s">
        <v>1373</v>
      </c>
      <c r="F672" s="34" t="s">
        <v>1374</v>
      </c>
      <c r="G672" s="41">
        <v>2005</v>
      </c>
      <c r="H672" s="34"/>
      <c r="I672" s="34"/>
      <c r="J672" s="34"/>
      <c r="K672" s="39" t="s">
        <v>80</v>
      </c>
      <c r="L672" s="39" t="s">
        <v>81</v>
      </c>
      <c r="M672" s="39" t="s">
        <v>82</v>
      </c>
      <c r="N672" s="39" t="s">
        <v>83</v>
      </c>
      <c r="O672" s="39" t="s">
        <v>84</v>
      </c>
      <c r="P672" s="39" t="s">
        <v>85</v>
      </c>
      <c r="Q672" s="39" t="s">
        <v>86</v>
      </c>
      <c r="R672" s="35" t="s">
        <v>87</v>
      </c>
      <c r="S672" s="35" t="s">
        <v>87</v>
      </c>
      <c r="T672" s="34" t="s">
        <v>882</v>
      </c>
      <c r="U672" s="39" t="s">
        <v>28</v>
      </c>
      <c r="V672" s="113" t="s">
        <v>293</v>
      </c>
      <c r="W672" s="34" t="s">
        <v>280</v>
      </c>
      <c r="X672" s="39" t="s">
        <v>819</v>
      </c>
      <c r="Y672" s="115"/>
      <c r="Z672" s="39" t="s">
        <v>239</v>
      </c>
      <c r="AA672" s="112"/>
      <c r="AB672" s="115"/>
      <c r="AC672" s="332">
        <v>48</v>
      </c>
      <c r="AD672" s="332" t="s">
        <v>240</v>
      </c>
      <c r="AE672" s="41" t="s">
        <v>508</v>
      </c>
      <c r="AF672" s="332" t="s">
        <v>240</v>
      </c>
      <c r="AG672" s="112"/>
      <c r="AH672" s="346">
        <v>78.400000000000006</v>
      </c>
      <c r="AI672" s="111">
        <v>78.400000000000006</v>
      </c>
      <c r="AJ672" s="346"/>
      <c r="AK672" s="349"/>
      <c r="AL672" s="336">
        <v>8.2200000000000006</v>
      </c>
      <c r="AM672" s="44">
        <v>85.285200000000003</v>
      </c>
      <c r="AN672" s="111">
        <v>1.78</v>
      </c>
      <c r="AO672" s="111">
        <f t="shared" si="34"/>
        <v>1</v>
      </c>
      <c r="AP672" s="111">
        <v>1</v>
      </c>
      <c r="AQ672" s="111"/>
      <c r="AR672" s="335" t="s">
        <v>295</v>
      </c>
      <c r="AS672" s="111" t="s">
        <v>240</v>
      </c>
      <c r="AT672" s="111" t="s">
        <v>295</v>
      </c>
      <c r="AU672" s="111" t="s">
        <v>240</v>
      </c>
      <c r="AV672" s="39" t="s">
        <v>481</v>
      </c>
      <c r="AW672" s="348"/>
      <c r="AX672" s="349">
        <v>20</v>
      </c>
      <c r="AY672" s="348">
        <v>8.2200000000000006</v>
      </c>
      <c r="AZ672" s="334" t="s">
        <v>240</v>
      </c>
      <c r="BA672" s="130"/>
      <c r="BB672" s="130">
        <v>85.285200000000003</v>
      </c>
      <c r="BC672" s="348">
        <v>1.78</v>
      </c>
      <c r="BD672" s="348"/>
      <c r="BE672" s="346"/>
      <c r="BF672" s="348">
        <v>1.78</v>
      </c>
      <c r="BG672" s="348"/>
      <c r="BH672" s="348"/>
      <c r="BI672" s="348"/>
      <c r="BJ672" s="112">
        <v>10</v>
      </c>
      <c r="BK672" s="346">
        <v>14.2</v>
      </c>
      <c r="BL672" s="346">
        <v>12.1</v>
      </c>
      <c r="BM672" s="346">
        <v>27.3</v>
      </c>
      <c r="BN672" s="346">
        <v>2.1</v>
      </c>
      <c r="BO672" s="346">
        <v>80.7</v>
      </c>
      <c r="BP672" s="347">
        <v>3.19</v>
      </c>
      <c r="BQ672" s="346">
        <v>58.34</v>
      </c>
      <c r="BR672" s="346"/>
      <c r="BS672" s="34"/>
      <c r="BT672" s="34"/>
      <c r="BU672" s="34"/>
      <c r="BV672" s="34"/>
      <c r="BW672" s="34"/>
      <c r="BX672" s="34"/>
    </row>
    <row r="673" spans="1:76" x14ac:dyDescent="0.35">
      <c r="A673" s="34" t="s">
        <v>297</v>
      </c>
      <c r="B673" s="34"/>
      <c r="C673" s="34"/>
      <c r="D673" s="34"/>
      <c r="E673" s="34" t="s">
        <v>1373</v>
      </c>
      <c r="F673" s="34" t="s">
        <v>1374</v>
      </c>
      <c r="G673" s="41">
        <v>2005</v>
      </c>
      <c r="H673" s="34"/>
      <c r="I673" s="34"/>
      <c r="J673" s="34"/>
      <c r="K673" s="39" t="s">
        <v>80</v>
      </c>
      <c r="L673" s="39" t="s">
        <v>81</v>
      </c>
      <c r="M673" s="39" t="s">
        <v>82</v>
      </c>
      <c r="N673" s="39" t="s">
        <v>83</v>
      </c>
      <c r="O673" s="39" t="s">
        <v>84</v>
      </c>
      <c r="P673" s="39" t="s">
        <v>85</v>
      </c>
      <c r="Q673" s="39" t="s">
        <v>86</v>
      </c>
      <c r="R673" s="35" t="s">
        <v>87</v>
      </c>
      <c r="S673" s="35" t="s">
        <v>87</v>
      </c>
      <c r="T673" s="34" t="s">
        <v>882</v>
      </c>
      <c r="U673" s="39" t="s">
        <v>28</v>
      </c>
      <c r="V673" s="113" t="s">
        <v>293</v>
      </c>
      <c r="W673" s="34" t="s">
        <v>280</v>
      </c>
      <c r="X673" s="39" t="s">
        <v>819</v>
      </c>
      <c r="Y673" s="115"/>
      <c r="Z673" s="39" t="s">
        <v>239</v>
      </c>
      <c r="AA673" s="112"/>
      <c r="AB673" s="115"/>
      <c r="AC673" s="332">
        <v>48</v>
      </c>
      <c r="AD673" s="332" t="s">
        <v>240</v>
      </c>
      <c r="AE673" s="41" t="s">
        <v>508</v>
      </c>
      <c r="AF673" s="332" t="s">
        <v>240</v>
      </c>
      <c r="AG673" s="112"/>
      <c r="AH673" s="346">
        <v>88.8</v>
      </c>
      <c r="AI673" s="111">
        <v>88.8</v>
      </c>
      <c r="AJ673" s="346"/>
      <c r="AK673" s="349"/>
      <c r="AL673" s="336">
        <v>7.91</v>
      </c>
      <c r="AM673" s="44">
        <v>42.774000000000001</v>
      </c>
      <c r="AN673" s="111">
        <v>4.2</v>
      </c>
      <c r="AO673" s="111">
        <f t="shared" si="34"/>
        <v>1</v>
      </c>
      <c r="AP673" s="111">
        <v>1</v>
      </c>
      <c r="AQ673" s="111"/>
      <c r="AR673" s="335" t="s">
        <v>295</v>
      </c>
      <c r="AS673" s="111" t="s">
        <v>240</v>
      </c>
      <c r="AT673" s="111" t="s">
        <v>295</v>
      </c>
      <c r="AU673" s="111" t="s">
        <v>240</v>
      </c>
      <c r="AV673" s="39" t="s">
        <v>481</v>
      </c>
      <c r="AW673" s="348"/>
      <c r="AX673" s="349">
        <v>20</v>
      </c>
      <c r="AY673" s="348">
        <v>7.91</v>
      </c>
      <c r="AZ673" s="334" t="s">
        <v>240</v>
      </c>
      <c r="BA673" s="130"/>
      <c r="BB673" s="130">
        <v>42.774000000000001</v>
      </c>
      <c r="BC673" s="348">
        <v>4.2</v>
      </c>
      <c r="BD673" s="348"/>
      <c r="BE673" s="346"/>
      <c r="BF673" s="348">
        <v>4.2</v>
      </c>
      <c r="BG673" s="348"/>
      <c r="BH673" s="348"/>
      <c r="BI673" s="348"/>
      <c r="BJ673" s="112">
        <v>10</v>
      </c>
      <c r="BK673" s="346">
        <v>7.4</v>
      </c>
      <c r="BL673" s="346">
        <v>5.9</v>
      </c>
      <c r="BM673" s="346">
        <v>13.6</v>
      </c>
      <c r="BN673" s="346">
        <v>1.1000000000000001</v>
      </c>
      <c r="BO673" s="346">
        <v>38.6</v>
      </c>
      <c r="BP673" s="347">
        <v>4.3</v>
      </c>
      <c r="BQ673" s="346">
        <v>28.12</v>
      </c>
      <c r="BR673" s="346"/>
      <c r="BS673" s="34"/>
      <c r="BT673" s="34"/>
      <c r="BU673" s="34"/>
      <c r="BV673" s="34"/>
      <c r="BW673" s="34"/>
      <c r="BX673" s="34"/>
    </row>
    <row r="674" spans="1:76" x14ac:dyDescent="0.35">
      <c r="A674" s="34" t="s">
        <v>297</v>
      </c>
      <c r="B674" s="34"/>
      <c r="C674" s="34"/>
      <c r="D674" s="34"/>
      <c r="E674" s="34" t="s">
        <v>1373</v>
      </c>
      <c r="F674" s="34" t="s">
        <v>1374</v>
      </c>
      <c r="G674" s="41">
        <v>2005</v>
      </c>
      <c r="H674" s="34"/>
      <c r="I674" s="34"/>
      <c r="J674" s="34"/>
      <c r="K674" s="39" t="s">
        <v>80</v>
      </c>
      <c r="L674" s="39" t="s">
        <v>81</v>
      </c>
      <c r="M674" s="39" t="s">
        <v>82</v>
      </c>
      <c r="N674" s="39" t="s">
        <v>83</v>
      </c>
      <c r="O674" s="39" t="s">
        <v>84</v>
      </c>
      <c r="P674" s="39" t="s">
        <v>85</v>
      </c>
      <c r="Q674" s="39" t="s">
        <v>86</v>
      </c>
      <c r="R674" s="35" t="s">
        <v>87</v>
      </c>
      <c r="S674" s="35" t="s">
        <v>87</v>
      </c>
      <c r="T674" s="34" t="s">
        <v>882</v>
      </c>
      <c r="U674" s="39" t="s">
        <v>28</v>
      </c>
      <c r="V674" s="113" t="s">
        <v>293</v>
      </c>
      <c r="W674" s="34" t="s">
        <v>280</v>
      </c>
      <c r="X674" s="39" t="s">
        <v>819</v>
      </c>
      <c r="Y674" s="115"/>
      <c r="Z674" s="39" t="s">
        <v>239</v>
      </c>
      <c r="AA674" s="112"/>
      <c r="AB674" s="115"/>
      <c r="AC674" s="332">
        <v>48</v>
      </c>
      <c r="AD674" s="332" t="s">
        <v>240</v>
      </c>
      <c r="AE674" s="41" t="s">
        <v>508</v>
      </c>
      <c r="AF674" s="332" t="s">
        <v>240</v>
      </c>
      <c r="AG674" s="112"/>
      <c r="AH674" s="346">
        <v>100</v>
      </c>
      <c r="AI674" s="111">
        <v>100</v>
      </c>
      <c r="AJ674" s="346"/>
      <c r="AK674" s="349"/>
      <c r="AL674" s="336">
        <v>7.87</v>
      </c>
      <c r="AM674" s="44">
        <v>42.774000000000001</v>
      </c>
      <c r="AN674" s="111">
        <v>5.2</v>
      </c>
      <c r="AO674" s="111">
        <f t="shared" si="34"/>
        <v>1</v>
      </c>
      <c r="AP674" s="111">
        <v>1</v>
      </c>
      <c r="AQ674" s="111"/>
      <c r="AR674" s="335" t="s">
        <v>295</v>
      </c>
      <c r="AS674" s="111" t="s">
        <v>240</v>
      </c>
      <c r="AT674" s="111" t="s">
        <v>295</v>
      </c>
      <c r="AU674" s="111" t="s">
        <v>240</v>
      </c>
      <c r="AV674" s="39" t="s">
        <v>481</v>
      </c>
      <c r="AW674" s="348"/>
      <c r="AX674" s="349">
        <v>20</v>
      </c>
      <c r="AY674" s="348">
        <v>7.87</v>
      </c>
      <c r="AZ674" s="334" t="s">
        <v>240</v>
      </c>
      <c r="BA674" s="130"/>
      <c r="BB674" s="130">
        <v>42.774000000000001</v>
      </c>
      <c r="BC674" s="348">
        <v>5.2</v>
      </c>
      <c r="BD674" s="348"/>
      <c r="BE674" s="346"/>
      <c r="BF674" s="348">
        <v>5.2</v>
      </c>
      <c r="BG674" s="348"/>
      <c r="BH674" s="348"/>
      <c r="BI674" s="348"/>
      <c r="BJ674" s="112">
        <v>10</v>
      </c>
      <c r="BK674" s="346">
        <v>7.4</v>
      </c>
      <c r="BL674" s="346">
        <v>5.9</v>
      </c>
      <c r="BM674" s="346">
        <v>13.6</v>
      </c>
      <c r="BN674" s="346">
        <v>1.1000000000000001</v>
      </c>
      <c r="BO674" s="346">
        <v>38.6</v>
      </c>
      <c r="BP674" s="347">
        <v>4.5999999999999996</v>
      </c>
      <c r="BQ674" s="346">
        <v>28.06</v>
      </c>
      <c r="BR674" s="346"/>
      <c r="BS674" s="34"/>
      <c r="BT674" s="34"/>
      <c r="BU674" s="34"/>
      <c r="BV674" s="34"/>
      <c r="BW674" s="34"/>
      <c r="BX674" s="34"/>
    </row>
    <row r="675" spans="1:76" x14ac:dyDescent="0.35">
      <c r="A675" s="34" t="s">
        <v>297</v>
      </c>
      <c r="B675" s="34"/>
      <c r="C675" s="34"/>
      <c r="D675" s="34"/>
      <c r="E675" s="34" t="s">
        <v>1373</v>
      </c>
      <c r="F675" s="34" t="s">
        <v>1374</v>
      </c>
      <c r="G675" s="41">
        <v>2005</v>
      </c>
      <c r="H675" s="34"/>
      <c r="I675" s="34"/>
      <c r="J675" s="34"/>
      <c r="K675" s="39" t="s">
        <v>80</v>
      </c>
      <c r="L675" s="39" t="s">
        <v>81</v>
      </c>
      <c r="M675" s="39" t="s">
        <v>82</v>
      </c>
      <c r="N675" s="39" t="s">
        <v>83</v>
      </c>
      <c r="O675" s="39" t="s">
        <v>84</v>
      </c>
      <c r="P675" s="39" t="s">
        <v>85</v>
      </c>
      <c r="Q675" s="39" t="s">
        <v>86</v>
      </c>
      <c r="R675" s="35" t="s">
        <v>87</v>
      </c>
      <c r="S675" s="35" t="s">
        <v>87</v>
      </c>
      <c r="T675" s="34" t="s">
        <v>882</v>
      </c>
      <c r="U675" s="39" t="s">
        <v>28</v>
      </c>
      <c r="V675" s="113" t="s">
        <v>293</v>
      </c>
      <c r="W675" s="34" t="s">
        <v>280</v>
      </c>
      <c r="X675" s="39" t="s">
        <v>819</v>
      </c>
      <c r="Y675" s="115"/>
      <c r="Z675" s="39" t="s">
        <v>239</v>
      </c>
      <c r="AA675" s="112"/>
      <c r="AB675" s="115"/>
      <c r="AC675" s="332">
        <v>48</v>
      </c>
      <c r="AD675" s="332" t="s">
        <v>240</v>
      </c>
      <c r="AE675" s="41" t="s">
        <v>508</v>
      </c>
      <c r="AF675" s="332" t="s">
        <v>240</v>
      </c>
      <c r="AG675" s="112"/>
      <c r="AH675" s="346">
        <v>100</v>
      </c>
      <c r="AI675" s="111">
        <v>100</v>
      </c>
      <c r="AJ675" s="346"/>
      <c r="AK675" s="349"/>
      <c r="AL675" s="336">
        <v>8.4499999999999993</v>
      </c>
      <c r="AM675" s="44">
        <v>167.02629999999999</v>
      </c>
      <c r="AN675" s="111">
        <v>0.84</v>
      </c>
      <c r="AO675" s="111">
        <f t="shared" si="34"/>
        <v>1</v>
      </c>
      <c r="AP675" s="111">
        <v>1</v>
      </c>
      <c r="AQ675" s="111"/>
      <c r="AR675" s="335" t="s">
        <v>295</v>
      </c>
      <c r="AS675" s="111" t="s">
        <v>240</v>
      </c>
      <c r="AT675" s="111" t="s">
        <v>295</v>
      </c>
      <c r="AU675" s="111" t="s">
        <v>240</v>
      </c>
      <c r="AV675" s="39" t="s">
        <v>481</v>
      </c>
      <c r="AW675" s="348"/>
      <c r="AX675" s="349">
        <v>20</v>
      </c>
      <c r="AY675" s="348">
        <v>8.4499999999999993</v>
      </c>
      <c r="AZ675" s="334" t="s">
        <v>240</v>
      </c>
      <c r="BA675" s="130"/>
      <c r="BB675" s="130">
        <v>167.02629999999999</v>
      </c>
      <c r="BC675" s="348">
        <v>0.84</v>
      </c>
      <c r="BD675" s="348"/>
      <c r="BE675" s="346"/>
      <c r="BF675" s="348">
        <v>0.84</v>
      </c>
      <c r="BG675" s="348"/>
      <c r="BH675" s="348"/>
      <c r="BI675" s="348"/>
      <c r="BJ675" s="112">
        <v>10</v>
      </c>
      <c r="BK675" s="346">
        <v>28.3</v>
      </c>
      <c r="BL675" s="346">
        <v>23.4</v>
      </c>
      <c r="BM675" s="346">
        <v>52.8</v>
      </c>
      <c r="BN675" s="346">
        <v>4.4000000000000004</v>
      </c>
      <c r="BO675" s="346">
        <v>140.9</v>
      </c>
      <c r="BP675" s="347">
        <v>6</v>
      </c>
      <c r="BQ675" s="346">
        <v>110.99</v>
      </c>
      <c r="BR675" s="346"/>
      <c r="BS675" s="34"/>
      <c r="BT675" s="34"/>
      <c r="BU675" s="34"/>
      <c r="BV675" s="34"/>
      <c r="BW675" s="34"/>
      <c r="BX675" s="34"/>
    </row>
    <row r="676" spans="1:76" x14ac:dyDescent="0.35">
      <c r="A676" s="34" t="s">
        <v>297</v>
      </c>
      <c r="B676" s="34"/>
      <c r="C676" s="34"/>
      <c r="D676" s="34"/>
      <c r="E676" s="34" t="s">
        <v>1373</v>
      </c>
      <c r="F676" s="34" t="s">
        <v>1374</v>
      </c>
      <c r="G676" s="41">
        <v>2005</v>
      </c>
      <c r="H676" s="34"/>
      <c r="I676" s="34"/>
      <c r="J676" s="34"/>
      <c r="K676" s="39" t="s">
        <v>80</v>
      </c>
      <c r="L676" s="39" t="s">
        <v>81</v>
      </c>
      <c r="M676" s="39" t="s">
        <v>82</v>
      </c>
      <c r="N676" s="39" t="s">
        <v>83</v>
      </c>
      <c r="O676" s="39" t="s">
        <v>84</v>
      </c>
      <c r="P676" s="39" t="s">
        <v>85</v>
      </c>
      <c r="Q676" s="39" t="s">
        <v>86</v>
      </c>
      <c r="R676" s="35" t="s">
        <v>87</v>
      </c>
      <c r="S676" s="35" t="s">
        <v>87</v>
      </c>
      <c r="T676" s="34" t="s">
        <v>882</v>
      </c>
      <c r="U676" s="39" t="s">
        <v>28</v>
      </c>
      <c r="V676" s="113" t="s">
        <v>293</v>
      </c>
      <c r="W676" s="34" t="s">
        <v>280</v>
      </c>
      <c r="X676" s="39" t="s">
        <v>819</v>
      </c>
      <c r="Y676" s="115"/>
      <c r="Z676" s="39" t="s">
        <v>239</v>
      </c>
      <c r="AA676" s="112"/>
      <c r="AB676" s="115"/>
      <c r="AC676" s="332">
        <v>48</v>
      </c>
      <c r="AD676" s="332" t="s">
        <v>240</v>
      </c>
      <c r="AE676" s="41" t="s">
        <v>508</v>
      </c>
      <c r="AF676" s="332" t="s">
        <v>240</v>
      </c>
      <c r="AG676" s="112"/>
      <c r="AH676" s="346">
        <v>101.8</v>
      </c>
      <c r="AI676" s="111">
        <v>101.8</v>
      </c>
      <c r="AJ676" s="346"/>
      <c r="AK676" s="349"/>
      <c r="AL676" s="336">
        <v>7</v>
      </c>
      <c r="AM676" s="44">
        <v>37.326770000000003</v>
      </c>
      <c r="AN676" s="111">
        <v>9.01</v>
      </c>
      <c r="AO676" s="111">
        <f t="shared" si="34"/>
        <v>1</v>
      </c>
      <c r="AP676" s="111">
        <v>1</v>
      </c>
      <c r="AQ676" s="111"/>
      <c r="AR676" s="335" t="s">
        <v>295</v>
      </c>
      <c r="AS676" s="111" t="s">
        <v>240</v>
      </c>
      <c r="AT676" s="111" t="s">
        <v>295</v>
      </c>
      <c r="AU676" s="111" t="s">
        <v>240</v>
      </c>
      <c r="AV676" s="39" t="s">
        <v>481</v>
      </c>
      <c r="AW676" s="348"/>
      <c r="AX676" s="349">
        <v>20</v>
      </c>
      <c r="AY676" s="348">
        <v>7</v>
      </c>
      <c r="AZ676" s="334" t="s">
        <v>240</v>
      </c>
      <c r="BA676" s="130"/>
      <c r="BB676" s="130">
        <v>37.326770000000003</v>
      </c>
      <c r="BC676" s="348">
        <v>9.01</v>
      </c>
      <c r="BD676" s="348"/>
      <c r="BE676" s="346"/>
      <c r="BF676" s="348">
        <v>9.01</v>
      </c>
      <c r="BG676" s="348"/>
      <c r="BH676" s="348"/>
      <c r="BI676" s="348"/>
      <c r="BJ676" s="112">
        <v>10</v>
      </c>
      <c r="BK676" s="346">
        <v>3.19</v>
      </c>
      <c r="BL676" s="346">
        <v>7.13</v>
      </c>
      <c r="BM676" s="346">
        <v>55.9</v>
      </c>
      <c r="BN676" s="346">
        <v>2.4500000000000002</v>
      </c>
      <c r="BO676" s="346">
        <v>17.3</v>
      </c>
      <c r="BP676" s="347">
        <v>100.1</v>
      </c>
      <c r="BQ676" s="346">
        <v>8</v>
      </c>
      <c r="BR676" s="346"/>
      <c r="BS676" s="34"/>
      <c r="BT676" s="34"/>
      <c r="BU676" s="34"/>
      <c r="BV676" s="34"/>
      <c r="BW676" s="34"/>
      <c r="BX676" s="34"/>
    </row>
    <row r="677" spans="1:76" x14ac:dyDescent="0.35">
      <c r="A677" s="34" t="s">
        <v>297</v>
      </c>
      <c r="B677" s="34"/>
      <c r="C677" s="34"/>
      <c r="D677" s="34"/>
      <c r="E677" s="34" t="s">
        <v>1373</v>
      </c>
      <c r="F677" s="34" t="s">
        <v>1374</v>
      </c>
      <c r="G677" s="41">
        <v>2005</v>
      </c>
      <c r="H677" s="34"/>
      <c r="I677" s="34"/>
      <c r="J677" s="34"/>
      <c r="K677" s="39" t="s">
        <v>80</v>
      </c>
      <c r="L677" s="39" t="s">
        <v>81</v>
      </c>
      <c r="M677" s="39" t="s">
        <v>82</v>
      </c>
      <c r="N677" s="39" t="s">
        <v>83</v>
      </c>
      <c r="O677" s="39" t="s">
        <v>84</v>
      </c>
      <c r="P677" s="39" t="s">
        <v>85</v>
      </c>
      <c r="Q677" s="39" t="s">
        <v>86</v>
      </c>
      <c r="R677" s="35" t="s">
        <v>87</v>
      </c>
      <c r="S677" s="35" t="s">
        <v>87</v>
      </c>
      <c r="T677" s="34" t="s">
        <v>882</v>
      </c>
      <c r="U677" s="39" t="s">
        <v>28</v>
      </c>
      <c r="V677" s="113" t="s">
        <v>293</v>
      </c>
      <c r="W677" s="34" t="s">
        <v>280</v>
      </c>
      <c r="X677" s="39" t="s">
        <v>819</v>
      </c>
      <c r="Y677" s="115"/>
      <c r="Z677" s="39" t="s">
        <v>239</v>
      </c>
      <c r="AA677" s="112"/>
      <c r="AB677" s="115"/>
      <c r="AC677" s="332">
        <v>48</v>
      </c>
      <c r="AD677" s="332" t="s">
        <v>240</v>
      </c>
      <c r="AE677" s="41" t="s">
        <v>508</v>
      </c>
      <c r="AF677" s="332" t="s">
        <v>240</v>
      </c>
      <c r="AG677" s="112"/>
      <c r="AH677" s="346">
        <v>104.5</v>
      </c>
      <c r="AI677" s="111">
        <v>104.5</v>
      </c>
      <c r="AJ677" s="346"/>
      <c r="AK677" s="349"/>
      <c r="AL677" s="336">
        <v>8.1199999999999992</v>
      </c>
      <c r="AM677" s="44">
        <v>85.285200000000003</v>
      </c>
      <c r="AN677" s="111">
        <v>3.63</v>
      </c>
      <c r="AO677" s="111">
        <f t="shared" si="34"/>
        <v>1</v>
      </c>
      <c r="AP677" s="111">
        <v>1</v>
      </c>
      <c r="AQ677" s="111"/>
      <c r="AR677" s="335" t="s">
        <v>295</v>
      </c>
      <c r="AS677" s="111" t="s">
        <v>240</v>
      </c>
      <c r="AT677" s="111" t="s">
        <v>295</v>
      </c>
      <c r="AU677" s="111" t="s">
        <v>240</v>
      </c>
      <c r="AV677" s="39" t="s">
        <v>481</v>
      </c>
      <c r="AW677" s="348"/>
      <c r="AX677" s="349">
        <v>20</v>
      </c>
      <c r="AY677" s="348">
        <v>8.1199999999999992</v>
      </c>
      <c r="AZ677" s="334" t="s">
        <v>240</v>
      </c>
      <c r="BA677" s="130"/>
      <c r="BB677" s="130">
        <v>85.285200000000003</v>
      </c>
      <c r="BC677" s="348">
        <v>3.63</v>
      </c>
      <c r="BD677" s="348"/>
      <c r="BE677" s="346"/>
      <c r="BF677" s="348">
        <v>3.63</v>
      </c>
      <c r="BG677" s="348"/>
      <c r="BH677" s="348"/>
      <c r="BI677" s="348"/>
      <c r="BJ677" s="112">
        <v>10</v>
      </c>
      <c r="BK677" s="346">
        <v>14.2</v>
      </c>
      <c r="BL677" s="346">
        <v>12.1</v>
      </c>
      <c r="BM677" s="346">
        <v>27.3</v>
      </c>
      <c r="BN677" s="346">
        <v>2.1</v>
      </c>
      <c r="BO677" s="346">
        <v>80.7</v>
      </c>
      <c r="BP677" s="347">
        <v>3.19</v>
      </c>
      <c r="BQ677" s="346">
        <v>58.24</v>
      </c>
      <c r="BR677" s="346"/>
      <c r="BS677" s="34"/>
      <c r="BT677" s="34"/>
      <c r="BU677" s="34"/>
      <c r="BV677" s="34"/>
      <c r="BW677" s="34"/>
      <c r="BX677" s="34"/>
    </row>
    <row r="678" spans="1:76" x14ac:dyDescent="0.35">
      <c r="A678" s="34" t="s">
        <v>297</v>
      </c>
      <c r="B678" s="34"/>
      <c r="C678" s="34"/>
      <c r="D678" s="34"/>
      <c r="E678" s="34" t="s">
        <v>1373</v>
      </c>
      <c r="F678" s="34" t="s">
        <v>1374</v>
      </c>
      <c r="G678" s="41">
        <v>2005</v>
      </c>
      <c r="H678" s="34"/>
      <c r="I678" s="34"/>
      <c r="J678" s="34"/>
      <c r="K678" s="39" t="s">
        <v>80</v>
      </c>
      <c r="L678" s="39" t="s">
        <v>81</v>
      </c>
      <c r="M678" s="39" t="s">
        <v>82</v>
      </c>
      <c r="N678" s="39" t="s">
        <v>83</v>
      </c>
      <c r="O678" s="39" t="s">
        <v>84</v>
      </c>
      <c r="P678" s="39" t="s">
        <v>85</v>
      </c>
      <c r="Q678" s="39" t="s">
        <v>86</v>
      </c>
      <c r="R678" s="35" t="s">
        <v>87</v>
      </c>
      <c r="S678" s="35" t="s">
        <v>87</v>
      </c>
      <c r="T678" s="34" t="s">
        <v>882</v>
      </c>
      <c r="U678" s="39" t="s">
        <v>28</v>
      </c>
      <c r="V678" s="113" t="s">
        <v>293</v>
      </c>
      <c r="W678" s="34" t="s">
        <v>280</v>
      </c>
      <c r="X678" s="39" t="s">
        <v>819</v>
      </c>
      <c r="Y678" s="115"/>
      <c r="Z678" s="39" t="s">
        <v>239</v>
      </c>
      <c r="AA678" s="112"/>
      <c r="AB678" s="115"/>
      <c r="AC678" s="332">
        <v>48</v>
      </c>
      <c r="AD678" s="332" t="s">
        <v>240</v>
      </c>
      <c r="AE678" s="41" t="s">
        <v>508</v>
      </c>
      <c r="AF678" s="332" t="s">
        <v>240</v>
      </c>
      <c r="AG678" s="112"/>
      <c r="AH678" s="346">
        <v>109.7</v>
      </c>
      <c r="AI678" s="111">
        <v>109.7</v>
      </c>
      <c r="AJ678" s="346"/>
      <c r="AK678" s="349"/>
      <c r="AL678" s="336">
        <v>8.23</v>
      </c>
      <c r="AM678" s="44">
        <v>85.285200000000003</v>
      </c>
      <c r="AN678" s="111">
        <v>2.69</v>
      </c>
      <c r="AO678" s="111">
        <f t="shared" si="34"/>
        <v>1</v>
      </c>
      <c r="AP678" s="111">
        <v>1</v>
      </c>
      <c r="AQ678" s="111"/>
      <c r="AR678" s="335" t="s">
        <v>295</v>
      </c>
      <c r="AS678" s="111" t="s">
        <v>240</v>
      </c>
      <c r="AT678" s="111" t="s">
        <v>295</v>
      </c>
      <c r="AU678" s="111" t="s">
        <v>240</v>
      </c>
      <c r="AV678" s="39" t="s">
        <v>481</v>
      </c>
      <c r="AW678" s="348"/>
      <c r="AX678" s="349">
        <v>20</v>
      </c>
      <c r="AY678" s="348">
        <v>8.23</v>
      </c>
      <c r="AZ678" s="334" t="s">
        <v>240</v>
      </c>
      <c r="BA678" s="130"/>
      <c r="BB678" s="130">
        <v>85.285200000000003</v>
      </c>
      <c r="BC678" s="348">
        <v>2.69</v>
      </c>
      <c r="BD678" s="348"/>
      <c r="BE678" s="346"/>
      <c r="BF678" s="348">
        <v>2.69</v>
      </c>
      <c r="BG678" s="348"/>
      <c r="BH678" s="348"/>
      <c r="BI678" s="348"/>
      <c r="BJ678" s="112">
        <v>10</v>
      </c>
      <c r="BK678" s="346">
        <v>14.2</v>
      </c>
      <c r="BL678" s="346">
        <v>12.1</v>
      </c>
      <c r="BM678" s="346">
        <v>27.3</v>
      </c>
      <c r="BN678" s="346">
        <v>2.1</v>
      </c>
      <c r="BO678" s="346">
        <v>80.7</v>
      </c>
      <c r="BP678" s="347">
        <v>3.19</v>
      </c>
      <c r="BQ678" s="346">
        <v>58.35</v>
      </c>
      <c r="BR678" s="346"/>
      <c r="BS678" s="34"/>
      <c r="BT678" s="34"/>
      <c r="BU678" s="34"/>
      <c r="BV678" s="34"/>
      <c r="BW678" s="34"/>
      <c r="BX678" s="34"/>
    </row>
    <row r="679" spans="1:76" x14ac:dyDescent="0.35">
      <c r="A679" s="34" t="s">
        <v>297</v>
      </c>
      <c r="B679" s="34"/>
      <c r="C679" s="34"/>
      <c r="D679" s="34"/>
      <c r="E679" s="34" t="s">
        <v>1373</v>
      </c>
      <c r="F679" s="34" t="s">
        <v>1374</v>
      </c>
      <c r="G679" s="41">
        <v>2005</v>
      </c>
      <c r="H679" s="34"/>
      <c r="I679" s="34"/>
      <c r="J679" s="34"/>
      <c r="K679" s="39" t="s">
        <v>80</v>
      </c>
      <c r="L679" s="39" t="s">
        <v>81</v>
      </c>
      <c r="M679" s="39" t="s">
        <v>82</v>
      </c>
      <c r="N679" s="39" t="s">
        <v>83</v>
      </c>
      <c r="O679" s="39" t="s">
        <v>84</v>
      </c>
      <c r="P679" s="39" t="s">
        <v>85</v>
      </c>
      <c r="Q679" s="39" t="s">
        <v>86</v>
      </c>
      <c r="R679" s="35" t="s">
        <v>87</v>
      </c>
      <c r="S679" s="35" t="s">
        <v>87</v>
      </c>
      <c r="T679" s="34" t="s">
        <v>882</v>
      </c>
      <c r="U679" s="39" t="s">
        <v>28</v>
      </c>
      <c r="V679" s="113" t="s">
        <v>293</v>
      </c>
      <c r="W679" s="34" t="s">
        <v>280</v>
      </c>
      <c r="X679" s="39" t="s">
        <v>819</v>
      </c>
      <c r="Y679" s="115"/>
      <c r="Z679" s="39" t="s">
        <v>239</v>
      </c>
      <c r="AA679" s="112"/>
      <c r="AB679" s="115"/>
      <c r="AC679" s="332">
        <v>48</v>
      </c>
      <c r="AD679" s="332" t="s">
        <v>240</v>
      </c>
      <c r="AE679" s="41" t="s">
        <v>508</v>
      </c>
      <c r="AF679" s="332" t="s">
        <v>240</v>
      </c>
      <c r="AG679" s="112"/>
      <c r="AH679" s="346">
        <v>118.5</v>
      </c>
      <c r="AI679" s="111">
        <v>118.5</v>
      </c>
      <c r="AJ679" s="346"/>
      <c r="AK679" s="349"/>
      <c r="AL679" s="336">
        <v>7.43</v>
      </c>
      <c r="AM679" s="44">
        <v>11.63184</v>
      </c>
      <c r="AN679" s="111">
        <v>8.4700000000000006</v>
      </c>
      <c r="AO679" s="111">
        <f t="shared" si="34"/>
        <v>1</v>
      </c>
      <c r="AP679" s="111">
        <v>1</v>
      </c>
      <c r="AQ679" s="111"/>
      <c r="AR679" s="335" t="s">
        <v>295</v>
      </c>
      <c r="AS679" s="111" t="s">
        <v>240</v>
      </c>
      <c r="AT679" s="111" t="s">
        <v>295</v>
      </c>
      <c r="AU679" s="111" t="s">
        <v>240</v>
      </c>
      <c r="AV679" s="39" t="s">
        <v>481</v>
      </c>
      <c r="AW679" s="348"/>
      <c r="AX679" s="349">
        <v>20</v>
      </c>
      <c r="AY679" s="348">
        <v>7.43</v>
      </c>
      <c r="AZ679" s="334" t="s">
        <v>240</v>
      </c>
      <c r="BA679" s="130"/>
      <c r="BB679" s="130">
        <v>11.63184</v>
      </c>
      <c r="BC679" s="348">
        <v>8.4700000000000006</v>
      </c>
      <c r="BD679" s="348"/>
      <c r="BE679" s="346"/>
      <c r="BF679" s="348">
        <v>8.4700000000000006</v>
      </c>
      <c r="BG679" s="348"/>
      <c r="BH679" s="348"/>
      <c r="BI679" s="348"/>
      <c r="BJ679" s="112">
        <v>10</v>
      </c>
      <c r="BK679" s="346">
        <v>2.2999999999999998</v>
      </c>
      <c r="BL679" s="346">
        <v>1.43</v>
      </c>
      <c r="BM679" s="346">
        <v>6.38</v>
      </c>
      <c r="BN679" s="346">
        <v>0.81</v>
      </c>
      <c r="BO679" s="346">
        <v>8.4</v>
      </c>
      <c r="BP679" s="347">
        <v>8</v>
      </c>
      <c r="BQ679" s="346">
        <v>15</v>
      </c>
      <c r="BR679" s="346"/>
      <c r="BS679" s="34"/>
      <c r="BT679" s="34"/>
      <c r="BU679" s="34"/>
      <c r="BV679" s="34"/>
      <c r="BW679" s="34"/>
      <c r="BX679" s="34"/>
    </row>
    <row r="680" spans="1:76" x14ac:dyDescent="0.35">
      <c r="A680" s="34" t="s">
        <v>297</v>
      </c>
      <c r="B680" s="34"/>
      <c r="C680" s="34"/>
      <c r="D680" s="34"/>
      <c r="E680" s="34" t="s">
        <v>1373</v>
      </c>
      <c r="F680" s="34" t="s">
        <v>1374</v>
      </c>
      <c r="G680" s="41">
        <v>2005</v>
      </c>
      <c r="H680" s="34"/>
      <c r="I680" s="34"/>
      <c r="J680" s="34"/>
      <c r="K680" s="39" t="s">
        <v>80</v>
      </c>
      <c r="L680" s="39" t="s">
        <v>81</v>
      </c>
      <c r="M680" s="39" t="s">
        <v>82</v>
      </c>
      <c r="N680" s="39" t="s">
        <v>83</v>
      </c>
      <c r="O680" s="39" t="s">
        <v>84</v>
      </c>
      <c r="P680" s="39" t="s">
        <v>85</v>
      </c>
      <c r="Q680" s="39" t="s">
        <v>86</v>
      </c>
      <c r="R680" s="35" t="s">
        <v>87</v>
      </c>
      <c r="S680" s="35" t="s">
        <v>87</v>
      </c>
      <c r="T680" s="34" t="s">
        <v>882</v>
      </c>
      <c r="U680" s="39" t="s">
        <v>28</v>
      </c>
      <c r="V680" s="113" t="s">
        <v>293</v>
      </c>
      <c r="W680" s="34" t="s">
        <v>280</v>
      </c>
      <c r="X680" s="39" t="s">
        <v>819</v>
      </c>
      <c r="Y680" s="115"/>
      <c r="Z680" s="39" t="s">
        <v>239</v>
      </c>
      <c r="AA680" s="112"/>
      <c r="AB680" s="115"/>
      <c r="AC680" s="332">
        <v>48</v>
      </c>
      <c r="AD680" s="332" t="s">
        <v>240</v>
      </c>
      <c r="AE680" s="41" t="s">
        <v>508</v>
      </c>
      <c r="AF680" s="332" t="s">
        <v>240</v>
      </c>
      <c r="AG680" s="112"/>
      <c r="AH680" s="346">
        <v>125.2</v>
      </c>
      <c r="AI680" s="111">
        <v>125.2</v>
      </c>
      <c r="AJ680" s="346"/>
      <c r="AK680" s="349"/>
      <c r="AL680" s="336">
        <v>8.4600000000000009</v>
      </c>
      <c r="AM680" s="44">
        <v>167.02629999999999</v>
      </c>
      <c r="AN680" s="111">
        <v>1.57</v>
      </c>
      <c r="AO680" s="111">
        <f t="shared" si="34"/>
        <v>1</v>
      </c>
      <c r="AP680" s="111">
        <v>1</v>
      </c>
      <c r="AQ680" s="111"/>
      <c r="AR680" s="335" t="s">
        <v>295</v>
      </c>
      <c r="AS680" s="111" t="s">
        <v>240</v>
      </c>
      <c r="AT680" s="111" t="s">
        <v>295</v>
      </c>
      <c r="AU680" s="111" t="s">
        <v>240</v>
      </c>
      <c r="AV680" s="39" t="s">
        <v>481</v>
      </c>
      <c r="AW680" s="348"/>
      <c r="AX680" s="349">
        <v>20</v>
      </c>
      <c r="AY680" s="348">
        <v>8.4600000000000009</v>
      </c>
      <c r="AZ680" s="334" t="s">
        <v>240</v>
      </c>
      <c r="BA680" s="130"/>
      <c r="BB680" s="130">
        <v>167.02629999999999</v>
      </c>
      <c r="BC680" s="348">
        <v>1.57</v>
      </c>
      <c r="BD680" s="348"/>
      <c r="BE680" s="346"/>
      <c r="BF680" s="348">
        <v>1.57</v>
      </c>
      <c r="BG680" s="348"/>
      <c r="BH680" s="348"/>
      <c r="BI680" s="348"/>
      <c r="BJ680" s="112">
        <v>10</v>
      </c>
      <c r="BK680" s="346">
        <v>28.3</v>
      </c>
      <c r="BL680" s="346">
        <v>23.4</v>
      </c>
      <c r="BM680" s="346">
        <v>52.8</v>
      </c>
      <c r="BN680" s="346">
        <v>4.4000000000000004</v>
      </c>
      <c r="BO680" s="346">
        <v>140.9</v>
      </c>
      <c r="BP680" s="347">
        <v>6</v>
      </c>
      <c r="BQ680" s="346">
        <v>110.97</v>
      </c>
      <c r="BR680" s="346"/>
      <c r="BS680" s="34"/>
      <c r="BT680" s="34"/>
      <c r="BU680" s="34"/>
      <c r="BV680" s="34"/>
      <c r="BW680" s="34"/>
      <c r="BX680" s="34"/>
    </row>
    <row r="681" spans="1:76" x14ac:dyDescent="0.35">
      <c r="A681" s="34" t="s">
        <v>297</v>
      </c>
      <c r="B681" s="34"/>
      <c r="C681" s="34"/>
      <c r="D681" s="34"/>
      <c r="E681" s="34" t="s">
        <v>1373</v>
      </c>
      <c r="F681" s="34" t="s">
        <v>1374</v>
      </c>
      <c r="G681" s="41">
        <v>2005</v>
      </c>
      <c r="H681" s="34"/>
      <c r="I681" s="34"/>
      <c r="J681" s="34"/>
      <c r="K681" s="39" t="s">
        <v>80</v>
      </c>
      <c r="L681" s="39" t="s">
        <v>81</v>
      </c>
      <c r="M681" s="39" t="s">
        <v>82</v>
      </c>
      <c r="N681" s="39" t="s">
        <v>83</v>
      </c>
      <c r="O681" s="39" t="s">
        <v>84</v>
      </c>
      <c r="P681" s="39" t="s">
        <v>85</v>
      </c>
      <c r="Q681" s="39" t="s">
        <v>86</v>
      </c>
      <c r="R681" s="35" t="s">
        <v>87</v>
      </c>
      <c r="S681" s="35" t="s">
        <v>87</v>
      </c>
      <c r="T681" s="34" t="s">
        <v>882</v>
      </c>
      <c r="U681" s="39" t="s">
        <v>28</v>
      </c>
      <c r="V681" s="113" t="s">
        <v>293</v>
      </c>
      <c r="W681" s="34" t="s">
        <v>280</v>
      </c>
      <c r="X681" s="39" t="s">
        <v>819</v>
      </c>
      <c r="Y681" s="115"/>
      <c r="Z681" s="39" t="s">
        <v>239</v>
      </c>
      <c r="AA681" s="112"/>
      <c r="AB681" s="115"/>
      <c r="AC681" s="332">
        <v>48</v>
      </c>
      <c r="AD681" s="332" t="s">
        <v>240</v>
      </c>
      <c r="AE681" s="41" t="s">
        <v>508</v>
      </c>
      <c r="AF681" s="332" t="s">
        <v>240</v>
      </c>
      <c r="AG681" s="112"/>
      <c r="AH681" s="346">
        <v>156.1</v>
      </c>
      <c r="AI681" s="111">
        <v>156.1</v>
      </c>
      <c r="AJ681" s="346"/>
      <c r="AK681" s="349"/>
      <c r="AL681" s="336">
        <v>8.11</v>
      </c>
      <c r="AM681" s="44">
        <v>85.285200000000003</v>
      </c>
      <c r="AN681" s="111">
        <v>4.6500000000000004</v>
      </c>
      <c r="AO681" s="111">
        <f t="shared" ref="AO681:AO684" si="35">IF(AP681=1,1,"xx")</f>
        <v>1</v>
      </c>
      <c r="AP681" s="111">
        <v>1</v>
      </c>
      <c r="AQ681" s="111"/>
      <c r="AR681" s="335" t="s">
        <v>295</v>
      </c>
      <c r="AS681" s="111" t="s">
        <v>240</v>
      </c>
      <c r="AT681" s="111" t="s">
        <v>295</v>
      </c>
      <c r="AU681" s="111" t="s">
        <v>240</v>
      </c>
      <c r="AV681" s="39" t="s">
        <v>481</v>
      </c>
      <c r="AW681" s="348"/>
      <c r="AX681" s="349">
        <v>20</v>
      </c>
      <c r="AY681" s="348">
        <v>8.11</v>
      </c>
      <c r="AZ681" s="334" t="s">
        <v>240</v>
      </c>
      <c r="BA681" s="130"/>
      <c r="BB681" s="130">
        <v>85.285200000000003</v>
      </c>
      <c r="BC681" s="348">
        <v>4.6500000000000004</v>
      </c>
      <c r="BD681" s="348"/>
      <c r="BE681" s="346"/>
      <c r="BF681" s="348">
        <v>4.6500000000000004</v>
      </c>
      <c r="BG681" s="348"/>
      <c r="BH681" s="348"/>
      <c r="BI681" s="348"/>
      <c r="BJ681" s="112">
        <v>10</v>
      </c>
      <c r="BK681" s="346">
        <v>14.2</v>
      </c>
      <c r="BL681" s="346">
        <v>12.1</v>
      </c>
      <c r="BM681" s="346">
        <v>27.3</v>
      </c>
      <c r="BN681" s="346">
        <v>2.1</v>
      </c>
      <c r="BO681" s="346">
        <v>80.7</v>
      </c>
      <c r="BP681" s="347">
        <v>3.19</v>
      </c>
      <c r="BQ681" s="346">
        <v>58.22</v>
      </c>
      <c r="BR681" s="346"/>
      <c r="BS681" s="34"/>
      <c r="BT681" s="34"/>
      <c r="BU681" s="34"/>
      <c r="BV681" s="34"/>
      <c r="BW681" s="34"/>
      <c r="BX681" s="34"/>
    </row>
    <row r="682" spans="1:76" x14ac:dyDescent="0.35">
      <c r="A682" s="34" t="s">
        <v>297</v>
      </c>
      <c r="B682" s="34"/>
      <c r="C682" s="34"/>
      <c r="D682" s="34"/>
      <c r="E682" s="34" t="s">
        <v>1373</v>
      </c>
      <c r="F682" s="34" t="s">
        <v>1374</v>
      </c>
      <c r="G682" s="41">
        <v>2005</v>
      </c>
      <c r="H682" s="34"/>
      <c r="I682" s="34"/>
      <c r="J682" s="34"/>
      <c r="K682" s="39" t="s">
        <v>80</v>
      </c>
      <c r="L682" s="39" t="s">
        <v>81</v>
      </c>
      <c r="M682" s="39" t="s">
        <v>82</v>
      </c>
      <c r="N682" s="39" t="s">
        <v>83</v>
      </c>
      <c r="O682" s="39" t="s">
        <v>84</v>
      </c>
      <c r="P682" s="39" t="s">
        <v>85</v>
      </c>
      <c r="Q682" s="39" t="s">
        <v>86</v>
      </c>
      <c r="R682" s="35" t="s">
        <v>87</v>
      </c>
      <c r="S682" s="35" t="s">
        <v>87</v>
      </c>
      <c r="T682" s="34" t="s">
        <v>882</v>
      </c>
      <c r="U682" s="39" t="s">
        <v>28</v>
      </c>
      <c r="V682" s="113" t="s">
        <v>293</v>
      </c>
      <c r="W682" s="34" t="s">
        <v>280</v>
      </c>
      <c r="X682" s="39" t="s">
        <v>819</v>
      </c>
      <c r="Y682" s="115"/>
      <c r="Z682" s="39" t="s">
        <v>239</v>
      </c>
      <c r="AA682" s="112"/>
      <c r="AB682" s="115"/>
      <c r="AC682" s="332">
        <v>48</v>
      </c>
      <c r="AD682" s="332" t="s">
        <v>240</v>
      </c>
      <c r="AE682" s="41" t="s">
        <v>508</v>
      </c>
      <c r="AF682" s="332" t="s">
        <v>240</v>
      </c>
      <c r="AG682" s="112"/>
      <c r="AH682" s="346">
        <v>206</v>
      </c>
      <c r="AI682" s="111">
        <v>206</v>
      </c>
      <c r="AJ682" s="346"/>
      <c r="AK682" s="349"/>
      <c r="AL682" s="336">
        <v>8.4600000000000009</v>
      </c>
      <c r="AM682" s="44">
        <v>167.02629999999999</v>
      </c>
      <c r="AN682" s="111">
        <v>2.33</v>
      </c>
      <c r="AO682" s="111">
        <f t="shared" si="35"/>
        <v>1</v>
      </c>
      <c r="AP682" s="111">
        <v>1</v>
      </c>
      <c r="AQ682" s="111"/>
      <c r="AR682" s="335" t="s">
        <v>295</v>
      </c>
      <c r="AS682" s="111" t="s">
        <v>240</v>
      </c>
      <c r="AT682" s="111" t="s">
        <v>295</v>
      </c>
      <c r="AU682" s="111" t="s">
        <v>240</v>
      </c>
      <c r="AV682" s="39" t="s">
        <v>481</v>
      </c>
      <c r="AW682" s="348"/>
      <c r="AX682" s="349">
        <v>20</v>
      </c>
      <c r="AY682" s="348">
        <v>8.4600000000000009</v>
      </c>
      <c r="AZ682" s="334" t="s">
        <v>240</v>
      </c>
      <c r="BA682" s="130"/>
      <c r="BB682" s="130">
        <v>167.02629999999999</v>
      </c>
      <c r="BC682" s="348">
        <v>2.33</v>
      </c>
      <c r="BD682" s="348"/>
      <c r="BE682" s="346"/>
      <c r="BF682" s="348">
        <v>2.33</v>
      </c>
      <c r="BG682" s="348"/>
      <c r="BH682" s="348"/>
      <c r="BI682" s="348"/>
      <c r="BJ682" s="112">
        <v>10</v>
      </c>
      <c r="BK682" s="346">
        <v>28.3</v>
      </c>
      <c r="BL682" s="346">
        <v>23.4</v>
      </c>
      <c r="BM682" s="346">
        <v>52.8</v>
      </c>
      <c r="BN682" s="346">
        <v>4.4000000000000004</v>
      </c>
      <c r="BO682" s="346">
        <v>140.9</v>
      </c>
      <c r="BP682" s="347">
        <v>6</v>
      </c>
      <c r="BQ682" s="346">
        <v>110.97</v>
      </c>
      <c r="BR682" s="346"/>
      <c r="BS682" s="34"/>
      <c r="BT682" s="34"/>
      <c r="BU682" s="34"/>
      <c r="BV682" s="34"/>
      <c r="BW682" s="34"/>
      <c r="BX682" s="34"/>
    </row>
    <row r="683" spans="1:76" x14ac:dyDescent="0.35">
      <c r="A683" s="34" t="s">
        <v>297</v>
      </c>
      <c r="B683" s="34"/>
      <c r="C683" s="34"/>
      <c r="D683" s="34"/>
      <c r="E683" s="34" t="s">
        <v>1373</v>
      </c>
      <c r="F683" s="34" t="s">
        <v>1374</v>
      </c>
      <c r="G683" s="41">
        <v>2005</v>
      </c>
      <c r="H683" s="34"/>
      <c r="I683" s="34"/>
      <c r="J683" s="34"/>
      <c r="K683" s="39" t="s">
        <v>80</v>
      </c>
      <c r="L683" s="39" t="s">
        <v>81</v>
      </c>
      <c r="M683" s="39" t="s">
        <v>82</v>
      </c>
      <c r="N683" s="39" t="s">
        <v>83</v>
      </c>
      <c r="O683" s="39" t="s">
        <v>84</v>
      </c>
      <c r="P683" s="39" t="s">
        <v>85</v>
      </c>
      <c r="Q683" s="39" t="s">
        <v>86</v>
      </c>
      <c r="R683" s="35" t="s">
        <v>87</v>
      </c>
      <c r="S683" s="35" t="s">
        <v>87</v>
      </c>
      <c r="T683" s="34" t="s">
        <v>882</v>
      </c>
      <c r="U683" s="39" t="s">
        <v>28</v>
      </c>
      <c r="V683" s="113" t="s">
        <v>293</v>
      </c>
      <c r="W683" s="34" t="s">
        <v>280</v>
      </c>
      <c r="X683" s="39" t="s">
        <v>819</v>
      </c>
      <c r="Y683" s="115"/>
      <c r="Z683" s="39" t="s">
        <v>239</v>
      </c>
      <c r="AA683" s="112"/>
      <c r="AB683" s="115"/>
      <c r="AC683" s="332">
        <v>48</v>
      </c>
      <c r="AD683" s="332" t="s">
        <v>240</v>
      </c>
      <c r="AE683" s="41" t="s">
        <v>508</v>
      </c>
      <c r="AF683" s="332" t="s">
        <v>240</v>
      </c>
      <c r="AG683" s="112"/>
      <c r="AH683" s="346">
        <v>235.9</v>
      </c>
      <c r="AI683" s="111">
        <v>235.9</v>
      </c>
      <c r="AJ683" s="346"/>
      <c r="AK683" s="349"/>
      <c r="AL683" s="336">
        <v>8.4499999999999993</v>
      </c>
      <c r="AM683" s="44">
        <v>167.02629999999999</v>
      </c>
      <c r="AN683" s="111">
        <v>3.25</v>
      </c>
      <c r="AO683" s="111">
        <f t="shared" si="35"/>
        <v>1</v>
      </c>
      <c r="AP683" s="111">
        <v>1</v>
      </c>
      <c r="AQ683" s="111"/>
      <c r="AR683" s="335" t="s">
        <v>295</v>
      </c>
      <c r="AS683" s="111" t="s">
        <v>240</v>
      </c>
      <c r="AT683" s="111" t="s">
        <v>295</v>
      </c>
      <c r="AU683" s="111" t="s">
        <v>240</v>
      </c>
      <c r="AV683" s="39" t="s">
        <v>481</v>
      </c>
      <c r="AW683" s="348"/>
      <c r="AX683" s="349">
        <v>20</v>
      </c>
      <c r="AY683" s="348">
        <v>8.4499999999999993</v>
      </c>
      <c r="AZ683" s="334" t="s">
        <v>240</v>
      </c>
      <c r="BA683" s="130"/>
      <c r="BB683" s="130">
        <v>167.02629999999999</v>
      </c>
      <c r="BC683" s="348">
        <v>3.25</v>
      </c>
      <c r="BD683" s="348"/>
      <c r="BE683" s="346"/>
      <c r="BF683" s="348">
        <v>3.25</v>
      </c>
      <c r="BG683" s="348"/>
      <c r="BH683" s="348"/>
      <c r="BI683" s="348"/>
      <c r="BJ683" s="112">
        <v>10</v>
      </c>
      <c r="BK683" s="346">
        <v>28.3</v>
      </c>
      <c r="BL683" s="346">
        <v>23.4</v>
      </c>
      <c r="BM683" s="346">
        <v>52.8</v>
      </c>
      <c r="BN683" s="346">
        <v>4.4000000000000004</v>
      </c>
      <c r="BO683" s="346">
        <v>140.9</v>
      </c>
      <c r="BP683" s="347">
        <v>0.93</v>
      </c>
      <c r="BQ683" s="346">
        <v>110.99</v>
      </c>
      <c r="BR683" s="346"/>
      <c r="BS683" s="34"/>
      <c r="BT683" s="34"/>
      <c r="BU683" s="34"/>
      <c r="BV683" s="34"/>
      <c r="BW683" s="34"/>
      <c r="BX683" s="34"/>
    </row>
    <row r="684" spans="1:76" x14ac:dyDescent="0.35">
      <c r="A684" s="34" t="s">
        <v>297</v>
      </c>
      <c r="B684" s="34"/>
      <c r="C684" s="34"/>
      <c r="D684" s="34"/>
      <c r="E684" s="34" t="s">
        <v>1373</v>
      </c>
      <c r="F684" s="34" t="s">
        <v>1374</v>
      </c>
      <c r="G684" s="41">
        <v>2005</v>
      </c>
      <c r="H684" s="34"/>
      <c r="I684" s="34"/>
      <c r="J684" s="34"/>
      <c r="K684" s="39" t="s">
        <v>80</v>
      </c>
      <c r="L684" s="39" t="s">
        <v>81</v>
      </c>
      <c r="M684" s="39" t="s">
        <v>82</v>
      </c>
      <c r="N684" s="39" t="s">
        <v>83</v>
      </c>
      <c r="O684" s="39" t="s">
        <v>84</v>
      </c>
      <c r="P684" s="39" t="s">
        <v>85</v>
      </c>
      <c r="Q684" s="39" t="s">
        <v>86</v>
      </c>
      <c r="R684" s="35" t="s">
        <v>87</v>
      </c>
      <c r="S684" s="35" t="s">
        <v>87</v>
      </c>
      <c r="T684" s="34" t="s">
        <v>882</v>
      </c>
      <c r="U684" s="39" t="s">
        <v>28</v>
      </c>
      <c r="V684" s="113" t="s">
        <v>293</v>
      </c>
      <c r="W684" s="34" t="s">
        <v>280</v>
      </c>
      <c r="X684" s="39" t="s">
        <v>819</v>
      </c>
      <c r="Y684" s="115"/>
      <c r="Z684" s="39" t="s">
        <v>239</v>
      </c>
      <c r="AA684" s="112"/>
      <c r="AB684" s="115"/>
      <c r="AC684" s="332">
        <v>48</v>
      </c>
      <c r="AD684" s="332" t="s">
        <v>240</v>
      </c>
      <c r="AE684" s="41" t="s">
        <v>508</v>
      </c>
      <c r="AF684" s="332" t="s">
        <v>240</v>
      </c>
      <c r="AG684" s="112"/>
      <c r="AH684" s="346">
        <v>239.8</v>
      </c>
      <c r="AI684" s="111">
        <v>239.8</v>
      </c>
      <c r="AJ684" s="346"/>
      <c r="AK684" s="349"/>
      <c r="AL684" s="336">
        <v>8.39</v>
      </c>
      <c r="AM684" s="44">
        <v>167.02629999999999</v>
      </c>
      <c r="AN684" s="111">
        <v>3.94</v>
      </c>
      <c r="AO684" s="111">
        <f t="shared" si="35"/>
        <v>1</v>
      </c>
      <c r="AP684" s="111">
        <v>1</v>
      </c>
      <c r="AQ684" s="111"/>
      <c r="AR684" s="335" t="s">
        <v>295</v>
      </c>
      <c r="AS684" s="111" t="s">
        <v>240</v>
      </c>
      <c r="AT684" s="111" t="s">
        <v>295</v>
      </c>
      <c r="AU684" s="111" t="s">
        <v>240</v>
      </c>
      <c r="AV684" s="39" t="s">
        <v>481</v>
      </c>
      <c r="AW684" s="348"/>
      <c r="AX684" s="349">
        <v>20</v>
      </c>
      <c r="AY684" s="348">
        <v>8.39</v>
      </c>
      <c r="AZ684" s="334" t="s">
        <v>240</v>
      </c>
      <c r="BA684" s="130"/>
      <c r="BB684" s="130">
        <v>167.02629999999999</v>
      </c>
      <c r="BC684" s="348">
        <v>3.94</v>
      </c>
      <c r="BD684" s="348"/>
      <c r="BE684" s="346"/>
      <c r="BF684" s="348">
        <v>3.94</v>
      </c>
      <c r="BG684" s="348"/>
      <c r="BH684" s="348"/>
      <c r="BI684" s="348"/>
      <c r="BJ684" s="112">
        <v>10</v>
      </c>
      <c r="BK684" s="346">
        <v>28.3</v>
      </c>
      <c r="BL684" s="346">
        <v>23.4</v>
      </c>
      <c r="BM684" s="346">
        <v>52.8</v>
      </c>
      <c r="BN684" s="346">
        <v>4.4000000000000004</v>
      </c>
      <c r="BO684" s="346">
        <v>140.9</v>
      </c>
      <c r="BP684" s="347">
        <v>0.93</v>
      </c>
      <c r="BQ684" s="346">
        <v>111.05</v>
      </c>
      <c r="BR684" s="346"/>
      <c r="BS684" s="34"/>
      <c r="BT684" s="34"/>
      <c r="BU684" s="34"/>
      <c r="BV684" s="34"/>
      <c r="BW684" s="34"/>
      <c r="BX684" s="34"/>
    </row>
    <row r="685" spans="1:76" x14ac:dyDescent="0.35">
      <c r="A685" s="34" t="s">
        <v>329</v>
      </c>
      <c r="B685" s="34"/>
      <c r="C685" s="34"/>
      <c r="D685" s="34"/>
      <c r="E685" s="338" t="s">
        <v>1375</v>
      </c>
      <c r="F685" s="338" t="s">
        <v>1375</v>
      </c>
      <c r="G685" s="40">
        <v>2006</v>
      </c>
      <c r="H685" s="34"/>
      <c r="I685" s="34"/>
      <c r="J685" s="338"/>
      <c r="K685" s="39" t="s">
        <v>80</v>
      </c>
      <c r="L685" s="39" t="s">
        <v>81</v>
      </c>
      <c r="M685" s="39" t="s">
        <v>82</v>
      </c>
      <c r="N685" s="39" t="s">
        <v>83</v>
      </c>
      <c r="O685" s="39" t="s">
        <v>84</v>
      </c>
      <c r="P685" s="39" t="s">
        <v>85</v>
      </c>
      <c r="Q685" s="39" t="s">
        <v>86</v>
      </c>
      <c r="R685" s="35" t="s">
        <v>87</v>
      </c>
      <c r="S685" s="35" t="s">
        <v>87</v>
      </c>
      <c r="T685" s="34" t="s">
        <v>818</v>
      </c>
      <c r="U685" s="39" t="s">
        <v>28</v>
      </c>
      <c r="V685" s="34" t="s">
        <v>293</v>
      </c>
      <c r="W685" s="34" t="s">
        <v>280</v>
      </c>
      <c r="X685" s="35" t="s">
        <v>1376</v>
      </c>
      <c r="Y685" s="35" t="s">
        <v>1376</v>
      </c>
      <c r="Z685" s="39" t="s">
        <v>239</v>
      </c>
      <c r="AA685" s="339"/>
      <c r="AB685" s="339"/>
      <c r="AC685" s="40">
        <v>48</v>
      </c>
      <c r="AD685" s="332" t="s">
        <v>240</v>
      </c>
      <c r="AE685" s="40" t="s">
        <v>508</v>
      </c>
      <c r="AF685" s="332" t="s">
        <v>240</v>
      </c>
      <c r="AG685" s="339"/>
      <c r="AH685" s="339" t="s">
        <v>1377</v>
      </c>
      <c r="AI685" s="111">
        <v>16.14</v>
      </c>
      <c r="AJ685" s="339"/>
      <c r="AK685" s="114" t="s">
        <v>295</v>
      </c>
      <c r="AL685" s="336">
        <v>7</v>
      </c>
      <c r="AM685" s="339">
        <v>250</v>
      </c>
      <c r="AN685" s="111"/>
      <c r="AO685" s="111">
        <v>3</v>
      </c>
      <c r="AP685" s="111">
        <v>3</v>
      </c>
      <c r="AQ685" s="111" t="s">
        <v>822</v>
      </c>
      <c r="AR685" s="335" t="s">
        <v>240</v>
      </c>
      <c r="AS685" s="111" t="s">
        <v>295</v>
      </c>
      <c r="AT685" s="111" t="s">
        <v>295</v>
      </c>
      <c r="AU685" s="111" t="s">
        <v>240</v>
      </c>
      <c r="AV685" s="112" t="s">
        <v>167</v>
      </c>
      <c r="AW685" s="339"/>
      <c r="AX685" s="339">
        <v>20</v>
      </c>
      <c r="AY685" s="334">
        <v>7</v>
      </c>
      <c r="AZ685" s="334" t="s">
        <v>240</v>
      </c>
      <c r="BA685" s="339">
        <v>250</v>
      </c>
      <c r="BB685" s="130"/>
      <c r="BC685" s="339" t="s">
        <v>559</v>
      </c>
      <c r="BD685" s="339"/>
      <c r="BE685" s="339" t="s">
        <v>559</v>
      </c>
      <c r="BF685" s="339"/>
      <c r="BG685" s="339"/>
      <c r="BH685" s="334"/>
      <c r="BI685" s="334"/>
      <c r="BJ685" s="39">
        <v>0.01</v>
      </c>
      <c r="BK685" s="39">
        <v>71.829554266946246</v>
      </c>
      <c r="BL685" s="39">
        <v>17.149799195290921</v>
      </c>
      <c r="BM685" s="39">
        <v>15.908760278432869</v>
      </c>
      <c r="BN685" s="39">
        <v>2.7023970368551322</v>
      </c>
      <c r="BO685" s="39">
        <v>75.550512426825961</v>
      </c>
      <c r="BP685" s="39">
        <v>146.7523889214236</v>
      </c>
      <c r="BQ685" s="39">
        <v>2.2271545353409095</v>
      </c>
      <c r="BR685" s="339"/>
      <c r="BS685" s="339"/>
      <c r="BT685" s="338" t="s">
        <v>773</v>
      </c>
      <c r="BU685" s="338" t="s">
        <v>921</v>
      </c>
      <c r="BV685" s="34"/>
      <c r="BW685" s="34"/>
      <c r="BX685" s="34"/>
    </row>
    <row r="686" spans="1:76" x14ac:dyDescent="0.35">
      <c r="A686" s="34" t="s">
        <v>329</v>
      </c>
      <c r="B686" s="34"/>
      <c r="C686" s="34"/>
      <c r="D686" s="34"/>
      <c r="E686" s="338" t="s">
        <v>1378</v>
      </c>
      <c r="F686" s="338" t="s">
        <v>1379</v>
      </c>
      <c r="G686" s="40">
        <v>2006</v>
      </c>
      <c r="H686" s="34"/>
      <c r="I686" s="34"/>
      <c r="J686" s="338"/>
      <c r="K686" s="39" t="s">
        <v>80</v>
      </c>
      <c r="L686" s="39" t="s">
        <v>81</v>
      </c>
      <c r="M686" s="39" t="s">
        <v>82</v>
      </c>
      <c r="N686" s="39" t="s">
        <v>83</v>
      </c>
      <c r="O686" s="39" t="s">
        <v>84</v>
      </c>
      <c r="P686" s="39" t="s">
        <v>85</v>
      </c>
      <c r="Q686" s="39" t="s">
        <v>86</v>
      </c>
      <c r="R686" s="35" t="s">
        <v>87</v>
      </c>
      <c r="S686" s="35" t="s">
        <v>87</v>
      </c>
      <c r="T686" s="34" t="s">
        <v>818</v>
      </c>
      <c r="U686" s="39" t="s">
        <v>28</v>
      </c>
      <c r="V686" s="34" t="s">
        <v>293</v>
      </c>
      <c r="W686" s="34" t="s">
        <v>280</v>
      </c>
      <c r="X686" s="39" t="s">
        <v>819</v>
      </c>
      <c r="Y686" s="35" t="s">
        <v>887</v>
      </c>
      <c r="Z686" s="39" t="s">
        <v>239</v>
      </c>
      <c r="AA686" s="339"/>
      <c r="AB686" s="339"/>
      <c r="AC686" s="40">
        <v>48</v>
      </c>
      <c r="AD686" s="332" t="s">
        <v>240</v>
      </c>
      <c r="AE686" s="40" t="s">
        <v>477</v>
      </c>
      <c r="AF686" s="332" t="s">
        <v>240</v>
      </c>
      <c r="AG686" s="339"/>
      <c r="AH686" s="339" t="s">
        <v>1380</v>
      </c>
      <c r="AI686" s="111">
        <v>61.01</v>
      </c>
      <c r="AJ686" s="339"/>
      <c r="AK686" s="114" t="s">
        <v>295</v>
      </c>
      <c r="AL686" s="336">
        <v>7.2</v>
      </c>
      <c r="AM686" s="339">
        <v>240</v>
      </c>
      <c r="AN686" s="111"/>
      <c r="AO686" s="111">
        <v>3</v>
      </c>
      <c r="AP686" s="111">
        <v>3</v>
      </c>
      <c r="AQ686" s="111" t="s">
        <v>822</v>
      </c>
      <c r="AR686" s="335" t="s">
        <v>240</v>
      </c>
      <c r="AS686" s="111" t="s">
        <v>295</v>
      </c>
      <c r="AT686" s="111" t="s">
        <v>295</v>
      </c>
      <c r="AU686" s="111" t="s">
        <v>240</v>
      </c>
      <c r="AV686" s="112" t="s">
        <v>167</v>
      </c>
      <c r="AW686" s="339"/>
      <c r="AX686" s="339">
        <v>20</v>
      </c>
      <c r="AY686" s="334">
        <v>7.2</v>
      </c>
      <c r="AZ686" s="334" t="s">
        <v>240</v>
      </c>
      <c r="BA686" s="339">
        <v>240</v>
      </c>
      <c r="BB686" s="339"/>
      <c r="BC686" s="339" t="s">
        <v>559</v>
      </c>
      <c r="BD686" s="339"/>
      <c r="BE686" s="339" t="s">
        <v>559</v>
      </c>
      <c r="BF686" s="339"/>
      <c r="BG686" s="339"/>
      <c r="BH686" s="334"/>
      <c r="BI686" s="334"/>
      <c r="BJ686" s="112">
        <v>10</v>
      </c>
      <c r="BK686" s="56">
        <v>65.552248477114333</v>
      </c>
      <c r="BL686" s="56">
        <v>18.528212251770402</v>
      </c>
      <c r="BM686" s="56">
        <v>9.5850115929501865</v>
      </c>
      <c r="BN686" s="56">
        <v>2.3315713761111523</v>
      </c>
      <c r="BO686" s="56">
        <v>159.8325259947853</v>
      </c>
      <c r="BP686" s="223">
        <v>66.441258622564945</v>
      </c>
      <c r="BQ686" s="339" t="s">
        <v>559</v>
      </c>
      <c r="BR686" s="56"/>
      <c r="BS686" s="339"/>
      <c r="BT686" s="338" t="s">
        <v>773</v>
      </c>
      <c r="BU686" s="340" t="s">
        <v>774</v>
      </c>
      <c r="BV686" s="34"/>
      <c r="BW686" s="34"/>
      <c r="BX686" s="34"/>
    </row>
    <row r="687" spans="1:76" x14ac:dyDescent="0.35">
      <c r="A687" s="34" t="s">
        <v>277</v>
      </c>
      <c r="B687" s="34"/>
      <c r="C687" s="34"/>
      <c r="D687" s="34"/>
      <c r="E687" s="338" t="s">
        <v>1381</v>
      </c>
      <c r="F687" s="338" t="s">
        <v>1382</v>
      </c>
      <c r="G687" s="40">
        <v>2006</v>
      </c>
      <c r="H687" s="34"/>
      <c r="I687" s="34"/>
      <c r="J687" s="338"/>
      <c r="K687" s="39" t="s">
        <v>80</v>
      </c>
      <c r="L687" s="39" t="s">
        <v>81</v>
      </c>
      <c r="M687" s="39" t="s">
        <v>82</v>
      </c>
      <c r="N687" s="39" t="s">
        <v>83</v>
      </c>
      <c r="O687" s="39" t="s">
        <v>84</v>
      </c>
      <c r="P687" s="39" t="s">
        <v>85</v>
      </c>
      <c r="Q687" s="39" t="s">
        <v>86</v>
      </c>
      <c r="R687" s="35" t="s">
        <v>87</v>
      </c>
      <c r="S687" s="35" t="s">
        <v>87</v>
      </c>
      <c r="T687" s="34" t="s">
        <v>818</v>
      </c>
      <c r="U687" s="39" t="s">
        <v>28</v>
      </c>
      <c r="V687" s="34" t="s">
        <v>293</v>
      </c>
      <c r="W687" s="34" t="s">
        <v>280</v>
      </c>
      <c r="X687" s="39" t="s">
        <v>819</v>
      </c>
      <c r="Y687" s="35" t="s">
        <v>887</v>
      </c>
      <c r="Z687" s="39" t="s">
        <v>239</v>
      </c>
      <c r="AA687" s="339"/>
      <c r="AB687" s="339"/>
      <c r="AC687" s="40">
        <v>48</v>
      </c>
      <c r="AD687" s="332" t="s">
        <v>240</v>
      </c>
      <c r="AE687" s="40" t="s">
        <v>508</v>
      </c>
      <c r="AF687" s="332" t="s">
        <v>240</v>
      </c>
      <c r="AG687" s="339"/>
      <c r="AH687" s="339">
        <v>4</v>
      </c>
      <c r="AI687" s="111">
        <v>4</v>
      </c>
      <c r="AJ687" s="339"/>
      <c r="AK687" s="114" t="s">
        <v>509</v>
      </c>
      <c r="AL687" s="336">
        <v>7.8</v>
      </c>
      <c r="AM687" s="339">
        <v>44</v>
      </c>
      <c r="AN687" s="111"/>
      <c r="AO687" s="111">
        <v>2</v>
      </c>
      <c r="AP687" s="111">
        <v>3</v>
      </c>
      <c r="AQ687" s="111" t="s">
        <v>822</v>
      </c>
      <c r="AR687" s="335" t="s">
        <v>295</v>
      </c>
      <c r="AS687" s="111" t="s">
        <v>295</v>
      </c>
      <c r="AT687" s="111" t="s">
        <v>295</v>
      </c>
      <c r="AU687" s="111" t="s">
        <v>240</v>
      </c>
      <c r="AV687" s="112" t="s">
        <v>167</v>
      </c>
      <c r="AW687" s="339"/>
      <c r="AX687" s="339">
        <v>25</v>
      </c>
      <c r="AY687" s="334">
        <v>7.8</v>
      </c>
      <c r="AZ687" s="334" t="s">
        <v>240</v>
      </c>
      <c r="BA687" s="339">
        <v>44</v>
      </c>
      <c r="BB687" s="339">
        <v>10.1722</v>
      </c>
      <c r="BC687" s="339" t="s">
        <v>559</v>
      </c>
      <c r="BD687" s="339"/>
      <c r="BE687" s="339" t="s">
        <v>559</v>
      </c>
      <c r="BF687" s="339"/>
      <c r="BG687" s="339"/>
      <c r="BH687" s="334"/>
      <c r="BI687" s="334"/>
      <c r="BJ687" s="112">
        <v>0.01</v>
      </c>
      <c r="BK687" s="56">
        <v>7.2493180252539204</v>
      </c>
      <c r="BL687" s="56">
        <v>6.2887167990177932</v>
      </c>
      <c r="BM687" s="56">
        <v>13.636321743296977</v>
      </c>
      <c r="BN687" s="56">
        <v>1.0888404001760723</v>
      </c>
      <c r="BO687" s="56">
        <v>41.907016940015254</v>
      </c>
      <c r="BP687" s="223">
        <v>0.97975717894919345</v>
      </c>
      <c r="BQ687" s="334">
        <v>30</v>
      </c>
      <c r="BR687" s="56"/>
      <c r="BS687" s="339"/>
      <c r="BT687" s="338" t="s">
        <v>773</v>
      </c>
      <c r="BU687" s="338" t="s">
        <v>825</v>
      </c>
      <c r="BV687" s="34"/>
      <c r="BW687" s="34"/>
      <c r="BX687" s="34"/>
    </row>
    <row r="688" spans="1:76" x14ac:dyDescent="0.35">
      <c r="A688" s="34" t="s">
        <v>277</v>
      </c>
      <c r="B688" s="34"/>
      <c r="C688" s="34"/>
      <c r="D688" s="34"/>
      <c r="E688" s="338" t="s">
        <v>1381</v>
      </c>
      <c r="F688" s="338" t="s">
        <v>1382</v>
      </c>
      <c r="G688" s="40">
        <v>2006</v>
      </c>
      <c r="H688" s="34"/>
      <c r="I688" s="34"/>
      <c r="J688" s="338"/>
      <c r="K688" s="39" t="s">
        <v>80</v>
      </c>
      <c r="L688" s="39" t="s">
        <v>81</v>
      </c>
      <c r="M688" s="39" t="s">
        <v>82</v>
      </c>
      <c r="N688" s="39" t="s">
        <v>83</v>
      </c>
      <c r="O688" s="39" t="s">
        <v>84</v>
      </c>
      <c r="P688" s="39" t="s">
        <v>85</v>
      </c>
      <c r="Q688" s="39" t="s">
        <v>86</v>
      </c>
      <c r="R688" s="35" t="s">
        <v>87</v>
      </c>
      <c r="S688" s="35" t="s">
        <v>87</v>
      </c>
      <c r="T688" s="34" t="s">
        <v>818</v>
      </c>
      <c r="U688" s="39" t="s">
        <v>28</v>
      </c>
      <c r="V688" s="34" t="s">
        <v>293</v>
      </c>
      <c r="W688" s="34" t="s">
        <v>280</v>
      </c>
      <c r="X688" s="39" t="s">
        <v>819</v>
      </c>
      <c r="Y688" s="35" t="s">
        <v>887</v>
      </c>
      <c r="Z688" s="39" t="s">
        <v>239</v>
      </c>
      <c r="AA688" s="339"/>
      <c r="AB688" s="339"/>
      <c r="AC688" s="40">
        <v>48</v>
      </c>
      <c r="AD688" s="332" t="s">
        <v>240</v>
      </c>
      <c r="AE688" s="40" t="s">
        <v>508</v>
      </c>
      <c r="AF688" s="332" t="s">
        <v>240</v>
      </c>
      <c r="AG688" s="339"/>
      <c r="AH688" s="339">
        <v>12</v>
      </c>
      <c r="AI688" s="111">
        <v>12</v>
      </c>
      <c r="AJ688" s="339"/>
      <c r="AK688" s="114" t="s">
        <v>509</v>
      </c>
      <c r="AL688" s="336">
        <v>8</v>
      </c>
      <c r="AM688" s="339">
        <v>150</v>
      </c>
      <c r="AN688" s="111"/>
      <c r="AO688" s="111">
        <v>2</v>
      </c>
      <c r="AP688" s="111">
        <v>3</v>
      </c>
      <c r="AQ688" s="111" t="s">
        <v>822</v>
      </c>
      <c r="AR688" s="335" t="s">
        <v>295</v>
      </c>
      <c r="AS688" s="111" t="s">
        <v>295</v>
      </c>
      <c r="AT688" s="111" t="s">
        <v>295</v>
      </c>
      <c r="AU688" s="111" t="s">
        <v>240</v>
      </c>
      <c r="AV688" s="112" t="s">
        <v>167</v>
      </c>
      <c r="AW688" s="339"/>
      <c r="AX688" s="339">
        <v>25</v>
      </c>
      <c r="AY688" s="334">
        <v>8</v>
      </c>
      <c r="AZ688" s="334" t="s">
        <v>240</v>
      </c>
      <c r="BA688" s="339">
        <v>150</v>
      </c>
      <c r="BB688" s="339">
        <v>250.24929999999998</v>
      </c>
      <c r="BC688" s="339" t="s">
        <v>559</v>
      </c>
      <c r="BD688" s="339"/>
      <c r="BE688" s="339" t="s">
        <v>559</v>
      </c>
      <c r="BF688" s="339"/>
      <c r="BG688" s="339"/>
      <c r="BH688" s="334"/>
      <c r="BI688" s="334"/>
      <c r="BJ688" s="112">
        <v>0.01</v>
      </c>
      <c r="BK688" s="56">
        <v>24.713584177002001</v>
      </c>
      <c r="BL688" s="56">
        <v>21.438807269378838</v>
      </c>
      <c r="BM688" s="56">
        <v>46.487460488512426</v>
      </c>
      <c r="BN688" s="56">
        <v>3.7119559096911559</v>
      </c>
      <c r="BO688" s="56">
        <v>125.49386868841019</v>
      </c>
      <c r="BP688" s="223">
        <v>2.9339601751556339</v>
      </c>
      <c r="BQ688" s="334">
        <v>121</v>
      </c>
      <c r="BR688" s="56"/>
      <c r="BS688" s="339"/>
      <c r="BT688" s="338" t="s">
        <v>773</v>
      </c>
      <c r="BU688" s="338" t="s">
        <v>825</v>
      </c>
      <c r="BV688" s="34"/>
      <c r="BW688" s="34"/>
      <c r="BX688" s="34"/>
    </row>
    <row r="689" spans="1:76" x14ac:dyDescent="0.35">
      <c r="A689" s="34" t="s">
        <v>277</v>
      </c>
      <c r="B689" s="34"/>
      <c r="C689" s="39">
        <v>1310537</v>
      </c>
      <c r="D689" s="39">
        <v>767717</v>
      </c>
      <c r="E689" s="39" t="s">
        <v>654</v>
      </c>
      <c r="F689" s="39" t="s">
        <v>655</v>
      </c>
      <c r="G689" s="39">
        <v>2007</v>
      </c>
      <c r="H689" s="39" t="s">
        <v>656</v>
      </c>
      <c r="I689" s="39" t="s">
        <v>657</v>
      </c>
      <c r="J689" s="39" t="s">
        <v>16</v>
      </c>
      <c r="K689" s="39" t="s">
        <v>80</v>
      </c>
      <c r="L689" s="39" t="s">
        <v>81</v>
      </c>
      <c r="M689" s="39" t="s">
        <v>82</v>
      </c>
      <c r="N689" s="39" t="s">
        <v>83</v>
      </c>
      <c r="O689" s="39" t="s">
        <v>84</v>
      </c>
      <c r="P689" s="39" t="s">
        <v>85</v>
      </c>
      <c r="Q689" s="39" t="s">
        <v>86</v>
      </c>
      <c r="R689" s="39" t="s">
        <v>87</v>
      </c>
      <c r="S689" s="39" t="s">
        <v>87</v>
      </c>
      <c r="T689" s="39" t="s">
        <v>474</v>
      </c>
      <c r="U689" s="39" t="s">
        <v>28</v>
      </c>
      <c r="V689" s="39" t="s">
        <v>293</v>
      </c>
      <c r="W689" s="34" t="s">
        <v>280</v>
      </c>
      <c r="X689" s="39" t="s">
        <v>819</v>
      </c>
      <c r="Y689" s="39" t="s">
        <v>475</v>
      </c>
      <c r="Z689" s="39" t="s">
        <v>239</v>
      </c>
      <c r="AA689" s="39" t="s">
        <v>476</v>
      </c>
      <c r="AB689" s="39">
        <v>2</v>
      </c>
      <c r="AC689" s="332">
        <f t="shared" ref="AC689:AC696" si="36">AB689*24</f>
        <v>48</v>
      </c>
      <c r="AD689" s="332" t="s">
        <v>240</v>
      </c>
      <c r="AE689" s="332" t="s">
        <v>477</v>
      </c>
      <c r="AF689" s="332" t="s">
        <v>240</v>
      </c>
      <c r="AG689" s="39" t="s">
        <v>478</v>
      </c>
      <c r="AH689" s="39" t="s">
        <v>1383</v>
      </c>
      <c r="AI689" s="111">
        <v>19.3</v>
      </c>
      <c r="AK689" s="39" t="s">
        <v>509</v>
      </c>
      <c r="AL689" s="336">
        <v>6.8</v>
      </c>
      <c r="AM689" s="44">
        <v>50</v>
      </c>
      <c r="AN689" s="111">
        <v>0.38</v>
      </c>
      <c r="AO689" s="111">
        <v>1</v>
      </c>
      <c r="AP689" s="111">
        <v>2</v>
      </c>
      <c r="AQ689" s="111" t="s">
        <v>933</v>
      </c>
      <c r="AR689" s="335" t="s">
        <v>295</v>
      </c>
      <c r="AS689" s="111" t="s">
        <v>240</v>
      </c>
      <c r="AT689" s="111" t="s">
        <v>295</v>
      </c>
      <c r="AU689" s="111"/>
      <c r="AV689" s="39" t="s">
        <v>481</v>
      </c>
      <c r="AW689" s="39" t="s">
        <v>660</v>
      </c>
      <c r="AX689" s="39" t="s">
        <v>661</v>
      </c>
      <c r="AY689" s="39">
        <v>6.8</v>
      </c>
      <c r="AZ689" s="334" t="s">
        <v>240</v>
      </c>
      <c r="BA689" s="39" t="s">
        <v>662</v>
      </c>
      <c r="BC689" s="39">
        <v>0.38</v>
      </c>
      <c r="BD689" s="39" t="s">
        <v>663</v>
      </c>
      <c r="BH689" s="39" t="s">
        <v>497</v>
      </c>
      <c r="BI689" s="39" t="s">
        <v>497</v>
      </c>
      <c r="BJ689" s="112">
        <v>0.01</v>
      </c>
      <c r="BK689" s="39">
        <v>10</v>
      </c>
      <c r="BL689" s="39">
        <v>6.0750000000000002</v>
      </c>
      <c r="BM689" s="339">
        <v>93.73</v>
      </c>
      <c r="BN689" s="39">
        <v>2.9249999999999998</v>
      </c>
      <c r="BO689" s="56">
        <v>24.01</v>
      </c>
      <c r="BP689" s="223">
        <v>162.19999999999999</v>
      </c>
      <c r="BQ689" s="39" t="s">
        <v>497</v>
      </c>
      <c r="BR689" s="53"/>
      <c r="BS689" s="53" t="s">
        <v>664</v>
      </c>
      <c r="BT689" s="338" t="s">
        <v>773</v>
      </c>
      <c r="BU689" s="338" t="s">
        <v>825</v>
      </c>
      <c r="BV689" s="39" t="s">
        <v>489</v>
      </c>
      <c r="BX689" s="39" t="s">
        <v>660</v>
      </c>
    </row>
    <row r="690" spans="1:76" x14ac:dyDescent="0.35">
      <c r="A690" s="34" t="s">
        <v>277</v>
      </c>
      <c r="B690" s="34"/>
      <c r="C690" s="39">
        <v>1310550</v>
      </c>
      <c r="D690" s="39">
        <v>767730</v>
      </c>
      <c r="E690" s="39" t="s">
        <v>654</v>
      </c>
      <c r="F690" s="39" t="s">
        <v>655</v>
      </c>
      <c r="G690" s="39">
        <v>2007</v>
      </c>
      <c r="H690" s="39" t="s">
        <v>656</v>
      </c>
      <c r="I690" s="39" t="s">
        <v>657</v>
      </c>
      <c r="J690" s="39" t="s">
        <v>16</v>
      </c>
      <c r="K690" s="39" t="s">
        <v>80</v>
      </c>
      <c r="L690" s="39" t="s">
        <v>81</v>
      </c>
      <c r="M690" s="39" t="s">
        <v>82</v>
      </c>
      <c r="N690" s="39" t="s">
        <v>83</v>
      </c>
      <c r="O690" s="39" t="s">
        <v>84</v>
      </c>
      <c r="P690" s="39" t="s">
        <v>85</v>
      </c>
      <c r="Q690" s="39" t="s">
        <v>86</v>
      </c>
      <c r="R690" s="39" t="s">
        <v>87</v>
      </c>
      <c r="S690" s="39" t="s">
        <v>87</v>
      </c>
      <c r="T690" s="39" t="s">
        <v>474</v>
      </c>
      <c r="U690" s="39" t="s">
        <v>28</v>
      </c>
      <c r="V690" s="39" t="s">
        <v>293</v>
      </c>
      <c r="W690" s="34" t="s">
        <v>280</v>
      </c>
      <c r="X690" s="39" t="s">
        <v>819</v>
      </c>
      <c r="Y690" s="39" t="s">
        <v>475</v>
      </c>
      <c r="Z690" s="39" t="s">
        <v>239</v>
      </c>
      <c r="AA690" s="39" t="s">
        <v>476</v>
      </c>
      <c r="AB690" s="39">
        <v>2</v>
      </c>
      <c r="AC690" s="332">
        <f t="shared" si="36"/>
        <v>48</v>
      </c>
      <c r="AD690" s="332" t="s">
        <v>240</v>
      </c>
      <c r="AE690" s="332" t="s">
        <v>477</v>
      </c>
      <c r="AF690" s="332" t="s">
        <v>240</v>
      </c>
      <c r="AG690" s="39" t="s">
        <v>478</v>
      </c>
      <c r="AH690" s="39" t="s">
        <v>1384</v>
      </c>
      <c r="AI690" s="111">
        <v>17.8</v>
      </c>
      <c r="AK690" s="39" t="s">
        <v>509</v>
      </c>
      <c r="AL690" s="336">
        <v>6.8</v>
      </c>
      <c r="AM690" s="44">
        <v>50</v>
      </c>
      <c r="AN690" s="111">
        <v>0.38</v>
      </c>
      <c r="AO690" s="111">
        <v>4</v>
      </c>
      <c r="AP690" s="111"/>
      <c r="AQ690" s="111" t="s">
        <v>719</v>
      </c>
      <c r="AR690" s="335" t="s">
        <v>295</v>
      </c>
      <c r="AS690" s="111" t="s">
        <v>240</v>
      </c>
      <c r="AT690" s="111" t="s">
        <v>295</v>
      </c>
      <c r="AU690" s="111"/>
      <c r="AV690" s="39" t="s">
        <v>481</v>
      </c>
      <c r="AW690" s="39" t="s">
        <v>660</v>
      </c>
      <c r="AX690" s="39" t="s">
        <v>661</v>
      </c>
      <c r="AY690" s="39">
        <v>6.8</v>
      </c>
      <c r="AZ690" s="334" t="s">
        <v>240</v>
      </c>
      <c r="BA690" s="39" t="s">
        <v>662</v>
      </c>
      <c r="BC690" s="39">
        <v>0.38</v>
      </c>
      <c r="BD690" s="39" t="s">
        <v>663</v>
      </c>
      <c r="BH690" s="39" t="s">
        <v>497</v>
      </c>
      <c r="BI690" s="39" t="s">
        <v>497</v>
      </c>
      <c r="BJ690" s="112">
        <v>0.01</v>
      </c>
      <c r="BK690" s="39">
        <v>10</v>
      </c>
      <c r="BL690" s="39">
        <v>6.0750000000000002</v>
      </c>
      <c r="BM690" s="339">
        <v>93.73</v>
      </c>
      <c r="BN690" s="39">
        <v>2.9249999999999998</v>
      </c>
      <c r="BO690" s="56">
        <v>24.01</v>
      </c>
      <c r="BP690" s="223">
        <v>162.19999999999999</v>
      </c>
      <c r="BQ690" s="39" t="s">
        <v>497</v>
      </c>
      <c r="BR690" s="53"/>
      <c r="BS690" s="53" t="s">
        <v>664</v>
      </c>
      <c r="BT690" s="338" t="s">
        <v>773</v>
      </c>
      <c r="BU690" s="338" t="s">
        <v>825</v>
      </c>
      <c r="BV690" s="39" t="s">
        <v>489</v>
      </c>
      <c r="BX690" s="39" t="s">
        <v>660</v>
      </c>
    </row>
    <row r="691" spans="1:76" x14ac:dyDescent="0.35">
      <c r="A691" s="34" t="s">
        <v>277</v>
      </c>
      <c r="B691" s="34"/>
      <c r="C691" s="39">
        <v>1310539</v>
      </c>
      <c r="D691" s="39">
        <v>767719</v>
      </c>
      <c r="E691" s="39" t="s">
        <v>654</v>
      </c>
      <c r="F691" s="39" t="s">
        <v>655</v>
      </c>
      <c r="G691" s="39">
        <v>2007</v>
      </c>
      <c r="H691" s="39" t="s">
        <v>656</v>
      </c>
      <c r="I691" s="39" t="s">
        <v>657</v>
      </c>
      <c r="J691" s="39" t="s">
        <v>16</v>
      </c>
      <c r="K691" s="39" t="s">
        <v>80</v>
      </c>
      <c r="L691" s="39" t="s">
        <v>81</v>
      </c>
      <c r="M691" s="39" t="s">
        <v>82</v>
      </c>
      <c r="N691" s="39" t="s">
        <v>83</v>
      </c>
      <c r="O691" s="39" t="s">
        <v>84</v>
      </c>
      <c r="P691" s="39" t="s">
        <v>85</v>
      </c>
      <c r="Q691" s="39" t="s">
        <v>86</v>
      </c>
      <c r="R691" s="39" t="s">
        <v>87</v>
      </c>
      <c r="S691" s="39" t="s">
        <v>87</v>
      </c>
      <c r="T691" s="39" t="s">
        <v>474</v>
      </c>
      <c r="U691" s="39" t="s">
        <v>28</v>
      </c>
      <c r="V691" s="39" t="s">
        <v>293</v>
      </c>
      <c r="W691" s="34" t="s">
        <v>280</v>
      </c>
      <c r="X691" s="39" t="s">
        <v>819</v>
      </c>
      <c r="Y691" s="39" t="s">
        <v>475</v>
      </c>
      <c r="Z691" s="39" t="s">
        <v>239</v>
      </c>
      <c r="AA691" s="39" t="s">
        <v>476</v>
      </c>
      <c r="AB691" s="39">
        <v>2</v>
      </c>
      <c r="AC691" s="332">
        <f t="shared" si="36"/>
        <v>48</v>
      </c>
      <c r="AD691" s="332" t="s">
        <v>240</v>
      </c>
      <c r="AE691" s="332" t="s">
        <v>477</v>
      </c>
      <c r="AF691" s="332" t="s">
        <v>240</v>
      </c>
      <c r="AG691" s="39" t="s">
        <v>478</v>
      </c>
      <c r="AH691" s="39" t="s">
        <v>1385</v>
      </c>
      <c r="AI691" s="111">
        <v>25.9</v>
      </c>
      <c r="AK691" s="39" t="s">
        <v>509</v>
      </c>
      <c r="AL691" s="336">
        <v>6.8</v>
      </c>
      <c r="AM691" s="44">
        <v>50</v>
      </c>
      <c r="AN691" s="111">
        <v>0.38</v>
      </c>
      <c r="AO691" s="111">
        <v>1</v>
      </c>
      <c r="AP691" s="111">
        <v>2</v>
      </c>
      <c r="AQ691" s="111" t="s">
        <v>933</v>
      </c>
      <c r="AR691" s="335" t="s">
        <v>295</v>
      </c>
      <c r="AS691" s="111" t="s">
        <v>240</v>
      </c>
      <c r="AT691" s="111" t="s">
        <v>295</v>
      </c>
      <c r="AU691" s="111"/>
      <c r="AV691" s="39" t="s">
        <v>481</v>
      </c>
      <c r="AW691" s="39" t="s">
        <v>660</v>
      </c>
      <c r="AX691" s="39" t="s">
        <v>661</v>
      </c>
      <c r="AY691" s="39">
        <v>6.8</v>
      </c>
      <c r="AZ691" s="334" t="s">
        <v>240</v>
      </c>
      <c r="BA691" s="39" t="s">
        <v>662</v>
      </c>
      <c r="BC691" s="39">
        <v>0.38</v>
      </c>
      <c r="BD691" s="39" t="s">
        <v>663</v>
      </c>
      <c r="BH691" s="39" t="s">
        <v>497</v>
      </c>
      <c r="BI691" s="39" t="s">
        <v>497</v>
      </c>
      <c r="BJ691" s="112">
        <v>0.01</v>
      </c>
      <c r="BK691" s="39">
        <v>10</v>
      </c>
      <c r="BL691" s="39">
        <v>6.0750000000000002</v>
      </c>
      <c r="BM691" s="339">
        <v>231.67</v>
      </c>
      <c r="BN691" s="39">
        <v>2.9249999999999998</v>
      </c>
      <c r="BO691" s="56">
        <v>24.01</v>
      </c>
      <c r="BP691" s="223">
        <v>374.94</v>
      </c>
      <c r="BQ691" s="39" t="s">
        <v>497</v>
      </c>
      <c r="BR691" s="53"/>
      <c r="BS691" s="53" t="s">
        <v>664</v>
      </c>
      <c r="BT691" s="338" t="s">
        <v>773</v>
      </c>
      <c r="BU691" s="338" t="s">
        <v>825</v>
      </c>
      <c r="BV691" s="39" t="s">
        <v>489</v>
      </c>
      <c r="BX691" s="39" t="s">
        <v>660</v>
      </c>
    </row>
    <row r="692" spans="1:76" x14ac:dyDescent="0.35">
      <c r="A692" s="34" t="s">
        <v>277</v>
      </c>
      <c r="B692" s="34"/>
      <c r="C692" s="39">
        <v>1310549</v>
      </c>
      <c r="D692" s="39">
        <v>767729</v>
      </c>
      <c r="E692" s="39" t="s">
        <v>654</v>
      </c>
      <c r="F692" s="39" t="s">
        <v>655</v>
      </c>
      <c r="G692" s="39">
        <v>2007</v>
      </c>
      <c r="H692" s="39" t="s">
        <v>656</v>
      </c>
      <c r="I692" s="39" t="s">
        <v>657</v>
      </c>
      <c r="J692" s="39" t="s">
        <v>16</v>
      </c>
      <c r="K692" s="39" t="s">
        <v>80</v>
      </c>
      <c r="L692" s="39" t="s">
        <v>81</v>
      </c>
      <c r="M692" s="39" t="s">
        <v>82</v>
      </c>
      <c r="N692" s="39" t="s">
        <v>83</v>
      </c>
      <c r="O692" s="39" t="s">
        <v>84</v>
      </c>
      <c r="P692" s="39" t="s">
        <v>85</v>
      </c>
      <c r="Q692" s="39" t="s">
        <v>86</v>
      </c>
      <c r="R692" s="39" t="s">
        <v>87</v>
      </c>
      <c r="S692" s="39" t="s">
        <v>87</v>
      </c>
      <c r="T692" s="39" t="s">
        <v>474</v>
      </c>
      <c r="U692" s="39" t="s">
        <v>28</v>
      </c>
      <c r="V692" s="39" t="s">
        <v>293</v>
      </c>
      <c r="W692" s="34" t="s">
        <v>280</v>
      </c>
      <c r="X692" s="39" t="s">
        <v>819</v>
      </c>
      <c r="Y692" s="39" t="s">
        <v>475</v>
      </c>
      <c r="Z692" s="39" t="s">
        <v>239</v>
      </c>
      <c r="AA692" s="39" t="s">
        <v>476</v>
      </c>
      <c r="AB692" s="39">
        <v>2</v>
      </c>
      <c r="AC692" s="332">
        <f t="shared" si="36"/>
        <v>48</v>
      </c>
      <c r="AD692" s="332" t="s">
        <v>240</v>
      </c>
      <c r="AE692" s="332" t="s">
        <v>477</v>
      </c>
      <c r="AF692" s="332" t="s">
        <v>240</v>
      </c>
      <c r="AG692" s="39" t="s">
        <v>478</v>
      </c>
      <c r="AH692" s="39" t="s">
        <v>1386</v>
      </c>
      <c r="AI692" s="111">
        <v>29.4</v>
      </c>
      <c r="AK692" s="39" t="s">
        <v>509</v>
      </c>
      <c r="AL692" s="336">
        <v>6.8</v>
      </c>
      <c r="AM692" s="44">
        <v>50</v>
      </c>
      <c r="AN692" s="111">
        <v>0.38</v>
      </c>
      <c r="AO692" s="111">
        <v>4</v>
      </c>
      <c r="AP692" s="111"/>
      <c r="AQ692" s="111" t="s">
        <v>719</v>
      </c>
      <c r="AR692" s="335" t="s">
        <v>295</v>
      </c>
      <c r="AS692" s="111" t="s">
        <v>240</v>
      </c>
      <c r="AT692" s="111" t="s">
        <v>295</v>
      </c>
      <c r="AU692" s="111"/>
      <c r="AV692" s="39" t="s">
        <v>481</v>
      </c>
      <c r="AW692" s="39" t="s">
        <v>660</v>
      </c>
      <c r="AX692" s="39" t="s">
        <v>661</v>
      </c>
      <c r="AY692" s="39">
        <v>6.8</v>
      </c>
      <c r="AZ692" s="334" t="s">
        <v>240</v>
      </c>
      <c r="BA692" s="39" t="s">
        <v>662</v>
      </c>
      <c r="BC692" s="39">
        <v>0.38</v>
      </c>
      <c r="BD692" s="39" t="s">
        <v>663</v>
      </c>
      <c r="BH692" s="39" t="s">
        <v>497</v>
      </c>
      <c r="BI692" s="39" t="s">
        <v>497</v>
      </c>
      <c r="BJ692" s="112">
        <v>0.01</v>
      </c>
      <c r="BK692" s="39">
        <v>10</v>
      </c>
      <c r="BL692" s="39">
        <v>6.0750000000000002</v>
      </c>
      <c r="BM692" s="339">
        <v>162.69999999999999</v>
      </c>
      <c r="BN692" s="39">
        <v>2.9249999999999998</v>
      </c>
      <c r="BO692" s="56">
        <v>24.01</v>
      </c>
      <c r="BP692" s="223">
        <v>268.57</v>
      </c>
      <c r="BQ692" s="39" t="s">
        <v>497</v>
      </c>
      <c r="BR692" s="53"/>
      <c r="BS692" s="53" t="s">
        <v>664</v>
      </c>
      <c r="BT692" s="338" t="s">
        <v>773</v>
      </c>
      <c r="BU692" s="338" t="s">
        <v>825</v>
      </c>
      <c r="BV692" s="39" t="s">
        <v>489</v>
      </c>
      <c r="BX692" s="39" t="s">
        <v>660</v>
      </c>
    </row>
    <row r="693" spans="1:76" x14ac:dyDescent="0.35">
      <c r="A693" s="34" t="s">
        <v>277</v>
      </c>
      <c r="B693" s="34"/>
      <c r="C693" s="39">
        <v>1310536</v>
      </c>
      <c r="D693" s="39">
        <v>767716</v>
      </c>
      <c r="E693" s="39" t="s">
        <v>654</v>
      </c>
      <c r="F693" s="39" t="s">
        <v>655</v>
      </c>
      <c r="G693" s="39">
        <v>2007</v>
      </c>
      <c r="H693" s="39" t="s">
        <v>656</v>
      </c>
      <c r="I693" s="39" t="s">
        <v>657</v>
      </c>
      <c r="J693" s="39" t="s">
        <v>16</v>
      </c>
      <c r="K693" s="39" t="s">
        <v>80</v>
      </c>
      <c r="L693" s="39" t="s">
        <v>81</v>
      </c>
      <c r="M693" s="39" t="s">
        <v>82</v>
      </c>
      <c r="N693" s="39" t="s">
        <v>83</v>
      </c>
      <c r="O693" s="39" t="s">
        <v>84</v>
      </c>
      <c r="P693" s="39" t="s">
        <v>85</v>
      </c>
      <c r="Q693" s="39" t="s">
        <v>86</v>
      </c>
      <c r="R693" s="39" t="s">
        <v>87</v>
      </c>
      <c r="S693" s="39" t="s">
        <v>87</v>
      </c>
      <c r="T693" s="39" t="s">
        <v>474</v>
      </c>
      <c r="U693" s="39" t="s">
        <v>28</v>
      </c>
      <c r="V693" s="39" t="s">
        <v>293</v>
      </c>
      <c r="W693" s="34" t="s">
        <v>280</v>
      </c>
      <c r="X693" s="39" t="s">
        <v>819</v>
      </c>
      <c r="Y693" s="39" t="s">
        <v>475</v>
      </c>
      <c r="Z693" s="39" t="s">
        <v>239</v>
      </c>
      <c r="AA693" s="39" t="s">
        <v>476</v>
      </c>
      <c r="AB693" s="39">
        <v>2</v>
      </c>
      <c r="AC693" s="332">
        <f t="shared" si="36"/>
        <v>48</v>
      </c>
      <c r="AD693" s="332" t="s">
        <v>240</v>
      </c>
      <c r="AE693" s="332" t="s">
        <v>477</v>
      </c>
      <c r="AF693" s="332" t="s">
        <v>240</v>
      </c>
      <c r="AG693" s="39" t="s">
        <v>478</v>
      </c>
      <c r="AH693" s="39" t="s">
        <v>1387</v>
      </c>
      <c r="AI693" s="111">
        <v>4.3</v>
      </c>
      <c r="AK693" s="39" t="s">
        <v>509</v>
      </c>
      <c r="AL693" s="336">
        <v>6.8</v>
      </c>
      <c r="AM693" s="44">
        <v>50</v>
      </c>
      <c r="AN693" s="111">
        <v>0.38</v>
      </c>
      <c r="AO693" s="111">
        <v>1</v>
      </c>
      <c r="AP693" s="111">
        <v>2</v>
      </c>
      <c r="AQ693" s="111" t="s">
        <v>933</v>
      </c>
      <c r="AR693" s="335" t="s">
        <v>295</v>
      </c>
      <c r="AS693" s="111" t="s">
        <v>240</v>
      </c>
      <c r="AT693" s="111" t="s">
        <v>295</v>
      </c>
      <c r="AU693" s="111"/>
      <c r="AV693" s="39" t="s">
        <v>481</v>
      </c>
      <c r="AW693" s="39" t="s">
        <v>660</v>
      </c>
      <c r="AX693" s="39" t="s">
        <v>661</v>
      </c>
      <c r="AY693" s="39">
        <v>6.8</v>
      </c>
      <c r="AZ693" s="334" t="s">
        <v>240</v>
      </c>
      <c r="BA693" s="39" t="s">
        <v>662</v>
      </c>
      <c r="BC693" s="39">
        <v>0.38</v>
      </c>
      <c r="BD693" s="39" t="s">
        <v>663</v>
      </c>
      <c r="BH693" s="39" t="s">
        <v>497</v>
      </c>
      <c r="BI693" s="39" t="s">
        <v>497</v>
      </c>
      <c r="BJ693" s="112">
        <v>0.01</v>
      </c>
      <c r="BK693" s="39">
        <v>10</v>
      </c>
      <c r="BL693" s="39">
        <v>6.0750000000000002</v>
      </c>
      <c r="BM693" s="339">
        <v>1.77</v>
      </c>
      <c r="BN693" s="39">
        <v>2.9249999999999998</v>
      </c>
      <c r="BO693" s="56">
        <v>24.01</v>
      </c>
      <c r="BP693" s="223">
        <v>20.38</v>
      </c>
      <c r="BQ693" s="39" t="s">
        <v>497</v>
      </c>
      <c r="BR693" s="53"/>
      <c r="BS693" s="53" t="s">
        <v>664</v>
      </c>
      <c r="BT693" s="338" t="s">
        <v>773</v>
      </c>
      <c r="BU693" s="338" t="s">
        <v>825</v>
      </c>
      <c r="BV693" s="39" t="s">
        <v>489</v>
      </c>
      <c r="BX693" s="39" t="s">
        <v>660</v>
      </c>
    </row>
    <row r="694" spans="1:76" x14ac:dyDescent="0.35">
      <c r="A694" s="34" t="s">
        <v>277</v>
      </c>
      <c r="B694" s="34"/>
      <c r="C694" s="39">
        <v>1310551</v>
      </c>
      <c r="D694" s="39">
        <v>767731</v>
      </c>
      <c r="E694" s="39" t="s">
        <v>654</v>
      </c>
      <c r="F694" s="39" t="s">
        <v>655</v>
      </c>
      <c r="G694" s="39">
        <v>2007</v>
      </c>
      <c r="H694" s="39" t="s">
        <v>656</v>
      </c>
      <c r="I694" s="39" t="s">
        <v>657</v>
      </c>
      <c r="J694" s="39" t="s">
        <v>16</v>
      </c>
      <c r="K694" s="39" t="s">
        <v>80</v>
      </c>
      <c r="L694" s="39" t="s">
        <v>81</v>
      </c>
      <c r="M694" s="39" t="s">
        <v>82</v>
      </c>
      <c r="N694" s="39" t="s">
        <v>83</v>
      </c>
      <c r="O694" s="39" t="s">
        <v>84</v>
      </c>
      <c r="P694" s="39" t="s">
        <v>85</v>
      </c>
      <c r="Q694" s="39" t="s">
        <v>86</v>
      </c>
      <c r="R694" s="39" t="s">
        <v>87</v>
      </c>
      <c r="S694" s="39" t="s">
        <v>87</v>
      </c>
      <c r="T694" s="39" t="s">
        <v>474</v>
      </c>
      <c r="U694" s="39" t="s">
        <v>28</v>
      </c>
      <c r="V694" s="39" t="s">
        <v>293</v>
      </c>
      <c r="W694" s="34" t="s">
        <v>280</v>
      </c>
      <c r="X694" s="39" t="s">
        <v>819</v>
      </c>
      <c r="Y694" s="39" t="s">
        <v>475</v>
      </c>
      <c r="Z694" s="39" t="s">
        <v>239</v>
      </c>
      <c r="AA694" s="39" t="s">
        <v>476</v>
      </c>
      <c r="AB694" s="39">
        <v>2</v>
      </c>
      <c r="AC694" s="332">
        <f t="shared" si="36"/>
        <v>48</v>
      </c>
      <c r="AD694" s="332" t="s">
        <v>240</v>
      </c>
      <c r="AE694" s="332" t="s">
        <v>477</v>
      </c>
      <c r="AF694" s="332" t="s">
        <v>240</v>
      </c>
      <c r="AG694" s="39" t="s">
        <v>478</v>
      </c>
      <c r="AH694" s="39" t="s">
        <v>1388</v>
      </c>
      <c r="AI694" s="111">
        <v>2.5</v>
      </c>
      <c r="AK694" s="39" t="s">
        <v>509</v>
      </c>
      <c r="AL694" s="336">
        <v>6.8</v>
      </c>
      <c r="AM694" s="44">
        <v>50</v>
      </c>
      <c r="AN694" s="111">
        <v>0.38</v>
      </c>
      <c r="AO694" s="111">
        <v>4</v>
      </c>
      <c r="AP694" s="111"/>
      <c r="AQ694" s="111" t="s">
        <v>719</v>
      </c>
      <c r="AR694" s="335" t="s">
        <v>295</v>
      </c>
      <c r="AS694" s="111" t="s">
        <v>240</v>
      </c>
      <c r="AT694" s="111" t="s">
        <v>295</v>
      </c>
      <c r="AU694" s="111"/>
      <c r="AV694" s="39" t="s">
        <v>481</v>
      </c>
      <c r="AW694" s="39" t="s">
        <v>660</v>
      </c>
      <c r="AX694" s="39" t="s">
        <v>661</v>
      </c>
      <c r="AY694" s="39">
        <v>6.8</v>
      </c>
      <c r="AZ694" s="334" t="s">
        <v>240</v>
      </c>
      <c r="BA694" s="39" t="s">
        <v>662</v>
      </c>
      <c r="BC694" s="39">
        <v>0.38</v>
      </c>
      <c r="BD694" s="39" t="s">
        <v>663</v>
      </c>
      <c r="BH694" s="39" t="s">
        <v>497</v>
      </c>
      <c r="BI694" s="39" t="s">
        <v>497</v>
      </c>
      <c r="BJ694" s="112">
        <v>0.01</v>
      </c>
      <c r="BK694" s="39">
        <v>10</v>
      </c>
      <c r="BL694" s="39">
        <v>6.0750000000000002</v>
      </c>
      <c r="BM694" s="339">
        <v>1.77</v>
      </c>
      <c r="BN694" s="39">
        <v>2.9249999999999998</v>
      </c>
      <c r="BO694" s="56">
        <v>24.01</v>
      </c>
      <c r="BP694" s="223">
        <v>20.38</v>
      </c>
      <c r="BQ694" s="39" t="s">
        <v>497</v>
      </c>
      <c r="BR694" s="53"/>
      <c r="BS694" s="53" t="s">
        <v>664</v>
      </c>
      <c r="BT694" s="338" t="s">
        <v>773</v>
      </c>
      <c r="BU694" s="338" t="s">
        <v>825</v>
      </c>
      <c r="BV694" s="39" t="s">
        <v>489</v>
      </c>
      <c r="BX694" s="39" t="s">
        <v>660</v>
      </c>
    </row>
    <row r="695" spans="1:76" x14ac:dyDescent="0.35">
      <c r="A695" s="34" t="s">
        <v>277</v>
      </c>
      <c r="B695" s="34"/>
      <c r="C695" s="39">
        <v>1310538</v>
      </c>
      <c r="D695" s="39">
        <v>767718</v>
      </c>
      <c r="E695" s="39" t="s">
        <v>654</v>
      </c>
      <c r="F695" s="39" t="s">
        <v>655</v>
      </c>
      <c r="G695" s="39">
        <v>2007</v>
      </c>
      <c r="H695" s="39" t="s">
        <v>656</v>
      </c>
      <c r="I695" s="39" t="s">
        <v>657</v>
      </c>
      <c r="J695" s="39" t="s">
        <v>16</v>
      </c>
      <c r="K695" s="39" t="s">
        <v>80</v>
      </c>
      <c r="L695" s="39" t="s">
        <v>81</v>
      </c>
      <c r="M695" s="39" t="s">
        <v>82</v>
      </c>
      <c r="N695" s="39" t="s">
        <v>83</v>
      </c>
      <c r="O695" s="39" t="s">
        <v>84</v>
      </c>
      <c r="P695" s="39" t="s">
        <v>85</v>
      </c>
      <c r="Q695" s="39" t="s">
        <v>86</v>
      </c>
      <c r="R695" s="39" t="s">
        <v>87</v>
      </c>
      <c r="S695" s="39" t="s">
        <v>87</v>
      </c>
      <c r="T695" s="39" t="s">
        <v>474</v>
      </c>
      <c r="U695" s="39" t="s">
        <v>28</v>
      </c>
      <c r="V695" s="39" t="s">
        <v>293</v>
      </c>
      <c r="W695" s="34" t="s">
        <v>280</v>
      </c>
      <c r="X695" s="39" t="s">
        <v>819</v>
      </c>
      <c r="Y695" s="39" t="s">
        <v>475</v>
      </c>
      <c r="Z695" s="39" t="s">
        <v>239</v>
      </c>
      <c r="AA695" s="39" t="s">
        <v>476</v>
      </c>
      <c r="AB695" s="39">
        <v>2</v>
      </c>
      <c r="AC695" s="332">
        <f t="shared" si="36"/>
        <v>48</v>
      </c>
      <c r="AD695" s="332" t="s">
        <v>240</v>
      </c>
      <c r="AE695" s="332" t="s">
        <v>477</v>
      </c>
      <c r="AF695" s="332" t="s">
        <v>240</v>
      </c>
      <c r="AG695" s="39" t="s">
        <v>478</v>
      </c>
      <c r="AH695" s="39" t="s">
        <v>1389</v>
      </c>
      <c r="AI695" s="111">
        <v>21.3</v>
      </c>
      <c r="AK695" s="39" t="s">
        <v>509</v>
      </c>
      <c r="AL695" s="336">
        <v>6.8</v>
      </c>
      <c r="AM695" s="44">
        <v>50</v>
      </c>
      <c r="AN695" s="111">
        <v>0.38</v>
      </c>
      <c r="AO695" s="111">
        <v>1</v>
      </c>
      <c r="AP695" s="111">
        <v>2</v>
      </c>
      <c r="AQ695" s="111" t="s">
        <v>933</v>
      </c>
      <c r="AR695" s="335" t="s">
        <v>295</v>
      </c>
      <c r="AS695" s="111" t="s">
        <v>240</v>
      </c>
      <c r="AT695" s="111" t="s">
        <v>295</v>
      </c>
      <c r="AU695" s="111"/>
      <c r="AV695" s="39" t="s">
        <v>481</v>
      </c>
      <c r="AW695" s="39" t="s">
        <v>660</v>
      </c>
      <c r="AX695" s="39" t="s">
        <v>661</v>
      </c>
      <c r="AY695" s="39">
        <v>6.8</v>
      </c>
      <c r="AZ695" s="334" t="s">
        <v>240</v>
      </c>
      <c r="BA695" s="39" t="s">
        <v>662</v>
      </c>
      <c r="BC695" s="39">
        <v>0.38</v>
      </c>
      <c r="BD695" s="39" t="s">
        <v>663</v>
      </c>
      <c r="BH695" s="39" t="s">
        <v>497</v>
      </c>
      <c r="BI695" s="39" t="s">
        <v>497</v>
      </c>
      <c r="BJ695" s="112">
        <v>0.01</v>
      </c>
      <c r="BK695" s="39">
        <v>10</v>
      </c>
      <c r="BL695" s="39">
        <v>6.0750000000000002</v>
      </c>
      <c r="BM695" s="339">
        <v>162.69999999999999</v>
      </c>
      <c r="BN695" s="39">
        <v>2.9249999999999998</v>
      </c>
      <c r="BO695" s="56">
        <v>24.01</v>
      </c>
      <c r="BP695" s="223">
        <v>268.57</v>
      </c>
      <c r="BQ695" s="39" t="s">
        <v>497</v>
      </c>
      <c r="BR695" s="53"/>
      <c r="BS695" s="53" t="s">
        <v>664</v>
      </c>
      <c r="BT695" s="338" t="s">
        <v>773</v>
      </c>
      <c r="BU695" s="338" t="s">
        <v>825</v>
      </c>
      <c r="BV695" s="39" t="s">
        <v>489</v>
      </c>
      <c r="BX695" s="39" t="s">
        <v>660</v>
      </c>
    </row>
    <row r="696" spans="1:76" x14ac:dyDescent="0.35">
      <c r="A696" s="34" t="s">
        <v>277</v>
      </c>
      <c r="B696" s="34"/>
      <c r="C696" s="39">
        <v>1310548</v>
      </c>
      <c r="D696" s="39">
        <v>767728</v>
      </c>
      <c r="E696" s="39" t="s">
        <v>654</v>
      </c>
      <c r="F696" s="39" t="s">
        <v>655</v>
      </c>
      <c r="G696" s="39">
        <v>2007</v>
      </c>
      <c r="H696" s="39" t="s">
        <v>656</v>
      </c>
      <c r="I696" s="39" t="s">
        <v>657</v>
      </c>
      <c r="J696" s="39" t="s">
        <v>16</v>
      </c>
      <c r="K696" s="39" t="s">
        <v>80</v>
      </c>
      <c r="L696" s="39" t="s">
        <v>81</v>
      </c>
      <c r="M696" s="39" t="s">
        <v>82</v>
      </c>
      <c r="N696" s="39" t="s">
        <v>83</v>
      </c>
      <c r="O696" s="39" t="s">
        <v>84</v>
      </c>
      <c r="P696" s="39" t="s">
        <v>85</v>
      </c>
      <c r="Q696" s="39" t="s">
        <v>86</v>
      </c>
      <c r="R696" s="39" t="s">
        <v>87</v>
      </c>
      <c r="S696" s="39" t="s">
        <v>87</v>
      </c>
      <c r="T696" s="39" t="s">
        <v>474</v>
      </c>
      <c r="U696" s="39" t="s">
        <v>28</v>
      </c>
      <c r="V696" s="39" t="s">
        <v>293</v>
      </c>
      <c r="W696" s="34" t="s">
        <v>280</v>
      </c>
      <c r="X696" s="39" t="s">
        <v>819</v>
      </c>
      <c r="Y696" s="39" t="s">
        <v>475</v>
      </c>
      <c r="Z696" s="39" t="s">
        <v>239</v>
      </c>
      <c r="AA696" s="39" t="s">
        <v>476</v>
      </c>
      <c r="AB696" s="39">
        <v>2</v>
      </c>
      <c r="AC696" s="332">
        <f t="shared" si="36"/>
        <v>48</v>
      </c>
      <c r="AD696" s="332" t="s">
        <v>240</v>
      </c>
      <c r="AE696" s="332" t="s">
        <v>477</v>
      </c>
      <c r="AF696" s="332" t="s">
        <v>240</v>
      </c>
      <c r="AG696" s="39" t="s">
        <v>478</v>
      </c>
      <c r="AH696" s="39" t="s">
        <v>1390</v>
      </c>
      <c r="AI696" s="111">
        <v>28.9</v>
      </c>
      <c r="AK696" s="39" t="s">
        <v>509</v>
      </c>
      <c r="AL696" s="336">
        <v>6.8</v>
      </c>
      <c r="AM696" s="44">
        <v>50</v>
      </c>
      <c r="AN696" s="111">
        <v>0.38</v>
      </c>
      <c r="AO696" s="111">
        <v>4</v>
      </c>
      <c r="AP696" s="111"/>
      <c r="AQ696" s="111" t="s">
        <v>719</v>
      </c>
      <c r="AR696" s="335" t="s">
        <v>295</v>
      </c>
      <c r="AS696" s="111" t="s">
        <v>240</v>
      </c>
      <c r="AT696" s="111" t="s">
        <v>295</v>
      </c>
      <c r="AU696" s="111"/>
      <c r="AV696" s="39" t="s">
        <v>481</v>
      </c>
      <c r="AW696" s="39" t="s">
        <v>660</v>
      </c>
      <c r="AX696" s="39" t="s">
        <v>661</v>
      </c>
      <c r="AY696" s="39">
        <v>6.8</v>
      </c>
      <c r="AZ696" s="334" t="s">
        <v>240</v>
      </c>
      <c r="BA696" s="39" t="s">
        <v>662</v>
      </c>
      <c r="BC696" s="39">
        <v>0.38</v>
      </c>
      <c r="BD696" s="39" t="s">
        <v>663</v>
      </c>
      <c r="BH696" s="39" t="s">
        <v>497</v>
      </c>
      <c r="BI696" s="39" t="s">
        <v>497</v>
      </c>
      <c r="BJ696" s="112">
        <v>0.01</v>
      </c>
      <c r="BK696" s="39">
        <v>10</v>
      </c>
      <c r="BL696" s="39">
        <v>6.0750000000000002</v>
      </c>
      <c r="BM696" s="339">
        <v>231.67</v>
      </c>
      <c r="BN696" s="39">
        <v>2.9249999999999998</v>
      </c>
      <c r="BO696" s="56">
        <v>24.01</v>
      </c>
      <c r="BP696" s="223">
        <v>374.94</v>
      </c>
      <c r="BQ696" s="39" t="s">
        <v>497</v>
      </c>
      <c r="BR696" s="53"/>
      <c r="BS696" s="53" t="s">
        <v>664</v>
      </c>
      <c r="BT696" s="338" t="s">
        <v>773</v>
      </c>
      <c r="BU696" s="338" t="s">
        <v>825</v>
      </c>
      <c r="BV696" s="39" t="s">
        <v>489</v>
      </c>
      <c r="BX696" s="39" t="s">
        <v>660</v>
      </c>
    </row>
    <row r="697" spans="1:76" x14ac:dyDescent="0.35">
      <c r="A697" s="34" t="s">
        <v>277</v>
      </c>
      <c r="B697" s="34"/>
      <c r="C697" s="34"/>
      <c r="D697" s="34"/>
      <c r="E697" s="338" t="s">
        <v>1391</v>
      </c>
      <c r="F697" s="338" t="s">
        <v>1391</v>
      </c>
      <c r="G697" s="40">
        <v>2007</v>
      </c>
      <c r="H697" s="34"/>
      <c r="I697" s="34"/>
      <c r="J697" s="338"/>
      <c r="K697" s="39" t="s">
        <v>80</v>
      </c>
      <c r="L697" s="39" t="s">
        <v>81</v>
      </c>
      <c r="M697" s="39" t="s">
        <v>82</v>
      </c>
      <c r="N697" s="39" t="s">
        <v>83</v>
      </c>
      <c r="O697" s="39" t="s">
        <v>84</v>
      </c>
      <c r="P697" s="39" t="s">
        <v>85</v>
      </c>
      <c r="Q697" s="39" t="s">
        <v>86</v>
      </c>
      <c r="R697" s="35" t="s">
        <v>87</v>
      </c>
      <c r="S697" s="35" t="s">
        <v>87</v>
      </c>
      <c r="T697" s="34" t="s">
        <v>818</v>
      </c>
      <c r="U697" s="39" t="s">
        <v>28</v>
      </c>
      <c r="V697" s="34" t="s">
        <v>293</v>
      </c>
      <c r="W697" s="34" t="s">
        <v>280</v>
      </c>
      <c r="X697" s="39" t="s">
        <v>819</v>
      </c>
      <c r="Y697" s="35" t="s">
        <v>887</v>
      </c>
      <c r="Z697" s="39" t="s">
        <v>239</v>
      </c>
      <c r="AA697" s="339"/>
      <c r="AB697" s="339"/>
      <c r="AC697" s="40">
        <v>48</v>
      </c>
      <c r="AD697" s="332" t="s">
        <v>240</v>
      </c>
      <c r="AE697" s="40" t="s">
        <v>508</v>
      </c>
      <c r="AF697" s="332" t="s">
        <v>240</v>
      </c>
      <c r="AG697" s="339"/>
      <c r="AH697" s="339" t="s">
        <v>1392</v>
      </c>
      <c r="AI697" s="111">
        <v>111.5</v>
      </c>
      <c r="AJ697" s="339"/>
      <c r="AK697" s="114" t="s">
        <v>295</v>
      </c>
      <c r="AL697" s="336">
        <v>7.82</v>
      </c>
      <c r="AM697" s="44">
        <v>92.991435760161394</v>
      </c>
      <c r="AN697" s="111">
        <v>4.4000000000000004</v>
      </c>
      <c r="AO697" s="111">
        <v>3</v>
      </c>
      <c r="AP697" s="111">
        <v>1</v>
      </c>
      <c r="AQ697" s="111"/>
      <c r="AR697" s="335" t="s">
        <v>295</v>
      </c>
      <c r="AS697" s="111" t="s">
        <v>240</v>
      </c>
      <c r="AT697" s="111" t="s">
        <v>295</v>
      </c>
      <c r="AU697" s="111" t="s">
        <v>240</v>
      </c>
      <c r="AV697" s="112" t="s">
        <v>167</v>
      </c>
      <c r="AW697" s="114"/>
      <c r="AX697" s="339">
        <v>25</v>
      </c>
      <c r="AY697" s="114">
        <v>7.82</v>
      </c>
      <c r="AZ697" s="334" t="s">
        <v>240</v>
      </c>
      <c r="BA697" s="130">
        <v>92.991435760161394</v>
      </c>
      <c r="BB697" s="130">
        <v>92.991435760161394</v>
      </c>
      <c r="BC697" s="114">
        <v>4.4000000000000004</v>
      </c>
      <c r="BD697" s="114"/>
      <c r="BE697" s="114">
        <v>4.4000000000000004</v>
      </c>
      <c r="BF697" s="114"/>
      <c r="BG697" s="114"/>
      <c r="BH697" s="114"/>
      <c r="BI697" s="114"/>
      <c r="BJ697" s="112">
        <v>10</v>
      </c>
      <c r="BK697" s="56">
        <v>31.559756914523724</v>
      </c>
      <c r="BL697" s="56">
        <v>3.4450516621164771</v>
      </c>
      <c r="BM697" s="56">
        <v>9.0518340668808381</v>
      </c>
      <c r="BN697" s="56">
        <v>0.92364143118477038</v>
      </c>
      <c r="BO697" s="56">
        <v>4.481515139326893</v>
      </c>
      <c r="BP697" s="223">
        <v>45.48402948245058</v>
      </c>
      <c r="BQ697" s="56">
        <v>14.5</v>
      </c>
      <c r="BR697" s="56"/>
      <c r="BS697" s="339"/>
      <c r="BT697" s="338" t="s">
        <v>773</v>
      </c>
      <c r="BU697" s="340" t="s">
        <v>774</v>
      </c>
      <c r="BV697" s="34"/>
      <c r="BW697" s="34"/>
      <c r="BX697" s="34"/>
    </row>
    <row r="698" spans="1:76" x14ac:dyDescent="0.35">
      <c r="A698" s="34" t="s">
        <v>329</v>
      </c>
      <c r="B698" s="34"/>
      <c r="C698" s="34"/>
      <c r="D698" s="34"/>
      <c r="E698" s="338" t="s">
        <v>1393</v>
      </c>
      <c r="F698" s="338" t="s">
        <v>1394</v>
      </c>
      <c r="G698" s="40">
        <v>2007</v>
      </c>
      <c r="H698" s="34"/>
      <c r="I698" s="34"/>
      <c r="J698" s="338"/>
      <c r="K698" s="39" t="s">
        <v>80</v>
      </c>
      <c r="L698" s="39" t="s">
        <v>81</v>
      </c>
      <c r="M698" s="39" t="s">
        <v>82</v>
      </c>
      <c r="N698" s="39" t="s">
        <v>83</v>
      </c>
      <c r="O698" s="39" t="s">
        <v>84</v>
      </c>
      <c r="P698" s="39" t="s">
        <v>85</v>
      </c>
      <c r="Q698" s="39" t="s">
        <v>86</v>
      </c>
      <c r="R698" s="35" t="s">
        <v>87</v>
      </c>
      <c r="S698" s="35" t="s">
        <v>87</v>
      </c>
      <c r="T698" s="34" t="s">
        <v>818</v>
      </c>
      <c r="U698" s="39" t="s">
        <v>28</v>
      </c>
      <c r="V698" s="34" t="s">
        <v>293</v>
      </c>
      <c r="W698" s="34" t="s">
        <v>280</v>
      </c>
      <c r="X698" s="39" t="s">
        <v>819</v>
      </c>
      <c r="Y698" s="35" t="s">
        <v>887</v>
      </c>
      <c r="Z698" s="39" t="s">
        <v>239</v>
      </c>
      <c r="AA698" s="339"/>
      <c r="AB698" s="339"/>
      <c r="AC698" s="40">
        <v>48</v>
      </c>
      <c r="AD698" s="332" t="s">
        <v>240</v>
      </c>
      <c r="AE698" s="40" t="s">
        <v>477</v>
      </c>
      <c r="AF698" s="332" t="s">
        <v>240</v>
      </c>
      <c r="AG698" s="339"/>
      <c r="AH698" s="339" t="s">
        <v>1395</v>
      </c>
      <c r="AI698" s="111">
        <v>5.1740000000000004</v>
      </c>
      <c r="AJ698" s="339"/>
      <c r="AK698" s="114" t="s">
        <v>295</v>
      </c>
      <c r="AL698" s="336">
        <v>7.25</v>
      </c>
      <c r="AM698" s="44"/>
      <c r="AN698" s="111"/>
      <c r="AO698" s="111">
        <v>3</v>
      </c>
      <c r="AP698" s="111">
        <v>3</v>
      </c>
      <c r="AQ698" s="111" t="s">
        <v>822</v>
      </c>
      <c r="AR698" s="335" t="s">
        <v>240</v>
      </c>
      <c r="AS698" s="111" t="s">
        <v>295</v>
      </c>
      <c r="AT698" s="111" t="s">
        <v>295</v>
      </c>
      <c r="AU698" s="111" t="s">
        <v>240</v>
      </c>
      <c r="AV698" s="112" t="s">
        <v>167</v>
      </c>
      <c r="AW698" s="339"/>
      <c r="AX698" s="339">
        <v>24</v>
      </c>
      <c r="AY698" s="334">
        <v>7.25</v>
      </c>
      <c r="AZ698" s="334" t="s">
        <v>240</v>
      </c>
      <c r="BA698" s="339">
        <v>77.5</v>
      </c>
      <c r="BB698" s="339"/>
      <c r="BC698" s="339" t="s">
        <v>559</v>
      </c>
      <c r="BD698" s="339"/>
      <c r="BE698" s="339" t="s">
        <v>559</v>
      </c>
      <c r="BF698" s="339"/>
      <c r="BG698" s="339"/>
      <c r="BH698" s="334"/>
      <c r="BI698" s="334"/>
      <c r="BJ698" s="112">
        <v>10</v>
      </c>
      <c r="BK698" s="56">
        <v>20.654576696148339</v>
      </c>
      <c r="BL698" s="56">
        <v>6.2943778049873771</v>
      </c>
      <c r="BM698" s="56">
        <v>10.970476049584104</v>
      </c>
      <c r="BN698" s="56">
        <v>1.6847428444007591</v>
      </c>
      <c r="BO698" s="56">
        <v>50.907672063243858</v>
      </c>
      <c r="BP698" s="223">
        <v>32.961711088967476</v>
      </c>
      <c r="BQ698" s="339" t="s">
        <v>559</v>
      </c>
      <c r="BR698" s="56"/>
      <c r="BS698" s="339"/>
      <c r="BT698" s="338" t="s">
        <v>773</v>
      </c>
      <c r="BU698" s="340" t="s">
        <v>774</v>
      </c>
      <c r="BV698" s="34"/>
      <c r="BW698" s="34"/>
      <c r="BX698" s="34"/>
    </row>
    <row r="699" spans="1:76" x14ac:dyDescent="0.35">
      <c r="A699" s="34" t="s">
        <v>277</v>
      </c>
      <c r="B699" s="34"/>
      <c r="C699" s="34"/>
      <c r="D699" s="34"/>
      <c r="E699" s="34" t="s">
        <v>1372</v>
      </c>
      <c r="F699" s="34" t="s">
        <v>1396</v>
      </c>
      <c r="G699" s="41">
        <v>2009</v>
      </c>
      <c r="H699" s="34"/>
      <c r="I699" s="34"/>
      <c r="J699" s="34"/>
      <c r="K699" s="39" t="s">
        <v>80</v>
      </c>
      <c r="L699" s="39" t="s">
        <v>81</v>
      </c>
      <c r="M699" s="39" t="s">
        <v>82</v>
      </c>
      <c r="N699" s="39" t="s">
        <v>83</v>
      </c>
      <c r="O699" s="39" t="s">
        <v>84</v>
      </c>
      <c r="P699" s="39" t="s">
        <v>85</v>
      </c>
      <c r="Q699" s="39" t="s">
        <v>86</v>
      </c>
      <c r="R699" s="35" t="s">
        <v>87</v>
      </c>
      <c r="S699" s="35" t="s">
        <v>87</v>
      </c>
      <c r="T699" s="113" t="s">
        <v>818</v>
      </c>
      <c r="U699" s="39" t="s">
        <v>28</v>
      </c>
      <c r="V699" s="34" t="s">
        <v>293</v>
      </c>
      <c r="W699" s="34" t="s">
        <v>280</v>
      </c>
      <c r="X699" s="39" t="s">
        <v>819</v>
      </c>
      <c r="Y699" s="113" t="s">
        <v>887</v>
      </c>
      <c r="Z699" s="39" t="s">
        <v>239</v>
      </c>
      <c r="AA699" s="112"/>
      <c r="AB699" s="112"/>
      <c r="AC699" s="41">
        <v>48</v>
      </c>
      <c r="AD699" s="332" t="s">
        <v>240</v>
      </c>
      <c r="AE699" s="41" t="s">
        <v>508</v>
      </c>
      <c r="AF699" s="332" t="s">
        <v>240</v>
      </c>
      <c r="AG699" s="112"/>
      <c r="AH699" s="56">
        <v>0.5</v>
      </c>
      <c r="AI699" s="111">
        <v>0.5</v>
      </c>
      <c r="AJ699" s="56"/>
      <c r="AK699" s="114" t="s">
        <v>509</v>
      </c>
      <c r="AL699" s="336">
        <v>6.16</v>
      </c>
      <c r="AM699" s="44">
        <v>10.8337</v>
      </c>
      <c r="AN699" s="111">
        <v>0.6</v>
      </c>
      <c r="AO699" s="111">
        <f t="shared" ref="AO699:AO730" si="37">IF(AP699=1,1,"xx")</f>
        <v>1</v>
      </c>
      <c r="AP699" s="111">
        <v>1</v>
      </c>
      <c r="AQ699" s="111"/>
      <c r="AR699" s="335" t="s">
        <v>295</v>
      </c>
      <c r="AS699" s="111" t="s">
        <v>240</v>
      </c>
      <c r="AT699" s="111" t="s">
        <v>295</v>
      </c>
      <c r="AU699" s="111" t="s">
        <v>240</v>
      </c>
      <c r="AV699" s="112" t="s">
        <v>167</v>
      </c>
      <c r="AW699" s="114"/>
      <c r="AX699" s="130">
        <v>25</v>
      </c>
      <c r="AY699" s="114">
        <v>6.16</v>
      </c>
      <c r="AZ699" s="334" t="s">
        <v>240</v>
      </c>
      <c r="BA699" s="130">
        <v>10.8337</v>
      </c>
      <c r="BB699" s="130"/>
      <c r="BC699" s="114">
        <v>0.6</v>
      </c>
      <c r="BD699" s="114"/>
      <c r="BE699" s="56"/>
      <c r="BF699" s="114">
        <v>0.6</v>
      </c>
      <c r="BG699" s="114"/>
      <c r="BH699" s="114"/>
      <c r="BI699" s="114"/>
      <c r="BJ699" s="112">
        <v>10</v>
      </c>
      <c r="BK699" s="56">
        <v>1.7</v>
      </c>
      <c r="BL699" s="56">
        <v>1.6</v>
      </c>
      <c r="BM699" s="56">
        <v>2.9</v>
      </c>
      <c r="BN699" s="56">
        <v>0.2865179751804931</v>
      </c>
      <c r="BO699" s="56">
        <v>10.4</v>
      </c>
      <c r="BP699" s="223">
        <v>1</v>
      </c>
      <c r="BQ699" s="56">
        <v>5.3</v>
      </c>
      <c r="BR699" s="56"/>
      <c r="BS699" s="34"/>
      <c r="BT699" s="34"/>
      <c r="BU699" s="34"/>
      <c r="BV699" s="34"/>
      <c r="BW699" s="34"/>
      <c r="BX699" s="34"/>
    </row>
    <row r="700" spans="1:76" x14ac:dyDescent="0.35">
      <c r="A700" s="34" t="s">
        <v>277</v>
      </c>
      <c r="B700" s="34"/>
      <c r="C700" s="34"/>
      <c r="D700" s="34"/>
      <c r="E700" s="34" t="s">
        <v>1372</v>
      </c>
      <c r="F700" s="34" t="s">
        <v>1396</v>
      </c>
      <c r="G700" s="41">
        <v>2009</v>
      </c>
      <c r="H700" s="34"/>
      <c r="I700" s="34"/>
      <c r="J700" s="34"/>
      <c r="K700" s="39" t="s">
        <v>80</v>
      </c>
      <c r="L700" s="39" t="s">
        <v>81</v>
      </c>
      <c r="M700" s="39" t="s">
        <v>82</v>
      </c>
      <c r="N700" s="39" t="s">
        <v>83</v>
      </c>
      <c r="O700" s="39" t="s">
        <v>84</v>
      </c>
      <c r="P700" s="39" t="s">
        <v>85</v>
      </c>
      <c r="Q700" s="39" t="s">
        <v>86</v>
      </c>
      <c r="R700" s="35" t="s">
        <v>87</v>
      </c>
      <c r="S700" s="35" t="s">
        <v>87</v>
      </c>
      <c r="T700" s="113" t="s">
        <v>818</v>
      </c>
      <c r="U700" s="39" t="s">
        <v>28</v>
      </c>
      <c r="V700" s="34" t="s">
        <v>293</v>
      </c>
      <c r="W700" s="34" t="s">
        <v>280</v>
      </c>
      <c r="X700" s="39" t="s">
        <v>819</v>
      </c>
      <c r="Y700" s="113" t="s">
        <v>887</v>
      </c>
      <c r="Z700" s="39" t="s">
        <v>239</v>
      </c>
      <c r="AA700" s="112"/>
      <c r="AB700" s="112"/>
      <c r="AC700" s="41">
        <v>48</v>
      </c>
      <c r="AD700" s="332" t="s">
        <v>240</v>
      </c>
      <c r="AE700" s="41" t="s">
        <v>508</v>
      </c>
      <c r="AF700" s="332" t="s">
        <v>240</v>
      </c>
      <c r="AG700" s="112"/>
      <c r="AH700" s="56">
        <v>1</v>
      </c>
      <c r="AI700" s="111">
        <v>1</v>
      </c>
      <c r="AJ700" s="56"/>
      <c r="AK700" s="114" t="s">
        <v>509</v>
      </c>
      <c r="AL700" s="336">
        <v>5.96</v>
      </c>
      <c r="AM700" s="44">
        <v>20.431999999999999</v>
      </c>
      <c r="AN700" s="111">
        <v>0.8</v>
      </c>
      <c r="AO700" s="111">
        <f t="shared" si="37"/>
        <v>1</v>
      </c>
      <c r="AP700" s="111">
        <v>1</v>
      </c>
      <c r="AQ700" s="111"/>
      <c r="AR700" s="335" t="s">
        <v>295</v>
      </c>
      <c r="AS700" s="111" t="s">
        <v>240</v>
      </c>
      <c r="AT700" s="111" t="s">
        <v>295</v>
      </c>
      <c r="AU700" s="111" t="s">
        <v>240</v>
      </c>
      <c r="AV700" s="112" t="s">
        <v>167</v>
      </c>
      <c r="AW700" s="114"/>
      <c r="AX700" s="130">
        <v>25</v>
      </c>
      <c r="AY700" s="114">
        <v>5.96</v>
      </c>
      <c r="AZ700" s="334" t="s">
        <v>240</v>
      </c>
      <c r="BA700" s="130">
        <v>20.431999999999999</v>
      </c>
      <c r="BB700" s="130"/>
      <c r="BC700" s="114">
        <v>0.8</v>
      </c>
      <c r="BD700" s="114"/>
      <c r="BE700" s="56"/>
      <c r="BF700" s="114">
        <v>0.8</v>
      </c>
      <c r="BG700" s="114"/>
      <c r="BH700" s="114"/>
      <c r="BI700" s="114"/>
      <c r="BJ700" s="112">
        <v>10</v>
      </c>
      <c r="BK700" s="56">
        <v>3.4</v>
      </c>
      <c r="BL700" s="56">
        <v>2.9</v>
      </c>
      <c r="BM700" s="56">
        <v>2.8</v>
      </c>
      <c r="BN700" s="56">
        <v>0.83718182726685542</v>
      </c>
      <c r="BO700" s="56">
        <v>20.100000000000001</v>
      </c>
      <c r="BP700" s="223">
        <v>1</v>
      </c>
      <c r="BQ700" s="56">
        <v>5.3</v>
      </c>
      <c r="BR700" s="56"/>
      <c r="BS700" s="34"/>
      <c r="BT700" s="34"/>
      <c r="BU700" s="34"/>
      <c r="BV700" s="34"/>
      <c r="BW700" s="34"/>
      <c r="BX700" s="34"/>
    </row>
    <row r="701" spans="1:76" x14ac:dyDescent="0.35">
      <c r="A701" s="34" t="s">
        <v>277</v>
      </c>
      <c r="B701" s="34"/>
      <c r="C701" s="34"/>
      <c r="D701" s="34"/>
      <c r="E701" s="34" t="s">
        <v>1372</v>
      </c>
      <c r="F701" s="34" t="s">
        <v>1396</v>
      </c>
      <c r="G701" s="41">
        <v>2009</v>
      </c>
      <c r="H701" s="34"/>
      <c r="I701" s="34"/>
      <c r="J701" s="34"/>
      <c r="K701" s="39" t="s">
        <v>80</v>
      </c>
      <c r="L701" s="39" t="s">
        <v>81</v>
      </c>
      <c r="M701" s="39" t="s">
        <v>82</v>
      </c>
      <c r="N701" s="39" t="s">
        <v>83</v>
      </c>
      <c r="O701" s="39" t="s">
        <v>84</v>
      </c>
      <c r="P701" s="39" t="s">
        <v>85</v>
      </c>
      <c r="Q701" s="39" t="s">
        <v>86</v>
      </c>
      <c r="R701" s="35" t="s">
        <v>87</v>
      </c>
      <c r="S701" s="35" t="s">
        <v>87</v>
      </c>
      <c r="T701" s="113" t="s">
        <v>818</v>
      </c>
      <c r="U701" s="39" t="s">
        <v>28</v>
      </c>
      <c r="V701" s="34" t="s">
        <v>293</v>
      </c>
      <c r="W701" s="34" t="s">
        <v>280</v>
      </c>
      <c r="X701" s="39" t="s">
        <v>819</v>
      </c>
      <c r="Y701" s="113" t="s">
        <v>887</v>
      </c>
      <c r="Z701" s="39" t="s">
        <v>239</v>
      </c>
      <c r="AA701" s="112"/>
      <c r="AB701" s="112"/>
      <c r="AC701" s="41">
        <v>48</v>
      </c>
      <c r="AD701" s="332" t="s">
        <v>240</v>
      </c>
      <c r="AE701" s="41" t="s">
        <v>508</v>
      </c>
      <c r="AF701" s="332" t="s">
        <v>240</v>
      </c>
      <c r="AG701" s="112"/>
      <c r="AH701" s="56">
        <v>1.6</v>
      </c>
      <c r="AI701" s="111">
        <v>1.6</v>
      </c>
      <c r="AJ701" s="56"/>
      <c r="AK701" s="114" t="s">
        <v>509</v>
      </c>
      <c r="AL701" s="336">
        <v>6.34</v>
      </c>
      <c r="AM701" s="44">
        <v>42.3491</v>
      </c>
      <c r="AN701" s="111">
        <v>0.5</v>
      </c>
      <c r="AO701" s="111">
        <f t="shared" si="37"/>
        <v>1</v>
      </c>
      <c r="AP701" s="111">
        <v>1</v>
      </c>
      <c r="AQ701" s="111"/>
      <c r="AR701" s="335" t="s">
        <v>295</v>
      </c>
      <c r="AS701" s="111" t="s">
        <v>240</v>
      </c>
      <c r="AT701" s="111" t="s">
        <v>295</v>
      </c>
      <c r="AU701" s="111" t="s">
        <v>240</v>
      </c>
      <c r="AV701" s="112" t="s">
        <v>167</v>
      </c>
      <c r="AW701" s="114"/>
      <c r="AX701" s="130">
        <v>25</v>
      </c>
      <c r="AY701" s="114">
        <v>6.34</v>
      </c>
      <c r="AZ701" s="334" t="s">
        <v>240</v>
      </c>
      <c r="BA701" s="130">
        <v>42.3491</v>
      </c>
      <c r="BB701" s="130"/>
      <c r="BC701" s="114">
        <v>0.5</v>
      </c>
      <c r="BD701" s="114"/>
      <c r="BE701" s="56"/>
      <c r="BF701" s="114">
        <v>0.5</v>
      </c>
      <c r="BG701" s="114"/>
      <c r="BH701" s="114"/>
      <c r="BI701" s="114"/>
      <c r="BJ701" s="112">
        <v>10</v>
      </c>
      <c r="BK701" s="56">
        <v>6.9</v>
      </c>
      <c r="BL701" s="56">
        <v>6.1</v>
      </c>
      <c r="BM701" s="56">
        <v>2.8</v>
      </c>
      <c r="BN701" s="56">
        <v>0.15279098040086997</v>
      </c>
      <c r="BO701" s="56">
        <v>40.4</v>
      </c>
      <c r="BP701" s="223">
        <v>0.9</v>
      </c>
      <c r="BQ701" s="56">
        <v>5.3</v>
      </c>
      <c r="BR701" s="56"/>
      <c r="BS701" s="34"/>
      <c r="BT701" s="34"/>
      <c r="BU701" s="34"/>
      <c r="BV701" s="34"/>
      <c r="BW701" s="34"/>
      <c r="BX701" s="34"/>
    </row>
    <row r="702" spans="1:76" x14ac:dyDescent="0.35">
      <c r="A702" s="34" t="s">
        <v>277</v>
      </c>
      <c r="B702" s="34"/>
      <c r="C702" s="34"/>
      <c r="D702" s="34"/>
      <c r="E702" s="34" t="s">
        <v>1372</v>
      </c>
      <c r="F702" s="34" t="s">
        <v>1396</v>
      </c>
      <c r="G702" s="41">
        <v>2009</v>
      </c>
      <c r="H702" s="34"/>
      <c r="I702" s="34"/>
      <c r="J702" s="34"/>
      <c r="K702" s="39" t="s">
        <v>80</v>
      </c>
      <c r="L702" s="39" t="s">
        <v>81</v>
      </c>
      <c r="M702" s="39" t="s">
        <v>82</v>
      </c>
      <c r="N702" s="39" t="s">
        <v>83</v>
      </c>
      <c r="O702" s="39" t="s">
        <v>84</v>
      </c>
      <c r="P702" s="39" t="s">
        <v>85</v>
      </c>
      <c r="Q702" s="39" t="s">
        <v>86</v>
      </c>
      <c r="R702" s="35" t="s">
        <v>87</v>
      </c>
      <c r="S702" s="35" t="s">
        <v>87</v>
      </c>
      <c r="T702" s="113" t="s">
        <v>818</v>
      </c>
      <c r="U702" s="39" t="s">
        <v>28</v>
      </c>
      <c r="V702" s="34" t="s">
        <v>293</v>
      </c>
      <c r="W702" s="34" t="s">
        <v>280</v>
      </c>
      <c r="X702" s="39" t="s">
        <v>819</v>
      </c>
      <c r="Y702" s="113" t="s">
        <v>887</v>
      </c>
      <c r="Z702" s="39" t="s">
        <v>239</v>
      </c>
      <c r="AA702" s="112"/>
      <c r="AB702" s="112"/>
      <c r="AC702" s="41">
        <v>48</v>
      </c>
      <c r="AD702" s="332" t="s">
        <v>240</v>
      </c>
      <c r="AE702" s="41" t="s">
        <v>508</v>
      </c>
      <c r="AF702" s="332" t="s">
        <v>240</v>
      </c>
      <c r="AG702" s="112"/>
      <c r="AH702" s="56">
        <v>2.6</v>
      </c>
      <c r="AI702" s="111">
        <v>2.6</v>
      </c>
      <c r="AJ702" s="56"/>
      <c r="AK702" s="114" t="s">
        <v>509</v>
      </c>
      <c r="AL702" s="336">
        <v>7.97</v>
      </c>
      <c r="AM702" s="44">
        <v>18.447500000000002</v>
      </c>
      <c r="AN702" s="111">
        <v>0.3</v>
      </c>
      <c r="AO702" s="111">
        <f t="shared" si="37"/>
        <v>1</v>
      </c>
      <c r="AP702" s="111">
        <v>1</v>
      </c>
      <c r="AQ702" s="111"/>
      <c r="AR702" s="335" t="s">
        <v>295</v>
      </c>
      <c r="AS702" s="111" t="s">
        <v>240</v>
      </c>
      <c r="AT702" s="111" t="s">
        <v>295</v>
      </c>
      <c r="AU702" s="111" t="s">
        <v>240</v>
      </c>
      <c r="AV702" s="112" t="s">
        <v>167</v>
      </c>
      <c r="AW702" s="114"/>
      <c r="AX702" s="130">
        <v>25</v>
      </c>
      <c r="AY702" s="114">
        <v>7.97</v>
      </c>
      <c r="AZ702" s="334" t="s">
        <v>240</v>
      </c>
      <c r="BA702" s="130">
        <v>18.447500000000002</v>
      </c>
      <c r="BB702" s="130"/>
      <c r="BC702" s="114">
        <v>0.3</v>
      </c>
      <c r="BD702" s="114"/>
      <c r="BE702" s="56"/>
      <c r="BF702" s="114">
        <v>0.3</v>
      </c>
      <c r="BG702" s="114"/>
      <c r="BH702" s="114"/>
      <c r="BI702" s="114"/>
      <c r="BJ702" s="112">
        <v>10</v>
      </c>
      <c r="BK702" s="56">
        <v>3.1</v>
      </c>
      <c r="BL702" s="56">
        <v>2.6</v>
      </c>
      <c r="BM702" s="56">
        <v>26.9</v>
      </c>
      <c r="BN702" s="56">
        <v>3.6860561518112069</v>
      </c>
      <c r="BO702" s="56">
        <v>18.2</v>
      </c>
      <c r="BP702" s="223">
        <v>1</v>
      </c>
      <c r="BQ702" s="56">
        <v>61.3</v>
      </c>
      <c r="BR702" s="56"/>
      <c r="BS702" s="34"/>
      <c r="BT702" s="34"/>
      <c r="BU702" s="34"/>
      <c r="BV702" s="34"/>
      <c r="BW702" s="34"/>
      <c r="BX702" s="34"/>
    </row>
    <row r="703" spans="1:76" x14ac:dyDescent="0.35">
      <c r="A703" s="34" t="s">
        <v>277</v>
      </c>
      <c r="B703" s="34"/>
      <c r="C703" s="34"/>
      <c r="D703" s="34"/>
      <c r="E703" s="34" t="s">
        <v>1372</v>
      </c>
      <c r="F703" s="34" t="s">
        <v>1396</v>
      </c>
      <c r="G703" s="41">
        <v>2009</v>
      </c>
      <c r="H703" s="34"/>
      <c r="I703" s="34"/>
      <c r="J703" s="34"/>
      <c r="K703" s="39" t="s">
        <v>80</v>
      </c>
      <c r="L703" s="39" t="s">
        <v>81</v>
      </c>
      <c r="M703" s="39" t="s">
        <v>82</v>
      </c>
      <c r="N703" s="39" t="s">
        <v>83</v>
      </c>
      <c r="O703" s="39" t="s">
        <v>84</v>
      </c>
      <c r="P703" s="39" t="s">
        <v>85</v>
      </c>
      <c r="Q703" s="39" t="s">
        <v>86</v>
      </c>
      <c r="R703" s="35" t="s">
        <v>87</v>
      </c>
      <c r="S703" s="35" t="s">
        <v>87</v>
      </c>
      <c r="T703" s="113" t="s">
        <v>818</v>
      </c>
      <c r="U703" s="39" t="s">
        <v>28</v>
      </c>
      <c r="V703" s="34" t="s">
        <v>293</v>
      </c>
      <c r="W703" s="34" t="s">
        <v>280</v>
      </c>
      <c r="X703" s="39" t="s">
        <v>819</v>
      </c>
      <c r="Y703" s="113" t="s">
        <v>887</v>
      </c>
      <c r="Z703" s="39" t="s">
        <v>239</v>
      </c>
      <c r="AA703" s="112"/>
      <c r="AB703" s="112"/>
      <c r="AC703" s="41">
        <v>48</v>
      </c>
      <c r="AD703" s="332" t="s">
        <v>240</v>
      </c>
      <c r="AE703" s="41" t="s">
        <v>508</v>
      </c>
      <c r="AF703" s="332" t="s">
        <v>240</v>
      </c>
      <c r="AG703" s="112"/>
      <c r="AH703" s="56">
        <v>3.2</v>
      </c>
      <c r="AI703" s="111">
        <v>3.2</v>
      </c>
      <c r="AJ703" s="56"/>
      <c r="AK703" s="114" t="s">
        <v>509</v>
      </c>
      <c r="AL703" s="336">
        <v>6.02</v>
      </c>
      <c r="AM703" s="44">
        <v>8.8491999999999997</v>
      </c>
      <c r="AN703" s="111">
        <v>2.2000000000000002</v>
      </c>
      <c r="AO703" s="111">
        <f t="shared" si="37"/>
        <v>1</v>
      </c>
      <c r="AP703" s="111">
        <v>1</v>
      </c>
      <c r="AQ703" s="111"/>
      <c r="AR703" s="335" t="s">
        <v>295</v>
      </c>
      <c r="AS703" s="111" t="s">
        <v>240</v>
      </c>
      <c r="AT703" s="111" t="s">
        <v>295</v>
      </c>
      <c r="AU703" s="111" t="s">
        <v>240</v>
      </c>
      <c r="AV703" s="112" t="s">
        <v>167</v>
      </c>
      <c r="AW703" s="114"/>
      <c r="AX703" s="130">
        <v>25</v>
      </c>
      <c r="AY703" s="114">
        <v>6.02</v>
      </c>
      <c r="AZ703" s="334" t="s">
        <v>240</v>
      </c>
      <c r="BA703" s="130">
        <v>8.8491999999999997</v>
      </c>
      <c r="BB703" s="130"/>
      <c r="BC703" s="114">
        <v>2.2000000000000002</v>
      </c>
      <c r="BD703" s="114"/>
      <c r="BE703" s="56"/>
      <c r="BF703" s="114">
        <v>2.2000000000000002</v>
      </c>
      <c r="BG703" s="114"/>
      <c r="BH703" s="114"/>
      <c r="BI703" s="114"/>
      <c r="BJ703" s="112">
        <v>23.2</v>
      </c>
      <c r="BK703" s="56">
        <v>1.4</v>
      </c>
      <c r="BL703" s="56">
        <v>1.3</v>
      </c>
      <c r="BM703" s="56">
        <v>10.6</v>
      </c>
      <c r="BN703" s="56">
        <v>0.1141945447180673</v>
      </c>
      <c r="BO703" s="56">
        <v>10.9</v>
      </c>
      <c r="BP703" s="223">
        <v>4.2</v>
      </c>
      <c r="BQ703" s="56">
        <v>6.7</v>
      </c>
      <c r="BR703" s="56"/>
      <c r="BS703" s="34"/>
      <c r="BT703" s="34"/>
      <c r="BU703" s="34"/>
      <c r="BV703" s="34"/>
      <c r="BW703" s="34"/>
      <c r="BX703" s="34"/>
    </row>
    <row r="704" spans="1:76" x14ac:dyDescent="0.35">
      <c r="A704" s="34" t="s">
        <v>277</v>
      </c>
      <c r="B704" s="34"/>
      <c r="C704" s="34"/>
      <c r="D704" s="34"/>
      <c r="E704" s="34" t="s">
        <v>1372</v>
      </c>
      <c r="F704" s="34" t="s">
        <v>1396</v>
      </c>
      <c r="G704" s="41">
        <v>2009</v>
      </c>
      <c r="H704" s="34"/>
      <c r="I704" s="34"/>
      <c r="J704" s="34"/>
      <c r="K704" s="39" t="s">
        <v>80</v>
      </c>
      <c r="L704" s="39" t="s">
        <v>81</v>
      </c>
      <c r="M704" s="39" t="s">
        <v>82</v>
      </c>
      <c r="N704" s="39" t="s">
        <v>83</v>
      </c>
      <c r="O704" s="39" t="s">
        <v>84</v>
      </c>
      <c r="P704" s="39" t="s">
        <v>85</v>
      </c>
      <c r="Q704" s="39" t="s">
        <v>86</v>
      </c>
      <c r="R704" s="35" t="s">
        <v>87</v>
      </c>
      <c r="S704" s="35" t="s">
        <v>87</v>
      </c>
      <c r="T704" s="113" t="s">
        <v>818</v>
      </c>
      <c r="U704" s="39" t="s">
        <v>28</v>
      </c>
      <c r="V704" s="34" t="s">
        <v>293</v>
      </c>
      <c r="W704" s="34" t="s">
        <v>280</v>
      </c>
      <c r="X704" s="39" t="s">
        <v>819</v>
      </c>
      <c r="Y704" s="113" t="s">
        <v>887</v>
      </c>
      <c r="Z704" s="39" t="s">
        <v>239</v>
      </c>
      <c r="AA704" s="112"/>
      <c r="AB704" s="112"/>
      <c r="AC704" s="41">
        <v>48</v>
      </c>
      <c r="AD704" s="332" t="s">
        <v>240</v>
      </c>
      <c r="AE704" s="41" t="s">
        <v>508</v>
      </c>
      <c r="AF704" s="332" t="s">
        <v>240</v>
      </c>
      <c r="AG704" s="112"/>
      <c r="AH704" s="56">
        <v>4</v>
      </c>
      <c r="AI704" s="111">
        <v>4</v>
      </c>
      <c r="AJ704" s="56"/>
      <c r="AK704" s="114" t="s">
        <v>509</v>
      </c>
      <c r="AL704" s="336">
        <v>6.19</v>
      </c>
      <c r="AM704" s="44">
        <v>10.1722</v>
      </c>
      <c r="AN704" s="111">
        <v>2.6</v>
      </c>
      <c r="AO704" s="111">
        <f t="shared" si="37"/>
        <v>1</v>
      </c>
      <c r="AP704" s="111">
        <v>1</v>
      </c>
      <c r="AQ704" s="111"/>
      <c r="AR704" s="335" t="s">
        <v>295</v>
      </c>
      <c r="AS704" s="111" t="s">
        <v>240</v>
      </c>
      <c r="AT704" s="111" t="s">
        <v>295</v>
      </c>
      <c r="AU704" s="111" t="s">
        <v>240</v>
      </c>
      <c r="AV704" s="112" t="s">
        <v>167</v>
      </c>
      <c r="AW704" s="114"/>
      <c r="AX704" s="130">
        <v>25</v>
      </c>
      <c r="AY704" s="114">
        <v>6.19</v>
      </c>
      <c r="AZ704" s="334" t="s">
        <v>240</v>
      </c>
      <c r="BA704" s="130">
        <v>10.1722</v>
      </c>
      <c r="BB704" s="130"/>
      <c r="BC704" s="114">
        <v>2.6</v>
      </c>
      <c r="BD704" s="114"/>
      <c r="BE704" s="56"/>
      <c r="BF704" s="114">
        <v>2.6</v>
      </c>
      <c r="BG704" s="114"/>
      <c r="BH704" s="114"/>
      <c r="BI704" s="114"/>
      <c r="BJ704" s="112">
        <v>18.5</v>
      </c>
      <c r="BK704" s="56">
        <v>1.6</v>
      </c>
      <c r="BL704" s="56">
        <v>1.5</v>
      </c>
      <c r="BM704" s="56">
        <v>11.7</v>
      </c>
      <c r="BN704" s="56">
        <v>0.13050805110636265</v>
      </c>
      <c r="BO704" s="56">
        <v>12.9</v>
      </c>
      <c r="BP704" s="223">
        <v>4.5999999999999996</v>
      </c>
      <c r="BQ704" s="56">
        <v>5.3</v>
      </c>
      <c r="BR704" s="56"/>
      <c r="BS704" s="34"/>
      <c r="BT704" s="34"/>
      <c r="BU704" s="34"/>
      <c r="BV704" s="34"/>
      <c r="BW704" s="34"/>
      <c r="BX704" s="34"/>
    </row>
    <row r="705" spans="1:76" x14ac:dyDescent="0.35">
      <c r="A705" s="34" t="s">
        <v>277</v>
      </c>
      <c r="B705" s="34"/>
      <c r="C705" s="34"/>
      <c r="D705" s="34"/>
      <c r="E705" s="34" t="s">
        <v>1372</v>
      </c>
      <c r="F705" s="34" t="s">
        <v>1396</v>
      </c>
      <c r="G705" s="41">
        <v>2009</v>
      </c>
      <c r="H705" s="34"/>
      <c r="I705" s="34"/>
      <c r="J705" s="34"/>
      <c r="K705" s="39" t="s">
        <v>80</v>
      </c>
      <c r="L705" s="39" t="s">
        <v>81</v>
      </c>
      <c r="M705" s="39" t="s">
        <v>82</v>
      </c>
      <c r="N705" s="39" t="s">
        <v>83</v>
      </c>
      <c r="O705" s="39" t="s">
        <v>84</v>
      </c>
      <c r="P705" s="39" t="s">
        <v>85</v>
      </c>
      <c r="Q705" s="39" t="s">
        <v>86</v>
      </c>
      <c r="R705" s="35" t="s">
        <v>87</v>
      </c>
      <c r="S705" s="35" t="s">
        <v>87</v>
      </c>
      <c r="T705" s="113" t="s">
        <v>818</v>
      </c>
      <c r="U705" s="39" t="s">
        <v>28</v>
      </c>
      <c r="V705" s="34" t="s">
        <v>293</v>
      </c>
      <c r="W705" s="34" t="s">
        <v>280</v>
      </c>
      <c r="X705" s="39" t="s">
        <v>819</v>
      </c>
      <c r="Y705" s="113" t="s">
        <v>887</v>
      </c>
      <c r="Z705" s="39" t="s">
        <v>239</v>
      </c>
      <c r="AA705" s="112"/>
      <c r="AB705" s="112"/>
      <c r="AC705" s="41">
        <v>48</v>
      </c>
      <c r="AD705" s="332" t="s">
        <v>240</v>
      </c>
      <c r="AE705" s="41" t="s">
        <v>508</v>
      </c>
      <c r="AF705" s="332" t="s">
        <v>240</v>
      </c>
      <c r="AG705" s="112"/>
      <c r="AH705" s="56">
        <v>4.9000000000000004</v>
      </c>
      <c r="AI705" s="111">
        <v>4.9000000000000004</v>
      </c>
      <c r="AJ705" s="56"/>
      <c r="AK705" s="114" t="s">
        <v>509</v>
      </c>
      <c r="AL705" s="336">
        <v>6.11</v>
      </c>
      <c r="AM705" s="44">
        <v>22.0047</v>
      </c>
      <c r="AN705" s="111">
        <v>2.2000000000000002</v>
      </c>
      <c r="AO705" s="111">
        <f t="shared" si="37"/>
        <v>1</v>
      </c>
      <c r="AP705" s="111">
        <v>1</v>
      </c>
      <c r="AQ705" s="111"/>
      <c r="AR705" s="335" t="s">
        <v>295</v>
      </c>
      <c r="AS705" s="111" t="s">
        <v>240</v>
      </c>
      <c r="AT705" s="111" t="s">
        <v>295</v>
      </c>
      <c r="AU705" s="111" t="s">
        <v>240</v>
      </c>
      <c r="AV705" s="112" t="s">
        <v>167</v>
      </c>
      <c r="AW705" s="114"/>
      <c r="AX705" s="130">
        <v>25</v>
      </c>
      <c r="AY705" s="114">
        <v>6.11</v>
      </c>
      <c r="AZ705" s="334" t="s">
        <v>240</v>
      </c>
      <c r="BA705" s="130">
        <v>22.0047</v>
      </c>
      <c r="BB705" s="130"/>
      <c r="BC705" s="114">
        <v>2.2000000000000002</v>
      </c>
      <c r="BD705" s="114"/>
      <c r="BE705" s="56"/>
      <c r="BF705" s="114">
        <v>2.2000000000000002</v>
      </c>
      <c r="BG705" s="114"/>
      <c r="BH705" s="114"/>
      <c r="BI705" s="114"/>
      <c r="BJ705" s="112">
        <v>23.2</v>
      </c>
      <c r="BK705" s="56">
        <v>3.7</v>
      </c>
      <c r="BL705" s="56">
        <v>3.1</v>
      </c>
      <c r="BM705" s="56">
        <v>10.5</v>
      </c>
      <c r="BN705" s="56">
        <v>0.3017998681834636</v>
      </c>
      <c r="BO705" s="56">
        <v>23.9</v>
      </c>
      <c r="BP705" s="223">
        <v>4.0999999999999996</v>
      </c>
      <c r="BQ705" s="56">
        <v>6.7</v>
      </c>
      <c r="BR705" s="56"/>
      <c r="BS705" s="34"/>
      <c r="BT705" s="34"/>
      <c r="BU705" s="34"/>
      <c r="BV705" s="34"/>
      <c r="BW705" s="34"/>
      <c r="BX705" s="34"/>
    </row>
    <row r="706" spans="1:76" x14ac:dyDescent="0.35">
      <c r="A706" s="34" t="s">
        <v>277</v>
      </c>
      <c r="B706" s="34"/>
      <c r="C706" s="34"/>
      <c r="D706" s="34"/>
      <c r="E706" s="34" t="s">
        <v>1372</v>
      </c>
      <c r="F706" s="34" t="s">
        <v>1396</v>
      </c>
      <c r="G706" s="41">
        <v>2009</v>
      </c>
      <c r="H706" s="34"/>
      <c r="I706" s="34"/>
      <c r="J706" s="34"/>
      <c r="K706" s="39" t="s">
        <v>80</v>
      </c>
      <c r="L706" s="39" t="s">
        <v>81</v>
      </c>
      <c r="M706" s="39" t="s">
        <v>82</v>
      </c>
      <c r="N706" s="39" t="s">
        <v>83</v>
      </c>
      <c r="O706" s="39" t="s">
        <v>84</v>
      </c>
      <c r="P706" s="39" t="s">
        <v>85</v>
      </c>
      <c r="Q706" s="39" t="s">
        <v>86</v>
      </c>
      <c r="R706" s="35" t="s">
        <v>87</v>
      </c>
      <c r="S706" s="35" t="s">
        <v>87</v>
      </c>
      <c r="T706" s="113" t="s">
        <v>818</v>
      </c>
      <c r="U706" s="39" t="s">
        <v>28</v>
      </c>
      <c r="V706" s="34" t="s">
        <v>293</v>
      </c>
      <c r="W706" s="34" t="s">
        <v>280</v>
      </c>
      <c r="X706" s="39" t="s">
        <v>819</v>
      </c>
      <c r="Y706" s="113" t="s">
        <v>887</v>
      </c>
      <c r="Z706" s="39" t="s">
        <v>239</v>
      </c>
      <c r="AA706" s="112"/>
      <c r="AB706" s="112"/>
      <c r="AC706" s="41">
        <v>48</v>
      </c>
      <c r="AD706" s="332" t="s">
        <v>240</v>
      </c>
      <c r="AE706" s="41" t="s">
        <v>508</v>
      </c>
      <c r="AF706" s="332" t="s">
        <v>240</v>
      </c>
      <c r="AG706" s="112"/>
      <c r="AH706" s="56">
        <v>5.2</v>
      </c>
      <c r="AI706" s="111">
        <v>5.2</v>
      </c>
      <c r="AJ706" s="56"/>
      <c r="AK706" s="114" t="s">
        <v>509</v>
      </c>
      <c r="AL706" s="336">
        <v>7.91</v>
      </c>
      <c r="AM706" s="44">
        <v>9.5106999999999999</v>
      </c>
      <c r="AN706" s="111">
        <v>0.3</v>
      </c>
      <c r="AO706" s="111">
        <f t="shared" si="37"/>
        <v>1</v>
      </c>
      <c r="AP706" s="111">
        <v>1</v>
      </c>
      <c r="AQ706" s="111"/>
      <c r="AR706" s="335" t="s">
        <v>295</v>
      </c>
      <c r="AS706" s="111" t="s">
        <v>240</v>
      </c>
      <c r="AT706" s="111" t="s">
        <v>295</v>
      </c>
      <c r="AU706" s="111" t="s">
        <v>240</v>
      </c>
      <c r="AV706" s="112" t="s">
        <v>167</v>
      </c>
      <c r="AW706" s="114"/>
      <c r="AX706" s="130">
        <v>25</v>
      </c>
      <c r="AY706" s="114">
        <v>7.91</v>
      </c>
      <c r="AZ706" s="334" t="s">
        <v>240</v>
      </c>
      <c r="BA706" s="130">
        <v>9.5106999999999999</v>
      </c>
      <c r="BB706" s="130"/>
      <c r="BC706" s="114">
        <v>0.3</v>
      </c>
      <c r="BD706" s="114"/>
      <c r="BE706" s="56"/>
      <c r="BF706" s="114">
        <v>0.3</v>
      </c>
      <c r="BG706" s="114"/>
      <c r="BH706" s="114"/>
      <c r="BI706" s="114"/>
      <c r="BJ706" s="112">
        <v>10</v>
      </c>
      <c r="BK706" s="56">
        <v>1.5</v>
      </c>
      <c r="BL706" s="56">
        <v>1.4</v>
      </c>
      <c r="BM706" s="56">
        <v>27</v>
      </c>
      <c r="BN706" s="56">
        <v>3.1675660331932325</v>
      </c>
      <c r="BO706" s="56">
        <v>9.1999999999999993</v>
      </c>
      <c r="BP706" s="223">
        <v>1</v>
      </c>
      <c r="BQ706" s="56">
        <v>61.3</v>
      </c>
      <c r="BR706" s="56"/>
      <c r="BS706" s="34"/>
      <c r="BT706" s="34"/>
      <c r="BU706" s="34"/>
      <c r="BV706" s="34"/>
      <c r="BW706" s="34"/>
      <c r="BX706" s="34"/>
    </row>
    <row r="707" spans="1:76" x14ac:dyDescent="0.35">
      <c r="A707" s="34" t="s">
        <v>277</v>
      </c>
      <c r="B707" s="34"/>
      <c r="C707" s="34"/>
      <c r="D707" s="34"/>
      <c r="E707" s="34" t="s">
        <v>1372</v>
      </c>
      <c r="F707" s="34" t="s">
        <v>1396</v>
      </c>
      <c r="G707" s="41">
        <v>2009</v>
      </c>
      <c r="H707" s="34"/>
      <c r="I707" s="34"/>
      <c r="J707" s="34"/>
      <c r="K707" s="39" t="s">
        <v>80</v>
      </c>
      <c r="L707" s="39" t="s">
        <v>81</v>
      </c>
      <c r="M707" s="39" t="s">
        <v>82</v>
      </c>
      <c r="N707" s="39" t="s">
        <v>83</v>
      </c>
      <c r="O707" s="39" t="s">
        <v>84</v>
      </c>
      <c r="P707" s="39" t="s">
        <v>85</v>
      </c>
      <c r="Q707" s="39" t="s">
        <v>86</v>
      </c>
      <c r="R707" s="35" t="s">
        <v>87</v>
      </c>
      <c r="S707" s="35" t="s">
        <v>87</v>
      </c>
      <c r="T707" s="113" t="s">
        <v>818</v>
      </c>
      <c r="U707" s="39" t="s">
        <v>28</v>
      </c>
      <c r="V707" s="34" t="s">
        <v>293</v>
      </c>
      <c r="W707" s="34" t="s">
        <v>280</v>
      </c>
      <c r="X707" s="39" t="s">
        <v>819</v>
      </c>
      <c r="Y707" s="113" t="s">
        <v>887</v>
      </c>
      <c r="Z707" s="39" t="s">
        <v>239</v>
      </c>
      <c r="AA707" s="112"/>
      <c r="AB707" s="112"/>
      <c r="AC707" s="41">
        <v>48</v>
      </c>
      <c r="AD707" s="332" t="s">
        <v>240</v>
      </c>
      <c r="AE707" s="41" t="s">
        <v>508</v>
      </c>
      <c r="AF707" s="332" t="s">
        <v>240</v>
      </c>
      <c r="AG707" s="112"/>
      <c r="AH707" s="56">
        <v>7</v>
      </c>
      <c r="AI707" s="111">
        <v>7</v>
      </c>
      <c r="AJ707" s="56"/>
      <c r="AK707" s="114" t="s">
        <v>509</v>
      </c>
      <c r="AL707" s="336">
        <v>6.17</v>
      </c>
      <c r="AM707" s="44">
        <v>39.952800000000003</v>
      </c>
      <c r="AN707" s="111">
        <v>2.2999999999999998</v>
      </c>
      <c r="AO707" s="111">
        <f t="shared" si="37"/>
        <v>1</v>
      </c>
      <c r="AP707" s="111">
        <v>1</v>
      </c>
      <c r="AQ707" s="111"/>
      <c r="AR707" s="335" t="s">
        <v>295</v>
      </c>
      <c r="AS707" s="111" t="s">
        <v>240</v>
      </c>
      <c r="AT707" s="111" t="s">
        <v>295</v>
      </c>
      <c r="AU707" s="111" t="s">
        <v>240</v>
      </c>
      <c r="AV707" s="112" t="s">
        <v>167</v>
      </c>
      <c r="AW707" s="114"/>
      <c r="AX707" s="130">
        <v>25</v>
      </c>
      <c r="AY707" s="114">
        <v>6.17</v>
      </c>
      <c r="AZ707" s="334" t="s">
        <v>240</v>
      </c>
      <c r="BA707" s="130">
        <v>39.952800000000003</v>
      </c>
      <c r="BB707" s="130"/>
      <c r="BC707" s="114">
        <v>2.2999999999999998</v>
      </c>
      <c r="BD707" s="114"/>
      <c r="BE707" s="56"/>
      <c r="BF707" s="114">
        <v>2.2999999999999998</v>
      </c>
      <c r="BG707" s="114"/>
      <c r="BH707" s="114"/>
      <c r="BI707" s="114"/>
      <c r="BJ707" s="112">
        <v>23.2</v>
      </c>
      <c r="BK707" s="56">
        <v>6.6</v>
      </c>
      <c r="BL707" s="56">
        <v>5.7</v>
      </c>
      <c r="BM707" s="56">
        <v>10.6</v>
      </c>
      <c r="BN707" s="56">
        <v>0.53834571081374594</v>
      </c>
      <c r="BO707" s="56">
        <v>40.799999999999997</v>
      </c>
      <c r="BP707" s="223">
        <v>4.2</v>
      </c>
      <c r="BQ707" s="56">
        <v>6.7</v>
      </c>
      <c r="BR707" s="56"/>
      <c r="BS707" s="34"/>
      <c r="BT707" s="34"/>
      <c r="BU707" s="34"/>
      <c r="BV707" s="34"/>
      <c r="BW707" s="34"/>
      <c r="BX707" s="34"/>
    </row>
    <row r="708" spans="1:76" x14ac:dyDescent="0.35">
      <c r="A708" s="34" t="s">
        <v>277</v>
      </c>
      <c r="B708" s="34"/>
      <c r="C708" s="34"/>
      <c r="D708" s="34"/>
      <c r="E708" s="34" t="s">
        <v>1372</v>
      </c>
      <c r="F708" s="34" t="s">
        <v>1396</v>
      </c>
      <c r="G708" s="41">
        <v>2009</v>
      </c>
      <c r="H708" s="34"/>
      <c r="I708" s="34"/>
      <c r="J708" s="34"/>
      <c r="K708" s="39" t="s">
        <v>80</v>
      </c>
      <c r="L708" s="39" t="s">
        <v>81</v>
      </c>
      <c r="M708" s="39" t="s">
        <v>82</v>
      </c>
      <c r="N708" s="39" t="s">
        <v>83</v>
      </c>
      <c r="O708" s="39" t="s">
        <v>84</v>
      </c>
      <c r="P708" s="39" t="s">
        <v>85</v>
      </c>
      <c r="Q708" s="39" t="s">
        <v>86</v>
      </c>
      <c r="R708" s="35" t="s">
        <v>87</v>
      </c>
      <c r="S708" s="35" t="s">
        <v>87</v>
      </c>
      <c r="T708" s="113" t="s">
        <v>818</v>
      </c>
      <c r="U708" s="39" t="s">
        <v>28</v>
      </c>
      <c r="V708" s="34" t="s">
        <v>293</v>
      </c>
      <c r="W708" s="34" t="s">
        <v>280</v>
      </c>
      <c r="X708" s="39" t="s">
        <v>819</v>
      </c>
      <c r="Y708" s="113" t="s">
        <v>887</v>
      </c>
      <c r="Z708" s="39" t="s">
        <v>239</v>
      </c>
      <c r="AA708" s="112"/>
      <c r="AB708" s="112"/>
      <c r="AC708" s="41">
        <v>48</v>
      </c>
      <c r="AD708" s="332" t="s">
        <v>240</v>
      </c>
      <c r="AE708" s="41" t="s">
        <v>508</v>
      </c>
      <c r="AF708" s="332" t="s">
        <v>240</v>
      </c>
      <c r="AG708" s="112"/>
      <c r="AH708" s="56">
        <v>8.3000000000000007</v>
      </c>
      <c r="AI708" s="111">
        <v>8.3000000000000007</v>
      </c>
      <c r="AJ708" s="56"/>
      <c r="AK708" s="114" t="s">
        <v>509</v>
      </c>
      <c r="AL708" s="336">
        <v>6.29</v>
      </c>
      <c r="AM708" s="44">
        <v>42.024900000000002</v>
      </c>
      <c r="AN708" s="111">
        <v>2.6</v>
      </c>
      <c r="AO708" s="111">
        <f t="shared" si="37"/>
        <v>1</v>
      </c>
      <c r="AP708" s="111">
        <v>1</v>
      </c>
      <c r="AQ708" s="111"/>
      <c r="AR708" s="335" t="s">
        <v>295</v>
      </c>
      <c r="AS708" s="111" t="s">
        <v>240</v>
      </c>
      <c r="AT708" s="111" t="s">
        <v>295</v>
      </c>
      <c r="AU708" s="111" t="s">
        <v>240</v>
      </c>
      <c r="AV708" s="112" t="s">
        <v>167</v>
      </c>
      <c r="AW708" s="114"/>
      <c r="AX708" s="130">
        <v>25</v>
      </c>
      <c r="AY708" s="114">
        <v>6.29</v>
      </c>
      <c r="AZ708" s="334" t="s">
        <v>240</v>
      </c>
      <c r="BA708" s="130">
        <v>42.024900000000002</v>
      </c>
      <c r="BB708" s="130"/>
      <c r="BC708" s="114">
        <v>2.6</v>
      </c>
      <c r="BD708" s="114"/>
      <c r="BE708" s="56"/>
      <c r="BF708" s="114">
        <v>2.6</v>
      </c>
      <c r="BG708" s="114"/>
      <c r="BH708" s="114"/>
      <c r="BI708" s="114"/>
      <c r="BJ708" s="112">
        <v>18.5</v>
      </c>
      <c r="BK708" s="56">
        <v>7.1</v>
      </c>
      <c r="BL708" s="56">
        <v>5.9</v>
      </c>
      <c r="BM708" s="56">
        <v>11.7</v>
      </c>
      <c r="BN708" s="56">
        <v>0.57912947678448423</v>
      </c>
      <c r="BO708" s="56">
        <v>43</v>
      </c>
      <c r="BP708" s="223">
        <v>4.5999999999999996</v>
      </c>
      <c r="BQ708" s="56">
        <v>5.3</v>
      </c>
      <c r="BR708" s="56"/>
      <c r="BS708" s="34"/>
      <c r="BT708" s="34"/>
      <c r="BU708" s="34"/>
      <c r="BV708" s="34"/>
      <c r="BW708" s="34"/>
      <c r="BX708" s="34"/>
    </row>
    <row r="709" spans="1:76" x14ac:dyDescent="0.35">
      <c r="A709" s="34" t="s">
        <v>277</v>
      </c>
      <c r="B709" s="34"/>
      <c r="C709" s="34"/>
      <c r="D709" s="34"/>
      <c r="E709" s="34" t="s">
        <v>1372</v>
      </c>
      <c r="F709" s="34" t="s">
        <v>1396</v>
      </c>
      <c r="G709" s="41">
        <v>2009</v>
      </c>
      <c r="H709" s="34"/>
      <c r="I709" s="34"/>
      <c r="J709" s="34"/>
      <c r="K709" s="39" t="s">
        <v>80</v>
      </c>
      <c r="L709" s="39" t="s">
        <v>81</v>
      </c>
      <c r="M709" s="39" t="s">
        <v>82</v>
      </c>
      <c r="N709" s="39" t="s">
        <v>83</v>
      </c>
      <c r="O709" s="39" t="s">
        <v>84</v>
      </c>
      <c r="P709" s="39" t="s">
        <v>85</v>
      </c>
      <c r="Q709" s="39" t="s">
        <v>86</v>
      </c>
      <c r="R709" s="35" t="s">
        <v>87</v>
      </c>
      <c r="S709" s="35" t="s">
        <v>87</v>
      </c>
      <c r="T709" s="113" t="s">
        <v>818</v>
      </c>
      <c r="U709" s="39" t="s">
        <v>28</v>
      </c>
      <c r="V709" s="34" t="s">
        <v>293</v>
      </c>
      <c r="W709" s="34" t="s">
        <v>280</v>
      </c>
      <c r="X709" s="39" t="s">
        <v>819</v>
      </c>
      <c r="Y709" s="113" t="s">
        <v>887</v>
      </c>
      <c r="Z709" s="39" t="s">
        <v>239</v>
      </c>
      <c r="AA709" s="112"/>
      <c r="AB709" s="112"/>
      <c r="AC709" s="41">
        <v>48</v>
      </c>
      <c r="AD709" s="332" t="s">
        <v>240</v>
      </c>
      <c r="AE709" s="41" t="s">
        <v>508</v>
      </c>
      <c r="AF709" s="332" t="s">
        <v>240</v>
      </c>
      <c r="AG709" s="112"/>
      <c r="AH709" s="56">
        <v>8.6</v>
      </c>
      <c r="AI709" s="111">
        <v>8.6</v>
      </c>
      <c r="AJ709" s="56"/>
      <c r="AK709" s="114" t="s">
        <v>509</v>
      </c>
      <c r="AL709" s="336">
        <v>6.23</v>
      </c>
      <c r="AM709" s="44">
        <v>20.020199999999999</v>
      </c>
      <c r="AN709" s="111">
        <v>2.6</v>
      </c>
      <c r="AO709" s="111">
        <f t="shared" si="37"/>
        <v>1</v>
      </c>
      <c r="AP709" s="111">
        <v>1</v>
      </c>
      <c r="AQ709" s="111"/>
      <c r="AR709" s="335" t="s">
        <v>295</v>
      </c>
      <c r="AS709" s="111" t="s">
        <v>240</v>
      </c>
      <c r="AT709" s="111" t="s">
        <v>295</v>
      </c>
      <c r="AU709" s="111" t="s">
        <v>240</v>
      </c>
      <c r="AV709" s="112" t="s">
        <v>167</v>
      </c>
      <c r="AW709" s="114"/>
      <c r="AX709" s="130">
        <v>25</v>
      </c>
      <c r="AY709" s="114">
        <v>6.23</v>
      </c>
      <c r="AZ709" s="334" t="s">
        <v>240</v>
      </c>
      <c r="BA709" s="130">
        <v>20.020199999999999</v>
      </c>
      <c r="BB709" s="130"/>
      <c r="BC709" s="114">
        <v>2.6</v>
      </c>
      <c r="BD709" s="114"/>
      <c r="BE709" s="56"/>
      <c r="BF709" s="114">
        <v>2.6</v>
      </c>
      <c r="BG709" s="114"/>
      <c r="BH709" s="114"/>
      <c r="BI709" s="114"/>
      <c r="BJ709" s="112">
        <v>18.5</v>
      </c>
      <c r="BK709" s="56">
        <v>3.4</v>
      </c>
      <c r="BL709" s="56">
        <v>2.8</v>
      </c>
      <c r="BM709" s="56">
        <v>11.9</v>
      </c>
      <c r="BN709" s="56">
        <v>0.27732960860102063</v>
      </c>
      <c r="BO709" s="56">
        <v>22.2</v>
      </c>
      <c r="BP709" s="223">
        <v>4.7</v>
      </c>
      <c r="BQ709" s="56">
        <v>5.3</v>
      </c>
      <c r="BR709" s="56"/>
      <c r="BS709" s="34"/>
      <c r="BT709" s="34"/>
      <c r="BU709" s="34"/>
      <c r="BV709" s="34"/>
      <c r="BW709" s="34"/>
      <c r="BX709" s="34"/>
    </row>
    <row r="710" spans="1:76" x14ac:dyDescent="0.35">
      <c r="A710" s="34" t="s">
        <v>277</v>
      </c>
      <c r="B710" s="34"/>
      <c r="C710" s="34"/>
      <c r="D710" s="34"/>
      <c r="E710" s="34" t="s">
        <v>1372</v>
      </c>
      <c r="F710" s="34" t="s">
        <v>1396</v>
      </c>
      <c r="G710" s="41">
        <v>2009</v>
      </c>
      <c r="H710" s="34"/>
      <c r="I710" s="34"/>
      <c r="J710" s="34"/>
      <c r="K710" s="39" t="s">
        <v>80</v>
      </c>
      <c r="L710" s="39" t="s">
        <v>81</v>
      </c>
      <c r="M710" s="39" t="s">
        <v>82</v>
      </c>
      <c r="N710" s="39" t="s">
        <v>83</v>
      </c>
      <c r="O710" s="39" t="s">
        <v>84</v>
      </c>
      <c r="P710" s="39" t="s">
        <v>85</v>
      </c>
      <c r="Q710" s="39" t="s">
        <v>86</v>
      </c>
      <c r="R710" s="35" t="s">
        <v>87</v>
      </c>
      <c r="S710" s="35" t="s">
        <v>87</v>
      </c>
      <c r="T710" s="113" t="s">
        <v>818</v>
      </c>
      <c r="U710" s="39" t="s">
        <v>28</v>
      </c>
      <c r="V710" s="34" t="s">
        <v>293</v>
      </c>
      <c r="W710" s="34" t="s">
        <v>280</v>
      </c>
      <c r="X710" s="39" t="s">
        <v>819</v>
      </c>
      <c r="Y710" s="113" t="s">
        <v>887</v>
      </c>
      <c r="Z710" s="39" t="s">
        <v>239</v>
      </c>
      <c r="AA710" s="112"/>
      <c r="AB710" s="112"/>
      <c r="AC710" s="41">
        <v>48</v>
      </c>
      <c r="AD710" s="332" t="s">
        <v>240</v>
      </c>
      <c r="AE710" s="41" t="s">
        <v>508</v>
      </c>
      <c r="AF710" s="332" t="s">
        <v>240</v>
      </c>
      <c r="AG710" s="112"/>
      <c r="AH710" s="56">
        <v>9.3000000000000007</v>
      </c>
      <c r="AI710" s="111">
        <v>9.3000000000000007</v>
      </c>
      <c r="AJ710" s="56"/>
      <c r="AK710" s="114" t="s">
        <v>509</v>
      </c>
      <c r="AL710" s="336">
        <v>7.95</v>
      </c>
      <c r="AM710" s="44">
        <v>42.3491</v>
      </c>
      <c r="AN710" s="111">
        <v>0.6</v>
      </c>
      <c r="AO710" s="111">
        <f t="shared" si="37"/>
        <v>1</v>
      </c>
      <c r="AP710" s="111">
        <v>1</v>
      </c>
      <c r="AQ710" s="111"/>
      <c r="AR710" s="335" t="s">
        <v>295</v>
      </c>
      <c r="AS710" s="111" t="s">
        <v>240</v>
      </c>
      <c r="AT710" s="111" t="s">
        <v>295</v>
      </c>
      <c r="AU710" s="111" t="s">
        <v>240</v>
      </c>
      <c r="AV710" s="112" t="s">
        <v>167</v>
      </c>
      <c r="AW710" s="114"/>
      <c r="AX710" s="130">
        <v>25</v>
      </c>
      <c r="AY710" s="114">
        <v>7.95</v>
      </c>
      <c r="AZ710" s="334" t="s">
        <v>240</v>
      </c>
      <c r="BA710" s="130">
        <v>42.3491</v>
      </c>
      <c r="BB710" s="130"/>
      <c r="BC710" s="114">
        <v>0.6</v>
      </c>
      <c r="BD710" s="114"/>
      <c r="BE710" s="56"/>
      <c r="BF710" s="114">
        <v>0.6</v>
      </c>
      <c r="BG710" s="114"/>
      <c r="BH710" s="114"/>
      <c r="BI710" s="114"/>
      <c r="BJ710" s="112">
        <v>10</v>
      </c>
      <c r="BK710" s="56">
        <v>6.9</v>
      </c>
      <c r="BL710" s="56">
        <v>6.1</v>
      </c>
      <c r="BM710" s="56">
        <v>26.9</v>
      </c>
      <c r="BN710" s="56">
        <v>3.2725872529312587</v>
      </c>
      <c r="BO710" s="56">
        <v>40.5</v>
      </c>
      <c r="BP710" s="223">
        <v>1.1000000000000001</v>
      </c>
      <c r="BQ710" s="56">
        <v>61.3</v>
      </c>
      <c r="BR710" s="56"/>
      <c r="BS710" s="34"/>
      <c r="BT710" s="34"/>
      <c r="BU710" s="34"/>
      <c r="BV710" s="34"/>
      <c r="BW710" s="34"/>
      <c r="BX710" s="34"/>
    </row>
    <row r="711" spans="1:76" x14ac:dyDescent="0.35">
      <c r="A711" s="34" t="s">
        <v>277</v>
      </c>
      <c r="B711" s="34"/>
      <c r="C711" s="34"/>
      <c r="D711" s="34"/>
      <c r="E711" s="34" t="s">
        <v>1372</v>
      </c>
      <c r="F711" s="34" t="s">
        <v>1396</v>
      </c>
      <c r="G711" s="41">
        <v>2009</v>
      </c>
      <c r="H711" s="34"/>
      <c r="I711" s="34"/>
      <c r="J711" s="34"/>
      <c r="K711" s="39" t="s">
        <v>80</v>
      </c>
      <c r="L711" s="39" t="s">
        <v>81</v>
      </c>
      <c r="M711" s="39" t="s">
        <v>82</v>
      </c>
      <c r="N711" s="39" t="s">
        <v>83</v>
      </c>
      <c r="O711" s="39" t="s">
        <v>84</v>
      </c>
      <c r="P711" s="39" t="s">
        <v>85</v>
      </c>
      <c r="Q711" s="39" t="s">
        <v>86</v>
      </c>
      <c r="R711" s="35" t="s">
        <v>87</v>
      </c>
      <c r="S711" s="35" t="s">
        <v>87</v>
      </c>
      <c r="T711" s="113" t="s">
        <v>818</v>
      </c>
      <c r="U711" s="39" t="s">
        <v>28</v>
      </c>
      <c r="V711" s="34" t="s">
        <v>293</v>
      </c>
      <c r="W711" s="34" t="s">
        <v>280</v>
      </c>
      <c r="X711" s="39" t="s">
        <v>819</v>
      </c>
      <c r="Y711" s="113" t="s">
        <v>887</v>
      </c>
      <c r="Z711" s="39" t="s">
        <v>239</v>
      </c>
      <c r="AA711" s="112"/>
      <c r="AB711" s="112"/>
      <c r="AC711" s="41">
        <v>48</v>
      </c>
      <c r="AD711" s="332" t="s">
        <v>240</v>
      </c>
      <c r="AE711" s="41" t="s">
        <v>508</v>
      </c>
      <c r="AF711" s="332" t="s">
        <v>240</v>
      </c>
      <c r="AG711" s="112"/>
      <c r="AH711" s="56">
        <v>15.3</v>
      </c>
      <c r="AI711" s="111">
        <v>15.3</v>
      </c>
      <c r="AJ711" s="56"/>
      <c r="AK711" s="114" t="s">
        <v>509</v>
      </c>
      <c r="AL711" s="336">
        <v>7.92</v>
      </c>
      <c r="AM711" s="44">
        <v>8.9367999999999999</v>
      </c>
      <c r="AN711" s="111">
        <v>2.2999999999999998</v>
      </c>
      <c r="AO711" s="111">
        <f t="shared" si="37"/>
        <v>1</v>
      </c>
      <c r="AP711" s="111">
        <v>1</v>
      </c>
      <c r="AQ711" s="111"/>
      <c r="AR711" s="335" t="s">
        <v>295</v>
      </c>
      <c r="AS711" s="111" t="s">
        <v>240</v>
      </c>
      <c r="AT711" s="111" t="s">
        <v>295</v>
      </c>
      <c r="AU711" s="111" t="s">
        <v>240</v>
      </c>
      <c r="AV711" s="112" t="s">
        <v>167</v>
      </c>
      <c r="AW711" s="114"/>
      <c r="AX711" s="130">
        <v>25</v>
      </c>
      <c r="AY711" s="114">
        <v>7.92</v>
      </c>
      <c r="AZ711" s="334" t="s">
        <v>240</v>
      </c>
      <c r="BA711" s="130">
        <v>8.9367999999999999</v>
      </c>
      <c r="BB711" s="130"/>
      <c r="BC711" s="114">
        <v>2.2999999999999998</v>
      </c>
      <c r="BD711" s="114"/>
      <c r="BE711" s="56"/>
      <c r="BF711" s="114">
        <v>2.2999999999999998</v>
      </c>
      <c r="BG711" s="114"/>
      <c r="BH711" s="114"/>
      <c r="BI711" s="114"/>
      <c r="BJ711" s="112">
        <v>23.2</v>
      </c>
      <c r="BK711" s="56">
        <v>1.6</v>
      </c>
      <c r="BL711" s="56">
        <v>1.2</v>
      </c>
      <c r="BM711" s="56">
        <v>35.1</v>
      </c>
      <c r="BN711" s="56">
        <v>0.13050805110636265</v>
      </c>
      <c r="BO711" s="56">
        <v>11.2</v>
      </c>
      <c r="BP711" s="223">
        <v>4.4000000000000004</v>
      </c>
      <c r="BQ711" s="56">
        <v>58.7</v>
      </c>
      <c r="BR711" s="56"/>
      <c r="BS711" s="34"/>
      <c r="BT711" s="34"/>
      <c r="BU711" s="34"/>
      <c r="BV711" s="34"/>
      <c r="BW711" s="34"/>
      <c r="BX711" s="34"/>
    </row>
    <row r="712" spans="1:76" x14ac:dyDescent="0.35">
      <c r="A712" s="34" t="s">
        <v>277</v>
      </c>
      <c r="B712" s="34"/>
      <c r="C712" s="34"/>
      <c r="D712" s="34"/>
      <c r="E712" s="34" t="s">
        <v>1372</v>
      </c>
      <c r="F712" s="34" t="s">
        <v>1396</v>
      </c>
      <c r="G712" s="41">
        <v>2009</v>
      </c>
      <c r="H712" s="34"/>
      <c r="I712" s="34"/>
      <c r="J712" s="34"/>
      <c r="K712" s="39" t="s">
        <v>80</v>
      </c>
      <c r="L712" s="39" t="s">
        <v>81</v>
      </c>
      <c r="M712" s="39" t="s">
        <v>82</v>
      </c>
      <c r="N712" s="39" t="s">
        <v>83</v>
      </c>
      <c r="O712" s="39" t="s">
        <v>84</v>
      </c>
      <c r="P712" s="39" t="s">
        <v>85</v>
      </c>
      <c r="Q712" s="39" t="s">
        <v>86</v>
      </c>
      <c r="R712" s="35" t="s">
        <v>87</v>
      </c>
      <c r="S712" s="35" t="s">
        <v>87</v>
      </c>
      <c r="T712" s="113" t="s">
        <v>818</v>
      </c>
      <c r="U712" s="39" t="s">
        <v>28</v>
      </c>
      <c r="V712" s="34" t="s">
        <v>293</v>
      </c>
      <c r="W712" s="34" t="s">
        <v>280</v>
      </c>
      <c r="X712" s="39" t="s">
        <v>819</v>
      </c>
      <c r="Y712" s="113" t="s">
        <v>887</v>
      </c>
      <c r="Z712" s="39" t="s">
        <v>239</v>
      </c>
      <c r="AA712" s="112"/>
      <c r="AB712" s="112"/>
      <c r="AC712" s="41">
        <v>48</v>
      </c>
      <c r="AD712" s="332" t="s">
        <v>240</v>
      </c>
      <c r="AE712" s="41" t="s">
        <v>508</v>
      </c>
      <c r="AF712" s="332" t="s">
        <v>240</v>
      </c>
      <c r="AG712" s="112"/>
      <c r="AH712" s="56">
        <v>16.7</v>
      </c>
      <c r="AI712" s="111">
        <v>16.7</v>
      </c>
      <c r="AJ712" s="56"/>
      <c r="AK712" s="114" t="s">
        <v>509</v>
      </c>
      <c r="AL712" s="336">
        <v>7.95</v>
      </c>
      <c r="AM712" s="44">
        <v>21.005900000000004</v>
      </c>
      <c r="AN712" s="111">
        <v>2.4</v>
      </c>
      <c r="AO712" s="111">
        <f t="shared" si="37"/>
        <v>1</v>
      </c>
      <c r="AP712" s="111">
        <v>1</v>
      </c>
      <c r="AQ712" s="111"/>
      <c r="AR712" s="335" t="s">
        <v>295</v>
      </c>
      <c r="AS712" s="111" t="s">
        <v>240</v>
      </c>
      <c r="AT712" s="111" t="s">
        <v>295</v>
      </c>
      <c r="AU712" s="111" t="s">
        <v>240</v>
      </c>
      <c r="AV712" s="112" t="s">
        <v>167</v>
      </c>
      <c r="AW712" s="114"/>
      <c r="AX712" s="130">
        <v>25</v>
      </c>
      <c r="AY712" s="114">
        <v>7.95</v>
      </c>
      <c r="AZ712" s="334" t="s">
        <v>240</v>
      </c>
      <c r="BA712" s="130">
        <v>21.005900000000004</v>
      </c>
      <c r="BB712" s="130"/>
      <c r="BC712" s="114">
        <v>2.4</v>
      </c>
      <c r="BD712" s="114"/>
      <c r="BE712" s="56"/>
      <c r="BF712" s="114">
        <v>2.4</v>
      </c>
      <c r="BG712" s="114"/>
      <c r="BH712" s="114"/>
      <c r="BI712" s="114"/>
      <c r="BJ712" s="112">
        <v>23.2</v>
      </c>
      <c r="BK712" s="56">
        <v>3.3</v>
      </c>
      <c r="BL712" s="56">
        <v>3.1</v>
      </c>
      <c r="BM712" s="56">
        <v>35</v>
      </c>
      <c r="BN712" s="56">
        <v>0.26917285540687297</v>
      </c>
      <c r="BO712" s="56">
        <v>22</v>
      </c>
      <c r="BP712" s="223">
        <v>4.3</v>
      </c>
      <c r="BQ712" s="56">
        <v>60</v>
      </c>
      <c r="BR712" s="56"/>
      <c r="BS712" s="34"/>
      <c r="BT712" s="34"/>
      <c r="BU712" s="34"/>
      <c r="BV712" s="34"/>
      <c r="BW712" s="34"/>
      <c r="BX712" s="34"/>
    </row>
    <row r="713" spans="1:76" x14ac:dyDescent="0.35">
      <c r="A713" s="34" t="s">
        <v>277</v>
      </c>
      <c r="B713" s="34"/>
      <c r="C713" s="34"/>
      <c r="D713" s="34"/>
      <c r="E713" s="34" t="s">
        <v>1372</v>
      </c>
      <c r="F713" s="34" t="s">
        <v>1396</v>
      </c>
      <c r="G713" s="41">
        <v>2009</v>
      </c>
      <c r="H713" s="34"/>
      <c r="I713" s="34"/>
      <c r="J713" s="34"/>
      <c r="K713" s="39" t="s">
        <v>80</v>
      </c>
      <c r="L713" s="39" t="s">
        <v>81</v>
      </c>
      <c r="M713" s="39" t="s">
        <v>82</v>
      </c>
      <c r="N713" s="39" t="s">
        <v>83</v>
      </c>
      <c r="O713" s="39" t="s">
        <v>84</v>
      </c>
      <c r="P713" s="39" t="s">
        <v>85</v>
      </c>
      <c r="Q713" s="39" t="s">
        <v>86</v>
      </c>
      <c r="R713" s="35" t="s">
        <v>87</v>
      </c>
      <c r="S713" s="35" t="s">
        <v>87</v>
      </c>
      <c r="T713" s="113" t="s">
        <v>818</v>
      </c>
      <c r="U713" s="39" t="s">
        <v>28</v>
      </c>
      <c r="V713" s="34" t="s">
        <v>293</v>
      </c>
      <c r="W713" s="34" t="s">
        <v>280</v>
      </c>
      <c r="X713" s="39" t="s">
        <v>819</v>
      </c>
      <c r="Y713" s="113" t="s">
        <v>887</v>
      </c>
      <c r="Z713" s="39" t="s">
        <v>239</v>
      </c>
      <c r="AA713" s="112"/>
      <c r="AB713" s="112"/>
      <c r="AC713" s="41">
        <v>48</v>
      </c>
      <c r="AD713" s="332" t="s">
        <v>240</v>
      </c>
      <c r="AE713" s="41" t="s">
        <v>508</v>
      </c>
      <c r="AF713" s="332" t="s">
        <v>240</v>
      </c>
      <c r="AG713" s="112"/>
      <c r="AH713" s="56">
        <v>18.8</v>
      </c>
      <c r="AI713" s="111">
        <v>18.8</v>
      </c>
      <c r="AJ713" s="56"/>
      <c r="AK713" s="114" t="s">
        <v>509</v>
      </c>
      <c r="AL713" s="336">
        <v>6.33</v>
      </c>
      <c r="AM713" s="44">
        <v>10.8337</v>
      </c>
      <c r="AN713" s="111">
        <v>8.6999999999999993</v>
      </c>
      <c r="AO713" s="111">
        <f t="shared" si="37"/>
        <v>1</v>
      </c>
      <c r="AP713" s="111">
        <v>1</v>
      </c>
      <c r="AQ713" s="111"/>
      <c r="AR713" s="335" t="s">
        <v>295</v>
      </c>
      <c r="AS713" s="111" t="s">
        <v>240</v>
      </c>
      <c r="AT713" s="111" t="s">
        <v>295</v>
      </c>
      <c r="AU713" s="111" t="s">
        <v>240</v>
      </c>
      <c r="AV713" s="112" t="s">
        <v>167</v>
      </c>
      <c r="AW713" s="114"/>
      <c r="AX713" s="130">
        <v>25</v>
      </c>
      <c r="AY713" s="114">
        <v>6.33</v>
      </c>
      <c r="AZ713" s="334" t="s">
        <v>240</v>
      </c>
      <c r="BA713" s="130">
        <v>10.8337</v>
      </c>
      <c r="BB713" s="130"/>
      <c r="BC713" s="114">
        <v>8.6999999999999993</v>
      </c>
      <c r="BD713" s="114"/>
      <c r="BE713" s="56"/>
      <c r="BF713" s="114">
        <v>8.6999999999999993</v>
      </c>
      <c r="BG713" s="114"/>
      <c r="BH713" s="114"/>
      <c r="BI713" s="114"/>
      <c r="BJ713" s="112">
        <v>23.2</v>
      </c>
      <c r="BK713" s="56">
        <v>1.7</v>
      </c>
      <c r="BL713" s="56">
        <v>1.6</v>
      </c>
      <c r="BM713" s="56">
        <v>33.1</v>
      </c>
      <c r="BN713" s="56">
        <v>0.13866480430051031</v>
      </c>
      <c r="BO713" s="56">
        <v>19.899999999999999</v>
      </c>
      <c r="BP713" s="223">
        <v>13.2</v>
      </c>
      <c r="BQ713" s="56">
        <v>6.7</v>
      </c>
      <c r="BR713" s="56"/>
      <c r="BS713" s="34"/>
      <c r="BT713" s="34"/>
      <c r="BU713" s="34"/>
      <c r="BV713" s="34"/>
      <c r="BW713" s="34"/>
      <c r="BX713" s="34"/>
    </row>
    <row r="714" spans="1:76" x14ac:dyDescent="0.35">
      <c r="A714" s="34" t="s">
        <v>277</v>
      </c>
      <c r="B714" s="34"/>
      <c r="C714" s="34"/>
      <c r="D714" s="34"/>
      <c r="E714" s="34" t="s">
        <v>1372</v>
      </c>
      <c r="F714" s="34" t="s">
        <v>1396</v>
      </c>
      <c r="G714" s="41">
        <v>2009</v>
      </c>
      <c r="H714" s="34"/>
      <c r="I714" s="34"/>
      <c r="J714" s="34"/>
      <c r="K714" s="39" t="s">
        <v>80</v>
      </c>
      <c r="L714" s="39" t="s">
        <v>81</v>
      </c>
      <c r="M714" s="39" t="s">
        <v>82</v>
      </c>
      <c r="N714" s="39" t="s">
        <v>83</v>
      </c>
      <c r="O714" s="39" t="s">
        <v>84</v>
      </c>
      <c r="P714" s="39" t="s">
        <v>85</v>
      </c>
      <c r="Q714" s="39" t="s">
        <v>86</v>
      </c>
      <c r="R714" s="35" t="s">
        <v>87</v>
      </c>
      <c r="S714" s="35" t="s">
        <v>87</v>
      </c>
      <c r="T714" s="113" t="s">
        <v>818</v>
      </c>
      <c r="U714" s="39" t="s">
        <v>28</v>
      </c>
      <c r="V714" s="34" t="s">
        <v>293</v>
      </c>
      <c r="W714" s="34" t="s">
        <v>280</v>
      </c>
      <c r="X714" s="39" t="s">
        <v>819</v>
      </c>
      <c r="Y714" s="113" t="s">
        <v>887</v>
      </c>
      <c r="Z714" s="39" t="s">
        <v>239</v>
      </c>
      <c r="AA714" s="112"/>
      <c r="AB714" s="112"/>
      <c r="AC714" s="41">
        <v>48</v>
      </c>
      <c r="AD714" s="332" t="s">
        <v>240</v>
      </c>
      <c r="AE714" s="41" t="s">
        <v>508</v>
      </c>
      <c r="AF714" s="332" t="s">
        <v>240</v>
      </c>
      <c r="AG714" s="112"/>
      <c r="AH714" s="56">
        <v>21.1</v>
      </c>
      <c r="AI714" s="111">
        <v>21.1</v>
      </c>
      <c r="AJ714" s="56"/>
      <c r="AK714" s="114" t="s">
        <v>509</v>
      </c>
      <c r="AL714" s="336">
        <v>7.98</v>
      </c>
      <c r="AM714" s="44">
        <v>40.202500000000001</v>
      </c>
      <c r="AN714" s="111">
        <v>2.1</v>
      </c>
      <c r="AO714" s="111">
        <f t="shared" si="37"/>
        <v>1</v>
      </c>
      <c r="AP714" s="111">
        <v>1</v>
      </c>
      <c r="AQ714" s="111"/>
      <c r="AR714" s="335" t="s">
        <v>295</v>
      </c>
      <c r="AS714" s="111" t="s">
        <v>240</v>
      </c>
      <c r="AT714" s="111" t="s">
        <v>295</v>
      </c>
      <c r="AU714" s="111" t="s">
        <v>240</v>
      </c>
      <c r="AV714" s="112" t="s">
        <v>167</v>
      </c>
      <c r="AW714" s="114"/>
      <c r="AX714" s="130">
        <v>25</v>
      </c>
      <c r="AY714" s="114">
        <v>7.98</v>
      </c>
      <c r="AZ714" s="334" t="s">
        <v>240</v>
      </c>
      <c r="BA714" s="130">
        <v>40.202500000000001</v>
      </c>
      <c r="BB714" s="130"/>
      <c r="BC714" s="114">
        <v>2.1</v>
      </c>
      <c r="BD714" s="114"/>
      <c r="BE714" s="56"/>
      <c r="BF714" s="114">
        <v>2.1</v>
      </c>
      <c r="BG714" s="114"/>
      <c r="BH714" s="114"/>
      <c r="BI714" s="114"/>
      <c r="BJ714" s="112">
        <v>23.2</v>
      </c>
      <c r="BK714" s="56">
        <v>6.7</v>
      </c>
      <c r="BL714" s="56">
        <v>5.7</v>
      </c>
      <c r="BM714" s="56">
        <v>35.4</v>
      </c>
      <c r="BN714" s="56">
        <v>0.5465024640078936</v>
      </c>
      <c r="BO714" s="56">
        <v>41.2</v>
      </c>
      <c r="BP714" s="223">
        <v>4.0999999999999996</v>
      </c>
      <c r="BQ714" s="56">
        <v>60</v>
      </c>
      <c r="BR714" s="56"/>
      <c r="BS714" s="34"/>
      <c r="BT714" s="34"/>
      <c r="BU714" s="34"/>
      <c r="BV714" s="34"/>
      <c r="BW714" s="34"/>
      <c r="BX714" s="34"/>
    </row>
    <row r="715" spans="1:76" x14ac:dyDescent="0.35">
      <c r="A715" s="34" t="s">
        <v>277</v>
      </c>
      <c r="B715" s="34"/>
      <c r="C715" s="34"/>
      <c r="D715" s="34"/>
      <c r="E715" s="34" t="s">
        <v>1372</v>
      </c>
      <c r="F715" s="34" t="s">
        <v>1396</v>
      </c>
      <c r="G715" s="41">
        <v>2009</v>
      </c>
      <c r="H715" s="34"/>
      <c r="I715" s="34"/>
      <c r="J715" s="34"/>
      <c r="K715" s="39" t="s">
        <v>80</v>
      </c>
      <c r="L715" s="39" t="s">
        <v>81</v>
      </c>
      <c r="M715" s="39" t="s">
        <v>82</v>
      </c>
      <c r="N715" s="39" t="s">
        <v>83</v>
      </c>
      <c r="O715" s="39" t="s">
        <v>84</v>
      </c>
      <c r="P715" s="39" t="s">
        <v>85</v>
      </c>
      <c r="Q715" s="39" t="s">
        <v>86</v>
      </c>
      <c r="R715" s="35" t="s">
        <v>87</v>
      </c>
      <c r="S715" s="35" t="s">
        <v>87</v>
      </c>
      <c r="T715" s="113" t="s">
        <v>818</v>
      </c>
      <c r="U715" s="39" t="s">
        <v>28</v>
      </c>
      <c r="V715" s="34" t="s">
        <v>293</v>
      </c>
      <c r="W715" s="34" t="s">
        <v>280</v>
      </c>
      <c r="X715" s="39" t="s">
        <v>819</v>
      </c>
      <c r="Y715" s="113" t="s">
        <v>887</v>
      </c>
      <c r="Z715" s="39" t="s">
        <v>239</v>
      </c>
      <c r="AA715" s="112"/>
      <c r="AB715" s="112"/>
      <c r="AC715" s="41">
        <v>48</v>
      </c>
      <c r="AD715" s="332" t="s">
        <v>240</v>
      </c>
      <c r="AE715" s="41" t="s">
        <v>508</v>
      </c>
      <c r="AF715" s="332" t="s">
        <v>240</v>
      </c>
      <c r="AG715" s="112"/>
      <c r="AH715" s="56">
        <v>22.8</v>
      </c>
      <c r="AI715" s="111">
        <v>22.8</v>
      </c>
      <c r="AJ715" s="56"/>
      <c r="AK715" s="114" t="s">
        <v>509</v>
      </c>
      <c r="AL715" s="336">
        <v>6.33</v>
      </c>
      <c r="AM715" s="44">
        <v>44.995100000000001</v>
      </c>
      <c r="AN715" s="111">
        <v>8.4</v>
      </c>
      <c r="AO715" s="111">
        <f t="shared" si="37"/>
        <v>1</v>
      </c>
      <c r="AP715" s="111">
        <v>1</v>
      </c>
      <c r="AQ715" s="111"/>
      <c r="AR715" s="335" t="s">
        <v>295</v>
      </c>
      <c r="AS715" s="111" t="s">
        <v>240</v>
      </c>
      <c r="AT715" s="111" t="s">
        <v>295</v>
      </c>
      <c r="AU715" s="111" t="s">
        <v>240</v>
      </c>
      <c r="AV715" s="112" t="s">
        <v>167</v>
      </c>
      <c r="AW715" s="114"/>
      <c r="AX715" s="130">
        <v>25</v>
      </c>
      <c r="AY715" s="114">
        <v>6.33</v>
      </c>
      <c r="AZ715" s="334" t="s">
        <v>240</v>
      </c>
      <c r="BA715" s="130">
        <v>44.995100000000001</v>
      </c>
      <c r="BB715" s="130"/>
      <c r="BC715" s="114">
        <v>8.4</v>
      </c>
      <c r="BD715" s="114"/>
      <c r="BE715" s="56"/>
      <c r="BF715" s="114">
        <v>8.4</v>
      </c>
      <c r="BG715" s="114"/>
      <c r="BH715" s="114"/>
      <c r="BI715" s="114"/>
      <c r="BJ715" s="112">
        <v>23.2</v>
      </c>
      <c r="BK715" s="56">
        <v>7.3</v>
      </c>
      <c r="BL715" s="56">
        <v>6.5</v>
      </c>
      <c r="BM715" s="56">
        <v>32.1</v>
      </c>
      <c r="BN715" s="56">
        <v>0.59544298317277955</v>
      </c>
      <c r="BO715" s="56">
        <v>51.9</v>
      </c>
      <c r="BP715" s="223">
        <v>12.9</v>
      </c>
      <c r="BQ715" s="56">
        <v>5.3</v>
      </c>
      <c r="BR715" s="56"/>
      <c r="BS715" s="34"/>
      <c r="BT715" s="34"/>
      <c r="BU715" s="34"/>
      <c r="BV715" s="34"/>
      <c r="BW715" s="34"/>
      <c r="BX715" s="34"/>
    </row>
    <row r="716" spans="1:76" x14ac:dyDescent="0.35">
      <c r="A716" s="34" t="s">
        <v>277</v>
      </c>
      <c r="B716" s="34"/>
      <c r="C716" s="34"/>
      <c r="D716" s="34"/>
      <c r="E716" s="34" t="s">
        <v>1372</v>
      </c>
      <c r="F716" s="34" t="s">
        <v>1396</v>
      </c>
      <c r="G716" s="41">
        <v>2009</v>
      </c>
      <c r="H716" s="34"/>
      <c r="I716" s="34"/>
      <c r="J716" s="34"/>
      <c r="K716" s="39" t="s">
        <v>80</v>
      </c>
      <c r="L716" s="39" t="s">
        <v>81</v>
      </c>
      <c r="M716" s="39" t="s">
        <v>82</v>
      </c>
      <c r="N716" s="39" t="s">
        <v>83</v>
      </c>
      <c r="O716" s="39" t="s">
        <v>84</v>
      </c>
      <c r="P716" s="39" t="s">
        <v>85</v>
      </c>
      <c r="Q716" s="39" t="s">
        <v>86</v>
      </c>
      <c r="R716" s="35" t="s">
        <v>87</v>
      </c>
      <c r="S716" s="35" t="s">
        <v>87</v>
      </c>
      <c r="T716" s="113" t="s">
        <v>818</v>
      </c>
      <c r="U716" s="39" t="s">
        <v>28</v>
      </c>
      <c r="V716" s="34" t="s">
        <v>293</v>
      </c>
      <c r="W716" s="34" t="s">
        <v>280</v>
      </c>
      <c r="X716" s="39" t="s">
        <v>819</v>
      </c>
      <c r="Y716" s="113" t="s">
        <v>887</v>
      </c>
      <c r="Z716" s="39" t="s">
        <v>239</v>
      </c>
      <c r="AA716" s="112"/>
      <c r="AB716" s="112"/>
      <c r="AC716" s="41">
        <v>48</v>
      </c>
      <c r="AD716" s="332" t="s">
        <v>240</v>
      </c>
      <c r="AE716" s="41" t="s">
        <v>508</v>
      </c>
      <c r="AF716" s="332" t="s">
        <v>240</v>
      </c>
      <c r="AG716" s="112"/>
      <c r="AH716" s="56">
        <v>25.2</v>
      </c>
      <c r="AI716" s="111">
        <v>25.2</v>
      </c>
      <c r="AJ716" s="56"/>
      <c r="AK716" s="114" t="s">
        <v>509</v>
      </c>
      <c r="AL716" s="336">
        <v>6.28</v>
      </c>
      <c r="AM716" s="44">
        <v>21.505300000000002</v>
      </c>
      <c r="AN716" s="111">
        <v>9</v>
      </c>
      <c r="AO716" s="111">
        <f t="shared" si="37"/>
        <v>1</v>
      </c>
      <c r="AP716" s="111">
        <v>1</v>
      </c>
      <c r="AQ716" s="111"/>
      <c r="AR716" s="335" t="s">
        <v>295</v>
      </c>
      <c r="AS716" s="111" t="s">
        <v>240</v>
      </c>
      <c r="AT716" s="111" t="s">
        <v>295</v>
      </c>
      <c r="AU716" s="111" t="s">
        <v>240</v>
      </c>
      <c r="AV716" s="112" t="s">
        <v>167</v>
      </c>
      <c r="AW716" s="114"/>
      <c r="AX716" s="130">
        <v>25</v>
      </c>
      <c r="AY716" s="114">
        <v>6.28</v>
      </c>
      <c r="AZ716" s="334" t="s">
        <v>240</v>
      </c>
      <c r="BA716" s="130">
        <v>21.505300000000002</v>
      </c>
      <c r="BB716" s="130"/>
      <c r="BC716" s="114">
        <v>9</v>
      </c>
      <c r="BD716" s="114"/>
      <c r="BE716" s="56"/>
      <c r="BF716" s="114">
        <v>9</v>
      </c>
      <c r="BG716" s="114"/>
      <c r="BH716" s="114"/>
      <c r="BI716" s="114"/>
      <c r="BJ716" s="112">
        <v>18.5</v>
      </c>
      <c r="BK716" s="56">
        <v>3.5</v>
      </c>
      <c r="BL716" s="56">
        <v>3.1</v>
      </c>
      <c r="BM716" s="56">
        <v>34.1</v>
      </c>
      <c r="BN716" s="56">
        <v>0.28548636179516829</v>
      </c>
      <c r="BO716" s="56">
        <v>31.1</v>
      </c>
      <c r="BP716" s="223">
        <v>13.5</v>
      </c>
      <c r="BQ716" s="56">
        <v>5.3</v>
      </c>
      <c r="BR716" s="56"/>
      <c r="BS716" s="34"/>
      <c r="BT716" s="34"/>
      <c r="BU716" s="34"/>
      <c r="BV716" s="34"/>
      <c r="BW716" s="34"/>
      <c r="BX716" s="34"/>
    </row>
    <row r="717" spans="1:76" x14ac:dyDescent="0.35">
      <c r="A717" s="34" t="s">
        <v>277</v>
      </c>
      <c r="B717" s="34"/>
      <c r="C717" s="34"/>
      <c r="D717" s="34"/>
      <c r="E717" s="34" t="s">
        <v>1372</v>
      </c>
      <c r="F717" s="34" t="s">
        <v>1396</v>
      </c>
      <c r="G717" s="41">
        <v>2009</v>
      </c>
      <c r="H717" s="34"/>
      <c r="I717" s="34"/>
      <c r="J717" s="34"/>
      <c r="K717" s="39" t="s">
        <v>80</v>
      </c>
      <c r="L717" s="39" t="s">
        <v>81</v>
      </c>
      <c r="M717" s="39" t="s">
        <v>82</v>
      </c>
      <c r="N717" s="39" t="s">
        <v>83</v>
      </c>
      <c r="O717" s="39" t="s">
        <v>84</v>
      </c>
      <c r="P717" s="39" t="s">
        <v>85</v>
      </c>
      <c r="Q717" s="39" t="s">
        <v>86</v>
      </c>
      <c r="R717" s="35" t="s">
        <v>87</v>
      </c>
      <c r="S717" s="35" t="s">
        <v>87</v>
      </c>
      <c r="T717" s="113" t="s">
        <v>818</v>
      </c>
      <c r="U717" s="39" t="s">
        <v>28</v>
      </c>
      <c r="V717" s="34" t="s">
        <v>293</v>
      </c>
      <c r="W717" s="34" t="s">
        <v>280</v>
      </c>
      <c r="X717" s="39" t="s">
        <v>819</v>
      </c>
      <c r="Y717" s="113" t="s">
        <v>887</v>
      </c>
      <c r="Z717" s="39" t="s">
        <v>239</v>
      </c>
      <c r="AA717" s="112"/>
      <c r="AB717" s="112"/>
      <c r="AC717" s="41">
        <v>48</v>
      </c>
      <c r="AD717" s="332" t="s">
        <v>240</v>
      </c>
      <c r="AE717" s="41" t="s">
        <v>508</v>
      </c>
      <c r="AF717" s="332" t="s">
        <v>240</v>
      </c>
      <c r="AG717" s="112"/>
      <c r="AH717" s="56">
        <v>25.9</v>
      </c>
      <c r="AI717" s="111">
        <v>25.9</v>
      </c>
      <c r="AJ717" s="56"/>
      <c r="AK717" s="114" t="s">
        <v>509</v>
      </c>
      <c r="AL717" s="336">
        <v>6.3</v>
      </c>
      <c r="AM717" s="44">
        <v>9.5106999999999999</v>
      </c>
      <c r="AN717" s="111">
        <v>8.6999999999999993</v>
      </c>
      <c r="AO717" s="111">
        <f t="shared" si="37"/>
        <v>1</v>
      </c>
      <c r="AP717" s="111">
        <v>1</v>
      </c>
      <c r="AQ717" s="111"/>
      <c r="AR717" s="335" t="s">
        <v>295</v>
      </c>
      <c r="AS717" s="111" t="s">
        <v>240</v>
      </c>
      <c r="AT717" s="111" t="s">
        <v>295</v>
      </c>
      <c r="AU717" s="111" t="s">
        <v>240</v>
      </c>
      <c r="AV717" s="112" t="s">
        <v>167</v>
      </c>
      <c r="AW717" s="114"/>
      <c r="AX717" s="130">
        <v>25</v>
      </c>
      <c r="AY717" s="114">
        <v>6.3</v>
      </c>
      <c r="AZ717" s="334" t="s">
        <v>240</v>
      </c>
      <c r="BA717" s="130">
        <v>9.5106999999999999</v>
      </c>
      <c r="BB717" s="130"/>
      <c r="BC717" s="114">
        <v>8.6999999999999993</v>
      </c>
      <c r="BD717" s="114"/>
      <c r="BE717" s="56"/>
      <c r="BF717" s="114">
        <v>8.6999999999999993</v>
      </c>
      <c r="BG717" s="114"/>
      <c r="BH717" s="114"/>
      <c r="BI717" s="114"/>
      <c r="BJ717" s="112">
        <v>18.5</v>
      </c>
      <c r="BK717" s="56">
        <v>1.5</v>
      </c>
      <c r="BL717" s="56">
        <v>1.4</v>
      </c>
      <c r="BM717" s="56">
        <v>33</v>
      </c>
      <c r="BN717" s="56">
        <v>0.12235129791221498</v>
      </c>
      <c r="BO717" s="56">
        <v>18.899999999999999</v>
      </c>
      <c r="BP717" s="223">
        <v>13.4</v>
      </c>
      <c r="BQ717" s="56">
        <v>6.7</v>
      </c>
      <c r="BR717" s="56"/>
      <c r="BS717" s="34"/>
      <c r="BT717" s="34"/>
      <c r="BU717" s="34"/>
      <c r="BV717" s="34"/>
      <c r="BW717" s="34"/>
      <c r="BX717" s="34"/>
    </row>
    <row r="718" spans="1:76" x14ac:dyDescent="0.35">
      <c r="A718" s="34" t="s">
        <v>277</v>
      </c>
      <c r="B718" s="34"/>
      <c r="C718" s="34"/>
      <c r="D718" s="34"/>
      <c r="E718" s="34" t="s">
        <v>1372</v>
      </c>
      <c r="F718" s="34" t="s">
        <v>1396</v>
      </c>
      <c r="G718" s="41">
        <v>2009</v>
      </c>
      <c r="H718" s="34"/>
      <c r="I718" s="34"/>
      <c r="J718" s="34"/>
      <c r="K718" s="39" t="s">
        <v>80</v>
      </c>
      <c r="L718" s="39" t="s">
        <v>81</v>
      </c>
      <c r="M718" s="39" t="s">
        <v>82</v>
      </c>
      <c r="N718" s="39" t="s">
        <v>83</v>
      </c>
      <c r="O718" s="39" t="s">
        <v>84</v>
      </c>
      <c r="P718" s="39" t="s">
        <v>85</v>
      </c>
      <c r="Q718" s="39" t="s">
        <v>86</v>
      </c>
      <c r="R718" s="35" t="s">
        <v>87</v>
      </c>
      <c r="S718" s="35" t="s">
        <v>87</v>
      </c>
      <c r="T718" s="113" t="s">
        <v>818</v>
      </c>
      <c r="U718" s="39" t="s">
        <v>28</v>
      </c>
      <c r="V718" s="34" t="s">
        <v>293</v>
      </c>
      <c r="W718" s="34" t="s">
        <v>280</v>
      </c>
      <c r="X718" s="39" t="s">
        <v>819</v>
      </c>
      <c r="Y718" s="113" t="s">
        <v>887</v>
      </c>
      <c r="Z718" s="39" t="s">
        <v>239</v>
      </c>
      <c r="AA718" s="112"/>
      <c r="AB718" s="112"/>
      <c r="AC718" s="41">
        <v>48</v>
      </c>
      <c r="AD718" s="332" t="s">
        <v>240</v>
      </c>
      <c r="AE718" s="41" t="s">
        <v>508</v>
      </c>
      <c r="AF718" s="332" t="s">
        <v>240</v>
      </c>
      <c r="AG718" s="112"/>
      <c r="AH718" s="56">
        <v>26.6</v>
      </c>
      <c r="AI718" s="111">
        <v>26.6</v>
      </c>
      <c r="AJ718" s="56"/>
      <c r="AK718" s="114" t="s">
        <v>509</v>
      </c>
      <c r="AL718" s="336">
        <v>6.33</v>
      </c>
      <c r="AM718" s="44">
        <v>23.077999999999999</v>
      </c>
      <c r="AN718" s="111">
        <v>8.6999999999999993</v>
      </c>
      <c r="AO718" s="111">
        <f t="shared" si="37"/>
        <v>1</v>
      </c>
      <c r="AP718" s="111">
        <v>1</v>
      </c>
      <c r="AQ718" s="111"/>
      <c r="AR718" s="335" t="s">
        <v>295</v>
      </c>
      <c r="AS718" s="111" t="s">
        <v>240</v>
      </c>
      <c r="AT718" s="111" t="s">
        <v>295</v>
      </c>
      <c r="AU718" s="111" t="s">
        <v>240</v>
      </c>
      <c r="AV718" s="112" t="s">
        <v>167</v>
      </c>
      <c r="AW718" s="114"/>
      <c r="AX718" s="130">
        <v>25</v>
      </c>
      <c r="AY718" s="114">
        <v>6.33</v>
      </c>
      <c r="AZ718" s="334" t="s">
        <v>240</v>
      </c>
      <c r="BA718" s="130">
        <v>23.077999999999999</v>
      </c>
      <c r="BB718" s="130"/>
      <c r="BC718" s="114">
        <v>8.6999999999999993</v>
      </c>
      <c r="BD718" s="114"/>
      <c r="BE718" s="56"/>
      <c r="BF718" s="114">
        <v>8.6999999999999993</v>
      </c>
      <c r="BG718" s="114"/>
      <c r="BH718" s="114"/>
      <c r="BI718" s="114"/>
      <c r="BJ718" s="112">
        <v>23.2</v>
      </c>
      <c r="BK718" s="56">
        <v>3.8</v>
      </c>
      <c r="BL718" s="56">
        <v>3.3</v>
      </c>
      <c r="BM718" s="56">
        <v>33.1</v>
      </c>
      <c r="BN718" s="56">
        <v>0.30995662137761126</v>
      </c>
      <c r="BO718" s="56">
        <v>30.7</v>
      </c>
      <c r="BP718" s="223">
        <v>13.3</v>
      </c>
      <c r="BQ718" s="56">
        <v>5.3</v>
      </c>
      <c r="BR718" s="56"/>
      <c r="BS718" s="34"/>
      <c r="BT718" s="34"/>
      <c r="BU718" s="34"/>
      <c r="BV718" s="34"/>
      <c r="BW718" s="34"/>
      <c r="BX718" s="34"/>
    </row>
    <row r="719" spans="1:76" x14ac:dyDescent="0.35">
      <c r="A719" s="34" t="s">
        <v>277</v>
      </c>
      <c r="B719" s="34"/>
      <c r="C719" s="34"/>
      <c r="D719" s="34"/>
      <c r="E719" s="34" t="s">
        <v>1372</v>
      </c>
      <c r="F719" s="34" t="s">
        <v>1396</v>
      </c>
      <c r="G719" s="41">
        <v>2009</v>
      </c>
      <c r="H719" s="34"/>
      <c r="I719" s="34"/>
      <c r="J719" s="34"/>
      <c r="K719" s="39" t="s">
        <v>80</v>
      </c>
      <c r="L719" s="39" t="s">
        <v>81</v>
      </c>
      <c r="M719" s="39" t="s">
        <v>82</v>
      </c>
      <c r="N719" s="39" t="s">
        <v>83</v>
      </c>
      <c r="O719" s="39" t="s">
        <v>84</v>
      </c>
      <c r="P719" s="39" t="s">
        <v>85</v>
      </c>
      <c r="Q719" s="39" t="s">
        <v>86</v>
      </c>
      <c r="R719" s="35" t="s">
        <v>87</v>
      </c>
      <c r="S719" s="35" t="s">
        <v>87</v>
      </c>
      <c r="T719" s="113" t="s">
        <v>818</v>
      </c>
      <c r="U719" s="39" t="s">
        <v>28</v>
      </c>
      <c r="V719" s="34" t="s">
        <v>293</v>
      </c>
      <c r="W719" s="34" t="s">
        <v>280</v>
      </c>
      <c r="X719" s="39" t="s">
        <v>819</v>
      </c>
      <c r="Y719" s="113" t="s">
        <v>887</v>
      </c>
      <c r="Z719" s="39" t="s">
        <v>239</v>
      </c>
      <c r="AA719" s="112"/>
      <c r="AB719" s="112"/>
      <c r="AC719" s="41">
        <v>48</v>
      </c>
      <c r="AD719" s="332" t="s">
        <v>240</v>
      </c>
      <c r="AE719" s="41" t="s">
        <v>508</v>
      </c>
      <c r="AF719" s="332" t="s">
        <v>240</v>
      </c>
      <c r="AG719" s="112"/>
      <c r="AH719" s="56">
        <v>30.8</v>
      </c>
      <c r="AI719" s="111">
        <v>30.8</v>
      </c>
      <c r="AJ719" s="56"/>
      <c r="AK719" s="114" t="s">
        <v>509</v>
      </c>
      <c r="AL719" s="336">
        <v>7.84</v>
      </c>
      <c r="AM719" s="44">
        <v>8.6871000000000009</v>
      </c>
      <c r="AN719" s="111">
        <v>2.2000000000000002</v>
      </c>
      <c r="AO719" s="111">
        <f t="shared" si="37"/>
        <v>1</v>
      </c>
      <c r="AP719" s="111">
        <v>1</v>
      </c>
      <c r="AQ719" s="111"/>
      <c r="AR719" s="335" t="s">
        <v>295</v>
      </c>
      <c r="AS719" s="111" t="s">
        <v>240</v>
      </c>
      <c r="AT719" s="111" t="s">
        <v>295</v>
      </c>
      <c r="AU719" s="111" t="s">
        <v>240</v>
      </c>
      <c r="AV719" s="112" t="s">
        <v>167</v>
      </c>
      <c r="AW719" s="114"/>
      <c r="AX719" s="130">
        <v>25</v>
      </c>
      <c r="AY719" s="114">
        <v>7.84</v>
      </c>
      <c r="AZ719" s="334" t="s">
        <v>240</v>
      </c>
      <c r="BA719" s="130">
        <v>8.6871000000000009</v>
      </c>
      <c r="BB719" s="130"/>
      <c r="BC719" s="114">
        <v>2.2000000000000002</v>
      </c>
      <c r="BD719" s="114"/>
      <c r="BE719" s="56"/>
      <c r="BF719" s="114">
        <v>2.2000000000000002</v>
      </c>
      <c r="BG719" s="114"/>
      <c r="BH719" s="114"/>
      <c r="BI719" s="114"/>
      <c r="BJ719" s="112">
        <v>18.5</v>
      </c>
      <c r="BK719" s="56">
        <v>1.5</v>
      </c>
      <c r="BL719" s="56">
        <v>1.2</v>
      </c>
      <c r="BM719" s="56">
        <v>34.5</v>
      </c>
      <c r="BN719" s="56">
        <v>0.12235129791221498</v>
      </c>
      <c r="BO719" s="56">
        <v>11</v>
      </c>
      <c r="BP719" s="223">
        <v>4.0999999999999996</v>
      </c>
      <c r="BQ719" s="56">
        <v>58.7</v>
      </c>
      <c r="BR719" s="56"/>
      <c r="BS719" s="34"/>
      <c r="BT719" s="34"/>
      <c r="BU719" s="34"/>
      <c r="BV719" s="34"/>
      <c r="BW719" s="34"/>
      <c r="BX719" s="34"/>
    </row>
    <row r="720" spans="1:76" x14ac:dyDescent="0.35">
      <c r="A720" s="34" t="s">
        <v>277</v>
      </c>
      <c r="B720" s="34"/>
      <c r="C720" s="34"/>
      <c r="D720" s="34"/>
      <c r="E720" s="34" t="s">
        <v>1372</v>
      </c>
      <c r="F720" s="34" t="s">
        <v>1396</v>
      </c>
      <c r="G720" s="41">
        <v>2009</v>
      </c>
      <c r="H720" s="34"/>
      <c r="I720" s="34"/>
      <c r="J720" s="34"/>
      <c r="K720" s="39" t="s">
        <v>80</v>
      </c>
      <c r="L720" s="39" t="s">
        <v>81</v>
      </c>
      <c r="M720" s="39" t="s">
        <v>82</v>
      </c>
      <c r="N720" s="39" t="s">
        <v>83</v>
      </c>
      <c r="O720" s="39" t="s">
        <v>84</v>
      </c>
      <c r="P720" s="39" t="s">
        <v>85</v>
      </c>
      <c r="Q720" s="39" t="s">
        <v>86</v>
      </c>
      <c r="R720" s="35" t="s">
        <v>87</v>
      </c>
      <c r="S720" s="35" t="s">
        <v>87</v>
      </c>
      <c r="T720" s="113" t="s">
        <v>818</v>
      </c>
      <c r="U720" s="39" t="s">
        <v>28</v>
      </c>
      <c r="V720" s="34" t="s">
        <v>293</v>
      </c>
      <c r="W720" s="34" t="s">
        <v>280</v>
      </c>
      <c r="X720" s="39" t="s">
        <v>819</v>
      </c>
      <c r="Y720" s="113" t="s">
        <v>887</v>
      </c>
      <c r="Z720" s="39" t="s">
        <v>239</v>
      </c>
      <c r="AA720" s="112"/>
      <c r="AB720" s="112"/>
      <c r="AC720" s="41">
        <v>48</v>
      </c>
      <c r="AD720" s="332" t="s">
        <v>240</v>
      </c>
      <c r="AE720" s="41" t="s">
        <v>508</v>
      </c>
      <c r="AF720" s="332" t="s">
        <v>240</v>
      </c>
      <c r="AG720" s="112"/>
      <c r="AH720" s="56">
        <v>38.200000000000003</v>
      </c>
      <c r="AI720" s="111">
        <v>38.200000000000003</v>
      </c>
      <c r="AJ720" s="56"/>
      <c r="AK720" s="114" t="s">
        <v>509</v>
      </c>
      <c r="AL720" s="336">
        <v>7.86</v>
      </c>
      <c r="AM720" s="44">
        <v>20.431999999999999</v>
      </c>
      <c r="AN720" s="111">
        <v>2.6</v>
      </c>
      <c r="AO720" s="111">
        <f t="shared" si="37"/>
        <v>1</v>
      </c>
      <c r="AP720" s="111">
        <v>1</v>
      </c>
      <c r="AQ720" s="111"/>
      <c r="AR720" s="335" t="s">
        <v>295</v>
      </c>
      <c r="AS720" s="111" t="s">
        <v>240</v>
      </c>
      <c r="AT720" s="111" t="s">
        <v>295</v>
      </c>
      <c r="AU720" s="111" t="s">
        <v>240</v>
      </c>
      <c r="AV720" s="112" t="s">
        <v>167</v>
      </c>
      <c r="AW720" s="114"/>
      <c r="AX720" s="130">
        <v>25</v>
      </c>
      <c r="AY720" s="114">
        <v>7.86</v>
      </c>
      <c r="AZ720" s="334" t="s">
        <v>240</v>
      </c>
      <c r="BA720" s="130">
        <v>20.431999999999999</v>
      </c>
      <c r="BB720" s="130"/>
      <c r="BC720" s="114">
        <v>2.6</v>
      </c>
      <c r="BD720" s="114"/>
      <c r="BE720" s="56"/>
      <c r="BF720" s="114">
        <v>2.6</v>
      </c>
      <c r="BG720" s="114"/>
      <c r="BH720" s="114"/>
      <c r="BI720" s="114"/>
      <c r="BJ720" s="112">
        <v>18.5</v>
      </c>
      <c r="BK720" s="56">
        <v>3.4</v>
      </c>
      <c r="BL720" s="56">
        <v>2.9</v>
      </c>
      <c r="BM720" s="56">
        <v>35.799999999999997</v>
      </c>
      <c r="BN720" s="56">
        <v>0.27732960860102063</v>
      </c>
      <c r="BO720" s="56">
        <v>22.4</v>
      </c>
      <c r="BP720" s="223">
        <v>4.5</v>
      </c>
      <c r="BQ720" s="56">
        <v>57.3</v>
      </c>
      <c r="BR720" s="56"/>
      <c r="BS720" s="34"/>
      <c r="BT720" s="34"/>
      <c r="BU720" s="34"/>
      <c r="BV720" s="34"/>
      <c r="BW720" s="34"/>
      <c r="BX720" s="34"/>
    </row>
    <row r="721" spans="1:76" x14ac:dyDescent="0.35">
      <c r="A721" s="34" t="s">
        <v>277</v>
      </c>
      <c r="B721" s="34"/>
      <c r="C721" s="34"/>
      <c r="D721" s="34"/>
      <c r="E721" s="34" t="s">
        <v>1372</v>
      </c>
      <c r="F721" s="34" t="s">
        <v>1396</v>
      </c>
      <c r="G721" s="41">
        <v>2009</v>
      </c>
      <c r="H721" s="34"/>
      <c r="I721" s="34"/>
      <c r="J721" s="34"/>
      <c r="K721" s="39" t="s">
        <v>80</v>
      </c>
      <c r="L721" s="39" t="s">
        <v>81</v>
      </c>
      <c r="M721" s="39" t="s">
        <v>82</v>
      </c>
      <c r="N721" s="39" t="s">
        <v>83</v>
      </c>
      <c r="O721" s="39" t="s">
        <v>84</v>
      </c>
      <c r="P721" s="39" t="s">
        <v>85</v>
      </c>
      <c r="Q721" s="39" t="s">
        <v>86</v>
      </c>
      <c r="R721" s="35" t="s">
        <v>87</v>
      </c>
      <c r="S721" s="35" t="s">
        <v>87</v>
      </c>
      <c r="T721" s="113" t="s">
        <v>818</v>
      </c>
      <c r="U721" s="39" t="s">
        <v>28</v>
      </c>
      <c r="V721" s="34" t="s">
        <v>293</v>
      </c>
      <c r="W721" s="34" t="s">
        <v>280</v>
      </c>
      <c r="X721" s="39" t="s">
        <v>819</v>
      </c>
      <c r="Y721" s="113" t="s">
        <v>887</v>
      </c>
      <c r="Z721" s="39" t="s">
        <v>239</v>
      </c>
      <c r="AA721" s="112"/>
      <c r="AB721" s="112"/>
      <c r="AC721" s="41">
        <v>48</v>
      </c>
      <c r="AD721" s="332" t="s">
        <v>240</v>
      </c>
      <c r="AE721" s="41" t="s">
        <v>508</v>
      </c>
      <c r="AF721" s="332" t="s">
        <v>240</v>
      </c>
      <c r="AG721" s="112"/>
      <c r="AH721" s="56">
        <v>45.1</v>
      </c>
      <c r="AI721" s="111">
        <v>45.1</v>
      </c>
      <c r="AJ721" s="56"/>
      <c r="AK721" s="114" t="s">
        <v>509</v>
      </c>
      <c r="AL721" s="336">
        <v>7.87</v>
      </c>
      <c r="AM721" s="44">
        <v>43.921800000000005</v>
      </c>
      <c r="AN721" s="111">
        <v>2.6</v>
      </c>
      <c r="AO721" s="111">
        <f t="shared" si="37"/>
        <v>1</v>
      </c>
      <c r="AP721" s="111">
        <v>1</v>
      </c>
      <c r="AQ721" s="111"/>
      <c r="AR721" s="335" t="s">
        <v>295</v>
      </c>
      <c r="AS721" s="111" t="s">
        <v>240</v>
      </c>
      <c r="AT721" s="111" t="s">
        <v>295</v>
      </c>
      <c r="AU721" s="111" t="s">
        <v>240</v>
      </c>
      <c r="AV721" s="112" t="s">
        <v>167</v>
      </c>
      <c r="AW721" s="114"/>
      <c r="AX721" s="130">
        <v>25</v>
      </c>
      <c r="AY721" s="114">
        <v>7.87</v>
      </c>
      <c r="AZ721" s="334" t="s">
        <v>240</v>
      </c>
      <c r="BA721" s="130">
        <v>43.921800000000005</v>
      </c>
      <c r="BB721" s="130"/>
      <c r="BC721" s="114">
        <v>2.6</v>
      </c>
      <c r="BD721" s="114"/>
      <c r="BE721" s="56"/>
      <c r="BF721" s="114">
        <v>2.6</v>
      </c>
      <c r="BG721" s="114"/>
      <c r="BH721" s="114"/>
      <c r="BI721" s="114"/>
      <c r="BJ721" s="112">
        <v>18.5</v>
      </c>
      <c r="BK721" s="56">
        <v>7.2</v>
      </c>
      <c r="BL721" s="56">
        <v>6.3</v>
      </c>
      <c r="BM721" s="56">
        <v>35.799999999999997</v>
      </c>
      <c r="BN721" s="56">
        <v>0.587286229978632</v>
      </c>
      <c r="BO721" s="56">
        <v>44.9</v>
      </c>
      <c r="BP721" s="223">
        <v>4.5999999999999996</v>
      </c>
      <c r="BQ721" s="56">
        <v>60</v>
      </c>
      <c r="BR721" s="56"/>
      <c r="BS721" s="34"/>
      <c r="BT721" s="34"/>
      <c r="BU721" s="34"/>
      <c r="BV721" s="34"/>
      <c r="BW721" s="34"/>
      <c r="BX721" s="34"/>
    </row>
    <row r="722" spans="1:76" x14ac:dyDescent="0.35">
      <c r="A722" s="34" t="s">
        <v>277</v>
      </c>
      <c r="B722" s="34"/>
      <c r="C722" s="34"/>
      <c r="D722" s="34"/>
      <c r="E722" s="34" t="s">
        <v>1372</v>
      </c>
      <c r="F722" s="34" t="s">
        <v>1396</v>
      </c>
      <c r="G722" s="41">
        <v>2009</v>
      </c>
      <c r="H722" s="34"/>
      <c r="I722" s="34"/>
      <c r="J722" s="34"/>
      <c r="K722" s="39" t="s">
        <v>80</v>
      </c>
      <c r="L722" s="39" t="s">
        <v>81</v>
      </c>
      <c r="M722" s="39" t="s">
        <v>82</v>
      </c>
      <c r="N722" s="39" t="s">
        <v>83</v>
      </c>
      <c r="O722" s="39" t="s">
        <v>84</v>
      </c>
      <c r="P722" s="39" t="s">
        <v>85</v>
      </c>
      <c r="Q722" s="39" t="s">
        <v>86</v>
      </c>
      <c r="R722" s="35" t="s">
        <v>87</v>
      </c>
      <c r="S722" s="35" t="s">
        <v>87</v>
      </c>
      <c r="T722" s="113" t="s">
        <v>818</v>
      </c>
      <c r="U722" s="39" t="s">
        <v>28</v>
      </c>
      <c r="V722" s="34" t="s">
        <v>293</v>
      </c>
      <c r="W722" s="34" t="s">
        <v>280</v>
      </c>
      <c r="X722" s="39" t="s">
        <v>819</v>
      </c>
      <c r="Y722" s="113" t="s">
        <v>887</v>
      </c>
      <c r="Z722" s="39" t="s">
        <v>239</v>
      </c>
      <c r="AA722" s="112"/>
      <c r="AB722" s="112"/>
      <c r="AC722" s="41">
        <v>48</v>
      </c>
      <c r="AD722" s="332" t="s">
        <v>240</v>
      </c>
      <c r="AE722" s="41" t="s">
        <v>508</v>
      </c>
      <c r="AF722" s="332" t="s">
        <v>240</v>
      </c>
      <c r="AG722" s="112"/>
      <c r="AH722" s="56">
        <v>47.3</v>
      </c>
      <c r="AI722" s="111">
        <v>47.3</v>
      </c>
      <c r="AJ722" s="56"/>
      <c r="AK722" s="114" t="s">
        <v>509</v>
      </c>
      <c r="AL722" s="336">
        <v>6.42</v>
      </c>
      <c r="AM722" s="44">
        <v>42.598799999999997</v>
      </c>
      <c r="AN722" s="111">
        <v>8.6999999999999993</v>
      </c>
      <c r="AO722" s="111">
        <f t="shared" si="37"/>
        <v>1</v>
      </c>
      <c r="AP722" s="111">
        <v>1</v>
      </c>
      <c r="AQ722" s="111"/>
      <c r="AR722" s="335" t="s">
        <v>295</v>
      </c>
      <c r="AS722" s="111" t="s">
        <v>240</v>
      </c>
      <c r="AT722" s="111" t="s">
        <v>295</v>
      </c>
      <c r="AU722" s="111" t="s">
        <v>240</v>
      </c>
      <c r="AV722" s="112" t="s">
        <v>167</v>
      </c>
      <c r="AW722" s="114"/>
      <c r="AX722" s="130">
        <v>25</v>
      </c>
      <c r="AY722" s="114">
        <v>6.42</v>
      </c>
      <c r="AZ722" s="334" t="s">
        <v>240</v>
      </c>
      <c r="BA722" s="130">
        <v>42.598799999999997</v>
      </c>
      <c r="BB722" s="130"/>
      <c r="BC722" s="114">
        <v>8.6999999999999993</v>
      </c>
      <c r="BD722" s="114"/>
      <c r="BE722" s="56"/>
      <c r="BF722" s="114">
        <v>8.6999999999999993</v>
      </c>
      <c r="BG722" s="114"/>
      <c r="BH722" s="114"/>
      <c r="BI722" s="114"/>
      <c r="BJ722" s="112">
        <v>18.5</v>
      </c>
      <c r="BK722" s="56">
        <v>7</v>
      </c>
      <c r="BL722" s="56">
        <v>6.1</v>
      </c>
      <c r="BM722" s="56">
        <v>33.200000000000003</v>
      </c>
      <c r="BN722" s="56">
        <v>0.57097272359033657</v>
      </c>
      <c r="BO722" s="56">
        <v>50.5</v>
      </c>
      <c r="BP722" s="223">
        <v>13.5</v>
      </c>
      <c r="BQ722" s="56">
        <v>5.3</v>
      </c>
      <c r="BR722" s="56"/>
      <c r="BS722" s="34"/>
      <c r="BT722" s="34"/>
      <c r="BU722" s="34"/>
      <c r="BV722" s="34"/>
      <c r="BW722" s="34"/>
      <c r="BX722" s="34"/>
    </row>
    <row r="723" spans="1:76" x14ac:dyDescent="0.35">
      <c r="A723" s="34" t="s">
        <v>277</v>
      </c>
      <c r="B723" s="34"/>
      <c r="C723" s="34"/>
      <c r="D723" s="34"/>
      <c r="E723" s="34" t="s">
        <v>1372</v>
      </c>
      <c r="F723" s="34" t="s">
        <v>1396</v>
      </c>
      <c r="G723" s="41">
        <v>2009</v>
      </c>
      <c r="H723" s="34"/>
      <c r="I723" s="34"/>
      <c r="J723" s="34"/>
      <c r="K723" s="39" t="s">
        <v>80</v>
      </c>
      <c r="L723" s="39" t="s">
        <v>81</v>
      </c>
      <c r="M723" s="39" t="s">
        <v>82</v>
      </c>
      <c r="N723" s="39" t="s">
        <v>83</v>
      </c>
      <c r="O723" s="39" t="s">
        <v>84</v>
      </c>
      <c r="P723" s="39" t="s">
        <v>85</v>
      </c>
      <c r="Q723" s="39" t="s">
        <v>86</v>
      </c>
      <c r="R723" s="35" t="s">
        <v>87</v>
      </c>
      <c r="S723" s="35" t="s">
        <v>87</v>
      </c>
      <c r="T723" s="113" t="s">
        <v>818</v>
      </c>
      <c r="U723" s="39" t="s">
        <v>28</v>
      </c>
      <c r="V723" s="34" t="s">
        <v>293</v>
      </c>
      <c r="W723" s="34" t="s">
        <v>280</v>
      </c>
      <c r="X723" s="39" t="s">
        <v>819</v>
      </c>
      <c r="Y723" s="113" t="s">
        <v>887</v>
      </c>
      <c r="Z723" s="39" t="s">
        <v>239</v>
      </c>
      <c r="AA723" s="112"/>
      <c r="AB723" s="112"/>
      <c r="AC723" s="41">
        <v>48</v>
      </c>
      <c r="AD723" s="332" t="s">
        <v>240</v>
      </c>
      <c r="AE723" s="41" t="s">
        <v>508</v>
      </c>
      <c r="AF723" s="332" t="s">
        <v>240</v>
      </c>
      <c r="AG723" s="112"/>
      <c r="AH723" s="56">
        <v>106.4</v>
      </c>
      <c r="AI723" s="111">
        <v>106.4</v>
      </c>
      <c r="AJ723" s="56"/>
      <c r="AK723" s="114" t="s">
        <v>509</v>
      </c>
      <c r="AL723" s="336">
        <v>7.95</v>
      </c>
      <c r="AM723" s="44">
        <v>9.2609999999999992</v>
      </c>
      <c r="AN723" s="111">
        <v>8.5</v>
      </c>
      <c r="AO723" s="111">
        <f t="shared" si="37"/>
        <v>1</v>
      </c>
      <c r="AP723" s="111">
        <v>1</v>
      </c>
      <c r="AQ723" s="111"/>
      <c r="AR723" s="335" t="s">
        <v>295</v>
      </c>
      <c r="AS723" s="111" t="s">
        <v>240</v>
      </c>
      <c r="AT723" s="111" t="s">
        <v>295</v>
      </c>
      <c r="AU723" s="111" t="s">
        <v>240</v>
      </c>
      <c r="AV723" s="112" t="s">
        <v>167</v>
      </c>
      <c r="AW723" s="114"/>
      <c r="AX723" s="130">
        <v>25</v>
      </c>
      <c r="AY723" s="114">
        <v>7.95</v>
      </c>
      <c r="AZ723" s="334" t="s">
        <v>240</v>
      </c>
      <c r="BA723" s="130">
        <v>9.2609999999999992</v>
      </c>
      <c r="BB723" s="130"/>
      <c r="BC723" s="114">
        <v>8.5</v>
      </c>
      <c r="BD723" s="114"/>
      <c r="BE723" s="56"/>
      <c r="BF723" s="114">
        <v>8.5</v>
      </c>
      <c r="BG723" s="114"/>
      <c r="BH723" s="114"/>
      <c r="BI723" s="114"/>
      <c r="BJ723" s="112">
        <v>23.2</v>
      </c>
      <c r="BK723" s="56">
        <v>1.4</v>
      </c>
      <c r="BL723" s="56">
        <v>1.4</v>
      </c>
      <c r="BM723" s="56">
        <v>56.4</v>
      </c>
      <c r="BN723" s="56">
        <v>0.1141945447180673</v>
      </c>
      <c r="BO723" s="56">
        <v>18.7</v>
      </c>
      <c r="BP723" s="223">
        <v>12.8</v>
      </c>
      <c r="BQ723" s="56">
        <v>66.7</v>
      </c>
      <c r="BR723" s="56"/>
      <c r="BS723" s="34"/>
      <c r="BT723" s="34"/>
      <c r="BU723" s="34"/>
      <c r="BV723" s="34"/>
      <c r="BW723" s="34"/>
      <c r="BX723" s="34"/>
    </row>
    <row r="724" spans="1:76" x14ac:dyDescent="0.35">
      <c r="A724" s="34" t="s">
        <v>277</v>
      </c>
      <c r="B724" s="34"/>
      <c r="C724" s="34"/>
      <c r="D724" s="34"/>
      <c r="E724" s="34" t="s">
        <v>1372</v>
      </c>
      <c r="F724" s="34" t="s">
        <v>1396</v>
      </c>
      <c r="G724" s="41">
        <v>2009</v>
      </c>
      <c r="H724" s="34"/>
      <c r="I724" s="34"/>
      <c r="J724" s="34"/>
      <c r="K724" s="39" t="s">
        <v>80</v>
      </c>
      <c r="L724" s="39" t="s">
        <v>81</v>
      </c>
      <c r="M724" s="39" t="s">
        <v>82</v>
      </c>
      <c r="N724" s="39" t="s">
        <v>83</v>
      </c>
      <c r="O724" s="39" t="s">
        <v>84</v>
      </c>
      <c r="P724" s="39" t="s">
        <v>85</v>
      </c>
      <c r="Q724" s="39" t="s">
        <v>86</v>
      </c>
      <c r="R724" s="35" t="s">
        <v>87</v>
      </c>
      <c r="S724" s="35" t="s">
        <v>87</v>
      </c>
      <c r="T724" s="113" t="s">
        <v>818</v>
      </c>
      <c r="U724" s="39" t="s">
        <v>28</v>
      </c>
      <c r="V724" s="34" t="s">
        <v>293</v>
      </c>
      <c r="W724" s="34" t="s">
        <v>280</v>
      </c>
      <c r="X724" s="39" t="s">
        <v>819</v>
      </c>
      <c r="Y724" s="113" t="s">
        <v>887</v>
      </c>
      <c r="Z724" s="39" t="s">
        <v>239</v>
      </c>
      <c r="AA724" s="112"/>
      <c r="AB724" s="112"/>
      <c r="AC724" s="41">
        <v>48</v>
      </c>
      <c r="AD724" s="332" t="s">
        <v>240</v>
      </c>
      <c r="AE724" s="41" t="s">
        <v>508</v>
      </c>
      <c r="AF724" s="332" t="s">
        <v>240</v>
      </c>
      <c r="AG724" s="112"/>
      <c r="AH724" s="56">
        <v>108.8</v>
      </c>
      <c r="AI724" s="111">
        <v>108.8</v>
      </c>
      <c r="AJ724" s="56"/>
      <c r="AK724" s="114" t="s">
        <v>509</v>
      </c>
      <c r="AL724" s="336">
        <v>7.87</v>
      </c>
      <c r="AM724" s="44">
        <v>10.8337</v>
      </c>
      <c r="AN724" s="111">
        <v>8.9</v>
      </c>
      <c r="AO724" s="111">
        <f t="shared" si="37"/>
        <v>1</v>
      </c>
      <c r="AP724" s="111">
        <v>1</v>
      </c>
      <c r="AQ724" s="111"/>
      <c r="AR724" s="335" t="s">
        <v>295</v>
      </c>
      <c r="AS724" s="111" t="s">
        <v>240</v>
      </c>
      <c r="AT724" s="111" t="s">
        <v>295</v>
      </c>
      <c r="AU724" s="111" t="s">
        <v>240</v>
      </c>
      <c r="AV724" s="112" t="s">
        <v>167</v>
      </c>
      <c r="AW724" s="114"/>
      <c r="AX724" s="130">
        <v>25</v>
      </c>
      <c r="AY724" s="114">
        <v>7.87</v>
      </c>
      <c r="AZ724" s="334" t="s">
        <v>240</v>
      </c>
      <c r="BA724" s="130">
        <v>10.8337</v>
      </c>
      <c r="BB724" s="130"/>
      <c r="BC724" s="114">
        <v>8.9</v>
      </c>
      <c r="BD724" s="114"/>
      <c r="BE724" s="56"/>
      <c r="BF724" s="114">
        <v>8.9</v>
      </c>
      <c r="BG724" s="114"/>
      <c r="BH724" s="114"/>
      <c r="BI724" s="114"/>
      <c r="BJ724" s="112">
        <v>18.5</v>
      </c>
      <c r="BK724" s="56">
        <v>1.7</v>
      </c>
      <c r="BL724" s="56">
        <v>1.6</v>
      </c>
      <c r="BM724" s="56">
        <v>57.9</v>
      </c>
      <c r="BN724" s="56">
        <v>0.13866480430051031</v>
      </c>
      <c r="BO724" s="56">
        <v>20.5</v>
      </c>
      <c r="BP724" s="223">
        <v>13.4</v>
      </c>
      <c r="BQ724" s="56">
        <v>61.3</v>
      </c>
      <c r="BR724" s="56"/>
      <c r="BS724" s="34"/>
      <c r="BT724" s="34"/>
      <c r="BU724" s="34"/>
      <c r="BV724" s="34"/>
      <c r="BW724" s="34"/>
      <c r="BX724" s="34"/>
    </row>
    <row r="725" spans="1:76" x14ac:dyDescent="0.35">
      <c r="A725" s="34" t="s">
        <v>277</v>
      </c>
      <c r="B725" s="34"/>
      <c r="C725" s="34"/>
      <c r="D725" s="34"/>
      <c r="E725" s="34" t="s">
        <v>1372</v>
      </c>
      <c r="F725" s="34" t="s">
        <v>1396</v>
      </c>
      <c r="G725" s="41">
        <v>2009</v>
      </c>
      <c r="H725" s="34"/>
      <c r="I725" s="34"/>
      <c r="J725" s="34"/>
      <c r="K725" s="39" t="s">
        <v>80</v>
      </c>
      <c r="L725" s="39" t="s">
        <v>81</v>
      </c>
      <c r="M725" s="39" t="s">
        <v>82</v>
      </c>
      <c r="N725" s="39" t="s">
        <v>83</v>
      </c>
      <c r="O725" s="39" t="s">
        <v>84</v>
      </c>
      <c r="P725" s="39" t="s">
        <v>85</v>
      </c>
      <c r="Q725" s="39" t="s">
        <v>86</v>
      </c>
      <c r="R725" s="35" t="s">
        <v>87</v>
      </c>
      <c r="S725" s="35" t="s">
        <v>87</v>
      </c>
      <c r="T725" s="113" t="s">
        <v>818</v>
      </c>
      <c r="U725" s="39" t="s">
        <v>28</v>
      </c>
      <c r="V725" s="34" t="s">
        <v>293</v>
      </c>
      <c r="W725" s="34" t="s">
        <v>280</v>
      </c>
      <c r="X725" s="39" t="s">
        <v>819</v>
      </c>
      <c r="Y725" s="113" t="s">
        <v>887</v>
      </c>
      <c r="Z725" s="39" t="s">
        <v>239</v>
      </c>
      <c r="AA725" s="112"/>
      <c r="AB725" s="112"/>
      <c r="AC725" s="41">
        <v>48</v>
      </c>
      <c r="AD725" s="332" t="s">
        <v>240</v>
      </c>
      <c r="AE725" s="41" t="s">
        <v>508</v>
      </c>
      <c r="AF725" s="332" t="s">
        <v>240</v>
      </c>
      <c r="AG725" s="112"/>
      <c r="AH725" s="56">
        <v>122.5</v>
      </c>
      <c r="AI725" s="111">
        <v>122.5</v>
      </c>
      <c r="AJ725" s="56"/>
      <c r="AK725" s="114" t="s">
        <v>509</v>
      </c>
      <c r="AL725" s="336">
        <v>7.98</v>
      </c>
      <c r="AM725" s="44">
        <v>45.082700000000003</v>
      </c>
      <c r="AN725" s="111">
        <v>8.6</v>
      </c>
      <c r="AO725" s="111">
        <f t="shared" si="37"/>
        <v>1</v>
      </c>
      <c r="AP725" s="111">
        <v>1</v>
      </c>
      <c r="AQ725" s="111"/>
      <c r="AR725" s="335" t="s">
        <v>295</v>
      </c>
      <c r="AS725" s="111" t="s">
        <v>240</v>
      </c>
      <c r="AT725" s="111" t="s">
        <v>295</v>
      </c>
      <c r="AU725" s="111" t="s">
        <v>240</v>
      </c>
      <c r="AV725" s="112" t="s">
        <v>167</v>
      </c>
      <c r="AW725" s="114"/>
      <c r="AX725" s="130">
        <v>25</v>
      </c>
      <c r="AY725" s="114">
        <v>7.98</v>
      </c>
      <c r="AZ725" s="334" t="s">
        <v>240</v>
      </c>
      <c r="BA725" s="130">
        <v>45.082700000000003</v>
      </c>
      <c r="BB725" s="130"/>
      <c r="BC725" s="114">
        <v>8.6</v>
      </c>
      <c r="BD725" s="114"/>
      <c r="BE725" s="56"/>
      <c r="BF725" s="114">
        <v>8.6</v>
      </c>
      <c r="BG725" s="114"/>
      <c r="BH725" s="114"/>
      <c r="BI725" s="114"/>
      <c r="BJ725" s="112">
        <v>23.2</v>
      </c>
      <c r="BK725" s="56">
        <v>7.5</v>
      </c>
      <c r="BL725" s="56">
        <v>6.4</v>
      </c>
      <c r="BM725" s="56">
        <v>56.6</v>
      </c>
      <c r="BN725" s="56">
        <v>0.61175648956107498</v>
      </c>
      <c r="BO725" s="56">
        <v>52</v>
      </c>
      <c r="BP725" s="223">
        <v>13.1</v>
      </c>
      <c r="BQ725" s="56">
        <v>62.7</v>
      </c>
      <c r="BR725" s="56"/>
      <c r="BS725" s="34"/>
      <c r="BT725" s="34"/>
      <c r="BU725" s="34"/>
      <c r="BV725" s="34"/>
      <c r="BW725" s="34"/>
      <c r="BX725" s="34"/>
    </row>
    <row r="726" spans="1:76" x14ac:dyDescent="0.35">
      <c r="A726" s="34" t="s">
        <v>277</v>
      </c>
      <c r="B726" s="34"/>
      <c r="C726" s="34"/>
      <c r="D726" s="34"/>
      <c r="E726" s="34" t="s">
        <v>1372</v>
      </c>
      <c r="F726" s="34" t="s">
        <v>1396</v>
      </c>
      <c r="G726" s="41">
        <v>2009</v>
      </c>
      <c r="H726" s="34"/>
      <c r="I726" s="34"/>
      <c r="J726" s="34"/>
      <c r="K726" s="39" t="s">
        <v>80</v>
      </c>
      <c r="L726" s="39" t="s">
        <v>81</v>
      </c>
      <c r="M726" s="39" t="s">
        <v>82</v>
      </c>
      <c r="N726" s="39" t="s">
        <v>83</v>
      </c>
      <c r="O726" s="39" t="s">
        <v>84</v>
      </c>
      <c r="P726" s="39" t="s">
        <v>85</v>
      </c>
      <c r="Q726" s="39" t="s">
        <v>86</v>
      </c>
      <c r="R726" s="35" t="s">
        <v>87</v>
      </c>
      <c r="S726" s="35" t="s">
        <v>87</v>
      </c>
      <c r="T726" s="113" t="s">
        <v>818</v>
      </c>
      <c r="U726" s="39" t="s">
        <v>28</v>
      </c>
      <c r="V726" s="34" t="s">
        <v>293</v>
      </c>
      <c r="W726" s="34" t="s">
        <v>280</v>
      </c>
      <c r="X726" s="39" t="s">
        <v>819</v>
      </c>
      <c r="Y726" s="113" t="s">
        <v>887</v>
      </c>
      <c r="Z726" s="39" t="s">
        <v>239</v>
      </c>
      <c r="AA726" s="112"/>
      <c r="AB726" s="112"/>
      <c r="AC726" s="41">
        <v>48</v>
      </c>
      <c r="AD726" s="332" t="s">
        <v>240</v>
      </c>
      <c r="AE726" s="41" t="s">
        <v>508</v>
      </c>
      <c r="AF726" s="332" t="s">
        <v>240</v>
      </c>
      <c r="AG726" s="112"/>
      <c r="AH726" s="56">
        <v>130.5</v>
      </c>
      <c r="AI726" s="111">
        <v>130.5</v>
      </c>
      <c r="AJ726" s="56"/>
      <c r="AK726" s="114" t="s">
        <v>509</v>
      </c>
      <c r="AL726" s="336">
        <v>7.96</v>
      </c>
      <c r="AM726" s="44">
        <v>20.9314</v>
      </c>
      <c r="AN726" s="111">
        <v>8.4</v>
      </c>
      <c r="AO726" s="111">
        <f t="shared" si="37"/>
        <v>1</v>
      </c>
      <c r="AP726" s="111">
        <v>1</v>
      </c>
      <c r="AQ726" s="111"/>
      <c r="AR726" s="335" t="s">
        <v>295</v>
      </c>
      <c r="AS726" s="111" t="s">
        <v>240</v>
      </c>
      <c r="AT726" s="111" t="s">
        <v>295</v>
      </c>
      <c r="AU726" s="111" t="s">
        <v>240</v>
      </c>
      <c r="AV726" s="112" t="s">
        <v>167</v>
      </c>
      <c r="AW726" s="114"/>
      <c r="AX726" s="130">
        <v>25</v>
      </c>
      <c r="AY726" s="114">
        <v>7.96</v>
      </c>
      <c r="AZ726" s="334" t="s">
        <v>240</v>
      </c>
      <c r="BA726" s="130">
        <v>20.9314</v>
      </c>
      <c r="BB726" s="130"/>
      <c r="BC726" s="114">
        <v>8.4</v>
      </c>
      <c r="BD726" s="114"/>
      <c r="BE726" s="56"/>
      <c r="BF726" s="114">
        <v>8.4</v>
      </c>
      <c r="BG726" s="114"/>
      <c r="BH726" s="114"/>
      <c r="BI726" s="114"/>
      <c r="BJ726" s="112">
        <v>23.2</v>
      </c>
      <c r="BK726" s="56">
        <v>3.6</v>
      </c>
      <c r="BL726" s="56">
        <v>2.9</v>
      </c>
      <c r="BM726" s="56">
        <v>56.2</v>
      </c>
      <c r="BN726" s="56">
        <v>0.293643114989316</v>
      </c>
      <c r="BO726" s="56">
        <v>29.4</v>
      </c>
      <c r="BP726" s="223">
        <v>12.9</v>
      </c>
      <c r="BQ726" s="56">
        <v>62.7</v>
      </c>
      <c r="BR726" s="56"/>
      <c r="BS726" s="34"/>
      <c r="BT726" s="34"/>
      <c r="BU726" s="34"/>
      <c r="BV726" s="34"/>
      <c r="BW726" s="34"/>
      <c r="BX726" s="34"/>
    </row>
    <row r="727" spans="1:76" x14ac:dyDescent="0.35">
      <c r="A727" s="34" t="s">
        <v>277</v>
      </c>
      <c r="B727" s="34"/>
      <c r="C727" s="34"/>
      <c r="D727" s="34"/>
      <c r="E727" s="34" t="s">
        <v>1372</v>
      </c>
      <c r="F727" s="34" t="s">
        <v>1396</v>
      </c>
      <c r="G727" s="41">
        <v>2009</v>
      </c>
      <c r="H727" s="34"/>
      <c r="I727" s="34"/>
      <c r="J727" s="34"/>
      <c r="K727" s="39" t="s">
        <v>80</v>
      </c>
      <c r="L727" s="39" t="s">
        <v>81</v>
      </c>
      <c r="M727" s="39" t="s">
        <v>82</v>
      </c>
      <c r="N727" s="39" t="s">
        <v>83</v>
      </c>
      <c r="O727" s="39" t="s">
        <v>84</v>
      </c>
      <c r="P727" s="39" t="s">
        <v>85</v>
      </c>
      <c r="Q727" s="39" t="s">
        <v>86</v>
      </c>
      <c r="R727" s="35" t="s">
        <v>87</v>
      </c>
      <c r="S727" s="35" t="s">
        <v>87</v>
      </c>
      <c r="T727" s="113" t="s">
        <v>818</v>
      </c>
      <c r="U727" s="39" t="s">
        <v>28</v>
      </c>
      <c r="V727" s="34" t="s">
        <v>293</v>
      </c>
      <c r="W727" s="34" t="s">
        <v>280</v>
      </c>
      <c r="X727" s="39" t="s">
        <v>819</v>
      </c>
      <c r="Y727" s="113" t="s">
        <v>887</v>
      </c>
      <c r="Z727" s="39" t="s">
        <v>239</v>
      </c>
      <c r="AA727" s="112"/>
      <c r="AB727" s="112"/>
      <c r="AC727" s="41">
        <v>48</v>
      </c>
      <c r="AD727" s="332" t="s">
        <v>240</v>
      </c>
      <c r="AE727" s="41" t="s">
        <v>508</v>
      </c>
      <c r="AF727" s="332" t="s">
        <v>240</v>
      </c>
      <c r="AG727" s="112"/>
      <c r="AH727" s="56">
        <v>159</v>
      </c>
      <c r="AI727" s="111">
        <v>159</v>
      </c>
      <c r="AJ727" s="56"/>
      <c r="AK727" s="114" t="s">
        <v>509</v>
      </c>
      <c r="AL727" s="336">
        <v>7.98</v>
      </c>
      <c r="AM727" s="44">
        <v>41.437899999999999</v>
      </c>
      <c r="AN727" s="111">
        <v>8.8000000000000007</v>
      </c>
      <c r="AO727" s="111">
        <f t="shared" si="37"/>
        <v>1</v>
      </c>
      <c r="AP727" s="111">
        <v>1</v>
      </c>
      <c r="AQ727" s="111"/>
      <c r="AR727" s="335" t="s">
        <v>295</v>
      </c>
      <c r="AS727" s="111" t="s">
        <v>240</v>
      </c>
      <c r="AT727" s="111" t="s">
        <v>295</v>
      </c>
      <c r="AU727" s="111" t="s">
        <v>240</v>
      </c>
      <c r="AV727" s="112" t="s">
        <v>167</v>
      </c>
      <c r="AW727" s="114"/>
      <c r="AX727" s="130">
        <v>25</v>
      </c>
      <c r="AY727" s="114">
        <v>7.98</v>
      </c>
      <c r="AZ727" s="334" t="s">
        <v>240</v>
      </c>
      <c r="BA727" s="130">
        <v>41.437899999999999</v>
      </c>
      <c r="BB727" s="130"/>
      <c r="BC727" s="114">
        <v>8.8000000000000007</v>
      </c>
      <c r="BD727" s="114"/>
      <c r="BE727" s="56"/>
      <c r="BF727" s="114">
        <v>8.8000000000000007</v>
      </c>
      <c r="BG727" s="114"/>
      <c r="BH727" s="114"/>
      <c r="BI727" s="114"/>
      <c r="BJ727" s="112">
        <v>18.5</v>
      </c>
      <c r="BK727" s="56">
        <v>6.7</v>
      </c>
      <c r="BL727" s="56">
        <v>6</v>
      </c>
      <c r="BM727" s="56">
        <v>57.1</v>
      </c>
      <c r="BN727" s="56">
        <v>0.5465024640078936</v>
      </c>
      <c r="BO727" s="56">
        <v>49.6</v>
      </c>
      <c r="BP727" s="223">
        <v>13.3</v>
      </c>
      <c r="BQ727" s="56">
        <v>61.3</v>
      </c>
      <c r="BR727" s="56"/>
      <c r="BS727" s="34"/>
      <c r="BT727" s="34"/>
      <c r="BU727" s="34"/>
      <c r="BV727" s="34"/>
      <c r="BW727" s="34"/>
      <c r="BX727" s="34"/>
    </row>
    <row r="728" spans="1:76" x14ac:dyDescent="0.35">
      <c r="A728" s="34" t="s">
        <v>277</v>
      </c>
      <c r="B728" s="34"/>
      <c r="C728" s="34"/>
      <c r="D728" s="34"/>
      <c r="E728" s="34" t="s">
        <v>1372</v>
      </c>
      <c r="F728" s="34" t="s">
        <v>1396</v>
      </c>
      <c r="G728" s="41">
        <v>2009</v>
      </c>
      <c r="H728" s="34"/>
      <c r="I728" s="34"/>
      <c r="J728" s="34"/>
      <c r="K728" s="39" t="s">
        <v>80</v>
      </c>
      <c r="L728" s="39" t="s">
        <v>81</v>
      </c>
      <c r="M728" s="39" t="s">
        <v>82</v>
      </c>
      <c r="N728" s="39" t="s">
        <v>83</v>
      </c>
      <c r="O728" s="39" t="s">
        <v>84</v>
      </c>
      <c r="P728" s="39" t="s">
        <v>85</v>
      </c>
      <c r="Q728" s="39" t="s">
        <v>86</v>
      </c>
      <c r="R728" s="35" t="s">
        <v>87</v>
      </c>
      <c r="S728" s="35" t="s">
        <v>87</v>
      </c>
      <c r="T728" s="113" t="s">
        <v>818</v>
      </c>
      <c r="U728" s="39" t="s">
        <v>28</v>
      </c>
      <c r="V728" s="34" t="s">
        <v>293</v>
      </c>
      <c r="W728" s="34" t="s">
        <v>280</v>
      </c>
      <c r="X728" s="39" t="s">
        <v>819</v>
      </c>
      <c r="Y728" s="113" t="s">
        <v>887</v>
      </c>
      <c r="Z728" s="39" t="s">
        <v>239</v>
      </c>
      <c r="AA728" s="112"/>
      <c r="AB728" s="112"/>
      <c r="AC728" s="41">
        <v>48</v>
      </c>
      <c r="AD728" s="332" t="s">
        <v>240</v>
      </c>
      <c r="AE728" s="41" t="s">
        <v>508</v>
      </c>
      <c r="AF728" s="332" t="s">
        <v>240</v>
      </c>
      <c r="AG728" s="112"/>
      <c r="AH728" s="56">
        <v>187.6</v>
      </c>
      <c r="AI728" s="111">
        <v>187.6</v>
      </c>
      <c r="AJ728" s="56"/>
      <c r="AK728" s="114" t="s">
        <v>509</v>
      </c>
      <c r="AL728" s="336">
        <v>7.94</v>
      </c>
      <c r="AM728" s="44">
        <v>22.166800000000002</v>
      </c>
      <c r="AN728" s="111">
        <v>8.3000000000000007</v>
      </c>
      <c r="AO728" s="111">
        <f t="shared" si="37"/>
        <v>1</v>
      </c>
      <c r="AP728" s="111">
        <v>1</v>
      </c>
      <c r="AQ728" s="111"/>
      <c r="AR728" s="335" t="s">
        <v>295</v>
      </c>
      <c r="AS728" s="111" t="s">
        <v>240</v>
      </c>
      <c r="AT728" s="111" t="s">
        <v>295</v>
      </c>
      <c r="AU728" s="111" t="s">
        <v>240</v>
      </c>
      <c r="AV728" s="112" t="s">
        <v>167</v>
      </c>
      <c r="AW728" s="114"/>
      <c r="AX728" s="130">
        <v>25</v>
      </c>
      <c r="AY728" s="114">
        <v>7.94</v>
      </c>
      <c r="AZ728" s="334" t="s">
        <v>240</v>
      </c>
      <c r="BA728" s="130">
        <v>22.166800000000002</v>
      </c>
      <c r="BB728" s="130"/>
      <c r="BC728" s="114">
        <v>8.3000000000000007</v>
      </c>
      <c r="BD728" s="114"/>
      <c r="BE728" s="56"/>
      <c r="BF728" s="114">
        <v>8.3000000000000007</v>
      </c>
      <c r="BG728" s="114"/>
      <c r="BH728" s="114"/>
      <c r="BI728" s="114"/>
      <c r="BJ728" s="112">
        <v>18.5</v>
      </c>
      <c r="BK728" s="56">
        <v>3.6</v>
      </c>
      <c r="BL728" s="56">
        <v>3.2</v>
      </c>
      <c r="BM728" s="56">
        <v>55.8</v>
      </c>
      <c r="BN728" s="56">
        <v>0.293643114989316</v>
      </c>
      <c r="BO728" s="56">
        <v>30.2</v>
      </c>
      <c r="BP728" s="223">
        <v>12.9</v>
      </c>
      <c r="BQ728" s="56">
        <v>60</v>
      </c>
      <c r="BR728" s="56"/>
      <c r="BS728" s="34"/>
      <c r="BT728" s="34"/>
      <c r="BU728" s="34"/>
      <c r="BV728" s="34"/>
      <c r="BW728" s="34"/>
      <c r="BX728" s="34"/>
    </row>
    <row r="729" spans="1:76" x14ac:dyDescent="0.35">
      <c r="A729" s="34" t="s">
        <v>329</v>
      </c>
      <c r="B729" s="34"/>
      <c r="C729" s="34"/>
      <c r="D729" s="34"/>
      <c r="E729" s="113" t="s">
        <v>1373</v>
      </c>
      <c r="F729" s="113" t="s">
        <v>1374</v>
      </c>
      <c r="G729" s="41">
        <v>2011</v>
      </c>
      <c r="H729" s="34"/>
      <c r="I729" s="34"/>
      <c r="J729" s="113"/>
      <c r="K729" s="39" t="s">
        <v>80</v>
      </c>
      <c r="L729" s="39" t="s">
        <v>81</v>
      </c>
      <c r="M729" s="39" t="s">
        <v>82</v>
      </c>
      <c r="N729" s="39" t="s">
        <v>83</v>
      </c>
      <c r="O729" s="39" t="s">
        <v>84</v>
      </c>
      <c r="P729" s="39" t="s">
        <v>85</v>
      </c>
      <c r="Q729" s="39" t="s">
        <v>86</v>
      </c>
      <c r="R729" s="35" t="s">
        <v>87</v>
      </c>
      <c r="S729" s="35" t="s">
        <v>87</v>
      </c>
      <c r="T729" s="113" t="s">
        <v>818</v>
      </c>
      <c r="U729" s="39" t="s">
        <v>28</v>
      </c>
      <c r="V729" s="34" t="s">
        <v>293</v>
      </c>
      <c r="W729" s="34" t="s">
        <v>280</v>
      </c>
      <c r="X729" s="39" t="s">
        <v>819</v>
      </c>
      <c r="Y729" s="113" t="s">
        <v>887</v>
      </c>
      <c r="Z729" s="39" t="s">
        <v>239</v>
      </c>
      <c r="AA729" s="112"/>
      <c r="AB729" s="112"/>
      <c r="AC729" s="41">
        <v>48</v>
      </c>
      <c r="AD729" s="332" t="s">
        <v>240</v>
      </c>
      <c r="AE729" s="41" t="s">
        <v>508</v>
      </c>
      <c r="AF729" s="332" t="s">
        <v>240</v>
      </c>
      <c r="AG729" s="112"/>
      <c r="AH729" s="112">
        <v>64.400000000000006</v>
      </c>
      <c r="AI729" s="111">
        <v>64.400000000000006</v>
      </c>
      <c r="AJ729" s="112"/>
      <c r="AK729" s="114" t="s">
        <v>509</v>
      </c>
      <c r="AL729" s="336">
        <v>8.59</v>
      </c>
      <c r="AM729" s="44">
        <v>199.91630000000001</v>
      </c>
      <c r="AN729" s="111">
        <v>0.7</v>
      </c>
      <c r="AO729" s="111">
        <f t="shared" si="37"/>
        <v>1</v>
      </c>
      <c r="AP729" s="111">
        <v>1</v>
      </c>
      <c r="AQ729" s="111"/>
      <c r="AR729" s="335" t="s">
        <v>240</v>
      </c>
      <c r="AS729" s="111" t="s">
        <v>240</v>
      </c>
      <c r="AT729" s="111" t="s">
        <v>295</v>
      </c>
      <c r="AU729" s="111" t="s">
        <v>240</v>
      </c>
      <c r="AV729" s="112" t="s">
        <v>749</v>
      </c>
      <c r="AW729" s="112"/>
      <c r="AX729" s="112">
        <v>20</v>
      </c>
      <c r="AY729" s="112">
        <v>8.59</v>
      </c>
      <c r="AZ729" s="334" t="s">
        <v>240</v>
      </c>
      <c r="BA729" s="112">
        <v>222</v>
      </c>
      <c r="BB729" s="339">
        <v>199.91630000000001</v>
      </c>
      <c r="BC729" s="112">
        <v>0.7</v>
      </c>
      <c r="BD729" s="112"/>
      <c r="BE729" s="112">
        <v>0.7</v>
      </c>
      <c r="BF729" s="112"/>
      <c r="BG729" s="112"/>
      <c r="BH729" s="112"/>
      <c r="BI729" s="112"/>
      <c r="BJ729" s="39">
        <v>10</v>
      </c>
      <c r="BK729" s="39">
        <v>45.1</v>
      </c>
      <c r="BL729" s="39">
        <v>21.2</v>
      </c>
      <c r="BM729" s="39">
        <v>20.6</v>
      </c>
      <c r="BN729" s="39">
        <v>0.9</v>
      </c>
      <c r="BO729" s="39">
        <v>81</v>
      </c>
      <c r="BP729" s="39">
        <v>27.9</v>
      </c>
      <c r="BQ729" s="112">
        <v>235</v>
      </c>
      <c r="BR729" s="339"/>
      <c r="BS729" s="112"/>
      <c r="BT729" s="113" t="s">
        <v>487</v>
      </c>
      <c r="BU729" s="114" t="s">
        <v>488</v>
      </c>
      <c r="BV729" s="34"/>
      <c r="BW729" s="34"/>
      <c r="BX729" s="34"/>
    </row>
    <row r="730" spans="1:76" x14ac:dyDescent="0.35">
      <c r="A730" s="34" t="s">
        <v>277</v>
      </c>
      <c r="B730" s="34"/>
      <c r="C730" s="34"/>
      <c r="D730" s="34"/>
      <c r="E730" s="34" t="s">
        <v>1373</v>
      </c>
      <c r="F730" s="34" t="s">
        <v>1374</v>
      </c>
      <c r="G730" s="41">
        <v>2011</v>
      </c>
      <c r="H730" s="34"/>
      <c r="I730" s="34"/>
      <c r="J730" s="34"/>
      <c r="K730" s="39" t="s">
        <v>80</v>
      </c>
      <c r="L730" s="39" t="s">
        <v>81</v>
      </c>
      <c r="M730" s="39" t="s">
        <v>82</v>
      </c>
      <c r="N730" s="39" t="s">
        <v>83</v>
      </c>
      <c r="O730" s="39" t="s">
        <v>84</v>
      </c>
      <c r="P730" s="39" t="s">
        <v>85</v>
      </c>
      <c r="Q730" s="39" t="s">
        <v>86</v>
      </c>
      <c r="R730" s="35" t="s">
        <v>87</v>
      </c>
      <c r="S730" s="35" t="s">
        <v>87</v>
      </c>
      <c r="T730" s="113" t="s">
        <v>818</v>
      </c>
      <c r="U730" s="39" t="s">
        <v>28</v>
      </c>
      <c r="V730" s="34" t="s">
        <v>293</v>
      </c>
      <c r="W730" s="34" t="s">
        <v>280</v>
      </c>
      <c r="X730" s="39" t="s">
        <v>819</v>
      </c>
      <c r="Y730" s="113" t="s">
        <v>887</v>
      </c>
      <c r="Z730" s="39" t="s">
        <v>239</v>
      </c>
      <c r="AA730" s="112"/>
      <c r="AB730" s="112"/>
      <c r="AC730" s="41">
        <v>48</v>
      </c>
      <c r="AD730" s="332" t="s">
        <v>240</v>
      </c>
      <c r="AE730" s="41" t="s">
        <v>508</v>
      </c>
      <c r="AF730" s="332" t="s">
        <v>240</v>
      </c>
      <c r="AG730" s="112"/>
      <c r="AH730" s="56">
        <v>3.1</v>
      </c>
      <c r="AI730" s="111">
        <v>3.1</v>
      </c>
      <c r="AJ730" s="56"/>
      <c r="AK730" s="114" t="s">
        <v>509</v>
      </c>
      <c r="AL730" s="336">
        <v>7.99</v>
      </c>
      <c r="AM730" s="44">
        <v>18.4254</v>
      </c>
      <c r="AN730" s="111">
        <v>0.5</v>
      </c>
      <c r="AO730" s="111">
        <f t="shared" si="37"/>
        <v>1</v>
      </c>
      <c r="AP730" s="111">
        <v>1</v>
      </c>
      <c r="AQ730" s="111"/>
      <c r="AR730" s="335" t="s">
        <v>295</v>
      </c>
      <c r="AS730" s="111" t="s">
        <v>240</v>
      </c>
      <c r="AT730" s="111" t="s">
        <v>295</v>
      </c>
      <c r="AU730" s="111" t="s">
        <v>240</v>
      </c>
      <c r="AV730" s="112" t="s">
        <v>749</v>
      </c>
      <c r="AW730" s="114"/>
      <c r="AX730" s="130">
        <v>20</v>
      </c>
      <c r="AY730" s="114">
        <v>7.99</v>
      </c>
      <c r="AZ730" s="334" t="s">
        <v>240</v>
      </c>
      <c r="BA730" s="130"/>
      <c r="BB730" s="130">
        <v>18.4254</v>
      </c>
      <c r="BC730" s="114">
        <v>0.5</v>
      </c>
      <c r="BD730" s="114"/>
      <c r="BE730" s="56"/>
      <c r="BF730" s="114">
        <v>0.5</v>
      </c>
      <c r="BG730" s="114"/>
      <c r="BH730" s="114"/>
      <c r="BI730" s="114"/>
      <c r="BJ730" s="112">
        <v>10</v>
      </c>
      <c r="BK730" s="56">
        <v>5.4</v>
      </c>
      <c r="BL730" s="56">
        <v>1.2</v>
      </c>
      <c r="BM730" s="56">
        <v>2.9</v>
      </c>
      <c r="BN730" s="56">
        <v>0.4</v>
      </c>
      <c r="BO730" s="56">
        <v>7.6</v>
      </c>
      <c r="BP730" s="223">
        <v>1.3</v>
      </c>
      <c r="BQ730" s="56">
        <v>20</v>
      </c>
      <c r="BR730" s="56"/>
      <c r="BS730" s="34"/>
      <c r="BT730" s="113" t="s">
        <v>487</v>
      </c>
      <c r="BU730" s="114" t="s">
        <v>488</v>
      </c>
      <c r="BV730" s="34"/>
      <c r="BW730" s="34"/>
      <c r="BX730" s="34"/>
    </row>
    <row r="731" spans="1:76" x14ac:dyDescent="0.35">
      <c r="A731" s="34" t="s">
        <v>277</v>
      </c>
      <c r="B731" s="34"/>
      <c r="C731" s="34"/>
      <c r="D731" s="34"/>
      <c r="E731" s="34" t="s">
        <v>1373</v>
      </c>
      <c r="F731" s="34" t="s">
        <v>1374</v>
      </c>
      <c r="G731" s="41">
        <v>2011</v>
      </c>
      <c r="H731" s="34"/>
      <c r="I731" s="34"/>
      <c r="J731" s="34"/>
      <c r="K731" s="39" t="s">
        <v>80</v>
      </c>
      <c r="L731" s="39" t="s">
        <v>81</v>
      </c>
      <c r="M731" s="39" t="s">
        <v>82</v>
      </c>
      <c r="N731" s="39" t="s">
        <v>83</v>
      </c>
      <c r="O731" s="39" t="s">
        <v>84</v>
      </c>
      <c r="P731" s="39" t="s">
        <v>85</v>
      </c>
      <c r="Q731" s="39" t="s">
        <v>86</v>
      </c>
      <c r="R731" s="35" t="s">
        <v>87</v>
      </c>
      <c r="S731" s="35" t="s">
        <v>87</v>
      </c>
      <c r="T731" s="113" t="s">
        <v>818</v>
      </c>
      <c r="U731" s="39" t="s">
        <v>28</v>
      </c>
      <c r="V731" s="34" t="s">
        <v>293</v>
      </c>
      <c r="W731" s="34" t="s">
        <v>280</v>
      </c>
      <c r="X731" s="39" t="s">
        <v>819</v>
      </c>
      <c r="Y731" s="113" t="s">
        <v>887</v>
      </c>
      <c r="Z731" s="39" t="s">
        <v>239</v>
      </c>
      <c r="AA731" s="112"/>
      <c r="AB731" s="112"/>
      <c r="AC731" s="41">
        <v>48</v>
      </c>
      <c r="AD731" s="332" t="s">
        <v>240</v>
      </c>
      <c r="AE731" s="41" t="s">
        <v>508</v>
      </c>
      <c r="AF731" s="332" t="s">
        <v>240</v>
      </c>
      <c r="AG731" s="112"/>
      <c r="AH731" s="56">
        <v>3.6</v>
      </c>
      <c r="AI731" s="111">
        <v>3.6</v>
      </c>
      <c r="AJ731" s="56"/>
      <c r="AK731" s="114" t="s">
        <v>509</v>
      </c>
      <c r="AL731" s="336">
        <v>7.76</v>
      </c>
      <c r="AM731" s="44">
        <v>14.1191</v>
      </c>
      <c r="AN731" s="111">
        <v>0.8</v>
      </c>
      <c r="AO731" s="111">
        <f t="shared" ref="AO731:AO762" si="38">IF(AP731=1,1,"xx")</f>
        <v>1</v>
      </c>
      <c r="AP731" s="111">
        <v>1</v>
      </c>
      <c r="AQ731" s="111"/>
      <c r="AR731" s="335" t="s">
        <v>295</v>
      </c>
      <c r="AS731" s="111" t="s">
        <v>240</v>
      </c>
      <c r="AT731" s="111" t="s">
        <v>295</v>
      </c>
      <c r="AU731" s="111" t="s">
        <v>240</v>
      </c>
      <c r="AV731" s="112" t="s">
        <v>749</v>
      </c>
      <c r="AW731" s="114"/>
      <c r="AX731" s="130">
        <v>20</v>
      </c>
      <c r="AY731" s="114">
        <v>7.76</v>
      </c>
      <c r="AZ731" s="334" t="s">
        <v>240</v>
      </c>
      <c r="BA731" s="130"/>
      <c r="BB731" s="130">
        <v>14.1191</v>
      </c>
      <c r="BC731" s="114">
        <v>0.8</v>
      </c>
      <c r="BD731" s="114"/>
      <c r="BE731" s="56"/>
      <c r="BF731" s="114">
        <v>0.8</v>
      </c>
      <c r="BG731" s="114"/>
      <c r="BH731" s="114"/>
      <c r="BI731" s="114"/>
      <c r="BJ731" s="112">
        <v>10</v>
      </c>
      <c r="BK731" s="56">
        <v>4.5</v>
      </c>
      <c r="BL731" s="56">
        <v>0.7</v>
      </c>
      <c r="BM731" s="56">
        <v>1.6</v>
      </c>
      <c r="BN731" s="56">
        <v>0.2</v>
      </c>
      <c r="BO731" s="56">
        <v>4.4000000000000004</v>
      </c>
      <c r="BP731" s="223">
        <v>0.2</v>
      </c>
      <c r="BQ731" s="56">
        <v>17</v>
      </c>
      <c r="BR731" s="56"/>
      <c r="BS731" s="34"/>
      <c r="BT731" s="113" t="s">
        <v>487</v>
      </c>
      <c r="BU731" s="114" t="s">
        <v>488</v>
      </c>
      <c r="BV731" s="34"/>
      <c r="BW731" s="34"/>
      <c r="BX731" s="34"/>
    </row>
    <row r="732" spans="1:76" x14ac:dyDescent="0.35">
      <c r="A732" s="34" t="s">
        <v>277</v>
      </c>
      <c r="B732" s="34"/>
      <c r="C732" s="34"/>
      <c r="D732" s="34"/>
      <c r="E732" s="34" t="s">
        <v>1373</v>
      </c>
      <c r="F732" s="34" t="s">
        <v>1374</v>
      </c>
      <c r="G732" s="41">
        <v>2011</v>
      </c>
      <c r="H732" s="34"/>
      <c r="I732" s="34"/>
      <c r="J732" s="34"/>
      <c r="K732" s="39" t="s">
        <v>80</v>
      </c>
      <c r="L732" s="39" t="s">
        <v>81</v>
      </c>
      <c r="M732" s="39" t="s">
        <v>82</v>
      </c>
      <c r="N732" s="39" t="s">
        <v>83</v>
      </c>
      <c r="O732" s="39" t="s">
        <v>84</v>
      </c>
      <c r="P732" s="39" t="s">
        <v>85</v>
      </c>
      <c r="Q732" s="39" t="s">
        <v>86</v>
      </c>
      <c r="R732" s="35" t="s">
        <v>87</v>
      </c>
      <c r="S732" s="35" t="s">
        <v>87</v>
      </c>
      <c r="T732" s="113" t="s">
        <v>818</v>
      </c>
      <c r="U732" s="39" t="s">
        <v>28</v>
      </c>
      <c r="V732" s="34" t="s">
        <v>293</v>
      </c>
      <c r="W732" s="34" t="s">
        <v>280</v>
      </c>
      <c r="X732" s="39" t="s">
        <v>819</v>
      </c>
      <c r="Y732" s="113" t="s">
        <v>887</v>
      </c>
      <c r="Z732" s="39" t="s">
        <v>239</v>
      </c>
      <c r="AA732" s="112"/>
      <c r="AB732" s="112"/>
      <c r="AC732" s="41">
        <v>48</v>
      </c>
      <c r="AD732" s="332" t="s">
        <v>240</v>
      </c>
      <c r="AE732" s="41" t="s">
        <v>508</v>
      </c>
      <c r="AF732" s="332" t="s">
        <v>240</v>
      </c>
      <c r="AG732" s="112"/>
      <c r="AH732" s="56">
        <v>5.9</v>
      </c>
      <c r="AI732" s="111">
        <v>5.9</v>
      </c>
      <c r="AJ732" s="56"/>
      <c r="AK732" s="114" t="s">
        <v>509</v>
      </c>
      <c r="AL732" s="336">
        <v>8</v>
      </c>
      <c r="AM732" s="44">
        <v>31.532600000000002</v>
      </c>
      <c r="AN732" s="111">
        <v>1</v>
      </c>
      <c r="AO732" s="111">
        <f t="shared" si="38"/>
        <v>1</v>
      </c>
      <c r="AP732" s="111">
        <v>1</v>
      </c>
      <c r="AQ732" s="111"/>
      <c r="AR732" s="335" t="s">
        <v>295</v>
      </c>
      <c r="AS732" s="111" t="s">
        <v>240</v>
      </c>
      <c r="AT732" s="111" t="s">
        <v>295</v>
      </c>
      <c r="AU732" s="111" t="s">
        <v>240</v>
      </c>
      <c r="AV732" s="112" t="s">
        <v>749</v>
      </c>
      <c r="AW732" s="114"/>
      <c r="AX732" s="130">
        <v>20</v>
      </c>
      <c r="AY732" s="114">
        <v>8</v>
      </c>
      <c r="AZ732" s="334" t="s">
        <v>240</v>
      </c>
      <c r="BA732" s="130"/>
      <c r="BB732" s="130">
        <v>31.532600000000002</v>
      </c>
      <c r="BC732" s="114">
        <v>1</v>
      </c>
      <c r="BD732" s="114"/>
      <c r="BE732" s="56"/>
      <c r="BF732" s="114">
        <v>1</v>
      </c>
      <c r="BG732" s="114"/>
      <c r="BH732" s="114"/>
      <c r="BI732" s="114"/>
      <c r="BJ732" s="112">
        <v>10</v>
      </c>
      <c r="BK732" s="56">
        <v>9</v>
      </c>
      <c r="BL732" s="56">
        <v>2.2000000000000002</v>
      </c>
      <c r="BM732" s="56">
        <v>6.6</v>
      </c>
      <c r="BN732" s="56">
        <v>0.8</v>
      </c>
      <c r="BO732" s="56">
        <v>13</v>
      </c>
      <c r="BP732" s="223">
        <v>5.3</v>
      </c>
      <c r="BQ732" s="56">
        <v>26</v>
      </c>
      <c r="BR732" s="56"/>
      <c r="BS732" s="34"/>
      <c r="BT732" s="113" t="s">
        <v>487</v>
      </c>
      <c r="BU732" s="114" t="s">
        <v>488</v>
      </c>
      <c r="BV732" s="34"/>
      <c r="BW732" s="34"/>
      <c r="BX732" s="34"/>
    </row>
    <row r="733" spans="1:76" x14ac:dyDescent="0.35">
      <c r="A733" s="34" t="s">
        <v>277</v>
      </c>
      <c r="B733" s="34"/>
      <c r="C733" s="34"/>
      <c r="D733" s="34"/>
      <c r="E733" s="34" t="s">
        <v>1373</v>
      </c>
      <c r="F733" s="34" t="s">
        <v>1374</v>
      </c>
      <c r="G733" s="41">
        <v>2011</v>
      </c>
      <c r="H733" s="34"/>
      <c r="I733" s="34"/>
      <c r="J733" s="34"/>
      <c r="K733" s="39" t="s">
        <v>80</v>
      </c>
      <c r="L733" s="39" t="s">
        <v>81</v>
      </c>
      <c r="M733" s="39" t="s">
        <v>82</v>
      </c>
      <c r="N733" s="39" t="s">
        <v>83</v>
      </c>
      <c r="O733" s="39" t="s">
        <v>84</v>
      </c>
      <c r="P733" s="39" t="s">
        <v>85</v>
      </c>
      <c r="Q733" s="39" t="s">
        <v>86</v>
      </c>
      <c r="R733" s="35" t="s">
        <v>87</v>
      </c>
      <c r="S733" s="35" t="s">
        <v>87</v>
      </c>
      <c r="T733" s="113" t="s">
        <v>818</v>
      </c>
      <c r="U733" s="39" t="s">
        <v>28</v>
      </c>
      <c r="V733" s="34" t="s">
        <v>293</v>
      </c>
      <c r="W733" s="34" t="s">
        <v>280</v>
      </c>
      <c r="X733" s="39" t="s">
        <v>819</v>
      </c>
      <c r="Y733" s="113" t="s">
        <v>887</v>
      </c>
      <c r="Z733" s="39" t="s">
        <v>239</v>
      </c>
      <c r="AA733" s="112"/>
      <c r="AB733" s="112"/>
      <c r="AC733" s="41">
        <v>48</v>
      </c>
      <c r="AD733" s="332" t="s">
        <v>240</v>
      </c>
      <c r="AE733" s="41" t="s">
        <v>508</v>
      </c>
      <c r="AF733" s="332" t="s">
        <v>240</v>
      </c>
      <c r="AG733" s="112"/>
      <c r="AH733" s="56">
        <v>8.8000000000000007</v>
      </c>
      <c r="AI733" s="111">
        <v>8.8000000000000007</v>
      </c>
      <c r="AJ733" s="56"/>
      <c r="AK733" s="114" t="s">
        <v>509</v>
      </c>
      <c r="AL733" s="336">
        <v>7.9</v>
      </c>
      <c r="AM733" s="44">
        <v>10.4481</v>
      </c>
      <c r="AN733" s="111">
        <v>1.1000000000000001</v>
      </c>
      <c r="AO733" s="111">
        <f t="shared" si="38"/>
        <v>1</v>
      </c>
      <c r="AP733" s="111">
        <v>1</v>
      </c>
      <c r="AQ733" s="111"/>
      <c r="AR733" s="335" t="s">
        <v>295</v>
      </c>
      <c r="AS733" s="111" t="s">
        <v>240</v>
      </c>
      <c r="AT733" s="111" t="s">
        <v>295</v>
      </c>
      <c r="AU733" s="111" t="s">
        <v>240</v>
      </c>
      <c r="AV733" s="112" t="s">
        <v>749</v>
      </c>
      <c r="AW733" s="114"/>
      <c r="AX733" s="130">
        <v>20</v>
      </c>
      <c r="AY733" s="114">
        <v>7.9</v>
      </c>
      <c r="AZ733" s="334" t="s">
        <v>240</v>
      </c>
      <c r="BA733" s="130"/>
      <c r="BB733" s="130">
        <v>10.4481</v>
      </c>
      <c r="BC733" s="114">
        <v>1.1000000000000001</v>
      </c>
      <c r="BD733" s="114"/>
      <c r="BE733" s="56"/>
      <c r="BF733" s="114">
        <v>1.1000000000000001</v>
      </c>
      <c r="BG733" s="114"/>
      <c r="BH733" s="114"/>
      <c r="BI733" s="114"/>
      <c r="BJ733" s="112">
        <v>10</v>
      </c>
      <c r="BK733" s="56">
        <v>2.7</v>
      </c>
      <c r="BL733" s="56">
        <v>0.9</v>
      </c>
      <c r="BM733" s="56">
        <v>2.4</v>
      </c>
      <c r="BN733" s="56">
        <v>0.6</v>
      </c>
      <c r="BO733" s="56">
        <v>1.2</v>
      </c>
      <c r="BP733" s="223">
        <v>1.3</v>
      </c>
      <c r="BQ733" s="56">
        <v>15</v>
      </c>
      <c r="BR733" s="56"/>
      <c r="BS733" s="34"/>
      <c r="BT733" s="113" t="s">
        <v>487</v>
      </c>
      <c r="BU733" s="114" t="s">
        <v>488</v>
      </c>
      <c r="BV733" s="34"/>
      <c r="BW733" s="34"/>
      <c r="BX733" s="34"/>
    </row>
    <row r="734" spans="1:76" x14ac:dyDescent="0.35">
      <c r="A734" s="34" t="s">
        <v>277</v>
      </c>
      <c r="B734" s="34"/>
      <c r="C734" s="34"/>
      <c r="D734" s="34"/>
      <c r="E734" s="34" t="s">
        <v>1373</v>
      </c>
      <c r="F734" s="34" t="s">
        <v>1374</v>
      </c>
      <c r="G734" s="41">
        <v>2011</v>
      </c>
      <c r="H734" s="34"/>
      <c r="I734" s="34"/>
      <c r="J734" s="34"/>
      <c r="K734" s="39" t="s">
        <v>80</v>
      </c>
      <c r="L734" s="39" t="s">
        <v>81</v>
      </c>
      <c r="M734" s="39" t="s">
        <v>82</v>
      </c>
      <c r="N734" s="39" t="s">
        <v>83</v>
      </c>
      <c r="O734" s="39" t="s">
        <v>84</v>
      </c>
      <c r="P734" s="39" t="s">
        <v>85</v>
      </c>
      <c r="Q734" s="39" t="s">
        <v>86</v>
      </c>
      <c r="R734" s="35" t="s">
        <v>87</v>
      </c>
      <c r="S734" s="35" t="s">
        <v>87</v>
      </c>
      <c r="T734" s="113" t="s">
        <v>818</v>
      </c>
      <c r="U734" s="39" t="s">
        <v>28</v>
      </c>
      <c r="V734" s="34" t="s">
        <v>293</v>
      </c>
      <c r="W734" s="34" t="s">
        <v>280</v>
      </c>
      <c r="X734" s="39" t="s">
        <v>819</v>
      </c>
      <c r="Y734" s="113" t="s">
        <v>887</v>
      </c>
      <c r="Z734" s="39" t="s">
        <v>239</v>
      </c>
      <c r="AA734" s="112"/>
      <c r="AB734" s="112"/>
      <c r="AC734" s="41">
        <v>48</v>
      </c>
      <c r="AD734" s="332" t="s">
        <v>240</v>
      </c>
      <c r="AE734" s="41" t="s">
        <v>508</v>
      </c>
      <c r="AF734" s="332" t="s">
        <v>240</v>
      </c>
      <c r="AG734" s="112"/>
      <c r="AH734" s="56">
        <v>9.9</v>
      </c>
      <c r="AI734" s="111">
        <v>9.9</v>
      </c>
      <c r="AJ734" s="56"/>
      <c r="AK734" s="114" t="s">
        <v>509</v>
      </c>
      <c r="AL734" s="336">
        <v>7.97</v>
      </c>
      <c r="AM734" s="44">
        <v>12.1084</v>
      </c>
      <c r="AN734" s="111">
        <v>0.7</v>
      </c>
      <c r="AO734" s="111">
        <f t="shared" si="38"/>
        <v>1</v>
      </c>
      <c r="AP734" s="111">
        <v>1</v>
      </c>
      <c r="AQ734" s="111"/>
      <c r="AR734" s="335" t="s">
        <v>295</v>
      </c>
      <c r="AS734" s="111" t="s">
        <v>240</v>
      </c>
      <c r="AT734" s="111" t="s">
        <v>295</v>
      </c>
      <c r="AU734" s="111" t="s">
        <v>240</v>
      </c>
      <c r="AV734" s="112" t="s">
        <v>749</v>
      </c>
      <c r="AW734" s="114"/>
      <c r="AX734" s="130">
        <v>20</v>
      </c>
      <c r="AY734" s="114">
        <v>7.97</v>
      </c>
      <c r="AZ734" s="334" t="s">
        <v>240</v>
      </c>
      <c r="BA734" s="130"/>
      <c r="BB734" s="130">
        <v>12.1084</v>
      </c>
      <c r="BC734" s="114">
        <v>0.7</v>
      </c>
      <c r="BD734" s="114"/>
      <c r="BE734" s="56"/>
      <c r="BF734" s="114">
        <v>0.7</v>
      </c>
      <c r="BG734" s="114"/>
      <c r="BH734" s="114"/>
      <c r="BI734" s="114"/>
      <c r="BJ734" s="112">
        <v>10</v>
      </c>
      <c r="BK734" s="56">
        <v>3.2</v>
      </c>
      <c r="BL734" s="56">
        <v>1</v>
      </c>
      <c r="BM734" s="56">
        <v>2.2000000000000002</v>
      </c>
      <c r="BN734" s="56">
        <v>0.4</v>
      </c>
      <c r="BO734" s="56">
        <v>1.5</v>
      </c>
      <c r="BP734" s="223">
        <v>1.1000000000000001</v>
      </c>
      <c r="BQ734" s="56">
        <v>21</v>
      </c>
      <c r="BR734" s="56"/>
      <c r="BS734" s="34"/>
      <c r="BT734" s="113" t="s">
        <v>487</v>
      </c>
      <c r="BU734" s="114" t="s">
        <v>488</v>
      </c>
      <c r="BV734" s="34"/>
      <c r="BW734" s="34"/>
      <c r="BX734" s="34"/>
    </row>
    <row r="735" spans="1:76" x14ac:dyDescent="0.35">
      <c r="A735" s="34" t="s">
        <v>277</v>
      </c>
      <c r="B735" s="34"/>
      <c r="C735" s="34"/>
      <c r="D735" s="34"/>
      <c r="E735" s="34" t="s">
        <v>1373</v>
      </c>
      <c r="F735" s="34" t="s">
        <v>1374</v>
      </c>
      <c r="G735" s="41">
        <v>2011</v>
      </c>
      <c r="H735" s="34"/>
      <c r="I735" s="34"/>
      <c r="J735" s="34"/>
      <c r="K735" s="39" t="s">
        <v>80</v>
      </c>
      <c r="L735" s="39" t="s">
        <v>81</v>
      </c>
      <c r="M735" s="39" t="s">
        <v>82</v>
      </c>
      <c r="N735" s="39" t="s">
        <v>83</v>
      </c>
      <c r="O735" s="39" t="s">
        <v>84</v>
      </c>
      <c r="P735" s="39" t="s">
        <v>85</v>
      </c>
      <c r="Q735" s="39" t="s">
        <v>86</v>
      </c>
      <c r="R735" s="35" t="s">
        <v>87</v>
      </c>
      <c r="S735" s="35" t="s">
        <v>87</v>
      </c>
      <c r="T735" s="113" t="s">
        <v>818</v>
      </c>
      <c r="U735" s="39" t="s">
        <v>28</v>
      </c>
      <c r="V735" s="34" t="s">
        <v>293</v>
      </c>
      <c r="W735" s="34" t="s">
        <v>280</v>
      </c>
      <c r="X735" s="39" t="s">
        <v>819</v>
      </c>
      <c r="Y735" s="113" t="s">
        <v>887</v>
      </c>
      <c r="Z735" s="39" t="s">
        <v>239</v>
      </c>
      <c r="AA735" s="112"/>
      <c r="AB735" s="112"/>
      <c r="AC735" s="41">
        <v>48</v>
      </c>
      <c r="AD735" s="332" t="s">
        <v>240</v>
      </c>
      <c r="AE735" s="41" t="s">
        <v>508</v>
      </c>
      <c r="AF735" s="332" t="s">
        <v>240</v>
      </c>
      <c r="AG735" s="112"/>
      <c r="AH735" s="56">
        <v>10.1</v>
      </c>
      <c r="AI735" s="111">
        <v>10.1</v>
      </c>
      <c r="AJ735" s="56"/>
      <c r="AK735" s="114" t="s">
        <v>509</v>
      </c>
      <c r="AL735" s="336">
        <v>7.99</v>
      </c>
      <c r="AM735" s="44">
        <v>11.933199999999999</v>
      </c>
      <c r="AN735" s="111">
        <v>1.1000000000000001</v>
      </c>
      <c r="AO735" s="111">
        <f t="shared" si="38"/>
        <v>1</v>
      </c>
      <c r="AP735" s="111">
        <v>1</v>
      </c>
      <c r="AQ735" s="111"/>
      <c r="AR735" s="335" t="s">
        <v>295</v>
      </c>
      <c r="AS735" s="111" t="s">
        <v>240</v>
      </c>
      <c r="AT735" s="111" t="s">
        <v>295</v>
      </c>
      <c r="AU735" s="111" t="s">
        <v>240</v>
      </c>
      <c r="AV735" s="112" t="s">
        <v>749</v>
      </c>
      <c r="AW735" s="114"/>
      <c r="AX735" s="130">
        <v>20</v>
      </c>
      <c r="AY735" s="114">
        <v>7.99</v>
      </c>
      <c r="AZ735" s="334" t="s">
        <v>240</v>
      </c>
      <c r="BA735" s="130"/>
      <c r="BB735" s="130">
        <v>11.933199999999999</v>
      </c>
      <c r="BC735" s="114">
        <v>1.1000000000000001</v>
      </c>
      <c r="BD735" s="114"/>
      <c r="BE735" s="56"/>
      <c r="BF735" s="114">
        <v>1.1000000000000001</v>
      </c>
      <c r="BG735" s="114"/>
      <c r="BH735" s="114"/>
      <c r="BI735" s="114"/>
      <c r="BJ735" s="112">
        <v>10</v>
      </c>
      <c r="BK735" s="56">
        <v>2.8</v>
      </c>
      <c r="BL735" s="56">
        <v>1.2</v>
      </c>
      <c r="BM735" s="56">
        <v>2.4</v>
      </c>
      <c r="BN735" s="56">
        <v>0.8</v>
      </c>
      <c r="BO735" s="56">
        <v>3.1</v>
      </c>
      <c r="BP735" s="223">
        <v>1.2</v>
      </c>
      <c r="BQ735" s="56">
        <v>19</v>
      </c>
      <c r="BR735" s="56"/>
      <c r="BS735" s="34"/>
      <c r="BT735" s="113" t="s">
        <v>487</v>
      </c>
      <c r="BU735" s="114" t="s">
        <v>488</v>
      </c>
      <c r="BV735" s="34"/>
      <c r="BW735" s="34"/>
      <c r="BX735" s="34"/>
    </row>
    <row r="736" spans="1:76" x14ac:dyDescent="0.35">
      <c r="A736" s="34" t="s">
        <v>277</v>
      </c>
      <c r="B736" s="34"/>
      <c r="C736" s="34"/>
      <c r="D736" s="34"/>
      <c r="E736" s="34" t="s">
        <v>1373</v>
      </c>
      <c r="F736" s="34" t="s">
        <v>1374</v>
      </c>
      <c r="G736" s="41">
        <v>2011</v>
      </c>
      <c r="H736" s="34"/>
      <c r="I736" s="34"/>
      <c r="J736" s="34"/>
      <c r="K736" s="39" t="s">
        <v>80</v>
      </c>
      <c r="L736" s="39" t="s">
        <v>81</v>
      </c>
      <c r="M736" s="39" t="s">
        <v>82</v>
      </c>
      <c r="N736" s="39" t="s">
        <v>83</v>
      </c>
      <c r="O736" s="39" t="s">
        <v>84</v>
      </c>
      <c r="P736" s="39" t="s">
        <v>85</v>
      </c>
      <c r="Q736" s="39" t="s">
        <v>86</v>
      </c>
      <c r="R736" s="35" t="s">
        <v>87</v>
      </c>
      <c r="S736" s="35" t="s">
        <v>87</v>
      </c>
      <c r="T736" s="113" t="s">
        <v>818</v>
      </c>
      <c r="U736" s="39" t="s">
        <v>28</v>
      </c>
      <c r="V736" s="34" t="s">
        <v>293</v>
      </c>
      <c r="W736" s="34" t="s">
        <v>280</v>
      </c>
      <c r="X736" s="39" t="s">
        <v>819</v>
      </c>
      <c r="Y736" s="113" t="s">
        <v>887</v>
      </c>
      <c r="Z736" s="39" t="s">
        <v>239</v>
      </c>
      <c r="AA736" s="112"/>
      <c r="AB736" s="112"/>
      <c r="AC736" s="41">
        <v>48</v>
      </c>
      <c r="AD736" s="332" t="s">
        <v>240</v>
      </c>
      <c r="AE736" s="41" t="s">
        <v>508</v>
      </c>
      <c r="AF736" s="332" t="s">
        <v>240</v>
      </c>
      <c r="AG736" s="112"/>
      <c r="AH736" s="56">
        <v>10.7</v>
      </c>
      <c r="AI736" s="111">
        <v>10.7</v>
      </c>
      <c r="AJ736" s="56"/>
      <c r="AK736" s="114" t="s">
        <v>509</v>
      </c>
      <c r="AL736" s="336">
        <v>8</v>
      </c>
      <c r="AM736" s="44">
        <v>25.715</v>
      </c>
      <c r="AN736" s="111">
        <v>0.6</v>
      </c>
      <c r="AO736" s="111">
        <f t="shared" si="38"/>
        <v>1</v>
      </c>
      <c r="AP736" s="111">
        <v>1</v>
      </c>
      <c r="AQ736" s="111"/>
      <c r="AR736" s="335" t="s">
        <v>295</v>
      </c>
      <c r="AS736" s="111" t="s">
        <v>240</v>
      </c>
      <c r="AT736" s="111" t="s">
        <v>295</v>
      </c>
      <c r="AU736" s="111" t="s">
        <v>240</v>
      </c>
      <c r="AV736" s="112" t="s">
        <v>749</v>
      </c>
      <c r="AW736" s="114"/>
      <c r="AX736" s="130">
        <v>20</v>
      </c>
      <c r="AY736" s="114">
        <v>8</v>
      </c>
      <c r="AZ736" s="334" t="s">
        <v>240</v>
      </c>
      <c r="BA736" s="130"/>
      <c r="BB736" s="130">
        <v>25.715</v>
      </c>
      <c r="BC736" s="114">
        <v>0.6</v>
      </c>
      <c r="BD736" s="114"/>
      <c r="BE736" s="56"/>
      <c r="BF736" s="114">
        <v>0.6</v>
      </c>
      <c r="BG736" s="114"/>
      <c r="BH736" s="114"/>
      <c r="BI736" s="114"/>
      <c r="BJ736" s="112">
        <v>10</v>
      </c>
      <c r="BK736" s="56">
        <v>7</v>
      </c>
      <c r="BL736" s="56">
        <v>2</v>
      </c>
      <c r="BM736" s="56">
        <v>4.5</v>
      </c>
      <c r="BN736" s="56">
        <v>0.7</v>
      </c>
      <c r="BO736" s="56">
        <v>6</v>
      </c>
      <c r="BP736" s="223">
        <v>5</v>
      </c>
      <c r="BQ736" s="56">
        <v>28</v>
      </c>
      <c r="BR736" s="56"/>
      <c r="BS736" s="34"/>
      <c r="BT736" s="113" t="s">
        <v>487</v>
      </c>
      <c r="BU736" s="114" t="s">
        <v>488</v>
      </c>
      <c r="BV736" s="34"/>
      <c r="BW736" s="34"/>
      <c r="BX736" s="34"/>
    </row>
    <row r="737" spans="1:76" x14ac:dyDescent="0.35">
      <c r="A737" s="34" t="s">
        <v>277</v>
      </c>
      <c r="B737" s="34"/>
      <c r="C737" s="34"/>
      <c r="D737" s="34"/>
      <c r="E737" s="34" t="s">
        <v>1373</v>
      </c>
      <c r="F737" s="34" t="s">
        <v>1374</v>
      </c>
      <c r="G737" s="41">
        <v>2011</v>
      </c>
      <c r="H737" s="34"/>
      <c r="I737" s="34"/>
      <c r="J737" s="34"/>
      <c r="K737" s="39" t="s">
        <v>80</v>
      </c>
      <c r="L737" s="39" t="s">
        <v>81</v>
      </c>
      <c r="M737" s="39" t="s">
        <v>82</v>
      </c>
      <c r="N737" s="39" t="s">
        <v>83</v>
      </c>
      <c r="O737" s="39" t="s">
        <v>84</v>
      </c>
      <c r="P737" s="39" t="s">
        <v>85</v>
      </c>
      <c r="Q737" s="39" t="s">
        <v>86</v>
      </c>
      <c r="R737" s="35" t="s">
        <v>87</v>
      </c>
      <c r="S737" s="35" t="s">
        <v>87</v>
      </c>
      <c r="T737" s="113" t="s">
        <v>818</v>
      </c>
      <c r="U737" s="39" t="s">
        <v>28</v>
      </c>
      <c r="V737" s="34" t="s">
        <v>293</v>
      </c>
      <c r="W737" s="34" t="s">
        <v>280</v>
      </c>
      <c r="X737" s="39" t="s">
        <v>819</v>
      </c>
      <c r="Y737" s="113" t="s">
        <v>887</v>
      </c>
      <c r="Z737" s="39" t="s">
        <v>239</v>
      </c>
      <c r="AA737" s="112"/>
      <c r="AB737" s="112"/>
      <c r="AC737" s="41">
        <v>48</v>
      </c>
      <c r="AD737" s="332" t="s">
        <v>240</v>
      </c>
      <c r="AE737" s="41" t="s">
        <v>508</v>
      </c>
      <c r="AF737" s="332" t="s">
        <v>240</v>
      </c>
      <c r="AG737" s="112"/>
      <c r="AH737" s="56">
        <v>12</v>
      </c>
      <c r="AI737" s="111">
        <v>12</v>
      </c>
      <c r="AJ737" s="56"/>
      <c r="AK737" s="114" t="s">
        <v>509</v>
      </c>
      <c r="AL737" s="336">
        <v>7.89</v>
      </c>
      <c r="AM737" s="44">
        <v>75.641900000000007</v>
      </c>
      <c r="AN737" s="111">
        <v>0.3</v>
      </c>
      <c r="AO737" s="111">
        <f t="shared" si="38"/>
        <v>1</v>
      </c>
      <c r="AP737" s="111">
        <v>1</v>
      </c>
      <c r="AQ737" s="111"/>
      <c r="AR737" s="335" t="s">
        <v>295</v>
      </c>
      <c r="AS737" s="111" t="s">
        <v>240</v>
      </c>
      <c r="AT737" s="111" t="s">
        <v>295</v>
      </c>
      <c r="AU737" s="111" t="s">
        <v>240</v>
      </c>
      <c r="AV737" s="112" t="s">
        <v>749</v>
      </c>
      <c r="AW737" s="114"/>
      <c r="AX737" s="130">
        <v>20</v>
      </c>
      <c r="AY737" s="114">
        <v>7.89</v>
      </c>
      <c r="AZ737" s="334" t="s">
        <v>240</v>
      </c>
      <c r="BA737" s="130"/>
      <c r="BB737" s="130">
        <v>75.641900000000007</v>
      </c>
      <c r="BC737" s="114">
        <v>0.3</v>
      </c>
      <c r="BD737" s="114"/>
      <c r="BE737" s="56"/>
      <c r="BF737" s="114">
        <v>0.3</v>
      </c>
      <c r="BG737" s="114"/>
      <c r="BH737" s="114"/>
      <c r="BI737" s="114"/>
      <c r="BJ737" s="112">
        <v>10</v>
      </c>
      <c r="BK737" s="56">
        <v>26.5</v>
      </c>
      <c r="BL737" s="56">
        <v>2.2999999999999998</v>
      </c>
      <c r="BM737" s="56">
        <v>10.199999999999999</v>
      </c>
      <c r="BN737" s="56">
        <v>1.2</v>
      </c>
      <c r="BO737" s="56">
        <v>48.1</v>
      </c>
      <c r="BP737" s="223">
        <v>12.5</v>
      </c>
      <c r="BQ737" s="56">
        <v>29</v>
      </c>
      <c r="BR737" s="56"/>
      <c r="BS737" s="34"/>
      <c r="BT737" s="113" t="s">
        <v>487</v>
      </c>
      <c r="BU737" s="114" t="s">
        <v>488</v>
      </c>
      <c r="BV737" s="34"/>
      <c r="BW737" s="34"/>
      <c r="BX737" s="34"/>
    </row>
    <row r="738" spans="1:76" x14ac:dyDescent="0.35">
      <c r="A738" s="34" t="s">
        <v>277</v>
      </c>
      <c r="B738" s="34"/>
      <c r="C738" s="34"/>
      <c r="D738" s="34"/>
      <c r="E738" s="34" t="s">
        <v>1373</v>
      </c>
      <c r="F738" s="34" t="s">
        <v>1374</v>
      </c>
      <c r="G738" s="41">
        <v>2011</v>
      </c>
      <c r="H738" s="34"/>
      <c r="I738" s="34"/>
      <c r="J738" s="34"/>
      <c r="K738" s="39" t="s">
        <v>80</v>
      </c>
      <c r="L738" s="39" t="s">
        <v>81</v>
      </c>
      <c r="M738" s="39" t="s">
        <v>82</v>
      </c>
      <c r="N738" s="39" t="s">
        <v>83</v>
      </c>
      <c r="O738" s="39" t="s">
        <v>84</v>
      </c>
      <c r="P738" s="39" t="s">
        <v>85</v>
      </c>
      <c r="Q738" s="39" t="s">
        <v>86</v>
      </c>
      <c r="R738" s="35" t="s">
        <v>87</v>
      </c>
      <c r="S738" s="35" t="s">
        <v>87</v>
      </c>
      <c r="T738" s="113" t="s">
        <v>818</v>
      </c>
      <c r="U738" s="39" t="s">
        <v>28</v>
      </c>
      <c r="V738" s="34" t="s">
        <v>293</v>
      </c>
      <c r="W738" s="34" t="s">
        <v>280</v>
      </c>
      <c r="X738" s="39" t="s">
        <v>819</v>
      </c>
      <c r="Y738" s="113" t="s">
        <v>887</v>
      </c>
      <c r="Z738" s="39" t="s">
        <v>239</v>
      </c>
      <c r="AA738" s="112"/>
      <c r="AB738" s="112"/>
      <c r="AC738" s="41">
        <v>48</v>
      </c>
      <c r="AD738" s="332" t="s">
        <v>240</v>
      </c>
      <c r="AE738" s="41" t="s">
        <v>508</v>
      </c>
      <c r="AF738" s="332" t="s">
        <v>240</v>
      </c>
      <c r="AG738" s="112"/>
      <c r="AH738" s="56">
        <v>13.2</v>
      </c>
      <c r="AI738" s="111">
        <v>13.2</v>
      </c>
      <c r="AJ738" s="56"/>
      <c r="AK738" s="114" t="s">
        <v>509</v>
      </c>
      <c r="AL738" s="336">
        <v>7.99</v>
      </c>
      <c r="AM738" s="44">
        <v>13.856299999999999</v>
      </c>
      <c r="AN738" s="111">
        <v>1.2</v>
      </c>
      <c r="AO738" s="111">
        <f t="shared" si="38"/>
        <v>1</v>
      </c>
      <c r="AP738" s="111">
        <v>1</v>
      </c>
      <c r="AQ738" s="111"/>
      <c r="AR738" s="335" t="s">
        <v>295</v>
      </c>
      <c r="AS738" s="111" t="s">
        <v>240</v>
      </c>
      <c r="AT738" s="111" t="s">
        <v>295</v>
      </c>
      <c r="AU738" s="111" t="s">
        <v>240</v>
      </c>
      <c r="AV738" s="112" t="s">
        <v>749</v>
      </c>
      <c r="AW738" s="114"/>
      <c r="AX738" s="130">
        <v>20</v>
      </c>
      <c r="AY738" s="114">
        <v>7.99</v>
      </c>
      <c r="AZ738" s="334" t="s">
        <v>240</v>
      </c>
      <c r="BA738" s="130"/>
      <c r="BB738" s="130">
        <v>13.856299999999999</v>
      </c>
      <c r="BC738" s="114">
        <v>1.2</v>
      </c>
      <c r="BD738" s="114"/>
      <c r="BE738" s="56"/>
      <c r="BF738" s="114">
        <v>1.2</v>
      </c>
      <c r="BG738" s="114"/>
      <c r="BH738" s="114"/>
      <c r="BI738" s="114"/>
      <c r="BJ738" s="112">
        <v>10</v>
      </c>
      <c r="BK738" s="56">
        <v>3.9</v>
      </c>
      <c r="BL738" s="56">
        <v>1</v>
      </c>
      <c r="BM738" s="56">
        <v>2</v>
      </c>
      <c r="BN738" s="56">
        <v>0.5</v>
      </c>
      <c r="BO738" s="56">
        <v>2.5</v>
      </c>
      <c r="BP738" s="223">
        <v>0.7</v>
      </c>
      <c r="BQ738" s="56">
        <v>18</v>
      </c>
      <c r="BR738" s="56"/>
      <c r="BS738" s="34"/>
      <c r="BT738" s="113" t="s">
        <v>487</v>
      </c>
      <c r="BU738" s="114" t="s">
        <v>488</v>
      </c>
      <c r="BV738" s="34"/>
      <c r="BW738" s="34"/>
      <c r="BX738" s="34"/>
    </row>
    <row r="739" spans="1:76" x14ac:dyDescent="0.35">
      <c r="A739" s="34" t="s">
        <v>277</v>
      </c>
      <c r="B739" s="34"/>
      <c r="C739" s="34"/>
      <c r="D739" s="34"/>
      <c r="E739" s="34" t="s">
        <v>1373</v>
      </c>
      <c r="F739" s="34" t="s">
        <v>1374</v>
      </c>
      <c r="G739" s="41">
        <v>2011</v>
      </c>
      <c r="H739" s="34"/>
      <c r="I739" s="34"/>
      <c r="J739" s="34"/>
      <c r="K739" s="39" t="s">
        <v>80</v>
      </c>
      <c r="L739" s="39" t="s">
        <v>81</v>
      </c>
      <c r="M739" s="39" t="s">
        <v>82</v>
      </c>
      <c r="N739" s="39" t="s">
        <v>83</v>
      </c>
      <c r="O739" s="39" t="s">
        <v>84</v>
      </c>
      <c r="P739" s="39" t="s">
        <v>85</v>
      </c>
      <c r="Q739" s="39" t="s">
        <v>86</v>
      </c>
      <c r="R739" s="35" t="s">
        <v>87</v>
      </c>
      <c r="S739" s="35" t="s">
        <v>87</v>
      </c>
      <c r="T739" s="113" t="s">
        <v>818</v>
      </c>
      <c r="U739" s="39" t="s">
        <v>28</v>
      </c>
      <c r="V739" s="34" t="s">
        <v>293</v>
      </c>
      <c r="W739" s="34" t="s">
        <v>280</v>
      </c>
      <c r="X739" s="39" t="s">
        <v>819</v>
      </c>
      <c r="Y739" s="113" t="s">
        <v>887</v>
      </c>
      <c r="Z739" s="39" t="s">
        <v>239</v>
      </c>
      <c r="AA739" s="112"/>
      <c r="AB739" s="112"/>
      <c r="AC739" s="41">
        <v>48</v>
      </c>
      <c r="AD739" s="332" t="s">
        <v>240</v>
      </c>
      <c r="AE739" s="41" t="s">
        <v>508</v>
      </c>
      <c r="AF739" s="332" t="s">
        <v>240</v>
      </c>
      <c r="AG739" s="112"/>
      <c r="AH739" s="56">
        <v>13.3</v>
      </c>
      <c r="AI739" s="111">
        <v>13.3</v>
      </c>
      <c r="AJ739" s="56"/>
      <c r="AK739" s="114" t="s">
        <v>509</v>
      </c>
      <c r="AL739" s="336">
        <v>8.18</v>
      </c>
      <c r="AM739" s="44">
        <v>32.8294</v>
      </c>
      <c r="AN739" s="111">
        <v>0.5</v>
      </c>
      <c r="AO739" s="111">
        <f t="shared" si="38"/>
        <v>1</v>
      </c>
      <c r="AP739" s="111">
        <v>1</v>
      </c>
      <c r="AQ739" s="111"/>
      <c r="AR739" s="335" t="s">
        <v>295</v>
      </c>
      <c r="AS739" s="111" t="s">
        <v>240</v>
      </c>
      <c r="AT739" s="111" t="s">
        <v>295</v>
      </c>
      <c r="AU739" s="111" t="s">
        <v>240</v>
      </c>
      <c r="AV739" s="112" t="s">
        <v>749</v>
      </c>
      <c r="AW739" s="114"/>
      <c r="AX739" s="130">
        <v>20</v>
      </c>
      <c r="AY739" s="114">
        <v>8.18</v>
      </c>
      <c r="AZ739" s="334" t="s">
        <v>240</v>
      </c>
      <c r="BA739" s="130"/>
      <c r="BB739" s="130">
        <v>32.8294</v>
      </c>
      <c r="BC739" s="114">
        <v>0.5</v>
      </c>
      <c r="BD739" s="114"/>
      <c r="BE739" s="56"/>
      <c r="BF739" s="114">
        <v>0.5</v>
      </c>
      <c r="BG739" s="114"/>
      <c r="BH739" s="114"/>
      <c r="BI739" s="114"/>
      <c r="BJ739" s="112">
        <v>10</v>
      </c>
      <c r="BK739" s="56">
        <v>8.1999999999999993</v>
      </c>
      <c r="BL739" s="56">
        <v>3</v>
      </c>
      <c r="BM739" s="56">
        <v>6.7</v>
      </c>
      <c r="BN739" s="56">
        <v>1.4</v>
      </c>
      <c r="BO739" s="56">
        <v>5.3</v>
      </c>
      <c r="BP739" s="223">
        <v>2.1</v>
      </c>
      <c r="BQ739" s="56">
        <v>45</v>
      </c>
      <c r="BR739" s="56"/>
      <c r="BS739" s="34"/>
      <c r="BT739" s="113" t="s">
        <v>487</v>
      </c>
      <c r="BU739" s="114" t="s">
        <v>488</v>
      </c>
      <c r="BV739" s="34"/>
      <c r="BW739" s="34"/>
      <c r="BX739" s="34"/>
    </row>
    <row r="740" spans="1:76" x14ac:dyDescent="0.35">
      <c r="A740" s="34" t="s">
        <v>277</v>
      </c>
      <c r="B740" s="34"/>
      <c r="C740" s="34"/>
      <c r="D740" s="34"/>
      <c r="E740" s="34" t="s">
        <v>1373</v>
      </c>
      <c r="F740" s="34" t="s">
        <v>1374</v>
      </c>
      <c r="G740" s="41">
        <v>2011</v>
      </c>
      <c r="H740" s="34"/>
      <c r="I740" s="34"/>
      <c r="J740" s="34"/>
      <c r="K740" s="39" t="s">
        <v>80</v>
      </c>
      <c r="L740" s="39" t="s">
        <v>81</v>
      </c>
      <c r="M740" s="39" t="s">
        <v>82</v>
      </c>
      <c r="N740" s="39" t="s">
        <v>83</v>
      </c>
      <c r="O740" s="39" t="s">
        <v>84</v>
      </c>
      <c r="P740" s="39" t="s">
        <v>85</v>
      </c>
      <c r="Q740" s="39" t="s">
        <v>86</v>
      </c>
      <c r="R740" s="35" t="s">
        <v>87</v>
      </c>
      <c r="S740" s="35" t="s">
        <v>87</v>
      </c>
      <c r="T740" s="113" t="s">
        <v>818</v>
      </c>
      <c r="U740" s="39" t="s">
        <v>28</v>
      </c>
      <c r="V740" s="34" t="s">
        <v>293</v>
      </c>
      <c r="W740" s="34" t="s">
        <v>280</v>
      </c>
      <c r="X740" s="39" t="s">
        <v>819</v>
      </c>
      <c r="Y740" s="113" t="s">
        <v>887</v>
      </c>
      <c r="Z740" s="39" t="s">
        <v>239</v>
      </c>
      <c r="AA740" s="112"/>
      <c r="AB740" s="112"/>
      <c r="AC740" s="41">
        <v>48</v>
      </c>
      <c r="AD740" s="332" t="s">
        <v>240</v>
      </c>
      <c r="AE740" s="41" t="s">
        <v>508</v>
      </c>
      <c r="AF740" s="332" t="s">
        <v>240</v>
      </c>
      <c r="AG740" s="112"/>
      <c r="AH740" s="56">
        <v>22.4</v>
      </c>
      <c r="AI740" s="111">
        <v>22.4</v>
      </c>
      <c r="AJ740" s="56"/>
      <c r="AK740" s="114" t="s">
        <v>509</v>
      </c>
      <c r="AL740" s="336">
        <v>8.35</v>
      </c>
      <c r="AM740" s="44">
        <v>70.07480000000001</v>
      </c>
      <c r="AN740" s="111">
        <v>0.2</v>
      </c>
      <c r="AO740" s="111">
        <f t="shared" si="38"/>
        <v>1</v>
      </c>
      <c r="AP740" s="111">
        <v>1</v>
      </c>
      <c r="AQ740" s="111"/>
      <c r="AR740" s="335" t="s">
        <v>295</v>
      </c>
      <c r="AS740" s="111" t="s">
        <v>240</v>
      </c>
      <c r="AT740" s="111" t="s">
        <v>295</v>
      </c>
      <c r="AU740" s="111" t="s">
        <v>240</v>
      </c>
      <c r="AV740" s="112" t="s">
        <v>749</v>
      </c>
      <c r="AW740" s="114"/>
      <c r="AX740" s="130">
        <v>20</v>
      </c>
      <c r="AY740" s="114">
        <v>8.35</v>
      </c>
      <c r="AZ740" s="334" t="s">
        <v>240</v>
      </c>
      <c r="BA740" s="130"/>
      <c r="BB740" s="130">
        <v>70.07480000000001</v>
      </c>
      <c r="BC740" s="114">
        <v>0.2</v>
      </c>
      <c r="BD740" s="114"/>
      <c r="BE740" s="56"/>
      <c r="BF740" s="114">
        <v>0.2</v>
      </c>
      <c r="BG740" s="114"/>
      <c r="BH740" s="114"/>
      <c r="BI740" s="114"/>
      <c r="BJ740" s="112">
        <v>10</v>
      </c>
      <c r="BK740" s="56">
        <v>15.2</v>
      </c>
      <c r="BL740" s="56">
        <v>7.8</v>
      </c>
      <c r="BM740" s="56">
        <v>40</v>
      </c>
      <c r="BN740" s="56">
        <v>1.9</v>
      </c>
      <c r="BO740" s="56">
        <v>20.100000000000001</v>
      </c>
      <c r="BP740" s="223">
        <v>56</v>
      </c>
      <c r="BQ740" s="56">
        <v>68</v>
      </c>
      <c r="BR740" s="56"/>
      <c r="BS740" s="34"/>
      <c r="BT740" s="113" t="s">
        <v>487</v>
      </c>
      <c r="BU740" s="114" t="s">
        <v>488</v>
      </c>
      <c r="BV740" s="34"/>
      <c r="BW740" s="34"/>
      <c r="BX740" s="34"/>
    </row>
    <row r="741" spans="1:76" x14ac:dyDescent="0.35">
      <c r="A741" s="34" t="s">
        <v>277</v>
      </c>
      <c r="B741" s="34"/>
      <c r="C741" s="34"/>
      <c r="D741" s="34"/>
      <c r="E741" s="34" t="s">
        <v>1373</v>
      </c>
      <c r="F741" s="34" t="s">
        <v>1374</v>
      </c>
      <c r="G741" s="41">
        <v>2011</v>
      </c>
      <c r="H741" s="34"/>
      <c r="I741" s="34"/>
      <c r="J741" s="34"/>
      <c r="K741" s="39" t="s">
        <v>80</v>
      </c>
      <c r="L741" s="39" t="s">
        <v>81</v>
      </c>
      <c r="M741" s="39" t="s">
        <v>82</v>
      </c>
      <c r="N741" s="39" t="s">
        <v>83</v>
      </c>
      <c r="O741" s="39" t="s">
        <v>84</v>
      </c>
      <c r="P741" s="39" t="s">
        <v>85</v>
      </c>
      <c r="Q741" s="39" t="s">
        <v>86</v>
      </c>
      <c r="R741" s="35" t="s">
        <v>87</v>
      </c>
      <c r="S741" s="35" t="s">
        <v>87</v>
      </c>
      <c r="T741" s="113" t="s">
        <v>818</v>
      </c>
      <c r="U741" s="39" t="s">
        <v>28</v>
      </c>
      <c r="V741" s="34" t="s">
        <v>293</v>
      </c>
      <c r="W741" s="34" t="s">
        <v>280</v>
      </c>
      <c r="X741" s="39" t="s">
        <v>819</v>
      </c>
      <c r="Y741" s="113" t="s">
        <v>887</v>
      </c>
      <c r="Z741" s="39" t="s">
        <v>239</v>
      </c>
      <c r="AA741" s="112"/>
      <c r="AB741" s="112"/>
      <c r="AC741" s="41">
        <v>48</v>
      </c>
      <c r="AD741" s="332" t="s">
        <v>240</v>
      </c>
      <c r="AE741" s="41" t="s">
        <v>508</v>
      </c>
      <c r="AF741" s="332" t="s">
        <v>240</v>
      </c>
      <c r="AG741" s="112"/>
      <c r="AH741" s="56">
        <v>27.4</v>
      </c>
      <c r="AI741" s="111">
        <v>27.4</v>
      </c>
      <c r="AJ741" s="56"/>
      <c r="AK741" s="114" t="s">
        <v>509</v>
      </c>
      <c r="AL741" s="336">
        <v>8.36</v>
      </c>
      <c r="AM741" s="44">
        <v>121.96000000000001</v>
      </c>
      <c r="AN741" s="111">
        <v>0.8</v>
      </c>
      <c r="AO741" s="111">
        <f t="shared" si="38"/>
        <v>1</v>
      </c>
      <c r="AP741" s="111">
        <v>1</v>
      </c>
      <c r="AQ741" s="111"/>
      <c r="AR741" s="335" t="s">
        <v>295</v>
      </c>
      <c r="AS741" s="111" t="s">
        <v>240</v>
      </c>
      <c r="AT741" s="111" t="s">
        <v>295</v>
      </c>
      <c r="AU741" s="111" t="s">
        <v>240</v>
      </c>
      <c r="AV741" s="112" t="s">
        <v>749</v>
      </c>
      <c r="AW741" s="114"/>
      <c r="AX741" s="130">
        <v>20</v>
      </c>
      <c r="AY741" s="114">
        <v>8.36</v>
      </c>
      <c r="AZ741" s="334" t="s">
        <v>240</v>
      </c>
      <c r="BA741" s="130"/>
      <c r="BB741" s="130">
        <v>121.96000000000001</v>
      </c>
      <c r="BC741" s="114">
        <v>0.8</v>
      </c>
      <c r="BD741" s="114"/>
      <c r="BE741" s="56"/>
      <c r="BF741" s="114">
        <v>0.8</v>
      </c>
      <c r="BG741" s="114"/>
      <c r="BH741" s="114"/>
      <c r="BI741" s="114"/>
      <c r="BJ741" s="112">
        <v>10</v>
      </c>
      <c r="BK741" s="56">
        <v>34</v>
      </c>
      <c r="BL741" s="56">
        <v>9</v>
      </c>
      <c r="BM741" s="56">
        <v>13.1</v>
      </c>
      <c r="BN741" s="56">
        <v>1.1000000000000001</v>
      </c>
      <c r="BO741" s="56">
        <v>59.5</v>
      </c>
      <c r="BP741" s="223">
        <v>10.199999999999999</v>
      </c>
      <c r="BQ741" s="56">
        <v>98</v>
      </c>
      <c r="BR741" s="56"/>
      <c r="BS741" s="34"/>
      <c r="BT741" s="113" t="s">
        <v>487</v>
      </c>
      <c r="BU741" s="114" t="s">
        <v>488</v>
      </c>
      <c r="BV741" s="34"/>
      <c r="BW741" s="34"/>
      <c r="BX741" s="34"/>
    </row>
    <row r="742" spans="1:76" x14ac:dyDescent="0.35">
      <c r="A742" s="34" t="s">
        <v>277</v>
      </c>
      <c r="B742" s="34"/>
      <c r="C742" s="34"/>
      <c r="D742" s="34"/>
      <c r="E742" s="34" t="s">
        <v>1373</v>
      </c>
      <c r="F742" s="34" t="s">
        <v>1374</v>
      </c>
      <c r="G742" s="41">
        <v>2011</v>
      </c>
      <c r="H742" s="34"/>
      <c r="I742" s="34"/>
      <c r="J742" s="34"/>
      <c r="K742" s="39" t="s">
        <v>80</v>
      </c>
      <c r="L742" s="39" t="s">
        <v>81</v>
      </c>
      <c r="M742" s="39" t="s">
        <v>82</v>
      </c>
      <c r="N742" s="39" t="s">
        <v>83</v>
      </c>
      <c r="O742" s="39" t="s">
        <v>84</v>
      </c>
      <c r="P742" s="39" t="s">
        <v>85</v>
      </c>
      <c r="Q742" s="39" t="s">
        <v>86</v>
      </c>
      <c r="R742" s="35" t="s">
        <v>87</v>
      </c>
      <c r="S742" s="35" t="s">
        <v>87</v>
      </c>
      <c r="T742" s="113" t="s">
        <v>818</v>
      </c>
      <c r="U742" s="39" t="s">
        <v>28</v>
      </c>
      <c r="V742" s="34" t="s">
        <v>293</v>
      </c>
      <c r="W742" s="34" t="s">
        <v>280</v>
      </c>
      <c r="X742" s="39" t="s">
        <v>819</v>
      </c>
      <c r="Y742" s="113" t="s">
        <v>887</v>
      </c>
      <c r="Z742" s="39" t="s">
        <v>239</v>
      </c>
      <c r="AA742" s="112"/>
      <c r="AB742" s="112"/>
      <c r="AC742" s="41">
        <v>48</v>
      </c>
      <c r="AD742" s="332" t="s">
        <v>240</v>
      </c>
      <c r="AE742" s="41" t="s">
        <v>508</v>
      </c>
      <c r="AF742" s="332" t="s">
        <v>240</v>
      </c>
      <c r="AG742" s="112"/>
      <c r="AH742" s="56">
        <v>28</v>
      </c>
      <c r="AI742" s="111">
        <v>28</v>
      </c>
      <c r="AJ742" s="56"/>
      <c r="AK742" s="114" t="s">
        <v>509</v>
      </c>
      <c r="AL742" s="336">
        <v>8.02</v>
      </c>
      <c r="AM742" s="44">
        <v>93.743899999999996</v>
      </c>
      <c r="AN742" s="111">
        <v>1.3</v>
      </c>
      <c r="AO742" s="111">
        <f t="shared" si="38"/>
        <v>1</v>
      </c>
      <c r="AP742" s="111">
        <v>1</v>
      </c>
      <c r="AQ742" s="111"/>
      <c r="AR742" s="335" t="s">
        <v>295</v>
      </c>
      <c r="AS742" s="111" t="s">
        <v>240</v>
      </c>
      <c r="AT742" s="111" t="s">
        <v>295</v>
      </c>
      <c r="AU742" s="111" t="s">
        <v>240</v>
      </c>
      <c r="AV742" s="112" t="s">
        <v>749</v>
      </c>
      <c r="AW742" s="114"/>
      <c r="AX742" s="130">
        <v>20</v>
      </c>
      <c r="AY742" s="114">
        <v>8.02</v>
      </c>
      <c r="AZ742" s="334" t="s">
        <v>240</v>
      </c>
      <c r="BA742" s="130"/>
      <c r="BB742" s="130">
        <v>93.743899999999996</v>
      </c>
      <c r="BC742" s="114">
        <v>1.3</v>
      </c>
      <c r="BD742" s="114"/>
      <c r="BE742" s="56"/>
      <c r="BF742" s="114">
        <v>1.3</v>
      </c>
      <c r="BG742" s="114"/>
      <c r="BH742" s="114"/>
      <c r="BI742" s="114"/>
      <c r="BJ742" s="112">
        <v>10</v>
      </c>
      <c r="BK742" s="56">
        <v>22.7</v>
      </c>
      <c r="BL742" s="56">
        <v>9</v>
      </c>
      <c r="BM742" s="56">
        <v>11.8</v>
      </c>
      <c r="BN742" s="56">
        <v>2.1</v>
      </c>
      <c r="BO742" s="56">
        <v>45</v>
      </c>
      <c r="BP742" s="223">
        <v>11.9</v>
      </c>
      <c r="BQ742" s="56">
        <v>43</v>
      </c>
      <c r="BR742" s="56"/>
      <c r="BS742" s="34"/>
      <c r="BT742" s="113" t="s">
        <v>487</v>
      </c>
      <c r="BU742" s="114" t="s">
        <v>488</v>
      </c>
      <c r="BV742" s="34"/>
      <c r="BW742" s="34"/>
      <c r="BX742" s="34"/>
    </row>
    <row r="743" spans="1:76" x14ac:dyDescent="0.35">
      <c r="A743" s="34" t="s">
        <v>297</v>
      </c>
      <c r="B743" s="34"/>
      <c r="C743" s="34"/>
      <c r="D743" s="34"/>
      <c r="E743" s="34" t="s">
        <v>1373</v>
      </c>
      <c r="F743" s="34" t="s">
        <v>1374</v>
      </c>
      <c r="G743" s="41">
        <v>2011</v>
      </c>
      <c r="H743" s="34"/>
      <c r="I743" s="34"/>
      <c r="J743" s="34"/>
      <c r="K743" s="39" t="s">
        <v>80</v>
      </c>
      <c r="L743" s="39" t="s">
        <v>81</v>
      </c>
      <c r="M743" s="39" t="s">
        <v>82</v>
      </c>
      <c r="N743" s="39" t="s">
        <v>83</v>
      </c>
      <c r="O743" s="39" t="s">
        <v>84</v>
      </c>
      <c r="P743" s="39" t="s">
        <v>85</v>
      </c>
      <c r="Q743" s="39" t="s">
        <v>86</v>
      </c>
      <c r="R743" s="35" t="s">
        <v>87</v>
      </c>
      <c r="S743" s="35" t="s">
        <v>87</v>
      </c>
      <c r="T743" s="113" t="s">
        <v>818</v>
      </c>
      <c r="U743" s="39" t="s">
        <v>28</v>
      </c>
      <c r="V743" s="34" t="s">
        <v>293</v>
      </c>
      <c r="W743" s="34" t="s">
        <v>280</v>
      </c>
      <c r="X743" s="39" t="s">
        <v>819</v>
      </c>
      <c r="Y743" s="113" t="s">
        <v>887</v>
      </c>
      <c r="Z743" s="39" t="s">
        <v>239</v>
      </c>
      <c r="AA743" s="112"/>
      <c r="AB743" s="112"/>
      <c r="AC743" s="41">
        <v>48</v>
      </c>
      <c r="AD743" s="332" t="s">
        <v>240</v>
      </c>
      <c r="AE743" s="41" t="s">
        <v>508</v>
      </c>
      <c r="AF743" s="332" t="s">
        <v>240</v>
      </c>
      <c r="AG743" s="112"/>
      <c r="AH743" s="346">
        <v>15.9</v>
      </c>
      <c r="AI743" s="111">
        <v>15.9</v>
      </c>
      <c r="AJ743" s="346"/>
      <c r="AK743" s="114" t="s">
        <v>509</v>
      </c>
      <c r="AL743" s="336">
        <v>8.32</v>
      </c>
      <c r="AM743" s="44">
        <v>110.6138</v>
      </c>
      <c r="AN743" s="111">
        <v>1</v>
      </c>
      <c r="AO743" s="111">
        <f t="shared" si="38"/>
        <v>1</v>
      </c>
      <c r="AP743" s="111">
        <v>1</v>
      </c>
      <c r="AQ743" s="111"/>
      <c r="AR743" s="335" t="s">
        <v>295</v>
      </c>
      <c r="AS743" s="111" t="s">
        <v>240</v>
      </c>
      <c r="AT743" s="111" t="s">
        <v>295</v>
      </c>
      <c r="AU743" s="111" t="s">
        <v>240</v>
      </c>
      <c r="AV743" s="112" t="s">
        <v>749</v>
      </c>
      <c r="AW743" s="348"/>
      <c r="AX743" s="349">
        <v>20</v>
      </c>
      <c r="AY743" s="348">
        <v>8.32</v>
      </c>
      <c r="AZ743" s="334" t="s">
        <v>240</v>
      </c>
      <c r="BA743" s="130"/>
      <c r="BB743" s="130">
        <v>110.6138</v>
      </c>
      <c r="BC743" s="348">
        <v>1</v>
      </c>
      <c r="BD743" s="348"/>
      <c r="BE743" s="346"/>
      <c r="BF743" s="348">
        <v>1</v>
      </c>
      <c r="BG743" s="348"/>
      <c r="BH743" s="348"/>
      <c r="BI743" s="348"/>
      <c r="BJ743" s="112">
        <v>10</v>
      </c>
      <c r="BK743" s="346">
        <v>31.6</v>
      </c>
      <c r="BL743" s="346">
        <v>7.7</v>
      </c>
      <c r="BM743" s="346">
        <v>7.2</v>
      </c>
      <c r="BN743" s="346">
        <v>1.5</v>
      </c>
      <c r="BO743" s="346">
        <v>68.2</v>
      </c>
      <c r="BP743" s="347">
        <v>4.2</v>
      </c>
      <c r="BQ743" s="346">
        <v>63</v>
      </c>
      <c r="BR743" s="346"/>
      <c r="BS743" s="34"/>
      <c r="BT743" s="34"/>
      <c r="BU743" s="34"/>
      <c r="BV743" s="34"/>
      <c r="BW743" s="34"/>
      <c r="BX743" s="34"/>
    </row>
    <row r="744" spans="1:76" x14ac:dyDescent="0.35">
      <c r="A744" s="34" t="s">
        <v>297</v>
      </c>
      <c r="B744" s="34"/>
      <c r="C744" s="34"/>
      <c r="D744" s="34"/>
      <c r="E744" s="34" t="s">
        <v>1373</v>
      </c>
      <c r="F744" s="34" t="s">
        <v>1374</v>
      </c>
      <c r="G744" s="41">
        <v>2011</v>
      </c>
      <c r="H744" s="34"/>
      <c r="I744" s="34"/>
      <c r="J744" s="34"/>
      <c r="K744" s="39" t="s">
        <v>80</v>
      </c>
      <c r="L744" s="39" t="s">
        <v>81</v>
      </c>
      <c r="M744" s="39" t="s">
        <v>82</v>
      </c>
      <c r="N744" s="39" t="s">
        <v>83</v>
      </c>
      <c r="O744" s="39" t="s">
        <v>84</v>
      </c>
      <c r="P744" s="39" t="s">
        <v>85</v>
      </c>
      <c r="Q744" s="39" t="s">
        <v>86</v>
      </c>
      <c r="R744" s="35" t="s">
        <v>87</v>
      </c>
      <c r="S744" s="35" t="s">
        <v>87</v>
      </c>
      <c r="T744" s="113" t="s">
        <v>818</v>
      </c>
      <c r="U744" s="39" t="s">
        <v>28</v>
      </c>
      <c r="V744" s="34" t="s">
        <v>293</v>
      </c>
      <c r="W744" s="34" t="s">
        <v>280</v>
      </c>
      <c r="X744" s="39" t="s">
        <v>819</v>
      </c>
      <c r="Y744" s="113" t="s">
        <v>887</v>
      </c>
      <c r="Z744" s="39" t="s">
        <v>239</v>
      </c>
      <c r="AA744" s="112"/>
      <c r="AB744" s="112"/>
      <c r="AC744" s="41">
        <v>48</v>
      </c>
      <c r="AD744" s="332" t="s">
        <v>240</v>
      </c>
      <c r="AE744" s="41" t="s">
        <v>508</v>
      </c>
      <c r="AF744" s="332" t="s">
        <v>240</v>
      </c>
      <c r="AG744" s="112"/>
      <c r="AH744" s="346">
        <v>16.899999999999999</v>
      </c>
      <c r="AI744" s="111">
        <v>16.899999999999999</v>
      </c>
      <c r="AJ744" s="346"/>
      <c r="AK744" s="114" t="s">
        <v>509</v>
      </c>
      <c r="AL744" s="336">
        <v>8.51</v>
      </c>
      <c r="AM744" s="44">
        <v>70.231999999999999</v>
      </c>
      <c r="AN744" s="111">
        <v>0.8</v>
      </c>
      <c r="AO744" s="111">
        <f t="shared" si="38"/>
        <v>1</v>
      </c>
      <c r="AP744" s="111">
        <v>1</v>
      </c>
      <c r="AQ744" s="111"/>
      <c r="AR744" s="335" t="s">
        <v>295</v>
      </c>
      <c r="AS744" s="111" t="s">
        <v>240</v>
      </c>
      <c r="AT744" s="111" t="s">
        <v>295</v>
      </c>
      <c r="AU744" s="111" t="s">
        <v>240</v>
      </c>
      <c r="AV744" s="112" t="s">
        <v>749</v>
      </c>
      <c r="AW744" s="348"/>
      <c r="AX744" s="349">
        <v>20</v>
      </c>
      <c r="AY744" s="348">
        <v>8.51</v>
      </c>
      <c r="AZ744" s="334" t="s">
        <v>240</v>
      </c>
      <c r="BA744" s="130"/>
      <c r="BB744" s="130">
        <v>70.231999999999999</v>
      </c>
      <c r="BC744" s="348">
        <v>0.8</v>
      </c>
      <c r="BD744" s="348"/>
      <c r="BE744" s="346"/>
      <c r="BF744" s="348">
        <v>0.8</v>
      </c>
      <c r="BG744" s="348"/>
      <c r="BH744" s="348"/>
      <c r="BI744" s="348"/>
      <c r="BJ744" s="112">
        <v>10</v>
      </c>
      <c r="BK744" s="346">
        <v>21.2</v>
      </c>
      <c r="BL744" s="346">
        <v>4.2</v>
      </c>
      <c r="BM744" s="346">
        <v>6.9</v>
      </c>
      <c r="BN744" s="346">
        <v>0.5</v>
      </c>
      <c r="BO744" s="346">
        <v>34.299999999999997</v>
      </c>
      <c r="BP744" s="347">
        <v>2.5</v>
      </c>
      <c r="BQ744" s="346">
        <v>59</v>
      </c>
      <c r="BR744" s="346"/>
      <c r="BS744" s="34"/>
      <c r="BT744" s="34"/>
      <c r="BU744" s="34"/>
      <c r="BV744" s="34"/>
      <c r="BW744" s="34"/>
      <c r="BX744" s="34"/>
    </row>
    <row r="745" spans="1:76" x14ac:dyDescent="0.35">
      <c r="A745" s="34" t="s">
        <v>297</v>
      </c>
      <c r="B745" s="34"/>
      <c r="C745" s="34"/>
      <c r="D745" s="34"/>
      <c r="E745" s="34" t="s">
        <v>1373</v>
      </c>
      <c r="F745" s="34" t="s">
        <v>1374</v>
      </c>
      <c r="G745" s="41">
        <v>2011</v>
      </c>
      <c r="H745" s="34"/>
      <c r="I745" s="34"/>
      <c r="J745" s="34"/>
      <c r="K745" s="39" t="s">
        <v>80</v>
      </c>
      <c r="L745" s="39" t="s">
        <v>81</v>
      </c>
      <c r="M745" s="39" t="s">
        <v>82</v>
      </c>
      <c r="N745" s="39" t="s">
        <v>83</v>
      </c>
      <c r="O745" s="39" t="s">
        <v>84</v>
      </c>
      <c r="P745" s="39" t="s">
        <v>85</v>
      </c>
      <c r="Q745" s="39" t="s">
        <v>86</v>
      </c>
      <c r="R745" s="35" t="s">
        <v>87</v>
      </c>
      <c r="S745" s="35" t="s">
        <v>87</v>
      </c>
      <c r="T745" s="113" t="s">
        <v>818</v>
      </c>
      <c r="U745" s="39" t="s">
        <v>28</v>
      </c>
      <c r="V745" s="34" t="s">
        <v>293</v>
      </c>
      <c r="W745" s="34" t="s">
        <v>280</v>
      </c>
      <c r="X745" s="39" t="s">
        <v>819</v>
      </c>
      <c r="Y745" s="113" t="s">
        <v>887</v>
      </c>
      <c r="Z745" s="39" t="s">
        <v>239</v>
      </c>
      <c r="AA745" s="112"/>
      <c r="AB745" s="112"/>
      <c r="AC745" s="41">
        <v>48</v>
      </c>
      <c r="AD745" s="332" t="s">
        <v>240</v>
      </c>
      <c r="AE745" s="41" t="s">
        <v>508</v>
      </c>
      <c r="AF745" s="332" t="s">
        <v>240</v>
      </c>
      <c r="AG745" s="112"/>
      <c r="AH745" s="346">
        <v>22.7</v>
      </c>
      <c r="AI745" s="111">
        <v>22.7</v>
      </c>
      <c r="AJ745" s="346"/>
      <c r="AK745" s="114" t="s">
        <v>509</v>
      </c>
      <c r="AL745" s="336">
        <v>7.97</v>
      </c>
      <c r="AM745" s="44">
        <v>12.8575</v>
      </c>
      <c r="AN745" s="111">
        <v>1.8</v>
      </c>
      <c r="AO745" s="111">
        <f t="shared" si="38"/>
        <v>1</v>
      </c>
      <c r="AP745" s="111">
        <v>1</v>
      </c>
      <c r="AQ745" s="111"/>
      <c r="AR745" s="335" t="s">
        <v>295</v>
      </c>
      <c r="AS745" s="111" t="s">
        <v>240</v>
      </c>
      <c r="AT745" s="111" t="s">
        <v>295</v>
      </c>
      <c r="AU745" s="111" t="s">
        <v>240</v>
      </c>
      <c r="AV745" s="112" t="s">
        <v>749</v>
      </c>
      <c r="AW745" s="348"/>
      <c r="AX745" s="349">
        <v>20</v>
      </c>
      <c r="AY745" s="348">
        <v>7.97</v>
      </c>
      <c r="AZ745" s="334" t="s">
        <v>240</v>
      </c>
      <c r="BA745" s="130"/>
      <c r="BB745" s="130">
        <v>12.8575</v>
      </c>
      <c r="BC745" s="348">
        <v>1.8</v>
      </c>
      <c r="BD745" s="348"/>
      <c r="BE745" s="346"/>
      <c r="BF745" s="348">
        <v>1.8</v>
      </c>
      <c r="BG745" s="348"/>
      <c r="BH745" s="348"/>
      <c r="BI745" s="348"/>
      <c r="BJ745" s="112">
        <v>10</v>
      </c>
      <c r="BK745" s="346">
        <v>3.5</v>
      </c>
      <c r="BL745" s="346">
        <v>1</v>
      </c>
      <c r="BM745" s="346">
        <v>2.8</v>
      </c>
      <c r="BN745" s="346">
        <v>1.1000000000000001</v>
      </c>
      <c r="BO745" s="346">
        <v>2.2000000000000002</v>
      </c>
      <c r="BP745" s="347">
        <v>1.1000000000000001</v>
      </c>
      <c r="BQ745" s="346">
        <v>25</v>
      </c>
      <c r="BR745" s="346"/>
      <c r="BS745" s="34"/>
      <c r="BT745" s="34"/>
      <c r="BU745" s="34"/>
      <c r="BV745" s="34"/>
      <c r="BW745" s="34"/>
      <c r="BX745" s="34"/>
    </row>
    <row r="746" spans="1:76" x14ac:dyDescent="0.35">
      <c r="A746" s="34" t="s">
        <v>297</v>
      </c>
      <c r="B746" s="34"/>
      <c r="C746" s="34"/>
      <c r="D746" s="34"/>
      <c r="E746" s="34" t="s">
        <v>1373</v>
      </c>
      <c r="F746" s="34" t="s">
        <v>1374</v>
      </c>
      <c r="G746" s="41">
        <v>2011</v>
      </c>
      <c r="H746" s="34"/>
      <c r="I746" s="34"/>
      <c r="J746" s="34"/>
      <c r="K746" s="39" t="s">
        <v>80</v>
      </c>
      <c r="L746" s="39" t="s">
        <v>81</v>
      </c>
      <c r="M746" s="39" t="s">
        <v>82</v>
      </c>
      <c r="N746" s="39" t="s">
        <v>83</v>
      </c>
      <c r="O746" s="39" t="s">
        <v>84</v>
      </c>
      <c r="P746" s="39" t="s">
        <v>85</v>
      </c>
      <c r="Q746" s="39" t="s">
        <v>86</v>
      </c>
      <c r="R746" s="35" t="s">
        <v>87</v>
      </c>
      <c r="S746" s="35" t="s">
        <v>87</v>
      </c>
      <c r="T746" s="113" t="s">
        <v>818</v>
      </c>
      <c r="U746" s="39" t="s">
        <v>28</v>
      </c>
      <c r="V746" s="34" t="s">
        <v>293</v>
      </c>
      <c r="W746" s="34" t="s">
        <v>280</v>
      </c>
      <c r="X746" s="39" t="s">
        <v>819</v>
      </c>
      <c r="Y746" s="113" t="s">
        <v>887</v>
      </c>
      <c r="Z746" s="39" t="s">
        <v>239</v>
      </c>
      <c r="AA746" s="112"/>
      <c r="AB746" s="112"/>
      <c r="AC746" s="41">
        <v>48</v>
      </c>
      <c r="AD746" s="332" t="s">
        <v>240</v>
      </c>
      <c r="AE746" s="41" t="s">
        <v>508</v>
      </c>
      <c r="AF746" s="332" t="s">
        <v>240</v>
      </c>
      <c r="AG746" s="112"/>
      <c r="AH746" s="346">
        <v>30.2</v>
      </c>
      <c r="AI746" s="111">
        <v>30.2</v>
      </c>
      <c r="AJ746" s="346"/>
      <c r="AK746" s="114" t="s">
        <v>509</v>
      </c>
      <c r="AL746" s="336">
        <v>8.26</v>
      </c>
      <c r="AM746" s="44">
        <v>109.2818</v>
      </c>
      <c r="AN746" s="111">
        <v>1</v>
      </c>
      <c r="AO746" s="111">
        <f t="shared" si="38"/>
        <v>1</v>
      </c>
      <c r="AP746" s="111">
        <v>1</v>
      </c>
      <c r="AQ746" s="111"/>
      <c r="AR746" s="335" t="s">
        <v>295</v>
      </c>
      <c r="AS746" s="111" t="s">
        <v>240</v>
      </c>
      <c r="AT746" s="111" t="s">
        <v>295</v>
      </c>
      <c r="AU746" s="111" t="s">
        <v>240</v>
      </c>
      <c r="AV746" s="112" t="s">
        <v>749</v>
      </c>
      <c r="AW746" s="348"/>
      <c r="AX746" s="349">
        <v>20</v>
      </c>
      <c r="AY746" s="348">
        <v>8.26</v>
      </c>
      <c r="AZ746" s="334" t="s">
        <v>240</v>
      </c>
      <c r="BA746" s="130"/>
      <c r="BB746" s="130">
        <v>109.2818</v>
      </c>
      <c r="BC746" s="348">
        <v>1</v>
      </c>
      <c r="BD746" s="348"/>
      <c r="BE746" s="346"/>
      <c r="BF746" s="348">
        <v>1</v>
      </c>
      <c r="BG746" s="348"/>
      <c r="BH746" s="348"/>
      <c r="BI746" s="348"/>
      <c r="BJ746" s="112">
        <v>10</v>
      </c>
      <c r="BK746" s="346">
        <v>34.200000000000003</v>
      </c>
      <c r="BL746" s="346">
        <v>5.8</v>
      </c>
      <c r="BM746" s="346">
        <v>9.9</v>
      </c>
      <c r="BN746" s="346">
        <v>1.4</v>
      </c>
      <c r="BO746" s="346">
        <v>64.5</v>
      </c>
      <c r="BP746" s="347">
        <v>9.6</v>
      </c>
      <c r="BQ746" s="346">
        <v>84</v>
      </c>
      <c r="BR746" s="346"/>
      <c r="BS746" s="34"/>
      <c r="BT746" s="113"/>
      <c r="BU746" s="114"/>
      <c r="BV746" s="34"/>
      <c r="BW746" s="34"/>
      <c r="BX746" s="34"/>
    </row>
    <row r="747" spans="1:76" x14ac:dyDescent="0.35">
      <c r="A747" s="34" t="s">
        <v>297</v>
      </c>
      <c r="B747" s="34"/>
      <c r="C747" s="34"/>
      <c r="D747" s="34"/>
      <c r="E747" s="34" t="s">
        <v>1373</v>
      </c>
      <c r="F747" s="34" t="s">
        <v>1374</v>
      </c>
      <c r="G747" s="41">
        <v>2011</v>
      </c>
      <c r="H747" s="34"/>
      <c r="I747" s="34"/>
      <c r="J747" s="34"/>
      <c r="K747" s="39" t="s">
        <v>80</v>
      </c>
      <c r="L747" s="39" t="s">
        <v>81</v>
      </c>
      <c r="M747" s="39" t="s">
        <v>82</v>
      </c>
      <c r="N747" s="39" t="s">
        <v>83</v>
      </c>
      <c r="O747" s="39" t="s">
        <v>84</v>
      </c>
      <c r="P747" s="39" t="s">
        <v>85</v>
      </c>
      <c r="Q747" s="39" t="s">
        <v>86</v>
      </c>
      <c r="R747" s="35" t="s">
        <v>87</v>
      </c>
      <c r="S747" s="35" t="s">
        <v>87</v>
      </c>
      <c r="T747" s="113" t="s">
        <v>818</v>
      </c>
      <c r="U747" s="39" t="s">
        <v>28</v>
      </c>
      <c r="V747" s="34" t="s">
        <v>293</v>
      </c>
      <c r="W747" s="34" t="s">
        <v>280</v>
      </c>
      <c r="X747" s="39" t="s">
        <v>819</v>
      </c>
      <c r="Y747" s="113" t="s">
        <v>887</v>
      </c>
      <c r="Z747" s="39" t="s">
        <v>239</v>
      </c>
      <c r="AA747" s="112"/>
      <c r="AB747" s="112"/>
      <c r="AC747" s="41">
        <v>48</v>
      </c>
      <c r="AD747" s="332" t="s">
        <v>240</v>
      </c>
      <c r="AE747" s="41" t="s">
        <v>508</v>
      </c>
      <c r="AF747" s="332" t="s">
        <v>240</v>
      </c>
      <c r="AG747" s="112"/>
      <c r="AH747" s="346">
        <v>36.799999999999997</v>
      </c>
      <c r="AI747" s="111">
        <v>36.799999999999997</v>
      </c>
      <c r="AJ747" s="346"/>
      <c r="AK747" s="114" t="s">
        <v>509</v>
      </c>
      <c r="AL747" s="336">
        <v>8.5299999999999994</v>
      </c>
      <c r="AM747" s="44">
        <v>261.31959999999998</v>
      </c>
      <c r="AN747" s="111">
        <v>0.6</v>
      </c>
      <c r="AO747" s="111">
        <f t="shared" si="38"/>
        <v>1</v>
      </c>
      <c r="AP747" s="111">
        <v>1</v>
      </c>
      <c r="AQ747" s="111"/>
      <c r="AR747" s="335" t="s">
        <v>295</v>
      </c>
      <c r="AS747" s="111" t="s">
        <v>240</v>
      </c>
      <c r="AT747" s="111" t="s">
        <v>295</v>
      </c>
      <c r="AU747" s="111" t="s">
        <v>240</v>
      </c>
      <c r="AV747" s="112" t="s">
        <v>749</v>
      </c>
      <c r="AW747" s="348"/>
      <c r="AX747" s="349">
        <v>20</v>
      </c>
      <c r="AY747" s="348">
        <v>8.5299999999999994</v>
      </c>
      <c r="AZ747" s="334" t="s">
        <v>240</v>
      </c>
      <c r="BA747" s="130"/>
      <c r="BB747" s="130">
        <v>261.31959999999998</v>
      </c>
      <c r="BC747" s="348">
        <v>0.6</v>
      </c>
      <c r="BD747" s="348"/>
      <c r="BE747" s="346"/>
      <c r="BF747" s="348">
        <v>0.6</v>
      </c>
      <c r="BG747" s="348"/>
      <c r="BH747" s="348"/>
      <c r="BI747" s="348"/>
      <c r="BJ747" s="112">
        <v>10</v>
      </c>
      <c r="BK747" s="346">
        <v>81.400000000000006</v>
      </c>
      <c r="BL747" s="346">
        <v>14.1</v>
      </c>
      <c r="BM747" s="346">
        <v>25.7</v>
      </c>
      <c r="BN747" s="346">
        <v>1.9</v>
      </c>
      <c r="BO747" s="346">
        <v>313</v>
      </c>
      <c r="BP747" s="347">
        <v>43.6</v>
      </c>
      <c r="BQ747" s="346">
        <v>83</v>
      </c>
      <c r="BR747" s="346"/>
      <c r="BS747" s="34"/>
      <c r="BT747" s="34"/>
      <c r="BU747" s="34"/>
      <c r="BV747" s="34"/>
      <c r="BW747" s="34"/>
      <c r="BX747" s="34"/>
    </row>
    <row r="748" spans="1:76" x14ac:dyDescent="0.35">
      <c r="A748" s="34" t="s">
        <v>297</v>
      </c>
      <c r="B748" s="34"/>
      <c r="C748" s="34"/>
      <c r="D748" s="34"/>
      <c r="E748" s="34" t="s">
        <v>1373</v>
      </c>
      <c r="F748" s="34" t="s">
        <v>1374</v>
      </c>
      <c r="G748" s="41">
        <v>2011</v>
      </c>
      <c r="H748" s="34"/>
      <c r="I748" s="34"/>
      <c r="J748" s="34"/>
      <c r="K748" s="39" t="s">
        <v>80</v>
      </c>
      <c r="L748" s="39" t="s">
        <v>81</v>
      </c>
      <c r="M748" s="39" t="s">
        <v>82</v>
      </c>
      <c r="N748" s="39" t="s">
        <v>83</v>
      </c>
      <c r="O748" s="39" t="s">
        <v>84</v>
      </c>
      <c r="P748" s="39" t="s">
        <v>85</v>
      </c>
      <c r="Q748" s="39" t="s">
        <v>86</v>
      </c>
      <c r="R748" s="35" t="s">
        <v>87</v>
      </c>
      <c r="S748" s="35" t="s">
        <v>87</v>
      </c>
      <c r="T748" s="113" t="s">
        <v>818</v>
      </c>
      <c r="U748" s="39" t="s">
        <v>28</v>
      </c>
      <c r="V748" s="34" t="s">
        <v>293</v>
      </c>
      <c r="W748" s="34" t="s">
        <v>280</v>
      </c>
      <c r="X748" s="39" t="s">
        <v>819</v>
      </c>
      <c r="Y748" s="113" t="s">
        <v>887</v>
      </c>
      <c r="Z748" s="39" t="s">
        <v>239</v>
      </c>
      <c r="AA748" s="112"/>
      <c r="AB748" s="112"/>
      <c r="AC748" s="41">
        <v>48</v>
      </c>
      <c r="AD748" s="332" t="s">
        <v>240</v>
      </c>
      <c r="AE748" s="41" t="s">
        <v>508</v>
      </c>
      <c r="AF748" s="332" t="s">
        <v>240</v>
      </c>
      <c r="AG748" s="112"/>
      <c r="AH748" s="346">
        <v>40.9</v>
      </c>
      <c r="AI748" s="111">
        <v>40.9</v>
      </c>
      <c r="AJ748" s="346"/>
      <c r="AK748" s="114" t="s">
        <v>509</v>
      </c>
      <c r="AL748" s="336">
        <v>8.58</v>
      </c>
      <c r="AM748" s="44">
        <v>439.08059999999995</v>
      </c>
      <c r="AN748" s="111">
        <v>0.4</v>
      </c>
      <c r="AO748" s="111">
        <f t="shared" si="38"/>
        <v>1</v>
      </c>
      <c r="AP748" s="111">
        <v>1</v>
      </c>
      <c r="AQ748" s="111"/>
      <c r="AR748" s="335" t="s">
        <v>295</v>
      </c>
      <c r="AS748" s="111" t="s">
        <v>240</v>
      </c>
      <c r="AT748" s="111" t="s">
        <v>295</v>
      </c>
      <c r="AU748" s="111" t="s">
        <v>240</v>
      </c>
      <c r="AV748" s="112" t="s">
        <v>749</v>
      </c>
      <c r="AW748" s="348"/>
      <c r="AX748" s="349">
        <v>20</v>
      </c>
      <c r="AY748" s="348">
        <v>8.58</v>
      </c>
      <c r="AZ748" s="334" t="s">
        <v>240</v>
      </c>
      <c r="BA748" s="130"/>
      <c r="BB748" s="130">
        <v>439.08059999999995</v>
      </c>
      <c r="BC748" s="348">
        <v>0.4</v>
      </c>
      <c r="BD748" s="348"/>
      <c r="BE748" s="346"/>
      <c r="BF748" s="348">
        <v>0.4</v>
      </c>
      <c r="BG748" s="348"/>
      <c r="BH748" s="348"/>
      <c r="BI748" s="348"/>
      <c r="BJ748" s="112">
        <v>10</v>
      </c>
      <c r="BK748" s="346">
        <v>142.19999999999999</v>
      </c>
      <c r="BL748" s="346">
        <v>20.399999999999999</v>
      </c>
      <c r="BM748" s="346">
        <v>109.2</v>
      </c>
      <c r="BN748" s="346">
        <v>3</v>
      </c>
      <c r="BO748" s="346">
        <v>248.5</v>
      </c>
      <c r="BP748" s="347">
        <v>275.2</v>
      </c>
      <c r="BQ748" s="346">
        <v>89</v>
      </c>
      <c r="BR748" s="346"/>
      <c r="BS748" s="34"/>
      <c r="BT748" s="34"/>
      <c r="BU748" s="34"/>
      <c r="BV748" s="34"/>
      <c r="BW748" s="34"/>
      <c r="BX748" s="34"/>
    </row>
    <row r="749" spans="1:76" x14ac:dyDescent="0.35">
      <c r="A749" s="34" t="s">
        <v>277</v>
      </c>
      <c r="B749" s="34"/>
      <c r="C749" s="34"/>
      <c r="D749" s="34"/>
      <c r="E749" s="338" t="s">
        <v>1397</v>
      </c>
      <c r="F749" s="338" t="s">
        <v>1398</v>
      </c>
      <c r="G749" s="40">
        <v>2012</v>
      </c>
      <c r="H749" s="34"/>
      <c r="I749" s="34"/>
      <c r="J749" s="338"/>
      <c r="K749" s="39" t="s">
        <v>80</v>
      </c>
      <c r="L749" s="39" t="s">
        <v>81</v>
      </c>
      <c r="M749" s="39" t="s">
        <v>82</v>
      </c>
      <c r="N749" s="39" t="s">
        <v>83</v>
      </c>
      <c r="O749" s="39" t="s">
        <v>84</v>
      </c>
      <c r="P749" s="39" t="s">
        <v>85</v>
      </c>
      <c r="Q749" s="39" t="s">
        <v>86</v>
      </c>
      <c r="R749" s="35" t="s">
        <v>87</v>
      </c>
      <c r="S749" s="35" t="s">
        <v>87</v>
      </c>
      <c r="T749" s="113" t="s">
        <v>818</v>
      </c>
      <c r="U749" s="39" t="s">
        <v>28</v>
      </c>
      <c r="V749" s="34" t="s">
        <v>293</v>
      </c>
      <c r="W749" s="34" t="s">
        <v>280</v>
      </c>
      <c r="X749" s="39" t="s">
        <v>819</v>
      </c>
      <c r="Y749" s="338" t="s">
        <v>887</v>
      </c>
      <c r="Z749" s="39" t="s">
        <v>239</v>
      </c>
      <c r="AA749" s="339"/>
      <c r="AB749" s="339"/>
      <c r="AC749" s="40">
        <v>48</v>
      </c>
      <c r="AD749" s="332" t="s">
        <v>240</v>
      </c>
      <c r="AE749" s="40" t="s">
        <v>508</v>
      </c>
      <c r="AF749" s="332" t="s">
        <v>240</v>
      </c>
      <c r="AG749" s="339"/>
      <c r="AH749" s="339">
        <v>18.2</v>
      </c>
      <c r="AI749" s="111">
        <v>18.2</v>
      </c>
      <c r="AJ749" s="339"/>
      <c r="AK749" s="114" t="s">
        <v>509</v>
      </c>
      <c r="AL749" s="336">
        <v>7.75</v>
      </c>
      <c r="AM749" s="44">
        <v>129.29878571999998</v>
      </c>
      <c r="AN749" s="111">
        <v>2.52</v>
      </c>
      <c r="AO749" s="111">
        <f t="shared" si="38"/>
        <v>1</v>
      </c>
      <c r="AP749" s="111">
        <v>1</v>
      </c>
      <c r="AQ749" s="111"/>
      <c r="AR749" s="335" t="s">
        <v>295</v>
      </c>
      <c r="AS749" s="111" t="s">
        <v>240</v>
      </c>
      <c r="AT749" s="111" t="s">
        <v>295</v>
      </c>
      <c r="AU749" s="111" t="s">
        <v>240</v>
      </c>
      <c r="AV749" s="112" t="s">
        <v>167</v>
      </c>
      <c r="AW749" s="339"/>
      <c r="AX749" s="339">
        <v>23</v>
      </c>
      <c r="AY749" s="334">
        <v>7.75</v>
      </c>
      <c r="AZ749" s="334" t="s">
        <v>240</v>
      </c>
      <c r="BA749" s="339">
        <v>292.39999999999998</v>
      </c>
      <c r="BB749" s="130">
        <v>129.29878571999998</v>
      </c>
      <c r="BC749" s="339">
        <v>2.52</v>
      </c>
      <c r="BD749" s="339"/>
      <c r="BE749" s="339">
        <v>2.52</v>
      </c>
      <c r="BF749" s="339"/>
      <c r="BG749" s="339"/>
      <c r="BH749" s="334"/>
      <c r="BI749" s="334"/>
      <c r="BJ749" s="112">
        <v>10</v>
      </c>
      <c r="BK749" s="56">
        <v>37.955759999999998</v>
      </c>
      <c r="BL749" s="56">
        <v>8.3834999999999997</v>
      </c>
      <c r="BM749" s="56">
        <v>15.771140000000001</v>
      </c>
      <c r="BN749" s="56">
        <v>1.6981080325122959</v>
      </c>
      <c r="BO749" s="56">
        <v>72.165204188659843</v>
      </c>
      <c r="BP749" s="223">
        <v>55.271787647838174</v>
      </c>
      <c r="BQ749" s="339" t="s">
        <v>559</v>
      </c>
      <c r="BR749" s="56"/>
      <c r="BS749" s="339"/>
      <c r="BT749" s="113" t="s">
        <v>487</v>
      </c>
      <c r="BU749" s="114" t="s">
        <v>488</v>
      </c>
      <c r="BV749" s="34"/>
      <c r="BW749" s="34"/>
      <c r="BX749" s="34"/>
    </row>
    <row r="750" spans="1:76" x14ac:dyDescent="0.35">
      <c r="A750" s="34" t="s">
        <v>277</v>
      </c>
      <c r="B750" s="34"/>
      <c r="C750" s="34"/>
      <c r="D750" s="34"/>
      <c r="E750" s="338" t="s">
        <v>1397</v>
      </c>
      <c r="F750" s="338" t="s">
        <v>1398</v>
      </c>
      <c r="G750" s="40">
        <v>2012</v>
      </c>
      <c r="H750" s="34"/>
      <c r="I750" s="34"/>
      <c r="J750" s="338"/>
      <c r="K750" s="39" t="s">
        <v>80</v>
      </c>
      <c r="L750" s="39" t="s">
        <v>81</v>
      </c>
      <c r="M750" s="39" t="s">
        <v>82</v>
      </c>
      <c r="N750" s="39" t="s">
        <v>83</v>
      </c>
      <c r="O750" s="39" t="s">
        <v>84</v>
      </c>
      <c r="P750" s="39" t="s">
        <v>85</v>
      </c>
      <c r="Q750" s="39" t="s">
        <v>86</v>
      </c>
      <c r="R750" s="35" t="s">
        <v>87</v>
      </c>
      <c r="S750" s="35" t="s">
        <v>87</v>
      </c>
      <c r="T750" s="113" t="s">
        <v>818</v>
      </c>
      <c r="U750" s="39" t="s">
        <v>28</v>
      </c>
      <c r="V750" s="34" t="s">
        <v>293</v>
      </c>
      <c r="W750" s="34" t="s">
        <v>280</v>
      </c>
      <c r="X750" s="39" t="s">
        <v>819</v>
      </c>
      <c r="Y750" s="338" t="s">
        <v>887</v>
      </c>
      <c r="Z750" s="39" t="s">
        <v>239</v>
      </c>
      <c r="AA750" s="339"/>
      <c r="AB750" s="339"/>
      <c r="AC750" s="40">
        <v>48</v>
      </c>
      <c r="AD750" s="332" t="s">
        <v>240</v>
      </c>
      <c r="AE750" s="40" t="s">
        <v>508</v>
      </c>
      <c r="AF750" s="332" t="s">
        <v>240</v>
      </c>
      <c r="AG750" s="339"/>
      <c r="AH750" s="339">
        <v>23.4</v>
      </c>
      <c r="AI750" s="111">
        <v>23.4</v>
      </c>
      <c r="AJ750" s="339"/>
      <c r="AK750" s="114" t="s">
        <v>509</v>
      </c>
      <c r="AL750" s="336">
        <v>7.73</v>
      </c>
      <c r="AM750" s="44">
        <v>148.31167823999999</v>
      </c>
      <c r="AN750" s="111">
        <v>5.63</v>
      </c>
      <c r="AO750" s="111">
        <f t="shared" si="38"/>
        <v>1</v>
      </c>
      <c r="AP750" s="111">
        <v>1</v>
      </c>
      <c r="AQ750" s="111"/>
      <c r="AR750" s="335" t="s">
        <v>295</v>
      </c>
      <c r="AS750" s="111" t="s">
        <v>240</v>
      </c>
      <c r="AT750" s="111" t="s">
        <v>295</v>
      </c>
      <c r="AU750" s="111" t="s">
        <v>240</v>
      </c>
      <c r="AV750" s="112" t="s">
        <v>167</v>
      </c>
      <c r="AW750" s="339"/>
      <c r="AX750" s="339">
        <v>23</v>
      </c>
      <c r="AY750" s="334">
        <v>7.73</v>
      </c>
      <c r="AZ750" s="334" t="s">
        <v>240</v>
      </c>
      <c r="BA750" s="339">
        <v>19</v>
      </c>
      <c r="BB750" s="130">
        <v>148.31167823999999</v>
      </c>
      <c r="BC750" s="339">
        <v>5.63</v>
      </c>
      <c r="BD750" s="339"/>
      <c r="BE750" s="339">
        <v>5.63</v>
      </c>
      <c r="BF750" s="339"/>
      <c r="BG750" s="339"/>
      <c r="BH750" s="334"/>
      <c r="BI750" s="334"/>
      <c r="BJ750" s="112">
        <v>10</v>
      </c>
      <c r="BK750" s="56">
        <v>38.236319999999999</v>
      </c>
      <c r="BL750" s="56">
        <v>12.830399999999999</v>
      </c>
      <c r="BM750" s="56">
        <v>17.31147</v>
      </c>
      <c r="BN750" s="56">
        <v>1.7106600454242136</v>
      </c>
      <c r="BO750" s="56">
        <v>82.976287580352405</v>
      </c>
      <c r="BP750" s="223">
        <v>63.552064994612465</v>
      </c>
      <c r="BQ750" s="339" t="s">
        <v>559</v>
      </c>
      <c r="BR750" s="56"/>
      <c r="BS750" s="339"/>
      <c r="BT750" s="113" t="s">
        <v>487</v>
      </c>
      <c r="BU750" s="114" t="s">
        <v>488</v>
      </c>
      <c r="BV750" s="34"/>
      <c r="BW750" s="34"/>
      <c r="BX750" s="34"/>
    </row>
    <row r="751" spans="1:76" x14ac:dyDescent="0.35">
      <c r="A751" s="34" t="s">
        <v>277</v>
      </c>
      <c r="B751" s="34"/>
      <c r="C751" s="34"/>
      <c r="D751" s="34"/>
      <c r="E751" s="338" t="s">
        <v>1397</v>
      </c>
      <c r="F751" s="338" t="s">
        <v>1398</v>
      </c>
      <c r="G751" s="40">
        <v>2012</v>
      </c>
      <c r="H751" s="34"/>
      <c r="I751" s="34"/>
      <c r="J751" s="338"/>
      <c r="K751" s="39" t="s">
        <v>80</v>
      </c>
      <c r="L751" s="39" t="s">
        <v>81</v>
      </c>
      <c r="M751" s="39" t="s">
        <v>82</v>
      </c>
      <c r="N751" s="39" t="s">
        <v>83</v>
      </c>
      <c r="O751" s="39" t="s">
        <v>84</v>
      </c>
      <c r="P751" s="39" t="s">
        <v>85</v>
      </c>
      <c r="Q751" s="39" t="s">
        <v>86</v>
      </c>
      <c r="R751" s="35" t="s">
        <v>87</v>
      </c>
      <c r="S751" s="35" t="s">
        <v>87</v>
      </c>
      <c r="T751" s="113" t="s">
        <v>818</v>
      </c>
      <c r="U751" s="39" t="s">
        <v>28</v>
      </c>
      <c r="V751" s="34" t="s">
        <v>293</v>
      </c>
      <c r="W751" s="34" t="s">
        <v>280</v>
      </c>
      <c r="X751" s="39" t="s">
        <v>819</v>
      </c>
      <c r="Y751" s="338" t="s">
        <v>887</v>
      </c>
      <c r="Z751" s="39" t="s">
        <v>239</v>
      </c>
      <c r="AA751" s="339"/>
      <c r="AB751" s="339"/>
      <c r="AC751" s="40">
        <v>48</v>
      </c>
      <c r="AD751" s="332" t="s">
        <v>240</v>
      </c>
      <c r="AE751" s="40" t="s">
        <v>508</v>
      </c>
      <c r="AF751" s="332" t="s">
        <v>240</v>
      </c>
      <c r="AG751" s="339"/>
      <c r="AH751" s="339">
        <v>45</v>
      </c>
      <c r="AI751" s="111">
        <v>45</v>
      </c>
      <c r="AJ751" s="339"/>
      <c r="AK751" s="114" t="s">
        <v>509</v>
      </c>
      <c r="AL751" s="336">
        <v>7.5</v>
      </c>
      <c r="AM751" s="44">
        <v>178.53583992</v>
      </c>
      <c r="AN751" s="111">
        <v>4.74</v>
      </c>
      <c r="AO751" s="111">
        <f t="shared" si="38"/>
        <v>1</v>
      </c>
      <c r="AP751" s="111">
        <v>1</v>
      </c>
      <c r="AQ751" s="111"/>
      <c r="AR751" s="335" t="s">
        <v>295</v>
      </c>
      <c r="AS751" s="111" t="s">
        <v>240</v>
      </c>
      <c r="AT751" s="111" t="s">
        <v>295</v>
      </c>
      <c r="AU751" s="111" t="s">
        <v>240</v>
      </c>
      <c r="AV751" s="112" t="s">
        <v>167</v>
      </c>
      <c r="AW751" s="339"/>
      <c r="AX751" s="339">
        <v>23</v>
      </c>
      <c r="AY751" s="334">
        <v>7.5</v>
      </c>
      <c r="AZ751" s="334" t="s">
        <v>240</v>
      </c>
      <c r="BA751" s="339">
        <v>203</v>
      </c>
      <c r="BB751" s="130">
        <v>178.53583992</v>
      </c>
      <c r="BC751" s="339">
        <v>4.74</v>
      </c>
      <c r="BD751" s="339"/>
      <c r="BE751" s="339">
        <v>4.74</v>
      </c>
      <c r="BF751" s="339"/>
      <c r="BG751" s="339"/>
      <c r="BH751" s="334"/>
      <c r="BI751" s="334"/>
      <c r="BJ751" s="112">
        <v>10</v>
      </c>
      <c r="BK751" s="56">
        <v>50.580959999999997</v>
      </c>
      <c r="BL751" s="56">
        <v>12.6846</v>
      </c>
      <c r="BM751" s="56">
        <v>125.11158</v>
      </c>
      <c r="BN751" s="56">
        <v>2.262948613548593</v>
      </c>
      <c r="BO751" s="56">
        <v>210.41457316929899</v>
      </c>
      <c r="BP751" s="223">
        <v>161.15785629622812</v>
      </c>
      <c r="BQ751" s="339" t="s">
        <v>559</v>
      </c>
      <c r="BR751" s="56"/>
      <c r="BS751" s="339"/>
      <c r="BT751" s="113" t="s">
        <v>487</v>
      </c>
      <c r="BU751" s="114" t="s">
        <v>488</v>
      </c>
      <c r="BV751" s="34"/>
      <c r="BW751" s="34"/>
      <c r="BX751" s="34"/>
    </row>
    <row r="752" spans="1:76" x14ac:dyDescent="0.35">
      <c r="A752" s="34" t="s">
        <v>277</v>
      </c>
      <c r="B752" s="34"/>
      <c r="C752" s="34"/>
      <c r="D752" s="34"/>
      <c r="E752" s="338" t="s">
        <v>1397</v>
      </c>
      <c r="F752" s="338" t="s">
        <v>1398</v>
      </c>
      <c r="G752" s="40">
        <v>2012</v>
      </c>
      <c r="H752" s="34"/>
      <c r="I752" s="34"/>
      <c r="J752" s="338"/>
      <c r="K752" s="39" t="s">
        <v>80</v>
      </c>
      <c r="L752" s="39" t="s">
        <v>81</v>
      </c>
      <c r="M752" s="39" t="s">
        <v>82</v>
      </c>
      <c r="N752" s="39" t="s">
        <v>83</v>
      </c>
      <c r="O752" s="39" t="s">
        <v>84</v>
      </c>
      <c r="P752" s="39" t="s">
        <v>85</v>
      </c>
      <c r="Q752" s="39" t="s">
        <v>86</v>
      </c>
      <c r="R752" s="35" t="s">
        <v>87</v>
      </c>
      <c r="S752" s="35" t="s">
        <v>87</v>
      </c>
      <c r="T752" s="113" t="s">
        <v>818</v>
      </c>
      <c r="U752" s="39" t="s">
        <v>28</v>
      </c>
      <c r="V752" s="34" t="s">
        <v>293</v>
      </c>
      <c r="W752" s="34" t="s">
        <v>280</v>
      </c>
      <c r="X752" s="39" t="s">
        <v>819</v>
      </c>
      <c r="Y752" s="338" t="s">
        <v>887</v>
      </c>
      <c r="Z752" s="39" t="s">
        <v>239</v>
      </c>
      <c r="AA752" s="339"/>
      <c r="AB752" s="339"/>
      <c r="AC752" s="40">
        <v>48</v>
      </c>
      <c r="AD752" s="332" t="s">
        <v>240</v>
      </c>
      <c r="AE752" s="40" t="s">
        <v>508</v>
      </c>
      <c r="AF752" s="332" t="s">
        <v>240</v>
      </c>
      <c r="AG752" s="339"/>
      <c r="AH752" s="339">
        <v>48</v>
      </c>
      <c r="AI752" s="111">
        <v>48</v>
      </c>
      <c r="AJ752" s="339"/>
      <c r="AK752" s="114" t="s">
        <v>509</v>
      </c>
      <c r="AL752" s="336">
        <v>7.59</v>
      </c>
      <c r="AM752" s="44">
        <v>181.83803939999999</v>
      </c>
      <c r="AN752" s="111">
        <v>7.13</v>
      </c>
      <c r="AO752" s="111">
        <f t="shared" si="38"/>
        <v>1</v>
      </c>
      <c r="AP752" s="111">
        <v>1</v>
      </c>
      <c r="AQ752" s="111"/>
      <c r="AR752" s="335" t="s">
        <v>295</v>
      </c>
      <c r="AS752" s="111" t="s">
        <v>240</v>
      </c>
      <c r="AT752" s="111" t="s">
        <v>295</v>
      </c>
      <c r="AU752" s="111" t="s">
        <v>240</v>
      </c>
      <c r="AV752" s="112" t="s">
        <v>167</v>
      </c>
      <c r="AW752" s="339"/>
      <c r="AX752" s="339">
        <v>23</v>
      </c>
      <c r="AY752" s="334">
        <v>7.59</v>
      </c>
      <c r="AZ752" s="334" t="s">
        <v>240</v>
      </c>
      <c r="BA752" s="339">
        <v>150</v>
      </c>
      <c r="BB752" s="130">
        <v>181.83803939999999</v>
      </c>
      <c r="BC752" s="339">
        <v>7.13</v>
      </c>
      <c r="BD752" s="339"/>
      <c r="BE752" s="339">
        <v>7.13</v>
      </c>
      <c r="BF752" s="339"/>
      <c r="BG752" s="339"/>
      <c r="BH752" s="334"/>
      <c r="BI752" s="334"/>
      <c r="BJ752" s="112">
        <v>10</v>
      </c>
      <c r="BK752" s="56">
        <v>50.500799999999998</v>
      </c>
      <c r="BL752" s="56">
        <v>13.5351</v>
      </c>
      <c r="BM752" s="56">
        <v>21.403690000000001</v>
      </c>
      <c r="BN752" s="56">
        <v>2.2593623241451879</v>
      </c>
      <c r="BO752" s="56">
        <v>104.86468861210655</v>
      </c>
      <c r="BP752" s="223">
        <v>80.316530187769217</v>
      </c>
      <c r="BQ752" s="339" t="s">
        <v>559</v>
      </c>
      <c r="BR752" s="56"/>
      <c r="BS752" s="339"/>
      <c r="BT752" s="113" t="s">
        <v>487</v>
      </c>
      <c r="BU752" s="114" t="s">
        <v>488</v>
      </c>
      <c r="BV752" s="34"/>
      <c r="BW752" s="34"/>
      <c r="BX752" s="34"/>
    </row>
    <row r="753" spans="1:76" x14ac:dyDescent="0.35">
      <c r="A753" s="34" t="s">
        <v>277</v>
      </c>
      <c r="B753" s="34"/>
      <c r="C753" s="34"/>
      <c r="D753" s="34"/>
      <c r="E753" s="338" t="s">
        <v>1397</v>
      </c>
      <c r="F753" s="338" t="s">
        <v>1398</v>
      </c>
      <c r="G753" s="40">
        <v>2012</v>
      </c>
      <c r="H753" s="34"/>
      <c r="I753" s="34"/>
      <c r="J753" s="338"/>
      <c r="K753" s="39" t="s">
        <v>80</v>
      </c>
      <c r="L753" s="39" t="s">
        <v>81</v>
      </c>
      <c r="M753" s="39" t="s">
        <v>82</v>
      </c>
      <c r="N753" s="39" t="s">
        <v>83</v>
      </c>
      <c r="O753" s="39" t="s">
        <v>84</v>
      </c>
      <c r="P753" s="39" t="s">
        <v>85</v>
      </c>
      <c r="Q753" s="39" t="s">
        <v>86</v>
      </c>
      <c r="R753" s="35" t="s">
        <v>87</v>
      </c>
      <c r="S753" s="35" t="s">
        <v>87</v>
      </c>
      <c r="T753" s="113" t="s">
        <v>818</v>
      </c>
      <c r="U753" s="39" t="s">
        <v>28</v>
      </c>
      <c r="V753" s="34" t="s">
        <v>293</v>
      </c>
      <c r="W753" s="34" t="s">
        <v>280</v>
      </c>
      <c r="X753" s="39" t="s">
        <v>819</v>
      </c>
      <c r="Y753" s="338" t="s">
        <v>887</v>
      </c>
      <c r="Z753" s="39" t="s">
        <v>239</v>
      </c>
      <c r="AA753" s="339"/>
      <c r="AB753" s="339"/>
      <c r="AC753" s="40">
        <v>48</v>
      </c>
      <c r="AD753" s="332" t="s">
        <v>240</v>
      </c>
      <c r="AE753" s="40" t="s">
        <v>508</v>
      </c>
      <c r="AF753" s="332" t="s">
        <v>240</v>
      </c>
      <c r="AG753" s="339"/>
      <c r="AH753" s="339">
        <v>48</v>
      </c>
      <c r="AI753" s="111">
        <v>48</v>
      </c>
      <c r="AJ753" s="339"/>
      <c r="AK753" s="114" t="s">
        <v>509</v>
      </c>
      <c r="AL753" s="336">
        <v>7.51</v>
      </c>
      <c r="AM753" s="44">
        <v>128.39801843999999</v>
      </c>
      <c r="AN753" s="111">
        <v>4.9400000000000004</v>
      </c>
      <c r="AO753" s="111">
        <f t="shared" si="38"/>
        <v>1</v>
      </c>
      <c r="AP753" s="111">
        <v>1</v>
      </c>
      <c r="AQ753" s="111"/>
      <c r="AR753" s="335" t="s">
        <v>295</v>
      </c>
      <c r="AS753" s="111" t="s">
        <v>240</v>
      </c>
      <c r="AT753" s="111" t="s">
        <v>295</v>
      </c>
      <c r="AU753" s="111" t="s">
        <v>240</v>
      </c>
      <c r="AV753" s="112" t="s">
        <v>167</v>
      </c>
      <c r="AW753" s="339"/>
      <c r="AX753" s="339">
        <v>23</v>
      </c>
      <c r="AY753" s="334">
        <v>7.51</v>
      </c>
      <c r="AZ753" s="334" t="s">
        <v>240</v>
      </c>
      <c r="BA753" s="339">
        <v>370</v>
      </c>
      <c r="BB753" s="130">
        <v>128.39801843999999</v>
      </c>
      <c r="BC753" s="339">
        <v>4.9400000000000004</v>
      </c>
      <c r="BD753" s="339"/>
      <c r="BE753" s="339">
        <v>4.9400000000000004</v>
      </c>
      <c r="BF753" s="339"/>
      <c r="BG753" s="339"/>
      <c r="BH753" s="334"/>
      <c r="BI753" s="334"/>
      <c r="BJ753" s="112">
        <v>10</v>
      </c>
      <c r="BK753" s="56">
        <v>37.434719999999999</v>
      </c>
      <c r="BL753" s="56">
        <v>8.4807000000000006</v>
      </c>
      <c r="BM753" s="56">
        <v>14.09287</v>
      </c>
      <c r="BN753" s="56">
        <v>1.6747971513901632</v>
      </c>
      <c r="BO753" s="56">
        <v>72.535028844707227</v>
      </c>
      <c r="BP753" s="223">
        <v>55.5550386977839</v>
      </c>
      <c r="BQ753" s="339" t="s">
        <v>559</v>
      </c>
      <c r="BR753" s="56"/>
      <c r="BS753" s="339"/>
      <c r="BT753" s="113" t="s">
        <v>487</v>
      </c>
      <c r="BU753" s="114" t="s">
        <v>488</v>
      </c>
      <c r="BV753" s="34"/>
      <c r="BW753" s="34"/>
      <c r="BX753" s="34"/>
    </row>
    <row r="754" spans="1:76" x14ac:dyDescent="0.35">
      <c r="A754" s="34" t="s">
        <v>277</v>
      </c>
      <c r="B754" s="34"/>
      <c r="C754" s="34"/>
      <c r="D754" s="34"/>
      <c r="E754" s="338" t="s">
        <v>1397</v>
      </c>
      <c r="F754" s="338" t="s">
        <v>1398</v>
      </c>
      <c r="G754" s="40">
        <v>2012</v>
      </c>
      <c r="H754" s="34"/>
      <c r="I754" s="34"/>
      <c r="J754" s="338"/>
      <c r="K754" s="39" t="s">
        <v>80</v>
      </c>
      <c r="L754" s="39" t="s">
        <v>81</v>
      </c>
      <c r="M754" s="39" t="s">
        <v>82</v>
      </c>
      <c r="N754" s="39" t="s">
        <v>83</v>
      </c>
      <c r="O754" s="39" t="s">
        <v>84</v>
      </c>
      <c r="P754" s="39" t="s">
        <v>85</v>
      </c>
      <c r="Q754" s="39" t="s">
        <v>86</v>
      </c>
      <c r="R754" s="35" t="s">
        <v>87</v>
      </c>
      <c r="S754" s="35" t="s">
        <v>87</v>
      </c>
      <c r="T754" s="113" t="s">
        <v>818</v>
      </c>
      <c r="U754" s="39" t="s">
        <v>28</v>
      </c>
      <c r="V754" s="34" t="s">
        <v>293</v>
      </c>
      <c r="W754" s="34" t="s">
        <v>280</v>
      </c>
      <c r="X754" s="39" t="s">
        <v>819</v>
      </c>
      <c r="Y754" s="338" t="s">
        <v>887</v>
      </c>
      <c r="Z754" s="39" t="s">
        <v>239</v>
      </c>
      <c r="AA754" s="339"/>
      <c r="AB754" s="339"/>
      <c r="AC754" s="40">
        <v>48</v>
      </c>
      <c r="AD754" s="332" t="s">
        <v>240</v>
      </c>
      <c r="AE754" s="40" t="s">
        <v>508</v>
      </c>
      <c r="AF754" s="332" t="s">
        <v>240</v>
      </c>
      <c r="AG754" s="339"/>
      <c r="AH754" s="339">
        <v>50</v>
      </c>
      <c r="AI754" s="111">
        <v>50</v>
      </c>
      <c r="AJ754" s="339"/>
      <c r="AK754" s="114" t="s">
        <v>509</v>
      </c>
      <c r="AL754" s="336">
        <v>7.93</v>
      </c>
      <c r="AM754" s="44">
        <v>162.92219843999999</v>
      </c>
      <c r="AN754" s="111">
        <v>8.15</v>
      </c>
      <c r="AO754" s="111">
        <f t="shared" si="38"/>
        <v>1</v>
      </c>
      <c r="AP754" s="111">
        <v>1</v>
      </c>
      <c r="AQ754" s="111"/>
      <c r="AR754" s="335" t="s">
        <v>295</v>
      </c>
      <c r="AS754" s="111" t="s">
        <v>240</v>
      </c>
      <c r="AT754" s="111" t="s">
        <v>295</v>
      </c>
      <c r="AU754" s="111" t="s">
        <v>240</v>
      </c>
      <c r="AV754" s="112" t="s">
        <v>167</v>
      </c>
      <c r="AW754" s="339"/>
      <c r="AX754" s="339">
        <v>23</v>
      </c>
      <c r="AY754" s="334">
        <v>7.93</v>
      </c>
      <c r="AZ754" s="334" t="s">
        <v>240</v>
      </c>
      <c r="BA754" s="339">
        <v>63</v>
      </c>
      <c r="BB754" s="130">
        <v>162.92219843999999</v>
      </c>
      <c r="BC754" s="339">
        <v>8.15</v>
      </c>
      <c r="BD754" s="339"/>
      <c r="BE754" s="339">
        <v>8.15</v>
      </c>
      <c r="BF754" s="339"/>
      <c r="BG754" s="339"/>
      <c r="BH754" s="334"/>
      <c r="BI754" s="334"/>
      <c r="BJ754" s="112">
        <v>10</v>
      </c>
      <c r="BK754" s="56">
        <v>40.440719999999999</v>
      </c>
      <c r="BL754" s="56">
        <v>15.041700000000001</v>
      </c>
      <c r="BM754" s="56">
        <v>19.449539999999999</v>
      </c>
      <c r="BN754" s="56">
        <v>1.8092830040178529</v>
      </c>
      <c r="BO754" s="56">
        <v>88.767684452162783</v>
      </c>
      <c r="BP754" s="223">
        <v>67.987732594834668</v>
      </c>
      <c r="BQ754" s="339" t="s">
        <v>559</v>
      </c>
      <c r="BR754" s="56"/>
      <c r="BS754" s="339"/>
      <c r="BT754" s="113" t="s">
        <v>487</v>
      </c>
      <c r="BU754" s="114" t="s">
        <v>488</v>
      </c>
      <c r="BV754" s="34"/>
      <c r="BW754" s="34"/>
      <c r="BX754" s="34"/>
    </row>
    <row r="755" spans="1:76" x14ac:dyDescent="0.35">
      <c r="A755" s="34" t="s">
        <v>277</v>
      </c>
      <c r="B755" s="34"/>
      <c r="C755" s="34"/>
      <c r="D755" s="34"/>
      <c r="E755" s="338" t="s">
        <v>1397</v>
      </c>
      <c r="F755" s="338" t="s">
        <v>1398</v>
      </c>
      <c r="G755" s="40">
        <v>2012</v>
      </c>
      <c r="H755" s="34"/>
      <c r="I755" s="34"/>
      <c r="J755" s="338"/>
      <c r="K755" s="39" t="s">
        <v>80</v>
      </c>
      <c r="L755" s="39" t="s">
        <v>81</v>
      </c>
      <c r="M755" s="39" t="s">
        <v>82</v>
      </c>
      <c r="N755" s="39" t="s">
        <v>83</v>
      </c>
      <c r="O755" s="39" t="s">
        <v>84</v>
      </c>
      <c r="P755" s="39" t="s">
        <v>85</v>
      </c>
      <c r="Q755" s="39" t="s">
        <v>86</v>
      </c>
      <c r="R755" s="35" t="s">
        <v>87</v>
      </c>
      <c r="S755" s="35" t="s">
        <v>87</v>
      </c>
      <c r="T755" s="113" t="s">
        <v>818</v>
      </c>
      <c r="U755" s="39" t="s">
        <v>28</v>
      </c>
      <c r="V755" s="34" t="s">
        <v>293</v>
      </c>
      <c r="W755" s="34" t="s">
        <v>280</v>
      </c>
      <c r="X755" s="39" t="s">
        <v>819</v>
      </c>
      <c r="Y755" s="338" t="s">
        <v>887</v>
      </c>
      <c r="Z755" s="39" t="s">
        <v>239</v>
      </c>
      <c r="AA755" s="339"/>
      <c r="AB755" s="339"/>
      <c r="AC755" s="40">
        <v>48</v>
      </c>
      <c r="AD755" s="332" t="s">
        <v>240</v>
      </c>
      <c r="AE755" s="40" t="s">
        <v>508</v>
      </c>
      <c r="AF755" s="332" t="s">
        <v>240</v>
      </c>
      <c r="AG755" s="339"/>
      <c r="AH755" s="339">
        <v>50</v>
      </c>
      <c r="AI755" s="111">
        <v>50</v>
      </c>
      <c r="AJ755" s="339"/>
      <c r="AK755" s="114" t="s">
        <v>509</v>
      </c>
      <c r="AL755" s="336">
        <v>7.69</v>
      </c>
      <c r="AM755" s="44">
        <v>151.91550132</v>
      </c>
      <c r="AN755" s="111">
        <v>4.91</v>
      </c>
      <c r="AO755" s="111">
        <f t="shared" si="38"/>
        <v>1</v>
      </c>
      <c r="AP755" s="111">
        <v>1</v>
      </c>
      <c r="AQ755" s="111"/>
      <c r="AR755" s="335" t="s">
        <v>295</v>
      </c>
      <c r="AS755" s="111" t="s">
        <v>240</v>
      </c>
      <c r="AT755" s="111" t="s">
        <v>295</v>
      </c>
      <c r="AU755" s="111" t="s">
        <v>240</v>
      </c>
      <c r="AV755" s="112" t="s">
        <v>167</v>
      </c>
      <c r="AW755" s="339"/>
      <c r="AX755" s="339">
        <v>23</v>
      </c>
      <c r="AY755" s="334">
        <v>7.69</v>
      </c>
      <c r="AZ755" s="334" t="s">
        <v>240</v>
      </c>
      <c r="BA755" s="334">
        <v>203.47312458000002</v>
      </c>
      <c r="BB755" s="130">
        <v>151.91550132</v>
      </c>
      <c r="BC755" s="339">
        <v>4.91</v>
      </c>
      <c r="BD755" s="339"/>
      <c r="BE755" s="339">
        <v>4.91</v>
      </c>
      <c r="BF755" s="339"/>
      <c r="BG755" s="339"/>
      <c r="BH755" s="334"/>
      <c r="BI755" s="334"/>
      <c r="BJ755" s="112">
        <v>10</v>
      </c>
      <c r="BK755" s="56">
        <v>42.765360000000001</v>
      </c>
      <c r="BL755" s="56">
        <v>10.959300000000001</v>
      </c>
      <c r="BM755" s="56">
        <v>19.127680000000002</v>
      </c>
      <c r="BN755" s="56">
        <v>1.9132853967165997</v>
      </c>
      <c r="BO755" s="56">
        <v>87.159999648651421</v>
      </c>
      <c r="BP755" s="223">
        <v>66.756396605927421</v>
      </c>
      <c r="BQ755" s="339" t="s">
        <v>559</v>
      </c>
      <c r="BR755" s="56"/>
      <c r="BS755" s="339"/>
      <c r="BT755" s="113" t="s">
        <v>487</v>
      </c>
      <c r="BU755" s="114" t="s">
        <v>488</v>
      </c>
      <c r="BV755" s="34"/>
      <c r="BW755" s="34"/>
      <c r="BX755" s="34"/>
    </row>
    <row r="756" spans="1:76" x14ac:dyDescent="0.35">
      <c r="A756" s="34" t="s">
        <v>277</v>
      </c>
      <c r="B756" s="34"/>
      <c r="C756" s="34"/>
      <c r="D756" s="34"/>
      <c r="E756" s="338" t="s">
        <v>1397</v>
      </c>
      <c r="F756" s="338" t="s">
        <v>1398</v>
      </c>
      <c r="G756" s="40">
        <v>2012</v>
      </c>
      <c r="H756" s="34"/>
      <c r="I756" s="34"/>
      <c r="J756" s="338"/>
      <c r="K756" s="39" t="s">
        <v>80</v>
      </c>
      <c r="L756" s="39" t="s">
        <v>81</v>
      </c>
      <c r="M756" s="39" t="s">
        <v>82</v>
      </c>
      <c r="N756" s="39" t="s">
        <v>83</v>
      </c>
      <c r="O756" s="39" t="s">
        <v>84</v>
      </c>
      <c r="P756" s="39" t="s">
        <v>85</v>
      </c>
      <c r="Q756" s="39" t="s">
        <v>86</v>
      </c>
      <c r="R756" s="35" t="s">
        <v>87</v>
      </c>
      <c r="S756" s="35" t="s">
        <v>87</v>
      </c>
      <c r="T756" s="113" t="s">
        <v>818</v>
      </c>
      <c r="U756" s="39" t="s">
        <v>28</v>
      </c>
      <c r="V756" s="34" t="s">
        <v>293</v>
      </c>
      <c r="W756" s="34" t="s">
        <v>280</v>
      </c>
      <c r="X756" s="39" t="s">
        <v>819</v>
      </c>
      <c r="Y756" s="338" t="s">
        <v>887</v>
      </c>
      <c r="Z756" s="39" t="s">
        <v>239</v>
      </c>
      <c r="AA756" s="339"/>
      <c r="AB756" s="339"/>
      <c r="AC756" s="40">
        <v>48</v>
      </c>
      <c r="AD756" s="332" t="s">
        <v>240</v>
      </c>
      <c r="AE756" s="40" t="s">
        <v>508</v>
      </c>
      <c r="AF756" s="332" t="s">
        <v>240</v>
      </c>
      <c r="AG756" s="339"/>
      <c r="AH756" s="339">
        <v>76</v>
      </c>
      <c r="AI756" s="111">
        <v>76</v>
      </c>
      <c r="AJ756" s="339"/>
      <c r="AK756" s="114" t="s">
        <v>509</v>
      </c>
      <c r="AL756" s="336">
        <v>7.71</v>
      </c>
      <c r="AM756" s="44">
        <v>128.99850936000001</v>
      </c>
      <c r="AN756" s="111">
        <v>4.72</v>
      </c>
      <c r="AO756" s="111">
        <f t="shared" si="38"/>
        <v>1</v>
      </c>
      <c r="AP756" s="111">
        <v>1</v>
      </c>
      <c r="AQ756" s="111"/>
      <c r="AR756" s="335" t="s">
        <v>295</v>
      </c>
      <c r="AS756" s="111" t="s">
        <v>240</v>
      </c>
      <c r="AT756" s="111" t="s">
        <v>295</v>
      </c>
      <c r="AU756" s="111" t="s">
        <v>240</v>
      </c>
      <c r="AV756" s="112" t="s">
        <v>167</v>
      </c>
      <c r="AW756" s="339"/>
      <c r="AX756" s="339">
        <v>23</v>
      </c>
      <c r="AY756" s="334">
        <v>7.71</v>
      </c>
      <c r="AZ756" s="334" t="s">
        <v>240</v>
      </c>
      <c r="BA756" s="334">
        <v>176.42715384000002</v>
      </c>
      <c r="BB756" s="130">
        <v>128.99850936000001</v>
      </c>
      <c r="BC756" s="339">
        <v>4.72</v>
      </c>
      <c r="BD756" s="339"/>
      <c r="BE756" s="339">
        <v>4.72</v>
      </c>
      <c r="BF756" s="339"/>
      <c r="BG756" s="339"/>
      <c r="BH756" s="334"/>
      <c r="BI756" s="334"/>
      <c r="BJ756" s="112">
        <v>10</v>
      </c>
      <c r="BK756" s="56">
        <v>37.71528</v>
      </c>
      <c r="BL756" s="56">
        <v>8.4564000000000004</v>
      </c>
      <c r="BM756" s="56">
        <v>17.127549999999999</v>
      </c>
      <c r="BN756" s="56">
        <v>1.6873491643020806</v>
      </c>
      <c r="BO756" s="56">
        <v>73.933012940527576</v>
      </c>
      <c r="BP756" s="223">
        <v>56.625763584492944</v>
      </c>
      <c r="BQ756" s="339" t="s">
        <v>559</v>
      </c>
      <c r="BR756" s="56"/>
      <c r="BS756" s="339"/>
      <c r="BT756" s="113" t="s">
        <v>487</v>
      </c>
      <c r="BU756" s="114" t="s">
        <v>488</v>
      </c>
      <c r="BV756" s="34"/>
      <c r="BW756" s="34"/>
      <c r="BX756" s="34"/>
    </row>
    <row r="757" spans="1:76" x14ac:dyDescent="0.35">
      <c r="A757" s="34" t="s">
        <v>277</v>
      </c>
      <c r="B757" s="34"/>
      <c r="C757" s="34"/>
      <c r="D757" s="34"/>
      <c r="E757" s="338" t="s">
        <v>1397</v>
      </c>
      <c r="F757" s="338" t="s">
        <v>1398</v>
      </c>
      <c r="G757" s="40">
        <v>2012</v>
      </c>
      <c r="H757" s="34"/>
      <c r="I757" s="34"/>
      <c r="J757" s="338"/>
      <c r="K757" s="39" t="s">
        <v>80</v>
      </c>
      <c r="L757" s="39" t="s">
        <v>81</v>
      </c>
      <c r="M757" s="39" t="s">
        <v>82</v>
      </c>
      <c r="N757" s="39" t="s">
        <v>83</v>
      </c>
      <c r="O757" s="39" t="s">
        <v>84</v>
      </c>
      <c r="P757" s="39" t="s">
        <v>85</v>
      </c>
      <c r="Q757" s="39" t="s">
        <v>86</v>
      </c>
      <c r="R757" s="35" t="s">
        <v>87</v>
      </c>
      <c r="S757" s="35" t="s">
        <v>87</v>
      </c>
      <c r="T757" s="113" t="s">
        <v>818</v>
      </c>
      <c r="U757" s="39" t="s">
        <v>28</v>
      </c>
      <c r="V757" s="34" t="s">
        <v>293</v>
      </c>
      <c r="W757" s="34" t="s">
        <v>280</v>
      </c>
      <c r="X757" s="39" t="s">
        <v>819</v>
      </c>
      <c r="Y757" s="338" t="s">
        <v>887</v>
      </c>
      <c r="Z757" s="39" t="s">
        <v>239</v>
      </c>
      <c r="AA757" s="339"/>
      <c r="AB757" s="339"/>
      <c r="AC757" s="40">
        <v>48</v>
      </c>
      <c r="AD757" s="332" t="s">
        <v>240</v>
      </c>
      <c r="AE757" s="40" t="s">
        <v>508</v>
      </c>
      <c r="AF757" s="332" t="s">
        <v>240</v>
      </c>
      <c r="AG757" s="339"/>
      <c r="AH757" s="339">
        <v>85</v>
      </c>
      <c r="AI757" s="111">
        <v>85</v>
      </c>
      <c r="AJ757" s="339"/>
      <c r="AK757" s="114" t="s">
        <v>509</v>
      </c>
      <c r="AL757" s="336">
        <v>7.58</v>
      </c>
      <c r="AM757" s="44">
        <v>130.19941703999999</v>
      </c>
      <c r="AN757" s="111">
        <v>4.3600000000000003</v>
      </c>
      <c r="AO757" s="111">
        <f t="shared" si="38"/>
        <v>1</v>
      </c>
      <c r="AP757" s="111">
        <v>1</v>
      </c>
      <c r="AQ757" s="111"/>
      <c r="AR757" s="335" t="s">
        <v>295</v>
      </c>
      <c r="AS757" s="111" t="s">
        <v>240</v>
      </c>
      <c r="AT757" s="111" t="s">
        <v>295</v>
      </c>
      <c r="AU757" s="111" t="s">
        <v>240</v>
      </c>
      <c r="AV757" s="112" t="s">
        <v>167</v>
      </c>
      <c r="AW757" s="339"/>
      <c r="AX757" s="339">
        <v>23</v>
      </c>
      <c r="AY757" s="334">
        <v>7.58</v>
      </c>
      <c r="AZ757" s="334" t="s">
        <v>240</v>
      </c>
      <c r="BA757" s="334">
        <v>177.99025775999999</v>
      </c>
      <c r="BB757" s="130">
        <v>130.19941703999999</v>
      </c>
      <c r="BC757" s="339">
        <v>4.3600000000000003</v>
      </c>
      <c r="BD757" s="339"/>
      <c r="BE757" s="339">
        <v>4.3600000000000003</v>
      </c>
      <c r="BF757" s="339"/>
      <c r="BG757" s="339"/>
      <c r="BH757" s="334"/>
      <c r="BI757" s="334"/>
      <c r="BJ757" s="112">
        <v>10</v>
      </c>
      <c r="BK757" s="56">
        <v>38.035919999999997</v>
      </c>
      <c r="BL757" s="56">
        <v>8.5535999999999994</v>
      </c>
      <c r="BM757" s="56">
        <v>18.50695</v>
      </c>
      <c r="BN757" s="56">
        <v>1.7016943219157008</v>
      </c>
      <c r="BO757" s="56">
        <v>77.327127633063583</v>
      </c>
      <c r="BP757" s="223">
        <v>59.225337557121392</v>
      </c>
      <c r="BQ757" s="339" t="s">
        <v>559</v>
      </c>
      <c r="BR757" s="56"/>
      <c r="BS757" s="339"/>
      <c r="BT757" s="113" t="s">
        <v>487</v>
      </c>
      <c r="BU757" s="114" t="s">
        <v>488</v>
      </c>
      <c r="BV757" s="34"/>
      <c r="BW757" s="34"/>
      <c r="BX757" s="34"/>
    </row>
    <row r="758" spans="1:76" x14ac:dyDescent="0.35">
      <c r="A758" s="34" t="s">
        <v>277</v>
      </c>
      <c r="B758" s="34"/>
      <c r="C758" s="34"/>
      <c r="D758" s="34"/>
      <c r="E758" s="338" t="s">
        <v>1397</v>
      </c>
      <c r="F758" s="338" t="s">
        <v>1398</v>
      </c>
      <c r="G758" s="40">
        <v>2012</v>
      </c>
      <c r="H758" s="34"/>
      <c r="I758" s="34"/>
      <c r="J758" s="338"/>
      <c r="K758" s="39" t="s">
        <v>80</v>
      </c>
      <c r="L758" s="39" t="s">
        <v>81</v>
      </c>
      <c r="M758" s="39" t="s">
        <v>82</v>
      </c>
      <c r="N758" s="39" t="s">
        <v>83</v>
      </c>
      <c r="O758" s="39" t="s">
        <v>84</v>
      </c>
      <c r="P758" s="39" t="s">
        <v>85</v>
      </c>
      <c r="Q758" s="39" t="s">
        <v>86</v>
      </c>
      <c r="R758" s="35" t="s">
        <v>87</v>
      </c>
      <c r="S758" s="35" t="s">
        <v>87</v>
      </c>
      <c r="T758" s="113" t="s">
        <v>818</v>
      </c>
      <c r="U758" s="39" t="s">
        <v>28</v>
      </c>
      <c r="V758" s="34" t="s">
        <v>293</v>
      </c>
      <c r="W758" s="34" t="s">
        <v>280</v>
      </c>
      <c r="X758" s="39" t="s">
        <v>819</v>
      </c>
      <c r="Y758" s="338" t="s">
        <v>887</v>
      </c>
      <c r="Z758" s="39" t="s">
        <v>239</v>
      </c>
      <c r="AA758" s="339"/>
      <c r="AB758" s="339"/>
      <c r="AC758" s="40">
        <v>48</v>
      </c>
      <c r="AD758" s="332" t="s">
        <v>240</v>
      </c>
      <c r="AE758" s="40" t="s">
        <v>508</v>
      </c>
      <c r="AF758" s="332" t="s">
        <v>240</v>
      </c>
      <c r="AG758" s="339"/>
      <c r="AH758" s="339">
        <v>90</v>
      </c>
      <c r="AI758" s="111">
        <v>90</v>
      </c>
      <c r="AJ758" s="339"/>
      <c r="AK758" s="114" t="s">
        <v>509</v>
      </c>
      <c r="AL758" s="336">
        <v>7.48</v>
      </c>
      <c r="AM758" s="44">
        <v>133.40193227999998</v>
      </c>
      <c r="AN758" s="111">
        <v>9.36</v>
      </c>
      <c r="AO758" s="111">
        <f t="shared" si="38"/>
        <v>1</v>
      </c>
      <c r="AP758" s="111">
        <v>1</v>
      </c>
      <c r="AQ758" s="111"/>
      <c r="AR758" s="335" t="s">
        <v>295</v>
      </c>
      <c r="AS758" s="111" t="s">
        <v>240</v>
      </c>
      <c r="AT758" s="111" t="s">
        <v>295</v>
      </c>
      <c r="AU758" s="111" t="s">
        <v>240</v>
      </c>
      <c r="AV758" s="112" t="s">
        <v>167</v>
      </c>
      <c r="AW758" s="339"/>
      <c r="AX758" s="339">
        <v>23</v>
      </c>
      <c r="AY758" s="334">
        <v>7.48</v>
      </c>
      <c r="AZ758" s="334" t="s">
        <v>240</v>
      </c>
      <c r="BA758" s="334">
        <v>182.95872281999999</v>
      </c>
      <c r="BB758" s="130">
        <v>133.40193227999998</v>
      </c>
      <c r="BC758" s="339">
        <v>9.36</v>
      </c>
      <c r="BD758" s="339"/>
      <c r="BE758" s="339">
        <v>9.36</v>
      </c>
      <c r="BF758" s="339"/>
      <c r="BG758" s="339"/>
      <c r="BH758" s="334"/>
      <c r="BI758" s="334"/>
      <c r="BJ758" s="112">
        <v>10</v>
      </c>
      <c r="BK758" s="56">
        <v>39.198239999999998</v>
      </c>
      <c r="BL758" s="56">
        <v>8.6265000000000001</v>
      </c>
      <c r="BM758" s="56">
        <v>18.828810000000001</v>
      </c>
      <c r="BN758" s="56">
        <v>1.7536955182650742</v>
      </c>
      <c r="BO758" s="56">
        <v>80.023915189461519</v>
      </c>
      <c r="BP758" s="223">
        <v>61.290824252882487</v>
      </c>
      <c r="BQ758" s="339" t="s">
        <v>559</v>
      </c>
      <c r="BR758" s="56"/>
      <c r="BS758" s="339"/>
      <c r="BT758" s="113" t="s">
        <v>487</v>
      </c>
      <c r="BU758" s="114" t="s">
        <v>488</v>
      </c>
      <c r="BV758" s="34"/>
      <c r="BW758" s="34"/>
      <c r="BX758" s="34"/>
    </row>
    <row r="759" spans="1:76" x14ac:dyDescent="0.35">
      <c r="A759" s="34" t="s">
        <v>277</v>
      </c>
      <c r="B759" s="34"/>
      <c r="C759" s="34"/>
      <c r="D759" s="34"/>
      <c r="E759" s="338" t="s">
        <v>1397</v>
      </c>
      <c r="F759" s="338" t="s">
        <v>1398</v>
      </c>
      <c r="G759" s="40">
        <v>2012</v>
      </c>
      <c r="H759" s="34"/>
      <c r="I759" s="34"/>
      <c r="J759" s="338"/>
      <c r="K759" s="39" t="s">
        <v>80</v>
      </c>
      <c r="L759" s="39" t="s">
        <v>81</v>
      </c>
      <c r="M759" s="39" t="s">
        <v>82</v>
      </c>
      <c r="N759" s="39" t="s">
        <v>83</v>
      </c>
      <c r="O759" s="39" t="s">
        <v>84</v>
      </c>
      <c r="P759" s="39" t="s">
        <v>85</v>
      </c>
      <c r="Q759" s="39" t="s">
        <v>86</v>
      </c>
      <c r="R759" s="35" t="s">
        <v>87</v>
      </c>
      <c r="S759" s="35" t="s">
        <v>87</v>
      </c>
      <c r="T759" s="113" t="s">
        <v>818</v>
      </c>
      <c r="U759" s="39" t="s">
        <v>28</v>
      </c>
      <c r="V759" s="34" t="s">
        <v>293</v>
      </c>
      <c r="W759" s="34" t="s">
        <v>280</v>
      </c>
      <c r="X759" s="39" t="s">
        <v>819</v>
      </c>
      <c r="Y759" s="338" t="s">
        <v>887</v>
      </c>
      <c r="Z759" s="39" t="s">
        <v>239</v>
      </c>
      <c r="AA759" s="339"/>
      <c r="AB759" s="339"/>
      <c r="AC759" s="40">
        <v>48</v>
      </c>
      <c r="AD759" s="332" t="s">
        <v>240</v>
      </c>
      <c r="AE759" s="40" t="s">
        <v>508</v>
      </c>
      <c r="AF759" s="332" t="s">
        <v>240</v>
      </c>
      <c r="AG759" s="339"/>
      <c r="AH759" s="339">
        <v>110</v>
      </c>
      <c r="AI759" s="111">
        <v>110</v>
      </c>
      <c r="AJ759" s="339"/>
      <c r="AK759" s="114" t="s">
        <v>509</v>
      </c>
      <c r="AL759" s="336">
        <v>7.76</v>
      </c>
      <c r="AM759" s="44">
        <v>114.58741944000001</v>
      </c>
      <c r="AN759" s="111">
        <v>7.57</v>
      </c>
      <c r="AO759" s="111">
        <f t="shared" si="38"/>
        <v>1</v>
      </c>
      <c r="AP759" s="111">
        <v>1</v>
      </c>
      <c r="AQ759" s="111"/>
      <c r="AR759" s="335" t="s">
        <v>295</v>
      </c>
      <c r="AS759" s="111" t="s">
        <v>240</v>
      </c>
      <c r="AT759" s="111" t="s">
        <v>295</v>
      </c>
      <c r="AU759" s="111" t="s">
        <v>240</v>
      </c>
      <c r="AV759" s="112" t="s">
        <v>167</v>
      </c>
      <c r="AW759" s="339"/>
      <c r="AX759" s="339">
        <v>23</v>
      </c>
      <c r="AY759" s="334">
        <v>7.76</v>
      </c>
      <c r="AZ759" s="334" t="s">
        <v>240</v>
      </c>
      <c r="BA759" s="334">
        <v>155.99994936000002</v>
      </c>
      <c r="BB759" s="130">
        <v>114.58741944000001</v>
      </c>
      <c r="BC759" s="339">
        <v>7.57</v>
      </c>
      <c r="BD759" s="339"/>
      <c r="BE759" s="339">
        <v>7.57</v>
      </c>
      <c r="BF759" s="339"/>
      <c r="BG759" s="339"/>
      <c r="BH759" s="334"/>
      <c r="BI759" s="334"/>
      <c r="BJ759" s="112">
        <v>10</v>
      </c>
      <c r="BK759" s="56">
        <v>33.226320000000001</v>
      </c>
      <c r="BL759" s="56">
        <v>7.6787999999999998</v>
      </c>
      <c r="BM759" s="56">
        <v>17.17353</v>
      </c>
      <c r="BN759" s="56">
        <v>1.4865169577113975</v>
      </c>
      <c r="BO759" s="56">
        <v>66.406310906744835</v>
      </c>
      <c r="BP759" s="223">
        <v>50.861014753294256</v>
      </c>
      <c r="BQ759" s="339" t="s">
        <v>559</v>
      </c>
      <c r="BR759" s="56"/>
      <c r="BS759" s="339"/>
      <c r="BT759" s="113" t="s">
        <v>487</v>
      </c>
      <c r="BU759" s="114" t="s">
        <v>488</v>
      </c>
      <c r="BV759" s="34"/>
      <c r="BW759" s="34"/>
      <c r="BX759" s="34"/>
    </row>
    <row r="760" spans="1:76" x14ac:dyDescent="0.35">
      <c r="A760" s="34" t="s">
        <v>277</v>
      </c>
      <c r="B760" s="34"/>
      <c r="C760" s="34"/>
      <c r="D760" s="34"/>
      <c r="E760" s="338" t="s">
        <v>1397</v>
      </c>
      <c r="F760" s="338" t="s">
        <v>1398</v>
      </c>
      <c r="G760" s="40">
        <v>2012</v>
      </c>
      <c r="H760" s="34"/>
      <c r="I760" s="34"/>
      <c r="J760" s="338"/>
      <c r="K760" s="39" t="s">
        <v>80</v>
      </c>
      <c r="L760" s="39" t="s">
        <v>81</v>
      </c>
      <c r="M760" s="39" t="s">
        <v>82</v>
      </c>
      <c r="N760" s="39" t="s">
        <v>83</v>
      </c>
      <c r="O760" s="39" t="s">
        <v>84</v>
      </c>
      <c r="P760" s="39" t="s">
        <v>85</v>
      </c>
      <c r="Q760" s="39" t="s">
        <v>86</v>
      </c>
      <c r="R760" s="35" t="s">
        <v>87</v>
      </c>
      <c r="S760" s="35" t="s">
        <v>87</v>
      </c>
      <c r="T760" s="113" t="s">
        <v>818</v>
      </c>
      <c r="U760" s="39" t="s">
        <v>28</v>
      </c>
      <c r="V760" s="34" t="s">
        <v>293</v>
      </c>
      <c r="W760" s="34" t="s">
        <v>280</v>
      </c>
      <c r="X760" s="39" t="s">
        <v>819</v>
      </c>
      <c r="Y760" s="338" t="s">
        <v>887</v>
      </c>
      <c r="Z760" s="39" t="s">
        <v>239</v>
      </c>
      <c r="AA760" s="339"/>
      <c r="AB760" s="339"/>
      <c r="AC760" s="40">
        <v>48</v>
      </c>
      <c r="AD760" s="332" t="s">
        <v>240</v>
      </c>
      <c r="AE760" s="40" t="s">
        <v>508</v>
      </c>
      <c r="AF760" s="332" t="s">
        <v>240</v>
      </c>
      <c r="AG760" s="339"/>
      <c r="AH760" s="339">
        <v>115</v>
      </c>
      <c r="AI760" s="111">
        <v>115</v>
      </c>
      <c r="AJ760" s="339"/>
      <c r="AK760" s="114" t="s">
        <v>509</v>
      </c>
      <c r="AL760" s="336">
        <v>7.86</v>
      </c>
      <c r="AM760" s="44">
        <v>127.79757696000001</v>
      </c>
      <c r="AN760" s="111">
        <v>5.48</v>
      </c>
      <c r="AO760" s="111">
        <f t="shared" si="38"/>
        <v>1</v>
      </c>
      <c r="AP760" s="111">
        <v>1</v>
      </c>
      <c r="AQ760" s="111"/>
      <c r="AR760" s="335" t="s">
        <v>295</v>
      </c>
      <c r="AS760" s="111" t="s">
        <v>240</v>
      </c>
      <c r="AT760" s="111" t="s">
        <v>295</v>
      </c>
      <c r="AU760" s="111" t="s">
        <v>240</v>
      </c>
      <c r="AV760" s="112" t="s">
        <v>167</v>
      </c>
      <c r="AW760" s="339"/>
      <c r="AX760" s="339">
        <v>23</v>
      </c>
      <c r="AY760" s="334">
        <v>7.86</v>
      </c>
      <c r="AZ760" s="334" t="s">
        <v>240</v>
      </c>
      <c r="BA760" s="334">
        <v>174.65530524000002</v>
      </c>
      <c r="BB760" s="130">
        <v>127.79757696000001</v>
      </c>
      <c r="BC760" s="339">
        <v>5.48</v>
      </c>
      <c r="BD760" s="339"/>
      <c r="BE760" s="339">
        <v>5.48</v>
      </c>
      <c r="BF760" s="339"/>
      <c r="BG760" s="339"/>
      <c r="BH760" s="334"/>
      <c r="BI760" s="334"/>
      <c r="BJ760" s="112">
        <v>10</v>
      </c>
      <c r="BK760" s="56">
        <v>37.314480000000003</v>
      </c>
      <c r="BL760" s="56">
        <v>8.4077999999999999</v>
      </c>
      <c r="BM760" s="56">
        <v>15.38031</v>
      </c>
      <c r="BN760" s="56">
        <v>1.6694177172850555</v>
      </c>
      <c r="BO760" s="56">
        <v>69.316681065858205</v>
      </c>
      <c r="BP760" s="223">
        <v>53.090085719276459</v>
      </c>
      <c r="BQ760" s="339" t="s">
        <v>559</v>
      </c>
      <c r="BR760" s="56"/>
      <c r="BS760" s="339"/>
      <c r="BT760" s="113" t="s">
        <v>487</v>
      </c>
      <c r="BU760" s="114" t="s">
        <v>488</v>
      </c>
      <c r="BV760" s="34"/>
      <c r="BW760" s="34"/>
      <c r="BX760" s="34"/>
    </row>
    <row r="761" spans="1:76" x14ac:dyDescent="0.35">
      <c r="A761" s="34" t="s">
        <v>277</v>
      </c>
      <c r="B761" s="34"/>
      <c r="C761" s="34"/>
      <c r="D761" s="34"/>
      <c r="E761" s="338" t="s">
        <v>1397</v>
      </c>
      <c r="F761" s="338" t="s">
        <v>1398</v>
      </c>
      <c r="G761" s="40">
        <v>2012</v>
      </c>
      <c r="H761" s="34"/>
      <c r="I761" s="34"/>
      <c r="J761" s="338"/>
      <c r="K761" s="39" t="s">
        <v>80</v>
      </c>
      <c r="L761" s="39" t="s">
        <v>81</v>
      </c>
      <c r="M761" s="39" t="s">
        <v>82</v>
      </c>
      <c r="N761" s="39" t="s">
        <v>83</v>
      </c>
      <c r="O761" s="39" t="s">
        <v>84</v>
      </c>
      <c r="P761" s="39" t="s">
        <v>85</v>
      </c>
      <c r="Q761" s="39" t="s">
        <v>86</v>
      </c>
      <c r="R761" s="35" t="s">
        <v>87</v>
      </c>
      <c r="S761" s="35" t="s">
        <v>87</v>
      </c>
      <c r="T761" s="113" t="s">
        <v>818</v>
      </c>
      <c r="U761" s="39" t="s">
        <v>28</v>
      </c>
      <c r="V761" s="34" t="s">
        <v>293</v>
      </c>
      <c r="W761" s="34" t="s">
        <v>280</v>
      </c>
      <c r="X761" s="39" t="s">
        <v>819</v>
      </c>
      <c r="Y761" s="338" t="s">
        <v>887</v>
      </c>
      <c r="Z761" s="39" t="s">
        <v>239</v>
      </c>
      <c r="AA761" s="339"/>
      <c r="AB761" s="339"/>
      <c r="AC761" s="40">
        <v>48</v>
      </c>
      <c r="AD761" s="332" t="s">
        <v>240</v>
      </c>
      <c r="AE761" s="40" t="s">
        <v>508</v>
      </c>
      <c r="AF761" s="332" t="s">
        <v>240</v>
      </c>
      <c r="AG761" s="339"/>
      <c r="AH761" s="339">
        <v>130</v>
      </c>
      <c r="AI761" s="111">
        <v>130</v>
      </c>
      <c r="AJ761" s="339"/>
      <c r="AK761" s="114" t="s">
        <v>509</v>
      </c>
      <c r="AL761" s="336">
        <v>7.47</v>
      </c>
      <c r="AM761" s="44">
        <v>220.66760196000001</v>
      </c>
      <c r="AN761" s="111">
        <v>7.33</v>
      </c>
      <c r="AO761" s="111">
        <f t="shared" si="38"/>
        <v>1</v>
      </c>
      <c r="AP761" s="111">
        <v>1</v>
      </c>
      <c r="AQ761" s="111"/>
      <c r="AR761" s="335" t="s">
        <v>295</v>
      </c>
      <c r="AS761" s="111" t="s">
        <v>240</v>
      </c>
      <c r="AT761" s="111" t="s">
        <v>295</v>
      </c>
      <c r="AU761" s="111" t="s">
        <v>240</v>
      </c>
      <c r="AV761" s="112" t="s">
        <v>167</v>
      </c>
      <c r="AW761" s="339"/>
      <c r="AX761" s="339">
        <v>23</v>
      </c>
      <c r="AY761" s="334">
        <v>7.47</v>
      </c>
      <c r="AZ761" s="334" t="s">
        <v>240</v>
      </c>
      <c r="BA761" s="334">
        <v>294.10891974000003</v>
      </c>
      <c r="BB761" s="130">
        <v>220.66760196000001</v>
      </c>
      <c r="BC761" s="339">
        <v>7.33</v>
      </c>
      <c r="BD761" s="339"/>
      <c r="BE761" s="339">
        <v>7.33</v>
      </c>
      <c r="BF761" s="339"/>
      <c r="BG761" s="339"/>
      <c r="BH761" s="334"/>
      <c r="BI761" s="334"/>
      <c r="BJ761" s="112">
        <v>10</v>
      </c>
      <c r="BK761" s="56">
        <v>61.56288</v>
      </c>
      <c r="BL761" s="56">
        <v>16.256699999999999</v>
      </c>
      <c r="BM761" s="56">
        <v>102.60437</v>
      </c>
      <c r="BN761" s="56">
        <v>2.7542702618150861</v>
      </c>
      <c r="BO761" s="56">
        <v>207.70368662923389</v>
      </c>
      <c r="BP761" s="223">
        <v>159.08157109944341</v>
      </c>
      <c r="BQ761" s="339" t="s">
        <v>559</v>
      </c>
      <c r="BR761" s="56"/>
      <c r="BS761" s="339"/>
      <c r="BT761" s="113" t="s">
        <v>487</v>
      </c>
      <c r="BU761" s="114" t="s">
        <v>488</v>
      </c>
      <c r="BV761" s="34"/>
      <c r="BW761" s="34"/>
      <c r="BX761" s="34"/>
    </row>
    <row r="762" spans="1:76" x14ac:dyDescent="0.35">
      <c r="A762" s="34" t="s">
        <v>277</v>
      </c>
      <c r="B762" s="34"/>
      <c r="C762" s="34"/>
      <c r="D762" s="34"/>
      <c r="E762" s="338" t="s">
        <v>1397</v>
      </c>
      <c r="F762" s="338" t="s">
        <v>1398</v>
      </c>
      <c r="G762" s="40">
        <v>2012</v>
      </c>
      <c r="H762" s="34"/>
      <c r="I762" s="34"/>
      <c r="J762" s="338"/>
      <c r="K762" s="39" t="s">
        <v>80</v>
      </c>
      <c r="L762" s="39" t="s">
        <v>81</v>
      </c>
      <c r="M762" s="39" t="s">
        <v>82</v>
      </c>
      <c r="N762" s="39" t="s">
        <v>83</v>
      </c>
      <c r="O762" s="39" t="s">
        <v>84</v>
      </c>
      <c r="P762" s="39" t="s">
        <v>85</v>
      </c>
      <c r="Q762" s="39" t="s">
        <v>86</v>
      </c>
      <c r="R762" s="35" t="s">
        <v>87</v>
      </c>
      <c r="S762" s="35" t="s">
        <v>87</v>
      </c>
      <c r="T762" s="113" t="s">
        <v>818</v>
      </c>
      <c r="U762" s="39" t="s">
        <v>28</v>
      </c>
      <c r="V762" s="34" t="s">
        <v>293</v>
      </c>
      <c r="W762" s="34" t="s">
        <v>280</v>
      </c>
      <c r="X762" s="39" t="s">
        <v>819</v>
      </c>
      <c r="Y762" s="338" t="s">
        <v>887</v>
      </c>
      <c r="Z762" s="39" t="s">
        <v>239</v>
      </c>
      <c r="AA762" s="339"/>
      <c r="AB762" s="339"/>
      <c r="AC762" s="40">
        <v>48</v>
      </c>
      <c r="AD762" s="332" t="s">
        <v>240</v>
      </c>
      <c r="AE762" s="40" t="s">
        <v>508</v>
      </c>
      <c r="AF762" s="332" t="s">
        <v>240</v>
      </c>
      <c r="AG762" s="339"/>
      <c r="AH762" s="339">
        <v>130</v>
      </c>
      <c r="AI762" s="111">
        <v>130</v>
      </c>
      <c r="AJ762" s="339"/>
      <c r="AK762" s="114" t="s">
        <v>509</v>
      </c>
      <c r="AL762" s="336">
        <v>7.83</v>
      </c>
      <c r="AM762" s="44">
        <v>128.59821504000001</v>
      </c>
      <c r="AN762" s="111">
        <v>6.99</v>
      </c>
      <c r="AO762" s="111">
        <f t="shared" si="38"/>
        <v>1</v>
      </c>
      <c r="AP762" s="111">
        <v>1</v>
      </c>
      <c r="AQ762" s="111"/>
      <c r="AR762" s="335" t="s">
        <v>295</v>
      </c>
      <c r="AS762" s="111" t="s">
        <v>240</v>
      </c>
      <c r="AT762" s="111" t="s">
        <v>295</v>
      </c>
      <c r="AU762" s="111" t="s">
        <v>240</v>
      </c>
      <c r="AV762" s="112" t="s">
        <v>167</v>
      </c>
      <c r="AW762" s="339"/>
      <c r="AX762" s="339">
        <v>23</v>
      </c>
      <c r="AY762" s="334">
        <v>7.83</v>
      </c>
      <c r="AZ762" s="334" t="s">
        <v>240</v>
      </c>
      <c r="BA762" s="334">
        <v>175.97570076000002</v>
      </c>
      <c r="BB762" s="130">
        <v>128.59821504000001</v>
      </c>
      <c r="BC762" s="339">
        <v>6.99</v>
      </c>
      <c r="BD762" s="339"/>
      <c r="BE762" s="339">
        <v>6.99</v>
      </c>
      <c r="BF762" s="339"/>
      <c r="BG762" s="339"/>
      <c r="BH762" s="334"/>
      <c r="BI762" s="334"/>
      <c r="BJ762" s="112">
        <v>10</v>
      </c>
      <c r="BK762" s="56">
        <v>37.635120000000001</v>
      </c>
      <c r="BL762" s="56">
        <v>8.4077999999999999</v>
      </c>
      <c r="BM762" s="56">
        <v>18.43798</v>
      </c>
      <c r="BN762" s="56">
        <v>1.6837628748986755</v>
      </c>
      <c r="BO762" s="56">
        <v>73.352165061532304</v>
      </c>
      <c r="BP762" s="223">
        <v>56.18088850952477</v>
      </c>
      <c r="BQ762" s="339" t="s">
        <v>559</v>
      </c>
      <c r="BR762" s="56"/>
      <c r="BS762" s="339"/>
      <c r="BT762" s="113" t="s">
        <v>487</v>
      </c>
      <c r="BU762" s="114" t="s">
        <v>488</v>
      </c>
      <c r="BV762" s="34"/>
      <c r="BW762" s="34"/>
      <c r="BX762" s="34"/>
    </row>
    <row r="763" spans="1:76" x14ac:dyDescent="0.35">
      <c r="A763" s="34" t="s">
        <v>277</v>
      </c>
      <c r="B763" s="34"/>
      <c r="C763" s="34"/>
      <c r="D763" s="34"/>
      <c r="E763" s="338" t="s">
        <v>1397</v>
      </c>
      <c r="F763" s="338" t="s">
        <v>1398</v>
      </c>
      <c r="G763" s="40">
        <v>2012</v>
      </c>
      <c r="H763" s="34"/>
      <c r="I763" s="34"/>
      <c r="J763" s="338"/>
      <c r="K763" s="39" t="s">
        <v>80</v>
      </c>
      <c r="L763" s="39" t="s">
        <v>81</v>
      </c>
      <c r="M763" s="39" t="s">
        <v>82</v>
      </c>
      <c r="N763" s="39" t="s">
        <v>83</v>
      </c>
      <c r="O763" s="39" t="s">
        <v>84</v>
      </c>
      <c r="P763" s="39" t="s">
        <v>85</v>
      </c>
      <c r="Q763" s="39" t="s">
        <v>86</v>
      </c>
      <c r="R763" s="35" t="s">
        <v>87</v>
      </c>
      <c r="S763" s="35" t="s">
        <v>87</v>
      </c>
      <c r="T763" s="113" t="s">
        <v>818</v>
      </c>
      <c r="U763" s="39" t="s">
        <v>28</v>
      </c>
      <c r="V763" s="34" t="s">
        <v>293</v>
      </c>
      <c r="W763" s="34" t="s">
        <v>280</v>
      </c>
      <c r="X763" s="39" t="s">
        <v>819</v>
      </c>
      <c r="Y763" s="338" t="s">
        <v>887</v>
      </c>
      <c r="Z763" s="39" t="s">
        <v>239</v>
      </c>
      <c r="AA763" s="339"/>
      <c r="AB763" s="339"/>
      <c r="AC763" s="40">
        <v>48</v>
      </c>
      <c r="AD763" s="332" t="s">
        <v>240</v>
      </c>
      <c r="AE763" s="40" t="s">
        <v>508</v>
      </c>
      <c r="AF763" s="332" t="s">
        <v>240</v>
      </c>
      <c r="AG763" s="339"/>
      <c r="AH763" s="339">
        <v>165</v>
      </c>
      <c r="AI763" s="111">
        <v>165</v>
      </c>
      <c r="AJ763" s="339"/>
      <c r="AK763" s="114" t="s">
        <v>509</v>
      </c>
      <c r="AL763" s="336">
        <v>7.73</v>
      </c>
      <c r="AM763" s="44">
        <v>128.39790719999999</v>
      </c>
      <c r="AN763" s="111">
        <v>8.57</v>
      </c>
      <c r="AO763" s="111">
        <f t="shared" ref="AO763:AO794" si="39">IF(AP763=1,1,"xx")</f>
        <v>1</v>
      </c>
      <c r="AP763" s="111">
        <v>1</v>
      </c>
      <c r="AQ763" s="111"/>
      <c r="AR763" s="335" t="s">
        <v>295</v>
      </c>
      <c r="AS763" s="111" t="s">
        <v>240</v>
      </c>
      <c r="AT763" s="111" t="s">
        <v>295</v>
      </c>
      <c r="AU763" s="111" t="s">
        <v>240</v>
      </c>
      <c r="AV763" s="112" t="s">
        <v>167</v>
      </c>
      <c r="AW763" s="339"/>
      <c r="AX763" s="339">
        <v>23</v>
      </c>
      <c r="AY763" s="334">
        <v>7.73</v>
      </c>
      <c r="AZ763" s="334" t="s">
        <v>240</v>
      </c>
      <c r="BA763" s="334">
        <v>174.39313380000002</v>
      </c>
      <c r="BB763" s="130">
        <v>128.39790719999999</v>
      </c>
      <c r="BC763" s="339">
        <v>8.57</v>
      </c>
      <c r="BD763" s="339"/>
      <c r="BE763" s="339">
        <v>8.57</v>
      </c>
      <c r="BF763" s="339"/>
      <c r="BG763" s="339"/>
      <c r="BH763" s="334"/>
      <c r="BI763" s="334"/>
      <c r="BJ763" s="112">
        <v>10</v>
      </c>
      <c r="BK763" s="56">
        <v>37.073999999999998</v>
      </c>
      <c r="BL763" s="56">
        <v>8.6994000000000007</v>
      </c>
      <c r="BM763" s="56">
        <v>18.6219</v>
      </c>
      <c r="BN763" s="56">
        <v>1.6586588490748402</v>
      </c>
      <c r="BO763" s="56">
        <v>74.90848410505906</v>
      </c>
      <c r="BP763" s="223">
        <v>57.372883137035494</v>
      </c>
      <c r="BQ763" s="339" t="s">
        <v>559</v>
      </c>
      <c r="BR763" s="56"/>
      <c r="BS763" s="339"/>
      <c r="BT763" s="113" t="s">
        <v>487</v>
      </c>
      <c r="BU763" s="114" t="s">
        <v>488</v>
      </c>
      <c r="BV763" s="34"/>
      <c r="BW763" s="34"/>
      <c r="BX763" s="34"/>
    </row>
    <row r="764" spans="1:76" x14ac:dyDescent="0.35">
      <c r="A764" s="34" t="s">
        <v>329</v>
      </c>
      <c r="B764" s="34"/>
      <c r="C764" s="34"/>
      <c r="D764" s="34"/>
      <c r="E764" s="113" t="s">
        <v>1399</v>
      </c>
      <c r="F764" s="113" t="s">
        <v>1400</v>
      </c>
      <c r="G764" s="41">
        <v>2014</v>
      </c>
      <c r="H764" s="34"/>
      <c r="I764" s="34"/>
      <c r="J764" s="113"/>
      <c r="K764" s="39" t="s">
        <v>80</v>
      </c>
      <c r="L764" s="39" t="s">
        <v>81</v>
      </c>
      <c r="M764" s="39" t="s">
        <v>82</v>
      </c>
      <c r="N764" s="39" t="s">
        <v>83</v>
      </c>
      <c r="O764" s="39" t="s">
        <v>84</v>
      </c>
      <c r="P764" s="39" t="s">
        <v>85</v>
      </c>
      <c r="Q764" s="39" t="s">
        <v>86</v>
      </c>
      <c r="R764" s="35" t="s">
        <v>87</v>
      </c>
      <c r="S764" s="35" t="s">
        <v>87</v>
      </c>
      <c r="T764" s="113" t="s">
        <v>818</v>
      </c>
      <c r="U764" s="39" t="s">
        <v>28</v>
      </c>
      <c r="V764" s="34" t="s">
        <v>293</v>
      </c>
      <c r="W764" s="34" t="s">
        <v>280</v>
      </c>
      <c r="X764" s="39" t="s">
        <v>819</v>
      </c>
      <c r="Y764" s="113" t="s">
        <v>887</v>
      </c>
      <c r="Z764" s="39" t="s">
        <v>239</v>
      </c>
      <c r="AA764" s="112"/>
      <c r="AB764" s="112"/>
      <c r="AC764" s="41">
        <v>48</v>
      </c>
      <c r="AD764" s="332" t="s">
        <v>240</v>
      </c>
      <c r="AE764" s="41" t="s">
        <v>508</v>
      </c>
      <c r="AF764" s="332" t="s">
        <v>240</v>
      </c>
      <c r="AG764" s="112"/>
      <c r="AH764" s="112">
        <v>3.98</v>
      </c>
      <c r="AI764" s="111">
        <v>3.976</v>
      </c>
      <c r="AJ764" s="112"/>
      <c r="AK764" s="114" t="s">
        <v>509</v>
      </c>
      <c r="AL764" s="336">
        <v>7.71</v>
      </c>
      <c r="AM764" s="44">
        <v>40.114899999999999</v>
      </c>
      <c r="AN764" s="111">
        <v>0.5</v>
      </c>
      <c r="AO764" s="111">
        <f t="shared" si="39"/>
        <v>1</v>
      </c>
      <c r="AP764" s="111">
        <v>1</v>
      </c>
      <c r="AQ764" s="111"/>
      <c r="AR764" s="335" t="s">
        <v>240</v>
      </c>
      <c r="AS764" s="111" t="s">
        <v>240</v>
      </c>
      <c r="AT764" s="111" t="s">
        <v>295</v>
      </c>
      <c r="AU764" s="111" t="s">
        <v>240</v>
      </c>
      <c r="AV764" s="112" t="s">
        <v>167</v>
      </c>
      <c r="AW764" s="114"/>
      <c r="AX764" s="112">
        <v>20</v>
      </c>
      <c r="AY764" s="114">
        <v>7.71</v>
      </c>
      <c r="AZ764" s="334" t="s">
        <v>240</v>
      </c>
      <c r="BA764" s="130">
        <v>40.114899999999999</v>
      </c>
      <c r="BB764" s="130"/>
      <c r="BC764" s="114">
        <v>0.5</v>
      </c>
      <c r="BD764" s="114"/>
      <c r="BE764" s="114">
        <v>0.5</v>
      </c>
      <c r="BF764" s="114"/>
      <c r="BG764" s="114"/>
      <c r="BH764" s="114"/>
      <c r="BI764" s="114"/>
      <c r="BJ764" s="112">
        <v>10</v>
      </c>
      <c r="BK764" s="56">
        <v>6.5</v>
      </c>
      <c r="BL764" s="56">
        <v>5.8</v>
      </c>
      <c r="BM764" s="56">
        <v>13</v>
      </c>
      <c r="BN764" s="56">
        <v>1.1000000000000001</v>
      </c>
      <c r="BO764" s="56">
        <v>39</v>
      </c>
      <c r="BP764" s="223">
        <v>1</v>
      </c>
      <c r="BQ764" s="56">
        <v>29</v>
      </c>
      <c r="BR764" s="56"/>
      <c r="BS764" s="112"/>
      <c r="BT764" s="113" t="s">
        <v>487</v>
      </c>
      <c r="BU764" s="114" t="s">
        <v>488</v>
      </c>
      <c r="BV764" s="34"/>
      <c r="BW764" s="34"/>
      <c r="BX764" s="34"/>
    </row>
    <row r="765" spans="1:76" x14ac:dyDescent="0.35">
      <c r="A765" s="34" t="s">
        <v>329</v>
      </c>
      <c r="B765" s="34"/>
      <c r="C765" s="34"/>
      <c r="D765" s="34"/>
      <c r="E765" s="113" t="s">
        <v>1399</v>
      </c>
      <c r="F765" s="113" t="s">
        <v>1400</v>
      </c>
      <c r="G765" s="41">
        <v>2014</v>
      </c>
      <c r="H765" s="34"/>
      <c r="I765" s="34"/>
      <c r="J765" s="113"/>
      <c r="K765" s="39" t="s">
        <v>80</v>
      </c>
      <c r="L765" s="39" t="s">
        <v>81</v>
      </c>
      <c r="M765" s="39" t="s">
        <v>82</v>
      </c>
      <c r="N765" s="39" t="s">
        <v>83</v>
      </c>
      <c r="O765" s="39" t="s">
        <v>84</v>
      </c>
      <c r="P765" s="39" t="s">
        <v>85</v>
      </c>
      <c r="Q765" s="39" t="s">
        <v>86</v>
      </c>
      <c r="R765" s="35" t="s">
        <v>87</v>
      </c>
      <c r="S765" s="35" t="s">
        <v>87</v>
      </c>
      <c r="T765" s="113" t="s">
        <v>818</v>
      </c>
      <c r="U765" s="39" t="s">
        <v>28</v>
      </c>
      <c r="V765" s="34" t="s">
        <v>293</v>
      </c>
      <c r="W765" s="34" t="s">
        <v>280</v>
      </c>
      <c r="X765" s="39" t="s">
        <v>819</v>
      </c>
      <c r="Y765" s="113" t="s">
        <v>887</v>
      </c>
      <c r="Z765" s="39" t="s">
        <v>239</v>
      </c>
      <c r="AA765" s="112"/>
      <c r="AB765" s="112"/>
      <c r="AC765" s="41">
        <v>48</v>
      </c>
      <c r="AD765" s="332" t="s">
        <v>240</v>
      </c>
      <c r="AE765" s="41" t="s">
        <v>508</v>
      </c>
      <c r="AF765" s="332" t="s">
        <v>240</v>
      </c>
      <c r="AG765" s="112"/>
      <c r="AH765" s="112">
        <v>6.03</v>
      </c>
      <c r="AI765" s="111">
        <v>6.0330000000000004</v>
      </c>
      <c r="AJ765" s="112"/>
      <c r="AK765" s="114" t="s">
        <v>509</v>
      </c>
      <c r="AL765" s="336">
        <v>7.87</v>
      </c>
      <c r="AM765" s="44">
        <v>43.010600000000004</v>
      </c>
      <c r="AN765" s="111">
        <v>0.5</v>
      </c>
      <c r="AO765" s="111">
        <f t="shared" si="39"/>
        <v>1</v>
      </c>
      <c r="AP765" s="111">
        <v>1</v>
      </c>
      <c r="AQ765" s="111"/>
      <c r="AR765" s="335" t="s">
        <v>240</v>
      </c>
      <c r="AS765" s="111" t="s">
        <v>240</v>
      </c>
      <c r="AT765" s="111" t="s">
        <v>295</v>
      </c>
      <c r="AU765" s="111" t="s">
        <v>240</v>
      </c>
      <c r="AV765" s="112" t="s">
        <v>167</v>
      </c>
      <c r="AW765" s="114"/>
      <c r="AX765" s="112">
        <v>20</v>
      </c>
      <c r="AY765" s="114">
        <v>7.87</v>
      </c>
      <c r="AZ765" s="334" t="s">
        <v>240</v>
      </c>
      <c r="BA765" s="130">
        <v>43.010600000000004</v>
      </c>
      <c r="BB765" s="130"/>
      <c r="BC765" s="114">
        <v>0.5</v>
      </c>
      <c r="BD765" s="114"/>
      <c r="BE765" s="114">
        <v>0.5</v>
      </c>
      <c r="BF765" s="114"/>
      <c r="BG765" s="114"/>
      <c r="BH765" s="114"/>
      <c r="BI765" s="114"/>
      <c r="BJ765" s="112">
        <v>10</v>
      </c>
      <c r="BK765" s="56">
        <v>7</v>
      </c>
      <c r="BL765" s="56">
        <v>6.2</v>
      </c>
      <c r="BM765" s="56">
        <v>14.1</v>
      </c>
      <c r="BN765" s="56">
        <v>1</v>
      </c>
      <c r="BO765" s="56">
        <v>53</v>
      </c>
      <c r="BP765" s="223">
        <v>1</v>
      </c>
      <c r="BQ765" s="56">
        <v>32</v>
      </c>
      <c r="BR765" s="56"/>
      <c r="BS765" s="112"/>
      <c r="BT765" s="113" t="s">
        <v>487</v>
      </c>
      <c r="BU765" s="114" t="s">
        <v>488</v>
      </c>
      <c r="BV765" s="34"/>
      <c r="BW765" s="34"/>
      <c r="BX765" s="34"/>
    </row>
    <row r="766" spans="1:76" x14ac:dyDescent="0.35">
      <c r="A766" s="34" t="s">
        <v>329</v>
      </c>
      <c r="B766" s="34"/>
      <c r="C766" s="34"/>
      <c r="D766" s="34"/>
      <c r="E766" s="113" t="s">
        <v>1399</v>
      </c>
      <c r="F766" s="113" t="s">
        <v>1400</v>
      </c>
      <c r="G766" s="41">
        <v>2014</v>
      </c>
      <c r="H766" s="34"/>
      <c r="I766" s="34"/>
      <c r="J766" s="113"/>
      <c r="K766" s="39" t="s">
        <v>80</v>
      </c>
      <c r="L766" s="39" t="s">
        <v>81</v>
      </c>
      <c r="M766" s="39" t="s">
        <v>82</v>
      </c>
      <c r="N766" s="39" t="s">
        <v>83</v>
      </c>
      <c r="O766" s="39" t="s">
        <v>84</v>
      </c>
      <c r="P766" s="39" t="s">
        <v>85</v>
      </c>
      <c r="Q766" s="39" t="s">
        <v>86</v>
      </c>
      <c r="R766" s="35" t="s">
        <v>87</v>
      </c>
      <c r="S766" s="35" t="s">
        <v>87</v>
      </c>
      <c r="T766" s="113" t="s">
        <v>818</v>
      </c>
      <c r="U766" s="39" t="s">
        <v>28</v>
      </c>
      <c r="V766" s="34" t="s">
        <v>293</v>
      </c>
      <c r="W766" s="34" t="s">
        <v>280</v>
      </c>
      <c r="X766" s="39" t="s">
        <v>819</v>
      </c>
      <c r="Y766" s="113" t="s">
        <v>887</v>
      </c>
      <c r="Z766" s="39" t="s">
        <v>239</v>
      </c>
      <c r="AA766" s="112"/>
      <c r="AB766" s="112"/>
      <c r="AC766" s="41">
        <v>48</v>
      </c>
      <c r="AD766" s="332" t="s">
        <v>240</v>
      </c>
      <c r="AE766" s="41" t="s">
        <v>508</v>
      </c>
      <c r="AF766" s="332" t="s">
        <v>240</v>
      </c>
      <c r="AG766" s="112"/>
      <c r="AH766" s="112">
        <v>6.18</v>
      </c>
      <c r="AI766" s="111">
        <v>6.1829999999999998</v>
      </c>
      <c r="AJ766" s="112"/>
      <c r="AK766" s="112" t="s">
        <v>509</v>
      </c>
      <c r="AL766" s="336">
        <v>7.3</v>
      </c>
      <c r="AM766" s="44">
        <v>38.130400000000002</v>
      </c>
      <c r="AN766" s="111">
        <v>0.5</v>
      </c>
      <c r="AO766" s="111">
        <f t="shared" si="39"/>
        <v>1</v>
      </c>
      <c r="AP766" s="111">
        <v>1</v>
      </c>
      <c r="AQ766" s="111"/>
      <c r="AR766" s="335" t="s">
        <v>240</v>
      </c>
      <c r="AS766" s="111" t="s">
        <v>240</v>
      </c>
      <c r="AT766" s="111" t="s">
        <v>295</v>
      </c>
      <c r="AU766" s="111" t="s">
        <v>240</v>
      </c>
      <c r="AV766" s="112" t="s">
        <v>167</v>
      </c>
      <c r="AW766" s="114"/>
      <c r="AX766" s="112">
        <v>20</v>
      </c>
      <c r="AY766" s="114">
        <v>7.3</v>
      </c>
      <c r="AZ766" s="334" t="s">
        <v>240</v>
      </c>
      <c r="BA766" s="130">
        <v>38.130400000000002</v>
      </c>
      <c r="BB766" s="130"/>
      <c r="BC766" s="114">
        <v>0.5</v>
      </c>
      <c r="BD766" s="114"/>
      <c r="BE766" s="114">
        <v>0.5</v>
      </c>
      <c r="BF766" s="114"/>
      <c r="BG766" s="114"/>
      <c r="BH766" s="114"/>
      <c r="BI766" s="114"/>
      <c r="BJ766" s="112">
        <v>10</v>
      </c>
      <c r="BK766" s="56">
        <v>6.2</v>
      </c>
      <c r="BL766" s="56">
        <v>5.5</v>
      </c>
      <c r="BM766" s="56">
        <v>12.5</v>
      </c>
      <c r="BN766" s="56">
        <v>1.7</v>
      </c>
      <c r="BO766" s="56">
        <v>41</v>
      </c>
      <c r="BP766" s="223">
        <v>1</v>
      </c>
      <c r="BQ766" s="56">
        <v>32</v>
      </c>
      <c r="BR766" s="56"/>
      <c r="BS766" s="112"/>
      <c r="BT766" s="113" t="s">
        <v>487</v>
      </c>
      <c r="BU766" s="114" t="s">
        <v>488</v>
      </c>
      <c r="BV766" s="34"/>
      <c r="BW766" s="34"/>
      <c r="BX766" s="34"/>
    </row>
    <row r="767" spans="1:76" x14ac:dyDescent="0.35">
      <c r="A767" s="34" t="s">
        <v>277</v>
      </c>
      <c r="B767" s="34"/>
      <c r="C767" s="34"/>
      <c r="D767" s="34"/>
      <c r="E767" s="113" t="s">
        <v>1399</v>
      </c>
      <c r="F767" s="113" t="s">
        <v>1400</v>
      </c>
      <c r="G767" s="41">
        <v>2014</v>
      </c>
      <c r="H767" s="34"/>
      <c r="I767" s="34"/>
      <c r="J767" s="113"/>
      <c r="K767" s="39" t="s">
        <v>80</v>
      </c>
      <c r="L767" s="39" t="s">
        <v>81</v>
      </c>
      <c r="M767" s="39" t="s">
        <v>82</v>
      </c>
      <c r="N767" s="39" t="s">
        <v>83</v>
      </c>
      <c r="O767" s="39" t="s">
        <v>84</v>
      </c>
      <c r="P767" s="39" t="s">
        <v>85</v>
      </c>
      <c r="Q767" s="39" t="s">
        <v>86</v>
      </c>
      <c r="R767" s="35" t="s">
        <v>87</v>
      </c>
      <c r="S767" s="35" t="s">
        <v>87</v>
      </c>
      <c r="T767" s="113" t="s">
        <v>818</v>
      </c>
      <c r="U767" s="39" t="s">
        <v>28</v>
      </c>
      <c r="V767" s="34" t="s">
        <v>293</v>
      </c>
      <c r="W767" s="34" t="s">
        <v>280</v>
      </c>
      <c r="X767" s="39" t="s">
        <v>819</v>
      </c>
      <c r="Y767" s="113" t="s">
        <v>887</v>
      </c>
      <c r="Z767" s="39" t="s">
        <v>239</v>
      </c>
      <c r="AA767" s="112"/>
      <c r="AB767" s="112"/>
      <c r="AC767" s="41">
        <v>48</v>
      </c>
      <c r="AD767" s="332" t="s">
        <v>240</v>
      </c>
      <c r="AE767" s="41" t="s">
        <v>508</v>
      </c>
      <c r="AF767" s="332" t="s">
        <v>240</v>
      </c>
      <c r="AG767" s="112"/>
      <c r="AH767" s="112">
        <v>6.6</v>
      </c>
      <c r="AI767" s="111">
        <v>6.5960000000000001</v>
      </c>
      <c r="AJ767" s="112"/>
      <c r="AK767" s="112" t="s">
        <v>509</v>
      </c>
      <c r="AL767" s="336">
        <v>7.65</v>
      </c>
      <c r="AM767" s="44">
        <v>66.750100000000003</v>
      </c>
      <c r="AN767" s="111">
        <v>0.5</v>
      </c>
      <c r="AO767" s="111">
        <f t="shared" si="39"/>
        <v>1</v>
      </c>
      <c r="AP767" s="111">
        <v>1</v>
      </c>
      <c r="AQ767" s="111"/>
      <c r="AR767" s="335" t="s">
        <v>295</v>
      </c>
      <c r="AS767" s="111" t="s">
        <v>240</v>
      </c>
      <c r="AT767" s="111" t="s">
        <v>295</v>
      </c>
      <c r="AU767" s="111" t="s">
        <v>240</v>
      </c>
      <c r="AV767" s="112" t="s">
        <v>167</v>
      </c>
      <c r="AW767" s="114"/>
      <c r="AX767" s="112">
        <v>20</v>
      </c>
      <c r="AY767" s="114">
        <v>7.65</v>
      </c>
      <c r="AZ767" s="334" t="s">
        <v>240</v>
      </c>
      <c r="BA767" s="130">
        <v>66.750100000000003</v>
      </c>
      <c r="BB767" s="130"/>
      <c r="BC767" s="114">
        <v>0.5</v>
      </c>
      <c r="BD767" s="114"/>
      <c r="BE767" s="114">
        <v>0.5</v>
      </c>
      <c r="BF767" s="114"/>
      <c r="BG767" s="114"/>
      <c r="BH767" s="114"/>
      <c r="BI767" s="114"/>
      <c r="BJ767" s="112">
        <v>10</v>
      </c>
      <c r="BK767" s="56">
        <v>10.9</v>
      </c>
      <c r="BL767" s="56">
        <v>9.6</v>
      </c>
      <c r="BM767" s="56">
        <v>21.7</v>
      </c>
      <c r="BN767" s="56">
        <v>1.6</v>
      </c>
      <c r="BO767" s="56">
        <v>65</v>
      </c>
      <c r="BP767" s="223">
        <v>1</v>
      </c>
      <c r="BQ767" s="56">
        <v>52</v>
      </c>
      <c r="BR767" s="56"/>
      <c r="BS767" s="112"/>
      <c r="BT767" s="113" t="s">
        <v>487</v>
      </c>
      <c r="BU767" s="114" t="s">
        <v>488</v>
      </c>
      <c r="BV767" s="34"/>
      <c r="BW767" s="34"/>
      <c r="BX767" s="34"/>
    </row>
    <row r="768" spans="1:76" x14ac:dyDescent="0.35">
      <c r="A768" s="34" t="s">
        <v>277</v>
      </c>
      <c r="B768" s="34"/>
      <c r="C768" s="34"/>
      <c r="D768" s="34"/>
      <c r="E768" s="113" t="s">
        <v>1399</v>
      </c>
      <c r="F768" s="113" t="s">
        <v>1400</v>
      </c>
      <c r="G768" s="41">
        <v>2014</v>
      </c>
      <c r="H768" s="34"/>
      <c r="I768" s="34"/>
      <c r="J768" s="113"/>
      <c r="K768" s="39" t="s">
        <v>80</v>
      </c>
      <c r="L768" s="39" t="s">
        <v>81</v>
      </c>
      <c r="M768" s="39" t="s">
        <v>82</v>
      </c>
      <c r="N768" s="39" t="s">
        <v>83</v>
      </c>
      <c r="O768" s="39" t="s">
        <v>84</v>
      </c>
      <c r="P768" s="39" t="s">
        <v>85</v>
      </c>
      <c r="Q768" s="39" t="s">
        <v>86</v>
      </c>
      <c r="R768" s="35" t="s">
        <v>87</v>
      </c>
      <c r="S768" s="35" t="s">
        <v>87</v>
      </c>
      <c r="T768" s="113" t="s">
        <v>818</v>
      </c>
      <c r="U768" s="39" t="s">
        <v>28</v>
      </c>
      <c r="V768" s="34" t="s">
        <v>293</v>
      </c>
      <c r="W768" s="34" t="s">
        <v>280</v>
      </c>
      <c r="X768" s="39" t="s">
        <v>819</v>
      </c>
      <c r="Y768" s="113" t="s">
        <v>887</v>
      </c>
      <c r="Z768" s="39" t="s">
        <v>239</v>
      </c>
      <c r="AA768" s="112"/>
      <c r="AB768" s="112"/>
      <c r="AC768" s="41">
        <v>48</v>
      </c>
      <c r="AD768" s="332" t="s">
        <v>240</v>
      </c>
      <c r="AE768" s="41" t="s">
        <v>508</v>
      </c>
      <c r="AF768" s="332" t="s">
        <v>240</v>
      </c>
      <c r="AG768" s="112"/>
      <c r="AH768" s="112">
        <v>9.4600000000000009</v>
      </c>
      <c r="AI768" s="111">
        <v>9.4600000000000009</v>
      </c>
      <c r="AJ768" s="112"/>
      <c r="AK768" s="112" t="s">
        <v>509</v>
      </c>
      <c r="AL768" s="336">
        <v>7.85</v>
      </c>
      <c r="AM768" s="44">
        <v>66.750100000000003</v>
      </c>
      <c r="AN768" s="111">
        <v>0.5</v>
      </c>
      <c r="AO768" s="111">
        <f t="shared" si="39"/>
        <v>1</v>
      </c>
      <c r="AP768" s="111">
        <v>1</v>
      </c>
      <c r="AQ768" s="111"/>
      <c r="AR768" s="335" t="s">
        <v>295</v>
      </c>
      <c r="AS768" s="111" t="s">
        <v>240</v>
      </c>
      <c r="AT768" s="111" t="s">
        <v>295</v>
      </c>
      <c r="AU768" s="111" t="s">
        <v>240</v>
      </c>
      <c r="AV768" s="112" t="s">
        <v>167</v>
      </c>
      <c r="AW768" s="114"/>
      <c r="AX768" s="112">
        <v>20</v>
      </c>
      <c r="AY768" s="114">
        <v>7.85</v>
      </c>
      <c r="AZ768" s="334" t="s">
        <v>240</v>
      </c>
      <c r="BA768" s="130">
        <v>66.750100000000003</v>
      </c>
      <c r="BB768" s="130"/>
      <c r="BC768" s="114">
        <v>0.5</v>
      </c>
      <c r="BD768" s="114"/>
      <c r="BE768" s="114">
        <v>0.5</v>
      </c>
      <c r="BF768" s="114"/>
      <c r="BG768" s="114"/>
      <c r="BH768" s="114"/>
      <c r="BI768" s="114"/>
      <c r="BJ768" s="112">
        <v>10</v>
      </c>
      <c r="BK768" s="56">
        <v>10.9</v>
      </c>
      <c r="BL768" s="56">
        <v>9.6</v>
      </c>
      <c r="BM768" s="56">
        <v>21.7</v>
      </c>
      <c r="BN768" s="56">
        <v>1.6</v>
      </c>
      <c r="BO768" s="56">
        <v>65</v>
      </c>
      <c r="BP768" s="223">
        <v>1</v>
      </c>
      <c r="BQ768" s="56">
        <v>47</v>
      </c>
      <c r="BR768" s="56"/>
      <c r="BS768" s="112"/>
      <c r="BT768" s="113" t="s">
        <v>487</v>
      </c>
      <c r="BU768" s="114" t="s">
        <v>488</v>
      </c>
      <c r="BV768" s="34"/>
      <c r="BW768" s="34"/>
      <c r="BX768" s="34"/>
    </row>
    <row r="769" spans="1:76" x14ac:dyDescent="0.35">
      <c r="A769" s="34" t="s">
        <v>277</v>
      </c>
      <c r="B769" s="34"/>
      <c r="C769" s="34"/>
      <c r="D769" s="34"/>
      <c r="E769" s="113" t="s">
        <v>1399</v>
      </c>
      <c r="F769" s="113" t="s">
        <v>1400</v>
      </c>
      <c r="G769" s="41">
        <v>2014</v>
      </c>
      <c r="H769" s="34"/>
      <c r="I769" s="34"/>
      <c r="J769" s="113"/>
      <c r="K769" s="39" t="s">
        <v>80</v>
      </c>
      <c r="L769" s="39" t="s">
        <v>81</v>
      </c>
      <c r="M769" s="39" t="s">
        <v>82</v>
      </c>
      <c r="N769" s="39" t="s">
        <v>83</v>
      </c>
      <c r="O769" s="39" t="s">
        <v>84</v>
      </c>
      <c r="P769" s="39" t="s">
        <v>85</v>
      </c>
      <c r="Q769" s="39" t="s">
        <v>86</v>
      </c>
      <c r="R769" s="35" t="s">
        <v>87</v>
      </c>
      <c r="S769" s="35" t="s">
        <v>87</v>
      </c>
      <c r="T769" s="113" t="s">
        <v>818</v>
      </c>
      <c r="U769" s="39" t="s">
        <v>28</v>
      </c>
      <c r="V769" s="34" t="s">
        <v>293</v>
      </c>
      <c r="W769" s="34" t="s">
        <v>280</v>
      </c>
      <c r="X769" s="39" t="s">
        <v>819</v>
      </c>
      <c r="Y769" s="113" t="s">
        <v>887</v>
      </c>
      <c r="Z769" s="39" t="s">
        <v>239</v>
      </c>
      <c r="AA769" s="112"/>
      <c r="AB769" s="112"/>
      <c r="AC769" s="41">
        <v>48</v>
      </c>
      <c r="AD769" s="332" t="s">
        <v>240</v>
      </c>
      <c r="AE769" s="41" t="s">
        <v>508</v>
      </c>
      <c r="AF769" s="332" t="s">
        <v>240</v>
      </c>
      <c r="AG769" s="112"/>
      <c r="AH769" s="112">
        <v>10.14</v>
      </c>
      <c r="AI769" s="111">
        <v>10.14</v>
      </c>
      <c r="AJ769" s="112"/>
      <c r="AK769" s="112" t="s">
        <v>509</v>
      </c>
      <c r="AL769" s="336">
        <v>8.1999999999999993</v>
      </c>
      <c r="AM769" s="44">
        <v>80.317400000000006</v>
      </c>
      <c r="AN769" s="111">
        <v>0.5</v>
      </c>
      <c r="AO769" s="111">
        <f t="shared" si="39"/>
        <v>1</v>
      </c>
      <c r="AP769" s="111">
        <v>1</v>
      </c>
      <c r="AQ769" s="111"/>
      <c r="AR769" s="335" t="s">
        <v>295</v>
      </c>
      <c r="AS769" s="111" t="s">
        <v>240</v>
      </c>
      <c r="AT769" s="111" t="s">
        <v>295</v>
      </c>
      <c r="AU769" s="111" t="s">
        <v>240</v>
      </c>
      <c r="AV769" s="112" t="s">
        <v>167</v>
      </c>
      <c r="AW769" s="114"/>
      <c r="AX769" s="112">
        <v>20</v>
      </c>
      <c r="AY769" s="114">
        <v>8.1999999999999993</v>
      </c>
      <c r="AZ769" s="334" t="s">
        <v>240</v>
      </c>
      <c r="BA769" s="130">
        <v>80.317400000000006</v>
      </c>
      <c r="BB769" s="130"/>
      <c r="BC769" s="114">
        <v>0.5</v>
      </c>
      <c r="BD769" s="114"/>
      <c r="BE769" s="114">
        <v>0.5</v>
      </c>
      <c r="BF769" s="114"/>
      <c r="BG769" s="114"/>
      <c r="BH769" s="114"/>
      <c r="BI769" s="114"/>
      <c r="BJ769" s="112">
        <v>10</v>
      </c>
      <c r="BK769" s="56">
        <v>13.2</v>
      </c>
      <c r="BL769" s="56">
        <v>11.5</v>
      </c>
      <c r="BM769" s="56">
        <v>26.3</v>
      </c>
      <c r="BN769" s="56">
        <v>1.3</v>
      </c>
      <c r="BO769" s="56">
        <v>76</v>
      </c>
      <c r="BP769" s="223">
        <v>1</v>
      </c>
      <c r="BQ769" s="56">
        <v>57</v>
      </c>
      <c r="BR769" s="56"/>
      <c r="BS769" s="112"/>
      <c r="BT769" s="113" t="s">
        <v>487</v>
      </c>
      <c r="BU769" s="114" t="s">
        <v>488</v>
      </c>
      <c r="BV769" s="34"/>
      <c r="BW769" s="34"/>
      <c r="BX769" s="34"/>
    </row>
    <row r="770" spans="1:76" x14ac:dyDescent="0.35">
      <c r="A770" s="34" t="s">
        <v>277</v>
      </c>
      <c r="B770" s="34"/>
      <c r="C770" s="34"/>
      <c r="D770" s="34"/>
      <c r="E770" s="113" t="s">
        <v>1399</v>
      </c>
      <c r="F770" s="113" t="s">
        <v>1400</v>
      </c>
      <c r="G770" s="41">
        <v>2014</v>
      </c>
      <c r="H770" s="34"/>
      <c r="I770" s="34"/>
      <c r="J770" s="113"/>
      <c r="K770" s="39" t="s">
        <v>80</v>
      </c>
      <c r="L770" s="39" t="s">
        <v>81</v>
      </c>
      <c r="M770" s="39" t="s">
        <v>82</v>
      </c>
      <c r="N770" s="39" t="s">
        <v>83</v>
      </c>
      <c r="O770" s="39" t="s">
        <v>84</v>
      </c>
      <c r="P770" s="39" t="s">
        <v>85</v>
      </c>
      <c r="Q770" s="39" t="s">
        <v>86</v>
      </c>
      <c r="R770" s="35" t="s">
        <v>87</v>
      </c>
      <c r="S770" s="35" t="s">
        <v>87</v>
      </c>
      <c r="T770" s="113" t="s">
        <v>818</v>
      </c>
      <c r="U770" s="39" t="s">
        <v>28</v>
      </c>
      <c r="V770" s="34" t="s">
        <v>293</v>
      </c>
      <c r="W770" s="34" t="s">
        <v>280</v>
      </c>
      <c r="X770" s="39" t="s">
        <v>819</v>
      </c>
      <c r="Y770" s="113" t="s">
        <v>887</v>
      </c>
      <c r="Z770" s="39" t="s">
        <v>239</v>
      </c>
      <c r="AA770" s="112"/>
      <c r="AB770" s="112"/>
      <c r="AC770" s="41">
        <v>48</v>
      </c>
      <c r="AD770" s="332" t="s">
        <v>240</v>
      </c>
      <c r="AE770" s="41" t="s">
        <v>508</v>
      </c>
      <c r="AF770" s="332" t="s">
        <v>240</v>
      </c>
      <c r="AG770" s="112"/>
      <c r="AH770" s="112">
        <v>15.58</v>
      </c>
      <c r="AI770" s="111">
        <v>15.58</v>
      </c>
      <c r="AJ770" s="112"/>
      <c r="AK770" s="112" t="s">
        <v>509</v>
      </c>
      <c r="AL770" s="336">
        <v>8.31</v>
      </c>
      <c r="AM770" s="44">
        <v>90.739300000000014</v>
      </c>
      <c r="AN770" s="111">
        <v>0.5</v>
      </c>
      <c r="AO770" s="111">
        <f t="shared" si="39"/>
        <v>1</v>
      </c>
      <c r="AP770" s="111">
        <v>1</v>
      </c>
      <c r="AQ770" s="111"/>
      <c r="AR770" s="335" t="s">
        <v>295</v>
      </c>
      <c r="AS770" s="111" t="s">
        <v>240</v>
      </c>
      <c r="AT770" s="111" t="s">
        <v>295</v>
      </c>
      <c r="AU770" s="111" t="s">
        <v>240</v>
      </c>
      <c r="AV770" s="112" t="s">
        <v>167</v>
      </c>
      <c r="AW770" s="114"/>
      <c r="AX770" s="112">
        <v>20</v>
      </c>
      <c r="AY770" s="114">
        <v>8.31</v>
      </c>
      <c r="AZ770" s="334" t="s">
        <v>240</v>
      </c>
      <c r="BA770" s="130">
        <v>90.739300000000014</v>
      </c>
      <c r="BB770" s="130"/>
      <c r="BC770" s="114">
        <v>0.5</v>
      </c>
      <c r="BD770" s="114"/>
      <c r="BE770" s="114">
        <v>0.5</v>
      </c>
      <c r="BF770" s="114"/>
      <c r="BG770" s="114"/>
      <c r="BH770" s="114"/>
      <c r="BI770" s="114"/>
      <c r="BJ770" s="112">
        <v>10</v>
      </c>
      <c r="BK770" s="56">
        <v>14.9</v>
      </c>
      <c r="BL770" s="56">
        <v>13</v>
      </c>
      <c r="BM770" s="56">
        <v>30.1</v>
      </c>
      <c r="BN770" s="56">
        <v>2.2000000000000002</v>
      </c>
      <c r="BO770" s="56">
        <v>95</v>
      </c>
      <c r="BP770" s="223">
        <v>2</v>
      </c>
      <c r="BQ770" s="56">
        <v>66</v>
      </c>
      <c r="BR770" s="56"/>
      <c r="BS770" s="112"/>
      <c r="BT770" s="113" t="s">
        <v>487</v>
      </c>
      <c r="BU770" s="114" t="s">
        <v>488</v>
      </c>
      <c r="BV770" s="34"/>
      <c r="BW770" s="34"/>
      <c r="BX770" s="34"/>
    </row>
    <row r="771" spans="1:76" x14ac:dyDescent="0.35">
      <c r="A771" s="34" t="s">
        <v>277</v>
      </c>
      <c r="B771" s="34"/>
      <c r="C771" s="34"/>
      <c r="D771" s="34"/>
      <c r="E771" s="113" t="s">
        <v>1399</v>
      </c>
      <c r="F771" s="113" t="s">
        <v>1400</v>
      </c>
      <c r="G771" s="41">
        <v>2014</v>
      </c>
      <c r="H771" s="34"/>
      <c r="I771" s="34"/>
      <c r="J771" s="113"/>
      <c r="K771" s="39" t="s">
        <v>80</v>
      </c>
      <c r="L771" s="39" t="s">
        <v>81</v>
      </c>
      <c r="M771" s="39" t="s">
        <v>82</v>
      </c>
      <c r="N771" s="39" t="s">
        <v>83</v>
      </c>
      <c r="O771" s="39" t="s">
        <v>84</v>
      </c>
      <c r="P771" s="39" t="s">
        <v>85</v>
      </c>
      <c r="Q771" s="39" t="s">
        <v>86</v>
      </c>
      <c r="R771" s="35" t="s">
        <v>87</v>
      </c>
      <c r="S771" s="35" t="s">
        <v>87</v>
      </c>
      <c r="T771" s="113" t="s">
        <v>818</v>
      </c>
      <c r="U771" s="39" t="s">
        <v>28</v>
      </c>
      <c r="V771" s="34" t="s">
        <v>293</v>
      </c>
      <c r="W771" s="34" t="s">
        <v>280</v>
      </c>
      <c r="X771" s="39" t="s">
        <v>819</v>
      </c>
      <c r="Y771" s="113" t="s">
        <v>887</v>
      </c>
      <c r="Z771" s="39" t="s">
        <v>239</v>
      </c>
      <c r="AA771" s="112"/>
      <c r="AB771" s="112"/>
      <c r="AC771" s="41">
        <v>48</v>
      </c>
      <c r="AD771" s="332" t="s">
        <v>240</v>
      </c>
      <c r="AE771" s="41" t="s">
        <v>508</v>
      </c>
      <c r="AF771" s="332" t="s">
        <v>240</v>
      </c>
      <c r="AG771" s="112"/>
      <c r="AH771" s="112">
        <v>19.239999999999998</v>
      </c>
      <c r="AI771" s="111">
        <v>19.239999999999998</v>
      </c>
      <c r="AJ771" s="112"/>
      <c r="AK771" s="112" t="s">
        <v>509</v>
      </c>
      <c r="AL771" s="336">
        <v>8.1300000000000008</v>
      </c>
      <c r="AM771" s="44">
        <v>90.739300000000014</v>
      </c>
      <c r="AN771" s="111">
        <v>0.5</v>
      </c>
      <c r="AO771" s="111">
        <f t="shared" si="39"/>
        <v>1</v>
      </c>
      <c r="AP771" s="111">
        <v>1</v>
      </c>
      <c r="AQ771" s="111"/>
      <c r="AR771" s="335" t="s">
        <v>295</v>
      </c>
      <c r="AS771" s="111" t="s">
        <v>240</v>
      </c>
      <c r="AT771" s="111" t="s">
        <v>295</v>
      </c>
      <c r="AU771" s="111" t="s">
        <v>240</v>
      </c>
      <c r="AV771" s="112" t="s">
        <v>167</v>
      </c>
      <c r="AW771" s="114"/>
      <c r="AX771" s="112">
        <v>20</v>
      </c>
      <c r="AY771" s="114">
        <v>8.1300000000000008</v>
      </c>
      <c r="AZ771" s="334" t="s">
        <v>240</v>
      </c>
      <c r="BA771" s="130">
        <v>90.739300000000014</v>
      </c>
      <c r="BB771" s="130"/>
      <c r="BC771" s="114">
        <v>0.5</v>
      </c>
      <c r="BD771" s="114"/>
      <c r="BE771" s="114">
        <v>0.5</v>
      </c>
      <c r="BF771" s="114"/>
      <c r="BG771" s="114"/>
      <c r="BH771" s="114"/>
      <c r="BI771" s="114"/>
      <c r="BJ771" s="112">
        <v>10</v>
      </c>
      <c r="BK771" s="56">
        <v>14.9</v>
      </c>
      <c r="BL771" s="56">
        <v>13</v>
      </c>
      <c r="BM771" s="56">
        <v>30.1</v>
      </c>
      <c r="BN771" s="56">
        <v>2.2000000000000002</v>
      </c>
      <c r="BO771" s="56">
        <v>95</v>
      </c>
      <c r="BP771" s="223">
        <v>2</v>
      </c>
      <c r="BQ771" s="56">
        <v>70</v>
      </c>
      <c r="BR771" s="56"/>
      <c r="BS771" s="112"/>
      <c r="BT771" s="113" t="s">
        <v>487</v>
      </c>
      <c r="BU771" s="114" t="s">
        <v>488</v>
      </c>
      <c r="BV771" s="34"/>
      <c r="BW771" s="34"/>
      <c r="BX771" s="34"/>
    </row>
    <row r="772" spans="1:76" x14ac:dyDescent="0.35">
      <c r="A772" s="34" t="s">
        <v>277</v>
      </c>
      <c r="B772" s="34"/>
      <c r="C772" s="34"/>
      <c r="D772" s="34"/>
      <c r="E772" s="113" t="s">
        <v>1399</v>
      </c>
      <c r="F772" s="113" t="s">
        <v>1400</v>
      </c>
      <c r="G772" s="41">
        <v>2014</v>
      </c>
      <c r="H772" s="34"/>
      <c r="I772" s="34"/>
      <c r="J772" s="113"/>
      <c r="K772" s="39" t="s">
        <v>80</v>
      </c>
      <c r="L772" s="39" t="s">
        <v>81</v>
      </c>
      <c r="M772" s="39" t="s">
        <v>82</v>
      </c>
      <c r="N772" s="39" t="s">
        <v>83</v>
      </c>
      <c r="O772" s="39" t="s">
        <v>84</v>
      </c>
      <c r="P772" s="39" t="s">
        <v>85</v>
      </c>
      <c r="Q772" s="39" t="s">
        <v>86</v>
      </c>
      <c r="R772" s="35" t="s">
        <v>87</v>
      </c>
      <c r="S772" s="35" t="s">
        <v>87</v>
      </c>
      <c r="T772" s="113" t="s">
        <v>818</v>
      </c>
      <c r="U772" s="39" t="s">
        <v>28</v>
      </c>
      <c r="V772" s="34" t="s">
        <v>293</v>
      </c>
      <c r="W772" s="34" t="s">
        <v>280</v>
      </c>
      <c r="X772" s="39" t="s">
        <v>819</v>
      </c>
      <c r="Y772" s="113" t="s">
        <v>887</v>
      </c>
      <c r="Z772" s="39" t="s">
        <v>239</v>
      </c>
      <c r="AA772" s="112"/>
      <c r="AB772" s="112"/>
      <c r="AC772" s="41">
        <v>48</v>
      </c>
      <c r="AD772" s="332" t="s">
        <v>240</v>
      </c>
      <c r="AE772" s="41" t="s">
        <v>508</v>
      </c>
      <c r="AF772" s="332" t="s">
        <v>240</v>
      </c>
      <c r="AG772" s="112"/>
      <c r="AH772" s="112">
        <v>19.28</v>
      </c>
      <c r="AI772" s="111">
        <v>19.28</v>
      </c>
      <c r="AJ772" s="112"/>
      <c r="AK772" s="112" t="s">
        <v>509</v>
      </c>
      <c r="AL772" s="336">
        <v>8.02</v>
      </c>
      <c r="AM772" s="44">
        <v>93.3108</v>
      </c>
      <c r="AN772" s="111">
        <v>0.5</v>
      </c>
      <c r="AO772" s="111">
        <f t="shared" si="39"/>
        <v>1</v>
      </c>
      <c r="AP772" s="111">
        <v>1</v>
      </c>
      <c r="AQ772" s="111"/>
      <c r="AR772" s="335" t="s">
        <v>295</v>
      </c>
      <c r="AS772" s="111" t="s">
        <v>240</v>
      </c>
      <c r="AT772" s="111" t="s">
        <v>295</v>
      </c>
      <c r="AU772" s="111" t="s">
        <v>240</v>
      </c>
      <c r="AV772" s="112" t="s">
        <v>167</v>
      </c>
      <c r="AW772" s="114"/>
      <c r="AX772" s="112">
        <v>20</v>
      </c>
      <c r="AY772" s="114">
        <v>8.02</v>
      </c>
      <c r="AZ772" s="334" t="s">
        <v>240</v>
      </c>
      <c r="BA772" s="130">
        <v>93.3108</v>
      </c>
      <c r="BB772" s="130"/>
      <c r="BC772" s="114">
        <v>0.5</v>
      </c>
      <c r="BD772" s="114"/>
      <c r="BE772" s="114">
        <v>0.5</v>
      </c>
      <c r="BF772" s="114"/>
      <c r="BG772" s="114"/>
      <c r="BH772" s="114"/>
      <c r="BI772" s="114"/>
      <c r="BJ772" s="112">
        <v>10</v>
      </c>
      <c r="BK772" s="56">
        <v>15.6</v>
      </c>
      <c r="BL772" s="56">
        <v>13.2</v>
      </c>
      <c r="BM772" s="56">
        <v>31</v>
      </c>
      <c r="BN772" s="56">
        <v>2.1</v>
      </c>
      <c r="BO772" s="56">
        <v>98</v>
      </c>
      <c r="BP772" s="223">
        <v>1</v>
      </c>
      <c r="BQ772" s="56">
        <v>72</v>
      </c>
      <c r="BR772" s="56"/>
      <c r="BS772" s="112"/>
      <c r="BT772" s="113" t="s">
        <v>487</v>
      </c>
      <c r="BU772" s="114" t="s">
        <v>488</v>
      </c>
      <c r="BV772" s="34"/>
      <c r="BW772" s="34"/>
      <c r="BX772" s="34"/>
    </row>
    <row r="773" spans="1:76" x14ac:dyDescent="0.35">
      <c r="A773" s="34" t="s">
        <v>277</v>
      </c>
      <c r="B773" s="34"/>
      <c r="C773" s="34"/>
      <c r="D773" s="34"/>
      <c r="E773" s="113" t="s">
        <v>1399</v>
      </c>
      <c r="F773" s="113" t="s">
        <v>1400</v>
      </c>
      <c r="G773" s="41">
        <v>2014</v>
      </c>
      <c r="H773" s="34"/>
      <c r="I773" s="34"/>
      <c r="J773" s="113"/>
      <c r="K773" s="39" t="s">
        <v>80</v>
      </c>
      <c r="L773" s="39" t="s">
        <v>81</v>
      </c>
      <c r="M773" s="39" t="s">
        <v>82</v>
      </c>
      <c r="N773" s="39" t="s">
        <v>83</v>
      </c>
      <c r="O773" s="39" t="s">
        <v>84</v>
      </c>
      <c r="P773" s="39" t="s">
        <v>85</v>
      </c>
      <c r="Q773" s="39" t="s">
        <v>86</v>
      </c>
      <c r="R773" s="35" t="s">
        <v>87</v>
      </c>
      <c r="S773" s="35" t="s">
        <v>87</v>
      </c>
      <c r="T773" s="113" t="s">
        <v>818</v>
      </c>
      <c r="U773" s="39" t="s">
        <v>28</v>
      </c>
      <c r="V773" s="34" t="s">
        <v>293</v>
      </c>
      <c r="W773" s="34" t="s">
        <v>280</v>
      </c>
      <c r="X773" s="39" t="s">
        <v>819</v>
      </c>
      <c r="Y773" s="113" t="s">
        <v>887</v>
      </c>
      <c r="Z773" s="39" t="s">
        <v>239</v>
      </c>
      <c r="AA773" s="112"/>
      <c r="AB773" s="112"/>
      <c r="AC773" s="41">
        <v>48</v>
      </c>
      <c r="AD773" s="332" t="s">
        <v>240</v>
      </c>
      <c r="AE773" s="41" t="s">
        <v>508</v>
      </c>
      <c r="AF773" s="332" t="s">
        <v>240</v>
      </c>
      <c r="AG773" s="112"/>
      <c r="AH773" s="112">
        <v>24.43</v>
      </c>
      <c r="AI773" s="111">
        <v>24.43</v>
      </c>
      <c r="AJ773" s="112"/>
      <c r="AK773" s="112" t="s">
        <v>509</v>
      </c>
      <c r="AL773" s="336">
        <v>8.57</v>
      </c>
      <c r="AM773" s="44">
        <v>159.72359999999998</v>
      </c>
      <c r="AN773" s="111">
        <v>0.5</v>
      </c>
      <c r="AO773" s="111">
        <f t="shared" si="39"/>
        <v>1</v>
      </c>
      <c r="AP773" s="111">
        <v>1</v>
      </c>
      <c r="AQ773" s="111"/>
      <c r="AR773" s="335" t="s">
        <v>295</v>
      </c>
      <c r="AS773" s="111" t="s">
        <v>240</v>
      </c>
      <c r="AT773" s="111" t="s">
        <v>295</v>
      </c>
      <c r="AU773" s="111" t="s">
        <v>240</v>
      </c>
      <c r="AV773" s="112" t="s">
        <v>167</v>
      </c>
      <c r="AW773" s="114"/>
      <c r="AX773" s="112">
        <v>20</v>
      </c>
      <c r="AY773" s="114">
        <v>8.57</v>
      </c>
      <c r="AZ773" s="334" t="s">
        <v>240</v>
      </c>
      <c r="BA773" s="130">
        <v>159.72359999999998</v>
      </c>
      <c r="BB773" s="130"/>
      <c r="BC773" s="114">
        <v>0.5</v>
      </c>
      <c r="BD773" s="114"/>
      <c r="BE773" s="114">
        <v>0.5</v>
      </c>
      <c r="BF773" s="114"/>
      <c r="BG773" s="114"/>
      <c r="BH773" s="114"/>
      <c r="BI773" s="114"/>
      <c r="BJ773" s="112">
        <v>10</v>
      </c>
      <c r="BK773" s="56">
        <v>26.2</v>
      </c>
      <c r="BL773" s="56">
        <v>22.9</v>
      </c>
      <c r="BM773" s="56">
        <v>51.5</v>
      </c>
      <c r="BN773" s="56">
        <v>2.2999999999999998</v>
      </c>
      <c r="BO773" s="56">
        <v>151</v>
      </c>
      <c r="BP773" s="223">
        <v>2</v>
      </c>
      <c r="BQ773" s="56">
        <v>111</v>
      </c>
      <c r="BR773" s="56"/>
      <c r="BS773" s="112"/>
      <c r="BT773" s="113" t="s">
        <v>487</v>
      </c>
      <c r="BU773" s="114" t="s">
        <v>488</v>
      </c>
      <c r="BV773" s="34"/>
      <c r="BW773" s="34"/>
      <c r="BX773" s="34"/>
    </row>
    <row r="774" spans="1:76" x14ac:dyDescent="0.35">
      <c r="A774" s="34" t="s">
        <v>297</v>
      </c>
      <c r="B774" s="34"/>
      <c r="C774" s="34"/>
      <c r="D774" s="34"/>
      <c r="E774" s="34" t="s">
        <v>1401</v>
      </c>
      <c r="F774" s="34" t="s">
        <v>1402</v>
      </c>
      <c r="G774" s="41">
        <v>2015</v>
      </c>
      <c r="H774" s="34"/>
      <c r="I774" s="34"/>
      <c r="J774" s="34"/>
      <c r="K774" s="39" t="s">
        <v>80</v>
      </c>
      <c r="L774" s="39" t="s">
        <v>81</v>
      </c>
      <c r="M774" s="39" t="s">
        <v>82</v>
      </c>
      <c r="N774" s="39" t="s">
        <v>83</v>
      </c>
      <c r="O774" s="39" t="s">
        <v>84</v>
      </c>
      <c r="P774" s="39" t="s">
        <v>85</v>
      </c>
      <c r="Q774" s="39" t="s">
        <v>86</v>
      </c>
      <c r="R774" s="35" t="s">
        <v>87</v>
      </c>
      <c r="S774" s="35" t="s">
        <v>87</v>
      </c>
      <c r="T774" s="34" t="s">
        <v>818</v>
      </c>
      <c r="U774" s="39" t="s">
        <v>28</v>
      </c>
      <c r="V774" s="34" t="s">
        <v>293</v>
      </c>
      <c r="W774" s="34" t="s">
        <v>280</v>
      </c>
      <c r="X774" s="39" t="s">
        <v>819</v>
      </c>
      <c r="Y774" s="115"/>
      <c r="Z774" s="39" t="s">
        <v>239</v>
      </c>
      <c r="AA774" s="112"/>
      <c r="AB774" s="115"/>
      <c r="AC774" s="341"/>
      <c r="AD774" s="332" t="s">
        <v>240</v>
      </c>
      <c r="AE774" s="41" t="s">
        <v>508</v>
      </c>
      <c r="AF774" s="332" t="s">
        <v>240</v>
      </c>
      <c r="AG774" s="112"/>
      <c r="AH774" s="346">
        <v>68.900000000000006</v>
      </c>
      <c r="AI774" s="111">
        <v>68.900000000000006</v>
      </c>
      <c r="AJ774" s="346"/>
      <c r="AK774" s="349"/>
      <c r="AL774" s="336">
        <v>7.6</v>
      </c>
      <c r="AM774" s="44">
        <v>84.055421129063333</v>
      </c>
      <c r="AN774" s="111">
        <v>3</v>
      </c>
      <c r="AO774" s="111">
        <f t="shared" si="39"/>
        <v>1</v>
      </c>
      <c r="AP774" s="111">
        <v>1</v>
      </c>
      <c r="AQ774" s="111"/>
      <c r="AR774" s="335" t="s">
        <v>295</v>
      </c>
      <c r="AS774" s="111" t="s">
        <v>240</v>
      </c>
      <c r="AT774" s="111" t="s">
        <v>295</v>
      </c>
      <c r="AU774" s="111" t="s">
        <v>240</v>
      </c>
      <c r="AV774" s="349"/>
      <c r="AW774" s="348"/>
      <c r="AX774" s="349">
        <v>22</v>
      </c>
      <c r="AY774" s="348">
        <v>7.6</v>
      </c>
      <c r="AZ774" s="334" t="s">
        <v>240</v>
      </c>
      <c r="BA774" s="130">
        <v>84.055421129063333</v>
      </c>
      <c r="BB774" s="130"/>
      <c r="BC774" s="348">
        <v>3</v>
      </c>
      <c r="BD774" s="348"/>
      <c r="BE774" s="346"/>
      <c r="BF774" s="348">
        <v>3</v>
      </c>
      <c r="BG774" s="348"/>
      <c r="BH774" s="348"/>
      <c r="BI774" s="348"/>
      <c r="BJ774" s="112">
        <v>0.01</v>
      </c>
      <c r="BK774" s="346">
        <v>13.849706679999999</v>
      </c>
      <c r="BL774" s="346">
        <v>12.013769681666666</v>
      </c>
      <c r="BM774" s="346">
        <v>23.950403668333337</v>
      </c>
      <c r="BN774" s="346">
        <v>2.0369097415000001</v>
      </c>
      <c r="BO774" s="346">
        <v>84.48893925065336</v>
      </c>
      <c r="BP774" s="347">
        <v>1.8469843955485803</v>
      </c>
      <c r="BQ774" s="346">
        <v>57</v>
      </c>
      <c r="BR774" s="346"/>
      <c r="BS774" s="34"/>
      <c r="BT774" s="34"/>
      <c r="BU774" s="34"/>
      <c r="BV774" s="34"/>
      <c r="BW774" s="34"/>
      <c r="BX774" s="34"/>
    </row>
    <row r="775" spans="1:76" x14ac:dyDescent="0.35">
      <c r="A775" s="34" t="s">
        <v>297</v>
      </c>
      <c r="B775" s="34"/>
      <c r="C775" s="34"/>
      <c r="D775" s="34"/>
      <c r="E775" s="34" t="s">
        <v>1401</v>
      </c>
      <c r="F775" s="34" t="s">
        <v>1402</v>
      </c>
      <c r="G775" s="41">
        <v>2015</v>
      </c>
      <c r="H775" s="34"/>
      <c r="I775" s="34"/>
      <c r="J775" s="34"/>
      <c r="K775" s="39" t="s">
        <v>80</v>
      </c>
      <c r="L775" s="39" t="s">
        <v>81</v>
      </c>
      <c r="M775" s="39" t="s">
        <v>82</v>
      </c>
      <c r="N775" s="39" t="s">
        <v>83</v>
      </c>
      <c r="O775" s="39" t="s">
        <v>84</v>
      </c>
      <c r="P775" s="39" t="s">
        <v>85</v>
      </c>
      <c r="Q775" s="39" t="s">
        <v>86</v>
      </c>
      <c r="R775" s="35" t="s">
        <v>87</v>
      </c>
      <c r="S775" s="35" t="s">
        <v>87</v>
      </c>
      <c r="T775" s="34" t="s">
        <v>818</v>
      </c>
      <c r="U775" s="39" t="s">
        <v>28</v>
      </c>
      <c r="V775" s="34" t="s">
        <v>293</v>
      </c>
      <c r="W775" s="34" t="s">
        <v>280</v>
      </c>
      <c r="X775" s="39" t="s">
        <v>819</v>
      </c>
      <c r="Y775" s="115"/>
      <c r="Z775" s="39" t="s">
        <v>239</v>
      </c>
      <c r="AA775" s="112"/>
      <c r="AB775" s="115"/>
      <c r="AC775" s="341"/>
      <c r="AD775" s="332" t="s">
        <v>240</v>
      </c>
      <c r="AE775" s="41" t="s">
        <v>508</v>
      </c>
      <c r="AF775" s="332" t="s">
        <v>240</v>
      </c>
      <c r="AG775" s="112"/>
      <c r="AH775" s="346">
        <v>76.599999999999994</v>
      </c>
      <c r="AI775" s="111">
        <v>76.599999999999994</v>
      </c>
      <c r="AJ775" s="346"/>
      <c r="AK775" s="349"/>
      <c r="AL775" s="336">
        <v>7.6</v>
      </c>
      <c r="AM775" s="44">
        <v>83.24392903333333</v>
      </c>
      <c r="AN775" s="111">
        <v>3</v>
      </c>
      <c r="AO775" s="111">
        <f t="shared" si="39"/>
        <v>1</v>
      </c>
      <c r="AP775" s="111">
        <v>1</v>
      </c>
      <c r="AQ775" s="111"/>
      <c r="AR775" s="335" t="s">
        <v>295</v>
      </c>
      <c r="AS775" s="111" t="s">
        <v>240</v>
      </c>
      <c r="AT775" s="111" t="s">
        <v>295</v>
      </c>
      <c r="AU775" s="111" t="s">
        <v>240</v>
      </c>
      <c r="AV775" s="349"/>
      <c r="AW775" s="348"/>
      <c r="AX775" s="349">
        <v>22</v>
      </c>
      <c r="AY775" s="348">
        <v>7.6</v>
      </c>
      <c r="AZ775" s="334" t="s">
        <v>240</v>
      </c>
      <c r="BA775" s="130">
        <v>83.24392903333333</v>
      </c>
      <c r="BB775" s="130"/>
      <c r="BC775" s="348">
        <v>3</v>
      </c>
      <c r="BD775" s="348"/>
      <c r="BE775" s="346"/>
      <c r="BF775" s="348">
        <v>3</v>
      </c>
      <c r="BG775" s="348"/>
      <c r="BH775" s="348"/>
      <c r="BI775" s="348"/>
      <c r="BJ775" s="112">
        <v>0.01</v>
      </c>
      <c r="BK775" s="346">
        <v>13.962966666666668</v>
      </c>
      <c r="BL775" s="346">
        <v>11.748033333333334</v>
      </c>
      <c r="BM775" s="346">
        <v>24.969766666666668</v>
      </c>
      <c r="BN775" s="346">
        <v>2.4223833333333329</v>
      </c>
      <c r="BO775" s="346">
        <v>87.926330828005618</v>
      </c>
      <c r="BP775" s="347">
        <v>2.1965156950984226</v>
      </c>
      <c r="BQ775" s="346">
        <v>53</v>
      </c>
      <c r="BR775" s="346"/>
      <c r="BS775" s="34"/>
      <c r="BT775" s="34"/>
      <c r="BU775" s="34"/>
      <c r="BV775" s="34"/>
      <c r="BW775" s="34"/>
      <c r="BX775" s="34"/>
    </row>
    <row r="776" spans="1:76" x14ac:dyDescent="0.35">
      <c r="A776" s="34" t="s">
        <v>297</v>
      </c>
      <c r="B776" s="34"/>
      <c r="C776" s="34"/>
      <c r="D776" s="34"/>
      <c r="E776" s="34" t="s">
        <v>1401</v>
      </c>
      <c r="F776" s="34" t="s">
        <v>1402</v>
      </c>
      <c r="G776" s="41">
        <v>2015</v>
      </c>
      <c r="H776" s="34"/>
      <c r="I776" s="34"/>
      <c r="J776" s="34"/>
      <c r="K776" s="39" t="s">
        <v>80</v>
      </c>
      <c r="L776" s="39" t="s">
        <v>81</v>
      </c>
      <c r="M776" s="39" t="s">
        <v>82</v>
      </c>
      <c r="N776" s="39" t="s">
        <v>83</v>
      </c>
      <c r="O776" s="39" t="s">
        <v>84</v>
      </c>
      <c r="P776" s="39" t="s">
        <v>85</v>
      </c>
      <c r="Q776" s="39" t="s">
        <v>86</v>
      </c>
      <c r="R776" s="35" t="s">
        <v>87</v>
      </c>
      <c r="S776" s="35" t="s">
        <v>87</v>
      </c>
      <c r="T776" s="34" t="s">
        <v>818</v>
      </c>
      <c r="U776" s="39" t="s">
        <v>28</v>
      </c>
      <c r="V776" s="34" t="s">
        <v>293</v>
      </c>
      <c r="W776" s="34" t="s">
        <v>280</v>
      </c>
      <c r="X776" s="39" t="s">
        <v>819</v>
      </c>
      <c r="Y776" s="115"/>
      <c r="Z776" s="39" t="s">
        <v>239</v>
      </c>
      <c r="AA776" s="112"/>
      <c r="AB776" s="115"/>
      <c r="AC776" s="341"/>
      <c r="AD776" s="332" t="s">
        <v>240</v>
      </c>
      <c r="AE776" s="41" t="s">
        <v>508</v>
      </c>
      <c r="AF776" s="332" t="s">
        <v>240</v>
      </c>
      <c r="AG776" s="112"/>
      <c r="AH776" s="346">
        <v>76.899999999999991</v>
      </c>
      <c r="AI776" s="111">
        <v>76.899999999999991</v>
      </c>
      <c r="AJ776" s="346"/>
      <c r="AK776" s="349"/>
      <c r="AL776" s="336">
        <v>7.6</v>
      </c>
      <c r="AM776" s="44">
        <v>73.136515877894993</v>
      </c>
      <c r="AN776" s="111">
        <v>3</v>
      </c>
      <c r="AO776" s="111">
        <f t="shared" si="39"/>
        <v>1</v>
      </c>
      <c r="AP776" s="111">
        <v>1</v>
      </c>
      <c r="AQ776" s="111"/>
      <c r="AR776" s="335" t="s">
        <v>295</v>
      </c>
      <c r="AS776" s="111" t="s">
        <v>240</v>
      </c>
      <c r="AT776" s="111" t="s">
        <v>295</v>
      </c>
      <c r="AU776" s="111" t="s">
        <v>240</v>
      </c>
      <c r="AV776" s="349"/>
      <c r="AW776" s="348"/>
      <c r="AX776" s="349">
        <v>22</v>
      </c>
      <c r="AY776" s="348">
        <v>7.6</v>
      </c>
      <c r="AZ776" s="334" t="s">
        <v>240</v>
      </c>
      <c r="BA776" s="130">
        <v>73.136515877894993</v>
      </c>
      <c r="BB776" s="130"/>
      <c r="BC776" s="348">
        <v>3</v>
      </c>
      <c r="BD776" s="348"/>
      <c r="BE776" s="346"/>
      <c r="BF776" s="348">
        <v>3</v>
      </c>
      <c r="BG776" s="348"/>
      <c r="BH776" s="348"/>
      <c r="BI776" s="348"/>
      <c r="BJ776" s="112">
        <v>0.01</v>
      </c>
      <c r="BK776" s="346">
        <v>12.308862714999998</v>
      </c>
      <c r="BL776" s="346">
        <v>10.296572530000001</v>
      </c>
      <c r="BM776" s="346">
        <v>17.732032631666666</v>
      </c>
      <c r="BN776" s="346">
        <v>1.7698543626666667</v>
      </c>
      <c r="BO776" s="346">
        <v>82.485962483929413</v>
      </c>
      <c r="BP776" s="347">
        <v>1.6048433491896408</v>
      </c>
      <c r="BQ776" s="346">
        <v>38.564664270697406</v>
      </c>
      <c r="BR776" s="346"/>
      <c r="BS776" s="34"/>
      <c r="BT776" s="34"/>
      <c r="BU776" s="34"/>
      <c r="BV776" s="34"/>
      <c r="BW776" s="34"/>
      <c r="BX776" s="34"/>
    </row>
    <row r="777" spans="1:76" x14ac:dyDescent="0.35">
      <c r="A777" s="34" t="s">
        <v>297</v>
      </c>
      <c r="B777" s="34"/>
      <c r="C777" s="34"/>
      <c r="D777" s="34"/>
      <c r="E777" s="34" t="s">
        <v>1401</v>
      </c>
      <c r="F777" s="34" t="s">
        <v>1402</v>
      </c>
      <c r="G777" s="41">
        <v>2015</v>
      </c>
      <c r="H777" s="34"/>
      <c r="I777" s="34"/>
      <c r="J777" s="34"/>
      <c r="K777" s="39" t="s">
        <v>80</v>
      </c>
      <c r="L777" s="39" t="s">
        <v>81</v>
      </c>
      <c r="M777" s="39" t="s">
        <v>82</v>
      </c>
      <c r="N777" s="39" t="s">
        <v>83</v>
      </c>
      <c r="O777" s="39" t="s">
        <v>84</v>
      </c>
      <c r="P777" s="39" t="s">
        <v>85</v>
      </c>
      <c r="Q777" s="39" t="s">
        <v>86</v>
      </c>
      <c r="R777" s="35" t="s">
        <v>87</v>
      </c>
      <c r="S777" s="35" t="s">
        <v>87</v>
      </c>
      <c r="T777" s="34" t="s">
        <v>818</v>
      </c>
      <c r="U777" s="39" t="s">
        <v>28</v>
      </c>
      <c r="V777" s="34" t="s">
        <v>293</v>
      </c>
      <c r="W777" s="34" t="s">
        <v>280</v>
      </c>
      <c r="X777" s="39" t="s">
        <v>819</v>
      </c>
      <c r="Y777" s="115"/>
      <c r="Z777" s="39" t="s">
        <v>239</v>
      </c>
      <c r="AA777" s="112"/>
      <c r="AB777" s="115"/>
      <c r="AC777" s="341"/>
      <c r="AD777" s="332" t="s">
        <v>240</v>
      </c>
      <c r="AE777" s="41" t="s">
        <v>508</v>
      </c>
      <c r="AF777" s="332" t="s">
        <v>240</v>
      </c>
      <c r="AG777" s="112"/>
      <c r="AH777" s="346">
        <v>78.8</v>
      </c>
      <c r="AI777" s="111">
        <v>78.8</v>
      </c>
      <c r="AJ777" s="346"/>
      <c r="AK777" s="349"/>
      <c r="AL777" s="336">
        <v>7.6</v>
      </c>
      <c r="AM777" s="44">
        <v>79.100010000000012</v>
      </c>
      <c r="AN777" s="111">
        <v>3</v>
      </c>
      <c r="AO777" s="111">
        <f t="shared" si="39"/>
        <v>1</v>
      </c>
      <c r="AP777" s="111">
        <v>1</v>
      </c>
      <c r="AQ777" s="111"/>
      <c r="AR777" s="335" t="s">
        <v>295</v>
      </c>
      <c r="AS777" s="111" t="s">
        <v>240</v>
      </c>
      <c r="AT777" s="111" t="s">
        <v>295</v>
      </c>
      <c r="AU777" s="111" t="s">
        <v>240</v>
      </c>
      <c r="AV777" s="349"/>
      <c r="AW777" s="348"/>
      <c r="AX777" s="349">
        <v>22</v>
      </c>
      <c r="AY777" s="348">
        <v>7.6</v>
      </c>
      <c r="AZ777" s="334" t="s">
        <v>240</v>
      </c>
      <c r="BA777" s="130">
        <v>79.100010000000012</v>
      </c>
      <c r="BB777" s="130"/>
      <c r="BC777" s="348">
        <v>3</v>
      </c>
      <c r="BD777" s="348"/>
      <c r="BE777" s="346"/>
      <c r="BF777" s="348">
        <v>3</v>
      </c>
      <c r="BG777" s="348"/>
      <c r="BH777" s="348"/>
      <c r="BI777" s="348"/>
      <c r="BJ777" s="112">
        <v>0.01</v>
      </c>
      <c r="BK777" s="346">
        <v>12.63</v>
      </c>
      <c r="BL777" s="346">
        <v>11.55</v>
      </c>
      <c r="BM777" s="346">
        <v>26.04</v>
      </c>
      <c r="BN777" s="346">
        <v>2.06</v>
      </c>
      <c r="BO777" s="346">
        <v>90.7</v>
      </c>
      <c r="BP777" s="347">
        <v>1.87</v>
      </c>
      <c r="BQ777" s="346">
        <v>56.633318834275777</v>
      </c>
      <c r="BR777" s="346"/>
      <c r="BS777" s="34"/>
      <c r="BT777" s="34"/>
      <c r="BU777" s="34"/>
      <c r="BV777" s="34"/>
      <c r="BW777" s="34"/>
      <c r="BX777" s="34"/>
    </row>
    <row r="778" spans="1:76" x14ac:dyDescent="0.35">
      <c r="A778" s="34" t="s">
        <v>297</v>
      </c>
      <c r="B778" s="34"/>
      <c r="C778" s="34"/>
      <c r="D778" s="34"/>
      <c r="E778" s="34" t="s">
        <v>1401</v>
      </c>
      <c r="F778" s="34" t="s">
        <v>1402</v>
      </c>
      <c r="G778" s="41">
        <v>2015</v>
      </c>
      <c r="H778" s="34"/>
      <c r="I778" s="34"/>
      <c r="J778" s="34"/>
      <c r="K778" s="39" t="s">
        <v>80</v>
      </c>
      <c r="L778" s="39" t="s">
        <v>81</v>
      </c>
      <c r="M778" s="39" t="s">
        <v>82</v>
      </c>
      <c r="N778" s="39" t="s">
        <v>83</v>
      </c>
      <c r="O778" s="39" t="s">
        <v>84</v>
      </c>
      <c r="P778" s="39" t="s">
        <v>85</v>
      </c>
      <c r="Q778" s="39" t="s">
        <v>86</v>
      </c>
      <c r="R778" s="35" t="s">
        <v>87</v>
      </c>
      <c r="S778" s="35" t="s">
        <v>87</v>
      </c>
      <c r="T778" s="34" t="s">
        <v>818</v>
      </c>
      <c r="U778" s="39" t="s">
        <v>28</v>
      </c>
      <c r="V778" s="34" t="s">
        <v>293</v>
      </c>
      <c r="W778" s="34" t="s">
        <v>280</v>
      </c>
      <c r="X778" s="39" t="s">
        <v>819</v>
      </c>
      <c r="Y778" s="115"/>
      <c r="Z778" s="39" t="s">
        <v>239</v>
      </c>
      <c r="AA778" s="112"/>
      <c r="AB778" s="115"/>
      <c r="AC778" s="341"/>
      <c r="AD778" s="332" t="s">
        <v>240</v>
      </c>
      <c r="AE778" s="41" t="s">
        <v>508</v>
      </c>
      <c r="AF778" s="332" t="s">
        <v>240</v>
      </c>
      <c r="AG778" s="112"/>
      <c r="AH778" s="346">
        <v>80.600000000000009</v>
      </c>
      <c r="AI778" s="111">
        <v>80.600000000000009</v>
      </c>
      <c r="AJ778" s="346"/>
      <c r="AK778" s="349"/>
      <c r="AL778" s="336">
        <v>7.6</v>
      </c>
      <c r="AM778" s="44">
        <v>77.323530150000011</v>
      </c>
      <c r="AN778" s="111">
        <v>3</v>
      </c>
      <c r="AO778" s="111">
        <f t="shared" si="39"/>
        <v>1</v>
      </c>
      <c r="AP778" s="111">
        <v>1</v>
      </c>
      <c r="AQ778" s="111"/>
      <c r="AR778" s="335" t="s">
        <v>295</v>
      </c>
      <c r="AS778" s="111" t="s">
        <v>240</v>
      </c>
      <c r="AT778" s="111" t="s">
        <v>295</v>
      </c>
      <c r="AU778" s="111" t="s">
        <v>240</v>
      </c>
      <c r="AV778" s="349"/>
      <c r="AW778" s="348"/>
      <c r="AX778" s="349">
        <v>22</v>
      </c>
      <c r="AY778" s="348">
        <v>7.6</v>
      </c>
      <c r="AZ778" s="334" t="s">
        <v>240</v>
      </c>
      <c r="BA778" s="130">
        <v>77.323530150000011</v>
      </c>
      <c r="BB778" s="130"/>
      <c r="BC778" s="348">
        <v>3</v>
      </c>
      <c r="BD778" s="348"/>
      <c r="BE778" s="346"/>
      <c r="BF778" s="348">
        <v>3</v>
      </c>
      <c r="BG778" s="348"/>
      <c r="BH778" s="348"/>
      <c r="BI778" s="348"/>
      <c r="BJ778" s="112">
        <v>0.01</v>
      </c>
      <c r="BK778" s="346">
        <v>13.027050000000001</v>
      </c>
      <c r="BL778" s="346">
        <v>10.87785</v>
      </c>
      <c r="BM778" s="346">
        <v>18.371949999999998</v>
      </c>
      <c r="BN778" s="346">
        <v>2.1692</v>
      </c>
      <c r="BO778" s="346">
        <v>109.67251935131765</v>
      </c>
      <c r="BP778" s="347">
        <v>1.9669396582460106</v>
      </c>
      <c r="BQ778" s="346">
        <v>56</v>
      </c>
      <c r="BR778" s="346"/>
      <c r="BS778" s="34"/>
      <c r="BT778" s="34"/>
      <c r="BU778" s="34"/>
      <c r="BV778" s="34"/>
      <c r="BW778" s="34"/>
      <c r="BX778" s="34"/>
    </row>
    <row r="779" spans="1:76" x14ac:dyDescent="0.35">
      <c r="A779" s="34" t="s">
        <v>297</v>
      </c>
      <c r="B779" s="34"/>
      <c r="C779" s="34"/>
      <c r="D779" s="34"/>
      <c r="E779" s="34" t="s">
        <v>1401</v>
      </c>
      <c r="F779" s="34" t="s">
        <v>1402</v>
      </c>
      <c r="G779" s="41">
        <v>2015</v>
      </c>
      <c r="H779" s="34"/>
      <c r="I779" s="34"/>
      <c r="J779" s="34"/>
      <c r="K779" s="39" t="s">
        <v>80</v>
      </c>
      <c r="L779" s="39" t="s">
        <v>81</v>
      </c>
      <c r="M779" s="39" t="s">
        <v>82</v>
      </c>
      <c r="N779" s="39" t="s">
        <v>83</v>
      </c>
      <c r="O779" s="39" t="s">
        <v>84</v>
      </c>
      <c r="P779" s="39" t="s">
        <v>85</v>
      </c>
      <c r="Q779" s="39" t="s">
        <v>86</v>
      </c>
      <c r="R779" s="35" t="s">
        <v>87</v>
      </c>
      <c r="S779" s="35" t="s">
        <v>87</v>
      </c>
      <c r="T779" s="34" t="s">
        <v>818</v>
      </c>
      <c r="U779" s="39" t="s">
        <v>28</v>
      </c>
      <c r="V779" s="34" t="s">
        <v>293</v>
      </c>
      <c r="W779" s="34" t="s">
        <v>280</v>
      </c>
      <c r="X779" s="39" t="s">
        <v>819</v>
      </c>
      <c r="Y779" s="115"/>
      <c r="Z779" s="39" t="s">
        <v>239</v>
      </c>
      <c r="AA779" s="112"/>
      <c r="AB779" s="115"/>
      <c r="AC779" s="341"/>
      <c r="AD779" s="332" t="s">
        <v>240</v>
      </c>
      <c r="AE779" s="41" t="s">
        <v>508</v>
      </c>
      <c r="AF779" s="332" t="s">
        <v>240</v>
      </c>
      <c r="AG779" s="112"/>
      <c r="AH779" s="346">
        <v>85.47</v>
      </c>
      <c r="AI779" s="111">
        <v>85.47</v>
      </c>
      <c r="AJ779" s="346"/>
      <c r="AK779" s="349"/>
      <c r="AL779" s="336">
        <v>7.6</v>
      </c>
      <c r="AM779" s="44">
        <v>74.179404965883336</v>
      </c>
      <c r="AN779" s="111">
        <v>3</v>
      </c>
      <c r="AO779" s="111">
        <f t="shared" si="39"/>
        <v>1</v>
      </c>
      <c r="AP779" s="111">
        <v>1</v>
      </c>
      <c r="AQ779" s="111"/>
      <c r="AR779" s="335" t="s">
        <v>295</v>
      </c>
      <c r="AS779" s="111" t="s">
        <v>240</v>
      </c>
      <c r="AT779" s="111" t="s">
        <v>295</v>
      </c>
      <c r="AU779" s="111" t="s">
        <v>240</v>
      </c>
      <c r="AV779" s="349"/>
      <c r="AW779" s="348"/>
      <c r="AX779" s="349">
        <v>22</v>
      </c>
      <c r="AY779" s="348">
        <v>7.6</v>
      </c>
      <c r="AZ779" s="334" t="s">
        <v>240</v>
      </c>
      <c r="BA779" s="130">
        <v>74.179404965883336</v>
      </c>
      <c r="BB779" s="130"/>
      <c r="BC779" s="348">
        <v>3</v>
      </c>
      <c r="BD779" s="348"/>
      <c r="BE779" s="346"/>
      <c r="BF779" s="348">
        <v>3</v>
      </c>
      <c r="BG779" s="348"/>
      <c r="BH779" s="348"/>
      <c r="BI779" s="348"/>
      <c r="BJ779" s="112">
        <v>0.01</v>
      </c>
      <c r="BK779" s="346">
        <v>12.465508076666666</v>
      </c>
      <c r="BL779" s="346">
        <v>10.454840043333332</v>
      </c>
      <c r="BM779" s="346">
        <v>23.632554241666668</v>
      </c>
      <c r="BN779" s="346">
        <v>1.9145928533333334</v>
      </c>
      <c r="BO779" s="346">
        <v>84.173722147830972</v>
      </c>
      <c r="BP779" s="347">
        <v>1.7360725671287669</v>
      </c>
      <c r="BQ779" s="346">
        <v>57</v>
      </c>
      <c r="BR779" s="346"/>
      <c r="BS779" s="34"/>
      <c r="BT779" s="34"/>
      <c r="BU779" s="34"/>
      <c r="BV779" s="34"/>
      <c r="BW779" s="34"/>
      <c r="BX779" s="34"/>
    </row>
    <row r="780" spans="1:76" x14ac:dyDescent="0.35">
      <c r="A780" s="34" t="s">
        <v>297</v>
      </c>
      <c r="B780" s="34"/>
      <c r="C780" s="34"/>
      <c r="D780" s="34"/>
      <c r="E780" s="34" t="s">
        <v>1401</v>
      </c>
      <c r="F780" s="34" t="s">
        <v>1402</v>
      </c>
      <c r="G780" s="41">
        <v>2015</v>
      </c>
      <c r="H780" s="34"/>
      <c r="I780" s="34"/>
      <c r="J780" s="34"/>
      <c r="K780" s="39" t="s">
        <v>80</v>
      </c>
      <c r="L780" s="39" t="s">
        <v>81</v>
      </c>
      <c r="M780" s="39" t="s">
        <v>82</v>
      </c>
      <c r="N780" s="39" t="s">
        <v>83</v>
      </c>
      <c r="O780" s="39" t="s">
        <v>84</v>
      </c>
      <c r="P780" s="39" t="s">
        <v>85</v>
      </c>
      <c r="Q780" s="39" t="s">
        <v>86</v>
      </c>
      <c r="R780" s="35" t="s">
        <v>87</v>
      </c>
      <c r="S780" s="35" t="s">
        <v>87</v>
      </c>
      <c r="T780" s="34" t="s">
        <v>818</v>
      </c>
      <c r="U780" s="39" t="s">
        <v>28</v>
      </c>
      <c r="V780" s="34" t="s">
        <v>293</v>
      </c>
      <c r="W780" s="34" t="s">
        <v>280</v>
      </c>
      <c r="X780" s="39" t="s">
        <v>819</v>
      </c>
      <c r="Y780" s="115"/>
      <c r="Z780" s="39" t="s">
        <v>239</v>
      </c>
      <c r="AA780" s="112"/>
      <c r="AB780" s="115"/>
      <c r="AC780" s="341"/>
      <c r="AD780" s="332" t="s">
        <v>240</v>
      </c>
      <c r="AE780" s="41" t="s">
        <v>508</v>
      </c>
      <c r="AF780" s="332" t="s">
        <v>240</v>
      </c>
      <c r="AG780" s="112"/>
      <c r="AH780" s="346">
        <v>89.06</v>
      </c>
      <c r="AI780" s="111">
        <v>89.06</v>
      </c>
      <c r="AJ780" s="346"/>
      <c r="AK780" s="349"/>
      <c r="AL780" s="336">
        <v>7.6</v>
      </c>
      <c r="AM780" s="44">
        <v>84.844319600000006</v>
      </c>
      <c r="AN780" s="111">
        <v>3</v>
      </c>
      <c r="AO780" s="111">
        <f t="shared" si="39"/>
        <v>1</v>
      </c>
      <c r="AP780" s="111">
        <v>1</v>
      </c>
      <c r="AQ780" s="111"/>
      <c r="AR780" s="335" t="s">
        <v>295</v>
      </c>
      <c r="AS780" s="111" t="s">
        <v>240</v>
      </c>
      <c r="AT780" s="111" t="s">
        <v>295</v>
      </c>
      <c r="AU780" s="111" t="s">
        <v>240</v>
      </c>
      <c r="AV780" s="349"/>
      <c r="AW780" s="348"/>
      <c r="AX780" s="349">
        <v>22</v>
      </c>
      <c r="AY780" s="348">
        <v>7.6</v>
      </c>
      <c r="AZ780" s="334" t="s">
        <v>240</v>
      </c>
      <c r="BA780" s="130">
        <v>84.844319600000006</v>
      </c>
      <c r="BB780" s="130"/>
      <c r="BC780" s="348">
        <v>3</v>
      </c>
      <c r="BD780" s="348"/>
      <c r="BE780" s="346"/>
      <c r="BF780" s="348">
        <v>3</v>
      </c>
      <c r="BG780" s="348"/>
      <c r="BH780" s="348"/>
      <c r="BI780" s="348"/>
      <c r="BJ780" s="112">
        <v>0.01</v>
      </c>
      <c r="BK780" s="346">
        <v>14.032066666666667</v>
      </c>
      <c r="BL780" s="346">
        <v>12.094766666666667</v>
      </c>
      <c r="BM780" s="346">
        <v>25.347683333333336</v>
      </c>
      <c r="BN780" s="346">
        <v>2.1308333333333334</v>
      </c>
      <c r="BO780" s="346">
        <v>85.69127191641978</v>
      </c>
      <c r="BP780" s="347">
        <v>1.9321503726931006</v>
      </c>
      <c r="BQ780" s="346">
        <v>55.766613503455616</v>
      </c>
      <c r="BR780" s="346"/>
      <c r="BS780" s="34"/>
      <c r="BT780" s="34"/>
      <c r="BU780" s="34"/>
      <c r="BV780" s="34"/>
      <c r="BW780" s="34"/>
      <c r="BX780" s="34"/>
    </row>
    <row r="781" spans="1:76" x14ac:dyDescent="0.35">
      <c r="A781" s="34" t="s">
        <v>297</v>
      </c>
      <c r="B781" s="34"/>
      <c r="C781" s="34"/>
      <c r="D781" s="34"/>
      <c r="E781" s="34" t="s">
        <v>1401</v>
      </c>
      <c r="F781" s="34" t="s">
        <v>1402</v>
      </c>
      <c r="G781" s="41">
        <v>2015</v>
      </c>
      <c r="H781" s="34"/>
      <c r="I781" s="34"/>
      <c r="J781" s="34"/>
      <c r="K781" s="39" t="s">
        <v>80</v>
      </c>
      <c r="L781" s="39" t="s">
        <v>81</v>
      </c>
      <c r="M781" s="39" t="s">
        <v>82</v>
      </c>
      <c r="N781" s="39" t="s">
        <v>83</v>
      </c>
      <c r="O781" s="39" t="s">
        <v>84</v>
      </c>
      <c r="P781" s="39" t="s">
        <v>85</v>
      </c>
      <c r="Q781" s="39" t="s">
        <v>86</v>
      </c>
      <c r="R781" s="35" t="s">
        <v>87</v>
      </c>
      <c r="S781" s="35" t="s">
        <v>87</v>
      </c>
      <c r="T781" s="34" t="s">
        <v>818</v>
      </c>
      <c r="U781" s="39" t="s">
        <v>28</v>
      </c>
      <c r="V781" s="34" t="s">
        <v>293</v>
      </c>
      <c r="W781" s="34" t="s">
        <v>280</v>
      </c>
      <c r="X781" s="39" t="s">
        <v>819</v>
      </c>
      <c r="Y781" s="115"/>
      <c r="Z781" s="39" t="s">
        <v>239</v>
      </c>
      <c r="AA781" s="112"/>
      <c r="AB781" s="115"/>
      <c r="AC781" s="341"/>
      <c r="AD781" s="332" t="s">
        <v>240</v>
      </c>
      <c r="AE781" s="41" t="s">
        <v>508</v>
      </c>
      <c r="AF781" s="332" t="s">
        <v>240</v>
      </c>
      <c r="AG781" s="112"/>
      <c r="AH781" s="346">
        <v>91.28</v>
      </c>
      <c r="AI781" s="111">
        <v>91.28</v>
      </c>
      <c r="AJ781" s="346"/>
      <c r="AK781" s="349"/>
      <c r="AL781" s="336">
        <v>7.6</v>
      </c>
      <c r="AM781" s="44">
        <v>80.479196928795005</v>
      </c>
      <c r="AN781" s="111">
        <v>3</v>
      </c>
      <c r="AO781" s="111">
        <f t="shared" si="39"/>
        <v>1</v>
      </c>
      <c r="AP781" s="111">
        <v>1</v>
      </c>
      <c r="AQ781" s="111"/>
      <c r="AR781" s="335" t="s">
        <v>295</v>
      </c>
      <c r="AS781" s="111" t="s">
        <v>240</v>
      </c>
      <c r="AT781" s="111" t="s">
        <v>295</v>
      </c>
      <c r="AU781" s="111" t="s">
        <v>240</v>
      </c>
      <c r="AV781" s="349"/>
      <c r="AW781" s="348"/>
      <c r="AX781" s="349">
        <v>22</v>
      </c>
      <c r="AY781" s="348">
        <v>7.6</v>
      </c>
      <c r="AZ781" s="334" t="s">
        <v>240</v>
      </c>
      <c r="BA781" s="130">
        <v>80.479196928795005</v>
      </c>
      <c r="BB781" s="130"/>
      <c r="BC781" s="348">
        <v>3</v>
      </c>
      <c r="BD781" s="348"/>
      <c r="BE781" s="346"/>
      <c r="BF781" s="348">
        <v>3</v>
      </c>
      <c r="BG781" s="348"/>
      <c r="BH781" s="348"/>
      <c r="BI781" s="348"/>
      <c r="BJ781" s="112">
        <v>0.01</v>
      </c>
      <c r="BK781" s="346">
        <v>13.276252804999999</v>
      </c>
      <c r="BL781" s="346">
        <v>11.493053345</v>
      </c>
      <c r="BM781" s="346">
        <v>24.721900856666668</v>
      </c>
      <c r="BN781" s="346">
        <v>2.1035294396666666</v>
      </c>
      <c r="BO781" s="346">
        <v>96.029832188255781</v>
      </c>
      <c r="BP781" s="347">
        <v>1.9074084864176277</v>
      </c>
      <c r="BQ781" s="346">
        <v>53.766639531680447</v>
      </c>
      <c r="BR781" s="346"/>
      <c r="BS781" s="34"/>
      <c r="BT781" s="34"/>
      <c r="BU781" s="34"/>
      <c r="BV781" s="34"/>
      <c r="BW781" s="34"/>
      <c r="BX781" s="34"/>
    </row>
    <row r="782" spans="1:76" x14ac:dyDescent="0.35">
      <c r="A782" s="34" t="s">
        <v>297</v>
      </c>
      <c r="B782" s="34"/>
      <c r="C782" s="34"/>
      <c r="D782" s="34"/>
      <c r="E782" s="34" t="s">
        <v>1401</v>
      </c>
      <c r="F782" s="34" t="s">
        <v>1402</v>
      </c>
      <c r="G782" s="41">
        <v>2015</v>
      </c>
      <c r="H782" s="34"/>
      <c r="I782" s="34"/>
      <c r="J782" s="34"/>
      <c r="K782" s="39" t="s">
        <v>80</v>
      </c>
      <c r="L782" s="39" t="s">
        <v>81</v>
      </c>
      <c r="M782" s="39" t="s">
        <v>82</v>
      </c>
      <c r="N782" s="39" t="s">
        <v>83</v>
      </c>
      <c r="O782" s="39" t="s">
        <v>84</v>
      </c>
      <c r="P782" s="39" t="s">
        <v>85</v>
      </c>
      <c r="Q782" s="39" t="s">
        <v>86</v>
      </c>
      <c r="R782" s="35" t="s">
        <v>87</v>
      </c>
      <c r="S782" s="35" t="s">
        <v>87</v>
      </c>
      <c r="T782" s="34" t="s">
        <v>818</v>
      </c>
      <c r="U782" s="39" t="s">
        <v>28</v>
      </c>
      <c r="V782" s="34" t="s">
        <v>293</v>
      </c>
      <c r="W782" s="34" t="s">
        <v>280</v>
      </c>
      <c r="X782" s="39" t="s">
        <v>819</v>
      </c>
      <c r="Y782" s="115"/>
      <c r="Z782" s="39" t="s">
        <v>239</v>
      </c>
      <c r="AA782" s="112"/>
      <c r="AB782" s="115"/>
      <c r="AC782" s="341"/>
      <c r="AD782" s="332" t="s">
        <v>240</v>
      </c>
      <c r="AE782" s="41" t="s">
        <v>508</v>
      </c>
      <c r="AF782" s="332" t="s">
        <v>240</v>
      </c>
      <c r="AG782" s="112"/>
      <c r="AH782" s="346">
        <v>102.1</v>
      </c>
      <c r="AI782" s="111">
        <v>102.1</v>
      </c>
      <c r="AJ782" s="346"/>
      <c r="AK782" s="349"/>
      <c r="AL782" s="336">
        <v>7.6</v>
      </c>
      <c r="AM782" s="44">
        <v>82.050407012531664</v>
      </c>
      <c r="AN782" s="111">
        <v>3</v>
      </c>
      <c r="AO782" s="111">
        <f t="shared" si="39"/>
        <v>1</v>
      </c>
      <c r="AP782" s="111">
        <v>1</v>
      </c>
      <c r="AQ782" s="111"/>
      <c r="AR782" s="335" t="s">
        <v>295</v>
      </c>
      <c r="AS782" s="111" t="s">
        <v>240</v>
      </c>
      <c r="AT782" s="111" t="s">
        <v>295</v>
      </c>
      <c r="AU782" s="111" t="s">
        <v>240</v>
      </c>
      <c r="AV782" s="349"/>
      <c r="AW782" s="348"/>
      <c r="AX782" s="349">
        <v>22</v>
      </c>
      <c r="AY782" s="348">
        <v>7.6</v>
      </c>
      <c r="AZ782" s="334" t="s">
        <v>240</v>
      </c>
      <c r="BA782" s="130">
        <v>82.050407012531664</v>
      </c>
      <c r="BB782" s="130"/>
      <c r="BC782" s="348">
        <v>3</v>
      </c>
      <c r="BD782" s="348"/>
      <c r="BE782" s="346"/>
      <c r="BF782" s="348">
        <v>3</v>
      </c>
      <c r="BG782" s="348"/>
      <c r="BH782" s="348"/>
      <c r="BI782" s="348"/>
      <c r="BJ782" s="112">
        <v>0.01</v>
      </c>
      <c r="BK782" s="346">
        <v>13.471800448333333</v>
      </c>
      <c r="BL782" s="346">
        <v>11.756027511666666</v>
      </c>
      <c r="BM782" s="346">
        <v>25.624007713333338</v>
      </c>
      <c r="BN782" s="346">
        <v>1.9113730456666669</v>
      </c>
      <c r="BO782" s="346">
        <v>91.277776885753951</v>
      </c>
      <c r="BP782" s="347">
        <v>1.7331529804647934</v>
      </c>
      <c r="BQ782" s="346">
        <v>64</v>
      </c>
      <c r="BR782" s="346"/>
      <c r="BS782" s="34"/>
      <c r="BT782" s="34"/>
      <c r="BU782" s="34"/>
      <c r="BV782" s="34"/>
      <c r="BW782" s="34"/>
      <c r="BX782" s="34"/>
    </row>
    <row r="783" spans="1:76" x14ac:dyDescent="0.35">
      <c r="A783" s="34" t="s">
        <v>297</v>
      </c>
      <c r="B783" s="34"/>
      <c r="C783" s="34"/>
      <c r="D783" s="34"/>
      <c r="E783" s="34" t="s">
        <v>1401</v>
      </c>
      <c r="F783" s="34" t="s">
        <v>1402</v>
      </c>
      <c r="G783" s="41">
        <v>2015</v>
      </c>
      <c r="H783" s="34"/>
      <c r="I783" s="34"/>
      <c r="J783" s="34"/>
      <c r="K783" s="39" t="s">
        <v>80</v>
      </c>
      <c r="L783" s="39" t="s">
        <v>81</v>
      </c>
      <c r="M783" s="39" t="s">
        <v>82</v>
      </c>
      <c r="N783" s="39" t="s">
        <v>83</v>
      </c>
      <c r="O783" s="39" t="s">
        <v>84</v>
      </c>
      <c r="P783" s="39" t="s">
        <v>85</v>
      </c>
      <c r="Q783" s="39" t="s">
        <v>86</v>
      </c>
      <c r="R783" s="35" t="s">
        <v>87</v>
      </c>
      <c r="S783" s="35" t="s">
        <v>87</v>
      </c>
      <c r="T783" s="34" t="s">
        <v>818</v>
      </c>
      <c r="U783" s="39" t="s">
        <v>28</v>
      </c>
      <c r="V783" s="34" t="s">
        <v>293</v>
      </c>
      <c r="W783" s="34" t="s">
        <v>280</v>
      </c>
      <c r="X783" s="39" t="s">
        <v>819</v>
      </c>
      <c r="Y783" s="115"/>
      <c r="Z783" s="39" t="s">
        <v>239</v>
      </c>
      <c r="AA783" s="112"/>
      <c r="AB783" s="115"/>
      <c r="AC783" s="341"/>
      <c r="AD783" s="332" t="s">
        <v>240</v>
      </c>
      <c r="AE783" s="41" t="s">
        <v>508</v>
      </c>
      <c r="AF783" s="332" t="s">
        <v>240</v>
      </c>
      <c r="AG783" s="112"/>
      <c r="AH783" s="346">
        <v>102.25</v>
      </c>
      <c r="AI783" s="111">
        <v>102.25</v>
      </c>
      <c r="AJ783" s="346"/>
      <c r="AK783" s="349"/>
      <c r="AL783" s="336">
        <v>7.6</v>
      </c>
      <c r="AM783" s="44">
        <v>83.146989919453347</v>
      </c>
      <c r="AN783" s="111">
        <v>3</v>
      </c>
      <c r="AO783" s="111">
        <f t="shared" si="39"/>
        <v>1</v>
      </c>
      <c r="AP783" s="111">
        <v>1</v>
      </c>
      <c r="AQ783" s="111"/>
      <c r="AR783" s="335" t="s">
        <v>295</v>
      </c>
      <c r="AS783" s="111" t="s">
        <v>240</v>
      </c>
      <c r="AT783" s="111" t="s">
        <v>295</v>
      </c>
      <c r="AU783" s="111" t="s">
        <v>240</v>
      </c>
      <c r="AV783" s="349"/>
      <c r="AW783" s="348"/>
      <c r="AX783" s="349">
        <v>22</v>
      </c>
      <c r="AY783" s="348">
        <v>7.6</v>
      </c>
      <c r="AZ783" s="334" t="s">
        <v>240</v>
      </c>
      <c r="BA783" s="130">
        <v>83.146989919453347</v>
      </c>
      <c r="BB783" s="130"/>
      <c r="BC783" s="348">
        <v>3</v>
      </c>
      <c r="BD783" s="348"/>
      <c r="BE783" s="346"/>
      <c r="BF783" s="348">
        <v>3</v>
      </c>
      <c r="BG783" s="348"/>
      <c r="BH783" s="348"/>
      <c r="BI783" s="348"/>
      <c r="BJ783" s="112">
        <v>0.01</v>
      </c>
      <c r="BK783" s="346">
        <v>13.692333883333333</v>
      </c>
      <c r="BL783" s="346">
        <v>11.888594515000001</v>
      </c>
      <c r="BM783" s="346">
        <v>23.391451215</v>
      </c>
      <c r="BN783" s="346">
        <v>1.9001289315000001</v>
      </c>
      <c r="BO783" s="346">
        <v>90.713091601651797</v>
      </c>
      <c r="BP783" s="347">
        <v>1.7229718685587225</v>
      </c>
      <c r="BQ783" s="346">
        <v>50.873099641148336</v>
      </c>
      <c r="BR783" s="346"/>
      <c r="BS783" s="34"/>
      <c r="BT783" s="34"/>
      <c r="BU783" s="34"/>
      <c r="BV783" s="34"/>
      <c r="BW783" s="34"/>
      <c r="BX783" s="34"/>
    </row>
    <row r="784" spans="1:76" x14ac:dyDescent="0.35">
      <c r="A784" s="34" t="s">
        <v>297</v>
      </c>
      <c r="B784" s="34"/>
      <c r="C784" s="34"/>
      <c r="D784" s="34"/>
      <c r="E784" s="34" t="s">
        <v>1401</v>
      </c>
      <c r="F784" s="34" t="s">
        <v>1402</v>
      </c>
      <c r="G784" s="41">
        <v>2015</v>
      </c>
      <c r="H784" s="34"/>
      <c r="I784" s="34"/>
      <c r="J784" s="34"/>
      <c r="K784" s="39" t="s">
        <v>80</v>
      </c>
      <c r="L784" s="39" t="s">
        <v>81</v>
      </c>
      <c r="M784" s="39" t="s">
        <v>82</v>
      </c>
      <c r="N784" s="39" t="s">
        <v>83</v>
      </c>
      <c r="O784" s="39" t="s">
        <v>84</v>
      </c>
      <c r="P784" s="39" t="s">
        <v>85</v>
      </c>
      <c r="Q784" s="39" t="s">
        <v>86</v>
      </c>
      <c r="R784" s="35" t="s">
        <v>87</v>
      </c>
      <c r="S784" s="35" t="s">
        <v>87</v>
      </c>
      <c r="T784" s="34" t="s">
        <v>818</v>
      </c>
      <c r="U784" s="39" t="s">
        <v>28</v>
      </c>
      <c r="V784" s="34" t="s">
        <v>293</v>
      </c>
      <c r="W784" s="34" t="s">
        <v>280</v>
      </c>
      <c r="X784" s="39" t="s">
        <v>819</v>
      </c>
      <c r="Y784" s="115"/>
      <c r="Z784" s="39" t="s">
        <v>239</v>
      </c>
      <c r="AA784" s="112"/>
      <c r="AB784" s="115"/>
      <c r="AC784" s="341"/>
      <c r="AD784" s="332" t="s">
        <v>240</v>
      </c>
      <c r="AE784" s="41" t="s">
        <v>508</v>
      </c>
      <c r="AF784" s="332" t="s">
        <v>240</v>
      </c>
      <c r="AG784" s="112"/>
      <c r="AH784" s="56">
        <v>102.76</v>
      </c>
      <c r="AI784" s="111">
        <v>102.76</v>
      </c>
      <c r="AJ784" s="56"/>
      <c r="AK784" s="130"/>
      <c r="AL784" s="336">
        <v>7.6</v>
      </c>
      <c r="AM784" s="44">
        <v>91.180918616666688</v>
      </c>
      <c r="AN784" s="111">
        <v>3</v>
      </c>
      <c r="AO784" s="111">
        <f t="shared" si="39"/>
        <v>1</v>
      </c>
      <c r="AP784" s="111">
        <v>1</v>
      </c>
      <c r="AQ784" s="111"/>
      <c r="AR784" s="335" t="s">
        <v>295</v>
      </c>
      <c r="AS784" s="111" t="s">
        <v>240</v>
      </c>
      <c r="AT784" s="111" t="s">
        <v>295</v>
      </c>
      <c r="AU784" s="111" t="s">
        <v>240</v>
      </c>
      <c r="AV784" s="130"/>
      <c r="AW784" s="114"/>
      <c r="AX784" s="130">
        <v>22</v>
      </c>
      <c r="AY784" s="114">
        <v>7.6</v>
      </c>
      <c r="AZ784" s="334" t="s">
        <v>240</v>
      </c>
      <c r="BA784" s="130">
        <v>91.180918616666688</v>
      </c>
      <c r="BB784" s="130"/>
      <c r="BC784" s="114">
        <v>3</v>
      </c>
      <c r="BD784" s="114"/>
      <c r="BE784" s="56"/>
      <c r="BF784" s="114">
        <v>3</v>
      </c>
      <c r="BG784" s="114"/>
      <c r="BH784" s="114"/>
      <c r="BI784" s="114"/>
      <c r="BJ784" s="112">
        <v>0.01</v>
      </c>
      <c r="BK784" s="56">
        <v>15.015950000000002</v>
      </c>
      <c r="BL784" s="56">
        <v>13.036933333333335</v>
      </c>
      <c r="BM784" s="56">
        <v>26.87105</v>
      </c>
      <c r="BN784" s="56">
        <v>2.1454499999999999</v>
      </c>
      <c r="BO784" s="56">
        <v>91.511392484016838</v>
      </c>
      <c r="BP784" s="223">
        <v>1.9454041535053952</v>
      </c>
      <c r="BQ784" s="56">
        <v>57</v>
      </c>
      <c r="BR784" s="56"/>
      <c r="BS784" s="34"/>
      <c r="BT784" s="34"/>
      <c r="BU784" s="34"/>
      <c r="BV784" s="34"/>
      <c r="BW784" s="34"/>
      <c r="BX784" s="34"/>
    </row>
    <row r="785" spans="1:76" x14ac:dyDescent="0.35">
      <c r="A785" s="34" t="s">
        <v>297</v>
      </c>
      <c r="B785" s="34"/>
      <c r="C785" s="34"/>
      <c r="D785" s="34"/>
      <c r="E785" s="34" t="s">
        <v>1401</v>
      </c>
      <c r="F785" s="34" t="s">
        <v>1402</v>
      </c>
      <c r="G785" s="41">
        <v>2015</v>
      </c>
      <c r="H785" s="34"/>
      <c r="I785" s="34"/>
      <c r="J785" s="34"/>
      <c r="K785" s="39" t="s">
        <v>80</v>
      </c>
      <c r="L785" s="39" t="s">
        <v>81</v>
      </c>
      <c r="M785" s="39" t="s">
        <v>82</v>
      </c>
      <c r="N785" s="39" t="s">
        <v>83</v>
      </c>
      <c r="O785" s="39" t="s">
        <v>84</v>
      </c>
      <c r="P785" s="39" t="s">
        <v>85</v>
      </c>
      <c r="Q785" s="39" t="s">
        <v>86</v>
      </c>
      <c r="R785" s="35" t="s">
        <v>87</v>
      </c>
      <c r="S785" s="35" t="s">
        <v>87</v>
      </c>
      <c r="T785" s="34" t="s">
        <v>818</v>
      </c>
      <c r="U785" s="39" t="s">
        <v>28</v>
      </c>
      <c r="V785" s="34" t="s">
        <v>293</v>
      </c>
      <c r="W785" s="34" t="s">
        <v>280</v>
      </c>
      <c r="X785" s="39" t="s">
        <v>819</v>
      </c>
      <c r="Y785" s="115"/>
      <c r="Z785" s="39" t="s">
        <v>239</v>
      </c>
      <c r="AA785" s="112"/>
      <c r="AB785" s="115"/>
      <c r="AC785" s="341"/>
      <c r="AD785" s="332" t="s">
        <v>240</v>
      </c>
      <c r="AE785" s="41" t="s">
        <v>508</v>
      </c>
      <c r="AF785" s="332" t="s">
        <v>240</v>
      </c>
      <c r="AG785" s="112"/>
      <c r="AH785" s="346">
        <v>106.89999999999999</v>
      </c>
      <c r="AI785" s="111">
        <v>106.89999999999999</v>
      </c>
      <c r="AJ785" s="346"/>
      <c r="AK785" s="349"/>
      <c r="AL785" s="336">
        <v>7.6</v>
      </c>
      <c r="AM785" s="44">
        <v>96.450476492081663</v>
      </c>
      <c r="AN785" s="111">
        <v>3</v>
      </c>
      <c r="AO785" s="111">
        <f t="shared" si="39"/>
        <v>1</v>
      </c>
      <c r="AP785" s="111">
        <v>1</v>
      </c>
      <c r="AQ785" s="111"/>
      <c r="AR785" s="335" t="s">
        <v>295</v>
      </c>
      <c r="AS785" s="111" t="s">
        <v>240</v>
      </c>
      <c r="AT785" s="111" t="s">
        <v>295</v>
      </c>
      <c r="AU785" s="111" t="s">
        <v>240</v>
      </c>
      <c r="AV785" s="349"/>
      <c r="AW785" s="348"/>
      <c r="AX785" s="349">
        <v>22</v>
      </c>
      <c r="AY785" s="348">
        <v>7.6</v>
      </c>
      <c r="AZ785" s="334" t="s">
        <v>240</v>
      </c>
      <c r="BA785" s="130">
        <v>96.450476492081663</v>
      </c>
      <c r="BB785" s="130"/>
      <c r="BC785" s="348">
        <v>3</v>
      </c>
      <c r="BD785" s="348"/>
      <c r="BE785" s="346"/>
      <c r="BF785" s="348">
        <v>3</v>
      </c>
      <c r="BG785" s="348"/>
      <c r="BH785" s="348"/>
      <c r="BI785" s="348"/>
      <c r="BJ785" s="112">
        <v>0.01</v>
      </c>
      <c r="BK785" s="346">
        <v>15.650051005</v>
      </c>
      <c r="BL785" s="346">
        <v>13.932078468333332</v>
      </c>
      <c r="BM785" s="346">
        <v>30.609844716666668</v>
      </c>
      <c r="BN785" s="346">
        <v>2.5083796906666671</v>
      </c>
      <c r="BO785" s="346">
        <v>99.189704483566317</v>
      </c>
      <c r="BP785" s="347">
        <v>2.2745128349111177</v>
      </c>
      <c r="BQ785" s="346">
        <v>66.572085073220251</v>
      </c>
      <c r="BR785" s="346"/>
      <c r="BS785" s="34"/>
      <c r="BT785" s="34"/>
      <c r="BU785" s="34"/>
      <c r="BV785" s="34"/>
      <c r="BW785" s="34"/>
      <c r="BX785" s="34"/>
    </row>
    <row r="786" spans="1:76" x14ac:dyDescent="0.35">
      <c r="A786" s="34" t="s">
        <v>297</v>
      </c>
      <c r="B786" s="34"/>
      <c r="C786" s="34"/>
      <c r="D786" s="34"/>
      <c r="E786" s="34" t="s">
        <v>1401</v>
      </c>
      <c r="F786" s="34" t="s">
        <v>1402</v>
      </c>
      <c r="G786" s="41">
        <v>2015</v>
      </c>
      <c r="H786" s="34"/>
      <c r="I786" s="34"/>
      <c r="J786" s="34"/>
      <c r="K786" s="39" t="s">
        <v>80</v>
      </c>
      <c r="L786" s="39" t="s">
        <v>81</v>
      </c>
      <c r="M786" s="39" t="s">
        <v>82</v>
      </c>
      <c r="N786" s="39" t="s">
        <v>83</v>
      </c>
      <c r="O786" s="39" t="s">
        <v>84</v>
      </c>
      <c r="P786" s="39" t="s">
        <v>85</v>
      </c>
      <c r="Q786" s="39" t="s">
        <v>86</v>
      </c>
      <c r="R786" s="35" t="s">
        <v>87</v>
      </c>
      <c r="S786" s="35" t="s">
        <v>87</v>
      </c>
      <c r="T786" s="34" t="s">
        <v>818</v>
      </c>
      <c r="U786" s="39" t="s">
        <v>28</v>
      </c>
      <c r="V786" s="34" t="s">
        <v>293</v>
      </c>
      <c r="W786" s="34" t="s">
        <v>280</v>
      </c>
      <c r="X786" s="39" t="s">
        <v>819</v>
      </c>
      <c r="Y786" s="115"/>
      <c r="Z786" s="39" t="s">
        <v>239</v>
      </c>
      <c r="AA786" s="112"/>
      <c r="AB786" s="115"/>
      <c r="AC786" s="341"/>
      <c r="AD786" s="332" t="s">
        <v>240</v>
      </c>
      <c r="AE786" s="41" t="s">
        <v>508</v>
      </c>
      <c r="AF786" s="332" t="s">
        <v>240</v>
      </c>
      <c r="AG786" s="112"/>
      <c r="AH786" s="346">
        <v>107.55000000000001</v>
      </c>
      <c r="AI786" s="111">
        <v>107.55000000000001</v>
      </c>
      <c r="AJ786" s="346"/>
      <c r="AK786" s="349"/>
      <c r="AL786" s="336">
        <v>7.6</v>
      </c>
      <c r="AM786" s="44">
        <v>81.217075216666672</v>
      </c>
      <c r="AN786" s="111">
        <v>3</v>
      </c>
      <c r="AO786" s="111">
        <f t="shared" si="39"/>
        <v>1</v>
      </c>
      <c r="AP786" s="111">
        <v>1</v>
      </c>
      <c r="AQ786" s="111"/>
      <c r="AR786" s="335" t="s">
        <v>295</v>
      </c>
      <c r="AS786" s="111" t="s">
        <v>240</v>
      </c>
      <c r="AT786" s="111" t="s">
        <v>295</v>
      </c>
      <c r="AU786" s="111" t="s">
        <v>240</v>
      </c>
      <c r="AV786" s="349"/>
      <c r="AW786" s="348"/>
      <c r="AX786" s="349">
        <v>22</v>
      </c>
      <c r="AY786" s="348">
        <v>7.6</v>
      </c>
      <c r="AZ786" s="334" t="s">
        <v>240</v>
      </c>
      <c r="BA786" s="130">
        <v>81.217075216666672</v>
      </c>
      <c r="BB786" s="130"/>
      <c r="BC786" s="348">
        <v>3</v>
      </c>
      <c r="BD786" s="348"/>
      <c r="BE786" s="346"/>
      <c r="BF786" s="348">
        <v>3</v>
      </c>
      <c r="BG786" s="348"/>
      <c r="BH786" s="348"/>
      <c r="BI786" s="348"/>
      <c r="BJ786" s="112">
        <v>0.01</v>
      </c>
      <c r="BK786" s="346">
        <v>13.273950000000001</v>
      </c>
      <c r="BL786" s="346">
        <v>11.673633333333335</v>
      </c>
      <c r="BM786" s="346">
        <v>24.557216666666665</v>
      </c>
      <c r="BN786" s="346">
        <v>1.8837833333333334</v>
      </c>
      <c r="BO786" s="346">
        <v>77.951151507646102</v>
      </c>
      <c r="BP786" s="347">
        <v>1.7081357854859842</v>
      </c>
      <c r="BQ786" s="346">
        <v>56</v>
      </c>
      <c r="BR786" s="346"/>
      <c r="BS786" s="34"/>
      <c r="BT786" s="34"/>
      <c r="BU786" s="34"/>
      <c r="BV786" s="34"/>
      <c r="BW786" s="34"/>
      <c r="BX786" s="34"/>
    </row>
    <row r="787" spans="1:76" x14ac:dyDescent="0.35">
      <c r="A787" s="34" t="s">
        <v>297</v>
      </c>
      <c r="B787" s="34"/>
      <c r="C787" s="34"/>
      <c r="D787" s="34"/>
      <c r="E787" s="34" t="s">
        <v>1401</v>
      </c>
      <c r="F787" s="34" t="s">
        <v>1402</v>
      </c>
      <c r="G787" s="41">
        <v>2015</v>
      </c>
      <c r="H787" s="34"/>
      <c r="I787" s="34"/>
      <c r="J787" s="34"/>
      <c r="K787" s="39" t="s">
        <v>80</v>
      </c>
      <c r="L787" s="39" t="s">
        <v>81</v>
      </c>
      <c r="M787" s="39" t="s">
        <v>82</v>
      </c>
      <c r="N787" s="39" t="s">
        <v>83</v>
      </c>
      <c r="O787" s="39" t="s">
        <v>84</v>
      </c>
      <c r="P787" s="39" t="s">
        <v>85</v>
      </c>
      <c r="Q787" s="39" t="s">
        <v>86</v>
      </c>
      <c r="R787" s="35" t="s">
        <v>87</v>
      </c>
      <c r="S787" s="35" t="s">
        <v>87</v>
      </c>
      <c r="T787" s="34" t="s">
        <v>818</v>
      </c>
      <c r="U787" s="39" t="s">
        <v>28</v>
      </c>
      <c r="V787" s="34" t="s">
        <v>293</v>
      </c>
      <c r="W787" s="34" t="s">
        <v>280</v>
      </c>
      <c r="X787" s="39" t="s">
        <v>819</v>
      </c>
      <c r="Y787" s="115"/>
      <c r="Z787" s="39" t="s">
        <v>239</v>
      </c>
      <c r="AA787" s="112"/>
      <c r="AB787" s="115"/>
      <c r="AC787" s="341"/>
      <c r="AD787" s="332" t="s">
        <v>240</v>
      </c>
      <c r="AE787" s="41" t="s">
        <v>508</v>
      </c>
      <c r="AF787" s="332" t="s">
        <v>240</v>
      </c>
      <c r="AG787" s="112"/>
      <c r="AH787" s="346">
        <v>108.17</v>
      </c>
      <c r="AI787" s="111">
        <v>108.17</v>
      </c>
      <c r="AJ787" s="346"/>
      <c r="AK787" s="349"/>
      <c r="AL787" s="336">
        <v>7.6</v>
      </c>
      <c r="AM787" s="44">
        <v>94.067920000000001</v>
      </c>
      <c r="AN787" s="111">
        <v>3</v>
      </c>
      <c r="AO787" s="111">
        <f t="shared" si="39"/>
        <v>1</v>
      </c>
      <c r="AP787" s="111">
        <v>1</v>
      </c>
      <c r="AQ787" s="111"/>
      <c r="AR787" s="335" t="s">
        <v>295</v>
      </c>
      <c r="AS787" s="111" t="s">
        <v>240</v>
      </c>
      <c r="AT787" s="111" t="s">
        <v>295</v>
      </c>
      <c r="AU787" s="111" t="s">
        <v>240</v>
      </c>
      <c r="AV787" s="349"/>
      <c r="AW787" s="348"/>
      <c r="AX787" s="349">
        <v>22</v>
      </c>
      <c r="AY787" s="348">
        <v>7.6</v>
      </c>
      <c r="AZ787" s="334" t="s">
        <v>240</v>
      </c>
      <c r="BA787" s="130">
        <v>94.067920000000001</v>
      </c>
      <c r="BB787" s="130"/>
      <c r="BC787" s="348">
        <v>3</v>
      </c>
      <c r="BD787" s="348"/>
      <c r="BE787" s="346"/>
      <c r="BF787" s="348">
        <v>3</v>
      </c>
      <c r="BG787" s="348"/>
      <c r="BH787" s="348"/>
      <c r="BI787" s="348"/>
      <c r="BJ787" s="112">
        <v>0.01</v>
      </c>
      <c r="BK787" s="346">
        <v>14.32</v>
      </c>
      <c r="BL787" s="346">
        <v>14.16</v>
      </c>
      <c r="BM787" s="346">
        <v>23.7</v>
      </c>
      <c r="BN787" s="346">
        <v>2.25</v>
      </c>
      <c r="BO787" s="346">
        <v>102.83</v>
      </c>
      <c r="BP787" s="347">
        <v>2.04</v>
      </c>
      <c r="BQ787" s="346">
        <v>51.544149630274035</v>
      </c>
      <c r="BR787" s="346"/>
      <c r="BS787" s="34"/>
      <c r="BT787" s="34"/>
      <c r="BU787" s="34"/>
      <c r="BV787" s="34"/>
      <c r="BW787" s="34"/>
      <c r="BX787" s="34"/>
    </row>
    <row r="788" spans="1:76" x14ac:dyDescent="0.35">
      <c r="A788" s="34" t="s">
        <v>297</v>
      </c>
      <c r="B788" s="34"/>
      <c r="C788" s="34"/>
      <c r="D788" s="34"/>
      <c r="E788" s="34" t="s">
        <v>1401</v>
      </c>
      <c r="F788" s="34" t="s">
        <v>1402</v>
      </c>
      <c r="G788" s="41">
        <v>2015</v>
      </c>
      <c r="H788" s="34"/>
      <c r="I788" s="34"/>
      <c r="J788" s="34"/>
      <c r="K788" s="39" t="s">
        <v>80</v>
      </c>
      <c r="L788" s="39" t="s">
        <v>81</v>
      </c>
      <c r="M788" s="39" t="s">
        <v>82</v>
      </c>
      <c r="N788" s="39" t="s">
        <v>83</v>
      </c>
      <c r="O788" s="39" t="s">
        <v>84</v>
      </c>
      <c r="P788" s="39" t="s">
        <v>85</v>
      </c>
      <c r="Q788" s="39" t="s">
        <v>86</v>
      </c>
      <c r="R788" s="35" t="s">
        <v>87</v>
      </c>
      <c r="S788" s="35" t="s">
        <v>87</v>
      </c>
      <c r="T788" s="34" t="s">
        <v>818</v>
      </c>
      <c r="U788" s="39" t="s">
        <v>28</v>
      </c>
      <c r="V788" s="34" t="s">
        <v>293</v>
      </c>
      <c r="W788" s="34" t="s">
        <v>280</v>
      </c>
      <c r="X788" s="39" t="s">
        <v>819</v>
      </c>
      <c r="Y788" s="115"/>
      <c r="Z788" s="39" t="s">
        <v>239</v>
      </c>
      <c r="AA788" s="112"/>
      <c r="AB788" s="115"/>
      <c r="AC788" s="341"/>
      <c r="AD788" s="332" t="s">
        <v>240</v>
      </c>
      <c r="AE788" s="41" t="s">
        <v>508</v>
      </c>
      <c r="AF788" s="332" t="s">
        <v>240</v>
      </c>
      <c r="AG788" s="112"/>
      <c r="AH788" s="346">
        <v>110.03999999999999</v>
      </c>
      <c r="AI788" s="111">
        <v>110.03999999999999</v>
      </c>
      <c r="AJ788" s="346"/>
      <c r="AK788" s="349"/>
      <c r="AL788" s="336">
        <v>7.6</v>
      </c>
      <c r="AM788" s="44">
        <v>86.991503566666665</v>
      </c>
      <c r="AN788" s="111">
        <v>3</v>
      </c>
      <c r="AO788" s="111">
        <f t="shared" si="39"/>
        <v>1</v>
      </c>
      <c r="AP788" s="111">
        <v>1</v>
      </c>
      <c r="AQ788" s="111"/>
      <c r="AR788" s="335" t="s">
        <v>295</v>
      </c>
      <c r="AS788" s="111" t="s">
        <v>240</v>
      </c>
      <c r="AT788" s="111" t="s">
        <v>295</v>
      </c>
      <c r="AU788" s="111" t="s">
        <v>240</v>
      </c>
      <c r="AV788" s="349"/>
      <c r="AW788" s="348"/>
      <c r="AX788" s="349">
        <v>22</v>
      </c>
      <c r="AY788" s="348">
        <v>7.6</v>
      </c>
      <c r="AZ788" s="334" t="s">
        <v>240</v>
      </c>
      <c r="BA788" s="130">
        <v>86.991503566666665</v>
      </c>
      <c r="BB788" s="130"/>
      <c r="BC788" s="348">
        <v>3</v>
      </c>
      <c r="BD788" s="348"/>
      <c r="BE788" s="346"/>
      <c r="BF788" s="348">
        <v>3</v>
      </c>
      <c r="BG788" s="348"/>
      <c r="BH788" s="348"/>
      <c r="BI788" s="348"/>
      <c r="BJ788" s="112">
        <v>0.01</v>
      </c>
      <c r="BK788" s="346">
        <v>14.353900000000001</v>
      </c>
      <c r="BL788" s="346">
        <v>12.421033333333334</v>
      </c>
      <c r="BM788" s="346">
        <v>27.030083333333334</v>
      </c>
      <c r="BN788" s="346">
        <v>2.3203999999999998</v>
      </c>
      <c r="BO788" s="346">
        <v>88.79980327459846</v>
      </c>
      <c r="BP788" s="347">
        <v>2.1040414821104751</v>
      </c>
      <c r="BQ788" s="346">
        <v>53</v>
      </c>
      <c r="BR788" s="346"/>
      <c r="BS788" s="34"/>
      <c r="BT788" s="34"/>
      <c r="BU788" s="34"/>
      <c r="BV788" s="34"/>
      <c r="BW788" s="34"/>
      <c r="BX788" s="34"/>
    </row>
    <row r="789" spans="1:76" x14ac:dyDescent="0.35">
      <c r="A789" s="34" t="s">
        <v>297</v>
      </c>
      <c r="B789" s="34"/>
      <c r="C789" s="34"/>
      <c r="D789" s="34"/>
      <c r="E789" s="34" t="s">
        <v>1401</v>
      </c>
      <c r="F789" s="34" t="s">
        <v>1402</v>
      </c>
      <c r="G789" s="41">
        <v>2015</v>
      </c>
      <c r="H789" s="34"/>
      <c r="I789" s="34"/>
      <c r="J789" s="34"/>
      <c r="K789" s="39" t="s">
        <v>80</v>
      </c>
      <c r="L789" s="39" t="s">
        <v>81</v>
      </c>
      <c r="M789" s="39" t="s">
        <v>82</v>
      </c>
      <c r="N789" s="39" t="s">
        <v>83</v>
      </c>
      <c r="O789" s="39" t="s">
        <v>84</v>
      </c>
      <c r="P789" s="39" t="s">
        <v>85</v>
      </c>
      <c r="Q789" s="39" t="s">
        <v>86</v>
      </c>
      <c r="R789" s="35" t="s">
        <v>87</v>
      </c>
      <c r="S789" s="35" t="s">
        <v>87</v>
      </c>
      <c r="T789" s="34" t="s">
        <v>818</v>
      </c>
      <c r="U789" s="39" t="s">
        <v>28</v>
      </c>
      <c r="V789" s="34" t="s">
        <v>293</v>
      </c>
      <c r="W789" s="34" t="s">
        <v>280</v>
      </c>
      <c r="X789" s="39" t="s">
        <v>819</v>
      </c>
      <c r="Y789" s="115"/>
      <c r="Z789" s="39" t="s">
        <v>239</v>
      </c>
      <c r="AA789" s="112"/>
      <c r="AB789" s="115"/>
      <c r="AC789" s="341"/>
      <c r="AD789" s="332" t="s">
        <v>240</v>
      </c>
      <c r="AE789" s="41" t="s">
        <v>508</v>
      </c>
      <c r="AF789" s="332" t="s">
        <v>240</v>
      </c>
      <c r="AG789" s="112"/>
      <c r="AH789" s="346">
        <v>112</v>
      </c>
      <c r="AI789" s="111">
        <v>112</v>
      </c>
      <c r="AJ789" s="346"/>
      <c r="AK789" s="349"/>
      <c r="AL789" s="336">
        <v>7.6</v>
      </c>
      <c r="AM789" s="44">
        <v>88.996200299999998</v>
      </c>
      <c r="AN789" s="111">
        <v>3</v>
      </c>
      <c r="AO789" s="111">
        <f t="shared" si="39"/>
        <v>1</v>
      </c>
      <c r="AP789" s="111">
        <v>1</v>
      </c>
      <c r="AQ789" s="111"/>
      <c r="AR789" s="335" t="s">
        <v>295</v>
      </c>
      <c r="AS789" s="111" t="s">
        <v>240</v>
      </c>
      <c r="AT789" s="111" t="s">
        <v>295</v>
      </c>
      <c r="AU789" s="111" t="s">
        <v>240</v>
      </c>
      <c r="AV789" s="349"/>
      <c r="AW789" s="348"/>
      <c r="AX789" s="349">
        <v>22</v>
      </c>
      <c r="AY789" s="348">
        <v>7.6</v>
      </c>
      <c r="AZ789" s="334" t="s">
        <v>240</v>
      </c>
      <c r="BA789" s="130">
        <v>88.996200299999998</v>
      </c>
      <c r="BB789" s="130"/>
      <c r="BC789" s="348">
        <v>3</v>
      </c>
      <c r="BD789" s="348"/>
      <c r="BE789" s="346"/>
      <c r="BF789" s="348">
        <v>3</v>
      </c>
      <c r="BG789" s="348"/>
      <c r="BH789" s="348"/>
      <c r="BI789" s="348"/>
      <c r="BJ789" s="112">
        <v>0.01</v>
      </c>
      <c r="BK789" s="346">
        <v>14.573400000000001</v>
      </c>
      <c r="BL789" s="346">
        <v>12.774749999999997</v>
      </c>
      <c r="BM789" s="346">
        <v>26.232466666666664</v>
      </c>
      <c r="BN789" s="346">
        <v>2.1658383333333333</v>
      </c>
      <c r="BO789" s="346">
        <v>89.371000530173092</v>
      </c>
      <c r="BP789" s="347">
        <v>1.9638914397855318</v>
      </c>
      <c r="BQ789" s="346">
        <v>57</v>
      </c>
      <c r="BR789" s="346"/>
      <c r="BS789" s="34"/>
      <c r="BT789" s="34"/>
      <c r="BU789" s="34"/>
      <c r="BV789" s="34"/>
      <c r="BW789" s="34"/>
      <c r="BX789" s="34"/>
    </row>
    <row r="790" spans="1:76" x14ac:dyDescent="0.35">
      <c r="A790" s="34" t="s">
        <v>297</v>
      </c>
      <c r="B790" s="34"/>
      <c r="C790" s="34"/>
      <c r="D790" s="34"/>
      <c r="E790" s="34" t="s">
        <v>1401</v>
      </c>
      <c r="F790" s="34" t="s">
        <v>1402</v>
      </c>
      <c r="G790" s="41">
        <v>2015</v>
      </c>
      <c r="H790" s="34"/>
      <c r="I790" s="34"/>
      <c r="J790" s="34"/>
      <c r="K790" s="39" t="s">
        <v>80</v>
      </c>
      <c r="L790" s="39" t="s">
        <v>81</v>
      </c>
      <c r="M790" s="39" t="s">
        <v>82</v>
      </c>
      <c r="N790" s="39" t="s">
        <v>83</v>
      </c>
      <c r="O790" s="39" t="s">
        <v>84</v>
      </c>
      <c r="P790" s="39" t="s">
        <v>85</v>
      </c>
      <c r="Q790" s="39" t="s">
        <v>86</v>
      </c>
      <c r="R790" s="35" t="s">
        <v>87</v>
      </c>
      <c r="S790" s="35" t="s">
        <v>87</v>
      </c>
      <c r="T790" s="34" t="s">
        <v>818</v>
      </c>
      <c r="U790" s="39" t="s">
        <v>28</v>
      </c>
      <c r="V790" s="34" t="s">
        <v>293</v>
      </c>
      <c r="W790" s="34" t="s">
        <v>280</v>
      </c>
      <c r="X790" s="39" t="s">
        <v>819</v>
      </c>
      <c r="Y790" s="115"/>
      <c r="Z790" s="39" t="s">
        <v>239</v>
      </c>
      <c r="AA790" s="112"/>
      <c r="AB790" s="115"/>
      <c r="AC790" s="341"/>
      <c r="AD790" s="332" t="s">
        <v>240</v>
      </c>
      <c r="AE790" s="41" t="s">
        <v>508</v>
      </c>
      <c r="AF790" s="332" t="s">
        <v>240</v>
      </c>
      <c r="AG790" s="112"/>
      <c r="AH790" s="346">
        <v>115.2</v>
      </c>
      <c r="AI790" s="111">
        <v>115.2</v>
      </c>
      <c r="AJ790" s="346"/>
      <c r="AK790" s="349"/>
      <c r="AL790" s="336">
        <v>7.6</v>
      </c>
      <c r="AM790" s="44">
        <v>92.029637250000007</v>
      </c>
      <c r="AN790" s="111">
        <v>3</v>
      </c>
      <c r="AO790" s="111">
        <f t="shared" si="39"/>
        <v>1</v>
      </c>
      <c r="AP790" s="111">
        <v>1</v>
      </c>
      <c r="AQ790" s="111"/>
      <c r="AR790" s="335" t="s">
        <v>295</v>
      </c>
      <c r="AS790" s="111" t="s">
        <v>240</v>
      </c>
      <c r="AT790" s="111" t="s">
        <v>295</v>
      </c>
      <c r="AU790" s="111" t="s">
        <v>240</v>
      </c>
      <c r="AV790" s="349"/>
      <c r="AW790" s="348"/>
      <c r="AX790" s="349">
        <v>22</v>
      </c>
      <c r="AY790" s="348">
        <v>7.6</v>
      </c>
      <c r="AZ790" s="334" t="s">
        <v>240</v>
      </c>
      <c r="BA790" s="130">
        <v>92.029637250000007</v>
      </c>
      <c r="BB790" s="130"/>
      <c r="BC790" s="348">
        <v>3</v>
      </c>
      <c r="BD790" s="348"/>
      <c r="BE790" s="346"/>
      <c r="BF790" s="348">
        <v>3</v>
      </c>
      <c r="BG790" s="348"/>
      <c r="BH790" s="348"/>
      <c r="BI790" s="348"/>
      <c r="BJ790" s="112">
        <v>0.01</v>
      </c>
      <c r="BK790" s="346">
        <v>14.978183333333332</v>
      </c>
      <c r="BL790" s="346">
        <v>13.265933333333335</v>
      </c>
      <c r="BM790" s="346">
        <v>25.601616666666668</v>
      </c>
      <c r="BN790" s="346">
        <v>2.0782166666666666</v>
      </c>
      <c r="BO790" s="346">
        <v>136.73089228130362</v>
      </c>
      <c r="BP790" s="347">
        <v>1.8844397842958218</v>
      </c>
      <c r="BQ790" s="346">
        <v>48</v>
      </c>
      <c r="BR790" s="346"/>
      <c r="BS790" s="34"/>
      <c r="BT790" s="34"/>
      <c r="BU790" s="34"/>
      <c r="BV790" s="34"/>
      <c r="BW790" s="34"/>
      <c r="BX790" s="34"/>
    </row>
    <row r="791" spans="1:76" x14ac:dyDescent="0.35">
      <c r="A791" s="34" t="s">
        <v>297</v>
      </c>
      <c r="B791" s="34"/>
      <c r="C791" s="34"/>
      <c r="D791" s="34"/>
      <c r="E791" s="34" t="s">
        <v>1401</v>
      </c>
      <c r="F791" s="34" t="s">
        <v>1402</v>
      </c>
      <c r="G791" s="41">
        <v>2015</v>
      </c>
      <c r="H791" s="34"/>
      <c r="I791" s="34"/>
      <c r="J791" s="34"/>
      <c r="K791" s="39" t="s">
        <v>80</v>
      </c>
      <c r="L791" s="39" t="s">
        <v>81</v>
      </c>
      <c r="M791" s="39" t="s">
        <v>82</v>
      </c>
      <c r="N791" s="39" t="s">
        <v>83</v>
      </c>
      <c r="O791" s="39" t="s">
        <v>84</v>
      </c>
      <c r="P791" s="39" t="s">
        <v>85</v>
      </c>
      <c r="Q791" s="39" t="s">
        <v>86</v>
      </c>
      <c r="R791" s="35" t="s">
        <v>87</v>
      </c>
      <c r="S791" s="35" t="s">
        <v>87</v>
      </c>
      <c r="T791" s="34" t="s">
        <v>818</v>
      </c>
      <c r="U791" s="39" t="s">
        <v>28</v>
      </c>
      <c r="V791" s="34" t="s">
        <v>293</v>
      </c>
      <c r="W791" s="34" t="s">
        <v>280</v>
      </c>
      <c r="X791" s="39" t="s">
        <v>819</v>
      </c>
      <c r="Y791" s="115"/>
      <c r="Z791" s="39" t="s">
        <v>239</v>
      </c>
      <c r="AA791" s="112"/>
      <c r="AB791" s="115"/>
      <c r="AC791" s="341"/>
      <c r="AD791" s="332" t="s">
        <v>240</v>
      </c>
      <c r="AE791" s="41" t="s">
        <v>508</v>
      </c>
      <c r="AF791" s="332" t="s">
        <v>240</v>
      </c>
      <c r="AG791" s="112"/>
      <c r="AH791" s="346">
        <v>124.53999999999999</v>
      </c>
      <c r="AI791" s="111">
        <v>124.53999999999999</v>
      </c>
      <c r="AJ791" s="346"/>
      <c r="AK791" s="349"/>
      <c r="AL791" s="336">
        <v>7.6</v>
      </c>
      <c r="AM791" s="44">
        <v>94.883008316666675</v>
      </c>
      <c r="AN791" s="111">
        <v>3</v>
      </c>
      <c r="AO791" s="111">
        <f t="shared" si="39"/>
        <v>1</v>
      </c>
      <c r="AP791" s="111">
        <v>1</v>
      </c>
      <c r="AQ791" s="111"/>
      <c r="AR791" s="335" t="s">
        <v>295</v>
      </c>
      <c r="AS791" s="111" t="s">
        <v>240</v>
      </c>
      <c r="AT791" s="111" t="s">
        <v>295</v>
      </c>
      <c r="AU791" s="111" t="s">
        <v>240</v>
      </c>
      <c r="AV791" s="349"/>
      <c r="AW791" s="348"/>
      <c r="AX791" s="349">
        <v>22</v>
      </c>
      <c r="AY791" s="348">
        <v>7.6</v>
      </c>
      <c r="AZ791" s="334" t="s">
        <v>240</v>
      </c>
      <c r="BA791" s="130">
        <v>94.883008316666675</v>
      </c>
      <c r="BB791" s="130"/>
      <c r="BC791" s="348">
        <v>3</v>
      </c>
      <c r="BD791" s="348"/>
      <c r="BE791" s="346"/>
      <c r="BF791" s="348">
        <v>3</v>
      </c>
      <c r="BG791" s="348"/>
      <c r="BH791" s="348"/>
      <c r="BI791" s="348"/>
      <c r="BJ791" s="112">
        <v>0.01</v>
      </c>
      <c r="BK791" s="346">
        <v>15.59465</v>
      </c>
      <c r="BL791" s="346">
        <v>13.585033333333335</v>
      </c>
      <c r="BM791" s="346">
        <v>28.441800000000001</v>
      </c>
      <c r="BN791" s="346">
        <v>2.3883500000000004</v>
      </c>
      <c r="BO791" s="346">
        <v>88.393674037112135</v>
      </c>
      <c r="BP791" s="347">
        <v>2.1656556946209933</v>
      </c>
      <c r="BQ791" s="346">
        <v>46</v>
      </c>
      <c r="BR791" s="346"/>
      <c r="BS791" s="34"/>
      <c r="BT791" s="34"/>
      <c r="BU791" s="34"/>
      <c r="BV791" s="34"/>
      <c r="BW791" s="34"/>
      <c r="BX791" s="34"/>
    </row>
    <row r="792" spans="1:76" x14ac:dyDescent="0.35">
      <c r="A792" s="34" t="s">
        <v>297</v>
      </c>
      <c r="B792" s="34"/>
      <c r="C792" s="34"/>
      <c r="D792" s="34"/>
      <c r="E792" s="34" t="s">
        <v>1401</v>
      </c>
      <c r="F792" s="34" t="s">
        <v>1402</v>
      </c>
      <c r="G792" s="41">
        <v>2015</v>
      </c>
      <c r="H792" s="34"/>
      <c r="I792" s="34"/>
      <c r="J792" s="34"/>
      <c r="K792" s="39" t="s">
        <v>80</v>
      </c>
      <c r="L792" s="39" t="s">
        <v>81</v>
      </c>
      <c r="M792" s="39" t="s">
        <v>82</v>
      </c>
      <c r="N792" s="39" t="s">
        <v>83</v>
      </c>
      <c r="O792" s="39" t="s">
        <v>84</v>
      </c>
      <c r="P792" s="39" t="s">
        <v>85</v>
      </c>
      <c r="Q792" s="39" t="s">
        <v>86</v>
      </c>
      <c r="R792" s="35" t="s">
        <v>87</v>
      </c>
      <c r="S792" s="35" t="s">
        <v>87</v>
      </c>
      <c r="T792" s="34" t="s">
        <v>818</v>
      </c>
      <c r="U792" s="39" t="s">
        <v>28</v>
      </c>
      <c r="V792" s="34" t="s">
        <v>293</v>
      </c>
      <c r="W792" s="34" t="s">
        <v>280</v>
      </c>
      <c r="X792" s="39" t="s">
        <v>819</v>
      </c>
      <c r="Y792" s="115"/>
      <c r="Z792" s="39" t="s">
        <v>239</v>
      </c>
      <c r="AA792" s="112"/>
      <c r="AB792" s="115"/>
      <c r="AC792" s="341"/>
      <c r="AD792" s="332" t="s">
        <v>240</v>
      </c>
      <c r="AE792" s="41" t="s">
        <v>508</v>
      </c>
      <c r="AF792" s="332" t="s">
        <v>240</v>
      </c>
      <c r="AG792" s="112"/>
      <c r="AH792" s="346">
        <v>129.1</v>
      </c>
      <c r="AI792" s="111">
        <v>129.1</v>
      </c>
      <c r="AJ792" s="346"/>
      <c r="AK792" s="349"/>
      <c r="AL792" s="336">
        <v>7.6</v>
      </c>
      <c r="AM792" s="44">
        <v>97.904491983333344</v>
      </c>
      <c r="AN792" s="111">
        <v>3</v>
      </c>
      <c r="AO792" s="111">
        <f t="shared" si="39"/>
        <v>1</v>
      </c>
      <c r="AP792" s="111">
        <v>1</v>
      </c>
      <c r="AQ792" s="111"/>
      <c r="AR792" s="335" t="s">
        <v>295</v>
      </c>
      <c r="AS792" s="111" t="s">
        <v>240</v>
      </c>
      <c r="AT792" s="111" t="s">
        <v>295</v>
      </c>
      <c r="AU792" s="111" t="s">
        <v>240</v>
      </c>
      <c r="AV792" s="349"/>
      <c r="AW792" s="348"/>
      <c r="AX792" s="349">
        <v>22</v>
      </c>
      <c r="AY792" s="348">
        <v>7.6</v>
      </c>
      <c r="AZ792" s="334" t="s">
        <v>240</v>
      </c>
      <c r="BA792" s="130">
        <v>97.904491983333344</v>
      </c>
      <c r="BB792" s="130"/>
      <c r="BC792" s="348">
        <v>3</v>
      </c>
      <c r="BD792" s="348"/>
      <c r="BE792" s="346"/>
      <c r="BF792" s="348">
        <v>3</v>
      </c>
      <c r="BG792" s="348"/>
      <c r="BH792" s="348"/>
      <c r="BI792" s="348"/>
      <c r="BJ792" s="112">
        <v>0.01</v>
      </c>
      <c r="BK792" s="346">
        <v>16.121083333333335</v>
      </c>
      <c r="BL792" s="346">
        <v>13.999549999999999</v>
      </c>
      <c r="BM792" s="346">
        <v>27.378600000000002</v>
      </c>
      <c r="BN792" s="346">
        <v>2.3411166666666667</v>
      </c>
      <c r="BO792" s="346">
        <v>96.326225853734613</v>
      </c>
      <c r="BP792" s="347">
        <v>2.1228264872982541</v>
      </c>
      <c r="BQ792" s="346">
        <v>46</v>
      </c>
      <c r="BR792" s="346"/>
      <c r="BS792" s="34"/>
      <c r="BT792" s="34"/>
      <c r="BU792" s="34"/>
      <c r="BV792" s="34"/>
      <c r="BW792" s="34"/>
      <c r="BX792" s="34"/>
    </row>
    <row r="793" spans="1:76" x14ac:dyDescent="0.35">
      <c r="A793" s="34" t="s">
        <v>297</v>
      </c>
      <c r="B793" s="34"/>
      <c r="C793" s="34"/>
      <c r="D793" s="34"/>
      <c r="E793" s="34" t="s">
        <v>1401</v>
      </c>
      <c r="F793" s="34" t="s">
        <v>1402</v>
      </c>
      <c r="G793" s="41">
        <v>2015</v>
      </c>
      <c r="H793" s="34"/>
      <c r="I793" s="34"/>
      <c r="J793" s="34"/>
      <c r="K793" s="39" t="s">
        <v>80</v>
      </c>
      <c r="L793" s="39" t="s">
        <v>81</v>
      </c>
      <c r="M793" s="39" t="s">
        <v>82</v>
      </c>
      <c r="N793" s="39" t="s">
        <v>83</v>
      </c>
      <c r="O793" s="39" t="s">
        <v>84</v>
      </c>
      <c r="P793" s="39" t="s">
        <v>85</v>
      </c>
      <c r="Q793" s="39" t="s">
        <v>86</v>
      </c>
      <c r="R793" s="35" t="s">
        <v>87</v>
      </c>
      <c r="S793" s="35" t="s">
        <v>87</v>
      </c>
      <c r="T793" s="34" t="s">
        <v>818</v>
      </c>
      <c r="U793" s="39" t="s">
        <v>28</v>
      </c>
      <c r="V793" s="34" t="s">
        <v>293</v>
      </c>
      <c r="W793" s="34" t="s">
        <v>280</v>
      </c>
      <c r="X793" s="39" t="s">
        <v>819</v>
      </c>
      <c r="Y793" s="115"/>
      <c r="Z793" s="39" t="s">
        <v>239</v>
      </c>
      <c r="AA793" s="112"/>
      <c r="AB793" s="115"/>
      <c r="AC793" s="341"/>
      <c r="AD793" s="332" t="s">
        <v>240</v>
      </c>
      <c r="AE793" s="41" t="s">
        <v>508</v>
      </c>
      <c r="AF793" s="332" t="s">
        <v>240</v>
      </c>
      <c r="AG793" s="112"/>
      <c r="AH793" s="346">
        <v>132.5</v>
      </c>
      <c r="AI793" s="111">
        <v>132.5</v>
      </c>
      <c r="AJ793" s="346"/>
      <c r="AK793" s="349"/>
      <c r="AL793" s="336">
        <v>7.6</v>
      </c>
      <c r="AM793" s="44">
        <v>78.669775250000015</v>
      </c>
      <c r="AN793" s="111">
        <v>3</v>
      </c>
      <c r="AO793" s="111">
        <f t="shared" si="39"/>
        <v>1</v>
      </c>
      <c r="AP793" s="111">
        <v>1</v>
      </c>
      <c r="AQ793" s="111"/>
      <c r="AR793" s="335" t="s">
        <v>295</v>
      </c>
      <c r="AS793" s="111" t="s">
        <v>240</v>
      </c>
      <c r="AT793" s="111" t="s">
        <v>295</v>
      </c>
      <c r="AU793" s="111" t="s">
        <v>240</v>
      </c>
      <c r="AV793" s="349"/>
      <c r="AW793" s="348"/>
      <c r="AX793" s="349">
        <v>22</v>
      </c>
      <c r="AY793" s="348">
        <v>7.6</v>
      </c>
      <c r="AZ793" s="334" t="s">
        <v>240</v>
      </c>
      <c r="BA793" s="130">
        <v>78.669775250000015</v>
      </c>
      <c r="BB793" s="130"/>
      <c r="BC793" s="348">
        <v>3</v>
      </c>
      <c r="BD793" s="348"/>
      <c r="BE793" s="346"/>
      <c r="BF793" s="348">
        <v>3</v>
      </c>
      <c r="BG793" s="348"/>
      <c r="BH793" s="348"/>
      <c r="BI793" s="348"/>
      <c r="BJ793" s="112">
        <v>0.01</v>
      </c>
      <c r="BK793" s="346">
        <v>12.863149999999999</v>
      </c>
      <c r="BL793" s="346">
        <v>11.304150000000002</v>
      </c>
      <c r="BM793" s="346">
        <v>24.656966666666666</v>
      </c>
      <c r="BN793" s="346">
        <v>1.8801833333333333</v>
      </c>
      <c r="BO793" s="346">
        <v>92.903386215499779</v>
      </c>
      <c r="BP793" s="347">
        <v>1.7048714563463543</v>
      </c>
      <c r="BQ793" s="346">
        <v>56</v>
      </c>
      <c r="BR793" s="346"/>
      <c r="BS793" s="34"/>
      <c r="BT793" s="34"/>
      <c r="BU793" s="34"/>
      <c r="BV793" s="34"/>
      <c r="BW793" s="34"/>
      <c r="BX793" s="34"/>
    </row>
    <row r="794" spans="1:76" x14ac:dyDescent="0.35">
      <c r="A794" s="34" t="s">
        <v>297</v>
      </c>
      <c r="B794" s="34"/>
      <c r="C794" s="34"/>
      <c r="D794" s="34"/>
      <c r="E794" s="34" t="s">
        <v>1401</v>
      </c>
      <c r="F794" s="34" t="s">
        <v>1402</v>
      </c>
      <c r="G794" s="41">
        <v>2015</v>
      </c>
      <c r="H794" s="34"/>
      <c r="I794" s="34"/>
      <c r="J794" s="34"/>
      <c r="K794" s="39" t="s">
        <v>80</v>
      </c>
      <c r="L794" s="39" t="s">
        <v>81</v>
      </c>
      <c r="M794" s="39" t="s">
        <v>82</v>
      </c>
      <c r="N794" s="39" t="s">
        <v>83</v>
      </c>
      <c r="O794" s="39" t="s">
        <v>84</v>
      </c>
      <c r="P794" s="39" t="s">
        <v>85</v>
      </c>
      <c r="Q794" s="39" t="s">
        <v>86</v>
      </c>
      <c r="R794" s="35" t="s">
        <v>87</v>
      </c>
      <c r="S794" s="35" t="s">
        <v>87</v>
      </c>
      <c r="T794" s="34" t="s">
        <v>818</v>
      </c>
      <c r="U794" s="39" t="s">
        <v>28</v>
      </c>
      <c r="V794" s="34" t="s">
        <v>293</v>
      </c>
      <c r="W794" s="34" t="s">
        <v>280</v>
      </c>
      <c r="X794" s="39" t="s">
        <v>819</v>
      </c>
      <c r="Y794" s="115"/>
      <c r="Z794" s="39" t="s">
        <v>239</v>
      </c>
      <c r="AA794" s="112"/>
      <c r="AB794" s="115"/>
      <c r="AC794" s="341"/>
      <c r="AD794" s="332" t="s">
        <v>240</v>
      </c>
      <c r="AE794" s="41" t="s">
        <v>508</v>
      </c>
      <c r="AF794" s="332" t="s">
        <v>240</v>
      </c>
      <c r="AG794" s="112"/>
      <c r="AH794" s="346">
        <v>136.33000000000001</v>
      </c>
      <c r="AI794" s="111">
        <v>136.33000000000001</v>
      </c>
      <c r="AJ794" s="346"/>
      <c r="AK794" s="349"/>
      <c r="AL794" s="336">
        <v>7.6</v>
      </c>
      <c r="AM794" s="44">
        <v>91.041153199999997</v>
      </c>
      <c r="AN794" s="111">
        <v>3</v>
      </c>
      <c r="AO794" s="111">
        <f t="shared" si="39"/>
        <v>1</v>
      </c>
      <c r="AP794" s="111">
        <v>1</v>
      </c>
      <c r="AQ794" s="111"/>
      <c r="AR794" s="335" t="s">
        <v>295</v>
      </c>
      <c r="AS794" s="111" t="s">
        <v>240</v>
      </c>
      <c r="AT794" s="111" t="s">
        <v>295</v>
      </c>
      <c r="AU794" s="111" t="s">
        <v>240</v>
      </c>
      <c r="AV794" s="349"/>
      <c r="AW794" s="348"/>
      <c r="AX794" s="349">
        <v>22</v>
      </c>
      <c r="AY794" s="348">
        <v>7.6</v>
      </c>
      <c r="AZ794" s="334" t="s">
        <v>240</v>
      </c>
      <c r="BA794" s="130">
        <v>91.041153199999997</v>
      </c>
      <c r="BB794" s="130"/>
      <c r="BC794" s="348">
        <v>3</v>
      </c>
      <c r="BD794" s="348"/>
      <c r="BE794" s="346"/>
      <c r="BF794" s="348">
        <v>3</v>
      </c>
      <c r="BG794" s="348"/>
      <c r="BH794" s="348"/>
      <c r="BI794" s="348"/>
      <c r="BJ794" s="112">
        <v>0.01</v>
      </c>
      <c r="BK794" s="346">
        <v>14.615133333333333</v>
      </c>
      <c r="BL794" s="346">
        <v>13.246033333333335</v>
      </c>
      <c r="BM794" s="346">
        <v>24.535266666666669</v>
      </c>
      <c r="BN794" s="346">
        <v>2.07395</v>
      </c>
      <c r="BO794" s="346">
        <v>84.574091969437092</v>
      </c>
      <c r="BP794" s="347">
        <v>1.8805709497599639</v>
      </c>
      <c r="BQ794" s="346">
        <v>48</v>
      </c>
      <c r="BR794" s="346"/>
      <c r="BS794" s="34"/>
      <c r="BT794" s="34"/>
      <c r="BU794" s="34"/>
      <c r="BV794" s="34"/>
      <c r="BW794" s="34"/>
      <c r="BX794" s="34"/>
    </row>
    <row r="795" spans="1:76" x14ac:dyDescent="0.35">
      <c r="A795" s="34" t="s">
        <v>277</v>
      </c>
      <c r="B795" s="34"/>
      <c r="C795" s="34"/>
      <c r="D795" s="34"/>
      <c r="E795" s="113" t="s">
        <v>1403</v>
      </c>
      <c r="F795" s="113" t="s">
        <v>1404</v>
      </c>
      <c r="G795" s="41">
        <v>2016</v>
      </c>
      <c r="H795" s="34"/>
      <c r="I795" s="34"/>
      <c r="J795" s="113"/>
      <c r="K795" s="39" t="s">
        <v>80</v>
      </c>
      <c r="L795" s="39" t="s">
        <v>81</v>
      </c>
      <c r="M795" s="39" t="s">
        <v>82</v>
      </c>
      <c r="N795" s="39" t="s">
        <v>83</v>
      </c>
      <c r="O795" s="39" t="s">
        <v>84</v>
      </c>
      <c r="P795" s="39" t="s">
        <v>85</v>
      </c>
      <c r="Q795" s="39" t="s">
        <v>86</v>
      </c>
      <c r="R795" s="35" t="s">
        <v>87</v>
      </c>
      <c r="S795" s="35" t="s">
        <v>87</v>
      </c>
      <c r="T795" s="113" t="s">
        <v>818</v>
      </c>
      <c r="U795" s="39" t="s">
        <v>28</v>
      </c>
      <c r="V795" s="34" t="s">
        <v>293</v>
      </c>
      <c r="W795" s="34" t="s">
        <v>280</v>
      </c>
      <c r="X795" s="39" t="s">
        <v>819</v>
      </c>
      <c r="Y795" s="113" t="s">
        <v>887</v>
      </c>
      <c r="Z795" s="39" t="s">
        <v>239</v>
      </c>
      <c r="AA795" s="112"/>
      <c r="AB795" s="112"/>
      <c r="AC795" s="41">
        <v>48</v>
      </c>
      <c r="AD795" s="332" t="s">
        <v>240</v>
      </c>
      <c r="AE795" s="40" t="s">
        <v>477</v>
      </c>
      <c r="AF795" s="332" t="s">
        <v>240</v>
      </c>
      <c r="AG795" s="339"/>
      <c r="AH795" s="112">
        <v>100</v>
      </c>
      <c r="AI795" s="111">
        <v>100</v>
      </c>
      <c r="AJ795" s="112"/>
      <c r="AK795" s="114" t="s">
        <v>509</v>
      </c>
      <c r="AL795" s="336">
        <v>8.0299999999999994</v>
      </c>
      <c r="AM795" s="44">
        <v>89.324153119454579</v>
      </c>
      <c r="AN795" s="111">
        <v>3.3</v>
      </c>
      <c r="AO795" s="111">
        <f t="shared" ref="AO795:AO798" si="40">IF(AP795=1,1,"xx")</f>
        <v>1</v>
      </c>
      <c r="AP795" s="111">
        <v>1</v>
      </c>
      <c r="AQ795" s="111"/>
      <c r="AR795" s="335" t="s">
        <v>295</v>
      </c>
      <c r="AS795" s="111" t="s">
        <v>240</v>
      </c>
      <c r="AT795" s="111" t="s">
        <v>295</v>
      </c>
      <c r="AU795" s="111" t="s">
        <v>240</v>
      </c>
      <c r="AV795" s="112" t="s">
        <v>167</v>
      </c>
      <c r="AW795" s="112"/>
      <c r="AX795" s="112">
        <v>20</v>
      </c>
      <c r="AY795" s="112">
        <v>8.0299999999999994</v>
      </c>
      <c r="AZ795" s="334" t="s">
        <v>240</v>
      </c>
      <c r="BA795" s="112">
        <v>89.32</v>
      </c>
      <c r="BB795" s="130">
        <v>89.324153119454579</v>
      </c>
      <c r="BC795" s="112">
        <v>3.3</v>
      </c>
      <c r="BD795" s="112"/>
      <c r="BE795" s="112">
        <v>3.3</v>
      </c>
      <c r="BF795" s="112"/>
      <c r="BG795" s="112"/>
      <c r="BH795" s="112"/>
      <c r="BI795" s="112"/>
      <c r="BJ795" s="112">
        <v>10</v>
      </c>
      <c r="BK795" s="56">
        <v>14.108641039166669</v>
      </c>
      <c r="BL795" s="56">
        <v>13.13620117645833</v>
      </c>
      <c r="BM795" s="56">
        <v>24.079389677104171</v>
      </c>
      <c r="BN795" s="56">
        <v>2.1407885517604175</v>
      </c>
      <c r="BO795" s="56">
        <v>86.511755316562471</v>
      </c>
      <c r="BP795" s="223">
        <v>1.9410295117666692</v>
      </c>
      <c r="BQ795" s="112">
        <v>46.84</v>
      </c>
      <c r="BR795" s="56"/>
      <c r="BS795" s="112"/>
      <c r="BT795" s="113" t="s">
        <v>487</v>
      </c>
      <c r="BU795" s="114" t="s">
        <v>488</v>
      </c>
      <c r="BV795" s="34"/>
      <c r="BW795" s="34"/>
      <c r="BX795" s="34"/>
    </row>
    <row r="796" spans="1:76" x14ac:dyDescent="0.35">
      <c r="A796" s="34" t="s">
        <v>277</v>
      </c>
      <c r="B796" s="34"/>
      <c r="C796" s="39">
        <v>2288963</v>
      </c>
      <c r="D796" s="39">
        <v>2669517</v>
      </c>
      <c r="E796" s="39" t="s">
        <v>1403</v>
      </c>
      <c r="F796" s="39" t="s">
        <v>1405</v>
      </c>
      <c r="G796" s="39">
        <v>2016</v>
      </c>
      <c r="H796" s="39" t="s">
        <v>1406</v>
      </c>
      <c r="I796" s="39" t="s">
        <v>1407</v>
      </c>
      <c r="J796" s="39" t="s">
        <v>16</v>
      </c>
      <c r="K796" s="39" t="s">
        <v>80</v>
      </c>
      <c r="L796" s="39" t="s">
        <v>81</v>
      </c>
      <c r="M796" s="39" t="s">
        <v>82</v>
      </c>
      <c r="N796" s="39" t="s">
        <v>83</v>
      </c>
      <c r="O796" s="39" t="s">
        <v>84</v>
      </c>
      <c r="P796" s="39" t="s">
        <v>85</v>
      </c>
      <c r="Q796" s="39" t="s">
        <v>86</v>
      </c>
      <c r="R796" s="39" t="s">
        <v>87</v>
      </c>
      <c r="S796" s="39" t="s">
        <v>87</v>
      </c>
      <c r="T796" s="39" t="s">
        <v>474</v>
      </c>
      <c r="U796" s="39" t="s">
        <v>28</v>
      </c>
      <c r="V796" s="39" t="s">
        <v>293</v>
      </c>
      <c r="W796" s="34" t="s">
        <v>280</v>
      </c>
      <c r="X796" s="39" t="s">
        <v>819</v>
      </c>
      <c r="Y796" s="39" t="s">
        <v>848</v>
      </c>
      <c r="Z796" s="39" t="s">
        <v>239</v>
      </c>
      <c r="AA796" s="39" t="s">
        <v>239</v>
      </c>
      <c r="AB796" s="39">
        <v>2</v>
      </c>
      <c r="AC796" s="332">
        <f>AB796*24</f>
        <v>48</v>
      </c>
      <c r="AD796" s="332" t="s">
        <v>240</v>
      </c>
      <c r="AE796" s="332" t="s">
        <v>508</v>
      </c>
      <c r="AF796" s="332" t="s">
        <v>240</v>
      </c>
      <c r="AG796" s="39" t="s">
        <v>631</v>
      </c>
      <c r="AH796" s="39" t="s">
        <v>1408</v>
      </c>
      <c r="AI796" s="111" t="s">
        <v>1408</v>
      </c>
      <c r="AL796" s="335">
        <v>8.1</v>
      </c>
      <c r="AM796" s="44">
        <v>94.068776136348333</v>
      </c>
      <c r="AN796" s="111">
        <v>3.6</v>
      </c>
      <c r="AO796" s="111">
        <f t="shared" si="40"/>
        <v>1</v>
      </c>
      <c r="AP796" s="111">
        <v>1</v>
      </c>
      <c r="AQ796" s="111"/>
      <c r="AR796" s="335" t="s">
        <v>295</v>
      </c>
      <c r="AS796" s="111" t="s">
        <v>240</v>
      </c>
      <c r="AT796" s="111" t="s">
        <v>295</v>
      </c>
      <c r="AU796" s="111" t="s">
        <v>240</v>
      </c>
      <c r="AV796" s="39" t="s">
        <v>481</v>
      </c>
      <c r="AW796" s="39" t="s">
        <v>1409</v>
      </c>
      <c r="AX796" s="39" t="s">
        <v>1410</v>
      </c>
      <c r="AY796" s="39" t="s">
        <v>1411</v>
      </c>
      <c r="AZ796" s="334" t="s">
        <v>240</v>
      </c>
      <c r="BA796" s="39" t="s">
        <v>497</v>
      </c>
      <c r="BB796" s="130">
        <v>94.068776136348333</v>
      </c>
      <c r="BD796" s="39" t="s">
        <v>485</v>
      </c>
      <c r="BE796" s="112">
        <v>3.6</v>
      </c>
      <c r="BH796" s="39" t="s">
        <v>497</v>
      </c>
      <c r="BI796" s="39" t="s">
        <v>497</v>
      </c>
      <c r="BJ796" s="112">
        <v>10</v>
      </c>
      <c r="BK796" s="56">
        <v>17.335508608333335</v>
      </c>
      <c r="BL796" s="56">
        <v>12.331717129999999</v>
      </c>
      <c r="BM796" s="56">
        <v>25.734892126666672</v>
      </c>
      <c r="BN796" s="56">
        <v>1.9008508353333331</v>
      </c>
      <c r="BO796" s="56">
        <v>80.758778494666643</v>
      </c>
      <c r="BP796" s="223">
        <v>1.723480614568067</v>
      </c>
      <c r="BQ796" s="39" t="s">
        <v>1412</v>
      </c>
      <c r="BR796" s="53" t="s">
        <v>1413</v>
      </c>
      <c r="BS796" s="53"/>
      <c r="BT796" s="113" t="s">
        <v>487</v>
      </c>
      <c r="BU796" s="114" t="s">
        <v>488</v>
      </c>
      <c r="BV796" s="39" t="s">
        <v>489</v>
      </c>
      <c r="BW796" s="39" t="s">
        <v>1414</v>
      </c>
      <c r="BX796" s="39" t="s">
        <v>1409</v>
      </c>
    </row>
    <row r="797" spans="1:76" x14ac:dyDescent="0.35">
      <c r="A797" s="34" t="s">
        <v>277</v>
      </c>
      <c r="B797" s="34"/>
      <c r="C797" s="39">
        <v>2289087</v>
      </c>
      <c r="D797" s="39">
        <v>2669854</v>
      </c>
      <c r="E797" s="39" t="s">
        <v>1403</v>
      </c>
      <c r="F797" s="39" t="s">
        <v>1415</v>
      </c>
      <c r="G797" s="39">
        <v>2017</v>
      </c>
      <c r="H797" s="39" t="s">
        <v>1416</v>
      </c>
      <c r="I797" s="39" t="s">
        <v>1417</v>
      </c>
      <c r="J797" s="39" t="s">
        <v>847</v>
      </c>
      <c r="K797" s="39" t="s">
        <v>80</v>
      </c>
      <c r="L797" s="39" t="s">
        <v>81</v>
      </c>
      <c r="M797" s="39" t="s">
        <v>82</v>
      </c>
      <c r="N797" s="39" t="s">
        <v>83</v>
      </c>
      <c r="O797" s="39" t="s">
        <v>84</v>
      </c>
      <c r="P797" s="39" t="s">
        <v>85</v>
      </c>
      <c r="Q797" s="39" t="s">
        <v>86</v>
      </c>
      <c r="R797" s="39" t="s">
        <v>87</v>
      </c>
      <c r="S797" s="39" t="s">
        <v>87</v>
      </c>
      <c r="T797" s="39" t="s">
        <v>474</v>
      </c>
      <c r="U797" s="39" t="s">
        <v>28</v>
      </c>
      <c r="V797" s="39" t="s">
        <v>293</v>
      </c>
      <c r="W797" s="34" t="s">
        <v>280</v>
      </c>
      <c r="X797" s="39" t="s">
        <v>819</v>
      </c>
      <c r="Y797" s="39" t="s">
        <v>1418</v>
      </c>
      <c r="Z797" s="39" t="s">
        <v>239</v>
      </c>
      <c r="AA797" s="39" t="s">
        <v>239</v>
      </c>
      <c r="AB797" s="39">
        <v>2</v>
      </c>
      <c r="AC797" s="332">
        <f>AB797*24</f>
        <v>48</v>
      </c>
      <c r="AD797" s="332" t="s">
        <v>240</v>
      </c>
      <c r="AE797" s="332" t="s">
        <v>508</v>
      </c>
      <c r="AF797" s="332" t="s">
        <v>240</v>
      </c>
      <c r="AG797" s="39" t="s">
        <v>631</v>
      </c>
      <c r="AH797" s="39" t="s">
        <v>1419</v>
      </c>
      <c r="AI797" s="111" t="s">
        <v>1419</v>
      </c>
      <c r="AL797" s="335">
        <v>8.1999999999999993</v>
      </c>
      <c r="AM797" s="44">
        <v>89.907685667296676</v>
      </c>
      <c r="AN797" s="111">
        <v>3.21</v>
      </c>
      <c r="AO797" s="111">
        <f t="shared" si="40"/>
        <v>1</v>
      </c>
      <c r="AP797" s="111">
        <v>1</v>
      </c>
      <c r="AQ797" s="111"/>
      <c r="AR797" s="335" t="s">
        <v>295</v>
      </c>
      <c r="AS797" s="111" t="s">
        <v>240</v>
      </c>
      <c r="AT797" s="111" t="s">
        <v>295</v>
      </c>
      <c r="AU797" s="111" t="s">
        <v>240</v>
      </c>
      <c r="AV797" s="39" t="s">
        <v>481</v>
      </c>
      <c r="AW797" s="39" t="s">
        <v>1420</v>
      </c>
      <c r="AX797" s="39" t="s">
        <v>1421</v>
      </c>
      <c r="AY797" s="39" t="s">
        <v>1422</v>
      </c>
      <c r="AZ797" s="334" t="s">
        <v>240</v>
      </c>
      <c r="BA797" s="39" t="s">
        <v>497</v>
      </c>
      <c r="BB797" s="130">
        <v>89.907685667296676</v>
      </c>
      <c r="BC797" s="39" t="s">
        <v>1423</v>
      </c>
      <c r="BD797" s="39" t="s">
        <v>485</v>
      </c>
      <c r="BE797" s="112">
        <v>3.2</v>
      </c>
      <c r="BH797" s="39" t="s">
        <v>497</v>
      </c>
      <c r="BI797" s="39" t="s">
        <v>497</v>
      </c>
      <c r="BJ797" s="112">
        <v>10</v>
      </c>
      <c r="BK797" s="56">
        <v>14.540379860000002</v>
      </c>
      <c r="BL797" s="56">
        <v>13.016113928333333</v>
      </c>
      <c r="BM797" s="56">
        <v>23.722276930000003</v>
      </c>
      <c r="BN797" s="56">
        <v>2.1769583196666669</v>
      </c>
      <c r="BO797" s="56">
        <v>81.010613495000001</v>
      </c>
      <c r="BP797" s="223">
        <v>2.6521539894833492</v>
      </c>
      <c r="BQ797" s="39" t="s">
        <v>1424</v>
      </c>
      <c r="BR797" s="53" t="s">
        <v>1413</v>
      </c>
      <c r="BS797" s="53"/>
      <c r="BT797" s="113" t="s">
        <v>487</v>
      </c>
      <c r="BU797" s="114" t="s">
        <v>488</v>
      </c>
      <c r="BV797" s="39" t="s">
        <v>489</v>
      </c>
      <c r="BW797" s="39" t="s">
        <v>1425</v>
      </c>
      <c r="BX797" s="39" t="s">
        <v>1420</v>
      </c>
    </row>
    <row r="798" spans="1:76" x14ac:dyDescent="0.35">
      <c r="A798" s="34" t="s">
        <v>277</v>
      </c>
      <c r="B798" s="34"/>
      <c r="C798" s="39">
        <v>2289090</v>
      </c>
      <c r="D798" s="39">
        <v>2669859</v>
      </c>
      <c r="E798" s="39" t="s">
        <v>1403</v>
      </c>
      <c r="F798" s="39" t="s">
        <v>1415</v>
      </c>
      <c r="G798" s="39">
        <v>2017</v>
      </c>
      <c r="H798" s="39" t="s">
        <v>1416</v>
      </c>
      <c r="I798" s="39" t="s">
        <v>1417</v>
      </c>
      <c r="J798" s="39" t="s">
        <v>847</v>
      </c>
      <c r="K798" s="39" t="s">
        <v>80</v>
      </c>
      <c r="L798" s="39" t="s">
        <v>81</v>
      </c>
      <c r="M798" s="39" t="s">
        <v>82</v>
      </c>
      <c r="N798" s="39" t="s">
        <v>83</v>
      </c>
      <c r="O798" s="39" t="s">
        <v>84</v>
      </c>
      <c r="P798" s="39" t="s">
        <v>85</v>
      </c>
      <c r="Q798" s="39" t="s">
        <v>86</v>
      </c>
      <c r="R798" s="39" t="s">
        <v>87</v>
      </c>
      <c r="S798" s="39" t="s">
        <v>87</v>
      </c>
      <c r="T798" s="39" t="s">
        <v>474</v>
      </c>
      <c r="U798" s="39" t="s">
        <v>28</v>
      </c>
      <c r="V798" s="39" t="s">
        <v>293</v>
      </c>
      <c r="W798" s="34" t="s">
        <v>280</v>
      </c>
      <c r="X798" s="39" t="s">
        <v>819</v>
      </c>
      <c r="Y798" s="39" t="s">
        <v>1426</v>
      </c>
      <c r="Z798" s="39" t="s">
        <v>239</v>
      </c>
      <c r="AA798" s="39" t="s">
        <v>239</v>
      </c>
      <c r="AB798" s="39">
        <v>2</v>
      </c>
      <c r="AC798" s="332">
        <f>AB798*24</f>
        <v>48</v>
      </c>
      <c r="AD798" s="332" t="s">
        <v>240</v>
      </c>
      <c r="AE798" s="332" t="s">
        <v>508</v>
      </c>
      <c r="AF798" s="332" t="s">
        <v>240</v>
      </c>
      <c r="AG798" s="39" t="s">
        <v>631</v>
      </c>
      <c r="AH798" s="39" t="s">
        <v>1427</v>
      </c>
      <c r="AI798" s="111" t="s">
        <v>1427</v>
      </c>
      <c r="AL798" s="335">
        <v>8.1999999999999993</v>
      </c>
      <c r="AM798" s="44">
        <v>89.907685667296676</v>
      </c>
      <c r="AN798" s="111">
        <v>3.21</v>
      </c>
      <c r="AO798" s="111">
        <f t="shared" si="40"/>
        <v>1</v>
      </c>
      <c r="AP798" s="111">
        <v>1</v>
      </c>
      <c r="AQ798" s="111"/>
      <c r="AR798" s="335" t="s">
        <v>295</v>
      </c>
      <c r="AS798" s="111" t="s">
        <v>240</v>
      </c>
      <c r="AT798" s="111" t="s">
        <v>295</v>
      </c>
      <c r="AU798" s="111" t="s">
        <v>240</v>
      </c>
      <c r="AV798" s="39" t="s">
        <v>481</v>
      </c>
      <c r="AW798" s="39" t="s">
        <v>1420</v>
      </c>
      <c r="AX798" s="39" t="s">
        <v>1428</v>
      </c>
      <c r="AY798" s="39" t="s">
        <v>1429</v>
      </c>
      <c r="AZ798" s="334" t="s">
        <v>240</v>
      </c>
      <c r="BA798" s="39" t="s">
        <v>497</v>
      </c>
      <c r="BB798" s="130">
        <v>89.907685667296676</v>
      </c>
      <c r="BC798" s="39" t="s">
        <v>1423</v>
      </c>
      <c r="BD798" s="39" t="s">
        <v>485</v>
      </c>
      <c r="BE798" s="112">
        <v>3.2</v>
      </c>
      <c r="BH798" s="39" t="s">
        <v>497</v>
      </c>
      <c r="BI798" s="39" t="s">
        <v>497</v>
      </c>
      <c r="BJ798" s="112">
        <v>10</v>
      </c>
      <c r="BK798" s="56">
        <v>14.540379860000002</v>
      </c>
      <c r="BL798" s="56">
        <v>13.016113928333333</v>
      </c>
      <c r="BM798" s="56">
        <v>23.722276930000003</v>
      </c>
      <c r="BN798" s="56">
        <v>2.1769583196666669</v>
      </c>
      <c r="BO798" s="56">
        <v>81.010613495000001</v>
      </c>
      <c r="BP798" s="223">
        <v>2.6521539894833492</v>
      </c>
      <c r="BQ798" s="39" t="s">
        <v>1424</v>
      </c>
      <c r="BR798" s="53" t="s">
        <v>1413</v>
      </c>
      <c r="BS798" s="53"/>
      <c r="BT798" s="113" t="s">
        <v>487</v>
      </c>
      <c r="BU798" s="114" t="s">
        <v>488</v>
      </c>
      <c r="BV798" s="39" t="s">
        <v>489</v>
      </c>
      <c r="BW798" s="39" t="s">
        <v>1425</v>
      </c>
      <c r="BX798" s="39" t="s">
        <v>1420</v>
      </c>
    </row>
    <row r="799" spans="1:76" x14ac:dyDescent="0.35">
      <c r="A799" s="34" t="s">
        <v>889</v>
      </c>
      <c r="B799" s="34"/>
      <c r="C799" s="34"/>
      <c r="D799" s="34"/>
      <c r="E799" s="357" t="s">
        <v>1430</v>
      </c>
      <c r="F799" s="357" t="s">
        <v>1431</v>
      </c>
      <c r="G799" s="359" t="s">
        <v>1432</v>
      </c>
      <c r="H799" s="34"/>
      <c r="I799" s="34"/>
      <c r="J799" s="357"/>
      <c r="K799" s="39" t="s">
        <v>80</v>
      </c>
      <c r="L799" s="39" t="s">
        <v>81</v>
      </c>
      <c r="M799" s="39" t="s">
        <v>82</v>
      </c>
      <c r="N799" s="39" t="s">
        <v>83</v>
      </c>
      <c r="O799" s="39" t="s">
        <v>84</v>
      </c>
      <c r="P799" s="39" t="s">
        <v>85</v>
      </c>
      <c r="Q799" s="39" t="s">
        <v>86</v>
      </c>
      <c r="R799" s="357" t="s">
        <v>87</v>
      </c>
      <c r="S799" s="357" t="s">
        <v>87</v>
      </c>
      <c r="T799" s="34" t="s">
        <v>882</v>
      </c>
      <c r="U799" s="39" t="s">
        <v>28</v>
      </c>
      <c r="V799" s="113" t="s">
        <v>293</v>
      </c>
      <c r="W799" s="34" t="s">
        <v>280</v>
      </c>
      <c r="X799" s="39" t="s">
        <v>819</v>
      </c>
      <c r="Y799" s="357"/>
      <c r="Z799" s="39" t="s">
        <v>239</v>
      </c>
      <c r="AA799" s="34"/>
      <c r="AB799" s="34"/>
      <c r="AC799" s="41"/>
      <c r="AD799" s="332" t="s">
        <v>240</v>
      </c>
      <c r="AE799" s="40" t="s">
        <v>508</v>
      </c>
      <c r="AF799" s="332" t="s">
        <v>240</v>
      </c>
      <c r="AG799" s="339" t="s">
        <v>478</v>
      </c>
      <c r="AH799" s="356">
        <v>8.7360000000000007</v>
      </c>
      <c r="AI799" s="111">
        <v>8.7360000000000007</v>
      </c>
      <c r="AJ799" s="34"/>
      <c r="AK799" s="34"/>
      <c r="AL799" s="336">
        <v>7.8</v>
      </c>
      <c r="AM799" s="44">
        <v>39</v>
      </c>
      <c r="AN799" s="111">
        <v>1.1000000000000001</v>
      </c>
      <c r="AO799" s="111">
        <v>2</v>
      </c>
      <c r="AP799" s="111">
        <v>2</v>
      </c>
      <c r="AQ799" s="111" t="s">
        <v>933</v>
      </c>
      <c r="AR799" s="335" t="s">
        <v>240</v>
      </c>
      <c r="AS799" s="111" t="s">
        <v>295</v>
      </c>
      <c r="AT799" s="111" t="s">
        <v>295</v>
      </c>
      <c r="AU799" s="111"/>
      <c r="AV799" s="357"/>
      <c r="AW799" s="352"/>
      <c r="AX799" s="352">
        <v>20</v>
      </c>
      <c r="AY799" s="352">
        <v>7.8</v>
      </c>
      <c r="AZ799" s="334" t="s">
        <v>240</v>
      </c>
      <c r="BB799" s="352">
        <v>39</v>
      </c>
      <c r="BD799" s="352"/>
      <c r="BF799" s="352">
        <v>1.1000000000000001</v>
      </c>
      <c r="BH799" s="352"/>
      <c r="BI799" s="352"/>
      <c r="BJ799" s="34"/>
      <c r="BK799" s="356">
        <v>10.986700000000001</v>
      </c>
      <c r="BL799" s="356">
        <v>2.7776000000000001</v>
      </c>
      <c r="BM799" s="356">
        <v>5.8136000000000001</v>
      </c>
      <c r="BN799" s="356">
        <v>0.7</v>
      </c>
      <c r="BO799" s="356">
        <v>7.9394</v>
      </c>
      <c r="BP799" s="57">
        <v>7.7683999999999997</v>
      </c>
      <c r="BQ799" s="352">
        <v>51</v>
      </c>
      <c r="BR799" s="34"/>
      <c r="BS799" s="34"/>
      <c r="BT799" s="356"/>
      <c r="BU799" s="352"/>
      <c r="BV799" s="34"/>
      <c r="BW799" s="34"/>
      <c r="BX799" s="34"/>
    </row>
    <row r="800" spans="1:76" x14ac:dyDescent="0.35">
      <c r="A800" s="34" t="s">
        <v>889</v>
      </c>
      <c r="B800" s="34"/>
      <c r="C800" s="34"/>
      <c r="D800" s="34"/>
      <c r="E800" s="357" t="s">
        <v>1430</v>
      </c>
      <c r="F800" s="357" t="s">
        <v>1431</v>
      </c>
      <c r="G800" s="359" t="s">
        <v>1432</v>
      </c>
      <c r="H800" s="34"/>
      <c r="I800" s="34"/>
      <c r="J800" s="357"/>
      <c r="K800" s="39" t="s">
        <v>80</v>
      </c>
      <c r="L800" s="39" t="s">
        <v>81</v>
      </c>
      <c r="M800" s="39" t="s">
        <v>82</v>
      </c>
      <c r="N800" s="39" t="s">
        <v>83</v>
      </c>
      <c r="O800" s="39" t="s">
        <v>84</v>
      </c>
      <c r="P800" s="39" t="s">
        <v>85</v>
      </c>
      <c r="Q800" s="39" t="s">
        <v>86</v>
      </c>
      <c r="R800" s="357" t="s">
        <v>87</v>
      </c>
      <c r="S800" s="357" t="s">
        <v>87</v>
      </c>
      <c r="T800" s="34" t="s">
        <v>882</v>
      </c>
      <c r="U800" s="39" t="s">
        <v>28</v>
      </c>
      <c r="V800" s="113" t="s">
        <v>293</v>
      </c>
      <c r="W800" s="34" t="s">
        <v>280</v>
      </c>
      <c r="X800" s="39" t="s">
        <v>819</v>
      </c>
      <c r="Y800" s="357"/>
      <c r="Z800" s="39" t="s">
        <v>239</v>
      </c>
      <c r="AA800" s="34"/>
      <c r="AB800" s="34"/>
      <c r="AC800" s="41"/>
      <c r="AD800" s="332" t="s">
        <v>240</v>
      </c>
      <c r="AE800" s="40" t="s">
        <v>508</v>
      </c>
      <c r="AF800" s="332" t="s">
        <v>240</v>
      </c>
      <c r="AG800" s="339" t="s">
        <v>478</v>
      </c>
      <c r="AH800" s="356">
        <v>11.231999999999999</v>
      </c>
      <c r="AI800" s="111">
        <v>11.231999999999999</v>
      </c>
      <c r="AJ800" s="34"/>
      <c r="AK800" s="34"/>
      <c r="AL800" s="336">
        <v>7.8</v>
      </c>
      <c r="AM800" s="44">
        <v>39</v>
      </c>
      <c r="AN800" s="111">
        <v>1.1000000000000001</v>
      </c>
      <c r="AO800" s="111">
        <v>2</v>
      </c>
      <c r="AP800" s="111">
        <v>2</v>
      </c>
      <c r="AQ800" s="111" t="s">
        <v>933</v>
      </c>
      <c r="AR800" s="335" t="s">
        <v>240</v>
      </c>
      <c r="AS800" s="111" t="s">
        <v>295</v>
      </c>
      <c r="AT800" s="111" t="s">
        <v>295</v>
      </c>
      <c r="AU800" s="111"/>
      <c r="AV800" s="357"/>
      <c r="AW800" s="352"/>
      <c r="AX800" s="352">
        <v>20</v>
      </c>
      <c r="AY800" s="352">
        <v>7.8</v>
      </c>
      <c r="AZ800" s="334" t="s">
        <v>240</v>
      </c>
      <c r="BB800" s="352">
        <v>39</v>
      </c>
      <c r="BD800" s="352"/>
      <c r="BF800" s="352">
        <v>1.1000000000000001</v>
      </c>
      <c r="BH800" s="352"/>
      <c r="BI800" s="352"/>
      <c r="BJ800" s="34"/>
      <c r="BK800" s="356">
        <v>10.986700000000001</v>
      </c>
      <c r="BL800" s="356">
        <v>2.7776000000000001</v>
      </c>
      <c r="BM800" s="356">
        <v>5.8136000000000001</v>
      </c>
      <c r="BN800" s="356">
        <v>0.7</v>
      </c>
      <c r="BO800" s="356">
        <v>7.9394</v>
      </c>
      <c r="BP800" s="57">
        <v>7.7683999999999997</v>
      </c>
      <c r="BQ800" s="352">
        <v>51</v>
      </c>
      <c r="BR800" s="34"/>
      <c r="BS800" s="34"/>
      <c r="BT800" s="356"/>
      <c r="BU800" s="352"/>
      <c r="BV800" s="34"/>
      <c r="BW800" s="34"/>
      <c r="BX800" s="34"/>
    </row>
    <row r="801" spans="1:76" x14ac:dyDescent="0.35">
      <c r="A801" s="34" t="s">
        <v>889</v>
      </c>
      <c r="B801" s="34"/>
      <c r="C801" s="34"/>
      <c r="D801" s="34"/>
      <c r="E801" s="357" t="s">
        <v>1430</v>
      </c>
      <c r="F801" s="357" t="s">
        <v>1431</v>
      </c>
      <c r="G801" s="359" t="s">
        <v>1432</v>
      </c>
      <c r="H801" s="34"/>
      <c r="I801" s="34"/>
      <c r="J801" s="357"/>
      <c r="K801" s="39" t="s">
        <v>80</v>
      </c>
      <c r="L801" s="39" t="s">
        <v>81</v>
      </c>
      <c r="M801" s="39" t="s">
        <v>82</v>
      </c>
      <c r="N801" s="39" t="s">
        <v>83</v>
      </c>
      <c r="O801" s="39" t="s">
        <v>84</v>
      </c>
      <c r="P801" s="39" t="s">
        <v>85</v>
      </c>
      <c r="Q801" s="39" t="s">
        <v>86</v>
      </c>
      <c r="R801" s="357" t="s">
        <v>87</v>
      </c>
      <c r="S801" s="357" t="s">
        <v>87</v>
      </c>
      <c r="T801" s="34" t="s">
        <v>882</v>
      </c>
      <c r="U801" s="39" t="s">
        <v>28</v>
      </c>
      <c r="V801" s="113" t="s">
        <v>293</v>
      </c>
      <c r="W801" s="34" t="s">
        <v>280</v>
      </c>
      <c r="X801" s="39" t="s">
        <v>819</v>
      </c>
      <c r="Y801" s="357"/>
      <c r="Z801" s="39" t="s">
        <v>239</v>
      </c>
      <c r="AA801" s="34"/>
      <c r="AB801" s="34"/>
      <c r="AC801" s="41"/>
      <c r="AD801" s="332" t="s">
        <v>240</v>
      </c>
      <c r="AE801" s="40" t="s">
        <v>508</v>
      </c>
      <c r="AF801" s="332" t="s">
        <v>240</v>
      </c>
      <c r="AG801" s="339" t="s">
        <v>478</v>
      </c>
      <c r="AH801" s="356">
        <v>6.3360000000000003</v>
      </c>
      <c r="AI801" s="111">
        <v>6.3360000000000003</v>
      </c>
      <c r="AJ801" s="34"/>
      <c r="AK801" s="34"/>
      <c r="AL801" s="336">
        <v>7.79</v>
      </c>
      <c r="AM801" s="44">
        <v>38</v>
      </c>
      <c r="AN801" s="111">
        <v>1.1000000000000001</v>
      </c>
      <c r="AO801" s="111">
        <v>2</v>
      </c>
      <c r="AP801" s="111">
        <v>2</v>
      </c>
      <c r="AQ801" s="111" t="s">
        <v>933</v>
      </c>
      <c r="AR801" s="335" t="s">
        <v>240</v>
      </c>
      <c r="AS801" s="111" t="s">
        <v>295</v>
      </c>
      <c r="AT801" s="111" t="s">
        <v>295</v>
      </c>
      <c r="AU801" s="111"/>
      <c r="AV801" s="357"/>
      <c r="AW801" s="352"/>
      <c r="AX801" s="352">
        <v>20</v>
      </c>
      <c r="AY801" s="352">
        <v>7.79</v>
      </c>
      <c r="AZ801" s="334" t="s">
        <v>240</v>
      </c>
      <c r="BB801" s="352">
        <v>38</v>
      </c>
      <c r="BD801" s="352"/>
      <c r="BF801" s="352">
        <v>1.1000000000000001</v>
      </c>
      <c r="BH801" s="352"/>
      <c r="BI801" s="352"/>
      <c r="BJ801" s="34"/>
      <c r="BK801" s="356">
        <v>10.712899999999999</v>
      </c>
      <c r="BL801" s="356">
        <v>2.7202999999999999</v>
      </c>
      <c r="BM801" s="356">
        <v>5.7423000000000002</v>
      </c>
      <c r="BN801" s="356">
        <v>0.7</v>
      </c>
      <c r="BO801" s="356">
        <v>7.6577999999999999</v>
      </c>
      <c r="BP801" s="57">
        <v>7.6406000000000001</v>
      </c>
      <c r="BQ801" s="352">
        <v>50</v>
      </c>
      <c r="BR801" s="34"/>
      <c r="BS801" s="34"/>
      <c r="BT801" s="356"/>
      <c r="BU801" s="352"/>
      <c r="BV801" s="34"/>
      <c r="BW801" s="34"/>
      <c r="BX801" s="34"/>
    </row>
    <row r="802" spans="1:76" x14ac:dyDescent="0.35">
      <c r="A802" s="34" t="s">
        <v>889</v>
      </c>
      <c r="B802" s="34"/>
      <c r="C802" s="34"/>
      <c r="D802" s="34"/>
      <c r="E802" s="357" t="s">
        <v>1430</v>
      </c>
      <c r="F802" s="357" t="s">
        <v>1431</v>
      </c>
      <c r="G802" s="359" t="s">
        <v>1432</v>
      </c>
      <c r="H802" s="34"/>
      <c r="I802" s="34"/>
      <c r="J802" s="357"/>
      <c r="K802" s="39" t="s">
        <v>80</v>
      </c>
      <c r="L802" s="39" t="s">
        <v>81</v>
      </c>
      <c r="M802" s="39" t="s">
        <v>82</v>
      </c>
      <c r="N802" s="39" t="s">
        <v>83</v>
      </c>
      <c r="O802" s="39" t="s">
        <v>84</v>
      </c>
      <c r="P802" s="39" t="s">
        <v>85</v>
      </c>
      <c r="Q802" s="39" t="s">
        <v>86</v>
      </c>
      <c r="R802" s="357" t="s">
        <v>87</v>
      </c>
      <c r="S802" s="357" t="s">
        <v>87</v>
      </c>
      <c r="T802" s="34" t="s">
        <v>882</v>
      </c>
      <c r="U802" s="39" t="s">
        <v>28</v>
      </c>
      <c r="V802" s="113" t="s">
        <v>293</v>
      </c>
      <c r="W802" s="34" t="s">
        <v>280</v>
      </c>
      <c r="X802" s="39" t="s">
        <v>819</v>
      </c>
      <c r="Y802" s="357"/>
      <c r="Z802" s="39" t="s">
        <v>239</v>
      </c>
      <c r="AA802" s="34"/>
      <c r="AB802" s="34"/>
      <c r="AC802" s="41"/>
      <c r="AD802" s="332" t="s">
        <v>240</v>
      </c>
      <c r="AE802" s="40" t="s">
        <v>508</v>
      </c>
      <c r="AF802" s="332" t="s">
        <v>240</v>
      </c>
      <c r="AG802" s="339" t="s">
        <v>478</v>
      </c>
      <c r="AH802" s="356">
        <v>9.5039999999999996</v>
      </c>
      <c r="AI802" s="111">
        <v>9.5039999999999996</v>
      </c>
      <c r="AJ802" s="34"/>
      <c r="AK802" s="34"/>
      <c r="AL802" s="336">
        <v>7.79</v>
      </c>
      <c r="AM802" s="44">
        <v>38</v>
      </c>
      <c r="AN802" s="111">
        <v>1.1000000000000001</v>
      </c>
      <c r="AO802" s="111">
        <v>2</v>
      </c>
      <c r="AP802" s="111">
        <v>2</v>
      </c>
      <c r="AQ802" s="111" t="s">
        <v>933</v>
      </c>
      <c r="AR802" s="335" t="s">
        <v>240</v>
      </c>
      <c r="AS802" s="111" t="s">
        <v>295</v>
      </c>
      <c r="AT802" s="111" t="s">
        <v>295</v>
      </c>
      <c r="AU802" s="111"/>
      <c r="AV802" s="357"/>
      <c r="AW802" s="352"/>
      <c r="AX802" s="352">
        <v>20</v>
      </c>
      <c r="AY802" s="352">
        <v>7.79</v>
      </c>
      <c r="AZ802" s="334" t="s">
        <v>240</v>
      </c>
      <c r="BB802" s="352">
        <v>38</v>
      </c>
      <c r="BD802" s="352"/>
      <c r="BF802" s="352">
        <v>1.1000000000000001</v>
      </c>
      <c r="BH802" s="352"/>
      <c r="BI802" s="352"/>
      <c r="BJ802" s="34"/>
      <c r="BK802" s="356">
        <v>10.712899999999999</v>
      </c>
      <c r="BL802" s="356">
        <v>2.7202999999999999</v>
      </c>
      <c r="BM802" s="356">
        <v>5.7423000000000002</v>
      </c>
      <c r="BN802" s="356">
        <v>0.7</v>
      </c>
      <c r="BO802" s="356">
        <v>7.6577999999999999</v>
      </c>
      <c r="BP802" s="57">
        <v>7.6406000000000001</v>
      </c>
      <c r="BQ802" s="352">
        <v>50</v>
      </c>
      <c r="BR802" s="34"/>
      <c r="BS802" s="34"/>
      <c r="BT802" s="356"/>
      <c r="BU802" s="352"/>
      <c r="BV802" s="34"/>
      <c r="BW802" s="34"/>
      <c r="BX802" s="34"/>
    </row>
    <row r="803" spans="1:76" x14ac:dyDescent="0.35">
      <c r="A803" s="34" t="s">
        <v>889</v>
      </c>
      <c r="B803" s="34"/>
      <c r="C803" s="34"/>
      <c r="D803" s="34"/>
      <c r="E803" s="357" t="s">
        <v>1430</v>
      </c>
      <c r="F803" s="357" t="s">
        <v>1431</v>
      </c>
      <c r="G803" s="359" t="s">
        <v>1432</v>
      </c>
      <c r="H803" s="34"/>
      <c r="I803" s="34"/>
      <c r="J803" s="357"/>
      <c r="K803" s="39" t="s">
        <v>80</v>
      </c>
      <c r="L803" s="39" t="s">
        <v>81</v>
      </c>
      <c r="M803" s="39" t="s">
        <v>82</v>
      </c>
      <c r="N803" s="39" t="s">
        <v>83</v>
      </c>
      <c r="O803" s="39" t="s">
        <v>84</v>
      </c>
      <c r="P803" s="39" t="s">
        <v>85</v>
      </c>
      <c r="Q803" s="39" t="s">
        <v>86</v>
      </c>
      <c r="R803" s="357" t="s">
        <v>87</v>
      </c>
      <c r="S803" s="357" t="s">
        <v>87</v>
      </c>
      <c r="T803" s="34" t="s">
        <v>882</v>
      </c>
      <c r="U803" s="39" t="s">
        <v>28</v>
      </c>
      <c r="V803" s="113" t="s">
        <v>293</v>
      </c>
      <c r="W803" s="34" t="s">
        <v>280</v>
      </c>
      <c r="X803" s="39" t="s">
        <v>819</v>
      </c>
      <c r="Y803" s="357"/>
      <c r="Z803" s="39" t="s">
        <v>239</v>
      </c>
      <c r="AA803" s="34"/>
      <c r="AB803" s="34"/>
      <c r="AC803" s="41"/>
      <c r="AD803" s="332" t="s">
        <v>240</v>
      </c>
      <c r="AE803" s="40" t="s">
        <v>508</v>
      </c>
      <c r="AF803" s="332" t="s">
        <v>240</v>
      </c>
      <c r="AG803" s="339" t="s">
        <v>478</v>
      </c>
      <c r="AH803" s="356">
        <v>11.231999999999999</v>
      </c>
      <c r="AI803" s="111">
        <v>11.231999999999999</v>
      </c>
      <c r="AJ803" s="34"/>
      <c r="AK803" s="34"/>
      <c r="AL803" s="336">
        <v>6.9</v>
      </c>
      <c r="AM803" s="44">
        <v>39</v>
      </c>
      <c r="AN803" s="111">
        <v>1.1000000000000001</v>
      </c>
      <c r="AO803" s="111">
        <v>2</v>
      </c>
      <c r="AP803" s="111">
        <v>2</v>
      </c>
      <c r="AQ803" s="111" t="s">
        <v>933</v>
      </c>
      <c r="AR803" s="335" t="s">
        <v>240</v>
      </c>
      <c r="AS803" s="111" t="s">
        <v>295</v>
      </c>
      <c r="AT803" s="111" t="s">
        <v>295</v>
      </c>
      <c r="AU803" s="111"/>
      <c r="AV803" s="357"/>
      <c r="AW803" s="352"/>
      <c r="AX803" s="352">
        <v>20</v>
      </c>
      <c r="AY803" s="352">
        <v>6.9</v>
      </c>
      <c r="AZ803" s="334" t="s">
        <v>240</v>
      </c>
      <c r="BB803" s="352">
        <v>39</v>
      </c>
      <c r="BD803" s="352"/>
      <c r="BF803" s="352">
        <v>1.1000000000000001</v>
      </c>
      <c r="BH803" s="352"/>
      <c r="BI803" s="352"/>
      <c r="BJ803" s="34"/>
      <c r="BK803" s="356">
        <v>10.986700000000001</v>
      </c>
      <c r="BL803" s="356">
        <v>2.7776000000000001</v>
      </c>
      <c r="BM803" s="356">
        <v>5.8136000000000001</v>
      </c>
      <c r="BN803" s="356">
        <v>0.7</v>
      </c>
      <c r="BO803" s="356">
        <v>7.9394</v>
      </c>
      <c r="BP803" s="57">
        <v>7.7683999999999997</v>
      </c>
      <c r="BQ803" s="352">
        <v>30</v>
      </c>
      <c r="BR803" s="34"/>
      <c r="BS803" s="34"/>
      <c r="BT803" s="356"/>
      <c r="BU803" s="352"/>
      <c r="BV803" s="34"/>
      <c r="BW803" s="34"/>
      <c r="BX803" s="34"/>
    </row>
    <row r="804" spans="1:76" x14ac:dyDescent="0.35">
      <c r="A804" s="34" t="s">
        <v>889</v>
      </c>
      <c r="B804" s="34"/>
      <c r="C804" s="34"/>
      <c r="D804" s="34"/>
      <c r="E804" s="357" t="s">
        <v>1430</v>
      </c>
      <c r="F804" s="357" t="s">
        <v>1431</v>
      </c>
      <c r="G804" s="359" t="s">
        <v>1432</v>
      </c>
      <c r="H804" s="34"/>
      <c r="I804" s="34"/>
      <c r="J804" s="357"/>
      <c r="K804" s="39" t="s">
        <v>80</v>
      </c>
      <c r="L804" s="39" t="s">
        <v>81</v>
      </c>
      <c r="M804" s="39" t="s">
        <v>82</v>
      </c>
      <c r="N804" s="39" t="s">
        <v>83</v>
      </c>
      <c r="O804" s="39" t="s">
        <v>84</v>
      </c>
      <c r="P804" s="39" t="s">
        <v>85</v>
      </c>
      <c r="Q804" s="39" t="s">
        <v>86</v>
      </c>
      <c r="R804" s="357" t="s">
        <v>87</v>
      </c>
      <c r="S804" s="357" t="s">
        <v>87</v>
      </c>
      <c r="T804" s="34" t="s">
        <v>882</v>
      </c>
      <c r="U804" s="39" t="s">
        <v>28</v>
      </c>
      <c r="V804" s="113" t="s">
        <v>293</v>
      </c>
      <c r="W804" s="34" t="s">
        <v>280</v>
      </c>
      <c r="X804" s="39" t="s">
        <v>819</v>
      </c>
      <c r="Y804" s="357"/>
      <c r="Z804" s="39" t="s">
        <v>239</v>
      </c>
      <c r="AA804" s="34"/>
      <c r="AB804" s="34"/>
      <c r="AC804" s="41"/>
      <c r="AD804" s="332" t="s">
        <v>240</v>
      </c>
      <c r="AE804" s="40" t="s">
        <v>508</v>
      </c>
      <c r="AF804" s="332" t="s">
        <v>240</v>
      </c>
      <c r="AG804" s="339" t="s">
        <v>478</v>
      </c>
      <c r="AH804" s="356">
        <v>6.4320000000000004</v>
      </c>
      <c r="AI804" s="111">
        <v>6.4320000000000004</v>
      </c>
      <c r="AJ804" s="34"/>
      <c r="AK804" s="34"/>
      <c r="AL804" s="336">
        <v>6.9</v>
      </c>
      <c r="AM804" s="44">
        <v>39</v>
      </c>
      <c r="AN804" s="111">
        <v>1.1000000000000001</v>
      </c>
      <c r="AO804" s="111">
        <v>2</v>
      </c>
      <c r="AP804" s="111">
        <v>2</v>
      </c>
      <c r="AQ804" s="111" t="s">
        <v>933</v>
      </c>
      <c r="AR804" s="335" t="s">
        <v>240</v>
      </c>
      <c r="AS804" s="111" t="s">
        <v>295</v>
      </c>
      <c r="AT804" s="111" t="s">
        <v>295</v>
      </c>
      <c r="AU804" s="111"/>
      <c r="AV804" s="357"/>
      <c r="AW804" s="352"/>
      <c r="AX804" s="352">
        <v>20</v>
      </c>
      <c r="AY804" s="352">
        <v>6.9</v>
      </c>
      <c r="AZ804" s="334" t="s">
        <v>240</v>
      </c>
      <c r="BB804" s="352">
        <v>39</v>
      </c>
      <c r="BD804" s="352"/>
      <c r="BF804" s="352">
        <v>1.1000000000000001</v>
      </c>
      <c r="BH804" s="352"/>
      <c r="BI804" s="352"/>
      <c r="BJ804" s="34"/>
      <c r="BK804" s="356">
        <v>10.986700000000001</v>
      </c>
      <c r="BL804" s="356">
        <v>2.7776000000000001</v>
      </c>
      <c r="BM804" s="356">
        <v>5.8136000000000001</v>
      </c>
      <c r="BN804" s="356">
        <v>0.7</v>
      </c>
      <c r="BO804" s="356">
        <v>7.9394</v>
      </c>
      <c r="BP804" s="57">
        <v>7.7683999999999997</v>
      </c>
      <c r="BQ804" s="352">
        <v>30</v>
      </c>
      <c r="BR804" s="34"/>
      <c r="BS804" s="34"/>
      <c r="BT804" s="356"/>
      <c r="BU804" s="352"/>
      <c r="BV804" s="34"/>
      <c r="BW804" s="34"/>
      <c r="BX804" s="34"/>
    </row>
    <row r="805" spans="1:76" x14ac:dyDescent="0.35">
      <c r="A805" s="34" t="s">
        <v>889</v>
      </c>
      <c r="B805" s="34"/>
      <c r="C805" s="34"/>
      <c r="D805" s="34"/>
      <c r="E805" s="357" t="s">
        <v>1430</v>
      </c>
      <c r="F805" s="357" t="s">
        <v>1431</v>
      </c>
      <c r="G805" s="359" t="s">
        <v>1432</v>
      </c>
      <c r="H805" s="34"/>
      <c r="I805" s="34"/>
      <c r="J805" s="357"/>
      <c r="K805" s="39" t="s">
        <v>80</v>
      </c>
      <c r="L805" s="39" t="s">
        <v>81</v>
      </c>
      <c r="M805" s="39" t="s">
        <v>82</v>
      </c>
      <c r="N805" s="39" t="s">
        <v>83</v>
      </c>
      <c r="O805" s="39" t="s">
        <v>84</v>
      </c>
      <c r="P805" s="39" t="s">
        <v>85</v>
      </c>
      <c r="Q805" s="39" t="s">
        <v>86</v>
      </c>
      <c r="R805" s="357" t="s">
        <v>87</v>
      </c>
      <c r="S805" s="357" t="s">
        <v>87</v>
      </c>
      <c r="T805" s="34" t="s">
        <v>882</v>
      </c>
      <c r="U805" s="39" t="s">
        <v>28</v>
      </c>
      <c r="V805" s="113" t="s">
        <v>293</v>
      </c>
      <c r="W805" s="34" t="s">
        <v>280</v>
      </c>
      <c r="X805" s="39" t="s">
        <v>819</v>
      </c>
      <c r="Y805" s="357"/>
      <c r="Z805" s="39" t="s">
        <v>239</v>
      </c>
      <c r="AA805" s="34"/>
      <c r="AB805" s="34"/>
      <c r="AC805" s="41"/>
      <c r="AD805" s="332" t="s">
        <v>240</v>
      </c>
      <c r="AE805" s="40" t="s">
        <v>508</v>
      </c>
      <c r="AF805" s="332" t="s">
        <v>240</v>
      </c>
      <c r="AG805" s="339" t="s">
        <v>478</v>
      </c>
      <c r="AH805" s="356">
        <v>8.7360000000000007</v>
      </c>
      <c r="AI805" s="111">
        <v>8.7360000000000007</v>
      </c>
      <c r="AJ805" s="34"/>
      <c r="AK805" s="34"/>
      <c r="AL805" s="336">
        <v>7.6</v>
      </c>
      <c r="AM805" s="44">
        <v>26</v>
      </c>
      <c r="AN805" s="111">
        <v>1.1000000000000001</v>
      </c>
      <c r="AO805" s="111">
        <v>2</v>
      </c>
      <c r="AP805" s="111">
        <v>2</v>
      </c>
      <c r="AQ805" s="111" t="s">
        <v>933</v>
      </c>
      <c r="AR805" s="335" t="s">
        <v>240</v>
      </c>
      <c r="AS805" s="111" t="s">
        <v>295</v>
      </c>
      <c r="AT805" s="111" t="s">
        <v>295</v>
      </c>
      <c r="AU805" s="111"/>
      <c r="AV805" s="357"/>
      <c r="AW805" s="352"/>
      <c r="AX805" s="352">
        <v>20</v>
      </c>
      <c r="AY805" s="352">
        <v>7.6</v>
      </c>
      <c r="AZ805" s="334" t="s">
        <v>240</v>
      </c>
      <c r="BB805" s="352">
        <v>26</v>
      </c>
      <c r="BD805" s="352"/>
      <c r="BF805" s="352">
        <v>1.1000000000000001</v>
      </c>
      <c r="BH805" s="352"/>
      <c r="BI805" s="352"/>
      <c r="BJ805" s="34"/>
      <c r="BK805" s="356">
        <v>7.4272999999999998</v>
      </c>
      <c r="BL805" s="356">
        <v>2.0327000000000002</v>
      </c>
      <c r="BM805" s="356">
        <v>4.8867000000000003</v>
      </c>
      <c r="BN805" s="356">
        <v>0.7</v>
      </c>
      <c r="BO805" s="356">
        <v>4.2786</v>
      </c>
      <c r="BP805" s="57">
        <v>6.1070000000000002</v>
      </c>
      <c r="BQ805" s="352">
        <v>24</v>
      </c>
      <c r="BR805" s="34"/>
      <c r="BS805" s="34"/>
      <c r="BT805" s="356"/>
      <c r="BU805" s="352"/>
      <c r="BV805" s="34"/>
      <c r="BW805" s="34"/>
      <c r="BX805" s="34"/>
    </row>
    <row r="806" spans="1:76" x14ac:dyDescent="0.35">
      <c r="A806" s="34" t="s">
        <v>889</v>
      </c>
      <c r="B806" s="34"/>
      <c r="C806" s="34"/>
      <c r="D806" s="34"/>
      <c r="E806" s="357" t="s">
        <v>1430</v>
      </c>
      <c r="F806" s="357" t="s">
        <v>1431</v>
      </c>
      <c r="G806" s="359" t="s">
        <v>1432</v>
      </c>
      <c r="H806" s="34"/>
      <c r="I806" s="34"/>
      <c r="J806" s="357"/>
      <c r="K806" s="39" t="s">
        <v>80</v>
      </c>
      <c r="L806" s="39" t="s">
        <v>81</v>
      </c>
      <c r="M806" s="39" t="s">
        <v>82</v>
      </c>
      <c r="N806" s="39" t="s">
        <v>83</v>
      </c>
      <c r="O806" s="39" t="s">
        <v>84</v>
      </c>
      <c r="P806" s="39" t="s">
        <v>85</v>
      </c>
      <c r="Q806" s="39" t="s">
        <v>86</v>
      </c>
      <c r="R806" s="357" t="s">
        <v>87</v>
      </c>
      <c r="S806" s="357" t="s">
        <v>87</v>
      </c>
      <c r="T806" s="34" t="s">
        <v>882</v>
      </c>
      <c r="U806" s="39" t="s">
        <v>28</v>
      </c>
      <c r="V806" s="113" t="s">
        <v>293</v>
      </c>
      <c r="W806" s="34" t="s">
        <v>280</v>
      </c>
      <c r="X806" s="39" t="s">
        <v>819</v>
      </c>
      <c r="Y806" s="357"/>
      <c r="Z806" s="39" t="s">
        <v>239</v>
      </c>
      <c r="AA806" s="34"/>
      <c r="AB806" s="34"/>
      <c r="AC806" s="41"/>
      <c r="AD806" s="332" t="s">
        <v>240</v>
      </c>
      <c r="AE806" s="40" t="s">
        <v>508</v>
      </c>
      <c r="AF806" s="332" t="s">
        <v>240</v>
      </c>
      <c r="AG806" s="339" t="s">
        <v>478</v>
      </c>
      <c r="AH806" s="356">
        <v>4.992</v>
      </c>
      <c r="AI806" s="111">
        <v>4.992</v>
      </c>
      <c r="AJ806" s="34"/>
      <c r="AK806" s="34"/>
      <c r="AL806" s="336">
        <v>7.7</v>
      </c>
      <c r="AM806" s="44">
        <v>27</v>
      </c>
      <c r="AN806" s="111">
        <v>1.1000000000000001</v>
      </c>
      <c r="AO806" s="111">
        <v>2</v>
      </c>
      <c r="AP806" s="111">
        <v>2</v>
      </c>
      <c r="AQ806" s="111" t="s">
        <v>933</v>
      </c>
      <c r="AR806" s="335" t="s">
        <v>240</v>
      </c>
      <c r="AS806" s="111" t="s">
        <v>295</v>
      </c>
      <c r="AT806" s="111" t="s">
        <v>295</v>
      </c>
      <c r="AU806" s="111"/>
      <c r="AV806" s="357"/>
      <c r="AW806" s="352"/>
      <c r="AX806" s="352">
        <v>20</v>
      </c>
      <c r="AY806" s="352">
        <v>7.7</v>
      </c>
      <c r="AZ806" s="334" t="s">
        <v>240</v>
      </c>
      <c r="BB806" s="352">
        <v>27</v>
      </c>
      <c r="BD806" s="352"/>
      <c r="BF806" s="352">
        <v>1.1000000000000001</v>
      </c>
      <c r="BH806" s="352"/>
      <c r="BI806" s="352"/>
      <c r="BJ806" s="34"/>
      <c r="BK806" s="356">
        <v>7.7011000000000003</v>
      </c>
      <c r="BL806" s="356">
        <v>2.09</v>
      </c>
      <c r="BM806" s="356">
        <v>4.9580000000000002</v>
      </c>
      <c r="BN806" s="356">
        <v>0.7</v>
      </c>
      <c r="BO806" s="356">
        <v>4.5602</v>
      </c>
      <c r="BP806" s="57">
        <v>6.2347999999999999</v>
      </c>
      <c r="BQ806" s="352">
        <v>24</v>
      </c>
      <c r="BR806" s="34"/>
      <c r="BS806" s="34"/>
      <c r="BT806" s="356"/>
      <c r="BU806" s="352"/>
      <c r="BV806" s="34"/>
      <c r="BW806" s="34"/>
      <c r="BX806" s="34"/>
    </row>
    <row r="807" spans="1:76" x14ac:dyDescent="0.35">
      <c r="A807" s="34" t="s">
        <v>297</v>
      </c>
      <c r="B807" s="34"/>
      <c r="C807" s="34"/>
      <c r="D807" s="34"/>
      <c r="E807" s="34" t="s">
        <v>1373</v>
      </c>
      <c r="F807" s="34" t="s">
        <v>1374</v>
      </c>
      <c r="G807" s="41">
        <v>2005</v>
      </c>
      <c r="H807" s="34"/>
      <c r="I807" s="34"/>
      <c r="J807" s="34"/>
      <c r="K807" s="39" t="s">
        <v>80</v>
      </c>
      <c r="L807" s="39" t="s">
        <v>81</v>
      </c>
      <c r="M807" s="39" t="s">
        <v>82</v>
      </c>
      <c r="N807" s="39" t="s">
        <v>83</v>
      </c>
      <c r="O807" s="39" t="s">
        <v>84</v>
      </c>
      <c r="P807" s="39" t="s">
        <v>85</v>
      </c>
      <c r="Q807" s="39" t="s">
        <v>86</v>
      </c>
      <c r="R807" s="35" t="s">
        <v>112</v>
      </c>
      <c r="S807" s="35" t="s">
        <v>112</v>
      </c>
      <c r="T807" s="34" t="s">
        <v>882</v>
      </c>
      <c r="U807" s="39" t="s">
        <v>28</v>
      </c>
      <c r="V807" s="113" t="s">
        <v>293</v>
      </c>
      <c r="W807" s="34" t="s">
        <v>280</v>
      </c>
      <c r="X807" s="39" t="s">
        <v>819</v>
      </c>
      <c r="Y807" s="115"/>
      <c r="Z807" s="39" t="s">
        <v>239</v>
      </c>
      <c r="AA807" s="112"/>
      <c r="AB807" s="115"/>
      <c r="AC807" s="40">
        <v>48</v>
      </c>
      <c r="AD807" s="332" t="s">
        <v>240</v>
      </c>
      <c r="AE807" s="41" t="s">
        <v>508</v>
      </c>
      <c r="AF807" s="332" t="s">
        <v>240</v>
      </c>
      <c r="AG807" s="112"/>
      <c r="AH807" s="346">
        <v>2.1</v>
      </c>
      <c r="AI807" s="111">
        <v>2.1</v>
      </c>
      <c r="AJ807" s="346"/>
      <c r="AK807" s="349"/>
      <c r="AL807" s="336">
        <v>7.77</v>
      </c>
      <c r="AM807" s="44">
        <v>42.774000000000001</v>
      </c>
      <c r="AN807" s="111">
        <v>0.1</v>
      </c>
      <c r="AO807" s="111">
        <f t="shared" ref="AO807:AO838" si="41">IF(AP807=1,1,"xx")</f>
        <v>1</v>
      </c>
      <c r="AP807" s="111">
        <v>1</v>
      </c>
      <c r="AQ807" s="111"/>
      <c r="AR807" s="335" t="s">
        <v>295</v>
      </c>
      <c r="AS807" s="111" t="s">
        <v>240</v>
      </c>
      <c r="AT807" s="111" t="s">
        <v>295</v>
      </c>
      <c r="AU807" s="111" t="s">
        <v>240</v>
      </c>
      <c r="AV807" s="349"/>
      <c r="AW807" s="348"/>
      <c r="AX807" s="349">
        <v>20</v>
      </c>
      <c r="AY807" s="348">
        <v>7.77</v>
      </c>
      <c r="AZ807" s="334" t="s">
        <v>240</v>
      </c>
      <c r="BB807" s="130"/>
      <c r="BC807" s="348">
        <v>0.1</v>
      </c>
      <c r="BD807" s="348"/>
      <c r="BE807" s="346"/>
      <c r="BF807" s="348">
        <v>0.1</v>
      </c>
      <c r="BG807" s="348"/>
      <c r="BH807" s="348"/>
      <c r="BI807" s="348"/>
      <c r="BJ807" s="112">
        <v>10</v>
      </c>
      <c r="BK807" s="346">
        <v>7.4</v>
      </c>
      <c r="BL807" s="346">
        <v>5.9</v>
      </c>
      <c r="BM807" s="346">
        <v>13.6</v>
      </c>
      <c r="BN807" s="346">
        <v>1.1000000000000001</v>
      </c>
      <c r="BO807" s="346">
        <v>38.6</v>
      </c>
      <c r="BP807" s="347">
        <v>0.93</v>
      </c>
      <c r="BQ807" s="346">
        <v>27.86</v>
      </c>
      <c r="BR807" s="346"/>
      <c r="BS807" s="34"/>
      <c r="BT807" s="34"/>
      <c r="BU807" s="34"/>
      <c r="BV807" s="34"/>
      <c r="BW807" s="34"/>
      <c r="BX807" s="34"/>
    </row>
    <row r="808" spans="1:76" x14ac:dyDescent="0.35">
      <c r="A808" s="34" t="s">
        <v>297</v>
      </c>
      <c r="B808" s="34"/>
      <c r="C808" s="34"/>
      <c r="D808" s="34"/>
      <c r="E808" s="34" t="s">
        <v>1373</v>
      </c>
      <c r="F808" s="34" t="s">
        <v>1374</v>
      </c>
      <c r="G808" s="41">
        <v>2005</v>
      </c>
      <c r="H808" s="34"/>
      <c r="I808" s="34"/>
      <c r="J808" s="34"/>
      <c r="K808" s="39" t="s">
        <v>80</v>
      </c>
      <c r="L808" s="39" t="s">
        <v>81</v>
      </c>
      <c r="M808" s="39" t="s">
        <v>82</v>
      </c>
      <c r="N808" s="39" t="s">
        <v>83</v>
      </c>
      <c r="O808" s="39" t="s">
        <v>84</v>
      </c>
      <c r="P808" s="39" t="s">
        <v>85</v>
      </c>
      <c r="Q808" s="39" t="s">
        <v>86</v>
      </c>
      <c r="R808" s="35" t="s">
        <v>112</v>
      </c>
      <c r="S808" s="35" t="s">
        <v>112</v>
      </c>
      <c r="T808" s="34" t="s">
        <v>882</v>
      </c>
      <c r="U808" s="39" t="s">
        <v>28</v>
      </c>
      <c r="V808" s="113" t="s">
        <v>293</v>
      </c>
      <c r="W808" s="34" t="s">
        <v>280</v>
      </c>
      <c r="X808" s="39" t="s">
        <v>819</v>
      </c>
      <c r="Y808" s="115"/>
      <c r="Z808" s="39" t="s">
        <v>239</v>
      </c>
      <c r="AA808" s="112"/>
      <c r="AB808" s="115"/>
      <c r="AC808" s="40">
        <v>48</v>
      </c>
      <c r="AD808" s="332" t="s">
        <v>240</v>
      </c>
      <c r="AE808" s="41" t="s">
        <v>508</v>
      </c>
      <c r="AF808" s="332" t="s">
        <v>240</v>
      </c>
      <c r="AG808" s="112"/>
      <c r="AH808" s="346">
        <v>4.3</v>
      </c>
      <c r="AI808" s="111">
        <v>4.3</v>
      </c>
      <c r="AJ808" s="346"/>
      <c r="AK808" s="349"/>
      <c r="AL808" s="336">
        <v>7.78</v>
      </c>
      <c r="AM808" s="44">
        <v>14.43413</v>
      </c>
      <c r="AN808" s="111">
        <v>0.37</v>
      </c>
      <c r="AO808" s="111">
        <f t="shared" si="41"/>
        <v>1</v>
      </c>
      <c r="AP808" s="111">
        <v>1</v>
      </c>
      <c r="AQ808" s="111"/>
      <c r="AR808" s="335" t="s">
        <v>295</v>
      </c>
      <c r="AS808" s="111" t="s">
        <v>240</v>
      </c>
      <c r="AT808" s="111" t="s">
        <v>295</v>
      </c>
      <c r="AU808" s="111" t="s">
        <v>240</v>
      </c>
      <c r="AV808" s="349"/>
      <c r="AW808" s="348"/>
      <c r="AX808" s="349">
        <v>20</v>
      </c>
      <c r="AY808" s="348">
        <v>7.78</v>
      </c>
      <c r="AZ808" s="334" t="s">
        <v>240</v>
      </c>
      <c r="BB808" s="130"/>
      <c r="BC808" s="348">
        <v>0.37</v>
      </c>
      <c r="BD808" s="348"/>
      <c r="BE808" s="346"/>
      <c r="BF808" s="348">
        <v>0.37</v>
      </c>
      <c r="BG808" s="348"/>
      <c r="BH808" s="348"/>
      <c r="BI808" s="348"/>
      <c r="BJ808" s="112">
        <v>10</v>
      </c>
      <c r="BK808" s="346">
        <v>3.95</v>
      </c>
      <c r="BL808" s="346">
        <v>1.1100000000000001</v>
      </c>
      <c r="BM808" s="346">
        <v>3.4</v>
      </c>
      <c r="BN808" s="346">
        <v>0.46</v>
      </c>
      <c r="BO808" s="346">
        <v>3.7</v>
      </c>
      <c r="BP808" s="347">
        <v>4.9000000000000004</v>
      </c>
      <c r="BQ808" s="346">
        <v>16</v>
      </c>
      <c r="BR808" s="346"/>
      <c r="BS808" s="34"/>
      <c r="BT808" s="34"/>
      <c r="BU808" s="34"/>
      <c r="BV808" s="34"/>
      <c r="BW808" s="34"/>
      <c r="BX808" s="34"/>
    </row>
    <row r="809" spans="1:76" x14ac:dyDescent="0.35">
      <c r="A809" s="34" t="s">
        <v>297</v>
      </c>
      <c r="B809" s="34"/>
      <c r="C809" s="34"/>
      <c r="D809" s="34"/>
      <c r="E809" s="34" t="s">
        <v>1373</v>
      </c>
      <c r="F809" s="34" t="s">
        <v>1374</v>
      </c>
      <c r="G809" s="41">
        <v>2005</v>
      </c>
      <c r="H809" s="34"/>
      <c r="I809" s="34"/>
      <c r="J809" s="34"/>
      <c r="K809" s="39" t="s">
        <v>80</v>
      </c>
      <c r="L809" s="39" t="s">
        <v>81</v>
      </c>
      <c r="M809" s="39" t="s">
        <v>82</v>
      </c>
      <c r="N809" s="39" t="s">
        <v>83</v>
      </c>
      <c r="O809" s="39" t="s">
        <v>84</v>
      </c>
      <c r="P809" s="39" t="s">
        <v>85</v>
      </c>
      <c r="Q809" s="39" t="s">
        <v>86</v>
      </c>
      <c r="R809" s="35" t="s">
        <v>112</v>
      </c>
      <c r="S809" s="35" t="s">
        <v>112</v>
      </c>
      <c r="T809" s="34" t="s">
        <v>882</v>
      </c>
      <c r="U809" s="39" t="s">
        <v>28</v>
      </c>
      <c r="V809" s="113" t="s">
        <v>293</v>
      </c>
      <c r="W809" s="34" t="s">
        <v>280</v>
      </c>
      <c r="X809" s="39" t="s">
        <v>819</v>
      </c>
      <c r="Y809" s="115"/>
      <c r="Z809" s="39" t="s">
        <v>239</v>
      </c>
      <c r="AA809" s="112"/>
      <c r="AB809" s="115"/>
      <c r="AC809" s="40">
        <v>48</v>
      </c>
      <c r="AD809" s="332" t="s">
        <v>240</v>
      </c>
      <c r="AE809" s="41" t="s">
        <v>508</v>
      </c>
      <c r="AF809" s="332" t="s">
        <v>240</v>
      </c>
      <c r="AG809" s="112"/>
      <c r="AH809" s="346">
        <v>4.4000000000000004</v>
      </c>
      <c r="AI809" s="111">
        <v>4.4000000000000004</v>
      </c>
      <c r="AJ809" s="346"/>
      <c r="AK809" s="349"/>
      <c r="AL809" s="336">
        <v>7.57</v>
      </c>
      <c r="AM809" s="44">
        <v>8.6370799999999992</v>
      </c>
      <c r="AN809" s="111">
        <v>0.53</v>
      </c>
      <c r="AO809" s="111">
        <f t="shared" si="41"/>
        <v>1</v>
      </c>
      <c r="AP809" s="111">
        <v>1</v>
      </c>
      <c r="AQ809" s="111"/>
      <c r="AR809" s="335" t="s">
        <v>295</v>
      </c>
      <c r="AS809" s="111" t="s">
        <v>240</v>
      </c>
      <c r="AT809" s="111" t="s">
        <v>295</v>
      </c>
      <c r="AU809" s="111" t="s">
        <v>240</v>
      </c>
      <c r="AV809" s="349"/>
      <c r="AW809" s="348"/>
      <c r="AX809" s="349">
        <v>20</v>
      </c>
      <c r="AY809" s="348">
        <v>7.57</v>
      </c>
      <c r="AZ809" s="334" t="s">
        <v>240</v>
      </c>
      <c r="BB809" s="130"/>
      <c r="BC809" s="348">
        <v>0.53</v>
      </c>
      <c r="BD809" s="348"/>
      <c r="BE809" s="346"/>
      <c r="BF809" s="348">
        <v>0.53</v>
      </c>
      <c r="BG809" s="348"/>
      <c r="BH809" s="348"/>
      <c r="BI809" s="348"/>
      <c r="BJ809" s="112">
        <v>10</v>
      </c>
      <c r="BK809" s="346">
        <v>2.42</v>
      </c>
      <c r="BL809" s="346">
        <v>0.63</v>
      </c>
      <c r="BM809" s="346">
        <v>2.23</v>
      </c>
      <c r="BN809" s="346">
        <v>0.35</v>
      </c>
      <c r="BO809" s="346">
        <v>8.3000000000000007</v>
      </c>
      <c r="BP809" s="347">
        <v>1</v>
      </c>
      <c r="BQ809" s="346">
        <v>14</v>
      </c>
      <c r="BR809" s="346"/>
      <c r="BS809" s="34"/>
      <c r="BT809" s="34"/>
      <c r="BU809" s="34"/>
      <c r="BV809" s="34"/>
      <c r="BW809" s="34"/>
      <c r="BX809" s="34"/>
    </row>
    <row r="810" spans="1:76" x14ac:dyDescent="0.35">
      <c r="A810" s="34" t="s">
        <v>297</v>
      </c>
      <c r="B810" s="34"/>
      <c r="C810" s="34"/>
      <c r="D810" s="34"/>
      <c r="E810" s="34" t="s">
        <v>1373</v>
      </c>
      <c r="F810" s="34" t="s">
        <v>1374</v>
      </c>
      <c r="G810" s="41">
        <v>2005</v>
      </c>
      <c r="H810" s="34"/>
      <c r="I810" s="34"/>
      <c r="J810" s="34"/>
      <c r="K810" s="39" t="s">
        <v>80</v>
      </c>
      <c r="L810" s="39" t="s">
        <v>81</v>
      </c>
      <c r="M810" s="39" t="s">
        <v>82</v>
      </c>
      <c r="N810" s="39" t="s">
        <v>83</v>
      </c>
      <c r="O810" s="39" t="s">
        <v>84</v>
      </c>
      <c r="P810" s="39" t="s">
        <v>85</v>
      </c>
      <c r="Q810" s="39" t="s">
        <v>86</v>
      </c>
      <c r="R810" s="35" t="s">
        <v>112</v>
      </c>
      <c r="S810" s="35" t="s">
        <v>112</v>
      </c>
      <c r="T810" s="34" t="s">
        <v>882</v>
      </c>
      <c r="U810" s="39" t="s">
        <v>28</v>
      </c>
      <c r="V810" s="113" t="s">
        <v>293</v>
      </c>
      <c r="W810" s="34" t="s">
        <v>280</v>
      </c>
      <c r="X810" s="39" t="s">
        <v>819</v>
      </c>
      <c r="Y810" s="115"/>
      <c r="Z810" s="39" t="s">
        <v>239</v>
      </c>
      <c r="AA810" s="112"/>
      <c r="AB810" s="115"/>
      <c r="AC810" s="40">
        <v>48</v>
      </c>
      <c r="AD810" s="332" t="s">
        <v>240</v>
      </c>
      <c r="AE810" s="41" t="s">
        <v>508</v>
      </c>
      <c r="AF810" s="332" t="s">
        <v>240</v>
      </c>
      <c r="AG810" s="112"/>
      <c r="AH810" s="346">
        <v>5</v>
      </c>
      <c r="AI810" s="111">
        <v>5</v>
      </c>
      <c r="AJ810" s="346"/>
      <c r="AK810" s="349"/>
      <c r="AL810" s="336">
        <v>7.5</v>
      </c>
      <c r="AM810" s="44">
        <v>10.13618</v>
      </c>
      <c r="AN810" s="111">
        <v>0.34</v>
      </c>
      <c r="AO810" s="111">
        <f t="shared" si="41"/>
        <v>1</v>
      </c>
      <c r="AP810" s="111">
        <v>1</v>
      </c>
      <c r="AQ810" s="111"/>
      <c r="AR810" s="335" t="s">
        <v>295</v>
      </c>
      <c r="AS810" s="111" t="s">
        <v>240</v>
      </c>
      <c r="AT810" s="111" t="s">
        <v>295</v>
      </c>
      <c r="AU810" s="111" t="s">
        <v>240</v>
      </c>
      <c r="AV810" s="349"/>
      <c r="AW810" s="348"/>
      <c r="AX810" s="349">
        <v>20</v>
      </c>
      <c r="AY810" s="348">
        <v>7.5</v>
      </c>
      <c r="AZ810" s="334" t="s">
        <v>240</v>
      </c>
      <c r="BB810" s="130"/>
      <c r="BC810" s="348">
        <v>0.34</v>
      </c>
      <c r="BD810" s="348"/>
      <c r="BE810" s="346"/>
      <c r="BF810" s="348">
        <v>0.34</v>
      </c>
      <c r="BG810" s="348"/>
      <c r="BH810" s="348"/>
      <c r="BI810" s="348"/>
      <c r="BJ810" s="112">
        <v>10</v>
      </c>
      <c r="BK810" s="346">
        <v>2.74</v>
      </c>
      <c r="BL810" s="346">
        <v>0.8</v>
      </c>
      <c r="BM810" s="346">
        <v>2.11</v>
      </c>
      <c r="BN810" s="346">
        <v>0.54</v>
      </c>
      <c r="BO810" s="346">
        <v>6.8</v>
      </c>
      <c r="BP810" s="347">
        <v>0.3</v>
      </c>
      <c r="BQ810" s="346">
        <v>14</v>
      </c>
      <c r="BR810" s="346"/>
      <c r="BS810" s="34"/>
      <c r="BT810" s="34"/>
      <c r="BU810" s="34"/>
      <c r="BV810" s="34"/>
      <c r="BW810" s="34"/>
      <c r="BX810" s="34"/>
    </row>
    <row r="811" spans="1:76" x14ac:dyDescent="0.35">
      <c r="A811" s="34" t="s">
        <v>297</v>
      </c>
      <c r="B811" s="34"/>
      <c r="C811" s="34"/>
      <c r="D811" s="34"/>
      <c r="E811" s="34" t="s">
        <v>1373</v>
      </c>
      <c r="F811" s="34" t="s">
        <v>1374</v>
      </c>
      <c r="G811" s="41">
        <v>2005</v>
      </c>
      <c r="H811" s="34"/>
      <c r="I811" s="34"/>
      <c r="J811" s="34"/>
      <c r="K811" s="39" t="s">
        <v>80</v>
      </c>
      <c r="L811" s="39" t="s">
        <v>81</v>
      </c>
      <c r="M811" s="39" t="s">
        <v>82</v>
      </c>
      <c r="N811" s="39" t="s">
        <v>83</v>
      </c>
      <c r="O811" s="39" t="s">
        <v>84</v>
      </c>
      <c r="P811" s="39" t="s">
        <v>85</v>
      </c>
      <c r="Q811" s="39" t="s">
        <v>86</v>
      </c>
      <c r="R811" s="35" t="s">
        <v>112</v>
      </c>
      <c r="S811" s="35" t="s">
        <v>112</v>
      </c>
      <c r="T811" s="34" t="s">
        <v>882</v>
      </c>
      <c r="U811" s="39" t="s">
        <v>28</v>
      </c>
      <c r="V811" s="113" t="s">
        <v>293</v>
      </c>
      <c r="W811" s="34" t="s">
        <v>280</v>
      </c>
      <c r="X811" s="39" t="s">
        <v>819</v>
      </c>
      <c r="Y811" s="115"/>
      <c r="Z811" s="39" t="s">
        <v>239</v>
      </c>
      <c r="AA811" s="112"/>
      <c r="AB811" s="115"/>
      <c r="AC811" s="40">
        <v>48</v>
      </c>
      <c r="AD811" s="332" t="s">
        <v>240</v>
      </c>
      <c r="AE811" s="41" t="s">
        <v>508</v>
      </c>
      <c r="AF811" s="332" t="s">
        <v>240</v>
      </c>
      <c r="AG811" s="112"/>
      <c r="AH811" s="346">
        <v>6</v>
      </c>
      <c r="AI811" s="111">
        <v>6</v>
      </c>
      <c r="AJ811" s="346"/>
      <c r="AK811" s="349"/>
      <c r="AL811" s="336">
        <v>7.41</v>
      </c>
      <c r="AM811" s="44">
        <v>7.4748700000000001</v>
      </c>
      <c r="AN811" s="111">
        <v>0.81</v>
      </c>
      <c r="AO811" s="111">
        <f t="shared" si="41"/>
        <v>1</v>
      </c>
      <c r="AP811" s="111">
        <v>1</v>
      </c>
      <c r="AQ811" s="111"/>
      <c r="AR811" s="335" t="s">
        <v>295</v>
      </c>
      <c r="AS811" s="111" t="s">
        <v>240</v>
      </c>
      <c r="AT811" s="111" t="s">
        <v>295</v>
      </c>
      <c r="AU811" s="111" t="s">
        <v>240</v>
      </c>
      <c r="AV811" s="349"/>
      <c r="AW811" s="348"/>
      <c r="AX811" s="349">
        <v>20</v>
      </c>
      <c r="AY811" s="348">
        <v>7.41</v>
      </c>
      <c r="AZ811" s="334" t="s">
        <v>240</v>
      </c>
      <c r="BB811" s="130"/>
      <c r="BC811" s="348">
        <v>0.81</v>
      </c>
      <c r="BD811" s="348"/>
      <c r="BE811" s="346"/>
      <c r="BF811" s="348">
        <v>0.81</v>
      </c>
      <c r="BG811" s="348"/>
      <c r="BH811" s="348"/>
      <c r="BI811" s="348"/>
      <c r="BJ811" s="112">
        <v>10</v>
      </c>
      <c r="BK811" s="346">
        <v>2.0699999999999998</v>
      </c>
      <c r="BL811" s="346">
        <v>0.56000000000000005</v>
      </c>
      <c r="BM811" s="346">
        <v>2.0699999999999998</v>
      </c>
      <c r="BN811" s="346">
        <v>0.28000000000000003</v>
      </c>
      <c r="BO811" s="346">
        <v>8.5</v>
      </c>
      <c r="BP811" s="347">
        <v>1.2</v>
      </c>
      <c r="BQ811" s="346">
        <v>12</v>
      </c>
      <c r="BR811" s="346"/>
      <c r="BS811" s="34"/>
      <c r="BT811" s="34"/>
      <c r="BU811" s="34"/>
      <c r="BV811" s="34"/>
      <c r="BW811" s="34"/>
      <c r="BX811" s="34"/>
    </row>
    <row r="812" spans="1:76" x14ac:dyDescent="0.35">
      <c r="A812" s="34" t="s">
        <v>297</v>
      </c>
      <c r="B812" s="34"/>
      <c r="C812" s="34"/>
      <c r="D812" s="34"/>
      <c r="E812" s="34" t="s">
        <v>1373</v>
      </c>
      <c r="F812" s="34" t="s">
        <v>1374</v>
      </c>
      <c r="G812" s="41">
        <v>2005</v>
      </c>
      <c r="H812" s="34"/>
      <c r="I812" s="34"/>
      <c r="J812" s="34"/>
      <c r="K812" s="39" t="s">
        <v>80</v>
      </c>
      <c r="L812" s="39" t="s">
        <v>81</v>
      </c>
      <c r="M812" s="39" t="s">
        <v>82</v>
      </c>
      <c r="N812" s="39" t="s">
        <v>83</v>
      </c>
      <c r="O812" s="39" t="s">
        <v>84</v>
      </c>
      <c r="P812" s="39" t="s">
        <v>85</v>
      </c>
      <c r="Q812" s="39" t="s">
        <v>86</v>
      </c>
      <c r="R812" s="35" t="s">
        <v>112</v>
      </c>
      <c r="S812" s="35" t="s">
        <v>112</v>
      </c>
      <c r="T812" s="34" t="s">
        <v>882</v>
      </c>
      <c r="U812" s="39" t="s">
        <v>28</v>
      </c>
      <c r="V812" s="113" t="s">
        <v>293</v>
      </c>
      <c r="W812" s="34" t="s">
        <v>280</v>
      </c>
      <c r="X812" s="39" t="s">
        <v>819</v>
      </c>
      <c r="Y812" s="115"/>
      <c r="Z812" s="39" t="s">
        <v>239</v>
      </c>
      <c r="AA812" s="112"/>
      <c r="AB812" s="115"/>
      <c r="AC812" s="40">
        <v>48</v>
      </c>
      <c r="AD812" s="332" t="s">
        <v>240</v>
      </c>
      <c r="AE812" s="41" t="s">
        <v>508</v>
      </c>
      <c r="AF812" s="332" t="s">
        <v>240</v>
      </c>
      <c r="AG812" s="112"/>
      <c r="AH812" s="346">
        <v>6.6</v>
      </c>
      <c r="AI812" s="111">
        <v>6.6</v>
      </c>
      <c r="AJ812" s="346"/>
      <c r="AK812" s="349"/>
      <c r="AL812" s="336">
        <v>7.6</v>
      </c>
      <c r="AM812" s="44">
        <v>68.981290000000001</v>
      </c>
      <c r="AN812" s="111">
        <v>0.55000000000000004</v>
      </c>
      <c r="AO812" s="111">
        <f t="shared" si="41"/>
        <v>1</v>
      </c>
      <c r="AP812" s="111">
        <v>1</v>
      </c>
      <c r="AQ812" s="111"/>
      <c r="AR812" s="335" t="s">
        <v>295</v>
      </c>
      <c r="AS812" s="111" t="s">
        <v>240</v>
      </c>
      <c r="AT812" s="111" t="s">
        <v>295</v>
      </c>
      <c r="AU812" s="111" t="s">
        <v>240</v>
      </c>
      <c r="AV812" s="349"/>
      <c r="AW812" s="348"/>
      <c r="AX812" s="349">
        <v>20</v>
      </c>
      <c r="AY812" s="348">
        <v>7.6</v>
      </c>
      <c r="AZ812" s="334" t="s">
        <v>240</v>
      </c>
      <c r="BB812" s="130"/>
      <c r="BC812" s="348">
        <v>0.55000000000000004</v>
      </c>
      <c r="BD812" s="348"/>
      <c r="BE812" s="346"/>
      <c r="BF812" s="348">
        <v>0.55000000000000004</v>
      </c>
      <c r="BG812" s="348"/>
      <c r="BH812" s="348"/>
      <c r="BI812" s="348"/>
      <c r="BJ812" s="112">
        <v>10</v>
      </c>
      <c r="BK812" s="346">
        <v>20.93</v>
      </c>
      <c r="BL812" s="346">
        <v>4.0599999999999996</v>
      </c>
      <c r="BM812" s="346">
        <v>6.44</v>
      </c>
      <c r="BN812" s="346">
        <v>0.75</v>
      </c>
      <c r="BO812" s="346">
        <v>40.5</v>
      </c>
      <c r="BP812" s="347">
        <v>0.7</v>
      </c>
      <c r="BQ812" s="346">
        <v>31</v>
      </c>
      <c r="BR812" s="346"/>
      <c r="BS812" s="34"/>
      <c r="BT812" s="34"/>
      <c r="BU812" s="34"/>
      <c r="BV812" s="34"/>
      <c r="BW812" s="34"/>
      <c r="BX812" s="34"/>
    </row>
    <row r="813" spans="1:76" x14ac:dyDescent="0.35">
      <c r="A813" s="34" t="s">
        <v>297</v>
      </c>
      <c r="B813" s="34"/>
      <c r="C813" s="34"/>
      <c r="D813" s="34"/>
      <c r="E813" s="34" t="s">
        <v>1373</v>
      </c>
      <c r="F813" s="34" t="s">
        <v>1374</v>
      </c>
      <c r="G813" s="41">
        <v>2005</v>
      </c>
      <c r="H813" s="34"/>
      <c r="I813" s="34"/>
      <c r="J813" s="34"/>
      <c r="K813" s="39" t="s">
        <v>80</v>
      </c>
      <c r="L813" s="39" t="s">
        <v>81</v>
      </c>
      <c r="M813" s="39" t="s">
        <v>82</v>
      </c>
      <c r="N813" s="39" t="s">
        <v>83</v>
      </c>
      <c r="O813" s="39" t="s">
        <v>84</v>
      </c>
      <c r="P813" s="39" t="s">
        <v>85</v>
      </c>
      <c r="Q813" s="39" t="s">
        <v>86</v>
      </c>
      <c r="R813" s="35" t="s">
        <v>112</v>
      </c>
      <c r="S813" s="35" t="s">
        <v>112</v>
      </c>
      <c r="T813" s="34" t="s">
        <v>882</v>
      </c>
      <c r="U813" s="39" t="s">
        <v>28</v>
      </c>
      <c r="V813" s="113" t="s">
        <v>293</v>
      </c>
      <c r="W813" s="34" t="s">
        <v>280</v>
      </c>
      <c r="X813" s="39" t="s">
        <v>819</v>
      </c>
      <c r="Y813" s="115"/>
      <c r="Z813" s="39" t="s">
        <v>239</v>
      </c>
      <c r="AA813" s="112"/>
      <c r="AB813" s="115"/>
      <c r="AC813" s="40">
        <v>48</v>
      </c>
      <c r="AD813" s="332" t="s">
        <v>240</v>
      </c>
      <c r="AE813" s="41" t="s">
        <v>508</v>
      </c>
      <c r="AF813" s="332" t="s">
        <v>240</v>
      </c>
      <c r="AG813" s="112"/>
      <c r="AH813" s="346">
        <v>7.5</v>
      </c>
      <c r="AI813" s="111">
        <v>7.5</v>
      </c>
      <c r="AJ813" s="346"/>
      <c r="AK813" s="349"/>
      <c r="AL813" s="336">
        <v>8.11</v>
      </c>
      <c r="AM813" s="44">
        <v>85.285200000000003</v>
      </c>
      <c r="AN813" s="111">
        <v>0.1</v>
      </c>
      <c r="AO813" s="111">
        <f t="shared" si="41"/>
        <v>1</v>
      </c>
      <c r="AP813" s="111">
        <v>1</v>
      </c>
      <c r="AQ813" s="111"/>
      <c r="AR813" s="335" t="s">
        <v>295</v>
      </c>
      <c r="AS813" s="111" t="s">
        <v>240</v>
      </c>
      <c r="AT813" s="111" t="s">
        <v>295</v>
      </c>
      <c r="AU813" s="111" t="s">
        <v>240</v>
      </c>
      <c r="AV813" s="349"/>
      <c r="AW813" s="348"/>
      <c r="AX813" s="349">
        <v>20</v>
      </c>
      <c r="AY813" s="348">
        <v>8.11</v>
      </c>
      <c r="AZ813" s="334" t="s">
        <v>240</v>
      </c>
      <c r="BB813" s="130"/>
      <c r="BC813" s="348">
        <v>0.1</v>
      </c>
      <c r="BD813" s="348"/>
      <c r="BE813" s="346"/>
      <c r="BF813" s="348">
        <v>0.1</v>
      </c>
      <c r="BG813" s="348"/>
      <c r="BH813" s="348"/>
      <c r="BI813" s="348"/>
      <c r="BJ813" s="112">
        <v>10</v>
      </c>
      <c r="BK813" s="346">
        <v>14.2</v>
      </c>
      <c r="BL813" s="346">
        <v>12.1</v>
      </c>
      <c r="BM813" s="346">
        <v>27.3</v>
      </c>
      <c r="BN813" s="346">
        <v>2.1</v>
      </c>
      <c r="BO813" s="346">
        <v>80.7</v>
      </c>
      <c r="BP813" s="347">
        <v>3.19</v>
      </c>
      <c r="BQ813" s="346">
        <v>58.22</v>
      </c>
      <c r="BR813" s="346"/>
      <c r="BS813" s="34"/>
      <c r="BT813" s="34"/>
      <c r="BU813" s="34"/>
      <c r="BV813" s="34"/>
      <c r="BW813" s="34"/>
      <c r="BX813" s="34"/>
    </row>
    <row r="814" spans="1:76" x14ac:dyDescent="0.35">
      <c r="A814" s="34" t="s">
        <v>297</v>
      </c>
      <c r="B814" s="34"/>
      <c r="C814" s="34"/>
      <c r="D814" s="34"/>
      <c r="E814" s="34" t="s">
        <v>1373</v>
      </c>
      <c r="F814" s="34" t="s">
        <v>1374</v>
      </c>
      <c r="G814" s="41">
        <v>2005</v>
      </c>
      <c r="H814" s="34"/>
      <c r="I814" s="34"/>
      <c r="J814" s="34"/>
      <c r="K814" s="39" t="s">
        <v>80</v>
      </c>
      <c r="L814" s="39" t="s">
        <v>81</v>
      </c>
      <c r="M814" s="39" t="s">
        <v>82</v>
      </c>
      <c r="N814" s="39" t="s">
        <v>83</v>
      </c>
      <c r="O814" s="39" t="s">
        <v>84</v>
      </c>
      <c r="P814" s="39" t="s">
        <v>85</v>
      </c>
      <c r="Q814" s="39" t="s">
        <v>86</v>
      </c>
      <c r="R814" s="35" t="s">
        <v>112</v>
      </c>
      <c r="S814" s="35" t="s">
        <v>112</v>
      </c>
      <c r="T814" s="34" t="s">
        <v>882</v>
      </c>
      <c r="U814" s="39" t="s">
        <v>28</v>
      </c>
      <c r="V814" s="113" t="s">
        <v>293</v>
      </c>
      <c r="W814" s="34" t="s">
        <v>280</v>
      </c>
      <c r="X814" s="39" t="s">
        <v>819</v>
      </c>
      <c r="Y814" s="115"/>
      <c r="Z814" s="39" t="s">
        <v>239</v>
      </c>
      <c r="AA814" s="112"/>
      <c r="AB814" s="115"/>
      <c r="AC814" s="40">
        <v>48</v>
      </c>
      <c r="AD814" s="332" t="s">
        <v>240</v>
      </c>
      <c r="AE814" s="41" t="s">
        <v>508</v>
      </c>
      <c r="AF814" s="332" t="s">
        <v>240</v>
      </c>
      <c r="AG814" s="112"/>
      <c r="AH814" s="346">
        <v>7.7</v>
      </c>
      <c r="AI814" s="111">
        <v>7.7</v>
      </c>
      <c r="AJ814" s="346"/>
      <c r="AK814" s="349"/>
      <c r="AL814" s="336">
        <v>8.2100000000000009</v>
      </c>
      <c r="AM814" s="44">
        <v>85.285200000000003</v>
      </c>
      <c r="AN814" s="111">
        <v>0.1</v>
      </c>
      <c r="AO814" s="111">
        <f t="shared" si="41"/>
        <v>1</v>
      </c>
      <c r="AP814" s="111">
        <v>1</v>
      </c>
      <c r="AQ814" s="111"/>
      <c r="AR814" s="335" t="s">
        <v>295</v>
      </c>
      <c r="AS814" s="111" t="s">
        <v>240</v>
      </c>
      <c r="AT814" s="111" t="s">
        <v>295</v>
      </c>
      <c r="AU814" s="111" t="s">
        <v>240</v>
      </c>
      <c r="AV814" s="349"/>
      <c r="AW814" s="348"/>
      <c r="AX814" s="349">
        <v>20</v>
      </c>
      <c r="AY814" s="348">
        <v>8.2100000000000009</v>
      </c>
      <c r="AZ814" s="334" t="s">
        <v>240</v>
      </c>
      <c r="BB814" s="130"/>
      <c r="BC814" s="348">
        <v>0.1</v>
      </c>
      <c r="BD814" s="348"/>
      <c r="BE814" s="346"/>
      <c r="BF814" s="348">
        <v>0.1</v>
      </c>
      <c r="BG814" s="348"/>
      <c r="BH814" s="348"/>
      <c r="BI814" s="348"/>
      <c r="BJ814" s="112">
        <v>10</v>
      </c>
      <c r="BK814" s="346">
        <v>14.2</v>
      </c>
      <c r="BL814" s="346">
        <v>12.1</v>
      </c>
      <c r="BM814" s="346">
        <v>27.3</v>
      </c>
      <c r="BN814" s="346">
        <v>2.1</v>
      </c>
      <c r="BO814" s="346">
        <v>80.7</v>
      </c>
      <c r="BP814" s="347">
        <v>3.19</v>
      </c>
      <c r="BQ814" s="346">
        <v>58.34</v>
      </c>
      <c r="BR814" s="346"/>
      <c r="BS814" s="34"/>
      <c r="BT814" s="34"/>
      <c r="BU814" s="34"/>
      <c r="BV814" s="34"/>
      <c r="BW814" s="34"/>
      <c r="BX814" s="34"/>
    </row>
    <row r="815" spans="1:76" x14ac:dyDescent="0.35">
      <c r="A815" s="34" t="s">
        <v>297</v>
      </c>
      <c r="B815" s="34"/>
      <c r="C815" s="34"/>
      <c r="D815" s="34"/>
      <c r="E815" s="34" t="s">
        <v>1373</v>
      </c>
      <c r="F815" s="34" t="s">
        <v>1374</v>
      </c>
      <c r="G815" s="41">
        <v>2005</v>
      </c>
      <c r="H815" s="34"/>
      <c r="I815" s="34"/>
      <c r="J815" s="34"/>
      <c r="K815" s="39" t="s">
        <v>80</v>
      </c>
      <c r="L815" s="39" t="s">
        <v>81</v>
      </c>
      <c r="M815" s="39" t="s">
        <v>82</v>
      </c>
      <c r="N815" s="39" t="s">
        <v>83</v>
      </c>
      <c r="O815" s="39" t="s">
        <v>84</v>
      </c>
      <c r="P815" s="39" t="s">
        <v>85</v>
      </c>
      <c r="Q815" s="39" t="s">
        <v>86</v>
      </c>
      <c r="R815" s="35" t="s">
        <v>112</v>
      </c>
      <c r="S815" s="35" t="s">
        <v>112</v>
      </c>
      <c r="T815" s="34" t="s">
        <v>882</v>
      </c>
      <c r="U815" s="39" t="s">
        <v>28</v>
      </c>
      <c r="V815" s="113" t="s">
        <v>293</v>
      </c>
      <c r="W815" s="34" t="s">
        <v>280</v>
      </c>
      <c r="X815" s="39" t="s">
        <v>819</v>
      </c>
      <c r="Y815" s="115"/>
      <c r="Z815" s="39" t="s">
        <v>239</v>
      </c>
      <c r="AA815" s="112"/>
      <c r="AB815" s="115"/>
      <c r="AC815" s="40">
        <v>48</v>
      </c>
      <c r="AD815" s="332" t="s">
        <v>240</v>
      </c>
      <c r="AE815" s="41" t="s">
        <v>508</v>
      </c>
      <c r="AF815" s="332" t="s">
        <v>240</v>
      </c>
      <c r="AG815" s="112"/>
      <c r="AH815" s="346">
        <v>8.1999999999999993</v>
      </c>
      <c r="AI815" s="111">
        <v>8.1999999999999993</v>
      </c>
      <c r="AJ815" s="346"/>
      <c r="AK815" s="349"/>
      <c r="AL815" s="336">
        <v>7.83</v>
      </c>
      <c r="AM815" s="44">
        <v>20.88081</v>
      </c>
      <c r="AN815" s="111">
        <v>0.38</v>
      </c>
      <c r="AO815" s="111">
        <f t="shared" si="41"/>
        <v>1</v>
      </c>
      <c r="AP815" s="111">
        <v>1</v>
      </c>
      <c r="AQ815" s="111"/>
      <c r="AR815" s="335" t="s">
        <v>295</v>
      </c>
      <c r="AS815" s="111" t="s">
        <v>240</v>
      </c>
      <c r="AT815" s="111" t="s">
        <v>295</v>
      </c>
      <c r="AU815" s="111" t="s">
        <v>240</v>
      </c>
      <c r="AV815" s="349"/>
      <c r="AW815" s="348"/>
      <c r="AX815" s="349">
        <v>20</v>
      </c>
      <c r="AY815" s="348">
        <v>7.83</v>
      </c>
      <c r="AZ815" s="334" t="s">
        <v>240</v>
      </c>
      <c r="BB815" s="130"/>
      <c r="BC815" s="348">
        <v>0.38</v>
      </c>
      <c r="BD815" s="348"/>
      <c r="BE815" s="346"/>
      <c r="BF815" s="348">
        <v>0.38</v>
      </c>
      <c r="BG815" s="348"/>
      <c r="BH815" s="348"/>
      <c r="BI815" s="348"/>
      <c r="BJ815" s="112">
        <v>10</v>
      </c>
      <c r="BK815" s="346">
        <v>6.07</v>
      </c>
      <c r="BL815" s="346">
        <v>1.39</v>
      </c>
      <c r="BM815" s="346">
        <v>4.2699999999999996</v>
      </c>
      <c r="BN815" s="346">
        <v>0.68</v>
      </c>
      <c r="BO815" s="346">
        <v>11.2</v>
      </c>
      <c r="BP815" s="347">
        <v>0.6</v>
      </c>
      <c r="BQ815" s="346">
        <v>24</v>
      </c>
      <c r="BR815" s="346"/>
      <c r="BS815" s="34"/>
      <c r="BT815" s="34"/>
      <c r="BU815" s="34"/>
      <c r="BV815" s="34"/>
      <c r="BW815" s="34"/>
      <c r="BX815" s="34"/>
    </row>
    <row r="816" spans="1:76" x14ac:dyDescent="0.35">
      <c r="A816" s="34" t="s">
        <v>297</v>
      </c>
      <c r="B816" s="34"/>
      <c r="C816" s="34"/>
      <c r="D816" s="34"/>
      <c r="E816" s="34" t="s">
        <v>1373</v>
      </c>
      <c r="F816" s="34" t="s">
        <v>1374</v>
      </c>
      <c r="G816" s="41">
        <v>2005</v>
      </c>
      <c r="H816" s="34"/>
      <c r="I816" s="34"/>
      <c r="J816" s="34"/>
      <c r="K816" s="39" t="s">
        <v>80</v>
      </c>
      <c r="L816" s="39" t="s">
        <v>81</v>
      </c>
      <c r="M816" s="39" t="s">
        <v>82</v>
      </c>
      <c r="N816" s="39" t="s">
        <v>83</v>
      </c>
      <c r="O816" s="39" t="s">
        <v>84</v>
      </c>
      <c r="P816" s="39" t="s">
        <v>85</v>
      </c>
      <c r="Q816" s="39" t="s">
        <v>86</v>
      </c>
      <c r="R816" s="35" t="s">
        <v>112</v>
      </c>
      <c r="S816" s="35" t="s">
        <v>112</v>
      </c>
      <c r="T816" s="34" t="s">
        <v>882</v>
      </c>
      <c r="U816" s="39" t="s">
        <v>28</v>
      </c>
      <c r="V816" s="113" t="s">
        <v>293</v>
      </c>
      <c r="W816" s="34" t="s">
        <v>280</v>
      </c>
      <c r="X816" s="39" t="s">
        <v>819</v>
      </c>
      <c r="Y816" s="115"/>
      <c r="Z816" s="39" t="s">
        <v>239</v>
      </c>
      <c r="AA816" s="112"/>
      <c r="AB816" s="115"/>
      <c r="AC816" s="40">
        <v>48</v>
      </c>
      <c r="AD816" s="332" t="s">
        <v>240</v>
      </c>
      <c r="AE816" s="41" t="s">
        <v>508</v>
      </c>
      <c r="AF816" s="332" t="s">
        <v>240</v>
      </c>
      <c r="AG816" s="112"/>
      <c r="AH816" s="346">
        <v>8.4</v>
      </c>
      <c r="AI816" s="111">
        <v>8.4</v>
      </c>
      <c r="AJ816" s="346"/>
      <c r="AK816" s="349"/>
      <c r="AL816" s="336">
        <v>7.5</v>
      </c>
      <c r="AM816" s="44">
        <v>53.619259999999997</v>
      </c>
      <c r="AN816" s="111">
        <v>0.33</v>
      </c>
      <c r="AO816" s="111">
        <f t="shared" si="41"/>
        <v>1</v>
      </c>
      <c r="AP816" s="111">
        <v>1</v>
      </c>
      <c r="AQ816" s="111"/>
      <c r="AR816" s="335" t="s">
        <v>295</v>
      </c>
      <c r="AS816" s="111" t="s">
        <v>240</v>
      </c>
      <c r="AT816" s="111" t="s">
        <v>295</v>
      </c>
      <c r="AU816" s="111" t="s">
        <v>240</v>
      </c>
      <c r="AV816" s="349"/>
      <c r="AW816" s="348"/>
      <c r="AX816" s="349">
        <v>20</v>
      </c>
      <c r="AY816" s="348">
        <v>7.5</v>
      </c>
      <c r="AZ816" s="334" t="s">
        <v>240</v>
      </c>
      <c r="BB816" s="130"/>
      <c r="BC816" s="348">
        <v>0.33</v>
      </c>
      <c r="BD816" s="348"/>
      <c r="BE816" s="346"/>
      <c r="BF816" s="348">
        <v>0.33</v>
      </c>
      <c r="BG816" s="348"/>
      <c r="BH816" s="348"/>
      <c r="BI816" s="348"/>
      <c r="BJ816" s="112">
        <v>10</v>
      </c>
      <c r="BK816" s="346">
        <v>17.399999999999999</v>
      </c>
      <c r="BL816" s="346">
        <v>2.4700000000000002</v>
      </c>
      <c r="BM816" s="346">
        <v>2.95</v>
      </c>
      <c r="BN816" s="346">
        <v>0.35</v>
      </c>
      <c r="BO816" s="346">
        <v>30.1</v>
      </c>
      <c r="BP816" s="347">
        <v>0.3</v>
      </c>
      <c r="BQ816" s="346">
        <v>21</v>
      </c>
      <c r="BR816" s="346"/>
      <c r="BS816" s="34"/>
      <c r="BT816" s="34"/>
      <c r="BU816" s="34"/>
      <c r="BV816" s="34"/>
      <c r="BW816" s="34"/>
      <c r="BX816" s="34"/>
    </row>
    <row r="817" spans="1:76" x14ac:dyDescent="0.35">
      <c r="A817" s="34" t="s">
        <v>297</v>
      </c>
      <c r="B817" s="34"/>
      <c r="C817" s="34"/>
      <c r="D817" s="34"/>
      <c r="E817" s="34" t="s">
        <v>1373</v>
      </c>
      <c r="F817" s="34" t="s">
        <v>1374</v>
      </c>
      <c r="G817" s="41">
        <v>2005</v>
      </c>
      <c r="H817" s="34"/>
      <c r="I817" s="34"/>
      <c r="J817" s="34"/>
      <c r="K817" s="39" t="s">
        <v>80</v>
      </c>
      <c r="L817" s="39" t="s">
        <v>81</v>
      </c>
      <c r="M817" s="39" t="s">
        <v>82</v>
      </c>
      <c r="N817" s="39" t="s">
        <v>83</v>
      </c>
      <c r="O817" s="39" t="s">
        <v>84</v>
      </c>
      <c r="P817" s="39" t="s">
        <v>85</v>
      </c>
      <c r="Q817" s="39" t="s">
        <v>86</v>
      </c>
      <c r="R817" s="35" t="s">
        <v>112</v>
      </c>
      <c r="S817" s="35" t="s">
        <v>112</v>
      </c>
      <c r="T817" s="34" t="s">
        <v>882</v>
      </c>
      <c r="U817" s="39" t="s">
        <v>28</v>
      </c>
      <c r="V817" s="113" t="s">
        <v>293</v>
      </c>
      <c r="W817" s="34" t="s">
        <v>280</v>
      </c>
      <c r="X817" s="39" t="s">
        <v>819</v>
      </c>
      <c r="Y817" s="115"/>
      <c r="Z817" s="39" t="s">
        <v>239</v>
      </c>
      <c r="AA817" s="112"/>
      <c r="AB817" s="115"/>
      <c r="AC817" s="40">
        <v>48</v>
      </c>
      <c r="AD817" s="332" t="s">
        <v>240</v>
      </c>
      <c r="AE817" s="41" t="s">
        <v>508</v>
      </c>
      <c r="AF817" s="332" t="s">
        <v>240</v>
      </c>
      <c r="AG817" s="112"/>
      <c r="AH817" s="346">
        <v>8.5</v>
      </c>
      <c r="AI817" s="111">
        <v>8.5</v>
      </c>
      <c r="AJ817" s="346"/>
      <c r="AK817" s="349"/>
      <c r="AL817" s="336">
        <v>7.81</v>
      </c>
      <c r="AM817" s="44">
        <v>25.046949999999999</v>
      </c>
      <c r="AN817" s="111">
        <v>0.25</v>
      </c>
      <c r="AO817" s="111">
        <f t="shared" si="41"/>
        <v>1</v>
      </c>
      <c r="AP817" s="111">
        <v>1</v>
      </c>
      <c r="AQ817" s="111"/>
      <c r="AR817" s="335" t="s">
        <v>295</v>
      </c>
      <c r="AS817" s="111" t="s">
        <v>240</v>
      </c>
      <c r="AT817" s="111" t="s">
        <v>295</v>
      </c>
      <c r="AU817" s="111" t="s">
        <v>240</v>
      </c>
      <c r="AV817" s="349"/>
      <c r="AW817" s="348"/>
      <c r="AX817" s="349">
        <v>20</v>
      </c>
      <c r="AY817" s="348">
        <v>7.81</v>
      </c>
      <c r="AZ817" s="334" t="s">
        <v>240</v>
      </c>
      <c r="BB817" s="130"/>
      <c r="BC817" s="348">
        <v>0.25</v>
      </c>
      <c r="BD817" s="348"/>
      <c r="BE817" s="346"/>
      <c r="BF817" s="348">
        <v>0.25</v>
      </c>
      <c r="BG817" s="348"/>
      <c r="BH817" s="348"/>
      <c r="BI817" s="348"/>
      <c r="BJ817" s="112">
        <v>10</v>
      </c>
      <c r="BK817" s="346">
        <v>6.65</v>
      </c>
      <c r="BL817" s="346">
        <v>2.0499999999999998</v>
      </c>
      <c r="BM817" s="346">
        <v>5.55</v>
      </c>
      <c r="BN817" s="346">
        <v>0.94</v>
      </c>
      <c r="BO817" s="346">
        <v>11.5</v>
      </c>
      <c r="BP817" s="347">
        <v>2</v>
      </c>
      <c r="BQ817" s="346">
        <v>27</v>
      </c>
      <c r="BR817" s="346"/>
      <c r="BS817" s="34"/>
      <c r="BT817" s="34"/>
      <c r="BU817" s="34"/>
      <c r="BV817" s="34"/>
      <c r="BW817" s="34"/>
      <c r="BX817" s="34"/>
    </row>
    <row r="818" spans="1:76" x14ac:dyDescent="0.35">
      <c r="A818" s="34" t="s">
        <v>297</v>
      </c>
      <c r="B818" s="34"/>
      <c r="C818" s="34"/>
      <c r="D818" s="34"/>
      <c r="E818" s="34" t="s">
        <v>1373</v>
      </c>
      <c r="F818" s="34" t="s">
        <v>1374</v>
      </c>
      <c r="G818" s="41">
        <v>2005</v>
      </c>
      <c r="H818" s="34"/>
      <c r="I818" s="34"/>
      <c r="J818" s="34"/>
      <c r="K818" s="39" t="s">
        <v>80</v>
      </c>
      <c r="L818" s="39" t="s">
        <v>81</v>
      </c>
      <c r="M818" s="39" t="s">
        <v>82</v>
      </c>
      <c r="N818" s="39" t="s">
        <v>83</v>
      </c>
      <c r="O818" s="39" t="s">
        <v>84</v>
      </c>
      <c r="P818" s="39" t="s">
        <v>85</v>
      </c>
      <c r="Q818" s="39" t="s">
        <v>86</v>
      </c>
      <c r="R818" s="35" t="s">
        <v>112</v>
      </c>
      <c r="S818" s="35" t="s">
        <v>112</v>
      </c>
      <c r="T818" s="34" t="s">
        <v>882</v>
      </c>
      <c r="U818" s="39" t="s">
        <v>28</v>
      </c>
      <c r="V818" s="113" t="s">
        <v>293</v>
      </c>
      <c r="W818" s="34" t="s">
        <v>280</v>
      </c>
      <c r="X818" s="39" t="s">
        <v>819</v>
      </c>
      <c r="Y818" s="115"/>
      <c r="Z818" s="39" t="s">
        <v>239</v>
      </c>
      <c r="AA818" s="112"/>
      <c r="AB818" s="115"/>
      <c r="AC818" s="40">
        <v>48</v>
      </c>
      <c r="AD818" s="332" t="s">
        <v>240</v>
      </c>
      <c r="AE818" s="41" t="s">
        <v>508</v>
      </c>
      <c r="AF818" s="332" t="s">
        <v>240</v>
      </c>
      <c r="AG818" s="112"/>
      <c r="AH818" s="346">
        <v>8.9</v>
      </c>
      <c r="AI818" s="111">
        <v>8.9</v>
      </c>
      <c r="AJ818" s="346"/>
      <c r="AK818" s="349"/>
      <c r="AL818" s="336">
        <v>7.86</v>
      </c>
      <c r="AM818" s="44">
        <v>21.962540000000001</v>
      </c>
      <c r="AN818" s="111">
        <v>0.44</v>
      </c>
      <c r="AO818" s="111">
        <f t="shared" si="41"/>
        <v>1</v>
      </c>
      <c r="AP818" s="111">
        <v>1</v>
      </c>
      <c r="AQ818" s="111"/>
      <c r="AR818" s="335" t="s">
        <v>295</v>
      </c>
      <c r="AS818" s="111" t="s">
        <v>240</v>
      </c>
      <c r="AT818" s="111" t="s">
        <v>295</v>
      </c>
      <c r="AU818" s="111" t="s">
        <v>240</v>
      </c>
      <c r="AV818" s="349"/>
      <c r="AW818" s="348"/>
      <c r="AX818" s="349">
        <v>20</v>
      </c>
      <c r="AY818" s="348">
        <v>7.86</v>
      </c>
      <c r="AZ818" s="334" t="s">
        <v>240</v>
      </c>
      <c r="BB818" s="130"/>
      <c r="BC818" s="348">
        <v>0.44</v>
      </c>
      <c r="BD818" s="348"/>
      <c r="BE818" s="346"/>
      <c r="BF818" s="348">
        <v>0.44</v>
      </c>
      <c r="BG818" s="348"/>
      <c r="BH818" s="348"/>
      <c r="BI818" s="348"/>
      <c r="BJ818" s="112">
        <v>10</v>
      </c>
      <c r="BK818" s="346">
        <v>4.92</v>
      </c>
      <c r="BL818" s="346">
        <v>2.35</v>
      </c>
      <c r="BM818" s="346">
        <v>9.5500000000000007</v>
      </c>
      <c r="BN818" s="346">
        <v>0.92</v>
      </c>
      <c r="BO818" s="346">
        <v>9.6999999999999993</v>
      </c>
      <c r="BP818" s="347">
        <v>9.1999999999999993</v>
      </c>
      <c r="BQ818" s="346">
        <v>29</v>
      </c>
      <c r="BR818" s="346"/>
      <c r="BS818" s="34"/>
      <c r="BT818" s="34"/>
      <c r="BU818" s="34"/>
      <c r="BV818" s="34"/>
      <c r="BW818" s="34"/>
      <c r="BX818" s="34"/>
    </row>
    <row r="819" spans="1:76" x14ac:dyDescent="0.35">
      <c r="A819" s="34" t="s">
        <v>297</v>
      </c>
      <c r="B819" s="34"/>
      <c r="C819" s="34"/>
      <c r="D819" s="34"/>
      <c r="E819" s="34" t="s">
        <v>1373</v>
      </c>
      <c r="F819" s="34" t="s">
        <v>1374</v>
      </c>
      <c r="G819" s="41">
        <v>2005</v>
      </c>
      <c r="H819" s="34"/>
      <c r="I819" s="34"/>
      <c r="J819" s="34"/>
      <c r="K819" s="39" t="s">
        <v>80</v>
      </c>
      <c r="L819" s="39" t="s">
        <v>81</v>
      </c>
      <c r="M819" s="39" t="s">
        <v>82</v>
      </c>
      <c r="N819" s="39" t="s">
        <v>83</v>
      </c>
      <c r="O819" s="39" t="s">
        <v>84</v>
      </c>
      <c r="P819" s="39" t="s">
        <v>85</v>
      </c>
      <c r="Q819" s="39" t="s">
        <v>86</v>
      </c>
      <c r="R819" s="35" t="s">
        <v>112</v>
      </c>
      <c r="S819" s="35" t="s">
        <v>112</v>
      </c>
      <c r="T819" s="34" t="s">
        <v>882</v>
      </c>
      <c r="U819" s="39" t="s">
        <v>28</v>
      </c>
      <c r="V819" s="113" t="s">
        <v>293</v>
      </c>
      <c r="W819" s="34" t="s">
        <v>280</v>
      </c>
      <c r="X819" s="39" t="s">
        <v>819</v>
      </c>
      <c r="Y819" s="115"/>
      <c r="Z819" s="39" t="s">
        <v>239</v>
      </c>
      <c r="AA819" s="112"/>
      <c r="AB819" s="115"/>
      <c r="AC819" s="40">
        <v>48</v>
      </c>
      <c r="AD819" s="332" t="s">
        <v>240</v>
      </c>
      <c r="AE819" s="41" t="s">
        <v>508</v>
      </c>
      <c r="AF819" s="332" t="s">
        <v>240</v>
      </c>
      <c r="AG819" s="112"/>
      <c r="AH819" s="346">
        <v>9.5</v>
      </c>
      <c r="AI819" s="111">
        <v>9.5</v>
      </c>
      <c r="AJ819" s="346"/>
      <c r="AK819" s="349"/>
      <c r="AL819" s="336">
        <v>7.8</v>
      </c>
      <c r="AM819" s="44">
        <v>15.92578</v>
      </c>
      <c r="AN819" s="111">
        <v>0.72</v>
      </c>
      <c r="AO819" s="111">
        <f t="shared" si="41"/>
        <v>1</v>
      </c>
      <c r="AP819" s="111">
        <v>1</v>
      </c>
      <c r="AQ819" s="111"/>
      <c r="AR819" s="335" t="s">
        <v>295</v>
      </c>
      <c r="AS819" s="111" t="s">
        <v>240</v>
      </c>
      <c r="AT819" s="111" t="s">
        <v>295</v>
      </c>
      <c r="AU819" s="111" t="s">
        <v>240</v>
      </c>
      <c r="AV819" s="349"/>
      <c r="AW819" s="348"/>
      <c r="AX819" s="349">
        <v>20</v>
      </c>
      <c r="AY819" s="348">
        <v>7.8</v>
      </c>
      <c r="AZ819" s="334" t="s">
        <v>240</v>
      </c>
      <c r="BB819" s="130"/>
      <c r="BC819" s="348">
        <v>0.72</v>
      </c>
      <c r="BD819" s="348"/>
      <c r="BE819" s="346"/>
      <c r="BF819" s="348">
        <v>0.72</v>
      </c>
      <c r="BG819" s="348"/>
      <c r="BH819" s="348"/>
      <c r="BI819" s="348"/>
      <c r="BJ819" s="112">
        <v>10</v>
      </c>
      <c r="BK819" s="346">
        <v>4.3</v>
      </c>
      <c r="BL819" s="346">
        <v>1.26</v>
      </c>
      <c r="BM819" s="346">
        <v>2.68</v>
      </c>
      <c r="BN819" s="346">
        <v>0.67</v>
      </c>
      <c r="BO819" s="346">
        <v>7.1</v>
      </c>
      <c r="BP819" s="347">
        <v>0.5</v>
      </c>
      <c r="BQ819" s="346">
        <v>23</v>
      </c>
      <c r="BR819" s="346"/>
      <c r="BS819" s="34"/>
      <c r="BT819" s="34"/>
      <c r="BU819" s="34"/>
      <c r="BV819" s="34"/>
      <c r="BW819" s="34"/>
      <c r="BX819" s="34"/>
    </row>
    <row r="820" spans="1:76" x14ac:dyDescent="0.35">
      <c r="A820" s="34" t="s">
        <v>297</v>
      </c>
      <c r="B820" s="34"/>
      <c r="C820" s="34"/>
      <c r="D820" s="34"/>
      <c r="E820" s="34" t="s">
        <v>1373</v>
      </c>
      <c r="F820" s="34" t="s">
        <v>1374</v>
      </c>
      <c r="G820" s="41">
        <v>2005</v>
      </c>
      <c r="H820" s="34"/>
      <c r="I820" s="34"/>
      <c r="J820" s="34"/>
      <c r="K820" s="39" t="s">
        <v>80</v>
      </c>
      <c r="L820" s="39" t="s">
        <v>81</v>
      </c>
      <c r="M820" s="39" t="s">
        <v>82</v>
      </c>
      <c r="N820" s="39" t="s">
        <v>83</v>
      </c>
      <c r="O820" s="39" t="s">
        <v>84</v>
      </c>
      <c r="P820" s="39" t="s">
        <v>85</v>
      </c>
      <c r="Q820" s="39" t="s">
        <v>86</v>
      </c>
      <c r="R820" s="35" t="s">
        <v>112</v>
      </c>
      <c r="S820" s="35" t="s">
        <v>112</v>
      </c>
      <c r="T820" s="34" t="s">
        <v>882</v>
      </c>
      <c r="U820" s="39" t="s">
        <v>28</v>
      </c>
      <c r="V820" s="113" t="s">
        <v>293</v>
      </c>
      <c r="W820" s="34" t="s">
        <v>280</v>
      </c>
      <c r="X820" s="39" t="s">
        <v>819</v>
      </c>
      <c r="Y820" s="115"/>
      <c r="Z820" s="39" t="s">
        <v>239</v>
      </c>
      <c r="AA820" s="112"/>
      <c r="AB820" s="115"/>
      <c r="AC820" s="40">
        <v>48</v>
      </c>
      <c r="AD820" s="332" t="s">
        <v>240</v>
      </c>
      <c r="AE820" s="41" t="s">
        <v>508</v>
      </c>
      <c r="AF820" s="332" t="s">
        <v>240</v>
      </c>
      <c r="AG820" s="112"/>
      <c r="AH820" s="346">
        <v>9.6999999999999993</v>
      </c>
      <c r="AI820" s="111">
        <v>9.6999999999999993</v>
      </c>
      <c r="AJ820" s="346"/>
      <c r="AK820" s="349"/>
      <c r="AL820" s="336">
        <v>8.1199999999999992</v>
      </c>
      <c r="AM820" s="44">
        <v>29.698900000000002</v>
      </c>
      <c r="AN820" s="111">
        <v>0.14000000000000001</v>
      </c>
      <c r="AO820" s="111">
        <f t="shared" si="41"/>
        <v>1</v>
      </c>
      <c r="AP820" s="111">
        <v>1</v>
      </c>
      <c r="AQ820" s="111"/>
      <c r="AR820" s="335" t="s">
        <v>295</v>
      </c>
      <c r="AS820" s="111" t="s">
        <v>240</v>
      </c>
      <c r="AT820" s="111" t="s">
        <v>295</v>
      </c>
      <c r="AU820" s="111" t="s">
        <v>240</v>
      </c>
      <c r="AV820" s="349"/>
      <c r="AW820" s="348"/>
      <c r="AX820" s="349">
        <v>20</v>
      </c>
      <c r="AY820" s="348">
        <v>8.1199999999999992</v>
      </c>
      <c r="AZ820" s="334" t="s">
        <v>240</v>
      </c>
      <c r="BB820" s="130"/>
      <c r="BC820" s="348">
        <v>0.14000000000000001</v>
      </c>
      <c r="BD820" s="348"/>
      <c r="BE820" s="346"/>
      <c r="BF820" s="348">
        <v>0.14000000000000001</v>
      </c>
      <c r="BG820" s="348"/>
      <c r="BH820" s="348"/>
      <c r="BI820" s="348"/>
      <c r="BJ820" s="112">
        <v>10</v>
      </c>
      <c r="BK820" s="346">
        <v>7.54</v>
      </c>
      <c r="BL820" s="346">
        <v>2.64</v>
      </c>
      <c r="BM820" s="346">
        <v>5.13</v>
      </c>
      <c r="BN820" s="346">
        <v>1.07</v>
      </c>
      <c r="BO820" s="346">
        <v>9</v>
      </c>
      <c r="BP820" s="347">
        <v>1.5</v>
      </c>
      <c r="BQ820" s="346">
        <v>41</v>
      </c>
      <c r="BR820" s="346"/>
      <c r="BS820" s="34"/>
      <c r="BT820" s="34"/>
      <c r="BU820" s="34"/>
      <c r="BV820" s="34"/>
      <c r="BW820" s="34"/>
      <c r="BX820" s="34"/>
    </row>
    <row r="821" spans="1:76" x14ac:dyDescent="0.35">
      <c r="A821" s="34" t="s">
        <v>297</v>
      </c>
      <c r="B821" s="34"/>
      <c r="C821" s="34"/>
      <c r="D821" s="34"/>
      <c r="E821" s="34" t="s">
        <v>1373</v>
      </c>
      <c r="F821" s="34" t="s">
        <v>1374</v>
      </c>
      <c r="G821" s="41">
        <v>2005</v>
      </c>
      <c r="H821" s="34"/>
      <c r="I821" s="34"/>
      <c r="J821" s="34"/>
      <c r="K821" s="39" t="s">
        <v>80</v>
      </c>
      <c r="L821" s="39" t="s">
        <v>81</v>
      </c>
      <c r="M821" s="39" t="s">
        <v>82</v>
      </c>
      <c r="N821" s="39" t="s">
        <v>83</v>
      </c>
      <c r="O821" s="39" t="s">
        <v>84</v>
      </c>
      <c r="P821" s="39" t="s">
        <v>85</v>
      </c>
      <c r="Q821" s="39" t="s">
        <v>86</v>
      </c>
      <c r="R821" s="35" t="s">
        <v>112</v>
      </c>
      <c r="S821" s="35" t="s">
        <v>112</v>
      </c>
      <c r="T821" s="34" t="s">
        <v>882</v>
      </c>
      <c r="U821" s="39" t="s">
        <v>28</v>
      </c>
      <c r="V821" s="113" t="s">
        <v>293</v>
      </c>
      <c r="W821" s="34" t="s">
        <v>280</v>
      </c>
      <c r="X821" s="39" t="s">
        <v>819</v>
      </c>
      <c r="Y821" s="115"/>
      <c r="Z821" s="39" t="s">
        <v>239</v>
      </c>
      <c r="AA821" s="112"/>
      <c r="AB821" s="115"/>
      <c r="AC821" s="40">
        <v>48</v>
      </c>
      <c r="AD821" s="332" t="s">
        <v>240</v>
      </c>
      <c r="AE821" s="41" t="s">
        <v>508</v>
      </c>
      <c r="AF821" s="332" t="s">
        <v>240</v>
      </c>
      <c r="AG821" s="112"/>
      <c r="AH821" s="346">
        <v>10</v>
      </c>
      <c r="AI821" s="111">
        <v>10</v>
      </c>
      <c r="AJ821" s="346"/>
      <c r="AK821" s="349"/>
      <c r="AL821" s="336">
        <v>7.65</v>
      </c>
      <c r="AM821" s="44">
        <v>14.89939</v>
      </c>
      <c r="AN821" s="111">
        <v>0.6</v>
      </c>
      <c r="AO821" s="111">
        <f t="shared" si="41"/>
        <v>1</v>
      </c>
      <c r="AP821" s="111">
        <v>1</v>
      </c>
      <c r="AQ821" s="111"/>
      <c r="AR821" s="335" t="s">
        <v>295</v>
      </c>
      <c r="AS821" s="111" t="s">
        <v>240</v>
      </c>
      <c r="AT821" s="111" t="s">
        <v>295</v>
      </c>
      <c r="AU821" s="111" t="s">
        <v>240</v>
      </c>
      <c r="AV821" s="349"/>
      <c r="AW821" s="348"/>
      <c r="AX821" s="349">
        <v>20</v>
      </c>
      <c r="AY821" s="348">
        <v>7.65</v>
      </c>
      <c r="AZ821" s="334" t="s">
        <v>240</v>
      </c>
      <c r="BB821" s="130"/>
      <c r="BC821" s="348">
        <v>0.6</v>
      </c>
      <c r="BD821" s="348"/>
      <c r="BE821" s="346"/>
      <c r="BF821" s="348">
        <v>0.6</v>
      </c>
      <c r="BG821" s="348"/>
      <c r="BH821" s="348"/>
      <c r="BI821" s="348"/>
      <c r="BJ821" s="112">
        <v>10</v>
      </c>
      <c r="BK821" s="346">
        <v>3.79</v>
      </c>
      <c r="BL821" s="346">
        <v>1.32</v>
      </c>
      <c r="BM821" s="346">
        <v>2.4700000000000002</v>
      </c>
      <c r="BN821" s="346">
        <v>0.8</v>
      </c>
      <c r="BO821" s="346">
        <v>7.1</v>
      </c>
      <c r="BP821" s="347">
        <v>0.3</v>
      </c>
      <c r="BQ821" s="346">
        <v>23</v>
      </c>
      <c r="BR821" s="346"/>
      <c r="BS821" s="34"/>
      <c r="BT821" s="34"/>
      <c r="BU821" s="34"/>
      <c r="BV821" s="34"/>
      <c r="BW821" s="34"/>
      <c r="BX821" s="34"/>
    </row>
    <row r="822" spans="1:76" x14ac:dyDescent="0.35">
      <c r="A822" s="34" t="s">
        <v>297</v>
      </c>
      <c r="B822" s="34"/>
      <c r="C822" s="34"/>
      <c r="D822" s="34"/>
      <c r="E822" s="34" t="s">
        <v>1373</v>
      </c>
      <c r="F822" s="34" t="s">
        <v>1374</v>
      </c>
      <c r="G822" s="41">
        <v>2005</v>
      </c>
      <c r="H822" s="34"/>
      <c r="I822" s="34"/>
      <c r="J822" s="34"/>
      <c r="K822" s="39" t="s">
        <v>80</v>
      </c>
      <c r="L822" s="39" t="s">
        <v>81</v>
      </c>
      <c r="M822" s="39" t="s">
        <v>82</v>
      </c>
      <c r="N822" s="39" t="s">
        <v>83</v>
      </c>
      <c r="O822" s="39" t="s">
        <v>84</v>
      </c>
      <c r="P822" s="39" t="s">
        <v>85</v>
      </c>
      <c r="Q822" s="39" t="s">
        <v>86</v>
      </c>
      <c r="R822" s="35" t="s">
        <v>112</v>
      </c>
      <c r="S822" s="35" t="s">
        <v>112</v>
      </c>
      <c r="T822" s="34" t="s">
        <v>882</v>
      </c>
      <c r="U822" s="39" t="s">
        <v>28</v>
      </c>
      <c r="V822" s="113" t="s">
        <v>293</v>
      </c>
      <c r="W822" s="34" t="s">
        <v>280</v>
      </c>
      <c r="X822" s="39" t="s">
        <v>819</v>
      </c>
      <c r="Y822" s="115"/>
      <c r="Z822" s="39" t="s">
        <v>239</v>
      </c>
      <c r="AA822" s="112"/>
      <c r="AB822" s="115"/>
      <c r="AC822" s="40">
        <v>48</v>
      </c>
      <c r="AD822" s="332" t="s">
        <v>240</v>
      </c>
      <c r="AE822" s="41" t="s">
        <v>508</v>
      </c>
      <c r="AF822" s="332" t="s">
        <v>240</v>
      </c>
      <c r="AG822" s="112"/>
      <c r="AH822" s="346">
        <v>10.1</v>
      </c>
      <c r="AI822" s="111">
        <v>10.1</v>
      </c>
      <c r="AJ822" s="346"/>
      <c r="AK822" s="349"/>
      <c r="AL822" s="336">
        <v>8.11</v>
      </c>
      <c r="AM822" s="44">
        <v>36.406080000000003</v>
      </c>
      <c r="AN822" s="111">
        <v>1.18</v>
      </c>
      <c r="AO822" s="111">
        <f t="shared" si="41"/>
        <v>1</v>
      </c>
      <c r="AP822" s="111">
        <v>1</v>
      </c>
      <c r="AQ822" s="111"/>
      <c r="AR822" s="335" t="s">
        <v>295</v>
      </c>
      <c r="AS822" s="111" t="s">
        <v>240</v>
      </c>
      <c r="AT822" s="111" t="s">
        <v>295</v>
      </c>
      <c r="AU822" s="111" t="s">
        <v>240</v>
      </c>
      <c r="AV822" s="349"/>
      <c r="AW822" s="348"/>
      <c r="AX822" s="349">
        <v>20</v>
      </c>
      <c r="AY822" s="348">
        <v>8.11</v>
      </c>
      <c r="AZ822" s="334" t="s">
        <v>240</v>
      </c>
      <c r="BB822" s="130"/>
      <c r="BC822" s="348">
        <v>1.18</v>
      </c>
      <c r="BD822" s="348"/>
      <c r="BE822" s="346"/>
      <c r="BF822" s="348">
        <v>1.18</v>
      </c>
      <c r="BG822" s="348"/>
      <c r="BH822" s="348"/>
      <c r="BI822" s="348"/>
      <c r="BJ822" s="112">
        <v>10</v>
      </c>
      <c r="BK822" s="346">
        <v>6.4</v>
      </c>
      <c r="BL822" s="346">
        <v>4.96</v>
      </c>
      <c r="BM822" s="346">
        <v>5.55</v>
      </c>
      <c r="BN822" s="346">
        <v>1.41</v>
      </c>
      <c r="BO822" s="346">
        <v>8.3000000000000007</v>
      </c>
      <c r="BP822" s="347">
        <v>1.5</v>
      </c>
      <c r="BQ822" s="346">
        <v>51</v>
      </c>
      <c r="BR822" s="346"/>
      <c r="BS822" s="34"/>
      <c r="BT822" s="34"/>
      <c r="BU822" s="34"/>
      <c r="BV822" s="34"/>
      <c r="BW822" s="34"/>
      <c r="BX822" s="34"/>
    </row>
    <row r="823" spans="1:76" x14ac:dyDescent="0.35">
      <c r="A823" s="34" t="s">
        <v>297</v>
      </c>
      <c r="B823" s="34"/>
      <c r="C823" s="34"/>
      <c r="D823" s="34"/>
      <c r="E823" s="34" t="s">
        <v>1373</v>
      </c>
      <c r="F823" s="34" t="s">
        <v>1374</v>
      </c>
      <c r="G823" s="41">
        <v>2005</v>
      </c>
      <c r="H823" s="34"/>
      <c r="I823" s="34"/>
      <c r="J823" s="34"/>
      <c r="K823" s="39" t="s">
        <v>80</v>
      </c>
      <c r="L823" s="39" t="s">
        <v>81</v>
      </c>
      <c r="M823" s="39" t="s">
        <v>82</v>
      </c>
      <c r="N823" s="39" t="s">
        <v>83</v>
      </c>
      <c r="O823" s="39" t="s">
        <v>84</v>
      </c>
      <c r="P823" s="39" t="s">
        <v>85</v>
      </c>
      <c r="Q823" s="39" t="s">
        <v>86</v>
      </c>
      <c r="R823" s="35" t="s">
        <v>112</v>
      </c>
      <c r="S823" s="35" t="s">
        <v>112</v>
      </c>
      <c r="T823" s="34" t="s">
        <v>882</v>
      </c>
      <c r="U823" s="39" t="s">
        <v>28</v>
      </c>
      <c r="V823" s="113" t="s">
        <v>293</v>
      </c>
      <c r="W823" s="34" t="s">
        <v>280</v>
      </c>
      <c r="X823" s="39" t="s">
        <v>819</v>
      </c>
      <c r="Y823" s="115"/>
      <c r="Z823" s="39" t="s">
        <v>239</v>
      </c>
      <c r="AA823" s="112"/>
      <c r="AB823" s="115"/>
      <c r="AC823" s="40">
        <v>48</v>
      </c>
      <c r="AD823" s="332" t="s">
        <v>240</v>
      </c>
      <c r="AE823" s="41" t="s">
        <v>508</v>
      </c>
      <c r="AF823" s="332" t="s">
        <v>240</v>
      </c>
      <c r="AG823" s="112"/>
      <c r="AH823" s="346">
        <v>10.5</v>
      </c>
      <c r="AI823" s="111">
        <v>10.5</v>
      </c>
      <c r="AJ823" s="346"/>
      <c r="AK823" s="349"/>
      <c r="AL823" s="336">
        <v>7.83</v>
      </c>
      <c r="AM823" s="44">
        <v>17.001290000000001</v>
      </c>
      <c r="AN823" s="111">
        <v>0.44</v>
      </c>
      <c r="AO823" s="111">
        <f t="shared" si="41"/>
        <v>1</v>
      </c>
      <c r="AP823" s="111">
        <v>1</v>
      </c>
      <c r="AQ823" s="111"/>
      <c r="AR823" s="335" t="s">
        <v>295</v>
      </c>
      <c r="AS823" s="111" t="s">
        <v>240</v>
      </c>
      <c r="AT823" s="111" t="s">
        <v>295</v>
      </c>
      <c r="AU823" s="111" t="s">
        <v>240</v>
      </c>
      <c r="AV823" s="349"/>
      <c r="AW823" s="348"/>
      <c r="AX823" s="349">
        <v>20</v>
      </c>
      <c r="AY823" s="348">
        <v>7.83</v>
      </c>
      <c r="AZ823" s="334" t="s">
        <v>240</v>
      </c>
      <c r="BB823" s="130"/>
      <c r="BC823" s="348">
        <v>0.44</v>
      </c>
      <c r="BD823" s="348"/>
      <c r="BE823" s="346"/>
      <c r="BF823" s="348">
        <v>0.44</v>
      </c>
      <c r="BG823" s="348"/>
      <c r="BH823" s="348"/>
      <c r="BI823" s="348"/>
      <c r="BJ823" s="112">
        <v>10</v>
      </c>
      <c r="BK823" s="346">
        <v>4.17</v>
      </c>
      <c r="BL823" s="346">
        <v>1.6</v>
      </c>
      <c r="BM823" s="346">
        <v>3.21</v>
      </c>
      <c r="BN823" s="346">
        <v>0.85</v>
      </c>
      <c r="BO823" s="346">
        <v>9.4</v>
      </c>
      <c r="BP823" s="347">
        <v>1.2</v>
      </c>
      <c r="BQ823" s="346">
        <v>27</v>
      </c>
      <c r="BR823" s="346"/>
      <c r="BS823" s="34"/>
      <c r="BT823" s="34"/>
      <c r="BU823" s="34"/>
      <c r="BV823" s="34"/>
      <c r="BW823" s="34"/>
      <c r="BX823" s="34"/>
    </row>
    <row r="824" spans="1:76" x14ac:dyDescent="0.35">
      <c r="A824" s="34" t="s">
        <v>297</v>
      </c>
      <c r="B824" s="34"/>
      <c r="C824" s="34"/>
      <c r="D824" s="34"/>
      <c r="E824" s="34" t="s">
        <v>1373</v>
      </c>
      <c r="F824" s="34" t="s">
        <v>1374</v>
      </c>
      <c r="G824" s="41">
        <v>2005</v>
      </c>
      <c r="H824" s="34"/>
      <c r="I824" s="34"/>
      <c r="J824" s="34"/>
      <c r="K824" s="39" t="s">
        <v>80</v>
      </c>
      <c r="L824" s="39" t="s">
        <v>81</v>
      </c>
      <c r="M824" s="39" t="s">
        <v>82</v>
      </c>
      <c r="N824" s="39" t="s">
        <v>83</v>
      </c>
      <c r="O824" s="39" t="s">
        <v>84</v>
      </c>
      <c r="P824" s="39" t="s">
        <v>85</v>
      </c>
      <c r="Q824" s="39" t="s">
        <v>86</v>
      </c>
      <c r="R824" s="35" t="s">
        <v>112</v>
      </c>
      <c r="S824" s="35" t="s">
        <v>112</v>
      </c>
      <c r="T824" s="34" t="s">
        <v>882</v>
      </c>
      <c r="U824" s="39" t="s">
        <v>28</v>
      </c>
      <c r="V824" s="113" t="s">
        <v>293</v>
      </c>
      <c r="W824" s="34" t="s">
        <v>280</v>
      </c>
      <c r="X824" s="39" t="s">
        <v>819</v>
      </c>
      <c r="Y824" s="115"/>
      <c r="Z824" s="39" t="s">
        <v>239</v>
      </c>
      <c r="AA824" s="112"/>
      <c r="AB824" s="115"/>
      <c r="AC824" s="40">
        <v>48</v>
      </c>
      <c r="AD824" s="332" t="s">
        <v>240</v>
      </c>
      <c r="AE824" s="41" t="s">
        <v>508</v>
      </c>
      <c r="AF824" s="332" t="s">
        <v>240</v>
      </c>
      <c r="AG824" s="112"/>
      <c r="AH824" s="346">
        <v>11.4</v>
      </c>
      <c r="AI824" s="111">
        <v>11.4</v>
      </c>
      <c r="AJ824" s="346"/>
      <c r="AK824" s="349"/>
      <c r="AL824" s="336">
        <v>7.9</v>
      </c>
      <c r="AM824" s="44">
        <v>22.750610000000002</v>
      </c>
      <c r="AN824" s="111">
        <v>0.3</v>
      </c>
      <c r="AO824" s="111">
        <f t="shared" si="41"/>
        <v>1</v>
      </c>
      <c r="AP824" s="111">
        <v>1</v>
      </c>
      <c r="AQ824" s="111"/>
      <c r="AR824" s="335" t="s">
        <v>295</v>
      </c>
      <c r="AS824" s="111" t="s">
        <v>240</v>
      </c>
      <c r="AT824" s="111" t="s">
        <v>295</v>
      </c>
      <c r="AU824" s="111" t="s">
        <v>240</v>
      </c>
      <c r="AV824" s="349"/>
      <c r="AW824" s="348"/>
      <c r="AX824" s="349">
        <v>20</v>
      </c>
      <c r="AY824" s="348">
        <v>7.9</v>
      </c>
      <c r="AZ824" s="334" t="s">
        <v>240</v>
      </c>
      <c r="BB824" s="130"/>
      <c r="BC824" s="348">
        <v>0.3</v>
      </c>
      <c r="BD824" s="348"/>
      <c r="BE824" s="346"/>
      <c r="BF824" s="348">
        <v>0.3</v>
      </c>
      <c r="BG824" s="348"/>
      <c r="BH824" s="348"/>
      <c r="BI824" s="348"/>
      <c r="BJ824" s="112">
        <v>10</v>
      </c>
      <c r="BK824" s="346">
        <v>5.45</v>
      </c>
      <c r="BL824" s="346">
        <v>2.2200000000000002</v>
      </c>
      <c r="BM824" s="346">
        <v>4.46</v>
      </c>
      <c r="BN824" s="346">
        <v>1.1100000000000001</v>
      </c>
      <c r="BO824" s="346">
        <v>9.5</v>
      </c>
      <c r="BP824" s="347">
        <v>0.9</v>
      </c>
      <c r="BQ824" s="346">
        <v>31</v>
      </c>
      <c r="BR824" s="346"/>
      <c r="BS824" s="34"/>
      <c r="BT824" s="34"/>
      <c r="BU824" s="34"/>
      <c r="BV824" s="34"/>
      <c r="BW824" s="34"/>
      <c r="BX824" s="34"/>
    </row>
    <row r="825" spans="1:76" x14ac:dyDescent="0.35">
      <c r="A825" s="34" t="s">
        <v>297</v>
      </c>
      <c r="B825" s="34"/>
      <c r="C825" s="34"/>
      <c r="D825" s="34"/>
      <c r="E825" s="34" t="s">
        <v>1373</v>
      </c>
      <c r="F825" s="34" t="s">
        <v>1374</v>
      </c>
      <c r="G825" s="41">
        <v>2005</v>
      </c>
      <c r="H825" s="34"/>
      <c r="I825" s="34"/>
      <c r="J825" s="34"/>
      <c r="K825" s="39" t="s">
        <v>80</v>
      </c>
      <c r="L825" s="39" t="s">
        <v>81</v>
      </c>
      <c r="M825" s="39" t="s">
        <v>82</v>
      </c>
      <c r="N825" s="39" t="s">
        <v>83</v>
      </c>
      <c r="O825" s="39" t="s">
        <v>84</v>
      </c>
      <c r="P825" s="39" t="s">
        <v>85</v>
      </c>
      <c r="Q825" s="39" t="s">
        <v>86</v>
      </c>
      <c r="R825" s="35" t="s">
        <v>112</v>
      </c>
      <c r="S825" s="35" t="s">
        <v>112</v>
      </c>
      <c r="T825" s="34" t="s">
        <v>882</v>
      </c>
      <c r="U825" s="39" t="s">
        <v>28</v>
      </c>
      <c r="V825" s="113" t="s">
        <v>293</v>
      </c>
      <c r="W825" s="34" t="s">
        <v>280</v>
      </c>
      <c r="X825" s="39" t="s">
        <v>819</v>
      </c>
      <c r="Y825" s="115"/>
      <c r="Z825" s="39" t="s">
        <v>239</v>
      </c>
      <c r="AA825" s="112"/>
      <c r="AB825" s="115"/>
      <c r="AC825" s="40">
        <v>48</v>
      </c>
      <c r="AD825" s="332" t="s">
        <v>240</v>
      </c>
      <c r="AE825" s="41" t="s">
        <v>508</v>
      </c>
      <c r="AF825" s="332" t="s">
        <v>240</v>
      </c>
      <c r="AG825" s="112"/>
      <c r="AH825" s="346">
        <v>12.1</v>
      </c>
      <c r="AI825" s="111">
        <v>12.1</v>
      </c>
      <c r="AJ825" s="346"/>
      <c r="AK825" s="349"/>
      <c r="AL825" s="336">
        <v>7.86</v>
      </c>
      <c r="AM825" s="44">
        <v>20.254429999999999</v>
      </c>
      <c r="AN825" s="111">
        <v>0.45</v>
      </c>
      <c r="AO825" s="111">
        <f t="shared" si="41"/>
        <v>1</v>
      </c>
      <c r="AP825" s="111">
        <v>1</v>
      </c>
      <c r="AQ825" s="111"/>
      <c r="AR825" s="335" t="s">
        <v>295</v>
      </c>
      <c r="AS825" s="111" t="s">
        <v>240</v>
      </c>
      <c r="AT825" s="111" t="s">
        <v>295</v>
      </c>
      <c r="AU825" s="111" t="s">
        <v>240</v>
      </c>
      <c r="AV825" s="349"/>
      <c r="AW825" s="348"/>
      <c r="AX825" s="349">
        <v>20</v>
      </c>
      <c r="AY825" s="348">
        <v>7.86</v>
      </c>
      <c r="AZ825" s="334" t="s">
        <v>240</v>
      </c>
      <c r="BB825" s="130"/>
      <c r="BC825" s="348">
        <v>0.45</v>
      </c>
      <c r="BD825" s="348"/>
      <c r="BE825" s="346"/>
      <c r="BF825" s="348">
        <v>0.45</v>
      </c>
      <c r="BG825" s="348"/>
      <c r="BH825" s="348"/>
      <c r="BI825" s="348"/>
      <c r="BJ825" s="112">
        <v>10</v>
      </c>
      <c r="BK825" s="346">
        <v>5.1100000000000003</v>
      </c>
      <c r="BL825" s="346">
        <v>1.82</v>
      </c>
      <c r="BM825" s="346">
        <v>4.6100000000000003</v>
      </c>
      <c r="BN825" s="346">
        <v>0.78</v>
      </c>
      <c r="BO825" s="346">
        <v>10.1</v>
      </c>
      <c r="BP825" s="347">
        <v>1.5</v>
      </c>
      <c r="BQ825" s="346">
        <v>29</v>
      </c>
      <c r="BR825" s="346"/>
      <c r="BS825" s="34"/>
      <c r="BT825" s="34"/>
      <c r="BU825" s="34"/>
      <c r="BV825" s="34"/>
      <c r="BW825" s="34"/>
      <c r="BX825" s="34"/>
    </row>
    <row r="826" spans="1:76" x14ac:dyDescent="0.35">
      <c r="A826" s="34" t="s">
        <v>297</v>
      </c>
      <c r="B826" s="34"/>
      <c r="C826" s="34"/>
      <c r="D826" s="34"/>
      <c r="E826" s="34" t="s">
        <v>1373</v>
      </c>
      <c r="F826" s="34" t="s">
        <v>1374</v>
      </c>
      <c r="G826" s="41">
        <v>2005</v>
      </c>
      <c r="H826" s="34"/>
      <c r="I826" s="34"/>
      <c r="J826" s="34"/>
      <c r="K826" s="39" t="s">
        <v>80</v>
      </c>
      <c r="L826" s="39" t="s">
        <v>81</v>
      </c>
      <c r="M826" s="39" t="s">
        <v>82</v>
      </c>
      <c r="N826" s="39" t="s">
        <v>83</v>
      </c>
      <c r="O826" s="39" t="s">
        <v>84</v>
      </c>
      <c r="P826" s="39" t="s">
        <v>85</v>
      </c>
      <c r="Q826" s="39" t="s">
        <v>86</v>
      </c>
      <c r="R826" s="35" t="s">
        <v>112</v>
      </c>
      <c r="S826" s="35" t="s">
        <v>112</v>
      </c>
      <c r="T826" s="34" t="s">
        <v>882</v>
      </c>
      <c r="U826" s="39" t="s">
        <v>28</v>
      </c>
      <c r="V826" s="113" t="s">
        <v>293</v>
      </c>
      <c r="W826" s="34" t="s">
        <v>280</v>
      </c>
      <c r="X826" s="39" t="s">
        <v>819</v>
      </c>
      <c r="Y826" s="115"/>
      <c r="Z826" s="39" t="s">
        <v>239</v>
      </c>
      <c r="AA826" s="112"/>
      <c r="AB826" s="115"/>
      <c r="AC826" s="40">
        <v>48</v>
      </c>
      <c r="AD826" s="332" t="s">
        <v>240</v>
      </c>
      <c r="AE826" s="41" t="s">
        <v>508</v>
      </c>
      <c r="AF826" s="332" t="s">
        <v>240</v>
      </c>
      <c r="AG826" s="112"/>
      <c r="AH826" s="346">
        <v>12.6</v>
      </c>
      <c r="AI826" s="111">
        <v>12.6</v>
      </c>
      <c r="AJ826" s="346"/>
      <c r="AK826" s="349"/>
      <c r="AL826" s="336">
        <v>7.83</v>
      </c>
      <c r="AM826" s="44">
        <v>21.860040000000001</v>
      </c>
      <c r="AN826" s="111">
        <v>0.6</v>
      </c>
      <c r="AO826" s="111">
        <f t="shared" si="41"/>
        <v>1</v>
      </c>
      <c r="AP826" s="111">
        <v>1</v>
      </c>
      <c r="AQ826" s="111"/>
      <c r="AR826" s="335" t="s">
        <v>295</v>
      </c>
      <c r="AS826" s="111" t="s">
        <v>240</v>
      </c>
      <c r="AT826" s="111" t="s">
        <v>295</v>
      </c>
      <c r="AU826" s="111" t="s">
        <v>240</v>
      </c>
      <c r="AV826" s="349"/>
      <c r="AW826" s="348"/>
      <c r="AX826" s="349">
        <v>20</v>
      </c>
      <c r="AY826" s="348">
        <v>7.83</v>
      </c>
      <c r="AZ826" s="334" t="s">
        <v>240</v>
      </c>
      <c r="BB826" s="130"/>
      <c r="BC826" s="348">
        <v>0.6</v>
      </c>
      <c r="BD826" s="348"/>
      <c r="BE826" s="346"/>
      <c r="BF826" s="348">
        <v>0.6</v>
      </c>
      <c r="BG826" s="348"/>
      <c r="BH826" s="348"/>
      <c r="BI826" s="348"/>
      <c r="BJ826" s="112">
        <v>10</v>
      </c>
      <c r="BK826" s="346">
        <v>4.78</v>
      </c>
      <c r="BL826" s="346">
        <v>2.41</v>
      </c>
      <c r="BM826" s="346">
        <v>5.6</v>
      </c>
      <c r="BN826" s="346">
        <v>1</v>
      </c>
      <c r="BO826" s="346">
        <v>10.1</v>
      </c>
      <c r="BP826" s="347">
        <v>2.2000000000000002</v>
      </c>
      <c r="BQ826" s="346">
        <v>31</v>
      </c>
      <c r="BR826" s="346"/>
      <c r="BS826" s="34"/>
      <c r="BT826" s="34"/>
      <c r="BU826" s="34"/>
      <c r="BV826" s="34"/>
      <c r="BW826" s="34"/>
      <c r="BX826" s="34"/>
    </row>
    <row r="827" spans="1:76" x14ac:dyDescent="0.35">
      <c r="A827" s="34" t="s">
        <v>297</v>
      </c>
      <c r="B827" s="34"/>
      <c r="C827" s="34"/>
      <c r="D827" s="34"/>
      <c r="E827" s="34" t="s">
        <v>1373</v>
      </c>
      <c r="F827" s="34" t="s">
        <v>1374</v>
      </c>
      <c r="G827" s="41">
        <v>2005</v>
      </c>
      <c r="H827" s="34"/>
      <c r="I827" s="34"/>
      <c r="J827" s="34"/>
      <c r="K827" s="39" t="s">
        <v>80</v>
      </c>
      <c r="L827" s="39" t="s">
        <v>81</v>
      </c>
      <c r="M827" s="39" t="s">
        <v>82</v>
      </c>
      <c r="N827" s="39" t="s">
        <v>83</v>
      </c>
      <c r="O827" s="39" t="s">
        <v>84</v>
      </c>
      <c r="P827" s="39" t="s">
        <v>85</v>
      </c>
      <c r="Q827" s="39" t="s">
        <v>86</v>
      </c>
      <c r="R827" s="35" t="s">
        <v>112</v>
      </c>
      <c r="S827" s="35" t="s">
        <v>112</v>
      </c>
      <c r="T827" s="34" t="s">
        <v>882</v>
      </c>
      <c r="U827" s="39" t="s">
        <v>28</v>
      </c>
      <c r="V827" s="113" t="s">
        <v>293</v>
      </c>
      <c r="W827" s="34" t="s">
        <v>280</v>
      </c>
      <c r="X827" s="39" t="s">
        <v>819</v>
      </c>
      <c r="Y827" s="115"/>
      <c r="Z827" s="39" t="s">
        <v>239</v>
      </c>
      <c r="AA827" s="112"/>
      <c r="AB827" s="115"/>
      <c r="AC827" s="40">
        <v>48</v>
      </c>
      <c r="AD827" s="332" t="s">
        <v>240</v>
      </c>
      <c r="AE827" s="41" t="s">
        <v>508</v>
      </c>
      <c r="AF827" s="332" t="s">
        <v>240</v>
      </c>
      <c r="AG827" s="112"/>
      <c r="AH827" s="346">
        <v>14.6</v>
      </c>
      <c r="AI827" s="111">
        <v>14.6</v>
      </c>
      <c r="AJ827" s="346"/>
      <c r="AK827" s="349"/>
      <c r="AL827" s="336">
        <v>7.94</v>
      </c>
      <c r="AM827" s="44">
        <v>71.209680000000006</v>
      </c>
      <c r="AN827" s="111">
        <v>0.31</v>
      </c>
      <c r="AO827" s="111">
        <f t="shared" si="41"/>
        <v>1</v>
      </c>
      <c r="AP827" s="111">
        <v>1</v>
      </c>
      <c r="AQ827" s="111"/>
      <c r="AR827" s="335" t="s">
        <v>295</v>
      </c>
      <c r="AS827" s="111" t="s">
        <v>240</v>
      </c>
      <c r="AT827" s="111" t="s">
        <v>295</v>
      </c>
      <c r="AU827" s="111" t="s">
        <v>240</v>
      </c>
      <c r="AV827" s="349"/>
      <c r="AW827" s="348"/>
      <c r="AX827" s="349">
        <v>20</v>
      </c>
      <c r="AY827" s="348">
        <v>7.94</v>
      </c>
      <c r="AZ827" s="334" t="s">
        <v>240</v>
      </c>
      <c r="BB827" s="130"/>
      <c r="BC827" s="348">
        <v>0.31</v>
      </c>
      <c r="BD827" s="348"/>
      <c r="BE827" s="346"/>
      <c r="BF827" s="348">
        <v>0.31</v>
      </c>
      <c r="BG827" s="348"/>
      <c r="BH827" s="348"/>
      <c r="BI827" s="348"/>
      <c r="BJ827" s="112">
        <v>10</v>
      </c>
      <c r="BK827" s="346">
        <v>22.68</v>
      </c>
      <c r="BL827" s="346">
        <v>3.54</v>
      </c>
      <c r="BM827" s="346">
        <v>6.14</v>
      </c>
      <c r="BN827" s="346">
        <v>0.83</v>
      </c>
      <c r="BO827" s="346">
        <v>45</v>
      </c>
      <c r="BP827" s="347">
        <v>5.9</v>
      </c>
      <c r="BQ827" s="346">
        <v>37</v>
      </c>
      <c r="BR827" s="346"/>
      <c r="BS827" s="34"/>
      <c r="BT827" s="34"/>
      <c r="BU827" s="34"/>
      <c r="BV827" s="34"/>
      <c r="BW827" s="34"/>
      <c r="BX827" s="34"/>
    </row>
    <row r="828" spans="1:76" x14ac:dyDescent="0.35">
      <c r="A828" s="34" t="s">
        <v>297</v>
      </c>
      <c r="B828" s="34"/>
      <c r="C828" s="34"/>
      <c r="D828" s="34"/>
      <c r="E828" s="34" t="s">
        <v>1373</v>
      </c>
      <c r="F828" s="34" t="s">
        <v>1374</v>
      </c>
      <c r="G828" s="41">
        <v>2005</v>
      </c>
      <c r="H828" s="34"/>
      <c r="I828" s="34"/>
      <c r="J828" s="34"/>
      <c r="K828" s="39" t="s">
        <v>80</v>
      </c>
      <c r="L828" s="39" t="s">
        <v>81</v>
      </c>
      <c r="M828" s="39" t="s">
        <v>82</v>
      </c>
      <c r="N828" s="39" t="s">
        <v>83</v>
      </c>
      <c r="O828" s="39" t="s">
        <v>84</v>
      </c>
      <c r="P828" s="39" t="s">
        <v>85</v>
      </c>
      <c r="Q828" s="39" t="s">
        <v>86</v>
      </c>
      <c r="R828" s="35" t="s">
        <v>112</v>
      </c>
      <c r="S828" s="35" t="s">
        <v>112</v>
      </c>
      <c r="T828" s="34" t="s">
        <v>882</v>
      </c>
      <c r="U828" s="39" t="s">
        <v>28</v>
      </c>
      <c r="V828" s="113" t="s">
        <v>293</v>
      </c>
      <c r="W828" s="34" t="s">
        <v>280</v>
      </c>
      <c r="X828" s="39" t="s">
        <v>819</v>
      </c>
      <c r="Y828" s="115"/>
      <c r="Z828" s="39" t="s">
        <v>239</v>
      </c>
      <c r="AA828" s="112"/>
      <c r="AB828" s="115"/>
      <c r="AC828" s="40">
        <v>48</v>
      </c>
      <c r="AD828" s="332" t="s">
        <v>240</v>
      </c>
      <c r="AE828" s="41" t="s">
        <v>508</v>
      </c>
      <c r="AF828" s="332" t="s">
        <v>240</v>
      </c>
      <c r="AG828" s="112"/>
      <c r="AH828" s="346">
        <v>15.6</v>
      </c>
      <c r="AI828" s="111">
        <v>15.6</v>
      </c>
      <c r="AJ828" s="346"/>
      <c r="AK828" s="349"/>
      <c r="AL828" s="336">
        <v>7.83</v>
      </c>
      <c r="AM828" s="44">
        <v>89.189969999999988</v>
      </c>
      <c r="AN828" s="111">
        <v>0.73</v>
      </c>
      <c r="AO828" s="111">
        <f t="shared" si="41"/>
        <v>1</v>
      </c>
      <c r="AP828" s="111">
        <v>1</v>
      </c>
      <c r="AQ828" s="111"/>
      <c r="AR828" s="335" t="s">
        <v>295</v>
      </c>
      <c r="AS828" s="111" t="s">
        <v>240</v>
      </c>
      <c r="AT828" s="111" t="s">
        <v>295</v>
      </c>
      <c r="AU828" s="111" t="s">
        <v>240</v>
      </c>
      <c r="AV828" s="349"/>
      <c r="AW828" s="348"/>
      <c r="AX828" s="349">
        <v>20</v>
      </c>
      <c r="AY828" s="348">
        <v>7.83</v>
      </c>
      <c r="AZ828" s="334" t="s">
        <v>240</v>
      </c>
      <c r="BB828" s="130"/>
      <c r="BC828" s="348">
        <v>0.73</v>
      </c>
      <c r="BD828" s="348"/>
      <c r="BE828" s="346"/>
      <c r="BF828" s="348">
        <v>0.73</v>
      </c>
      <c r="BG828" s="348"/>
      <c r="BH828" s="348"/>
      <c r="BI828" s="348"/>
      <c r="BJ828" s="112">
        <v>10</v>
      </c>
      <c r="BK828" s="346">
        <v>33.409999999999997</v>
      </c>
      <c r="BL828" s="346">
        <v>1.4</v>
      </c>
      <c r="BM828" s="346">
        <v>3.09</v>
      </c>
      <c r="BN828" s="346">
        <v>0.61</v>
      </c>
      <c r="BO828" s="346">
        <v>8.3000000000000007</v>
      </c>
      <c r="BP828" s="347">
        <v>0.8</v>
      </c>
      <c r="BQ828" s="346">
        <v>21</v>
      </c>
      <c r="BR828" s="346"/>
      <c r="BS828" s="34"/>
      <c r="BT828" s="34"/>
      <c r="BU828" s="34"/>
      <c r="BV828" s="34"/>
      <c r="BW828" s="34"/>
      <c r="BX828" s="34"/>
    </row>
    <row r="829" spans="1:76" x14ac:dyDescent="0.35">
      <c r="A829" s="34" t="s">
        <v>297</v>
      </c>
      <c r="B829" s="34"/>
      <c r="C829" s="34"/>
      <c r="D829" s="34"/>
      <c r="E829" s="34" t="s">
        <v>1373</v>
      </c>
      <c r="F829" s="34" t="s">
        <v>1374</v>
      </c>
      <c r="G829" s="41">
        <v>2005</v>
      </c>
      <c r="H829" s="34"/>
      <c r="I829" s="34"/>
      <c r="J829" s="34"/>
      <c r="K829" s="39" t="s">
        <v>80</v>
      </c>
      <c r="L829" s="39" t="s">
        <v>81</v>
      </c>
      <c r="M829" s="39" t="s">
        <v>82</v>
      </c>
      <c r="N829" s="39" t="s">
        <v>83</v>
      </c>
      <c r="O829" s="39" t="s">
        <v>84</v>
      </c>
      <c r="P829" s="39" t="s">
        <v>85</v>
      </c>
      <c r="Q829" s="39" t="s">
        <v>86</v>
      </c>
      <c r="R829" s="35" t="s">
        <v>112</v>
      </c>
      <c r="S829" s="35" t="s">
        <v>112</v>
      </c>
      <c r="T829" s="34" t="s">
        <v>882</v>
      </c>
      <c r="U829" s="39" t="s">
        <v>28</v>
      </c>
      <c r="V829" s="113" t="s">
        <v>293</v>
      </c>
      <c r="W829" s="34" t="s">
        <v>280</v>
      </c>
      <c r="X829" s="39" t="s">
        <v>819</v>
      </c>
      <c r="Y829" s="115"/>
      <c r="Z829" s="39" t="s">
        <v>239</v>
      </c>
      <c r="AA829" s="112"/>
      <c r="AB829" s="115"/>
      <c r="AC829" s="40">
        <v>48</v>
      </c>
      <c r="AD829" s="332" t="s">
        <v>240</v>
      </c>
      <c r="AE829" s="41" t="s">
        <v>508</v>
      </c>
      <c r="AF829" s="332" t="s">
        <v>240</v>
      </c>
      <c r="AG829" s="112"/>
      <c r="AH829" s="346">
        <v>17.100000000000001</v>
      </c>
      <c r="AI829" s="111">
        <v>17.100000000000001</v>
      </c>
      <c r="AJ829" s="346"/>
      <c r="AK829" s="349"/>
      <c r="AL829" s="336">
        <v>8.0299999999999994</v>
      </c>
      <c r="AM829" s="44">
        <v>59.496539999999996</v>
      </c>
      <c r="AN829" s="111">
        <v>0.31</v>
      </c>
      <c r="AO829" s="111">
        <f t="shared" si="41"/>
        <v>1</v>
      </c>
      <c r="AP829" s="111">
        <v>1</v>
      </c>
      <c r="AQ829" s="111"/>
      <c r="AR829" s="335" t="s">
        <v>295</v>
      </c>
      <c r="AS829" s="111" t="s">
        <v>240</v>
      </c>
      <c r="AT829" s="111" t="s">
        <v>295</v>
      </c>
      <c r="AU829" s="111" t="s">
        <v>240</v>
      </c>
      <c r="AV829" s="349"/>
      <c r="AW829" s="348"/>
      <c r="AX829" s="349">
        <v>20</v>
      </c>
      <c r="AY829" s="348">
        <v>8.0299999999999994</v>
      </c>
      <c r="AZ829" s="334" t="s">
        <v>240</v>
      </c>
      <c r="BB829" s="130"/>
      <c r="BC829" s="348">
        <v>0.31</v>
      </c>
      <c r="BD829" s="348"/>
      <c r="BE829" s="346"/>
      <c r="BF829" s="348">
        <v>0.31</v>
      </c>
      <c r="BG829" s="348"/>
      <c r="BH829" s="348"/>
      <c r="BI829" s="348"/>
      <c r="BJ829" s="112">
        <v>10</v>
      </c>
      <c r="BK829" s="346">
        <v>18.22</v>
      </c>
      <c r="BL829" s="346">
        <v>3.4</v>
      </c>
      <c r="BM829" s="346">
        <v>7.02</v>
      </c>
      <c r="BN829" s="346">
        <v>0.56000000000000005</v>
      </c>
      <c r="BO829" s="346">
        <v>30.3</v>
      </c>
      <c r="BP829" s="347">
        <v>5.3</v>
      </c>
      <c r="BQ829" s="346">
        <v>42</v>
      </c>
      <c r="BR829" s="346"/>
      <c r="BS829" s="34"/>
      <c r="BT829" s="34"/>
      <c r="BU829" s="34"/>
      <c r="BV829" s="34"/>
      <c r="BW829" s="34"/>
      <c r="BX829" s="34"/>
    </row>
    <row r="830" spans="1:76" x14ac:dyDescent="0.35">
      <c r="A830" s="34" t="s">
        <v>297</v>
      </c>
      <c r="B830" s="34"/>
      <c r="C830" s="34"/>
      <c r="D830" s="34"/>
      <c r="E830" s="34" t="s">
        <v>1373</v>
      </c>
      <c r="F830" s="34" t="s">
        <v>1374</v>
      </c>
      <c r="G830" s="41">
        <v>2005</v>
      </c>
      <c r="H830" s="34"/>
      <c r="I830" s="34"/>
      <c r="J830" s="34"/>
      <c r="K830" s="39" t="s">
        <v>80</v>
      </c>
      <c r="L830" s="39" t="s">
        <v>81</v>
      </c>
      <c r="M830" s="39" t="s">
        <v>82</v>
      </c>
      <c r="N830" s="39" t="s">
        <v>83</v>
      </c>
      <c r="O830" s="39" t="s">
        <v>84</v>
      </c>
      <c r="P830" s="39" t="s">
        <v>85</v>
      </c>
      <c r="Q830" s="39" t="s">
        <v>86</v>
      </c>
      <c r="R830" s="35" t="s">
        <v>112</v>
      </c>
      <c r="S830" s="35" t="s">
        <v>112</v>
      </c>
      <c r="T830" s="34" t="s">
        <v>882</v>
      </c>
      <c r="U830" s="39" t="s">
        <v>28</v>
      </c>
      <c r="V830" s="113" t="s">
        <v>293</v>
      </c>
      <c r="W830" s="34" t="s">
        <v>280</v>
      </c>
      <c r="X830" s="39" t="s">
        <v>819</v>
      </c>
      <c r="Y830" s="115"/>
      <c r="Z830" s="39" t="s">
        <v>239</v>
      </c>
      <c r="AA830" s="112"/>
      <c r="AB830" s="115"/>
      <c r="AC830" s="40">
        <v>48</v>
      </c>
      <c r="AD830" s="332" t="s">
        <v>240</v>
      </c>
      <c r="AE830" s="41" t="s">
        <v>508</v>
      </c>
      <c r="AF830" s="332" t="s">
        <v>240</v>
      </c>
      <c r="AG830" s="112"/>
      <c r="AH830" s="346">
        <v>17.100000000000001</v>
      </c>
      <c r="AI830" s="111">
        <v>17.100000000000001</v>
      </c>
      <c r="AJ830" s="346"/>
      <c r="AK830" s="349"/>
      <c r="AL830" s="336">
        <v>8.39</v>
      </c>
      <c r="AM830" s="44">
        <v>80.610500000000002</v>
      </c>
      <c r="AN830" s="111">
        <v>7.0000000000000007E-2</v>
      </c>
      <c r="AO830" s="111">
        <f t="shared" si="41"/>
        <v>1</v>
      </c>
      <c r="AP830" s="111">
        <v>1</v>
      </c>
      <c r="AQ830" s="111"/>
      <c r="AR830" s="335" t="s">
        <v>295</v>
      </c>
      <c r="AS830" s="111" t="s">
        <v>240</v>
      </c>
      <c r="AT830" s="111" t="s">
        <v>295</v>
      </c>
      <c r="AU830" s="111" t="s">
        <v>240</v>
      </c>
      <c r="AV830" s="349"/>
      <c r="AW830" s="348"/>
      <c r="AX830" s="349">
        <v>20</v>
      </c>
      <c r="AY830" s="348">
        <v>8.39</v>
      </c>
      <c r="AZ830" s="334" t="s">
        <v>240</v>
      </c>
      <c r="BB830" s="130"/>
      <c r="BC830" s="348">
        <v>7.0000000000000007E-2</v>
      </c>
      <c r="BD830" s="348"/>
      <c r="BE830" s="346"/>
      <c r="BF830" s="348">
        <v>7.0000000000000007E-2</v>
      </c>
      <c r="BG830" s="348"/>
      <c r="BH830" s="348"/>
      <c r="BI830" s="348"/>
      <c r="BJ830" s="112">
        <v>10</v>
      </c>
      <c r="BK830" s="346">
        <v>18.100000000000001</v>
      </c>
      <c r="BL830" s="346">
        <v>8.6</v>
      </c>
      <c r="BM830" s="346">
        <v>10.55</v>
      </c>
      <c r="BN830" s="346">
        <v>2.16</v>
      </c>
      <c r="BO830" s="346">
        <v>18.8</v>
      </c>
      <c r="BP830" s="347">
        <v>1.9</v>
      </c>
      <c r="BQ830" s="346">
        <v>76</v>
      </c>
      <c r="BR830" s="346"/>
      <c r="BS830" s="34"/>
      <c r="BT830" s="34"/>
      <c r="BU830" s="34"/>
      <c r="BV830" s="34"/>
      <c r="BW830" s="34"/>
      <c r="BX830" s="34"/>
    </row>
    <row r="831" spans="1:76" x14ac:dyDescent="0.35">
      <c r="A831" s="34" t="s">
        <v>297</v>
      </c>
      <c r="B831" s="34"/>
      <c r="C831" s="34"/>
      <c r="D831" s="34"/>
      <c r="E831" s="34" t="s">
        <v>1373</v>
      </c>
      <c r="F831" s="34" t="s">
        <v>1374</v>
      </c>
      <c r="G831" s="41">
        <v>2005</v>
      </c>
      <c r="H831" s="34"/>
      <c r="I831" s="34"/>
      <c r="J831" s="34"/>
      <c r="K831" s="39" t="s">
        <v>80</v>
      </c>
      <c r="L831" s="39" t="s">
        <v>81</v>
      </c>
      <c r="M831" s="39" t="s">
        <v>82</v>
      </c>
      <c r="N831" s="39" t="s">
        <v>83</v>
      </c>
      <c r="O831" s="39" t="s">
        <v>84</v>
      </c>
      <c r="P831" s="39" t="s">
        <v>85</v>
      </c>
      <c r="Q831" s="39" t="s">
        <v>86</v>
      </c>
      <c r="R831" s="35" t="s">
        <v>112</v>
      </c>
      <c r="S831" s="35" t="s">
        <v>112</v>
      </c>
      <c r="T831" s="34" t="s">
        <v>882</v>
      </c>
      <c r="U831" s="39" t="s">
        <v>28</v>
      </c>
      <c r="V831" s="113" t="s">
        <v>293</v>
      </c>
      <c r="W831" s="34" t="s">
        <v>280</v>
      </c>
      <c r="X831" s="39" t="s">
        <v>819</v>
      </c>
      <c r="Y831" s="115"/>
      <c r="Z831" s="39" t="s">
        <v>239</v>
      </c>
      <c r="AA831" s="112"/>
      <c r="AB831" s="115"/>
      <c r="AC831" s="40">
        <v>48</v>
      </c>
      <c r="AD831" s="332" t="s">
        <v>240</v>
      </c>
      <c r="AE831" s="41" t="s">
        <v>508</v>
      </c>
      <c r="AF831" s="332" t="s">
        <v>240</v>
      </c>
      <c r="AG831" s="112"/>
      <c r="AH831" s="346">
        <v>19.2</v>
      </c>
      <c r="AI831" s="111">
        <v>19.2</v>
      </c>
      <c r="AJ831" s="346"/>
      <c r="AK831" s="349"/>
      <c r="AL831" s="336">
        <v>7.9</v>
      </c>
      <c r="AM831" s="44">
        <v>104.75061000000001</v>
      </c>
      <c r="AN831" s="111">
        <v>0.17</v>
      </c>
      <c r="AO831" s="111">
        <f t="shared" si="41"/>
        <v>1</v>
      </c>
      <c r="AP831" s="111">
        <v>1</v>
      </c>
      <c r="AQ831" s="111"/>
      <c r="AR831" s="335" t="s">
        <v>295</v>
      </c>
      <c r="AS831" s="111" t="s">
        <v>240</v>
      </c>
      <c r="AT831" s="111" t="s">
        <v>295</v>
      </c>
      <c r="AU831" s="111" t="s">
        <v>240</v>
      </c>
      <c r="AV831" s="349"/>
      <c r="AW831" s="348"/>
      <c r="AX831" s="349">
        <v>20</v>
      </c>
      <c r="AY831" s="348">
        <v>7.9</v>
      </c>
      <c r="AZ831" s="334" t="s">
        <v>240</v>
      </c>
      <c r="BB831" s="130"/>
      <c r="BC831" s="348">
        <v>0.17</v>
      </c>
      <c r="BD831" s="348"/>
      <c r="BE831" s="346"/>
      <c r="BF831" s="348">
        <v>0.17</v>
      </c>
      <c r="BG831" s="348"/>
      <c r="BH831" s="348"/>
      <c r="BI831" s="348"/>
      <c r="BJ831" s="112">
        <v>10</v>
      </c>
      <c r="BK831" s="346">
        <v>35.090000000000003</v>
      </c>
      <c r="BL831" s="346">
        <v>4.16</v>
      </c>
      <c r="BM831" s="346">
        <v>7.95</v>
      </c>
      <c r="BN831" s="346">
        <v>1.52</v>
      </c>
      <c r="BO831" s="346">
        <v>62.4</v>
      </c>
      <c r="BP831" s="347">
        <v>13.1</v>
      </c>
      <c r="BQ831" s="346">
        <v>47</v>
      </c>
      <c r="BR831" s="346"/>
      <c r="BS831" s="34"/>
      <c r="BT831" s="34"/>
      <c r="BU831" s="34"/>
      <c r="BV831" s="34"/>
      <c r="BW831" s="34"/>
      <c r="BX831" s="34"/>
    </row>
    <row r="832" spans="1:76" x14ac:dyDescent="0.35">
      <c r="A832" s="34" t="s">
        <v>297</v>
      </c>
      <c r="B832" s="34"/>
      <c r="C832" s="34"/>
      <c r="D832" s="34"/>
      <c r="E832" s="34" t="s">
        <v>1373</v>
      </c>
      <c r="F832" s="34" t="s">
        <v>1374</v>
      </c>
      <c r="G832" s="41">
        <v>2005</v>
      </c>
      <c r="H832" s="34"/>
      <c r="I832" s="34"/>
      <c r="J832" s="34"/>
      <c r="K832" s="39" t="s">
        <v>80</v>
      </c>
      <c r="L832" s="39" t="s">
        <v>81</v>
      </c>
      <c r="M832" s="39" t="s">
        <v>82</v>
      </c>
      <c r="N832" s="39" t="s">
        <v>83</v>
      </c>
      <c r="O832" s="39" t="s">
        <v>84</v>
      </c>
      <c r="P832" s="39" t="s">
        <v>85</v>
      </c>
      <c r="Q832" s="39" t="s">
        <v>86</v>
      </c>
      <c r="R832" s="35" t="s">
        <v>112</v>
      </c>
      <c r="S832" s="35" t="s">
        <v>112</v>
      </c>
      <c r="T832" s="34" t="s">
        <v>882</v>
      </c>
      <c r="U832" s="39" t="s">
        <v>28</v>
      </c>
      <c r="V832" s="113" t="s">
        <v>293</v>
      </c>
      <c r="W832" s="34" t="s">
        <v>280</v>
      </c>
      <c r="X832" s="39" t="s">
        <v>819</v>
      </c>
      <c r="Y832" s="115"/>
      <c r="Z832" s="39" t="s">
        <v>239</v>
      </c>
      <c r="AA832" s="112"/>
      <c r="AB832" s="115"/>
      <c r="AC832" s="40">
        <v>48</v>
      </c>
      <c r="AD832" s="332" t="s">
        <v>240</v>
      </c>
      <c r="AE832" s="41" t="s">
        <v>508</v>
      </c>
      <c r="AF832" s="332" t="s">
        <v>240</v>
      </c>
      <c r="AG832" s="112"/>
      <c r="AH832" s="346">
        <v>19.3</v>
      </c>
      <c r="AI832" s="111">
        <v>19.3</v>
      </c>
      <c r="AJ832" s="346"/>
      <c r="AK832" s="349"/>
      <c r="AL832" s="336">
        <v>8.15</v>
      </c>
      <c r="AM832" s="44">
        <v>83.18692999999999</v>
      </c>
      <c r="AN832" s="111">
        <v>0.38</v>
      </c>
      <c r="AO832" s="111">
        <f t="shared" si="41"/>
        <v>1</v>
      </c>
      <c r="AP832" s="111">
        <v>1</v>
      </c>
      <c r="AQ832" s="111"/>
      <c r="AR832" s="335" t="s">
        <v>295</v>
      </c>
      <c r="AS832" s="111" t="s">
        <v>240</v>
      </c>
      <c r="AT832" s="111" t="s">
        <v>295</v>
      </c>
      <c r="AU832" s="111" t="s">
        <v>240</v>
      </c>
      <c r="AV832" s="349"/>
      <c r="AW832" s="348"/>
      <c r="AX832" s="349">
        <v>20</v>
      </c>
      <c r="AY832" s="348">
        <v>8.15</v>
      </c>
      <c r="AZ832" s="334" t="s">
        <v>240</v>
      </c>
      <c r="BB832" s="130"/>
      <c r="BC832" s="348">
        <v>0.38</v>
      </c>
      <c r="BD832" s="348"/>
      <c r="BE832" s="346"/>
      <c r="BF832" s="348">
        <v>0.38</v>
      </c>
      <c r="BG832" s="348"/>
      <c r="BH832" s="348"/>
      <c r="BI832" s="348"/>
      <c r="BJ832" s="112">
        <v>10</v>
      </c>
      <c r="BK832" s="346">
        <v>27.79</v>
      </c>
      <c r="BL832" s="346">
        <v>3.35</v>
      </c>
      <c r="BM832" s="346">
        <v>4.3</v>
      </c>
      <c r="BN832" s="346">
        <v>0.65</v>
      </c>
      <c r="BO832" s="346">
        <v>42.7</v>
      </c>
      <c r="BP832" s="347">
        <v>5.5</v>
      </c>
      <c r="BQ832" s="346">
        <v>54</v>
      </c>
      <c r="BR832" s="346"/>
      <c r="BS832" s="34"/>
      <c r="BT832" s="34"/>
      <c r="BU832" s="34"/>
      <c r="BV832" s="34"/>
      <c r="BW832" s="34"/>
      <c r="BX832" s="34"/>
    </row>
    <row r="833" spans="1:76" x14ac:dyDescent="0.35">
      <c r="A833" s="34" t="s">
        <v>297</v>
      </c>
      <c r="B833" s="34"/>
      <c r="C833" s="34"/>
      <c r="D833" s="34"/>
      <c r="E833" s="34" t="s">
        <v>1373</v>
      </c>
      <c r="F833" s="34" t="s">
        <v>1374</v>
      </c>
      <c r="G833" s="41">
        <v>2005</v>
      </c>
      <c r="H833" s="34"/>
      <c r="I833" s="34"/>
      <c r="J833" s="34"/>
      <c r="K833" s="39" t="s">
        <v>80</v>
      </c>
      <c r="L833" s="39" t="s">
        <v>81</v>
      </c>
      <c r="M833" s="39" t="s">
        <v>82</v>
      </c>
      <c r="N833" s="39" t="s">
        <v>83</v>
      </c>
      <c r="O833" s="39" t="s">
        <v>84</v>
      </c>
      <c r="P833" s="39" t="s">
        <v>85</v>
      </c>
      <c r="Q833" s="39" t="s">
        <v>86</v>
      </c>
      <c r="R833" s="35" t="s">
        <v>112</v>
      </c>
      <c r="S833" s="35" t="s">
        <v>112</v>
      </c>
      <c r="T833" s="34" t="s">
        <v>882</v>
      </c>
      <c r="U833" s="39" t="s">
        <v>28</v>
      </c>
      <c r="V833" s="113" t="s">
        <v>293</v>
      </c>
      <c r="W833" s="34" t="s">
        <v>280</v>
      </c>
      <c r="X833" s="39" t="s">
        <v>819</v>
      </c>
      <c r="Y833" s="115"/>
      <c r="Z833" s="39" t="s">
        <v>239</v>
      </c>
      <c r="AA833" s="112"/>
      <c r="AB833" s="115"/>
      <c r="AC833" s="40">
        <v>48</v>
      </c>
      <c r="AD833" s="332" t="s">
        <v>240</v>
      </c>
      <c r="AE833" s="41" t="s">
        <v>508</v>
      </c>
      <c r="AF833" s="332" t="s">
        <v>240</v>
      </c>
      <c r="AG833" s="112"/>
      <c r="AH833" s="346">
        <v>23.4</v>
      </c>
      <c r="AI833" s="111">
        <v>23.4</v>
      </c>
      <c r="AJ833" s="346"/>
      <c r="AK833" s="349"/>
      <c r="AL833" s="336">
        <v>7.7</v>
      </c>
      <c r="AM833" s="44">
        <v>13.78229</v>
      </c>
      <c r="AN833" s="111">
        <v>0.96</v>
      </c>
      <c r="AO833" s="111">
        <f t="shared" si="41"/>
        <v>1</v>
      </c>
      <c r="AP833" s="111">
        <v>1</v>
      </c>
      <c r="AQ833" s="111"/>
      <c r="AR833" s="335" t="s">
        <v>295</v>
      </c>
      <c r="AS833" s="111" t="s">
        <v>240</v>
      </c>
      <c r="AT833" s="111" t="s">
        <v>295</v>
      </c>
      <c r="AU833" s="111" t="s">
        <v>240</v>
      </c>
      <c r="AV833" s="349"/>
      <c r="AW833" s="348"/>
      <c r="AX833" s="349">
        <v>20</v>
      </c>
      <c r="AY833" s="348">
        <v>7.7</v>
      </c>
      <c r="AZ833" s="334" t="s">
        <v>240</v>
      </c>
      <c r="BB833" s="130"/>
      <c r="BC833" s="348">
        <v>0.96</v>
      </c>
      <c r="BD833" s="348"/>
      <c r="BE833" s="346"/>
      <c r="BF833" s="348">
        <v>0.96</v>
      </c>
      <c r="BG833" s="348"/>
      <c r="BH833" s="348"/>
      <c r="BI833" s="348"/>
      <c r="BJ833" s="112">
        <v>10</v>
      </c>
      <c r="BK833" s="346">
        <v>3.59</v>
      </c>
      <c r="BL833" s="346">
        <v>1.17</v>
      </c>
      <c r="BM833" s="346">
        <v>3.6</v>
      </c>
      <c r="BN833" s="346">
        <v>0.51</v>
      </c>
      <c r="BO833" s="346">
        <v>3.2</v>
      </c>
      <c r="BP833" s="347">
        <v>5.3</v>
      </c>
      <c r="BQ833" s="346">
        <v>16</v>
      </c>
      <c r="BR833" s="346"/>
      <c r="BS833" s="34"/>
      <c r="BT833" s="34"/>
      <c r="BU833" s="34"/>
      <c r="BV833" s="34"/>
      <c r="BW833" s="34"/>
      <c r="BX833" s="34"/>
    </row>
    <row r="834" spans="1:76" x14ac:dyDescent="0.35">
      <c r="A834" s="34" t="s">
        <v>297</v>
      </c>
      <c r="B834" s="34"/>
      <c r="C834" s="34"/>
      <c r="D834" s="34"/>
      <c r="E834" s="34" t="s">
        <v>1373</v>
      </c>
      <c r="F834" s="34" t="s">
        <v>1374</v>
      </c>
      <c r="G834" s="41">
        <v>2005</v>
      </c>
      <c r="H834" s="34"/>
      <c r="I834" s="34"/>
      <c r="J834" s="34"/>
      <c r="K834" s="39" t="s">
        <v>80</v>
      </c>
      <c r="L834" s="39" t="s">
        <v>81</v>
      </c>
      <c r="M834" s="39" t="s">
        <v>82</v>
      </c>
      <c r="N834" s="39" t="s">
        <v>83</v>
      </c>
      <c r="O834" s="39" t="s">
        <v>84</v>
      </c>
      <c r="P834" s="39" t="s">
        <v>85</v>
      </c>
      <c r="Q834" s="39" t="s">
        <v>86</v>
      </c>
      <c r="R834" s="35" t="s">
        <v>112</v>
      </c>
      <c r="S834" s="35" t="s">
        <v>112</v>
      </c>
      <c r="T834" s="34" t="s">
        <v>882</v>
      </c>
      <c r="U834" s="39" t="s">
        <v>28</v>
      </c>
      <c r="V834" s="113" t="s">
        <v>293</v>
      </c>
      <c r="W834" s="34" t="s">
        <v>280</v>
      </c>
      <c r="X834" s="39" t="s">
        <v>819</v>
      </c>
      <c r="Y834" s="115"/>
      <c r="Z834" s="39" t="s">
        <v>239</v>
      </c>
      <c r="AA834" s="112"/>
      <c r="AB834" s="115"/>
      <c r="AC834" s="40">
        <v>48</v>
      </c>
      <c r="AD834" s="332" t="s">
        <v>240</v>
      </c>
      <c r="AE834" s="41" t="s">
        <v>508</v>
      </c>
      <c r="AF834" s="332" t="s">
        <v>240</v>
      </c>
      <c r="AG834" s="112"/>
      <c r="AH834" s="346">
        <v>27.5</v>
      </c>
      <c r="AI834" s="111">
        <v>27.5</v>
      </c>
      <c r="AJ834" s="346"/>
      <c r="AK834" s="349"/>
      <c r="AL834" s="336">
        <v>7.95</v>
      </c>
      <c r="AM834" s="44">
        <v>85.285200000000003</v>
      </c>
      <c r="AN834" s="111">
        <v>0.83</v>
      </c>
      <c r="AO834" s="111">
        <f t="shared" si="41"/>
        <v>1</v>
      </c>
      <c r="AP834" s="111">
        <v>1</v>
      </c>
      <c r="AQ834" s="111"/>
      <c r="AR834" s="335" t="s">
        <v>295</v>
      </c>
      <c r="AS834" s="111" t="s">
        <v>240</v>
      </c>
      <c r="AT834" s="111" t="s">
        <v>295</v>
      </c>
      <c r="AU834" s="111" t="s">
        <v>240</v>
      </c>
      <c r="AV834" s="349"/>
      <c r="AW834" s="348"/>
      <c r="AX834" s="349">
        <v>20</v>
      </c>
      <c r="AY834" s="348">
        <v>7.95</v>
      </c>
      <c r="AZ834" s="334" t="s">
        <v>240</v>
      </c>
      <c r="BB834" s="130"/>
      <c r="BC834" s="348">
        <v>0.83</v>
      </c>
      <c r="BD834" s="348"/>
      <c r="BE834" s="346"/>
      <c r="BF834" s="348">
        <v>0.83</v>
      </c>
      <c r="BG834" s="348"/>
      <c r="BH834" s="348"/>
      <c r="BI834" s="348"/>
      <c r="BJ834" s="112">
        <v>10</v>
      </c>
      <c r="BK834" s="346">
        <v>14.2</v>
      </c>
      <c r="BL834" s="346">
        <v>12.1</v>
      </c>
      <c r="BM834" s="346">
        <v>27.3</v>
      </c>
      <c r="BN834" s="346">
        <v>2.1</v>
      </c>
      <c r="BO834" s="346">
        <v>80.7</v>
      </c>
      <c r="BP834" s="347">
        <v>3.19</v>
      </c>
      <c r="BQ834" s="346">
        <v>57.89</v>
      </c>
      <c r="BR834" s="346"/>
      <c r="BS834" s="34"/>
      <c r="BT834" s="34"/>
      <c r="BU834" s="34"/>
      <c r="BV834" s="34"/>
      <c r="BW834" s="34"/>
      <c r="BX834" s="34"/>
    </row>
    <row r="835" spans="1:76" x14ac:dyDescent="0.35">
      <c r="A835" s="34" t="s">
        <v>297</v>
      </c>
      <c r="B835" s="34"/>
      <c r="C835" s="34"/>
      <c r="D835" s="34"/>
      <c r="E835" s="34" t="s">
        <v>1373</v>
      </c>
      <c r="F835" s="34" t="s">
        <v>1374</v>
      </c>
      <c r="G835" s="41">
        <v>2005</v>
      </c>
      <c r="H835" s="34"/>
      <c r="I835" s="34"/>
      <c r="J835" s="34"/>
      <c r="K835" s="39" t="s">
        <v>80</v>
      </c>
      <c r="L835" s="39" t="s">
        <v>81</v>
      </c>
      <c r="M835" s="39" t="s">
        <v>82</v>
      </c>
      <c r="N835" s="39" t="s">
        <v>83</v>
      </c>
      <c r="O835" s="39" t="s">
        <v>84</v>
      </c>
      <c r="P835" s="39" t="s">
        <v>85</v>
      </c>
      <c r="Q835" s="39" t="s">
        <v>86</v>
      </c>
      <c r="R835" s="35" t="s">
        <v>112</v>
      </c>
      <c r="S835" s="35" t="s">
        <v>112</v>
      </c>
      <c r="T835" s="34" t="s">
        <v>882</v>
      </c>
      <c r="U835" s="39" t="s">
        <v>28</v>
      </c>
      <c r="V835" s="113" t="s">
        <v>293</v>
      </c>
      <c r="W835" s="34" t="s">
        <v>280</v>
      </c>
      <c r="X835" s="39" t="s">
        <v>819</v>
      </c>
      <c r="Y835" s="115"/>
      <c r="Z835" s="39" t="s">
        <v>239</v>
      </c>
      <c r="AA835" s="112"/>
      <c r="AB835" s="115"/>
      <c r="AC835" s="40">
        <v>48</v>
      </c>
      <c r="AD835" s="332" t="s">
        <v>240</v>
      </c>
      <c r="AE835" s="41" t="s">
        <v>508</v>
      </c>
      <c r="AF835" s="332" t="s">
        <v>240</v>
      </c>
      <c r="AG835" s="112"/>
      <c r="AH835" s="346">
        <v>28.2</v>
      </c>
      <c r="AI835" s="111">
        <v>28.2</v>
      </c>
      <c r="AJ835" s="346"/>
      <c r="AK835" s="349"/>
      <c r="AL835" s="336">
        <v>8.16</v>
      </c>
      <c r="AM835" s="44">
        <v>117.03846</v>
      </c>
      <c r="AN835" s="111">
        <v>0.71</v>
      </c>
      <c r="AO835" s="111">
        <f t="shared" si="41"/>
        <v>1</v>
      </c>
      <c r="AP835" s="111">
        <v>1</v>
      </c>
      <c r="AQ835" s="111"/>
      <c r="AR835" s="335" t="s">
        <v>295</v>
      </c>
      <c r="AS835" s="111" t="s">
        <v>240</v>
      </c>
      <c r="AT835" s="111" t="s">
        <v>295</v>
      </c>
      <c r="AU835" s="111" t="s">
        <v>240</v>
      </c>
      <c r="AV835" s="349"/>
      <c r="AW835" s="348"/>
      <c r="AX835" s="349">
        <v>20</v>
      </c>
      <c r="AY835" s="348">
        <v>8.16</v>
      </c>
      <c r="AZ835" s="334" t="s">
        <v>240</v>
      </c>
      <c r="BB835" s="130"/>
      <c r="BC835" s="348">
        <v>0.71</v>
      </c>
      <c r="BD835" s="348"/>
      <c r="BE835" s="346"/>
      <c r="BF835" s="348">
        <v>0.71</v>
      </c>
      <c r="BG835" s="348"/>
      <c r="BH835" s="348"/>
      <c r="BI835" s="348"/>
      <c r="BJ835" s="112">
        <v>10</v>
      </c>
      <c r="BK835" s="346">
        <v>35.08</v>
      </c>
      <c r="BL835" s="346">
        <v>7.15</v>
      </c>
      <c r="BM835" s="346">
        <v>13.83</v>
      </c>
      <c r="BN835" s="346">
        <v>3.02</v>
      </c>
      <c r="BO835" s="346">
        <v>82.9</v>
      </c>
      <c r="BP835" s="347">
        <v>6.7</v>
      </c>
      <c r="BQ835" s="346">
        <v>59</v>
      </c>
      <c r="BR835" s="346"/>
      <c r="BS835" s="34"/>
      <c r="BT835" s="34"/>
      <c r="BU835" s="34"/>
      <c r="BV835" s="34"/>
      <c r="BW835" s="34"/>
      <c r="BX835" s="34"/>
    </row>
    <row r="836" spans="1:76" x14ac:dyDescent="0.35">
      <c r="A836" s="34" t="s">
        <v>297</v>
      </c>
      <c r="B836" s="34"/>
      <c r="C836" s="34"/>
      <c r="D836" s="34"/>
      <c r="E836" s="34" t="s">
        <v>1373</v>
      </c>
      <c r="F836" s="34" t="s">
        <v>1374</v>
      </c>
      <c r="G836" s="41">
        <v>2005</v>
      </c>
      <c r="H836" s="34"/>
      <c r="I836" s="34"/>
      <c r="J836" s="34"/>
      <c r="K836" s="39" t="s">
        <v>80</v>
      </c>
      <c r="L836" s="39" t="s">
        <v>81</v>
      </c>
      <c r="M836" s="39" t="s">
        <v>82</v>
      </c>
      <c r="N836" s="39" t="s">
        <v>83</v>
      </c>
      <c r="O836" s="39" t="s">
        <v>84</v>
      </c>
      <c r="P836" s="39" t="s">
        <v>85</v>
      </c>
      <c r="Q836" s="39" t="s">
        <v>86</v>
      </c>
      <c r="R836" s="35" t="s">
        <v>112</v>
      </c>
      <c r="S836" s="35" t="s">
        <v>112</v>
      </c>
      <c r="T836" s="34" t="s">
        <v>882</v>
      </c>
      <c r="U836" s="39" t="s">
        <v>28</v>
      </c>
      <c r="V836" s="113" t="s">
        <v>293</v>
      </c>
      <c r="W836" s="34" t="s">
        <v>280</v>
      </c>
      <c r="X836" s="39" t="s">
        <v>819</v>
      </c>
      <c r="Y836" s="115"/>
      <c r="Z836" s="39" t="s">
        <v>239</v>
      </c>
      <c r="AA836" s="112"/>
      <c r="AB836" s="115"/>
      <c r="AC836" s="40">
        <v>48</v>
      </c>
      <c r="AD836" s="332" t="s">
        <v>240</v>
      </c>
      <c r="AE836" s="41" t="s">
        <v>508</v>
      </c>
      <c r="AF836" s="332" t="s">
        <v>240</v>
      </c>
      <c r="AG836" s="112"/>
      <c r="AH836" s="346">
        <v>30.3</v>
      </c>
      <c r="AI836" s="111">
        <v>30.3</v>
      </c>
      <c r="AJ836" s="346"/>
      <c r="AK836" s="349"/>
      <c r="AL836" s="336">
        <v>8.17</v>
      </c>
      <c r="AM836" s="44">
        <v>60.170649999999995</v>
      </c>
      <c r="AN836" s="111">
        <v>0.76</v>
      </c>
      <c r="AO836" s="111">
        <f t="shared" si="41"/>
        <v>1</v>
      </c>
      <c r="AP836" s="111">
        <v>1</v>
      </c>
      <c r="AQ836" s="111"/>
      <c r="AR836" s="335" t="s">
        <v>295</v>
      </c>
      <c r="AS836" s="111" t="s">
        <v>240</v>
      </c>
      <c r="AT836" s="111" t="s">
        <v>295</v>
      </c>
      <c r="AU836" s="111" t="s">
        <v>240</v>
      </c>
      <c r="AV836" s="349"/>
      <c r="AW836" s="348"/>
      <c r="AX836" s="349">
        <v>20</v>
      </c>
      <c r="AY836" s="348">
        <v>8.17</v>
      </c>
      <c r="AZ836" s="334" t="s">
        <v>240</v>
      </c>
      <c r="BB836" s="130"/>
      <c r="BC836" s="348">
        <v>0.76</v>
      </c>
      <c r="BD836" s="348"/>
      <c r="BE836" s="346"/>
      <c r="BF836" s="348">
        <v>0.76</v>
      </c>
      <c r="BG836" s="348"/>
      <c r="BH836" s="348"/>
      <c r="BI836" s="348"/>
      <c r="BJ836" s="112">
        <v>10</v>
      </c>
      <c r="BK836" s="346">
        <v>19.43</v>
      </c>
      <c r="BL836" s="346">
        <v>2.83</v>
      </c>
      <c r="BM836" s="346">
        <v>6.87</v>
      </c>
      <c r="BN836" s="346">
        <v>0.79</v>
      </c>
      <c r="BO836" s="346">
        <v>24.7</v>
      </c>
      <c r="BP836" s="347">
        <v>3.5</v>
      </c>
      <c r="BQ836" s="346">
        <v>54</v>
      </c>
      <c r="BR836" s="346"/>
      <c r="BS836" s="34"/>
      <c r="BT836" s="34"/>
      <c r="BU836" s="34"/>
      <c r="BV836" s="34"/>
      <c r="BW836" s="34"/>
      <c r="BX836" s="34"/>
    </row>
    <row r="837" spans="1:76" x14ac:dyDescent="0.35">
      <c r="A837" s="34" t="s">
        <v>297</v>
      </c>
      <c r="B837" s="34"/>
      <c r="C837" s="34"/>
      <c r="D837" s="34"/>
      <c r="E837" s="34" t="s">
        <v>1373</v>
      </c>
      <c r="F837" s="34" t="s">
        <v>1374</v>
      </c>
      <c r="G837" s="41">
        <v>2005</v>
      </c>
      <c r="H837" s="34"/>
      <c r="I837" s="34"/>
      <c r="J837" s="34"/>
      <c r="K837" s="39" t="s">
        <v>80</v>
      </c>
      <c r="L837" s="39" t="s">
        <v>81</v>
      </c>
      <c r="M837" s="39" t="s">
        <v>82</v>
      </c>
      <c r="N837" s="39" t="s">
        <v>83</v>
      </c>
      <c r="O837" s="39" t="s">
        <v>84</v>
      </c>
      <c r="P837" s="39" t="s">
        <v>85</v>
      </c>
      <c r="Q837" s="39" t="s">
        <v>86</v>
      </c>
      <c r="R837" s="35" t="s">
        <v>112</v>
      </c>
      <c r="S837" s="35" t="s">
        <v>112</v>
      </c>
      <c r="T837" s="34" t="s">
        <v>882</v>
      </c>
      <c r="U837" s="39" t="s">
        <v>28</v>
      </c>
      <c r="V837" s="113" t="s">
        <v>293</v>
      </c>
      <c r="W837" s="34" t="s">
        <v>280</v>
      </c>
      <c r="X837" s="39" t="s">
        <v>819</v>
      </c>
      <c r="Y837" s="115"/>
      <c r="Z837" s="39" t="s">
        <v>239</v>
      </c>
      <c r="AA837" s="112"/>
      <c r="AB837" s="115"/>
      <c r="AC837" s="40">
        <v>48</v>
      </c>
      <c r="AD837" s="332" t="s">
        <v>240</v>
      </c>
      <c r="AE837" s="41" t="s">
        <v>508</v>
      </c>
      <c r="AF837" s="332" t="s">
        <v>240</v>
      </c>
      <c r="AG837" s="112"/>
      <c r="AH837" s="346">
        <v>30.7</v>
      </c>
      <c r="AI837" s="111">
        <v>30.7</v>
      </c>
      <c r="AJ837" s="346"/>
      <c r="AK837" s="349"/>
      <c r="AL837" s="336">
        <v>7.87</v>
      </c>
      <c r="AM837" s="44">
        <v>42.774000000000001</v>
      </c>
      <c r="AN837" s="111">
        <v>1</v>
      </c>
      <c r="AO837" s="111">
        <f t="shared" si="41"/>
        <v>1</v>
      </c>
      <c r="AP837" s="111">
        <v>1</v>
      </c>
      <c r="AQ837" s="111"/>
      <c r="AR837" s="335" t="s">
        <v>295</v>
      </c>
      <c r="AS837" s="111" t="s">
        <v>240</v>
      </c>
      <c r="AT837" s="111" t="s">
        <v>295</v>
      </c>
      <c r="AU837" s="111" t="s">
        <v>240</v>
      </c>
      <c r="AV837" s="349"/>
      <c r="AW837" s="348"/>
      <c r="AX837" s="349">
        <v>20</v>
      </c>
      <c r="AY837" s="348">
        <v>7.87</v>
      </c>
      <c r="AZ837" s="334" t="s">
        <v>240</v>
      </c>
      <c r="BB837" s="130"/>
      <c r="BC837" s="348">
        <v>1</v>
      </c>
      <c r="BD837" s="348"/>
      <c r="BE837" s="346"/>
      <c r="BF837" s="348">
        <v>1</v>
      </c>
      <c r="BG837" s="348"/>
      <c r="BH837" s="348"/>
      <c r="BI837" s="348"/>
      <c r="BJ837" s="112">
        <v>10</v>
      </c>
      <c r="BK837" s="346">
        <v>7.4</v>
      </c>
      <c r="BL837" s="346">
        <v>5.9</v>
      </c>
      <c r="BM837" s="346">
        <v>13.6</v>
      </c>
      <c r="BN837" s="346">
        <v>1.1000000000000001</v>
      </c>
      <c r="BO837" s="346">
        <v>38.6</v>
      </c>
      <c r="BP837" s="347">
        <v>0.93</v>
      </c>
      <c r="BQ837" s="346">
        <v>28.06</v>
      </c>
      <c r="BR837" s="346"/>
      <c r="BS837" s="34"/>
      <c r="BT837" s="34"/>
      <c r="BU837" s="34"/>
      <c r="BV837" s="34"/>
      <c r="BW837" s="34"/>
      <c r="BX837" s="34"/>
    </row>
    <row r="838" spans="1:76" x14ac:dyDescent="0.35">
      <c r="A838" s="34" t="s">
        <v>297</v>
      </c>
      <c r="B838" s="34"/>
      <c r="C838" s="34"/>
      <c r="D838" s="34"/>
      <c r="E838" s="34" t="s">
        <v>1373</v>
      </c>
      <c r="F838" s="34" t="s">
        <v>1374</v>
      </c>
      <c r="G838" s="41">
        <v>2005</v>
      </c>
      <c r="H838" s="34"/>
      <c r="I838" s="34"/>
      <c r="J838" s="34"/>
      <c r="K838" s="39" t="s">
        <v>80</v>
      </c>
      <c r="L838" s="39" t="s">
        <v>81</v>
      </c>
      <c r="M838" s="39" t="s">
        <v>82</v>
      </c>
      <c r="N838" s="39" t="s">
        <v>83</v>
      </c>
      <c r="O838" s="39" t="s">
        <v>84</v>
      </c>
      <c r="P838" s="39" t="s">
        <v>85</v>
      </c>
      <c r="Q838" s="39" t="s">
        <v>86</v>
      </c>
      <c r="R838" s="35" t="s">
        <v>112</v>
      </c>
      <c r="S838" s="35" t="s">
        <v>112</v>
      </c>
      <c r="T838" s="34" t="s">
        <v>882</v>
      </c>
      <c r="U838" s="39" t="s">
        <v>28</v>
      </c>
      <c r="V838" s="113" t="s">
        <v>293</v>
      </c>
      <c r="W838" s="34" t="s">
        <v>280</v>
      </c>
      <c r="X838" s="39" t="s">
        <v>819</v>
      </c>
      <c r="Y838" s="115"/>
      <c r="Z838" s="39" t="s">
        <v>239</v>
      </c>
      <c r="AA838" s="112"/>
      <c r="AB838" s="115"/>
      <c r="AC838" s="40">
        <v>48</v>
      </c>
      <c r="AD838" s="332" t="s">
        <v>240</v>
      </c>
      <c r="AE838" s="41" t="s">
        <v>508</v>
      </c>
      <c r="AF838" s="332" t="s">
        <v>240</v>
      </c>
      <c r="AG838" s="112"/>
      <c r="AH838" s="346">
        <v>34.6</v>
      </c>
      <c r="AI838" s="111">
        <v>34.6</v>
      </c>
      <c r="AJ838" s="346"/>
      <c r="AK838" s="349"/>
      <c r="AL838" s="336">
        <v>8.24</v>
      </c>
      <c r="AM838" s="44">
        <v>64.651169999999993</v>
      </c>
      <c r="AN838" s="111">
        <v>0.79</v>
      </c>
      <c r="AO838" s="111">
        <f t="shared" si="41"/>
        <v>1</v>
      </c>
      <c r="AP838" s="111">
        <v>1</v>
      </c>
      <c r="AQ838" s="111"/>
      <c r="AR838" s="335" t="s">
        <v>295</v>
      </c>
      <c r="AS838" s="111" t="s">
        <v>240</v>
      </c>
      <c r="AT838" s="111" t="s">
        <v>295</v>
      </c>
      <c r="AU838" s="111" t="s">
        <v>240</v>
      </c>
      <c r="AV838" s="349"/>
      <c r="AW838" s="348"/>
      <c r="AX838" s="349">
        <v>20</v>
      </c>
      <c r="AY838" s="348">
        <v>8.24</v>
      </c>
      <c r="AZ838" s="334" t="s">
        <v>240</v>
      </c>
      <c r="BB838" s="130"/>
      <c r="BC838" s="348">
        <v>0.79</v>
      </c>
      <c r="BD838" s="348"/>
      <c r="BE838" s="346"/>
      <c r="BF838" s="348">
        <v>0.79</v>
      </c>
      <c r="BG838" s="348"/>
      <c r="BH838" s="348"/>
      <c r="BI838" s="348"/>
      <c r="BJ838" s="112">
        <v>10</v>
      </c>
      <c r="BK838" s="346">
        <v>21.95</v>
      </c>
      <c r="BL838" s="346">
        <v>2.39</v>
      </c>
      <c r="BM838" s="346">
        <v>5.52</v>
      </c>
      <c r="BN838" s="346">
        <v>0.75</v>
      </c>
      <c r="BO838" s="346">
        <v>17.899999999999999</v>
      </c>
      <c r="BP838" s="347">
        <v>2.2999999999999998</v>
      </c>
      <c r="BQ838" s="346">
        <v>66</v>
      </c>
      <c r="BR838" s="346"/>
      <c r="BS838" s="34"/>
      <c r="BT838" s="34"/>
      <c r="BU838" s="34"/>
      <c r="BV838" s="34"/>
      <c r="BW838" s="34"/>
      <c r="BX838" s="34"/>
    </row>
    <row r="839" spans="1:76" x14ac:dyDescent="0.35">
      <c r="A839" s="34" t="s">
        <v>297</v>
      </c>
      <c r="B839" s="34"/>
      <c r="C839" s="34"/>
      <c r="D839" s="34"/>
      <c r="E839" s="34" t="s">
        <v>1373</v>
      </c>
      <c r="F839" s="34" t="s">
        <v>1374</v>
      </c>
      <c r="G839" s="41">
        <v>2005</v>
      </c>
      <c r="H839" s="34"/>
      <c r="I839" s="34"/>
      <c r="J839" s="34"/>
      <c r="K839" s="39" t="s">
        <v>80</v>
      </c>
      <c r="L839" s="39" t="s">
        <v>81</v>
      </c>
      <c r="M839" s="39" t="s">
        <v>82</v>
      </c>
      <c r="N839" s="39" t="s">
        <v>83</v>
      </c>
      <c r="O839" s="39" t="s">
        <v>84</v>
      </c>
      <c r="P839" s="39" t="s">
        <v>85</v>
      </c>
      <c r="Q839" s="39" t="s">
        <v>86</v>
      </c>
      <c r="R839" s="35" t="s">
        <v>112</v>
      </c>
      <c r="S839" s="35" t="s">
        <v>112</v>
      </c>
      <c r="T839" s="34" t="s">
        <v>882</v>
      </c>
      <c r="U839" s="39" t="s">
        <v>28</v>
      </c>
      <c r="V839" s="113" t="s">
        <v>293</v>
      </c>
      <c r="W839" s="34" t="s">
        <v>280</v>
      </c>
      <c r="X839" s="39" t="s">
        <v>819</v>
      </c>
      <c r="Y839" s="115"/>
      <c r="Z839" s="39" t="s">
        <v>239</v>
      </c>
      <c r="AA839" s="112"/>
      <c r="AB839" s="115"/>
      <c r="AC839" s="40">
        <v>48</v>
      </c>
      <c r="AD839" s="332" t="s">
        <v>240</v>
      </c>
      <c r="AE839" s="41" t="s">
        <v>508</v>
      </c>
      <c r="AF839" s="332" t="s">
        <v>240</v>
      </c>
      <c r="AG839" s="112"/>
      <c r="AH839" s="346">
        <v>35.6</v>
      </c>
      <c r="AI839" s="111">
        <v>35.6</v>
      </c>
      <c r="AJ839" s="346"/>
      <c r="AK839" s="349"/>
      <c r="AL839" s="336">
        <v>7.91</v>
      </c>
      <c r="AM839" s="44">
        <v>42.774000000000001</v>
      </c>
      <c r="AN839" s="111">
        <v>2</v>
      </c>
      <c r="AO839" s="111">
        <f t="shared" ref="AO839:AO870" si="42">IF(AP839=1,1,"xx")</f>
        <v>1</v>
      </c>
      <c r="AP839" s="111">
        <v>1</v>
      </c>
      <c r="AQ839" s="111"/>
      <c r="AR839" s="335" t="s">
        <v>295</v>
      </c>
      <c r="AS839" s="111" t="s">
        <v>240</v>
      </c>
      <c r="AT839" s="111" t="s">
        <v>295</v>
      </c>
      <c r="AU839" s="111" t="s">
        <v>240</v>
      </c>
      <c r="AV839" s="349"/>
      <c r="AW839" s="348"/>
      <c r="AX839" s="349">
        <v>20</v>
      </c>
      <c r="AY839" s="348">
        <v>7.91</v>
      </c>
      <c r="AZ839" s="334" t="s">
        <v>240</v>
      </c>
      <c r="BB839" s="130"/>
      <c r="BC839" s="348">
        <v>2</v>
      </c>
      <c r="BD839" s="348"/>
      <c r="BE839" s="346"/>
      <c r="BF839" s="348">
        <v>2</v>
      </c>
      <c r="BG839" s="348"/>
      <c r="BH839" s="348"/>
      <c r="BI839" s="348"/>
      <c r="BJ839" s="112">
        <v>10</v>
      </c>
      <c r="BK839" s="346">
        <v>7.4</v>
      </c>
      <c r="BL839" s="346">
        <v>5.9</v>
      </c>
      <c r="BM839" s="346">
        <v>13.6</v>
      </c>
      <c r="BN839" s="346">
        <v>1.1000000000000001</v>
      </c>
      <c r="BO839" s="346">
        <v>38.6</v>
      </c>
      <c r="BP839" s="347">
        <v>0.93</v>
      </c>
      <c r="BQ839" s="346">
        <v>28.12</v>
      </c>
      <c r="BR839" s="346"/>
      <c r="BS839" s="34"/>
      <c r="BT839" s="34"/>
      <c r="BU839" s="34"/>
      <c r="BV839" s="34"/>
      <c r="BW839" s="34"/>
      <c r="BX839" s="34"/>
    </row>
    <row r="840" spans="1:76" x14ac:dyDescent="0.35">
      <c r="A840" s="34" t="s">
        <v>297</v>
      </c>
      <c r="B840" s="34"/>
      <c r="C840" s="34"/>
      <c r="D840" s="34"/>
      <c r="E840" s="34" t="s">
        <v>1373</v>
      </c>
      <c r="F840" s="34" t="s">
        <v>1374</v>
      </c>
      <c r="G840" s="41">
        <v>2005</v>
      </c>
      <c r="H840" s="34"/>
      <c r="I840" s="34"/>
      <c r="J840" s="34"/>
      <c r="K840" s="39" t="s">
        <v>80</v>
      </c>
      <c r="L840" s="39" t="s">
        <v>81</v>
      </c>
      <c r="M840" s="39" t="s">
        <v>82</v>
      </c>
      <c r="N840" s="39" t="s">
        <v>83</v>
      </c>
      <c r="O840" s="39" t="s">
        <v>84</v>
      </c>
      <c r="P840" s="39" t="s">
        <v>85</v>
      </c>
      <c r="Q840" s="39" t="s">
        <v>86</v>
      </c>
      <c r="R840" s="35" t="s">
        <v>112</v>
      </c>
      <c r="S840" s="35" t="s">
        <v>112</v>
      </c>
      <c r="T840" s="34" t="s">
        <v>882</v>
      </c>
      <c r="U840" s="39" t="s">
        <v>28</v>
      </c>
      <c r="V840" s="113" t="s">
        <v>293</v>
      </c>
      <c r="W840" s="34" t="s">
        <v>280</v>
      </c>
      <c r="X840" s="39" t="s">
        <v>819</v>
      </c>
      <c r="Y840" s="115"/>
      <c r="Z840" s="39" t="s">
        <v>239</v>
      </c>
      <c r="AA840" s="112"/>
      <c r="AB840" s="115"/>
      <c r="AC840" s="40">
        <v>48</v>
      </c>
      <c r="AD840" s="332" t="s">
        <v>240</v>
      </c>
      <c r="AE840" s="41" t="s">
        <v>508</v>
      </c>
      <c r="AF840" s="332" t="s">
        <v>240</v>
      </c>
      <c r="AG840" s="112"/>
      <c r="AH840" s="346">
        <v>38.4</v>
      </c>
      <c r="AI840" s="111">
        <v>38.4</v>
      </c>
      <c r="AJ840" s="346"/>
      <c r="AK840" s="349"/>
      <c r="AL840" s="336">
        <v>7.65</v>
      </c>
      <c r="AM840" s="44">
        <v>13.089270000000001</v>
      </c>
      <c r="AN840" s="111">
        <v>1.59</v>
      </c>
      <c r="AO840" s="111">
        <f t="shared" si="42"/>
        <v>1</v>
      </c>
      <c r="AP840" s="111">
        <v>1</v>
      </c>
      <c r="AQ840" s="111"/>
      <c r="AR840" s="335" t="s">
        <v>295</v>
      </c>
      <c r="AS840" s="111" t="s">
        <v>240</v>
      </c>
      <c r="AT840" s="111" t="s">
        <v>295</v>
      </c>
      <c r="AU840" s="111" t="s">
        <v>240</v>
      </c>
      <c r="AV840" s="349"/>
      <c r="AW840" s="348"/>
      <c r="AX840" s="349">
        <v>20</v>
      </c>
      <c r="AY840" s="348">
        <v>7.65</v>
      </c>
      <c r="AZ840" s="334" t="s">
        <v>240</v>
      </c>
      <c r="BB840" s="130"/>
      <c r="BC840" s="348">
        <v>1.59</v>
      </c>
      <c r="BD840" s="348"/>
      <c r="BE840" s="346"/>
      <c r="BF840" s="348">
        <v>1.59</v>
      </c>
      <c r="BG840" s="348"/>
      <c r="BH840" s="348"/>
      <c r="BI840" s="348"/>
      <c r="BJ840" s="112">
        <v>10</v>
      </c>
      <c r="BK840" s="346">
        <v>3.23</v>
      </c>
      <c r="BL840" s="346">
        <v>1.22</v>
      </c>
      <c r="BM840" s="346">
        <v>3.7</v>
      </c>
      <c r="BN840" s="346">
        <v>0.56000000000000005</v>
      </c>
      <c r="BO840" s="346">
        <v>2.8</v>
      </c>
      <c r="BP840" s="347">
        <v>5.6</v>
      </c>
      <c r="BQ840" s="346">
        <v>16</v>
      </c>
      <c r="BR840" s="346"/>
      <c r="BS840" s="34"/>
      <c r="BT840" s="34"/>
      <c r="BU840" s="34"/>
      <c r="BV840" s="34"/>
      <c r="BW840" s="34"/>
      <c r="BX840" s="34"/>
    </row>
    <row r="841" spans="1:76" x14ac:dyDescent="0.35">
      <c r="A841" s="34" t="s">
        <v>297</v>
      </c>
      <c r="B841" s="34"/>
      <c r="C841" s="34"/>
      <c r="D841" s="34"/>
      <c r="E841" s="34" t="s">
        <v>1373</v>
      </c>
      <c r="F841" s="34" t="s">
        <v>1374</v>
      </c>
      <c r="G841" s="41">
        <v>2005</v>
      </c>
      <c r="H841" s="34"/>
      <c r="I841" s="34"/>
      <c r="J841" s="34"/>
      <c r="K841" s="39" t="s">
        <v>80</v>
      </c>
      <c r="L841" s="39" t="s">
        <v>81</v>
      </c>
      <c r="M841" s="39" t="s">
        <v>82</v>
      </c>
      <c r="N841" s="39" t="s">
        <v>83</v>
      </c>
      <c r="O841" s="39" t="s">
        <v>84</v>
      </c>
      <c r="P841" s="39" t="s">
        <v>85</v>
      </c>
      <c r="Q841" s="39" t="s">
        <v>86</v>
      </c>
      <c r="R841" s="35" t="s">
        <v>112</v>
      </c>
      <c r="S841" s="35" t="s">
        <v>112</v>
      </c>
      <c r="T841" s="34" t="s">
        <v>882</v>
      </c>
      <c r="U841" s="39" t="s">
        <v>28</v>
      </c>
      <c r="V841" s="113" t="s">
        <v>293</v>
      </c>
      <c r="W841" s="34" t="s">
        <v>280</v>
      </c>
      <c r="X841" s="39" t="s">
        <v>819</v>
      </c>
      <c r="Y841" s="115"/>
      <c r="Z841" s="39" t="s">
        <v>239</v>
      </c>
      <c r="AA841" s="112"/>
      <c r="AB841" s="115"/>
      <c r="AC841" s="40">
        <v>48</v>
      </c>
      <c r="AD841" s="332" t="s">
        <v>240</v>
      </c>
      <c r="AE841" s="41" t="s">
        <v>508</v>
      </c>
      <c r="AF841" s="332" t="s">
        <v>240</v>
      </c>
      <c r="AG841" s="112"/>
      <c r="AH841" s="346">
        <v>41.1</v>
      </c>
      <c r="AI841" s="111">
        <v>41.1</v>
      </c>
      <c r="AJ841" s="346"/>
      <c r="AK841" s="349"/>
      <c r="AL841" s="336">
        <v>8.1199999999999992</v>
      </c>
      <c r="AM841" s="44">
        <v>85.285200000000003</v>
      </c>
      <c r="AN841" s="111">
        <v>1.66</v>
      </c>
      <c r="AO841" s="111">
        <f t="shared" si="42"/>
        <v>1</v>
      </c>
      <c r="AP841" s="111">
        <v>1</v>
      </c>
      <c r="AQ841" s="111"/>
      <c r="AR841" s="335" t="s">
        <v>295</v>
      </c>
      <c r="AS841" s="111" t="s">
        <v>240</v>
      </c>
      <c r="AT841" s="111" t="s">
        <v>295</v>
      </c>
      <c r="AU841" s="111" t="s">
        <v>240</v>
      </c>
      <c r="AV841" s="349"/>
      <c r="AW841" s="348"/>
      <c r="AX841" s="349">
        <v>20</v>
      </c>
      <c r="AY841" s="348">
        <v>8.1199999999999992</v>
      </c>
      <c r="AZ841" s="334" t="s">
        <v>240</v>
      </c>
      <c r="BB841" s="130"/>
      <c r="BC841" s="348">
        <v>1.66</v>
      </c>
      <c r="BD841" s="348"/>
      <c r="BE841" s="346"/>
      <c r="BF841" s="348">
        <v>1.66</v>
      </c>
      <c r="BG841" s="348"/>
      <c r="BH841" s="348"/>
      <c r="BI841" s="348"/>
      <c r="BJ841" s="112">
        <v>10</v>
      </c>
      <c r="BK841" s="346">
        <v>14.2</v>
      </c>
      <c r="BL841" s="346">
        <v>12.1</v>
      </c>
      <c r="BM841" s="346">
        <v>27.3</v>
      </c>
      <c r="BN841" s="346">
        <v>2.1</v>
      </c>
      <c r="BO841" s="346">
        <v>80.7</v>
      </c>
      <c r="BP841" s="347">
        <v>3.19</v>
      </c>
      <c r="BQ841" s="346">
        <v>58.24</v>
      </c>
      <c r="BR841" s="346"/>
      <c r="BS841" s="34"/>
      <c r="BT841" s="34"/>
      <c r="BU841" s="34"/>
      <c r="BV841" s="34"/>
      <c r="BW841" s="34"/>
      <c r="BX841" s="34"/>
    </row>
    <row r="842" spans="1:76" x14ac:dyDescent="0.35">
      <c r="A842" s="34" t="s">
        <v>297</v>
      </c>
      <c r="B842" s="34"/>
      <c r="C842" s="34"/>
      <c r="D842" s="34"/>
      <c r="E842" s="34" t="s">
        <v>1373</v>
      </c>
      <c r="F842" s="34" t="s">
        <v>1374</v>
      </c>
      <c r="G842" s="41">
        <v>2005</v>
      </c>
      <c r="H842" s="34"/>
      <c r="I842" s="34"/>
      <c r="J842" s="34"/>
      <c r="K842" s="39" t="s">
        <v>80</v>
      </c>
      <c r="L842" s="39" t="s">
        <v>81</v>
      </c>
      <c r="M842" s="39" t="s">
        <v>82</v>
      </c>
      <c r="N842" s="39" t="s">
        <v>83</v>
      </c>
      <c r="O842" s="39" t="s">
        <v>84</v>
      </c>
      <c r="P842" s="39" t="s">
        <v>85</v>
      </c>
      <c r="Q842" s="39" t="s">
        <v>86</v>
      </c>
      <c r="R842" s="35" t="s">
        <v>112</v>
      </c>
      <c r="S842" s="35" t="s">
        <v>112</v>
      </c>
      <c r="T842" s="34" t="s">
        <v>882</v>
      </c>
      <c r="U842" s="39" t="s">
        <v>28</v>
      </c>
      <c r="V842" s="113" t="s">
        <v>293</v>
      </c>
      <c r="W842" s="34" t="s">
        <v>280</v>
      </c>
      <c r="X842" s="39" t="s">
        <v>819</v>
      </c>
      <c r="Y842" s="115"/>
      <c r="Z842" s="39" t="s">
        <v>239</v>
      </c>
      <c r="AA842" s="112"/>
      <c r="AB842" s="115"/>
      <c r="AC842" s="40">
        <v>48</v>
      </c>
      <c r="AD842" s="332" t="s">
        <v>240</v>
      </c>
      <c r="AE842" s="41" t="s">
        <v>508</v>
      </c>
      <c r="AF842" s="332" t="s">
        <v>240</v>
      </c>
      <c r="AG842" s="112"/>
      <c r="AH842" s="346">
        <v>41.4</v>
      </c>
      <c r="AI842" s="111">
        <v>41.4</v>
      </c>
      <c r="AJ842" s="346"/>
      <c r="AK842" s="349"/>
      <c r="AL842" s="336">
        <v>8.43</v>
      </c>
      <c r="AM842" s="44">
        <v>109.90006999999999</v>
      </c>
      <c r="AN842" s="111">
        <v>0.98</v>
      </c>
      <c r="AO842" s="111">
        <f t="shared" si="42"/>
        <v>1</v>
      </c>
      <c r="AP842" s="111">
        <v>1</v>
      </c>
      <c r="AQ842" s="111"/>
      <c r="AR842" s="335" t="s">
        <v>295</v>
      </c>
      <c r="AS842" s="111" t="s">
        <v>240</v>
      </c>
      <c r="AT842" s="111" t="s">
        <v>295</v>
      </c>
      <c r="AU842" s="111" t="s">
        <v>240</v>
      </c>
      <c r="AV842" s="349"/>
      <c r="AW842" s="348"/>
      <c r="AX842" s="349">
        <v>20</v>
      </c>
      <c r="AY842" s="348">
        <v>8.43</v>
      </c>
      <c r="AZ842" s="334" t="s">
        <v>240</v>
      </c>
      <c r="BB842" s="130"/>
      <c r="BC842" s="348">
        <v>0.98</v>
      </c>
      <c r="BD842" s="348"/>
      <c r="BE842" s="346"/>
      <c r="BF842" s="348">
        <v>0.98</v>
      </c>
      <c r="BG842" s="348"/>
      <c r="BH842" s="348"/>
      <c r="BI842" s="348"/>
      <c r="BJ842" s="112">
        <v>10</v>
      </c>
      <c r="BK842" s="346">
        <v>32.65</v>
      </c>
      <c r="BL842" s="346">
        <v>6.89</v>
      </c>
      <c r="BM842" s="346">
        <v>9.31</v>
      </c>
      <c r="BN842" s="346">
        <v>1.46</v>
      </c>
      <c r="BO842" s="346">
        <v>36.200000000000003</v>
      </c>
      <c r="BP842" s="347">
        <v>2.8</v>
      </c>
      <c r="BQ842" s="346">
        <v>97</v>
      </c>
      <c r="BR842" s="346"/>
      <c r="BS842" s="34"/>
      <c r="BT842" s="34"/>
      <c r="BU842" s="34"/>
      <c r="BV842" s="34"/>
      <c r="BW842" s="34"/>
      <c r="BX842" s="34"/>
    </row>
    <row r="843" spans="1:76" x14ac:dyDescent="0.35">
      <c r="A843" s="34" t="s">
        <v>297</v>
      </c>
      <c r="B843" s="34"/>
      <c r="C843" s="34"/>
      <c r="D843" s="34"/>
      <c r="E843" s="34" t="s">
        <v>1373</v>
      </c>
      <c r="F843" s="34" t="s">
        <v>1374</v>
      </c>
      <c r="G843" s="41">
        <v>2005</v>
      </c>
      <c r="H843" s="34"/>
      <c r="I843" s="34"/>
      <c r="J843" s="34"/>
      <c r="K843" s="39" t="s">
        <v>80</v>
      </c>
      <c r="L843" s="39" t="s">
        <v>81</v>
      </c>
      <c r="M843" s="39" t="s">
        <v>82</v>
      </c>
      <c r="N843" s="39" t="s">
        <v>83</v>
      </c>
      <c r="O843" s="39" t="s">
        <v>84</v>
      </c>
      <c r="P843" s="39" t="s">
        <v>85</v>
      </c>
      <c r="Q843" s="39" t="s">
        <v>86</v>
      </c>
      <c r="R843" s="35" t="s">
        <v>112</v>
      </c>
      <c r="S843" s="35" t="s">
        <v>112</v>
      </c>
      <c r="T843" s="34" t="s">
        <v>882</v>
      </c>
      <c r="U843" s="39" t="s">
        <v>28</v>
      </c>
      <c r="V843" s="113" t="s">
        <v>293</v>
      </c>
      <c r="W843" s="34" t="s">
        <v>280</v>
      </c>
      <c r="X843" s="39" t="s">
        <v>819</v>
      </c>
      <c r="Y843" s="115"/>
      <c r="Z843" s="39" t="s">
        <v>239</v>
      </c>
      <c r="AA843" s="112"/>
      <c r="AB843" s="115"/>
      <c r="AC843" s="40">
        <v>48</v>
      </c>
      <c r="AD843" s="332" t="s">
        <v>240</v>
      </c>
      <c r="AE843" s="41" t="s">
        <v>508</v>
      </c>
      <c r="AF843" s="332" t="s">
        <v>240</v>
      </c>
      <c r="AG843" s="112"/>
      <c r="AH843" s="346">
        <v>47.2</v>
      </c>
      <c r="AI843" s="111">
        <v>47.2</v>
      </c>
      <c r="AJ843" s="346"/>
      <c r="AK843" s="349"/>
      <c r="AL843" s="336">
        <v>7.21</v>
      </c>
      <c r="AM843" s="44">
        <v>7.9182699999999997</v>
      </c>
      <c r="AN843" s="111">
        <v>4.0999999999999996</v>
      </c>
      <c r="AO843" s="111">
        <f t="shared" si="42"/>
        <v>1</v>
      </c>
      <c r="AP843" s="111">
        <v>1</v>
      </c>
      <c r="AQ843" s="111"/>
      <c r="AR843" s="335" t="s">
        <v>295</v>
      </c>
      <c r="AS843" s="111" t="s">
        <v>240</v>
      </c>
      <c r="AT843" s="111" t="s">
        <v>295</v>
      </c>
      <c r="AU843" s="111" t="s">
        <v>240</v>
      </c>
      <c r="AV843" s="349"/>
      <c r="AW843" s="348"/>
      <c r="AX843" s="349">
        <v>20</v>
      </c>
      <c r="AY843" s="348">
        <v>7.21</v>
      </c>
      <c r="AZ843" s="334" t="s">
        <v>240</v>
      </c>
      <c r="BB843" s="130"/>
      <c r="BC843" s="348">
        <v>4.0999999999999996</v>
      </c>
      <c r="BD843" s="348"/>
      <c r="BE843" s="346"/>
      <c r="BF843" s="348">
        <v>4.0999999999999996</v>
      </c>
      <c r="BG843" s="348"/>
      <c r="BH843" s="348"/>
      <c r="BI843" s="348"/>
      <c r="BJ843" s="112">
        <v>10</v>
      </c>
      <c r="BK843" s="346">
        <v>1.39</v>
      </c>
      <c r="BL843" s="346">
        <v>1.08</v>
      </c>
      <c r="BM843" s="346">
        <v>5.66</v>
      </c>
      <c r="BN843" s="346">
        <v>0.61</v>
      </c>
      <c r="BO843" s="346">
        <v>8</v>
      </c>
      <c r="BP843" s="347">
        <v>7.6</v>
      </c>
      <c r="BQ843" s="346">
        <v>10</v>
      </c>
      <c r="BR843" s="346"/>
      <c r="BS843" s="34"/>
      <c r="BT843" s="34"/>
      <c r="BU843" s="34"/>
      <c r="BV843" s="34"/>
      <c r="BW843" s="34"/>
      <c r="BX843" s="34"/>
    </row>
    <row r="844" spans="1:76" x14ac:dyDescent="0.35">
      <c r="A844" s="34" t="s">
        <v>297</v>
      </c>
      <c r="B844" s="34"/>
      <c r="C844" s="34"/>
      <c r="D844" s="34"/>
      <c r="E844" s="34" t="s">
        <v>1373</v>
      </c>
      <c r="F844" s="34" t="s">
        <v>1374</v>
      </c>
      <c r="G844" s="41">
        <v>2005</v>
      </c>
      <c r="H844" s="34"/>
      <c r="I844" s="34"/>
      <c r="J844" s="34"/>
      <c r="K844" s="39" t="s">
        <v>80</v>
      </c>
      <c r="L844" s="39" t="s">
        <v>81</v>
      </c>
      <c r="M844" s="39" t="s">
        <v>82</v>
      </c>
      <c r="N844" s="39" t="s">
        <v>83</v>
      </c>
      <c r="O844" s="39" t="s">
        <v>84</v>
      </c>
      <c r="P844" s="39" t="s">
        <v>85</v>
      </c>
      <c r="Q844" s="39" t="s">
        <v>86</v>
      </c>
      <c r="R844" s="35" t="s">
        <v>112</v>
      </c>
      <c r="S844" s="35" t="s">
        <v>112</v>
      </c>
      <c r="T844" s="34" t="s">
        <v>882</v>
      </c>
      <c r="U844" s="39" t="s">
        <v>28</v>
      </c>
      <c r="V844" s="113" t="s">
        <v>293</v>
      </c>
      <c r="W844" s="34" t="s">
        <v>280</v>
      </c>
      <c r="X844" s="39" t="s">
        <v>819</v>
      </c>
      <c r="Y844" s="115"/>
      <c r="Z844" s="39" t="s">
        <v>239</v>
      </c>
      <c r="AA844" s="112"/>
      <c r="AB844" s="115"/>
      <c r="AC844" s="40">
        <v>48</v>
      </c>
      <c r="AD844" s="332" t="s">
        <v>240</v>
      </c>
      <c r="AE844" s="41" t="s">
        <v>508</v>
      </c>
      <c r="AF844" s="332" t="s">
        <v>240</v>
      </c>
      <c r="AG844" s="112"/>
      <c r="AH844" s="346">
        <v>50.5</v>
      </c>
      <c r="AI844" s="111">
        <v>50.5</v>
      </c>
      <c r="AJ844" s="346"/>
      <c r="AK844" s="349"/>
      <c r="AL844" s="336">
        <v>7.42</v>
      </c>
      <c r="AM844" s="44">
        <v>14.43413</v>
      </c>
      <c r="AN844" s="111">
        <v>3.5</v>
      </c>
      <c r="AO844" s="111">
        <f t="shared" si="42"/>
        <v>1</v>
      </c>
      <c r="AP844" s="111">
        <v>1</v>
      </c>
      <c r="AQ844" s="111"/>
      <c r="AR844" s="335" t="s">
        <v>295</v>
      </c>
      <c r="AS844" s="111" t="s">
        <v>240</v>
      </c>
      <c r="AT844" s="111" t="s">
        <v>295</v>
      </c>
      <c r="AU844" s="111" t="s">
        <v>240</v>
      </c>
      <c r="AV844" s="349"/>
      <c r="AW844" s="348"/>
      <c r="AX844" s="349">
        <v>20</v>
      </c>
      <c r="AY844" s="348">
        <v>7.42</v>
      </c>
      <c r="AZ844" s="334" t="s">
        <v>240</v>
      </c>
      <c r="BB844" s="130"/>
      <c r="BC844" s="348">
        <v>3.5</v>
      </c>
      <c r="BD844" s="348"/>
      <c r="BE844" s="346"/>
      <c r="BF844" s="348">
        <v>3.5</v>
      </c>
      <c r="BG844" s="348"/>
      <c r="BH844" s="348"/>
      <c r="BI844" s="348"/>
      <c r="BJ844" s="112">
        <v>10</v>
      </c>
      <c r="BK844" s="346">
        <v>3.95</v>
      </c>
      <c r="BL844" s="346">
        <v>1.1100000000000001</v>
      </c>
      <c r="BM844" s="346">
        <v>3.4</v>
      </c>
      <c r="BN844" s="346">
        <v>0.46</v>
      </c>
      <c r="BO844" s="346">
        <v>3.7</v>
      </c>
      <c r="BP844" s="347">
        <v>4.9000000000000004</v>
      </c>
      <c r="BQ844" s="346">
        <v>16</v>
      </c>
      <c r="BR844" s="346"/>
      <c r="BS844" s="34"/>
      <c r="BT844" s="34"/>
      <c r="BU844" s="34"/>
      <c r="BV844" s="34"/>
      <c r="BW844" s="34"/>
      <c r="BX844" s="34"/>
    </row>
    <row r="845" spans="1:76" x14ac:dyDescent="0.35">
      <c r="A845" s="34" t="s">
        <v>297</v>
      </c>
      <c r="B845" s="34"/>
      <c r="C845" s="34"/>
      <c r="D845" s="34"/>
      <c r="E845" s="34" t="s">
        <v>1373</v>
      </c>
      <c r="F845" s="34" t="s">
        <v>1374</v>
      </c>
      <c r="G845" s="41">
        <v>2005</v>
      </c>
      <c r="H845" s="34"/>
      <c r="I845" s="34"/>
      <c r="J845" s="34"/>
      <c r="K845" s="39" t="s">
        <v>80</v>
      </c>
      <c r="L845" s="39" t="s">
        <v>81</v>
      </c>
      <c r="M845" s="39" t="s">
        <v>82</v>
      </c>
      <c r="N845" s="39" t="s">
        <v>83</v>
      </c>
      <c r="O845" s="39" t="s">
        <v>84</v>
      </c>
      <c r="P845" s="39" t="s">
        <v>85</v>
      </c>
      <c r="Q845" s="39" t="s">
        <v>86</v>
      </c>
      <c r="R845" s="35" t="s">
        <v>112</v>
      </c>
      <c r="S845" s="35" t="s">
        <v>112</v>
      </c>
      <c r="T845" s="34" t="s">
        <v>882</v>
      </c>
      <c r="U845" s="39" t="s">
        <v>28</v>
      </c>
      <c r="V845" s="113" t="s">
        <v>293</v>
      </c>
      <c r="W845" s="34" t="s">
        <v>280</v>
      </c>
      <c r="X845" s="39" t="s">
        <v>819</v>
      </c>
      <c r="Y845" s="115"/>
      <c r="Z845" s="39" t="s">
        <v>239</v>
      </c>
      <c r="AA845" s="112"/>
      <c r="AB845" s="115"/>
      <c r="AC845" s="40">
        <v>48</v>
      </c>
      <c r="AD845" s="332" t="s">
        <v>240</v>
      </c>
      <c r="AE845" s="41" t="s">
        <v>508</v>
      </c>
      <c r="AF845" s="332" t="s">
        <v>240</v>
      </c>
      <c r="AG845" s="112"/>
      <c r="AH845" s="346">
        <v>52.3</v>
      </c>
      <c r="AI845" s="111">
        <v>52.3</v>
      </c>
      <c r="AJ845" s="346"/>
      <c r="AK845" s="349"/>
      <c r="AL845" s="336">
        <v>8.6199999999999992</v>
      </c>
      <c r="AM845" s="44">
        <v>140.23631</v>
      </c>
      <c r="AN845" s="111">
        <v>0.98</v>
      </c>
      <c r="AO845" s="111">
        <f t="shared" si="42"/>
        <v>1</v>
      </c>
      <c r="AP845" s="111">
        <v>1</v>
      </c>
      <c r="AQ845" s="111"/>
      <c r="AR845" s="335" t="s">
        <v>295</v>
      </c>
      <c r="AS845" s="111" t="s">
        <v>240</v>
      </c>
      <c r="AT845" s="111" t="s">
        <v>295</v>
      </c>
      <c r="AU845" s="111" t="s">
        <v>240</v>
      </c>
      <c r="AV845" s="349"/>
      <c r="AW845" s="348"/>
      <c r="AX845" s="349">
        <v>20</v>
      </c>
      <c r="AY845" s="348">
        <v>8.6199999999999992</v>
      </c>
      <c r="AZ845" s="334" t="s">
        <v>240</v>
      </c>
      <c r="BB845" s="130"/>
      <c r="BC845" s="348">
        <v>0.98</v>
      </c>
      <c r="BD845" s="348"/>
      <c r="BE845" s="346"/>
      <c r="BF845" s="348">
        <v>0.98</v>
      </c>
      <c r="BG845" s="348"/>
      <c r="BH845" s="348"/>
      <c r="BI845" s="348"/>
      <c r="BJ845" s="112">
        <v>10</v>
      </c>
      <c r="BK845" s="346">
        <v>35.909999999999997</v>
      </c>
      <c r="BL845" s="346">
        <v>12.28</v>
      </c>
      <c r="BM845" s="346">
        <v>11.9</v>
      </c>
      <c r="BN845" s="346">
        <v>1.26</v>
      </c>
      <c r="BO845" s="346">
        <v>13.2</v>
      </c>
      <c r="BP845" s="347">
        <v>7.2</v>
      </c>
      <c r="BQ845" s="346">
        <v>154</v>
      </c>
      <c r="BR845" s="346"/>
      <c r="BS845" s="34"/>
      <c r="BT845" s="34"/>
      <c r="BU845" s="34"/>
      <c r="BV845" s="34"/>
      <c r="BW845" s="34"/>
      <c r="BX845" s="34"/>
    </row>
    <row r="846" spans="1:76" x14ac:dyDescent="0.35">
      <c r="A846" s="34" t="s">
        <v>297</v>
      </c>
      <c r="B846" s="34"/>
      <c r="C846" s="34"/>
      <c r="D846" s="34"/>
      <c r="E846" s="34" t="s">
        <v>1373</v>
      </c>
      <c r="F846" s="34" t="s">
        <v>1374</v>
      </c>
      <c r="G846" s="41">
        <v>2005</v>
      </c>
      <c r="H846" s="34"/>
      <c r="I846" s="34"/>
      <c r="J846" s="34"/>
      <c r="K846" s="39" t="s">
        <v>80</v>
      </c>
      <c r="L846" s="39" t="s">
        <v>81</v>
      </c>
      <c r="M846" s="39" t="s">
        <v>82</v>
      </c>
      <c r="N846" s="39" t="s">
        <v>83</v>
      </c>
      <c r="O846" s="39" t="s">
        <v>84</v>
      </c>
      <c r="P846" s="39" t="s">
        <v>85</v>
      </c>
      <c r="Q846" s="39" t="s">
        <v>86</v>
      </c>
      <c r="R846" s="35" t="s">
        <v>112</v>
      </c>
      <c r="S846" s="35" t="s">
        <v>112</v>
      </c>
      <c r="T846" s="34" t="s">
        <v>882</v>
      </c>
      <c r="U846" s="39" t="s">
        <v>28</v>
      </c>
      <c r="V846" s="113" t="s">
        <v>293</v>
      </c>
      <c r="W846" s="34" t="s">
        <v>280</v>
      </c>
      <c r="X846" s="39" t="s">
        <v>819</v>
      </c>
      <c r="Y846" s="115"/>
      <c r="Z846" s="39" t="s">
        <v>239</v>
      </c>
      <c r="AA846" s="112"/>
      <c r="AB846" s="115"/>
      <c r="AC846" s="40">
        <v>48</v>
      </c>
      <c r="AD846" s="332" t="s">
        <v>240</v>
      </c>
      <c r="AE846" s="41" t="s">
        <v>508</v>
      </c>
      <c r="AF846" s="332" t="s">
        <v>240</v>
      </c>
      <c r="AG846" s="112"/>
      <c r="AH846" s="346">
        <v>52.9</v>
      </c>
      <c r="AI846" s="111">
        <v>52.9</v>
      </c>
      <c r="AJ846" s="346"/>
      <c r="AK846" s="349"/>
      <c r="AL846" s="336">
        <v>7.64</v>
      </c>
      <c r="AM846" s="44">
        <v>12.412459999999999</v>
      </c>
      <c r="AN846" s="111">
        <v>2.25</v>
      </c>
      <c r="AO846" s="111">
        <f t="shared" si="42"/>
        <v>1</v>
      </c>
      <c r="AP846" s="111">
        <v>1</v>
      </c>
      <c r="AQ846" s="111"/>
      <c r="AR846" s="335" t="s">
        <v>295</v>
      </c>
      <c r="AS846" s="111" t="s">
        <v>240</v>
      </c>
      <c r="AT846" s="111" t="s">
        <v>295</v>
      </c>
      <c r="AU846" s="111" t="s">
        <v>240</v>
      </c>
      <c r="AV846" s="349"/>
      <c r="AW846" s="348"/>
      <c r="AX846" s="349">
        <v>20</v>
      </c>
      <c r="AY846" s="348">
        <v>7.64</v>
      </c>
      <c r="AZ846" s="334" t="s">
        <v>240</v>
      </c>
      <c r="BB846" s="130"/>
      <c r="BC846" s="348">
        <v>2.25</v>
      </c>
      <c r="BD846" s="348"/>
      <c r="BE846" s="346"/>
      <c r="BF846" s="348">
        <v>2.25</v>
      </c>
      <c r="BG846" s="348"/>
      <c r="BH846" s="348"/>
      <c r="BI846" s="348"/>
      <c r="BJ846" s="112">
        <v>10</v>
      </c>
      <c r="BK846" s="346">
        <v>2.86</v>
      </c>
      <c r="BL846" s="346">
        <v>1.28</v>
      </c>
      <c r="BM846" s="346">
        <v>3.9</v>
      </c>
      <c r="BN846" s="346">
        <v>0.6</v>
      </c>
      <c r="BO846" s="346">
        <v>2.2999999999999998</v>
      </c>
      <c r="BP846" s="347">
        <v>5.9</v>
      </c>
      <c r="BQ846" s="346">
        <v>16</v>
      </c>
      <c r="BR846" s="346"/>
      <c r="BS846" s="34"/>
      <c r="BT846" s="34"/>
      <c r="BU846" s="34"/>
      <c r="BV846" s="34"/>
      <c r="BW846" s="34"/>
      <c r="BX846" s="34"/>
    </row>
    <row r="847" spans="1:76" x14ac:dyDescent="0.35">
      <c r="A847" s="34" t="s">
        <v>297</v>
      </c>
      <c r="B847" s="34"/>
      <c r="C847" s="34"/>
      <c r="D847" s="34"/>
      <c r="E847" s="34" t="s">
        <v>1373</v>
      </c>
      <c r="F847" s="34" t="s">
        <v>1374</v>
      </c>
      <c r="G847" s="41">
        <v>2005</v>
      </c>
      <c r="H847" s="34"/>
      <c r="I847" s="34"/>
      <c r="J847" s="34"/>
      <c r="K847" s="39" t="s">
        <v>80</v>
      </c>
      <c r="L847" s="39" t="s">
        <v>81</v>
      </c>
      <c r="M847" s="39" t="s">
        <v>82</v>
      </c>
      <c r="N847" s="39" t="s">
        <v>83</v>
      </c>
      <c r="O847" s="39" t="s">
        <v>84</v>
      </c>
      <c r="P847" s="39" t="s">
        <v>85</v>
      </c>
      <c r="Q847" s="39" t="s">
        <v>86</v>
      </c>
      <c r="R847" s="35" t="s">
        <v>112</v>
      </c>
      <c r="S847" s="35" t="s">
        <v>112</v>
      </c>
      <c r="T847" s="34" t="s">
        <v>882</v>
      </c>
      <c r="U847" s="39" t="s">
        <v>28</v>
      </c>
      <c r="V847" s="113" t="s">
        <v>293</v>
      </c>
      <c r="W847" s="34" t="s">
        <v>280</v>
      </c>
      <c r="X847" s="39" t="s">
        <v>819</v>
      </c>
      <c r="Y847" s="115"/>
      <c r="Z847" s="39" t="s">
        <v>239</v>
      </c>
      <c r="AA847" s="112"/>
      <c r="AB847" s="115"/>
      <c r="AC847" s="40">
        <v>48</v>
      </c>
      <c r="AD847" s="332" t="s">
        <v>240</v>
      </c>
      <c r="AE847" s="41" t="s">
        <v>508</v>
      </c>
      <c r="AF847" s="332" t="s">
        <v>240</v>
      </c>
      <c r="AG847" s="112"/>
      <c r="AH847" s="346">
        <v>54.1</v>
      </c>
      <c r="AI847" s="111">
        <v>54.1</v>
      </c>
      <c r="AJ847" s="346"/>
      <c r="AK847" s="349"/>
      <c r="AL847" s="336">
        <v>7.62</v>
      </c>
      <c r="AM847" s="44">
        <v>11.719440000000001</v>
      </c>
      <c r="AN847" s="111">
        <v>2.75</v>
      </c>
      <c r="AO847" s="111">
        <f t="shared" si="42"/>
        <v>1</v>
      </c>
      <c r="AP847" s="111">
        <v>1</v>
      </c>
      <c r="AQ847" s="111"/>
      <c r="AR847" s="335" t="s">
        <v>295</v>
      </c>
      <c r="AS847" s="111" t="s">
        <v>240</v>
      </c>
      <c r="AT847" s="111" t="s">
        <v>295</v>
      </c>
      <c r="AU847" s="111" t="s">
        <v>240</v>
      </c>
      <c r="AV847" s="349"/>
      <c r="AW847" s="348"/>
      <c r="AX847" s="349">
        <v>20</v>
      </c>
      <c r="AY847" s="348">
        <v>7.62</v>
      </c>
      <c r="AZ847" s="334" t="s">
        <v>240</v>
      </c>
      <c r="BB847" s="130"/>
      <c r="BC847" s="348">
        <v>2.75</v>
      </c>
      <c r="BD847" s="348"/>
      <c r="BE847" s="346"/>
      <c r="BF847" s="348">
        <v>2.75</v>
      </c>
      <c r="BG847" s="348"/>
      <c r="BH847" s="348"/>
      <c r="BI847" s="348"/>
      <c r="BJ847" s="112">
        <v>10</v>
      </c>
      <c r="BK847" s="346">
        <v>2.5</v>
      </c>
      <c r="BL847" s="346">
        <v>1.33</v>
      </c>
      <c r="BM847" s="346">
        <v>4</v>
      </c>
      <c r="BN847" s="346">
        <v>0.65</v>
      </c>
      <c r="BO847" s="346">
        <v>1.9</v>
      </c>
      <c r="BP847" s="347">
        <v>4.9000000000000004</v>
      </c>
      <c r="BQ847" s="346">
        <v>16</v>
      </c>
      <c r="BR847" s="346"/>
      <c r="BS847" s="34"/>
      <c r="BT847" s="34"/>
      <c r="BU847" s="34"/>
      <c r="BV847" s="34"/>
      <c r="BW847" s="34"/>
      <c r="BX847" s="34"/>
    </row>
    <row r="848" spans="1:76" x14ac:dyDescent="0.35">
      <c r="A848" s="34" t="s">
        <v>297</v>
      </c>
      <c r="B848" s="34"/>
      <c r="C848" s="34"/>
      <c r="D848" s="34"/>
      <c r="E848" s="34" t="s">
        <v>1373</v>
      </c>
      <c r="F848" s="34" t="s">
        <v>1374</v>
      </c>
      <c r="G848" s="41">
        <v>2005</v>
      </c>
      <c r="H848" s="34"/>
      <c r="I848" s="34"/>
      <c r="J848" s="34"/>
      <c r="K848" s="39" t="s">
        <v>80</v>
      </c>
      <c r="L848" s="39" t="s">
        <v>81</v>
      </c>
      <c r="M848" s="39" t="s">
        <v>82</v>
      </c>
      <c r="N848" s="39" t="s">
        <v>83</v>
      </c>
      <c r="O848" s="39" t="s">
        <v>84</v>
      </c>
      <c r="P848" s="39" t="s">
        <v>85</v>
      </c>
      <c r="Q848" s="39" t="s">
        <v>86</v>
      </c>
      <c r="R848" s="35" t="s">
        <v>112</v>
      </c>
      <c r="S848" s="35" t="s">
        <v>112</v>
      </c>
      <c r="T848" s="34" t="s">
        <v>882</v>
      </c>
      <c r="U848" s="39" t="s">
        <v>28</v>
      </c>
      <c r="V848" s="113" t="s">
        <v>293</v>
      </c>
      <c r="W848" s="34" t="s">
        <v>280</v>
      </c>
      <c r="X848" s="39" t="s">
        <v>819</v>
      </c>
      <c r="Y848" s="115"/>
      <c r="Z848" s="39" t="s">
        <v>239</v>
      </c>
      <c r="AA848" s="112"/>
      <c r="AB848" s="115"/>
      <c r="AC848" s="40">
        <v>48</v>
      </c>
      <c r="AD848" s="332" t="s">
        <v>240</v>
      </c>
      <c r="AE848" s="41" t="s">
        <v>508</v>
      </c>
      <c r="AF848" s="332" t="s">
        <v>240</v>
      </c>
      <c r="AG848" s="112"/>
      <c r="AH848" s="346">
        <v>57.3</v>
      </c>
      <c r="AI848" s="111">
        <v>57.3</v>
      </c>
      <c r="AJ848" s="346"/>
      <c r="AK848" s="349"/>
      <c r="AL848" s="336">
        <v>8.56</v>
      </c>
      <c r="AM848" s="44">
        <v>230.13623999999999</v>
      </c>
      <c r="AN848" s="111">
        <v>0.91</v>
      </c>
      <c r="AO848" s="111">
        <f t="shared" si="42"/>
        <v>1</v>
      </c>
      <c r="AP848" s="111">
        <v>1</v>
      </c>
      <c r="AQ848" s="111"/>
      <c r="AR848" s="335" t="s">
        <v>295</v>
      </c>
      <c r="AS848" s="111" t="s">
        <v>240</v>
      </c>
      <c r="AT848" s="111" t="s">
        <v>295</v>
      </c>
      <c r="AU848" s="111" t="s">
        <v>240</v>
      </c>
      <c r="AV848" s="349"/>
      <c r="AW848" s="348"/>
      <c r="AX848" s="349">
        <v>20</v>
      </c>
      <c r="AY848" s="348">
        <v>8.56</v>
      </c>
      <c r="AZ848" s="334" t="s">
        <v>240</v>
      </c>
      <c r="BB848" s="130"/>
      <c r="BC848" s="348">
        <v>0.91</v>
      </c>
      <c r="BD848" s="348"/>
      <c r="BE848" s="346"/>
      <c r="BF848" s="348">
        <v>0.91</v>
      </c>
      <c r="BG848" s="348"/>
      <c r="BH848" s="348"/>
      <c r="BI848" s="348"/>
      <c r="BJ848" s="112">
        <v>10</v>
      </c>
      <c r="BK848" s="346">
        <v>66.239999999999995</v>
      </c>
      <c r="BL848" s="346">
        <v>15.72</v>
      </c>
      <c r="BM848" s="346">
        <v>52.47</v>
      </c>
      <c r="BN848" s="346">
        <v>1.82</v>
      </c>
      <c r="BO848" s="346">
        <v>141.19999999999999</v>
      </c>
      <c r="BP848" s="347">
        <v>27.3</v>
      </c>
      <c r="BQ848" s="346">
        <v>140</v>
      </c>
      <c r="BR848" s="346"/>
      <c r="BS848" s="34"/>
      <c r="BT848" s="34"/>
      <c r="BU848" s="34"/>
      <c r="BV848" s="34"/>
      <c r="BW848" s="34"/>
      <c r="BX848" s="34"/>
    </row>
    <row r="849" spans="1:76" x14ac:dyDescent="0.35">
      <c r="A849" s="34" t="s">
        <v>297</v>
      </c>
      <c r="B849" s="34"/>
      <c r="C849" s="34"/>
      <c r="D849" s="34"/>
      <c r="E849" s="34" t="s">
        <v>1373</v>
      </c>
      <c r="F849" s="34" t="s">
        <v>1374</v>
      </c>
      <c r="G849" s="41">
        <v>2005</v>
      </c>
      <c r="H849" s="34"/>
      <c r="I849" s="34"/>
      <c r="J849" s="34"/>
      <c r="K849" s="39" t="s">
        <v>80</v>
      </c>
      <c r="L849" s="39" t="s">
        <v>81</v>
      </c>
      <c r="M849" s="39" t="s">
        <v>82</v>
      </c>
      <c r="N849" s="39" t="s">
        <v>83</v>
      </c>
      <c r="O849" s="39" t="s">
        <v>84</v>
      </c>
      <c r="P849" s="39" t="s">
        <v>85</v>
      </c>
      <c r="Q849" s="39" t="s">
        <v>86</v>
      </c>
      <c r="R849" s="35" t="s">
        <v>112</v>
      </c>
      <c r="S849" s="35" t="s">
        <v>112</v>
      </c>
      <c r="T849" s="34" t="s">
        <v>882</v>
      </c>
      <c r="U849" s="39" t="s">
        <v>28</v>
      </c>
      <c r="V849" s="113" t="s">
        <v>293</v>
      </c>
      <c r="W849" s="34" t="s">
        <v>280</v>
      </c>
      <c r="X849" s="39" t="s">
        <v>819</v>
      </c>
      <c r="Y849" s="115"/>
      <c r="Z849" s="39" t="s">
        <v>239</v>
      </c>
      <c r="AA849" s="112"/>
      <c r="AB849" s="115"/>
      <c r="AC849" s="40">
        <v>48</v>
      </c>
      <c r="AD849" s="332" t="s">
        <v>240</v>
      </c>
      <c r="AE849" s="41" t="s">
        <v>508</v>
      </c>
      <c r="AF849" s="332" t="s">
        <v>240</v>
      </c>
      <c r="AG849" s="112"/>
      <c r="AH849" s="346">
        <v>58.2</v>
      </c>
      <c r="AI849" s="111">
        <v>58.2</v>
      </c>
      <c r="AJ849" s="346"/>
      <c r="AK849" s="349"/>
      <c r="AL849" s="336">
        <v>7.92</v>
      </c>
      <c r="AM849" s="44">
        <v>42.774000000000001</v>
      </c>
      <c r="AN849" s="111">
        <v>3</v>
      </c>
      <c r="AO849" s="111">
        <f t="shared" si="42"/>
        <v>1</v>
      </c>
      <c r="AP849" s="111">
        <v>1</v>
      </c>
      <c r="AQ849" s="111"/>
      <c r="AR849" s="335" t="s">
        <v>295</v>
      </c>
      <c r="AS849" s="111" t="s">
        <v>240</v>
      </c>
      <c r="AT849" s="111" t="s">
        <v>295</v>
      </c>
      <c r="AU849" s="111" t="s">
        <v>240</v>
      </c>
      <c r="AV849" s="349"/>
      <c r="AW849" s="348"/>
      <c r="AX849" s="349">
        <v>20</v>
      </c>
      <c r="AY849" s="348">
        <v>7.92</v>
      </c>
      <c r="AZ849" s="334" t="s">
        <v>240</v>
      </c>
      <c r="BB849" s="130"/>
      <c r="BC849" s="348">
        <v>3</v>
      </c>
      <c r="BD849" s="348"/>
      <c r="BE849" s="346"/>
      <c r="BF849" s="348">
        <v>3</v>
      </c>
      <c r="BG849" s="348"/>
      <c r="BH849" s="348"/>
      <c r="BI849" s="348"/>
      <c r="BJ849" s="112">
        <v>10</v>
      </c>
      <c r="BK849" s="346">
        <v>7.4</v>
      </c>
      <c r="BL849" s="346">
        <v>5.9</v>
      </c>
      <c r="BM849" s="346">
        <v>13.6</v>
      </c>
      <c r="BN849" s="346">
        <v>1.1000000000000001</v>
      </c>
      <c r="BO849" s="346">
        <v>38.6</v>
      </c>
      <c r="BP849" s="347">
        <v>0.93</v>
      </c>
      <c r="BQ849" s="346">
        <v>28.13</v>
      </c>
      <c r="BR849" s="346"/>
      <c r="BS849" s="34"/>
      <c r="BT849" s="34"/>
      <c r="BU849" s="34"/>
      <c r="BV849" s="34"/>
      <c r="BW849" s="34"/>
      <c r="BX849" s="34"/>
    </row>
    <row r="850" spans="1:76" x14ac:dyDescent="0.35">
      <c r="A850" s="34" t="s">
        <v>297</v>
      </c>
      <c r="B850" s="34"/>
      <c r="C850" s="34"/>
      <c r="D850" s="34"/>
      <c r="E850" s="34" t="s">
        <v>1373</v>
      </c>
      <c r="F850" s="34" t="s">
        <v>1374</v>
      </c>
      <c r="G850" s="41">
        <v>2005</v>
      </c>
      <c r="H850" s="34"/>
      <c r="I850" s="34"/>
      <c r="J850" s="34"/>
      <c r="K850" s="39" t="s">
        <v>80</v>
      </c>
      <c r="L850" s="39" t="s">
        <v>81</v>
      </c>
      <c r="M850" s="39" t="s">
        <v>82</v>
      </c>
      <c r="N850" s="39" t="s">
        <v>83</v>
      </c>
      <c r="O850" s="39" t="s">
        <v>84</v>
      </c>
      <c r="P850" s="39" t="s">
        <v>85</v>
      </c>
      <c r="Q850" s="39" t="s">
        <v>86</v>
      </c>
      <c r="R850" s="35" t="s">
        <v>112</v>
      </c>
      <c r="S850" s="35" t="s">
        <v>112</v>
      </c>
      <c r="T850" s="34" t="s">
        <v>882</v>
      </c>
      <c r="U850" s="39" t="s">
        <v>28</v>
      </c>
      <c r="V850" s="113" t="s">
        <v>293</v>
      </c>
      <c r="W850" s="34" t="s">
        <v>280</v>
      </c>
      <c r="X850" s="39" t="s">
        <v>819</v>
      </c>
      <c r="Y850" s="115"/>
      <c r="Z850" s="39" t="s">
        <v>239</v>
      </c>
      <c r="AA850" s="112"/>
      <c r="AB850" s="115"/>
      <c r="AC850" s="40">
        <v>48</v>
      </c>
      <c r="AD850" s="332" t="s">
        <v>240</v>
      </c>
      <c r="AE850" s="41" t="s">
        <v>508</v>
      </c>
      <c r="AF850" s="332" t="s">
        <v>240</v>
      </c>
      <c r="AG850" s="112"/>
      <c r="AH850" s="346">
        <v>62.8</v>
      </c>
      <c r="AI850" s="111">
        <v>62.8</v>
      </c>
      <c r="AJ850" s="346"/>
      <c r="AK850" s="349"/>
      <c r="AL850" s="336">
        <v>8.36</v>
      </c>
      <c r="AM850" s="44">
        <v>114.82988999999999</v>
      </c>
      <c r="AN850" s="111">
        <v>1.07</v>
      </c>
      <c r="AO850" s="111">
        <f t="shared" si="42"/>
        <v>1</v>
      </c>
      <c r="AP850" s="111">
        <v>1</v>
      </c>
      <c r="AQ850" s="111"/>
      <c r="AR850" s="335" t="s">
        <v>295</v>
      </c>
      <c r="AS850" s="111" t="s">
        <v>240</v>
      </c>
      <c r="AT850" s="111" t="s">
        <v>295</v>
      </c>
      <c r="AU850" s="111" t="s">
        <v>240</v>
      </c>
      <c r="AV850" s="349"/>
      <c r="AW850" s="348"/>
      <c r="AX850" s="349">
        <v>20</v>
      </c>
      <c r="AY850" s="348">
        <v>8.36</v>
      </c>
      <c r="AZ850" s="334" t="s">
        <v>240</v>
      </c>
      <c r="BB850" s="130"/>
      <c r="BC850" s="348">
        <v>1.07</v>
      </c>
      <c r="BD850" s="348"/>
      <c r="BE850" s="346"/>
      <c r="BF850" s="348">
        <v>1.07</v>
      </c>
      <c r="BG850" s="348"/>
      <c r="BH850" s="348"/>
      <c r="BI850" s="348"/>
      <c r="BJ850" s="112">
        <v>10</v>
      </c>
      <c r="BK850" s="346">
        <v>37.229999999999997</v>
      </c>
      <c r="BL850" s="346">
        <v>5.31</v>
      </c>
      <c r="BM850" s="346">
        <v>10.1</v>
      </c>
      <c r="BN850" s="346">
        <v>1.34</v>
      </c>
      <c r="BO850" s="346">
        <v>45.7</v>
      </c>
      <c r="BP850" s="347">
        <v>4.4000000000000004</v>
      </c>
      <c r="BQ850" s="346">
        <v>86</v>
      </c>
      <c r="BR850" s="346"/>
      <c r="BS850" s="34"/>
      <c r="BT850" s="34"/>
      <c r="BU850" s="34"/>
      <c r="BV850" s="34"/>
      <c r="BW850" s="34"/>
      <c r="BX850" s="34"/>
    </row>
    <row r="851" spans="1:76" x14ac:dyDescent="0.35">
      <c r="A851" s="34" t="s">
        <v>297</v>
      </c>
      <c r="B851" s="34"/>
      <c r="C851" s="34"/>
      <c r="D851" s="34"/>
      <c r="E851" s="34" t="s">
        <v>1373</v>
      </c>
      <c r="F851" s="34" t="s">
        <v>1374</v>
      </c>
      <c r="G851" s="41">
        <v>2005</v>
      </c>
      <c r="H851" s="34"/>
      <c r="I851" s="34"/>
      <c r="J851" s="34"/>
      <c r="K851" s="39" t="s">
        <v>80</v>
      </c>
      <c r="L851" s="39" t="s">
        <v>81</v>
      </c>
      <c r="M851" s="39" t="s">
        <v>82</v>
      </c>
      <c r="N851" s="39" t="s">
        <v>83</v>
      </c>
      <c r="O851" s="39" t="s">
        <v>84</v>
      </c>
      <c r="P851" s="39" t="s">
        <v>85</v>
      </c>
      <c r="Q851" s="39" t="s">
        <v>86</v>
      </c>
      <c r="R851" s="35" t="s">
        <v>112</v>
      </c>
      <c r="S851" s="35" t="s">
        <v>112</v>
      </c>
      <c r="T851" s="34" t="s">
        <v>882</v>
      </c>
      <c r="U851" s="39" t="s">
        <v>28</v>
      </c>
      <c r="V851" s="113" t="s">
        <v>293</v>
      </c>
      <c r="W851" s="34" t="s">
        <v>280</v>
      </c>
      <c r="X851" s="39" t="s">
        <v>819</v>
      </c>
      <c r="Y851" s="115"/>
      <c r="Z851" s="39" t="s">
        <v>239</v>
      </c>
      <c r="AA851" s="112"/>
      <c r="AB851" s="115"/>
      <c r="AC851" s="40">
        <v>48</v>
      </c>
      <c r="AD851" s="332" t="s">
        <v>240</v>
      </c>
      <c r="AE851" s="41" t="s">
        <v>508</v>
      </c>
      <c r="AF851" s="332" t="s">
        <v>240</v>
      </c>
      <c r="AG851" s="112"/>
      <c r="AH851" s="346">
        <v>68.8</v>
      </c>
      <c r="AI851" s="111">
        <v>68.8</v>
      </c>
      <c r="AJ851" s="346"/>
      <c r="AK851" s="349"/>
      <c r="AL851" s="336">
        <v>8.4499999999999993</v>
      </c>
      <c r="AM851" s="44">
        <v>118.26116999999999</v>
      </c>
      <c r="AN851" s="111">
        <v>1.67</v>
      </c>
      <c r="AO851" s="111">
        <f t="shared" si="42"/>
        <v>1</v>
      </c>
      <c r="AP851" s="111">
        <v>1</v>
      </c>
      <c r="AQ851" s="111"/>
      <c r="AR851" s="335" t="s">
        <v>295</v>
      </c>
      <c r="AS851" s="111" t="s">
        <v>240</v>
      </c>
      <c r="AT851" s="111" t="s">
        <v>295</v>
      </c>
      <c r="AU851" s="111" t="s">
        <v>240</v>
      </c>
      <c r="AV851" s="349"/>
      <c r="AW851" s="348"/>
      <c r="AX851" s="349">
        <v>20</v>
      </c>
      <c r="AY851" s="348">
        <v>8.4499999999999993</v>
      </c>
      <c r="AZ851" s="334" t="s">
        <v>240</v>
      </c>
      <c r="BB851" s="130"/>
      <c r="BC851" s="348">
        <v>1.67</v>
      </c>
      <c r="BD851" s="348"/>
      <c r="BE851" s="346"/>
      <c r="BF851" s="348">
        <v>1.67</v>
      </c>
      <c r="BG851" s="348"/>
      <c r="BH851" s="348"/>
      <c r="BI851" s="348"/>
      <c r="BJ851" s="112">
        <v>10</v>
      </c>
      <c r="BK851" s="346">
        <v>34.909999999999997</v>
      </c>
      <c r="BL851" s="346">
        <v>7.55</v>
      </c>
      <c r="BM851" s="346">
        <v>11.66</v>
      </c>
      <c r="BN851" s="346">
        <v>0.91</v>
      </c>
      <c r="BO851" s="346">
        <v>30.8</v>
      </c>
      <c r="BP851" s="347">
        <v>4</v>
      </c>
      <c r="BQ851" s="346">
        <v>107</v>
      </c>
      <c r="BR851" s="346"/>
      <c r="BS851" s="34"/>
      <c r="BT851" s="34"/>
      <c r="BU851" s="34"/>
      <c r="BV851" s="34"/>
      <c r="BW851" s="34"/>
      <c r="BX851" s="34"/>
    </row>
    <row r="852" spans="1:76" x14ac:dyDescent="0.35">
      <c r="A852" s="34" t="s">
        <v>297</v>
      </c>
      <c r="B852" s="34"/>
      <c r="C852" s="34"/>
      <c r="D852" s="34"/>
      <c r="E852" s="34" t="s">
        <v>1373</v>
      </c>
      <c r="F852" s="34" t="s">
        <v>1374</v>
      </c>
      <c r="G852" s="41">
        <v>2005</v>
      </c>
      <c r="H852" s="34"/>
      <c r="I852" s="34"/>
      <c r="J852" s="34"/>
      <c r="K852" s="39" t="s">
        <v>80</v>
      </c>
      <c r="L852" s="39" t="s">
        <v>81</v>
      </c>
      <c r="M852" s="39" t="s">
        <v>82</v>
      </c>
      <c r="N852" s="39" t="s">
        <v>83</v>
      </c>
      <c r="O852" s="39" t="s">
        <v>84</v>
      </c>
      <c r="P852" s="39" t="s">
        <v>85</v>
      </c>
      <c r="Q852" s="39" t="s">
        <v>86</v>
      </c>
      <c r="R852" s="35" t="s">
        <v>112</v>
      </c>
      <c r="S852" s="35" t="s">
        <v>112</v>
      </c>
      <c r="T852" s="34" t="s">
        <v>882</v>
      </c>
      <c r="U852" s="39" t="s">
        <v>28</v>
      </c>
      <c r="V852" s="113" t="s">
        <v>293</v>
      </c>
      <c r="W852" s="34" t="s">
        <v>280</v>
      </c>
      <c r="X852" s="39" t="s">
        <v>819</v>
      </c>
      <c r="Y852" s="115"/>
      <c r="Z852" s="39" t="s">
        <v>239</v>
      </c>
      <c r="AA852" s="112"/>
      <c r="AB852" s="115"/>
      <c r="AC852" s="40">
        <v>48</v>
      </c>
      <c r="AD852" s="332" t="s">
        <v>240</v>
      </c>
      <c r="AE852" s="41" t="s">
        <v>508</v>
      </c>
      <c r="AF852" s="332" t="s">
        <v>240</v>
      </c>
      <c r="AG852" s="112"/>
      <c r="AH852" s="346">
        <v>69.900000000000006</v>
      </c>
      <c r="AI852" s="111">
        <v>69.900000000000006</v>
      </c>
      <c r="AJ852" s="346"/>
      <c r="AK852" s="349"/>
      <c r="AL852" s="336">
        <v>7.55</v>
      </c>
      <c r="AM852" s="44">
        <v>11.067600000000001</v>
      </c>
      <c r="AN852" s="111">
        <v>3.27</v>
      </c>
      <c r="AO852" s="111">
        <f t="shared" si="42"/>
        <v>1</v>
      </c>
      <c r="AP852" s="111">
        <v>1</v>
      </c>
      <c r="AQ852" s="111"/>
      <c r="AR852" s="335" t="s">
        <v>295</v>
      </c>
      <c r="AS852" s="111" t="s">
        <v>240</v>
      </c>
      <c r="AT852" s="111" t="s">
        <v>295</v>
      </c>
      <c r="AU852" s="111" t="s">
        <v>240</v>
      </c>
      <c r="AV852" s="349"/>
      <c r="AW852" s="348"/>
      <c r="AX852" s="349">
        <v>20</v>
      </c>
      <c r="AY852" s="348">
        <v>7.55</v>
      </c>
      <c r="AZ852" s="334" t="s">
        <v>240</v>
      </c>
      <c r="BB852" s="130"/>
      <c r="BC852" s="348">
        <v>3.27</v>
      </c>
      <c r="BD852" s="348"/>
      <c r="BE852" s="346"/>
      <c r="BF852" s="348">
        <v>3.27</v>
      </c>
      <c r="BG852" s="348"/>
      <c r="BH852" s="348"/>
      <c r="BI852" s="348"/>
      <c r="BJ852" s="112">
        <v>10</v>
      </c>
      <c r="BK852" s="346">
        <v>2.14</v>
      </c>
      <c r="BL852" s="346">
        <v>1.39</v>
      </c>
      <c r="BM852" s="346">
        <v>4.2</v>
      </c>
      <c r="BN852" s="346">
        <v>0.7</v>
      </c>
      <c r="BO852" s="346">
        <v>1.4</v>
      </c>
      <c r="BP852" s="347">
        <v>5.3</v>
      </c>
      <c r="BQ852" s="346">
        <v>16</v>
      </c>
      <c r="BR852" s="346"/>
      <c r="BS852" s="34"/>
      <c r="BT852" s="34"/>
      <c r="BU852" s="34"/>
      <c r="BV852" s="34"/>
      <c r="BW852" s="34"/>
      <c r="BX852" s="34"/>
    </row>
    <row r="853" spans="1:76" x14ac:dyDescent="0.35">
      <c r="A853" s="34" t="s">
        <v>297</v>
      </c>
      <c r="B853" s="34"/>
      <c r="C853" s="34"/>
      <c r="D853" s="34"/>
      <c r="E853" s="34" t="s">
        <v>1373</v>
      </c>
      <c r="F853" s="34" t="s">
        <v>1374</v>
      </c>
      <c r="G853" s="41">
        <v>2005</v>
      </c>
      <c r="H853" s="34"/>
      <c r="I853" s="34"/>
      <c r="J853" s="34"/>
      <c r="K853" s="39" t="s">
        <v>80</v>
      </c>
      <c r="L853" s="39" t="s">
        <v>81</v>
      </c>
      <c r="M853" s="39" t="s">
        <v>82</v>
      </c>
      <c r="N853" s="39" t="s">
        <v>83</v>
      </c>
      <c r="O853" s="39" t="s">
        <v>84</v>
      </c>
      <c r="P853" s="39" t="s">
        <v>85</v>
      </c>
      <c r="Q853" s="39" t="s">
        <v>86</v>
      </c>
      <c r="R853" s="35" t="s">
        <v>112</v>
      </c>
      <c r="S853" s="35" t="s">
        <v>112</v>
      </c>
      <c r="T853" s="34" t="s">
        <v>882</v>
      </c>
      <c r="U853" s="39" t="s">
        <v>28</v>
      </c>
      <c r="V853" s="113" t="s">
        <v>293</v>
      </c>
      <c r="W853" s="34" t="s">
        <v>280</v>
      </c>
      <c r="X853" s="39" t="s">
        <v>819</v>
      </c>
      <c r="Y853" s="115"/>
      <c r="Z853" s="39" t="s">
        <v>239</v>
      </c>
      <c r="AA853" s="112"/>
      <c r="AB853" s="115"/>
      <c r="AC853" s="40">
        <v>48</v>
      </c>
      <c r="AD853" s="332" t="s">
        <v>240</v>
      </c>
      <c r="AE853" s="41" t="s">
        <v>508</v>
      </c>
      <c r="AF853" s="332" t="s">
        <v>240</v>
      </c>
      <c r="AG853" s="112"/>
      <c r="AH853" s="346">
        <v>69.900000000000006</v>
      </c>
      <c r="AI853" s="111">
        <v>69.900000000000006</v>
      </c>
      <c r="AJ853" s="346"/>
      <c r="AK853" s="349"/>
      <c r="AL853" s="336">
        <v>8.16</v>
      </c>
      <c r="AM853" s="44">
        <v>85.285200000000003</v>
      </c>
      <c r="AN853" s="111">
        <v>2.39</v>
      </c>
      <c r="AO853" s="111">
        <f t="shared" si="42"/>
        <v>1</v>
      </c>
      <c r="AP853" s="111">
        <v>1</v>
      </c>
      <c r="AQ853" s="111"/>
      <c r="AR853" s="335" t="s">
        <v>295</v>
      </c>
      <c r="AS853" s="111" t="s">
        <v>240</v>
      </c>
      <c r="AT853" s="111" t="s">
        <v>295</v>
      </c>
      <c r="AU853" s="111" t="s">
        <v>240</v>
      </c>
      <c r="AV853" s="349"/>
      <c r="AW853" s="348"/>
      <c r="AX853" s="349">
        <v>20</v>
      </c>
      <c r="AY853" s="348">
        <v>8.16</v>
      </c>
      <c r="AZ853" s="334" t="s">
        <v>240</v>
      </c>
      <c r="BB853" s="130"/>
      <c r="BC853" s="348">
        <v>2.39</v>
      </c>
      <c r="BD853" s="348"/>
      <c r="BE853" s="346"/>
      <c r="BF853" s="348">
        <v>2.39</v>
      </c>
      <c r="BG853" s="348"/>
      <c r="BH853" s="348"/>
      <c r="BI853" s="348"/>
      <c r="BJ853" s="112">
        <v>10</v>
      </c>
      <c r="BK853" s="346">
        <v>14.2</v>
      </c>
      <c r="BL853" s="346">
        <v>12.1</v>
      </c>
      <c r="BM853" s="346">
        <v>27.3</v>
      </c>
      <c r="BN853" s="346">
        <v>2.1</v>
      </c>
      <c r="BO853" s="346">
        <v>80.7</v>
      </c>
      <c r="BP853" s="347">
        <v>3.19</v>
      </c>
      <c r="BQ853" s="346">
        <v>58.29</v>
      </c>
      <c r="BR853" s="346"/>
      <c r="BS853" s="34"/>
      <c r="BT853" s="34"/>
      <c r="BU853" s="34"/>
      <c r="BV853" s="34"/>
      <c r="BW853" s="34"/>
      <c r="BX853" s="34"/>
    </row>
    <row r="854" spans="1:76" x14ac:dyDescent="0.35">
      <c r="A854" s="34" t="s">
        <v>297</v>
      </c>
      <c r="B854" s="34"/>
      <c r="C854" s="34"/>
      <c r="D854" s="34"/>
      <c r="E854" s="34" t="s">
        <v>1373</v>
      </c>
      <c r="F854" s="34" t="s">
        <v>1374</v>
      </c>
      <c r="G854" s="41">
        <v>2005</v>
      </c>
      <c r="H854" s="34"/>
      <c r="I854" s="34"/>
      <c r="J854" s="34"/>
      <c r="K854" s="39" t="s">
        <v>80</v>
      </c>
      <c r="L854" s="39" t="s">
        <v>81</v>
      </c>
      <c r="M854" s="39" t="s">
        <v>82</v>
      </c>
      <c r="N854" s="39" t="s">
        <v>83</v>
      </c>
      <c r="O854" s="39" t="s">
        <v>84</v>
      </c>
      <c r="P854" s="39" t="s">
        <v>85</v>
      </c>
      <c r="Q854" s="39" t="s">
        <v>86</v>
      </c>
      <c r="R854" s="35" t="s">
        <v>112</v>
      </c>
      <c r="S854" s="35" t="s">
        <v>112</v>
      </c>
      <c r="T854" s="34" t="s">
        <v>882</v>
      </c>
      <c r="U854" s="39" t="s">
        <v>28</v>
      </c>
      <c r="V854" s="113" t="s">
        <v>293</v>
      </c>
      <c r="W854" s="34" t="s">
        <v>280</v>
      </c>
      <c r="X854" s="39" t="s">
        <v>819</v>
      </c>
      <c r="Y854" s="115"/>
      <c r="Z854" s="39" t="s">
        <v>239</v>
      </c>
      <c r="AA854" s="112"/>
      <c r="AB854" s="115"/>
      <c r="AC854" s="40">
        <v>48</v>
      </c>
      <c r="AD854" s="332" t="s">
        <v>240</v>
      </c>
      <c r="AE854" s="41" t="s">
        <v>508</v>
      </c>
      <c r="AF854" s="332" t="s">
        <v>240</v>
      </c>
      <c r="AG854" s="112"/>
      <c r="AH854" s="346">
        <v>95.7</v>
      </c>
      <c r="AI854" s="111">
        <v>95.7</v>
      </c>
      <c r="AJ854" s="346"/>
      <c r="AK854" s="349"/>
      <c r="AL854" s="336">
        <v>7.13</v>
      </c>
      <c r="AM854" s="44">
        <v>7.0933600000000006</v>
      </c>
      <c r="AN854" s="111">
        <v>7.28</v>
      </c>
      <c r="AO854" s="111">
        <f t="shared" si="42"/>
        <v>1</v>
      </c>
      <c r="AP854" s="111">
        <v>1</v>
      </c>
      <c r="AQ854" s="111"/>
      <c r="AR854" s="335" t="s">
        <v>295</v>
      </c>
      <c r="AS854" s="111" t="s">
        <v>240</v>
      </c>
      <c r="AT854" s="111" t="s">
        <v>295</v>
      </c>
      <c r="AU854" s="111" t="s">
        <v>240</v>
      </c>
      <c r="AV854" s="349"/>
      <c r="AW854" s="348"/>
      <c r="AX854" s="349">
        <v>20</v>
      </c>
      <c r="AY854" s="348">
        <v>7.13</v>
      </c>
      <c r="AZ854" s="334" t="s">
        <v>240</v>
      </c>
      <c r="BB854" s="130"/>
      <c r="BC854" s="348">
        <v>7.28</v>
      </c>
      <c r="BD854" s="348"/>
      <c r="BE854" s="346"/>
      <c r="BF854" s="348">
        <v>7.28</v>
      </c>
      <c r="BG854" s="348"/>
      <c r="BH854" s="348"/>
      <c r="BI854" s="348"/>
      <c r="BJ854" s="112">
        <v>10</v>
      </c>
      <c r="BK854" s="346">
        <v>1.34</v>
      </c>
      <c r="BL854" s="346">
        <v>0.91</v>
      </c>
      <c r="BM854" s="346">
        <v>3.84</v>
      </c>
      <c r="BN854" s="346">
        <v>0.6</v>
      </c>
      <c r="BO854" s="346">
        <v>7.5</v>
      </c>
      <c r="BP854" s="347">
        <v>5.7</v>
      </c>
      <c r="BQ854" s="346">
        <v>10</v>
      </c>
      <c r="BR854" s="346"/>
      <c r="BS854" s="34"/>
      <c r="BT854" s="34"/>
      <c r="BU854" s="34"/>
      <c r="BV854" s="34"/>
      <c r="BW854" s="34"/>
      <c r="BX854" s="34"/>
    </row>
    <row r="855" spans="1:76" x14ac:dyDescent="0.35">
      <c r="A855" s="34" t="s">
        <v>297</v>
      </c>
      <c r="B855" s="34"/>
      <c r="C855" s="34"/>
      <c r="D855" s="34"/>
      <c r="E855" s="34" t="s">
        <v>1373</v>
      </c>
      <c r="F855" s="34" t="s">
        <v>1374</v>
      </c>
      <c r="G855" s="41">
        <v>2005</v>
      </c>
      <c r="H855" s="34"/>
      <c r="I855" s="34"/>
      <c r="J855" s="34"/>
      <c r="K855" s="39" t="s">
        <v>80</v>
      </c>
      <c r="L855" s="39" t="s">
        <v>81</v>
      </c>
      <c r="M855" s="39" t="s">
        <v>82</v>
      </c>
      <c r="N855" s="39" t="s">
        <v>83</v>
      </c>
      <c r="O855" s="39" t="s">
        <v>84</v>
      </c>
      <c r="P855" s="39" t="s">
        <v>85</v>
      </c>
      <c r="Q855" s="39" t="s">
        <v>86</v>
      </c>
      <c r="R855" s="35" t="s">
        <v>112</v>
      </c>
      <c r="S855" s="35" t="s">
        <v>112</v>
      </c>
      <c r="T855" s="34" t="s">
        <v>882</v>
      </c>
      <c r="U855" s="39" t="s">
        <v>28</v>
      </c>
      <c r="V855" s="113" t="s">
        <v>293</v>
      </c>
      <c r="W855" s="34" t="s">
        <v>280</v>
      </c>
      <c r="X855" s="39" t="s">
        <v>819</v>
      </c>
      <c r="Y855" s="115"/>
      <c r="Z855" s="39" t="s">
        <v>239</v>
      </c>
      <c r="AA855" s="112"/>
      <c r="AB855" s="115"/>
      <c r="AC855" s="40">
        <v>48</v>
      </c>
      <c r="AD855" s="332" t="s">
        <v>240</v>
      </c>
      <c r="AE855" s="41" t="s">
        <v>508</v>
      </c>
      <c r="AF855" s="332" t="s">
        <v>240</v>
      </c>
      <c r="AG855" s="112"/>
      <c r="AH855" s="346">
        <v>100.1</v>
      </c>
      <c r="AI855" s="111">
        <v>100.1</v>
      </c>
      <c r="AJ855" s="346"/>
      <c r="AK855" s="349"/>
      <c r="AL855" s="336">
        <v>8.15</v>
      </c>
      <c r="AM855" s="44">
        <v>85.285200000000003</v>
      </c>
      <c r="AN855" s="111">
        <v>3.23</v>
      </c>
      <c r="AO855" s="111">
        <f t="shared" si="42"/>
        <v>1</v>
      </c>
      <c r="AP855" s="111">
        <v>1</v>
      </c>
      <c r="AQ855" s="111"/>
      <c r="AR855" s="335" t="s">
        <v>295</v>
      </c>
      <c r="AS855" s="111" t="s">
        <v>240</v>
      </c>
      <c r="AT855" s="111" t="s">
        <v>295</v>
      </c>
      <c r="AU855" s="111" t="s">
        <v>240</v>
      </c>
      <c r="AV855" s="349"/>
      <c r="AW855" s="348"/>
      <c r="AX855" s="349">
        <v>20</v>
      </c>
      <c r="AY855" s="348">
        <v>8.15</v>
      </c>
      <c r="AZ855" s="334" t="s">
        <v>240</v>
      </c>
      <c r="BB855" s="130"/>
      <c r="BC855" s="348">
        <v>3.23</v>
      </c>
      <c r="BD855" s="348"/>
      <c r="BE855" s="346"/>
      <c r="BF855" s="348">
        <v>3.23</v>
      </c>
      <c r="BG855" s="348"/>
      <c r="BH855" s="348"/>
      <c r="BI855" s="348"/>
      <c r="BJ855" s="112">
        <v>10</v>
      </c>
      <c r="BK855" s="346">
        <v>14.2</v>
      </c>
      <c r="BL855" s="346">
        <v>12.1</v>
      </c>
      <c r="BM855" s="346">
        <v>27.3</v>
      </c>
      <c r="BN855" s="346">
        <v>2.1</v>
      </c>
      <c r="BO855" s="346">
        <v>80.7</v>
      </c>
      <c r="BP855" s="347">
        <v>3.19</v>
      </c>
      <c r="BQ855" s="346">
        <v>58.27</v>
      </c>
      <c r="BR855" s="346"/>
      <c r="BS855" s="34"/>
      <c r="BT855" s="34"/>
      <c r="BU855" s="34"/>
      <c r="BV855" s="34"/>
      <c r="BW855" s="34"/>
      <c r="BX855" s="34"/>
    </row>
    <row r="856" spans="1:76" x14ac:dyDescent="0.35">
      <c r="A856" s="34" t="s">
        <v>297</v>
      </c>
      <c r="B856" s="34"/>
      <c r="C856" s="34"/>
      <c r="D856" s="34"/>
      <c r="E856" s="34" t="s">
        <v>1373</v>
      </c>
      <c r="F856" s="34" t="s">
        <v>1374</v>
      </c>
      <c r="G856" s="41">
        <v>2005</v>
      </c>
      <c r="H856" s="34"/>
      <c r="I856" s="34"/>
      <c r="J856" s="34"/>
      <c r="K856" s="39" t="s">
        <v>80</v>
      </c>
      <c r="L856" s="39" t="s">
        <v>81</v>
      </c>
      <c r="M856" s="39" t="s">
        <v>82</v>
      </c>
      <c r="N856" s="39" t="s">
        <v>83</v>
      </c>
      <c r="O856" s="39" t="s">
        <v>84</v>
      </c>
      <c r="P856" s="39" t="s">
        <v>85</v>
      </c>
      <c r="Q856" s="39" t="s">
        <v>86</v>
      </c>
      <c r="R856" s="35" t="s">
        <v>112</v>
      </c>
      <c r="S856" s="35" t="s">
        <v>112</v>
      </c>
      <c r="T856" s="34" t="s">
        <v>882</v>
      </c>
      <c r="U856" s="39" t="s">
        <v>28</v>
      </c>
      <c r="V856" s="113" t="s">
        <v>293</v>
      </c>
      <c r="W856" s="34" t="s">
        <v>280</v>
      </c>
      <c r="X856" s="39" t="s">
        <v>819</v>
      </c>
      <c r="Y856" s="115"/>
      <c r="Z856" s="39" t="s">
        <v>239</v>
      </c>
      <c r="AA856" s="112"/>
      <c r="AB856" s="115"/>
      <c r="AC856" s="40">
        <v>48</v>
      </c>
      <c r="AD856" s="332" t="s">
        <v>240</v>
      </c>
      <c r="AE856" s="41" t="s">
        <v>508</v>
      </c>
      <c r="AF856" s="332" t="s">
        <v>240</v>
      </c>
      <c r="AG856" s="112"/>
      <c r="AH856" s="346">
        <v>107.5</v>
      </c>
      <c r="AI856" s="111">
        <v>107.5</v>
      </c>
      <c r="AJ856" s="346"/>
      <c r="AK856" s="349"/>
      <c r="AL856" s="336">
        <v>7</v>
      </c>
      <c r="AM856" s="44">
        <v>37.326770000000003</v>
      </c>
      <c r="AN856" s="111">
        <v>9.01</v>
      </c>
      <c r="AO856" s="111">
        <f t="shared" si="42"/>
        <v>1</v>
      </c>
      <c r="AP856" s="111">
        <v>1</v>
      </c>
      <c r="AQ856" s="111"/>
      <c r="AR856" s="335" t="s">
        <v>295</v>
      </c>
      <c r="AS856" s="111" t="s">
        <v>240</v>
      </c>
      <c r="AT856" s="111" t="s">
        <v>295</v>
      </c>
      <c r="AU856" s="111" t="s">
        <v>240</v>
      </c>
      <c r="AV856" s="349"/>
      <c r="AW856" s="348"/>
      <c r="AX856" s="349">
        <v>20</v>
      </c>
      <c r="AY856" s="348">
        <v>7</v>
      </c>
      <c r="AZ856" s="334" t="s">
        <v>240</v>
      </c>
      <c r="BB856" s="130"/>
      <c r="BC856" s="348">
        <v>9.01</v>
      </c>
      <c r="BD856" s="348"/>
      <c r="BE856" s="346"/>
      <c r="BF856" s="348">
        <v>9.01</v>
      </c>
      <c r="BG856" s="348"/>
      <c r="BH856" s="348"/>
      <c r="BI856" s="348"/>
      <c r="BJ856" s="112">
        <v>10</v>
      </c>
      <c r="BK856" s="346">
        <v>3.19</v>
      </c>
      <c r="BL856" s="346">
        <v>7.13</v>
      </c>
      <c r="BM856" s="346">
        <v>55.9</v>
      </c>
      <c r="BN856" s="346">
        <v>2.4500000000000002</v>
      </c>
      <c r="BO856" s="346">
        <v>17.3</v>
      </c>
      <c r="BP856" s="347">
        <v>100.1</v>
      </c>
      <c r="BQ856" s="346">
        <v>8</v>
      </c>
      <c r="BR856" s="346"/>
      <c r="BS856" s="34"/>
      <c r="BT856" s="34"/>
      <c r="BU856" s="34"/>
      <c r="BV856" s="34"/>
      <c r="BW856" s="34"/>
      <c r="BX856" s="34"/>
    </row>
    <row r="857" spans="1:76" x14ac:dyDescent="0.35">
      <c r="A857" s="34" t="s">
        <v>297</v>
      </c>
      <c r="B857" s="34"/>
      <c r="C857" s="34"/>
      <c r="D857" s="34"/>
      <c r="E857" s="34" t="s">
        <v>1373</v>
      </c>
      <c r="F857" s="34" t="s">
        <v>1374</v>
      </c>
      <c r="G857" s="41">
        <v>2005</v>
      </c>
      <c r="H857" s="34"/>
      <c r="I857" s="34"/>
      <c r="J857" s="34"/>
      <c r="K857" s="39" t="s">
        <v>80</v>
      </c>
      <c r="L857" s="39" t="s">
        <v>81</v>
      </c>
      <c r="M857" s="39" t="s">
        <v>82</v>
      </c>
      <c r="N857" s="39" t="s">
        <v>83</v>
      </c>
      <c r="O857" s="39" t="s">
        <v>84</v>
      </c>
      <c r="P857" s="39" t="s">
        <v>85</v>
      </c>
      <c r="Q857" s="39" t="s">
        <v>86</v>
      </c>
      <c r="R857" s="35" t="s">
        <v>112</v>
      </c>
      <c r="S857" s="35" t="s">
        <v>112</v>
      </c>
      <c r="T857" s="34" t="s">
        <v>882</v>
      </c>
      <c r="U857" s="39" t="s">
        <v>28</v>
      </c>
      <c r="V857" s="113" t="s">
        <v>293</v>
      </c>
      <c r="W857" s="34" t="s">
        <v>280</v>
      </c>
      <c r="X857" s="39" t="s">
        <v>819</v>
      </c>
      <c r="Y857" s="115"/>
      <c r="Z857" s="39" t="s">
        <v>239</v>
      </c>
      <c r="AA857" s="112"/>
      <c r="AB857" s="115"/>
      <c r="AC857" s="40">
        <v>48</v>
      </c>
      <c r="AD857" s="332" t="s">
        <v>240</v>
      </c>
      <c r="AE857" s="41" t="s">
        <v>508</v>
      </c>
      <c r="AF857" s="332" t="s">
        <v>240</v>
      </c>
      <c r="AG857" s="112"/>
      <c r="AH857" s="346">
        <v>131</v>
      </c>
      <c r="AI857" s="111">
        <v>131</v>
      </c>
      <c r="AJ857" s="346"/>
      <c r="AK857" s="349"/>
      <c r="AL857" s="336">
        <v>8.15</v>
      </c>
      <c r="AM857" s="44">
        <v>85.285200000000003</v>
      </c>
      <c r="AN857" s="111">
        <v>4.12</v>
      </c>
      <c r="AO857" s="111">
        <f t="shared" si="42"/>
        <v>1</v>
      </c>
      <c r="AP857" s="111">
        <v>1</v>
      </c>
      <c r="AQ857" s="111"/>
      <c r="AR857" s="335" t="s">
        <v>295</v>
      </c>
      <c r="AS857" s="111" t="s">
        <v>240</v>
      </c>
      <c r="AT857" s="111" t="s">
        <v>295</v>
      </c>
      <c r="AU857" s="111" t="s">
        <v>240</v>
      </c>
      <c r="AV857" s="349"/>
      <c r="AW857" s="348"/>
      <c r="AX857" s="349">
        <v>20</v>
      </c>
      <c r="AY857" s="348">
        <v>8.15</v>
      </c>
      <c r="AZ857" s="334" t="s">
        <v>240</v>
      </c>
      <c r="BB857" s="130"/>
      <c r="BC857" s="348">
        <v>4.12</v>
      </c>
      <c r="BD857" s="348"/>
      <c r="BE857" s="346"/>
      <c r="BF857" s="348">
        <v>4.12</v>
      </c>
      <c r="BG857" s="348"/>
      <c r="BH857" s="348"/>
      <c r="BI857" s="348"/>
      <c r="BJ857" s="112">
        <v>10</v>
      </c>
      <c r="BK857" s="346">
        <v>14.2</v>
      </c>
      <c r="BL857" s="346">
        <v>12.1</v>
      </c>
      <c r="BM857" s="346">
        <v>27.3</v>
      </c>
      <c r="BN857" s="346">
        <v>2.1</v>
      </c>
      <c r="BO857" s="346">
        <v>80.7</v>
      </c>
      <c r="BP857" s="347">
        <v>3.19</v>
      </c>
      <c r="BQ857" s="346">
        <v>58.27</v>
      </c>
      <c r="BR857" s="346"/>
      <c r="BS857" s="34"/>
      <c r="BT857" s="34"/>
      <c r="BU857" s="34"/>
      <c r="BV857" s="34"/>
      <c r="BW857" s="34"/>
      <c r="BX857" s="34"/>
    </row>
    <row r="858" spans="1:76" x14ac:dyDescent="0.35">
      <c r="A858" s="34" t="s">
        <v>297</v>
      </c>
      <c r="B858" s="34"/>
      <c r="C858" s="34"/>
      <c r="D858" s="34"/>
      <c r="E858" s="34" t="s">
        <v>1373</v>
      </c>
      <c r="F858" s="34" t="s">
        <v>1374</v>
      </c>
      <c r="G858" s="41">
        <v>2005</v>
      </c>
      <c r="H858" s="34"/>
      <c r="I858" s="34"/>
      <c r="J858" s="34"/>
      <c r="K858" s="39" t="s">
        <v>80</v>
      </c>
      <c r="L858" s="39" t="s">
        <v>81</v>
      </c>
      <c r="M858" s="39" t="s">
        <v>82</v>
      </c>
      <c r="N858" s="39" t="s">
        <v>83</v>
      </c>
      <c r="O858" s="39" t="s">
        <v>84</v>
      </c>
      <c r="P858" s="39" t="s">
        <v>85</v>
      </c>
      <c r="Q858" s="39" t="s">
        <v>86</v>
      </c>
      <c r="R858" s="35" t="s">
        <v>112</v>
      </c>
      <c r="S858" s="35" t="s">
        <v>112</v>
      </c>
      <c r="T858" s="34" t="s">
        <v>882</v>
      </c>
      <c r="U858" s="39" t="s">
        <v>28</v>
      </c>
      <c r="V858" s="113" t="s">
        <v>293</v>
      </c>
      <c r="W858" s="34" t="s">
        <v>280</v>
      </c>
      <c r="X858" s="39" t="s">
        <v>819</v>
      </c>
      <c r="Y858" s="115"/>
      <c r="Z858" s="39" t="s">
        <v>239</v>
      </c>
      <c r="AA858" s="112"/>
      <c r="AB858" s="115"/>
      <c r="AC858" s="40">
        <v>48</v>
      </c>
      <c r="AD858" s="332" t="s">
        <v>240</v>
      </c>
      <c r="AE858" s="41" t="s">
        <v>508</v>
      </c>
      <c r="AF858" s="332" t="s">
        <v>240</v>
      </c>
      <c r="AG858" s="112"/>
      <c r="AH858" s="346">
        <v>157.4</v>
      </c>
      <c r="AI858" s="111">
        <v>157.4</v>
      </c>
      <c r="AJ858" s="346"/>
      <c r="AK858" s="349"/>
      <c r="AL858" s="336">
        <v>7.43</v>
      </c>
      <c r="AM858" s="44">
        <v>11.63184</v>
      </c>
      <c r="AN858" s="111">
        <v>8.4700000000000006</v>
      </c>
      <c r="AO858" s="111">
        <f t="shared" si="42"/>
        <v>1</v>
      </c>
      <c r="AP858" s="111">
        <v>1</v>
      </c>
      <c r="AQ858" s="111"/>
      <c r="AR858" s="335" t="s">
        <v>295</v>
      </c>
      <c r="AS858" s="111" t="s">
        <v>240</v>
      </c>
      <c r="AT858" s="111" t="s">
        <v>295</v>
      </c>
      <c r="AU858" s="111" t="s">
        <v>240</v>
      </c>
      <c r="AV858" s="349"/>
      <c r="AW858" s="348"/>
      <c r="AX858" s="349">
        <v>20</v>
      </c>
      <c r="AY858" s="348">
        <v>7.43</v>
      </c>
      <c r="AZ858" s="334" t="s">
        <v>240</v>
      </c>
      <c r="BB858" s="130"/>
      <c r="BC858" s="348">
        <v>8.4700000000000006</v>
      </c>
      <c r="BD858" s="348"/>
      <c r="BE858" s="346"/>
      <c r="BF858" s="348">
        <v>8.4700000000000006</v>
      </c>
      <c r="BG858" s="348"/>
      <c r="BH858" s="348"/>
      <c r="BI858" s="348"/>
      <c r="BJ858" s="112">
        <v>10</v>
      </c>
      <c r="BK858" s="346">
        <v>2.2999999999999998</v>
      </c>
      <c r="BL858" s="346">
        <v>1.43</v>
      </c>
      <c r="BM858" s="346">
        <v>6.38</v>
      </c>
      <c r="BN858" s="346">
        <v>0.81</v>
      </c>
      <c r="BO858" s="346">
        <v>8.4</v>
      </c>
      <c r="BP858" s="347">
        <v>8</v>
      </c>
      <c r="BQ858" s="346">
        <v>15</v>
      </c>
      <c r="BR858" s="346"/>
      <c r="BS858" s="34"/>
      <c r="BT858" s="34"/>
      <c r="BU858" s="34"/>
      <c r="BV858" s="34"/>
      <c r="BW858" s="34"/>
      <c r="BX858" s="34"/>
    </row>
    <row r="859" spans="1:76" x14ac:dyDescent="0.35">
      <c r="A859" s="34" t="s">
        <v>297</v>
      </c>
      <c r="B859" s="34"/>
      <c r="C859" s="34"/>
      <c r="D859" s="34"/>
      <c r="E859" s="34" t="s">
        <v>1373</v>
      </c>
      <c r="F859" s="34" t="s">
        <v>1374</v>
      </c>
      <c r="G859" s="41">
        <v>2005</v>
      </c>
      <c r="H859" s="34"/>
      <c r="I859" s="34"/>
      <c r="J859" s="34"/>
      <c r="K859" s="39" t="s">
        <v>80</v>
      </c>
      <c r="L859" s="39" t="s">
        <v>81</v>
      </c>
      <c r="M859" s="39" t="s">
        <v>82</v>
      </c>
      <c r="N859" s="39" t="s">
        <v>83</v>
      </c>
      <c r="O859" s="39" t="s">
        <v>84</v>
      </c>
      <c r="P859" s="39" t="s">
        <v>85</v>
      </c>
      <c r="Q859" s="39" t="s">
        <v>86</v>
      </c>
      <c r="R859" s="35" t="s">
        <v>112</v>
      </c>
      <c r="S859" s="35" t="s">
        <v>112</v>
      </c>
      <c r="T859" s="34" t="s">
        <v>882</v>
      </c>
      <c r="U859" s="39" t="s">
        <v>28</v>
      </c>
      <c r="V859" s="113" t="s">
        <v>293</v>
      </c>
      <c r="W859" s="34" t="s">
        <v>280</v>
      </c>
      <c r="X859" s="39" t="s">
        <v>819</v>
      </c>
      <c r="Y859" s="115"/>
      <c r="Z859" s="39" t="s">
        <v>239</v>
      </c>
      <c r="AA859" s="112"/>
      <c r="AB859" s="115"/>
      <c r="AC859" s="40">
        <v>48</v>
      </c>
      <c r="AD859" s="332" t="s">
        <v>240</v>
      </c>
      <c r="AE859" s="41" t="s">
        <v>508</v>
      </c>
      <c r="AF859" s="332" t="s">
        <v>240</v>
      </c>
      <c r="AG859" s="112"/>
      <c r="AH859" s="346">
        <v>176.8</v>
      </c>
      <c r="AI859" s="111">
        <v>176.8</v>
      </c>
      <c r="AJ859" s="346"/>
      <c r="AK859" s="349"/>
      <c r="AL859" s="336">
        <v>7.45</v>
      </c>
      <c r="AM859" s="44">
        <v>10.69436</v>
      </c>
      <c r="AN859" s="111">
        <v>9.4</v>
      </c>
      <c r="AO859" s="111">
        <f t="shared" si="42"/>
        <v>1</v>
      </c>
      <c r="AP859" s="111">
        <v>1</v>
      </c>
      <c r="AQ859" s="111"/>
      <c r="AR859" s="335" t="s">
        <v>295</v>
      </c>
      <c r="AS859" s="111" t="s">
        <v>240</v>
      </c>
      <c r="AT859" s="111" t="s">
        <v>295</v>
      </c>
      <c r="AU859" s="111" t="s">
        <v>240</v>
      </c>
      <c r="AV859" s="349"/>
      <c r="AW859" s="348"/>
      <c r="AX859" s="349">
        <v>20</v>
      </c>
      <c r="AY859" s="348">
        <v>7.45</v>
      </c>
      <c r="AZ859" s="334" t="s">
        <v>240</v>
      </c>
      <c r="BB859" s="130"/>
      <c r="BC859" s="348">
        <v>9.4</v>
      </c>
      <c r="BD859" s="348"/>
      <c r="BE859" s="346"/>
      <c r="BF859" s="348">
        <v>9.4</v>
      </c>
      <c r="BG859" s="348"/>
      <c r="BH859" s="348"/>
      <c r="BI859" s="348"/>
      <c r="BJ859" s="112">
        <v>10</v>
      </c>
      <c r="BK859" s="346">
        <v>2.04</v>
      </c>
      <c r="BL859" s="346">
        <v>1.36</v>
      </c>
      <c r="BM859" s="346">
        <v>4.4800000000000004</v>
      </c>
      <c r="BN859" s="346">
        <v>0.6</v>
      </c>
      <c r="BO859" s="346">
        <v>8.1</v>
      </c>
      <c r="BP859" s="347">
        <v>4.3</v>
      </c>
      <c r="BQ859" s="346">
        <v>14</v>
      </c>
      <c r="BR859" s="346"/>
      <c r="BS859" s="34"/>
      <c r="BT859" s="34"/>
      <c r="BU859" s="34"/>
      <c r="BV859" s="34"/>
      <c r="BW859" s="34"/>
      <c r="BX859" s="34"/>
    </row>
    <row r="860" spans="1:76" x14ac:dyDescent="0.35">
      <c r="A860" s="34" t="s">
        <v>297</v>
      </c>
      <c r="B860" s="34"/>
      <c r="C860" s="34"/>
      <c r="D860" s="34"/>
      <c r="E860" s="34" t="s">
        <v>1373</v>
      </c>
      <c r="F860" s="34" t="s">
        <v>1374</v>
      </c>
      <c r="G860" s="41">
        <v>2005</v>
      </c>
      <c r="H860" s="34"/>
      <c r="I860" s="34"/>
      <c r="J860" s="34"/>
      <c r="K860" s="39" t="s">
        <v>80</v>
      </c>
      <c r="L860" s="39" t="s">
        <v>81</v>
      </c>
      <c r="M860" s="39" t="s">
        <v>82</v>
      </c>
      <c r="N860" s="39" t="s">
        <v>83</v>
      </c>
      <c r="O860" s="39" t="s">
        <v>84</v>
      </c>
      <c r="P860" s="39" t="s">
        <v>85</v>
      </c>
      <c r="Q860" s="39" t="s">
        <v>86</v>
      </c>
      <c r="R860" s="35" t="s">
        <v>113</v>
      </c>
      <c r="S860" s="35" t="s">
        <v>113</v>
      </c>
      <c r="T860" s="34" t="s">
        <v>882</v>
      </c>
      <c r="U860" s="39" t="s">
        <v>28</v>
      </c>
      <c r="V860" s="113" t="s">
        <v>293</v>
      </c>
      <c r="W860" s="34" t="s">
        <v>280</v>
      </c>
      <c r="X860" s="39" t="s">
        <v>819</v>
      </c>
      <c r="Y860" s="115"/>
      <c r="Z860" s="39" t="s">
        <v>239</v>
      </c>
      <c r="AA860" s="112"/>
      <c r="AB860" s="115"/>
      <c r="AC860" s="332">
        <v>48</v>
      </c>
      <c r="AD860" s="332" t="s">
        <v>240</v>
      </c>
      <c r="AE860" s="41" t="s">
        <v>508</v>
      </c>
      <c r="AF860" s="332" t="s">
        <v>240</v>
      </c>
      <c r="AG860" s="112"/>
      <c r="AH860" s="346">
        <v>3.1</v>
      </c>
      <c r="AI860" s="111">
        <v>3.1</v>
      </c>
      <c r="AJ860" s="346"/>
      <c r="AK860" s="349"/>
      <c r="AL860" s="336">
        <v>7.57</v>
      </c>
      <c r="AM860" s="44">
        <v>8.6370799999999992</v>
      </c>
      <c r="AN860" s="111">
        <v>0.53</v>
      </c>
      <c r="AO860" s="111">
        <f t="shared" si="42"/>
        <v>1</v>
      </c>
      <c r="AP860" s="111">
        <v>1</v>
      </c>
      <c r="AQ860" s="111"/>
      <c r="AR860" s="335" t="s">
        <v>295</v>
      </c>
      <c r="AS860" s="111" t="s">
        <v>240</v>
      </c>
      <c r="AT860" s="111" t="s">
        <v>295</v>
      </c>
      <c r="AU860" s="111" t="s">
        <v>240</v>
      </c>
      <c r="AV860" s="349"/>
      <c r="AW860" s="348"/>
      <c r="AX860" s="349">
        <v>20</v>
      </c>
      <c r="AY860" s="348">
        <v>7.57</v>
      </c>
      <c r="AZ860" s="334" t="s">
        <v>240</v>
      </c>
      <c r="BB860" s="130"/>
      <c r="BC860" s="348">
        <v>0.53</v>
      </c>
      <c r="BD860" s="348" t="s">
        <v>158</v>
      </c>
      <c r="BE860" s="346"/>
      <c r="BF860" s="348">
        <v>0.53</v>
      </c>
      <c r="BG860" s="348"/>
      <c r="BH860" s="348"/>
      <c r="BI860" s="348"/>
      <c r="BJ860" s="361">
        <v>10</v>
      </c>
      <c r="BK860" s="346">
        <v>2.42</v>
      </c>
      <c r="BL860" s="346">
        <v>0.63</v>
      </c>
      <c r="BM860" s="346">
        <v>2.23</v>
      </c>
      <c r="BN860" s="346">
        <v>0.35</v>
      </c>
      <c r="BO860" s="346">
        <v>8.3000000000000007</v>
      </c>
      <c r="BP860" s="347">
        <v>1</v>
      </c>
      <c r="BQ860" s="346">
        <v>14</v>
      </c>
      <c r="BR860" s="346"/>
      <c r="BS860" s="34"/>
      <c r="BT860" s="34"/>
      <c r="BU860" s="34"/>
      <c r="BV860" s="34"/>
      <c r="BW860" s="34"/>
      <c r="BX860" s="34"/>
    </row>
    <row r="861" spans="1:76" x14ac:dyDescent="0.35">
      <c r="A861" s="34" t="s">
        <v>297</v>
      </c>
      <c r="B861" s="34"/>
      <c r="C861" s="34"/>
      <c r="D861" s="34"/>
      <c r="E861" s="34" t="s">
        <v>1373</v>
      </c>
      <c r="F861" s="34" t="s">
        <v>1374</v>
      </c>
      <c r="G861" s="41">
        <v>2005</v>
      </c>
      <c r="H861" s="34"/>
      <c r="I861" s="34"/>
      <c r="J861" s="34"/>
      <c r="K861" s="39" t="s">
        <v>80</v>
      </c>
      <c r="L861" s="39" t="s">
        <v>81</v>
      </c>
      <c r="M861" s="39" t="s">
        <v>82</v>
      </c>
      <c r="N861" s="39" t="s">
        <v>83</v>
      </c>
      <c r="O861" s="39" t="s">
        <v>84</v>
      </c>
      <c r="P861" s="39" t="s">
        <v>85</v>
      </c>
      <c r="Q861" s="39" t="s">
        <v>86</v>
      </c>
      <c r="R861" s="35" t="s">
        <v>113</v>
      </c>
      <c r="S861" s="35" t="s">
        <v>113</v>
      </c>
      <c r="T861" s="34" t="s">
        <v>882</v>
      </c>
      <c r="U861" s="39" t="s">
        <v>28</v>
      </c>
      <c r="V861" s="113" t="s">
        <v>293</v>
      </c>
      <c r="W861" s="34" t="s">
        <v>280</v>
      </c>
      <c r="X861" s="39" t="s">
        <v>819</v>
      </c>
      <c r="Y861" s="115"/>
      <c r="Z861" s="39" t="s">
        <v>239</v>
      </c>
      <c r="AA861" s="112"/>
      <c r="AB861" s="115"/>
      <c r="AC861" s="332">
        <v>48</v>
      </c>
      <c r="AD861" s="332" t="s">
        <v>240</v>
      </c>
      <c r="AE861" s="41" t="s">
        <v>508</v>
      </c>
      <c r="AF861" s="332" t="s">
        <v>240</v>
      </c>
      <c r="AG861" s="112"/>
      <c r="AH861" s="346">
        <v>3.3</v>
      </c>
      <c r="AI861" s="111">
        <v>3.3</v>
      </c>
      <c r="AJ861" s="346"/>
      <c r="AK861" s="349"/>
      <c r="AL861" s="336">
        <v>7.5</v>
      </c>
      <c r="AM861" s="44">
        <v>10.13618</v>
      </c>
      <c r="AN861" s="111">
        <v>0.34</v>
      </c>
      <c r="AO861" s="111">
        <f t="shared" si="42"/>
        <v>1</v>
      </c>
      <c r="AP861" s="111">
        <v>1</v>
      </c>
      <c r="AQ861" s="111"/>
      <c r="AR861" s="335" t="s">
        <v>295</v>
      </c>
      <c r="AS861" s="111" t="s">
        <v>240</v>
      </c>
      <c r="AT861" s="111" t="s">
        <v>295</v>
      </c>
      <c r="AU861" s="111" t="s">
        <v>240</v>
      </c>
      <c r="AV861" s="349"/>
      <c r="AW861" s="348"/>
      <c r="AX861" s="349">
        <v>20</v>
      </c>
      <c r="AY861" s="348">
        <v>7.5</v>
      </c>
      <c r="AZ861" s="334" t="s">
        <v>240</v>
      </c>
      <c r="BB861" s="130"/>
      <c r="BC861" s="348">
        <v>0.34</v>
      </c>
      <c r="BD861" s="348" t="s">
        <v>158</v>
      </c>
      <c r="BE861" s="346"/>
      <c r="BF861" s="348">
        <v>0.34</v>
      </c>
      <c r="BG861" s="348"/>
      <c r="BH861" s="348"/>
      <c r="BI861" s="348"/>
      <c r="BJ861" s="361">
        <v>10</v>
      </c>
      <c r="BK861" s="346">
        <v>2.74</v>
      </c>
      <c r="BL861" s="346">
        <v>0.8</v>
      </c>
      <c r="BM861" s="346">
        <v>2.11</v>
      </c>
      <c r="BN861" s="346">
        <v>0.54</v>
      </c>
      <c r="BO861" s="346">
        <v>6.8</v>
      </c>
      <c r="BP861" s="347">
        <v>0.3</v>
      </c>
      <c r="BQ861" s="346">
        <v>14</v>
      </c>
      <c r="BR861" s="346"/>
      <c r="BS861" s="34"/>
      <c r="BT861" s="34"/>
      <c r="BU861" s="34"/>
      <c r="BV861" s="34"/>
      <c r="BW861" s="34"/>
      <c r="BX861" s="34"/>
    </row>
    <row r="862" spans="1:76" x14ac:dyDescent="0.35">
      <c r="A862" s="34" t="s">
        <v>297</v>
      </c>
      <c r="B862" s="34"/>
      <c r="C862" s="34"/>
      <c r="D862" s="34"/>
      <c r="E862" s="34" t="s">
        <v>1373</v>
      </c>
      <c r="F862" s="34" t="s">
        <v>1374</v>
      </c>
      <c r="G862" s="41">
        <v>2005</v>
      </c>
      <c r="H862" s="34"/>
      <c r="I862" s="34"/>
      <c r="J862" s="34"/>
      <c r="K862" s="39" t="s">
        <v>80</v>
      </c>
      <c r="L862" s="39" t="s">
        <v>81</v>
      </c>
      <c r="M862" s="39" t="s">
        <v>82</v>
      </c>
      <c r="N862" s="39" t="s">
        <v>83</v>
      </c>
      <c r="O862" s="39" t="s">
        <v>84</v>
      </c>
      <c r="P862" s="39" t="s">
        <v>85</v>
      </c>
      <c r="Q862" s="39" t="s">
        <v>86</v>
      </c>
      <c r="R862" s="35" t="s">
        <v>113</v>
      </c>
      <c r="S862" s="35" t="s">
        <v>113</v>
      </c>
      <c r="T862" s="34" t="s">
        <v>882</v>
      </c>
      <c r="U862" s="39" t="s">
        <v>28</v>
      </c>
      <c r="V862" s="113" t="s">
        <v>293</v>
      </c>
      <c r="W862" s="34" t="s">
        <v>280</v>
      </c>
      <c r="X862" s="39" t="s">
        <v>819</v>
      </c>
      <c r="Y862" s="115"/>
      <c r="Z862" s="39" t="s">
        <v>239</v>
      </c>
      <c r="AA862" s="112"/>
      <c r="AB862" s="115"/>
      <c r="AC862" s="332">
        <v>48</v>
      </c>
      <c r="AD862" s="332" t="s">
        <v>240</v>
      </c>
      <c r="AE862" s="41" t="s">
        <v>508</v>
      </c>
      <c r="AF862" s="332" t="s">
        <v>240</v>
      </c>
      <c r="AG862" s="112"/>
      <c r="AH862" s="346">
        <v>3.4</v>
      </c>
      <c r="AI862" s="111">
        <v>3.4</v>
      </c>
      <c r="AJ862" s="346"/>
      <c r="AK862" s="349"/>
      <c r="AL862" s="336">
        <v>7.41</v>
      </c>
      <c r="AM862" s="44">
        <v>7.4748700000000001</v>
      </c>
      <c r="AN862" s="111">
        <v>0.81</v>
      </c>
      <c r="AO862" s="111">
        <f t="shared" si="42"/>
        <v>1</v>
      </c>
      <c r="AP862" s="111">
        <v>1</v>
      </c>
      <c r="AQ862" s="111"/>
      <c r="AR862" s="335" t="s">
        <v>295</v>
      </c>
      <c r="AS862" s="111" t="s">
        <v>240</v>
      </c>
      <c r="AT862" s="111" t="s">
        <v>295</v>
      </c>
      <c r="AU862" s="111" t="s">
        <v>240</v>
      </c>
      <c r="AV862" s="349"/>
      <c r="AW862" s="348"/>
      <c r="AX862" s="349">
        <v>20</v>
      </c>
      <c r="AY862" s="348">
        <v>7.41</v>
      </c>
      <c r="AZ862" s="334" t="s">
        <v>240</v>
      </c>
      <c r="BB862" s="130"/>
      <c r="BC862" s="348">
        <v>0.81</v>
      </c>
      <c r="BD862" s="348" t="s">
        <v>158</v>
      </c>
      <c r="BE862" s="346"/>
      <c r="BF862" s="348">
        <v>0.81</v>
      </c>
      <c r="BG862" s="348"/>
      <c r="BH862" s="348"/>
      <c r="BI862" s="348"/>
      <c r="BJ862" s="361">
        <v>10</v>
      </c>
      <c r="BK862" s="346">
        <v>2.0699999999999998</v>
      </c>
      <c r="BL862" s="346">
        <v>0.56000000000000005</v>
      </c>
      <c r="BM862" s="346">
        <v>2.0699999999999998</v>
      </c>
      <c r="BN862" s="346">
        <v>0.28000000000000003</v>
      </c>
      <c r="BO862" s="346">
        <v>8.5</v>
      </c>
      <c r="BP862" s="347">
        <v>1.2</v>
      </c>
      <c r="BQ862" s="346">
        <v>12</v>
      </c>
      <c r="BR862" s="346"/>
      <c r="BS862" s="34"/>
      <c r="BT862" s="34"/>
      <c r="BU862" s="34"/>
      <c r="BV862" s="34"/>
      <c r="BW862" s="34"/>
      <c r="BX862" s="34"/>
    </row>
    <row r="863" spans="1:76" x14ac:dyDescent="0.35">
      <c r="A863" s="34" t="s">
        <v>297</v>
      </c>
      <c r="B863" s="34"/>
      <c r="C863" s="34"/>
      <c r="D863" s="34"/>
      <c r="E863" s="34" t="s">
        <v>1373</v>
      </c>
      <c r="F863" s="34" t="s">
        <v>1374</v>
      </c>
      <c r="G863" s="41">
        <v>2005</v>
      </c>
      <c r="H863" s="34"/>
      <c r="I863" s="34"/>
      <c r="J863" s="34"/>
      <c r="K863" s="39" t="s">
        <v>80</v>
      </c>
      <c r="L863" s="39" t="s">
        <v>81</v>
      </c>
      <c r="M863" s="39" t="s">
        <v>82</v>
      </c>
      <c r="N863" s="39" t="s">
        <v>83</v>
      </c>
      <c r="O863" s="39" t="s">
        <v>84</v>
      </c>
      <c r="P863" s="39" t="s">
        <v>85</v>
      </c>
      <c r="Q863" s="39" t="s">
        <v>86</v>
      </c>
      <c r="R863" s="35" t="s">
        <v>113</v>
      </c>
      <c r="S863" s="35" t="s">
        <v>113</v>
      </c>
      <c r="T863" s="34" t="s">
        <v>882</v>
      </c>
      <c r="U863" s="39" t="s">
        <v>28</v>
      </c>
      <c r="V863" s="113" t="s">
        <v>293</v>
      </c>
      <c r="W863" s="34" t="s">
        <v>280</v>
      </c>
      <c r="X863" s="39" t="s">
        <v>819</v>
      </c>
      <c r="Y863" s="115"/>
      <c r="Z863" s="39" t="s">
        <v>239</v>
      </c>
      <c r="AA863" s="112"/>
      <c r="AB863" s="115"/>
      <c r="AC863" s="332">
        <v>48</v>
      </c>
      <c r="AD863" s="332" t="s">
        <v>240</v>
      </c>
      <c r="AE863" s="41" t="s">
        <v>508</v>
      </c>
      <c r="AF863" s="332" t="s">
        <v>240</v>
      </c>
      <c r="AG863" s="112"/>
      <c r="AH863" s="346">
        <v>3.6</v>
      </c>
      <c r="AI863" s="111">
        <v>3.6</v>
      </c>
      <c r="AJ863" s="346"/>
      <c r="AK863" s="349"/>
      <c r="AL863" s="336">
        <v>7.86</v>
      </c>
      <c r="AM863" s="44">
        <v>21.962540000000001</v>
      </c>
      <c r="AN863" s="111">
        <v>0.44</v>
      </c>
      <c r="AO863" s="111">
        <f t="shared" si="42"/>
        <v>1</v>
      </c>
      <c r="AP863" s="111">
        <v>1</v>
      </c>
      <c r="AQ863" s="111"/>
      <c r="AR863" s="335" t="s">
        <v>295</v>
      </c>
      <c r="AS863" s="111" t="s">
        <v>240</v>
      </c>
      <c r="AT863" s="111" t="s">
        <v>295</v>
      </c>
      <c r="AU863" s="111" t="s">
        <v>240</v>
      </c>
      <c r="AV863" s="349"/>
      <c r="AW863" s="348"/>
      <c r="AX863" s="349">
        <v>20</v>
      </c>
      <c r="AY863" s="348">
        <v>7.86</v>
      </c>
      <c r="AZ863" s="334" t="s">
        <v>240</v>
      </c>
      <c r="BB863" s="130"/>
      <c r="BC863" s="348">
        <v>0.44</v>
      </c>
      <c r="BD863" s="348" t="s">
        <v>158</v>
      </c>
      <c r="BE863" s="346"/>
      <c r="BF863" s="348">
        <v>0.44</v>
      </c>
      <c r="BG863" s="348"/>
      <c r="BH863" s="348"/>
      <c r="BI863" s="348"/>
      <c r="BJ863" s="361">
        <v>10</v>
      </c>
      <c r="BK863" s="346">
        <v>4.92</v>
      </c>
      <c r="BL863" s="346">
        <v>2.35</v>
      </c>
      <c r="BM863" s="346">
        <v>9.5500000000000007</v>
      </c>
      <c r="BN863" s="346">
        <v>0.92</v>
      </c>
      <c r="BO863" s="346">
        <v>9.6999999999999993</v>
      </c>
      <c r="BP863" s="347">
        <v>9.1999999999999993</v>
      </c>
      <c r="BQ863" s="346">
        <v>29</v>
      </c>
      <c r="BR863" s="346"/>
      <c r="BS863" s="34"/>
      <c r="BT863" s="34"/>
      <c r="BU863" s="34"/>
      <c r="BV863" s="34"/>
      <c r="BW863" s="34"/>
      <c r="BX863" s="34"/>
    </row>
    <row r="864" spans="1:76" x14ac:dyDescent="0.35">
      <c r="A864" s="34" t="s">
        <v>297</v>
      </c>
      <c r="B864" s="34"/>
      <c r="C864" s="34"/>
      <c r="D864" s="34"/>
      <c r="E864" s="34" t="s">
        <v>1373</v>
      </c>
      <c r="F864" s="34" t="s">
        <v>1374</v>
      </c>
      <c r="G864" s="41">
        <v>2005</v>
      </c>
      <c r="H864" s="34"/>
      <c r="I864" s="34"/>
      <c r="J864" s="34"/>
      <c r="K864" s="39" t="s">
        <v>80</v>
      </c>
      <c r="L864" s="39" t="s">
        <v>81</v>
      </c>
      <c r="M864" s="39" t="s">
        <v>82</v>
      </c>
      <c r="N864" s="39" t="s">
        <v>83</v>
      </c>
      <c r="O864" s="39" t="s">
        <v>84</v>
      </c>
      <c r="P864" s="39" t="s">
        <v>85</v>
      </c>
      <c r="Q864" s="39" t="s">
        <v>86</v>
      </c>
      <c r="R864" s="35" t="s">
        <v>113</v>
      </c>
      <c r="S864" s="35" t="s">
        <v>113</v>
      </c>
      <c r="T864" s="34" t="s">
        <v>882</v>
      </c>
      <c r="U864" s="39" t="s">
        <v>28</v>
      </c>
      <c r="V864" s="113" t="s">
        <v>293</v>
      </c>
      <c r="W864" s="34" t="s">
        <v>280</v>
      </c>
      <c r="X864" s="39" t="s">
        <v>819</v>
      </c>
      <c r="Y864" s="115"/>
      <c r="Z864" s="39" t="s">
        <v>239</v>
      </c>
      <c r="AA864" s="112"/>
      <c r="AB864" s="115"/>
      <c r="AC864" s="332">
        <v>48</v>
      </c>
      <c r="AD864" s="332" t="s">
        <v>240</v>
      </c>
      <c r="AE864" s="41" t="s">
        <v>508</v>
      </c>
      <c r="AF864" s="332" t="s">
        <v>240</v>
      </c>
      <c r="AG864" s="112"/>
      <c r="AH864" s="346">
        <v>4</v>
      </c>
      <c r="AI864" s="111">
        <v>4</v>
      </c>
      <c r="AJ864" s="346"/>
      <c r="AK864" s="349"/>
      <c r="AL864" s="336">
        <v>7.83</v>
      </c>
      <c r="AM864" s="44">
        <v>17.001290000000001</v>
      </c>
      <c r="AN864" s="111">
        <v>0.44</v>
      </c>
      <c r="AO864" s="111">
        <f t="shared" si="42"/>
        <v>1</v>
      </c>
      <c r="AP864" s="111">
        <v>1</v>
      </c>
      <c r="AQ864" s="111"/>
      <c r="AR864" s="335" t="s">
        <v>295</v>
      </c>
      <c r="AS864" s="111" t="s">
        <v>240</v>
      </c>
      <c r="AT864" s="111" t="s">
        <v>295</v>
      </c>
      <c r="AU864" s="111" t="s">
        <v>240</v>
      </c>
      <c r="AV864" s="349"/>
      <c r="AW864" s="348"/>
      <c r="AX864" s="349">
        <v>20</v>
      </c>
      <c r="AY864" s="348">
        <v>7.83</v>
      </c>
      <c r="AZ864" s="334" t="s">
        <v>240</v>
      </c>
      <c r="BB864" s="130"/>
      <c r="BC864" s="348">
        <v>0.44</v>
      </c>
      <c r="BD864" s="348" t="s">
        <v>158</v>
      </c>
      <c r="BE864" s="346"/>
      <c r="BF864" s="348">
        <v>0.44</v>
      </c>
      <c r="BG864" s="348"/>
      <c r="BH864" s="348"/>
      <c r="BI864" s="348"/>
      <c r="BJ864" s="361">
        <v>10</v>
      </c>
      <c r="BK864" s="346">
        <v>4.17</v>
      </c>
      <c r="BL864" s="346">
        <v>1.6</v>
      </c>
      <c r="BM864" s="346">
        <v>3.21</v>
      </c>
      <c r="BN864" s="346">
        <v>0.85</v>
      </c>
      <c r="BO864" s="346">
        <v>9.4</v>
      </c>
      <c r="BP864" s="347">
        <v>1.2</v>
      </c>
      <c r="BQ864" s="346">
        <v>27</v>
      </c>
      <c r="BR864" s="346"/>
      <c r="BS864" s="34"/>
      <c r="BT864" s="34"/>
      <c r="BU864" s="34"/>
      <c r="BV864" s="34"/>
      <c r="BW864" s="34"/>
      <c r="BX864" s="34"/>
    </row>
    <row r="865" spans="1:76" x14ac:dyDescent="0.35">
      <c r="A865" s="34" t="s">
        <v>297</v>
      </c>
      <c r="B865" s="34"/>
      <c r="C865" s="34"/>
      <c r="D865" s="34"/>
      <c r="E865" s="34" t="s">
        <v>1373</v>
      </c>
      <c r="F865" s="34" t="s">
        <v>1374</v>
      </c>
      <c r="G865" s="41">
        <v>2005</v>
      </c>
      <c r="H865" s="34"/>
      <c r="I865" s="34"/>
      <c r="J865" s="34"/>
      <c r="K865" s="39" t="s">
        <v>80</v>
      </c>
      <c r="L865" s="39" t="s">
        <v>81</v>
      </c>
      <c r="M865" s="39" t="s">
        <v>82</v>
      </c>
      <c r="N865" s="39" t="s">
        <v>83</v>
      </c>
      <c r="O865" s="39" t="s">
        <v>84</v>
      </c>
      <c r="P865" s="39" t="s">
        <v>85</v>
      </c>
      <c r="Q865" s="39" t="s">
        <v>86</v>
      </c>
      <c r="R865" s="35" t="s">
        <v>113</v>
      </c>
      <c r="S865" s="35" t="s">
        <v>113</v>
      </c>
      <c r="T865" s="34" t="s">
        <v>882</v>
      </c>
      <c r="U865" s="39" t="s">
        <v>28</v>
      </c>
      <c r="V865" s="113" t="s">
        <v>293</v>
      </c>
      <c r="W865" s="34" t="s">
        <v>280</v>
      </c>
      <c r="X865" s="39" t="s">
        <v>819</v>
      </c>
      <c r="Y865" s="115"/>
      <c r="Z865" s="39" t="s">
        <v>239</v>
      </c>
      <c r="AA865" s="112"/>
      <c r="AB865" s="115"/>
      <c r="AC865" s="332">
        <v>48</v>
      </c>
      <c r="AD865" s="332" t="s">
        <v>240</v>
      </c>
      <c r="AE865" s="41" t="s">
        <v>508</v>
      </c>
      <c r="AF865" s="332" t="s">
        <v>240</v>
      </c>
      <c r="AG865" s="112"/>
      <c r="AH865" s="346">
        <v>4.0999999999999996</v>
      </c>
      <c r="AI865" s="111">
        <v>4.0999999999999996</v>
      </c>
      <c r="AJ865" s="346"/>
      <c r="AK865" s="349"/>
      <c r="AL865" s="336">
        <v>7.86</v>
      </c>
      <c r="AM865" s="44">
        <v>20.254429999999999</v>
      </c>
      <c r="AN865" s="111">
        <v>0.45</v>
      </c>
      <c r="AO865" s="111">
        <f t="shared" si="42"/>
        <v>1</v>
      </c>
      <c r="AP865" s="111">
        <v>1</v>
      </c>
      <c r="AQ865" s="111"/>
      <c r="AR865" s="335" t="s">
        <v>295</v>
      </c>
      <c r="AS865" s="111" t="s">
        <v>240</v>
      </c>
      <c r="AT865" s="111" t="s">
        <v>295</v>
      </c>
      <c r="AU865" s="111" t="s">
        <v>240</v>
      </c>
      <c r="AV865" s="349"/>
      <c r="AW865" s="348"/>
      <c r="AX865" s="349">
        <v>20</v>
      </c>
      <c r="AY865" s="348">
        <v>7.86</v>
      </c>
      <c r="AZ865" s="334" t="s">
        <v>240</v>
      </c>
      <c r="BB865" s="130"/>
      <c r="BC865" s="348">
        <v>0.45</v>
      </c>
      <c r="BD865" s="348" t="s">
        <v>158</v>
      </c>
      <c r="BE865" s="346"/>
      <c r="BF865" s="348">
        <v>0.45</v>
      </c>
      <c r="BG865" s="348"/>
      <c r="BH865" s="348"/>
      <c r="BI865" s="348"/>
      <c r="BJ865" s="361">
        <v>10</v>
      </c>
      <c r="BK865" s="346">
        <v>5.1100000000000003</v>
      </c>
      <c r="BL865" s="346">
        <v>1.82</v>
      </c>
      <c r="BM865" s="346">
        <v>4.6100000000000003</v>
      </c>
      <c r="BN865" s="346">
        <v>0.78</v>
      </c>
      <c r="BO865" s="346">
        <v>10.1</v>
      </c>
      <c r="BP865" s="347">
        <v>1.5</v>
      </c>
      <c r="BQ865" s="346">
        <v>29</v>
      </c>
      <c r="BR865" s="346"/>
      <c r="BS865" s="34"/>
      <c r="BT865" s="34"/>
      <c r="BU865" s="34"/>
      <c r="BV865" s="34"/>
      <c r="BW865" s="34"/>
      <c r="BX865" s="34"/>
    </row>
    <row r="866" spans="1:76" x14ac:dyDescent="0.35">
      <c r="A866" s="34" t="s">
        <v>297</v>
      </c>
      <c r="B866" s="34"/>
      <c r="C866" s="34"/>
      <c r="D866" s="34"/>
      <c r="E866" s="34" t="s">
        <v>1373</v>
      </c>
      <c r="F866" s="34" t="s">
        <v>1374</v>
      </c>
      <c r="G866" s="41">
        <v>2005</v>
      </c>
      <c r="H866" s="34"/>
      <c r="I866" s="34"/>
      <c r="J866" s="34"/>
      <c r="K866" s="39" t="s">
        <v>80</v>
      </c>
      <c r="L866" s="39" t="s">
        <v>81</v>
      </c>
      <c r="M866" s="39" t="s">
        <v>82</v>
      </c>
      <c r="N866" s="39" t="s">
        <v>83</v>
      </c>
      <c r="O866" s="39" t="s">
        <v>84</v>
      </c>
      <c r="P866" s="39" t="s">
        <v>85</v>
      </c>
      <c r="Q866" s="39" t="s">
        <v>86</v>
      </c>
      <c r="R866" s="35" t="s">
        <v>113</v>
      </c>
      <c r="S866" s="35" t="s">
        <v>113</v>
      </c>
      <c r="T866" s="34" t="s">
        <v>882</v>
      </c>
      <c r="U866" s="39" t="s">
        <v>28</v>
      </c>
      <c r="V866" s="113" t="s">
        <v>293</v>
      </c>
      <c r="W866" s="34" t="s">
        <v>280</v>
      </c>
      <c r="X866" s="39" t="s">
        <v>819</v>
      </c>
      <c r="Y866" s="115"/>
      <c r="Z866" s="39" t="s">
        <v>239</v>
      </c>
      <c r="AA866" s="112"/>
      <c r="AB866" s="115"/>
      <c r="AC866" s="332">
        <v>48</v>
      </c>
      <c r="AD866" s="332" t="s">
        <v>240</v>
      </c>
      <c r="AE866" s="41" t="s">
        <v>508</v>
      </c>
      <c r="AF866" s="332" t="s">
        <v>240</v>
      </c>
      <c r="AG866" s="112"/>
      <c r="AH866" s="346">
        <v>4.8</v>
      </c>
      <c r="AI866" s="111">
        <v>4.8</v>
      </c>
      <c r="AJ866" s="346"/>
      <c r="AK866" s="349"/>
      <c r="AL866" s="336">
        <v>7.81</v>
      </c>
      <c r="AM866" s="44">
        <v>25.046949999999999</v>
      </c>
      <c r="AN866" s="111">
        <v>0.25</v>
      </c>
      <c r="AO866" s="111">
        <f t="shared" si="42"/>
        <v>1</v>
      </c>
      <c r="AP866" s="111">
        <v>1</v>
      </c>
      <c r="AQ866" s="111"/>
      <c r="AR866" s="335" t="s">
        <v>295</v>
      </c>
      <c r="AS866" s="111" t="s">
        <v>240</v>
      </c>
      <c r="AT866" s="111" t="s">
        <v>295</v>
      </c>
      <c r="AU866" s="111" t="s">
        <v>240</v>
      </c>
      <c r="AV866" s="349"/>
      <c r="AW866" s="348"/>
      <c r="AX866" s="349">
        <v>20</v>
      </c>
      <c r="AY866" s="348">
        <v>7.81</v>
      </c>
      <c r="AZ866" s="334" t="s">
        <v>240</v>
      </c>
      <c r="BB866" s="130"/>
      <c r="BC866" s="348">
        <v>0.25</v>
      </c>
      <c r="BD866" s="348" t="s">
        <v>158</v>
      </c>
      <c r="BE866" s="346"/>
      <c r="BF866" s="348">
        <v>0.25</v>
      </c>
      <c r="BG866" s="348"/>
      <c r="BH866" s="348"/>
      <c r="BI866" s="348"/>
      <c r="BJ866" s="361">
        <v>10</v>
      </c>
      <c r="BK866" s="346">
        <v>6.65</v>
      </c>
      <c r="BL866" s="346">
        <v>2.0499999999999998</v>
      </c>
      <c r="BM866" s="346">
        <v>5.55</v>
      </c>
      <c r="BN866" s="346">
        <v>0.94</v>
      </c>
      <c r="BO866" s="346">
        <v>11.5</v>
      </c>
      <c r="BP866" s="347">
        <v>2</v>
      </c>
      <c r="BQ866" s="346">
        <v>27</v>
      </c>
      <c r="BR866" s="346"/>
      <c r="BS866" s="34"/>
      <c r="BT866" s="34"/>
      <c r="BU866" s="34"/>
      <c r="BV866" s="34"/>
      <c r="BW866" s="34"/>
      <c r="BX866" s="34"/>
    </row>
    <row r="867" spans="1:76" x14ac:dyDescent="0.35">
      <c r="A867" s="34" t="s">
        <v>297</v>
      </c>
      <c r="B867" s="34"/>
      <c r="C867" s="34"/>
      <c r="D867" s="34"/>
      <c r="E867" s="34" t="s">
        <v>1373</v>
      </c>
      <c r="F867" s="34" t="s">
        <v>1374</v>
      </c>
      <c r="G867" s="41">
        <v>2005</v>
      </c>
      <c r="H867" s="34"/>
      <c r="I867" s="34"/>
      <c r="J867" s="34"/>
      <c r="K867" s="39" t="s">
        <v>80</v>
      </c>
      <c r="L867" s="39" t="s">
        <v>81</v>
      </c>
      <c r="M867" s="39" t="s">
        <v>82</v>
      </c>
      <c r="N867" s="39" t="s">
        <v>83</v>
      </c>
      <c r="O867" s="39" t="s">
        <v>84</v>
      </c>
      <c r="P867" s="39" t="s">
        <v>85</v>
      </c>
      <c r="Q867" s="39" t="s">
        <v>86</v>
      </c>
      <c r="R867" s="35" t="s">
        <v>113</v>
      </c>
      <c r="S867" s="35" t="s">
        <v>113</v>
      </c>
      <c r="T867" s="34" t="s">
        <v>882</v>
      </c>
      <c r="U867" s="39" t="s">
        <v>28</v>
      </c>
      <c r="V867" s="113" t="s">
        <v>293</v>
      </c>
      <c r="W867" s="34" t="s">
        <v>280</v>
      </c>
      <c r="X867" s="39" t="s">
        <v>819</v>
      </c>
      <c r="Y867" s="115"/>
      <c r="Z867" s="39" t="s">
        <v>239</v>
      </c>
      <c r="AA867" s="112"/>
      <c r="AB867" s="115"/>
      <c r="AC867" s="332">
        <v>48</v>
      </c>
      <c r="AD867" s="332" t="s">
        <v>240</v>
      </c>
      <c r="AE867" s="41" t="s">
        <v>508</v>
      </c>
      <c r="AF867" s="332" t="s">
        <v>240</v>
      </c>
      <c r="AG867" s="112"/>
      <c r="AH867" s="346">
        <v>5</v>
      </c>
      <c r="AI867" s="111">
        <v>5</v>
      </c>
      <c r="AJ867" s="346"/>
      <c r="AK867" s="349"/>
      <c r="AL867" s="336">
        <v>7.9</v>
      </c>
      <c r="AM867" s="44">
        <v>22.750610000000002</v>
      </c>
      <c r="AN867" s="111">
        <v>0.3</v>
      </c>
      <c r="AO867" s="111">
        <f t="shared" si="42"/>
        <v>1</v>
      </c>
      <c r="AP867" s="111">
        <v>1</v>
      </c>
      <c r="AQ867" s="111"/>
      <c r="AR867" s="335" t="s">
        <v>295</v>
      </c>
      <c r="AS867" s="111" t="s">
        <v>240</v>
      </c>
      <c r="AT867" s="111" t="s">
        <v>295</v>
      </c>
      <c r="AU867" s="111" t="s">
        <v>240</v>
      </c>
      <c r="AV867" s="349"/>
      <c r="AW867" s="348"/>
      <c r="AX867" s="349">
        <v>20</v>
      </c>
      <c r="AY867" s="348">
        <v>7.9</v>
      </c>
      <c r="AZ867" s="334" t="s">
        <v>240</v>
      </c>
      <c r="BB867" s="130"/>
      <c r="BC867" s="348">
        <v>0.3</v>
      </c>
      <c r="BD867" s="348" t="s">
        <v>158</v>
      </c>
      <c r="BE867" s="346"/>
      <c r="BF867" s="348">
        <v>0.3</v>
      </c>
      <c r="BG867" s="348"/>
      <c r="BH867" s="348"/>
      <c r="BI867" s="348"/>
      <c r="BJ867" s="361">
        <v>10</v>
      </c>
      <c r="BK867" s="346">
        <v>5.45</v>
      </c>
      <c r="BL867" s="346">
        <v>2.2200000000000002</v>
      </c>
      <c r="BM867" s="346">
        <v>4.46</v>
      </c>
      <c r="BN867" s="346">
        <v>1.1100000000000001</v>
      </c>
      <c r="BO867" s="346">
        <v>9.5</v>
      </c>
      <c r="BP867" s="347">
        <v>0.9</v>
      </c>
      <c r="BQ867" s="346">
        <v>31</v>
      </c>
      <c r="BR867" s="346"/>
      <c r="BS867" s="34"/>
      <c r="BT867" s="34"/>
      <c r="BU867" s="34"/>
      <c r="BV867" s="34"/>
      <c r="BW867" s="34"/>
      <c r="BX867" s="34"/>
    </row>
    <row r="868" spans="1:76" x14ac:dyDescent="0.35">
      <c r="A868" s="34" t="s">
        <v>297</v>
      </c>
      <c r="B868" s="34"/>
      <c r="C868" s="34"/>
      <c r="D868" s="34"/>
      <c r="E868" s="34" t="s">
        <v>1373</v>
      </c>
      <c r="F868" s="34" t="s">
        <v>1374</v>
      </c>
      <c r="G868" s="41">
        <v>2005</v>
      </c>
      <c r="H868" s="34"/>
      <c r="I868" s="34"/>
      <c r="J868" s="34"/>
      <c r="K868" s="39" t="s">
        <v>80</v>
      </c>
      <c r="L868" s="39" t="s">
        <v>81</v>
      </c>
      <c r="M868" s="39" t="s">
        <v>82</v>
      </c>
      <c r="N868" s="39" t="s">
        <v>83</v>
      </c>
      <c r="O868" s="39" t="s">
        <v>84</v>
      </c>
      <c r="P868" s="39" t="s">
        <v>85</v>
      </c>
      <c r="Q868" s="39" t="s">
        <v>86</v>
      </c>
      <c r="R868" s="35" t="s">
        <v>113</v>
      </c>
      <c r="S868" s="35" t="s">
        <v>113</v>
      </c>
      <c r="T868" s="34" t="s">
        <v>882</v>
      </c>
      <c r="U868" s="39" t="s">
        <v>28</v>
      </c>
      <c r="V868" s="113" t="s">
        <v>293</v>
      </c>
      <c r="W868" s="34" t="s">
        <v>280</v>
      </c>
      <c r="X868" s="39" t="s">
        <v>819</v>
      </c>
      <c r="Y868" s="115"/>
      <c r="Z868" s="39" t="s">
        <v>239</v>
      </c>
      <c r="AA868" s="112"/>
      <c r="AB868" s="115"/>
      <c r="AC868" s="332">
        <v>48</v>
      </c>
      <c r="AD868" s="332" t="s">
        <v>240</v>
      </c>
      <c r="AE868" s="41" t="s">
        <v>508</v>
      </c>
      <c r="AF868" s="332" t="s">
        <v>240</v>
      </c>
      <c r="AG868" s="112"/>
      <c r="AH868" s="346">
        <v>5.2</v>
      </c>
      <c r="AI868" s="111">
        <v>5.2</v>
      </c>
      <c r="AJ868" s="346"/>
      <c r="AK868" s="349"/>
      <c r="AL868" s="336">
        <v>7.83</v>
      </c>
      <c r="AM868" s="44">
        <v>21.860040000000001</v>
      </c>
      <c r="AN868" s="111">
        <v>0.6</v>
      </c>
      <c r="AO868" s="111">
        <f t="shared" si="42"/>
        <v>1</v>
      </c>
      <c r="AP868" s="111">
        <v>1</v>
      </c>
      <c r="AQ868" s="111"/>
      <c r="AR868" s="335" t="s">
        <v>295</v>
      </c>
      <c r="AS868" s="111" t="s">
        <v>240</v>
      </c>
      <c r="AT868" s="111" t="s">
        <v>295</v>
      </c>
      <c r="AU868" s="111" t="s">
        <v>240</v>
      </c>
      <c r="AV868" s="349"/>
      <c r="AW868" s="348"/>
      <c r="AX868" s="349">
        <v>20</v>
      </c>
      <c r="AY868" s="348">
        <v>7.83</v>
      </c>
      <c r="AZ868" s="334" t="s">
        <v>240</v>
      </c>
      <c r="BB868" s="130"/>
      <c r="BC868" s="348">
        <v>0.6</v>
      </c>
      <c r="BD868" s="348" t="s">
        <v>158</v>
      </c>
      <c r="BE868" s="346"/>
      <c r="BF868" s="348">
        <v>0.6</v>
      </c>
      <c r="BG868" s="348"/>
      <c r="BH868" s="348"/>
      <c r="BI868" s="348"/>
      <c r="BJ868" s="361">
        <v>10</v>
      </c>
      <c r="BK868" s="346">
        <v>4.78</v>
      </c>
      <c r="BL868" s="346">
        <v>2.41</v>
      </c>
      <c r="BM868" s="346">
        <v>5.6</v>
      </c>
      <c r="BN868" s="346">
        <v>1</v>
      </c>
      <c r="BO868" s="346">
        <v>10.1</v>
      </c>
      <c r="BP868" s="347">
        <v>2.2000000000000002</v>
      </c>
      <c r="BQ868" s="346">
        <v>31</v>
      </c>
      <c r="BR868" s="346"/>
      <c r="BS868" s="34"/>
      <c r="BT868" s="34"/>
      <c r="BU868" s="34"/>
      <c r="BV868" s="34"/>
      <c r="BW868" s="34"/>
      <c r="BX868" s="34"/>
    </row>
    <row r="869" spans="1:76" x14ac:dyDescent="0.35">
      <c r="A869" s="34" t="s">
        <v>297</v>
      </c>
      <c r="B869" s="34"/>
      <c r="C869" s="34"/>
      <c r="D869" s="34"/>
      <c r="E869" s="34" t="s">
        <v>1373</v>
      </c>
      <c r="F869" s="34" t="s">
        <v>1374</v>
      </c>
      <c r="G869" s="41">
        <v>2005</v>
      </c>
      <c r="H869" s="34"/>
      <c r="I869" s="34"/>
      <c r="J869" s="34"/>
      <c r="K869" s="39" t="s">
        <v>80</v>
      </c>
      <c r="L869" s="39" t="s">
        <v>81</v>
      </c>
      <c r="M869" s="39" t="s">
        <v>82</v>
      </c>
      <c r="N869" s="39" t="s">
        <v>83</v>
      </c>
      <c r="O869" s="39" t="s">
        <v>84</v>
      </c>
      <c r="P869" s="39" t="s">
        <v>85</v>
      </c>
      <c r="Q869" s="39" t="s">
        <v>86</v>
      </c>
      <c r="R869" s="35" t="s">
        <v>113</v>
      </c>
      <c r="S869" s="35" t="s">
        <v>113</v>
      </c>
      <c r="T869" s="34" t="s">
        <v>882</v>
      </c>
      <c r="U869" s="39" t="s">
        <v>28</v>
      </c>
      <c r="V869" s="113" t="s">
        <v>293</v>
      </c>
      <c r="W869" s="34" t="s">
        <v>280</v>
      </c>
      <c r="X869" s="39" t="s">
        <v>819</v>
      </c>
      <c r="Y869" s="115"/>
      <c r="Z869" s="39" t="s">
        <v>239</v>
      </c>
      <c r="AA869" s="112"/>
      <c r="AB869" s="115"/>
      <c r="AC869" s="332">
        <v>48</v>
      </c>
      <c r="AD869" s="332" t="s">
        <v>240</v>
      </c>
      <c r="AE869" s="41" t="s">
        <v>508</v>
      </c>
      <c r="AF869" s="332" t="s">
        <v>240</v>
      </c>
      <c r="AG869" s="112"/>
      <c r="AH869" s="346">
        <v>5.4</v>
      </c>
      <c r="AI869" s="111">
        <v>5.4</v>
      </c>
      <c r="AJ869" s="346"/>
      <c r="AK869" s="349"/>
      <c r="AL869" s="336">
        <v>8.1199999999999992</v>
      </c>
      <c r="AM869" s="44">
        <v>29.698900000000002</v>
      </c>
      <c r="AN869" s="111">
        <v>0.14000000000000001</v>
      </c>
      <c r="AO869" s="111">
        <f t="shared" si="42"/>
        <v>1</v>
      </c>
      <c r="AP869" s="111">
        <v>1</v>
      </c>
      <c r="AQ869" s="111"/>
      <c r="AR869" s="335" t="s">
        <v>295</v>
      </c>
      <c r="AS869" s="111" t="s">
        <v>240</v>
      </c>
      <c r="AT869" s="111" t="s">
        <v>295</v>
      </c>
      <c r="AU869" s="111" t="s">
        <v>240</v>
      </c>
      <c r="AV869" s="349"/>
      <c r="AW869" s="348"/>
      <c r="AX869" s="349">
        <v>20</v>
      </c>
      <c r="AY869" s="348">
        <v>8.1199999999999992</v>
      </c>
      <c r="AZ869" s="334" t="s">
        <v>240</v>
      </c>
      <c r="BB869" s="130"/>
      <c r="BC869" s="348">
        <v>0.14000000000000001</v>
      </c>
      <c r="BD869" s="348" t="s">
        <v>158</v>
      </c>
      <c r="BE869" s="346"/>
      <c r="BF869" s="348">
        <v>0.14000000000000001</v>
      </c>
      <c r="BG869" s="348"/>
      <c r="BH869" s="348"/>
      <c r="BI869" s="348"/>
      <c r="BJ869" s="361">
        <v>10</v>
      </c>
      <c r="BK869" s="346">
        <v>7.54</v>
      </c>
      <c r="BL869" s="346">
        <v>2.64</v>
      </c>
      <c r="BM869" s="346">
        <v>5.13</v>
      </c>
      <c r="BN869" s="346">
        <v>1.07</v>
      </c>
      <c r="BO869" s="346">
        <v>9</v>
      </c>
      <c r="BP869" s="347">
        <v>1.5</v>
      </c>
      <c r="BQ869" s="346">
        <v>41</v>
      </c>
      <c r="BR869" s="346"/>
      <c r="BS869" s="34"/>
      <c r="BT869" s="34"/>
      <c r="BU869" s="34"/>
      <c r="BV869" s="34"/>
      <c r="BW869" s="34"/>
      <c r="BX869" s="34"/>
    </row>
    <row r="870" spans="1:76" x14ac:dyDescent="0.35">
      <c r="A870" s="34" t="s">
        <v>297</v>
      </c>
      <c r="B870" s="34"/>
      <c r="C870" s="34"/>
      <c r="D870" s="34"/>
      <c r="E870" s="34" t="s">
        <v>1373</v>
      </c>
      <c r="F870" s="34" t="s">
        <v>1374</v>
      </c>
      <c r="G870" s="41">
        <v>2005</v>
      </c>
      <c r="H870" s="34"/>
      <c r="I870" s="34"/>
      <c r="J870" s="34"/>
      <c r="K870" s="39" t="s">
        <v>80</v>
      </c>
      <c r="L870" s="39" t="s">
        <v>81</v>
      </c>
      <c r="M870" s="39" t="s">
        <v>82</v>
      </c>
      <c r="N870" s="39" t="s">
        <v>83</v>
      </c>
      <c r="O870" s="39" t="s">
        <v>84</v>
      </c>
      <c r="P870" s="39" t="s">
        <v>85</v>
      </c>
      <c r="Q870" s="39" t="s">
        <v>86</v>
      </c>
      <c r="R870" s="35" t="s">
        <v>113</v>
      </c>
      <c r="S870" s="35" t="s">
        <v>113</v>
      </c>
      <c r="T870" s="34" t="s">
        <v>882</v>
      </c>
      <c r="U870" s="39" t="s">
        <v>28</v>
      </c>
      <c r="V870" s="113" t="s">
        <v>293</v>
      </c>
      <c r="W870" s="34" t="s">
        <v>280</v>
      </c>
      <c r="X870" s="39" t="s">
        <v>819</v>
      </c>
      <c r="Y870" s="115"/>
      <c r="Z870" s="39" t="s">
        <v>239</v>
      </c>
      <c r="AA870" s="112"/>
      <c r="AB870" s="115"/>
      <c r="AC870" s="332">
        <v>48</v>
      </c>
      <c r="AD870" s="332" t="s">
        <v>240</v>
      </c>
      <c r="AE870" s="41" t="s">
        <v>508</v>
      </c>
      <c r="AF870" s="332" t="s">
        <v>240</v>
      </c>
      <c r="AG870" s="112"/>
      <c r="AH870" s="346">
        <v>5.4</v>
      </c>
      <c r="AI870" s="111">
        <v>5.4</v>
      </c>
      <c r="AJ870" s="346"/>
      <c r="AK870" s="349"/>
      <c r="AL870" s="336">
        <v>7.83</v>
      </c>
      <c r="AM870" s="44">
        <v>20.88081</v>
      </c>
      <c r="AN870" s="111">
        <v>0.38</v>
      </c>
      <c r="AO870" s="111">
        <f t="shared" si="42"/>
        <v>1</v>
      </c>
      <c r="AP870" s="111">
        <v>1</v>
      </c>
      <c r="AQ870" s="111"/>
      <c r="AR870" s="335" t="s">
        <v>295</v>
      </c>
      <c r="AS870" s="111" t="s">
        <v>240</v>
      </c>
      <c r="AT870" s="111" t="s">
        <v>295</v>
      </c>
      <c r="AU870" s="111" t="s">
        <v>240</v>
      </c>
      <c r="AV870" s="349"/>
      <c r="AW870" s="348"/>
      <c r="AX870" s="349">
        <v>20</v>
      </c>
      <c r="AY870" s="348">
        <v>7.83</v>
      </c>
      <c r="AZ870" s="334" t="s">
        <v>240</v>
      </c>
      <c r="BB870" s="130"/>
      <c r="BC870" s="348">
        <v>0.38</v>
      </c>
      <c r="BD870" s="348" t="s">
        <v>158</v>
      </c>
      <c r="BE870" s="346"/>
      <c r="BF870" s="348">
        <v>0.38</v>
      </c>
      <c r="BG870" s="348"/>
      <c r="BH870" s="348"/>
      <c r="BI870" s="348"/>
      <c r="BJ870" s="361">
        <v>10</v>
      </c>
      <c r="BK870" s="346">
        <v>6.07</v>
      </c>
      <c r="BL870" s="346">
        <v>1.39</v>
      </c>
      <c r="BM870" s="346">
        <v>4.2699999999999996</v>
      </c>
      <c r="BN870" s="346">
        <v>0.68</v>
      </c>
      <c r="BO870" s="346">
        <v>11.2</v>
      </c>
      <c r="BP870" s="347">
        <v>0.6</v>
      </c>
      <c r="BQ870" s="346">
        <v>24</v>
      </c>
      <c r="BR870" s="346"/>
      <c r="BS870" s="34"/>
      <c r="BT870" s="34"/>
      <c r="BU870" s="34"/>
      <c r="BV870" s="34"/>
      <c r="BW870" s="34"/>
      <c r="BX870" s="34"/>
    </row>
    <row r="871" spans="1:76" x14ac:dyDescent="0.35">
      <c r="A871" s="34" t="s">
        <v>297</v>
      </c>
      <c r="B871" s="34"/>
      <c r="C871" s="34"/>
      <c r="D871" s="34"/>
      <c r="E871" s="34" t="s">
        <v>1373</v>
      </c>
      <c r="F871" s="34" t="s">
        <v>1374</v>
      </c>
      <c r="G871" s="41">
        <v>2005</v>
      </c>
      <c r="H871" s="34"/>
      <c r="I871" s="34"/>
      <c r="J871" s="34"/>
      <c r="K871" s="39" t="s">
        <v>80</v>
      </c>
      <c r="L871" s="39" t="s">
        <v>81</v>
      </c>
      <c r="M871" s="39" t="s">
        <v>82</v>
      </c>
      <c r="N871" s="39" t="s">
        <v>83</v>
      </c>
      <c r="O871" s="39" t="s">
        <v>84</v>
      </c>
      <c r="P871" s="39" t="s">
        <v>85</v>
      </c>
      <c r="Q871" s="39" t="s">
        <v>86</v>
      </c>
      <c r="R871" s="35" t="s">
        <v>113</v>
      </c>
      <c r="S871" s="35" t="s">
        <v>113</v>
      </c>
      <c r="T871" s="34" t="s">
        <v>882</v>
      </c>
      <c r="U871" s="39" t="s">
        <v>28</v>
      </c>
      <c r="V871" s="113" t="s">
        <v>293</v>
      </c>
      <c r="W871" s="34" t="s">
        <v>280</v>
      </c>
      <c r="X871" s="39" t="s">
        <v>819</v>
      </c>
      <c r="Y871" s="115"/>
      <c r="Z871" s="39" t="s">
        <v>239</v>
      </c>
      <c r="AA871" s="112"/>
      <c r="AB871" s="115"/>
      <c r="AC871" s="332">
        <v>48</v>
      </c>
      <c r="AD871" s="332" t="s">
        <v>240</v>
      </c>
      <c r="AE871" s="41" t="s">
        <v>508</v>
      </c>
      <c r="AF871" s="332" t="s">
        <v>240</v>
      </c>
      <c r="AG871" s="112"/>
      <c r="AH871" s="346">
        <v>5.9</v>
      </c>
      <c r="AI871" s="111">
        <v>5.9</v>
      </c>
      <c r="AJ871" s="346"/>
      <c r="AK871" s="349"/>
      <c r="AL871" s="336">
        <v>7.83</v>
      </c>
      <c r="AM871" s="44">
        <v>89.189969999999988</v>
      </c>
      <c r="AN871" s="111">
        <v>0.73</v>
      </c>
      <c r="AO871" s="111">
        <f t="shared" ref="AO871:AO890" si="43">IF(AP871=1,1,"xx")</f>
        <v>1</v>
      </c>
      <c r="AP871" s="111">
        <v>1</v>
      </c>
      <c r="AQ871" s="111"/>
      <c r="AR871" s="335" t="s">
        <v>295</v>
      </c>
      <c r="AS871" s="111" t="s">
        <v>240</v>
      </c>
      <c r="AT871" s="111" t="s">
        <v>295</v>
      </c>
      <c r="AU871" s="111" t="s">
        <v>240</v>
      </c>
      <c r="AV871" s="349"/>
      <c r="AW871" s="348"/>
      <c r="AX871" s="349">
        <v>20</v>
      </c>
      <c r="AY871" s="348">
        <v>7.83</v>
      </c>
      <c r="AZ871" s="334" t="s">
        <v>240</v>
      </c>
      <c r="BB871" s="130"/>
      <c r="BC871" s="348">
        <v>0.73</v>
      </c>
      <c r="BD871" s="348" t="s">
        <v>158</v>
      </c>
      <c r="BE871" s="346"/>
      <c r="BF871" s="348">
        <v>0.73</v>
      </c>
      <c r="BG871" s="348"/>
      <c r="BH871" s="348"/>
      <c r="BI871" s="348"/>
      <c r="BJ871" s="361">
        <v>10</v>
      </c>
      <c r="BK871" s="346">
        <v>33.409999999999997</v>
      </c>
      <c r="BL871" s="346">
        <v>1.4</v>
      </c>
      <c r="BM871" s="346">
        <v>3.09</v>
      </c>
      <c r="BN871" s="346">
        <v>0.61</v>
      </c>
      <c r="BO871" s="346">
        <v>8.3000000000000007</v>
      </c>
      <c r="BP871" s="347">
        <v>0.8</v>
      </c>
      <c r="BQ871" s="346">
        <v>21</v>
      </c>
      <c r="BR871" s="346"/>
      <c r="BS871" s="34"/>
      <c r="BT871" s="34"/>
      <c r="BU871" s="34"/>
      <c r="BV871" s="34"/>
      <c r="BW871" s="34"/>
      <c r="BX871" s="34"/>
    </row>
    <row r="872" spans="1:76" x14ac:dyDescent="0.35">
      <c r="A872" s="34" t="s">
        <v>297</v>
      </c>
      <c r="B872" s="34"/>
      <c r="C872" s="34"/>
      <c r="D872" s="34"/>
      <c r="E872" s="34" t="s">
        <v>1373</v>
      </c>
      <c r="F872" s="34" t="s">
        <v>1374</v>
      </c>
      <c r="G872" s="41">
        <v>2005</v>
      </c>
      <c r="H872" s="34"/>
      <c r="I872" s="34"/>
      <c r="J872" s="34"/>
      <c r="K872" s="39" t="s">
        <v>80</v>
      </c>
      <c r="L872" s="39" t="s">
        <v>81</v>
      </c>
      <c r="M872" s="39" t="s">
        <v>82</v>
      </c>
      <c r="N872" s="39" t="s">
        <v>83</v>
      </c>
      <c r="O872" s="39" t="s">
        <v>84</v>
      </c>
      <c r="P872" s="39" t="s">
        <v>85</v>
      </c>
      <c r="Q872" s="39" t="s">
        <v>86</v>
      </c>
      <c r="R872" s="35" t="s">
        <v>113</v>
      </c>
      <c r="S872" s="35" t="s">
        <v>113</v>
      </c>
      <c r="T872" s="34" t="s">
        <v>882</v>
      </c>
      <c r="U872" s="39" t="s">
        <v>28</v>
      </c>
      <c r="V872" s="113" t="s">
        <v>293</v>
      </c>
      <c r="W872" s="34" t="s">
        <v>280</v>
      </c>
      <c r="X872" s="39" t="s">
        <v>819</v>
      </c>
      <c r="Y872" s="115"/>
      <c r="Z872" s="39" t="s">
        <v>239</v>
      </c>
      <c r="AA872" s="112"/>
      <c r="AB872" s="115"/>
      <c r="AC872" s="332">
        <v>48</v>
      </c>
      <c r="AD872" s="332" t="s">
        <v>240</v>
      </c>
      <c r="AE872" s="41" t="s">
        <v>508</v>
      </c>
      <c r="AF872" s="332" t="s">
        <v>240</v>
      </c>
      <c r="AG872" s="112"/>
      <c r="AH872" s="346">
        <v>6.1</v>
      </c>
      <c r="AI872" s="111">
        <v>6.1</v>
      </c>
      <c r="AJ872" s="346"/>
      <c r="AK872" s="349"/>
      <c r="AL872" s="336">
        <v>7.8</v>
      </c>
      <c r="AM872" s="44">
        <v>15.92578</v>
      </c>
      <c r="AN872" s="111">
        <v>0.72</v>
      </c>
      <c r="AO872" s="111">
        <f t="shared" si="43"/>
        <v>1</v>
      </c>
      <c r="AP872" s="111">
        <v>1</v>
      </c>
      <c r="AQ872" s="111"/>
      <c r="AR872" s="335" t="s">
        <v>295</v>
      </c>
      <c r="AS872" s="111" t="s">
        <v>240</v>
      </c>
      <c r="AT872" s="111" t="s">
        <v>295</v>
      </c>
      <c r="AU872" s="111" t="s">
        <v>240</v>
      </c>
      <c r="AV872" s="349"/>
      <c r="AW872" s="348"/>
      <c r="AX872" s="349">
        <v>20</v>
      </c>
      <c r="AY872" s="348">
        <v>7.8</v>
      </c>
      <c r="AZ872" s="334" t="s">
        <v>240</v>
      </c>
      <c r="BB872" s="130"/>
      <c r="BC872" s="348">
        <v>0.72</v>
      </c>
      <c r="BD872" s="348" t="s">
        <v>158</v>
      </c>
      <c r="BE872" s="346"/>
      <c r="BF872" s="348">
        <v>0.72</v>
      </c>
      <c r="BG872" s="348"/>
      <c r="BH872" s="348"/>
      <c r="BI872" s="348"/>
      <c r="BJ872" s="361">
        <v>10</v>
      </c>
      <c r="BK872" s="346">
        <v>4.3</v>
      </c>
      <c r="BL872" s="346">
        <v>1.26</v>
      </c>
      <c r="BM872" s="346">
        <v>2.68</v>
      </c>
      <c r="BN872" s="346">
        <v>0.67</v>
      </c>
      <c r="BO872" s="346">
        <v>7.1</v>
      </c>
      <c r="BP872" s="347">
        <v>0.5</v>
      </c>
      <c r="BQ872" s="346">
        <v>23</v>
      </c>
      <c r="BR872" s="346"/>
      <c r="BS872" s="34"/>
      <c r="BT872" s="34"/>
      <c r="BU872" s="34"/>
      <c r="BV872" s="34"/>
      <c r="BW872" s="34"/>
      <c r="BX872" s="34"/>
    </row>
    <row r="873" spans="1:76" x14ac:dyDescent="0.35">
      <c r="A873" s="34" t="s">
        <v>297</v>
      </c>
      <c r="B873" s="34"/>
      <c r="C873" s="34"/>
      <c r="D873" s="34"/>
      <c r="E873" s="34" t="s">
        <v>1373</v>
      </c>
      <c r="F873" s="34" t="s">
        <v>1374</v>
      </c>
      <c r="G873" s="41">
        <v>2005</v>
      </c>
      <c r="H873" s="34"/>
      <c r="I873" s="34"/>
      <c r="J873" s="34"/>
      <c r="K873" s="39" t="s">
        <v>80</v>
      </c>
      <c r="L873" s="39" t="s">
        <v>81</v>
      </c>
      <c r="M873" s="39" t="s">
        <v>82</v>
      </c>
      <c r="N873" s="39" t="s">
        <v>83</v>
      </c>
      <c r="O873" s="39" t="s">
        <v>84</v>
      </c>
      <c r="P873" s="39" t="s">
        <v>85</v>
      </c>
      <c r="Q873" s="39" t="s">
        <v>86</v>
      </c>
      <c r="R873" s="35" t="s">
        <v>113</v>
      </c>
      <c r="S873" s="35" t="s">
        <v>113</v>
      </c>
      <c r="T873" s="34" t="s">
        <v>882</v>
      </c>
      <c r="U873" s="39" t="s">
        <v>28</v>
      </c>
      <c r="V873" s="113" t="s">
        <v>293</v>
      </c>
      <c r="W873" s="34" t="s">
        <v>280</v>
      </c>
      <c r="X873" s="39" t="s">
        <v>819</v>
      </c>
      <c r="Y873" s="115"/>
      <c r="Z873" s="39" t="s">
        <v>239</v>
      </c>
      <c r="AA873" s="112"/>
      <c r="AB873" s="115"/>
      <c r="AC873" s="332">
        <v>48</v>
      </c>
      <c r="AD873" s="332" t="s">
        <v>240</v>
      </c>
      <c r="AE873" s="41" t="s">
        <v>508</v>
      </c>
      <c r="AF873" s="332" t="s">
        <v>240</v>
      </c>
      <c r="AG873" s="112"/>
      <c r="AH873" s="346">
        <v>6.4</v>
      </c>
      <c r="AI873" s="111">
        <v>6.4</v>
      </c>
      <c r="AJ873" s="346"/>
      <c r="AK873" s="349"/>
      <c r="AL873" s="336">
        <v>7.65</v>
      </c>
      <c r="AM873" s="44">
        <v>14.89939</v>
      </c>
      <c r="AN873" s="111">
        <v>0.6</v>
      </c>
      <c r="AO873" s="111">
        <f t="shared" si="43"/>
        <v>1</v>
      </c>
      <c r="AP873" s="111">
        <v>1</v>
      </c>
      <c r="AQ873" s="111"/>
      <c r="AR873" s="335" t="s">
        <v>295</v>
      </c>
      <c r="AS873" s="111" t="s">
        <v>240</v>
      </c>
      <c r="AT873" s="111" t="s">
        <v>295</v>
      </c>
      <c r="AU873" s="111" t="s">
        <v>240</v>
      </c>
      <c r="AV873" s="349"/>
      <c r="AW873" s="348"/>
      <c r="AX873" s="349">
        <v>20</v>
      </c>
      <c r="AY873" s="348">
        <v>7.65</v>
      </c>
      <c r="AZ873" s="334" t="s">
        <v>240</v>
      </c>
      <c r="BB873" s="130"/>
      <c r="BC873" s="348">
        <v>0.6</v>
      </c>
      <c r="BD873" s="348" t="s">
        <v>158</v>
      </c>
      <c r="BE873" s="346"/>
      <c r="BF873" s="348">
        <v>0.6</v>
      </c>
      <c r="BG873" s="348"/>
      <c r="BH873" s="348"/>
      <c r="BI873" s="348"/>
      <c r="BJ873" s="361">
        <v>10</v>
      </c>
      <c r="BK873" s="346">
        <v>3.79</v>
      </c>
      <c r="BL873" s="346">
        <v>1.32</v>
      </c>
      <c r="BM873" s="346">
        <v>2.4700000000000002</v>
      </c>
      <c r="BN873" s="346">
        <v>0.8</v>
      </c>
      <c r="BO873" s="346">
        <v>7.1</v>
      </c>
      <c r="BP873" s="347">
        <v>0.3</v>
      </c>
      <c r="BQ873" s="346">
        <v>23</v>
      </c>
      <c r="BR873" s="346"/>
      <c r="BS873" s="34"/>
      <c r="BT873" s="34"/>
      <c r="BU873" s="34"/>
      <c r="BV873" s="34"/>
      <c r="BW873" s="34"/>
      <c r="BX873" s="34"/>
    </row>
    <row r="874" spans="1:76" x14ac:dyDescent="0.35">
      <c r="A874" s="34" t="s">
        <v>297</v>
      </c>
      <c r="B874" s="34"/>
      <c r="C874" s="34"/>
      <c r="D874" s="34"/>
      <c r="E874" s="34" t="s">
        <v>1373</v>
      </c>
      <c r="F874" s="34" t="s">
        <v>1374</v>
      </c>
      <c r="G874" s="41">
        <v>2005</v>
      </c>
      <c r="H874" s="34"/>
      <c r="I874" s="34"/>
      <c r="J874" s="34"/>
      <c r="K874" s="39" t="s">
        <v>80</v>
      </c>
      <c r="L874" s="39" t="s">
        <v>81</v>
      </c>
      <c r="M874" s="39" t="s">
        <v>82</v>
      </c>
      <c r="N874" s="39" t="s">
        <v>83</v>
      </c>
      <c r="O874" s="39" t="s">
        <v>84</v>
      </c>
      <c r="P874" s="39" t="s">
        <v>85</v>
      </c>
      <c r="Q874" s="39" t="s">
        <v>86</v>
      </c>
      <c r="R874" s="35" t="s">
        <v>113</v>
      </c>
      <c r="S874" s="35" t="s">
        <v>113</v>
      </c>
      <c r="T874" s="34" t="s">
        <v>882</v>
      </c>
      <c r="U874" s="39" t="s">
        <v>28</v>
      </c>
      <c r="V874" s="113" t="s">
        <v>293</v>
      </c>
      <c r="W874" s="34" t="s">
        <v>280</v>
      </c>
      <c r="X874" s="39" t="s">
        <v>819</v>
      </c>
      <c r="Y874" s="115"/>
      <c r="Z874" s="39" t="s">
        <v>239</v>
      </c>
      <c r="AA874" s="112"/>
      <c r="AB874" s="115"/>
      <c r="AC874" s="332">
        <v>48</v>
      </c>
      <c r="AD874" s="332" t="s">
        <v>240</v>
      </c>
      <c r="AE874" s="41" t="s">
        <v>508</v>
      </c>
      <c r="AF874" s="332" t="s">
        <v>240</v>
      </c>
      <c r="AG874" s="112"/>
      <c r="AH874" s="346">
        <v>8.1</v>
      </c>
      <c r="AI874" s="111">
        <v>8.1</v>
      </c>
      <c r="AJ874" s="346"/>
      <c r="AK874" s="349"/>
      <c r="AL874" s="336">
        <v>8.15</v>
      </c>
      <c r="AM874" s="44">
        <v>83.18692999999999</v>
      </c>
      <c r="AN874" s="111">
        <v>0.38</v>
      </c>
      <c r="AO874" s="111">
        <f t="shared" si="43"/>
        <v>1</v>
      </c>
      <c r="AP874" s="111">
        <v>1</v>
      </c>
      <c r="AQ874" s="111"/>
      <c r="AR874" s="335" t="s">
        <v>295</v>
      </c>
      <c r="AS874" s="111" t="s">
        <v>240</v>
      </c>
      <c r="AT874" s="111" t="s">
        <v>295</v>
      </c>
      <c r="AU874" s="111" t="s">
        <v>240</v>
      </c>
      <c r="AV874" s="349"/>
      <c r="AW874" s="348"/>
      <c r="AX874" s="349">
        <v>20</v>
      </c>
      <c r="AY874" s="348">
        <v>8.15</v>
      </c>
      <c r="AZ874" s="334" t="s">
        <v>240</v>
      </c>
      <c r="BB874" s="130"/>
      <c r="BC874" s="348">
        <v>0.38</v>
      </c>
      <c r="BD874" s="348" t="s">
        <v>158</v>
      </c>
      <c r="BE874" s="346"/>
      <c r="BF874" s="348">
        <v>0.38</v>
      </c>
      <c r="BG874" s="348"/>
      <c r="BH874" s="348"/>
      <c r="BI874" s="348"/>
      <c r="BJ874" s="361">
        <v>10</v>
      </c>
      <c r="BK874" s="346">
        <v>27.79</v>
      </c>
      <c r="BL874" s="346">
        <v>3.35</v>
      </c>
      <c r="BM874" s="346">
        <v>4.3</v>
      </c>
      <c r="BN874" s="346">
        <v>0.65</v>
      </c>
      <c r="BO874" s="346">
        <v>42.7</v>
      </c>
      <c r="BP874" s="347">
        <v>5.5</v>
      </c>
      <c r="BQ874" s="346">
        <v>54</v>
      </c>
      <c r="BR874" s="346"/>
      <c r="BS874" s="34"/>
      <c r="BT874" s="34"/>
      <c r="BU874" s="34"/>
      <c r="BV874" s="34"/>
      <c r="BW874" s="34"/>
      <c r="BX874" s="34"/>
    </row>
    <row r="875" spans="1:76" x14ac:dyDescent="0.35">
      <c r="A875" s="34" t="s">
        <v>297</v>
      </c>
      <c r="B875" s="34"/>
      <c r="C875" s="34"/>
      <c r="D875" s="34"/>
      <c r="E875" s="34" t="s">
        <v>1373</v>
      </c>
      <c r="F875" s="34" t="s">
        <v>1374</v>
      </c>
      <c r="G875" s="41">
        <v>2005</v>
      </c>
      <c r="H875" s="34"/>
      <c r="I875" s="34"/>
      <c r="J875" s="34"/>
      <c r="K875" s="39" t="s">
        <v>80</v>
      </c>
      <c r="L875" s="39" t="s">
        <v>81</v>
      </c>
      <c r="M875" s="39" t="s">
        <v>82</v>
      </c>
      <c r="N875" s="39" t="s">
        <v>83</v>
      </c>
      <c r="O875" s="39" t="s">
        <v>84</v>
      </c>
      <c r="P875" s="39" t="s">
        <v>85</v>
      </c>
      <c r="Q875" s="39" t="s">
        <v>86</v>
      </c>
      <c r="R875" s="35" t="s">
        <v>113</v>
      </c>
      <c r="S875" s="35" t="s">
        <v>113</v>
      </c>
      <c r="T875" s="34" t="s">
        <v>882</v>
      </c>
      <c r="U875" s="39" t="s">
        <v>28</v>
      </c>
      <c r="V875" s="113" t="s">
        <v>293</v>
      </c>
      <c r="W875" s="34" t="s">
        <v>280</v>
      </c>
      <c r="X875" s="39" t="s">
        <v>819</v>
      </c>
      <c r="Y875" s="115"/>
      <c r="Z875" s="39" t="s">
        <v>239</v>
      </c>
      <c r="AA875" s="112"/>
      <c r="AB875" s="115"/>
      <c r="AC875" s="332">
        <v>48</v>
      </c>
      <c r="AD875" s="332" t="s">
        <v>240</v>
      </c>
      <c r="AE875" s="41" t="s">
        <v>508</v>
      </c>
      <c r="AF875" s="332" t="s">
        <v>240</v>
      </c>
      <c r="AG875" s="112"/>
      <c r="AH875" s="346">
        <v>9.6999999999999993</v>
      </c>
      <c r="AI875" s="111">
        <v>9.6999999999999993</v>
      </c>
      <c r="AJ875" s="346"/>
      <c r="AK875" s="349"/>
      <c r="AL875" s="336">
        <v>8.0299999999999994</v>
      </c>
      <c r="AM875" s="44">
        <v>59.496539999999996</v>
      </c>
      <c r="AN875" s="111">
        <v>0.31</v>
      </c>
      <c r="AO875" s="111">
        <f t="shared" si="43"/>
        <v>1</v>
      </c>
      <c r="AP875" s="111">
        <v>1</v>
      </c>
      <c r="AQ875" s="111"/>
      <c r="AR875" s="335" t="s">
        <v>295</v>
      </c>
      <c r="AS875" s="111" t="s">
        <v>240</v>
      </c>
      <c r="AT875" s="111" t="s">
        <v>295</v>
      </c>
      <c r="AU875" s="111" t="s">
        <v>240</v>
      </c>
      <c r="AV875" s="349"/>
      <c r="AW875" s="348"/>
      <c r="AX875" s="349">
        <v>20</v>
      </c>
      <c r="AY875" s="348">
        <v>8.0299999999999994</v>
      </c>
      <c r="AZ875" s="334" t="s">
        <v>240</v>
      </c>
      <c r="BB875" s="130"/>
      <c r="BC875" s="348">
        <v>0.31</v>
      </c>
      <c r="BD875" s="348" t="s">
        <v>158</v>
      </c>
      <c r="BE875" s="346"/>
      <c r="BF875" s="348">
        <v>0.31</v>
      </c>
      <c r="BG875" s="348"/>
      <c r="BH875" s="348"/>
      <c r="BI875" s="348"/>
      <c r="BJ875" s="361">
        <v>10</v>
      </c>
      <c r="BK875" s="346">
        <v>18.22</v>
      </c>
      <c r="BL875" s="346">
        <v>3.4</v>
      </c>
      <c r="BM875" s="346">
        <v>7.02</v>
      </c>
      <c r="BN875" s="346">
        <v>0.56000000000000005</v>
      </c>
      <c r="BO875" s="346">
        <v>30.3</v>
      </c>
      <c r="BP875" s="347">
        <v>5.3</v>
      </c>
      <c r="BQ875" s="346">
        <v>42</v>
      </c>
      <c r="BR875" s="346"/>
      <c r="BS875" s="34"/>
      <c r="BT875" s="34"/>
      <c r="BU875" s="34"/>
      <c r="BV875" s="34"/>
      <c r="BW875" s="34"/>
      <c r="BX875" s="34"/>
    </row>
    <row r="876" spans="1:76" x14ac:dyDescent="0.35">
      <c r="A876" s="34" t="s">
        <v>297</v>
      </c>
      <c r="B876" s="34"/>
      <c r="C876" s="34"/>
      <c r="D876" s="34"/>
      <c r="E876" s="34" t="s">
        <v>1373</v>
      </c>
      <c r="F876" s="34" t="s">
        <v>1374</v>
      </c>
      <c r="G876" s="41">
        <v>2005</v>
      </c>
      <c r="H876" s="34"/>
      <c r="I876" s="34"/>
      <c r="J876" s="34"/>
      <c r="K876" s="39" t="s">
        <v>80</v>
      </c>
      <c r="L876" s="39" t="s">
        <v>81</v>
      </c>
      <c r="M876" s="39" t="s">
        <v>82</v>
      </c>
      <c r="N876" s="39" t="s">
        <v>83</v>
      </c>
      <c r="O876" s="39" t="s">
        <v>84</v>
      </c>
      <c r="P876" s="39" t="s">
        <v>85</v>
      </c>
      <c r="Q876" s="39" t="s">
        <v>86</v>
      </c>
      <c r="R876" s="35" t="s">
        <v>113</v>
      </c>
      <c r="S876" s="35" t="s">
        <v>113</v>
      </c>
      <c r="T876" s="34" t="s">
        <v>882</v>
      </c>
      <c r="U876" s="39" t="s">
        <v>28</v>
      </c>
      <c r="V876" s="113" t="s">
        <v>293</v>
      </c>
      <c r="W876" s="34" t="s">
        <v>280</v>
      </c>
      <c r="X876" s="39" t="s">
        <v>819</v>
      </c>
      <c r="Y876" s="115"/>
      <c r="Z876" s="39" t="s">
        <v>239</v>
      </c>
      <c r="AA876" s="112"/>
      <c r="AB876" s="115"/>
      <c r="AC876" s="332">
        <v>48</v>
      </c>
      <c r="AD876" s="332" t="s">
        <v>240</v>
      </c>
      <c r="AE876" s="41" t="s">
        <v>508</v>
      </c>
      <c r="AF876" s="332" t="s">
        <v>240</v>
      </c>
      <c r="AG876" s="112"/>
      <c r="AH876" s="346">
        <v>18.100000000000001</v>
      </c>
      <c r="AI876" s="111">
        <v>18.100000000000001</v>
      </c>
      <c r="AJ876" s="346"/>
      <c r="AK876" s="349"/>
      <c r="AL876" s="336">
        <v>8.11</v>
      </c>
      <c r="AM876" s="44">
        <v>36.406080000000003</v>
      </c>
      <c r="AN876" s="111">
        <v>1.18</v>
      </c>
      <c r="AO876" s="111">
        <f t="shared" si="43"/>
        <v>1</v>
      </c>
      <c r="AP876" s="111">
        <v>1</v>
      </c>
      <c r="AQ876" s="111"/>
      <c r="AR876" s="335" t="s">
        <v>295</v>
      </c>
      <c r="AS876" s="111" t="s">
        <v>240</v>
      </c>
      <c r="AT876" s="111" t="s">
        <v>295</v>
      </c>
      <c r="AU876" s="111" t="s">
        <v>240</v>
      </c>
      <c r="AV876" s="349"/>
      <c r="AW876" s="348"/>
      <c r="AX876" s="349">
        <v>20</v>
      </c>
      <c r="AY876" s="348">
        <v>8.11</v>
      </c>
      <c r="AZ876" s="334" t="s">
        <v>240</v>
      </c>
      <c r="BB876" s="130"/>
      <c r="BC876" s="348">
        <v>1.18</v>
      </c>
      <c r="BD876" s="348" t="s">
        <v>158</v>
      </c>
      <c r="BE876" s="346"/>
      <c r="BF876" s="348">
        <v>1.18</v>
      </c>
      <c r="BG876" s="348"/>
      <c r="BH876" s="348"/>
      <c r="BI876" s="348"/>
      <c r="BJ876" s="361">
        <v>10</v>
      </c>
      <c r="BK876" s="346">
        <v>6.4</v>
      </c>
      <c r="BL876" s="346">
        <v>4.96</v>
      </c>
      <c r="BM876" s="346">
        <v>5.55</v>
      </c>
      <c r="BN876" s="346">
        <v>1.41</v>
      </c>
      <c r="BO876" s="346">
        <v>8.3000000000000007</v>
      </c>
      <c r="BP876" s="347">
        <v>1.5</v>
      </c>
      <c r="BQ876" s="346">
        <v>51</v>
      </c>
      <c r="BR876" s="346"/>
      <c r="BS876" s="34"/>
      <c r="BT876" s="34"/>
      <c r="BU876" s="34"/>
      <c r="BV876" s="34"/>
      <c r="BW876" s="34"/>
      <c r="BX876" s="34"/>
    </row>
    <row r="877" spans="1:76" x14ac:dyDescent="0.35">
      <c r="A877" s="34" t="s">
        <v>297</v>
      </c>
      <c r="B877" s="34"/>
      <c r="C877" s="34"/>
      <c r="D877" s="34"/>
      <c r="E877" s="34" t="s">
        <v>1373</v>
      </c>
      <c r="F877" s="34" t="s">
        <v>1374</v>
      </c>
      <c r="G877" s="41">
        <v>2005</v>
      </c>
      <c r="H877" s="34"/>
      <c r="I877" s="34"/>
      <c r="J877" s="34"/>
      <c r="K877" s="39" t="s">
        <v>80</v>
      </c>
      <c r="L877" s="39" t="s">
        <v>81</v>
      </c>
      <c r="M877" s="39" t="s">
        <v>82</v>
      </c>
      <c r="N877" s="39" t="s">
        <v>83</v>
      </c>
      <c r="O877" s="39" t="s">
        <v>84</v>
      </c>
      <c r="P877" s="39" t="s">
        <v>85</v>
      </c>
      <c r="Q877" s="39" t="s">
        <v>86</v>
      </c>
      <c r="R877" s="35" t="s">
        <v>113</v>
      </c>
      <c r="S877" s="35" t="s">
        <v>113</v>
      </c>
      <c r="T877" s="34" t="s">
        <v>882</v>
      </c>
      <c r="U877" s="39" t="s">
        <v>28</v>
      </c>
      <c r="V877" s="113" t="s">
        <v>293</v>
      </c>
      <c r="W877" s="34" t="s">
        <v>280</v>
      </c>
      <c r="X877" s="39" t="s">
        <v>819</v>
      </c>
      <c r="Y877" s="115"/>
      <c r="Z877" s="39" t="s">
        <v>239</v>
      </c>
      <c r="AA877" s="112"/>
      <c r="AB877" s="115"/>
      <c r="AC877" s="332">
        <v>48</v>
      </c>
      <c r="AD877" s="332" t="s">
        <v>240</v>
      </c>
      <c r="AE877" s="41" t="s">
        <v>508</v>
      </c>
      <c r="AF877" s="332" t="s">
        <v>240</v>
      </c>
      <c r="AG877" s="112"/>
      <c r="AH877" s="346">
        <v>19.5</v>
      </c>
      <c r="AI877" s="111">
        <v>19.5</v>
      </c>
      <c r="AJ877" s="346"/>
      <c r="AK877" s="349"/>
      <c r="AL877" s="336">
        <v>8.39</v>
      </c>
      <c r="AM877" s="44">
        <v>80.610500000000002</v>
      </c>
      <c r="AN877" s="111">
        <v>7.0000000000000007E-2</v>
      </c>
      <c r="AO877" s="111">
        <f t="shared" si="43"/>
        <v>1</v>
      </c>
      <c r="AP877" s="111">
        <v>1</v>
      </c>
      <c r="AQ877" s="111"/>
      <c r="AR877" s="335" t="s">
        <v>295</v>
      </c>
      <c r="AS877" s="111" t="s">
        <v>240</v>
      </c>
      <c r="AT877" s="111" t="s">
        <v>295</v>
      </c>
      <c r="AU877" s="111" t="s">
        <v>240</v>
      </c>
      <c r="AV877" s="349"/>
      <c r="AW877" s="348"/>
      <c r="AX877" s="349">
        <v>20</v>
      </c>
      <c r="AY877" s="348">
        <v>8.39</v>
      </c>
      <c r="AZ877" s="334" t="s">
        <v>240</v>
      </c>
      <c r="BB877" s="130"/>
      <c r="BC877" s="348">
        <v>7.0000000000000007E-2</v>
      </c>
      <c r="BD877" s="348" t="s">
        <v>158</v>
      </c>
      <c r="BE877" s="346"/>
      <c r="BF877" s="348">
        <v>7.0000000000000007E-2</v>
      </c>
      <c r="BG877" s="348"/>
      <c r="BH877" s="348"/>
      <c r="BI877" s="348"/>
      <c r="BJ877" s="361">
        <v>10</v>
      </c>
      <c r="BK877" s="346">
        <v>18.100000000000001</v>
      </c>
      <c r="BL877" s="346">
        <v>8.6</v>
      </c>
      <c r="BM877" s="346">
        <v>10.55</v>
      </c>
      <c r="BN877" s="346">
        <v>2.16</v>
      </c>
      <c r="BO877" s="346">
        <v>18.8</v>
      </c>
      <c r="BP877" s="347">
        <v>1.9</v>
      </c>
      <c r="BQ877" s="346">
        <v>76</v>
      </c>
      <c r="BR877" s="346"/>
      <c r="BS877" s="34"/>
      <c r="BT877" s="34"/>
      <c r="BU877" s="34"/>
      <c r="BV877" s="34"/>
      <c r="BW877" s="34"/>
      <c r="BX877" s="34"/>
    </row>
    <row r="878" spans="1:76" x14ac:dyDescent="0.35">
      <c r="A878" s="34" t="s">
        <v>297</v>
      </c>
      <c r="B878" s="34"/>
      <c r="C878" s="34"/>
      <c r="D878" s="34"/>
      <c r="E878" s="34" t="s">
        <v>1373</v>
      </c>
      <c r="F878" s="34" t="s">
        <v>1374</v>
      </c>
      <c r="G878" s="41">
        <v>2005</v>
      </c>
      <c r="H878" s="34"/>
      <c r="I878" s="34"/>
      <c r="J878" s="34"/>
      <c r="K878" s="39" t="s">
        <v>80</v>
      </c>
      <c r="L878" s="39" t="s">
        <v>81</v>
      </c>
      <c r="M878" s="39" t="s">
        <v>82</v>
      </c>
      <c r="N878" s="39" t="s">
        <v>83</v>
      </c>
      <c r="O878" s="39" t="s">
        <v>84</v>
      </c>
      <c r="P878" s="39" t="s">
        <v>85</v>
      </c>
      <c r="Q878" s="39" t="s">
        <v>86</v>
      </c>
      <c r="R878" s="35" t="s">
        <v>113</v>
      </c>
      <c r="S878" s="35" t="s">
        <v>113</v>
      </c>
      <c r="T878" s="34" t="s">
        <v>882</v>
      </c>
      <c r="U878" s="39" t="s">
        <v>28</v>
      </c>
      <c r="V878" s="113" t="s">
        <v>293</v>
      </c>
      <c r="W878" s="34" t="s">
        <v>280</v>
      </c>
      <c r="X878" s="39" t="s">
        <v>819</v>
      </c>
      <c r="Y878" s="115"/>
      <c r="Z878" s="39" t="s">
        <v>239</v>
      </c>
      <c r="AA878" s="112"/>
      <c r="AB878" s="115"/>
      <c r="AC878" s="332">
        <v>48</v>
      </c>
      <c r="AD878" s="332" t="s">
        <v>240</v>
      </c>
      <c r="AE878" s="41" t="s">
        <v>508</v>
      </c>
      <c r="AF878" s="332" t="s">
        <v>240</v>
      </c>
      <c r="AG878" s="112"/>
      <c r="AH878" s="346">
        <v>20</v>
      </c>
      <c r="AI878" s="111">
        <v>20</v>
      </c>
      <c r="AJ878" s="346"/>
      <c r="AK878" s="349"/>
      <c r="AL878" s="336">
        <v>8.16</v>
      </c>
      <c r="AM878" s="44">
        <v>117.03846</v>
      </c>
      <c r="AN878" s="111">
        <v>0.71</v>
      </c>
      <c r="AO878" s="111">
        <f t="shared" si="43"/>
        <v>1</v>
      </c>
      <c r="AP878" s="111">
        <v>1</v>
      </c>
      <c r="AQ878" s="111"/>
      <c r="AR878" s="335" t="s">
        <v>295</v>
      </c>
      <c r="AS878" s="111" t="s">
        <v>240</v>
      </c>
      <c r="AT878" s="111" t="s">
        <v>295</v>
      </c>
      <c r="AU878" s="111" t="s">
        <v>240</v>
      </c>
      <c r="AV878" s="349"/>
      <c r="AW878" s="348"/>
      <c r="AX878" s="349">
        <v>20</v>
      </c>
      <c r="AY878" s="348">
        <v>8.16</v>
      </c>
      <c r="AZ878" s="334" t="s">
        <v>240</v>
      </c>
      <c r="BB878" s="130"/>
      <c r="BC878" s="348">
        <v>0.71</v>
      </c>
      <c r="BD878" s="348" t="s">
        <v>158</v>
      </c>
      <c r="BE878" s="346"/>
      <c r="BF878" s="348">
        <v>0.71</v>
      </c>
      <c r="BG878" s="348"/>
      <c r="BH878" s="348"/>
      <c r="BI878" s="348"/>
      <c r="BJ878" s="361">
        <v>10</v>
      </c>
      <c r="BK878" s="346">
        <v>35.08</v>
      </c>
      <c r="BL878" s="346">
        <v>7.15</v>
      </c>
      <c r="BM878" s="346">
        <v>13.83</v>
      </c>
      <c r="BN878" s="346">
        <v>3.02</v>
      </c>
      <c r="BO878" s="346">
        <v>82.9</v>
      </c>
      <c r="BP878" s="347">
        <v>6.7</v>
      </c>
      <c r="BQ878" s="346">
        <v>59</v>
      </c>
      <c r="BR878" s="346"/>
      <c r="BS878" s="34"/>
      <c r="BT878" s="34"/>
      <c r="BU878" s="34"/>
      <c r="BV878" s="34"/>
      <c r="BW878" s="34"/>
      <c r="BX878" s="34"/>
    </row>
    <row r="879" spans="1:76" x14ac:dyDescent="0.35">
      <c r="A879" s="34" t="s">
        <v>297</v>
      </c>
      <c r="B879" s="34"/>
      <c r="C879" s="34"/>
      <c r="D879" s="34"/>
      <c r="E879" s="34" t="s">
        <v>1373</v>
      </c>
      <c r="F879" s="34" t="s">
        <v>1374</v>
      </c>
      <c r="G879" s="41">
        <v>2005</v>
      </c>
      <c r="H879" s="34"/>
      <c r="I879" s="34"/>
      <c r="J879" s="34"/>
      <c r="K879" s="39" t="s">
        <v>80</v>
      </c>
      <c r="L879" s="39" t="s">
        <v>81</v>
      </c>
      <c r="M879" s="39" t="s">
        <v>82</v>
      </c>
      <c r="N879" s="39" t="s">
        <v>83</v>
      </c>
      <c r="O879" s="39" t="s">
        <v>84</v>
      </c>
      <c r="P879" s="39" t="s">
        <v>85</v>
      </c>
      <c r="Q879" s="39" t="s">
        <v>86</v>
      </c>
      <c r="R879" s="35" t="s">
        <v>113</v>
      </c>
      <c r="S879" s="35" t="s">
        <v>113</v>
      </c>
      <c r="T879" s="34" t="s">
        <v>882</v>
      </c>
      <c r="U879" s="39" t="s">
        <v>28</v>
      </c>
      <c r="V879" s="113" t="s">
        <v>293</v>
      </c>
      <c r="W879" s="34" t="s">
        <v>280</v>
      </c>
      <c r="X879" s="39" t="s">
        <v>819</v>
      </c>
      <c r="Y879" s="115"/>
      <c r="Z879" s="39" t="s">
        <v>239</v>
      </c>
      <c r="AA879" s="112"/>
      <c r="AB879" s="115"/>
      <c r="AC879" s="332">
        <v>48</v>
      </c>
      <c r="AD879" s="332" t="s">
        <v>240</v>
      </c>
      <c r="AE879" s="41" t="s">
        <v>508</v>
      </c>
      <c r="AF879" s="332" t="s">
        <v>240</v>
      </c>
      <c r="AG879" s="112"/>
      <c r="AH879" s="346">
        <v>21.6</v>
      </c>
      <c r="AI879" s="111">
        <v>21.6</v>
      </c>
      <c r="AJ879" s="346"/>
      <c r="AK879" s="349"/>
      <c r="AL879" s="336">
        <v>8.17</v>
      </c>
      <c r="AM879" s="44">
        <v>60.170649999999995</v>
      </c>
      <c r="AN879" s="111">
        <v>0.76</v>
      </c>
      <c r="AO879" s="111">
        <f t="shared" si="43"/>
        <v>1</v>
      </c>
      <c r="AP879" s="111">
        <v>1</v>
      </c>
      <c r="AQ879" s="111"/>
      <c r="AR879" s="335" t="s">
        <v>295</v>
      </c>
      <c r="AS879" s="111" t="s">
        <v>240</v>
      </c>
      <c r="AT879" s="111" t="s">
        <v>295</v>
      </c>
      <c r="AU879" s="111" t="s">
        <v>240</v>
      </c>
      <c r="AV879" s="349"/>
      <c r="AW879" s="348"/>
      <c r="AX879" s="349">
        <v>20</v>
      </c>
      <c r="AY879" s="348">
        <v>8.17</v>
      </c>
      <c r="AZ879" s="334" t="s">
        <v>240</v>
      </c>
      <c r="BB879" s="130"/>
      <c r="BC879" s="348">
        <v>0.76</v>
      </c>
      <c r="BD879" s="348" t="s">
        <v>158</v>
      </c>
      <c r="BE879" s="346"/>
      <c r="BF879" s="348">
        <v>0.76</v>
      </c>
      <c r="BG879" s="348"/>
      <c r="BH879" s="348"/>
      <c r="BI879" s="348"/>
      <c r="BJ879" s="361">
        <v>10</v>
      </c>
      <c r="BK879" s="346">
        <v>19.43</v>
      </c>
      <c r="BL879" s="346">
        <v>2.83</v>
      </c>
      <c r="BM879" s="346">
        <v>6.87</v>
      </c>
      <c r="BN879" s="346">
        <v>0.79</v>
      </c>
      <c r="BO879" s="346">
        <v>24.7</v>
      </c>
      <c r="BP879" s="347">
        <v>3.5</v>
      </c>
      <c r="BQ879" s="346">
        <v>54</v>
      </c>
      <c r="BR879" s="346"/>
      <c r="BS879" s="34"/>
      <c r="BT879" s="34"/>
      <c r="BU879" s="34"/>
      <c r="BV879" s="34"/>
      <c r="BW879" s="34"/>
      <c r="BX879" s="34"/>
    </row>
    <row r="880" spans="1:76" x14ac:dyDescent="0.35">
      <c r="A880" s="34" t="s">
        <v>297</v>
      </c>
      <c r="B880" s="34"/>
      <c r="C880" s="34"/>
      <c r="D880" s="34"/>
      <c r="E880" s="34" t="s">
        <v>1373</v>
      </c>
      <c r="F880" s="34" t="s">
        <v>1374</v>
      </c>
      <c r="G880" s="41">
        <v>2005</v>
      </c>
      <c r="H880" s="34"/>
      <c r="I880" s="34"/>
      <c r="J880" s="34"/>
      <c r="K880" s="39" t="s">
        <v>80</v>
      </c>
      <c r="L880" s="39" t="s">
        <v>81</v>
      </c>
      <c r="M880" s="39" t="s">
        <v>82</v>
      </c>
      <c r="N880" s="39" t="s">
        <v>83</v>
      </c>
      <c r="O880" s="39" t="s">
        <v>84</v>
      </c>
      <c r="P880" s="39" t="s">
        <v>85</v>
      </c>
      <c r="Q880" s="39" t="s">
        <v>86</v>
      </c>
      <c r="R880" s="35" t="s">
        <v>113</v>
      </c>
      <c r="S880" s="35" t="s">
        <v>113</v>
      </c>
      <c r="T880" s="34" t="s">
        <v>882</v>
      </c>
      <c r="U880" s="39" t="s">
        <v>28</v>
      </c>
      <c r="V880" s="113" t="s">
        <v>293</v>
      </c>
      <c r="W880" s="34" t="s">
        <v>280</v>
      </c>
      <c r="X880" s="39" t="s">
        <v>819</v>
      </c>
      <c r="Y880" s="115"/>
      <c r="Z880" s="39" t="s">
        <v>239</v>
      </c>
      <c r="AA880" s="112"/>
      <c r="AB880" s="115"/>
      <c r="AC880" s="332">
        <v>48</v>
      </c>
      <c r="AD880" s="332" t="s">
        <v>240</v>
      </c>
      <c r="AE880" s="41" t="s">
        <v>508</v>
      </c>
      <c r="AF880" s="332" t="s">
        <v>240</v>
      </c>
      <c r="AG880" s="112"/>
      <c r="AH880" s="346">
        <v>26</v>
      </c>
      <c r="AI880" s="111">
        <v>26</v>
      </c>
      <c r="AJ880" s="346"/>
      <c r="AK880" s="349"/>
      <c r="AL880" s="336">
        <v>8.24</v>
      </c>
      <c r="AM880" s="44">
        <v>64.651169999999993</v>
      </c>
      <c r="AN880" s="111">
        <v>0.79</v>
      </c>
      <c r="AO880" s="111">
        <f t="shared" si="43"/>
        <v>1</v>
      </c>
      <c r="AP880" s="111">
        <v>1</v>
      </c>
      <c r="AQ880" s="111"/>
      <c r="AR880" s="335" t="s">
        <v>295</v>
      </c>
      <c r="AS880" s="111" t="s">
        <v>240</v>
      </c>
      <c r="AT880" s="111" t="s">
        <v>295</v>
      </c>
      <c r="AU880" s="111" t="s">
        <v>240</v>
      </c>
      <c r="AV880" s="349"/>
      <c r="AW880" s="348"/>
      <c r="AX880" s="349">
        <v>20</v>
      </c>
      <c r="AY880" s="348">
        <v>8.24</v>
      </c>
      <c r="AZ880" s="334" t="s">
        <v>240</v>
      </c>
      <c r="BB880" s="130"/>
      <c r="BC880" s="348">
        <v>0.79</v>
      </c>
      <c r="BD880" s="348"/>
      <c r="BE880" s="346"/>
      <c r="BF880" s="348">
        <v>0.79</v>
      </c>
      <c r="BG880" s="348"/>
      <c r="BH880" s="348"/>
      <c r="BI880" s="348"/>
      <c r="BJ880" s="361">
        <v>10</v>
      </c>
      <c r="BK880" s="346">
        <v>21.95</v>
      </c>
      <c r="BL880" s="346">
        <v>2.39</v>
      </c>
      <c r="BM880" s="346">
        <v>5.52</v>
      </c>
      <c r="BN880" s="346">
        <v>0.75</v>
      </c>
      <c r="BO880" s="346">
        <v>17.899999999999999</v>
      </c>
      <c r="BP880" s="347">
        <v>2.2999999999999998</v>
      </c>
      <c r="BQ880" s="346">
        <v>66</v>
      </c>
      <c r="BR880" s="346"/>
      <c r="BS880" s="34"/>
      <c r="BT880" s="34"/>
      <c r="BU880" s="34"/>
      <c r="BV880" s="34"/>
      <c r="BW880" s="34"/>
      <c r="BX880" s="34"/>
    </row>
    <row r="881" spans="1:76" x14ac:dyDescent="0.35">
      <c r="A881" s="34" t="s">
        <v>297</v>
      </c>
      <c r="B881" s="34"/>
      <c r="C881" s="34"/>
      <c r="D881" s="34"/>
      <c r="E881" s="34" t="s">
        <v>1373</v>
      </c>
      <c r="F881" s="34" t="s">
        <v>1374</v>
      </c>
      <c r="G881" s="41">
        <v>2005</v>
      </c>
      <c r="H881" s="34"/>
      <c r="I881" s="34"/>
      <c r="J881" s="34"/>
      <c r="K881" s="39" t="s">
        <v>80</v>
      </c>
      <c r="L881" s="39" t="s">
        <v>81</v>
      </c>
      <c r="M881" s="39" t="s">
        <v>82</v>
      </c>
      <c r="N881" s="39" t="s">
        <v>83</v>
      </c>
      <c r="O881" s="39" t="s">
        <v>84</v>
      </c>
      <c r="P881" s="39" t="s">
        <v>85</v>
      </c>
      <c r="Q881" s="39" t="s">
        <v>86</v>
      </c>
      <c r="R881" s="35" t="s">
        <v>113</v>
      </c>
      <c r="S881" s="35" t="s">
        <v>113</v>
      </c>
      <c r="T881" s="34" t="s">
        <v>882</v>
      </c>
      <c r="U881" s="39" t="s">
        <v>28</v>
      </c>
      <c r="V881" s="113" t="s">
        <v>293</v>
      </c>
      <c r="W881" s="34" t="s">
        <v>280</v>
      </c>
      <c r="X881" s="39" t="s">
        <v>819</v>
      </c>
      <c r="Y881" s="115"/>
      <c r="Z881" s="39" t="s">
        <v>239</v>
      </c>
      <c r="AA881" s="112"/>
      <c r="AB881" s="115"/>
      <c r="AC881" s="332">
        <v>48</v>
      </c>
      <c r="AD881" s="332" t="s">
        <v>240</v>
      </c>
      <c r="AE881" s="41" t="s">
        <v>508</v>
      </c>
      <c r="AF881" s="332" t="s">
        <v>240</v>
      </c>
      <c r="AG881" s="112"/>
      <c r="AH881" s="346">
        <v>30.6</v>
      </c>
      <c r="AI881" s="111">
        <v>30.6</v>
      </c>
      <c r="AJ881" s="346"/>
      <c r="AK881" s="349"/>
      <c r="AL881" s="336">
        <v>7.21</v>
      </c>
      <c r="AM881" s="44">
        <v>7.9182699999999997</v>
      </c>
      <c r="AN881" s="111">
        <v>4.0999999999999996</v>
      </c>
      <c r="AO881" s="111">
        <f t="shared" si="43"/>
        <v>1</v>
      </c>
      <c r="AP881" s="111">
        <v>1</v>
      </c>
      <c r="AQ881" s="111"/>
      <c r="AR881" s="335" t="s">
        <v>295</v>
      </c>
      <c r="AS881" s="111" t="s">
        <v>240</v>
      </c>
      <c r="AT881" s="111" t="s">
        <v>295</v>
      </c>
      <c r="AU881" s="111" t="s">
        <v>240</v>
      </c>
      <c r="AV881" s="349"/>
      <c r="AW881" s="348"/>
      <c r="AX881" s="349">
        <v>20</v>
      </c>
      <c r="AY881" s="348">
        <v>7.21</v>
      </c>
      <c r="AZ881" s="334" t="s">
        <v>240</v>
      </c>
      <c r="BB881" s="130"/>
      <c r="BC881" s="348">
        <v>4.0999999999999996</v>
      </c>
      <c r="BD881" s="348"/>
      <c r="BE881" s="346"/>
      <c r="BF881" s="348">
        <v>4.0999999999999996</v>
      </c>
      <c r="BG881" s="348"/>
      <c r="BH881" s="348"/>
      <c r="BI881" s="348"/>
      <c r="BJ881" s="361">
        <v>10</v>
      </c>
      <c r="BK881" s="346">
        <v>1.39</v>
      </c>
      <c r="BL881" s="346">
        <v>1.08</v>
      </c>
      <c r="BM881" s="346">
        <v>5.66</v>
      </c>
      <c r="BN881" s="346">
        <v>0.61</v>
      </c>
      <c r="BO881" s="346">
        <v>8</v>
      </c>
      <c r="BP881" s="347">
        <v>7.6</v>
      </c>
      <c r="BQ881" s="346">
        <v>10</v>
      </c>
      <c r="BR881" s="346"/>
      <c r="BS881" s="34"/>
      <c r="BT881" s="34"/>
      <c r="BU881" s="34"/>
      <c r="BV881" s="34"/>
      <c r="BW881" s="34"/>
      <c r="BX881" s="34"/>
    </row>
    <row r="882" spans="1:76" x14ac:dyDescent="0.35">
      <c r="A882" s="34" t="s">
        <v>297</v>
      </c>
      <c r="B882" s="34"/>
      <c r="C882" s="34"/>
      <c r="D882" s="34"/>
      <c r="E882" s="34" t="s">
        <v>1373</v>
      </c>
      <c r="F882" s="34" t="s">
        <v>1374</v>
      </c>
      <c r="G882" s="41">
        <v>2005</v>
      </c>
      <c r="H882" s="34"/>
      <c r="I882" s="34"/>
      <c r="J882" s="34"/>
      <c r="K882" s="39" t="s">
        <v>80</v>
      </c>
      <c r="L882" s="39" t="s">
        <v>81</v>
      </c>
      <c r="M882" s="39" t="s">
        <v>82</v>
      </c>
      <c r="N882" s="39" t="s">
        <v>83</v>
      </c>
      <c r="O882" s="39" t="s">
        <v>84</v>
      </c>
      <c r="P882" s="39" t="s">
        <v>85</v>
      </c>
      <c r="Q882" s="39" t="s">
        <v>86</v>
      </c>
      <c r="R882" s="35" t="s">
        <v>113</v>
      </c>
      <c r="S882" s="35" t="s">
        <v>113</v>
      </c>
      <c r="T882" s="34" t="s">
        <v>882</v>
      </c>
      <c r="U882" s="39" t="s">
        <v>28</v>
      </c>
      <c r="V882" s="113" t="s">
        <v>293</v>
      </c>
      <c r="W882" s="34" t="s">
        <v>280</v>
      </c>
      <c r="X882" s="39" t="s">
        <v>819</v>
      </c>
      <c r="Y882" s="115"/>
      <c r="Z882" s="39" t="s">
        <v>239</v>
      </c>
      <c r="AA882" s="112"/>
      <c r="AB882" s="115"/>
      <c r="AC882" s="332">
        <v>48</v>
      </c>
      <c r="AD882" s="332" t="s">
        <v>240</v>
      </c>
      <c r="AE882" s="41" t="s">
        <v>508</v>
      </c>
      <c r="AF882" s="332" t="s">
        <v>240</v>
      </c>
      <c r="AG882" s="112"/>
      <c r="AH882" s="346">
        <v>37.799999999999997</v>
      </c>
      <c r="AI882" s="111">
        <v>37.799999999999997</v>
      </c>
      <c r="AJ882" s="346"/>
      <c r="AK882" s="349"/>
      <c r="AL882" s="336">
        <v>7.13</v>
      </c>
      <c r="AM882" s="44">
        <v>7.0933600000000006</v>
      </c>
      <c r="AN882" s="111">
        <v>7.28</v>
      </c>
      <c r="AO882" s="111">
        <f t="shared" si="43"/>
        <v>1</v>
      </c>
      <c r="AP882" s="111">
        <v>1</v>
      </c>
      <c r="AQ882" s="111"/>
      <c r="AR882" s="335" t="s">
        <v>295</v>
      </c>
      <c r="AS882" s="111" t="s">
        <v>240</v>
      </c>
      <c r="AT882" s="111" t="s">
        <v>295</v>
      </c>
      <c r="AU882" s="111" t="s">
        <v>240</v>
      </c>
      <c r="AV882" s="349"/>
      <c r="AW882" s="348"/>
      <c r="AX882" s="349">
        <v>20</v>
      </c>
      <c r="AY882" s="348">
        <v>7.13</v>
      </c>
      <c r="AZ882" s="334" t="s">
        <v>240</v>
      </c>
      <c r="BB882" s="130"/>
      <c r="BC882" s="348">
        <v>7.28</v>
      </c>
      <c r="BD882" s="348"/>
      <c r="BE882" s="346"/>
      <c r="BF882" s="348">
        <v>7.28</v>
      </c>
      <c r="BG882" s="348"/>
      <c r="BH882" s="348"/>
      <c r="BI882" s="348"/>
      <c r="BJ882" s="361">
        <v>10</v>
      </c>
      <c r="BK882" s="346">
        <v>1.34</v>
      </c>
      <c r="BL882" s="346">
        <v>0.91</v>
      </c>
      <c r="BM882" s="346">
        <v>3.84</v>
      </c>
      <c r="BN882" s="346">
        <v>0.6</v>
      </c>
      <c r="BO882" s="346">
        <v>7.5</v>
      </c>
      <c r="BP882" s="347">
        <v>5.7</v>
      </c>
      <c r="BQ882" s="346">
        <v>10</v>
      </c>
      <c r="BR882" s="346"/>
      <c r="BS882" s="34"/>
      <c r="BT882" s="34"/>
      <c r="BU882" s="34"/>
      <c r="BV882" s="34"/>
      <c r="BW882" s="34"/>
      <c r="BX882" s="34"/>
    </row>
    <row r="883" spans="1:76" x14ac:dyDescent="0.35">
      <c r="A883" s="34" t="s">
        <v>297</v>
      </c>
      <c r="B883" s="34"/>
      <c r="C883" s="34"/>
      <c r="D883" s="34"/>
      <c r="E883" s="34" t="s">
        <v>1373</v>
      </c>
      <c r="F883" s="34" t="s">
        <v>1374</v>
      </c>
      <c r="G883" s="41">
        <v>2005</v>
      </c>
      <c r="H883" s="34"/>
      <c r="I883" s="34"/>
      <c r="J883" s="34"/>
      <c r="K883" s="39" t="s">
        <v>80</v>
      </c>
      <c r="L883" s="39" t="s">
        <v>81</v>
      </c>
      <c r="M883" s="39" t="s">
        <v>82</v>
      </c>
      <c r="N883" s="39" t="s">
        <v>83</v>
      </c>
      <c r="O883" s="39" t="s">
        <v>84</v>
      </c>
      <c r="P883" s="39" t="s">
        <v>85</v>
      </c>
      <c r="Q883" s="39" t="s">
        <v>86</v>
      </c>
      <c r="R883" s="35" t="s">
        <v>113</v>
      </c>
      <c r="S883" s="35" t="s">
        <v>113</v>
      </c>
      <c r="T883" s="34" t="s">
        <v>882</v>
      </c>
      <c r="U883" s="39" t="s">
        <v>28</v>
      </c>
      <c r="V883" s="113" t="s">
        <v>293</v>
      </c>
      <c r="W883" s="34" t="s">
        <v>280</v>
      </c>
      <c r="X883" s="39" t="s">
        <v>819</v>
      </c>
      <c r="Y883" s="115"/>
      <c r="Z883" s="39" t="s">
        <v>239</v>
      </c>
      <c r="AA883" s="112"/>
      <c r="AB883" s="115"/>
      <c r="AC883" s="332">
        <v>48</v>
      </c>
      <c r="AD883" s="332" t="s">
        <v>240</v>
      </c>
      <c r="AE883" s="41" t="s">
        <v>508</v>
      </c>
      <c r="AF883" s="332" t="s">
        <v>240</v>
      </c>
      <c r="AG883" s="112"/>
      <c r="AH883" s="346">
        <v>44.2</v>
      </c>
      <c r="AI883" s="111">
        <v>44.2</v>
      </c>
      <c r="AJ883" s="346"/>
      <c r="AK883" s="349"/>
      <c r="AL883" s="336">
        <v>8.43</v>
      </c>
      <c r="AM883" s="44">
        <v>109.90006999999999</v>
      </c>
      <c r="AN883" s="111">
        <v>0.98</v>
      </c>
      <c r="AO883" s="111">
        <f t="shared" si="43"/>
        <v>1</v>
      </c>
      <c r="AP883" s="111">
        <v>1</v>
      </c>
      <c r="AQ883" s="111"/>
      <c r="AR883" s="335" t="s">
        <v>295</v>
      </c>
      <c r="AS883" s="111" t="s">
        <v>240</v>
      </c>
      <c r="AT883" s="111" t="s">
        <v>295</v>
      </c>
      <c r="AU883" s="111" t="s">
        <v>240</v>
      </c>
      <c r="AV883" s="349"/>
      <c r="AW883" s="348"/>
      <c r="AX883" s="349">
        <v>20</v>
      </c>
      <c r="AY883" s="348">
        <v>8.43</v>
      </c>
      <c r="AZ883" s="334" t="s">
        <v>240</v>
      </c>
      <c r="BB883" s="130"/>
      <c r="BC883" s="348">
        <v>0.98</v>
      </c>
      <c r="BD883" s="348"/>
      <c r="BE883" s="346"/>
      <c r="BF883" s="348">
        <v>0.98</v>
      </c>
      <c r="BG883" s="348"/>
      <c r="BH883" s="348"/>
      <c r="BI883" s="348"/>
      <c r="BJ883" s="361">
        <v>10</v>
      </c>
      <c r="BK883" s="346">
        <v>32.65</v>
      </c>
      <c r="BL883" s="346">
        <v>6.89</v>
      </c>
      <c r="BM883" s="346">
        <v>9.31</v>
      </c>
      <c r="BN883" s="346">
        <v>1.46</v>
      </c>
      <c r="BO883" s="346">
        <v>36.200000000000003</v>
      </c>
      <c r="BP883" s="347">
        <v>2.8</v>
      </c>
      <c r="BQ883" s="346">
        <v>97</v>
      </c>
      <c r="BR883" s="346"/>
      <c r="BS883" s="34"/>
      <c r="BT883" s="34"/>
      <c r="BU883" s="34"/>
      <c r="BV883" s="34"/>
      <c r="BW883" s="34"/>
      <c r="BX883" s="34"/>
    </row>
    <row r="884" spans="1:76" x14ac:dyDescent="0.35">
      <c r="A884" s="34" t="s">
        <v>297</v>
      </c>
      <c r="B884" s="34"/>
      <c r="C884" s="34"/>
      <c r="D884" s="34"/>
      <c r="E884" s="34" t="s">
        <v>1373</v>
      </c>
      <c r="F884" s="34" t="s">
        <v>1374</v>
      </c>
      <c r="G884" s="41">
        <v>2005</v>
      </c>
      <c r="H884" s="34"/>
      <c r="I884" s="34"/>
      <c r="J884" s="34"/>
      <c r="K884" s="39" t="s">
        <v>80</v>
      </c>
      <c r="L884" s="39" t="s">
        <v>81</v>
      </c>
      <c r="M884" s="39" t="s">
        <v>82</v>
      </c>
      <c r="N884" s="39" t="s">
        <v>83</v>
      </c>
      <c r="O884" s="39" t="s">
        <v>84</v>
      </c>
      <c r="P884" s="39" t="s">
        <v>85</v>
      </c>
      <c r="Q884" s="39" t="s">
        <v>86</v>
      </c>
      <c r="R884" s="35" t="s">
        <v>113</v>
      </c>
      <c r="S884" s="35" t="s">
        <v>113</v>
      </c>
      <c r="T884" s="34" t="s">
        <v>882</v>
      </c>
      <c r="U884" s="39" t="s">
        <v>28</v>
      </c>
      <c r="V884" s="113" t="s">
        <v>293</v>
      </c>
      <c r="W884" s="34" t="s">
        <v>280</v>
      </c>
      <c r="X884" s="39" t="s">
        <v>819</v>
      </c>
      <c r="Y884" s="115"/>
      <c r="Z884" s="39" t="s">
        <v>239</v>
      </c>
      <c r="AA884" s="112"/>
      <c r="AB884" s="115"/>
      <c r="AC884" s="332">
        <v>48</v>
      </c>
      <c r="AD884" s="332" t="s">
        <v>240</v>
      </c>
      <c r="AE884" s="41" t="s">
        <v>508</v>
      </c>
      <c r="AF884" s="332" t="s">
        <v>240</v>
      </c>
      <c r="AG884" s="112"/>
      <c r="AH884" s="346">
        <v>44.5</v>
      </c>
      <c r="AI884" s="111">
        <v>44.5</v>
      </c>
      <c r="AJ884" s="346"/>
      <c r="AK884" s="349"/>
      <c r="AL884" s="336">
        <v>8.56</v>
      </c>
      <c r="AM884" s="44">
        <v>230.13623999999999</v>
      </c>
      <c r="AN884" s="111">
        <v>0.91</v>
      </c>
      <c r="AO884" s="111">
        <f t="shared" si="43"/>
        <v>1</v>
      </c>
      <c r="AP884" s="111">
        <v>1</v>
      </c>
      <c r="AQ884" s="111"/>
      <c r="AR884" s="335" t="s">
        <v>295</v>
      </c>
      <c r="AS884" s="111" t="s">
        <v>240</v>
      </c>
      <c r="AT884" s="111" t="s">
        <v>295</v>
      </c>
      <c r="AU884" s="111" t="s">
        <v>240</v>
      </c>
      <c r="AV884" s="349"/>
      <c r="AW884" s="348"/>
      <c r="AX884" s="349">
        <v>20</v>
      </c>
      <c r="AY884" s="348">
        <v>8.56</v>
      </c>
      <c r="AZ884" s="334" t="s">
        <v>240</v>
      </c>
      <c r="BB884" s="130"/>
      <c r="BC884" s="348">
        <v>0.91</v>
      </c>
      <c r="BD884" s="348"/>
      <c r="BE884" s="346"/>
      <c r="BF884" s="348">
        <v>0.91</v>
      </c>
      <c r="BG884" s="348"/>
      <c r="BH884" s="348"/>
      <c r="BI884" s="348"/>
      <c r="BJ884" s="361">
        <v>10</v>
      </c>
      <c r="BK884" s="346">
        <v>66.239999999999995</v>
      </c>
      <c r="BL884" s="346">
        <v>15.72</v>
      </c>
      <c r="BM884" s="346">
        <v>52.47</v>
      </c>
      <c r="BN884" s="346">
        <v>1.82</v>
      </c>
      <c r="BO884" s="346">
        <v>141.19999999999999</v>
      </c>
      <c r="BP884" s="347">
        <v>27.3</v>
      </c>
      <c r="BQ884" s="346">
        <v>140</v>
      </c>
      <c r="BR884" s="346"/>
      <c r="BS884" s="34"/>
      <c r="BT884" s="34"/>
      <c r="BU884" s="34"/>
      <c r="BV884" s="34"/>
      <c r="BW884" s="34"/>
      <c r="BX884" s="34"/>
    </row>
    <row r="885" spans="1:76" x14ac:dyDescent="0.35">
      <c r="A885" s="34" t="s">
        <v>297</v>
      </c>
      <c r="B885" s="34"/>
      <c r="C885" s="34"/>
      <c r="D885" s="34"/>
      <c r="E885" s="34" t="s">
        <v>1373</v>
      </c>
      <c r="F885" s="34" t="s">
        <v>1374</v>
      </c>
      <c r="G885" s="41">
        <v>2005</v>
      </c>
      <c r="H885" s="34"/>
      <c r="I885" s="34"/>
      <c r="J885" s="34"/>
      <c r="K885" s="39" t="s">
        <v>80</v>
      </c>
      <c r="L885" s="39" t="s">
        <v>81</v>
      </c>
      <c r="M885" s="39" t="s">
        <v>82</v>
      </c>
      <c r="N885" s="39" t="s">
        <v>83</v>
      </c>
      <c r="O885" s="39" t="s">
        <v>84</v>
      </c>
      <c r="P885" s="39" t="s">
        <v>85</v>
      </c>
      <c r="Q885" s="39" t="s">
        <v>86</v>
      </c>
      <c r="R885" s="35" t="s">
        <v>113</v>
      </c>
      <c r="S885" s="35" t="s">
        <v>113</v>
      </c>
      <c r="T885" s="34" t="s">
        <v>882</v>
      </c>
      <c r="U885" s="39" t="s">
        <v>28</v>
      </c>
      <c r="V885" s="113" t="s">
        <v>293</v>
      </c>
      <c r="W885" s="34" t="s">
        <v>280</v>
      </c>
      <c r="X885" s="39" t="s">
        <v>819</v>
      </c>
      <c r="Y885" s="115"/>
      <c r="Z885" s="39" t="s">
        <v>239</v>
      </c>
      <c r="AA885" s="112"/>
      <c r="AB885" s="115"/>
      <c r="AC885" s="332">
        <v>48</v>
      </c>
      <c r="AD885" s="332" t="s">
        <v>240</v>
      </c>
      <c r="AE885" s="41" t="s">
        <v>508</v>
      </c>
      <c r="AF885" s="332" t="s">
        <v>240</v>
      </c>
      <c r="AG885" s="112"/>
      <c r="AH885" s="346">
        <v>49</v>
      </c>
      <c r="AI885" s="111">
        <v>49</v>
      </c>
      <c r="AJ885" s="346"/>
      <c r="AK885" s="349"/>
      <c r="AL885" s="336">
        <v>8.6199999999999992</v>
      </c>
      <c r="AM885" s="44">
        <v>140.23631</v>
      </c>
      <c r="AN885" s="111">
        <v>0.98</v>
      </c>
      <c r="AO885" s="111">
        <f t="shared" si="43"/>
        <v>1</v>
      </c>
      <c r="AP885" s="111">
        <v>1</v>
      </c>
      <c r="AQ885" s="111"/>
      <c r="AR885" s="335" t="s">
        <v>295</v>
      </c>
      <c r="AS885" s="111" t="s">
        <v>240</v>
      </c>
      <c r="AT885" s="111" t="s">
        <v>295</v>
      </c>
      <c r="AU885" s="111" t="s">
        <v>240</v>
      </c>
      <c r="AV885" s="349"/>
      <c r="AW885" s="348"/>
      <c r="AX885" s="349">
        <v>20</v>
      </c>
      <c r="AY885" s="348">
        <v>8.6199999999999992</v>
      </c>
      <c r="AZ885" s="334" t="s">
        <v>240</v>
      </c>
      <c r="BB885" s="130"/>
      <c r="BC885" s="348">
        <v>0.98</v>
      </c>
      <c r="BD885" s="348"/>
      <c r="BE885" s="346"/>
      <c r="BF885" s="348">
        <v>0.98</v>
      </c>
      <c r="BG885" s="348"/>
      <c r="BH885" s="348"/>
      <c r="BI885" s="348"/>
      <c r="BJ885" s="361">
        <v>10</v>
      </c>
      <c r="BK885" s="346">
        <v>35.909999999999997</v>
      </c>
      <c r="BL885" s="346">
        <v>12.28</v>
      </c>
      <c r="BM885" s="346">
        <v>11.9</v>
      </c>
      <c r="BN885" s="346">
        <v>1.26</v>
      </c>
      <c r="BO885" s="346">
        <v>13.2</v>
      </c>
      <c r="BP885" s="347">
        <v>7.2</v>
      </c>
      <c r="BQ885" s="346">
        <v>154</v>
      </c>
      <c r="BR885" s="346"/>
      <c r="BS885" s="34"/>
      <c r="BT885" s="34"/>
      <c r="BU885" s="34"/>
      <c r="BV885" s="34"/>
      <c r="BW885" s="34"/>
      <c r="BX885" s="34"/>
    </row>
    <row r="886" spans="1:76" x14ac:dyDescent="0.35">
      <c r="A886" s="34" t="s">
        <v>297</v>
      </c>
      <c r="B886" s="34"/>
      <c r="C886" s="34"/>
      <c r="D886" s="34"/>
      <c r="E886" s="34" t="s">
        <v>1373</v>
      </c>
      <c r="F886" s="34" t="s">
        <v>1374</v>
      </c>
      <c r="G886" s="41">
        <v>2005</v>
      </c>
      <c r="H886" s="34"/>
      <c r="I886" s="34"/>
      <c r="J886" s="34"/>
      <c r="K886" s="39" t="s">
        <v>80</v>
      </c>
      <c r="L886" s="39" t="s">
        <v>81</v>
      </c>
      <c r="M886" s="39" t="s">
        <v>82</v>
      </c>
      <c r="N886" s="39" t="s">
        <v>83</v>
      </c>
      <c r="O886" s="39" t="s">
        <v>84</v>
      </c>
      <c r="P886" s="39" t="s">
        <v>85</v>
      </c>
      <c r="Q886" s="39" t="s">
        <v>86</v>
      </c>
      <c r="R886" s="35" t="s">
        <v>113</v>
      </c>
      <c r="S886" s="35" t="s">
        <v>113</v>
      </c>
      <c r="T886" s="34" t="s">
        <v>882</v>
      </c>
      <c r="U886" s="39" t="s">
        <v>28</v>
      </c>
      <c r="V886" s="113" t="s">
        <v>293</v>
      </c>
      <c r="W886" s="34" t="s">
        <v>280</v>
      </c>
      <c r="X886" s="39" t="s">
        <v>819</v>
      </c>
      <c r="Y886" s="115"/>
      <c r="Z886" s="39" t="s">
        <v>239</v>
      </c>
      <c r="AA886" s="112"/>
      <c r="AB886" s="115"/>
      <c r="AC886" s="332">
        <v>48</v>
      </c>
      <c r="AD886" s="332" t="s">
        <v>240</v>
      </c>
      <c r="AE886" s="41" t="s">
        <v>508</v>
      </c>
      <c r="AF886" s="332" t="s">
        <v>240</v>
      </c>
      <c r="AG886" s="112"/>
      <c r="AH886" s="346">
        <v>51.7</v>
      </c>
      <c r="AI886" s="111">
        <v>51.7</v>
      </c>
      <c r="AJ886" s="346"/>
      <c r="AK886" s="349"/>
      <c r="AL886" s="336">
        <v>8.4499999999999993</v>
      </c>
      <c r="AM886" s="44">
        <v>118.26116999999999</v>
      </c>
      <c r="AN886" s="111">
        <v>1.67</v>
      </c>
      <c r="AO886" s="111">
        <f t="shared" si="43"/>
        <v>1</v>
      </c>
      <c r="AP886" s="111">
        <v>1</v>
      </c>
      <c r="AQ886" s="111"/>
      <c r="AR886" s="335" t="s">
        <v>295</v>
      </c>
      <c r="AS886" s="111" t="s">
        <v>240</v>
      </c>
      <c r="AT886" s="111" t="s">
        <v>295</v>
      </c>
      <c r="AU886" s="111" t="s">
        <v>240</v>
      </c>
      <c r="AV886" s="349"/>
      <c r="AW886" s="348"/>
      <c r="AX886" s="349">
        <v>20</v>
      </c>
      <c r="AY886" s="348">
        <v>8.4499999999999993</v>
      </c>
      <c r="AZ886" s="334" t="s">
        <v>240</v>
      </c>
      <c r="BB886" s="130"/>
      <c r="BC886" s="348">
        <v>1.67</v>
      </c>
      <c r="BD886" s="348"/>
      <c r="BE886" s="346"/>
      <c r="BF886" s="348">
        <v>1.67</v>
      </c>
      <c r="BG886" s="348"/>
      <c r="BH886" s="348"/>
      <c r="BI886" s="348"/>
      <c r="BJ886" s="361">
        <v>10</v>
      </c>
      <c r="BK886" s="346">
        <v>34.909999999999997</v>
      </c>
      <c r="BL886" s="346">
        <v>7.55</v>
      </c>
      <c r="BM886" s="346">
        <v>11.66</v>
      </c>
      <c r="BN886" s="346">
        <v>0.91</v>
      </c>
      <c r="BO886" s="346">
        <v>30.8</v>
      </c>
      <c r="BP886" s="347">
        <v>4</v>
      </c>
      <c r="BQ886" s="346">
        <v>107</v>
      </c>
      <c r="BR886" s="346"/>
      <c r="BS886" s="34"/>
      <c r="BT886" s="34"/>
      <c r="BU886" s="34"/>
      <c r="BV886" s="34"/>
      <c r="BW886" s="34"/>
      <c r="BX886" s="34"/>
    </row>
    <row r="887" spans="1:76" x14ac:dyDescent="0.35">
      <c r="A887" s="34" t="s">
        <v>297</v>
      </c>
      <c r="B887" s="34"/>
      <c r="C887" s="34"/>
      <c r="D887" s="34"/>
      <c r="E887" s="34" t="s">
        <v>1373</v>
      </c>
      <c r="F887" s="34" t="s">
        <v>1374</v>
      </c>
      <c r="G887" s="41">
        <v>2005</v>
      </c>
      <c r="H887" s="34"/>
      <c r="I887" s="34"/>
      <c r="J887" s="34"/>
      <c r="K887" s="39" t="s">
        <v>80</v>
      </c>
      <c r="L887" s="39" t="s">
        <v>81</v>
      </c>
      <c r="M887" s="39" t="s">
        <v>82</v>
      </c>
      <c r="N887" s="39" t="s">
        <v>83</v>
      </c>
      <c r="O887" s="39" t="s">
        <v>84</v>
      </c>
      <c r="P887" s="39" t="s">
        <v>85</v>
      </c>
      <c r="Q887" s="39" t="s">
        <v>86</v>
      </c>
      <c r="R887" s="35" t="s">
        <v>113</v>
      </c>
      <c r="S887" s="35" t="s">
        <v>113</v>
      </c>
      <c r="T887" s="34" t="s">
        <v>882</v>
      </c>
      <c r="U887" s="39" t="s">
        <v>28</v>
      </c>
      <c r="V887" s="113" t="s">
        <v>293</v>
      </c>
      <c r="W887" s="34" t="s">
        <v>280</v>
      </c>
      <c r="X887" s="39" t="s">
        <v>819</v>
      </c>
      <c r="Y887" s="115"/>
      <c r="Z887" s="39" t="s">
        <v>239</v>
      </c>
      <c r="AA887" s="112"/>
      <c r="AB887" s="115"/>
      <c r="AC887" s="332">
        <v>48</v>
      </c>
      <c r="AD887" s="332" t="s">
        <v>240</v>
      </c>
      <c r="AE887" s="41" t="s">
        <v>508</v>
      </c>
      <c r="AF887" s="332" t="s">
        <v>240</v>
      </c>
      <c r="AG887" s="112"/>
      <c r="AH887" s="346">
        <v>52.5</v>
      </c>
      <c r="AI887" s="111">
        <v>52.5</v>
      </c>
      <c r="AJ887" s="346"/>
      <c r="AK887" s="349"/>
      <c r="AL887" s="336">
        <v>8.36</v>
      </c>
      <c r="AM887" s="44">
        <v>114.82988999999999</v>
      </c>
      <c r="AN887" s="111">
        <v>1.07</v>
      </c>
      <c r="AO887" s="111">
        <f t="shared" si="43"/>
        <v>1</v>
      </c>
      <c r="AP887" s="111">
        <v>1</v>
      </c>
      <c r="AQ887" s="111"/>
      <c r="AR887" s="335" t="s">
        <v>295</v>
      </c>
      <c r="AS887" s="111" t="s">
        <v>240</v>
      </c>
      <c r="AT887" s="111" t="s">
        <v>295</v>
      </c>
      <c r="AU887" s="111" t="s">
        <v>240</v>
      </c>
      <c r="AV887" s="349"/>
      <c r="AW887" s="348"/>
      <c r="AX887" s="349">
        <v>20</v>
      </c>
      <c r="AY887" s="348">
        <v>8.36</v>
      </c>
      <c r="AZ887" s="334" t="s">
        <v>240</v>
      </c>
      <c r="BB887" s="130"/>
      <c r="BC887" s="348">
        <v>1.07</v>
      </c>
      <c r="BD887" s="348"/>
      <c r="BE887" s="346"/>
      <c r="BF887" s="348">
        <v>1.07</v>
      </c>
      <c r="BG887" s="348"/>
      <c r="BH887" s="348"/>
      <c r="BI887" s="348"/>
      <c r="BJ887" s="361">
        <v>10</v>
      </c>
      <c r="BK887" s="346">
        <v>37.229999999999997</v>
      </c>
      <c r="BL887" s="346">
        <v>5.31</v>
      </c>
      <c r="BM887" s="346">
        <v>10.1</v>
      </c>
      <c r="BN887" s="346">
        <v>1.34</v>
      </c>
      <c r="BO887" s="346">
        <v>45.7</v>
      </c>
      <c r="BP887" s="347">
        <v>4.4000000000000004</v>
      </c>
      <c r="BQ887" s="346">
        <v>86</v>
      </c>
      <c r="BR887" s="346"/>
      <c r="BS887" s="34"/>
      <c r="BT887" s="34"/>
      <c r="BU887" s="34"/>
      <c r="BV887" s="34"/>
      <c r="BW887" s="34"/>
      <c r="BX887" s="34"/>
    </row>
    <row r="888" spans="1:76" x14ac:dyDescent="0.35">
      <c r="A888" s="34" t="s">
        <v>297</v>
      </c>
      <c r="B888" s="34"/>
      <c r="C888" s="34"/>
      <c r="D888" s="34"/>
      <c r="E888" s="34" t="s">
        <v>1373</v>
      </c>
      <c r="F888" s="34" t="s">
        <v>1374</v>
      </c>
      <c r="G888" s="41">
        <v>2005</v>
      </c>
      <c r="H888" s="34"/>
      <c r="I888" s="34"/>
      <c r="J888" s="34"/>
      <c r="K888" s="39" t="s">
        <v>80</v>
      </c>
      <c r="L888" s="39" t="s">
        <v>81</v>
      </c>
      <c r="M888" s="39" t="s">
        <v>82</v>
      </c>
      <c r="N888" s="39" t="s">
        <v>83</v>
      </c>
      <c r="O888" s="39" t="s">
        <v>84</v>
      </c>
      <c r="P888" s="39" t="s">
        <v>85</v>
      </c>
      <c r="Q888" s="39" t="s">
        <v>86</v>
      </c>
      <c r="R888" s="35" t="s">
        <v>113</v>
      </c>
      <c r="S888" s="35" t="s">
        <v>113</v>
      </c>
      <c r="T888" s="34" t="s">
        <v>882</v>
      </c>
      <c r="U888" s="39" t="s">
        <v>28</v>
      </c>
      <c r="V888" s="113" t="s">
        <v>293</v>
      </c>
      <c r="W888" s="34" t="s">
        <v>280</v>
      </c>
      <c r="X888" s="39" t="s">
        <v>819</v>
      </c>
      <c r="Y888" s="115"/>
      <c r="Z888" s="39" t="s">
        <v>239</v>
      </c>
      <c r="AA888" s="112"/>
      <c r="AB888" s="115"/>
      <c r="AC888" s="332">
        <v>48</v>
      </c>
      <c r="AD888" s="332" t="s">
        <v>240</v>
      </c>
      <c r="AE888" s="41" t="s">
        <v>508</v>
      </c>
      <c r="AF888" s="332" t="s">
        <v>240</v>
      </c>
      <c r="AG888" s="112"/>
      <c r="AH888" s="346">
        <v>65.599999999999994</v>
      </c>
      <c r="AI888" s="111">
        <v>65.599999999999994</v>
      </c>
      <c r="AJ888" s="346"/>
      <c r="AK888" s="349"/>
      <c r="AL888" s="336">
        <v>7</v>
      </c>
      <c r="AM888" s="44">
        <v>37.326770000000003</v>
      </c>
      <c r="AN888" s="111">
        <v>9.01</v>
      </c>
      <c r="AO888" s="111">
        <f t="shared" si="43"/>
        <v>1</v>
      </c>
      <c r="AP888" s="111">
        <v>1</v>
      </c>
      <c r="AQ888" s="111"/>
      <c r="AR888" s="335" t="s">
        <v>295</v>
      </c>
      <c r="AS888" s="111" t="s">
        <v>240</v>
      </c>
      <c r="AT888" s="111" t="s">
        <v>295</v>
      </c>
      <c r="AU888" s="111" t="s">
        <v>240</v>
      </c>
      <c r="AV888" s="349"/>
      <c r="AW888" s="348"/>
      <c r="AX888" s="349">
        <v>20</v>
      </c>
      <c r="AY888" s="348">
        <v>7</v>
      </c>
      <c r="AZ888" s="334" t="s">
        <v>240</v>
      </c>
      <c r="BB888" s="130"/>
      <c r="BC888" s="348">
        <v>9.01</v>
      </c>
      <c r="BD888" s="348"/>
      <c r="BE888" s="346"/>
      <c r="BF888" s="348">
        <v>9.01</v>
      </c>
      <c r="BG888" s="348"/>
      <c r="BH888" s="348"/>
      <c r="BI888" s="348"/>
      <c r="BJ888" s="361">
        <v>10</v>
      </c>
      <c r="BK888" s="346">
        <v>3.19</v>
      </c>
      <c r="BL888" s="346">
        <v>7.13</v>
      </c>
      <c r="BM888" s="346">
        <v>55.9</v>
      </c>
      <c r="BN888" s="346">
        <v>2.4500000000000002</v>
      </c>
      <c r="BO888" s="346">
        <v>17.3</v>
      </c>
      <c r="BP888" s="347">
        <v>100.1</v>
      </c>
      <c r="BQ888" s="346">
        <v>8</v>
      </c>
      <c r="BR888" s="346"/>
      <c r="BS888" s="34"/>
      <c r="BT888" s="34"/>
      <c r="BU888" s="34"/>
      <c r="BV888" s="34"/>
      <c r="BW888" s="34"/>
      <c r="BX888" s="34"/>
    </row>
    <row r="889" spans="1:76" x14ac:dyDescent="0.35">
      <c r="A889" s="34" t="s">
        <v>297</v>
      </c>
      <c r="B889" s="34"/>
      <c r="C889" s="34"/>
      <c r="D889" s="34"/>
      <c r="E889" s="34" t="s">
        <v>1373</v>
      </c>
      <c r="F889" s="34" t="s">
        <v>1374</v>
      </c>
      <c r="G889" s="41">
        <v>2005</v>
      </c>
      <c r="H889" s="34"/>
      <c r="I889" s="34"/>
      <c r="J889" s="34"/>
      <c r="K889" s="39" t="s">
        <v>80</v>
      </c>
      <c r="L889" s="39" t="s">
        <v>81</v>
      </c>
      <c r="M889" s="39" t="s">
        <v>82</v>
      </c>
      <c r="N889" s="39" t="s">
        <v>83</v>
      </c>
      <c r="O889" s="39" t="s">
        <v>84</v>
      </c>
      <c r="P889" s="39" t="s">
        <v>85</v>
      </c>
      <c r="Q889" s="39" t="s">
        <v>86</v>
      </c>
      <c r="R889" s="35" t="s">
        <v>113</v>
      </c>
      <c r="S889" s="35" t="s">
        <v>113</v>
      </c>
      <c r="T889" s="34" t="s">
        <v>882</v>
      </c>
      <c r="U889" s="39" t="s">
        <v>28</v>
      </c>
      <c r="V889" s="113" t="s">
        <v>293</v>
      </c>
      <c r="W889" s="34" t="s">
        <v>280</v>
      </c>
      <c r="X889" s="39" t="s">
        <v>819</v>
      </c>
      <c r="Y889" s="115"/>
      <c r="Z889" s="39" t="s">
        <v>239</v>
      </c>
      <c r="AA889" s="112"/>
      <c r="AB889" s="115"/>
      <c r="AC889" s="332">
        <v>48</v>
      </c>
      <c r="AD889" s="332" t="s">
        <v>240</v>
      </c>
      <c r="AE889" s="41" t="s">
        <v>508</v>
      </c>
      <c r="AF889" s="332" t="s">
        <v>240</v>
      </c>
      <c r="AG889" s="112"/>
      <c r="AH889" s="346">
        <v>71.599999999999994</v>
      </c>
      <c r="AI889" s="111">
        <v>71.599999999999994</v>
      </c>
      <c r="AJ889" s="346"/>
      <c r="AK889" s="349"/>
      <c r="AL889" s="336">
        <v>7.43</v>
      </c>
      <c r="AM889" s="44">
        <v>11.63184</v>
      </c>
      <c r="AN889" s="111">
        <v>8.4700000000000006</v>
      </c>
      <c r="AO889" s="111">
        <f t="shared" si="43"/>
        <v>1</v>
      </c>
      <c r="AP889" s="111">
        <v>1</v>
      </c>
      <c r="AQ889" s="111"/>
      <c r="AR889" s="335" t="s">
        <v>295</v>
      </c>
      <c r="AS889" s="111" t="s">
        <v>240</v>
      </c>
      <c r="AT889" s="111" t="s">
        <v>295</v>
      </c>
      <c r="AU889" s="111" t="s">
        <v>240</v>
      </c>
      <c r="AV889" s="349"/>
      <c r="AW889" s="348"/>
      <c r="AX889" s="349">
        <v>20</v>
      </c>
      <c r="AY889" s="348">
        <v>7.43</v>
      </c>
      <c r="AZ889" s="334" t="s">
        <v>240</v>
      </c>
      <c r="BB889" s="130"/>
      <c r="BC889" s="348">
        <v>8.4700000000000006</v>
      </c>
      <c r="BD889" s="348"/>
      <c r="BE889" s="346"/>
      <c r="BF889" s="348">
        <v>8.4700000000000006</v>
      </c>
      <c r="BG889" s="348"/>
      <c r="BH889" s="348"/>
      <c r="BI889" s="348"/>
      <c r="BJ889" s="361">
        <v>10</v>
      </c>
      <c r="BK889" s="346">
        <v>2.2999999999999998</v>
      </c>
      <c r="BL889" s="346">
        <v>1.43</v>
      </c>
      <c r="BM889" s="346">
        <v>6.38</v>
      </c>
      <c r="BN889" s="346">
        <v>0.81</v>
      </c>
      <c r="BO889" s="346">
        <v>8.4</v>
      </c>
      <c r="BP889" s="347">
        <v>8</v>
      </c>
      <c r="BQ889" s="346">
        <v>15</v>
      </c>
      <c r="BR889" s="346"/>
      <c r="BS889" s="34"/>
      <c r="BT889" s="34"/>
      <c r="BU889" s="34"/>
      <c r="BV889" s="34"/>
      <c r="BW889" s="34"/>
      <c r="BX889" s="34"/>
    </row>
    <row r="890" spans="1:76" x14ac:dyDescent="0.35">
      <c r="A890" s="34" t="s">
        <v>297</v>
      </c>
      <c r="B890" s="34"/>
      <c r="C890" s="34"/>
      <c r="D890" s="34"/>
      <c r="E890" s="34" t="s">
        <v>1373</v>
      </c>
      <c r="F890" s="34" t="s">
        <v>1374</v>
      </c>
      <c r="G890" s="41">
        <v>2005</v>
      </c>
      <c r="H890" s="34"/>
      <c r="I890" s="34"/>
      <c r="J890" s="34"/>
      <c r="K890" s="39" t="s">
        <v>80</v>
      </c>
      <c r="L890" s="39" t="s">
        <v>81</v>
      </c>
      <c r="M890" s="39" t="s">
        <v>82</v>
      </c>
      <c r="N890" s="39" t="s">
        <v>83</v>
      </c>
      <c r="O890" s="39" t="s">
        <v>84</v>
      </c>
      <c r="P890" s="39" t="s">
        <v>85</v>
      </c>
      <c r="Q890" s="39" t="s">
        <v>86</v>
      </c>
      <c r="R890" s="35" t="s">
        <v>113</v>
      </c>
      <c r="S890" s="35" t="s">
        <v>113</v>
      </c>
      <c r="T890" s="34" t="s">
        <v>882</v>
      </c>
      <c r="U890" s="39" t="s">
        <v>28</v>
      </c>
      <c r="V890" s="113" t="s">
        <v>293</v>
      </c>
      <c r="W890" s="34" t="s">
        <v>280</v>
      </c>
      <c r="X890" s="39" t="s">
        <v>819</v>
      </c>
      <c r="Y890" s="115"/>
      <c r="Z890" s="39" t="s">
        <v>239</v>
      </c>
      <c r="AA890" s="112"/>
      <c r="AB890" s="115"/>
      <c r="AC890" s="332">
        <v>48</v>
      </c>
      <c r="AD890" s="332" t="s">
        <v>240</v>
      </c>
      <c r="AE890" s="41" t="s">
        <v>508</v>
      </c>
      <c r="AF890" s="332" t="s">
        <v>240</v>
      </c>
      <c r="AG890" s="112"/>
      <c r="AH890" s="346">
        <v>86.2</v>
      </c>
      <c r="AI890" s="111">
        <v>86.2</v>
      </c>
      <c r="AJ890" s="346"/>
      <c r="AK890" s="349"/>
      <c r="AL890" s="336">
        <v>7.45</v>
      </c>
      <c r="AM890" s="44">
        <v>10.69436</v>
      </c>
      <c r="AN890" s="111">
        <v>9.4</v>
      </c>
      <c r="AO890" s="111">
        <f t="shared" si="43"/>
        <v>1</v>
      </c>
      <c r="AP890" s="111">
        <v>1</v>
      </c>
      <c r="AQ890" s="111"/>
      <c r="AR890" s="335" t="s">
        <v>295</v>
      </c>
      <c r="AS890" s="111" t="s">
        <v>240</v>
      </c>
      <c r="AT890" s="111" t="s">
        <v>295</v>
      </c>
      <c r="AU890" s="111" t="s">
        <v>240</v>
      </c>
      <c r="AV890" s="349"/>
      <c r="AW890" s="348"/>
      <c r="AX890" s="349">
        <v>20</v>
      </c>
      <c r="AY890" s="348">
        <v>7.45</v>
      </c>
      <c r="AZ890" s="334" t="s">
        <v>240</v>
      </c>
      <c r="BB890" s="130"/>
      <c r="BC890" s="348">
        <v>9.4</v>
      </c>
      <c r="BD890" s="348"/>
      <c r="BE890" s="346"/>
      <c r="BF890" s="348">
        <v>9.4</v>
      </c>
      <c r="BG890" s="348"/>
      <c r="BH890" s="348"/>
      <c r="BI890" s="348"/>
      <c r="BJ890" s="361">
        <v>10</v>
      </c>
      <c r="BK890" s="346">
        <v>2.04</v>
      </c>
      <c r="BL890" s="346">
        <v>1.36</v>
      </c>
      <c r="BM890" s="346">
        <v>4.4800000000000004</v>
      </c>
      <c r="BN890" s="346">
        <v>0.6</v>
      </c>
      <c r="BO890" s="346">
        <v>8.1</v>
      </c>
      <c r="BP890" s="347">
        <v>4.3</v>
      </c>
      <c r="BQ890" s="346">
        <v>14</v>
      </c>
      <c r="BR890" s="346"/>
      <c r="BS890" s="34"/>
      <c r="BT890" s="34"/>
      <c r="BU890" s="34"/>
      <c r="BV890" s="34"/>
      <c r="BW890" s="34"/>
      <c r="BX890" s="34"/>
    </row>
    <row r="891" spans="1:76" x14ac:dyDescent="0.35">
      <c r="A891" s="34" t="s">
        <v>277</v>
      </c>
      <c r="B891" s="34"/>
      <c r="C891" s="34"/>
      <c r="D891" s="34"/>
      <c r="E891" s="338" t="s">
        <v>1433</v>
      </c>
      <c r="F891" s="338" t="s">
        <v>1434</v>
      </c>
      <c r="G891" s="40">
        <v>2006</v>
      </c>
      <c r="H891" s="34"/>
      <c r="I891" s="34"/>
      <c r="J891" s="338"/>
      <c r="K891" s="39" t="s">
        <v>80</v>
      </c>
      <c r="L891" s="39" t="s">
        <v>81</v>
      </c>
      <c r="M891" s="39" t="s">
        <v>82</v>
      </c>
      <c r="N891" s="39" t="s">
        <v>83</v>
      </c>
      <c r="O891" s="39" t="s">
        <v>84</v>
      </c>
      <c r="P891" s="39" t="s">
        <v>85</v>
      </c>
      <c r="Q891" s="39" t="s">
        <v>86</v>
      </c>
      <c r="R891" s="35" t="s">
        <v>113</v>
      </c>
      <c r="S891" s="35" t="s">
        <v>113</v>
      </c>
      <c r="T891" s="34" t="s">
        <v>818</v>
      </c>
      <c r="U891" s="39" t="s">
        <v>28</v>
      </c>
      <c r="V891" s="34" t="s">
        <v>293</v>
      </c>
      <c r="W891" s="34" t="s">
        <v>280</v>
      </c>
      <c r="X891" s="35" t="s">
        <v>1376</v>
      </c>
      <c r="Y891" s="35" t="s">
        <v>1376</v>
      </c>
      <c r="Z891" s="39" t="s">
        <v>239</v>
      </c>
      <c r="AA891" s="339"/>
      <c r="AB891" s="339"/>
      <c r="AC891" s="40">
        <v>48</v>
      </c>
      <c r="AD891" s="332" t="s">
        <v>240</v>
      </c>
      <c r="AE891" s="40" t="s">
        <v>508</v>
      </c>
      <c r="AF891" s="332" t="s">
        <v>240</v>
      </c>
      <c r="AG891" s="339"/>
      <c r="AH891" s="339" t="s">
        <v>1266</v>
      </c>
      <c r="AI891" s="111">
        <v>10.5</v>
      </c>
      <c r="AJ891" s="339"/>
      <c r="AK891" s="114" t="s">
        <v>509</v>
      </c>
      <c r="AL891" s="336">
        <v>7.4</v>
      </c>
      <c r="AM891" s="44">
        <v>44</v>
      </c>
      <c r="AN891" s="111">
        <v>15.5</v>
      </c>
      <c r="AO891" s="111">
        <v>2</v>
      </c>
      <c r="AP891" s="111">
        <v>2</v>
      </c>
      <c r="AQ891" s="111" t="s">
        <v>1435</v>
      </c>
      <c r="AR891" s="335" t="s">
        <v>295</v>
      </c>
      <c r="AS891" s="111" t="s">
        <v>295</v>
      </c>
      <c r="AT891" s="111" t="s">
        <v>295</v>
      </c>
      <c r="AU891" s="111" t="s">
        <v>240</v>
      </c>
      <c r="AV891" s="112" t="s">
        <v>749</v>
      </c>
      <c r="AW891" s="339"/>
      <c r="AX891" s="339">
        <v>20</v>
      </c>
      <c r="AY891" s="334">
        <v>7.4</v>
      </c>
      <c r="AZ891" s="334" t="s">
        <v>240</v>
      </c>
      <c r="BB891" s="339">
        <v>44</v>
      </c>
      <c r="BC891" s="339" t="s">
        <v>1436</v>
      </c>
      <c r="BD891" s="339" t="s">
        <v>1437</v>
      </c>
      <c r="BE891" s="339" t="s">
        <v>1436</v>
      </c>
      <c r="BF891" s="339"/>
      <c r="BG891" s="339"/>
      <c r="BH891" s="334"/>
      <c r="BI891" s="334"/>
      <c r="BJ891" s="112">
        <v>0.01</v>
      </c>
      <c r="BK891" s="56">
        <v>7.2493180252539204</v>
      </c>
      <c r="BL891" s="56">
        <v>6.2887167990177932</v>
      </c>
      <c r="BM891" s="56">
        <v>13.636321743296977</v>
      </c>
      <c r="BN891" s="56">
        <v>1.0888404001760723</v>
      </c>
      <c r="BO891" s="56">
        <v>39.599994281033368</v>
      </c>
      <c r="BP891" s="223">
        <v>0.9258205788955236</v>
      </c>
      <c r="BQ891" s="334">
        <v>35</v>
      </c>
      <c r="BR891" s="56"/>
      <c r="BS891" s="339"/>
      <c r="BT891" s="338" t="s">
        <v>773</v>
      </c>
      <c r="BU891" s="338" t="s">
        <v>1438</v>
      </c>
      <c r="BV891" s="34"/>
      <c r="BW891" s="34"/>
      <c r="BX891" s="34"/>
    </row>
    <row r="892" spans="1:76" x14ac:dyDescent="0.35">
      <c r="A892" s="34" t="s">
        <v>277</v>
      </c>
      <c r="B892" s="34"/>
      <c r="C892" s="34"/>
      <c r="D892" s="34"/>
      <c r="E892" s="338" t="s">
        <v>1433</v>
      </c>
      <c r="F892" s="338" t="s">
        <v>1434</v>
      </c>
      <c r="G892" s="40">
        <v>2006</v>
      </c>
      <c r="H892" s="34"/>
      <c r="I892" s="34"/>
      <c r="J892" s="338"/>
      <c r="K892" s="39" t="s">
        <v>80</v>
      </c>
      <c r="L892" s="39" t="s">
        <v>81</v>
      </c>
      <c r="M892" s="39" t="s">
        <v>82</v>
      </c>
      <c r="N892" s="39" t="s">
        <v>83</v>
      </c>
      <c r="O892" s="39" t="s">
        <v>84</v>
      </c>
      <c r="P892" s="39" t="s">
        <v>85</v>
      </c>
      <c r="Q892" s="39" t="s">
        <v>86</v>
      </c>
      <c r="R892" s="35" t="s">
        <v>113</v>
      </c>
      <c r="S892" s="35" t="s">
        <v>113</v>
      </c>
      <c r="T892" s="34" t="s">
        <v>818</v>
      </c>
      <c r="U892" s="39" t="s">
        <v>28</v>
      </c>
      <c r="V892" s="34" t="s">
        <v>293</v>
      </c>
      <c r="W892" s="34" t="s">
        <v>280</v>
      </c>
      <c r="X892" s="35" t="s">
        <v>1376</v>
      </c>
      <c r="Y892" s="35" t="s">
        <v>1376</v>
      </c>
      <c r="Z892" s="39" t="s">
        <v>239</v>
      </c>
      <c r="AA892" s="339"/>
      <c r="AB892" s="339"/>
      <c r="AC892" s="40">
        <v>48</v>
      </c>
      <c r="AD892" s="332" t="s">
        <v>240</v>
      </c>
      <c r="AE892" s="40" t="s">
        <v>508</v>
      </c>
      <c r="AF892" s="332" t="s">
        <v>240</v>
      </c>
      <c r="AG892" s="339"/>
      <c r="AH892" s="339" t="s">
        <v>1439</v>
      </c>
      <c r="AI892" s="111">
        <v>7.2</v>
      </c>
      <c r="AJ892" s="339"/>
      <c r="AK892" s="114" t="s">
        <v>509</v>
      </c>
      <c r="AL892" s="336">
        <v>7.4</v>
      </c>
      <c r="AM892" s="44">
        <v>47.5</v>
      </c>
      <c r="AN892" s="111">
        <v>15.8</v>
      </c>
      <c r="AO892" s="111">
        <v>2</v>
      </c>
      <c r="AP892" s="111">
        <v>2</v>
      </c>
      <c r="AQ892" s="111" t="s">
        <v>1435</v>
      </c>
      <c r="AR892" s="335" t="s">
        <v>295</v>
      </c>
      <c r="AS892" s="111" t="s">
        <v>295</v>
      </c>
      <c r="AT892" s="111" t="s">
        <v>295</v>
      </c>
      <c r="AU892" s="111" t="s">
        <v>240</v>
      </c>
      <c r="AV892" s="112" t="s">
        <v>749</v>
      </c>
      <c r="AW892" s="339"/>
      <c r="AX892" s="339">
        <v>30</v>
      </c>
      <c r="AY892" s="334">
        <v>7.4</v>
      </c>
      <c r="AZ892" s="334" t="s">
        <v>240</v>
      </c>
      <c r="BB892" s="339">
        <v>47.5</v>
      </c>
      <c r="BC892" s="339" t="s">
        <v>1440</v>
      </c>
      <c r="BD892" s="339" t="s">
        <v>1437</v>
      </c>
      <c r="BE892" s="339" t="s">
        <v>1440</v>
      </c>
      <c r="BF892" s="339"/>
      <c r="BG892" s="339"/>
      <c r="BH892" s="334"/>
      <c r="BI892" s="334"/>
      <c r="BJ892" s="112">
        <v>0.01</v>
      </c>
      <c r="BK892" s="56">
        <v>7.2493180252539204</v>
      </c>
      <c r="BL892" s="56">
        <v>6.2887167990177932</v>
      </c>
      <c r="BM892" s="56">
        <v>13.636321743296977</v>
      </c>
      <c r="BN892" s="56">
        <v>1.0888404001760723</v>
      </c>
      <c r="BO892" s="56">
        <v>39.599994281033368</v>
      </c>
      <c r="BP892" s="223">
        <v>0.9258205788955236</v>
      </c>
      <c r="BQ892" s="334">
        <v>35</v>
      </c>
      <c r="BR892" s="56"/>
      <c r="BS892" s="339"/>
      <c r="BT892" s="338" t="s">
        <v>773</v>
      </c>
      <c r="BU892" s="338" t="s">
        <v>1438</v>
      </c>
      <c r="BV892" s="34"/>
      <c r="BW892" s="34"/>
      <c r="BX892" s="34"/>
    </row>
    <row r="893" spans="1:76" x14ac:dyDescent="0.35">
      <c r="A893" s="34" t="s">
        <v>277</v>
      </c>
      <c r="B893" s="34"/>
      <c r="C893" s="34"/>
      <c r="D893" s="34"/>
      <c r="E893" s="338" t="s">
        <v>1433</v>
      </c>
      <c r="F893" s="338" t="s">
        <v>1434</v>
      </c>
      <c r="G893" s="40">
        <v>2006</v>
      </c>
      <c r="H893" s="34"/>
      <c r="I893" s="34"/>
      <c r="J893" s="338"/>
      <c r="K893" s="39" t="s">
        <v>80</v>
      </c>
      <c r="L893" s="39" t="s">
        <v>81</v>
      </c>
      <c r="M893" s="39" t="s">
        <v>82</v>
      </c>
      <c r="N893" s="39" t="s">
        <v>83</v>
      </c>
      <c r="O893" s="39" t="s">
        <v>84</v>
      </c>
      <c r="P893" s="39" t="s">
        <v>85</v>
      </c>
      <c r="Q893" s="39" t="s">
        <v>86</v>
      </c>
      <c r="R893" s="35" t="s">
        <v>113</v>
      </c>
      <c r="S893" s="35" t="s">
        <v>113</v>
      </c>
      <c r="T893" s="34" t="s">
        <v>818</v>
      </c>
      <c r="U893" s="39" t="s">
        <v>28</v>
      </c>
      <c r="V893" s="34" t="s">
        <v>293</v>
      </c>
      <c r="W893" s="34" t="s">
        <v>280</v>
      </c>
      <c r="X893" s="35" t="s">
        <v>1376</v>
      </c>
      <c r="Y893" s="35" t="s">
        <v>1376</v>
      </c>
      <c r="Z893" s="39" t="s">
        <v>239</v>
      </c>
      <c r="AA893" s="339"/>
      <c r="AB893" s="339"/>
      <c r="AC893" s="40">
        <v>48</v>
      </c>
      <c r="AD893" s="332" t="s">
        <v>240</v>
      </c>
      <c r="AE893" s="40" t="s">
        <v>508</v>
      </c>
      <c r="AF893" s="332" t="s">
        <v>240</v>
      </c>
      <c r="AG893" s="339"/>
      <c r="AH893" s="339" t="s">
        <v>1441</v>
      </c>
      <c r="AI893" s="111">
        <v>9.1</v>
      </c>
      <c r="AJ893" s="339"/>
      <c r="AK893" s="114" t="s">
        <v>509</v>
      </c>
      <c r="AL893" s="336">
        <v>7.4</v>
      </c>
      <c r="AM893" s="44">
        <v>38</v>
      </c>
      <c r="AN893" s="111">
        <v>13.4</v>
      </c>
      <c r="AO893" s="111">
        <v>2</v>
      </c>
      <c r="AP893" s="111">
        <v>2</v>
      </c>
      <c r="AQ893" s="111" t="s">
        <v>1435</v>
      </c>
      <c r="AR893" s="335" t="s">
        <v>295</v>
      </c>
      <c r="AS893" s="111" t="s">
        <v>295</v>
      </c>
      <c r="AT893" s="111" t="s">
        <v>295</v>
      </c>
      <c r="AU893" s="111" t="s">
        <v>240</v>
      </c>
      <c r="AV893" s="112" t="s">
        <v>749</v>
      </c>
      <c r="AW893" s="339"/>
      <c r="AX893" s="339">
        <v>10</v>
      </c>
      <c r="AY893" s="334">
        <v>7.4</v>
      </c>
      <c r="AZ893" s="334" t="s">
        <v>240</v>
      </c>
      <c r="BB893" s="339">
        <v>38</v>
      </c>
      <c r="BC893" s="339" t="s">
        <v>1442</v>
      </c>
      <c r="BD893" s="339" t="s">
        <v>1437</v>
      </c>
      <c r="BE893" s="339" t="s">
        <v>1442</v>
      </c>
      <c r="BF893" s="339"/>
      <c r="BG893" s="339"/>
      <c r="BH893" s="334"/>
      <c r="BI893" s="334"/>
      <c r="BJ893" s="112">
        <v>0.01</v>
      </c>
      <c r="BK893" s="56">
        <v>7.2493180252539204</v>
      </c>
      <c r="BL893" s="56">
        <v>6.2887167990177932</v>
      </c>
      <c r="BM893" s="56">
        <v>13.636321743296977</v>
      </c>
      <c r="BN893" s="56">
        <v>1.0888404001760723</v>
      </c>
      <c r="BO893" s="56">
        <v>39.599994281033368</v>
      </c>
      <c r="BP893" s="223">
        <v>0.9258205788955236</v>
      </c>
      <c r="BQ893" s="334">
        <v>30</v>
      </c>
      <c r="BR893" s="56"/>
      <c r="BS893" s="339"/>
      <c r="BT893" s="338" t="s">
        <v>773</v>
      </c>
      <c r="BU893" s="338" t="s">
        <v>1438</v>
      </c>
      <c r="BV893" s="34"/>
      <c r="BW893" s="34"/>
      <c r="BX893" s="34"/>
    </row>
    <row r="894" spans="1:76" x14ac:dyDescent="0.35">
      <c r="A894" s="34" t="s">
        <v>277</v>
      </c>
      <c r="B894" s="34"/>
      <c r="C894" s="34"/>
      <c r="D894" s="34"/>
      <c r="E894" s="338" t="s">
        <v>1443</v>
      </c>
      <c r="F894" s="338" t="s">
        <v>1444</v>
      </c>
      <c r="G894" s="40">
        <v>2004</v>
      </c>
      <c r="H894" s="34"/>
      <c r="I894" s="34"/>
      <c r="J894" s="338"/>
      <c r="K894" s="39" t="s">
        <v>80</v>
      </c>
      <c r="L894" s="39" t="s">
        <v>81</v>
      </c>
      <c r="M894" s="39" t="s">
        <v>82</v>
      </c>
      <c r="N894" s="39" t="s">
        <v>83</v>
      </c>
      <c r="O894" s="39" t="s">
        <v>84</v>
      </c>
      <c r="P894" s="39" t="s">
        <v>85</v>
      </c>
      <c r="Q894" s="39" t="s">
        <v>86</v>
      </c>
      <c r="R894" s="35" t="s">
        <v>1445</v>
      </c>
      <c r="S894" s="35" t="s">
        <v>1445</v>
      </c>
      <c r="T894" s="34" t="s">
        <v>818</v>
      </c>
      <c r="U894" s="39" t="s">
        <v>28</v>
      </c>
      <c r="V894" s="34" t="s">
        <v>293</v>
      </c>
      <c r="W894" s="34" t="s">
        <v>280</v>
      </c>
      <c r="X894" s="35" t="s">
        <v>820</v>
      </c>
      <c r="Y894" s="35" t="s">
        <v>820</v>
      </c>
      <c r="Z894" s="39" t="s">
        <v>239</v>
      </c>
      <c r="AA894" s="339"/>
      <c r="AB894" s="339"/>
      <c r="AC894" s="40">
        <v>48</v>
      </c>
      <c r="AD894" s="332" t="s">
        <v>240</v>
      </c>
      <c r="AE894" s="40" t="s">
        <v>477</v>
      </c>
      <c r="AF894" s="332" t="s">
        <v>240</v>
      </c>
      <c r="AG894" s="339"/>
      <c r="AH894" s="339" t="s">
        <v>1446</v>
      </c>
      <c r="AI894" s="111">
        <v>13</v>
      </c>
      <c r="AJ894" s="339"/>
      <c r="AK894" s="114" t="s">
        <v>295</v>
      </c>
      <c r="AL894" s="336">
        <v>7.2</v>
      </c>
      <c r="AM894" s="44">
        <v>43.998482887414312</v>
      </c>
      <c r="AN894" s="405">
        <v>0.3</v>
      </c>
      <c r="AO894" s="111">
        <v>3</v>
      </c>
      <c r="AP894" s="111">
        <v>2</v>
      </c>
      <c r="AQ894" s="111" t="s">
        <v>704</v>
      </c>
      <c r="AR894" s="335" t="s">
        <v>295</v>
      </c>
      <c r="AS894" s="111" t="s">
        <v>295</v>
      </c>
      <c r="AT894" s="111" t="s">
        <v>295</v>
      </c>
      <c r="AU894" s="111" t="s">
        <v>240</v>
      </c>
      <c r="AV894" s="112" t="s">
        <v>167</v>
      </c>
      <c r="AW894" s="339"/>
      <c r="AX894" s="339">
        <v>20</v>
      </c>
      <c r="AY894" s="334">
        <v>7.2</v>
      </c>
      <c r="AZ894" s="334" t="s">
        <v>240</v>
      </c>
      <c r="BA894" s="339">
        <v>44</v>
      </c>
      <c r="BB894" s="130">
        <v>43.998482887414312</v>
      </c>
      <c r="BC894" s="339" t="s">
        <v>559</v>
      </c>
      <c r="BD894" s="339"/>
      <c r="BE894" s="339" t="s">
        <v>559</v>
      </c>
      <c r="BF894" s="339">
        <v>0.3</v>
      </c>
      <c r="BG894" s="339"/>
      <c r="BH894" s="334"/>
      <c r="BI894" s="334"/>
      <c r="BJ894" s="112">
        <v>0.01</v>
      </c>
      <c r="BK894" s="56">
        <v>7.2493180252539204</v>
      </c>
      <c r="BL894" s="56">
        <v>6.2887167990177932</v>
      </c>
      <c r="BM894" s="56">
        <v>13.636321743296977</v>
      </c>
      <c r="BN894" s="56">
        <v>1.0888404001760723</v>
      </c>
      <c r="BO894" s="56">
        <v>66.555368307250845</v>
      </c>
      <c r="BP894" s="223">
        <v>1.5560186493344066</v>
      </c>
      <c r="BQ894" s="334" t="s">
        <v>559</v>
      </c>
      <c r="BR894" s="56"/>
      <c r="BS894" s="339"/>
      <c r="BT894" s="338" t="s">
        <v>773</v>
      </c>
      <c r="BU894" s="340" t="s">
        <v>774</v>
      </c>
      <c r="BV894" s="34"/>
      <c r="BW894" s="34"/>
      <c r="BX894" s="34"/>
    </row>
    <row r="895" spans="1:76" x14ac:dyDescent="0.35">
      <c r="A895" s="39" t="s">
        <v>1447</v>
      </c>
      <c r="E895" s="39" t="s">
        <v>1448</v>
      </c>
      <c r="F895" s="39" t="s">
        <v>1448</v>
      </c>
      <c r="G895" s="332" t="s">
        <v>1449</v>
      </c>
      <c r="K895" s="39" t="s">
        <v>80</v>
      </c>
      <c r="L895" s="39" t="s">
        <v>81</v>
      </c>
      <c r="M895" s="39" t="s">
        <v>82</v>
      </c>
      <c r="N895" s="39" t="s">
        <v>83</v>
      </c>
      <c r="O895" s="39" t="s">
        <v>84</v>
      </c>
      <c r="P895" s="39" t="s">
        <v>85</v>
      </c>
      <c r="Q895" s="39" t="s">
        <v>86</v>
      </c>
      <c r="R895" s="26" t="s">
        <v>255</v>
      </c>
      <c r="S895" s="26" t="s">
        <v>255</v>
      </c>
      <c r="T895" s="26" t="s">
        <v>882</v>
      </c>
      <c r="U895" s="39" t="s">
        <v>28</v>
      </c>
      <c r="V895" s="402" t="s">
        <v>293</v>
      </c>
      <c r="W895" s="34" t="s">
        <v>892</v>
      </c>
      <c r="X895" s="39" t="s">
        <v>819</v>
      </c>
      <c r="Z895" s="39" t="s">
        <v>239</v>
      </c>
      <c r="AC895" s="332">
        <v>48</v>
      </c>
      <c r="AD895" s="332" t="s">
        <v>240</v>
      </c>
      <c r="AE895" s="332" t="s">
        <v>508</v>
      </c>
      <c r="AF895" s="332" t="s">
        <v>240</v>
      </c>
      <c r="AH895" s="39">
        <v>603</v>
      </c>
      <c r="AI895" s="39">
        <v>603</v>
      </c>
      <c r="AK895" s="26" t="s">
        <v>1450</v>
      </c>
      <c r="AL895" s="105">
        <v>7.5</v>
      </c>
      <c r="AM895" s="44">
        <f>2.497*BK895+4.118*BL895</f>
        <v>18.486799999999999</v>
      </c>
      <c r="AN895" s="39">
        <v>2.52</v>
      </c>
      <c r="AO895" s="331">
        <v>1</v>
      </c>
      <c r="AP895" s="331">
        <v>3</v>
      </c>
      <c r="AQ895" s="111" t="s">
        <v>1451</v>
      </c>
      <c r="AR895" s="335" t="s">
        <v>295</v>
      </c>
      <c r="AS895" s="331" t="s">
        <v>240</v>
      </c>
      <c r="AT895" s="331" t="s">
        <v>240</v>
      </c>
      <c r="AV895" s="39" t="s">
        <v>481</v>
      </c>
      <c r="AX895" s="39">
        <v>20</v>
      </c>
      <c r="AZ895" s="403" t="s">
        <v>240</v>
      </c>
      <c r="BB895" s="404"/>
      <c r="BC895" s="39">
        <v>2.52</v>
      </c>
      <c r="BD895" s="39" t="s">
        <v>1452</v>
      </c>
      <c r="BJ895">
        <v>85</v>
      </c>
      <c r="BK895" s="401">
        <v>4.5999999999999996</v>
      </c>
      <c r="BL895" s="401">
        <v>1.7</v>
      </c>
      <c r="BM895" s="401">
        <v>9.3000000000000007</v>
      </c>
      <c r="BN895" s="401">
        <v>4.3</v>
      </c>
      <c r="BO895" s="401">
        <v>1.6</v>
      </c>
      <c r="BP895" s="401">
        <v>6.2</v>
      </c>
      <c r="BR895" s="39" t="s">
        <v>1453</v>
      </c>
      <c r="BT895" s="39" t="s">
        <v>1454</v>
      </c>
    </row>
    <row r="896" spans="1:76" x14ac:dyDescent="0.35">
      <c r="A896" s="39" t="s">
        <v>1447</v>
      </c>
      <c r="E896" s="39" t="s">
        <v>1448</v>
      </c>
      <c r="F896" s="39" t="s">
        <v>1448</v>
      </c>
      <c r="G896" s="332" t="s">
        <v>1449</v>
      </c>
      <c r="K896" s="39" t="s">
        <v>80</v>
      </c>
      <c r="L896" s="39" t="s">
        <v>81</v>
      </c>
      <c r="M896" s="39" t="s">
        <v>82</v>
      </c>
      <c r="N896" s="39" t="s">
        <v>83</v>
      </c>
      <c r="O896" s="39" t="s">
        <v>84</v>
      </c>
      <c r="P896" s="39" t="s">
        <v>85</v>
      </c>
      <c r="Q896" s="39" t="s">
        <v>86</v>
      </c>
      <c r="R896" s="26" t="s">
        <v>255</v>
      </c>
      <c r="S896" s="26" t="s">
        <v>255</v>
      </c>
      <c r="T896" s="26" t="s">
        <v>882</v>
      </c>
      <c r="U896" s="39" t="s">
        <v>28</v>
      </c>
      <c r="V896" s="402" t="s">
        <v>293</v>
      </c>
      <c r="W896" s="34" t="s">
        <v>892</v>
      </c>
      <c r="X896" s="39" t="s">
        <v>819</v>
      </c>
      <c r="Z896" s="39" t="s">
        <v>239</v>
      </c>
      <c r="AC896" s="332">
        <v>48</v>
      </c>
      <c r="AD896" s="332" t="s">
        <v>240</v>
      </c>
      <c r="AE896" s="332" t="s">
        <v>508</v>
      </c>
      <c r="AF896" s="332" t="s">
        <v>240</v>
      </c>
      <c r="AH896" s="39">
        <v>195.5</v>
      </c>
      <c r="AI896" s="39">
        <v>195.5</v>
      </c>
      <c r="AK896" s="26" t="s">
        <v>1450</v>
      </c>
      <c r="AL896" s="105">
        <v>7.5</v>
      </c>
      <c r="AM896" s="44">
        <f>2.497*BK896+4.118*BL896</f>
        <v>18.486799999999999</v>
      </c>
      <c r="AN896" s="39">
        <v>1.7</v>
      </c>
      <c r="AO896" s="331">
        <v>1</v>
      </c>
      <c r="AP896" s="331">
        <v>3</v>
      </c>
      <c r="AQ896" s="111" t="s">
        <v>1451</v>
      </c>
      <c r="AR896" s="335" t="s">
        <v>295</v>
      </c>
      <c r="AS896" s="331" t="s">
        <v>240</v>
      </c>
      <c r="AT896" s="331" t="s">
        <v>240</v>
      </c>
      <c r="AV896" s="39" t="s">
        <v>481</v>
      </c>
      <c r="AX896" s="39">
        <v>20</v>
      </c>
      <c r="AZ896" s="403" t="s">
        <v>240</v>
      </c>
      <c r="BB896" s="404"/>
      <c r="BC896" s="39">
        <v>1.7</v>
      </c>
      <c r="BD896" s="39" t="s">
        <v>1452</v>
      </c>
      <c r="BJ896">
        <v>79</v>
      </c>
      <c r="BK896" s="401">
        <v>4.5999999999999996</v>
      </c>
      <c r="BL896" s="401">
        <v>1.7</v>
      </c>
      <c r="BM896" s="401">
        <v>9.3000000000000007</v>
      </c>
      <c r="BN896" s="401">
        <v>4.3</v>
      </c>
      <c r="BO896" s="401">
        <v>1.6</v>
      </c>
      <c r="BP896" s="401">
        <v>6.2</v>
      </c>
      <c r="BR896" s="39" t="s">
        <v>1453</v>
      </c>
      <c r="BT896" s="39" t="s">
        <v>1454</v>
      </c>
    </row>
    <row r="897" spans="1:76" x14ac:dyDescent="0.35">
      <c r="A897" s="39" t="s">
        <v>1447</v>
      </c>
      <c r="E897" s="39" t="s">
        <v>1448</v>
      </c>
      <c r="F897" s="39" t="s">
        <v>1448</v>
      </c>
      <c r="G897" s="332" t="s">
        <v>1449</v>
      </c>
      <c r="K897" s="39" t="s">
        <v>80</v>
      </c>
      <c r="L897" s="39" t="s">
        <v>81</v>
      </c>
      <c r="M897" s="39" t="s">
        <v>82</v>
      </c>
      <c r="N897" s="39" t="s">
        <v>83</v>
      </c>
      <c r="O897" s="39" t="s">
        <v>84</v>
      </c>
      <c r="P897" s="39" t="s">
        <v>85</v>
      </c>
      <c r="Q897" s="39" t="s">
        <v>86</v>
      </c>
      <c r="R897" s="26" t="s">
        <v>255</v>
      </c>
      <c r="S897" s="26" t="s">
        <v>255</v>
      </c>
      <c r="T897" s="26" t="s">
        <v>882</v>
      </c>
      <c r="U897" s="39" t="s">
        <v>28</v>
      </c>
      <c r="V897" s="402" t="s">
        <v>293</v>
      </c>
      <c r="W897" s="34" t="s">
        <v>892</v>
      </c>
      <c r="X897" s="39" t="s">
        <v>819</v>
      </c>
      <c r="Z897" s="39" t="s">
        <v>239</v>
      </c>
      <c r="AC897" s="332">
        <v>48</v>
      </c>
      <c r="AD897" s="332" t="s">
        <v>240</v>
      </c>
      <c r="AE897" s="332" t="s">
        <v>508</v>
      </c>
      <c r="AF897" s="332" t="s">
        <v>240</v>
      </c>
      <c r="AH897" s="39">
        <v>13.6</v>
      </c>
      <c r="AI897" s="39">
        <v>13.6</v>
      </c>
      <c r="AK897" s="26" t="s">
        <v>1450</v>
      </c>
      <c r="AL897" s="105">
        <v>7.5</v>
      </c>
      <c r="AM897" s="44">
        <f>2.497*BK897+4.118*BL897</f>
        <v>18.486799999999999</v>
      </c>
      <c r="AN897" s="39">
        <v>0.42</v>
      </c>
      <c r="AO897" s="331">
        <v>1</v>
      </c>
      <c r="AP897" s="331">
        <v>3</v>
      </c>
      <c r="AQ897" s="111" t="s">
        <v>1451</v>
      </c>
      <c r="AR897" s="335" t="s">
        <v>295</v>
      </c>
      <c r="AS897" s="331" t="s">
        <v>240</v>
      </c>
      <c r="AT897" s="331" t="s">
        <v>240</v>
      </c>
      <c r="AV897" s="39" t="s">
        <v>481</v>
      </c>
      <c r="AX897" s="39">
        <v>20</v>
      </c>
      <c r="AZ897" s="403" t="s">
        <v>240</v>
      </c>
      <c r="BC897" s="39">
        <v>0.42</v>
      </c>
      <c r="BJ897">
        <v>10</v>
      </c>
      <c r="BK897" s="401">
        <v>4.5999999999999996</v>
      </c>
      <c r="BL897" s="401">
        <v>1.7</v>
      </c>
      <c r="BM897" s="401">
        <v>9.3000000000000007</v>
      </c>
      <c r="BN897" s="401">
        <v>4.3</v>
      </c>
      <c r="BO897" s="401">
        <v>1.6</v>
      </c>
      <c r="BP897" s="401">
        <v>6.2</v>
      </c>
      <c r="BR897" s="39" t="s">
        <v>1453</v>
      </c>
      <c r="BT897" s="39" t="s">
        <v>1454</v>
      </c>
    </row>
    <row r="898" spans="1:76" x14ac:dyDescent="0.35">
      <c r="A898" s="39" t="s">
        <v>1455</v>
      </c>
      <c r="C898" s="39" t="s">
        <v>258</v>
      </c>
      <c r="E898" s="39" t="s">
        <v>1448</v>
      </c>
      <c r="F898" s="39" t="s">
        <v>1448</v>
      </c>
      <c r="G898" s="332">
        <v>2024</v>
      </c>
      <c r="K898" s="39" t="s">
        <v>80</v>
      </c>
      <c r="L898" s="39" t="s">
        <v>81</v>
      </c>
      <c r="M898" s="39" t="s">
        <v>82</v>
      </c>
      <c r="N898" s="39" t="s">
        <v>83</v>
      </c>
      <c r="O898" s="39" t="s">
        <v>84</v>
      </c>
      <c r="P898" s="39" t="s">
        <v>85</v>
      </c>
      <c r="Q898" s="39" t="s">
        <v>86</v>
      </c>
      <c r="R898" s="26" t="s">
        <v>255</v>
      </c>
      <c r="S898" s="26" t="s">
        <v>255</v>
      </c>
      <c r="T898" s="26" t="s">
        <v>882</v>
      </c>
      <c r="U898" s="39" t="s">
        <v>28</v>
      </c>
      <c r="V898" s="402" t="s">
        <v>293</v>
      </c>
      <c r="W898" s="34" t="s">
        <v>892</v>
      </c>
      <c r="X898" s="39" t="s">
        <v>819</v>
      </c>
      <c r="Z898" s="39" t="s">
        <v>239</v>
      </c>
      <c r="AC898" s="332">
        <v>48</v>
      </c>
      <c r="AD898" s="332" t="s">
        <v>240</v>
      </c>
      <c r="AE898" s="332" t="s">
        <v>508</v>
      </c>
      <c r="AF898" s="332" t="s">
        <v>240</v>
      </c>
      <c r="AH898" s="39">
        <v>41</v>
      </c>
      <c r="AI898" s="39">
        <v>41</v>
      </c>
      <c r="AJ898" s="39" t="s">
        <v>1456</v>
      </c>
      <c r="AK898" s="26" t="s">
        <v>1450</v>
      </c>
      <c r="AL898" s="333">
        <v>7.7</v>
      </c>
      <c r="AM898" s="45">
        <v>15.7</v>
      </c>
      <c r="AN898" s="61">
        <v>0.3</v>
      </c>
      <c r="AO898" s="331">
        <v>1</v>
      </c>
      <c r="AP898" s="331">
        <v>1</v>
      </c>
      <c r="AR898" s="335" t="s">
        <v>295</v>
      </c>
      <c r="AS898" s="331" t="s">
        <v>240</v>
      </c>
      <c r="AT898" s="331" t="s">
        <v>240</v>
      </c>
      <c r="AV898" s="39" t="s">
        <v>481</v>
      </c>
      <c r="AW898" s="39" t="s">
        <v>258</v>
      </c>
      <c r="AX898" s="39">
        <v>20</v>
      </c>
      <c r="AY898" s="39">
        <v>7.7</v>
      </c>
      <c r="AZ898" s="39" t="s">
        <v>240</v>
      </c>
      <c r="BA898" s="39">
        <v>15.7</v>
      </c>
      <c r="BC898" s="39" t="s">
        <v>1457</v>
      </c>
      <c r="BD898" s="39" t="s">
        <v>1458</v>
      </c>
      <c r="BJ898">
        <v>10</v>
      </c>
      <c r="BK898" s="401">
        <v>3.2</v>
      </c>
      <c r="BL898" s="401">
        <v>1.83</v>
      </c>
      <c r="BM898" s="400">
        <v>2.9913043478260875</v>
      </c>
      <c r="BN898" s="400">
        <v>6.4695652173913052</v>
      </c>
      <c r="BO898" s="400">
        <v>1.7223529411764709</v>
      </c>
      <c r="BP898" s="400">
        <v>4.3130434782608704</v>
      </c>
      <c r="BR898" s="39" t="s">
        <v>1459</v>
      </c>
    </row>
    <row r="899" spans="1:76" x14ac:dyDescent="0.35">
      <c r="A899" s="39" t="s">
        <v>1455</v>
      </c>
      <c r="C899" s="39" t="s">
        <v>260</v>
      </c>
      <c r="E899" s="39" t="s">
        <v>1448</v>
      </c>
      <c r="F899" s="39" t="s">
        <v>1448</v>
      </c>
      <c r="G899" s="332">
        <v>2024</v>
      </c>
      <c r="K899" s="39" t="s">
        <v>80</v>
      </c>
      <c r="L899" s="39" t="s">
        <v>81</v>
      </c>
      <c r="M899" s="39" t="s">
        <v>82</v>
      </c>
      <c r="N899" s="39" t="s">
        <v>83</v>
      </c>
      <c r="O899" s="39" t="s">
        <v>84</v>
      </c>
      <c r="P899" s="39" t="s">
        <v>85</v>
      </c>
      <c r="Q899" s="39" t="s">
        <v>86</v>
      </c>
      <c r="R899" s="26" t="s">
        <v>255</v>
      </c>
      <c r="S899" s="26" t="s">
        <v>255</v>
      </c>
      <c r="T899" s="26" t="s">
        <v>882</v>
      </c>
      <c r="U899" s="39" t="s">
        <v>28</v>
      </c>
      <c r="V899" s="402" t="s">
        <v>293</v>
      </c>
      <c r="W899" s="34" t="s">
        <v>892</v>
      </c>
      <c r="X899" s="39" t="s">
        <v>819</v>
      </c>
      <c r="Z899" s="39" t="s">
        <v>239</v>
      </c>
      <c r="AC899" s="332">
        <v>48</v>
      </c>
      <c r="AD899" s="332" t="s">
        <v>240</v>
      </c>
      <c r="AE899" s="332" t="s">
        <v>508</v>
      </c>
      <c r="AF899" s="332" t="s">
        <v>240</v>
      </c>
      <c r="AH899" s="39">
        <v>32</v>
      </c>
      <c r="AI899" s="39">
        <v>32</v>
      </c>
      <c r="AJ899" s="39" t="s">
        <v>1460</v>
      </c>
      <c r="AK899" s="26" t="s">
        <v>1450</v>
      </c>
      <c r="AL899" s="333">
        <v>7.7</v>
      </c>
      <c r="AM899" s="45">
        <v>34</v>
      </c>
      <c r="AN899" s="61">
        <v>0.4</v>
      </c>
      <c r="AO899" s="331">
        <v>1</v>
      </c>
      <c r="AP899" s="331">
        <v>1</v>
      </c>
      <c r="AR899" s="335" t="s">
        <v>295</v>
      </c>
      <c r="AS899" s="331" t="s">
        <v>240</v>
      </c>
      <c r="AT899" s="331" t="s">
        <v>240</v>
      </c>
      <c r="AV899" s="39" t="s">
        <v>481</v>
      </c>
      <c r="AW899" s="39" t="s">
        <v>260</v>
      </c>
      <c r="AX899" s="39">
        <v>20</v>
      </c>
      <c r="AY899" s="39">
        <v>7.7</v>
      </c>
      <c r="AZ899" s="39" t="s">
        <v>240</v>
      </c>
      <c r="BA899" s="39">
        <v>34</v>
      </c>
      <c r="BC899" s="39">
        <v>0.4</v>
      </c>
      <c r="BD899" s="39" t="s">
        <v>1458</v>
      </c>
      <c r="BJ899">
        <v>10</v>
      </c>
      <c r="BK899" s="401">
        <v>12.3</v>
      </c>
      <c r="BL899" s="401">
        <v>0.74</v>
      </c>
      <c r="BM899" s="400">
        <v>0.61499999999999999</v>
      </c>
      <c r="BN899" s="400">
        <v>1.5375000000000001</v>
      </c>
      <c r="BO899" s="400">
        <v>3.2426966292134827</v>
      </c>
      <c r="BP899" s="400">
        <v>0.95431034482758625</v>
      </c>
      <c r="BR899" s="39" t="s">
        <v>1459</v>
      </c>
    </row>
    <row r="900" spans="1:76" x14ac:dyDescent="0.35">
      <c r="A900" s="39" t="s">
        <v>1455</v>
      </c>
      <c r="C900" s="39" t="s">
        <v>1461</v>
      </c>
      <c r="E900" s="39" t="s">
        <v>1448</v>
      </c>
      <c r="F900" s="39" t="s">
        <v>1448</v>
      </c>
      <c r="G900" s="332">
        <v>2024</v>
      </c>
      <c r="K900" s="39" t="s">
        <v>80</v>
      </c>
      <c r="L900" s="39" t="s">
        <v>81</v>
      </c>
      <c r="M900" s="39" t="s">
        <v>82</v>
      </c>
      <c r="N900" s="39" t="s">
        <v>83</v>
      </c>
      <c r="O900" s="39" t="s">
        <v>84</v>
      </c>
      <c r="P900" s="39" t="s">
        <v>85</v>
      </c>
      <c r="Q900" s="39" t="s">
        <v>86</v>
      </c>
      <c r="R900" s="26" t="s">
        <v>255</v>
      </c>
      <c r="S900" s="26" t="s">
        <v>255</v>
      </c>
      <c r="T900" s="26" t="s">
        <v>882</v>
      </c>
      <c r="U900" s="39" t="s">
        <v>28</v>
      </c>
      <c r="V900" s="402" t="s">
        <v>293</v>
      </c>
      <c r="W900" s="34" t="s">
        <v>892</v>
      </c>
      <c r="X900" s="39" t="s">
        <v>819</v>
      </c>
      <c r="Z900" s="39" t="s">
        <v>239</v>
      </c>
      <c r="AC900" s="332">
        <v>48</v>
      </c>
      <c r="AD900" s="332" t="s">
        <v>240</v>
      </c>
      <c r="AE900" s="332" t="s">
        <v>508</v>
      </c>
      <c r="AF900" s="332" t="s">
        <v>240</v>
      </c>
      <c r="AH900" s="39">
        <v>272</v>
      </c>
      <c r="AI900" s="39">
        <v>272</v>
      </c>
      <c r="AJ900" s="39" t="s">
        <v>1462</v>
      </c>
      <c r="AK900" s="26" t="s">
        <v>1450</v>
      </c>
      <c r="AL900" s="333">
        <v>7.7</v>
      </c>
      <c r="AM900" s="45">
        <v>58</v>
      </c>
      <c r="AN900" s="45">
        <v>3.7</v>
      </c>
      <c r="AO900" s="331">
        <v>1</v>
      </c>
      <c r="AP900" s="331">
        <v>1</v>
      </c>
      <c r="AR900" s="335" t="s">
        <v>295</v>
      </c>
      <c r="AS900" s="331" t="s">
        <v>240</v>
      </c>
      <c r="AT900" s="331" t="s">
        <v>240</v>
      </c>
      <c r="AV900" s="39" t="s">
        <v>481</v>
      </c>
      <c r="AW900" s="39" t="s">
        <v>1461</v>
      </c>
      <c r="AX900" s="39">
        <v>20</v>
      </c>
      <c r="AY900" s="39">
        <v>7.7</v>
      </c>
      <c r="AZ900" s="39" t="s">
        <v>240</v>
      </c>
      <c r="BA900" s="39">
        <v>58</v>
      </c>
      <c r="BC900" s="39">
        <v>3.7</v>
      </c>
      <c r="BD900" s="39" t="s">
        <v>1458</v>
      </c>
      <c r="BJ900">
        <v>10</v>
      </c>
      <c r="BK900" s="401">
        <v>16.100000000000001</v>
      </c>
      <c r="BL900" s="401">
        <v>8.1</v>
      </c>
      <c r="BM900" s="400">
        <v>0.98947916666666669</v>
      </c>
      <c r="BN900" s="400">
        <v>20.963541666666671</v>
      </c>
      <c r="BO900" s="400">
        <v>17.624175824175826</v>
      </c>
      <c r="BP900" s="400">
        <v>28.510416666666671</v>
      </c>
      <c r="BR900" s="39" t="s">
        <v>1459</v>
      </c>
    </row>
    <row r="901" spans="1:76" x14ac:dyDescent="0.35">
      <c r="A901" s="39" t="s">
        <v>1455</v>
      </c>
      <c r="C901" s="39" t="s">
        <v>1463</v>
      </c>
      <c r="E901" s="39" t="s">
        <v>1448</v>
      </c>
      <c r="F901" s="39" t="s">
        <v>1448</v>
      </c>
      <c r="G901" s="332">
        <v>2024</v>
      </c>
      <c r="K901" s="39" t="s">
        <v>80</v>
      </c>
      <c r="L901" s="39" t="s">
        <v>81</v>
      </c>
      <c r="M901" s="39" t="s">
        <v>82</v>
      </c>
      <c r="N901" s="39" t="s">
        <v>83</v>
      </c>
      <c r="O901" s="39" t="s">
        <v>84</v>
      </c>
      <c r="P901" s="39" t="s">
        <v>85</v>
      </c>
      <c r="Q901" s="39" t="s">
        <v>86</v>
      </c>
      <c r="R901" s="26" t="s">
        <v>255</v>
      </c>
      <c r="S901" s="26" t="s">
        <v>255</v>
      </c>
      <c r="T901" s="26" t="s">
        <v>882</v>
      </c>
      <c r="U901" s="39" t="s">
        <v>28</v>
      </c>
      <c r="V901" s="402" t="s">
        <v>293</v>
      </c>
      <c r="W901" s="34" t="s">
        <v>892</v>
      </c>
      <c r="X901" s="39" t="s">
        <v>819</v>
      </c>
      <c r="Z901" s="39" t="s">
        <v>239</v>
      </c>
      <c r="AC901" s="332">
        <v>48</v>
      </c>
      <c r="AD901" s="332" t="s">
        <v>240</v>
      </c>
      <c r="AE901" s="332" t="s">
        <v>508</v>
      </c>
      <c r="AF901" s="332" t="s">
        <v>240</v>
      </c>
      <c r="AH901" s="39">
        <v>211</v>
      </c>
      <c r="AI901" s="39">
        <v>211</v>
      </c>
      <c r="AJ901" s="39" t="s">
        <v>1464</v>
      </c>
      <c r="AK901" s="26" t="s">
        <v>1450</v>
      </c>
      <c r="AL901" s="333">
        <v>7.7</v>
      </c>
      <c r="AM901" s="45">
        <v>74</v>
      </c>
      <c r="AN901" s="45">
        <v>2.2000000000000002</v>
      </c>
      <c r="AO901" s="331">
        <v>1</v>
      </c>
      <c r="AP901" s="331">
        <v>1</v>
      </c>
      <c r="AR901" s="335" t="s">
        <v>295</v>
      </c>
      <c r="AS901" s="331" t="s">
        <v>240</v>
      </c>
      <c r="AT901" s="331" t="s">
        <v>240</v>
      </c>
      <c r="AV901" s="39" t="s">
        <v>481</v>
      </c>
      <c r="AW901" s="39" t="s">
        <v>1463</v>
      </c>
      <c r="AX901" s="39">
        <v>20</v>
      </c>
      <c r="AY901" s="39">
        <v>7.7</v>
      </c>
      <c r="AZ901" s="39" t="s">
        <v>240</v>
      </c>
      <c r="BA901" s="39">
        <v>74</v>
      </c>
      <c r="BC901" s="39">
        <v>2.2000000000000002</v>
      </c>
      <c r="BD901" s="39" t="s">
        <v>1458</v>
      </c>
      <c r="BJ901">
        <v>10</v>
      </c>
      <c r="BK901" s="401">
        <v>13.9</v>
      </c>
      <c r="BL901" s="401">
        <v>5.7</v>
      </c>
      <c r="BM901" s="400">
        <v>1.985714285714286</v>
      </c>
      <c r="BN901" s="400">
        <v>17.961688311688309</v>
      </c>
      <c r="BO901" s="400">
        <v>16.892727272727274</v>
      </c>
      <c r="BP901" s="400">
        <v>23.467532467532468</v>
      </c>
      <c r="BR901" s="39" t="s">
        <v>1459</v>
      </c>
    </row>
    <row r="902" spans="1:76" x14ac:dyDescent="0.35">
      <c r="A902" s="39" t="s">
        <v>1455</v>
      </c>
      <c r="C902" s="39" t="s">
        <v>263</v>
      </c>
      <c r="E902" s="39" t="s">
        <v>1448</v>
      </c>
      <c r="F902" s="39" t="s">
        <v>1448</v>
      </c>
      <c r="G902" s="332">
        <v>2024</v>
      </c>
      <c r="K902" s="39" t="s">
        <v>80</v>
      </c>
      <c r="L902" s="39" t="s">
        <v>81</v>
      </c>
      <c r="M902" s="39" t="s">
        <v>82</v>
      </c>
      <c r="N902" s="39" t="s">
        <v>83</v>
      </c>
      <c r="O902" s="39" t="s">
        <v>84</v>
      </c>
      <c r="P902" s="39" t="s">
        <v>85</v>
      </c>
      <c r="Q902" s="39" t="s">
        <v>86</v>
      </c>
      <c r="R902" s="26" t="s">
        <v>255</v>
      </c>
      <c r="S902" s="26" t="s">
        <v>255</v>
      </c>
      <c r="T902" s="26" t="s">
        <v>882</v>
      </c>
      <c r="U902" s="39" t="s">
        <v>28</v>
      </c>
      <c r="V902" s="402" t="s">
        <v>293</v>
      </c>
      <c r="W902" s="34" t="s">
        <v>892</v>
      </c>
      <c r="X902" s="39" t="s">
        <v>819</v>
      </c>
      <c r="Z902" s="39" t="s">
        <v>239</v>
      </c>
      <c r="AC902" s="332">
        <v>48</v>
      </c>
      <c r="AD902" s="332" t="s">
        <v>240</v>
      </c>
      <c r="AE902" s="332" t="s">
        <v>508</v>
      </c>
      <c r="AF902" s="332" t="s">
        <v>240</v>
      </c>
      <c r="AH902" s="39">
        <v>103</v>
      </c>
      <c r="AI902" s="39">
        <v>103</v>
      </c>
      <c r="AJ902" s="39" t="s">
        <v>1465</v>
      </c>
      <c r="AK902" s="26" t="s">
        <v>1450</v>
      </c>
      <c r="AL902" s="333">
        <v>6.14</v>
      </c>
      <c r="AM902" s="45">
        <v>2.7</v>
      </c>
      <c r="AN902" s="45">
        <v>11.9</v>
      </c>
      <c r="AO902" s="331">
        <v>1</v>
      </c>
      <c r="AP902" s="331">
        <v>1</v>
      </c>
      <c r="AR902" s="335" t="s">
        <v>295</v>
      </c>
      <c r="AS902" s="331" t="s">
        <v>240</v>
      </c>
      <c r="AT902" s="331" t="s">
        <v>240</v>
      </c>
      <c r="AV902" s="39" t="s">
        <v>481</v>
      </c>
      <c r="AW902" s="39" t="s">
        <v>263</v>
      </c>
      <c r="AX902" s="39">
        <v>20</v>
      </c>
      <c r="AY902" s="39">
        <v>6.14</v>
      </c>
      <c r="AZ902" s="39" t="s">
        <v>240</v>
      </c>
      <c r="BA902" s="39">
        <v>2.7</v>
      </c>
      <c r="BC902" s="39">
        <v>11.9</v>
      </c>
      <c r="BD902" s="39" t="s">
        <v>1458</v>
      </c>
      <c r="BJ902">
        <v>10</v>
      </c>
      <c r="BK902" s="401">
        <v>0.48</v>
      </c>
      <c r="BL902" s="401">
        <v>0.37</v>
      </c>
      <c r="BM902" s="400">
        <v>0.2608695652173913</v>
      </c>
      <c r="BN902" s="400">
        <v>2.9217391304347822</v>
      </c>
      <c r="BO902" s="400" t="s">
        <v>1466</v>
      </c>
      <c r="BP902" s="400">
        <v>5.1840000000000002</v>
      </c>
      <c r="BR902" s="39" t="s">
        <v>1459</v>
      </c>
    </row>
    <row r="903" spans="1:76" x14ac:dyDescent="0.35">
      <c r="A903" s="34" t="s">
        <v>324</v>
      </c>
      <c r="B903" s="34"/>
      <c r="C903" s="34"/>
      <c r="D903" s="34"/>
      <c r="E903" s="34" t="s">
        <v>890</v>
      </c>
      <c r="F903" s="34" t="s">
        <v>1273</v>
      </c>
      <c r="G903" s="41">
        <v>1992</v>
      </c>
      <c r="H903" s="34"/>
      <c r="I903" s="34"/>
      <c r="J903" s="34"/>
      <c r="K903" s="39" t="s">
        <v>80</v>
      </c>
      <c r="L903" s="39" t="s">
        <v>81</v>
      </c>
      <c r="M903" s="35" t="s">
        <v>1082</v>
      </c>
      <c r="N903" s="35" t="s">
        <v>1083</v>
      </c>
      <c r="O903" s="39" t="s">
        <v>1467</v>
      </c>
      <c r="P903" s="39" t="s">
        <v>1468</v>
      </c>
      <c r="Q903" s="39" t="s">
        <v>1469</v>
      </c>
      <c r="R903" s="35" t="s">
        <v>1470</v>
      </c>
      <c r="S903" s="35" t="s">
        <v>1471</v>
      </c>
      <c r="T903" s="35" t="s">
        <v>1472</v>
      </c>
      <c r="U903" s="39" t="s">
        <v>28</v>
      </c>
      <c r="V903" s="35" t="s">
        <v>1089</v>
      </c>
      <c r="W903" s="34" t="s">
        <v>892</v>
      </c>
      <c r="X903" s="35" t="s">
        <v>284</v>
      </c>
      <c r="Y903" s="35"/>
      <c r="Z903" s="39" t="s">
        <v>239</v>
      </c>
      <c r="AA903" s="343" t="s">
        <v>1274</v>
      </c>
      <c r="AB903" s="34"/>
      <c r="AC903" s="41">
        <v>48</v>
      </c>
      <c r="AD903" s="332" t="s">
        <v>240</v>
      </c>
      <c r="AE903" s="41" t="s">
        <v>477</v>
      </c>
      <c r="AF903" s="332" t="s">
        <v>240</v>
      </c>
      <c r="AG903" s="34"/>
      <c r="AH903" s="343">
        <v>86.3</v>
      </c>
      <c r="AI903" s="111">
        <v>86.3</v>
      </c>
      <c r="AJ903" s="388" t="s">
        <v>1473</v>
      </c>
      <c r="AK903" s="35" t="s">
        <v>770</v>
      </c>
      <c r="AL903" s="116">
        <v>7.2</v>
      </c>
      <c r="AM903" s="44">
        <v>10</v>
      </c>
      <c r="AN903" s="111">
        <v>0.5</v>
      </c>
      <c r="AO903" s="111">
        <v>3</v>
      </c>
      <c r="AP903" s="111">
        <v>2</v>
      </c>
      <c r="AQ903" s="111" t="s">
        <v>704</v>
      </c>
      <c r="AR903" s="335" t="s">
        <v>295</v>
      </c>
      <c r="AS903" s="111" t="s">
        <v>295</v>
      </c>
      <c r="AT903" s="111" t="s">
        <v>295</v>
      </c>
      <c r="AU903" s="111"/>
      <c r="AV903" s="34" t="s">
        <v>894</v>
      </c>
      <c r="AW903" s="34"/>
      <c r="AX903" s="34">
        <v>15</v>
      </c>
      <c r="AY903" s="34">
        <v>7.2</v>
      </c>
      <c r="AZ903" s="334" t="s">
        <v>240</v>
      </c>
      <c r="BA903" s="34">
        <v>10</v>
      </c>
      <c r="BB903" s="34"/>
      <c r="BC903" s="34" t="s">
        <v>202</v>
      </c>
      <c r="BD903" s="34"/>
      <c r="BE903" s="34"/>
      <c r="BF903" s="34"/>
      <c r="BG903" s="34" t="s">
        <v>933</v>
      </c>
      <c r="BH903" s="34"/>
      <c r="BI903" s="34"/>
      <c r="BJ903" s="34"/>
      <c r="BK903" s="34"/>
      <c r="BL903" s="34"/>
      <c r="BM903" s="34"/>
      <c r="BN903" s="34"/>
      <c r="BO903" s="34"/>
      <c r="BP903" s="38"/>
      <c r="BQ903" s="34">
        <v>22</v>
      </c>
      <c r="BR903" s="34"/>
      <c r="BS903" s="34"/>
      <c r="BT903" s="342">
        <v>0.81</v>
      </c>
      <c r="BU903" s="34" t="s">
        <v>324</v>
      </c>
      <c r="BV903" s="34"/>
      <c r="BW903" s="34"/>
      <c r="BX903" s="34"/>
    </row>
    <row r="904" spans="1:76" x14ac:dyDescent="0.35">
      <c r="A904" s="34" t="s">
        <v>324</v>
      </c>
      <c r="B904" s="34"/>
      <c r="C904" s="34"/>
      <c r="D904" s="34"/>
      <c r="E904" s="35" t="s">
        <v>784</v>
      </c>
      <c r="F904" s="35" t="s">
        <v>785</v>
      </c>
      <c r="G904" s="40">
        <v>1991</v>
      </c>
      <c r="H904" s="34"/>
      <c r="I904" s="34"/>
      <c r="J904" s="35"/>
      <c r="K904" s="39" t="s">
        <v>80</v>
      </c>
      <c r="L904" s="39" t="s">
        <v>89</v>
      </c>
      <c r="M904" s="39" t="s">
        <v>90</v>
      </c>
      <c r="N904" s="39" t="s">
        <v>91</v>
      </c>
      <c r="O904" s="39" t="s">
        <v>106</v>
      </c>
      <c r="P904" s="39" t="s">
        <v>729</v>
      </c>
      <c r="Q904" s="39" t="s">
        <v>1474</v>
      </c>
      <c r="R904" s="35" t="s">
        <v>1475</v>
      </c>
      <c r="S904" s="35" t="s">
        <v>1475</v>
      </c>
      <c r="T904" s="35" t="s">
        <v>1476</v>
      </c>
      <c r="U904" s="39" t="s">
        <v>31</v>
      </c>
      <c r="V904" s="35" t="s">
        <v>31</v>
      </c>
      <c r="W904" s="34" t="s">
        <v>280</v>
      </c>
      <c r="X904" s="35" t="s">
        <v>327</v>
      </c>
      <c r="Y904" s="35"/>
      <c r="Z904" s="39" t="s">
        <v>239</v>
      </c>
      <c r="AA904" s="343"/>
      <c r="AB904" s="34"/>
      <c r="AC904" s="41">
        <v>96</v>
      </c>
      <c r="AD904" s="41" t="s">
        <v>240</v>
      </c>
      <c r="AE904" s="41" t="s">
        <v>508</v>
      </c>
      <c r="AF904" s="332" t="s">
        <v>240</v>
      </c>
      <c r="AG904" s="34"/>
      <c r="AH904" s="343">
        <v>77</v>
      </c>
      <c r="AI904" s="111">
        <v>77</v>
      </c>
      <c r="AJ904" s="350" t="s">
        <v>1477</v>
      </c>
      <c r="AK904" s="35" t="s">
        <v>748</v>
      </c>
      <c r="AL904" s="336">
        <v>6</v>
      </c>
      <c r="AM904" s="34">
        <v>31.1126</v>
      </c>
      <c r="AN904" s="111">
        <v>0.25</v>
      </c>
      <c r="AO904" s="111">
        <f>IF(AP904=1,1,"xx")</f>
        <v>1</v>
      </c>
      <c r="AP904" s="111">
        <v>1</v>
      </c>
      <c r="AQ904" s="111" t="s">
        <v>704</v>
      </c>
      <c r="AR904" s="335" t="s">
        <v>295</v>
      </c>
      <c r="AS904" s="111" t="s">
        <v>295</v>
      </c>
      <c r="AT904" s="111" t="s">
        <v>295</v>
      </c>
      <c r="AU904" s="111"/>
      <c r="AV904" s="35" t="s">
        <v>510</v>
      </c>
      <c r="AW904" s="34"/>
      <c r="AX904" s="34">
        <v>27</v>
      </c>
      <c r="AY904" s="34">
        <v>6</v>
      </c>
      <c r="AZ904" s="334" t="s">
        <v>240</v>
      </c>
      <c r="BA904" s="34">
        <v>27</v>
      </c>
      <c r="BB904" s="34"/>
      <c r="BC904" s="34" t="s">
        <v>1478</v>
      </c>
      <c r="BD904" s="34"/>
      <c r="BE904" s="34"/>
      <c r="BF904" s="34"/>
      <c r="BG904" s="34" t="s">
        <v>933</v>
      </c>
      <c r="BH904" s="34"/>
      <c r="BI904" s="34"/>
      <c r="BJ904" s="34"/>
      <c r="BK904" s="34">
        <v>2.4</v>
      </c>
      <c r="BL904" s="34">
        <v>6.1</v>
      </c>
      <c r="BM904" s="34"/>
      <c r="BN904" s="34"/>
      <c r="BO904" s="34"/>
      <c r="BP904" s="38"/>
      <c r="BQ904" s="34">
        <v>5</v>
      </c>
      <c r="BR904" s="34"/>
      <c r="BS904" s="34"/>
      <c r="BT904" s="342">
        <v>0.82</v>
      </c>
      <c r="BU904" s="34" t="s">
        <v>324</v>
      </c>
      <c r="BV904" s="34"/>
      <c r="BW904" s="34"/>
      <c r="BX904" s="34"/>
    </row>
    <row r="905" spans="1:76" x14ac:dyDescent="0.35">
      <c r="A905" s="34" t="s">
        <v>277</v>
      </c>
      <c r="B905" s="34"/>
      <c r="C905" s="34"/>
      <c r="D905" s="34"/>
      <c r="E905" s="338" t="s">
        <v>1479</v>
      </c>
      <c r="F905" s="338" t="s">
        <v>1480</v>
      </c>
      <c r="G905" s="40">
        <v>2011</v>
      </c>
      <c r="H905" s="34"/>
      <c r="I905" s="34"/>
      <c r="J905" s="338"/>
      <c r="K905" s="39" t="s">
        <v>80</v>
      </c>
      <c r="L905" s="39" t="s">
        <v>81</v>
      </c>
      <c r="M905" s="39" t="s">
        <v>82</v>
      </c>
      <c r="N905" s="39" t="s">
        <v>83</v>
      </c>
      <c r="O905" s="39" t="s">
        <v>1481</v>
      </c>
      <c r="P905" s="39" t="s">
        <v>1482</v>
      </c>
      <c r="Q905" s="39" t="s">
        <v>1483</v>
      </c>
      <c r="R905" s="35" t="s">
        <v>1484</v>
      </c>
      <c r="S905" s="35" t="s">
        <v>1484</v>
      </c>
      <c r="T905" s="34" t="s">
        <v>818</v>
      </c>
      <c r="U905" s="39" t="s">
        <v>28</v>
      </c>
      <c r="V905" s="34" t="s">
        <v>293</v>
      </c>
      <c r="W905" s="34" t="s">
        <v>280</v>
      </c>
      <c r="X905" s="35" t="s">
        <v>819</v>
      </c>
      <c r="Y905" s="35"/>
      <c r="Z905" s="39" t="s">
        <v>239</v>
      </c>
      <c r="AA905" s="339"/>
      <c r="AB905" s="339"/>
      <c r="AC905" s="40">
        <v>48</v>
      </c>
      <c r="AD905" s="332" t="s">
        <v>240</v>
      </c>
      <c r="AE905" s="40" t="s">
        <v>508</v>
      </c>
      <c r="AF905" s="332" t="s">
        <v>240</v>
      </c>
      <c r="AG905" s="339"/>
      <c r="AH905" s="339" t="s">
        <v>1485</v>
      </c>
      <c r="AI905" s="111">
        <v>10.4</v>
      </c>
      <c r="AJ905" s="339"/>
      <c r="AK905" s="114" t="s">
        <v>295</v>
      </c>
      <c r="AL905" s="336">
        <v>7.8</v>
      </c>
      <c r="AM905" s="44">
        <v>67.095433573327597</v>
      </c>
      <c r="AN905" s="111">
        <v>0.7</v>
      </c>
      <c r="AO905" s="111">
        <v>3</v>
      </c>
      <c r="AP905" s="111">
        <v>1</v>
      </c>
      <c r="AQ905" s="111"/>
      <c r="AR905" s="335" t="s">
        <v>295</v>
      </c>
      <c r="AS905" s="111" t="s">
        <v>295</v>
      </c>
      <c r="AT905" s="111" t="s">
        <v>295</v>
      </c>
      <c r="AU905" s="111" t="s">
        <v>240</v>
      </c>
      <c r="AV905" s="130" t="s">
        <v>167</v>
      </c>
      <c r="AW905" s="114"/>
      <c r="AX905" s="130">
        <v>23</v>
      </c>
      <c r="AY905" s="114">
        <v>7.8</v>
      </c>
      <c r="AZ905" s="334" t="s">
        <v>240</v>
      </c>
      <c r="BA905" s="339">
        <v>67.099999999999994</v>
      </c>
      <c r="BB905" s="130">
        <v>67.095433573327597</v>
      </c>
      <c r="BC905" s="114">
        <v>0.7</v>
      </c>
      <c r="BD905" s="114"/>
      <c r="BE905" s="114">
        <v>0.7</v>
      </c>
      <c r="BF905" s="114"/>
      <c r="BG905" s="114"/>
      <c r="BH905" s="114"/>
      <c r="BI905" s="114"/>
      <c r="BJ905" s="112">
        <v>10</v>
      </c>
      <c r="BK905" s="56">
        <v>17.882865758858749</v>
      </c>
      <c r="BL905" s="56">
        <v>5.4497129124471337</v>
      </c>
      <c r="BM905" s="56">
        <v>9.4983089409947503</v>
      </c>
      <c r="BN905" s="56">
        <v>1.4586612239908503</v>
      </c>
      <c r="BO905" s="56">
        <v>38.597041830677185</v>
      </c>
      <c r="BP905" s="223">
        <v>24.990821425325795</v>
      </c>
      <c r="BQ905" s="56">
        <v>14.15306986860867</v>
      </c>
      <c r="BR905" s="56"/>
      <c r="BS905" s="339"/>
      <c r="BT905" s="338" t="s">
        <v>773</v>
      </c>
      <c r="BU905" s="340" t="s">
        <v>774</v>
      </c>
      <c r="BV905" s="34"/>
      <c r="BW905" s="34"/>
      <c r="BX905" s="34"/>
    </row>
    <row r="906" spans="1:76" x14ac:dyDescent="0.35">
      <c r="C906" s="39">
        <v>1314304</v>
      </c>
      <c r="D906" s="39">
        <v>772382</v>
      </c>
      <c r="E906" s="39" t="s">
        <v>290</v>
      </c>
      <c r="F906" s="39" t="s">
        <v>468</v>
      </c>
      <c r="G906" s="39">
        <v>2004</v>
      </c>
      <c r="H906" s="39" t="s">
        <v>469</v>
      </c>
      <c r="I906" s="39" t="s">
        <v>470</v>
      </c>
      <c r="J906" s="39" t="s">
        <v>16</v>
      </c>
      <c r="K906" s="39" t="s">
        <v>80</v>
      </c>
      <c r="L906" s="39" t="s">
        <v>81</v>
      </c>
      <c r="M906" s="39" t="s">
        <v>82</v>
      </c>
      <c r="N906" s="39" t="s">
        <v>83</v>
      </c>
      <c r="O906" s="39" t="s">
        <v>84</v>
      </c>
      <c r="P906" s="39" t="s">
        <v>639</v>
      </c>
      <c r="Q906" s="39" t="s">
        <v>1486</v>
      </c>
      <c r="R906" s="39" t="s">
        <v>1487</v>
      </c>
      <c r="S906" s="39" t="s">
        <v>1487</v>
      </c>
      <c r="T906" s="39" t="s">
        <v>474</v>
      </c>
      <c r="U906" s="39" t="s">
        <v>28</v>
      </c>
      <c r="V906" s="39" t="s">
        <v>293</v>
      </c>
      <c r="W906" s="34" t="s">
        <v>280</v>
      </c>
      <c r="X906" s="39" t="s">
        <v>281</v>
      </c>
      <c r="Y906" s="39" t="s">
        <v>475</v>
      </c>
      <c r="Z906" s="39" t="s">
        <v>239</v>
      </c>
      <c r="AA906" s="39" t="s">
        <v>476</v>
      </c>
      <c r="AB906" s="39">
        <v>2</v>
      </c>
      <c r="AC906" s="332">
        <f>AB906*24</f>
        <v>48</v>
      </c>
      <c r="AD906" s="332" t="s">
        <v>240</v>
      </c>
      <c r="AE906" s="332" t="s">
        <v>477</v>
      </c>
      <c r="AF906" s="332" t="s">
        <v>240</v>
      </c>
      <c r="AG906" s="39" t="s">
        <v>478</v>
      </c>
      <c r="AH906" s="39" t="s">
        <v>1488</v>
      </c>
      <c r="AI906" s="111">
        <v>137</v>
      </c>
      <c r="AL906" s="336">
        <v>4.0999999999999996</v>
      </c>
      <c r="AM906" s="44">
        <v>13.421299999999999</v>
      </c>
      <c r="AN906" s="111">
        <v>3.7</v>
      </c>
      <c r="AO906" s="111">
        <v>4</v>
      </c>
      <c r="AP906" s="111"/>
      <c r="AQ906" s="111" t="s">
        <v>480</v>
      </c>
      <c r="AR906" s="335" t="s">
        <v>295</v>
      </c>
      <c r="AS906" s="111" t="s">
        <v>240</v>
      </c>
      <c r="AT906" s="111" t="s">
        <v>295</v>
      </c>
      <c r="AU906" s="111"/>
      <c r="AV906" s="39" t="s">
        <v>481</v>
      </c>
      <c r="AW906" s="39" t="s">
        <v>482</v>
      </c>
      <c r="AX906" s="39" t="s">
        <v>483</v>
      </c>
      <c r="AY906" s="39">
        <v>4.0999999999999996</v>
      </c>
      <c r="AZ906" s="334" t="s">
        <v>484</v>
      </c>
      <c r="BA906" s="39" t="s">
        <v>497</v>
      </c>
      <c r="BC906" s="39">
        <v>3.7</v>
      </c>
      <c r="BD906" s="39" t="s">
        <v>485</v>
      </c>
      <c r="BH906" s="39" t="s">
        <v>486</v>
      </c>
      <c r="BI906" s="39" t="s">
        <v>497</v>
      </c>
      <c r="BJ906" s="112">
        <v>10</v>
      </c>
      <c r="BK906" s="56">
        <v>2.9</v>
      </c>
      <c r="BL906" s="56">
        <v>1.5</v>
      </c>
      <c r="BM906" s="56">
        <v>5.7</v>
      </c>
      <c r="BN906" s="56">
        <v>1</v>
      </c>
      <c r="BO906" s="56">
        <v>20.232278058274332</v>
      </c>
      <c r="BP906" s="223">
        <v>13.1</v>
      </c>
      <c r="BQ906" s="39" t="s">
        <v>497</v>
      </c>
      <c r="BR906" s="56" t="s">
        <v>645</v>
      </c>
      <c r="BS906" s="339" t="s">
        <v>754</v>
      </c>
      <c r="BT906" s="53"/>
      <c r="BU906" s="53"/>
      <c r="BV906" s="39" t="s">
        <v>489</v>
      </c>
      <c r="BX906" s="39" t="s">
        <v>482</v>
      </c>
    </row>
    <row r="907" spans="1:76" x14ac:dyDescent="0.35">
      <c r="C907" s="39">
        <v>1314261</v>
      </c>
      <c r="D907" s="39">
        <v>772339</v>
      </c>
      <c r="E907" s="39" t="s">
        <v>290</v>
      </c>
      <c r="F907" s="39" t="s">
        <v>468</v>
      </c>
      <c r="G907" s="39">
        <v>2004</v>
      </c>
      <c r="H907" s="39" t="s">
        <v>469</v>
      </c>
      <c r="I907" s="39" t="s">
        <v>470</v>
      </c>
      <c r="J907" s="39" t="s">
        <v>16</v>
      </c>
      <c r="K907" s="39" t="s">
        <v>80</v>
      </c>
      <c r="L907" s="39" t="s">
        <v>81</v>
      </c>
      <c r="M907" s="39" t="s">
        <v>82</v>
      </c>
      <c r="N907" s="39" t="s">
        <v>83</v>
      </c>
      <c r="O907" s="39" t="s">
        <v>84</v>
      </c>
      <c r="P907" s="39" t="s">
        <v>639</v>
      </c>
      <c r="Q907" s="39" t="s">
        <v>1486</v>
      </c>
      <c r="R907" s="39" t="s">
        <v>1487</v>
      </c>
      <c r="S907" s="39" t="s">
        <v>1487</v>
      </c>
      <c r="T907" s="39" t="s">
        <v>474</v>
      </c>
      <c r="U907" s="39" t="s">
        <v>28</v>
      </c>
      <c r="V907" s="39" t="s">
        <v>293</v>
      </c>
      <c r="W907" s="34" t="s">
        <v>280</v>
      </c>
      <c r="X907" s="39" t="s">
        <v>281</v>
      </c>
      <c r="Y907" s="39" t="s">
        <v>475</v>
      </c>
      <c r="Z907" s="39" t="s">
        <v>239</v>
      </c>
      <c r="AA907" s="39" t="s">
        <v>476</v>
      </c>
      <c r="AB907" s="39">
        <v>2</v>
      </c>
      <c r="AC907" s="332">
        <f>AB907*24</f>
        <v>48</v>
      </c>
      <c r="AD907" s="332" t="s">
        <v>240</v>
      </c>
      <c r="AE907" s="332" t="s">
        <v>477</v>
      </c>
      <c r="AF907" s="332" t="s">
        <v>240</v>
      </c>
      <c r="AG907" s="39" t="s">
        <v>478</v>
      </c>
      <c r="AH907" s="39" t="s">
        <v>1489</v>
      </c>
      <c r="AI907" s="111">
        <v>138</v>
      </c>
      <c r="AL907" s="336">
        <v>7.4</v>
      </c>
      <c r="AM907" s="44">
        <v>64.92179999999999</v>
      </c>
      <c r="AN907" s="111">
        <v>27.5</v>
      </c>
      <c r="AO907" s="111">
        <f>IF(AP907=1,1,"xx")</f>
        <v>1</v>
      </c>
      <c r="AP907" s="111">
        <v>1</v>
      </c>
      <c r="AQ907" s="111"/>
      <c r="AR907" s="335" t="s">
        <v>295</v>
      </c>
      <c r="AS907" s="111" t="s">
        <v>240</v>
      </c>
      <c r="AT907" s="111" t="s">
        <v>295</v>
      </c>
      <c r="AU907" s="111"/>
      <c r="AV907" s="39" t="s">
        <v>481</v>
      </c>
      <c r="AW907" s="39" t="s">
        <v>1061</v>
      </c>
      <c r="AX907" s="39" t="s">
        <v>483</v>
      </c>
      <c r="AY907" s="39">
        <v>7.4</v>
      </c>
      <c r="AZ907" s="334" t="s">
        <v>240</v>
      </c>
      <c r="BA907" s="39" t="s">
        <v>497</v>
      </c>
      <c r="BC907" s="39">
        <v>27.5</v>
      </c>
      <c r="BD907" s="39" t="s">
        <v>485</v>
      </c>
      <c r="BH907" s="39" t="s">
        <v>1062</v>
      </c>
      <c r="BI907" s="39" t="s">
        <v>497</v>
      </c>
      <c r="BJ907" s="339">
        <v>10</v>
      </c>
      <c r="BK907" s="39">
        <v>19.399999999999999</v>
      </c>
      <c r="BL907" s="39">
        <v>4</v>
      </c>
      <c r="BM907" s="39">
        <v>7.6</v>
      </c>
      <c r="BN907" s="39">
        <v>1.1000000000000001</v>
      </c>
      <c r="BO907" s="39" t="s">
        <v>644</v>
      </c>
      <c r="BP907" s="107">
        <v>16.899999999999999</v>
      </c>
      <c r="BQ907" s="39" t="s">
        <v>497</v>
      </c>
      <c r="BR907" s="53" t="s">
        <v>1058</v>
      </c>
      <c r="BS907" s="53"/>
      <c r="BT907" s="53" t="s">
        <v>1063</v>
      </c>
      <c r="BU907" s="53"/>
      <c r="BV907" s="39" t="s">
        <v>489</v>
      </c>
      <c r="BX907" s="39" t="s">
        <v>1061</v>
      </c>
    </row>
    <row r="908" spans="1:76" x14ac:dyDescent="0.35">
      <c r="C908" s="39">
        <v>1266887</v>
      </c>
      <c r="D908" s="39">
        <v>718184</v>
      </c>
      <c r="E908" s="39" t="s">
        <v>290</v>
      </c>
      <c r="F908" s="39" t="s">
        <v>490</v>
      </c>
      <c r="G908" s="39">
        <v>2005</v>
      </c>
      <c r="H908" s="39" t="s">
        <v>491</v>
      </c>
      <c r="I908" s="39" t="s">
        <v>492</v>
      </c>
      <c r="J908" s="39" t="s">
        <v>16</v>
      </c>
      <c r="K908" s="39" t="s">
        <v>80</v>
      </c>
      <c r="L908" s="39" t="s">
        <v>81</v>
      </c>
      <c r="M908" s="39" t="s">
        <v>82</v>
      </c>
      <c r="N908" s="39" t="s">
        <v>83</v>
      </c>
      <c r="O908" s="39" t="s">
        <v>84</v>
      </c>
      <c r="P908" s="39" t="s">
        <v>639</v>
      </c>
      <c r="Q908" s="39" t="s">
        <v>1486</v>
      </c>
      <c r="R908" s="39" t="s">
        <v>1487</v>
      </c>
      <c r="S908" s="39" t="s">
        <v>1487</v>
      </c>
      <c r="T908" s="39" t="s">
        <v>474</v>
      </c>
      <c r="U908" s="39" t="s">
        <v>28</v>
      </c>
      <c r="V908" s="39" t="s">
        <v>293</v>
      </c>
      <c r="W908" s="34" t="s">
        <v>280</v>
      </c>
      <c r="X908" s="39" t="s">
        <v>281</v>
      </c>
      <c r="Y908" s="39" t="s">
        <v>475</v>
      </c>
      <c r="Z908" s="39" t="s">
        <v>239</v>
      </c>
      <c r="AA908" s="39" t="s">
        <v>476</v>
      </c>
      <c r="AB908" s="39">
        <v>2</v>
      </c>
      <c r="AC908" s="332">
        <f>AB908*24</f>
        <v>48</v>
      </c>
      <c r="AD908" s="332" t="s">
        <v>240</v>
      </c>
      <c r="AE908" s="332" t="s">
        <v>477</v>
      </c>
      <c r="AF908" s="332" t="s">
        <v>240</v>
      </c>
      <c r="AG908" s="39" t="s">
        <v>478</v>
      </c>
      <c r="AH908" s="39" t="s">
        <v>1490</v>
      </c>
      <c r="AI908" s="111">
        <v>70.599999999999994</v>
      </c>
      <c r="AL908" s="336">
        <v>7.8</v>
      </c>
      <c r="AM908" s="44">
        <v>250</v>
      </c>
      <c r="AN908" s="111">
        <v>0.38</v>
      </c>
      <c r="AO908" s="111">
        <v>1</v>
      </c>
      <c r="AP908" s="111"/>
      <c r="AQ908" s="111"/>
      <c r="AR908" s="335" t="s">
        <v>295</v>
      </c>
      <c r="AS908" s="111" t="s">
        <v>240</v>
      </c>
      <c r="AT908" s="111" t="s">
        <v>295</v>
      </c>
      <c r="AU908" s="111"/>
      <c r="AV908" s="39" t="s">
        <v>481</v>
      </c>
      <c r="AW908" s="39" t="s">
        <v>1065</v>
      </c>
      <c r="AX908" s="39" t="s">
        <v>483</v>
      </c>
      <c r="AY908" s="39">
        <v>7.8</v>
      </c>
      <c r="AZ908" s="334" t="s">
        <v>240</v>
      </c>
      <c r="BA908" s="39" t="s">
        <v>650</v>
      </c>
      <c r="BD908" s="39" t="s">
        <v>496</v>
      </c>
      <c r="BG908" s="39" t="s">
        <v>651</v>
      </c>
      <c r="BH908" s="39" t="s">
        <v>497</v>
      </c>
      <c r="BI908" s="39" t="s">
        <v>497</v>
      </c>
      <c r="BJ908" s="112">
        <v>10</v>
      </c>
      <c r="BK908" s="56">
        <v>80.099999999999994</v>
      </c>
      <c r="BL908" s="56">
        <v>12.2</v>
      </c>
      <c r="BM908" s="56">
        <v>17.2</v>
      </c>
      <c r="BN908" s="56">
        <v>2.9</v>
      </c>
      <c r="BO908" s="56">
        <v>70.491344825111085</v>
      </c>
      <c r="BP908" s="223">
        <v>144.4</v>
      </c>
      <c r="BQ908" s="56">
        <v>14.15306986860867</v>
      </c>
      <c r="BR908" s="53" t="s">
        <v>652</v>
      </c>
      <c r="BS908" s="53"/>
      <c r="BT908" s="53"/>
      <c r="BU908" s="53"/>
      <c r="BV908" s="39" t="s">
        <v>489</v>
      </c>
      <c r="BX908" s="39" t="s">
        <v>1065</v>
      </c>
    </row>
    <row r="909" spans="1:76" x14ac:dyDescent="0.35">
      <c r="C909" s="39">
        <v>1266916</v>
      </c>
      <c r="D909" s="39">
        <v>718213</v>
      </c>
      <c r="E909" s="39" t="s">
        <v>290</v>
      </c>
      <c r="F909" s="39" t="s">
        <v>490</v>
      </c>
      <c r="G909" s="39">
        <v>2005</v>
      </c>
      <c r="H909" s="39" t="s">
        <v>491</v>
      </c>
      <c r="I909" s="39" t="s">
        <v>492</v>
      </c>
      <c r="J909" s="39" t="s">
        <v>16</v>
      </c>
      <c r="K909" s="39" t="s">
        <v>80</v>
      </c>
      <c r="L909" s="39" t="s">
        <v>81</v>
      </c>
      <c r="M909" s="39" t="s">
        <v>82</v>
      </c>
      <c r="N909" s="39" t="s">
        <v>83</v>
      </c>
      <c r="O909" s="39" t="s">
        <v>84</v>
      </c>
      <c r="P909" s="39" t="s">
        <v>639</v>
      </c>
      <c r="Q909" s="39" t="s">
        <v>1486</v>
      </c>
      <c r="R909" s="39" t="s">
        <v>1487</v>
      </c>
      <c r="S909" s="39" t="s">
        <v>1487</v>
      </c>
      <c r="T909" s="39" t="s">
        <v>474</v>
      </c>
      <c r="U909" s="39" t="s">
        <v>28</v>
      </c>
      <c r="V909" s="39" t="s">
        <v>293</v>
      </c>
      <c r="W909" s="34" t="s">
        <v>280</v>
      </c>
      <c r="X909" s="39" t="s">
        <v>281</v>
      </c>
      <c r="Y909" s="39" t="s">
        <v>475</v>
      </c>
      <c r="Z909" s="39" t="s">
        <v>239</v>
      </c>
      <c r="AA909" s="39" t="s">
        <v>476</v>
      </c>
      <c r="AB909" s="39">
        <v>2</v>
      </c>
      <c r="AC909" s="332">
        <f>AB909*24</f>
        <v>48</v>
      </c>
      <c r="AD909" s="332" t="s">
        <v>240</v>
      </c>
      <c r="AE909" s="332" t="s">
        <v>477</v>
      </c>
      <c r="AF909" s="332" t="s">
        <v>240</v>
      </c>
      <c r="AG909" s="39" t="s">
        <v>478</v>
      </c>
      <c r="AH909" s="39" t="s">
        <v>1491</v>
      </c>
      <c r="AI909" s="111">
        <v>43.3</v>
      </c>
      <c r="AL909" s="336">
        <v>7.8</v>
      </c>
      <c r="AM909" s="44">
        <v>250</v>
      </c>
      <c r="AN909" s="111">
        <v>0.38</v>
      </c>
      <c r="AO909" s="111">
        <v>4</v>
      </c>
      <c r="AP909" s="111"/>
      <c r="AQ909" s="111" t="s">
        <v>648</v>
      </c>
      <c r="AR909" s="335" t="s">
        <v>295</v>
      </c>
      <c r="AS909" s="111" t="s">
        <v>240</v>
      </c>
      <c r="AT909" s="111" t="s">
        <v>295</v>
      </c>
      <c r="AU909" s="111"/>
      <c r="AV909" s="39" t="s">
        <v>481</v>
      </c>
      <c r="AW909" s="39" t="s">
        <v>495</v>
      </c>
      <c r="AX909" s="39" t="s">
        <v>483</v>
      </c>
      <c r="AY909" s="39">
        <v>7.8</v>
      </c>
      <c r="AZ909" s="334" t="s">
        <v>240</v>
      </c>
      <c r="BA909" s="39" t="s">
        <v>650</v>
      </c>
      <c r="BC909" s="111">
        <v>0.38</v>
      </c>
      <c r="BD909" s="39" t="s">
        <v>496</v>
      </c>
      <c r="BG909" s="39" t="s">
        <v>651</v>
      </c>
      <c r="BH909" s="39" t="s">
        <v>497</v>
      </c>
      <c r="BI909" s="39" t="s">
        <v>497</v>
      </c>
      <c r="BJ909" s="112">
        <v>10</v>
      </c>
      <c r="BK909" s="56">
        <v>80.099999999999994</v>
      </c>
      <c r="BL909" s="56">
        <v>12.2</v>
      </c>
      <c r="BM909" s="56">
        <v>17.2</v>
      </c>
      <c r="BN909" s="56">
        <v>2.9</v>
      </c>
      <c r="BO909" s="56">
        <v>70.491344825111085</v>
      </c>
      <c r="BP909" s="223">
        <v>144.4</v>
      </c>
      <c r="BQ909" s="56">
        <v>14.15306986860867</v>
      </c>
      <c r="BR909" s="53" t="s">
        <v>652</v>
      </c>
      <c r="BS909" s="53"/>
      <c r="BT909" s="53"/>
      <c r="BU909" s="53"/>
      <c r="BV909" s="39" t="s">
        <v>489</v>
      </c>
      <c r="BX909" s="39" t="s">
        <v>495</v>
      </c>
    </row>
    <row r="910" spans="1:76" x14ac:dyDescent="0.35">
      <c r="A910" s="34" t="s">
        <v>1447</v>
      </c>
      <c r="B910" s="34"/>
      <c r="C910" s="34"/>
      <c r="D910" s="34"/>
      <c r="E910" s="34" t="s">
        <v>1492</v>
      </c>
      <c r="F910" s="34" t="s">
        <v>1493</v>
      </c>
      <c r="G910" s="41">
        <v>2014</v>
      </c>
      <c r="H910" s="34"/>
      <c r="I910" s="34"/>
      <c r="J910" s="34"/>
      <c r="K910" s="39" t="s">
        <v>80</v>
      </c>
      <c r="L910" s="35" t="s">
        <v>119</v>
      </c>
      <c r="M910" s="35"/>
      <c r="N910" s="39" t="s">
        <v>687</v>
      </c>
      <c r="O910" s="39" t="s">
        <v>688</v>
      </c>
      <c r="P910" s="39" t="s">
        <v>689</v>
      </c>
      <c r="Q910" s="39" t="s">
        <v>1494</v>
      </c>
      <c r="R910" s="35" t="s">
        <v>1495</v>
      </c>
      <c r="S910" s="35" t="s">
        <v>1495</v>
      </c>
      <c r="T910" s="35" t="s">
        <v>1496</v>
      </c>
      <c r="U910" s="39" t="s">
        <v>28</v>
      </c>
      <c r="V910" s="34" t="s">
        <v>307</v>
      </c>
      <c r="W910" s="34" t="s">
        <v>892</v>
      </c>
      <c r="X910" s="35" t="s">
        <v>281</v>
      </c>
      <c r="Y910" s="35" t="s">
        <v>281</v>
      </c>
      <c r="Z910" s="39" t="s">
        <v>239</v>
      </c>
      <c r="AA910" s="34"/>
      <c r="AB910" s="34"/>
      <c r="AC910" s="41">
        <v>48</v>
      </c>
      <c r="AD910" s="332" t="s">
        <v>240</v>
      </c>
      <c r="AE910" s="41" t="s">
        <v>477</v>
      </c>
      <c r="AF910" s="332" t="s">
        <v>240</v>
      </c>
      <c r="AG910" s="34"/>
      <c r="AH910" s="34">
        <v>33.1</v>
      </c>
      <c r="AI910" s="34">
        <v>33.1</v>
      </c>
      <c r="AJ910" s="34"/>
      <c r="AK910" s="34" t="s">
        <v>509</v>
      </c>
      <c r="AL910" s="116">
        <v>7.9</v>
      </c>
      <c r="AM910" s="44">
        <v>33</v>
      </c>
      <c r="AN910" s="111">
        <v>0.25</v>
      </c>
      <c r="AO910" s="111">
        <v>1</v>
      </c>
      <c r="AP910" s="111">
        <v>1</v>
      </c>
      <c r="AQ910" s="111"/>
      <c r="AR910" s="335" t="s">
        <v>295</v>
      </c>
      <c r="AS910" s="111" t="s">
        <v>295</v>
      </c>
      <c r="AT910" s="111" t="s">
        <v>295</v>
      </c>
      <c r="AU910" s="111"/>
      <c r="AV910" s="39" t="s">
        <v>337</v>
      </c>
      <c r="AW910" s="34" t="s">
        <v>1497</v>
      </c>
      <c r="AX910" s="34">
        <v>20</v>
      </c>
      <c r="AY910" s="336">
        <v>7.9</v>
      </c>
      <c r="AZ910" s="334"/>
      <c r="BA910" s="34">
        <v>33</v>
      </c>
      <c r="BB910" s="34"/>
      <c r="BC910" s="34"/>
      <c r="BD910" s="34"/>
      <c r="BE910" s="34"/>
      <c r="BF910" s="34"/>
      <c r="BG910" s="34"/>
      <c r="BH910" s="34"/>
      <c r="BI910" s="34"/>
      <c r="BJ910" s="34"/>
      <c r="BK910" s="34">
        <v>6.2</v>
      </c>
      <c r="BL910" s="34">
        <v>8.1</v>
      </c>
      <c r="BM910" s="34">
        <v>9.6</v>
      </c>
      <c r="BN910" s="34">
        <v>0.6</v>
      </c>
      <c r="BO910" s="34">
        <v>47.3</v>
      </c>
      <c r="BP910" s="38">
        <v>0.5</v>
      </c>
      <c r="BQ910" s="34"/>
      <c r="BR910" s="34" t="s">
        <v>1498</v>
      </c>
      <c r="BS910" s="34"/>
      <c r="BT910" s="34"/>
      <c r="BU910" s="34"/>
      <c r="BV910" s="34"/>
      <c r="BW910" s="34"/>
      <c r="BX910" s="34"/>
    </row>
    <row r="911" spans="1:76" x14ac:dyDescent="0.35">
      <c r="A911" s="34" t="s">
        <v>1447</v>
      </c>
      <c r="B911" s="34"/>
      <c r="C911" s="34"/>
      <c r="D911" s="34"/>
      <c r="E911" s="34" t="s">
        <v>1492</v>
      </c>
      <c r="F911" s="34" t="s">
        <v>1493</v>
      </c>
      <c r="G911" s="41">
        <v>2014</v>
      </c>
      <c r="H911" s="34"/>
      <c r="I911" s="34"/>
      <c r="J911" s="34"/>
      <c r="K911" s="39" t="s">
        <v>80</v>
      </c>
      <c r="L911" s="35" t="s">
        <v>119</v>
      </c>
      <c r="M911" s="35"/>
      <c r="N911" s="39" t="s">
        <v>687</v>
      </c>
      <c r="O911" s="39" t="s">
        <v>688</v>
      </c>
      <c r="P911" s="39" t="s">
        <v>689</v>
      </c>
      <c r="Q911" s="39" t="s">
        <v>1494</v>
      </c>
      <c r="R911" s="35" t="s">
        <v>1495</v>
      </c>
      <c r="S911" s="35" t="s">
        <v>1495</v>
      </c>
      <c r="T911" s="35" t="s">
        <v>1496</v>
      </c>
      <c r="U911" s="39" t="s">
        <v>28</v>
      </c>
      <c r="V911" s="34" t="s">
        <v>307</v>
      </c>
      <c r="W911" s="34" t="s">
        <v>892</v>
      </c>
      <c r="X911" s="35" t="s">
        <v>281</v>
      </c>
      <c r="Y911" s="35" t="s">
        <v>281</v>
      </c>
      <c r="Z911" s="39" t="s">
        <v>239</v>
      </c>
      <c r="AA911" s="34"/>
      <c r="AB911" s="34"/>
      <c r="AC911" s="41">
        <v>96</v>
      </c>
      <c r="AD911" s="332" t="s">
        <v>240</v>
      </c>
      <c r="AE911" s="41" t="s">
        <v>477</v>
      </c>
      <c r="AF911" s="332" t="s">
        <v>240</v>
      </c>
      <c r="AG911" s="34"/>
      <c r="AH911" s="34">
        <v>12.5</v>
      </c>
      <c r="AI911" s="34">
        <v>12.5</v>
      </c>
      <c r="AJ911" s="34"/>
      <c r="AK911" s="34" t="s">
        <v>509</v>
      </c>
      <c r="AL911" s="116">
        <v>7.9</v>
      </c>
      <c r="AM911" s="44">
        <v>33</v>
      </c>
      <c r="AN911" s="111">
        <v>0.25</v>
      </c>
      <c r="AO911" s="111">
        <v>2</v>
      </c>
      <c r="AP911" s="111">
        <v>1</v>
      </c>
      <c r="AQ911" s="111"/>
      <c r="AR911" s="335" t="s">
        <v>295</v>
      </c>
      <c r="AS911" s="111" t="s">
        <v>295</v>
      </c>
      <c r="AT911" s="111" t="s">
        <v>295</v>
      </c>
      <c r="AU911" s="111"/>
      <c r="AV911" s="39" t="s">
        <v>337</v>
      </c>
      <c r="AW911" s="34" t="s">
        <v>1497</v>
      </c>
      <c r="AX911" s="34">
        <v>20</v>
      </c>
      <c r="AY911" s="336">
        <v>7.9</v>
      </c>
      <c r="AZ911" s="334"/>
      <c r="BA911" s="34">
        <v>33</v>
      </c>
      <c r="BB911" s="34"/>
      <c r="BC911" s="34"/>
      <c r="BD911" s="34"/>
      <c r="BE911" s="34"/>
      <c r="BF911" s="34"/>
      <c r="BG911" s="34"/>
      <c r="BH911" s="34"/>
      <c r="BI911" s="34"/>
      <c r="BJ911" s="34"/>
      <c r="BK911" s="34">
        <v>6.2</v>
      </c>
      <c r="BL911" s="34">
        <v>8.1</v>
      </c>
      <c r="BM911" s="34">
        <v>9.6</v>
      </c>
      <c r="BN911" s="34">
        <v>0.6</v>
      </c>
      <c r="BO911" s="34">
        <v>47.3</v>
      </c>
      <c r="BP911" s="38">
        <v>0.5</v>
      </c>
      <c r="BQ911" s="34"/>
      <c r="BR911" s="34" t="s">
        <v>1498</v>
      </c>
      <c r="BS911" s="34"/>
      <c r="BT911" s="34"/>
      <c r="BU911" s="34"/>
      <c r="BV911" s="34"/>
      <c r="BW911" s="34"/>
      <c r="BX911" s="34"/>
    </row>
    <row r="912" spans="1:76" x14ac:dyDescent="0.35">
      <c r="A912" s="34" t="s">
        <v>1447</v>
      </c>
      <c r="B912" s="34"/>
      <c r="C912" s="34"/>
      <c r="D912" s="34"/>
      <c r="E912" s="34" t="s">
        <v>1492</v>
      </c>
      <c r="F912" s="34" t="s">
        <v>1493</v>
      </c>
      <c r="G912" s="41">
        <v>2014</v>
      </c>
      <c r="H912" s="34"/>
      <c r="I912" s="34"/>
      <c r="J912" s="34"/>
      <c r="K912" s="39" t="s">
        <v>80</v>
      </c>
      <c r="L912" s="35" t="s">
        <v>119</v>
      </c>
      <c r="M912" s="35"/>
      <c r="N912" s="39" t="s">
        <v>687</v>
      </c>
      <c r="O912" s="39" t="s">
        <v>688</v>
      </c>
      <c r="P912" s="39" t="s">
        <v>689</v>
      </c>
      <c r="Q912" s="39" t="s">
        <v>1494</v>
      </c>
      <c r="R912" s="35" t="s">
        <v>1495</v>
      </c>
      <c r="S912" s="35" t="s">
        <v>1495</v>
      </c>
      <c r="T912" s="35" t="s">
        <v>1496</v>
      </c>
      <c r="U912" s="39" t="s">
        <v>28</v>
      </c>
      <c r="V912" s="34" t="s">
        <v>307</v>
      </c>
      <c r="W912" s="34" t="s">
        <v>892</v>
      </c>
      <c r="X912" s="34" t="s">
        <v>284</v>
      </c>
      <c r="Y912" s="34" t="s">
        <v>693</v>
      </c>
      <c r="Z912" s="39" t="s">
        <v>239</v>
      </c>
      <c r="AA912" s="34"/>
      <c r="AB912" s="34"/>
      <c r="AC912" s="41">
        <v>24</v>
      </c>
      <c r="AD912" s="332" t="s">
        <v>240</v>
      </c>
      <c r="AE912" s="41" t="s">
        <v>477</v>
      </c>
      <c r="AF912" s="332" t="s">
        <v>240</v>
      </c>
      <c r="AG912" s="34"/>
      <c r="AH912" s="34">
        <v>2.9</v>
      </c>
      <c r="AI912" s="111">
        <v>2.9</v>
      </c>
      <c r="AJ912" s="34"/>
      <c r="AK912" s="34" t="s">
        <v>509</v>
      </c>
      <c r="AL912" s="116">
        <v>7.8</v>
      </c>
      <c r="AM912" s="44">
        <v>30</v>
      </c>
      <c r="AN912" s="111">
        <v>2.25</v>
      </c>
      <c r="AO912" s="111">
        <v>4</v>
      </c>
      <c r="AP912" s="111">
        <v>1</v>
      </c>
      <c r="AQ912" s="111" t="s">
        <v>1499</v>
      </c>
      <c r="AR912" s="335" t="s">
        <v>295</v>
      </c>
      <c r="AS912" s="111" t="s">
        <v>240</v>
      </c>
      <c r="AT912" s="111" t="s">
        <v>295</v>
      </c>
      <c r="AU912" s="111"/>
      <c r="AV912" s="39" t="s">
        <v>167</v>
      </c>
      <c r="AW912" s="34"/>
      <c r="AX912" s="34">
        <v>20.5</v>
      </c>
      <c r="AY912" s="34">
        <v>7.8</v>
      </c>
      <c r="AZ912" s="334" t="s">
        <v>240</v>
      </c>
      <c r="BA912" s="34">
        <v>30</v>
      </c>
      <c r="BB912" s="34"/>
      <c r="BC912" s="34">
        <v>2.4500000000000002</v>
      </c>
      <c r="BD912" s="34"/>
      <c r="BE912" s="34"/>
      <c r="BF912" s="34"/>
      <c r="BG912" s="34" t="s">
        <v>1500</v>
      </c>
      <c r="BH912" s="34"/>
      <c r="BI912" s="34"/>
      <c r="BJ912" s="34">
        <v>0.01</v>
      </c>
      <c r="BK912" s="34">
        <v>6.2</v>
      </c>
      <c r="BL912" s="34">
        <v>8.1</v>
      </c>
      <c r="BM912" s="34">
        <v>9.6</v>
      </c>
      <c r="BN912" s="34">
        <v>0.6</v>
      </c>
      <c r="BO912" s="34">
        <v>47.3</v>
      </c>
      <c r="BP912" s="38">
        <v>0.5</v>
      </c>
      <c r="BQ912" s="34">
        <v>30</v>
      </c>
      <c r="BR912" s="34" t="s">
        <v>1501</v>
      </c>
      <c r="BS912" s="34"/>
      <c r="BT912" s="34"/>
      <c r="BU912" s="34"/>
      <c r="BV912" s="34"/>
      <c r="BW912" s="34"/>
      <c r="BX912" s="34"/>
    </row>
    <row r="913" spans="1:76" x14ac:dyDescent="0.35">
      <c r="A913" s="34" t="s">
        <v>1447</v>
      </c>
      <c r="B913" s="34"/>
      <c r="C913" s="34"/>
      <c r="D913" s="34"/>
      <c r="E913" s="34" t="s">
        <v>1492</v>
      </c>
      <c r="F913" s="34" t="s">
        <v>1493</v>
      </c>
      <c r="G913" s="41">
        <v>2014</v>
      </c>
      <c r="H913" s="34"/>
      <c r="I913" s="34"/>
      <c r="J913" s="34"/>
      <c r="K913" s="39" t="s">
        <v>80</v>
      </c>
      <c r="L913" s="35" t="s">
        <v>119</v>
      </c>
      <c r="M913" s="35"/>
      <c r="N913" s="39" t="s">
        <v>687</v>
      </c>
      <c r="O913" s="39" t="s">
        <v>688</v>
      </c>
      <c r="P913" s="39" t="s">
        <v>689</v>
      </c>
      <c r="Q913" s="39" t="s">
        <v>1494</v>
      </c>
      <c r="R913" s="35" t="s">
        <v>1495</v>
      </c>
      <c r="S913" s="35" t="s">
        <v>1495</v>
      </c>
      <c r="T913" s="35" t="s">
        <v>1496</v>
      </c>
      <c r="U913" s="39" t="s">
        <v>28</v>
      </c>
      <c r="V913" s="34" t="s">
        <v>307</v>
      </c>
      <c r="W913" s="34" t="s">
        <v>892</v>
      </c>
      <c r="X913" s="34" t="s">
        <v>284</v>
      </c>
      <c r="Y913" s="34" t="s">
        <v>693</v>
      </c>
      <c r="Z913" s="39" t="s">
        <v>239</v>
      </c>
      <c r="AA913" s="34"/>
      <c r="AB913" s="34"/>
      <c r="AC913" s="41">
        <v>24</v>
      </c>
      <c r="AD913" s="332" t="s">
        <v>240</v>
      </c>
      <c r="AE913" s="41" t="s">
        <v>477</v>
      </c>
      <c r="AF913" s="332" t="s">
        <v>240</v>
      </c>
      <c r="AG913" s="34"/>
      <c r="AH913" s="34">
        <v>4.2</v>
      </c>
      <c r="AI913" s="111">
        <v>4.2</v>
      </c>
      <c r="AJ913" s="34"/>
      <c r="AK913" s="34" t="s">
        <v>509</v>
      </c>
      <c r="AL913" s="116">
        <v>7.8</v>
      </c>
      <c r="AM913" s="44">
        <v>30</v>
      </c>
      <c r="AN913" s="111">
        <v>2.25</v>
      </c>
      <c r="AO913" s="111">
        <v>4</v>
      </c>
      <c r="AP913" s="111">
        <v>1</v>
      </c>
      <c r="AQ913" s="111" t="s">
        <v>1499</v>
      </c>
      <c r="AR913" s="335" t="s">
        <v>295</v>
      </c>
      <c r="AS913" s="111" t="s">
        <v>240</v>
      </c>
      <c r="AT913" s="111" t="s">
        <v>295</v>
      </c>
      <c r="AU913" s="111"/>
      <c r="AV913" s="34" t="s">
        <v>167</v>
      </c>
      <c r="AW913" s="34"/>
      <c r="AX913" s="34">
        <v>20.5</v>
      </c>
      <c r="AY913" s="34">
        <v>7.8</v>
      </c>
      <c r="AZ913" s="334" t="s">
        <v>240</v>
      </c>
      <c r="BA913" s="34">
        <v>30</v>
      </c>
      <c r="BB913" s="34"/>
      <c r="BC913" s="34">
        <v>2.4500000000000002</v>
      </c>
      <c r="BD913" s="34"/>
      <c r="BE913" s="34"/>
      <c r="BF913" s="34"/>
      <c r="BG913" s="34" t="s">
        <v>1500</v>
      </c>
      <c r="BH913" s="34"/>
      <c r="BI913" s="34"/>
      <c r="BJ913" s="34">
        <v>0.01</v>
      </c>
      <c r="BK913" s="34">
        <v>6.2</v>
      </c>
      <c r="BL913" s="34">
        <v>8.1</v>
      </c>
      <c r="BM913" s="34">
        <v>9.6</v>
      </c>
      <c r="BN913" s="34">
        <v>0.6</v>
      </c>
      <c r="BO913" s="34">
        <v>47.3</v>
      </c>
      <c r="BP913" s="38">
        <v>0.5</v>
      </c>
      <c r="BQ913" s="34">
        <v>30</v>
      </c>
      <c r="BR913" s="34" t="s">
        <v>1501</v>
      </c>
      <c r="BS913" s="34"/>
      <c r="BT913" s="34"/>
      <c r="BU913" s="34"/>
      <c r="BV913" s="34"/>
      <c r="BW913" s="34"/>
      <c r="BX913" s="34"/>
    </row>
    <row r="914" spans="1:76" x14ac:dyDescent="0.35">
      <c r="A914" s="34" t="s">
        <v>1447</v>
      </c>
      <c r="B914" s="34"/>
      <c r="C914" s="34"/>
      <c r="D914" s="34"/>
      <c r="E914" s="34" t="s">
        <v>1492</v>
      </c>
      <c r="F914" s="34" t="s">
        <v>1493</v>
      </c>
      <c r="G914" s="41">
        <v>2014</v>
      </c>
      <c r="H914" s="34"/>
      <c r="I914" s="34"/>
      <c r="J914" s="34"/>
      <c r="K914" s="39" t="s">
        <v>80</v>
      </c>
      <c r="L914" s="35" t="s">
        <v>119</v>
      </c>
      <c r="M914" s="35"/>
      <c r="N914" s="39" t="s">
        <v>687</v>
      </c>
      <c r="O914" s="39" t="s">
        <v>688</v>
      </c>
      <c r="P914" s="39" t="s">
        <v>689</v>
      </c>
      <c r="Q914" s="39" t="s">
        <v>1494</v>
      </c>
      <c r="R914" s="35" t="s">
        <v>1495</v>
      </c>
      <c r="S914" s="35" t="s">
        <v>1495</v>
      </c>
      <c r="T914" s="35" t="s">
        <v>1496</v>
      </c>
      <c r="U914" s="39" t="s">
        <v>28</v>
      </c>
      <c r="V914" s="34" t="s">
        <v>307</v>
      </c>
      <c r="W914" s="34" t="s">
        <v>892</v>
      </c>
      <c r="X914" s="34" t="s">
        <v>284</v>
      </c>
      <c r="Y914" s="34" t="s">
        <v>693</v>
      </c>
      <c r="Z914" s="39" t="s">
        <v>239</v>
      </c>
      <c r="AA914" s="34"/>
      <c r="AB914" s="34"/>
      <c r="AC914" s="41">
        <v>24</v>
      </c>
      <c r="AD914" s="332" t="s">
        <v>240</v>
      </c>
      <c r="AE914" s="41" t="s">
        <v>477</v>
      </c>
      <c r="AF914" s="332" t="s">
        <v>240</v>
      </c>
      <c r="AG914" s="34"/>
      <c r="AH914" s="34">
        <v>3.8</v>
      </c>
      <c r="AI914" s="111">
        <v>3.8</v>
      </c>
      <c r="AJ914" s="34"/>
      <c r="AK914" s="34" t="s">
        <v>509</v>
      </c>
      <c r="AL914" s="116">
        <v>7.8</v>
      </c>
      <c r="AM914" s="44">
        <v>30</v>
      </c>
      <c r="AN914" s="111">
        <v>2.25</v>
      </c>
      <c r="AO914" s="111">
        <v>4</v>
      </c>
      <c r="AP914" s="111">
        <v>1</v>
      </c>
      <c r="AQ914" s="111" t="s">
        <v>1499</v>
      </c>
      <c r="AR914" s="335" t="s">
        <v>295</v>
      </c>
      <c r="AS914" s="111" t="s">
        <v>240</v>
      </c>
      <c r="AT914" s="111" t="s">
        <v>295</v>
      </c>
      <c r="AU914" s="111"/>
      <c r="AV914" s="34" t="s">
        <v>167</v>
      </c>
      <c r="AW914" s="34"/>
      <c r="AX914" s="34">
        <v>20.5</v>
      </c>
      <c r="AY914" s="34">
        <v>7.8</v>
      </c>
      <c r="AZ914" s="334" t="s">
        <v>240</v>
      </c>
      <c r="BA914" s="34">
        <v>30</v>
      </c>
      <c r="BB914" s="34"/>
      <c r="BC914" s="34">
        <v>2.4500000000000002</v>
      </c>
      <c r="BD914" s="34"/>
      <c r="BE914" s="34"/>
      <c r="BF914" s="34"/>
      <c r="BG914" s="34" t="s">
        <v>1500</v>
      </c>
      <c r="BH914" s="34"/>
      <c r="BI914" s="34"/>
      <c r="BJ914" s="34">
        <v>0.01</v>
      </c>
      <c r="BK914" s="34">
        <v>6.2</v>
      </c>
      <c r="BL914" s="34">
        <v>8.1</v>
      </c>
      <c r="BM914" s="34">
        <v>9.6</v>
      </c>
      <c r="BN914" s="34">
        <v>0.6</v>
      </c>
      <c r="BO914" s="34">
        <v>47.3</v>
      </c>
      <c r="BP914" s="38">
        <v>0.5</v>
      </c>
      <c r="BQ914" s="34">
        <v>30</v>
      </c>
      <c r="BR914" s="34" t="s">
        <v>1501</v>
      </c>
      <c r="BS914" s="34"/>
      <c r="BT914" s="34"/>
      <c r="BU914" s="34"/>
      <c r="BV914" s="34"/>
      <c r="BW914" s="34"/>
      <c r="BX914" s="34"/>
    </row>
    <row r="915" spans="1:76" x14ac:dyDescent="0.35">
      <c r="A915" s="34" t="s">
        <v>329</v>
      </c>
      <c r="B915" s="34"/>
      <c r="C915" s="34"/>
      <c r="D915" s="34"/>
      <c r="E915" s="113" t="s">
        <v>1502</v>
      </c>
      <c r="F915" s="113" t="s">
        <v>1503</v>
      </c>
      <c r="G915" s="41">
        <v>2010</v>
      </c>
      <c r="H915" s="34"/>
      <c r="I915" s="34"/>
      <c r="J915" s="113"/>
      <c r="K915" s="39" t="s">
        <v>80</v>
      </c>
      <c r="L915" s="39" t="s">
        <v>89</v>
      </c>
      <c r="M915" s="39" t="s">
        <v>90</v>
      </c>
      <c r="N915" s="39" t="s">
        <v>1504</v>
      </c>
      <c r="O915" s="39" t="s">
        <v>1505</v>
      </c>
      <c r="P915" s="39" t="s">
        <v>1506</v>
      </c>
      <c r="Q915" s="39" t="s">
        <v>1507</v>
      </c>
      <c r="R915" s="35" t="s">
        <v>1508</v>
      </c>
      <c r="S915" s="35" t="s">
        <v>1508</v>
      </c>
      <c r="T915" s="113" t="s">
        <v>1509</v>
      </c>
      <c r="U915" s="39" t="s">
        <v>31</v>
      </c>
      <c r="V915" s="35" t="s">
        <v>31</v>
      </c>
      <c r="W915" s="34" t="s">
        <v>280</v>
      </c>
      <c r="X915" s="113" t="s">
        <v>1510</v>
      </c>
      <c r="Y915" s="113" t="s">
        <v>1511</v>
      </c>
      <c r="Z915" s="39" t="s">
        <v>239</v>
      </c>
      <c r="AA915" s="112"/>
      <c r="AB915" s="112"/>
      <c r="AC915" s="41">
        <v>96</v>
      </c>
      <c r="AD915" s="41" t="s">
        <v>240</v>
      </c>
      <c r="AE915" s="41" t="s">
        <v>508</v>
      </c>
      <c r="AF915" s="332" t="s">
        <v>240</v>
      </c>
      <c r="AG915" s="112"/>
      <c r="AH915" s="112">
        <v>46</v>
      </c>
      <c r="AI915" s="111">
        <v>46</v>
      </c>
      <c r="AJ915" s="112"/>
      <c r="AK915" s="114" t="s">
        <v>509</v>
      </c>
      <c r="AL915" s="336">
        <v>7.3</v>
      </c>
      <c r="AM915" s="44">
        <v>28</v>
      </c>
      <c r="AN915" s="111">
        <v>0.37</v>
      </c>
      <c r="AO915" s="111">
        <v>2</v>
      </c>
      <c r="AP915" s="111">
        <v>2</v>
      </c>
      <c r="AQ915" s="111" t="s">
        <v>1435</v>
      </c>
      <c r="AR915" s="335" t="s">
        <v>295</v>
      </c>
      <c r="AS915" s="111" t="s">
        <v>295</v>
      </c>
      <c r="AT915" s="111" t="s">
        <v>295</v>
      </c>
      <c r="AU915" s="111" t="s">
        <v>240</v>
      </c>
      <c r="AV915" s="112" t="s">
        <v>510</v>
      </c>
      <c r="AW915" s="112"/>
      <c r="AX915" s="112">
        <v>17</v>
      </c>
      <c r="AY915" s="112">
        <v>7.3</v>
      </c>
      <c r="AZ915" s="334" t="s">
        <v>240</v>
      </c>
      <c r="BA915" s="112">
        <v>28</v>
      </c>
      <c r="BB915" s="339"/>
      <c r="BC915" s="112" t="s">
        <v>1512</v>
      </c>
      <c r="BD915" s="339"/>
      <c r="BE915" s="112" t="s">
        <v>1512</v>
      </c>
      <c r="BF915" s="112"/>
      <c r="BG915" s="112"/>
      <c r="BH915" s="112"/>
      <c r="BI915" s="112"/>
      <c r="BJ915" s="339">
        <v>10</v>
      </c>
      <c r="BK915" s="39">
        <v>7.4622986773181079</v>
      </c>
      <c r="BL915" s="39">
        <v>2.2740977876083424</v>
      </c>
      <c r="BM915" s="39">
        <v>3.9635268308174827</v>
      </c>
      <c r="BN915" s="39">
        <v>0.60868128571898383</v>
      </c>
      <c r="BO915" s="39">
        <v>10.685562582360021</v>
      </c>
      <c r="BP915" s="39">
        <v>6.9186904917841776</v>
      </c>
      <c r="BQ915" s="112">
        <v>16.5</v>
      </c>
      <c r="BR915" s="339"/>
      <c r="BS915" s="112"/>
      <c r="BT915" s="113" t="s">
        <v>487</v>
      </c>
      <c r="BU915" s="112" t="s">
        <v>488</v>
      </c>
      <c r="BV915" s="34"/>
      <c r="BW915" s="34"/>
      <c r="BX915" s="34"/>
    </row>
    <row r="916" spans="1:76" x14ac:dyDescent="0.35">
      <c r="E916" s="39" t="s">
        <v>311</v>
      </c>
      <c r="F916" s="39" t="s">
        <v>700</v>
      </c>
      <c r="G916" s="39">
        <v>2007</v>
      </c>
      <c r="H916" s="39" t="s">
        <v>701</v>
      </c>
      <c r="I916" s="39" t="s">
        <v>702</v>
      </c>
      <c r="J916" s="39" t="s">
        <v>502</v>
      </c>
      <c r="K916" s="39" t="s">
        <v>80</v>
      </c>
      <c r="L916" s="39" t="s">
        <v>119</v>
      </c>
      <c r="N916" s="39" t="s">
        <v>687</v>
      </c>
      <c r="O916" s="39" t="s">
        <v>688</v>
      </c>
      <c r="P916" s="39" t="s">
        <v>689</v>
      </c>
      <c r="Q916" s="39" t="s">
        <v>1513</v>
      </c>
      <c r="R916" s="39" t="s">
        <v>1514</v>
      </c>
      <c r="S916" s="39" t="s">
        <v>1514</v>
      </c>
      <c r="T916" s="39" t="s">
        <v>1515</v>
      </c>
      <c r="U916" s="39" t="s">
        <v>28</v>
      </c>
      <c r="V916" s="39" t="s">
        <v>307</v>
      </c>
      <c r="W916" s="34" t="s">
        <v>280</v>
      </c>
      <c r="X916" s="39" t="s">
        <v>281</v>
      </c>
      <c r="Y916" s="39" t="s">
        <v>1516</v>
      </c>
      <c r="Z916" s="39" t="s">
        <v>239</v>
      </c>
      <c r="AA916" s="39" t="s">
        <v>703</v>
      </c>
      <c r="AB916" s="39">
        <v>2</v>
      </c>
      <c r="AC916" s="332">
        <f t="shared" ref="AC916:AC922" si="44">AB916*24</f>
        <v>48</v>
      </c>
      <c r="AD916" s="332" t="s">
        <v>240</v>
      </c>
      <c r="AE916" s="332" t="s">
        <v>477</v>
      </c>
      <c r="AF916" s="332" t="s">
        <v>240</v>
      </c>
      <c r="AG916" s="39" t="s">
        <v>478</v>
      </c>
      <c r="AH916" s="39">
        <v>19</v>
      </c>
      <c r="AI916" s="111">
        <v>19</v>
      </c>
      <c r="AL916" s="336">
        <v>8.5</v>
      </c>
      <c r="AM916" s="44">
        <v>177</v>
      </c>
      <c r="AN916" s="111">
        <v>0.3</v>
      </c>
      <c r="AO916" s="111">
        <v>2</v>
      </c>
      <c r="AP916" s="111">
        <v>2</v>
      </c>
      <c r="AQ916" s="111" t="s">
        <v>704</v>
      </c>
      <c r="AR916" s="335" t="s">
        <v>295</v>
      </c>
      <c r="AS916" s="111" t="s">
        <v>295</v>
      </c>
      <c r="AT916" s="111" t="s">
        <v>295</v>
      </c>
      <c r="AU916" s="111"/>
      <c r="AV916" s="39" t="s">
        <v>481</v>
      </c>
      <c r="AW916" s="39" t="s">
        <v>705</v>
      </c>
      <c r="AX916" s="39">
        <v>20</v>
      </c>
      <c r="AY916" s="39">
        <v>8.5</v>
      </c>
      <c r="AZ916" s="334" t="s">
        <v>240</v>
      </c>
      <c r="BA916" s="39">
        <v>177</v>
      </c>
      <c r="BG916" s="39" t="s">
        <v>706</v>
      </c>
      <c r="BH916" s="39">
        <v>604</v>
      </c>
      <c r="BQ916" s="39">
        <v>126</v>
      </c>
      <c r="BR916" s="53"/>
      <c r="BS916" s="53"/>
      <c r="BT916" s="53"/>
      <c r="BU916" s="53"/>
      <c r="BV916" s="39" t="s">
        <v>489</v>
      </c>
      <c r="BX916" s="39" t="s">
        <v>282</v>
      </c>
    </row>
    <row r="917" spans="1:76" x14ac:dyDescent="0.35">
      <c r="E917" s="39" t="s">
        <v>311</v>
      </c>
      <c r="F917" s="39" t="s">
        <v>700</v>
      </c>
      <c r="G917" s="39">
        <v>2007</v>
      </c>
      <c r="H917" s="39" t="s">
        <v>701</v>
      </c>
      <c r="I917" s="39" t="s">
        <v>702</v>
      </c>
      <c r="J917" s="39" t="s">
        <v>502</v>
      </c>
      <c r="K917" s="39" t="s">
        <v>80</v>
      </c>
      <c r="L917" s="39" t="s">
        <v>119</v>
      </c>
      <c r="N917" s="39" t="s">
        <v>687</v>
      </c>
      <c r="O917" s="39" t="s">
        <v>688</v>
      </c>
      <c r="P917" s="39" t="s">
        <v>689</v>
      </c>
      <c r="Q917" s="39" t="s">
        <v>1513</v>
      </c>
      <c r="R917" s="39" t="s">
        <v>1514</v>
      </c>
      <c r="S917" s="39" t="s">
        <v>1514</v>
      </c>
      <c r="T917" s="39" t="s">
        <v>1515</v>
      </c>
      <c r="U917" s="39" t="s">
        <v>28</v>
      </c>
      <c r="V917" s="39" t="s">
        <v>307</v>
      </c>
      <c r="W917" s="34" t="s">
        <v>280</v>
      </c>
      <c r="X917" s="39" t="s">
        <v>281</v>
      </c>
      <c r="Y917" s="39" t="s">
        <v>1516</v>
      </c>
      <c r="Z917" s="39" t="s">
        <v>239</v>
      </c>
      <c r="AA917" s="39" t="s">
        <v>703</v>
      </c>
      <c r="AB917" s="39">
        <v>2</v>
      </c>
      <c r="AC917" s="332">
        <f t="shared" si="44"/>
        <v>48</v>
      </c>
      <c r="AD917" s="332" t="s">
        <v>240</v>
      </c>
      <c r="AE917" s="332" t="s">
        <v>477</v>
      </c>
      <c r="AF917" s="332" t="s">
        <v>240</v>
      </c>
      <c r="AG917" s="39" t="s">
        <v>478</v>
      </c>
      <c r="AH917" s="39">
        <v>10</v>
      </c>
      <c r="AI917" s="111">
        <v>10</v>
      </c>
      <c r="AL917" s="336">
        <v>8.5</v>
      </c>
      <c r="AM917" s="44">
        <v>177</v>
      </c>
      <c r="AN917" s="111">
        <v>0.3</v>
      </c>
      <c r="AO917" s="111">
        <v>2</v>
      </c>
      <c r="AP917" s="111">
        <v>2</v>
      </c>
      <c r="AQ917" s="111" t="s">
        <v>704</v>
      </c>
      <c r="AR917" s="335" t="s">
        <v>295</v>
      </c>
      <c r="AS917" s="111" t="s">
        <v>295</v>
      </c>
      <c r="AT917" s="111" t="s">
        <v>295</v>
      </c>
      <c r="AU917" s="111"/>
      <c r="AV917" s="39" t="s">
        <v>481</v>
      </c>
      <c r="AW917" s="39" t="s">
        <v>705</v>
      </c>
      <c r="AX917" s="39">
        <v>20</v>
      </c>
      <c r="AY917" s="39">
        <v>8.5</v>
      </c>
      <c r="AZ917" s="334" t="s">
        <v>240</v>
      </c>
      <c r="BA917" s="39">
        <v>177</v>
      </c>
      <c r="BG917" s="39" t="s">
        <v>706</v>
      </c>
      <c r="BH917" s="39">
        <v>604</v>
      </c>
      <c r="BQ917" s="39">
        <v>126</v>
      </c>
      <c r="BR917" s="53"/>
      <c r="BS917" s="53"/>
      <c r="BT917" s="53"/>
      <c r="BU917" s="53"/>
      <c r="BV917" s="39" t="s">
        <v>489</v>
      </c>
      <c r="BX917" s="39" t="s">
        <v>282</v>
      </c>
    </row>
    <row r="918" spans="1:76" x14ac:dyDescent="0.35">
      <c r="C918" s="39">
        <v>1296526</v>
      </c>
      <c r="D918" s="39">
        <v>751823</v>
      </c>
      <c r="E918" s="39" t="s">
        <v>683</v>
      </c>
      <c r="F918" s="39" t="s">
        <v>684</v>
      </c>
      <c r="G918" s="39">
        <v>2008</v>
      </c>
      <c r="H918" s="39" t="s">
        <v>685</v>
      </c>
      <c r="I918" s="39" t="s">
        <v>686</v>
      </c>
      <c r="J918" s="39" t="s">
        <v>502</v>
      </c>
      <c r="K918" s="39" t="s">
        <v>80</v>
      </c>
      <c r="L918" s="39" t="s">
        <v>119</v>
      </c>
      <c r="N918" s="39" t="s">
        <v>687</v>
      </c>
      <c r="O918" s="39" t="s">
        <v>688</v>
      </c>
      <c r="P918" s="39" t="s">
        <v>689</v>
      </c>
      <c r="Q918" s="39" t="s">
        <v>1513</v>
      </c>
      <c r="R918" s="39" t="s">
        <v>1517</v>
      </c>
      <c r="S918" s="39" t="s">
        <v>1517</v>
      </c>
      <c r="T918" s="39" t="s">
        <v>1518</v>
      </c>
      <c r="U918" s="39" t="s">
        <v>28</v>
      </c>
      <c r="V918" s="39" t="s">
        <v>307</v>
      </c>
      <c r="W918" s="34" t="s">
        <v>280</v>
      </c>
      <c r="X918" s="39" t="s">
        <v>693</v>
      </c>
      <c r="Y918" s="39" t="s">
        <v>497</v>
      </c>
      <c r="Z918" s="39" t="s">
        <v>239</v>
      </c>
      <c r="AA918" s="39" t="s">
        <v>239</v>
      </c>
      <c r="AB918" s="39">
        <v>1</v>
      </c>
      <c r="AC918" s="332">
        <f t="shared" si="44"/>
        <v>24</v>
      </c>
      <c r="AD918" s="332" t="s">
        <v>240</v>
      </c>
      <c r="AE918" s="332" t="s">
        <v>477</v>
      </c>
      <c r="AF918" s="332" t="s">
        <v>240</v>
      </c>
      <c r="AG918" s="39" t="s">
        <v>478</v>
      </c>
      <c r="AH918" s="39" t="s">
        <v>1052</v>
      </c>
      <c r="AI918" s="111">
        <v>13.3</v>
      </c>
      <c r="AL918" s="111">
        <v>7.6</v>
      </c>
      <c r="AM918" s="44">
        <v>48</v>
      </c>
      <c r="AN918" s="111">
        <v>0.2</v>
      </c>
      <c r="AO918" s="111">
        <f t="shared" ref="AO918:AO933" si="45">IF(AP918=1,1,"xx")</f>
        <v>1</v>
      </c>
      <c r="AP918" s="111">
        <v>1</v>
      </c>
      <c r="AQ918" s="111"/>
      <c r="AR918" s="335" t="s">
        <v>295</v>
      </c>
      <c r="AS918" s="111" t="s">
        <v>295</v>
      </c>
      <c r="AT918" s="111" t="s">
        <v>295</v>
      </c>
      <c r="AU918" s="111"/>
      <c r="AV918" s="39" t="s">
        <v>481</v>
      </c>
      <c r="AW918" s="39" t="s">
        <v>695</v>
      </c>
      <c r="AX918" s="39" t="s">
        <v>696</v>
      </c>
      <c r="AY918" s="39" t="s">
        <v>697</v>
      </c>
      <c r="AZ918" s="334" t="s">
        <v>240</v>
      </c>
      <c r="BA918" s="39" t="s">
        <v>698</v>
      </c>
      <c r="BC918" s="39">
        <v>0.2</v>
      </c>
      <c r="BD918" s="39" t="s">
        <v>485</v>
      </c>
      <c r="BH918" s="39" t="s">
        <v>497</v>
      </c>
      <c r="BI918" s="39" t="s">
        <v>497</v>
      </c>
      <c r="BK918" s="34">
        <v>7</v>
      </c>
      <c r="BL918" s="34">
        <v>6</v>
      </c>
      <c r="BM918" s="34">
        <v>13.5</v>
      </c>
      <c r="BN918" s="34">
        <v>1.1000000000000001</v>
      </c>
      <c r="BO918" s="34">
        <v>40.5</v>
      </c>
      <c r="BP918" s="38">
        <v>0.95</v>
      </c>
      <c r="BQ918" s="39" t="s">
        <v>699</v>
      </c>
      <c r="BR918" s="53"/>
      <c r="BS918" s="53"/>
      <c r="BT918" s="113" t="s">
        <v>1519</v>
      </c>
      <c r="BU918" s="53"/>
      <c r="BV918" s="39" t="s">
        <v>489</v>
      </c>
      <c r="BX918" s="39" t="s">
        <v>695</v>
      </c>
    </row>
    <row r="919" spans="1:76" x14ac:dyDescent="0.35">
      <c r="A919" s="34" t="s">
        <v>682</v>
      </c>
      <c r="B919" s="34"/>
      <c r="C919" s="39">
        <v>1296541</v>
      </c>
      <c r="D919" s="39">
        <v>751838</v>
      </c>
      <c r="E919" s="39" t="s">
        <v>683</v>
      </c>
      <c r="F919" s="39" t="s">
        <v>684</v>
      </c>
      <c r="G919" s="39">
        <v>2008</v>
      </c>
      <c r="H919" s="39" t="s">
        <v>685</v>
      </c>
      <c r="I919" s="39" t="s">
        <v>686</v>
      </c>
      <c r="J919" s="39" t="s">
        <v>502</v>
      </c>
      <c r="K919" s="39" t="s">
        <v>80</v>
      </c>
      <c r="L919" s="39" t="s">
        <v>119</v>
      </c>
      <c r="N919" s="39" t="s">
        <v>687</v>
      </c>
      <c r="O919" s="39" t="s">
        <v>688</v>
      </c>
      <c r="P919" s="39" t="s">
        <v>689</v>
      </c>
      <c r="Q919" s="39" t="s">
        <v>1513</v>
      </c>
      <c r="R919" s="39" t="s">
        <v>1520</v>
      </c>
      <c r="S919" s="39" t="s">
        <v>1520</v>
      </c>
      <c r="T919" s="39" t="s">
        <v>1521</v>
      </c>
      <c r="U919" s="39" t="s">
        <v>28</v>
      </c>
      <c r="V919" s="39" t="s">
        <v>307</v>
      </c>
      <c r="W919" s="34" t="s">
        <v>280</v>
      </c>
      <c r="X919" s="39" t="s">
        <v>693</v>
      </c>
      <c r="Y919" s="39" t="s">
        <v>497</v>
      </c>
      <c r="Z919" s="39" t="s">
        <v>239</v>
      </c>
      <c r="AA919" s="39" t="s">
        <v>239</v>
      </c>
      <c r="AB919" s="39">
        <v>1</v>
      </c>
      <c r="AC919" s="332">
        <f t="shared" si="44"/>
        <v>24</v>
      </c>
      <c r="AD919" s="332" t="s">
        <v>240</v>
      </c>
      <c r="AE919" s="332" t="s">
        <v>477</v>
      </c>
      <c r="AF919" s="332" t="s">
        <v>240</v>
      </c>
      <c r="AG919" s="39" t="s">
        <v>478</v>
      </c>
      <c r="AH919" s="39" t="s">
        <v>608</v>
      </c>
      <c r="AI919" s="111">
        <v>7.4</v>
      </c>
      <c r="AL919" s="111">
        <v>7.6</v>
      </c>
      <c r="AM919" s="44">
        <v>40</v>
      </c>
      <c r="AN919" s="111">
        <v>0.2</v>
      </c>
      <c r="AO919" s="111">
        <f t="shared" si="45"/>
        <v>1</v>
      </c>
      <c r="AP919" s="111">
        <v>1</v>
      </c>
      <c r="AQ919" s="111"/>
      <c r="AR919" s="335" t="s">
        <v>295</v>
      </c>
      <c r="AS919" s="111" t="s">
        <v>240</v>
      </c>
      <c r="AT919" s="111" t="s">
        <v>295</v>
      </c>
      <c r="AU919" s="111"/>
      <c r="AV919" s="39" t="s">
        <v>481</v>
      </c>
      <c r="AW919" s="39" t="s">
        <v>695</v>
      </c>
      <c r="AX919" s="39" t="s">
        <v>696</v>
      </c>
      <c r="AY919" s="39" t="s">
        <v>697</v>
      </c>
      <c r="AZ919" s="334" t="s">
        <v>240</v>
      </c>
      <c r="BA919" s="39" t="s">
        <v>1522</v>
      </c>
      <c r="BC919" s="39">
        <v>0.2</v>
      </c>
      <c r="BD919" s="39" t="s">
        <v>485</v>
      </c>
      <c r="BH919" s="39" t="s">
        <v>497</v>
      </c>
      <c r="BI919" s="39" t="s">
        <v>497</v>
      </c>
      <c r="BL919" s="39" t="s">
        <v>854</v>
      </c>
      <c r="BM919" s="39" t="s">
        <v>497</v>
      </c>
      <c r="BN919" s="39" t="s">
        <v>497</v>
      </c>
      <c r="BO919" s="39" t="s">
        <v>644</v>
      </c>
      <c r="BP919" s="107" t="s">
        <v>644</v>
      </c>
      <c r="BQ919" s="39" t="s">
        <v>699</v>
      </c>
      <c r="BR919" s="53"/>
      <c r="BS919" s="53"/>
      <c r="BT919" s="113" t="s">
        <v>1519</v>
      </c>
      <c r="BU919" s="53"/>
      <c r="BV919" s="39" t="s">
        <v>489</v>
      </c>
      <c r="BX919" s="39" t="s">
        <v>695</v>
      </c>
    </row>
    <row r="920" spans="1:76" x14ac:dyDescent="0.35">
      <c r="A920" s="34" t="s">
        <v>682</v>
      </c>
      <c r="B920" s="34"/>
      <c r="C920" s="39">
        <v>1296622</v>
      </c>
      <c r="D920" s="39">
        <v>751930</v>
      </c>
      <c r="E920" s="39" t="s">
        <v>683</v>
      </c>
      <c r="F920" s="39" t="s">
        <v>684</v>
      </c>
      <c r="G920" s="39">
        <v>2008</v>
      </c>
      <c r="H920" s="39" t="s">
        <v>685</v>
      </c>
      <c r="I920" s="39" t="s">
        <v>686</v>
      </c>
      <c r="J920" s="39" t="s">
        <v>502</v>
      </c>
      <c r="K920" s="39" t="s">
        <v>80</v>
      </c>
      <c r="L920" s="39" t="s">
        <v>119</v>
      </c>
      <c r="N920" s="39" t="s">
        <v>687</v>
      </c>
      <c r="O920" s="39" t="s">
        <v>688</v>
      </c>
      <c r="P920" s="39" t="s">
        <v>689</v>
      </c>
      <c r="Q920" s="39" t="s">
        <v>1513</v>
      </c>
      <c r="R920" s="39" t="s">
        <v>1520</v>
      </c>
      <c r="S920" s="39" t="s">
        <v>1520</v>
      </c>
      <c r="T920" s="39" t="s">
        <v>1521</v>
      </c>
      <c r="U920" s="39" t="s">
        <v>28</v>
      </c>
      <c r="V920" s="39" t="s">
        <v>307</v>
      </c>
      <c r="W920" s="34" t="s">
        <v>280</v>
      </c>
      <c r="X920" s="39" t="s">
        <v>693</v>
      </c>
      <c r="Y920" s="39" t="s">
        <v>497</v>
      </c>
      <c r="Z920" s="39" t="s">
        <v>239</v>
      </c>
      <c r="AA920" s="39" t="s">
        <v>239</v>
      </c>
      <c r="AB920" s="39">
        <v>1</v>
      </c>
      <c r="AC920" s="332">
        <f t="shared" si="44"/>
        <v>24</v>
      </c>
      <c r="AD920" s="332" t="s">
        <v>240</v>
      </c>
      <c r="AE920" s="332" t="s">
        <v>477</v>
      </c>
      <c r="AF920" s="332" t="s">
        <v>240</v>
      </c>
      <c r="AG920" s="39" t="s">
        <v>478</v>
      </c>
      <c r="AH920" s="39" t="s">
        <v>1523</v>
      </c>
      <c r="AI920" s="111">
        <v>79.7</v>
      </c>
      <c r="AL920" s="111">
        <v>7.85</v>
      </c>
      <c r="AM920" s="44">
        <v>42</v>
      </c>
      <c r="AN920" s="111">
        <v>1.65</v>
      </c>
      <c r="AO920" s="111">
        <f t="shared" si="45"/>
        <v>1</v>
      </c>
      <c r="AP920" s="111">
        <v>1</v>
      </c>
      <c r="AQ920" s="111"/>
      <c r="AR920" s="335" t="s">
        <v>295</v>
      </c>
      <c r="AS920" s="111" t="s">
        <v>240</v>
      </c>
      <c r="AT920" s="111" t="s">
        <v>295</v>
      </c>
      <c r="AU920" s="111"/>
      <c r="AV920" s="39" t="s">
        <v>481</v>
      </c>
      <c r="AW920" s="39" t="s">
        <v>695</v>
      </c>
      <c r="AX920" s="39" t="s">
        <v>696</v>
      </c>
      <c r="AY920" s="39">
        <v>8</v>
      </c>
      <c r="AZ920" s="334" t="s">
        <v>240</v>
      </c>
      <c r="BA920" s="39" t="s">
        <v>1524</v>
      </c>
      <c r="BC920" s="39" t="s">
        <v>1525</v>
      </c>
      <c r="BD920" s="39" t="s">
        <v>485</v>
      </c>
      <c r="BH920" s="39" t="s">
        <v>497</v>
      </c>
      <c r="BI920" s="39" t="s">
        <v>497</v>
      </c>
      <c r="BL920" s="39" t="s">
        <v>854</v>
      </c>
      <c r="BM920" s="39" t="s">
        <v>497</v>
      </c>
      <c r="BN920" s="39" t="s">
        <v>497</v>
      </c>
      <c r="BO920" s="39" t="s">
        <v>644</v>
      </c>
      <c r="BP920" s="107" t="s">
        <v>644</v>
      </c>
      <c r="BQ920" s="39" t="s">
        <v>1526</v>
      </c>
      <c r="BR920" s="53"/>
      <c r="BS920" s="53"/>
      <c r="BT920" s="113" t="s">
        <v>1519</v>
      </c>
      <c r="BU920" s="53"/>
      <c r="BV920" s="39" t="s">
        <v>489</v>
      </c>
      <c r="BX920" s="39" t="s">
        <v>695</v>
      </c>
    </row>
    <row r="921" spans="1:76" x14ac:dyDescent="0.35">
      <c r="A921" s="34" t="s">
        <v>682</v>
      </c>
      <c r="B921" s="34"/>
      <c r="C921" s="39">
        <v>1297466</v>
      </c>
      <c r="D921" s="39">
        <v>752857</v>
      </c>
      <c r="E921" s="39" t="s">
        <v>683</v>
      </c>
      <c r="F921" s="39" t="s">
        <v>684</v>
      </c>
      <c r="G921" s="39">
        <v>2008</v>
      </c>
      <c r="H921" s="39" t="s">
        <v>685</v>
      </c>
      <c r="I921" s="39" t="s">
        <v>686</v>
      </c>
      <c r="J921" s="39" t="s">
        <v>502</v>
      </c>
      <c r="K921" s="39" t="s">
        <v>80</v>
      </c>
      <c r="L921" s="39" t="s">
        <v>119</v>
      </c>
      <c r="N921" s="39" t="s">
        <v>687</v>
      </c>
      <c r="O921" s="39" t="s">
        <v>688</v>
      </c>
      <c r="P921" s="39" t="s">
        <v>689</v>
      </c>
      <c r="Q921" s="39" t="s">
        <v>1513</v>
      </c>
      <c r="R921" s="39" t="s">
        <v>1520</v>
      </c>
      <c r="S921" s="39" t="s">
        <v>1520</v>
      </c>
      <c r="T921" s="39" t="s">
        <v>1521</v>
      </c>
      <c r="U921" s="39" t="s">
        <v>28</v>
      </c>
      <c r="V921" s="39" t="s">
        <v>307</v>
      </c>
      <c r="W921" s="34" t="s">
        <v>280</v>
      </c>
      <c r="X921" s="39" t="s">
        <v>693</v>
      </c>
      <c r="Y921" s="39" t="s">
        <v>497</v>
      </c>
      <c r="Z921" s="39" t="s">
        <v>239</v>
      </c>
      <c r="AA921" s="39" t="s">
        <v>239</v>
      </c>
      <c r="AB921" s="39">
        <v>1</v>
      </c>
      <c r="AC921" s="332">
        <f t="shared" si="44"/>
        <v>24</v>
      </c>
      <c r="AD921" s="332" t="s">
        <v>240</v>
      </c>
      <c r="AE921" s="332" t="s">
        <v>477</v>
      </c>
      <c r="AF921" s="332" t="s">
        <v>240</v>
      </c>
      <c r="AG921" s="39" t="s">
        <v>478</v>
      </c>
      <c r="AH921" s="39" t="s">
        <v>1527</v>
      </c>
      <c r="AI921" s="111">
        <v>30.9</v>
      </c>
      <c r="AL921" s="111">
        <v>7.6</v>
      </c>
      <c r="AM921" s="44">
        <v>41</v>
      </c>
      <c r="AN921" s="111">
        <v>0.45</v>
      </c>
      <c r="AO921" s="111">
        <f t="shared" si="45"/>
        <v>1</v>
      </c>
      <c r="AP921" s="111">
        <v>1</v>
      </c>
      <c r="AQ921" s="111"/>
      <c r="AR921" s="335" t="s">
        <v>295</v>
      </c>
      <c r="AS921" s="111" t="s">
        <v>240</v>
      </c>
      <c r="AT921" s="111" t="s">
        <v>295</v>
      </c>
      <c r="AU921" s="111"/>
      <c r="AV921" s="39" t="s">
        <v>481</v>
      </c>
      <c r="AW921" s="39" t="s">
        <v>695</v>
      </c>
      <c r="AX921" s="39" t="s">
        <v>696</v>
      </c>
      <c r="AY921" s="39" t="s">
        <v>1528</v>
      </c>
      <c r="AZ921" s="334" t="s">
        <v>240</v>
      </c>
      <c r="BA921" s="39" t="s">
        <v>1529</v>
      </c>
      <c r="BC921" s="39" t="s">
        <v>1530</v>
      </c>
      <c r="BD921" s="39" t="s">
        <v>485</v>
      </c>
      <c r="BH921" s="39" t="s">
        <v>497</v>
      </c>
      <c r="BI921" s="39" t="s">
        <v>497</v>
      </c>
      <c r="BL921" s="39" t="s">
        <v>854</v>
      </c>
      <c r="BM921" s="39" t="s">
        <v>497</v>
      </c>
      <c r="BN921" s="39" t="s">
        <v>497</v>
      </c>
      <c r="BO921" s="39" t="s">
        <v>644</v>
      </c>
      <c r="BP921" s="107" t="s">
        <v>644</v>
      </c>
      <c r="BQ921" s="39" t="s">
        <v>1531</v>
      </c>
      <c r="BR921" s="53"/>
      <c r="BS921" s="53"/>
      <c r="BT921" s="113" t="s">
        <v>1519</v>
      </c>
      <c r="BU921" s="53"/>
      <c r="BV921" s="39" t="s">
        <v>489</v>
      </c>
      <c r="BX921" s="39" t="s">
        <v>695</v>
      </c>
    </row>
    <row r="922" spans="1:76" x14ac:dyDescent="0.35">
      <c r="A922" s="34" t="s">
        <v>682</v>
      </c>
      <c r="B922" s="34"/>
      <c r="C922" s="39">
        <v>1296599</v>
      </c>
      <c r="D922" s="39">
        <v>751907</v>
      </c>
      <c r="E922" s="39" t="s">
        <v>683</v>
      </c>
      <c r="F922" s="39" t="s">
        <v>684</v>
      </c>
      <c r="G922" s="39">
        <v>2008</v>
      </c>
      <c r="H922" s="39" t="s">
        <v>685</v>
      </c>
      <c r="I922" s="39" t="s">
        <v>686</v>
      </c>
      <c r="J922" s="39" t="s">
        <v>502</v>
      </c>
      <c r="K922" s="39" t="s">
        <v>80</v>
      </c>
      <c r="L922" s="39" t="s">
        <v>119</v>
      </c>
      <c r="N922" s="39" t="s">
        <v>687</v>
      </c>
      <c r="O922" s="39" t="s">
        <v>688</v>
      </c>
      <c r="P922" s="39" t="s">
        <v>689</v>
      </c>
      <c r="Q922" s="39" t="s">
        <v>1513</v>
      </c>
      <c r="R922" s="39" t="s">
        <v>1520</v>
      </c>
      <c r="S922" s="39" t="s">
        <v>1520</v>
      </c>
      <c r="T922" s="39" t="s">
        <v>1521</v>
      </c>
      <c r="U922" s="39" t="s">
        <v>28</v>
      </c>
      <c r="V922" s="39" t="s">
        <v>307</v>
      </c>
      <c r="W922" s="34" t="s">
        <v>280</v>
      </c>
      <c r="X922" s="39" t="s">
        <v>693</v>
      </c>
      <c r="Y922" s="39" t="s">
        <v>497</v>
      </c>
      <c r="Z922" s="39" t="s">
        <v>239</v>
      </c>
      <c r="AA922" s="39" t="s">
        <v>239</v>
      </c>
      <c r="AB922" s="39">
        <v>1</v>
      </c>
      <c r="AC922" s="332">
        <f t="shared" si="44"/>
        <v>24</v>
      </c>
      <c r="AD922" s="332" t="s">
        <v>240</v>
      </c>
      <c r="AE922" s="332" t="s">
        <v>477</v>
      </c>
      <c r="AF922" s="332" t="s">
        <v>240</v>
      </c>
      <c r="AG922" s="39" t="s">
        <v>478</v>
      </c>
      <c r="AH922" s="39" t="s">
        <v>1532</v>
      </c>
      <c r="AI922" s="111">
        <v>17.600000000000001</v>
      </c>
      <c r="AL922" s="111">
        <v>8.1999999999999993</v>
      </c>
      <c r="AM922" s="44">
        <v>166</v>
      </c>
      <c r="AN922" s="111">
        <v>0.2</v>
      </c>
      <c r="AO922" s="111">
        <f t="shared" si="45"/>
        <v>1</v>
      </c>
      <c r="AP922" s="111">
        <v>1</v>
      </c>
      <c r="AQ922" s="111"/>
      <c r="AR922" s="335" t="s">
        <v>295</v>
      </c>
      <c r="AS922" s="111" t="s">
        <v>240</v>
      </c>
      <c r="AT922" s="111" t="s">
        <v>295</v>
      </c>
      <c r="AU922" s="111"/>
      <c r="AV922" s="39" t="s">
        <v>481</v>
      </c>
      <c r="AW922" s="39" t="s">
        <v>695</v>
      </c>
      <c r="AX922" s="39" t="s">
        <v>696</v>
      </c>
      <c r="AY922" s="39" t="s">
        <v>1533</v>
      </c>
      <c r="AZ922" s="334" t="s">
        <v>240</v>
      </c>
      <c r="BA922" s="39" t="s">
        <v>1534</v>
      </c>
      <c r="BC922" s="39">
        <v>0.2</v>
      </c>
      <c r="BD922" s="39" t="s">
        <v>485</v>
      </c>
      <c r="BH922" s="39" t="s">
        <v>497</v>
      </c>
      <c r="BI922" s="39" t="s">
        <v>497</v>
      </c>
      <c r="BL922" s="39" t="s">
        <v>854</v>
      </c>
      <c r="BM922" s="39" t="s">
        <v>497</v>
      </c>
      <c r="BN922" s="39" t="s">
        <v>497</v>
      </c>
      <c r="BO922" s="39" t="s">
        <v>644</v>
      </c>
      <c r="BP922" s="107" t="s">
        <v>644</v>
      </c>
      <c r="BQ922" s="39" t="s">
        <v>1535</v>
      </c>
      <c r="BR922" s="53"/>
      <c r="BS922" s="53"/>
      <c r="BT922" s="113" t="s">
        <v>1519</v>
      </c>
      <c r="BU922" s="53"/>
      <c r="BV922" s="39" t="s">
        <v>489</v>
      </c>
      <c r="BX922" s="39" t="s">
        <v>695</v>
      </c>
    </row>
    <row r="923" spans="1:76" x14ac:dyDescent="0.35">
      <c r="A923" s="34" t="s">
        <v>297</v>
      </c>
      <c r="B923" s="34"/>
      <c r="C923" s="34"/>
      <c r="D923" s="34"/>
      <c r="E923" s="34" t="s">
        <v>1536</v>
      </c>
      <c r="F923" s="34" t="s">
        <v>1537</v>
      </c>
      <c r="G923" s="41">
        <v>1988</v>
      </c>
      <c r="H923" s="34"/>
      <c r="I923" s="34"/>
      <c r="J923" s="34"/>
      <c r="K923" s="39" t="s">
        <v>80</v>
      </c>
      <c r="L923" s="39" t="s">
        <v>89</v>
      </c>
      <c r="M923" s="39" t="s">
        <v>90</v>
      </c>
      <c r="N923" s="39" t="s">
        <v>91</v>
      </c>
      <c r="O923" s="39" t="s">
        <v>106</v>
      </c>
      <c r="P923" s="39" t="s">
        <v>1538</v>
      </c>
      <c r="Q923" s="39" t="s">
        <v>1539</v>
      </c>
      <c r="R923" s="35" t="s">
        <v>1540</v>
      </c>
      <c r="S923" s="35" t="s">
        <v>1540</v>
      </c>
      <c r="T923" s="34" t="s">
        <v>1541</v>
      </c>
      <c r="U923" s="39" t="s">
        <v>31</v>
      </c>
      <c r="V923" s="35" t="s">
        <v>31</v>
      </c>
      <c r="W923" s="34" t="s">
        <v>280</v>
      </c>
      <c r="X923" s="115"/>
      <c r="Y923" s="115"/>
      <c r="Z923" s="39" t="s">
        <v>239</v>
      </c>
      <c r="AA923" s="112"/>
      <c r="AB923" s="115"/>
      <c r="AC923" s="341"/>
      <c r="AD923" s="41" t="s">
        <v>240</v>
      </c>
      <c r="AE923" s="41" t="s">
        <v>508</v>
      </c>
      <c r="AF923" s="332" t="s">
        <v>240</v>
      </c>
      <c r="AG923" s="112"/>
      <c r="AH923" s="56">
        <v>316.8</v>
      </c>
      <c r="AI923" s="111">
        <v>316.8</v>
      </c>
      <c r="AJ923" s="56"/>
      <c r="AK923" s="130"/>
      <c r="AL923" s="336">
        <v>7.8</v>
      </c>
      <c r="AM923" s="44">
        <v>169.3219</v>
      </c>
      <c r="AN923" s="111">
        <v>0.5</v>
      </c>
      <c r="AO923" s="111">
        <f t="shared" si="45"/>
        <v>1</v>
      </c>
      <c r="AP923" s="111">
        <v>1</v>
      </c>
      <c r="AQ923" s="111"/>
      <c r="AR923" s="335" t="s">
        <v>295</v>
      </c>
      <c r="AS923" s="111" t="s">
        <v>295</v>
      </c>
      <c r="AT923" s="111" t="s">
        <v>295</v>
      </c>
      <c r="AU923" s="111" t="s">
        <v>240</v>
      </c>
      <c r="AV923" s="130"/>
      <c r="AW923" s="114"/>
      <c r="AX923" s="130">
        <v>20</v>
      </c>
      <c r="AY923" s="114">
        <v>7.8</v>
      </c>
      <c r="AZ923" s="334" t="s">
        <v>240</v>
      </c>
      <c r="BA923" s="130"/>
      <c r="BB923" s="130">
        <v>169.3219</v>
      </c>
      <c r="BC923" s="114">
        <v>0.5</v>
      </c>
      <c r="BD923" s="114"/>
      <c r="BE923" s="56"/>
      <c r="BF923" s="114">
        <v>0.5</v>
      </c>
      <c r="BG923" s="114"/>
      <c r="BH923" s="114"/>
      <c r="BI923" s="114"/>
      <c r="BJ923" s="112">
        <v>0.01</v>
      </c>
      <c r="BK923" s="56">
        <v>27.9</v>
      </c>
      <c r="BL923" s="56">
        <v>24.2</v>
      </c>
      <c r="BM923" s="56">
        <v>52.5</v>
      </c>
      <c r="BN923" s="56">
        <v>4.2</v>
      </c>
      <c r="BO923" s="56">
        <v>163</v>
      </c>
      <c r="BP923" s="223">
        <v>3.8</v>
      </c>
      <c r="BQ923" s="56">
        <v>115</v>
      </c>
      <c r="BR923" s="56"/>
      <c r="BS923" s="34"/>
      <c r="BT923" s="34"/>
      <c r="BU923" s="34"/>
      <c r="BV923" s="34"/>
      <c r="BW923" s="34"/>
      <c r="BX923" s="34"/>
    </row>
    <row r="924" spans="1:76" x14ac:dyDescent="0.35">
      <c r="A924" s="34" t="s">
        <v>297</v>
      </c>
      <c r="B924" s="34"/>
      <c r="C924" s="34"/>
      <c r="D924" s="34"/>
      <c r="E924" s="34" t="s">
        <v>1536</v>
      </c>
      <c r="F924" s="34" t="s">
        <v>1537</v>
      </c>
      <c r="G924" s="41">
        <v>1988</v>
      </c>
      <c r="H924" s="34"/>
      <c r="I924" s="34"/>
      <c r="J924" s="34"/>
      <c r="K924" s="39" t="s">
        <v>80</v>
      </c>
      <c r="L924" s="39" t="s">
        <v>89</v>
      </c>
      <c r="M924" s="39" t="s">
        <v>90</v>
      </c>
      <c r="N924" s="39" t="s">
        <v>91</v>
      </c>
      <c r="O924" s="39" t="s">
        <v>106</v>
      </c>
      <c r="P924" s="39" t="s">
        <v>1538</v>
      </c>
      <c r="Q924" s="39" t="s">
        <v>1539</v>
      </c>
      <c r="R924" s="35" t="s">
        <v>1540</v>
      </c>
      <c r="S924" s="35" t="s">
        <v>1540</v>
      </c>
      <c r="T924" s="34" t="s">
        <v>1541</v>
      </c>
      <c r="U924" s="39" t="s">
        <v>31</v>
      </c>
      <c r="V924" s="35" t="s">
        <v>31</v>
      </c>
      <c r="W924" s="34" t="s">
        <v>280</v>
      </c>
      <c r="X924" s="115"/>
      <c r="Y924" s="115"/>
      <c r="Z924" s="39" t="s">
        <v>239</v>
      </c>
      <c r="AA924" s="112"/>
      <c r="AB924" s="115"/>
      <c r="AC924" s="341"/>
      <c r="AD924" s="41" t="s">
        <v>240</v>
      </c>
      <c r="AE924" s="41" t="s">
        <v>508</v>
      </c>
      <c r="AF924" s="332" t="s">
        <v>240</v>
      </c>
      <c r="AG924" s="112"/>
      <c r="AH924" s="56">
        <v>327.36</v>
      </c>
      <c r="AI924" s="111">
        <v>327.36</v>
      </c>
      <c r="AJ924" s="56"/>
      <c r="AK924" s="130"/>
      <c r="AL924" s="336">
        <v>7.8</v>
      </c>
      <c r="AM924" s="44">
        <v>169.3219</v>
      </c>
      <c r="AN924" s="111">
        <v>0.5</v>
      </c>
      <c r="AO924" s="111">
        <f t="shared" si="45"/>
        <v>1</v>
      </c>
      <c r="AP924" s="111">
        <v>1</v>
      </c>
      <c r="AQ924" s="111"/>
      <c r="AR924" s="335" t="s">
        <v>295</v>
      </c>
      <c r="AS924" s="111" t="s">
        <v>295</v>
      </c>
      <c r="AT924" s="111" t="s">
        <v>295</v>
      </c>
      <c r="AU924" s="111" t="s">
        <v>240</v>
      </c>
      <c r="AV924" s="130"/>
      <c r="AW924" s="114"/>
      <c r="AX924" s="130">
        <v>20</v>
      </c>
      <c r="AY924" s="114">
        <v>7.8</v>
      </c>
      <c r="AZ924" s="334" t="s">
        <v>240</v>
      </c>
      <c r="BA924" s="130"/>
      <c r="BB924" s="130">
        <v>169.3219</v>
      </c>
      <c r="BC924" s="114">
        <v>0.5</v>
      </c>
      <c r="BD924" s="114"/>
      <c r="BE924" s="56"/>
      <c r="BF924" s="114">
        <v>0.5</v>
      </c>
      <c r="BG924" s="114"/>
      <c r="BH924" s="114"/>
      <c r="BI924" s="114"/>
      <c r="BJ924" s="112">
        <v>0.01</v>
      </c>
      <c r="BK924" s="56">
        <v>27.9</v>
      </c>
      <c r="BL924" s="56">
        <v>24.2</v>
      </c>
      <c r="BM924" s="56">
        <v>52.5</v>
      </c>
      <c r="BN924" s="56">
        <v>4.2</v>
      </c>
      <c r="BO924" s="56">
        <v>163</v>
      </c>
      <c r="BP924" s="223">
        <v>3.8</v>
      </c>
      <c r="BQ924" s="56">
        <v>115</v>
      </c>
      <c r="BR924" s="56"/>
      <c r="BS924" s="34"/>
      <c r="BT924" s="34"/>
      <c r="BU924" s="34"/>
      <c r="BV924" s="34"/>
      <c r="BW924" s="34"/>
      <c r="BX924" s="34"/>
    </row>
    <row r="925" spans="1:76" x14ac:dyDescent="0.35">
      <c r="A925" s="34" t="s">
        <v>297</v>
      </c>
      <c r="B925" s="34"/>
      <c r="C925" s="34"/>
      <c r="D925" s="34"/>
      <c r="E925" s="34" t="s">
        <v>1536</v>
      </c>
      <c r="F925" s="34" t="s">
        <v>1537</v>
      </c>
      <c r="G925" s="41">
        <v>1988</v>
      </c>
      <c r="H925" s="34"/>
      <c r="I925" s="34"/>
      <c r="J925" s="34"/>
      <c r="K925" s="39" t="s">
        <v>80</v>
      </c>
      <c r="L925" s="39" t="s">
        <v>89</v>
      </c>
      <c r="M925" s="39" t="s">
        <v>90</v>
      </c>
      <c r="N925" s="39" t="s">
        <v>91</v>
      </c>
      <c r="O925" s="39" t="s">
        <v>106</v>
      </c>
      <c r="P925" s="39" t="s">
        <v>1538</v>
      </c>
      <c r="Q925" s="39" t="s">
        <v>1539</v>
      </c>
      <c r="R925" s="35" t="s">
        <v>1540</v>
      </c>
      <c r="S925" s="35" t="s">
        <v>1540</v>
      </c>
      <c r="T925" s="34" t="s">
        <v>1541</v>
      </c>
      <c r="U925" s="39" t="s">
        <v>31</v>
      </c>
      <c r="V925" s="35" t="s">
        <v>31</v>
      </c>
      <c r="W925" s="34" t="s">
        <v>280</v>
      </c>
      <c r="X925" s="115"/>
      <c r="Y925" s="115"/>
      <c r="Z925" s="39" t="s">
        <v>239</v>
      </c>
      <c r="AA925" s="112"/>
      <c r="AB925" s="115"/>
      <c r="AC925" s="341"/>
      <c r="AD925" s="41" t="s">
        <v>240</v>
      </c>
      <c r="AE925" s="41" t="s">
        <v>508</v>
      </c>
      <c r="AF925" s="332" t="s">
        <v>240</v>
      </c>
      <c r="AG925" s="112"/>
      <c r="AH925" s="56">
        <v>358.08</v>
      </c>
      <c r="AI925" s="111">
        <v>358.08</v>
      </c>
      <c r="AJ925" s="56"/>
      <c r="AK925" s="130"/>
      <c r="AL925" s="336">
        <v>7.9</v>
      </c>
      <c r="AM925" s="44">
        <v>169.3219</v>
      </c>
      <c r="AN925" s="111">
        <v>0.5</v>
      </c>
      <c r="AO925" s="111">
        <f t="shared" si="45"/>
        <v>1</v>
      </c>
      <c r="AP925" s="111">
        <v>1</v>
      </c>
      <c r="AQ925" s="111"/>
      <c r="AR925" s="335" t="s">
        <v>295</v>
      </c>
      <c r="AS925" s="111" t="s">
        <v>295</v>
      </c>
      <c r="AT925" s="111" t="s">
        <v>295</v>
      </c>
      <c r="AU925" s="111" t="s">
        <v>240</v>
      </c>
      <c r="AV925" s="130"/>
      <c r="AW925" s="114"/>
      <c r="AX925" s="130">
        <v>20</v>
      </c>
      <c r="AY925" s="114">
        <v>7.9</v>
      </c>
      <c r="AZ925" s="334" t="s">
        <v>240</v>
      </c>
      <c r="BA925" s="130"/>
      <c r="BB925" s="130">
        <v>169.3219</v>
      </c>
      <c r="BC925" s="114">
        <v>0.5</v>
      </c>
      <c r="BD925" s="114"/>
      <c r="BE925" s="56"/>
      <c r="BF925" s="114">
        <v>0.5</v>
      </c>
      <c r="BG925" s="114"/>
      <c r="BH925" s="114"/>
      <c r="BI925" s="114"/>
      <c r="BJ925" s="112">
        <v>0.01</v>
      </c>
      <c r="BK925" s="56">
        <v>27.9</v>
      </c>
      <c r="BL925" s="56">
        <v>24.2</v>
      </c>
      <c r="BM925" s="56">
        <v>52.5</v>
      </c>
      <c r="BN925" s="56">
        <v>4.2</v>
      </c>
      <c r="BO925" s="56">
        <v>163</v>
      </c>
      <c r="BP925" s="223">
        <v>3.8</v>
      </c>
      <c r="BQ925" s="56">
        <v>115</v>
      </c>
      <c r="BR925" s="56"/>
      <c r="BS925" s="34"/>
      <c r="BT925" s="34"/>
      <c r="BU925" s="34"/>
      <c r="BV925" s="34"/>
      <c r="BW925" s="34"/>
      <c r="BX925" s="34"/>
    </row>
    <row r="926" spans="1:76" x14ac:dyDescent="0.35">
      <c r="A926" s="34" t="s">
        <v>297</v>
      </c>
      <c r="B926" s="34"/>
      <c r="C926" s="34"/>
      <c r="D926" s="34"/>
      <c r="E926" s="34" t="s">
        <v>1536</v>
      </c>
      <c r="F926" s="34" t="s">
        <v>1537</v>
      </c>
      <c r="G926" s="41">
        <v>1988</v>
      </c>
      <c r="H926" s="34"/>
      <c r="I926" s="34"/>
      <c r="J926" s="34"/>
      <c r="K926" s="39" t="s">
        <v>80</v>
      </c>
      <c r="L926" s="39" t="s">
        <v>89</v>
      </c>
      <c r="M926" s="39" t="s">
        <v>90</v>
      </c>
      <c r="N926" s="39" t="s">
        <v>91</v>
      </c>
      <c r="O926" s="39" t="s">
        <v>106</v>
      </c>
      <c r="P926" s="39" t="s">
        <v>1538</v>
      </c>
      <c r="Q926" s="39" t="s">
        <v>1539</v>
      </c>
      <c r="R926" s="35" t="s">
        <v>1540</v>
      </c>
      <c r="S926" s="35" t="s">
        <v>1540</v>
      </c>
      <c r="T926" s="34" t="s">
        <v>1541</v>
      </c>
      <c r="U926" s="39" t="s">
        <v>31</v>
      </c>
      <c r="V926" s="35" t="s">
        <v>31</v>
      </c>
      <c r="W926" s="34" t="s">
        <v>280</v>
      </c>
      <c r="X926" s="115"/>
      <c r="Y926" s="115"/>
      <c r="Z926" s="39" t="s">
        <v>239</v>
      </c>
      <c r="AA926" s="112"/>
      <c r="AB926" s="115"/>
      <c r="AC926" s="341"/>
      <c r="AD926" s="41" t="s">
        <v>240</v>
      </c>
      <c r="AE926" s="41" t="s">
        <v>508</v>
      </c>
      <c r="AF926" s="332" t="s">
        <v>240</v>
      </c>
      <c r="AG926" s="112"/>
      <c r="AH926" s="56">
        <v>376.32</v>
      </c>
      <c r="AI926" s="111">
        <v>376.32</v>
      </c>
      <c r="AJ926" s="56"/>
      <c r="AK926" s="130"/>
      <c r="AL926" s="336">
        <v>7.8</v>
      </c>
      <c r="AM926" s="44">
        <v>169.3219</v>
      </c>
      <c r="AN926" s="111">
        <v>0.5</v>
      </c>
      <c r="AO926" s="111">
        <f t="shared" si="45"/>
        <v>1</v>
      </c>
      <c r="AP926" s="111">
        <v>1</v>
      </c>
      <c r="AQ926" s="111"/>
      <c r="AR926" s="335" t="s">
        <v>295</v>
      </c>
      <c r="AS926" s="111" t="s">
        <v>295</v>
      </c>
      <c r="AT926" s="111" t="s">
        <v>295</v>
      </c>
      <c r="AU926" s="111" t="s">
        <v>240</v>
      </c>
      <c r="AV926" s="130"/>
      <c r="AW926" s="114"/>
      <c r="AX926" s="130">
        <v>20</v>
      </c>
      <c r="AY926" s="114">
        <v>7.8</v>
      </c>
      <c r="AZ926" s="334" t="s">
        <v>240</v>
      </c>
      <c r="BA926" s="130"/>
      <c r="BB926" s="130">
        <v>169.3219</v>
      </c>
      <c r="BC926" s="114">
        <v>0.5</v>
      </c>
      <c r="BD926" s="114"/>
      <c r="BE926" s="56"/>
      <c r="BF926" s="114">
        <v>0.5</v>
      </c>
      <c r="BG926" s="114"/>
      <c r="BH926" s="114"/>
      <c r="BI926" s="114"/>
      <c r="BJ926" s="112">
        <v>0.01</v>
      </c>
      <c r="BK926" s="56">
        <v>27.9</v>
      </c>
      <c r="BL926" s="56">
        <v>24.2</v>
      </c>
      <c r="BM926" s="56">
        <v>52.5</v>
      </c>
      <c r="BN926" s="56">
        <v>4.2</v>
      </c>
      <c r="BO926" s="56">
        <v>163</v>
      </c>
      <c r="BP926" s="223">
        <v>3.8</v>
      </c>
      <c r="BQ926" s="56">
        <v>115</v>
      </c>
      <c r="BR926" s="56"/>
      <c r="BS926" s="34"/>
      <c r="BT926" s="34"/>
      <c r="BU926" s="34"/>
      <c r="BV926" s="34"/>
      <c r="BW926" s="34"/>
      <c r="BX926" s="34"/>
    </row>
    <row r="927" spans="1:76" x14ac:dyDescent="0.35">
      <c r="A927" s="34" t="s">
        <v>297</v>
      </c>
      <c r="B927" s="34"/>
      <c r="C927" s="34"/>
      <c r="D927" s="34"/>
      <c r="E927" s="34" t="s">
        <v>757</v>
      </c>
      <c r="F927" s="34" t="s">
        <v>758</v>
      </c>
      <c r="G927" s="41">
        <v>1999</v>
      </c>
      <c r="H927" s="34"/>
      <c r="I927" s="34"/>
      <c r="J927" s="34"/>
      <c r="K927" s="39" t="s">
        <v>80</v>
      </c>
      <c r="L927" s="39" t="s">
        <v>89</v>
      </c>
      <c r="M927" s="39" t="s">
        <v>90</v>
      </c>
      <c r="N927" s="39" t="s">
        <v>91</v>
      </c>
      <c r="O927" s="39" t="s">
        <v>106</v>
      </c>
      <c r="P927" s="39" t="s">
        <v>1538</v>
      </c>
      <c r="Q927" s="39" t="s">
        <v>1539</v>
      </c>
      <c r="R927" s="35" t="s">
        <v>1542</v>
      </c>
      <c r="S927" s="35" t="s">
        <v>1542</v>
      </c>
      <c r="T927" s="34" t="s">
        <v>1541</v>
      </c>
      <c r="U927" s="39" t="s">
        <v>31</v>
      </c>
      <c r="V927" s="35" t="s">
        <v>31</v>
      </c>
      <c r="W927" s="34" t="s">
        <v>280</v>
      </c>
      <c r="X927" s="115"/>
      <c r="Y927" s="115"/>
      <c r="Z927" s="39" t="s">
        <v>239</v>
      </c>
      <c r="AA927" s="112"/>
      <c r="AB927" s="115"/>
      <c r="AC927" s="341"/>
      <c r="AD927" s="41" t="s">
        <v>240</v>
      </c>
      <c r="AE927" s="41" t="s">
        <v>508</v>
      </c>
      <c r="AF927" s="332" t="s">
        <v>240</v>
      </c>
      <c r="AG927" s="112"/>
      <c r="AH927" s="56">
        <v>249.6</v>
      </c>
      <c r="AI927" s="111">
        <v>249.6</v>
      </c>
      <c r="AJ927" s="56"/>
      <c r="AK927" s="112" t="s">
        <v>769</v>
      </c>
      <c r="AL927" s="336">
        <v>8</v>
      </c>
      <c r="AM927" s="44">
        <v>167.16152529999999</v>
      </c>
      <c r="AN927" s="111">
        <v>0.5</v>
      </c>
      <c r="AO927" s="111">
        <f t="shared" si="45"/>
        <v>1</v>
      </c>
      <c r="AP927" s="111">
        <v>1</v>
      </c>
      <c r="AQ927" s="111"/>
      <c r="AR927" s="335" t="s">
        <v>295</v>
      </c>
      <c r="AS927" s="111" t="s">
        <v>295</v>
      </c>
      <c r="AT927" s="111" t="s">
        <v>295</v>
      </c>
      <c r="AU927" s="111" t="s">
        <v>240</v>
      </c>
      <c r="AV927" s="130"/>
      <c r="AW927" s="114"/>
      <c r="AX927" s="130">
        <v>22</v>
      </c>
      <c r="AY927" s="114">
        <v>8</v>
      </c>
      <c r="AZ927" s="334" t="s">
        <v>240</v>
      </c>
      <c r="BA927" s="130"/>
      <c r="BB927" s="130">
        <v>167.16152529999999</v>
      </c>
      <c r="BC927" s="114">
        <v>0.5</v>
      </c>
      <c r="BD927" s="114"/>
      <c r="BE927" s="56"/>
      <c r="BF927" s="114">
        <v>0.5</v>
      </c>
      <c r="BG927" s="114"/>
      <c r="BH927" s="114"/>
      <c r="BI927" s="114"/>
      <c r="BJ927" s="112">
        <v>0.01</v>
      </c>
      <c r="BK927" s="56">
        <v>27.5609</v>
      </c>
      <c r="BL927" s="56">
        <v>23.881</v>
      </c>
      <c r="BM927" s="56">
        <v>51.723999999999997</v>
      </c>
      <c r="BN927" s="56">
        <v>4.1334999999999997</v>
      </c>
      <c r="BO927" s="56">
        <v>160.32</v>
      </c>
      <c r="BP927" s="223">
        <v>3.7477999999999998</v>
      </c>
      <c r="BQ927" s="56">
        <v>115</v>
      </c>
      <c r="BR927" s="56"/>
      <c r="BS927" s="34"/>
      <c r="BT927" s="34"/>
      <c r="BU927" s="34"/>
      <c r="BV927" s="34"/>
      <c r="BW927" s="34"/>
      <c r="BX927" s="34"/>
    </row>
    <row r="928" spans="1:76" x14ac:dyDescent="0.35">
      <c r="A928" s="34" t="s">
        <v>297</v>
      </c>
      <c r="B928" s="34"/>
      <c r="C928" s="34"/>
      <c r="D928" s="34"/>
      <c r="E928" s="34" t="s">
        <v>1536</v>
      </c>
      <c r="F928" s="34" t="s">
        <v>1537</v>
      </c>
      <c r="G928" s="41">
        <v>1988</v>
      </c>
      <c r="H928" s="34"/>
      <c r="I928" s="34"/>
      <c r="J928" s="34"/>
      <c r="K928" s="39" t="s">
        <v>80</v>
      </c>
      <c r="L928" s="39" t="s">
        <v>89</v>
      </c>
      <c r="M928" s="39" t="s">
        <v>90</v>
      </c>
      <c r="N928" s="39" t="s">
        <v>91</v>
      </c>
      <c r="O928" s="39" t="s">
        <v>106</v>
      </c>
      <c r="P928" s="39" t="s">
        <v>1538</v>
      </c>
      <c r="Q928" s="39" t="s">
        <v>1539</v>
      </c>
      <c r="R928" s="35" t="s">
        <v>1543</v>
      </c>
      <c r="S928" s="35" t="s">
        <v>1543</v>
      </c>
      <c r="T928" s="34" t="s">
        <v>1541</v>
      </c>
      <c r="U928" s="39" t="s">
        <v>31</v>
      </c>
      <c r="V928" s="35" t="s">
        <v>31</v>
      </c>
      <c r="W928" s="34" t="s">
        <v>280</v>
      </c>
      <c r="X928" s="115"/>
      <c r="Y928" s="115"/>
      <c r="Z928" s="39" t="s">
        <v>239</v>
      </c>
      <c r="AA928" s="112"/>
      <c r="AB928" s="115"/>
      <c r="AC928" s="341"/>
      <c r="AD928" s="41" t="s">
        <v>240</v>
      </c>
      <c r="AE928" s="41" t="s">
        <v>508</v>
      </c>
      <c r="AF928" s="332" t="s">
        <v>240</v>
      </c>
      <c r="AG928" s="112"/>
      <c r="AH928" s="56">
        <v>463.68</v>
      </c>
      <c r="AI928" s="111">
        <v>463.68</v>
      </c>
      <c r="AJ928" s="56"/>
      <c r="AK928" s="130"/>
      <c r="AL928" s="336">
        <v>7.8</v>
      </c>
      <c r="AM928" s="44">
        <v>169.3219</v>
      </c>
      <c r="AN928" s="111">
        <v>0.5</v>
      </c>
      <c r="AO928" s="111">
        <f t="shared" si="45"/>
        <v>1</v>
      </c>
      <c r="AP928" s="111">
        <v>1</v>
      </c>
      <c r="AQ928" s="111"/>
      <c r="AR928" s="335" t="s">
        <v>295</v>
      </c>
      <c r="AS928" s="111" t="s">
        <v>295</v>
      </c>
      <c r="AT928" s="111" t="s">
        <v>295</v>
      </c>
      <c r="AU928" s="111" t="s">
        <v>240</v>
      </c>
      <c r="AV928" s="130"/>
      <c r="AW928" s="114"/>
      <c r="AX928" s="130">
        <v>20</v>
      </c>
      <c r="AY928" s="114">
        <v>7.8</v>
      </c>
      <c r="AZ928" s="334" t="s">
        <v>240</v>
      </c>
      <c r="BA928" s="130"/>
      <c r="BB928" s="130">
        <v>169.3219</v>
      </c>
      <c r="BC928" s="114">
        <v>0.5</v>
      </c>
      <c r="BD928" s="114"/>
      <c r="BE928" s="56"/>
      <c r="BF928" s="114">
        <v>0.5</v>
      </c>
      <c r="BG928" s="114"/>
      <c r="BH928" s="114"/>
      <c r="BI928" s="114"/>
      <c r="BJ928" s="112">
        <v>0.01</v>
      </c>
      <c r="BK928" s="56">
        <v>27.9</v>
      </c>
      <c r="BL928" s="56">
        <v>24.2</v>
      </c>
      <c r="BM928" s="56">
        <v>52.5</v>
      </c>
      <c r="BN928" s="56">
        <v>4.2</v>
      </c>
      <c r="BO928" s="56">
        <v>163</v>
      </c>
      <c r="BP928" s="223">
        <v>3.8</v>
      </c>
      <c r="BQ928" s="56">
        <v>115</v>
      </c>
      <c r="BR928" s="56"/>
      <c r="BS928" s="34"/>
      <c r="BT928" s="34"/>
      <c r="BU928" s="34"/>
      <c r="BV928" s="34"/>
      <c r="BW928" s="34"/>
      <c r="BX928" s="34"/>
    </row>
    <row r="929" spans="1:76" x14ac:dyDescent="0.35">
      <c r="A929" s="34" t="s">
        <v>297</v>
      </c>
      <c r="B929" s="34"/>
      <c r="C929" s="34"/>
      <c r="D929" s="34"/>
      <c r="E929" s="34" t="s">
        <v>1536</v>
      </c>
      <c r="F929" s="34" t="s">
        <v>1537</v>
      </c>
      <c r="G929" s="41">
        <v>1988</v>
      </c>
      <c r="H929" s="34"/>
      <c r="I929" s="34"/>
      <c r="J929" s="34"/>
      <c r="K929" s="39" t="s">
        <v>80</v>
      </c>
      <c r="L929" s="39" t="s">
        <v>89</v>
      </c>
      <c r="M929" s="39" t="s">
        <v>90</v>
      </c>
      <c r="N929" s="39" t="s">
        <v>91</v>
      </c>
      <c r="O929" s="39" t="s">
        <v>106</v>
      </c>
      <c r="P929" s="39" t="s">
        <v>1538</v>
      </c>
      <c r="Q929" s="39" t="s">
        <v>1539</v>
      </c>
      <c r="R929" s="35" t="s">
        <v>1543</v>
      </c>
      <c r="S929" s="35" t="s">
        <v>1543</v>
      </c>
      <c r="T929" s="34" t="s">
        <v>1541</v>
      </c>
      <c r="U929" s="39" t="s">
        <v>31</v>
      </c>
      <c r="V929" s="35" t="s">
        <v>31</v>
      </c>
      <c r="W929" s="34" t="s">
        <v>280</v>
      </c>
      <c r="X929" s="115"/>
      <c r="Y929" s="115"/>
      <c r="Z929" s="39" t="s">
        <v>239</v>
      </c>
      <c r="AA929" s="112"/>
      <c r="AB929" s="115"/>
      <c r="AC929" s="341"/>
      <c r="AD929" s="41" t="s">
        <v>240</v>
      </c>
      <c r="AE929" s="41" t="s">
        <v>508</v>
      </c>
      <c r="AF929" s="332" t="s">
        <v>240</v>
      </c>
      <c r="AG929" s="112"/>
      <c r="AH929" s="56">
        <v>473.28</v>
      </c>
      <c r="AI929" s="111">
        <v>473.28</v>
      </c>
      <c r="AJ929" s="56"/>
      <c r="AK929" s="130"/>
      <c r="AL929" s="336">
        <v>7.8</v>
      </c>
      <c r="AM929" s="44">
        <v>169.3219</v>
      </c>
      <c r="AN929" s="111">
        <v>0.5</v>
      </c>
      <c r="AO929" s="111">
        <f t="shared" si="45"/>
        <v>1</v>
      </c>
      <c r="AP929" s="111">
        <v>1</v>
      </c>
      <c r="AQ929" s="111"/>
      <c r="AR929" s="335" t="s">
        <v>295</v>
      </c>
      <c r="AS929" s="111" t="s">
        <v>295</v>
      </c>
      <c r="AT929" s="111" t="s">
        <v>295</v>
      </c>
      <c r="AU929" s="111" t="s">
        <v>240</v>
      </c>
      <c r="AV929" s="130"/>
      <c r="AW929" s="114"/>
      <c r="AX929" s="130">
        <v>20</v>
      </c>
      <c r="AY929" s="114">
        <v>7.8</v>
      </c>
      <c r="AZ929" s="334" t="s">
        <v>240</v>
      </c>
      <c r="BA929" s="130"/>
      <c r="BB929" s="130">
        <v>169.3219</v>
      </c>
      <c r="BC929" s="114">
        <v>0.5</v>
      </c>
      <c r="BD929" s="114"/>
      <c r="BE929" s="56"/>
      <c r="BF929" s="114">
        <v>0.5</v>
      </c>
      <c r="BG929" s="114"/>
      <c r="BH929" s="114"/>
      <c r="BI929" s="114"/>
      <c r="BJ929" s="112">
        <v>0.01</v>
      </c>
      <c r="BK929" s="56">
        <v>27.9</v>
      </c>
      <c r="BL929" s="56">
        <v>24.2</v>
      </c>
      <c r="BM929" s="56">
        <v>52.5</v>
      </c>
      <c r="BN929" s="56">
        <v>4.2</v>
      </c>
      <c r="BO929" s="56">
        <v>163</v>
      </c>
      <c r="BP929" s="223">
        <v>3.8</v>
      </c>
      <c r="BQ929" s="56">
        <v>115</v>
      </c>
      <c r="BR929" s="56"/>
      <c r="BS929" s="34"/>
      <c r="BT929" s="34"/>
      <c r="BU929" s="34"/>
      <c r="BV929" s="34"/>
      <c r="BW929" s="34"/>
      <c r="BX929" s="34"/>
    </row>
    <row r="930" spans="1:76" x14ac:dyDescent="0.35">
      <c r="A930" s="34" t="s">
        <v>297</v>
      </c>
      <c r="B930" s="34"/>
      <c r="C930" s="34"/>
      <c r="D930" s="34"/>
      <c r="E930" s="34" t="s">
        <v>1536</v>
      </c>
      <c r="F930" s="34" t="s">
        <v>1537</v>
      </c>
      <c r="G930" s="41">
        <v>1988</v>
      </c>
      <c r="H930" s="34"/>
      <c r="I930" s="34"/>
      <c r="J930" s="34"/>
      <c r="K930" s="39" t="s">
        <v>80</v>
      </c>
      <c r="L930" s="39" t="s">
        <v>89</v>
      </c>
      <c r="M930" s="39" t="s">
        <v>90</v>
      </c>
      <c r="N930" s="39" t="s">
        <v>91</v>
      </c>
      <c r="O930" s="39" t="s">
        <v>106</v>
      </c>
      <c r="P930" s="39" t="s">
        <v>1538</v>
      </c>
      <c r="Q930" s="39" t="s">
        <v>1539</v>
      </c>
      <c r="R930" s="35" t="s">
        <v>1543</v>
      </c>
      <c r="S930" s="35" t="s">
        <v>1543</v>
      </c>
      <c r="T930" s="34" t="s">
        <v>1541</v>
      </c>
      <c r="U930" s="39" t="s">
        <v>31</v>
      </c>
      <c r="V930" s="35" t="s">
        <v>31</v>
      </c>
      <c r="W930" s="34" t="s">
        <v>280</v>
      </c>
      <c r="X930" s="115"/>
      <c r="Y930" s="115"/>
      <c r="Z930" s="39" t="s">
        <v>239</v>
      </c>
      <c r="AA930" s="112"/>
      <c r="AB930" s="115"/>
      <c r="AC930" s="341"/>
      <c r="AD930" s="41" t="s">
        <v>240</v>
      </c>
      <c r="AE930" s="41" t="s">
        <v>508</v>
      </c>
      <c r="AF930" s="332" t="s">
        <v>240</v>
      </c>
      <c r="AG930" s="112"/>
      <c r="AH930" s="56">
        <v>526.08000000000004</v>
      </c>
      <c r="AI930" s="111">
        <v>526.08000000000004</v>
      </c>
      <c r="AJ930" s="56"/>
      <c r="AK930" s="130"/>
      <c r="AL930" s="336">
        <v>7.8</v>
      </c>
      <c r="AM930" s="44">
        <v>169.3219</v>
      </c>
      <c r="AN930" s="111">
        <v>0.5</v>
      </c>
      <c r="AO930" s="111">
        <f t="shared" si="45"/>
        <v>1</v>
      </c>
      <c r="AP930" s="111">
        <v>1</v>
      </c>
      <c r="AQ930" s="111"/>
      <c r="AR930" s="335" t="s">
        <v>295</v>
      </c>
      <c r="AS930" s="111" t="s">
        <v>295</v>
      </c>
      <c r="AT930" s="111" t="s">
        <v>295</v>
      </c>
      <c r="AU930" s="111" t="s">
        <v>240</v>
      </c>
      <c r="AV930" s="130"/>
      <c r="AW930" s="114"/>
      <c r="AX930" s="130">
        <v>20</v>
      </c>
      <c r="AY930" s="114">
        <v>7.8</v>
      </c>
      <c r="AZ930" s="334" t="s">
        <v>240</v>
      </c>
      <c r="BA930" s="130"/>
      <c r="BB930" s="130">
        <v>169.3219</v>
      </c>
      <c r="BC930" s="114">
        <v>0.5</v>
      </c>
      <c r="BD930" s="114"/>
      <c r="BE930" s="56"/>
      <c r="BF930" s="114">
        <v>0.5</v>
      </c>
      <c r="BG930" s="114"/>
      <c r="BH930" s="114"/>
      <c r="BI930" s="114"/>
      <c r="BJ930" s="112">
        <v>0.01</v>
      </c>
      <c r="BK930" s="56">
        <v>27.9</v>
      </c>
      <c r="BL930" s="56">
        <v>24.2</v>
      </c>
      <c r="BM930" s="56">
        <v>52.5</v>
      </c>
      <c r="BN930" s="56">
        <v>4.2</v>
      </c>
      <c r="BO930" s="56">
        <v>163</v>
      </c>
      <c r="BP930" s="223">
        <v>3.8</v>
      </c>
      <c r="BQ930" s="56">
        <v>115</v>
      </c>
      <c r="BR930" s="56"/>
      <c r="BS930" s="34"/>
      <c r="BT930" s="34"/>
      <c r="BU930" s="34"/>
      <c r="BV930" s="34"/>
      <c r="BW930" s="34"/>
      <c r="BX930" s="34"/>
    </row>
    <row r="931" spans="1:76" x14ac:dyDescent="0.35">
      <c r="A931" s="34" t="s">
        <v>297</v>
      </c>
      <c r="B931" s="34"/>
      <c r="C931" s="34"/>
      <c r="D931" s="34"/>
      <c r="E931" s="34" t="s">
        <v>1536</v>
      </c>
      <c r="F931" s="34" t="s">
        <v>1537</v>
      </c>
      <c r="G931" s="41">
        <v>1988</v>
      </c>
      <c r="H931" s="34"/>
      <c r="I931" s="34"/>
      <c r="J931" s="34"/>
      <c r="K931" s="39" t="s">
        <v>80</v>
      </c>
      <c r="L931" s="39" t="s">
        <v>89</v>
      </c>
      <c r="M931" s="39" t="s">
        <v>90</v>
      </c>
      <c r="N931" s="39" t="s">
        <v>91</v>
      </c>
      <c r="O931" s="39" t="s">
        <v>106</v>
      </c>
      <c r="P931" s="39" t="s">
        <v>1538</v>
      </c>
      <c r="Q931" s="39" t="s">
        <v>1539</v>
      </c>
      <c r="R931" s="35" t="s">
        <v>1543</v>
      </c>
      <c r="S931" s="35" t="s">
        <v>1543</v>
      </c>
      <c r="T931" s="34" t="s">
        <v>1541</v>
      </c>
      <c r="U931" s="39" t="s">
        <v>31</v>
      </c>
      <c r="V931" s="35" t="s">
        <v>31</v>
      </c>
      <c r="W931" s="34" t="s">
        <v>280</v>
      </c>
      <c r="X931" s="115"/>
      <c r="Y931" s="115"/>
      <c r="Z931" s="39" t="s">
        <v>239</v>
      </c>
      <c r="AA931" s="112"/>
      <c r="AB931" s="115"/>
      <c r="AC931" s="341"/>
      <c r="AD931" s="41" t="s">
        <v>240</v>
      </c>
      <c r="AE931" s="41" t="s">
        <v>508</v>
      </c>
      <c r="AF931" s="332" t="s">
        <v>240</v>
      </c>
      <c r="AG931" s="112"/>
      <c r="AH931" s="56">
        <v>577.91999999999996</v>
      </c>
      <c r="AI931" s="111">
        <v>577.91999999999996</v>
      </c>
      <c r="AJ931" s="56"/>
      <c r="AK931" s="130"/>
      <c r="AL931" s="336">
        <v>7.8</v>
      </c>
      <c r="AM931" s="44">
        <v>169.3219</v>
      </c>
      <c r="AN931" s="111">
        <v>0.5</v>
      </c>
      <c r="AO931" s="111">
        <f t="shared" si="45"/>
        <v>1</v>
      </c>
      <c r="AP931" s="111">
        <v>1</v>
      </c>
      <c r="AQ931" s="111"/>
      <c r="AR931" s="335" t="s">
        <v>295</v>
      </c>
      <c r="AS931" s="111" t="s">
        <v>295</v>
      </c>
      <c r="AT931" s="111" t="s">
        <v>295</v>
      </c>
      <c r="AU931" s="111" t="s">
        <v>240</v>
      </c>
      <c r="AV931" s="130"/>
      <c r="AW931" s="114"/>
      <c r="AX931" s="130">
        <v>20</v>
      </c>
      <c r="AY931" s="114">
        <v>7.8</v>
      </c>
      <c r="AZ931" s="334" t="s">
        <v>240</v>
      </c>
      <c r="BA931" s="130"/>
      <c r="BB931" s="130">
        <v>169.3219</v>
      </c>
      <c r="BC931" s="114">
        <v>0.5</v>
      </c>
      <c r="BD931" s="114"/>
      <c r="BE931" s="56"/>
      <c r="BF931" s="114">
        <v>0.5</v>
      </c>
      <c r="BG931" s="114"/>
      <c r="BH931" s="114"/>
      <c r="BI931" s="114"/>
      <c r="BJ931" s="112">
        <v>0.01</v>
      </c>
      <c r="BK931" s="56">
        <v>27.9</v>
      </c>
      <c r="BL931" s="56">
        <v>24.2</v>
      </c>
      <c r="BM931" s="56">
        <v>52.5</v>
      </c>
      <c r="BN931" s="56">
        <v>4.2</v>
      </c>
      <c r="BO931" s="56">
        <v>163</v>
      </c>
      <c r="BP931" s="223">
        <v>3.8</v>
      </c>
      <c r="BQ931" s="56">
        <v>115</v>
      </c>
      <c r="BR931" s="56"/>
      <c r="BS931" s="34"/>
      <c r="BT931" s="34"/>
      <c r="BU931" s="34"/>
      <c r="BV931" s="34"/>
      <c r="BW931" s="34"/>
      <c r="BX931" s="34"/>
    </row>
    <row r="932" spans="1:76" x14ac:dyDescent="0.35">
      <c r="A932" s="34" t="s">
        <v>297</v>
      </c>
      <c r="B932" s="34"/>
      <c r="C932" s="34"/>
      <c r="D932" s="34"/>
      <c r="E932" s="34" t="s">
        <v>757</v>
      </c>
      <c r="F932" s="34" t="s">
        <v>758</v>
      </c>
      <c r="G932" s="41">
        <v>1999</v>
      </c>
      <c r="H932" s="34"/>
      <c r="I932" s="34"/>
      <c r="J932" s="34"/>
      <c r="K932" s="39" t="s">
        <v>80</v>
      </c>
      <c r="L932" s="39" t="s">
        <v>89</v>
      </c>
      <c r="M932" s="39" t="s">
        <v>90</v>
      </c>
      <c r="N932" s="39" t="s">
        <v>91</v>
      </c>
      <c r="O932" s="39" t="s">
        <v>106</v>
      </c>
      <c r="P932" s="39" t="s">
        <v>1538</v>
      </c>
      <c r="Q932" s="39" t="s">
        <v>1539</v>
      </c>
      <c r="R932" s="35" t="s">
        <v>1544</v>
      </c>
      <c r="S932" s="35" t="s">
        <v>1544</v>
      </c>
      <c r="T932" s="34" t="s">
        <v>1545</v>
      </c>
      <c r="U932" s="39" t="s">
        <v>31</v>
      </c>
      <c r="V932" s="35" t="s">
        <v>31</v>
      </c>
      <c r="W932" s="34" t="s">
        <v>280</v>
      </c>
      <c r="X932" s="115"/>
      <c r="Y932" s="115"/>
      <c r="Z932" s="39" t="s">
        <v>239</v>
      </c>
      <c r="AA932" s="112"/>
      <c r="AB932" s="115"/>
      <c r="AC932" s="341"/>
      <c r="AD932" s="41" t="s">
        <v>240</v>
      </c>
      <c r="AE932" s="41" t="s">
        <v>508</v>
      </c>
      <c r="AF932" s="332" t="s">
        <v>240</v>
      </c>
      <c r="AG932" s="112"/>
      <c r="AH932" s="56">
        <v>57.6</v>
      </c>
      <c r="AI932" s="111">
        <v>57.6</v>
      </c>
      <c r="AJ932" s="56"/>
      <c r="AK932" s="112" t="s">
        <v>769</v>
      </c>
      <c r="AL932" s="336">
        <v>8.1999999999999993</v>
      </c>
      <c r="AM932" s="44">
        <v>167.16152529999999</v>
      </c>
      <c r="AN932" s="111">
        <v>0.5</v>
      </c>
      <c r="AO932" s="111">
        <f t="shared" si="45"/>
        <v>1</v>
      </c>
      <c r="AP932" s="111">
        <v>1</v>
      </c>
      <c r="AQ932" s="111"/>
      <c r="AR932" s="335" t="s">
        <v>295</v>
      </c>
      <c r="AS932" s="111" t="s">
        <v>295</v>
      </c>
      <c r="AT932" s="111" t="s">
        <v>295</v>
      </c>
      <c r="AU932" s="111" t="s">
        <v>240</v>
      </c>
      <c r="AV932" s="130"/>
      <c r="AW932" s="114"/>
      <c r="AX932" s="130">
        <v>22</v>
      </c>
      <c r="AY932" s="114">
        <v>8.1999999999999993</v>
      </c>
      <c r="AZ932" s="334" t="s">
        <v>240</v>
      </c>
      <c r="BA932" s="130"/>
      <c r="BB932" s="130">
        <v>167.16152529999999</v>
      </c>
      <c r="BC932" s="114">
        <v>0.5</v>
      </c>
      <c r="BD932" s="114"/>
      <c r="BE932" s="56"/>
      <c r="BF932" s="114">
        <v>0.5</v>
      </c>
      <c r="BG932" s="114"/>
      <c r="BH932" s="114"/>
      <c r="BI932" s="114"/>
      <c r="BJ932" s="112">
        <v>0.01</v>
      </c>
      <c r="BK932" s="56">
        <v>27.5609</v>
      </c>
      <c r="BL932" s="56">
        <v>23.881</v>
      </c>
      <c r="BM932" s="56">
        <v>51.723999999999997</v>
      </c>
      <c r="BN932" s="56">
        <v>4.1334999999999997</v>
      </c>
      <c r="BO932" s="56">
        <v>160.32</v>
      </c>
      <c r="BP932" s="223">
        <v>3.7477999999999998</v>
      </c>
      <c r="BQ932" s="56">
        <v>115</v>
      </c>
      <c r="BR932" s="56"/>
      <c r="BS932" s="34"/>
      <c r="BT932" s="34"/>
      <c r="BU932" s="34"/>
      <c r="BV932" s="34"/>
      <c r="BW932" s="34"/>
      <c r="BX932" s="34"/>
    </row>
    <row r="933" spans="1:76" x14ac:dyDescent="0.35">
      <c r="C933" s="39">
        <v>1314269</v>
      </c>
      <c r="D933" s="39">
        <v>772347</v>
      </c>
      <c r="E933" s="39" t="s">
        <v>290</v>
      </c>
      <c r="F933" s="39" t="s">
        <v>468</v>
      </c>
      <c r="G933" s="39">
        <v>2004</v>
      </c>
      <c r="H933" s="39" t="s">
        <v>469</v>
      </c>
      <c r="I933" s="39" t="s">
        <v>470</v>
      </c>
      <c r="J933" s="39" t="s">
        <v>16</v>
      </c>
      <c r="K933" s="39" t="s">
        <v>80</v>
      </c>
      <c r="L933" s="39" t="s">
        <v>81</v>
      </c>
      <c r="M933" s="39" t="s">
        <v>82</v>
      </c>
      <c r="N933" s="39" t="s">
        <v>83</v>
      </c>
      <c r="O933" s="39" t="s">
        <v>84</v>
      </c>
      <c r="P933" s="39" t="s">
        <v>639</v>
      </c>
      <c r="Q933" s="39" t="s">
        <v>1546</v>
      </c>
      <c r="R933" s="39" t="s">
        <v>1547</v>
      </c>
      <c r="S933" s="39" t="s">
        <v>1547</v>
      </c>
      <c r="T933" s="39" t="s">
        <v>474</v>
      </c>
      <c r="U933" s="39" t="s">
        <v>28</v>
      </c>
      <c r="V933" s="39" t="s">
        <v>293</v>
      </c>
      <c r="W933" s="34" t="s">
        <v>280</v>
      </c>
      <c r="X933" s="39" t="s">
        <v>281</v>
      </c>
      <c r="Y933" s="39" t="s">
        <v>475</v>
      </c>
      <c r="Z933" s="39" t="s">
        <v>239</v>
      </c>
      <c r="AA933" s="39" t="s">
        <v>476</v>
      </c>
      <c r="AB933" s="39">
        <v>2</v>
      </c>
      <c r="AC933" s="332">
        <f>AB933*24</f>
        <v>48</v>
      </c>
      <c r="AD933" s="332" t="s">
        <v>240</v>
      </c>
      <c r="AE933" s="332" t="s">
        <v>477</v>
      </c>
      <c r="AF933" s="332" t="s">
        <v>240</v>
      </c>
      <c r="AG933" s="39" t="s">
        <v>478</v>
      </c>
      <c r="AH933" s="39" t="s">
        <v>1548</v>
      </c>
      <c r="AI933" s="111">
        <v>12.9</v>
      </c>
      <c r="AL933" s="336">
        <v>5</v>
      </c>
      <c r="AM933" s="44">
        <v>29.988899999999997</v>
      </c>
      <c r="AN933" s="111">
        <v>3</v>
      </c>
      <c r="AO933" s="111">
        <f t="shared" si="45"/>
        <v>1</v>
      </c>
      <c r="AP933" s="111">
        <v>1</v>
      </c>
      <c r="AQ933" s="111"/>
      <c r="AR933" s="335" t="s">
        <v>295</v>
      </c>
      <c r="AS933" s="111" t="s">
        <v>240</v>
      </c>
      <c r="AT933" s="111" t="s">
        <v>295</v>
      </c>
      <c r="AU933" s="111"/>
      <c r="AV933" s="39" t="s">
        <v>481</v>
      </c>
      <c r="AW933" s="39" t="s">
        <v>296</v>
      </c>
      <c r="AX933" s="39" t="s">
        <v>483</v>
      </c>
      <c r="AY933" s="39">
        <v>5</v>
      </c>
      <c r="AZ933" s="334" t="s">
        <v>240</v>
      </c>
      <c r="BA933" s="39" t="s">
        <v>497</v>
      </c>
      <c r="BC933" s="39">
        <v>3</v>
      </c>
      <c r="BD933" s="39" t="s">
        <v>485</v>
      </c>
      <c r="BH933" s="39" t="s">
        <v>671</v>
      </c>
      <c r="BI933" s="39" t="s">
        <v>497</v>
      </c>
      <c r="BJ933" s="112">
        <v>10</v>
      </c>
      <c r="BK933" s="39">
        <v>9.6999999999999993</v>
      </c>
      <c r="BL933" s="39">
        <v>1.4</v>
      </c>
      <c r="BM933" s="39">
        <v>13.1</v>
      </c>
      <c r="BN933" s="39" t="s">
        <v>202</v>
      </c>
      <c r="BO933" s="39" t="s">
        <v>644</v>
      </c>
      <c r="BP933" s="107">
        <v>26.2</v>
      </c>
      <c r="BQ933" s="39" t="s">
        <v>497</v>
      </c>
      <c r="BR933" s="53" t="s">
        <v>1110</v>
      </c>
      <c r="BS933" s="53"/>
      <c r="BT933" s="53"/>
      <c r="BU933" s="53"/>
      <c r="BV933" s="39" t="s">
        <v>489</v>
      </c>
      <c r="BX933" s="39" t="s">
        <v>296</v>
      </c>
    </row>
    <row r="934" spans="1:76" x14ac:dyDescent="0.35">
      <c r="C934" s="39">
        <v>1310705</v>
      </c>
      <c r="D934" s="39">
        <v>767918</v>
      </c>
      <c r="E934" s="39" t="s">
        <v>290</v>
      </c>
      <c r="F934" s="39" t="s">
        <v>672</v>
      </c>
      <c r="G934" s="39">
        <v>2005</v>
      </c>
      <c r="H934" s="39" t="s">
        <v>673</v>
      </c>
      <c r="I934" s="39" t="s">
        <v>674</v>
      </c>
      <c r="J934" s="39" t="s">
        <v>16</v>
      </c>
      <c r="K934" s="39" t="s">
        <v>80</v>
      </c>
      <c r="L934" s="39" t="s">
        <v>81</v>
      </c>
      <c r="M934" s="39" t="s">
        <v>82</v>
      </c>
      <c r="N934" s="39" t="s">
        <v>83</v>
      </c>
      <c r="O934" s="39" t="s">
        <v>84</v>
      </c>
      <c r="P934" s="39" t="s">
        <v>639</v>
      </c>
      <c r="Q934" s="39" t="s">
        <v>1546</v>
      </c>
      <c r="R934" s="39" t="s">
        <v>1547</v>
      </c>
      <c r="S934" s="39" t="s">
        <v>1547</v>
      </c>
      <c r="T934" s="39" t="s">
        <v>474</v>
      </c>
      <c r="U934" s="39" t="s">
        <v>28</v>
      </c>
      <c r="V934" s="39" t="s">
        <v>293</v>
      </c>
      <c r="W934" s="34" t="s">
        <v>280</v>
      </c>
      <c r="X934" s="39" t="s">
        <v>281</v>
      </c>
      <c r="Y934" s="39" t="s">
        <v>475</v>
      </c>
      <c r="Z934" s="39" t="s">
        <v>239</v>
      </c>
      <c r="AA934" s="39" t="s">
        <v>476</v>
      </c>
      <c r="AB934" s="39">
        <v>2</v>
      </c>
      <c r="AC934" s="332">
        <f>AB934*24</f>
        <v>48</v>
      </c>
      <c r="AD934" s="332" t="s">
        <v>240</v>
      </c>
      <c r="AE934" s="332" t="s">
        <v>477</v>
      </c>
      <c r="AF934" s="332" t="s">
        <v>240</v>
      </c>
      <c r="AG934" s="39" t="s">
        <v>478</v>
      </c>
      <c r="AH934" s="39" t="s">
        <v>1549</v>
      </c>
      <c r="AI934" s="111">
        <v>24.3</v>
      </c>
      <c r="AL934" s="336">
        <v>7.8</v>
      </c>
      <c r="AM934" s="44">
        <v>250</v>
      </c>
      <c r="AN934" s="111">
        <v>0.38</v>
      </c>
      <c r="AO934" s="111">
        <v>1</v>
      </c>
      <c r="AP934" s="111">
        <v>2</v>
      </c>
      <c r="AQ934" s="111" t="s">
        <v>933</v>
      </c>
      <c r="AR934" s="335" t="s">
        <v>295</v>
      </c>
      <c r="AS934" s="111" t="s">
        <v>240</v>
      </c>
      <c r="AT934" s="111" t="s">
        <v>295</v>
      </c>
      <c r="AU934" s="111"/>
      <c r="AV934" s="39" t="s">
        <v>481</v>
      </c>
      <c r="AW934" s="39" t="s">
        <v>677</v>
      </c>
      <c r="AX934" s="39" t="s">
        <v>483</v>
      </c>
      <c r="AY934" s="39">
        <v>7.8</v>
      </c>
      <c r="AZ934" s="334" t="s">
        <v>240</v>
      </c>
      <c r="BA934" s="39" t="s">
        <v>678</v>
      </c>
      <c r="BC934" s="39">
        <v>0.38</v>
      </c>
      <c r="BD934" s="39" t="s">
        <v>1048</v>
      </c>
      <c r="BG934" s="39" t="s">
        <v>651</v>
      </c>
      <c r="BH934" s="39" t="s">
        <v>497</v>
      </c>
      <c r="BI934" s="39" t="s">
        <v>497</v>
      </c>
      <c r="BJ934" s="112">
        <v>10</v>
      </c>
      <c r="BK934" s="56">
        <v>80.099999999999994</v>
      </c>
      <c r="BL934" s="56">
        <v>12.2</v>
      </c>
      <c r="BM934" s="56">
        <v>17.2</v>
      </c>
      <c r="BN934" s="56">
        <v>2.9</v>
      </c>
      <c r="BO934" s="56">
        <v>70.491344825111085</v>
      </c>
      <c r="BP934" s="223">
        <v>144.4</v>
      </c>
      <c r="BQ934" s="56">
        <v>14.15306986860867</v>
      </c>
      <c r="BR934" s="53" t="s">
        <v>652</v>
      </c>
      <c r="BS934" s="53"/>
      <c r="BT934" s="53"/>
      <c r="BU934" s="53"/>
      <c r="BV934" s="39" t="s">
        <v>489</v>
      </c>
      <c r="BX934" s="39" t="s">
        <v>677</v>
      </c>
    </row>
    <row r="935" spans="1:76" x14ac:dyDescent="0.35">
      <c r="A935" s="337" t="s">
        <v>1201</v>
      </c>
      <c r="B935" s="337"/>
      <c r="C935" s="39">
        <v>1146628</v>
      </c>
      <c r="D935" s="39">
        <v>111131</v>
      </c>
      <c r="E935" s="39" t="s">
        <v>725</v>
      </c>
      <c r="F935" s="39" t="s">
        <v>726</v>
      </c>
      <c r="G935" s="39">
        <v>1983</v>
      </c>
      <c r="H935" s="39" t="s">
        <v>727</v>
      </c>
      <c r="I935" s="39" t="s">
        <v>728</v>
      </c>
      <c r="J935" s="39" t="s">
        <v>502</v>
      </c>
      <c r="K935" s="39" t="s">
        <v>80</v>
      </c>
      <c r="L935" s="39" t="s">
        <v>89</v>
      </c>
      <c r="M935" s="39" t="s">
        <v>90</v>
      </c>
      <c r="N935" s="39" t="s">
        <v>91</v>
      </c>
      <c r="O935" s="39" t="s">
        <v>1550</v>
      </c>
      <c r="P935" s="39" t="s">
        <v>1551</v>
      </c>
      <c r="Q935" s="39" t="s">
        <v>1552</v>
      </c>
      <c r="R935" s="39" t="s">
        <v>345</v>
      </c>
      <c r="S935" s="39" t="s">
        <v>345</v>
      </c>
      <c r="T935" s="35" t="s">
        <v>1553</v>
      </c>
      <c r="U935" s="39" t="s">
        <v>31</v>
      </c>
      <c r="V935" s="35" t="s">
        <v>31</v>
      </c>
      <c r="W935" s="34" t="s">
        <v>892</v>
      </c>
      <c r="Y935" s="39" t="s">
        <v>497</v>
      </c>
      <c r="Z935" s="39" t="s">
        <v>239</v>
      </c>
      <c r="AA935" s="39" t="s">
        <v>239</v>
      </c>
      <c r="AB935" s="39">
        <v>4</v>
      </c>
      <c r="AC935" s="332">
        <f>AB935*24</f>
        <v>96</v>
      </c>
      <c r="AD935" s="332" t="s">
        <v>240</v>
      </c>
      <c r="AE935" s="332" t="s">
        <v>508</v>
      </c>
      <c r="AF935" s="332" t="s">
        <v>240</v>
      </c>
      <c r="AG935" s="39" t="s">
        <v>631</v>
      </c>
      <c r="AH935" s="39" t="s">
        <v>1554</v>
      </c>
      <c r="AI935" s="111" t="s">
        <v>1554</v>
      </c>
      <c r="AL935" s="116">
        <v>7.5</v>
      </c>
      <c r="AM935" s="44">
        <v>54</v>
      </c>
      <c r="AN935" s="111"/>
      <c r="AO935" s="111">
        <v>4</v>
      </c>
      <c r="AP935" s="335">
        <v>2</v>
      </c>
      <c r="AQ935" s="111" t="s">
        <v>735</v>
      </c>
      <c r="AR935" s="335" t="s">
        <v>295</v>
      </c>
      <c r="AS935" s="335" t="s">
        <v>240</v>
      </c>
      <c r="AT935" s="335" t="s">
        <v>240</v>
      </c>
      <c r="AU935" s="111"/>
      <c r="AV935" s="39" t="s">
        <v>338</v>
      </c>
      <c r="AW935" s="39" t="s">
        <v>736</v>
      </c>
      <c r="AX935" s="34">
        <v>15</v>
      </c>
      <c r="AY935" s="34" t="s">
        <v>737</v>
      </c>
      <c r="AZ935" s="334" t="s">
        <v>240</v>
      </c>
      <c r="BA935" s="34" t="s">
        <v>738</v>
      </c>
      <c r="BB935" s="34"/>
      <c r="BC935" s="34"/>
      <c r="BD935" s="34"/>
      <c r="BE935" s="34"/>
      <c r="BF935" s="34"/>
      <c r="BG935" s="34"/>
      <c r="BH935" s="39">
        <v>150</v>
      </c>
      <c r="BI935" s="39" t="s">
        <v>739</v>
      </c>
      <c r="BK935" s="39">
        <v>8.5</v>
      </c>
      <c r="BL935" s="39">
        <v>4.9000000000000004</v>
      </c>
      <c r="BM935" s="39">
        <v>12</v>
      </c>
      <c r="BN935" s="39" t="s">
        <v>497</v>
      </c>
      <c r="BO935" s="39">
        <v>12</v>
      </c>
      <c r="BP935" s="107">
        <v>23</v>
      </c>
      <c r="BQ935" s="34">
        <v>27</v>
      </c>
      <c r="BR935" s="53"/>
      <c r="BS935" s="53"/>
      <c r="BT935" s="53"/>
      <c r="BU935" s="53"/>
      <c r="BV935" s="39" t="s">
        <v>638</v>
      </c>
    </row>
    <row r="936" spans="1:76" x14ac:dyDescent="0.35">
      <c r="A936" s="34" t="s">
        <v>324</v>
      </c>
      <c r="B936" s="34"/>
      <c r="C936" s="34"/>
      <c r="D936" s="34"/>
      <c r="E936" s="35" t="s">
        <v>1220</v>
      </c>
      <c r="F936" s="35" t="s">
        <v>346</v>
      </c>
      <c r="G936" s="40">
        <v>1990</v>
      </c>
      <c r="H936" s="34"/>
      <c r="I936" s="34"/>
      <c r="J936" s="35"/>
      <c r="K936" s="39" t="s">
        <v>80</v>
      </c>
      <c r="L936" s="39" t="s">
        <v>89</v>
      </c>
      <c r="M936" s="39" t="s">
        <v>90</v>
      </c>
      <c r="N936" s="39" t="s">
        <v>91</v>
      </c>
      <c r="O936" s="39" t="s">
        <v>1550</v>
      </c>
      <c r="P936" s="39" t="s">
        <v>1551</v>
      </c>
      <c r="Q936" s="39" t="s">
        <v>1552</v>
      </c>
      <c r="R936" s="35" t="s">
        <v>345</v>
      </c>
      <c r="S936" s="35" t="s">
        <v>345</v>
      </c>
      <c r="T936" s="35" t="s">
        <v>1553</v>
      </c>
      <c r="U936" s="39" t="s">
        <v>31</v>
      </c>
      <c r="V936" s="35" t="s">
        <v>31</v>
      </c>
      <c r="W936" s="34" t="s">
        <v>892</v>
      </c>
      <c r="X936" s="35" t="s">
        <v>327</v>
      </c>
      <c r="Y936" s="35"/>
      <c r="Z936" s="39" t="s">
        <v>239</v>
      </c>
      <c r="AA936" s="343"/>
      <c r="AB936" s="34"/>
      <c r="AC936" s="41">
        <v>96</v>
      </c>
      <c r="AD936" s="41" t="s">
        <v>240</v>
      </c>
      <c r="AE936" s="41" t="s">
        <v>508</v>
      </c>
      <c r="AF936" s="332" t="s">
        <v>240</v>
      </c>
      <c r="AG936" s="34"/>
      <c r="AH936" s="343">
        <v>59</v>
      </c>
      <c r="AI936" s="111">
        <v>59</v>
      </c>
      <c r="AJ936" s="350" t="s">
        <v>1555</v>
      </c>
      <c r="AK936" s="35" t="s">
        <v>1556</v>
      </c>
      <c r="AL936" s="116">
        <v>6.9</v>
      </c>
      <c r="AM936" s="44">
        <v>19</v>
      </c>
      <c r="AN936" s="111">
        <v>2.4</v>
      </c>
      <c r="AO936" s="335">
        <v>2</v>
      </c>
      <c r="AP936" s="335"/>
      <c r="AQ936" s="111"/>
      <c r="AR936" s="335" t="s">
        <v>295</v>
      </c>
      <c r="AS936" s="335" t="s">
        <v>240</v>
      </c>
      <c r="AT936" s="335" t="s">
        <v>240</v>
      </c>
      <c r="AU936" s="111"/>
      <c r="AV936" s="35" t="s">
        <v>510</v>
      </c>
      <c r="AW936" s="34" t="s">
        <v>1223</v>
      </c>
      <c r="AX936" s="34">
        <v>18</v>
      </c>
      <c r="AY936" s="34">
        <v>6.9</v>
      </c>
      <c r="AZ936" s="334" t="s">
        <v>240</v>
      </c>
      <c r="BA936" s="34">
        <v>19</v>
      </c>
      <c r="BB936" s="34"/>
      <c r="BC936" s="34" t="s">
        <v>1224</v>
      </c>
      <c r="BD936" s="34" t="s">
        <v>1225</v>
      </c>
      <c r="BE936" s="34">
        <v>2.4</v>
      </c>
      <c r="BF936" s="34"/>
      <c r="BG936" s="34"/>
      <c r="BH936" s="34"/>
      <c r="BI936" s="34"/>
      <c r="BJ936" s="112"/>
      <c r="BK936" s="56">
        <v>10.379705354340839</v>
      </c>
      <c r="BL936" s="56">
        <v>9.0042990531391123</v>
      </c>
      <c r="BM936" s="56">
        <v>19.524733405175215</v>
      </c>
      <c r="BN936" s="56">
        <v>1.5590214820702852</v>
      </c>
      <c r="BO936" s="56">
        <v>38.491628365984248</v>
      </c>
      <c r="BP936" s="223">
        <v>0.89990774754972913</v>
      </c>
      <c r="BQ936" s="33">
        <v>22.023913333333333</v>
      </c>
      <c r="BR936" s="34"/>
      <c r="BS936" s="34"/>
      <c r="BT936" s="342">
        <v>0.73</v>
      </c>
      <c r="BU936" s="34" t="s">
        <v>324</v>
      </c>
      <c r="BV936" s="34"/>
      <c r="BW936" s="34"/>
      <c r="BX936" s="34"/>
    </row>
    <row r="937" spans="1:76" x14ac:dyDescent="0.35">
      <c r="A937" s="34" t="s">
        <v>1557</v>
      </c>
      <c r="B937" s="34"/>
      <c r="C937" s="34"/>
      <c r="D937" s="34"/>
      <c r="E937" s="35" t="s">
        <v>1558</v>
      </c>
      <c r="F937" s="35" t="s">
        <v>1559</v>
      </c>
      <c r="G937" s="40">
        <v>2016</v>
      </c>
      <c r="H937" s="34" t="s">
        <v>1560</v>
      </c>
      <c r="I937" s="34" t="s">
        <v>1561</v>
      </c>
      <c r="J937" s="35"/>
      <c r="K937" s="39" t="s">
        <v>80</v>
      </c>
      <c r="L937" s="39" t="s">
        <v>89</v>
      </c>
      <c r="M937" s="39" t="s">
        <v>90</v>
      </c>
      <c r="N937" s="39" t="s">
        <v>91</v>
      </c>
      <c r="O937" s="39" t="s">
        <v>1550</v>
      </c>
      <c r="P937" s="39" t="s">
        <v>1551</v>
      </c>
      <c r="Q937" s="39" t="s">
        <v>1552</v>
      </c>
      <c r="R937" s="35" t="s">
        <v>345</v>
      </c>
      <c r="S937" s="35" t="s">
        <v>345</v>
      </c>
      <c r="T937" s="35" t="s">
        <v>1562</v>
      </c>
      <c r="U937" s="39" t="s">
        <v>31</v>
      </c>
      <c r="V937" s="35" t="s">
        <v>31</v>
      </c>
      <c r="W937" s="34" t="s">
        <v>892</v>
      </c>
      <c r="X937" s="35" t="s">
        <v>281</v>
      </c>
      <c r="Y937" s="35"/>
      <c r="Z937" s="39" t="s">
        <v>239</v>
      </c>
      <c r="AA937" s="343"/>
      <c r="AB937" s="34"/>
      <c r="AC937" s="41">
        <v>48</v>
      </c>
      <c r="AD937" s="41" t="s">
        <v>240</v>
      </c>
      <c r="AE937" s="41" t="s">
        <v>508</v>
      </c>
      <c r="AF937" s="332" t="s">
        <v>240</v>
      </c>
      <c r="AG937" s="34" t="s">
        <v>631</v>
      </c>
      <c r="AH937" s="343">
        <v>108</v>
      </c>
      <c r="AI937" s="111">
        <v>108</v>
      </c>
      <c r="AJ937" s="350" t="s">
        <v>1563</v>
      </c>
      <c r="AK937" s="35"/>
      <c r="AL937" s="116">
        <v>7.1</v>
      </c>
      <c r="AM937" s="44">
        <v>69.978999999999999</v>
      </c>
      <c r="AN937" s="111">
        <v>0.1</v>
      </c>
      <c r="AO937" s="335">
        <v>4</v>
      </c>
      <c r="AP937" s="335"/>
      <c r="AQ937" s="111" t="s">
        <v>1564</v>
      </c>
      <c r="AR937" s="335"/>
      <c r="AS937" s="335"/>
      <c r="AT937" s="335"/>
      <c r="AU937" s="111"/>
      <c r="AV937" s="35"/>
      <c r="AW937" s="34"/>
      <c r="AX937" s="34">
        <v>15</v>
      </c>
      <c r="AY937" s="34">
        <v>7.1</v>
      </c>
      <c r="AZ937" s="334" t="s">
        <v>240</v>
      </c>
      <c r="BA937" s="399">
        <f>0.7*(40+12+15.99*3)</f>
        <v>69.978999999999999</v>
      </c>
      <c r="BB937" s="34"/>
      <c r="BC937" s="34" t="s">
        <v>808</v>
      </c>
      <c r="BD937" s="34" t="s">
        <v>158</v>
      </c>
      <c r="BE937" s="34"/>
      <c r="BF937" s="34"/>
      <c r="BG937" s="34"/>
      <c r="BH937" s="34"/>
      <c r="BI937" s="34"/>
      <c r="BJ937" s="34"/>
      <c r="BK937" s="34">
        <f>0.57*40.08</f>
        <v>22.845599999999997</v>
      </c>
      <c r="BL937" s="34">
        <f>0.14*24.3</f>
        <v>3.4020000000000006</v>
      </c>
      <c r="BM937" s="34">
        <f>0.37*22.99</f>
        <v>8.5062999999999995</v>
      </c>
      <c r="BN937" s="34">
        <f>0.29*39.1</f>
        <v>11.339</v>
      </c>
      <c r="BO937" s="34"/>
      <c r="BP937" s="38">
        <f>0.31*35.55</f>
        <v>11.020499999999998</v>
      </c>
      <c r="BQ937" s="34">
        <f>0.519*(40+12+16*3)</f>
        <v>51.9</v>
      </c>
      <c r="BR937" s="34"/>
      <c r="BS937" s="34"/>
      <c r="BT937" s="342"/>
      <c r="BU937" s="34"/>
      <c r="BV937" s="34"/>
      <c r="BW937" s="34"/>
      <c r="BX937" s="34"/>
    </row>
    <row r="938" spans="1:76" x14ac:dyDescent="0.35">
      <c r="A938" s="34" t="s">
        <v>324</v>
      </c>
      <c r="B938" s="34"/>
      <c r="C938" s="34"/>
      <c r="D938" s="34"/>
      <c r="E938" s="35" t="s">
        <v>890</v>
      </c>
      <c r="F938" s="35" t="s">
        <v>348</v>
      </c>
      <c r="G938" s="40">
        <v>2000</v>
      </c>
      <c r="H938" s="34"/>
      <c r="I938" s="34"/>
      <c r="J938" s="35"/>
      <c r="K938" s="39" t="s">
        <v>80</v>
      </c>
      <c r="L938" s="39" t="s">
        <v>89</v>
      </c>
      <c r="M938" s="39" t="s">
        <v>90</v>
      </c>
      <c r="N938" s="39" t="s">
        <v>91</v>
      </c>
      <c r="O938" s="39" t="s">
        <v>1550</v>
      </c>
      <c r="P938" s="39" t="s">
        <v>1551</v>
      </c>
      <c r="Q938" s="39" t="s">
        <v>1552</v>
      </c>
      <c r="R938" s="35" t="s">
        <v>345</v>
      </c>
      <c r="S938" s="35" t="s">
        <v>345</v>
      </c>
      <c r="T938" s="35" t="s">
        <v>1562</v>
      </c>
      <c r="U938" s="39" t="s">
        <v>31</v>
      </c>
      <c r="V938" s="35" t="s">
        <v>31</v>
      </c>
      <c r="W938" s="34" t="s">
        <v>892</v>
      </c>
      <c r="X938" s="35" t="s">
        <v>281</v>
      </c>
      <c r="Y938" s="35"/>
      <c r="Z938" s="39" t="s">
        <v>239</v>
      </c>
      <c r="AA938" s="343"/>
      <c r="AB938" s="34"/>
      <c r="AC938" s="41">
        <v>96</v>
      </c>
      <c r="AD938" s="41" t="s">
        <v>240</v>
      </c>
      <c r="AE938" s="41" t="s">
        <v>508</v>
      </c>
      <c r="AF938" s="332" t="s">
        <v>240</v>
      </c>
      <c r="AG938" s="34"/>
      <c r="AH938" s="343">
        <v>85</v>
      </c>
      <c r="AI938" s="111">
        <v>85</v>
      </c>
      <c r="AJ938" s="350" t="s">
        <v>1565</v>
      </c>
      <c r="AK938" s="35" t="s">
        <v>770</v>
      </c>
      <c r="AL938" s="116">
        <v>7.8</v>
      </c>
      <c r="AM938" s="44">
        <v>39</v>
      </c>
      <c r="AN938" s="111">
        <v>0.5</v>
      </c>
      <c r="AO938" s="335">
        <v>3</v>
      </c>
      <c r="AP938" s="335"/>
      <c r="AQ938" s="111"/>
      <c r="AR938" s="335" t="s">
        <v>295</v>
      </c>
      <c r="AS938" s="335" t="s">
        <v>240</v>
      </c>
      <c r="AT938" s="335" t="s">
        <v>240</v>
      </c>
      <c r="AU938" s="111"/>
      <c r="AV938" s="35" t="s">
        <v>749</v>
      </c>
      <c r="AW938" s="34"/>
      <c r="AX938" s="34">
        <v>20</v>
      </c>
      <c r="AY938" s="34">
        <v>7.8</v>
      </c>
      <c r="AZ938" s="334" t="s">
        <v>240</v>
      </c>
      <c r="BA938" s="34">
        <v>39</v>
      </c>
      <c r="BB938" s="34"/>
      <c r="BC938" s="34" t="s">
        <v>1224</v>
      </c>
      <c r="BD938" s="34" t="s">
        <v>1566</v>
      </c>
      <c r="BE938" s="34">
        <v>1</v>
      </c>
      <c r="BF938" s="34"/>
      <c r="BG938" s="34"/>
      <c r="BH938" s="34"/>
      <c r="BI938" s="34"/>
      <c r="BJ938" s="34"/>
      <c r="BK938" s="34">
        <v>6.5</v>
      </c>
      <c r="BL938" s="34">
        <v>2.8</v>
      </c>
      <c r="BM938" s="34">
        <v>19.2</v>
      </c>
      <c r="BN938" s="34">
        <v>3.3</v>
      </c>
      <c r="BO938" s="34">
        <v>8.6</v>
      </c>
      <c r="BP938" s="38">
        <v>18</v>
      </c>
      <c r="BQ938" s="34">
        <v>39</v>
      </c>
      <c r="BR938" s="34" t="s">
        <v>360</v>
      </c>
      <c r="BS938" s="34"/>
      <c r="BT938" s="342">
        <v>0.91</v>
      </c>
      <c r="BU938" s="34" t="s">
        <v>324</v>
      </c>
      <c r="BV938" s="34"/>
      <c r="BW938" s="34"/>
      <c r="BX938" s="34"/>
    </row>
    <row r="939" spans="1:76" x14ac:dyDescent="0.35">
      <c r="A939" s="34" t="s">
        <v>329</v>
      </c>
      <c r="B939" s="34"/>
      <c r="C939" s="34"/>
      <c r="D939" s="34"/>
      <c r="E939" s="340" t="s">
        <v>1567</v>
      </c>
      <c r="F939" s="340" t="s">
        <v>1568</v>
      </c>
      <c r="G939" s="381">
        <v>1996</v>
      </c>
      <c r="H939" s="34"/>
      <c r="I939" s="34"/>
      <c r="J939" s="340"/>
      <c r="K939" s="39" t="s">
        <v>80</v>
      </c>
      <c r="L939" s="39" t="s">
        <v>89</v>
      </c>
      <c r="M939" s="39" t="s">
        <v>90</v>
      </c>
      <c r="N939" s="39" t="s">
        <v>91</v>
      </c>
      <c r="O939" s="39" t="s">
        <v>1569</v>
      </c>
      <c r="P939" s="39" t="s">
        <v>1570</v>
      </c>
      <c r="Q939" s="39" t="s">
        <v>1571</v>
      </c>
      <c r="R939" s="35" t="s">
        <v>1572</v>
      </c>
      <c r="S939" s="35" t="s">
        <v>1572</v>
      </c>
      <c r="T939" s="382" t="s">
        <v>1573</v>
      </c>
      <c r="U939" s="39" t="s">
        <v>31</v>
      </c>
      <c r="V939" s="35" t="s">
        <v>31</v>
      </c>
      <c r="W939" s="34" t="s">
        <v>280</v>
      </c>
      <c r="X939" s="382" t="s">
        <v>327</v>
      </c>
      <c r="Y939" s="382"/>
      <c r="Z939" s="39" t="s">
        <v>239</v>
      </c>
      <c r="AA939" s="339"/>
      <c r="AB939" s="377"/>
      <c r="AC939" s="381">
        <v>96</v>
      </c>
      <c r="AD939" s="381" t="s">
        <v>240</v>
      </c>
      <c r="AE939" s="381" t="s">
        <v>508</v>
      </c>
      <c r="AF939" s="332" t="s">
        <v>240</v>
      </c>
      <c r="AG939" s="377"/>
      <c r="AH939" s="377" t="s">
        <v>1574</v>
      </c>
      <c r="AI939" s="111">
        <v>1490</v>
      </c>
      <c r="AJ939" s="377"/>
      <c r="AK939" s="380" t="s">
        <v>509</v>
      </c>
      <c r="AL939" s="336">
        <v>8</v>
      </c>
      <c r="AM939" s="44">
        <v>225.696</v>
      </c>
      <c r="AN939" s="111">
        <v>0.7</v>
      </c>
      <c r="AO939" s="111">
        <v>2</v>
      </c>
      <c r="AP939" s="111">
        <v>2</v>
      </c>
      <c r="AQ939" s="111" t="s">
        <v>704</v>
      </c>
      <c r="AR939" s="335" t="s">
        <v>295</v>
      </c>
      <c r="AS939" s="111" t="s">
        <v>295</v>
      </c>
      <c r="AT939" s="111" t="s">
        <v>295</v>
      </c>
      <c r="AU939" s="111" t="s">
        <v>240</v>
      </c>
      <c r="AV939" s="379" t="s">
        <v>510</v>
      </c>
      <c r="AW939" s="377" t="s">
        <v>1575</v>
      </c>
      <c r="AX939" s="377">
        <v>10</v>
      </c>
      <c r="AY939" s="378">
        <v>8</v>
      </c>
      <c r="AZ939" s="334" t="s">
        <v>240</v>
      </c>
      <c r="BA939" s="377">
        <v>284</v>
      </c>
      <c r="BB939" s="130">
        <v>225.696</v>
      </c>
      <c r="BC939" s="377" t="s">
        <v>559</v>
      </c>
      <c r="BD939" s="377"/>
      <c r="BE939" s="377">
        <v>0.7</v>
      </c>
      <c r="BG939" s="339" t="s">
        <v>772</v>
      </c>
      <c r="BH939" s="378"/>
      <c r="BI939" s="378"/>
      <c r="BJ939" s="112">
        <v>10</v>
      </c>
      <c r="BK939" s="56">
        <v>64</v>
      </c>
      <c r="BL939" s="56">
        <v>16</v>
      </c>
      <c r="BM939" s="56">
        <v>33.992972961983391</v>
      </c>
      <c r="BN939" s="56">
        <v>5.2203220442545062</v>
      </c>
      <c r="BO939" s="56">
        <v>15</v>
      </c>
      <c r="BP939" s="223">
        <v>1.9</v>
      </c>
      <c r="BQ939" s="378">
        <v>200</v>
      </c>
      <c r="BR939" s="56"/>
      <c r="BS939" s="377"/>
      <c r="BT939" s="338" t="s">
        <v>773</v>
      </c>
      <c r="BU939" s="340" t="s">
        <v>825</v>
      </c>
      <c r="BV939" s="34"/>
      <c r="BW939" s="34"/>
      <c r="BX939" s="34"/>
    </row>
    <row r="940" spans="1:76" x14ac:dyDescent="0.35">
      <c r="A940" s="34" t="s">
        <v>277</v>
      </c>
      <c r="B940" s="34"/>
      <c r="C940" s="34"/>
      <c r="D940" s="34"/>
      <c r="E940" s="340" t="s">
        <v>1576</v>
      </c>
      <c r="F940" s="340" t="s">
        <v>1577</v>
      </c>
      <c r="G940" s="381">
        <v>2005</v>
      </c>
      <c r="H940" s="34"/>
      <c r="I940" s="34"/>
      <c r="J940" s="340"/>
      <c r="K940" s="39" t="s">
        <v>80</v>
      </c>
      <c r="L940" s="39" t="s">
        <v>89</v>
      </c>
      <c r="M940" s="39" t="s">
        <v>90</v>
      </c>
      <c r="N940" s="39" t="s">
        <v>91</v>
      </c>
      <c r="O940" s="39" t="s">
        <v>1569</v>
      </c>
      <c r="P940" s="39" t="s">
        <v>1570</v>
      </c>
      <c r="Q940" s="39" t="s">
        <v>1571</v>
      </c>
      <c r="R940" s="35" t="s">
        <v>1572</v>
      </c>
      <c r="S940" s="35" t="s">
        <v>1572</v>
      </c>
      <c r="T940" s="382" t="s">
        <v>1573</v>
      </c>
      <c r="U940" s="39" t="s">
        <v>31</v>
      </c>
      <c r="V940" s="35" t="s">
        <v>31</v>
      </c>
      <c r="W940" s="34" t="s">
        <v>280</v>
      </c>
      <c r="X940" s="382" t="s">
        <v>327</v>
      </c>
      <c r="Y940" s="382"/>
      <c r="Z940" s="39" t="s">
        <v>239</v>
      </c>
      <c r="AA940" s="339"/>
      <c r="AB940" s="377"/>
      <c r="AC940" s="381">
        <v>96</v>
      </c>
      <c r="AD940" s="381" t="s">
        <v>240</v>
      </c>
      <c r="AE940" s="381" t="s">
        <v>508</v>
      </c>
      <c r="AF940" s="332" t="s">
        <v>240</v>
      </c>
      <c r="AG940" s="39" t="s">
        <v>631</v>
      </c>
      <c r="AH940" s="39" t="s">
        <v>1578</v>
      </c>
      <c r="AI940" s="111" t="s">
        <v>1578</v>
      </c>
      <c r="AJ940" s="377"/>
      <c r="AK940" s="380" t="s">
        <v>509</v>
      </c>
      <c r="AL940" s="336">
        <v>8.01</v>
      </c>
      <c r="AM940" s="44">
        <v>90.126100000000008</v>
      </c>
      <c r="AN940" s="111">
        <v>0.8</v>
      </c>
      <c r="AO940" s="111">
        <v>2</v>
      </c>
      <c r="AP940" s="111">
        <v>2</v>
      </c>
      <c r="AQ940" s="111" t="s">
        <v>704</v>
      </c>
      <c r="AR940" s="335" t="s">
        <v>295</v>
      </c>
      <c r="AS940" s="111" t="s">
        <v>295</v>
      </c>
      <c r="AT940" s="111" t="s">
        <v>295</v>
      </c>
      <c r="AU940" s="111" t="s">
        <v>240</v>
      </c>
      <c r="AV940" s="379" t="s">
        <v>749</v>
      </c>
      <c r="AW940" s="39" t="s">
        <v>1579</v>
      </c>
      <c r="AX940" s="377">
        <v>19.7</v>
      </c>
      <c r="AY940" s="378">
        <v>8.01</v>
      </c>
      <c r="AZ940" s="334" t="s">
        <v>240</v>
      </c>
      <c r="BA940" s="377">
        <v>90</v>
      </c>
      <c r="BB940" s="130">
        <v>90.126100000000008</v>
      </c>
      <c r="BC940" s="377" t="s">
        <v>559</v>
      </c>
      <c r="BD940" s="377"/>
      <c r="BE940" s="377">
        <v>0.8</v>
      </c>
      <c r="BG940" s="339" t="s">
        <v>772</v>
      </c>
      <c r="BH940" s="378"/>
      <c r="BI940" s="378"/>
      <c r="BJ940" s="112">
        <v>10</v>
      </c>
      <c r="BK940" s="56">
        <v>13.5</v>
      </c>
      <c r="BL940" s="56">
        <v>13.7</v>
      </c>
      <c r="BM940" s="56">
        <v>26.28</v>
      </c>
      <c r="BN940" s="56">
        <v>2.1</v>
      </c>
      <c r="BO940" s="56">
        <v>76.099999999999994</v>
      </c>
      <c r="BP940" s="223">
        <v>1.9</v>
      </c>
      <c r="BQ940" s="378">
        <v>70</v>
      </c>
      <c r="BR940" s="56"/>
      <c r="BS940" s="377"/>
      <c r="BT940" s="338" t="s">
        <v>773</v>
      </c>
      <c r="BU940" s="340" t="s">
        <v>825</v>
      </c>
      <c r="BV940" s="34"/>
      <c r="BW940" s="34"/>
      <c r="BX940" s="34"/>
    </row>
    <row r="941" spans="1:76" x14ac:dyDescent="0.35">
      <c r="A941" s="34" t="s">
        <v>277</v>
      </c>
      <c r="B941" s="34"/>
      <c r="C941" s="34"/>
      <c r="D941" s="34"/>
      <c r="E941" s="340" t="s">
        <v>1576</v>
      </c>
      <c r="F941" s="340" t="s">
        <v>1577</v>
      </c>
      <c r="G941" s="381">
        <v>2005</v>
      </c>
      <c r="H941" s="34"/>
      <c r="I941" s="34"/>
      <c r="J941" s="340"/>
      <c r="K941" s="39" t="s">
        <v>80</v>
      </c>
      <c r="L941" s="39" t="s">
        <v>89</v>
      </c>
      <c r="M941" s="39" t="s">
        <v>90</v>
      </c>
      <c r="N941" s="39" t="s">
        <v>91</v>
      </c>
      <c r="O941" s="39" t="s">
        <v>1569</v>
      </c>
      <c r="P941" s="39" t="s">
        <v>1570</v>
      </c>
      <c r="Q941" s="39" t="s">
        <v>1571</v>
      </c>
      <c r="R941" s="35" t="s">
        <v>1572</v>
      </c>
      <c r="S941" s="35" t="s">
        <v>1572</v>
      </c>
      <c r="T941" s="382" t="s">
        <v>1573</v>
      </c>
      <c r="U941" s="39" t="s">
        <v>31</v>
      </c>
      <c r="V941" s="35" t="s">
        <v>31</v>
      </c>
      <c r="W941" s="34" t="s">
        <v>280</v>
      </c>
      <c r="X941" s="382" t="s">
        <v>327</v>
      </c>
      <c r="Y941" s="382"/>
      <c r="Z941" s="39" t="s">
        <v>239</v>
      </c>
      <c r="AA941" s="339"/>
      <c r="AB941" s="377"/>
      <c r="AC941" s="381">
        <v>96</v>
      </c>
      <c r="AD941" s="381" t="s">
        <v>240</v>
      </c>
      <c r="AE941" s="381" t="s">
        <v>508</v>
      </c>
      <c r="AF941" s="332" t="s">
        <v>240</v>
      </c>
      <c r="AG941" s="39" t="s">
        <v>631</v>
      </c>
      <c r="AH941" s="39" t="s">
        <v>1580</v>
      </c>
      <c r="AI941" s="111" t="s">
        <v>1580</v>
      </c>
      <c r="AJ941" s="377"/>
      <c r="AK941" s="380" t="s">
        <v>509</v>
      </c>
      <c r="AL941" s="336">
        <v>7.95</v>
      </c>
      <c r="AM941" s="44">
        <v>84.010499999999993</v>
      </c>
      <c r="AN941" s="111">
        <v>0.8</v>
      </c>
      <c r="AO941" s="111">
        <v>2</v>
      </c>
      <c r="AP941" s="111">
        <v>2</v>
      </c>
      <c r="AQ941" s="111" t="s">
        <v>704</v>
      </c>
      <c r="AR941" s="335" t="s">
        <v>295</v>
      </c>
      <c r="AS941" s="111" t="s">
        <v>295</v>
      </c>
      <c r="AT941" s="111" t="s">
        <v>295</v>
      </c>
      <c r="AU941" s="111" t="s">
        <v>240</v>
      </c>
      <c r="AV941" s="379" t="s">
        <v>749</v>
      </c>
      <c r="AW941" s="39" t="s">
        <v>1579</v>
      </c>
      <c r="AX941" s="377">
        <v>19.899999999999999</v>
      </c>
      <c r="AY941" s="378">
        <v>7.95</v>
      </c>
      <c r="AZ941" s="334" t="s">
        <v>240</v>
      </c>
      <c r="BA941" s="377">
        <v>84</v>
      </c>
      <c r="BB941" s="130">
        <v>84.010499999999993</v>
      </c>
      <c r="BC941" s="377" t="s">
        <v>559</v>
      </c>
      <c r="BD941" s="377"/>
      <c r="BE941" s="377">
        <v>0.8</v>
      </c>
      <c r="BG941" s="339" t="s">
        <v>772</v>
      </c>
      <c r="BH941" s="378"/>
      <c r="BI941" s="378"/>
      <c r="BJ941" s="112">
        <v>10</v>
      </c>
      <c r="BK941" s="56">
        <v>12.7</v>
      </c>
      <c r="BL941" s="56">
        <v>12.7</v>
      </c>
      <c r="BM941" s="56">
        <v>26.28</v>
      </c>
      <c r="BN941" s="56">
        <v>2.1</v>
      </c>
      <c r="BO941" s="56">
        <v>76.099999999999994</v>
      </c>
      <c r="BP941" s="223">
        <v>1.9</v>
      </c>
      <c r="BQ941" s="378">
        <v>78</v>
      </c>
      <c r="BR941" s="56"/>
      <c r="BS941" s="377"/>
      <c r="BT941" s="338" t="s">
        <v>773</v>
      </c>
      <c r="BU941" s="340" t="s">
        <v>825</v>
      </c>
      <c r="BV941" s="34"/>
      <c r="BW941" s="34"/>
      <c r="BX941" s="34"/>
    </row>
    <row r="942" spans="1:76" x14ac:dyDescent="0.35">
      <c r="A942" s="34" t="s">
        <v>277</v>
      </c>
      <c r="B942" s="34"/>
      <c r="C942" s="34"/>
      <c r="D942" s="34"/>
      <c r="E942" s="340" t="s">
        <v>1576</v>
      </c>
      <c r="F942" s="340" t="s">
        <v>1577</v>
      </c>
      <c r="G942" s="381">
        <v>2005</v>
      </c>
      <c r="H942" s="34"/>
      <c r="I942" s="34"/>
      <c r="J942" s="340"/>
      <c r="K942" s="39" t="s">
        <v>80</v>
      </c>
      <c r="L942" s="39" t="s">
        <v>89</v>
      </c>
      <c r="M942" s="39" t="s">
        <v>90</v>
      </c>
      <c r="N942" s="39" t="s">
        <v>91</v>
      </c>
      <c r="O942" s="39" t="s">
        <v>1569</v>
      </c>
      <c r="P942" s="39" t="s">
        <v>1570</v>
      </c>
      <c r="Q942" s="39" t="s">
        <v>1571</v>
      </c>
      <c r="R942" s="35" t="s">
        <v>1572</v>
      </c>
      <c r="S942" s="35" t="s">
        <v>1572</v>
      </c>
      <c r="T942" s="382" t="s">
        <v>1573</v>
      </c>
      <c r="U942" s="39" t="s">
        <v>31</v>
      </c>
      <c r="V942" s="35" t="s">
        <v>31</v>
      </c>
      <c r="W942" s="34" t="s">
        <v>280</v>
      </c>
      <c r="X942" s="382" t="s">
        <v>327</v>
      </c>
      <c r="Y942" s="382"/>
      <c r="Z942" s="39" t="s">
        <v>239</v>
      </c>
      <c r="AA942" s="339"/>
      <c r="AB942" s="377"/>
      <c r="AC942" s="381">
        <v>96</v>
      </c>
      <c r="AD942" s="381" t="s">
        <v>240</v>
      </c>
      <c r="AE942" s="381" t="s">
        <v>508</v>
      </c>
      <c r="AF942" s="332" t="s">
        <v>240</v>
      </c>
      <c r="AG942" s="39" t="s">
        <v>631</v>
      </c>
      <c r="AH942" s="39" t="s">
        <v>1581</v>
      </c>
      <c r="AI942" s="111" t="s">
        <v>1581</v>
      </c>
      <c r="AJ942" s="377"/>
      <c r="AK942" s="380" t="s">
        <v>509</v>
      </c>
      <c r="AL942" s="336">
        <v>7.98</v>
      </c>
      <c r="AM942" s="44">
        <v>87.068299999999994</v>
      </c>
      <c r="AN942" s="111">
        <v>0.8</v>
      </c>
      <c r="AO942" s="111">
        <v>2</v>
      </c>
      <c r="AP942" s="111">
        <v>2</v>
      </c>
      <c r="AQ942" s="111" t="s">
        <v>704</v>
      </c>
      <c r="AR942" s="335" t="s">
        <v>295</v>
      </c>
      <c r="AS942" s="111" t="s">
        <v>295</v>
      </c>
      <c r="AT942" s="111" t="s">
        <v>295</v>
      </c>
      <c r="AU942" s="111" t="s">
        <v>240</v>
      </c>
      <c r="AV942" s="379" t="s">
        <v>749</v>
      </c>
      <c r="AW942" s="39" t="s">
        <v>1579</v>
      </c>
      <c r="AX942" s="377">
        <v>19.600000000000001</v>
      </c>
      <c r="AY942" s="378">
        <v>7.98</v>
      </c>
      <c r="AZ942" s="334" t="s">
        <v>240</v>
      </c>
      <c r="BA942" s="377">
        <v>87</v>
      </c>
      <c r="BB942" s="130">
        <v>87.068299999999994</v>
      </c>
      <c r="BC942" s="377" t="s">
        <v>559</v>
      </c>
      <c r="BD942" s="377"/>
      <c r="BE942" s="377">
        <v>0.8</v>
      </c>
      <c r="BG942" s="339" t="s">
        <v>772</v>
      </c>
      <c r="BH942" s="378"/>
      <c r="BI942" s="378"/>
      <c r="BJ942" s="112">
        <v>10</v>
      </c>
      <c r="BK942" s="56">
        <v>13.1</v>
      </c>
      <c r="BL942" s="56">
        <v>13.2</v>
      </c>
      <c r="BM942" s="56">
        <v>26.28</v>
      </c>
      <c r="BN942" s="56">
        <v>2.1</v>
      </c>
      <c r="BO942" s="56">
        <v>76.099999999999994</v>
      </c>
      <c r="BP942" s="223">
        <v>1.9</v>
      </c>
      <c r="BQ942" s="378">
        <v>72</v>
      </c>
      <c r="BR942" s="56"/>
      <c r="BS942" s="377"/>
      <c r="BT942" s="338" t="s">
        <v>773</v>
      </c>
      <c r="BU942" s="340" t="s">
        <v>825</v>
      </c>
      <c r="BV942" s="34"/>
      <c r="BW942" s="34"/>
      <c r="BX942" s="34"/>
    </row>
    <row r="943" spans="1:76" x14ac:dyDescent="0.35">
      <c r="A943" s="34" t="s">
        <v>277</v>
      </c>
      <c r="B943" s="34"/>
      <c r="C943" s="34"/>
      <c r="D943" s="34"/>
      <c r="E943" s="340" t="s">
        <v>1576</v>
      </c>
      <c r="F943" s="340" t="s">
        <v>1577</v>
      </c>
      <c r="G943" s="381">
        <v>2005</v>
      </c>
      <c r="H943" s="34"/>
      <c r="I943" s="34"/>
      <c r="J943" s="340"/>
      <c r="K943" s="39" t="s">
        <v>80</v>
      </c>
      <c r="L943" s="39" t="s">
        <v>89</v>
      </c>
      <c r="M943" s="39" t="s">
        <v>90</v>
      </c>
      <c r="N943" s="39" t="s">
        <v>91</v>
      </c>
      <c r="O943" s="39" t="s">
        <v>1569</v>
      </c>
      <c r="P943" s="39" t="s">
        <v>1570</v>
      </c>
      <c r="Q943" s="39" t="s">
        <v>1571</v>
      </c>
      <c r="R943" s="35" t="s">
        <v>1572</v>
      </c>
      <c r="S943" s="35" t="s">
        <v>1572</v>
      </c>
      <c r="T943" s="382" t="s">
        <v>1573</v>
      </c>
      <c r="U943" s="39" t="s">
        <v>31</v>
      </c>
      <c r="V943" s="35" t="s">
        <v>31</v>
      </c>
      <c r="W943" s="34" t="s">
        <v>280</v>
      </c>
      <c r="X943" s="382" t="s">
        <v>327</v>
      </c>
      <c r="Y943" s="382"/>
      <c r="Z943" s="39" t="s">
        <v>239</v>
      </c>
      <c r="AA943" s="339"/>
      <c r="AB943" s="377"/>
      <c r="AC943" s="381">
        <v>96</v>
      </c>
      <c r="AD943" s="381" t="s">
        <v>240</v>
      </c>
      <c r="AE943" s="381" t="s">
        <v>508</v>
      </c>
      <c r="AF943" s="332" t="s">
        <v>240</v>
      </c>
      <c r="AG943" s="39" t="s">
        <v>631</v>
      </c>
      <c r="AH943" s="39" t="s">
        <v>1582</v>
      </c>
      <c r="AI943" s="111" t="s">
        <v>1582</v>
      </c>
      <c r="AJ943" s="377"/>
      <c r="AK943" s="380" t="s">
        <v>509</v>
      </c>
      <c r="AL943" s="336">
        <v>7.85</v>
      </c>
      <c r="AM943" s="44">
        <v>88.994100000000003</v>
      </c>
      <c r="AN943" s="111">
        <v>0.8</v>
      </c>
      <c r="AO943" s="111">
        <v>2</v>
      </c>
      <c r="AP943" s="111">
        <v>2</v>
      </c>
      <c r="AQ943" s="111" t="s">
        <v>704</v>
      </c>
      <c r="AR943" s="335" t="s">
        <v>295</v>
      </c>
      <c r="AS943" s="111" t="s">
        <v>295</v>
      </c>
      <c r="AT943" s="111" t="s">
        <v>295</v>
      </c>
      <c r="AU943" s="111" t="s">
        <v>240</v>
      </c>
      <c r="AV943" s="379" t="s">
        <v>749</v>
      </c>
      <c r="AW943" s="39" t="s">
        <v>1579</v>
      </c>
      <c r="AX943" s="377">
        <v>19.5</v>
      </c>
      <c r="AY943" s="378">
        <v>7.85</v>
      </c>
      <c r="AZ943" s="334" t="s">
        <v>240</v>
      </c>
      <c r="BA943" s="377">
        <v>89</v>
      </c>
      <c r="BB943" s="130">
        <v>88.994100000000003</v>
      </c>
      <c r="BC943" s="377" t="s">
        <v>559</v>
      </c>
      <c r="BD943" s="377"/>
      <c r="BE943" s="377">
        <v>0.8</v>
      </c>
      <c r="BG943" s="339" t="s">
        <v>772</v>
      </c>
      <c r="BH943" s="378"/>
      <c r="BI943" s="378"/>
      <c r="BJ943" s="112">
        <v>10</v>
      </c>
      <c r="BK943" s="56">
        <v>13.36</v>
      </c>
      <c r="BL943" s="56">
        <v>13.51</v>
      </c>
      <c r="BM943" s="56">
        <v>26.28</v>
      </c>
      <c r="BN943" s="56">
        <v>2.1</v>
      </c>
      <c r="BO943" s="56">
        <v>76.099999999999994</v>
      </c>
      <c r="BP943" s="223">
        <v>1.9</v>
      </c>
      <c r="BQ943" s="378">
        <v>75</v>
      </c>
      <c r="BR943" s="56"/>
      <c r="BS943" s="377"/>
      <c r="BT943" s="338" t="s">
        <v>773</v>
      </c>
      <c r="BU943" s="340" t="s">
        <v>825</v>
      </c>
      <c r="BV943" s="34"/>
      <c r="BW943" s="34"/>
      <c r="BX943" s="34"/>
    </row>
    <row r="944" spans="1:76" x14ac:dyDescent="0.35">
      <c r="A944" s="34" t="s">
        <v>297</v>
      </c>
      <c r="B944" s="34"/>
      <c r="C944" s="34"/>
      <c r="D944" s="34"/>
      <c r="E944" s="34" t="s">
        <v>757</v>
      </c>
      <c r="F944" s="34" t="s">
        <v>758</v>
      </c>
      <c r="G944" s="41">
        <v>1995</v>
      </c>
      <c r="H944" s="34"/>
      <c r="I944" s="34"/>
      <c r="J944" s="34"/>
      <c r="K944" s="39" t="s">
        <v>80</v>
      </c>
      <c r="L944" s="39" t="s">
        <v>89</v>
      </c>
      <c r="M944" s="39" t="s">
        <v>90</v>
      </c>
      <c r="N944" s="39" t="s">
        <v>91</v>
      </c>
      <c r="O944" s="39" t="s">
        <v>102</v>
      </c>
      <c r="P944" s="39" t="s">
        <v>103</v>
      </c>
      <c r="Q944" s="39" t="s">
        <v>1583</v>
      </c>
      <c r="R944" s="35" t="s">
        <v>1584</v>
      </c>
      <c r="S944" s="35" t="s">
        <v>1584</v>
      </c>
      <c r="T944" s="396" t="s">
        <v>1585</v>
      </c>
      <c r="U944" s="39" t="s">
        <v>31</v>
      </c>
      <c r="V944" s="35" t="s">
        <v>31</v>
      </c>
      <c r="W944" s="34" t="s">
        <v>280</v>
      </c>
      <c r="X944" s="115"/>
      <c r="Y944" s="115"/>
      <c r="Z944" s="39" t="s">
        <v>239</v>
      </c>
      <c r="AA944" s="112"/>
      <c r="AB944" s="115"/>
      <c r="AC944" s="341"/>
      <c r="AD944" s="41" t="s">
        <v>240</v>
      </c>
      <c r="AE944" s="41" t="s">
        <v>508</v>
      </c>
      <c r="AF944" s="332" t="s">
        <v>240</v>
      </c>
      <c r="AG944" s="112"/>
      <c r="AH944" s="56">
        <v>192</v>
      </c>
      <c r="AI944" s="111">
        <v>192</v>
      </c>
      <c r="AJ944" s="56"/>
      <c r="AK944" s="112" t="s">
        <v>769</v>
      </c>
      <c r="AL944" s="336">
        <v>8.0500000000000007</v>
      </c>
      <c r="AM944" s="44">
        <v>173.1672987</v>
      </c>
      <c r="AN944" s="111">
        <v>0.5</v>
      </c>
      <c r="AO944" s="111">
        <f>IF(AP944=1,1,"xx")</f>
        <v>1</v>
      </c>
      <c r="AP944" s="111">
        <v>1</v>
      </c>
      <c r="AQ944" s="111"/>
      <c r="AR944" s="335" t="s">
        <v>295</v>
      </c>
      <c r="AS944" s="111" t="s">
        <v>295</v>
      </c>
      <c r="AT944" s="111" t="s">
        <v>295</v>
      </c>
      <c r="AU944" s="111" t="s">
        <v>240</v>
      </c>
      <c r="AV944" s="130"/>
      <c r="AW944" s="114"/>
      <c r="AX944" s="130">
        <v>22</v>
      </c>
      <c r="AY944" s="114">
        <v>8.0500000000000007</v>
      </c>
      <c r="AZ944" s="334" t="s">
        <v>240</v>
      </c>
      <c r="BA944" s="130"/>
      <c r="BB944" s="130">
        <v>173.1672987</v>
      </c>
      <c r="BC944" s="114">
        <v>0.5</v>
      </c>
      <c r="BD944" s="114"/>
      <c r="BE944" s="56"/>
      <c r="BF944" s="114">
        <v>0.5</v>
      </c>
      <c r="BG944" s="114"/>
      <c r="BH944" s="114"/>
      <c r="BI944" s="114"/>
      <c r="BJ944" s="112">
        <v>0.01</v>
      </c>
      <c r="BK944" s="56">
        <v>28.551100000000002</v>
      </c>
      <c r="BL944" s="56">
        <v>24.739000000000001</v>
      </c>
      <c r="BM944" s="56">
        <v>53.582999999999998</v>
      </c>
      <c r="BN944" s="56">
        <v>4.282</v>
      </c>
      <c r="BO944" s="56">
        <v>166.08</v>
      </c>
      <c r="BP944" s="223">
        <v>3.8824000000000001</v>
      </c>
      <c r="BQ944" s="56">
        <v>117</v>
      </c>
      <c r="BR944" s="56"/>
      <c r="BS944" s="34"/>
      <c r="BT944" s="34"/>
      <c r="BU944" s="34"/>
      <c r="BV944" s="34"/>
      <c r="BW944" s="34"/>
      <c r="BX944" s="34"/>
    </row>
    <row r="945" spans="1:76" x14ac:dyDescent="0.35">
      <c r="A945" s="34" t="s">
        <v>1447</v>
      </c>
      <c r="B945" s="34"/>
      <c r="C945" s="34" t="s">
        <v>264</v>
      </c>
      <c r="D945" s="34"/>
      <c r="E945" s="34" t="s">
        <v>264</v>
      </c>
      <c r="F945" s="34" t="s">
        <v>264</v>
      </c>
      <c r="G945" s="37">
        <v>2017</v>
      </c>
      <c r="H945" s="34"/>
      <c r="I945" s="34"/>
      <c r="J945" s="34"/>
      <c r="K945" s="39" t="s">
        <v>80</v>
      </c>
      <c r="L945" s="39" t="s">
        <v>89</v>
      </c>
      <c r="M945" s="39" t="s">
        <v>90</v>
      </c>
      <c r="N945" s="39" t="s">
        <v>91</v>
      </c>
      <c r="O945" s="39" t="s">
        <v>1586</v>
      </c>
      <c r="P945" s="39" t="s">
        <v>1587</v>
      </c>
      <c r="Q945" s="39" t="s">
        <v>1588</v>
      </c>
      <c r="R945" s="35" t="s">
        <v>1589</v>
      </c>
      <c r="S945" s="35" t="s">
        <v>1589</v>
      </c>
      <c r="T945" s="35" t="s">
        <v>1590</v>
      </c>
      <c r="U945" s="39" t="s">
        <v>31</v>
      </c>
      <c r="V945" s="35" t="s">
        <v>31</v>
      </c>
      <c r="W945" s="34" t="s">
        <v>892</v>
      </c>
      <c r="X945" s="35" t="s">
        <v>281</v>
      </c>
      <c r="Y945" s="115"/>
      <c r="Z945" s="39" t="s">
        <v>239</v>
      </c>
      <c r="AA945" s="112"/>
      <c r="AB945" s="115"/>
      <c r="AC945" s="341" t="s">
        <v>1591</v>
      </c>
      <c r="AD945" s="41" t="s">
        <v>295</v>
      </c>
      <c r="AE945" s="41" t="s">
        <v>508</v>
      </c>
      <c r="AF945" s="332" t="s">
        <v>240</v>
      </c>
      <c r="AG945" s="112"/>
      <c r="AH945" s="397">
        <v>124.3</v>
      </c>
      <c r="AI945" s="397">
        <v>124.3</v>
      </c>
      <c r="AJ945" s="56"/>
      <c r="AK945" s="34" t="s">
        <v>1592</v>
      </c>
      <c r="AL945" s="398">
        <v>7.29</v>
      </c>
      <c r="AM945" s="37">
        <v>14.17</v>
      </c>
      <c r="AN945" s="397">
        <v>0.3</v>
      </c>
      <c r="AO945" s="335">
        <v>3</v>
      </c>
      <c r="AP945" s="335"/>
      <c r="AQ945" s="111"/>
      <c r="AR945" s="335" t="s">
        <v>295</v>
      </c>
      <c r="AS945" s="335" t="s">
        <v>240</v>
      </c>
      <c r="AT945" s="335" t="s">
        <v>240</v>
      </c>
      <c r="AU945" s="111"/>
      <c r="AV945" s="130"/>
      <c r="AW945" s="114"/>
      <c r="AX945" s="130">
        <v>16</v>
      </c>
      <c r="AY945" s="37">
        <v>7.3</v>
      </c>
      <c r="AZ945" s="334" t="s">
        <v>240</v>
      </c>
      <c r="BA945" s="37">
        <v>14.17</v>
      </c>
      <c r="BB945" s="130"/>
      <c r="BC945" s="397">
        <v>0.3</v>
      </c>
      <c r="BD945" s="351"/>
      <c r="BE945" s="56"/>
      <c r="BF945" s="114"/>
      <c r="BG945" s="114"/>
      <c r="BH945" s="114"/>
      <c r="BI945" s="114"/>
      <c r="BJ945">
        <v>10</v>
      </c>
      <c r="BK945" s="34">
        <v>2.85</v>
      </c>
      <c r="BL945" s="34">
        <v>1.71</v>
      </c>
      <c r="BM945" s="34">
        <v>4.0999999999999996</v>
      </c>
      <c r="BN945" s="34">
        <v>2.7</v>
      </c>
      <c r="BO945" s="34">
        <v>1</v>
      </c>
      <c r="BP945" s="38">
        <v>3.8</v>
      </c>
      <c r="BQ945" s="56"/>
      <c r="BR945" s="51" t="s">
        <v>1593</v>
      </c>
      <c r="BS945" s="34"/>
      <c r="BT945" s="34" t="s">
        <v>1594</v>
      </c>
      <c r="BU945" s="34"/>
      <c r="BV945" s="34"/>
      <c r="BW945" s="34"/>
      <c r="BX945" s="34"/>
    </row>
    <row r="946" spans="1:76" x14ac:dyDescent="0.35">
      <c r="A946" s="34" t="s">
        <v>1447</v>
      </c>
      <c r="B946" s="34"/>
      <c r="C946" s="34" t="s">
        <v>264</v>
      </c>
      <c r="D946" s="34"/>
      <c r="E946" s="34" t="s">
        <v>264</v>
      </c>
      <c r="F946" s="34" t="s">
        <v>264</v>
      </c>
      <c r="G946" s="37">
        <v>2017</v>
      </c>
      <c r="H946" s="34"/>
      <c r="I946" s="34"/>
      <c r="J946" s="34"/>
      <c r="K946" s="39" t="s">
        <v>80</v>
      </c>
      <c r="L946" s="39" t="s">
        <v>89</v>
      </c>
      <c r="M946" s="39" t="s">
        <v>90</v>
      </c>
      <c r="N946" s="39" t="s">
        <v>91</v>
      </c>
      <c r="O946" s="39" t="s">
        <v>1586</v>
      </c>
      <c r="P946" s="39" t="s">
        <v>1587</v>
      </c>
      <c r="Q946" s="39" t="s">
        <v>1588</v>
      </c>
      <c r="R946" s="35" t="s">
        <v>1589</v>
      </c>
      <c r="S946" s="35" t="s">
        <v>1589</v>
      </c>
      <c r="T946" s="35" t="s">
        <v>1590</v>
      </c>
      <c r="U946" s="39" t="s">
        <v>31</v>
      </c>
      <c r="V946" s="35" t="s">
        <v>31</v>
      </c>
      <c r="W946" s="34" t="s">
        <v>892</v>
      </c>
      <c r="X946" s="35" t="s">
        <v>281</v>
      </c>
      <c r="Y946" s="115"/>
      <c r="Z946" s="39" t="s">
        <v>239</v>
      </c>
      <c r="AA946" s="112"/>
      <c r="AB946" s="115"/>
      <c r="AC946" s="341" t="s">
        <v>1591</v>
      </c>
      <c r="AD946" s="41" t="s">
        <v>295</v>
      </c>
      <c r="AE946" s="41" t="s">
        <v>508</v>
      </c>
      <c r="AF946" s="332" t="s">
        <v>240</v>
      </c>
      <c r="AG946" s="112"/>
      <c r="AH946" s="397">
        <v>534</v>
      </c>
      <c r="AI946" s="397">
        <v>534</v>
      </c>
      <c r="AJ946" s="56"/>
      <c r="AK946" s="34" t="s">
        <v>1592</v>
      </c>
      <c r="AL946" s="398">
        <v>7.22</v>
      </c>
      <c r="AM946" s="37">
        <v>14.17</v>
      </c>
      <c r="AN946" s="397">
        <v>1.3</v>
      </c>
      <c r="AO946" s="335">
        <v>3</v>
      </c>
      <c r="AP946" s="335"/>
      <c r="AQ946" s="111"/>
      <c r="AR946" s="335" t="s">
        <v>295</v>
      </c>
      <c r="AS946" s="335" t="s">
        <v>240</v>
      </c>
      <c r="AT946" s="335" t="s">
        <v>240</v>
      </c>
      <c r="AU946" s="111"/>
      <c r="AV946" s="130"/>
      <c r="AW946" s="114"/>
      <c r="AX946" s="130">
        <v>16.04</v>
      </c>
      <c r="AY946" s="37">
        <v>7.3</v>
      </c>
      <c r="AZ946" s="334" t="s">
        <v>240</v>
      </c>
      <c r="BA946" s="37">
        <v>14.17</v>
      </c>
      <c r="BB946" s="130"/>
      <c r="BC946" s="397">
        <v>1.3</v>
      </c>
      <c r="BD946" s="351" t="s">
        <v>1595</v>
      </c>
      <c r="BE946" s="56"/>
      <c r="BF946" s="114"/>
      <c r="BG946" s="114"/>
      <c r="BH946" s="114"/>
      <c r="BI946" s="114"/>
      <c r="BJ946">
        <v>79</v>
      </c>
      <c r="BK946" s="34">
        <v>2.85</v>
      </c>
      <c r="BL946" s="34">
        <v>1.71</v>
      </c>
      <c r="BM946" s="34">
        <v>4.0999999999999996</v>
      </c>
      <c r="BN946" s="34">
        <v>2.7</v>
      </c>
      <c r="BO946" s="34">
        <v>1</v>
      </c>
      <c r="BP946" s="38">
        <v>3.8</v>
      </c>
      <c r="BQ946" s="56"/>
      <c r="BR946" s="51" t="s">
        <v>1593</v>
      </c>
      <c r="BS946" s="34"/>
      <c r="BT946" s="34" t="s">
        <v>1594</v>
      </c>
      <c r="BU946" s="34"/>
      <c r="BV946" s="34"/>
      <c r="BW946" s="34"/>
      <c r="BX946" s="34"/>
    </row>
    <row r="947" spans="1:76" x14ac:dyDescent="0.35">
      <c r="A947" s="34" t="s">
        <v>1447</v>
      </c>
      <c r="B947" s="34"/>
      <c r="C947" s="34" t="s">
        <v>264</v>
      </c>
      <c r="D947" s="34"/>
      <c r="E947" s="34" t="s">
        <v>264</v>
      </c>
      <c r="F947" s="34" t="s">
        <v>264</v>
      </c>
      <c r="G947" s="37">
        <v>2017</v>
      </c>
      <c r="H947" s="34"/>
      <c r="I947" s="34"/>
      <c r="J947" s="34"/>
      <c r="K947" s="39" t="s">
        <v>80</v>
      </c>
      <c r="L947" s="39" t="s">
        <v>89</v>
      </c>
      <c r="M947" s="39" t="s">
        <v>90</v>
      </c>
      <c r="N947" s="39" t="s">
        <v>91</v>
      </c>
      <c r="O947" s="39" t="s">
        <v>1586</v>
      </c>
      <c r="P947" s="39" t="s">
        <v>1587</v>
      </c>
      <c r="Q947" s="39" t="s">
        <v>1588</v>
      </c>
      <c r="R947" s="35" t="s">
        <v>1589</v>
      </c>
      <c r="S947" s="35" t="s">
        <v>1589</v>
      </c>
      <c r="T947" s="35" t="s">
        <v>1590</v>
      </c>
      <c r="U947" s="39" t="s">
        <v>31</v>
      </c>
      <c r="V947" s="35" t="s">
        <v>31</v>
      </c>
      <c r="W947" s="34" t="s">
        <v>892</v>
      </c>
      <c r="X947" s="35" t="s">
        <v>281</v>
      </c>
      <c r="Y947" s="115"/>
      <c r="Z947" s="39" t="s">
        <v>239</v>
      </c>
      <c r="AA947" s="112"/>
      <c r="AB947" s="115"/>
      <c r="AC947" s="341" t="s">
        <v>1591</v>
      </c>
      <c r="AD947" s="41" t="s">
        <v>295</v>
      </c>
      <c r="AE947" s="41" t="s">
        <v>508</v>
      </c>
      <c r="AF947" s="332" t="s">
        <v>240</v>
      </c>
      <c r="AG947" s="112"/>
      <c r="AH947" s="397">
        <v>1006</v>
      </c>
      <c r="AI947" s="397">
        <v>1006</v>
      </c>
      <c r="AJ947" s="56"/>
      <c r="AK947" s="34" t="s">
        <v>1592</v>
      </c>
      <c r="AL947" s="398">
        <v>7.18</v>
      </c>
      <c r="AM947" s="37">
        <v>14.17</v>
      </c>
      <c r="AN947" s="397">
        <v>4.3</v>
      </c>
      <c r="AO947" s="335">
        <v>3</v>
      </c>
      <c r="AP947" s="335"/>
      <c r="AQ947" s="111"/>
      <c r="AR947" s="335" t="s">
        <v>295</v>
      </c>
      <c r="AS947" s="335" t="s">
        <v>240</v>
      </c>
      <c r="AT947" s="335" t="s">
        <v>240</v>
      </c>
      <c r="AU947" s="111"/>
      <c r="AV947" s="130"/>
      <c r="AW947" s="114"/>
      <c r="AX947" s="130">
        <v>15.7</v>
      </c>
      <c r="AY947" s="37">
        <v>7.3</v>
      </c>
      <c r="AZ947" s="334" t="s">
        <v>240</v>
      </c>
      <c r="BA947" s="37">
        <v>14.17</v>
      </c>
      <c r="BB947" s="130"/>
      <c r="BC947" s="397">
        <v>4.3</v>
      </c>
      <c r="BD947" s="351" t="s">
        <v>1595</v>
      </c>
      <c r="BE947" s="56"/>
      <c r="BF947" s="114"/>
      <c r="BG947" s="114"/>
      <c r="BH947" s="114"/>
      <c r="BI947" s="114"/>
      <c r="BJ947">
        <v>94</v>
      </c>
      <c r="BK947" s="34">
        <v>2.85</v>
      </c>
      <c r="BL947" s="34">
        <v>1.71</v>
      </c>
      <c r="BM947" s="34">
        <v>4.0999999999999996</v>
      </c>
      <c r="BN947" s="34">
        <v>2.7</v>
      </c>
      <c r="BO947" s="34">
        <v>1</v>
      </c>
      <c r="BP947" s="38">
        <v>3.8</v>
      </c>
      <c r="BQ947" s="56"/>
      <c r="BR947" s="51" t="s">
        <v>1593</v>
      </c>
      <c r="BS947" s="34"/>
      <c r="BT947" s="34" t="s">
        <v>1594</v>
      </c>
      <c r="BU947" s="34"/>
      <c r="BV947" s="34"/>
      <c r="BW947" s="34"/>
      <c r="BX947" s="34"/>
    </row>
    <row r="948" spans="1:76" x14ac:dyDescent="0.35">
      <c r="A948" s="34" t="s">
        <v>324</v>
      </c>
      <c r="B948" s="34"/>
      <c r="C948" s="34"/>
      <c r="D948" s="34"/>
      <c r="E948" s="34" t="s">
        <v>890</v>
      </c>
      <c r="F948" s="34" t="s">
        <v>348</v>
      </c>
      <c r="G948" s="41">
        <v>2000</v>
      </c>
      <c r="H948" s="34"/>
      <c r="I948" s="34"/>
      <c r="J948" s="34"/>
      <c r="K948" s="39" t="s">
        <v>80</v>
      </c>
      <c r="L948" s="39" t="s">
        <v>89</v>
      </c>
      <c r="M948" s="39" t="s">
        <v>90</v>
      </c>
      <c r="N948" s="39" t="s">
        <v>91</v>
      </c>
      <c r="O948" s="39" t="s">
        <v>1586</v>
      </c>
      <c r="P948" s="39" t="s">
        <v>1587</v>
      </c>
      <c r="Q948" s="39" t="s">
        <v>1588</v>
      </c>
      <c r="R948" s="35" t="s">
        <v>1589</v>
      </c>
      <c r="S948" s="35" t="s">
        <v>1589</v>
      </c>
      <c r="T948" s="35" t="s">
        <v>1590</v>
      </c>
      <c r="U948" s="39" t="s">
        <v>31</v>
      </c>
      <c r="V948" s="35" t="s">
        <v>31</v>
      </c>
      <c r="W948" s="34" t="s">
        <v>892</v>
      </c>
      <c r="X948" s="35" t="s">
        <v>281</v>
      </c>
      <c r="Y948" s="35"/>
      <c r="Z948" s="39" t="s">
        <v>239</v>
      </c>
      <c r="AA948" s="343"/>
      <c r="AB948" s="34"/>
      <c r="AC948" s="41">
        <v>96</v>
      </c>
      <c r="AD948" s="41" t="s">
        <v>240</v>
      </c>
      <c r="AE948" s="41" t="s">
        <v>508</v>
      </c>
      <c r="AF948" s="332" t="s">
        <v>240</v>
      </c>
      <c r="AG948" s="34"/>
      <c r="AH948" s="343">
        <v>520</v>
      </c>
      <c r="AI948" s="111">
        <v>520</v>
      </c>
      <c r="AJ948" s="350" t="s">
        <v>1596</v>
      </c>
      <c r="AK948" s="35" t="s">
        <v>770</v>
      </c>
      <c r="AL948" s="116">
        <v>7.8</v>
      </c>
      <c r="AM948" s="44">
        <v>37</v>
      </c>
      <c r="AN948" s="33">
        <v>0.5</v>
      </c>
      <c r="AO948" s="111">
        <v>3</v>
      </c>
      <c r="AP948" s="111">
        <v>2</v>
      </c>
      <c r="AQ948" s="111" t="s">
        <v>704</v>
      </c>
      <c r="AR948" s="335" t="s">
        <v>295</v>
      </c>
      <c r="AS948" s="111" t="s">
        <v>295</v>
      </c>
      <c r="AT948" s="111" t="s">
        <v>295</v>
      </c>
      <c r="AU948" s="111"/>
      <c r="AV948" s="34" t="s">
        <v>481</v>
      </c>
      <c r="AW948" s="34"/>
      <c r="AX948" s="34">
        <v>20</v>
      </c>
      <c r="AY948" s="34">
        <v>7.8</v>
      </c>
      <c r="AZ948" s="334" t="s">
        <v>240</v>
      </c>
      <c r="BA948" s="34">
        <v>37</v>
      </c>
      <c r="BB948" s="34"/>
      <c r="BC948" s="34"/>
      <c r="BD948" s="34"/>
      <c r="BE948" s="33">
        <v>0.5</v>
      </c>
      <c r="BF948" s="34"/>
      <c r="BG948" s="34" t="s">
        <v>1597</v>
      </c>
      <c r="BH948" s="34"/>
      <c r="BI948" s="34"/>
      <c r="BJ948" s="34"/>
      <c r="BK948" s="34"/>
      <c r="BL948" s="34"/>
      <c r="BM948" s="34"/>
      <c r="BN948" s="34"/>
      <c r="BO948" s="34"/>
      <c r="BP948" s="38"/>
      <c r="BQ948" s="34"/>
      <c r="BR948" s="34"/>
      <c r="BS948" s="34"/>
      <c r="BT948" s="342">
        <v>0.91</v>
      </c>
      <c r="BU948" s="34" t="s">
        <v>324</v>
      </c>
      <c r="BV948" s="34"/>
      <c r="BW948" s="34"/>
      <c r="BX948" s="34"/>
    </row>
    <row r="949" spans="1:76" x14ac:dyDescent="0.35">
      <c r="A949" s="34" t="s">
        <v>297</v>
      </c>
      <c r="B949" s="34"/>
      <c r="C949" s="34"/>
      <c r="D949" s="34"/>
      <c r="E949" s="34" t="s">
        <v>298</v>
      </c>
      <c r="F949" s="34" t="s">
        <v>881</v>
      </c>
      <c r="G949" s="41">
        <v>1993</v>
      </c>
      <c r="H949" s="34"/>
      <c r="I949" s="34"/>
      <c r="J949" s="34"/>
      <c r="K949" s="39" t="s">
        <v>80</v>
      </c>
      <c r="L949" s="39" t="s">
        <v>81</v>
      </c>
      <c r="M949" s="39" t="s">
        <v>82</v>
      </c>
      <c r="N949" s="39" t="s">
        <v>786</v>
      </c>
      <c r="O949" s="39" t="s">
        <v>1598</v>
      </c>
      <c r="P949" s="39" t="s">
        <v>1599</v>
      </c>
      <c r="Q949" s="39" t="s">
        <v>1600</v>
      </c>
      <c r="R949" s="35" t="s">
        <v>299</v>
      </c>
      <c r="S949" s="35" t="s">
        <v>299</v>
      </c>
      <c r="T949" s="396" t="s">
        <v>1601</v>
      </c>
      <c r="U949" s="39" t="s">
        <v>28</v>
      </c>
      <c r="V949" s="113" t="s">
        <v>293</v>
      </c>
      <c r="W949" s="34" t="s">
        <v>280</v>
      </c>
      <c r="X949" s="115" t="s">
        <v>281</v>
      </c>
      <c r="Y949" s="115" t="s">
        <v>1602</v>
      </c>
      <c r="Z949" s="39" t="s">
        <v>239</v>
      </c>
      <c r="AA949" s="112"/>
      <c r="AB949" s="115">
        <v>4</v>
      </c>
      <c r="AC949" s="341">
        <v>96</v>
      </c>
      <c r="AD949" s="341" t="s">
        <v>240</v>
      </c>
      <c r="AE949" s="41" t="s">
        <v>508</v>
      </c>
      <c r="AF949" s="332" t="s">
        <v>240</v>
      </c>
      <c r="AG949" s="112"/>
      <c r="AH949" s="56">
        <v>16.32</v>
      </c>
      <c r="AI949" s="111">
        <v>16.32</v>
      </c>
      <c r="AJ949" s="56"/>
      <c r="AK949" s="130"/>
      <c r="AL949" s="336">
        <v>6.23</v>
      </c>
      <c r="AM949" s="44">
        <v>290.28037940000002</v>
      </c>
      <c r="AN949" s="111">
        <v>0.5</v>
      </c>
      <c r="AO949" s="111">
        <f t="shared" ref="AO949:AO955" si="46">IF(AP949=1,1,"xx")</f>
        <v>1</v>
      </c>
      <c r="AP949" s="111">
        <v>1</v>
      </c>
      <c r="AQ949" s="111"/>
      <c r="AR949" s="335" t="s">
        <v>295</v>
      </c>
      <c r="AS949" s="111" t="s">
        <v>240</v>
      </c>
      <c r="AT949" s="111" t="s">
        <v>295</v>
      </c>
      <c r="AU949" s="111" t="s">
        <v>240</v>
      </c>
      <c r="AV949" s="130"/>
      <c r="AW949" s="114"/>
      <c r="AX949" s="130">
        <v>25</v>
      </c>
      <c r="AY949" s="114">
        <v>6.23</v>
      </c>
      <c r="AZ949" s="334" t="s">
        <v>240</v>
      </c>
      <c r="BA949" s="130"/>
      <c r="BB949" s="130">
        <v>290.28037940000002</v>
      </c>
      <c r="BC949" s="114">
        <v>0.5</v>
      </c>
      <c r="BD949" s="114"/>
      <c r="BE949" s="56"/>
      <c r="BF949" s="114">
        <v>0.5</v>
      </c>
      <c r="BG949" s="114"/>
      <c r="BH949" s="114"/>
      <c r="BI949" s="114"/>
      <c r="BJ949" s="112">
        <v>0.01</v>
      </c>
      <c r="BK949" s="56">
        <v>47.860199999999999</v>
      </c>
      <c r="BL949" s="56">
        <v>41.47</v>
      </c>
      <c r="BM949" s="56">
        <v>89.820999999999998</v>
      </c>
      <c r="BN949" s="56">
        <v>7.1779999999999999</v>
      </c>
      <c r="BO949" s="56">
        <v>278.39999999999998</v>
      </c>
      <c r="BP949" s="223">
        <v>6.5080999999999998</v>
      </c>
      <c r="BQ949" s="56">
        <v>235</v>
      </c>
      <c r="BR949" s="56"/>
      <c r="BS949" s="34"/>
      <c r="BT949" s="34"/>
      <c r="BU949" s="34"/>
      <c r="BV949" s="34"/>
      <c r="BW949" s="34"/>
      <c r="BX949" s="34"/>
    </row>
    <row r="950" spans="1:76" x14ac:dyDescent="0.35">
      <c r="A950" s="34" t="s">
        <v>297</v>
      </c>
      <c r="B950" s="34"/>
      <c r="C950" s="34"/>
      <c r="D950" s="34"/>
      <c r="E950" s="34" t="s">
        <v>298</v>
      </c>
      <c r="F950" s="34" t="s">
        <v>881</v>
      </c>
      <c r="G950" s="41">
        <v>1993</v>
      </c>
      <c r="H950" s="34"/>
      <c r="I950" s="34"/>
      <c r="J950" s="34"/>
      <c r="K950" s="39" t="s">
        <v>80</v>
      </c>
      <c r="L950" s="39" t="s">
        <v>81</v>
      </c>
      <c r="M950" s="39" t="s">
        <v>82</v>
      </c>
      <c r="N950" s="39" t="s">
        <v>786</v>
      </c>
      <c r="O950" s="39" t="s">
        <v>1598</v>
      </c>
      <c r="P950" s="39" t="s">
        <v>1599</v>
      </c>
      <c r="Q950" s="39" t="s">
        <v>1600</v>
      </c>
      <c r="R950" s="35" t="s">
        <v>299</v>
      </c>
      <c r="S950" s="35" t="s">
        <v>299</v>
      </c>
      <c r="T950" s="396" t="s">
        <v>1601</v>
      </c>
      <c r="U950" s="39" t="s">
        <v>28</v>
      </c>
      <c r="V950" s="113" t="s">
        <v>293</v>
      </c>
      <c r="W950" s="34" t="s">
        <v>280</v>
      </c>
      <c r="X950" s="115" t="s">
        <v>281</v>
      </c>
      <c r="Y950" s="115" t="s">
        <v>1602</v>
      </c>
      <c r="Z950" s="39" t="s">
        <v>239</v>
      </c>
      <c r="AA950" s="112"/>
      <c r="AB950" s="115">
        <v>4</v>
      </c>
      <c r="AC950" s="341">
        <v>96</v>
      </c>
      <c r="AD950" s="341" t="s">
        <v>240</v>
      </c>
      <c r="AE950" s="41" t="s">
        <v>508</v>
      </c>
      <c r="AF950" s="332" t="s">
        <v>240</v>
      </c>
      <c r="AG950" s="112"/>
      <c r="AH950" s="56">
        <v>23.04</v>
      </c>
      <c r="AI950" s="111">
        <v>23.04</v>
      </c>
      <c r="AJ950" s="56"/>
      <c r="AK950" s="130"/>
      <c r="AL950" s="336">
        <v>7.51</v>
      </c>
      <c r="AM950" s="44">
        <v>290.28037940000002</v>
      </c>
      <c r="AN950" s="111">
        <v>0.5</v>
      </c>
      <c r="AO950" s="111">
        <f t="shared" si="46"/>
        <v>1</v>
      </c>
      <c r="AP950" s="111">
        <v>1</v>
      </c>
      <c r="AQ950" s="111"/>
      <c r="AR950" s="335" t="s">
        <v>295</v>
      </c>
      <c r="AS950" s="111" t="s">
        <v>240</v>
      </c>
      <c r="AT950" s="111" t="s">
        <v>295</v>
      </c>
      <c r="AU950" s="111" t="s">
        <v>240</v>
      </c>
      <c r="AV950" s="130"/>
      <c r="AW950" s="114"/>
      <c r="AX950" s="130">
        <v>25</v>
      </c>
      <c r="AY950" s="114">
        <v>7.51</v>
      </c>
      <c r="AZ950" s="334" t="s">
        <v>240</v>
      </c>
      <c r="BA950" s="130"/>
      <c r="BB950" s="130">
        <v>290.28037940000002</v>
      </c>
      <c r="BC950" s="114">
        <v>0.5</v>
      </c>
      <c r="BD950" s="114"/>
      <c r="BE950" s="56"/>
      <c r="BF950" s="114">
        <v>0.5</v>
      </c>
      <c r="BG950" s="114"/>
      <c r="BH950" s="114"/>
      <c r="BI950" s="114"/>
      <c r="BJ950" s="112">
        <v>0.01</v>
      </c>
      <c r="BK950" s="56">
        <v>47.860199999999999</v>
      </c>
      <c r="BL950" s="56">
        <v>41.47</v>
      </c>
      <c r="BM950" s="56">
        <v>89.820999999999998</v>
      </c>
      <c r="BN950" s="56">
        <v>7.1779999999999999</v>
      </c>
      <c r="BO950" s="56">
        <v>278.39999999999998</v>
      </c>
      <c r="BP950" s="223">
        <v>6.5080999999999998</v>
      </c>
      <c r="BQ950" s="56">
        <v>235</v>
      </c>
      <c r="BR950" s="56"/>
      <c r="BS950" s="34"/>
      <c r="BT950" s="34"/>
      <c r="BU950" s="34"/>
      <c r="BV950" s="34"/>
      <c r="BW950" s="34"/>
      <c r="BX950" s="34"/>
    </row>
    <row r="951" spans="1:76" x14ac:dyDescent="0.35">
      <c r="A951" s="34" t="s">
        <v>297</v>
      </c>
      <c r="B951" s="34"/>
      <c r="C951" s="34"/>
      <c r="D951" s="34"/>
      <c r="E951" s="34" t="s">
        <v>298</v>
      </c>
      <c r="F951" s="34" t="s">
        <v>881</v>
      </c>
      <c r="G951" s="41">
        <v>1993</v>
      </c>
      <c r="H951" s="34"/>
      <c r="I951" s="34"/>
      <c r="J951" s="34"/>
      <c r="K951" s="39" t="s">
        <v>80</v>
      </c>
      <c r="L951" s="39" t="s">
        <v>81</v>
      </c>
      <c r="M951" s="39" t="s">
        <v>82</v>
      </c>
      <c r="N951" s="39" t="s">
        <v>786</v>
      </c>
      <c r="O951" s="39" t="s">
        <v>1598</v>
      </c>
      <c r="P951" s="39" t="s">
        <v>1599</v>
      </c>
      <c r="Q951" s="39" t="s">
        <v>1600</v>
      </c>
      <c r="R951" s="35" t="s">
        <v>299</v>
      </c>
      <c r="S951" s="35" t="s">
        <v>299</v>
      </c>
      <c r="T951" s="396" t="s">
        <v>1601</v>
      </c>
      <c r="U951" s="39" t="s">
        <v>28</v>
      </c>
      <c r="V951" s="113" t="s">
        <v>293</v>
      </c>
      <c r="W951" s="34" t="s">
        <v>280</v>
      </c>
      <c r="X951" s="115" t="s">
        <v>281</v>
      </c>
      <c r="Y951" s="115" t="s">
        <v>1602</v>
      </c>
      <c r="Z951" s="39" t="s">
        <v>239</v>
      </c>
      <c r="AA951" s="112"/>
      <c r="AB951" s="115">
        <v>4</v>
      </c>
      <c r="AC951" s="341">
        <v>96</v>
      </c>
      <c r="AD951" s="341" t="s">
        <v>240</v>
      </c>
      <c r="AE951" s="381" t="s">
        <v>508</v>
      </c>
      <c r="AF951" s="332" t="s">
        <v>240</v>
      </c>
      <c r="AG951" s="377"/>
      <c r="AH951" s="56">
        <v>83.52</v>
      </c>
      <c r="AI951" s="111">
        <v>83.52</v>
      </c>
      <c r="AJ951" s="56"/>
      <c r="AK951" s="114"/>
      <c r="AL951" s="336">
        <v>8.3800000000000008</v>
      </c>
      <c r="AM951" s="44">
        <v>290.28037940000002</v>
      </c>
      <c r="AN951" s="111">
        <v>0.5</v>
      </c>
      <c r="AO951" s="111">
        <f t="shared" si="46"/>
        <v>1</v>
      </c>
      <c r="AP951" s="111">
        <v>1</v>
      </c>
      <c r="AQ951" s="111"/>
      <c r="AR951" s="335" t="s">
        <v>295</v>
      </c>
      <c r="AS951" s="111" t="s">
        <v>240</v>
      </c>
      <c r="AT951" s="111" t="s">
        <v>295</v>
      </c>
      <c r="AU951" s="111" t="s">
        <v>240</v>
      </c>
      <c r="AV951" s="130"/>
      <c r="AW951" s="114"/>
      <c r="AX951" s="130">
        <v>25</v>
      </c>
      <c r="AY951" s="114">
        <v>8.3800000000000008</v>
      </c>
      <c r="AZ951" s="334" t="s">
        <v>240</v>
      </c>
      <c r="BA951" s="130"/>
      <c r="BB951" s="130">
        <v>290.28037940000002</v>
      </c>
      <c r="BC951" s="114">
        <v>0.5</v>
      </c>
      <c r="BD951" s="114"/>
      <c r="BE951" s="56"/>
      <c r="BF951" s="114">
        <v>0.5</v>
      </c>
      <c r="BG951" s="114"/>
      <c r="BH951" s="114"/>
      <c r="BI951" s="114"/>
      <c r="BJ951" s="112">
        <v>0.01</v>
      </c>
      <c r="BK951" s="56">
        <v>47.860199999999999</v>
      </c>
      <c r="BL951" s="56">
        <v>41.47</v>
      </c>
      <c r="BM951" s="56">
        <v>89.820999999999998</v>
      </c>
      <c r="BN951" s="56">
        <v>7.1779999999999999</v>
      </c>
      <c r="BO951" s="56">
        <v>278.39999999999998</v>
      </c>
      <c r="BP951" s="223">
        <v>6.5080999999999998</v>
      </c>
      <c r="BQ951" s="56">
        <v>235</v>
      </c>
      <c r="BR951" s="56"/>
      <c r="BS951" s="34"/>
      <c r="BT951" s="34"/>
      <c r="BU951" s="34"/>
      <c r="BV951" s="34"/>
      <c r="BW951" s="34"/>
      <c r="BX951" s="34"/>
    </row>
    <row r="952" spans="1:76" x14ac:dyDescent="0.35">
      <c r="A952" s="34" t="s">
        <v>297</v>
      </c>
      <c r="B952" s="34"/>
      <c r="C952" s="34"/>
      <c r="D952" s="34"/>
      <c r="E952" s="113" t="s">
        <v>300</v>
      </c>
      <c r="F952" s="113" t="s">
        <v>1603</v>
      </c>
      <c r="G952" s="41" t="s">
        <v>301</v>
      </c>
      <c r="H952" s="34"/>
      <c r="I952" s="34"/>
      <c r="J952" s="113"/>
      <c r="K952" s="39" t="s">
        <v>80</v>
      </c>
      <c r="L952" s="39" t="s">
        <v>81</v>
      </c>
      <c r="M952" s="39" t="s">
        <v>82</v>
      </c>
      <c r="N952" s="39" t="s">
        <v>786</v>
      </c>
      <c r="O952" s="39" t="s">
        <v>1598</v>
      </c>
      <c r="P952" s="39" t="s">
        <v>1599</v>
      </c>
      <c r="Q952" s="39" t="s">
        <v>1600</v>
      </c>
      <c r="R952" s="35" t="s">
        <v>299</v>
      </c>
      <c r="S952" s="35" t="s">
        <v>299</v>
      </c>
      <c r="T952" s="396" t="s">
        <v>1601</v>
      </c>
      <c r="U952" s="39" t="s">
        <v>28</v>
      </c>
      <c r="V952" s="113" t="s">
        <v>293</v>
      </c>
      <c r="W952" s="34" t="s">
        <v>280</v>
      </c>
      <c r="X952" s="115" t="s">
        <v>281</v>
      </c>
      <c r="Y952" s="340" t="s">
        <v>1604</v>
      </c>
      <c r="Z952" s="39" t="s">
        <v>239</v>
      </c>
      <c r="AA952" s="339"/>
      <c r="AB952" s="377"/>
      <c r="AC952" s="381">
        <v>96</v>
      </c>
      <c r="AD952" s="381" t="s">
        <v>240</v>
      </c>
      <c r="AE952" s="381" t="s">
        <v>508</v>
      </c>
      <c r="AF952" s="332" t="s">
        <v>240</v>
      </c>
      <c r="AG952" s="377"/>
      <c r="AH952" s="56">
        <v>7.871999999999999</v>
      </c>
      <c r="AI952" s="111">
        <v>7.871999999999999</v>
      </c>
      <c r="AJ952" s="56"/>
      <c r="AK952" s="114" t="s">
        <v>509</v>
      </c>
      <c r="AL952" s="336">
        <v>7.14</v>
      </c>
      <c r="AM952" s="44">
        <v>20.598598086595366</v>
      </c>
      <c r="AN952" s="111">
        <v>0.5</v>
      </c>
      <c r="AO952" s="111">
        <f t="shared" si="46"/>
        <v>1</v>
      </c>
      <c r="AP952" s="111">
        <v>1</v>
      </c>
      <c r="AQ952" s="111"/>
      <c r="AR952" s="335" t="s">
        <v>295</v>
      </c>
      <c r="AS952" s="111" t="s">
        <v>240</v>
      </c>
      <c r="AT952" s="111" t="s">
        <v>295</v>
      </c>
      <c r="AU952" s="111" t="s">
        <v>240</v>
      </c>
      <c r="AV952" s="112" t="s">
        <v>749</v>
      </c>
      <c r="AW952" s="114"/>
      <c r="AX952" s="130">
        <v>21</v>
      </c>
      <c r="AY952" s="114">
        <v>7.14</v>
      </c>
      <c r="AZ952" s="334" t="s">
        <v>240</v>
      </c>
      <c r="BA952" s="112">
        <v>21</v>
      </c>
      <c r="BB952" s="130">
        <v>20.598598086595366</v>
      </c>
      <c r="BC952" s="114">
        <v>0.5</v>
      </c>
      <c r="BD952" s="114"/>
      <c r="BE952" s="56"/>
      <c r="BF952" s="114">
        <v>0.5</v>
      </c>
      <c r="BG952" s="114"/>
      <c r="BH952" s="114"/>
      <c r="BI952" s="114"/>
      <c r="BJ952" s="112">
        <v>10</v>
      </c>
      <c r="BK952" s="56">
        <v>5.4901197411697522</v>
      </c>
      <c r="BL952" s="56">
        <v>1.6730862294547093</v>
      </c>
      <c r="BM952" s="56">
        <v>2.9160233112442908</v>
      </c>
      <c r="BN952" s="56">
        <v>0.44781551735039526</v>
      </c>
      <c r="BO952" s="56">
        <v>8.4451633756070486</v>
      </c>
      <c r="BP952" s="223">
        <v>5.4680763037065736</v>
      </c>
      <c r="BQ952" s="56">
        <v>11</v>
      </c>
      <c r="BR952" s="56"/>
      <c r="BS952" s="34"/>
      <c r="BT952" s="113" t="s">
        <v>487</v>
      </c>
      <c r="BU952" s="114" t="s">
        <v>488</v>
      </c>
      <c r="BV952" s="34"/>
      <c r="BW952" s="34"/>
      <c r="BX952" s="34"/>
    </row>
    <row r="953" spans="1:76" x14ac:dyDescent="0.35">
      <c r="A953" s="34" t="s">
        <v>297</v>
      </c>
      <c r="B953" s="34"/>
      <c r="C953" s="34"/>
      <c r="D953" s="34"/>
      <c r="E953" s="113" t="s">
        <v>300</v>
      </c>
      <c r="F953" s="113" t="s">
        <v>1603</v>
      </c>
      <c r="G953" s="41" t="s">
        <v>301</v>
      </c>
      <c r="H953" s="34"/>
      <c r="I953" s="34"/>
      <c r="J953" s="113"/>
      <c r="K953" s="39" t="s">
        <v>80</v>
      </c>
      <c r="L953" s="39" t="s">
        <v>81</v>
      </c>
      <c r="M953" s="39" t="s">
        <v>82</v>
      </c>
      <c r="N953" s="39" t="s">
        <v>786</v>
      </c>
      <c r="O953" s="39" t="s">
        <v>1598</v>
      </c>
      <c r="P953" s="39" t="s">
        <v>1599</v>
      </c>
      <c r="Q953" s="39" t="s">
        <v>1600</v>
      </c>
      <c r="R953" s="35" t="s">
        <v>299</v>
      </c>
      <c r="S953" s="35" t="s">
        <v>299</v>
      </c>
      <c r="T953" s="396" t="s">
        <v>1601</v>
      </c>
      <c r="U953" s="39" t="s">
        <v>28</v>
      </c>
      <c r="V953" s="113" t="s">
        <v>293</v>
      </c>
      <c r="W953" s="34" t="s">
        <v>280</v>
      </c>
      <c r="X953" s="115" t="s">
        <v>281</v>
      </c>
      <c r="Y953" s="340" t="s">
        <v>1604</v>
      </c>
      <c r="Z953" s="39" t="s">
        <v>239</v>
      </c>
      <c r="AA953" s="339"/>
      <c r="AB953" s="377"/>
      <c r="AC953" s="381">
        <v>96</v>
      </c>
      <c r="AD953" s="381" t="s">
        <v>240</v>
      </c>
      <c r="AE953" s="381" t="s">
        <v>508</v>
      </c>
      <c r="AF953" s="332" t="s">
        <v>240</v>
      </c>
      <c r="AG953" s="377"/>
      <c r="AH953" s="56">
        <v>9.6</v>
      </c>
      <c r="AI953" s="111">
        <v>9.6</v>
      </c>
      <c r="AJ953" s="56"/>
      <c r="AK953" s="114" t="s">
        <v>509</v>
      </c>
      <c r="AL953" s="336">
        <v>7.14</v>
      </c>
      <c r="AM953" s="44">
        <v>20.598598086595366</v>
      </c>
      <c r="AN953" s="111">
        <v>0.5</v>
      </c>
      <c r="AO953" s="111">
        <f t="shared" si="46"/>
        <v>1</v>
      </c>
      <c r="AP953" s="111">
        <v>1</v>
      </c>
      <c r="AQ953" s="111"/>
      <c r="AR953" s="335" t="s">
        <v>295</v>
      </c>
      <c r="AS953" s="111" t="s">
        <v>240</v>
      </c>
      <c r="AT953" s="111" t="s">
        <v>295</v>
      </c>
      <c r="AU953" s="111" t="s">
        <v>240</v>
      </c>
      <c r="AV953" s="112" t="s">
        <v>749</v>
      </c>
      <c r="AW953" s="114"/>
      <c r="AX953" s="130">
        <v>21</v>
      </c>
      <c r="AY953" s="114">
        <v>7.14</v>
      </c>
      <c r="AZ953" s="334" t="s">
        <v>240</v>
      </c>
      <c r="BA953" s="112">
        <v>21</v>
      </c>
      <c r="BB953" s="130">
        <v>20.598598086595366</v>
      </c>
      <c r="BC953" s="114">
        <v>0.5</v>
      </c>
      <c r="BD953" s="114"/>
      <c r="BE953" s="56"/>
      <c r="BF953" s="114">
        <v>0.5</v>
      </c>
      <c r="BG953" s="114"/>
      <c r="BH953" s="114"/>
      <c r="BI953" s="114"/>
      <c r="BJ953" s="112">
        <v>10</v>
      </c>
      <c r="BK953" s="56">
        <v>5.4901197411697522</v>
      </c>
      <c r="BL953" s="56">
        <v>1.6730862294547093</v>
      </c>
      <c r="BM953" s="56">
        <v>2.9160233112442908</v>
      </c>
      <c r="BN953" s="56">
        <v>0.44781551735039526</v>
      </c>
      <c r="BO953" s="56">
        <v>8.4451633756070486</v>
      </c>
      <c r="BP953" s="223">
        <v>5.4680763037065736</v>
      </c>
      <c r="BQ953" s="56">
        <v>11</v>
      </c>
      <c r="BR953" s="56"/>
      <c r="BS953" s="34"/>
      <c r="BT953" s="113" t="s">
        <v>487</v>
      </c>
      <c r="BU953" s="114" t="s">
        <v>488</v>
      </c>
      <c r="BV953" s="34"/>
      <c r="BW953" s="34"/>
      <c r="BX953" s="34"/>
    </row>
    <row r="954" spans="1:76" x14ac:dyDescent="0.35">
      <c r="A954" s="34" t="s">
        <v>297</v>
      </c>
      <c r="B954" s="34"/>
      <c r="C954" s="34"/>
      <c r="D954" s="34"/>
      <c r="E954" s="113" t="s">
        <v>300</v>
      </c>
      <c r="F954" s="113" t="s">
        <v>1603</v>
      </c>
      <c r="G954" s="41" t="s">
        <v>301</v>
      </c>
      <c r="H954" s="34"/>
      <c r="I954" s="34"/>
      <c r="J954" s="113"/>
      <c r="K954" s="39" t="s">
        <v>80</v>
      </c>
      <c r="L954" s="39" t="s">
        <v>81</v>
      </c>
      <c r="M954" s="39" t="s">
        <v>82</v>
      </c>
      <c r="N954" s="39" t="s">
        <v>786</v>
      </c>
      <c r="O954" s="39" t="s">
        <v>1598</v>
      </c>
      <c r="P954" s="39" t="s">
        <v>1599</v>
      </c>
      <c r="Q954" s="39" t="s">
        <v>1600</v>
      </c>
      <c r="R954" s="35" t="s">
        <v>299</v>
      </c>
      <c r="S954" s="35" t="s">
        <v>299</v>
      </c>
      <c r="T954" s="396" t="s">
        <v>1601</v>
      </c>
      <c r="U954" s="39" t="s">
        <v>28</v>
      </c>
      <c r="V954" s="113" t="s">
        <v>293</v>
      </c>
      <c r="W954" s="34" t="s">
        <v>280</v>
      </c>
      <c r="X954" s="115" t="s">
        <v>281</v>
      </c>
      <c r="Y954" s="340" t="s">
        <v>1604</v>
      </c>
      <c r="Z954" s="39" t="s">
        <v>239</v>
      </c>
      <c r="AA954" s="339"/>
      <c r="AB954" s="377"/>
      <c r="AC954" s="381">
        <v>96</v>
      </c>
      <c r="AD954" s="381" t="s">
        <v>240</v>
      </c>
      <c r="AE954" s="381" t="s">
        <v>508</v>
      </c>
      <c r="AF954" s="332" t="s">
        <v>240</v>
      </c>
      <c r="AG954" s="377"/>
      <c r="AH954" s="56">
        <v>22.847999999999999</v>
      </c>
      <c r="AI954" s="111">
        <v>22.847999999999999</v>
      </c>
      <c r="AJ954" s="56"/>
      <c r="AK954" s="114" t="s">
        <v>509</v>
      </c>
      <c r="AL954" s="336">
        <v>7.15</v>
      </c>
      <c r="AM954" s="44">
        <v>20.498604892000234</v>
      </c>
      <c r="AN954" s="111">
        <v>2.8</v>
      </c>
      <c r="AO954" s="111">
        <f t="shared" si="46"/>
        <v>1</v>
      </c>
      <c r="AP954" s="111">
        <v>1</v>
      </c>
      <c r="AQ954" s="111"/>
      <c r="AR954" s="335" t="s">
        <v>295</v>
      </c>
      <c r="AS954" s="111" t="s">
        <v>240</v>
      </c>
      <c r="AT954" s="111" t="s">
        <v>295</v>
      </c>
      <c r="AU954" s="111" t="s">
        <v>240</v>
      </c>
      <c r="AV954" s="112" t="s">
        <v>749</v>
      </c>
      <c r="AW954" s="114"/>
      <c r="AX954" s="130">
        <v>21</v>
      </c>
      <c r="AY954" s="114">
        <v>7.15</v>
      </c>
      <c r="AZ954" s="334" t="s">
        <v>240</v>
      </c>
      <c r="BA954" s="112">
        <v>20.5</v>
      </c>
      <c r="BB954" s="130">
        <v>20.498604892000234</v>
      </c>
      <c r="BC954" s="114">
        <v>2.8</v>
      </c>
      <c r="BD954" s="114"/>
      <c r="BE954" s="56"/>
      <c r="BF954" s="114">
        <v>2.8</v>
      </c>
      <c r="BG954" s="114"/>
      <c r="BH954" s="114"/>
      <c r="BI954" s="114"/>
      <c r="BJ954" s="112">
        <v>10</v>
      </c>
      <c r="BK954" s="56">
        <v>5.4634686744650427</v>
      </c>
      <c r="BL954" s="56">
        <v>1.6649644516418221</v>
      </c>
      <c r="BM954" s="56">
        <v>2.9018678582770847</v>
      </c>
      <c r="BN954" s="56">
        <v>0.44564165561568453</v>
      </c>
      <c r="BO954" s="56">
        <v>10.57529028762816</v>
      </c>
      <c r="BP954" s="223">
        <v>6.8472913613043254</v>
      </c>
      <c r="BQ954" s="56">
        <v>6.7</v>
      </c>
      <c r="BR954" s="56"/>
      <c r="BS954" s="34"/>
      <c r="BT954" s="113" t="s">
        <v>487</v>
      </c>
      <c r="BU954" s="114" t="s">
        <v>488</v>
      </c>
      <c r="BV954" s="34"/>
      <c r="BW954" s="34"/>
      <c r="BX954" s="34"/>
    </row>
    <row r="955" spans="1:76" x14ac:dyDescent="0.35">
      <c r="A955" s="34" t="s">
        <v>297</v>
      </c>
      <c r="B955" s="34"/>
      <c r="C955" s="34"/>
      <c r="D955" s="34"/>
      <c r="E955" s="113" t="s">
        <v>300</v>
      </c>
      <c r="F955" s="113" t="s">
        <v>1603</v>
      </c>
      <c r="G955" s="41" t="s">
        <v>301</v>
      </c>
      <c r="H955" s="34"/>
      <c r="I955" s="34"/>
      <c r="J955" s="113"/>
      <c r="K955" s="39" t="s">
        <v>80</v>
      </c>
      <c r="L955" s="39" t="s">
        <v>81</v>
      </c>
      <c r="M955" s="39" t="s">
        <v>82</v>
      </c>
      <c r="N955" s="39" t="s">
        <v>786</v>
      </c>
      <c r="O955" s="39" t="s">
        <v>1598</v>
      </c>
      <c r="P955" s="39" t="s">
        <v>1599</v>
      </c>
      <c r="Q955" s="39" t="s">
        <v>1600</v>
      </c>
      <c r="R955" s="35" t="s">
        <v>299</v>
      </c>
      <c r="S955" s="35" t="s">
        <v>299</v>
      </c>
      <c r="T955" s="396" t="s">
        <v>1601</v>
      </c>
      <c r="U955" s="39" t="s">
        <v>28</v>
      </c>
      <c r="V955" s="113" t="s">
        <v>293</v>
      </c>
      <c r="W955" s="34" t="s">
        <v>280</v>
      </c>
      <c r="X955" s="115" t="s">
        <v>281</v>
      </c>
      <c r="Y955" s="340" t="s">
        <v>1604</v>
      </c>
      <c r="Z955" s="39" t="s">
        <v>239</v>
      </c>
      <c r="AA955" s="339"/>
      <c r="AB955" s="377"/>
      <c r="AC955" s="381">
        <v>96</v>
      </c>
      <c r="AD955" s="381" t="s">
        <v>240</v>
      </c>
      <c r="AE955" s="381" t="s">
        <v>508</v>
      </c>
      <c r="AF955" s="332" t="s">
        <v>240</v>
      </c>
      <c r="AG955" s="377"/>
      <c r="AH955" s="56">
        <v>23.327999999999999</v>
      </c>
      <c r="AI955" s="111">
        <v>23.327999999999999</v>
      </c>
      <c r="AJ955" s="56"/>
      <c r="AK955" s="114" t="s">
        <v>509</v>
      </c>
      <c r="AL955" s="336">
        <v>7.15</v>
      </c>
      <c r="AM955" s="44">
        <v>20.498604892000234</v>
      </c>
      <c r="AN955" s="111">
        <v>2.8</v>
      </c>
      <c r="AO955" s="111">
        <f t="shared" si="46"/>
        <v>1</v>
      </c>
      <c r="AP955" s="111">
        <v>1</v>
      </c>
      <c r="AQ955" s="111"/>
      <c r="AR955" s="335" t="s">
        <v>295</v>
      </c>
      <c r="AS955" s="111" t="s">
        <v>240</v>
      </c>
      <c r="AT955" s="111" t="s">
        <v>295</v>
      </c>
      <c r="AU955" s="111" t="s">
        <v>240</v>
      </c>
      <c r="AV955" s="112" t="s">
        <v>749</v>
      </c>
      <c r="AW955" s="114"/>
      <c r="AX955" s="130">
        <v>21</v>
      </c>
      <c r="AY955" s="114">
        <v>7.15</v>
      </c>
      <c r="AZ955" s="334" t="s">
        <v>240</v>
      </c>
      <c r="BA955" s="112">
        <v>20.5</v>
      </c>
      <c r="BB955" s="130">
        <v>20.498604892000234</v>
      </c>
      <c r="BC955" s="114">
        <v>2.8</v>
      </c>
      <c r="BD955" s="114"/>
      <c r="BE955" s="56"/>
      <c r="BF955" s="114">
        <v>2.8</v>
      </c>
      <c r="BG955" s="114"/>
      <c r="BH955" s="114"/>
      <c r="BI955" s="114"/>
      <c r="BJ955" s="112">
        <v>10</v>
      </c>
      <c r="BK955" s="56">
        <v>5.4634686744650427</v>
      </c>
      <c r="BL955" s="56">
        <v>1.6649644516418221</v>
      </c>
      <c r="BM955" s="56">
        <v>2.9018678582770847</v>
      </c>
      <c r="BN955" s="56">
        <v>0.44564165561568453</v>
      </c>
      <c r="BO955" s="56">
        <v>10.57529028762816</v>
      </c>
      <c r="BP955" s="223">
        <v>6.8472913613043254</v>
      </c>
      <c r="BQ955" s="56">
        <v>6.7</v>
      </c>
      <c r="BR955" s="56"/>
      <c r="BS955" s="34"/>
      <c r="BT955" s="113" t="s">
        <v>487</v>
      </c>
      <c r="BU955" s="114" t="s">
        <v>488</v>
      </c>
      <c r="BV955" s="34"/>
      <c r="BW955" s="34"/>
      <c r="BX955" s="34"/>
    </row>
    <row r="956" spans="1:76" x14ac:dyDescent="0.35">
      <c r="A956" s="337" t="s">
        <v>1201</v>
      </c>
      <c r="B956" s="337"/>
      <c r="C956" s="39">
        <v>1253169</v>
      </c>
      <c r="D956" s="39">
        <v>701613</v>
      </c>
      <c r="E956" s="39" t="s">
        <v>1605</v>
      </c>
      <c r="F956" s="39" t="s">
        <v>1606</v>
      </c>
      <c r="G956" s="39">
        <v>2002</v>
      </c>
      <c r="H956" s="39" t="s">
        <v>1607</v>
      </c>
      <c r="I956" s="39" t="s">
        <v>1608</v>
      </c>
      <c r="J956" s="39" t="s">
        <v>16</v>
      </c>
      <c r="K956" s="39" t="s">
        <v>80</v>
      </c>
      <c r="L956" s="39" t="s">
        <v>1609</v>
      </c>
      <c r="N956" s="39" t="s">
        <v>1610</v>
      </c>
      <c r="O956" s="39" t="s">
        <v>1611</v>
      </c>
      <c r="P956" s="39" t="s">
        <v>1612</v>
      </c>
      <c r="Q956" s="39" t="s">
        <v>1613</v>
      </c>
      <c r="R956" s="39" t="s">
        <v>1614</v>
      </c>
      <c r="S956" s="39" t="s">
        <v>1614</v>
      </c>
      <c r="T956" s="39" t="s">
        <v>1613</v>
      </c>
      <c r="U956" s="39" t="s">
        <v>28</v>
      </c>
      <c r="V956" s="39" t="s">
        <v>1609</v>
      </c>
      <c r="W956" s="34" t="s">
        <v>280</v>
      </c>
      <c r="Y956" s="39" t="s">
        <v>497</v>
      </c>
      <c r="Z956" s="39" t="s">
        <v>239</v>
      </c>
      <c r="AA956" s="39" t="s">
        <v>239</v>
      </c>
      <c r="AB956" s="39">
        <v>4</v>
      </c>
      <c r="AC956" s="332">
        <f>AB956*24</f>
        <v>96</v>
      </c>
      <c r="AD956" s="332" t="s">
        <v>240</v>
      </c>
      <c r="AE956" s="332" t="s">
        <v>508</v>
      </c>
      <c r="AF956" s="332" t="s">
        <v>240</v>
      </c>
      <c r="AG956" s="39" t="s">
        <v>631</v>
      </c>
      <c r="AH956" s="39" t="s">
        <v>868</v>
      </c>
      <c r="AI956" s="111" t="s">
        <v>868</v>
      </c>
      <c r="AL956" s="336">
        <v>7.8</v>
      </c>
      <c r="AM956" s="44">
        <v>209.76</v>
      </c>
      <c r="AN956" s="111"/>
      <c r="AO956" s="111">
        <v>4</v>
      </c>
      <c r="AP956" s="111">
        <v>2</v>
      </c>
      <c r="AQ956" s="111" t="s">
        <v>704</v>
      </c>
      <c r="AR956" s="335" t="s">
        <v>295</v>
      </c>
      <c r="AS956" s="111" t="s">
        <v>295</v>
      </c>
      <c r="AT956" s="111" t="s">
        <v>295</v>
      </c>
      <c r="AU956" s="111"/>
      <c r="AV956" s="39" t="s">
        <v>481</v>
      </c>
      <c r="AX956" s="39" t="s">
        <v>483</v>
      </c>
      <c r="AY956" s="39">
        <v>7.8</v>
      </c>
      <c r="AZ956" s="334" t="s">
        <v>240</v>
      </c>
      <c r="BA956" s="39" t="s">
        <v>1615</v>
      </c>
      <c r="BD956" s="39" t="s">
        <v>496</v>
      </c>
      <c r="BH956" s="39" t="s">
        <v>497</v>
      </c>
      <c r="BI956" s="39" t="s">
        <v>497</v>
      </c>
      <c r="BO956" s="39" t="s">
        <v>644</v>
      </c>
      <c r="BP956" s="107" t="s">
        <v>644</v>
      </c>
      <c r="BQ956" s="39" t="s">
        <v>497</v>
      </c>
      <c r="BR956" s="53"/>
      <c r="BS956" s="53"/>
      <c r="BT956" s="53"/>
      <c r="BU956" s="53"/>
      <c r="BV956" s="39" t="s">
        <v>489</v>
      </c>
    </row>
    <row r="957" spans="1:76" x14ac:dyDescent="0.35">
      <c r="A957" s="34" t="s">
        <v>324</v>
      </c>
      <c r="B957" s="34"/>
      <c r="C957" s="34"/>
      <c r="D957" s="34"/>
      <c r="E957" s="35" t="s">
        <v>303</v>
      </c>
      <c r="F957" s="35" t="s">
        <v>364</v>
      </c>
      <c r="G957" s="40">
        <v>1997</v>
      </c>
      <c r="H957" s="39" t="s">
        <v>365</v>
      </c>
      <c r="I957" s="39" t="s">
        <v>366</v>
      </c>
      <c r="J957" s="39" t="s">
        <v>16</v>
      </c>
      <c r="K957" s="39" t="s">
        <v>80</v>
      </c>
      <c r="L957" s="39" t="s">
        <v>1609</v>
      </c>
      <c r="M957" s="35"/>
      <c r="N957" s="39" t="s">
        <v>1610</v>
      </c>
      <c r="O957" s="39" t="s">
        <v>1611</v>
      </c>
      <c r="P957" s="39" t="s">
        <v>1612</v>
      </c>
      <c r="Q957" s="39" t="s">
        <v>1613</v>
      </c>
      <c r="R957" s="35" t="s">
        <v>361</v>
      </c>
      <c r="S957" s="35" t="s">
        <v>361</v>
      </c>
      <c r="T957" s="35" t="s">
        <v>1616</v>
      </c>
      <c r="U957" s="39" t="s">
        <v>28</v>
      </c>
      <c r="V957" s="35" t="s">
        <v>1609</v>
      </c>
      <c r="W957" s="34" t="s">
        <v>733</v>
      </c>
      <c r="X957" s="35" t="s">
        <v>327</v>
      </c>
      <c r="Y957" s="35"/>
      <c r="Z957" s="343" t="s">
        <v>1617</v>
      </c>
      <c r="AA957" s="343"/>
      <c r="AB957" s="34"/>
      <c r="AC957" s="41">
        <v>96</v>
      </c>
      <c r="AD957" s="41" t="s">
        <v>240</v>
      </c>
      <c r="AE957" s="41" t="s">
        <v>477</v>
      </c>
      <c r="AF957" s="332" t="s">
        <v>240</v>
      </c>
      <c r="AG957" s="34"/>
      <c r="AH957" s="343">
        <v>4</v>
      </c>
      <c r="AI957" s="111">
        <v>4</v>
      </c>
      <c r="AJ957" s="343" t="s">
        <v>1618</v>
      </c>
      <c r="AK957" s="35" t="s">
        <v>509</v>
      </c>
      <c r="AL957" s="336">
        <v>6</v>
      </c>
      <c r="AM957" s="44">
        <v>3.9</v>
      </c>
      <c r="AN957" s="111">
        <v>0.1</v>
      </c>
      <c r="AO957" s="111">
        <v>4</v>
      </c>
      <c r="AP957" s="111"/>
      <c r="AQ957" s="111" t="s">
        <v>1619</v>
      </c>
      <c r="AR957" s="335" t="s">
        <v>295</v>
      </c>
      <c r="AS957" s="111" t="s">
        <v>240</v>
      </c>
      <c r="AT957" s="111" t="s">
        <v>295</v>
      </c>
      <c r="AU957" s="111"/>
      <c r="AV957" s="34" t="s">
        <v>749</v>
      </c>
      <c r="AW957" s="34"/>
      <c r="AX957" s="34">
        <v>27</v>
      </c>
      <c r="AY957" s="34">
        <v>6</v>
      </c>
      <c r="AZ957" s="334" t="s">
        <v>240</v>
      </c>
      <c r="BA957" s="34">
        <v>3.9</v>
      </c>
      <c r="BB957" s="34"/>
      <c r="BC957" s="34" t="s">
        <v>808</v>
      </c>
      <c r="BD957" s="34"/>
      <c r="BE957" s="34"/>
      <c r="BF957" s="34"/>
      <c r="BG957" s="34"/>
      <c r="BH957" s="34"/>
      <c r="BI957" s="34"/>
      <c r="BJ957" s="34"/>
      <c r="BK957" s="34">
        <v>0.45</v>
      </c>
      <c r="BL957" s="34">
        <v>0.6</v>
      </c>
      <c r="BM957" s="34">
        <v>1</v>
      </c>
      <c r="BN957" s="34">
        <v>0.37</v>
      </c>
      <c r="BO957" s="34">
        <v>3.12</v>
      </c>
      <c r="BP957" s="38">
        <v>2.3199999999999998</v>
      </c>
      <c r="BQ957" s="34">
        <v>4.0999999999999996</v>
      </c>
      <c r="BR957" s="34"/>
      <c r="BS957" s="34"/>
      <c r="BT957" s="342">
        <v>0.96</v>
      </c>
      <c r="BU957" s="34" t="s">
        <v>324</v>
      </c>
      <c r="BV957" s="34"/>
      <c r="BW957" s="34"/>
      <c r="BX957" s="34"/>
    </row>
    <row r="958" spans="1:76" x14ac:dyDescent="0.35">
      <c r="C958" s="39">
        <v>2221152</v>
      </c>
      <c r="D958" s="39">
        <v>2460310</v>
      </c>
      <c r="E958" s="39" t="s">
        <v>303</v>
      </c>
      <c r="F958" s="39" t="s">
        <v>1620</v>
      </c>
      <c r="G958" s="61">
        <v>1997</v>
      </c>
      <c r="H958" s="39" t="s">
        <v>365</v>
      </c>
      <c r="I958" s="39" t="s">
        <v>366</v>
      </c>
      <c r="J958" s="39" t="s">
        <v>16</v>
      </c>
      <c r="K958" s="39" t="s">
        <v>80</v>
      </c>
      <c r="L958" s="39" t="s">
        <v>1609</v>
      </c>
      <c r="N958" s="39" t="s">
        <v>1610</v>
      </c>
      <c r="O958" s="39" t="s">
        <v>1611</v>
      </c>
      <c r="P958" s="39" t="s">
        <v>1612</v>
      </c>
      <c r="Q958" s="39" t="s">
        <v>1613</v>
      </c>
      <c r="R958" s="39" t="s">
        <v>361</v>
      </c>
      <c r="S958" s="39" t="s">
        <v>361</v>
      </c>
      <c r="T958" s="35" t="s">
        <v>1616</v>
      </c>
      <c r="U958" s="39" t="s">
        <v>28</v>
      </c>
      <c r="V958" s="39" t="s">
        <v>1609</v>
      </c>
      <c r="W958" s="34" t="s">
        <v>733</v>
      </c>
      <c r="X958" s="39" t="s">
        <v>327</v>
      </c>
      <c r="Y958" s="39" t="s">
        <v>497</v>
      </c>
      <c r="Z958" s="343" t="s">
        <v>1617</v>
      </c>
      <c r="AA958" s="39" t="s">
        <v>1621</v>
      </c>
      <c r="AB958" s="39">
        <v>4</v>
      </c>
      <c r="AC958" s="332">
        <f>AB958*24</f>
        <v>96</v>
      </c>
      <c r="AD958" s="332" t="s">
        <v>240</v>
      </c>
      <c r="AE958" s="332" t="s">
        <v>477</v>
      </c>
      <c r="AF958" s="332" t="s">
        <v>240</v>
      </c>
      <c r="AG958" s="39" t="s">
        <v>631</v>
      </c>
      <c r="AH958" s="39" t="s">
        <v>1240</v>
      </c>
      <c r="AI958" s="111" t="s">
        <v>1240</v>
      </c>
      <c r="AL958" s="336">
        <v>6</v>
      </c>
      <c r="AM958" s="44">
        <v>3.9</v>
      </c>
      <c r="AN958" s="111">
        <v>0.1</v>
      </c>
      <c r="AO958" s="111">
        <v>4</v>
      </c>
      <c r="AP958" s="111"/>
      <c r="AQ958" s="111" t="s">
        <v>1619</v>
      </c>
      <c r="AR958" s="335" t="s">
        <v>295</v>
      </c>
      <c r="AS958" s="111" t="s">
        <v>240</v>
      </c>
      <c r="AT958" s="111" t="s">
        <v>295</v>
      </c>
      <c r="AU958" s="111"/>
      <c r="AV958" s="39" t="s">
        <v>337</v>
      </c>
      <c r="AW958" s="39" t="s">
        <v>1622</v>
      </c>
      <c r="AX958" s="39" t="s">
        <v>1174</v>
      </c>
      <c r="AY958" s="39">
        <v>6</v>
      </c>
      <c r="AZ958" s="334" t="s">
        <v>240</v>
      </c>
      <c r="BA958" s="39" t="s">
        <v>1623</v>
      </c>
      <c r="BC958" s="39" t="s">
        <v>808</v>
      </c>
      <c r="BD958" s="39" t="s">
        <v>485</v>
      </c>
      <c r="BH958" s="39" t="s">
        <v>1624</v>
      </c>
      <c r="BI958" s="39" t="s">
        <v>497</v>
      </c>
      <c r="BK958" s="39">
        <v>0.45</v>
      </c>
      <c r="BL958" s="39">
        <v>0.6</v>
      </c>
      <c r="BM958" s="39">
        <v>1</v>
      </c>
      <c r="BN958" s="39">
        <v>0.37</v>
      </c>
      <c r="BO958" s="39">
        <v>3.12</v>
      </c>
      <c r="BP958" s="107">
        <v>2.3199999999999998</v>
      </c>
      <c r="BQ958" s="39" t="s">
        <v>1625</v>
      </c>
      <c r="BR958" s="53"/>
      <c r="BS958" s="53"/>
      <c r="BT958" s="53"/>
      <c r="BU958" s="53"/>
      <c r="BV958" s="39" t="s">
        <v>489</v>
      </c>
      <c r="BW958" s="39" t="s">
        <v>1626</v>
      </c>
      <c r="BX958" s="39" t="s">
        <v>1622</v>
      </c>
    </row>
    <row r="959" spans="1:76" x14ac:dyDescent="0.35">
      <c r="A959" s="34" t="s">
        <v>324</v>
      </c>
      <c r="B959" s="34"/>
      <c r="C959" s="34"/>
      <c r="D959" s="34"/>
      <c r="E959" s="34" t="s">
        <v>1627</v>
      </c>
      <c r="F959" s="34" t="s">
        <v>1628</v>
      </c>
      <c r="G959" s="41">
        <v>1999</v>
      </c>
      <c r="H959" s="34"/>
      <c r="I959" s="34"/>
      <c r="J959" s="34"/>
      <c r="K959" s="39" t="s">
        <v>80</v>
      </c>
      <c r="L959" s="39" t="s">
        <v>1609</v>
      </c>
      <c r="M959" s="35"/>
      <c r="N959" s="39" t="s">
        <v>1610</v>
      </c>
      <c r="O959" s="39" t="s">
        <v>1611</v>
      </c>
      <c r="P959" s="39" t="s">
        <v>1612</v>
      </c>
      <c r="Q959" s="39" t="s">
        <v>1613</v>
      </c>
      <c r="R959" s="35" t="s">
        <v>361</v>
      </c>
      <c r="S959" s="35" t="s">
        <v>361</v>
      </c>
      <c r="T959" s="35" t="s">
        <v>1616</v>
      </c>
      <c r="U959" s="39" t="s">
        <v>28</v>
      </c>
      <c r="V959" s="35" t="s">
        <v>1609</v>
      </c>
      <c r="W959" s="34" t="s">
        <v>280</v>
      </c>
      <c r="X959" s="35" t="s">
        <v>327</v>
      </c>
      <c r="Y959" s="35"/>
      <c r="Z959" s="343" t="s">
        <v>1617</v>
      </c>
      <c r="AA959" s="343"/>
      <c r="AB959" s="34"/>
      <c r="AC959" s="41">
        <v>96</v>
      </c>
      <c r="AD959" s="41" t="s">
        <v>240</v>
      </c>
      <c r="AE959" s="41" t="s">
        <v>477</v>
      </c>
      <c r="AF959" s="332" t="s">
        <v>240</v>
      </c>
      <c r="AG959" s="34"/>
      <c r="AH959" s="34">
        <v>8.5</v>
      </c>
      <c r="AI959" s="111">
        <v>8.5</v>
      </c>
      <c r="AJ959" s="34" t="s">
        <v>1629</v>
      </c>
      <c r="AK959" s="35" t="s">
        <v>509</v>
      </c>
      <c r="AL959" s="336">
        <v>7.2</v>
      </c>
      <c r="AM959" s="44"/>
      <c r="AN959" s="111"/>
      <c r="AO959" s="111">
        <v>4</v>
      </c>
      <c r="AP959" s="111">
        <v>3</v>
      </c>
      <c r="AQ959" s="111" t="s">
        <v>1630</v>
      </c>
      <c r="AR959" s="335" t="s">
        <v>295</v>
      </c>
      <c r="AS959" s="111" t="s">
        <v>295</v>
      </c>
      <c r="AT959" s="111" t="s">
        <v>295</v>
      </c>
      <c r="AU959" s="111"/>
      <c r="AV959" s="34" t="s">
        <v>749</v>
      </c>
      <c r="AW959" s="34"/>
      <c r="AX959" s="34">
        <v>27</v>
      </c>
      <c r="AY959" s="34">
        <v>7.2</v>
      </c>
      <c r="AZ959" s="334" t="s">
        <v>240</v>
      </c>
      <c r="BA959" s="34"/>
      <c r="BB959" s="34"/>
      <c r="BC959" s="34"/>
      <c r="BD959" s="34"/>
      <c r="BE959" s="34"/>
      <c r="BF959" s="34"/>
      <c r="BG959" s="34"/>
      <c r="BH959" s="34"/>
      <c r="BI959" s="34"/>
      <c r="BJ959" s="34"/>
      <c r="BK959" s="34"/>
      <c r="BL959" s="34"/>
      <c r="BM959" s="34"/>
      <c r="BN959" s="34"/>
      <c r="BO959" s="34"/>
      <c r="BP959" s="38"/>
      <c r="BQ959" s="34"/>
      <c r="BR959" s="34"/>
      <c r="BS959" s="34"/>
      <c r="BT959" s="342">
        <v>0.82</v>
      </c>
      <c r="BU959" s="34" t="s">
        <v>324</v>
      </c>
      <c r="BV959" s="34"/>
      <c r="BW959" s="34"/>
      <c r="BX959" s="34"/>
    </row>
    <row r="960" spans="1:76" x14ac:dyDescent="0.35">
      <c r="A960" s="34" t="s">
        <v>324</v>
      </c>
      <c r="B960" s="34"/>
      <c r="C960" s="34"/>
      <c r="D960" s="34"/>
      <c r="E960" s="34" t="s">
        <v>340</v>
      </c>
      <c r="F960" s="34" t="s">
        <v>367</v>
      </c>
      <c r="G960" s="41">
        <v>2000</v>
      </c>
      <c r="H960" s="39" t="s">
        <v>368</v>
      </c>
      <c r="I960" s="39" t="s">
        <v>369</v>
      </c>
      <c r="J960" s="39" t="s">
        <v>502</v>
      </c>
      <c r="K960" s="39" t="s">
        <v>80</v>
      </c>
      <c r="L960" s="39" t="s">
        <v>1609</v>
      </c>
      <c r="N960" s="39" t="s">
        <v>1610</v>
      </c>
      <c r="O960" s="39" t="s">
        <v>1611</v>
      </c>
      <c r="P960" s="39" t="s">
        <v>1612</v>
      </c>
      <c r="Q960" s="39" t="s">
        <v>1613</v>
      </c>
      <c r="R960" s="35" t="s">
        <v>361</v>
      </c>
      <c r="S960" s="35" t="s">
        <v>361</v>
      </c>
      <c r="T960" s="35" t="s">
        <v>1616</v>
      </c>
      <c r="U960" s="39" t="s">
        <v>28</v>
      </c>
      <c r="V960" s="35" t="s">
        <v>1609</v>
      </c>
      <c r="W960" s="34" t="s">
        <v>733</v>
      </c>
      <c r="X960" s="35" t="s">
        <v>327</v>
      </c>
      <c r="Y960" s="35"/>
      <c r="Z960" s="343" t="s">
        <v>1617</v>
      </c>
      <c r="AA960" s="343"/>
      <c r="AB960" s="34"/>
      <c r="AC960" s="41">
        <v>96</v>
      </c>
      <c r="AD960" s="41" t="s">
        <v>240</v>
      </c>
      <c r="AE960" s="41" t="s">
        <v>477</v>
      </c>
      <c r="AF960" s="332" t="s">
        <v>240</v>
      </c>
      <c r="AG960" s="34"/>
      <c r="AH960" s="343"/>
      <c r="AI960" s="111">
        <v>0</v>
      </c>
      <c r="AJ960" s="34"/>
      <c r="AK960" s="35" t="s">
        <v>509</v>
      </c>
      <c r="AL960" s="336">
        <v>6</v>
      </c>
      <c r="AM960" s="44">
        <v>6.6</v>
      </c>
      <c r="AN960" s="111">
        <v>0.1</v>
      </c>
      <c r="AO960" s="111">
        <v>4</v>
      </c>
      <c r="AP960" s="111"/>
      <c r="AQ960" s="111" t="s">
        <v>1619</v>
      </c>
      <c r="AR960" s="335" t="s">
        <v>295</v>
      </c>
      <c r="AS960" s="111" t="s">
        <v>240</v>
      </c>
      <c r="AT960" s="111" t="s">
        <v>295</v>
      </c>
      <c r="AU960" s="111"/>
      <c r="AV960" s="34" t="s">
        <v>749</v>
      </c>
      <c r="AW960" s="34" t="s">
        <v>1631</v>
      </c>
      <c r="AX960" s="34">
        <v>27</v>
      </c>
      <c r="AY960" s="34">
        <v>6</v>
      </c>
      <c r="AZ960" s="334" t="s">
        <v>240</v>
      </c>
      <c r="BA960" s="34">
        <v>6.6</v>
      </c>
      <c r="BB960" s="34">
        <f>2.5*BK960+4.2*BL960</f>
        <v>3.645</v>
      </c>
      <c r="BC960" s="34" t="s">
        <v>808</v>
      </c>
      <c r="BD960" s="34"/>
      <c r="BE960" s="34"/>
      <c r="BF960" s="34"/>
      <c r="BG960" s="34"/>
      <c r="BH960" s="34"/>
      <c r="BI960" s="34"/>
      <c r="BJ960" s="34"/>
      <c r="BK960" s="34">
        <v>0.45</v>
      </c>
      <c r="BL960" s="34">
        <v>0.6</v>
      </c>
      <c r="BM960" s="34">
        <v>1</v>
      </c>
      <c r="BN960" s="34">
        <v>0.37</v>
      </c>
      <c r="BO960" s="34">
        <v>3.12</v>
      </c>
      <c r="BP960" s="38">
        <v>2.3199999999999998</v>
      </c>
      <c r="BQ960" s="34">
        <v>4.0999999999999996</v>
      </c>
      <c r="BR960" s="34"/>
      <c r="BS960" s="34"/>
      <c r="BT960" s="342">
        <v>0.96</v>
      </c>
      <c r="BU960" s="34" t="s">
        <v>324</v>
      </c>
      <c r="BV960" s="34"/>
      <c r="BW960" s="34"/>
      <c r="BX960" s="34"/>
    </row>
    <row r="961" spans="1:76" x14ac:dyDescent="0.35">
      <c r="A961" s="34" t="s">
        <v>324</v>
      </c>
      <c r="B961" s="34"/>
      <c r="C961" s="34"/>
      <c r="D961" s="34"/>
      <c r="E961" s="34" t="s">
        <v>340</v>
      </c>
      <c r="F961" s="34" t="s">
        <v>367</v>
      </c>
      <c r="G961" s="41">
        <v>2000</v>
      </c>
      <c r="H961" s="39" t="s">
        <v>368</v>
      </c>
      <c r="I961" s="39" t="s">
        <v>369</v>
      </c>
      <c r="J961" s="39" t="s">
        <v>502</v>
      </c>
      <c r="K961" s="39" t="s">
        <v>80</v>
      </c>
      <c r="L961" s="39" t="s">
        <v>1609</v>
      </c>
      <c r="N961" s="39" t="s">
        <v>1610</v>
      </c>
      <c r="O961" s="39" t="s">
        <v>1611</v>
      </c>
      <c r="P961" s="39" t="s">
        <v>1612</v>
      </c>
      <c r="Q961" s="39" t="s">
        <v>1613</v>
      </c>
      <c r="R961" s="35" t="s">
        <v>361</v>
      </c>
      <c r="S961" s="35" t="s">
        <v>361</v>
      </c>
      <c r="T961" s="35" t="s">
        <v>1616</v>
      </c>
      <c r="U961" s="39" t="s">
        <v>28</v>
      </c>
      <c r="V961" s="35" t="s">
        <v>1609</v>
      </c>
      <c r="W961" s="34" t="s">
        <v>733</v>
      </c>
      <c r="X961" s="35" t="s">
        <v>327</v>
      </c>
      <c r="Y961" s="35"/>
      <c r="Z961" s="343" t="s">
        <v>1617</v>
      </c>
      <c r="AA961" s="343"/>
      <c r="AB961" s="34"/>
      <c r="AC961" s="41">
        <v>96</v>
      </c>
      <c r="AD961" s="41" t="s">
        <v>240</v>
      </c>
      <c r="AE961" s="41" t="s">
        <v>477</v>
      </c>
      <c r="AF961" s="332" t="s">
        <v>240</v>
      </c>
      <c r="AG961" s="34"/>
      <c r="AH961" s="343"/>
      <c r="AI961" s="111">
        <v>0</v>
      </c>
      <c r="AJ961" s="34"/>
      <c r="AK961" s="35" t="s">
        <v>509</v>
      </c>
      <c r="AL961" s="336">
        <v>6</v>
      </c>
      <c r="AM961" s="44">
        <v>165</v>
      </c>
      <c r="AN961" s="336">
        <v>0.1</v>
      </c>
      <c r="AO961" s="111">
        <v>4</v>
      </c>
      <c r="AP961" s="111"/>
      <c r="AQ961" s="111" t="s">
        <v>1619</v>
      </c>
      <c r="AR961" s="335" t="s">
        <v>295</v>
      </c>
      <c r="AS961" s="111" t="s">
        <v>240</v>
      </c>
      <c r="AT961" s="111" t="s">
        <v>295</v>
      </c>
      <c r="AU961" s="111"/>
      <c r="AV961" s="34" t="s">
        <v>749</v>
      </c>
      <c r="AW961" s="34" t="s">
        <v>1631</v>
      </c>
      <c r="AX961" s="34">
        <v>27</v>
      </c>
      <c r="AY961" s="34">
        <v>6</v>
      </c>
      <c r="AZ961" s="334" t="s">
        <v>240</v>
      </c>
      <c r="BA961" s="34">
        <v>165</v>
      </c>
      <c r="BB961" s="34"/>
      <c r="BC961" s="34" t="s">
        <v>808</v>
      </c>
      <c r="BD961" s="34"/>
      <c r="BE961" s="34"/>
      <c r="BF961" s="34"/>
      <c r="BG961" s="34"/>
      <c r="BH961" s="34"/>
      <c r="BI961" s="34"/>
      <c r="BJ961" s="34"/>
      <c r="BK961" s="387">
        <f t="shared" ref="BK961:BL963" si="47">$BA961/(2.497+4.118/1)</f>
        <v>24.943310657596371</v>
      </c>
      <c r="BL961" s="387">
        <f t="shared" si="47"/>
        <v>24.943310657596371</v>
      </c>
      <c r="BM961" s="34">
        <v>1</v>
      </c>
      <c r="BN961" s="34">
        <v>0.37</v>
      </c>
      <c r="BO961" s="34">
        <v>3.12</v>
      </c>
      <c r="BP961" s="38">
        <v>2.3199999999999998</v>
      </c>
      <c r="BQ961" s="34">
        <v>4.0999999999999996</v>
      </c>
      <c r="BR961" s="34"/>
      <c r="BS961" s="34"/>
      <c r="BT961" s="342">
        <v>0.96</v>
      </c>
      <c r="BU961" s="34" t="s">
        <v>324</v>
      </c>
      <c r="BV961" s="34"/>
      <c r="BW961" s="34"/>
      <c r="BX961" s="34"/>
    </row>
    <row r="962" spans="1:76" x14ac:dyDescent="0.35">
      <c r="A962" s="34" t="s">
        <v>324</v>
      </c>
      <c r="B962" s="34"/>
      <c r="C962" s="34"/>
      <c r="D962" s="34"/>
      <c r="E962" s="34" t="s">
        <v>340</v>
      </c>
      <c r="F962" s="34" t="s">
        <v>367</v>
      </c>
      <c r="G962" s="41">
        <v>2000</v>
      </c>
      <c r="H962" s="39" t="s">
        <v>368</v>
      </c>
      <c r="I962" s="39" t="s">
        <v>369</v>
      </c>
      <c r="J962" s="39" t="s">
        <v>502</v>
      </c>
      <c r="K962" s="39" t="s">
        <v>80</v>
      </c>
      <c r="L962" s="39" t="s">
        <v>1609</v>
      </c>
      <c r="N962" s="39" t="s">
        <v>1610</v>
      </c>
      <c r="O962" s="39" t="s">
        <v>1611</v>
      </c>
      <c r="P962" s="39" t="s">
        <v>1612</v>
      </c>
      <c r="Q962" s="39" t="s">
        <v>1613</v>
      </c>
      <c r="R962" s="35" t="s">
        <v>361</v>
      </c>
      <c r="S962" s="35" t="s">
        <v>361</v>
      </c>
      <c r="T962" s="35" t="s">
        <v>1616</v>
      </c>
      <c r="U962" s="39" t="s">
        <v>28</v>
      </c>
      <c r="V962" s="35" t="s">
        <v>1609</v>
      </c>
      <c r="W962" s="34" t="s">
        <v>733</v>
      </c>
      <c r="X962" s="35" t="s">
        <v>327</v>
      </c>
      <c r="Y962" s="35"/>
      <c r="Z962" s="343" t="s">
        <v>1617</v>
      </c>
      <c r="AA962" s="343"/>
      <c r="AB962" s="34"/>
      <c r="AC962" s="41">
        <v>96</v>
      </c>
      <c r="AD962" s="41" t="s">
        <v>240</v>
      </c>
      <c r="AE962" s="41" t="s">
        <v>477</v>
      </c>
      <c r="AF962" s="332" t="s">
        <v>240</v>
      </c>
      <c r="AG962" s="34"/>
      <c r="AH962" s="343"/>
      <c r="AI962" s="111">
        <v>0</v>
      </c>
      <c r="AJ962" s="34"/>
      <c r="AK962" s="35" t="s">
        <v>509</v>
      </c>
      <c r="AL962" s="336">
        <v>6</v>
      </c>
      <c r="AM962" s="44">
        <v>330</v>
      </c>
      <c r="AN962" s="111">
        <v>0.1</v>
      </c>
      <c r="AO962" s="111">
        <v>4</v>
      </c>
      <c r="AP962" s="111"/>
      <c r="AQ962" s="111" t="s">
        <v>1619</v>
      </c>
      <c r="AR962" s="335" t="s">
        <v>295</v>
      </c>
      <c r="AS962" s="111" t="s">
        <v>240</v>
      </c>
      <c r="AT962" s="111" t="s">
        <v>295</v>
      </c>
      <c r="AU962" s="111"/>
      <c r="AV962" s="34" t="s">
        <v>749</v>
      </c>
      <c r="AW962" s="34" t="s">
        <v>1631</v>
      </c>
      <c r="AX962" s="34">
        <v>27</v>
      </c>
      <c r="AY962" s="34">
        <v>6</v>
      </c>
      <c r="AZ962" s="334" t="s">
        <v>240</v>
      </c>
      <c r="BA962" s="34">
        <v>330</v>
      </c>
      <c r="BB962" s="34"/>
      <c r="BC962" s="34" t="s">
        <v>808</v>
      </c>
      <c r="BD962" s="34"/>
      <c r="BE962" s="34"/>
      <c r="BF962" s="34"/>
      <c r="BG962" s="34"/>
      <c r="BH962" s="34"/>
      <c r="BI962" s="34"/>
      <c r="BJ962" s="34"/>
      <c r="BK962" s="387">
        <f t="shared" si="47"/>
        <v>49.886621315192741</v>
      </c>
      <c r="BL962" s="387">
        <f t="shared" si="47"/>
        <v>49.886621315192741</v>
      </c>
      <c r="BM962" s="34">
        <v>1</v>
      </c>
      <c r="BN962" s="34">
        <v>0.37</v>
      </c>
      <c r="BO962" s="34">
        <v>3.12</v>
      </c>
      <c r="BP962" s="38">
        <v>2.3199999999999998</v>
      </c>
      <c r="BQ962" s="34">
        <v>4.0999999999999996</v>
      </c>
      <c r="BR962" s="34"/>
      <c r="BS962" s="34"/>
      <c r="BT962" s="342">
        <v>0.96</v>
      </c>
      <c r="BU962" s="34" t="s">
        <v>324</v>
      </c>
      <c r="BV962" s="34"/>
      <c r="BW962" s="34"/>
      <c r="BX962" s="34"/>
    </row>
    <row r="963" spans="1:76" x14ac:dyDescent="0.35">
      <c r="A963" s="34" t="s">
        <v>324</v>
      </c>
      <c r="B963" s="34"/>
      <c r="C963" s="34"/>
      <c r="D963" s="34"/>
      <c r="E963" s="34" t="s">
        <v>340</v>
      </c>
      <c r="F963" s="34" t="s">
        <v>367</v>
      </c>
      <c r="G963" s="41">
        <v>2000</v>
      </c>
      <c r="H963" s="39" t="s">
        <v>368</v>
      </c>
      <c r="I963" s="39" t="s">
        <v>369</v>
      </c>
      <c r="J963" s="39" t="s">
        <v>502</v>
      </c>
      <c r="K963" s="39" t="s">
        <v>80</v>
      </c>
      <c r="L963" s="39" t="s">
        <v>1609</v>
      </c>
      <c r="N963" s="39" t="s">
        <v>1610</v>
      </c>
      <c r="O963" s="39" t="s">
        <v>1611</v>
      </c>
      <c r="P963" s="39" t="s">
        <v>1612</v>
      </c>
      <c r="Q963" s="39" t="s">
        <v>1613</v>
      </c>
      <c r="R963" s="35" t="s">
        <v>361</v>
      </c>
      <c r="S963" s="35" t="s">
        <v>361</v>
      </c>
      <c r="T963" s="35" t="s">
        <v>1616</v>
      </c>
      <c r="U963" s="39" t="s">
        <v>28</v>
      </c>
      <c r="V963" s="35" t="s">
        <v>1609</v>
      </c>
      <c r="W963" s="34" t="s">
        <v>733</v>
      </c>
      <c r="X963" s="35" t="s">
        <v>327</v>
      </c>
      <c r="Y963" s="35"/>
      <c r="Z963" s="343" t="s">
        <v>1617</v>
      </c>
      <c r="AA963" s="343"/>
      <c r="AB963" s="34"/>
      <c r="AC963" s="41">
        <v>96</v>
      </c>
      <c r="AD963" s="41" t="s">
        <v>240</v>
      </c>
      <c r="AE963" s="41" t="s">
        <v>477</v>
      </c>
      <c r="AF963" s="332" t="s">
        <v>240</v>
      </c>
      <c r="AG963" s="34"/>
      <c r="AH963" s="343">
        <v>6</v>
      </c>
      <c r="AI963" s="111">
        <v>6</v>
      </c>
      <c r="AJ963" s="34" t="s">
        <v>1632</v>
      </c>
      <c r="AK963" s="35" t="s">
        <v>509</v>
      </c>
      <c r="AL963" s="336">
        <v>6</v>
      </c>
      <c r="AM963" s="44">
        <v>165</v>
      </c>
      <c r="AN963" s="111">
        <v>0.1</v>
      </c>
      <c r="AO963" s="111">
        <v>4</v>
      </c>
      <c r="AP963" s="111"/>
      <c r="AQ963" s="111" t="s">
        <v>1619</v>
      </c>
      <c r="AR963" s="335" t="s">
        <v>295</v>
      </c>
      <c r="AS963" s="111" t="s">
        <v>240</v>
      </c>
      <c r="AT963" s="111" t="s">
        <v>295</v>
      </c>
      <c r="AU963" s="111"/>
      <c r="AV963" s="34" t="s">
        <v>749</v>
      </c>
      <c r="AW963" s="34" t="s">
        <v>1631</v>
      </c>
      <c r="AX963" s="34">
        <v>27</v>
      </c>
      <c r="AY963" s="34">
        <v>6</v>
      </c>
      <c r="AZ963" s="334" t="s">
        <v>240</v>
      </c>
      <c r="BA963" s="34">
        <v>165</v>
      </c>
      <c r="BB963" s="34"/>
      <c r="BC963" s="34" t="s">
        <v>808</v>
      </c>
      <c r="BD963" s="34"/>
      <c r="BE963" s="34"/>
      <c r="BF963" s="34"/>
      <c r="BG963" s="34"/>
      <c r="BH963" s="34"/>
      <c r="BI963" s="34"/>
      <c r="BJ963" s="34"/>
      <c r="BK963" s="387">
        <f t="shared" si="47"/>
        <v>24.943310657596371</v>
      </c>
      <c r="BL963" s="387">
        <f t="shared" si="47"/>
        <v>24.943310657596371</v>
      </c>
      <c r="BM963" s="34">
        <v>1</v>
      </c>
      <c r="BN963" s="34">
        <v>0.37</v>
      </c>
      <c r="BO963" s="34">
        <v>3.12</v>
      </c>
      <c r="BP963" s="38">
        <v>2.3199999999999998</v>
      </c>
      <c r="BQ963" s="34">
        <v>102</v>
      </c>
      <c r="BR963" s="34"/>
      <c r="BS963" s="34"/>
      <c r="BT963" s="342">
        <v>0.96</v>
      </c>
      <c r="BU963" s="34" t="s">
        <v>324</v>
      </c>
      <c r="BV963" s="34"/>
      <c r="BW963" s="34"/>
      <c r="BX963" s="34"/>
    </row>
    <row r="964" spans="1:76" x14ac:dyDescent="0.35">
      <c r="A964" s="337" t="s">
        <v>1201</v>
      </c>
      <c r="B964" s="337"/>
      <c r="C964" s="39">
        <v>1253170</v>
      </c>
      <c r="D964" s="39">
        <v>701614</v>
      </c>
      <c r="E964" s="39" t="s">
        <v>1605</v>
      </c>
      <c r="F964" s="39" t="s">
        <v>1606</v>
      </c>
      <c r="G964" s="39">
        <v>2002</v>
      </c>
      <c r="H964" s="39" t="s">
        <v>1607</v>
      </c>
      <c r="I964" s="39" t="s">
        <v>1608</v>
      </c>
      <c r="J964" s="39" t="s">
        <v>16</v>
      </c>
      <c r="K964" s="39" t="s">
        <v>80</v>
      </c>
      <c r="L964" s="39" t="s">
        <v>1609</v>
      </c>
      <c r="N964" s="39" t="s">
        <v>1610</v>
      </c>
      <c r="O964" s="39" t="s">
        <v>1611</v>
      </c>
      <c r="P964" s="39" t="s">
        <v>1612</v>
      </c>
      <c r="Q964" s="39" t="s">
        <v>1613</v>
      </c>
      <c r="R964" s="39" t="s">
        <v>361</v>
      </c>
      <c r="S964" s="39" t="s">
        <v>361</v>
      </c>
      <c r="T964" s="39" t="s">
        <v>1613</v>
      </c>
      <c r="U964" s="39" t="s">
        <v>28</v>
      </c>
      <c r="V964" s="39" t="s">
        <v>1609</v>
      </c>
      <c r="W964" s="34" t="s">
        <v>280</v>
      </c>
      <c r="X964" s="35" t="s">
        <v>327</v>
      </c>
      <c r="Y964" s="39" t="s">
        <v>497</v>
      </c>
      <c r="Z964" s="39" t="s">
        <v>239</v>
      </c>
      <c r="AA964" s="39" t="s">
        <v>239</v>
      </c>
      <c r="AB964" s="39">
        <v>4</v>
      </c>
      <c r="AC964" s="332">
        <f>AB964*24</f>
        <v>96</v>
      </c>
      <c r="AD964" s="332" t="s">
        <v>240</v>
      </c>
      <c r="AE964" s="332" t="s">
        <v>508</v>
      </c>
      <c r="AF964" s="332" t="s">
        <v>240</v>
      </c>
      <c r="AG964" s="39" t="s">
        <v>631</v>
      </c>
      <c r="AH964" s="39" t="s">
        <v>588</v>
      </c>
      <c r="AI964" s="111" t="s">
        <v>588</v>
      </c>
      <c r="AL964" s="336">
        <v>7.8</v>
      </c>
      <c r="AM964" s="44">
        <v>209.76</v>
      </c>
      <c r="AN964" s="111"/>
      <c r="AO964" s="111">
        <v>4</v>
      </c>
      <c r="AP964" s="111">
        <v>3</v>
      </c>
      <c r="AQ964" s="111" t="s">
        <v>822</v>
      </c>
      <c r="AR964" s="335" t="s">
        <v>295</v>
      </c>
      <c r="AS964" s="111" t="s">
        <v>295</v>
      </c>
      <c r="AT964" s="111" t="s">
        <v>295</v>
      </c>
      <c r="AU964" s="111"/>
      <c r="AV964" s="39" t="s">
        <v>481</v>
      </c>
      <c r="AX964" s="39" t="s">
        <v>483</v>
      </c>
      <c r="AY964" s="39">
        <v>7.8</v>
      </c>
      <c r="AZ964" s="334" t="s">
        <v>240</v>
      </c>
      <c r="BA964" s="39" t="s">
        <v>1615</v>
      </c>
      <c r="BD964" s="39" t="s">
        <v>496</v>
      </c>
      <c r="BH964" s="39" t="s">
        <v>497</v>
      </c>
      <c r="BI964" s="39" t="s">
        <v>497</v>
      </c>
      <c r="BO964" s="39" t="s">
        <v>644</v>
      </c>
      <c r="BP964" s="107" t="s">
        <v>644</v>
      </c>
      <c r="BQ964" s="39" t="s">
        <v>497</v>
      </c>
      <c r="BR964" s="53"/>
      <c r="BS964" s="53"/>
      <c r="BT964" s="53"/>
      <c r="BU964" s="53"/>
      <c r="BV964" s="39" t="s">
        <v>489</v>
      </c>
    </row>
    <row r="965" spans="1:76" x14ac:dyDescent="0.35">
      <c r="A965" s="34" t="s">
        <v>324</v>
      </c>
      <c r="B965" s="34"/>
      <c r="C965" s="34"/>
      <c r="D965" s="34"/>
      <c r="E965" s="34" t="s">
        <v>1627</v>
      </c>
      <c r="F965" s="34" t="s">
        <v>1628</v>
      </c>
      <c r="G965" s="41">
        <v>1999</v>
      </c>
      <c r="H965" s="34"/>
      <c r="I965" s="34"/>
      <c r="J965" s="34"/>
      <c r="K965" s="39" t="s">
        <v>80</v>
      </c>
      <c r="L965" s="39" t="s">
        <v>1609</v>
      </c>
      <c r="M965" s="35"/>
      <c r="N965" s="39" t="s">
        <v>1610</v>
      </c>
      <c r="O965" s="39" t="s">
        <v>1611</v>
      </c>
      <c r="P965" s="39" t="s">
        <v>1612</v>
      </c>
      <c r="Q965" s="39" t="s">
        <v>1613</v>
      </c>
      <c r="R965" s="35" t="s">
        <v>1633</v>
      </c>
      <c r="S965" s="35" t="s">
        <v>1633</v>
      </c>
      <c r="T965" s="35" t="s">
        <v>1634</v>
      </c>
      <c r="U965" s="39" t="s">
        <v>28</v>
      </c>
      <c r="V965" s="35" t="s">
        <v>1609</v>
      </c>
      <c r="W965" s="34" t="s">
        <v>280</v>
      </c>
      <c r="X965" s="35" t="s">
        <v>327</v>
      </c>
      <c r="Y965" s="35"/>
      <c r="Z965" s="343" t="s">
        <v>1617</v>
      </c>
      <c r="AA965" s="343"/>
      <c r="AB965" s="34"/>
      <c r="AC965" s="41">
        <v>96</v>
      </c>
      <c r="AD965" s="41" t="s">
        <v>240</v>
      </c>
      <c r="AE965" s="41" t="s">
        <v>477</v>
      </c>
      <c r="AF965" s="332" t="s">
        <v>240</v>
      </c>
      <c r="AG965" s="34"/>
      <c r="AH965" s="343">
        <v>26</v>
      </c>
      <c r="AI965" s="111">
        <v>26</v>
      </c>
      <c r="AJ965" s="34" t="s">
        <v>1635</v>
      </c>
      <c r="AK965" s="35" t="s">
        <v>770</v>
      </c>
      <c r="AL965" s="336">
        <v>7.2</v>
      </c>
      <c r="AM965" s="44"/>
      <c r="AN965" s="111">
        <v>0.3</v>
      </c>
      <c r="AO965" s="111">
        <v>4</v>
      </c>
      <c r="AP965" s="111">
        <v>3</v>
      </c>
      <c r="AQ965" s="111" t="s">
        <v>1636</v>
      </c>
      <c r="AR965" s="335" t="s">
        <v>295</v>
      </c>
      <c r="AS965" s="111" t="s">
        <v>295</v>
      </c>
      <c r="AT965" s="111" t="s">
        <v>295</v>
      </c>
      <c r="AU965" s="111"/>
      <c r="AV965" s="34" t="s">
        <v>749</v>
      </c>
      <c r="AW965" s="34" t="s">
        <v>1637</v>
      </c>
      <c r="AX965" s="34">
        <v>27</v>
      </c>
      <c r="AY965" s="34">
        <v>7.2</v>
      </c>
      <c r="AZ965" s="334" t="s">
        <v>240</v>
      </c>
      <c r="BA965" s="34"/>
      <c r="BB965" s="34"/>
      <c r="BC965" s="34"/>
      <c r="BD965" s="34"/>
      <c r="BE965" s="34"/>
      <c r="BF965" s="34"/>
      <c r="BG965" s="34"/>
      <c r="BH965" s="34"/>
      <c r="BI965" s="34"/>
      <c r="BJ965" s="34"/>
      <c r="BK965" s="34"/>
      <c r="BL965" s="34"/>
      <c r="BM965" s="34"/>
      <c r="BN965" s="34"/>
      <c r="BO965" s="34"/>
      <c r="BP965" s="38"/>
      <c r="BQ965" s="34"/>
      <c r="BR965" s="34"/>
      <c r="BS965" s="34" t="s">
        <v>1075</v>
      </c>
      <c r="BT965" s="342">
        <v>0.82</v>
      </c>
      <c r="BU965" s="34" t="s">
        <v>324</v>
      </c>
      <c r="BV965" s="34"/>
      <c r="BW965" s="34"/>
      <c r="BX965" s="34"/>
    </row>
    <row r="966" spans="1:76" x14ac:dyDescent="0.35">
      <c r="A966" s="337" t="s">
        <v>1201</v>
      </c>
      <c r="B966" s="337"/>
      <c r="C966" s="39">
        <v>1226123</v>
      </c>
      <c r="D966" s="39">
        <v>211805</v>
      </c>
      <c r="E966" s="39" t="s">
        <v>1605</v>
      </c>
      <c r="F966" s="39" t="s">
        <v>1606</v>
      </c>
      <c r="G966" s="39">
        <v>2000</v>
      </c>
      <c r="H966" s="39" t="s">
        <v>1638</v>
      </c>
      <c r="I966" s="39" t="s">
        <v>1639</v>
      </c>
      <c r="J966" s="39" t="s">
        <v>502</v>
      </c>
      <c r="K966" s="39" t="s">
        <v>80</v>
      </c>
      <c r="L966" s="39" t="s">
        <v>1609</v>
      </c>
      <c r="N966" s="39" t="s">
        <v>1610</v>
      </c>
      <c r="O966" s="39" t="s">
        <v>1611</v>
      </c>
      <c r="P966" s="39" t="s">
        <v>1612</v>
      </c>
      <c r="Q966" s="39" t="s">
        <v>1613</v>
      </c>
      <c r="R966" s="39" t="s">
        <v>1633</v>
      </c>
      <c r="S966" s="39" t="s">
        <v>1633</v>
      </c>
      <c r="T966" s="39" t="s">
        <v>1613</v>
      </c>
      <c r="U966" s="39" t="s">
        <v>28</v>
      </c>
      <c r="V966" s="39" t="s">
        <v>1609</v>
      </c>
      <c r="W966" s="34" t="s">
        <v>280</v>
      </c>
      <c r="X966" s="35" t="s">
        <v>327</v>
      </c>
      <c r="Y966" s="39" t="s">
        <v>497</v>
      </c>
      <c r="Z966" s="39" t="s">
        <v>239</v>
      </c>
      <c r="AA966" s="39" t="s">
        <v>239</v>
      </c>
      <c r="AB966" s="39">
        <v>4</v>
      </c>
      <c r="AC966" s="332">
        <f>AB966*24</f>
        <v>96</v>
      </c>
      <c r="AD966" s="332" t="s">
        <v>240</v>
      </c>
      <c r="AE966" s="332" t="s">
        <v>508</v>
      </c>
      <c r="AF966" s="332" t="s">
        <v>240</v>
      </c>
      <c r="AG966" s="39" t="s">
        <v>631</v>
      </c>
      <c r="AH966" s="39" t="s">
        <v>963</v>
      </c>
      <c r="AI966" s="111" t="s">
        <v>963</v>
      </c>
      <c r="AL966" s="336">
        <v>7.8</v>
      </c>
      <c r="AM966" s="44">
        <v>204</v>
      </c>
      <c r="AN966" s="111"/>
      <c r="AO966" s="111">
        <v>4</v>
      </c>
      <c r="AP966" s="111">
        <v>2</v>
      </c>
      <c r="AQ966" s="111" t="s">
        <v>704</v>
      </c>
      <c r="AR966" s="335" t="s">
        <v>295</v>
      </c>
      <c r="AS966" s="111" t="s">
        <v>295</v>
      </c>
      <c r="AT966" s="111" t="s">
        <v>295</v>
      </c>
      <c r="AU966" s="111"/>
      <c r="AV966" s="39" t="s">
        <v>481</v>
      </c>
      <c r="AX966" s="39" t="s">
        <v>483</v>
      </c>
      <c r="AY966" s="39">
        <v>7.8</v>
      </c>
      <c r="AZ966" s="334" t="s">
        <v>240</v>
      </c>
      <c r="BA966" s="39" t="s">
        <v>1640</v>
      </c>
      <c r="BD966" s="39" t="s">
        <v>496</v>
      </c>
      <c r="BH966" s="39" t="s">
        <v>1641</v>
      </c>
      <c r="BI966" s="39">
        <v>7</v>
      </c>
      <c r="BO966" s="39" t="s">
        <v>644</v>
      </c>
      <c r="BP966" s="107" t="s">
        <v>644</v>
      </c>
      <c r="BQ966" s="39" t="s">
        <v>497</v>
      </c>
      <c r="BR966" s="53"/>
      <c r="BS966" s="53"/>
      <c r="BT966" s="53"/>
      <c r="BU966" s="53"/>
      <c r="BV966" s="39" t="s">
        <v>489</v>
      </c>
    </row>
    <row r="967" spans="1:76" x14ac:dyDescent="0.35">
      <c r="A967" s="337" t="s">
        <v>1201</v>
      </c>
      <c r="B967" s="337"/>
      <c r="C967" s="39">
        <v>1253168</v>
      </c>
      <c r="D967" s="39">
        <v>701612</v>
      </c>
      <c r="E967" s="39" t="s">
        <v>1605</v>
      </c>
      <c r="F967" s="39" t="s">
        <v>1606</v>
      </c>
      <c r="G967" s="39">
        <v>2002</v>
      </c>
      <c r="H967" s="39" t="s">
        <v>1607</v>
      </c>
      <c r="I967" s="39" t="s">
        <v>1608</v>
      </c>
      <c r="J967" s="39" t="s">
        <v>16</v>
      </c>
      <c r="K967" s="39" t="s">
        <v>80</v>
      </c>
      <c r="L967" s="39" t="s">
        <v>1609</v>
      </c>
      <c r="N967" s="39" t="s">
        <v>1610</v>
      </c>
      <c r="O967" s="39" t="s">
        <v>1611</v>
      </c>
      <c r="P967" s="39" t="s">
        <v>1612</v>
      </c>
      <c r="Q967" s="39" t="s">
        <v>1613</v>
      </c>
      <c r="R967" s="39" t="s">
        <v>1633</v>
      </c>
      <c r="S967" s="39" t="s">
        <v>1633</v>
      </c>
      <c r="T967" s="39" t="s">
        <v>1613</v>
      </c>
      <c r="U967" s="39" t="s">
        <v>28</v>
      </c>
      <c r="V967" s="39" t="s">
        <v>1609</v>
      </c>
      <c r="W967" s="34" t="s">
        <v>280</v>
      </c>
      <c r="X967" s="35" t="s">
        <v>327</v>
      </c>
      <c r="Y967" s="39" t="s">
        <v>497</v>
      </c>
      <c r="Z967" s="39" t="s">
        <v>239</v>
      </c>
      <c r="AA967" s="39" t="s">
        <v>239</v>
      </c>
      <c r="AB967" s="39">
        <v>4</v>
      </c>
      <c r="AC967" s="332">
        <f>AB967*24</f>
        <v>96</v>
      </c>
      <c r="AD967" s="332" t="s">
        <v>240</v>
      </c>
      <c r="AE967" s="332" t="s">
        <v>508</v>
      </c>
      <c r="AF967" s="332" t="s">
        <v>240</v>
      </c>
      <c r="AG967" s="39" t="s">
        <v>631</v>
      </c>
      <c r="AH967" s="39" t="s">
        <v>1642</v>
      </c>
      <c r="AI967" s="111" t="s">
        <v>1642</v>
      </c>
      <c r="AL967" s="336">
        <v>7.8</v>
      </c>
      <c r="AM967" s="44">
        <v>209.76</v>
      </c>
      <c r="AN967" s="111"/>
      <c r="AO967" s="111">
        <v>4</v>
      </c>
      <c r="AP967" s="111">
        <v>2</v>
      </c>
      <c r="AQ967" s="111" t="s">
        <v>704</v>
      </c>
      <c r="AR967" s="335" t="s">
        <v>295</v>
      </c>
      <c r="AS967" s="111" t="s">
        <v>295</v>
      </c>
      <c r="AT967" s="111" t="s">
        <v>295</v>
      </c>
      <c r="AU967" s="111"/>
      <c r="AV967" s="39" t="s">
        <v>481</v>
      </c>
      <c r="AX967" s="39" t="s">
        <v>483</v>
      </c>
      <c r="AY967" s="39">
        <v>7.8</v>
      </c>
      <c r="AZ967" s="334" t="s">
        <v>240</v>
      </c>
      <c r="BA967" s="39" t="s">
        <v>1615</v>
      </c>
      <c r="BD967" s="39" t="s">
        <v>496</v>
      </c>
      <c r="BH967" s="39" t="s">
        <v>497</v>
      </c>
      <c r="BI967" s="39" t="s">
        <v>497</v>
      </c>
      <c r="BO967" s="39" t="s">
        <v>644</v>
      </c>
      <c r="BP967" s="107" t="s">
        <v>644</v>
      </c>
      <c r="BQ967" s="39" t="s">
        <v>497</v>
      </c>
      <c r="BR967" s="53"/>
      <c r="BS967" s="53"/>
      <c r="BT967" s="53"/>
      <c r="BU967" s="53"/>
      <c r="BV967" s="39" t="s">
        <v>489</v>
      </c>
    </row>
    <row r="968" spans="1:76" x14ac:dyDescent="0.35">
      <c r="A968" s="337" t="s">
        <v>1201</v>
      </c>
      <c r="B968" s="337"/>
      <c r="C968" s="39">
        <v>1253167</v>
      </c>
      <c r="D968" s="39">
        <v>701611</v>
      </c>
      <c r="E968" s="39" t="s">
        <v>1605</v>
      </c>
      <c r="F968" s="39" t="s">
        <v>1606</v>
      </c>
      <c r="G968" s="39">
        <v>2002</v>
      </c>
      <c r="H968" s="39" t="s">
        <v>1607</v>
      </c>
      <c r="I968" s="39" t="s">
        <v>1608</v>
      </c>
      <c r="J968" s="39" t="s">
        <v>16</v>
      </c>
      <c r="K968" s="39" t="s">
        <v>80</v>
      </c>
      <c r="L968" s="39" t="s">
        <v>1609</v>
      </c>
      <c r="N968" s="39" t="s">
        <v>1610</v>
      </c>
      <c r="O968" s="39" t="s">
        <v>1611</v>
      </c>
      <c r="P968" s="39" t="s">
        <v>1612</v>
      </c>
      <c r="Q968" s="39" t="s">
        <v>1613</v>
      </c>
      <c r="R968" s="39" t="s">
        <v>1633</v>
      </c>
      <c r="S968" s="39" t="s">
        <v>1633</v>
      </c>
      <c r="T968" s="39" t="s">
        <v>1613</v>
      </c>
      <c r="U968" s="39" t="s">
        <v>28</v>
      </c>
      <c r="V968" s="39" t="s">
        <v>1609</v>
      </c>
      <c r="W968" s="34" t="s">
        <v>280</v>
      </c>
      <c r="X968" s="35" t="s">
        <v>327</v>
      </c>
      <c r="Y968" s="39" t="s">
        <v>497</v>
      </c>
      <c r="Z968" s="39" t="s">
        <v>239</v>
      </c>
      <c r="AA968" s="39" t="s">
        <v>239</v>
      </c>
      <c r="AB968" s="39">
        <v>4</v>
      </c>
      <c r="AC968" s="332">
        <f>AB968*24</f>
        <v>96</v>
      </c>
      <c r="AD968" s="332" t="s">
        <v>240</v>
      </c>
      <c r="AE968" s="332" t="s">
        <v>508</v>
      </c>
      <c r="AF968" s="332" t="s">
        <v>240</v>
      </c>
      <c r="AG968" s="39" t="s">
        <v>631</v>
      </c>
      <c r="AH968" s="39" t="s">
        <v>967</v>
      </c>
      <c r="AI968" s="111" t="s">
        <v>967</v>
      </c>
      <c r="AL968" s="336">
        <v>7.8</v>
      </c>
      <c r="AM968" s="44">
        <v>209.76</v>
      </c>
      <c r="AN968" s="111"/>
      <c r="AO968" s="111">
        <v>4</v>
      </c>
      <c r="AP968" s="111">
        <v>2</v>
      </c>
      <c r="AQ968" s="111" t="s">
        <v>704</v>
      </c>
      <c r="AR968" s="335" t="s">
        <v>295</v>
      </c>
      <c r="AS968" s="111" t="s">
        <v>295</v>
      </c>
      <c r="AT968" s="111" t="s">
        <v>295</v>
      </c>
      <c r="AU968" s="111"/>
      <c r="AV968" s="39" t="s">
        <v>481</v>
      </c>
      <c r="AX968" s="39" t="s">
        <v>483</v>
      </c>
      <c r="AY968" s="39">
        <v>7.8</v>
      </c>
      <c r="AZ968" s="334" t="s">
        <v>240</v>
      </c>
      <c r="BA968" s="39" t="s">
        <v>1615</v>
      </c>
      <c r="BD968" s="39" t="s">
        <v>496</v>
      </c>
      <c r="BH968" s="39" t="s">
        <v>497</v>
      </c>
      <c r="BI968" s="39" t="s">
        <v>497</v>
      </c>
      <c r="BO968" s="39" t="s">
        <v>644</v>
      </c>
      <c r="BP968" s="107" t="s">
        <v>644</v>
      </c>
      <c r="BQ968" s="39" t="s">
        <v>497</v>
      </c>
      <c r="BR968" s="53"/>
      <c r="BS968" s="53"/>
      <c r="BT968" s="53"/>
      <c r="BU968" s="53"/>
      <c r="BV968" s="39" t="s">
        <v>489</v>
      </c>
    </row>
    <row r="969" spans="1:76" x14ac:dyDescent="0.35">
      <c r="A969" s="34" t="s">
        <v>324</v>
      </c>
      <c r="B969" s="34"/>
      <c r="C969" s="34"/>
      <c r="D969" s="34"/>
      <c r="E969" s="34" t="s">
        <v>725</v>
      </c>
      <c r="F969" s="34" t="s">
        <v>742</v>
      </c>
      <c r="G969" s="41" t="s">
        <v>743</v>
      </c>
      <c r="H969" s="34"/>
      <c r="I969" s="34"/>
      <c r="J969" s="34"/>
      <c r="K969" s="39" t="s">
        <v>80</v>
      </c>
      <c r="L969" s="39" t="s">
        <v>89</v>
      </c>
      <c r="M969" s="39" t="s">
        <v>90</v>
      </c>
      <c r="N969" s="39" t="s">
        <v>91</v>
      </c>
      <c r="O969" s="39" t="s">
        <v>1586</v>
      </c>
      <c r="P969" s="39" t="s">
        <v>1587</v>
      </c>
      <c r="Q969" s="39" t="s">
        <v>1643</v>
      </c>
      <c r="R969" s="35" t="s">
        <v>1644</v>
      </c>
      <c r="S969" s="35" t="s">
        <v>1644</v>
      </c>
      <c r="T969" s="35" t="s">
        <v>1645</v>
      </c>
      <c r="U969" s="39" t="s">
        <v>31</v>
      </c>
      <c r="V969" s="35" t="s">
        <v>31</v>
      </c>
      <c r="W969" s="34" t="s">
        <v>733</v>
      </c>
      <c r="X969" s="35" t="s">
        <v>327</v>
      </c>
      <c r="Y969" s="35"/>
      <c r="Z969" s="39" t="s">
        <v>239</v>
      </c>
      <c r="AA969" s="343"/>
      <c r="AB969" s="34"/>
      <c r="AC969" s="41">
        <v>96</v>
      </c>
      <c r="AD969" s="41" t="s">
        <v>240</v>
      </c>
      <c r="AE969" s="41" t="s">
        <v>508</v>
      </c>
      <c r="AF969" s="332" t="s">
        <v>240</v>
      </c>
      <c r="AG969" s="34"/>
      <c r="AH969" s="343">
        <v>330</v>
      </c>
      <c r="AI969" s="111">
        <v>330</v>
      </c>
      <c r="AJ969" s="388"/>
      <c r="AK969" s="35" t="s">
        <v>748</v>
      </c>
      <c r="AL969" s="336">
        <v>6</v>
      </c>
      <c r="AM969" s="44">
        <v>8</v>
      </c>
      <c r="AN969" s="111">
        <v>11</v>
      </c>
      <c r="AO969" s="111">
        <f>IF(AP969=1,1,"xx")</f>
        <v>1</v>
      </c>
      <c r="AP969" s="111">
        <v>1</v>
      </c>
      <c r="AQ969" s="111"/>
      <c r="AR969" s="335" t="s">
        <v>295</v>
      </c>
      <c r="AS969" s="111" t="s">
        <v>295</v>
      </c>
      <c r="AT969" s="111" t="s">
        <v>295</v>
      </c>
      <c r="AU969" s="111"/>
      <c r="AV969" s="34" t="s">
        <v>481</v>
      </c>
      <c r="AW969" s="34" t="s">
        <v>1646</v>
      </c>
      <c r="AX969" s="34">
        <v>25</v>
      </c>
      <c r="AY969" s="34">
        <v>6</v>
      </c>
      <c r="AZ969" s="334" t="s">
        <v>240</v>
      </c>
      <c r="BA969" s="34">
        <v>8</v>
      </c>
      <c r="BB969" s="34"/>
      <c r="BC969" s="34">
        <v>11</v>
      </c>
      <c r="BD969" s="34"/>
      <c r="BE969" s="34"/>
      <c r="BF969" s="34"/>
      <c r="BG969" s="34"/>
      <c r="BH969" s="34"/>
      <c r="BI969" s="34"/>
      <c r="BJ969" s="34"/>
      <c r="BK969" s="34"/>
      <c r="BL969" s="34"/>
      <c r="BM969" s="34"/>
      <c r="BN969" s="34"/>
      <c r="BO969" s="34"/>
      <c r="BP969" s="38"/>
      <c r="BQ969" s="34">
        <v>4</v>
      </c>
      <c r="BR969" s="34"/>
      <c r="BS969" s="34"/>
      <c r="BT969" s="342">
        <v>0.62</v>
      </c>
      <c r="BU969" s="34" t="s">
        <v>324</v>
      </c>
      <c r="BV969" s="34"/>
      <c r="BW969" s="34"/>
      <c r="BX969" s="34"/>
    </row>
    <row r="970" spans="1:76" x14ac:dyDescent="0.35">
      <c r="A970" s="34" t="s">
        <v>302</v>
      </c>
      <c r="B970" s="34"/>
      <c r="C970" s="34"/>
      <c r="D970" s="34"/>
      <c r="E970" s="35" t="s">
        <v>303</v>
      </c>
      <c r="F970" s="35" t="s">
        <v>183</v>
      </c>
      <c r="G970" s="40">
        <v>2003</v>
      </c>
      <c r="H970" s="34"/>
      <c r="I970" s="34"/>
      <c r="J970" s="35"/>
      <c r="K970" s="39" t="s">
        <v>80</v>
      </c>
      <c r="L970" s="35" t="s">
        <v>119</v>
      </c>
      <c r="M970" s="35"/>
      <c r="N970" s="35" t="s">
        <v>687</v>
      </c>
      <c r="O970" s="39" t="s">
        <v>688</v>
      </c>
      <c r="P970" s="39" t="s">
        <v>1647</v>
      </c>
      <c r="Q970" s="39" t="s">
        <v>1648</v>
      </c>
      <c r="R970" s="35" t="s">
        <v>304</v>
      </c>
      <c r="S970" s="35" t="s">
        <v>304</v>
      </c>
      <c r="T970" s="34" t="s">
        <v>1496</v>
      </c>
      <c r="U970" s="39" t="s">
        <v>28</v>
      </c>
      <c r="V970" s="34" t="s">
        <v>307</v>
      </c>
      <c r="W970" s="34" t="s">
        <v>733</v>
      </c>
      <c r="X970" s="35" t="s">
        <v>1649</v>
      </c>
      <c r="Y970" s="35" t="s">
        <v>308</v>
      </c>
      <c r="Z970" s="34" t="s">
        <v>306</v>
      </c>
      <c r="AA970" s="34" t="s">
        <v>306</v>
      </c>
      <c r="AB970" s="34"/>
      <c r="AC970" s="41">
        <v>48</v>
      </c>
      <c r="AD970" s="332" t="s">
        <v>240</v>
      </c>
      <c r="AE970" s="41" t="s">
        <v>477</v>
      </c>
      <c r="AF970" s="332" t="s">
        <v>240</v>
      </c>
      <c r="AG970" s="34"/>
      <c r="AH970" s="34">
        <v>20</v>
      </c>
      <c r="AI970" s="111">
        <v>20</v>
      </c>
      <c r="AJ970" s="384"/>
      <c r="AK970" s="35" t="s">
        <v>748</v>
      </c>
      <c r="AL970" s="336">
        <v>6.5</v>
      </c>
      <c r="AM970" s="44">
        <f t="shared" ref="AM970:AM980" si="48">2.497*BK970+4.118*BL970</f>
        <v>38.279400000000003</v>
      </c>
      <c r="AN970" s="111">
        <v>0.1</v>
      </c>
      <c r="AO970" s="111">
        <v>1</v>
      </c>
      <c r="AP970" s="111">
        <v>2</v>
      </c>
      <c r="AQ970" s="111" t="s">
        <v>1650</v>
      </c>
      <c r="AR970" s="335" t="s">
        <v>295</v>
      </c>
      <c r="AS970" s="111" t="s">
        <v>240</v>
      </c>
      <c r="AT970" s="111" t="s">
        <v>295</v>
      </c>
      <c r="AU970" s="111" t="s">
        <v>240</v>
      </c>
      <c r="AV970" s="35" t="s">
        <v>510</v>
      </c>
      <c r="AW970" s="34"/>
      <c r="AX970" s="34">
        <v>20</v>
      </c>
      <c r="AY970" s="34">
        <v>6.5</v>
      </c>
      <c r="AZ970" s="334" t="s">
        <v>240</v>
      </c>
      <c r="BA970" s="34"/>
      <c r="BB970" s="34"/>
      <c r="BC970" s="34"/>
      <c r="BD970" s="34"/>
      <c r="BE970" s="34"/>
      <c r="BF970" s="34"/>
      <c r="BG970" s="34"/>
      <c r="BH970" s="34"/>
      <c r="BI970" s="34"/>
      <c r="BJ970" s="34">
        <v>0.01</v>
      </c>
      <c r="BK970" s="34">
        <v>5.6</v>
      </c>
      <c r="BL970" s="34">
        <v>5.9</v>
      </c>
      <c r="BM970" s="34">
        <v>26</v>
      </c>
      <c r="BN970" s="34">
        <v>1.9</v>
      </c>
      <c r="BO970" s="34">
        <v>9.4</v>
      </c>
      <c r="BP970" s="38">
        <v>51</v>
      </c>
      <c r="BQ970" s="42">
        <f t="shared" ref="BQ970:BQ980" si="49">19/1.22</f>
        <v>15.573770491803279</v>
      </c>
      <c r="BR970" s="34" t="s">
        <v>309</v>
      </c>
      <c r="BS970" s="34"/>
      <c r="BT970" s="342">
        <v>0.79</v>
      </c>
      <c r="BU970" s="34" t="s">
        <v>302</v>
      </c>
      <c r="BV970" s="34"/>
      <c r="BW970" s="34"/>
      <c r="BX970" s="34"/>
    </row>
    <row r="971" spans="1:76" x14ac:dyDescent="0.35">
      <c r="A971" s="34" t="s">
        <v>302</v>
      </c>
      <c r="B971" s="34"/>
      <c r="C971" s="34"/>
      <c r="D971" s="34"/>
      <c r="E971" s="35" t="s">
        <v>303</v>
      </c>
      <c r="F971" s="35" t="s">
        <v>183</v>
      </c>
      <c r="G971" s="40">
        <v>2003</v>
      </c>
      <c r="H971" s="34"/>
      <c r="I971" s="34"/>
      <c r="J971" s="35"/>
      <c r="K971" s="39" t="s">
        <v>80</v>
      </c>
      <c r="L971" s="35" t="s">
        <v>119</v>
      </c>
      <c r="M971" s="35"/>
      <c r="N971" s="35" t="s">
        <v>687</v>
      </c>
      <c r="O971" s="39" t="s">
        <v>688</v>
      </c>
      <c r="P971" s="39" t="s">
        <v>1647</v>
      </c>
      <c r="Q971" s="39" t="s">
        <v>1648</v>
      </c>
      <c r="R971" s="35" t="s">
        <v>304</v>
      </c>
      <c r="S971" s="35" t="s">
        <v>304</v>
      </c>
      <c r="T971" s="34" t="s">
        <v>1496</v>
      </c>
      <c r="U971" s="39" t="s">
        <v>28</v>
      </c>
      <c r="V971" s="34" t="s">
        <v>307</v>
      </c>
      <c r="W971" s="34" t="s">
        <v>733</v>
      </c>
      <c r="X971" s="35" t="s">
        <v>1649</v>
      </c>
      <c r="Y971" s="35" t="s">
        <v>308</v>
      </c>
      <c r="Z971" s="34" t="s">
        <v>306</v>
      </c>
      <c r="AA971" s="34" t="s">
        <v>306</v>
      </c>
      <c r="AB971" s="34"/>
      <c r="AC971" s="41">
        <v>48</v>
      </c>
      <c r="AD971" s="332" t="s">
        <v>240</v>
      </c>
      <c r="AE971" s="41" t="s">
        <v>477</v>
      </c>
      <c r="AF971" s="332" t="s">
        <v>240</v>
      </c>
      <c r="AG971" s="34"/>
      <c r="AH971" s="34">
        <v>279</v>
      </c>
      <c r="AI971" s="111">
        <v>279</v>
      </c>
      <c r="AJ971" s="384"/>
      <c r="AK971" s="35" t="s">
        <v>748</v>
      </c>
      <c r="AL971" s="336">
        <v>6.5</v>
      </c>
      <c r="AM971" s="44">
        <f t="shared" si="48"/>
        <v>38.279400000000003</v>
      </c>
      <c r="AN971" s="111">
        <v>11.2</v>
      </c>
      <c r="AO971" s="111">
        <f>IF(AP971=1,1,"xx")</f>
        <v>1</v>
      </c>
      <c r="AP971" s="111">
        <v>1</v>
      </c>
      <c r="AQ971" s="111"/>
      <c r="AR971" s="335" t="s">
        <v>295</v>
      </c>
      <c r="AS971" s="111" t="s">
        <v>240</v>
      </c>
      <c r="AT971" s="111" t="s">
        <v>295</v>
      </c>
      <c r="AU971" s="111" t="s">
        <v>240</v>
      </c>
      <c r="AV971" s="35" t="s">
        <v>510</v>
      </c>
      <c r="AW971" s="34"/>
      <c r="AX971" s="34">
        <v>20</v>
      </c>
      <c r="AY971" s="34">
        <v>6.5</v>
      </c>
      <c r="AZ971" s="334" t="s">
        <v>240</v>
      </c>
      <c r="BA971" s="34"/>
      <c r="BB971" s="34"/>
      <c r="BC971" s="34">
        <v>11.6</v>
      </c>
      <c r="BD971" s="34"/>
      <c r="BE971" s="34"/>
      <c r="BF971" s="34"/>
      <c r="BG971" s="34"/>
      <c r="BH971" s="34"/>
      <c r="BI971" s="34"/>
      <c r="BJ971" s="34">
        <v>0.01</v>
      </c>
      <c r="BK971" s="34">
        <v>5.6</v>
      </c>
      <c r="BL971" s="34">
        <v>5.9</v>
      </c>
      <c r="BM971" s="34">
        <v>26</v>
      </c>
      <c r="BN971" s="34">
        <v>1.9</v>
      </c>
      <c r="BO971" s="34">
        <v>9.4</v>
      </c>
      <c r="BP971" s="38">
        <v>51</v>
      </c>
      <c r="BQ971" s="42">
        <f t="shared" si="49"/>
        <v>15.573770491803279</v>
      </c>
      <c r="BR971" s="34" t="s">
        <v>310</v>
      </c>
      <c r="BS971" s="34"/>
      <c r="BT971" s="342">
        <v>0.79</v>
      </c>
      <c r="BU971" s="34" t="s">
        <v>302</v>
      </c>
      <c r="BV971" s="34"/>
      <c r="BW971" s="34"/>
      <c r="BX971" s="34"/>
    </row>
    <row r="972" spans="1:76" x14ac:dyDescent="0.35">
      <c r="A972" s="34" t="s">
        <v>302</v>
      </c>
      <c r="B972" s="34"/>
      <c r="C972" s="34"/>
      <c r="D972" s="34"/>
      <c r="E972" s="35" t="s">
        <v>303</v>
      </c>
      <c r="F972" s="35" t="s">
        <v>183</v>
      </c>
      <c r="G972" s="40">
        <v>2003</v>
      </c>
      <c r="H972" s="34"/>
      <c r="I972" s="34"/>
      <c r="J972" s="35"/>
      <c r="K972" s="39" t="s">
        <v>80</v>
      </c>
      <c r="L972" s="35" t="s">
        <v>119</v>
      </c>
      <c r="M972" s="35"/>
      <c r="N972" s="35" t="s">
        <v>687</v>
      </c>
      <c r="O972" s="39" t="s">
        <v>688</v>
      </c>
      <c r="P972" s="39" t="s">
        <v>1647</v>
      </c>
      <c r="Q972" s="39" t="s">
        <v>1648</v>
      </c>
      <c r="R972" s="35" t="s">
        <v>304</v>
      </c>
      <c r="S972" s="35" t="s">
        <v>304</v>
      </c>
      <c r="T972" s="34" t="s">
        <v>1496</v>
      </c>
      <c r="U972" s="39" t="s">
        <v>28</v>
      </c>
      <c r="V972" s="34" t="s">
        <v>307</v>
      </c>
      <c r="W972" s="34" t="s">
        <v>733</v>
      </c>
      <c r="X972" s="35" t="s">
        <v>1649</v>
      </c>
      <c r="Y972" s="35" t="s">
        <v>308</v>
      </c>
      <c r="Z972" s="34" t="s">
        <v>306</v>
      </c>
      <c r="AA972" s="34" t="s">
        <v>306</v>
      </c>
      <c r="AB972" s="34"/>
      <c r="AC972" s="41">
        <v>48</v>
      </c>
      <c r="AD972" s="332" t="s">
        <v>240</v>
      </c>
      <c r="AE972" s="41" t="s">
        <v>477</v>
      </c>
      <c r="AF972" s="332" t="s">
        <v>240</v>
      </c>
      <c r="AG972" s="34"/>
      <c r="AH972" s="34">
        <v>97</v>
      </c>
      <c r="AI972" s="111">
        <v>97</v>
      </c>
      <c r="AJ972" s="384"/>
      <c r="AK972" s="35" t="s">
        <v>748</v>
      </c>
      <c r="AL972" s="336">
        <v>6.5</v>
      </c>
      <c r="AM972" s="44">
        <f t="shared" si="48"/>
        <v>38.279400000000003</v>
      </c>
      <c r="AN972" s="111">
        <v>4.5</v>
      </c>
      <c r="AO972" s="111">
        <f>IF(AP972=1,1,"xx")</f>
        <v>1</v>
      </c>
      <c r="AP972" s="111">
        <v>1</v>
      </c>
      <c r="AQ972" s="111"/>
      <c r="AR972" s="335" t="s">
        <v>295</v>
      </c>
      <c r="AS972" s="111" t="s">
        <v>240</v>
      </c>
      <c r="AT972" s="111" t="s">
        <v>295</v>
      </c>
      <c r="AU972" s="111" t="s">
        <v>240</v>
      </c>
      <c r="AV972" s="35" t="s">
        <v>510</v>
      </c>
      <c r="AW972" s="34"/>
      <c r="AX972" s="34">
        <v>20</v>
      </c>
      <c r="AY972" s="34">
        <v>6.5</v>
      </c>
      <c r="AZ972" s="334" t="s">
        <v>240</v>
      </c>
      <c r="BA972" s="34"/>
      <c r="BB972" s="34"/>
      <c r="BC972" s="34">
        <v>4.5</v>
      </c>
      <c r="BD972" s="34"/>
      <c r="BE972" s="34"/>
      <c r="BF972" s="34"/>
      <c r="BG972" s="34"/>
      <c r="BH972" s="34"/>
      <c r="BI972" s="34"/>
      <c r="BJ972" s="34">
        <v>0.01</v>
      </c>
      <c r="BK972" s="34">
        <v>5.6</v>
      </c>
      <c r="BL972" s="34">
        <v>5.9</v>
      </c>
      <c r="BM972" s="34">
        <v>26</v>
      </c>
      <c r="BN972" s="34">
        <v>1.9</v>
      </c>
      <c r="BO972" s="34">
        <v>9.4</v>
      </c>
      <c r="BP972" s="38">
        <v>51</v>
      </c>
      <c r="BQ972" s="42">
        <f t="shared" si="49"/>
        <v>15.573770491803279</v>
      </c>
      <c r="BR972" s="34" t="s">
        <v>310</v>
      </c>
      <c r="BS972" s="34"/>
      <c r="BT972" s="342">
        <v>0.79</v>
      </c>
      <c r="BU972" s="34" t="s">
        <v>302</v>
      </c>
      <c r="BV972" s="34"/>
      <c r="BW972" s="34"/>
      <c r="BX972" s="34"/>
    </row>
    <row r="973" spans="1:76" x14ac:dyDescent="0.35">
      <c r="A973" s="34" t="s">
        <v>302</v>
      </c>
      <c r="B973" s="34"/>
      <c r="C973" s="34"/>
      <c r="D973" s="34"/>
      <c r="E973" s="35" t="s">
        <v>303</v>
      </c>
      <c r="F973" s="35" t="s">
        <v>183</v>
      </c>
      <c r="G973" s="40">
        <v>2003</v>
      </c>
      <c r="H973" s="34"/>
      <c r="I973" s="34"/>
      <c r="J973" s="35"/>
      <c r="K973" s="39" t="s">
        <v>80</v>
      </c>
      <c r="L973" s="35" t="s">
        <v>119</v>
      </c>
      <c r="M973" s="35"/>
      <c r="N973" s="35" t="s">
        <v>687</v>
      </c>
      <c r="O973" s="39" t="s">
        <v>688</v>
      </c>
      <c r="P973" s="39" t="s">
        <v>1647</v>
      </c>
      <c r="Q973" s="39" t="s">
        <v>1648</v>
      </c>
      <c r="R973" s="35" t="s">
        <v>304</v>
      </c>
      <c r="S973" s="35" t="s">
        <v>304</v>
      </c>
      <c r="T973" s="34" t="s">
        <v>1496</v>
      </c>
      <c r="U973" s="39" t="s">
        <v>28</v>
      </c>
      <c r="V973" s="34" t="s">
        <v>307</v>
      </c>
      <c r="W973" s="34" t="s">
        <v>733</v>
      </c>
      <c r="X973" s="35" t="s">
        <v>1649</v>
      </c>
      <c r="Y973" s="35" t="s">
        <v>308</v>
      </c>
      <c r="Z973" s="34" t="s">
        <v>306</v>
      </c>
      <c r="AA973" s="34" t="s">
        <v>306</v>
      </c>
      <c r="AB973" s="34"/>
      <c r="AC973" s="41">
        <v>48</v>
      </c>
      <c r="AD973" s="332" t="s">
        <v>240</v>
      </c>
      <c r="AE973" s="41" t="s">
        <v>477</v>
      </c>
      <c r="AF973" s="332" t="s">
        <v>240</v>
      </c>
      <c r="AG973" s="34"/>
      <c r="AH973" s="34">
        <v>22.8</v>
      </c>
      <c r="AI973" s="111">
        <v>22.8</v>
      </c>
      <c r="AJ973" s="384"/>
      <c r="AK973" s="35" t="s">
        <v>748</v>
      </c>
      <c r="AL973" s="336">
        <v>6.8</v>
      </c>
      <c r="AM973" s="44">
        <f t="shared" si="48"/>
        <v>38.279400000000003</v>
      </c>
      <c r="AN973" s="111">
        <v>0.1</v>
      </c>
      <c r="AO973" s="111">
        <v>1</v>
      </c>
      <c r="AP973" s="111">
        <v>2</v>
      </c>
      <c r="AQ973" s="111" t="s">
        <v>1650</v>
      </c>
      <c r="AR973" s="335" t="s">
        <v>295</v>
      </c>
      <c r="AS973" s="111" t="s">
        <v>240</v>
      </c>
      <c r="AT973" s="111" t="s">
        <v>295</v>
      </c>
      <c r="AU973" s="111" t="s">
        <v>240</v>
      </c>
      <c r="AV973" s="35" t="s">
        <v>510</v>
      </c>
      <c r="AW973" s="34"/>
      <c r="AX973" s="34">
        <v>20</v>
      </c>
      <c r="AY973" s="34">
        <v>6.8</v>
      </c>
      <c r="AZ973" s="334" t="s">
        <v>240</v>
      </c>
      <c r="BA973" s="34"/>
      <c r="BB973" s="34"/>
      <c r="BC973" s="34"/>
      <c r="BD973" s="34"/>
      <c r="BE973" s="34"/>
      <c r="BF973" s="34"/>
      <c r="BG973" s="34"/>
      <c r="BH973" s="34"/>
      <c r="BI973" s="34"/>
      <c r="BJ973" s="34">
        <v>0.01</v>
      </c>
      <c r="BK973" s="34">
        <v>5.6</v>
      </c>
      <c r="BL973" s="34">
        <v>5.9</v>
      </c>
      <c r="BM973" s="34">
        <v>26</v>
      </c>
      <c r="BN973" s="34">
        <v>1.9</v>
      </c>
      <c r="BO973" s="34">
        <v>9.4</v>
      </c>
      <c r="BP973" s="38">
        <v>51</v>
      </c>
      <c r="BQ973" s="42">
        <f t="shared" si="49"/>
        <v>15.573770491803279</v>
      </c>
      <c r="BR973" s="34" t="s">
        <v>310</v>
      </c>
      <c r="BS973" s="34"/>
      <c r="BT973" s="342">
        <v>0.79</v>
      </c>
      <c r="BU973" s="34" t="s">
        <v>302</v>
      </c>
      <c r="BV973" s="34"/>
      <c r="BW973" s="34"/>
      <c r="BX973" s="34"/>
    </row>
    <row r="974" spans="1:76" x14ac:dyDescent="0.35">
      <c r="A974" s="34" t="s">
        <v>302</v>
      </c>
      <c r="B974" s="34"/>
      <c r="C974" s="34"/>
      <c r="D974" s="34"/>
      <c r="E974" s="35" t="s">
        <v>303</v>
      </c>
      <c r="F974" s="35" t="s">
        <v>183</v>
      </c>
      <c r="G974" s="40">
        <v>2003</v>
      </c>
      <c r="H974" s="34"/>
      <c r="I974" s="34"/>
      <c r="J974" s="35"/>
      <c r="K974" s="39" t="s">
        <v>80</v>
      </c>
      <c r="L974" s="35" t="s">
        <v>119</v>
      </c>
      <c r="M974" s="35"/>
      <c r="N974" s="35" t="s">
        <v>687</v>
      </c>
      <c r="O974" s="39" t="s">
        <v>688</v>
      </c>
      <c r="P974" s="39" t="s">
        <v>1647</v>
      </c>
      <c r="Q974" s="39" t="s">
        <v>1648</v>
      </c>
      <c r="R974" s="35" t="s">
        <v>304</v>
      </c>
      <c r="S974" s="35" t="s">
        <v>304</v>
      </c>
      <c r="T974" s="34" t="s">
        <v>1496</v>
      </c>
      <c r="U974" s="39" t="s">
        <v>28</v>
      </c>
      <c r="V974" s="34" t="s">
        <v>307</v>
      </c>
      <c r="W974" s="34" t="s">
        <v>733</v>
      </c>
      <c r="X974" s="35" t="s">
        <v>1649</v>
      </c>
      <c r="Y974" s="35" t="s">
        <v>308</v>
      </c>
      <c r="Z974" s="34" t="s">
        <v>306</v>
      </c>
      <c r="AA974" s="34" t="s">
        <v>306</v>
      </c>
      <c r="AB974" s="34"/>
      <c r="AC974" s="41">
        <v>48</v>
      </c>
      <c r="AD974" s="332" t="s">
        <v>240</v>
      </c>
      <c r="AE974" s="41" t="s">
        <v>477</v>
      </c>
      <c r="AF974" s="332" t="s">
        <v>240</v>
      </c>
      <c r="AG974" s="34"/>
      <c r="AH974" s="34">
        <v>27</v>
      </c>
      <c r="AI974" s="111">
        <v>27</v>
      </c>
      <c r="AJ974" s="384"/>
      <c r="AK974" s="35" t="s">
        <v>748</v>
      </c>
      <c r="AL974" s="336">
        <v>7</v>
      </c>
      <c r="AM974" s="44">
        <f t="shared" si="48"/>
        <v>38.279400000000003</v>
      </c>
      <c r="AN974" s="111">
        <v>0.1</v>
      </c>
      <c r="AO974" s="111">
        <v>1</v>
      </c>
      <c r="AP974" s="111">
        <v>2</v>
      </c>
      <c r="AQ974" s="111" t="s">
        <v>1650</v>
      </c>
      <c r="AR974" s="335" t="s">
        <v>295</v>
      </c>
      <c r="AS974" s="111" t="s">
        <v>240</v>
      </c>
      <c r="AT974" s="111" t="s">
        <v>295</v>
      </c>
      <c r="AU974" s="111" t="s">
        <v>240</v>
      </c>
      <c r="AV974" s="35" t="s">
        <v>510</v>
      </c>
      <c r="AW974" s="34"/>
      <c r="AX974" s="34">
        <v>20</v>
      </c>
      <c r="AY974" s="34">
        <v>7</v>
      </c>
      <c r="AZ974" s="334" t="s">
        <v>240</v>
      </c>
      <c r="BA974" s="34"/>
      <c r="BB974" s="34"/>
      <c r="BC974" s="34"/>
      <c r="BD974" s="34"/>
      <c r="BE974" s="34"/>
      <c r="BF974" s="34"/>
      <c r="BG974" s="34"/>
      <c r="BH974" s="34"/>
      <c r="BI974" s="34"/>
      <c r="BJ974" s="34">
        <v>0.01</v>
      </c>
      <c r="BK974" s="34">
        <v>5.6</v>
      </c>
      <c r="BL974" s="34">
        <v>5.9</v>
      </c>
      <c r="BM974" s="34">
        <v>26</v>
      </c>
      <c r="BN974" s="34">
        <v>1.9</v>
      </c>
      <c r="BO974" s="34">
        <v>9.4</v>
      </c>
      <c r="BP974" s="38">
        <v>51</v>
      </c>
      <c r="BQ974" s="42">
        <f t="shared" si="49"/>
        <v>15.573770491803279</v>
      </c>
      <c r="BR974" s="34" t="s">
        <v>310</v>
      </c>
      <c r="BS974" s="34"/>
      <c r="BT974" s="342">
        <v>0.79</v>
      </c>
      <c r="BU974" s="34" t="s">
        <v>302</v>
      </c>
      <c r="BV974" s="34"/>
      <c r="BW974" s="34"/>
      <c r="BX974" s="34"/>
    </row>
    <row r="975" spans="1:76" x14ac:dyDescent="0.35">
      <c r="A975" s="34" t="s">
        <v>302</v>
      </c>
      <c r="B975" s="34"/>
      <c r="C975" s="34"/>
      <c r="D975" s="34"/>
      <c r="E975" s="35" t="s">
        <v>303</v>
      </c>
      <c r="F975" s="35" t="s">
        <v>183</v>
      </c>
      <c r="G975" s="40">
        <v>2003</v>
      </c>
      <c r="H975" s="34"/>
      <c r="I975" s="34"/>
      <c r="J975" s="35"/>
      <c r="K975" s="39" t="s">
        <v>80</v>
      </c>
      <c r="L975" s="35" t="s">
        <v>119</v>
      </c>
      <c r="M975" s="35"/>
      <c r="N975" s="35" t="s">
        <v>687</v>
      </c>
      <c r="O975" s="39" t="s">
        <v>688</v>
      </c>
      <c r="P975" s="39" t="s">
        <v>1647</v>
      </c>
      <c r="Q975" s="39" t="s">
        <v>1648</v>
      </c>
      <c r="R975" s="35" t="s">
        <v>304</v>
      </c>
      <c r="S975" s="35" t="s">
        <v>304</v>
      </c>
      <c r="T975" s="34" t="s">
        <v>1496</v>
      </c>
      <c r="U975" s="39" t="s">
        <v>28</v>
      </c>
      <c r="V975" s="34" t="s">
        <v>307</v>
      </c>
      <c r="W975" s="34" t="s">
        <v>733</v>
      </c>
      <c r="X975" s="35" t="s">
        <v>1649</v>
      </c>
      <c r="Y975" s="35" t="s">
        <v>308</v>
      </c>
      <c r="Z975" s="34" t="s">
        <v>306</v>
      </c>
      <c r="AA975" s="34" t="s">
        <v>306</v>
      </c>
      <c r="AB975" s="34"/>
      <c r="AC975" s="41">
        <v>48</v>
      </c>
      <c r="AD975" s="332" t="s">
        <v>240</v>
      </c>
      <c r="AE975" s="41" t="s">
        <v>477</v>
      </c>
      <c r="AF975" s="332" t="s">
        <v>240</v>
      </c>
      <c r="AG975" s="34"/>
      <c r="AH975" s="34">
        <v>200</v>
      </c>
      <c r="AI975" s="111">
        <v>200</v>
      </c>
      <c r="AJ975" s="384"/>
      <c r="AK975" s="35" t="s">
        <v>748</v>
      </c>
      <c r="AL975" s="336">
        <v>7</v>
      </c>
      <c r="AM975" s="44">
        <f t="shared" si="48"/>
        <v>38.279400000000003</v>
      </c>
      <c r="AN975" s="111">
        <v>4.2</v>
      </c>
      <c r="AO975" s="111">
        <f>IF(AP975=1,1,"xx")</f>
        <v>1</v>
      </c>
      <c r="AP975" s="111">
        <v>1</v>
      </c>
      <c r="AQ975" s="111"/>
      <c r="AR975" s="335" t="s">
        <v>295</v>
      </c>
      <c r="AS975" s="111" t="s">
        <v>240</v>
      </c>
      <c r="AT975" s="111" t="s">
        <v>295</v>
      </c>
      <c r="AU975" s="111" t="s">
        <v>240</v>
      </c>
      <c r="AV975" s="35" t="s">
        <v>510</v>
      </c>
      <c r="AW975" s="34"/>
      <c r="AX975" s="34">
        <v>20</v>
      </c>
      <c r="AY975" s="34">
        <v>7</v>
      </c>
      <c r="AZ975" s="334" t="s">
        <v>240</v>
      </c>
      <c r="BA975" s="34"/>
      <c r="BB975" s="34"/>
      <c r="BC975" s="34">
        <v>4.5</v>
      </c>
      <c r="BD975" s="34" t="s">
        <v>1651</v>
      </c>
      <c r="BE975" s="34"/>
      <c r="BF975" s="34"/>
      <c r="BG975" s="34"/>
      <c r="BH975" s="34"/>
      <c r="BI975" s="34"/>
      <c r="BJ975" s="34">
        <v>0.01</v>
      </c>
      <c r="BK975" s="34">
        <v>5.6</v>
      </c>
      <c r="BL975" s="34">
        <v>5.9</v>
      </c>
      <c r="BM975" s="34">
        <v>26</v>
      </c>
      <c r="BN975" s="34">
        <v>1.9</v>
      </c>
      <c r="BO975" s="34">
        <v>9.4</v>
      </c>
      <c r="BP975" s="38">
        <v>51</v>
      </c>
      <c r="BQ975" s="42">
        <f t="shared" si="49"/>
        <v>15.573770491803279</v>
      </c>
      <c r="BR975" s="34" t="s">
        <v>310</v>
      </c>
      <c r="BS975" s="34"/>
      <c r="BT975" s="342">
        <v>0.79</v>
      </c>
      <c r="BU975" s="34" t="s">
        <v>302</v>
      </c>
      <c r="BV975" s="34"/>
      <c r="BW975" s="34"/>
      <c r="BX975" s="34"/>
    </row>
    <row r="976" spans="1:76" x14ac:dyDescent="0.35">
      <c r="A976" s="34" t="s">
        <v>302</v>
      </c>
      <c r="B976" s="34"/>
      <c r="C976" s="34"/>
      <c r="D976" s="34"/>
      <c r="E976" s="35" t="s">
        <v>303</v>
      </c>
      <c r="F976" s="35" t="s">
        <v>183</v>
      </c>
      <c r="G976" s="40">
        <v>2003</v>
      </c>
      <c r="H976" s="34"/>
      <c r="I976" s="34"/>
      <c r="J976" s="35"/>
      <c r="K976" s="39" t="s">
        <v>80</v>
      </c>
      <c r="L976" s="35" t="s">
        <v>119</v>
      </c>
      <c r="M976" s="35"/>
      <c r="N976" s="35" t="s">
        <v>687</v>
      </c>
      <c r="O976" s="39" t="s">
        <v>688</v>
      </c>
      <c r="P976" s="39" t="s">
        <v>1647</v>
      </c>
      <c r="Q976" s="39" t="s">
        <v>1648</v>
      </c>
      <c r="R976" s="35" t="s">
        <v>304</v>
      </c>
      <c r="S976" s="35" t="s">
        <v>304</v>
      </c>
      <c r="T976" s="34" t="s">
        <v>1496</v>
      </c>
      <c r="U976" s="39" t="s">
        <v>28</v>
      </c>
      <c r="V976" s="34" t="s">
        <v>307</v>
      </c>
      <c r="W976" s="34" t="s">
        <v>733</v>
      </c>
      <c r="X976" s="35" t="s">
        <v>1649</v>
      </c>
      <c r="Y976" s="35" t="s">
        <v>308</v>
      </c>
      <c r="Z976" s="34" t="s">
        <v>306</v>
      </c>
      <c r="AA976" s="34" t="s">
        <v>306</v>
      </c>
      <c r="AB976" s="34"/>
      <c r="AC976" s="41">
        <v>48</v>
      </c>
      <c r="AD976" s="332" t="s">
        <v>240</v>
      </c>
      <c r="AE976" s="41" t="s">
        <v>477</v>
      </c>
      <c r="AF976" s="332" t="s">
        <v>240</v>
      </c>
      <c r="AG976" s="34"/>
      <c r="AH976" s="34">
        <v>525</v>
      </c>
      <c r="AI976" s="111">
        <v>525</v>
      </c>
      <c r="AJ976" s="384"/>
      <c r="AK976" s="35" t="s">
        <v>748</v>
      </c>
      <c r="AL976" s="336">
        <v>7</v>
      </c>
      <c r="AM976" s="44">
        <f t="shared" si="48"/>
        <v>38.279400000000003</v>
      </c>
      <c r="AN976" s="111">
        <v>11.2</v>
      </c>
      <c r="AO976" s="111">
        <f>IF(AP976=1,1,"xx")</f>
        <v>1</v>
      </c>
      <c r="AP976" s="111">
        <v>1</v>
      </c>
      <c r="AQ976" s="111"/>
      <c r="AR976" s="335" t="s">
        <v>295</v>
      </c>
      <c r="AS976" s="111" t="s">
        <v>240</v>
      </c>
      <c r="AT976" s="111" t="s">
        <v>295</v>
      </c>
      <c r="AU976" s="111" t="s">
        <v>240</v>
      </c>
      <c r="AV976" s="35" t="s">
        <v>510</v>
      </c>
      <c r="AW976" s="34"/>
      <c r="AX976" s="34">
        <v>20</v>
      </c>
      <c r="AY976" s="34">
        <v>7</v>
      </c>
      <c r="AZ976" s="334" t="s">
        <v>240</v>
      </c>
      <c r="BA976" s="34"/>
      <c r="BB976" s="34"/>
      <c r="BC976" s="34">
        <v>11.6</v>
      </c>
      <c r="BD976" s="34" t="s">
        <v>1651</v>
      </c>
      <c r="BE976" s="34"/>
      <c r="BF976" s="34"/>
      <c r="BG976" s="34"/>
      <c r="BH976" s="34"/>
      <c r="BI976" s="34"/>
      <c r="BJ976" s="34">
        <v>0.01</v>
      </c>
      <c r="BK976" s="34">
        <v>5.6</v>
      </c>
      <c r="BL976" s="34">
        <v>5.9</v>
      </c>
      <c r="BM976" s="34">
        <v>26</v>
      </c>
      <c r="BN976" s="34">
        <v>1.9</v>
      </c>
      <c r="BO976" s="34">
        <v>9.4</v>
      </c>
      <c r="BP976" s="38">
        <v>51</v>
      </c>
      <c r="BQ976" s="42">
        <f t="shared" si="49"/>
        <v>15.573770491803279</v>
      </c>
      <c r="BR976" s="34" t="s">
        <v>310</v>
      </c>
      <c r="BS976" s="34"/>
      <c r="BT976" s="342">
        <v>0.79</v>
      </c>
      <c r="BU976" s="34" t="s">
        <v>302</v>
      </c>
      <c r="BV976" s="34"/>
      <c r="BW976" s="34"/>
      <c r="BX976" s="34"/>
    </row>
    <row r="977" spans="1:76" x14ac:dyDescent="0.35">
      <c r="A977" s="34" t="s">
        <v>302</v>
      </c>
      <c r="B977" s="34"/>
      <c r="C977" s="34"/>
      <c r="D977" s="34"/>
      <c r="E977" s="35" t="s">
        <v>303</v>
      </c>
      <c r="F977" s="35" t="s">
        <v>183</v>
      </c>
      <c r="G977" s="40">
        <v>2003</v>
      </c>
      <c r="H977" s="34"/>
      <c r="I977" s="34"/>
      <c r="J977" s="35"/>
      <c r="K977" s="39" t="s">
        <v>80</v>
      </c>
      <c r="L977" s="35" t="s">
        <v>119</v>
      </c>
      <c r="M977" s="35"/>
      <c r="N977" s="35" t="s">
        <v>687</v>
      </c>
      <c r="O977" s="39" t="s">
        <v>688</v>
      </c>
      <c r="P977" s="39" t="s">
        <v>1647</v>
      </c>
      <c r="Q977" s="39" t="s">
        <v>1648</v>
      </c>
      <c r="R977" s="35" t="s">
        <v>304</v>
      </c>
      <c r="S977" s="35" t="s">
        <v>304</v>
      </c>
      <c r="T977" s="34" t="s">
        <v>1496</v>
      </c>
      <c r="U977" s="39" t="s">
        <v>28</v>
      </c>
      <c r="V977" s="34" t="s">
        <v>307</v>
      </c>
      <c r="W977" s="34" t="s">
        <v>733</v>
      </c>
      <c r="X977" s="35" t="s">
        <v>1649</v>
      </c>
      <c r="Y977" s="35" t="s">
        <v>308</v>
      </c>
      <c r="Z977" s="34" t="s">
        <v>306</v>
      </c>
      <c r="AA977" s="34" t="s">
        <v>306</v>
      </c>
      <c r="AB977" s="34"/>
      <c r="AC977" s="41">
        <v>48</v>
      </c>
      <c r="AD977" s="332" t="s">
        <v>240</v>
      </c>
      <c r="AE977" s="41" t="s">
        <v>477</v>
      </c>
      <c r="AF977" s="332" t="s">
        <v>240</v>
      </c>
      <c r="AG977" s="34"/>
      <c r="AH977" s="34">
        <v>36</v>
      </c>
      <c r="AI977" s="111">
        <v>36</v>
      </c>
      <c r="AJ977" s="384"/>
      <c r="AK977" s="35" t="s">
        <v>748</v>
      </c>
      <c r="AL977" s="336">
        <v>7.3</v>
      </c>
      <c r="AM977" s="44">
        <f t="shared" si="48"/>
        <v>38.279400000000003</v>
      </c>
      <c r="AN977" s="111">
        <v>0.1</v>
      </c>
      <c r="AO977" s="111">
        <v>1</v>
      </c>
      <c r="AP977" s="111">
        <v>2</v>
      </c>
      <c r="AQ977" s="111" t="s">
        <v>1650</v>
      </c>
      <c r="AR977" s="335" t="s">
        <v>295</v>
      </c>
      <c r="AS977" s="111" t="s">
        <v>240</v>
      </c>
      <c r="AT977" s="111" t="s">
        <v>295</v>
      </c>
      <c r="AU977" s="111" t="s">
        <v>240</v>
      </c>
      <c r="AV977" s="35" t="s">
        <v>510</v>
      </c>
      <c r="AW977" s="34"/>
      <c r="AX977" s="34">
        <v>20</v>
      </c>
      <c r="AY977" s="34">
        <v>7.3</v>
      </c>
      <c r="AZ977" s="334" t="s">
        <v>240</v>
      </c>
      <c r="BA977" s="34"/>
      <c r="BB977" s="34"/>
      <c r="BC977" s="34"/>
      <c r="BD977" s="34"/>
      <c r="BE977" s="34"/>
      <c r="BF977" s="34"/>
      <c r="BG977" s="34"/>
      <c r="BH977" s="34"/>
      <c r="BI977" s="34"/>
      <c r="BJ977" s="34">
        <v>0.01</v>
      </c>
      <c r="BK977" s="34">
        <v>5.6</v>
      </c>
      <c r="BL977" s="34">
        <v>5.9</v>
      </c>
      <c r="BM977" s="34">
        <v>26</v>
      </c>
      <c r="BN977" s="34">
        <v>1.9</v>
      </c>
      <c r="BO977" s="34">
        <v>9.4</v>
      </c>
      <c r="BP977" s="38">
        <v>51</v>
      </c>
      <c r="BQ977" s="42">
        <f t="shared" si="49"/>
        <v>15.573770491803279</v>
      </c>
      <c r="BR977" s="34" t="s">
        <v>310</v>
      </c>
      <c r="BS977" s="34"/>
      <c r="BT977" s="342">
        <v>0.79</v>
      </c>
      <c r="BU977" s="34" t="s">
        <v>302</v>
      </c>
      <c r="BV977" s="34"/>
      <c r="BW977" s="34"/>
      <c r="BX977" s="34"/>
    </row>
    <row r="978" spans="1:76" x14ac:dyDescent="0.35">
      <c r="A978" s="34" t="s">
        <v>302</v>
      </c>
      <c r="B978" s="34"/>
      <c r="C978" s="34"/>
      <c r="D978" s="34"/>
      <c r="E978" s="35" t="s">
        <v>303</v>
      </c>
      <c r="F978" s="35" t="s">
        <v>183</v>
      </c>
      <c r="G978" s="40">
        <v>2003</v>
      </c>
      <c r="H978" s="34"/>
      <c r="I978" s="34"/>
      <c r="J978" s="35"/>
      <c r="K978" s="39" t="s">
        <v>80</v>
      </c>
      <c r="L978" s="35" t="s">
        <v>119</v>
      </c>
      <c r="M978" s="35"/>
      <c r="N978" s="35" t="s">
        <v>687</v>
      </c>
      <c r="O978" s="39" t="s">
        <v>688</v>
      </c>
      <c r="P978" s="39" t="s">
        <v>1647</v>
      </c>
      <c r="Q978" s="39" t="s">
        <v>1648</v>
      </c>
      <c r="R978" s="35" t="s">
        <v>304</v>
      </c>
      <c r="S978" s="35" t="s">
        <v>304</v>
      </c>
      <c r="T978" s="34" t="s">
        <v>1496</v>
      </c>
      <c r="U978" s="39" t="s">
        <v>28</v>
      </c>
      <c r="V978" s="34" t="s">
        <v>307</v>
      </c>
      <c r="W978" s="34" t="s">
        <v>733</v>
      </c>
      <c r="X978" s="35" t="s">
        <v>1649</v>
      </c>
      <c r="Y978" s="35" t="s">
        <v>308</v>
      </c>
      <c r="Z978" s="34" t="s">
        <v>306</v>
      </c>
      <c r="AA978" s="34" t="s">
        <v>306</v>
      </c>
      <c r="AB978" s="34"/>
      <c r="AC978" s="41">
        <v>48</v>
      </c>
      <c r="AD978" s="332" t="s">
        <v>240</v>
      </c>
      <c r="AE978" s="41" t="s">
        <v>477</v>
      </c>
      <c r="AF978" s="332" t="s">
        <v>240</v>
      </c>
      <c r="AG978" s="34"/>
      <c r="AH978" s="34">
        <v>44</v>
      </c>
      <c r="AI978" s="111">
        <v>44</v>
      </c>
      <c r="AJ978" s="384"/>
      <c r="AK978" s="35" t="s">
        <v>748</v>
      </c>
      <c r="AL978" s="336">
        <v>7.5</v>
      </c>
      <c r="AM978" s="44">
        <f t="shared" si="48"/>
        <v>38.279400000000003</v>
      </c>
      <c r="AN978" s="111">
        <v>0.1</v>
      </c>
      <c r="AO978" s="111">
        <v>1</v>
      </c>
      <c r="AP978" s="111">
        <v>2</v>
      </c>
      <c r="AQ978" s="111" t="s">
        <v>1650</v>
      </c>
      <c r="AR978" s="335" t="s">
        <v>295</v>
      </c>
      <c r="AS978" s="111" t="s">
        <v>240</v>
      </c>
      <c r="AT978" s="111" t="s">
        <v>295</v>
      </c>
      <c r="AU978" s="111" t="s">
        <v>240</v>
      </c>
      <c r="AV978" s="35" t="s">
        <v>510</v>
      </c>
      <c r="AW978" s="34"/>
      <c r="AX978" s="34">
        <v>20</v>
      </c>
      <c r="AY978" s="34">
        <v>7.5</v>
      </c>
      <c r="AZ978" s="334" t="s">
        <v>240</v>
      </c>
      <c r="BA978" s="34"/>
      <c r="BB978" s="34"/>
      <c r="BC978" s="34"/>
      <c r="BD978" s="34"/>
      <c r="BE978" s="34"/>
      <c r="BF978" s="34"/>
      <c r="BG978" s="34"/>
      <c r="BH978" s="34"/>
      <c r="BI978" s="34"/>
      <c r="BJ978" s="34">
        <v>0.01</v>
      </c>
      <c r="BK978" s="34">
        <v>5.6</v>
      </c>
      <c r="BL978" s="34">
        <v>5.9</v>
      </c>
      <c r="BM978" s="34">
        <v>26</v>
      </c>
      <c r="BN978" s="34">
        <v>1.9</v>
      </c>
      <c r="BO978" s="34">
        <v>9.4</v>
      </c>
      <c r="BP978" s="38">
        <v>51</v>
      </c>
      <c r="BQ978" s="42">
        <f t="shared" si="49"/>
        <v>15.573770491803279</v>
      </c>
      <c r="BR978" s="34" t="s">
        <v>310</v>
      </c>
      <c r="BS978" s="34"/>
      <c r="BT978" s="342">
        <v>0.79</v>
      </c>
      <c r="BU978" s="34" t="s">
        <v>302</v>
      </c>
      <c r="BV978" s="34"/>
      <c r="BW978" s="34"/>
      <c r="BX978" s="34"/>
    </row>
    <row r="979" spans="1:76" x14ac:dyDescent="0.35">
      <c r="A979" s="34" t="s">
        <v>302</v>
      </c>
      <c r="B979" s="34"/>
      <c r="C979" s="34"/>
      <c r="D979" s="34"/>
      <c r="E979" s="35" t="s">
        <v>303</v>
      </c>
      <c r="F979" s="35" t="s">
        <v>183</v>
      </c>
      <c r="G979" s="40">
        <v>2003</v>
      </c>
      <c r="H979" s="34"/>
      <c r="I979" s="34"/>
      <c r="J979" s="35"/>
      <c r="K979" s="39" t="s">
        <v>80</v>
      </c>
      <c r="L979" s="35" t="s">
        <v>119</v>
      </c>
      <c r="M979" s="35"/>
      <c r="N979" s="35" t="s">
        <v>687</v>
      </c>
      <c r="O979" s="39" t="s">
        <v>688</v>
      </c>
      <c r="P979" s="39" t="s">
        <v>1647</v>
      </c>
      <c r="Q979" s="39" t="s">
        <v>1648</v>
      </c>
      <c r="R979" s="35" t="s">
        <v>304</v>
      </c>
      <c r="S979" s="35" t="s">
        <v>304</v>
      </c>
      <c r="T979" s="34" t="s">
        <v>1496</v>
      </c>
      <c r="U979" s="39" t="s">
        <v>28</v>
      </c>
      <c r="V979" s="34" t="s">
        <v>307</v>
      </c>
      <c r="W979" s="34" t="s">
        <v>733</v>
      </c>
      <c r="X979" s="35" t="s">
        <v>1649</v>
      </c>
      <c r="Y979" s="35" t="s">
        <v>308</v>
      </c>
      <c r="Z979" s="34" t="s">
        <v>306</v>
      </c>
      <c r="AA979" s="34" t="s">
        <v>306</v>
      </c>
      <c r="AB979" s="34"/>
      <c r="AC979" s="41">
        <v>48</v>
      </c>
      <c r="AD979" s="332" t="s">
        <v>240</v>
      </c>
      <c r="AE979" s="41" t="s">
        <v>477</v>
      </c>
      <c r="AF979" s="332" t="s">
        <v>240</v>
      </c>
      <c r="AG979" s="34"/>
      <c r="AH979" s="34">
        <v>319</v>
      </c>
      <c r="AI979" s="111">
        <v>319</v>
      </c>
      <c r="AJ979" s="384"/>
      <c r="AK979" s="35" t="s">
        <v>748</v>
      </c>
      <c r="AL979" s="336">
        <v>7.5</v>
      </c>
      <c r="AM979" s="44">
        <f t="shared" si="48"/>
        <v>38.279400000000003</v>
      </c>
      <c r="AN979" s="111">
        <v>4.2</v>
      </c>
      <c r="AO979" s="111">
        <f>IF(AP979=1,1,"xx")</f>
        <v>1</v>
      </c>
      <c r="AP979" s="111">
        <v>1</v>
      </c>
      <c r="AQ979" s="111"/>
      <c r="AR979" s="335" t="s">
        <v>295</v>
      </c>
      <c r="AS979" s="111" t="s">
        <v>240</v>
      </c>
      <c r="AT979" s="111" t="s">
        <v>295</v>
      </c>
      <c r="AU979" s="111" t="s">
        <v>240</v>
      </c>
      <c r="AV979" s="35" t="s">
        <v>510</v>
      </c>
      <c r="AW979" s="34"/>
      <c r="AX979" s="34">
        <v>20</v>
      </c>
      <c r="AY979" s="34">
        <v>7.5</v>
      </c>
      <c r="AZ979" s="334" t="s">
        <v>240</v>
      </c>
      <c r="BA979" s="34"/>
      <c r="BB979" s="34"/>
      <c r="BC979" s="34">
        <v>4.5</v>
      </c>
      <c r="BD979" s="34" t="s">
        <v>1651</v>
      </c>
      <c r="BE979" s="34"/>
      <c r="BF979" s="34"/>
      <c r="BG979" s="34"/>
      <c r="BH979" s="34"/>
      <c r="BI979" s="34"/>
      <c r="BJ979" s="34">
        <v>0.01</v>
      </c>
      <c r="BK979" s="34">
        <v>5.6</v>
      </c>
      <c r="BL979" s="34">
        <v>5.9</v>
      </c>
      <c r="BM979" s="34">
        <v>26</v>
      </c>
      <c r="BN979" s="34">
        <v>1.9</v>
      </c>
      <c r="BO979" s="34">
        <v>9.4</v>
      </c>
      <c r="BP979" s="38">
        <v>51</v>
      </c>
      <c r="BQ979" s="42">
        <f t="shared" si="49"/>
        <v>15.573770491803279</v>
      </c>
      <c r="BR979" s="34" t="s">
        <v>310</v>
      </c>
      <c r="BS979" s="34"/>
      <c r="BT979" s="342">
        <v>0.79</v>
      </c>
      <c r="BU979" s="34" t="s">
        <v>302</v>
      </c>
      <c r="BV979" s="34"/>
      <c r="BW979" s="34"/>
      <c r="BX979" s="34"/>
    </row>
    <row r="980" spans="1:76" x14ac:dyDescent="0.35">
      <c r="A980" s="34" t="s">
        <v>302</v>
      </c>
      <c r="B980" s="34"/>
      <c r="C980" s="34"/>
      <c r="D980" s="34"/>
      <c r="E980" s="35" t="s">
        <v>303</v>
      </c>
      <c r="F980" s="35" t="s">
        <v>183</v>
      </c>
      <c r="G980" s="40">
        <v>2003</v>
      </c>
      <c r="H980" s="34"/>
      <c r="I980" s="34"/>
      <c r="J980" s="35"/>
      <c r="K980" s="39" t="s">
        <v>80</v>
      </c>
      <c r="L980" s="35" t="s">
        <v>119</v>
      </c>
      <c r="M980" s="35"/>
      <c r="N980" s="35" t="s">
        <v>687</v>
      </c>
      <c r="O980" s="39" t="s">
        <v>688</v>
      </c>
      <c r="P980" s="39" t="s">
        <v>1647</v>
      </c>
      <c r="Q980" s="39" t="s">
        <v>1648</v>
      </c>
      <c r="R980" s="35" t="s">
        <v>304</v>
      </c>
      <c r="S980" s="35" t="s">
        <v>304</v>
      </c>
      <c r="T980" s="34" t="s">
        <v>1496</v>
      </c>
      <c r="U980" s="39" t="s">
        <v>28</v>
      </c>
      <c r="V980" s="34" t="s">
        <v>307</v>
      </c>
      <c r="W980" s="34" t="s">
        <v>733</v>
      </c>
      <c r="X980" s="35" t="s">
        <v>1649</v>
      </c>
      <c r="Y980" s="35" t="s">
        <v>308</v>
      </c>
      <c r="Z980" s="34" t="s">
        <v>306</v>
      </c>
      <c r="AA980" s="34" t="s">
        <v>306</v>
      </c>
      <c r="AB980" s="34"/>
      <c r="AC980" s="41">
        <v>48</v>
      </c>
      <c r="AD980" s="332" t="s">
        <v>240</v>
      </c>
      <c r="AE980" s="41" t="s">
        <v>477</v>
      </c>
      <c r="AF980" s="332" t="s">
        <v>240</v>
      </c>
      <c r="AG980" s="34"/>
      <c r="AH980" s="34">
        <v>792</v>
      </c>
      <c r="AI980" s="111">
        <v>792</v>
      </c>
      <c r="AJ980" s="384"/>
      <c r="AK980" s="35" t="s">
        <v>748</v>
      </c>
      <c r="AL980" s="336">
        <v>7.5</v>
      </c>
      <c r="AM980" s="44">
        <f t="shared" si="48"/>
        <v>38.279400000000003</v>
      </c>
      <c r="AN980" s="111">
        <v>11.2</v>
      </c>
      <c r="AO980" s="111">
        <f>IF(AP980=1,1,"xx")</f>
        <v>1</v>
      </c>
      <c r="AP980" s="111">
        <v>1</v>
      </c>
      <c r="AQ980" s="111"/>
      <c r="AR980" s="335" t="s">
        <v>295</v>
      </c>
      <c r="AS980" s="111" t="s">
        <v>240</v>
      </c>
      <c r="AT980" s="111" t="s">
        <v>295</v>
      </c>
      <c r="AU980" s="111" t="s">
        <v>240</v>
      </c>
      <c r="AV980" s="35" t="s">
        <v>510</v>
      </c>
      <c r="AW980" s="34"/>
      <c r="AX980" s="34">
        <v>20</v>
      </c>
      <c r="AY980" s="34">
        <v>7.5</v>
      </c>
      <c r="AZ980" s="334" t="s">
        <v>240</v>
      </c>
      <c r="BA980" s="34"/>
      <c r="BB980" s="34"/>
      <c r="BC980" s="34">
        <v>11.6</v>
      </c>
      <c r="BD980" s="34" t="s">
        <v>1651</v>
      </c>
      <c r="BE980" s="34"/>
      <c r="BF980" s="34"/>
      <c r="BG980" s="34"/>
      <c r="BH980" s="34"/>
      <c r="BI980" s="34"/>
      <c r="BJ980" s="34">
        <v>0.01</v>
      </c>
      <c r="BK980" s="34">
        <v>5.6</v>
      </c>
      <c r="BL980" s="34">
        <v>5.9</v>
      </c>
      <c r="BM980" s="34">
        <v>26</v>
      </c>
      <c r="BN980" s="34">
        <v>1.9</v>
      </c>
      <c r="BO980" s="34">
        <v>9.4</v>
      </c>
      <c r="BP980" s="38">
        <v>51</v>
      </c>
      <c r="BQ980" s="42">
        <f t="shared" si="49"/>
        <v>15.573770491803279</v>
      </c>
      <c r="BR980" s="34" t="s">
        <v>310</v>
      </c>
      <c r="BS980" s="34"/>
      <c r="BT980" s="342">
        <v>0.79</v>
      </c>
      <c r="BU980" s="34" t="s">
        <v>302</v>
      </c>
      <c r="BV980" s="34"/>
      <c r="BW980" s="34"/>
      <c r="BX980" s="34"/>
    </row>
    <row r="981" spans="1:76" x14ac:dyDescent="0.35">
      <c r="A981" s="34" t="s">
        <v>297</v>
      </c>
      <c r="B981" s="34"/>
      <c r="C981" s="34"/>
      <c r="D981" s="34"/>
      <c r="E981" s="34" t="s">
        <v>1430</v>
      </c>
      <c r="F981" s="34" t="s">
        <v>1431</v>
      </c>
      <c r="G981" s="41">
        <v>1986</v>
      </c>
      <c r="H981" s="39" t="s">
        <v>1652</v>
      </c>
      <c r="I981" s="39" t="s">
        <v>1653</v>
      </c>
      <c r="J981" s="39" t="s">
        <v>1654</v>
      </c>
      <c r="K981" s="39" t="s">
        <v>80</v>
      </c>
      <c r="L981" s="39" t="s">
        <v>119</v>
      </c>
      <c r="N981" s="39" t="s">
        <v>120</v>
      </c>
      <c r="O981" s="39" t="s">
        <v>1655</v>
      </c>
      <c r="P981" s="39" t="s">
        <v>1656</v>
      </c>
      <c r="Q981" s="39" t="s">
        <v>1657</v>
      </c>
      <c r="R981" s="35" t="s">
        <v>1658</v>
      </c>
      <c r="S981" s="35" t="s">
        <v>1658</v>
      </c>
      <c r="T981" s="396" t="s">
        <v>1659</v>
      </c>
      <c r="U981" s="39" t="s">
        <v>28</v>
      </c>
      <c r="V981" s="113" t="s">
        <v>307</v>
      </c>
      <c r="W981" s="34" t="s">
        <v>280</v>
      </c>
      <c r="X981" s="39" t="s">
        <v>327</v>
      </c>
      <c r="Y981" s="39" t="s">
        <v>1660</v>
      </c>
      <c r="Z981" s="39" t="s">
        <v>239</v>
      </c>
      <c r="AA981" s="39" t="s">
        <v>239</v>
      </c>
      <c r="AB981" s="39">
        <v>4</v>
      </c>
      <c r="AC981" s="332">
        <f t="shared" ref="AC981:AC996" si="50">AB981*24</f>
        <v>96</v>
      </c>
      <c r="AD981" s="332" t="s">
        <v>240</v>
      </c>
      <c r="AE981" s="41" t="s">
        <v>508</v>
      </c>
      <c r="AF981" s="332" t="s">
        <v>240</v>
      </c>
      <c r="AG981" s="339" t="s">
        <v>478</v>
      </c>
      <c r="AH981" s="39" t="s">
        <v>1661</v>
      </c>
      <c r="AI981" s="111" t="s">
        <v>1661</v>
      </c>
      <c r="AJ981" s="56"/>
      <c r="AK981" s="130"/>
      <c r="AL981" s="336">
        <v>7.2</v>
      </c>
      <c r="AM981" s="44">
        <v>22.3184267</v>
      </c>
      <c r="AN981" s="111">
        <v>1.1000000000000001</v>
      </c>
      <c r="AO981" s="111">
        <f>IF(AP981=1,1,"xx")</f>
        <v>1</v>
      </c>
      <c r="AP981" s="111">
        <v>1</v>
      </c>
      <c r="AQ981" s="111"/>
      <c r="AR981" s="335" t="s">
        <v>295</v>
      </c>
      <c r="AS981" s="111" t="s">
        <v>295</v>
      </c>
      <c r="AT981" s="111" t="s">
        <v>295</v>
      </c>
      <c r="AU981" s="111" t="s">
        <v>240</v>
      </c>
      <c r="AV981" s="130"/>
      <c r="AW981" s="114"/>
      <c r="AX981" s="130">
        <v>15</v>
      </c>
      <c r="AY981" s="114">
        <v>7.2</v>
      </c>
      <c r="AZ981" s="334" t="s">
        <v>240</v>
      </c>
      <c r="BA981" s="130"/>
      <c r="BB981" s="130">
        <v>22.3184267</v>
      </c>
      <c r="BC981" s="114">
        <v>1.1000000000000001</v>
      </c>
      <c r="BD981" s="114"/>
      <c r="BE981" s="56"/>
      <c r="BF981" s="114">
        <v>1.1000000000000001</v>
      </c>
      <c r="BG981" s="114"/>
      <c r="BH981" s="114"/>
      <c r="BI981" s="114"/>
      <c r="BJ981" s="112">
        <v>10</v>
      </c>
      <c r="BK981" s="56">
        <v>6.0583</v>
      </c>
      <c r="BL981" s="56">
        <v>1.7462</v>
      </c>
      <c r="BM981" s="56">
        <v>4.5301999999999998</v>
      </c>
      <c r="BN981" s="56">
        <v>0.7</v>
      </c>
      <c r="BO981" s="56">
        <v>2.8706</v>
      </c>
      <c r="BP981" s="223">
        <v>5.468</v>
      </c>
      <c r="BQ981" s="56">
        <v>26</v>
      </c>
      <c r="BR981" s="56"/>
      <c r="BS981" s="34"/>
      <c r="BT981" s="34"/>
      <c r="BU981" s="34"/>
      <c r="BV981" s="34"/>
      <c r="BW981" s="34"/>
      <c r="BX981" s="34"/>
    </row>
    <row r="982" spans="1:76" x14ac:dyDescent="0.35">
      <c r="E982" s="39" t="s">
        <v>311</v>
      </c>
      <c r="F982" s="39" t="s">
        <v>700</v>
      </c>
      <c r="G982" s="39">
        <v>2007</v>
      </c>
      <c r="H982" s="39" t="s">
        <v>701</v>
      </c>
      <c r="I982" s="39" t="s">
        <v>702</v>
      </c>
      <c r="J982" s="39" t="s">
        <v>502</v>
      </c>
      <c r="K982" s="39" t="s">
        <v>80</v>
      </c>
      <c r="L982" s="39" t="s">
        <v>119</v>
      </c>
      <c r="N982" s="39" t="s">
        <v>687</v>
      </c>
      <c r="O982" s="39" t="s">
        <v>688</v>
      </c>
      <c r="P982" s="39" t="s">
        <v>689</v>
      </c>
      <c r="Q982" s="39" t="s">
        <v>1662</v>
      </c>
      <c r="R982" s="39" t="s">
        <v>1663</v>
      </c>
      <c r="S982" s="39" t="s">
        <v>1663</v>
      </c>
      <c r="T982" s="39" t="s">
        <v>1664</v>
      </c>
      <c r="U982" s="39" t="s">
        <v>28</v>
      </c>
      <c r="V982" s="39" t="s">
        <v>307</v>
      </c>
      <c r="W982" s="34" t="s">
        <v>280</v>
      </c>
      <c r="X982" s="39" t="s">
        <v>693</v>
      </c>
      <c r="Z982" s="39" t="s">
        <v>239</v>
      </c>
      <c r="AA982" s="39" t="s">
        <v>703</v>
      </c>
      <c r="AB982" s="39">
        <v>1</v>
      </c>
      <c r="AC982" s="332">
        <f t="shared" si="50"/>
        <v>24</v>
      </c>
      <c r="AD982" s="332" t="s">
        <v>240</v>
      </c>
      <c r="AE982" s="332" t="s">
        <v>477</v>
      </c>
      <c r="AF982" s="332" t="s">
        <v>240</v>
      </c>
      <c r="AG982" s="39" t="s">
        <v>478</v>
      </c>
      <c r="AH982" s="39">
        <v>34</v>
      </c>
      <c r="AI982" s="111">
        <v>34</v>
      </c>
      <c r="AJ982" s="39" t="s">
        <v>1665</v>
      </c>
      <c r="AL982" s="336">
        <v>8.4</v>
      </c>
      <c r="AM982" s="44">
        <v>177</v>
      </c>
      <c r="AN982" s="111">
        <v>0.3</v>
      </c>
      <c r="AO982" s="111">
        <v>2</v>
      </c>
      <c r="AP982" s="111">
        <v>2</v>
      </c>
      <c r="AQ982" s="111" t="s">
        <v>704</v>
      </c>
      <c r="AR982" s="335" t="s">
        <v>295</v>
      </c>
      <c r="AS982" s="111" t="s">
        <v>295</v>
      </c>
      <c r="AT982" s="111" t="s">
        <v>295</v>
      </c>
      <c r="AU982" s="111"/>
      <c r="AV982" s="39" t="s">
        <v>481</v>
      </c>
      <c r="AW982" s="39" t="s">
        <v>705</v>
      </c>
      <c r="AX982" s="39">
        <v>20</v>
      </c>
      <c r="AY982" s="39">
        <v>8.4</v>
      </c>
      <c r="AZ982" s="334" t="s">
        <v>240</v>
      </c>
      <c r="BA982" s="39">
        <v>177</v>
      </c>
      <c r="BG982" s="39" t="s">
        <v>706</v>
      </c>
      <c r="BH982" s="39">
        <v>589</v>
      </c>
      <c r="BL982" s="395"/>
      <c r="BO982" s="39" t="s">
        <v>644</v>
      </c>
      <c r="BP982" s="107" t="s">
        <v>644</v>
      </c>
      <c r="BQ982" s="39">
        <v>121</v>
      </c>
      <c r="BR982" s="53"/>
      <c r="BS982" s="53"/>
      <c r="BT982" s="53"/>
      <c r="BU982" s="53"/>
      <c r="BV982" s="39" t="s">
        <v>489</v>
      </c>
    </row>
    <row r="983" spans="1:76" x14ac:dyDescent="0.35">
      <c r="E983" s="39" t="s">
        <v>311</v>
      </c>
      <c r="F983" s="39" t="s">
        <v>700</v>
      </c>
      <c r="G983" s="39">
        <v>2007</v>
      </c>
      <c r="H983" s="39" t="s">
        <v>701</v>
      </c>
      <c r="I983" s="39" t="s">
        <v>702</v>
      </c>
      <c r="J983" s="39" t="s">
        <v>502</v>
      </c>
      <c r="K983" s="39" t="s">
        <v>80</v>
      </c>
      <c r="L983" s="39" t="s">
        <v>119</v>
      </c>
      <c r="N983" s="39" t="s">
        <v>687</v>
      </c>
      <c r="O983" s="39" t="s">
        <v>688</v>
      </c>
      <c r="P983" s="39" t="s">
        <v>689</v>
      </c>
      <c r="Q983" s="39" t="s">
        <v>1662</v>
      </c>
      <c r="R983" s="39" t="s">
        <v>1663</v>
      </c>
      <c r="S983" s="39" t="s">
        <v>1663</v>
      </c>
      <c r="T983" s="39" t="s">
        <v>1664</v>
      </c>
      <c r="U983" s="39" t="s">
        <v>28</v>
      </c>
      <c r="V983" s="39" t="s">
        <v>307</v>
      </c>
      <c r="W983" s="34" t="s">
        <v>280</v>
      </c>
      <c r="X983" s="39" t="s">
        <v>281</v>
      </c>
      <c r="Y983" s="39" t="s">
        <v>1666</v>
      </c>
      <c r="Z983" s="39" t="s">
        <v>239</v>
      </c>
      <c r="AA983" s="39" t="s">
        <v>703</v>
      </c>
      <c r="AB983" s="39">
        <v>2</v>
      </c>
      <c r="AC983" s="332">
        <f t="shared" si="50"/>
        <v>48</v>
      </c>
      <c r="AD983" s="332" t="s">
        <v>240</v>
      </c>
      <c r="AE983" s="332" t="s">
        <v>477</v>
      </c>
      <c r="AF983" s="332" t="s">
        <v>240</v>
      </c>
      <c r="AG983" s="39" t="s">
        <v>478</v>
      </c>
      <c r="AH983" s="39">
        <v>38</v>
      </c>
      <c r="AI983" s="111">
        <v>38</v>
      </c>
      <c r="AL983" s="336">
        <v>8.5</v>
      </c>
      <c r="AM983" s="44">
        <v>177</v>
      </c>
      <c r="AN983" s="111">
        <v>0.3</v>
      </c>
      <c r="AO983" s="111">
        <v>2</v>
      </c>
      <c r="AP983" s="111">
        <v>2</v>
      </c>
      <c r="AQ983" s="111" t="s">
        <v>704</v>
      </c>
      <c r="AR983" s="335" t="s">
        <v>295</v>
      </c>
      <c r="AS983" s="111" t="s">
        <v>295</v>
      </c>
      <c r="AT983" s="111" t="s">
        <v>295</v>
      </c>
      <c r="AU983" s="111"/>
      <c r="AW983" s="39" t="s">
        <v>705</v>
      </c>
      <c r="AX983" s="39">
        <v>20</v>
      </c>
      <c r="AY983" s="39">
        <v>8.5</v>
      </c>
      <c r="AZ983" s="334" t="s">
        <v>240</v>
      </c>
      <c r="BA983" s="39">
        <v>177</v>
      </c>
      <c r="BG983" s="39" t="s">
        <v>706</v>
      </c>
      <c r="BH983" s="39">
        <v>604</v>
      </c>
      <c r="BQ983" s="39">
        <v>126</v>
      </c>
      <c r="BR983" s="53"/>
      <c r="BS983" s="53"/>
      <c r="BT983" s="53"/>
      <c r="BU983" s="53"/>
      <c r="BV983" s="39" t="s">
        <v>489</v>
      </c>
    </row>
    <row r="984" spans="1:76" x14ac:dyDescent="0.35">
      <c r="C984" s="39">
        <v>1296620</v>
      </c>
      <c r="D984" s="39">
        <v>751928</v>
      </c>
      <c r="E984" s="39" t="s">
        <v>683</v>
      </c>
      <c r="F984" s="39" t="s">
        <v>684</v>
      </c>
      <c r="G984" s="39">
        <v>2008</v>
      </c>
      <c r="H984" s="39" t="s">
        <v>685</v>
      </c>
      <c r="I984" s="39" t="s">
        <v>686</v>
      </c>
      <c r="J984" s="39" t="s">
        <v>502</v>
      </c>
      <c r="K984" s="39" t="s">
        <v>80</v>
      </c>
      <c r="L984" s="39" t="s">
        <v>119</v>
      </c>
      <c r="N984" s="39" t="s">
        <v>687</v>
      </c>
      <c r="O984" s="39" t="s">
        <v>688</v>
      </c>
      <c r="P984" s="39" t="s">
        <v>689</v>
      </c>
      <c r="Q984" s="39" t="s">
        <v>1662</v>
      </c>
      <c r="R984" s="39" t="s">
        <v>1667</v>
      </c>
      <c r="S984" s="39" t="s">
        <v>1667</v>
      </c>
      <c r="T984" s="39" t="s">
        <v>1668</v>
      </c>
      <c r="U984" s="39" t="s">
        <v>28</v>
      </c>
      <c r="V984" s="39" t="s">
        <v>307</v>
      </c>
      <c r="W984" s="34" t="s">
        <v>280</v>
      </c>
      <c r="X984" s="39" t="s">
        <v>693</v>
      </c>
      <c r="Y984" s="39" t="s">
        <v>497</v>
      </c>
      <c r="Z984" s="39" t="s">
        <v>239</v>
      </c>
      <c r="AA984" s="39" t="s">
        <v>239</v>
      </c>
      <c r="AB984" s="39">
        <v>1</v>
      </c>
      <c r="AC984" s="332">
        <f t="shared" si="50"/>
        <v>24</v>
      </c>
      <c r="AD984" s="332" t="s">
        <v>240</v>
      </c>
      <c r="AE984" s="332" t="s">
        <v>477</v>
      </c>
      <c r="AF984" s="332" t="s">
        <v>240</v>
      </c>
      <c r="AG984" s="39" t="s">
        <v>478</v>
      </c>
      <c r="AH984" s="39" t="s">
        <v>1669</v>
      </c>
      <c r="AI984" s="111" t="s">
        <v>1669</v>
      </c>
      <c r="AL984" s="336">
        <v>8</v>
      </c>
      <c r="AM984" s="44">
        <v>40</v>
      </c>
      <c r="AN984" s="111">
        <v>1.65</v>
      </c>
      <c r="AO984" s="111">
        <f>IF(AP984=1,1,"xx")</f>
        <v>1</v>
      </c>
      <c r="AP984" s="111">
        <v>1</v>
      </c>
      <c r="AQ984" s="111"/>
      <c r="AR984" s="335" t="s">
        <v>295</v>
      </c>
      <c r="AS984" s="111" t="s">
        <v>240</v>
      </c>
      <c r="AT984" s="111" t="s">
        <v>295</v>
      </c>
      <c r="AU984" s="111"/>
      <c r="AV984" s="39" t="s">
        <v>481</v>
      </c>
      <c r="AW984" s="39" t="s">
        <v>695</v>
      </c>
      <c r="AX984" s="39" t="s">
        <v>696</v>
      </c>
      <c r="AY984" s="39">
        <v>8</v>
      </c>
      <c r="AZ984" s="334" t="s">
        <v>240</v>
      </c>
      <c r="BA984" s="39" t="s">
        <v>1522</v>
      </c>
      <c r="BC984" s="39" t="s">
        <v>1525</v>
      </c>
      <c r="BD984" s="39" t="s">
        <v>485</v>
      </c>
      <c r="BH984" s="39" t="s">
        <v>497</v>
      </c>
      <c r="BI984" s="39" t="s">
        <v>497</v>
      </c>
      <c r="BK984" s="34">
        <v>7</v>
      </c>
      <c r="BL984" s="34">
        <v>6</v>
      </c>
      <c r="BM984" s="34">
        <v>13.5</v>
      </c>
      <c r="BN984" s="34">
        <v>1.1000000000000001</v>
      </c>
      <c r="BO984" s="34">
        <v>40.5</v>
      </c>
      <c r="BP984" s="38">
        <v>0.95</v>
      </c>
      <c r="BQ984" s="39" t="s">
        <v>1526</v>
      </c>
      <c r="BR984" s="53"/>
      <c r="BS984" s="53"/>
      <c r="BT984" s="53"/>
      <c r="BU984" s="53"/>
      <c r="BV984" s="39" t="s">
        <v>489</v>
      </c>
      <c r="BX984" s="39" t="s">
        <v>695</v>
      </c>
    </row>
    <row r="985" spans="1:76" x14ac:dyDescent="0.35">
      <c r="C985" s="39">
        <v>1297467</v>
      </c>
      <c r="D985" s="39">
        <v>752858</v>
      </c>
      <c r="E985" s="39" t="s">
        <v>683</v>
      </c>
      <c r="F985" s="39" t="s">
        <v>684</v>
      </c>
      <c r="G985" s="39">
        <v>2008</v>
      </c>
      <c r="H985" s="39" t="s">
        <v>685</v>
      </c>
      <c r="I985" s="39" t="s">
        <v>686</v>
      </c>
      <c r="J985" s="39" t="s">
        <v>502</v>
      </c>
      <c r="K985" s="39" t="s">
        <v>80</v>
      </c>
      <c r="L985" s="39" t="s">
        <v>119</v>
      </c>
      <c r="N985" s="39" t="s">
        <v>687</v>
      </c>
      <c r="O985" s="39" t="s">
        <v>688</v>
      </c>
      <c r="P985" s="39" t="s">
        <v>689</v>
      </c>
      <c r="Q985" s="39" t="s">
        <v>1662</v>
      </c>
      <c r="R985" s="39" t="s">
        <v>1667</v>
      </c>
      <c r="S985" s="39" t="s">
        <v>1667</v>
      </c>
      <c r="T985" s="39" t="s">
        <v>1668</v>
      </c>
      <c r="U985" s="39" t="s">
        <v>28</v>
      </c>
      <c r="V985" s="39" t="s">
        <v>307</v>
      </c>
      <c r="W985" s="34" t="s">
        <v>280</v>
      </c>
      <c r="X985" s="39" t="s">
        <v>693</v>
      </c>
      <c r="Y985" s="39" t="s">
        <v>497</v>
      </c>
      <c r="Z985" s="39" t="s">
        <v>239</v>
      </c>
      <c r="AA985" s="39" t="s">
        <v>239</v>
      </c>
      <c r="AB985" s="39">
        <v>1</v>
      </c>
      <c r="AC985" s="332">
        <f t="shared" si="50"/>
        <v>24</v>
      </c>
      <c r="AD985" s="332" t="s">
        <v>240</v>
      </c>
      <c r="AE985" s="332" t="s">
        <v>477</v>
      </c>
      <c r="AF985" s="332" t="s">
        <v>240</v>
      </c>
      <c r="AG985" s="39" t="s">
        <v>478</v>
      </c>
      <c r="AH985" s="39" t="s">
        <v>1670</v>
      </c>
      <c r="AI985" s="111">
        <v>44.5</v>
      </c>
      <c r="AL985" s="336">
        <v>7.85</v>
      </c>
      <c r="AM985" s="44">
        <v>40</v>
      </c>
      <c r="AN985" s="111">
        <v>0.45</v>
      </c>
      <c r="AO985" s="111">
        <f>IF(AP985=1,1,"xx")</f>
        <v>1</v>
      </c>
      <c r="AP985" s="111">
        <v>1</v>
      </c>
      <c r="AQ985" s="111"/>
      <c r="AR985" s="335" t="s">
        <v>295</v>
      </c>
      <c r="AS985" s="111" t="s">
        <v>240</v>
      </c>
      <c r="AT985" s="111" t="s">
        <v>295</v>
      </c>
      <c r="AU985" s="111"/>
      <c r="AV985" s="39" t="s">
        <v>481</v>
      </c>
      <c r="AW985" s="39" t="s">
        <v>695</v>
      </c>
      <c r="AX985" s="39" t="s">
        <v>696</v>
      </c>
      <c r="AY985" s="39" t="s">
        <v>1528</v>
      </c>
      <c r="AZ985" s="334" t="s">
        <v>240</v>
      </c>
      <c r="BA985" s="39" t="s">
        <v>1522</v>
      </c>
      <c r="BC985" s="39" t="s">
        <v>1530</v>
      </c>
      <c r="BD985" s="39" t="s">
        <v>485</v>
      </c>
      <c r="BH985" s="39" t="s">
        <v>497</v>
      </c>
      <c r="BI985" s="39" t="s">
        <v>497</v>
      </c>
      <c r="BK985" s="34">
        <v>7</v>
      </c>
      <c r="BL985" s="34">
        <v>6</v>
      </c>
      <c r="BM985" s="34">
        <v>13.5</v>
      </c>
      <c r="BN985" s="34">
        <v>1.1000000000000001</v>
      </c>
      <c r="BO985" s="34">
        <v>40.5</v>
      </c>
      <c r="BP985" s="38">
        <v>0.95</v>
      </c>
      <c r="BQ985" s="39" t="s">
        <v>1531</v>
      </c>
      <c r="BR985" s="53"/>
      <c r="BS985" s="53"/>
      <c r="BT985" s="53"/>
      <c r="BU985" s="53"/>
      <c r="BV985" s="39" t="s">
        <v>489</v>
      </c>
      <c r="BX985" s="39" t="s">
        <v>695</v>
      </c>
    </row>
    <row r="986" spans="1:76" x14ac:dyDescent="0.35">
      <c r="C986" s="39">
        <v>1297468</v>
      </c>
      <c r="D986" s="39">
        <v>752859</v>
      </c>
      <c r="E986" s="39" t="s">
        <v>683</v>
      </c>
      <c r="F986" s="39" t="s">
        <v>684</v>
      </c>
      <c r="G986" s="39">
        <v>2008</v>
      </c>
      <c r="H986" s="39" t="s">
        <v>685</v>
      </c>
      <c r="I986" s="39" t="s">
        <v>686</v>
      </c>
      <c r="J986" s="39" t="s">
        <v>502</v>
      </c>
      <c r="K986" s="39" t="s">
        <v>80</v>
      </c>
      <c r="L986" s="39" t="s">
        <v>119</v>
      </c>
      <c r="N986" s="39" t="s">
        <v>687</v>
      </c>
      <c r="O986" s="39" t="s">
        <v>688</v>
      </c>
      <c r="P986" s="39" t="s">
        <v>689</v>
      </c>
      <c r="Q986" s="39" t="s">
        <v>1662</v>
      </c>
      <c r="R986" s="39" t="s">
        <v>1667</v>
      </c>
      <c r="S986" s="39" t="s">
        <v>1667</v>
      </c>
      <c r="T986" s="39" t="s">
        <v>1668</v>
      </c>
      <c r="U986" s="39" t="s">
        <v>28</v>
      </c>
      <c r="V986" s="39" t="s">
        <v>307</v>
      </c>
      <c r="W986" s="34" t="s">
        <v>280</v>
      </c>
      <c r="X986" s="39" t="s">
        <v>693</v>
      </c>
      <c r="Y986" s="39" t="s">
        <v>497</v>
      </c>
      <c r="Z986" s="39" t="s">
        <v>239</v>
      </c>
      <c r="AA986" s="39" t="s">
        <v>239</v>
      </c>
      <c r="AB986" s="39">
        <v>1</v>
      </c>
      <c r="AC986" s="332">
        <f t="shared" si="50"/>
        <v>24</v>
      </c>
      <c r="AD986" s="332" t="s">
        <v>240</v>
      </c>
      <c r="AE986" s="332" t="s">
        <v>477</v>
      </c>
      <c r="AF986" s="332" t="s">
        <v>240</v>
      </c>
      <c r="AG986" s="39" t="s">
        <v>478</v>
      </c>
      <c r="AH986" s="39" t="s">
        <v>1671</v>
      </c>
      <c r="AI986" s="111">
        <v>50.4</v>
      </c>
      <c r="AL986" s="336">
        <v>8.1999999999999993</v>
      </c>
      <c r="AM986" s="44">
        <v>165</v>
      </c>
      <c r="AN986" s="111">
        <v>0.2</v>
      </c>
      <c r="AO986" s="111">
        <f>IF(AP986=1,1,"xx")</f>
        <v>1</v>
      </c>
      <c r="AP986" s="111">
        <v>1</v>
      </c>
      <c r="AQ986" s="111"/>
      <c r="AR986" s="335" t="s">
        <v>295</v>
      </c>
      <c r="AS986" s="111" t="s">
        <v>240</v>
      </c>
      <c r="AT986" s="111" t="s">
        <v>295</v>
      </c>
      <c r="AU986" s="111"/>
      <c r="AV986" s="39" t="s">
        <v>481</v>
      </c>
      <c r="AW986" s="39" t="s">
        <v>695</v>
      </c>
      <c r="AX986" s="39" t="s">
        <v>696</v>
      </c>
      <c r="AY986" s="39" t="s">
        <v>1533</v>
      </c>
      <c r="AZ986" s="334" t="s">
        <v>240</v>
      </c>
      <c r="BA986" s="39" t="s">
        <v>1672</v>
      </c>
      <c r="BC986" s="39">
        <v>0.2</v>
      </c>
      <c r="BD986" s="39" t="s">
        <v>485</v>
      </c>
      <c r="BH986" s="39" t="s">
        <v>497</v>
      </c>
      <c r="BI986" s="39" t="s">
        <v>497</v>
      </c>
      <c r="BK986" s="34">
        <v>7</v>
      </c>
      <c r="BL986" s="34">
        <v>6</v>
      </c>
      <c r="BM986" s="34">
        <v>13.5</v>
      </c>
      <c r="BN986" s="34">
        <v>1.1000000000000001</v>
      </c>
      <c r="BO986" s="34">
        <v>40.5</v>
      </c>
      <c r="BP986" s="38">
        <v>0.95</v>
      </c>
      <c r="BQ986" s="39" t="s">
        <v>1535</v>
      </c>
      <c r="BR986" s="53"/>
      <c r="BS986" s="53"/>
      <c r="BT986" s="53"/>
      <c r="BU986" s="53"/>
      <c r="BV986" s="39" t="s">
        <v>489</v>
      </c>
      <c r="BX986" s="39" t="s">
        <v>695</v>
      </c>
    </row>
    <row r="987" spans="1:76" x14ac:dyDescent="0.35">
      <c r="C987" s="39">
        <v>1297413</v>
      </c>
      <c r="D987" s="39">
        <v>752795</v>
      </c>
      <c r="E987" s="39" t="s">
        <v>683</v>
      </c>
      <c r="F987" s="39" t="s">
        <v>684</v>
      </c>
      <c r="G987" s="39">
        <v>2008</v>
      </c>
      <c r="H987" s="39" t="s">
        <v>685</v>
      </c>
      <c r="I987" s="39" t="s">
        <v>686</v>
      </c>
      <c r="J987" s="39" t="s">
        <v>502</v>
      </c>
      <c r="K987" s="39" t="s">
        <v>80</v>
      </c>
      <c r="L987" s="39" t="s">
        <v>119</v>
      </c>
      <c r="N987" s="39" t="s">
        <v>687</v>
      </c>
      <c r="O987" s="39" t="s">
        <v>688</v>
      </c>
      <c r="P987" s="39" t="s">
        <v>689</v>
      </c>
      <c r="Q987" s="39" t="s">
        <v>1662</v>
      </c>
      <c r="R987" s="39" t="s">
        <v>1667</v>
      </c>
      <c r="S987" s="39" t="s">
        <v>1667</v>
      </c>
      <c r="T987" s="39" t="s">
        <v>1668</v>
      </c>
      <c r="U987" s="39" t="s">
        <v>28</v>
      </c>
      <c r="V987" s="39" t="s">
        <v>307</v>
      </c>
      <c r="W987" s="34" t="s">
        <v>280</v>
      </c>
      <c r="X987" s="39" t="s">
        <v>693</v>
      </c>
      <c r="Y987" s="39" t="s">
        <v>497</v>
      </c>
      <c r="Z987" s="39" t="s">
        <v>239</v>
      </c>
      <c r="AA987" s="39" t="s">
        <v>239</v>
      </c>
      <c r="AB987" s="39">
        <v>1</v>
      </c>
      <c r="AC987" s="332">
        <f t="shared" si="50"/>
        <v>24</v>
      </c>
      <c r="AD987" s="332" t="s">
        <v>240</v>
      </c>
      <c r="AE987" s="332" t="s">
        <v>477</v>
      </c>
      <c r="AF987" s="332" t="s">
        <v>240</v>
      </c>
      <c r="AG987" s="39" t="s">
        <v>478</v>
      </c>
      <c r="AH987" s="39" t="s">
        <v>1532</v>
      </c>
      <c r="AI987" s="111">
        <v>17.600000000000001</v>
      </c>
      <c r="AL987" s="336">
        <v>7.6</v>
      </c>
      <c r="AM987" s="44">
        <v>40</v>
      </c>
      <c r="AN987" s="111">
        <v>0.2</v>
      </c>
      <c r="AO987" s="111">
        <f>IF(AP987=1,1,"xx")</f>
        <v>1</v>
      </c>
      <c r="AP987" s="111">
        <v>1</v>
      </c>
      <c r="AQ987" s="111"/>
      <c r="AR987" s="335" t="s">
        <v>295</v>
      </c>
      <c r="AS987" s="111" t="s">
        <v>240</v>
      </c>
      <c r="AT987" s="111" t="s">
        <v>295</v>
      </c>
      <c r="AU987" s="111"/>
      <c r="AV987" s="39" t="s">
        <v>481</v>
      </c>
      <c r="AW987" s="39" t="s">
        <v>695</v>
      </c>
      <c r="AX987" s="39" t="s">
        <v>696</v>
      </c>
      <c r="AY987" s="39" t="s">
        <v>697</v>
      </c>
      <c r="AZ987" s="334" t="s">
        <v>240</v>
      </c>
      <c r="BA987" s="39" t="s">
        <v>1522</v>
      </c>
      <c r="BC987" s="39">
        <v>0.2</v>
      </c>
      <c r="BD987" s="39" t="s">
        <v>485</v>
      </c>
      <c r="BH987" s="39" t="s">
        <v>497</v>
      </c>
      <c r="BI987" s="39" t="s">
        <v>497</v>
      </c>
      <c r="BK987" s="34">
        <v>7</v>
      </c>
      <c r="BL987" s="34">
        <v>6</v>
      </c>
      <c r="BM987" s="34">
        <v>13.5</v>
      </c>
      <c r="BN987" s="34">
        <v>1.1000000000000001</v>
      </c>
      <c r="BO987" s="34">
        <v>40.5</v>
      </c>
      <c r="BP987" s="38">
        <v>0.95</v>
      </c>
      <c r="BQ987" s="39" t="s">
        <v>699</v>
      </c>
      <c r="BR987" s="53"/>
      <c r="BS987" s="53"/>
      <c r="BT987" s="53"/>
      <c r="BU987" s="53"/>
      <c r="BV987" s="39" t="s">
        <v>489</v>
      </c>
      <c r="BX987" s="39" t="s">
        <v>695</v>
      </c>
    </row>
    <row r="988" spans="1:76" x14ac:dyDescent="0.35">
      <c r="E988" s="39" t="s">
        <v>311</v>
      </c>
      <c r="F988" s="39" t="s">
        <v>700</v>
      </c>
      <c r="G988" s="39">
        <v>2007</v>
      </c>
      <c r="H988" s="39" t="s">
        <v>701</v>
      </c>
      <c r="I988" s="39" t="s">
        <v>702</v>
      </c>
      <c r="K988" s="39" t="s">
        <v>80</v>
      </c>
      <c r="L988" s="39" t="s">
        <v>119</v>
      </c>
      <c r="N988" s="39" t="s">
        <v>687</v>
      </c>
      <c r="O988" s="39" t="s">
        <v>688</v>
      </c>
      <c r="P988" s="39" t="s">
        <v>689</v>
      </c>
      <c r="Q988" s="39" t="s">
        <v>1662</v>
      </c>
      <c r="R988" s="39" t="s">
        <v>1667</v>
      </c>
      <c r="S988" s="39" t="s">
        <v>1667</v>
      </c>
      <c r="T988" s="39" t="s">
        <v>1668</v>
      </c>
      <c r="U988" s="39" t="s">
        <v>28</v>
      </c>
      <c r="V988" s="39" t="s">
        <v>307</v>
      </c>
      <c r="W988" s="34" t="s">
        <v>280</v>
      </c>
      <c r="X988" s="39" t="s">
        <v>693</v>
      </c>
      <c r="Z988" s="39" t="s">
        <v>239</v>
      </c>
      <c r="AA988" s="39" t="s">
        <v>703</v>
      </c>
      <c r="AB988" s="39">
        <v>1</v>
      </c>
      <c r="AC988" s="332">
        <f t="shared" si="50"/>
        <v>24</v>
      </c>
      <c r="AD988" s="332" t="s">
        <v>240</v>
      </c>
      <c r="AE988" s="332" t="s">
        <v>477</v>
      </c>
      <c r="AF988" s="332" t="s">
        <v>240</v>
      </c>
      <c r="AG988" s="39" t="s">
        <v>478</v>
      </c>
      <c r="AH988" s="39">
        <v>18</v>
      </c>
      <c r="AI988" s="111">
        <v>18</v>
      </c>
      <c r="AL988" s="336">
        <v>8.4</v>
      </c>
      <c r="AM988" s="44">
        <v>177</v>
      </c>
      <c r="AN988" s="111">
        <v>0.3</v>
      </c>
      <c r="AO988" s="111">
        <v>2</v>
      </c>
      <c r="AP988" s="111">
        <v>2</v>
      </c>
      <c r="AQ988" s="111"/>
      <c r="AR988" s="335" t="s">
        <v>295</v>
      </c>
      <c r="AS988" s="111" t="s">
        <v>240</v>
      </c>
      <c r="AT988" s="111" t="s">
        <v>295</v>
      </c>
      <c r="AU988" s="111"/>
      <c r="AW988" s="39" t="s">
        <v>705</v>
      </c>
      <c r="AY988" s="39">
        <v>8.4</v>
      </c>
      <c r="AZ988" s="334" t="s">
        <v>240</v>
      </c>
      <c r="BA988" s="39">
        <v>177</v>
      </c>
      <c r="BD988" s="39" t="s">
        <v>496</v>
      </c>
      <c r="BG988" s="39" t="s">
        <v>706</v>
      </c>
      <c r="BH988" s="39">
        <v>589</v>
      </c>
      <c r="BQ988" s="39">
        <v>121</v>
      </c>
      <c r="BR988" s="53"/>
      <c r="BS988" s="53"/>
      <c r="BT988" s="53"/>
      <c r="BU988" s="53"/>
    </row>
    <row r="989" spans="1:76" x14ac:dyDescent="0.35">
      <c r="E989" s="39" t="s">
        <v>311</v>
      </c>
      <c r="F989" s="39" t="s">
        <v>700</v>
      </c>
      <c r="G989" s="39">
        <v>2007</v>
      </c>
      <c r="H989" s="39" t="s">
        <v>701</v>
      </c>
      <c r="I989" s="39" t="s">
        <v>702</v>
      </c>
      <c r="K989" s="39" t="s">
        <v>80</v>
      </c>
      <c r="L989" s="39" t="s">
        <v>119</v>
      </c>
      <c r="N989" s="39" t="s">
        <v>687</v>
      </c>
      <c r="O989" s="39" t="s">
        <v>688</v>
      </c>
      <c r="P989" s="39" t="s">
        <v>689</v>
      </c>
      <c r="Q989" s="39" t="s">
        <v>1662</v>
      </c>
      <c r="R989" s="39" t="s">
        <v>1667</v>
      </c>
      <c r="S989" s="39" t="s">
        <v>1667</v>
      </c>
      <c r="T989" s="39" t="s">
        <v>1668</v>
      </c>
      <c r="U989" s="39" t="s">
        <v>28</v>
      </c>
      <c r="V989" s="39" t="s">
        <v>307</v>
      </c>
      <c r="W989" s="34" t="s">
        <v>280</v>
      </c>
      <c r="X989" s="39" t="s">
        <v>693</v>
      </c>
      <c r="Z989" s="39" t="s">
        <v>239</v>
      </c>
      <c r="AA989" s="39" t="s">
        <v>703</v>
      </c>
      <c r="AB989" s="39">
        <v>1</v>
      </c>
      <c r="AC989" s="332">
        <f t="shared" si="50"/>
        <v>24</v>
      </c>
      <c r="AD989" s="332" t="s">
        <v>240</v>
      </c>
      <c r="AE989" s="332" t="s">
        <v>477</v>
      </c>
      <c r="AF989" s="332" t="s">
        <v>240</v>
      </c>
      <c r="AG989" s="39" t="s">
        <v>478</v>
      </c>
      <c r="AH989" s="39">
        <v>16</v>
      </c>
      <c r="AI989" s="111">
        <v>16</v>
      </c>
      <c r="AL989" s="336">
        <v>8.4</v>
      </c>
      <c r="AM989" s="44">
        <v>177</v>
      </c>
      <c r="AN989" s="111">
        <v>0.3</v>
      </c>
      <c r="AO989" s="111">
        <v>2</v>
      </c>
      <c r="AP989" s="111">
        <v>2</v>
      </c>
      <c r="AQ989" s="111"/>
      <c r="AR989" s="335" t="s">
        <v>295</v>
      </c>
      <c r="AS989" s="111" t="s">
        <v>240</v>
      </c>
      <c r="AT989" s="111" t="s">
        <v>295</v>
      </c>
      <c r="AU989" s="111"/>
      <c r="AW989" s="39" t="s">
        <v>705</v>
      </c>
      <c r="AY989" s="39">
        <v>8.4</v>
      </c>
      <c r="AZ989" s="334" t="s">
        <v>240</v>
      </c>
      <c r="BA989" s="39">
        <v>177</v>
      </c>
      <c r="BD989" s="39" t="s">
        <v>496</v>
      </c>
      <c r="BG989" s="39" t="s">
        <v>706</v>
      </c>
      <c r="BH989" s="39">
        <v>589</v>
      </c>
      <c r="BQ989" s="39">
        <v>121</v>
      </c>
      <c r="BR989" s="53"/>
      <c r="BS989" s="53"/>
      <c r="BT989" s="53"/>
      <c r="BU989" s="53"/>
    </row>
    <row r="990" spans="1:76" x14ac:dyDescent="0.35">
      <c r="E990" s="39" t="s">
        <v>311</v>
      </c>
      <c r="F990" s="39" t="s">
        <v>700</v>
      </c>
      <c r="G990" s="39">
        <v>2007</v>
      </c>
      <c r="H990" s="39" t="s">
        <v>701</v>
      </c>
      <c r="I990" s="39" t="s">
        <v>702</v>
      </c>
      <c r="K990" s="39" t="s">
        <v>80</v>
      </c>
      <c r="L990" s="39" t="s">
        <v>119</v>
      </c>
      <c r="N990" s="39" t="s">
        <v>687</v>
      </c>
      <c r="O990" s="39" t="s">
        <v>688</v>
      </c>
      <c r="P990" s="39" t="s">
        <v>689</v>
      </c>
      <c r="Q990" s="39" t="s">
        <v>1662</v>
      </c>
      <c r="R990" s="39" t="s">
        <v>1667</v>
      </c>
      <c r="S990" s="39" t="s">
        <v>1667</v>
      </c>
      <c r="T990" s="39" t="s">
        <v>1668</v>
      </c>
      <c r="U990" s="39" t="s">
        <v>28</v>
      </c>
      <c r="V990" s="39" t="s">
        <v>307</v>
      </c>
      <c r="W990" s="34" t="s">
        <v>280</v>
      </c>
      <c r="X990" s="39" t="s">
        <v>281</v>
      </c>
      <c r="Y990" s="39" t="s">
        <v>1516</v>
      </c>
      <c r="Z990" s="39" t="s">
        <v>239</v>
      </c>
      <c r="AA990" s="39" t="s">
        <v>703</v>
      </c>
      <c r="AB990" s="39">
        <v>2</v>
      </c>
      <c r="AC990" s="332">
        <f t="shared" si="50"/>
        <v>48</v>
      </c>
      <c r="AD990" s="332" t="s">
        <v>240</v>
      </c>
      <c r="AE990" s="332" t="s">
        <v>477</v>
      </c>
      <c r="AF990" s="332" t="s">
        <v>240</v>
      </c>
      <c r="AG990" s="39" t="s">
        <v>478</v>
      </c>
      <c r="AH990" s="39">
        <v>56</v>
      </c>
      <c r="AI990" s="111">
        <v>56</v>
      </c>
      <c r="AL990" s="336">
        <v>8.5</v>
      </c>
      <c r="AM990" s="44">
        <v>177</v>
      </c>
      <c r="AN990" s="111">
        <v>0.3</v>
      </c>
      <c r="AO990" s="111">
        <v>2</v>
      </c>
      <c r="AP990" s="111">
        <v>2</v>
      </c>
      <c r="AQ990" s="111"/>
      <c r="AR990" s="335" t="s">
        <v>295</v>
      </c>
      <c r="AS990" s="111" t="s">
        <v>240</v>
      </c>
      <c r="AT990" s="111" t="s">
        <v>295</v>
      </c>
      <c r="AU990" s="111"/>
      <c r="AW990" s="39" t="s">
        <v>705</v>
      </c>
      <c r="AY990" s="39">
        <v>8.5</v>
      </c>
      <c r="AZ990" s="334" t="s">
        <v>240</v>
      </c>
      <c r="BA990" s="39">
        <v>177</v>
      </c>
      <c r="BD990" s="39" t="s">
        <v>496</v>
      </c>
      <c r="BG990" s="39" t="s">
        <v>706</v>
      </c>
      <c r="BH990" s="39">
        <v>604</v>
      </c>
      <c r="BQ990" s="39">
        <v>126</v>
      </c>
      <c r="BR990" s="53"/>
      <c r="BS990" s="53"/>
      <c r="BT990" s="53"/>
      <c r="BU990" s="53"/>
    </row>
    <row r="991" spans="1:76" x14ac:dyDescent="0.35">
      <c r="E991" s="39" t="s">
        <v>311</v>
      </c>
      <c r="F991" s="39" t="s">
        <v>700</v>
      </c>
      <c r="G991" s="39">
        <v>2007</v>
      </c>
      <c r="H991" s="39" t="s">
        <v>701</v>
      </c>
      <c r="I991" s="39" t="s">
        <v>702</v>
      </c>
      <c r="K991" s="39" t="s">
        <v>80</v>
      </c>
      <c r="L991" s="39" t="s">
        <v>119</v>
      </c>
      <c r="N991" s="39" t="s">
        <v>687</v>
      </c>
      <c r="O991" s="39" t="s">
        <v>688</v>
      </c>
      <c r="P991" s="39" t="s">
        <v>689</v>
      </c>
      <c r="Q991" s="39" t="s">
        <v>1662</v>
      </c>
      <c r="R991" s="39" t="s">
        <v>1667</v>
      </c>
      <c r="S991" s="39" t="s">
        <v>1667</v>
      </c>
      <c r="T991" s="39" t="s">
        <v>1668</v>
      </c>
      <c r="U991" s="39" t="s">
        <v>28</v>
      </c>
      <c r="V991" s="39" t="s">
        <v>307</v>
      </c>
      <c r="W991" s="34" t="s">
        <v>280</v>
      </c>
      <c r="X991" s="39" t="s">
        <v>281</v>
      </c>
      <c r="Y991" s="39" t="s">
        <v>1516</v>
      </c>
      <c r="Z991" s="39" t="s">
        <v>239</v>
      </c>
      <c r="AA991" s="39" t="s">
        <v>703</v>
      </c>
      <c r="AB991" s="39">
        <v>2</v>
      </c>
      <c r="AC991" s="332">
        <f t="shared" si="50"/>
        <v>48</v>
      </c>
      <c r="AD991" s="332" t="s">
        <v>240</v>
      </c>
      <c r="AE991" s="332" t="s">
        <v>477</v>
      </c>
      <c r="AF991" s="332" t="s">
        <v>240</v>
      </c>
      <c r="AG991" s="39" t="s">
        <v>478</v>
      </c>
      <c r="AH991" s="39">
        <v>73</v>
      </c>
      <c r="AI991" s="111">
        <v>73</v>
      </c>
      <c r="AL991" s="336">
        <v>8.5</v>
      </c>
      <c r="AM991" s="44">
        <v>177</v>
      </c>
      <c r="AN991" s="111">
        <v>0.3</v>
      </c>
      <c r="AO991" s="111">
        <v>2</v>
      </c>
      <c r="AP991" s="111">
        <v>2</v>
      </c>
      <c r="AQ991" s="111"/>
      <c r="AR991" s="335" t="s">
        <v>295</v>
      </c>
      <c r="AS991" s="111" t="s">
        <v>240</v>
      </c>
      <c r="AT991" s="111" t="s">
        <v>295</v>
      </c>
      <c r="AU991" s="111"/>
      <c r="AW991" s="39" t="s">
        <v>705</v>
      </c>
      <c r="AY991" s="39">
        <v>8.5</v>
      </c>
      <c r="AZ991" s="334" t="s">
        <v>240</v>
      </c>
      <c r="BA991" s="39">
        <v>177</v>
      </c>
      <c r="BD991" s="39" t="s">
        <v>496</v>
      </c>
      <c r="BG991" s="39" t="s">
        <v>706</v>
      </c>
      <c r="BH991" s="39">
        <v>604</v>
      </c>
      <c r="BQ991" s="39">
        <v>126</v>
      </c>
      <c r="BR991" s="53"/>
      <c r="BS991" s="53"/>
      <c r="BT991" s="53"/>
      <c r="BU991" s="53"/>
    </row>
    <row r="992" spans="1:76" x14ac:dyDescent="0.35">
      <c r="E992" s="39" t="s">
        <v>311</v>
      </c>
      <c r="F992" s="39" t="s">
        <v>700</v>
      </c>
      <c r="G992" s="39">
        <v>2007</v>
      </c>
      <c r="H992" s="39" t="s">
        <v>701</v>
      </c>
      <c r="I992" s="39" t="s">
        <v>702</v>
      </c>
      <c r="J992" s="39" t="s">
        <v>502</v>
      </c>
      <c r="K992" s="39" t="s">
        <v>80</v>
      </c>
      <c r="L992" s="39" t="s">
        <v>119</v>
      </c>
      <c r="N992" s="39" t="s">
        <v>687</v>
      </c>
      <c r="O992" s="39" t="s">
        <v>688</v>
      </c>
      <c r="P992" s="39" t="s">
        <v>689</v>
      </c>
      <c r="Q992" s="39" t="s">
        <v>1662</v>
      </c>
      <c r="R992" s="39" t="s">
        <v>1673</v>
      </c>
      <c r="S992" s="39" t="s">
        <v>1673</v>
      </c>
      <c r="T992" s="39" t="s">
        <v>1674</v>
      </c>
      <c r="U992" s="39" t="s">
        <v>28</v>
      </c>
      <c r="V992" s="39" t="s">
        <v>307</v>
      </c>
      <c r="W992" s="34" t="s">
        <v>280</v>
      </c>
      <c r="X992" s="39" t="s">
        <v>693</v>
      </c>
      <c r="Z992" s="39" t="s">
        <v>239</v>
      </c>
      <c r="AA992" s="39" t="s">
        <v>703</v>
      </c>
      <c r="AB992" s="39">
        <v>1</v>
      </c>
      <c r="AC992" s="332">
        <f t="shared" si="50"/>
        <v>24</v>
      </c>
      <c r="AD992" s="332" t="s">
        <v>240</v>
      </c>
      <c r="AE992" s="332" t="s">
        <v>477</v>
      </c>
      <c r="AF992" s="332" t="s">
        <v>240</v>
      </c>
      <c r="AG992" s="39" t="s">
        <v>478</v>
      </c>
      <c r="AH992" s="39">
        <v>41</v>
      </c>
      <c r="AI992" s="111">
        <v>41</v>
      </c>
      <c r="AL992" s="336">
        <v>8.4</v>
      </c>
      <c r="AM992" s="44">
        <v>177</v>
      </c>
      <c r="AN992" s="111">
        <v>0.3</v>
      </c>
      <c r="AO992" s="111">
        <v>2</v>
      </c>
      <c r="AP992" s="111">
        <v>2</v>
      </c>
      <c r="AQ992" s="111" t="s">
        <v>704</v>
      </c>
      <c r="AR992" s="335" t="s">
        <v>295</v>
      </c>
      <c r="AS992" s="111" t="s">
        <v>240</v>
      </c>
      <c r="AT992" s="111" t="s">
        <v>295</v>
      </c>
      <c r="AU992" s="111"/>
      <c r="AV992" s="39" t="s">
        <v>481</v>
      </c>
      <c r="AW992" s="39" t="s">
        <v>705</v>
      </c>
      <c r="AY992" s="39">
        <v>8.4</v>
      </c>
      <c r="AZ992" s="334" t="s">
        <v>240</v>
      </c>
      <c r="BA992" s="39">
        <v>177</v>
      </c>
      <c r="BG992" s="39" t="s">
        <v>706</v>
      </c>
      <c r="BH992" s="39">
        <v>589</v>
      </c>
      <c r="BK992" s="34"/>
      <c r="BL992" s="34"/>
      <c r="BM992" s="34"/>
      <c r="BN992" s="34"/>
      <c r="BO992" s="34"/>
      <c r="BP992" s="38"/>
      <c r="BQ992" s="39">
        <v>121</v>
      </c>
      <c r="BR992" s="53"/>
      <c r="BS992" s="53"/>
      <c r="BT992" s="53"/>
      <c r="BU992" s="53"/>
    </row>
    <row r="993" spans="1:76" x14ac:dyDescent="0.35">
      <c r="E993" s="39" t="s">
        <v>311</v>
      </c>
      <c r="F993" s="39" t="s">
        <v>700</v>
      </c>
      <c r="G993" s="39">
        <v>2007</v>
      </c>
      <c r="H993" s="39" t="s">
        <v>701</v>
      </c>
      <c r="I993" s="39" t="s">
        <v>702</v>
      </c>
      <c r="J993" s="39" t="s">
        <v>502</v>
      </c>
      <c r="K993" s="39" t="s">
        <v>80</v>
      </c>
      <c r="L993" s="39" t="s">
        <v>119</v>
      </c>
      <c r="N993" s="39" t="s">
        <v>687</v>
      </c>
      <c r="O993" s="39" t="s">
        <v>688</v>
      </c>
      <c r="P993" s="39" t="s">
        <v>689</v>
      </c>
      <c r="Q993" s="39" t="s">
        <v>1662</v>
      </c>
      <c r="R993" s="39" t="s">
        <v>1673</v>
      </c>
      <c r="S993" s="39" t="s">
        <v>1673</v>
      </c>
      <c r="T993" s="39" t="s">
        <v>1674</v>
      </c>
      <c r="U993" s="39" t="s">
        <v>28</v>
      </c>
      <c r="V993" s="39" t="s">
        <v>307</v>
      </c>
      <c r="W993" s="34" t="s">
        <v>280</v>
      </c>
      <c r="X993" s="39" t="s">
        <v>281</v>
      </c>
      <c r="Y993" s="39" t="s">
        <v>1516</v>
      </c>
      <c r="Z993" s="39" t="s">
        <v>239</v>
      </c>
      <c r="AA993" s="39" t="s">
        <v>703</v>
      </c>
      <c r="AB993" s="39">
        <v>2</v>
      </c>
      <c r="AC993" s="332">
        <f t="shared" si="50"/>
        <v>48</v>
      </c>
      <c r="AD993" s="332" t="s">
        <v>240</v>
      </c>
      <c r="AE993" s="332" t="s">
        <v>477</v>
      </c>
      <c r="AF993" s="332" t="s">
        <v>240</v>
      </c>
      <c r="AG993" s="39" t="s">
        <v>478</v>
      </c>
      <c r="AH993" s="39">
        <v>60</v>
      </c>
      <c r="AI993" s="111">
        <v>60</v>
      </c>
      <c r="AL993" s="336">
        <v>8.5</v>
      </c>
      <c r="AM993" s="44">
        <v>177</v>
      </c>
      <c r="AN993" s="111">
        <v>0.3</v>
      </c>
      <c r="AO993" s="111">
        <v>2</v>
      </c>
      <c r="AP993" s="111">
        <v>2</v>
      </c>
      <c r="AQ993" s="111" t="s">
        <v>704</v>
      </c>
      <c r="AR993" s="335" t="s">
        <v>295</v>
      </c>
      <c r="AS993" s="111" t="s">
        <v>240</v>
      </c>
      <c r="AT993" s="111" t="s">
        <v>295</v>
      </c>
      <c r="AU993" s="111"/>
      <c r="AW993" s="39" t="s">
        <v>705</v>
      </c>
      <c r="AY993" s="39">
        <v>8.5</v>
      </c>
      <c r="AZ993" s="334" t="s">
        <v>240</v>
      </c>
      <c r="BA993" s="39">
        <v>177</v>
      </c>
      <c r="BG993" s="39" t="s">
        <v>706</v>
      </c>
      <c r="BH993" s="39">
        <v>604</v>
      </c>
      <c r="BK993" s="34"/>
      <c r="BL993" s="34"/>
      <c r="BM993" s="34"/>
      <c r="BN993" s="34"/>
      <c r="BO993" s="34"/>
      <c r="BP993" s="38"/>
      <c r="BQ993" s="39">
        <v>126</v>
      </c>
      <c r="BR993" s="53"/>
      <c r="BS993" s="53"/>
      <c r="BT993" s="53"/>
      <c r="BU993" s="53"/>
    </row>
    <row r="994" spans="1:76" x14ac:dyDescent="0.35">
      <c r="E994" s="39" t="s">
        <v>311</v>
      </c>
      <c r="F994" s="39" t="s">
        <v>700</v>
      </c>
      <c r="G994" s="39">
        <v>2007</v>
      </c>
      <c r="H994" s="39" t="s">
        <v>701</v>
      </c>
      <c r="I994" s="39" t="s">
        <v>702</v>
      </c>
      <c r="J994" s="39" t="s">
        <v>502</v>
      </c>
      <c r="K994" s="39" t="s">
        <v>80</v>
      </c>
      <c r="L994" s="39" t="s">
        <v>119</v>
      </c>
      <c r="N994" s="39" t="s">
        <v>687</v>
      </c>
      <c r="O994" s="39" t="s">
        <v>688</v>
      </c>
      <c r="P994" s="39" t="s">
        <v>689</v>
      </c>
      <c r="Q994" s="39" t="s">
        <v>1662</v>
      </c>
      <c r="R994" s="39" t="s">
        <v>1673</v>
      </c>
      <c r="S994" s="39" t="s">
        <v>1673</v>
      </c>
      <c r="T994" s="39" t="s">
        <v>1674</v>
      </c>
      <c r="U994" s="39" t="s">
        <v>28</v>
      </c>
      <c r="V994" s="39" t="s">
        <v>307</v>
      </c>
      <c r="W994" s="34" t="s">
        <v>280</v>
      </c>
      <c r="X994" s="39" t="s">
        <v>281</v>
      </c>
      <c r="Y994" s="39" t="s">
        <v>1516</v>
      </c>
      <c r="Z994" s="39" t="s">
        <v>239</v>
      </c>
      <c r="AA994" s="39" t="s">
        <v>703</v>
      </c>
      <c r="AB994" s="39">
        <v>2</v>
      </c>
      <c r="AC994" s="332">
        <f t="shared" si="50"/>
        <v>48</v>
      </c>
      <c r="AD994" s="332" t="s">
        <v>240</v>
      </c>
      <c r="AE994" s="332" t="s">
        <v>477</v>
      </c>
      <c r="AF994" s="332" t="s">
        <v>240</v>
      </c>
      <c r="AG994" s="39" t="s">
        <v>478</v>
      </c>
      <c r="AH994" s="39">
        <v>37</v>
      </c>
      <c r="AI994" s="111">
        <v>37</v>
      </c>
      <c r="AL994" s="336">
        <v>8.5</v>
      </c>
      <c r="AM994" s="44">
        <v>177</v>
      </c>
      <c r="AN994" s="111">
        <v>0.3</v>
      </c>
      <c r="AO994" s="111">
        <v>2</v>
      </c>
      <c r="AP994" s="111">
        <v>2</v>
      </c>
      <c r="AQ994" s="111" t="s">
        <v>704</v>
      </c>
      <c r="AR994" s="335" t="s">
        <v>295</v>
      </c>
      <c r="AS994" s="111" t="s">
        <v>240</v>
      </c>
      <c r="AT994" s="111" t="s">
        <v>295</v>
      </c>
      <c r="AU994" s="111"/>
      <c r="AW994" s="39" t="s">
        <v>705</v>
      </c>
      <c r="AY994" s="39">
        <v>8.5</v>
      </c>
      <c r="AZ994" s="334" t="s">
        <v>240</v>
      </c>
      <c r="BA994" s="39">
        <v>177</v>
      </c>
      <c r="BG994" s="39" t="s">
        <v>706</v>
      </c>
      <c r="BH994" s="39">
        <v>604</v>
      </c>
      <c r="BK994" s="34"/>
      <c r="BL994" s="34"/>
      <c r="BM994" s="34"/>
      <c r="BN994" s="34"/>
      <c r="BO994" s="34"/>
      <c r="BP994" s="38"/>
      <c r="BQ994" s="39">
        <v>126</v>
      </c>
      <c r="BR994" s="53"/>
      <c r="BS994" s="53"/>
      <c r="BT994" s="53"/>
      <c r="BU994" s="53"/>
    </row>
    <row r="995" spans="1:76" x14ac:dyDescent="0.35">
      <c r="C995" s="39">
        <v>2305359</v>
      </c>
      <c r="D995" s="39">
        <v>2732153</v>
      </c>
      <c r="E995" s="39" t="s">
        <v>311</v>
      </c>
      <c r="F995" s="39" t="s">
        <v>1675</v>
      </c>
      <c r="G995" s="39">
        <v>2010</v>
      </c>
      <c r="H995" s="39" t="s">
        <v>1676</v>
      </c>
      <c r="I995" s="39" t="s">
        <v>1677</v>
      </c>
      <c r="J995" s="39" t="s">
        <v>502</v>
      </c>
      <c r="K995" s="39" t="s">
        <v>80</v>
      </c>
      <c r="L995" s="39" t="s">
        <v>119</v>
      </c>
      <c r="N995" s="39" t="s">
        <v>687</v>
      </c>
      <c r="O995" s="39" t="s">
        <v>688</v>
      </c>
      <c r="P995" s="39" t="s">
        <v>689</v>
      </c>
      <c r="Q995" s="39" t="s">
        <v>1662</v>
      </c>
      <c r="R995" s="39" t="s">
        <v>1673</v>
      </c>
      <c r="S995" s="39" t="s">
        <v>1673</v>
      </c>
      <c r="T995" s="39" t="s">
        <v>1674</v>
      </c>
      <c r="U995" s="39" t="s">
        <v>28</v>
      </c>
      <c r="V995" s="39" t="s">
        <v>307</v>
      </c>
      <c r="W995" s="34" t="s">
        <v>280</v>
      </c>
      <c r="X995" s="39" t="s">
        <v>281</v>
      </c>
      <c r="Y995" s="39" t="s">
        <v>1678</v>
      </c>
      <c r="Z995" s="39" t="s">
        <v>239</v>
      </c>
      <c r="AA995" s="39" t="s">
        <v>239</v>
      </c>
      <c r="AB995" s="39">
        <v>2</v>
      </c>
      <c r="AC995" s="332">
        <f t="shared" si="50"/>
        <v>48</v>
      </c>
      <c r="AD995" s="332" t="s">
        <v>240</v>
      </c>
      <c r="AE995" s="332" t="s">
        <v>508</v>
      </c>
      <c r="AF995" s="332" t="s">
        <v>240</v>
      </c>
      <c r="AG995" s="39" t="s">
        <v>631</v>
      </c>
      <c r="AH995" s="39" t="s">
        <v>1679</v>
      </c>
      <c r="AI995" s="111" t="s">
        <v>1679</v>
      </c>
      <c r="AL995" s="336">
        <v>8.4</v>
      </c>
      <c r="AM995" s="44">
        <v>162</v>
      </c>
      <c r="AN995" s="111">
        <v>0.3</v>
      </c>
      <c r="AO995" s="111">
        <v>2</v>
      </c>
      <c r="AP995" s="111">
        <v>2</v>
      </c>
      <c r="AQ995" s="111" t="s">
        <v>704</v>
      </c>
      <c r="AR995" s="335" t="s">
        <v>295</v>
      </c>
      <c r="AS995" s="111" t="s">
        <v>240</v>
      </c>
      <c r="AT995" s="111" t="s">
        <v>295</v>
      </c>
      <c r="AU995" s="111"/>
      <c r="AV995" s="39" t="s">
        <v>337</v>
      </c>
      <c r="AW995" s="39" t="s">
        <v>1680</v>
      </c>
      <c r="AX995" s="39">
        <v>20</v>
      </c>
      <c r="AY995" s="39">
        <v>8.4</v>
      </c>
      <c r="AZ995" s="334" t="s">
        <v>240</v>
      </c>
      <c r="BA995" s="39" t="s">
        <v>1681</v>
      </c>
      <c r="BD995" s="39" t="s">
        <v>496</v>
      </c>
      <c r="BH995" s="39" t="s">
        <v>1682</v>
      </c>
      <c r="BI995" s="39">
        <v>7</v>
      </c>
      <c r="BL995" s="39" t="s">
        <v>854</v>
      </c>
      <c r="BM995" s="39" t="s">
        <v>497</v>
      </c>
      <c r="BN995" s="39" t="s">
        <v>497</v>
      </c>
      <c r="BO995" s="39" t="s">
        <v>644</v>
      </c>
      <c r="BP995" s="107" t="s">
        <v>644</v>
      </c>
      <c r="BQ995" s="39" t="s">
        <v>1683</v>
      </c>
      <c r="BR995" s="53"/>
      <c r="BS995" s="53"/>
      <c r="BT995" s="53"/>
      <c r="BU995" s="53"/>
      <c r="BV995" s="39" t="s">
        <v>489</v>
      </c>
      <c r="BW995" s="39" t="s">
        <v>856</v>
      </c>
      <c r="BX995" s="39" t="s">
        <v>1684</v>
      </c>
    </row>
    <row r="996" spans="1:76" x14ac:dyDescent="0.35">
      <c r="C996" s="39">
        <v>2305360</v>
      </c>
      <c r="D996" s="39">
        <v>2732155</v>
      </c>
      <c r="E996" s="39" t="s">
        <v>311</v>
      </c>
      <c r="F996" s="39" t="s">
        <v>1675</v>
      </c>
      <c r="G996" s="39">
        <v>2010</v>
      </c>
      <c r="H996" s="39" t="s">
        <v>1676</v>
      </c>
      <c r="I996" s="39" t="s">
        <v>1677</v>
      </c>
      <c r="J996" s="39" t="s">
        <v>502</v>
      </c>
      <c r="K996" s="39" t="s">
        <v>80</v>
      </c>
      <c r="L996" s="39" t="s">
        <v>119</v>
      </c>
      <c r="N996" s="39" t="s">
        <v>687</v>
      </c>
      <c r="O996" s="39" t="s">
        <v>688</v>
      </c>
      <c r="P996" s="39" t="s">
        <v>689</v>
      </c>
      <c r="Q996" s="39" t="s">
        <v>1662</v>
      </c>
      <c r="R996" s="39" t="s">
        <v>1673</v>
      </c>
      <c r="S996" s="39" t="s">
        <v>1673</v>
      </c>
      <c r="T996" s="39" t="s">
        <v>1674</v>
      </c>
      <c r="U996" s="39" t="s">
        <v>28</v>
      </c>
      <c r="V996" s="39" t="s">
        <v>307</v>
      </c>
      <c r="W996" s="34" t="s">
        <v>280</v>
      </c>
      <c r="X996" s="39" t="s">
        <v>281</v>
      </c>
      <c r="Y996" s="39" t="s">
        <v>1666</v>
      </c>
      <c r="Z996" s="39" t="s">
        <v>239</v>
      </c>
      <c r="AA996" s="39" t="s">
        <v>239</v>
      </c>
      <c r="AB996" s="39">
        <v>2</v>
      </c>
      <c r="AC996" s="332">
        <f t="shared" si="50"/>
        <v>48</v>
      </c>
      <c r="AD996" s="332" t="s">
        <v>240</v>
      </c>
      <c r="AE996" s="332" t="s">
        <v>508</v>
      </c>
      <c r="AF996" s="332" t="s">
        <v>240</v>
      </c>
      <c r="AG996" s="39" t="s">
        <v>631</v>
      </c>
      <c r="AH996" s="39" t="s">
        <v>969</v>
      </c>
      <c r="AI996" s="111" t="s">
        <v>969</v>
      </c>
      <c r="AL996" s="336">
        <v>8.4</v>
      </c>
      <c r="AM996" s="44">
        <v>180</v>
      </c>
      <c r="AN996" s="111">
        <v>0.3</v>
      </c>
      <c r="AO996" s="111">
        <v>2</v>
      </c>
      <c r="AP996" s="111">
        <v>2</v>
      </c>
      <c r="AQ996" s="111" t="s">
        <v>704</v>
      </c>
      <c r="AR996" s="335" t="s">
        <v>295</v>
      </c>
      <c r="AS996" s="111" t="s">
        <v>240</v>
      </c>
      <c r="AT996" s="111" t="s">
        <v>295</v>
      </c>
      <c r="AU996" s="111"/>
      <c r="AV996" s="39" t="s">
        <v>337</v>
      </c>
      <c r="AW996" s="39" t="s">
        <v>1680</v>
      </c>
      <c r="AX996" s="39">
        <v>20</v>
      </c>
      <c r="AY996" s="39">
        <v>8.4</v>
      </c>
      <c r="AZ996" s="334" t="s">
        <v>240</v>
      </c>
      <c r="BA996" s="39" t="s">
        <v>903</v>
      </c>
      <c r="BD996" s="39" t="s">
        <v>496</v>
      </c>
      <c r="BH996" s="39" t="s">
        <v>1685</v>
      </c>
      <c r="BI996" s="39">
        <v>7</v>
      </c>
      <c r="BL996" s="39" t="s">
        <v>854</v>
      </c>
      <c r="BM996" s="39" t="s">
        <v>497</v>
      </c>
      <c r="BN996" s="39" t="s">
        <v>497</v>
      </c>
      <c r="BO996" s="39" t="s">
        <v>644</v>
      </c>
      <c r="BP996" s="107" t="s">
        <v>644</v>
      </c>
      <c r="BQ996" s="39" t="s">
        <v>1686</v>
      </c>
      <c r="BR996" s="53"/>
      <c r="BS996" s="53"/>
      <c r="BT996" s="53"/>
      <c r="BU996" s="53"/>
      <c r="BV996" s="39" t="s">
        <v>489</v>
      </c>
      <c r="BW996" s="39" t="s">
        <v>856</v>
      </c>
      <c r="BX996" s="39" t="s">
        <v>1687</v>
      </c>
    </row>
    <row r="997" spans="1:76" x14ac:dyDescent="0.35">
      <c r="A997" s="34" t="s">
        <v>682</v>
      </c>
      <c r="B997" s="34"/>
      <c r="C997" s="34"/>
      <c r="D997" s="34"/>
      <c r="E997" s="338" t="s">
        <v>683</v>
      </c>
      <c r="F997" s="338" t="s">
        <v>1688</v>
      </c>
      <c r="G997" s="40">
        <v>2008</v>
      </c>
      <c r="H997" s="34"/>
      <c r="I997" s="34"/>
      <c r="J997" s="338"/>
      <c r="K997" s="39" t="s">
        <v>80</v>
      </c>
      <c r="L997" s="39" t="s">
        <v>119</v>
      </c>
      <c r="M997" s="34"/>
      <c r="N997" s="34" t="s">
        <v>687</v>
      </c>
      <c r="O997" s="39" t="s">
        <v>688</v>
      </c>
      <c r="P997" s="39" t="s">
        <v>689</v>
      </c>
      <c r="Q997" s="39" t="s">
        <v>1662</v>
      </c>
      <c r="R997" s="34" t="s">
        <v>312</v>
      </c>
      <c r="S997" s="34" t="s">
        <v>312</v>
      </c>
      <c r="T997" s="34" t="s">
        <v>1689</v>
      </c>
      <c r="U997" s="39" t="s">
        <v>28</v>
      </c>
      <c r="V997" s="34" t="s">
        <v>307</v>
      </c>
      <c r="W997" s="34" t="s">
        <v>280</v>
      </c>
      <c r="X997" s="34" t="s">
        <v>693</v>
      </c>
      <c r="Y997" s="34"/>
      <c r="Z997" s="39" t="s">
        <v>239</v>
      </c>
      <c r="AA997" s="339"/>
      <c r="AB997" s="34"/>
      <c r="AC997" s="41">
        <v>24</v>
      </c>
      <c r="AD997" s="332" t="s">
        <v>240</v>
      </c>
      <c r="AE997" s="41" t="s">
        <v>477</v>
      </c>
      <c r="AF997" s="332" t="s">
        <v>240</v>
      </c>
      <c r="AG997" s="339" t="s">
        <v>478</v>
      </c>
      <c r="AH997" s="34">
        <v>36.1</v>
      </c>
      <c r="AI997" s="111">
        <v>36.1</v>
      </c>
      <c r="AJ997" s="34"/>
      <c r="AK997" s="34"/>
      <c r="AL997" s="336">
        <v>7.6</v>
      </c>
      <c r="AM997" s="44">
        <v>48</v>
      </c>
      <c r="AN997" s="111">
        <v>0.2</v>
      </c>
      <c r="AO997" s="111">
        <f>IF(AP997=1,1,"xx")</f>
        <v>1</v>
      </c>
      <c r="AP997" s="111">
        <v>1</v>
      </c>
      <c r="AQ997" s="111"/>
      <c r="AR997" s="335" t="s">
        <v>295</v>
      </c>
      <c r="AS997" s="111" t="s">
        <v>240</v>
      </c>
      <c r="AT997" s="111" t="s">
        <v>295</v>
      </c>
      <c r="AU997" s="111"/>
      <c r="AV997" s="112" t="s">
        <v>167</v>
      </c>
      <c r="AW997" s="34"/>
      <c r="AX997" s="34"/>
      <c r="AY997" s="34">
        <v>7.6</v>
      </c>
      <c r="AZ997" s="334" t="s">
        <v>240</v>
      </c>
      <c r="BA997" s="34">
        <v>48</v>
      </c>
      <c r="BB997" s="34"/>
      <c r="BC997" s="34">
        <v>0.2</v>
      </c>
      <c r="BD997" s="34"/>
      <c r="BE997" s="34"/>
      <c r="BF997" s="34"/>
      <c r="BG997" s="34"/>
      <c r="BH997" s="34"/>
      <c r="BI997" s="34"/>
      <c r="BJ997" s="34"/>
      <c r="BK997" s="34">
        <v>7</v>
      </c>
      <c r="BL997" s="34">
        <v>6</v>
      </c>
      <c r="BM997" s="34">
        <v>13.5</v>
      </c>
      <c r="BN997" s="34">
        <v>1.1000000000000001</v>
      </c>
      <c r="BO997" s="34">
        <v>40.5</v>
      </c>
      <c r="BP997" s="38">
        <v>0.95</v>
      </c>
      <c r="BQ997" s="34" t="s">
        <v>1690</v>
      </c>
      <c r="BR997" s="34"/>
      <c r="BS997" s="34"/>
      <c r="BT997" s="113" t="s">
        <v>1519</v>
      </c>
      <c r="BU997" s="34"/>
      <c r="BV997" s="34"/>
      <c r="BW997" s="34"/>
      <c r="BX997" s="34"/>
    </row>
    <row r="998" spans="1:76" x14ac:dyDescent="0.35">
      <c r="C998" s="39">
        <v>1296478</v>
      </c>
      <c r="D998" s="39">
        <v>751772</v>
      </c>
      <c r="E998" s="39" t="s">
        <v>683</v>
      </c>
      <c r="F998" s="39" t="s">
        <v>684</v>
      </c>
      <c r="G998" s="39">
        <v>2008</v>
      </c>
      <c r="H998" s="39" t="s">
        <v>685</v>
      </c>
      <c r="I998" s="39" t="s">
        <v>686</v>
      </c>
      <c r="J998" s="39" t="s">
        <v>502</v>
      </c>
      <c r="K998" s="39" t="s">
        <v>80</v>
      </c>
      <c r="L998" s="39" t="s">
        <v>119</v>
      </c>
      <c r="N998" s="39" t="s">
        <v>687</v>
      </c>
      <c r="O998" s="39" t="s">
        <v>688</v>
      </c>
      <c r="P998" s="39" t="s">
        <v>689</v>
      </c>
      <c r="Q998" s="39" t="s">
        <v>1662</v>
      </c>
      <c r="R998" s="39" t="s">
        <v>312</v>
      </c>
      <c r="S998" s="39" t="s">
        <v>312</v>
      </c>
      <c r="T998" s="39" t="s">
        <v>1689</v>
      </c>
      <c r="U998" s="39" t="s">
        <v>28</v>
      </c>
      <c r="V998" s="39" t="s">
        <v>307</v>
      </c>
      <c r="W998" s="34" t="s">
        <v>280</v>
      </c>
      <c r="X998" s="39" t="s">
        <v>693</v>
      </c>
      <c r="Y998" s="39" t="s">
        <v>497</v>
      </c>
      <c r="Z998" s="39" t="s">
        <v>239</v>
      </c>
      <c r="AA998" s="39" t="s">
        <v>239</v>
      </c>
      <c r="AB998" s="39">
        <v>1</v>
      </c>
      <c r="AC998" s="332">
        <f t="shared" ref="AC998:AC1015" si="51">AB998*24</f>
        <v>24</v>
      </c>
      <c r="AD998" s="332" t="s">
        <v>240</v>
      </c>
      <c r="AE998" s="332" t="s">
        <v>477</v>
      </c>
      <c r="AF998" s="332" t="s">
        <v>240</v>
      </c>
      <c r="AG998" s="39" t="s">
        <v>478</v>
      </c>
      <c r="AH998" s="39" t="s">
        <v>1691</v>
      </c>
      <c r="AI998" s="111">
        <v>36.1</v>
      </c>
      <c r="AL998" s="336">
        <v>7.6</v>
      </c>
      <c r="AM998" s="44">
        <v>48</v>
      </c>
      <c r="AN998" s="111">
        <v>0.2</v>
      </c>
      <c r="AO998" s="111">
        <f>IF(AP998=1,1,"xx")</f>
        <v>1</v>
      </c>
      <c r="AP998" s="111">
        <v>1</v>
      </c>
      <c r="AQ998" s="111"/>
      <c r="AR998" s="335" t="s">
        <v>295</v>
      </c>
      <c r="AS998" s="111" t="s">
        <v>240</v>
      </c>
      <c r="AT998" s="111" t="s">
        <v>295</v>
      </c>
      <c r="AU998" s="111"/>
      <c r="AV998" s="39" t="s">
        <v>481</v>
      </c>
      <c r="AW998" s="39" t="s">
        <v>695</v>
      </c>
      <c r="AX998" s="39" t="s">
        <v>696</v>
      </c>
      <c r="AY998" s="39" t="s">
        <v>697</v>
      </c>
      <c r="AZ998" s="334" t="s">
        <v>240</v>
      </c>
      <c r="BA998" s="39" t="s">
        <v>698</v>
      </c>
      <c r="BC998" s="39">
        <v>0.2</v>
      </c>
      <c r="BD998" s="39" t="s">
        <v>485</v>
      </c>
      <c r="BH998" s="39" t="s">
        <v>497</v>
      </c>
      <c r="BI998" s="39" t="s">
        <v>497</v>
      </c>
      <c r="BL998" s="39" t="s">
        <v>854</v>
      </c>
      <c r="BM998" s="39" t="s">
        <v>497</v>
      </c>
      <c r="BN998" s="39" t="s">
        <v>497</v>
      </c>
      <c r="BO998" s="39" t="s">
        <v>644</v>
      </c>
      <c r="BP998" s="107" t="s">
        <v>644</v>
      </c>
      <c r="BQ998" s="39" t="s">
        <v>699</v>
      </c>
      <c r="BR998" s="53"/>
      <c r="BS998" s="53"/>
      <c r="BT998" s="53"/>
      <c r="BU998" s="53"/>
      <c r="BV998" s="39" t="s">
        <v>489</v>
      </c>
      <c r="BX998" s="39" t="s">
        <v>695</v>
      </c>
    </row>
    <row r="999" spans="1:76" x14ac:dyDescent="0.35">
      <c r="A999" s="39" t="s">
        <v>1692</v>
      </c>
      <c r="E999" s="39" t="s">
        <v>311</v>
      </c>
      <c r="F999" s="39" t="s">
        <v>700</v>
      </c>
      <c r="G999" s="39">
        <v>2007</v>
      </c>
      <c r="H999" s="39" t="s">
        <v>701</v>
      </c>
      <c r="I999" s="39" t="s">
        <v>702</v>
      </c>
      <c r="J999" s="39" t="s">
        <v>502</v>
      </c>
      <c r="K999" s="39" t="s">
        <v>80</v>
      </c>
      <c r="L999" s="39" t="s">
        <v>119</v>
      </c>
      <c r="N999" s="39" t="s">
        <v>687</v>
      </c>
      <c r="O999" s="39" t="s">
        <v>688</v>
      </c>
      <c r="P999" s="39" t="s">
        <v>689</v>
      </c>
      <c r="Q999" s="39" t="s">
        <v>1662</v>
      </c>
      <c r="R999" s="39" t="s">
        <v>312</v>
      </c>
      <c r="S999" s="39" t="s">
        <v>312</v>
      </c>
      <c r="T999" s="34" t="s">
        <v>1693</v>
      </c>
      <c r="U999" s="39" t="s">
        <v>28</v>
      </c>
      <c r="V999" s="39" t="s">
        <v>307</v>
      </c>
      <c r="W999" s="34" t="s">
        <v>280</v>
      </c>
      <c r="X999" s="39" t="s">
        <v>693</v>
      </c>
      <c r="Z999" s="39" t="s">
        <v>239</v>
      </c>
      <c r="AA999" s="39" t="s">
        <v>239</v>
      </c>
      <c r="AB999" s="39">
        <v>1</v>
      </c>
      <c r="AC999" s="332">
        <f t="shared" si="51"/>
        <v>24</v>
      </c>
      <c r="AD999" s="332" t="s">
        <v>240</v>
      </c>
      <c r="AE999" s="332" t="s">
        <v>477</v>
      </c>
      <c r="AF999" s="332" t="s">
        <v>240</v>
      </c>
      <c r="AG999" s="39" t="s">
        <v>478</v>
      </c>
      <c r="AH999" s="39">
        <v>42</v>
      </c>
      <c r="AI999" s="111">
        <v>42</v>
      </c>
      <c r="AL999" s="336">
        <v>8.4</v>
      </c>
      <c r="AM999" s="44">
        <v>177</v>
      </c>
      <c r="AN999" s="111">
        <v>0.3</v>
      </c>
      <c r="AO999" s="111">
        <v>1</v>
      </c>
      <c r="AP999" s="111">
        <v>2</v>
      </c>
      <c r="AQ999" s="111" t="s">
        <v>1694</v>
      </c>
      <c r="AR999" s="335" t="s">
        <v>295</v>
      </c>
      <c r="AS999" s="111" t="s">
        <v>240</v>
      </c>
      <c r="AT999" s="111" t="s">
        <v>295</v>
      </c>
      <c r="AU999" s="111"/>
      <c r="AV999" s="39" t="s">
        <v>481</v>
      </c>
      <c r="AW999" s="39" t="s">
        <v>1695</v>
      </c>
      <c r="AY999" s="39">
        <v>8.4</v>
      </c>
      <c r="AZ999" s="334" t="s">
        <v>240</v>
      </c>
      <c r="BA999" s="39">
        <v>177</v>
      </c>
      <c r="BH999" s="39">
        <v>589</v>
      </c>
      <c r="BQ999" s="39">
        <v>121</v>
      </c>
      <c r="BR999" s="53"/>
      <c r="BS999" s="53"/>
      <c r="BT999" s="53"/>
      <c r="BU999" s="53"/>
    </row>
    <row r="1000" spans="1:76" x14ac:dyDescent="0.35">
      <c r="A1000" s="39" t="s">
        <v>1692</v>
      </c>
      <c r="E1000" s="39" t="s">
        <v>311</v>
      </c>
      <c r="F1000" s="39" t="s">
        <v>700</v>
      </c>
      <c r="G1000" s="39">
        <v>2007</v>
      </c>
      <c r="H1000" s="39" t="s">
        <v>701</v>
      </c>
      <c r="I1000" s="39" t="s">
        <v>702</v>
      </c>
      <c r="J1000" s="39" t="s">
        <v>502</v>
      </c>
      <c r="K1000" s="39" t="s">
        <v>80</v>
      </c>
      <c r="L1000" s="39" t="s">
        <v>119</v>
      </c>
      <c r="N1000" s="39" t="s">
        <v>687</v>
      </c>
      <c r="O1000" s="39" t="s">
        <v>688</v>
      </c>
      <c r="P1000" s="39" t="s">
        <v>689</v>
      </c>
      <c r="Q1000" s="39" t="s">
        <v>1662</v>
      </c>
      <c r="R1000" s="39" t="s">
        <v>312</v>
      </c>
      <c r="S1000" s="39" t="s">
        <v>312</v>
      </c>
      <c r="T1000" s="34" t="s">
        <v>1693</v>
      </c>
      <c r="U1000" s="39" t="s">
        <v>28</v>
      </c>
      <c r="V1000" s="39" t="s">
        <v>307</v>
      </c>
      <c r="W1000" s="34" t="s">
        <v>280</v>
      </c>
      <c r="X1000" s="39" t="s">
        <v>693</v>
      </c>
      <c r="Z1000" s="39" t="s">
        <v>239</v>
      </c>
      <c r="AA1000" s="39" t="s">
        <v>239</v>
      </c>
      <c r="AB1000" s="39">
        <v>1</v>
      </c>
      <c r="AC1000" s="332">
        <f t="shared" si="51"/>
        <v>24</v>
      </c>
      <c r="AD1000" s="332" t="s">
        <v>240</v>
      </c>
      <c r="AE1000" s="332" t="s">
        <v>477</v>
      </c>
      <c r="AF1000" s="332" t="s">
        <v>240</v>
      </c>
      <c r="AG1000" s="39" t="s">
        <v>478</v>
      </c>
      <c r="AH1000" s="39">
        <v>31</v>
      </c>
      <c r="AI1000" s="111">
        <v>31</v>
      </c>
      <c r="AL1000" s="336">
        <v>8.4</v>
      </c>
      <c r="AM1000" s="44">
        <v>177</v>
      </c>
      <c r="AN1000" s="111">
        <v>0.3</v>
      </c>
      <c r="AO1000" s="111">
        <v>1</v>
      </c>
      <c r="AP1000" s="111">
        <v>2</v>
      </c>
      <c r="AQ1000" s="111" t="s">
        <v>1694</v>
      </c>
      <c r="AR1000" s="335" t="s">
        <v>295</v>
      </c>
      <c r="AS1000" s="111" t="s">
        <v>240</v>
      </c>
      <c r="AT1000" s="111" t="s">
        <v>295</v>
      </c>
      <c r="AU1000" s="111"/>
      <c r="AV1000" s="39" t="s">
        <v>481</v>
      </c>
      <c r="AW1000" s="39" t="s">
        <v>1695</v>
      </c>
      <c r="AY1000" s="39">
        <v>8.4</v>
      </c>
      <c r="AZ1000" s="334" t="s">
        <v>240</v>
      </c>
      <c r="BA1000" s="39">
        <v>177</v>
      </c>
      <c r="BH1000" s="39">
        <v>589</v>
      </c>
      <c r="BQ1000" s="39">
        <v>121</v>
      </c>
      <c r="BR1000" s="53"/>
      <c r="BS1000" s="53"/>
      <c r="BT1000" s="53"/>
      <c r="BU1000" s="53"/>
    </row>
    <row r="1001" spans="1:76" x14ac:dyDescent="0.35">
      <c r="A1001" s="39" t="s">
        <v>1692</v>
      </c>
      <c r="E1001" s="39" t="s">
        <v>311</v>
      </c>
      <c r="F1001" s="39" t="s">
        <v>700</v>
      </c>
      <c r="G1001" s="39">
        <v>2007</v>
      </c>
      <c r="H1001" s="39" t="s">
        <v>701</v>
      </c>
      <c r="I1001" s="39" t="s">
        <v>702</v>
      </c>
      <c r="J1001" s="39" t="s">
        <v>502</v>
      </c>
      <c r="K1001" s="39" t="s">
        <v>80</v>
      </c>
      <c r="L1001" s="39" t="s">
        <v>119</v>
      </c>
      <c r="N1001" s="39" t="s">
        <v>687</v>
      </c>
      <c r="O1001" s="39" t="s">
        <v>688</v>
      </c>
      <c r="P1001" s="39" t="s">
        <v>689</v>
      </c>
      <c r="Q1001" s="39" t="s">
        <v>1662</v>
      </c>
      <c r="R1001" s="39" t="s">
        <v>312</v>
      </c>
      <c r="S1001" s="39" t="s">
        <v>312</v>
      </c>
      <c r="T1001" s="34" t="s">
        <v>1693</v>
      </c>
      <c r="U1001" s="39" t="s">
        <v>28</v>
      </c>
      <c r="V1001" s="39" t="s">
        <v>307</v>
      </c>
      <c r="W1001" s="34" t="s">
        <v>280</v>
      </c>
      <c r="X1001" s="39" t="s">
        <v>693</v>
      </c>
      <c r="Z1001" s="39" t="s">
        <v>239</v>
      </c>
      <c r="AA1001" s="39" t="s">
        <v>239</v>
      </c>
      <c r="AB1001" s="39">
        <v>1</v>
      </c>
      <c r="AC1001" s="332">
        <f t="shared" si="51"/>
        <v>24</v>
      </c>
      <c r="AD1001" s="332" t="s">
        <v>240</v>
      </c>
      <c r="AE1001" s="332" t="s">
        <v>477</v>
      </c>
      <c r="AF1001" s="332" t="s">
        <v>240</v>
      </c>
      <c r="AG1001" s="39" t="s">
        <v>478</v>
      </c>
      <c r="AH1001" s="39">
        <v>38</v>
      </c>
      <c r="AI1001" s="111">
        <v>38</v>
      </c>
      <c r="AL1001" s="336">
        <v>8.4</v>
      </c>
      <c r="AM1001" s="44">
        <v>177</v>
      </c>
      <c r="AN1001" s="111">
        <v>0.3</v>
      </c>
      <c r="AO1001" s="111">
        <v>1</v>
      </c>
      <c r="AP1001" s="111">
        <v>2</v>
      </c>
      <c r="AQ1001" s="111" t="s">
        <v>1694</v>
      </c>
      <c r="AR1001" s="335" t="s">
        <v>295</v>
      </c>
      <c r="AS1001" s="111" t="s">
        <v>240</v>
      </c>
      <c r="AT1001" s="111" t="s">
        <v>295</v>
      </c>
      <c r="AU1001" s="111"/>
      <c r="AV1001" s="39" t="s">
        <v>481</v>
      </c>
      <c r="AW1001" s="39" t="s">
        <v>1695</v>
      </c>
      <c r="AY1001" s="39">
        <v>8.4</v>
      </c>
      <c r="AZ1001" s="334" t="s">
        <v>240</v>
      </c>
      <c r="BA1001" s="39">
        <v>177</v>
      </c>
      <c r="BH1001" s="39">
        <v>589</v>
      </c>
      <c r="BQ1001" s="39">
        <v>121</v>
      </c>
      <c r="BR1001" s="53"/>
      <c r="BS1001" s="53"/>
      <c r="BT1001" s="53"/>
      <c r="BU1001" s="53"/>
    </row>
    <row r="1002" spans="1:76" x14ac:dyDescent="0.35">
      <c r="A1002" s="39" t="s">
        <v>1692</v>
      </c>
      <c r="E1002" s="39" t="s">
        <v>311</v>
      </c>
      <c r="F1002" s="39" t="s">
        <v>700</v>
      </c>
      <c r="G1002" s="39">
        <v>2007</v>
      </c>
      <c r="H1002" s="39" t="s">
        <v>701</v>
      </c>
      <c r="I1002" s="39" t="s">
        <v>702</v>
      </c>
      <c r="J1002" s="39" t="s">
        <v>502</v>
      </c>
      <c r="K1002" s="39" t="s">
        <v>80</v>
      </c>
      <c r="L1002" s="39" t="s">
        <v>119</v>
      </c>
      <c r="N1002" s="39" t="s">
        <v>687</v>
      </c>
      <c r="O1002" s="39" t="s">
        <v>688</v>
      </c>
      <c r="P1002" s="39" t="s">
        <v>689</v>
      </c>
      <c r="Q1002" s="39" t="s">
        <v>1662</v>
      </c>
      <c r="R1002" s="39" t="s">
        <v>312</v>
      </c>
      <c r="S1002" s="39" t="s">
        <v>312</v>
      </c>
      <c r="T1002" s="34" t="s">
        <v>1693</v>
      </c>
      <c r="U1002" s="39" t="s">
        <v>28</v>
      </c>
      <c r="V1002" s="39" t="s">
        <v>307</v>
      </c>
      <c r="W1002" s="34" t="s">
        <v>280</v>
      </c>
      <c r="X1002" s="39" t="s">
        <v>693</v>
      </c>
      <c r="Z1002" s="39" t="s">
        <v>239</v>
      </c>
      <c r="AA1002" s="39" t="s">
        <v>239</v>
      </c>
      <c r="AB1002" s="39">
        <v>1</v>
      </c>
      <c r="AC1002" s="332">
        <f t="shared" si="51"/>
        <v>24</v>
      </c>
      <c r="AD1002" s="332" t="s">
        <v>240</v>
      </c>
      <c r="AE1002" s="332" t="s">
        <v>477</v>
      </c>
      <c r="AF1002" s="332" t="s">
        <v>240</v>
      </c>
      <c r="AG1002" s="39" t="s">
        <v>478</v>
      </c>
      <c r="AH1002" s="39">
        <v>41</v>
      </c>
      <c r="AI1002" s="111">
        <v>41</v>
      </c>
      <c r="AL1002" s="336">
        <v>8.4</v>
      </c>
      <c r="AM1002" s="44">
        <v>177</v>
      </c>
      <c r="AN1002" s="111">
        <v>0.3</v>
      </c>
      <c r="AO1002" s="111">
        <v>1</v>
      </c>
      <c r="AP1002" s="111">
        <v>2</v>
      </c>
      <c r="AQ1002" s="111" t="s">
        <v>1694</v>
      </c>
      <c r="AR1002" s="335" t="s">
        <v>295</v>
      </c>
      <c r="AS1002" s="111" t="s">
        <v>240</v>
      </c>
      <c r="AT1002" s="111" t="s">
        <v>295</v>
      </c>
      <c r="AU1002" s="111"/>
      <c r="AV1002" s="39" t="s">
        <v>481</v>
      </c>
      <c r="AW1002" s="39" t="s">
        <v>1695</v>
      </c>
      <c r="AY1002" s="39">
        <v>8.4</v>
      </c>
      <c r="AZ1002" s="334" t="s">
        <v>240</v>
      </c>
      <c r="BA1002" s="39">
        <v>177</v>
      </c>
      <c r="BH1002" s="39">
        <v>589</v>
      </c>
      <c r="BQ1002" s="39">
        <v>121</v>
      </c>
      <c r="BR1002" s="53"/>
      <c r="BS1002" s="53"/>
      <c r="BT1002" s="53"/>
      <c r="BU1002" s="53"/>
    </row>
    <row r="1003" spans="1:76" x14ac:dyDescent="0.35">
      <c r="A1003" s="39" t="s">
        <v>1692</v>
      </c>
      <c r="E1003" s="39" t="s">
        <v>311</v>
      </c>
      <c r="F1003" s="39" t="s">
        <v>700</v>
      </c>
      <c r="G1003" s="39">
        <v>2007</v>
      </c>
      <c r="H1003" s="39" t="s">
        <v>701</v>
      </c>
      <c r="I1003" s="39" t="s">
        <v>702</v>
      </c>
      <c r="J1003" s="39" t="s">
        <v>502</v>
      </c>
      <c r="K1003" s="39" t="s">
        <v>80</v>
      </c>
      <c r="L1003" s="39" t="s">
        <v>119</v>
      </c>
      <c r="N1003" s="39" t="s">
        <v>687</v>
      </c>
      <c r="O1003" s="39" t="s">
        <v>688</v>
      </c>
      <c r="P1003" s="39" t="s">
        <v>689</v>
      </c>
      <c r="Q1003" s="39" t="s">
        <v>1662</v>
      </c>
      <c r="R1003" s="39" t="s">
        <v>312</v>
      </c>
      <c r="S1003" s="39" t="s">
        <v>312</v>
      </c>
      <c r="T1003" s="34" t="s">
        <v>1693</v>
      </c>
      <c r="U1003" s="39" t="s">
        <v>28</v>
      </c>
      <c r="V1003" s="39" t="s">
        <v>307</v>
      </c>
      <c r="W1003" s="34" t="s">
        <v>280</v>
      </c>
      <c r="X1003" s="39" t="s">
        <v>693</v>
      </c>
      <c r="Z1003" s="39" t="s">
        <v>239</v>
      </c>
      <c r="AA1003" s="39" t="s">
        <v>239</v>
      </c>
      <c r="AB1003" s="39">
        <v>1</v>
      </c>
      <c r="AC1003" s="332">
        <f t="shared" si="51"/>
        <v>24</v>
      </c>
      <c r="AD1003" s="332" t="s">
        <v>240</v>
      </c>
      <c r="AE1003" s="332" t="s">
        <v>477</v>
      </c>
      <c r="AF1003" s="332" t="s">
        <v>240</v>
      </c>
      <c r="AG1003" s="39" t="s">
        <v>478</v>
      </c>
      <c r="AH1003" s="39">
        <v>33</v>
      </c>
      <c r="AI1003" s="111">
        <v>33</v>
      </c>
      <c r="AL1003" s="336">
        <v>8.4</v>
      </c>
      <c r="AM1003" s="44">
        <v>177</v>
      </c>
      <c r="AN1003" s="111">
        <v>0.3</v>
      </c>
      <c r="AO1003" s="111">
        <v>1</v>
      </c>
      <c r="AP1003" s="111">
        <v>2</v>
      </c>
      <c r="AQ1003" s="111" t="s">
        <v>1694</v>
      </c>
      <c r="AR1003" s="335" t="s">
        <v>295</v>
      </c>
      <c r="AS1003" s="111" t="s">
        <v>240</v>
      </c>
      <c r="AT1003" s="111" t="s">
        <v>295</v>
      </c>
      <c r="AU1003" s="111"/>
      <c r="AV1003" s="39" t="s">
        <v>481</v>
      </c>
      <c r="AW1003" s="39" t="s">
        <v>1695</v>
      </c>
      <c r="AY1003" s="39">
        <v>8.4</v>
      </c>
      <c r="AZ1003" s="334" t="s">
        <v>240</v>
      </c>
      <c r="BA1003" s="39">
        <v>177</v>
      </c>
      <c r="BH1003" s="39">
        <v>589</v>
      </c>
      <c r="BQ1003" s="39">
        <v>121</v>
      </c>
      <c r="BR1003" s="53"/>
      <c r="BS1003" s="53"/>
      <c r="BT1003" s="53"/>
      <c r="BU1003" s="53"/>
    </row>
    <row r="1004" spans="1:76" x14ac:dyDescent="0.35">
      <c r="A1004" s="39" t="s">
        <v>1692</v>
      </c>
      <c r="E1004" s="39" t="s">
        <v>311</v>
      </c>
      <c r="F1004" s="39" t="s">
        <v>700</v>
      </c>
      <c r="G1004" s="39">
        <v>2007</v>
      </c>
      <c r="H1004" s="39" t="s">
        <v>701</v>
      </c>
      <c r="I1004" s="39" t="s">
        <v>702</v>
      </c>
      <c r="J1004" s="39" t="s">
        <v>502</v>
      </c>
      <c r="K1004" s="39" t="s">
        <v>80</v>
      </c>
      <c r="L1004" s="39" t="s">
        <v>119</v>
      </c>
      <c r="N1004" s="39" t="s">
        <v>687</v>
      </c>
      <c r="O1004" s="39" t="s">
        <v>688</v>
      </c>
      <c r="P1004" s="39" t="s">
        <v>689</v>
      </c>
      <c r="Q1004" s="39" t="s">
        <v>1662</v>
      </c>
      <c r="R1004" s="39" t="s">
        <v>312</v>
      </c>
      <c r="S1004" s="39" t="s">
        <v>312</v>
      </c>
      <c r="T1004" s="34" t="s">
        <v>1693</v>
      </c>
      <c r="U1004" s="39" t="s">
        <v>28</v>
      </c>
      <c r="V1004" s="39" t="s">
        <v>307</v>
      </c>
      <c r="W1004" s="34" t="s">
        <v>280</v>
      </c>
      <c r="X1004" s="39" t="s">
        <v>281</v>
      </c>
      <c r="Y1004" s="39" t="s">
        <v>1516</v>
      </c>
      <c r="Z1004" s="39" t="s">
        <v>239</v>
      </c>
      <c r="AA1004" s="39" t="s">
        <v>239</v>
      </c>
      <c r="AB1004" s="39">
        <v>2</v>
      </c>
      <c r="AC1004" s="332">
        <f t="shared" si="51"/>
        <v>48</v>
      </c>
      <c r="AD1004" s="332" t="s">
        <v>240</v>
      </c>
      <c r="AE1004" s="332" t="s">
        <v>477</v>
      </c>
      <c r="AF1004" s="332" t="s">
        <v>240</v>
      </c>
      <c r="AG1004" s="39" t="s">
        <v>478</v>
      </c>
      <c r="AH1004" s="39">
        <v>29</v>
      </c>
      <c r="AI1004" s="111">
        <v>29</v>
      </c>
      <c r="AL1004" s="336">
        <v>8.5</v>
      </c>
      <c r="AM1004" s="44">
        <v>177</v>
      </c>
      <c r="AN1004" s="111">
        <v>0.3</v>
      </c>
      <c r="AO1004" s="111">
        <v>1</v>
      </c>
      <c r="AP1004" s="111">
        <v>2</v>
      </c>
      <c r="AQ1004" s="111" t="s">
        <v>1694</v>
      </c>
      <c r="AR1004" s="335" t="s">
        <v>295</v>
      </c>
      <c r="AS1004" s="111" t="s">
        <v>240</v>
      </c>
      <c r="AT1004" s="111" t="s">
        <v>295</v>
      </c>
      <c r="AU1004" s="111"/>
      <c r="AV1004" s="39" t="s">
        <v>481</v>
      </c>
      <c r="AW1004" s="39" t="s">
        <v>1695</v>
      </c>
      <c r="AY1004" s="39">
        <v>8.5</v>
      </c>
      <c r="AZ1004" s="334" t="s">
        <v>240</v>
      </c>
      <c r="BA1004" s="39">
        <v>177</v>
      </c>
      <c r="BH1004" s="39">
        <v>604</v>
      </c>
      <c r="BQ1004" s="39">
        <v>126</v>
      </c>
      <c r="BR1004" s="53"/>
      <c r="BS1004" s="53"/>
      <c r="BT1004" s="53"/>
      <c r="BU1004" s="53"/>
    </row>
    <row r="1005" spans="1:76" x14ac:dyDescent="0.35">
      <c r="A1005" s="39" t="s">
        <v>1692</v>
      </c>
      <c r="E1005" s="39" t="s">
        <v>311</v>
      </c>
      <c r="F1005" s="39" t="s">
        <v>700</v>
      </c>
      <c r="G1005" s="39">
        <v>2007</v>
      </c>
      <c r="H1005" s="39" t="s">
        <v>701</v>
      </c>
      <c r="I1005" s="39" t="s">
        <v>702</v>
      </c>
      <c r="J1005" s="39" t="s">
        <v>502</v>
      </c>
      <c r="K1005" s="39" t="s">
        <v>80</v>
      </c>
      <c r="L1005" s="39" t="s">
        <v>119</v>
      </c>
      <c r="N1005" s="39" t="s">
        <v>687</v>
      </c>
      <c r="O1005" s="39" t="s">
        <v>688</v>
      </c>
      <c r="P1005" s="39" t="s">
        <v>689</v>
      </c>
      <c r="Q1005" s="39" t="s">
        <v>1662</v>
      </c>
      <c r="R1005" s="39" t="s">
        <v>312</v>
      </c>
      <c r="S1005" s="39" t="s">
        <v>312</v>
      </c>
      <c r="T1005" s="34" t="s">
        <v>1693</v>
      </c>
      <c r="U1005" s="39" t="s">
        <v>28</v>
      </c>
      <c r="V1005" s="39" t="s">
        <v>307</v>
      </c>
      <c r="W1005" s="34" t="s">
        <v>280</v>
      </c>
      <c r="X1005" s="39" t="s">
        <v>281</v>
      </c>
      <c r="Y1005" s="39" t="s">
        <v>1516</v>
      </c>
      <c r="Z1005" s="39" t="s">
        <v>239</v>
      </c>
      <c r="AA1005" s="39" t="s">
        <v>239</v>
      </c>
      <c r="AB1005" s="39">
        <v>2</v>
      </c>
      <c r="AC1005" s="332">
        <f t="shared" si="51"/>
        <v>48</v>
      </c>
      <c r="AD1005" s="332" t="s">
        <v>240</v>
      </c>
      <c r="AE1005" s="332" t="s">
        <v>477</v>
      </c>
      <c r="AF1005" s="332" t="s">
        <v>240</v>
      </c>
      <c r="AG1005" s="39" t="s">
        <v>478</v>
      </c>
      <c r="AH1005" s="39">
        <v>35</v>
      </c>
      <c r="AI1005" s="111">
        <v>35</v>
      </c>
      <c r="AL1005" s="336">
        <v>8.5</v>
      </c>
      <c r="AM1005" s="44">
        <v>177</v>
      </c>
      <c r="AN1005" s="111">
        <v>0.3</v>
      </c>
      <c r="AO1005" s="111">
        <v>1</v>
      </c>
      <c r="AP1005" s="111">
        <v>2</v>
      </c>
      <c r="AQ1005" s="111" t="s">
        <v>1694</v>
      </c>
      <c r="AR1005" s="335" t="s">
        <v>295</v>
      </c>
      <c r="AS1005" s="111" t="s">
        <v>240</v>
      </c>
      <c r="AT1005" s="111" t="s">
        <v>295</v>
      </c>
      <c r="AU1005" s="111"/>
      <c r="AV1005" s="39" t="s">
        <v>481</v>
      </c>
      <c r="AW1005" s="39" t="s">
        <v>1695</v>
      </c>
      <c r="AY1005" s="39">
        <v>8.5</v>
      </c>
      <c r="AZ1005" s="334" t="s">
        <v>240</v>
      </c>
      <c r="BA1005" s="39">
        <v>177</v>
      </c>
      <c r="BH1005" s="39">
        <v>604</v>
      </c>
      <c r="BQ1005" s="39">
        <v>126</v>
      </c>
      <c r="BR1005" s="53"/>
      <c r="BS1005" s="53"/>
      <c r="BT1005" s="53"/>
      <c r="BU1005" s="53"/>
    </row>
    <row r="1006" spans="1:76" x14ac:dyDescent="0.35">
      <c r="A1006" s="39" t="s">
        <v>1692</v>
      </c>
      <c r="E1006" s="39" t="s">
        <v>311</v>
      </c>
      <c r="F1006" s="39" t="s">
        <v>700</v>
      </c>
      <c r="G1006" s="39">
        <v>2007</v>
      </c>
      <c r="H1006" s="39" t="s">
        <v>701</v>
      </c>
      <c r="I1006" s="39" t="s">
        <v>702</v>
      </c>
      <c r="J1006" s="39" t="s">
        <v>502</v>
      </c>
      <c r="K1006" s="39" t="s">
        <v>80</v>
      </c>
      <c r="L1006" s="39" t="s">
        <v>119</v>
      </c>
      <c r="N1006" s="39" t="s">
        <v>687</v>
      </c>
      <c r="O1006" s="39" t="s">
        <v>688</v>
      </c>
      <c r="P1006" s="39" t="s">
        <v>689</v>
      </c>
      <c r="Q1006" s="39" t="s">
        <v>1662</v>
      </c>
      <c r="R1006" s="39" t="s">
        <v>312</v>
      </c>
      <c r="S1006" s="39" t="s">
        <v>312</v>
      </c>
      <c r="T1006" s="34" t="s">
        <v>1693</v>
      </c>
      <c r="U1006" s="39" t="s">
        <v>28</v>
      </c>
      <c r="V1006" s="39" t="s">
        <v>307</v>
      </c>
      <c r="W1006" s="34" t="s">
        <v>280</v>
      </c>
      <c r="X1006" s="39" t="s">
        <v>281</v>
      </c>
      <c r="Y1006" s="39" t="s">
        <v>1516</v>
      </c>
      <c r="Z1006" s="39" t="s">
        <v>239</v>
      </c>
      <c r="AA1006" s="39" t="s">
        <v>239</v>
      </c>
      <c r="AB1006" s="39">
        <v>2</v>
      </c>
      <c r="AC1006" s="332">
        <f t="shared" si="51"/>
        <v>48</v>
      </c>
      <c r="AD1006" s="332" t="s">
        <v>240</v>
      </c>
      <c r="AE1006" s="332" t="s">
        <v>477</v>
      </c>
      <c r="AF1006" s="332" t="s">
        <v>240</v>
      </c>
      <c r="AG1006" s="39" t="s">
        <v>478</v>
      </c>
      <c r="AH1006" s="39">
        <v>52</v>
      </c>
      <c r="AI1006" s="111">
        <v>52</v>
      </c>
      <c r="AL1006" s="336">
        <v>8.5</v>
      </c>
      <c r="AM1006" s="44">
        <v>177</v>
      </c>
      <c r="AN1006" s="111">
        <v>0.3</v>
      </c>
      <c r="AO1006" s="111">
        <v>1</v>
      </c>
      <c r="AP1006" s="111">
        <v>2</v>
      </c>
      <c r="AQ1006" s="111" t="s">
        <v>1694</v>
      </c>
      <c r="AR1006" s="335" t="s">
        <v>295</v>
      </c>
      <c r="AS1006" s="111" t="s">
        <v>240</v>
      </c>
      <c r="AT1006" s="111" t="s">
        <v>295</v>
      </c>
      <c r="AU1006" s="111"/>
      <c r="AV1006" s="39" t="s">
        <v>481</v>
      </c>
      <c r="AW1006" s="39" t="s">
        <v>1695</v>
      </c>
      <c r="AY1006" s="39">
        <v>8.5</v>
      </c>
      <c r="AZ1006" s="334" t="s">
        <v>240</v>
      </c>
      <c r="BA1006" s="39">
        <v>177</v>
      </c>
      <c r="BH1006" s="39">
        <v>604</v>
      </c>
      <c r="BQ1006" s="39">
        <v>126</v>
      </c>
      <c r="BR1006" s="53"/>
      <c r="BS1006" s="53"/>
      <c r="BT1006" s="53"/>
      <c r="BU1006" s="53"/>
    </row>
    <row r="1007" spans="1:76" x14ac:dyDescent="0.35">
      <c r="A1007" s="39" t="s">
        <v>1692</v>
      </c>
      <c r="E1007" s="39" t="s">
        <v>311</v>
      </c>
      <c r="F1007" s="39" t="s">
        <v>700</v>
      </c>
      <c r="G1007" s="39">
        <v>2007</v>
      </c>
      <c r="H1007" s="39" t="s">
        <v>701</v>
      </c>
      <c r="I1007" s="39" t="s">
        <v>702</v>
      </c>
      <c r="J1007" s="39" t="s">
        <v>502</v>
      </c>
      <c r="K1007" s="39" t="s">
        <v>80</v>
      </c>
      <c r="L1007" s="39" t="s">
        <v>119</v>
      </c>
      <c r="N1007" s="39" t="s">
        <v>687</v>
      </c>
      <c r="O1007" s="39" t="s">
        <v>688</v>
      </c>
      <c r="P1007" s="39" t="s">
        <v>689</v>
      </c>
      <c r="Q1007" s="39" t="s">
        <v>1662</v>
      </c>
      <c r="R1007" s="39" t="s">
        <v>312</v>
      </c>
      <c r="S1007" s="39" t="s">
        <v>312</v>
      </c>
      <c r="T1007" s="34" t="s">
        <v>1693</v>
      </c>
      <c r="U1007" s="39" t="s">
        <v>28</v>
      </c>
      <c r="V1007" s="39" t="s">
        <v>307</v>
      </c>
      <c r="W1007" s="34" t="s">
        <v>280</v>
      </c>
      <c r="X1007" s="39" t="s">
        <v>281</v>
      </c>
      <c r="Y1007" s="39" t="s">
        <v>1516</v>
      </c>
      <c r="Z1007" s="39" t="s">
        <v>239</v>
      </c>
      <c r="AA1007" s="39" t="s">
        <v>239</v>
      </c>
      <c r="AB1007" s="39">
        <v>2</v>
      </c>
      <c r="AC1007" s="332">
        <f t="shared" si="51"/>
        <v>48</v>
      </c>
      <c r="AD1007" s="332" t="s">
        <v>240</v>
      </c>
      <c r="AE1007" s="332" t="s">
        <v>477</v>
      </c>
      <c r="AF1007" s="332" t="s">
        <v>240</v>
      </c>
      <c r="AG1007" s="39" t="s">
        <v>478</v>
      </c>
      <c r="AH1007" s="39">
        <v>34</v>
      </c>
      <c r="AI1007" s="111">
        <v>34</v>
      </c>
      <c r="AL1007" s="336">
        <v>8.5</v>
      </c>
      <c r="AM1007" s="44">
        <v>177</v>
      </c>
      <c r="AN1007" s="111">
        <v>0.3</v>
      </c>
      <c r="AO1007" s="111">
        <v>1</v>
      </c>
      <c r="AP1007" s="111">
        <v>2</v>
      </c>
      <c r="AQ1007" s="111" t="s">
        <v>1694</v>
      </c>
      <c r="AR1007" s="335" t="s">
        <v>295</v>
      </c>
      <c r="AS1007" s="111" t="s">
        <v>240</v>
      </c>
      <c r="AT1007" s="111" t="s">
        <v>295</v>
      </c>
      <c r="AU1007" s="111"/>
      <c r="AV1007" s="39" t="s">
        <v>481</v>
      </c>
      <c r="AW1007" s="39" t="s">
        <v>1695</v>
      </c>
      <c r="AY1007" s="39">
        <v>8.5</v>
      </c>
      <c r="AZ1007" s="334" t="s">
        <v>240</v>
      </c>
      <c r="BA1007" s="39">
        <v>177</v>
      </c>
      <c r="BH1007" s="39">
        <v>604</v>
      </c>
      <c r="BQ1007" s="39">
        <v>126</v>
      </c>
      <c r="BR1007" s="53"/>
      <c r="BS1007" s="53"/>
      <c r="BT1007" s="53"/>
      <c r="BU1007" s="53"/>
    </row>
    <row r="1008" spans="1:76" x14ac:dyDescent="0.35">
      <c r="A1008" s="39" t="s">
        <v>1692</v>
      </c>
      <c r="E1008" s="39" t="s">
        <v>311</v>
      </c>
      <c r="F1008" s="39" t="s">
        <v>700</v>
      </c>
      <c r="G1008" s="39">
        <v>2007</v>
      </c>
      <c r="H1008" s="39" t="s">
        <v>701</v>
      </c>
      <c r="I1008" s="39" t="s">
        <v>702</v>
      </c>
      <c r="J1008" s="39" t="s">
        <v>502</v>
      </c>
      <c r="K1008" s="39" t="s">
        <v>80</v>
      </c>
      <c r="L1008" s="39" t="s">
        <v>119</v>
      </c>
      <c r="N1008" s="39" t="s">
        <v>687</v>
      </c>
      <c r="O1008" s="39" t="s">
        <v>688</v>
      </c>
      <c r="P1008" s="39" t="s">
        <v>689</v>
      </c>
      <c r="Q1008" s="39" t="s">
        <v>1662</v>
      </c>
      <c r="R1008" s="39" t="s">
        <v>312</v>
      </c>
      <c r="S1008" s="39" t="s">
        <v>312</v>
      </c>
      <c r="T1008" s="34" t="s">
        <v>1693</v>
      </c>
      <c r="U1008" s="39" t="s">
        <v>28</v>
      </c>
      <c r="V1008" s="39" t="s">
        <v>307</v>
      </c>
      <c r="W1008" s="34" t="s">
        <v>280</v>
      </c>
      <c r="X1008" s="39" t="s">
        <v>281</v>
      </c>
      <c r="Y1008" s="39" t="s">
        <v>1516</v>
      </c>
      <c r="Z1008" s="39" t="s">
        <v>239</v>
      </c>
      <c r="AA1008" s="39" t="s">
        <v>239</v>
      </c>
      <c r="AB1008" s="39">
        <v>2</v>
      </c>
      <c r="AC1008" s="332">
        <f t="shared" si="51"/>
        <v>48</v>
      </c>
      <c r="AD1008" s="332" t="s">
        <v>240</v>
      </c>
      <c r="AE1008" s="332" t="s">
        <v>477</v>
      </c>
      <c r="AF1008" s="332" t="s">
        <v>240</v>
      </c>
      <c r="AG1008" s="39" t="s">
        <v>478</v>
      </c>
      <c r="AH1008" s="39">
        <v>45</v>
      </c>
      <c r="AI1008" s="111">
        <v>45</v>
      </c>
      <c r="AL1008" s="336">
        <v>8.5</v>
      </c>
      <c r="AM1008" s="44">
        <v>177</v>
      </c>
      <c r="AN1008" s="111">
        <v>0.3</v>
      </c>
      <c r="AO1008" s="111">
        <v>1</v>
      </c>
      <c r="AP1008" s="111">
        <v>2</v>
      </c>
      <c r="AQ1008" s="111" t="s">
        <v>1694</v>
      </c>
      <c r="AR1008" s="335" t="s">
        <v>295</v>
      </c>
      <c r="AS1008" s="111" t="s">
        <v>240</v>
      </c>
      <c r="AT1008" s="111" t="s">
        <v>295</v>
      </c>
      <c r="AU1008" s="111"/>
      <c r="AV1008" s="39" t="s">
        <v>481</v>
      </c>
      <c r="AW1008" s="39" t="s">
        <v>1695</v>
      </c>
      <c r="AY1008" s="39">
        <v>8.5</v>
      </c>
      <c r="AZ1008" s="334" t="s">
        <v>240</v>
      </c>
      <c r="BA1008" s="39">
        <v>177</v>
      </c>
      <c r="BH1008" s="39">
        <v>604</v>
      </c>
      <c r="BQ1008" s="39">
        <v>126</v>
      </c>
      <c r="BR1008" s="53"/>
      <c r="BS1008" s="53"/>
      <c r="BT1008" s="53"/>
      <c r="BU1008" s="53"/>
    </row>
    <row r="1009" spans="1:76" x14ac:dyDescent="0.35">
      <c r="A1009" s="39" t="s">
        <v>1692</v>
      </c>
      <c r="E1009" s="39" t="s">
        <v>311</v>
      </c>
      <c r="F1009" s="39" t="s">
        <v>700</v>
      </c>
      <c r="G1009" s="39">
        <v>2007</v>
      </c>
      <c r="H1009" s="39" t="s">
        <v>701</v>
      </c>
      <c r="I1009" s="39" t="s">
        <v>702</v>
      </c>
      <c r="J1009" s="39" t="s">
        <v>502</v>
      </c>
      <c r="K1009" s="39" t="s">
        <v>80</v>
      </c>
      <c r="L1009" s="39" t="s">
        <v>119</v>
      </c>
      <c r="N1009" s="39" t="s">
        <v>687</v>
      </c>
      <c r="O1009" s="39" t="s">
        <v>688</v>
      </c>
      <c r="P1009" s="39" t="s">
        <v>689</v>
      </c>
      <c r="Q1009" s="39" t="s">
        <v>1662</v>
      </c>
      <c r="R1009" s="39" t="s">
        <v>312</v>
      </c>
      <c r="S1009" s="39" t="s">
        <v>312</v>
      </c>
      <c r="T1009" s="34" t="s">
        <v>1693</v>
      </c>
      <c r="U1009" s="39" t="s">
        <v>28</v>
      </c>
      <c r="V1009" s="39" t="s">
        <v>307</v>
      </c>
      <c r="W1009" s="34" t="s">
        <v>280</v>
      </c>
      <c r="X1009" s="39" t="s">
        <v>281</v>
      </c>
      <c r="Y1009" s="39" t="s">
        <v>1516</v>
      </c>
      <c r="Z1009" s="39" t="s">
        <v>239</v>
      </c>
      <c r="AA1009" s="39" t="s">
        <v>239</v>
      </c>
      <c r="AB1009" s="39">
        <v>4</v>
      </c>
      <c r="AC1009" s="332">
        <f t="shared" si="51"/>
        <v>96</v>
      </c>
      <c r="AD1009" s="332" t="s">
        <v>240</v>
      </c>
      <c r="AE1009" s="332" t="s">
        <v>477</v>
      </c>
      <c r="AF1009" s="332" t="s">
        <v>240</v>
      </c>
      <c r="AG1009" s="39" t="s">
        <v>478</v>
      </c>
      <c r="AH1009" s="39">
        <v>18</v>
      </c>
      <c r="AI1009" s="111">
        <v>18</v>
      </c>
      <c r="AL1009" s="336">
        <v>8.5</v>
      </c>
      <c r="AM1009" s="44">
        <v>177</v>
      </c>
      <c r="AN1009" s="111">
        <v>0.3</v>
      </c>
      <c r="AO1009" s="111">
        <v>1</v>
      </c>
      <c r="AP1009" s="111">
        <v>2</v>
      </c>
      <c r="AQ1009" s="111" t="s">
        <v>1694</v>
      </c>
      <c r="AR1009" s="335" t="s">
        <v>295</v>
      </c>
      <c r="AS1009" s="111" t="s">
        <v>240</v>
      </c>
      <c r="AT1009" s="111" t="s">
        <v>295</v>
      </c>
      <c r="AU1009" s="111"/>
      <c r="AV1009" s="39" t="s">
        <v>481</v>
      </c>
      <c r="AW1009" s="39" t="s">
        <v>1695</v>
      </c>
      <c r="AY1009" s="39">
        <v>8.5</v>
      </c>
      <c r="AZ1009" s="334" t="s">
        <v>240</v>
      </c>
      <c r="BA1009" s="39">
        <v>177</v>
      </c>
      <c r="BH1009" s="39">
        <v>604</v>
      </c>
      <c r="BQ1009" s="39">
        <v>126</v>
      </c>
      <c r="BR1009" s="53"/>
      <c r="BS1009" s="53"/>
      <c r="BT1009" s="53"/>
      <c r="BU1009" s="53"/>
    </row>
    <row r="1010" spans="1:76" x14ac:dyDescent="0.35">
      <c r="A1010" s="39" t="s">
        <v>1692</v>
      </c>
      <c r="E1010" s="39" t="s">
        <v>311</v>
      </c>
      <c r="F1010" s="39" t="s">
        <v>700</v>
      </c>
      <c r="G1010" s="39">
        <v>2007</v>
      </c>
      <c r="H1010" s="39" t="s">
        <v>701</v>
      </c>
      <c r="I1010" s="39" t="s">
        <v>702</v>
      </c>
      <c r="J1010" s="39" t="s">
        <v>502</v>
      </c>
      <c r="K1010" s="39" t="s">
        <v>80</v>
      </c>
      <c r="L1010" s="39" t="s">
        <v>119</v>
      </c>
      <c r="N1010" s="39" t="s">
        <v>687</v>
      </c>
      <c r="O1010" s="39" t="s">
        <v>688</v>
      </c>
      <c r="P1010" s="39" t="s">
        <v>689</v>
      </c>
      <c r="Q1010" s="39" t="s">
        <v>1662</v>
      </c>
      <c r="R1010" s="39" t="s">
        <v>312</v>
      </c>
      <c r="S1010" s="39" t="s">
        <v>312</v>
      </c>
      <c r="T1010" s="34" t="s">
        <v>1693</v>
      </c>
      <c r="U1010" s="39" t="s">
        <v>28</v>
      </c>
      <c r="V1010" s="39" t="s">
        <v>307</v>
      </c>
      <c r="W1010" s="34" t="s">
        <v>280</v>
      </c>
      <c r="X1010" s="39" t="s">
        <v>281</v>
      </c>
      <c r="Y1010" s="39" t="s">
        <v>1516</v>
      </c>
      <c r="Z1010" s="39" t="s">
        <v>239</v>
      </c>
      <c r="AA1010" s="39" t="s">
        <v>239</v>
      </c>
      <c r="AB1010" s="39">
        <v>4</v>
      </c>
      <c r="AC1010" s="332">
        <f t="shared" si="51"/>
        <v>96</v>
      </c>
      <c r="AD1010" s="332" t="s">
        <v>240</v>
      </c>
      <c r="AE1010" s="332" t="s">
        <v>477</v>
      </c>
      <c r="AF1010" s="332" t="s">
        <v>240</v>
      </c>
      <c r="AG1010" s="39" t="s">
        <v>478</v>
      </c>
      <c r="AH1010" s="39">
        <v>20</v>
      </c>
      <c r="AI1010" s="111">
        <v>20</v>
      </c>
      <c r="AL1010" s="336">
        <v>8.5</v>
      </c>
      <c r="AM1010" s="44">
        <v>177</v>
      </c>
      <c r="AN1010" s="111">
        <v>0.3</v>
      </c>
      <c r="AO1010" s="111">
        <v>1</v>
      </c>
      <c r="AP1010" s="111">
        <v>2</v>
      </c>
      <c r="AQ1010" s="111" t="s">
        <v>1694</v>
      </c>
      <c r="AR1010" s="335" t="s">
        <v>295</v>
      </c>
      <c r="AS1010" s="111" t="s">
        <v>240</v>
      </c>
      <c r="AT1010" s="111" t="s">
        <v>295</v>
      </c>
      <c r="AU1010" s="111"/>
      <c r="AV1010" s="39" t="s">
        <v>481</v>
      </c>
      <c r="AW1010" s="39" t="s">
        <v>1695</v>
      </c>
      <c r="AY1010" s="39">
        <v>8.5</v>
      </c>
      <c r="AZ1010" s="334" t="s">
        <v>240</v>
      </c>
      <c r="BA1010" s="39">
        <v>177</v>
      </c>
      <c r="BH1010" s="39">
        <v>604</v>
      </c>
      <c r="BQ1010" s="39">
        <v>126</v>
      </c>
      <c r="BR1010" s="53"/>
      <c r="BS1010" s="53"/>
      <c r="BT1010" s="53"/>
      <c r="BU1010" s="53"/>
    </row>
    <row r="1011" spans="1:76" x14ac:dyDescent="0.35">
      <c r="A1011" s="39" t="s">
        <v>1692</v>
      </c>
      <c r="E1011" s="39" t="s">
        <v>311</v>
      </c>
      <c r="F1011" s="39" t="s">
        <v>700</v>
      </c>
      <c r="G1011" s="39">
        <v>2007</v>
      </c>
      <c r="H1011" s="39" t="s">
        <v>701</v>
      </c>
      <c r="I1011" s="39" t="s">
        <v>702</v>
      </c>
      <c r="J1011" s="39" t="s">
        <v>502</v>
      </c>
      <c r="K1011" s="39" t="s">
        <v>80</v>
      </c>
      <c r="L1011" s="39" t="s">
        <v>119</v>
      </c>
      <c r="N1011" s="39" t="s">
        <v>687</v>
      </c>
      <c r="O1011" s="39" t="s">
        <v>688</v>
      </c>
      <c r="P1011" s="39" t="s">
        <v>689</v>
      </c>
      <c r="Q1011" s="39" t="s">
        <v>1662</v>
      </c>
      <c r="R1011" s="39" t="s">
        <v>312</v>
      </c>
      <c r="S1011" s="39" t="s">
        <v>312</v>
      </c>
      <c r="T1011" s="34" t="s">
        <v>1693</v>
      </c>
      <c r="U1011" s="39" t="s">
        <v>28</v>
      </c>
      <c r="V1011" s="39" t="s">
        <v>307</v>
      </c>
      <c r="W1011" s="34" t="s">
        <v>280</v>
      </c>
      <c r="X1011" s="39" t="s">
        <v>281</v>
      </c>
      <c r="Y1011" s="39" t="s">
        <v>1516</v>
      </c>
      <c r="Z1011" s="39" t="s">
        <v>239</v>
      </c>
      <c r="AA1011" s="39" t="s">
        <v>239</v>
      </c>
      <c r="AB1011" s="39">
        <v>4</v>
      </c>
      <c r="AC1011" s="332">
        <f t="shared" si="51"/>
        <v>96</v>
      </c>
      <c r="AD1011" s="332" t="s">
        <v>240</v>
      </c>
      <c r="AE1011" s="332" t="s">
        <v>477</v>
      </c>
      <c r="AF1011" s="332" t="s">
        <v>240</v>
      </c>
      <c r="AG1011" s="39" t="s">
        <v>478</v>
      </c>
      <c r="AH1011" s="39">
        <v>23</v>
      </c>
      <c r="AI1011" s="111">
        <v>23</v>
      </c>
      <c r="AL1011" s="336">
        <v>8.5</v>
      </c>
      <c r="AM1011" s="44">
        <v>177</v>
      </c>
      <c r="AN1011" s="111">
        <v>0.3</v>
      </c>
      <c r="AO1011" s="111">
        <v>1</v>
      </c>
      <c r="AP1011" s="111">
        <v>2</v>
      </c>
      <c r="AQ1011" s="111" t="s">
        <v>1694</v>
      </c>
      <c r="AR1011" s="335" t="s">
        <v>295</v>
      </c>
      <c r="AS1011" s="111" t="s">
        <v>240</v>
      </c>
      <c r="AT1011" s="111" t="s">
        <v>295</v>
      </c>
      <c r="AU1011" s="111"/>
      <c r="AV1011" s="39" t="s">
        <v>481</v>
      </c>
      <c r="AW1011" s="39" t="s">
        <v>1695</v>
      </c>
      <c r="AY1011" s="39">
        <v>8.5</v>
      </c>
      <c r="AZ1011" s="334" t="s">
        <v>240</v>
      </c>
      <c r="BA1011" s="39">
        <v>177</v>
      </c>
      <c r="BH1011" s="39">
        <v>604</v>
      </c>
      <c r="BQ1011" s="39">
        <v>126</v>
      </c>
      <c r="BR1011" s="53"/>
      <c r="BS1011" s="53"/>
      <c r="BT1011" s="53"/>
      <c r="BU1011" s="53"/>
    </row>
    <row r="1012" spans="1:76" x14ac:dyDescent="0.35">
      <c r="A1012" s="39" t="s">
        <v>1692</v>
      </c>
      <c r="E1012" s="39" t="s">
        <v>311</v>
      </c>
      <c r="F1012" s="39" t="s">
        <v>700</v>
      </c>
      <c r="G1012" s="39">
        <v>2007</v>
      </c>
      <c r="H1012" s="39" t="s">
        <v>701</v>
      </c>
      <c r="I1012" s="39" t="s">
        <v>702</v>
      </c>
      <c r="J1012" s="39" t="s">
        <v>502</v>
      </c>
      <c r="K1012" s="39" t="s">
        <v>80</v>
      </c>
      <c r="L1012" s="39" t="s">
        <v>119</v>
      </c>
      <c r="N1012" s="39" t="s">
        <v>687</v>
      </c>
      <c r="O1012" s="39" t="s">
        <v>688</v>
      </c>
      <c r="P1012" s="39" t="s">
        <v>689</v>
      </c>
      <c r="Q1012" s="39" t="s">
        <v>1662</v>
      </c>
      <c r="R1012" s="39" t="s">
        <v>312</v>
      </c>
      <c r="S1012" s="39" t="s">
        <v>312</v>
      </c>
      <c r="T1012" s="34" t="s">
        <v>1693</v>
      </c>
      <c r="U1012" s="39" t="s">
        <v>28</v>
      </c>
      <c r="V1012" s="39" t="s">
        <v>307</v>
      </c>
      <c r="W1012" s="34" t="s">
        <v>280</v>
      </c>
      <c r="X1012" s="39" t="s">
        <v>281</v>
      </c>
      <c r="Y1012" s="39" t="s">
        <v>1516</v>
      </c>
      <c r="Z1012" s="39" t="s">
        <v>239</v>
      </c>
      <c r="AA1012" s="39" t="s">
        <v>239</v>
      </c>
      <c r="AB1012" s="39">
        <v>4</v>
      </c>
      <c r="AC1012" s="332">
        <f t="shared" si="51"/>
        <v>96</v>
      </c>
      <c r="AD1012" s="332" t="s">
        <v>240</v>
      </c>
      <c r="AE1012" s="332" t="s">
        <v>477</v>
      </c>
      <c r="AF1012" s="332" t="s">
        <v>240</v>
      </c>
      <c r="AG1012" s="39" t="s">
        <v>478</v>
      </c>
      <c r="AH1012" s="39">
        <v>21</v>
      </c>
      <c r="AI1012" s="111">
        <v>21</v>
      </c>
      <c r="AL1012" s="336">
        <v>8.5</v>
      </c>
      <c r="AM1012" s="44">
        <v>177</v>
      </c>
      <c r="AN1012" s="111">
        <v>0.3</v>
      </c>
      <c r="AO1012" s="111">
        <v>1</v>
      </c>
      <c r="AP1012" s="111">
        <v>2</v>
      </c>
      <c r="AQ1012" s="111" t="s">
        <v>1694</v>
      </c>
      <c r="AR1012" s="335" t="s">
        <v>295</v>
      </c>
      <c r="AS1012" s="111" t="s">
        <v>240</v>
      </c>
      <c r="AT1012" s="111" t="s">
        <v>295</v>
      </c>
      <c r="AU1012" s="111"/>
      <c r="AV1012" s="39" t="s">
        <v>481</v>
      </c>
      <c r="AW1012" s="39" t="s">
        <v>1695</v>
      </c>
      <c r="AY1012" s="39">
        <v>8.5</v>
      </c>
      <c r="AZ1012" s="334" t="s">
        <v>240</v>
      </c>
      <c r="BA1012" s="39">
        <v>177</v>
      </c>
      <c r="BH1012" s="39">
        <v>604</v>
      </c>
      <c r="BQ1012" s="39">
        <v>126</v>
      </c>
      <c r="BR1012" s="53"/>
      <c r="BS1012" s="53"/>
      <c r="BT1012" s="53"/>
      <c r="BU1012" s="53"/>
    </row>
    <row r="1013" spans="1:76" x14ac:dyDescent="0.35">
      <c r="A1013" s="39" t="s">
        <v>1692</v>
      </c>
      <c r="E1013" s="39" t="s">
        <v>311</v>
      </c>
      <c r="F1013" s="39" t="s">
        <v>700</v>
      </c>
      <c r="G1013" s="39">
        <v>2007</v>
      </c>
      <c r="H1013" s="39" t="s">
        <v>701</v>
      </c>
      <c r="I1013" s="39" t="s">
        <v>702</v>
      </c>
      <c r="J1013" s="39" t="s">
        <v>502</v>
      </c>
      <c r="K1013" s="39" t="s">
        <v>80</v>
      </c>
      <c r="L1013" s="39" t="s">
        <v>119</v>
      </c>
      <c r="N1013" s="39" t="s">
        <v>687</v>
      </c>
      <c r="O1013" s="39" t="s">
        <v>688</v>
      </c>
      <c r="P1013" s="39" t="s">
        <v>689</v>
      </c>
      <c r="Q1013" s="39" t="s">
        <v>1662</v>
      </c>
      <c r="R1013" s="39" t="s">
        <v>312</v>
      </c>
      <c r="S1013" s="39" t="s">
        <v>312</v>
      </c>
      <c r="T1013" s="34" t="s">
        <v>1693</v>
      </c>
      <c r="U1013" s="39" t="s">
        <v>28</v>
      </c>
      <c r="V1013" s="39" t="s">
        <v>307</v>
      </c>
      <c r="W1013" s="34" t="s">
        <v>280</v>
      </c>
      <c r="X1013" s="39" t="s">
        <v>281</v>
      </c>
      <c r="Y1013" s="39" t="s">
        <v>1516</v>
      </c>
      <c r="Z1013" s="39" t="s">
        <v>239</v>
      </c>
      <c r="AA1013" s="39" t="s">
        <v>239</v>
      </c>
      <c r="AB1013" s="39">
        <v>4</v>
      </c>
      <c r="AC1013" s="332">
        <f t="shared" si="51"/>
        <v>96</v>
      </c>
      <c r="AD1013" s="332" t="s">
        <v>240</v>
      </c>
      <c r="AE1013" s="332" t="s">
        <v>477</v>
      </c>
      <c r="AF1013" s="332" t="s">
        <v>240</v>
      </c>
      <c r="AG1013" s="39" t="s">
        <v>478</v>
      </c>
      <c r="AH1013" s="39">
        <v>25</v>
      </c>
      <c r="AI1013" s="111">
        <v>25</v>
      </c>
      <c r="AL1013" s="336">
        <v>8.5</v>
      </c>
      <c r="AM1013" s="44">
        <v>177</v>
      </c>
      <c r="AN1013" s="111">
        <v>0.3</v>
      </c>
      <c r="AO1013" s="111">
        <v>1</v>
      </c>
      <c r="AP1013" s="111">
        <v>2</v>
      </c>
      <c r="AQ1013" s="111" t="s">
        <v>1694</v>
      </c>
      <c r="AR1013" s="335" t="s">
        <v>295</v>
      </c>
      <c r="AS1013" s="111" t="s">
        <v>240</v>
      </c>
      <c r="AT1013" s="111" t="s">
        <v>295</v>
      </c>
      <c r="AU1013" s="111"/>
      <c r="AV1013" s="39" t="s">
        <v>481</v>
      </c>
      <c r="AW1013" s="39" t="s">
        <v>1695</v>
      </c>
      <c r="AY1013" s="39">
        <v>8.5</v>
      </c>
      <c r="AZ1013" s="334" t="s">
        <v>240</v>
      </c>
      <c r="BA1013" s="39">
        <v>177</v>
      </c>
      <c r="BH1013" s="39">
        <v>604</v>
      </c>
      <c r="BQ1013" s="39">
        <v>126</v>
      </c>
      <c r="BR1013" s="53"/>
      <c r="BS1013" s="53"/>
      <c r="BT1013" s="53"/>
      <c r="BU1013" s="53"/>
    </row>
    <row r="1014" spans="1:76" x14ac:dyDescent="0.35">
      <c r="A1014" s="39" t="s">
        <v>1692</v>
      </c>
      <c r="E1014" s="39" t="s">
        <v>311</v>
      </c>
      <c r="F1014" s="39" t="s">
        <v>700</v>
      </c>
      <c r="G1014" s="39">
        <v>2007</v>
      </c>
      <c r="H1014" s="39" t="s">
        <v>701</v>
      </c>
      <c r="I1014" s="39" t="s">
        <v>702</v>
      </c>
      <c r="J1014" s="39" t="s">
        <v>502</v>
      </c>
      <c r="K1014" s="39" t="s">
        <v>80</v>
      </c>
      <c r="L1014" s="39" t="s">
        <v>119</v>
      </c>
      <c r="N1014" s="39" t="s">
        <v>687</v>
      </c>
      <c r="O1014" s="39" t="s">
        <v>688</v>
      </c>
      <c r="P1014" s="39" t="s">
        <v>689</v>
      </c>
      <c r="Q1014" s="39" t="s">
        <v>1662</v>
      </c>
      <c r="R1014" s="39" t="s">
        <v>312</v>
      </c>
      <c r="S1014" s="39" t="s">
        <v>312</v>
      </c>
      <c r="T1014" s="34" t="s">
        <v>1693</v>
      </c>
      <c r="U1014" s="39" t="s">
        <v>28</v>
      </c>
      <c r="V1014" s="39" t="s">
        <v>307</v>
      </c>
      <c r="W1014" s="34" t="s">
        <v>280</v>
      </c>
      <c r="X1014" s="39" t="s">
        <v>281</v>
      </c>
      <c r="Y1014" s="39" t="s">
        <v>1696</v>
      </c>
      <c r="Z1014" s="39" t="s">
        <v>239</v>
      </c>
      <c r="AA1014" s="39" t="s">
        <v>239</v>
      </c>
      <c r="AB1014" s="39">
        <v>4</v>
      </c>
      <c r="AC1014" s="332">
        <f t="shared" si="51"/>
        <v>96</v>
      </c>
      <c r="AD1014" s="332" t="s">
        <v>240</v>
      </c>
      <c r="AE1014" s="332" t="s">
        <v>477</v>
      </c>
      <c r="AF1014" s="332" t="s">
        <v>240</v>
      </c>
      <c r="AG1014" s="39" t="s">
        <v>478</v>
      </c>
      <c r="AH1014" s="39">
        <v>32</v>
      </c>
      <c r="AI1014" s="111">
        <v>32</v>
      </c>
      <c r="AL1014" s="336">
        <v>8.5</v>
      </c>
      <c r="AM1014" s="44">
        <v>177</v>
      </c>
      <c r="AN1014" s="111">
        <v>0.3</v>
      </c>
      <c r="AO1014" s="111">
        <v>1</v>
      </c>
      <c r="AP1014" s="111">
        <v>2</v>
      </c>
      <c r="AQ1014" s="111" t="s">
        <v>1694</v>
      </c>
      <c r="AR1014" s="335" t="s">
        <v>295</v>
      </c>
      <c r="AS1014" s="111" t="s">
        <v>240</v>
      </c>
      <c r="AT1014" s="111" t="s">
        <v>295</v>
      </c>
      <c r="AU1014" s="111"/>
      <c r="AV1014" s="39" t="s">
        <v>481</v>
      </c>
      <c r="AW1014" s="39" t="s">
        <v>1695</v>
      </c>
      <c r="AY1014" s="39">
        <v>8.5</v>
      </c>
      <c r="AZ1014" s="334" t="s">
        <v>240</v>
      </c>
      <c r="BA1014" s="39">
        <v>177</v>
      </c>
      <c r="BH1014" s="39">
        <v>604</v>
      </c>
      <c r="BQ1014" s="39">
        <v>126</v>
      </c>
      <c r="BR1014" s="53"/>
      <c r="BS1014" s="53"/>
      <c r="BT1014" s="53"/>
      <c r="BU1014" s="53"/>
    </row>
    <row r="1015" spans="1:76" x14ac:dyDescent="0.35">
      <c r="A1015" s="39" t="s">
        <v>1692</v>
      </c>
      <c r="E1015" s="39" t="s">
        <v>311</v>
      </c>
      <c r="F1015" s="39" t="s">
        <v>700</v>
      </c>
      <c r="G1015" s="39">
        <v>2007</v>
      </c>
      <c r="H1015" s="39" t="s">
        <v>701</v>
      </c>
      <c r="I1015" s="39" t="s">
        <v>702</v>
      </c>
      <c r="J1015" s="39" t="s">
        <v>502</v>
      </c>
      <c r="K1015" s="39" t="s">
        <v>80</v>
      </c>
      <c r="L1015" s="39" t="s">
        <v>119</v>
      </c>
      <c r="N1015" s="39" t="s">
        <v>687</v>
      </c>
      <c r="O1015" s="39" t="s">
        <v>688</v>
      </c>
      <c r="P1015" s="39" t="s">
        <v>689</v>
      </c>
      <c r="Q1015" s="39" t="s">
        <v>1662</v>
      </c>
      <c r="R1015" s="39" t="s">
        <v>312</v>
      </c>
      <c r="S1015" s="39" t="s">
        <v>312</v>
      </c>
      <c r="T1015" s="34" t="s">
        <v>1693</v>
      </c>
      <c r="U1015" s="39" t="s">
        <v>28</v>
      </c>
      <c r="V1015" s="39" t="s">
        <v>307</v>
      </c>
      <c r="W1015" s="34" t="s">
        <v>280</v>
      </c>
      <c r="X1015" s="39" t="s">
        <v>281</v>
      </c>
      <c r="Y1015" s="39" t="s">
        <v>1696</v>
      </c>
      <c r="Z1015" s="39" t="s">
        <v>239</v>
      </c>
      <c r="AA1015" s="39" t="s">
        <v>239</v>
      </c>
      <c r="AB1015" s="39">
        <v>4</v>
      </c>
      <c r="AC1015" s="332">
        <f t="shared" si="51"/>
        <v>96</v>
      </c>
      <c r="AD1015" s="332" t="s">
        <v>240</v>
      </c>
      <c r="AE1015" s="332" t="s">
        <v>477</v>
      </c>
      <c r="AF1015" s="332" t="s">
        <v>240</v>
      </c>
      <c r="AG1015" s="39" t="s">
        <v>478</v>
      </c>
      <c r="AH1015" s="39">
        <v>60</v>
      </c>
      <c r="AI1015" s="111">
        <v>60</v>
      </c>
      <c r="AL1015" s="336">
        <v>8.5</v>
      </c>
      <c r="AM1015" s="44">
        <v>177</v>
      </c>
      <c r="AN1015" s="111">
        <v>0.3</v>
      </c>
      <c r="AO1015" s="111">
        <v>1</v>
      </c>
      <c r="AP1015" s="111">
        <v>2</v>
      </c>
      <c r="AQ1015" s="111" t="s">
        <v>1694</v>
      </c>
      <c r="AR1015" s="335" t="s">
        <v>295</v>
      </c>
      <c r="AS1015" s="111" t="s">
        <v>240</v>
      </c>
      <c r="AT1015" s="111" t="s">
        <v>295</v>
      </c>
      <c r="AU1015" s="111"/>
      <c r="AV1015" s="39" t="s">
        <v>481</v>
      </c>
      <c r="AW1015" s="39" t="s">
        <v>1695</v>
      </c>
      <c r="AY1015" s="39">
        <v>8.5</v>
      </c>
      <c r="AZ1015" s="334" t="s">
        <v>240</v>
      </c>
      <c r="BA1015" s="39">
        <v>177</v>
      </c>
      <c r="BH1015" s="39">
        <v>604</v>
      </c>
      <c r="BQ1015" s="39">
        <v>126</v>
      </c>
      <c r="BR1015" s="53"/>
      <c r="BS1015" s="53"/>
      <c r="BT1015" s="53"/>
      <c r="BU1015" s="53"/>
    </row>
    <row r="1016" spans="1:76" x14ac:dyDescent="0.35">
      <c r="A1016" s="34" t="s">
        <v>277</v>
      </c>
      <c r="B1016" s="34"/>
      <c r="C1016" s="34"/>
      <c r="D1016" s="34"/>
      <c r="E1016" s="113" t="s">
        <v>311</v>
      </c>
      <c r="F1016" s="113" t="s">
        <v>995</v>
      </c>
      <c r="G1016" s="41">
        <v>2009</v>
      </c>
      <c r="H1016" s="34"/>
      <c r="I1016" s="34"/>
      <c r="J1016" s="113"/>
      <c r="K1016" s="39" t="s">
        <v>80</v>
      </c>
      <c r="L1016" s="39" t="s">
        <v>119</v>
      </c>
      <c r="N1016" s="39" t="s">
        <v>687</v>
      </c>
      <c r="O1016" s="39" t="s">
        <v>688</v>
      </c>
      <c r="P1016" s="39" t="s">
        <v>689</v>
      </c>
      <c r="Q1016" s="39" t="s">
        <v>1662</v>
      </c>
      <c r="R1016" s="35" t="s">
        <v>312</v>
      </c>
      <c r="S1016" s="35" t="s">
        <v>312</v>
      </c>
      <c r="T1016" s="113" t="s">
        <v>1693</v>
      </c>
      <c r="U1016" s="39" t="s">
        <v>28</v>
      </c>
      <c r="V1016" s="113" t="s">
        <v>307</v>
      </c>
      <c r="W1016" s="34" t="s">
        <v>280</v>
      </c>
      <c r="X1016" s="113" t="s">
        <v>281</v>
      </c>
      <c r="Y1016" s="113"/>
      <c r="Z1016" s="39" t="s">
        <v>239</v>
      </c>
      <c r="AA1016" s="112"/>
      <c r="AB1016" s="112"/>
      <c r="AC1016" s="41">
        <v>96</v>
      </c>
      <c r="AD1016" s="41" t="s">
        <v>240</v>
      </c>
      <c r="AE1016" s="41" t="s">
        <v>508</v>
      </c>
      <c r="AF1016" s="332" t="s">
        <v>240</v>
      </c>
      <c r="AG1016" s="112"/>
      <c r="AH1016" s="39" t="s">
        <v>1697</v>
      </c>
      <c r="AI1016" s="111">
        <v>9.9</v>
      </c>
      <c r="AJ1016" s="112"/>
      <c r="AK1016" s="112" t="s">
        <v>509</v>
      </c>
      <c r="AL1016" s="336">
        <v>8.1</v>
      </c>
      <c r="AM1016" s="44">
        <v>53.528300000000002</v>
      </c>
      <c r="AN1016" s="111">
        <v>0.8</v>
      </c>
      <c r="AO1016" s="111">
        <f t="shared" ref="AO1016:AO1043" si="52">IF(AP1016=1,1,"xx")</f>
        <v>1</v>
      </c>
      <c r="AP1016" s="111">
        <v>1</v>
      </c>
      <c r="AQ1016" s="111"/>
      <c r="AR1016" s="335" t="s">
        <v>295</v>
      </c>
      <c r="AS1016" s="111" t="s">
        <v>240</v>
      </c>
      <c r="AT1016" s="111" t="s">
        <v>295</v>
      </c>
      <c r="AU1016" s="111" t="s">
        <v>240</v>
      </c>
      <c r="AV1016" s="112" t="s">
        <v>749</v>
      </c>
      <c r="AW1016" s="39" t="s">
        <v>313</v>
      </c>
      <c r="AX1016" s="130">
        <v>19.899999999999999</v>
      </c>
      <c r="AY1016" s="114">
        <v>8.1</v>
      </c>
      <c r="AZ1016" s="334" t="s">
        <v>240</v>
      </c>
      <c r="BA1016" s="39" t="s">
        <v>934</v>
      </c>
      <c r="BB1016" s="130">
        <v>53.528300000000002</v>
      </c>
      <c r="BC1016" s="114">
        <v>0.8</v>
      </c>
      <c r="BD1016" s="114"/>
      <c r="BE1016" s="114">
        <v>0.8</v>
      </c>
      <c r="BF1016" s="114"/>
      <c r="BG1016" s="114"/>
      <c r="BH1016" s="114"/>
      <c r="BI1016" s="114"/>
      <c r="BJ1016" s="112">
        <v>10</v>
      </c>
      <c r="BK1016" s="56">
        <v>15.5</v>
      </c>
      <c r="BL1016" s="56">
        <v>3.6</v>
      </c>
      <c r="BM1016" s="56">
        <v>2.6</v>
      </c>
      <c r="BN1016" s="56">
        <v>2.6</v>
      </c>
      <c r="BO1016" s="56">
        <v>9.8000000000000007</v>
      </c>
      <c r="BP1016" s="223">
        <v>5.2</v>
      </c>
      <c r="BQ1016" s="56">
        <v>41</v>
      </c>
      <c r="BR1016" s="56"/>
      <c r="BS1016" s="112"/>
      <c r="BT1016" s="113" t="s">
        <v>487</v>
      </c>
      <c r="BU1016" s="114" t="s">
        <v>488</v>
      </c>
      <c r="BV1016" s="39" t="s">
        <v>489</v>
      </c>
      <c r="BW1016" s="34"/>
      <c r="BX1016" s="39" t="s">
        <v>313</v>
      </c>
    </row>
    <row r="1017" spans="1:76" x14ac:dyDescent="0.35">
      <c r="A1017" s="34" t="s">
        <v>277</v>
      </c>
      <c r="B1017" s="34"/>
      <c r="C1017" s="34"/>
      <c r="D1017" s="34"/>
      <c r="E1017" s="113" t="s">
        <v>311</v>
      </c>
      <c r="F1017" s="113" t="s">
        <v>995</v>
      </c>
      <c r="G1017" s="41">
        <v>2009</v>
      </c>
      <c r="H1017" s="34"/>
      <c r="I1017" s="34"/>
      <c r="J1017" s="113"/>
      <c r="K1017" s="39" t="s">
        <v>80</v>
      </c>
      <c r="L1017" s="39" t="s">
        <v>119</v>
      </c>
      <c r="N1017" s="39" t="s">
        <v>687</v>
      </c>
      <c r="O1017" s="39" t="s">
        <v>688</v>
      </c>
      <c r="P1017" s="39" t="s">
        <v>689</v>
      </c>
      <c r="Q1017" s="39" t="s">
        <v>1662</v>
      </c>
      <c r="R1017" s="35" t="s">
        <v>312</v>
      </c>
      <c r="S1017" s="35" t="s">
        <v>312</v>
      </c>
      <c r="T1017" s="113" t="s">
        <v>1693</v>
      </c>
      <c r="U1017" s="39" t="s">
        <v>28</v>
      </c>
      <c r="V1017" s="113" t="s">
        <v>307</v>
      </c>
      <c r="W1017" s="34" t="s">
        <v>280</v>
      </c>
      <c r="X1017" s="113" t="s">
        <v>281</v>
      </c>
      <c r="Y1017" s="113"/>
      <c r="Z1017" s="39" t="s">
        <v>239</v>
      </c>
      <c r="AA1017" s="112"/>
      <c r="AB1017" s="112"/>
      <c r="AC1017" s="41">
        <v>96</v>
      </c>
      <c r="AD1017" s="41" t="s">
        <v>240</v>
      </c>
      <c r="AE1017" s="41" t="s">
        <v>508</v>
      </c>
      <c r="AF1017" s="332" t="s">
        <v>240</v>
      </c>
      <c r="AG1017" s="112"/>
      <c r="AH1017" s="112">
        <v>21</v>
      </c>
      <c r="AI1017" s="111">
        <v>21</v>
      </c>
      <c r="AJ1017" s="112"/>
      <c r="AK1017" s="112" t="s">
        <v>509</v>
      </c>
      <c r="AL1017" s="336">
        <v>8.1</v>
      </c>
      <c r="AM1017" s="44">
        <v>48.254300000000001</v>
      </c>
      <c r="AN1017" s="111">
        <v>0.3</v>
      </c>
      <c r="AO1017" s="111">
        <f t="shared" si="52"/>
        <v>1</v>
      </c>
      <c r="AP1017" s="111">
        <v>1</v>
      </c>
      <c r="AQ1017" s="111"/>
      <c r="AR1017" s="335" t="s">
        <v>295</v>
      </c>
      <c r="AS1017" s="111" t="s">
        <v>240</v>
      </c>
      <c r="AT1017" s="111" t="s">
        <v>295</v>
      </c>
      <c r="AU1017" s="111" t="s">
        <v>240</v>
      </c>
      <c r="AV1017" s="112" t="s">
        <v>749</v>
      </c>
      <c r="AW1017" s="39" t="s">
        <v>314</v>
      </c>
      <c r="AX1017" s="130">
        <v>20.9</v>
      </c>
      <c r="AY1017" s="114">
        <v>8.1</v>
      </c>
      <c r="AZ1017" s="334" t="s">
        <v>240</v>
      </c>
      <c r="BA1017" s="39" t="s">
        <v>836</v>
      </c>
      <c r="BB1017" s="130">
        <v>48.254300000000001</v>
      </c>
      <c r="BC1017" s="114">
        <v>0.3</v>
      </c>
      <c r="BD1017" s="114"/>
      <c r="BE1017" s="114">
        <v>0.3</v>
      </c>
      <c r="BF1017" s="114"/>
      <c r="BG1017" s="114"/>
      <c r="BH1017" s="114"/>
      <c r="BI1017" s="114"/>
      <c r="BJ1017" s="112">
        <v>10</v>
      </c>
      <c r="BK1017" s="56">
        <v>9.1</v>
      </c>
      <c r="BL1017" s="56">
        <v>6.2</v>
      </c>
      <c r="BM1017" s="56">
        <v>15.2</v>
      </c>
      <c r="BN1017" s="56">
        <v>1.3</v>
      </c>
      <c r="BO1017" s="56">
        <v>55.5</v>
      </c>
      <c r="BP1017" s="223">
        <v>1.8</v>
      </c>
      <c r="BQ1017" s="56">
        <v>52</v>
      </c>
      <c r="BR1017" s="56"/>
      <c r="BS1017" s="112"/>
      <c r="BT1017" s="113" t="s">
        <v>487</v>
      </c>
      <c r="BU1017" s="114" t="s">
        <v>488</v>
      </c>
      <c r="BV1017" s="39" t="s">
        <v>489</v>
      </c>
      <c r="BW1017" s="34"/>
      <c r="BX1017" s="39" t="s">
        <v>314</v>
      </c>
    </row>
    <row r="1018" spans="1:76" x14ac:dyDescent="0.35">
      <c r="A1018" s="34" t="s">
        <v>277</v>
      </c>
      <c r="B1018" s="34"/>
      <c r="C1018" s="34"/>
      <c r="D1018" s="34"/>
      <c r="E1018" s="113" t="s">
        <v>311</v>
      </c>
      <c r="F1018" s="113" t="s">
        <v>995</v>
      </c>
      <c r="G1018" s="41">
        <v>2009</v>
      </c>
      <c r="H1018" s="34"/>
      <c r="I1018" s="34"/>
      <c r="J1018" s="113"/>
      <c r="K1018" s="39" t="s">
        <v>80</v>
      </c>
      <c r="L1018" s="39" t="s">
        <v>119</v>
      </c>
      <c r="N1018" s="39" t="s">
        <v>687</v>
      </c>
      <c r="O1018" s="39" t="s">
        <v>688</v>
      </c>
      <c r="P1018" s="39" t="s">
        <v>689</v>
      </c>
      <c r="Q1018" s="39" t="s">
        <v>1662</v>
      </c>
      <c r="R1018" s="35" t="s">
        <v>312</v>
      </c>
      <c r="S1018" s="35" t="s">
        <v>312</v>
      </c>
      <c r="T1018" s="113" t="s">
        <v>1693</v>
      </c>
      <c r="U1018" s="39" t="s">
        <v>28</v>
      </c>
      <c r="V1018" s="113" t="s">
        <v>307</v>
      </c>
      <c r="W1018" s="34" t="s">
        <v>280</v>
      </c>
      <c r="X1018" s="113" t="s">
        <v>281</v>
      </c>
      <c r="Y1018" s="113"/>
      <c r="Z1018" s="39" t="s">
        <v>239</v>
      </c>
      <c r="AA1018" s="112"/>
      <c r="AB1018" s="112"/>
      <c r="AC1018" s="41">
        <v>96</v>
      </c>
      <c r="AD1018" s="41" t="s">
        <v>240</v>
      </c>
      <c r="AE1018" s="41" t="s">
        <v>508</v>
      </c>
      <c r="AF1018" s="332" t="s">
        <v>240</v>
      </c>
      <c r="AG1018" s="112"/>
      <c r="AH1018" s="112">
        <v>24</v>
      </c>
      <c r="AI1018" s="111">
        <v>24</v>
      </c>
      <c r="AJ1018" s="112"/>
      <c r="AK1018" s="112" t="s">
        <v>509</v>
      </c>
      <c r="AL1018" s="336">
        <v>8.6</v>
      </c>
      <c r="AM1018" s="44">
        <v>163.88499999999999</v>
      </c>
      <c r="AN1018" s="111">
        <v>0.3</v>
      </c>
      <c r="AO1018" s="111">
        <f t="shared" si="52"/>
        <v>1</v>
      </c>
      <c r="AP1018" s="111">
        <v>1</v>
      </c>
      <c r="AQ1018" s="111"/>
      <c r="AR1018" s="335" t="s">
        <v>295</v>
      </c>
      <c r="AS1018" s="111" t="s">
        <v>240</v>
      </c>
      <c r="AT1018" s="111" t="s">
        <v>295</v>
      </c>
      <c r="AU1018" s="111" t="s">
        <v>240</v>
      </c>
      <c r="AV1018" s="112" t="s">
        <v>749</v>
      </c>
      <c r="AW1018" s="39" t="s">
        <v>315</v>
      </c>
      <c r="AX1018" s="130">
        <v>20.399999999999999</v>
      </c>
      <c r="AY1018" s="114">
        <v>8.6</v>
      </c>
      <c r="AZ1018" s="334" t="s">
        <v>240</v>
      </c>
      <c r="BA1018" s="39" t="s">
        <v>1698</v>
      </c>
      <c r="BB1018" s="130">
        <v>163.88499999999999</v>
      </c>
      <c r="BC1018" s="114">
        <v>0.3</v>
      </c>
      <c r="BD1018" s="114"/>
      <c r="BE1018" s="114">
        <v>0.3</v>
      </c>
      <c r="BF1018" s="114"/>
      <c r="BG1018" s="114"/>
      <c r="BH1018" s="114"/>
      <c r="BI1018" s="114"/>
      <c r="BJ1018" s="112">
        <v>99</v>
      </c>
      <c r="BK1018" s="56">
        <v>31</v>
      </c>
      <c r="BL1018" s="56">
        <v>21</v>
      </c>
      <c r="BM1018" s="56">
        <v>51.4</v>
      </c>
      <c r="BN1018" s="56">
        <v>4.5</v>
      </c>
      <c r="BO1018" s="56">
        <v>188</v>
      </c>
      <c r="BP1018" s="223">
        <v>6.2</v>
      </c>
      <c r="BQ1018" s="56">
        <v>126</v>
      </c>
      <c r="BR1018" s="56"/>
      <c r="BS1018" s="112"/>
      <c r="BT1018" s="113" t="s">
        <v>487</v>
      </c>
      <c r="BU1018" s="114" t="s">
        <v>488</v>
      </c>
      <c r="BV1018" s="39" t="s">
        <v>489</v>
      </c>
      <c r="BW1018" s="34"/>
      <c r="BX1018" s="39" t="s">
        <v>315</v>
      </c>
    </row>
    <row r="1019" spans="1:76" x14ac:dyDescent="0.35">
      <c r="A1019" s="34" t="s">
        <v>277</v>
      </c>
      <c r="B1019" s="34"/>
      <c r="C1019" s="34"/>
      <c r="D1019" s="34"/>
      <c r="E1019" s="113" t="s">
        <v>311</v>
      </c>
      <c r="F1019" s="113" t="s">
        <v>995</v>
      </c>
      <c r="G1019" s="41">
        <v>2009</v>
      </c>
      <c r="H1019" s="34"/>
      <c r="I1019" s="34"/>
      <c r="J1019" s="113"/>
      <c r="K1019" s="39" t="s">
        <v>80</v>
      </c>
      <c r="L1019" s="39" t="s">
        <v>119</v>
      </c>
      <c r="N1019" s="39" t="s">
        <v>687</v>
      </c>
      <c r="O1019" s="39" t="s">
        <v>688</v>
      </c>
      <c r="P1019" s="39" t="s">
        <v>689</v>
      </c>
      <c r="Q1019" s="39" t="s">
        <v>1662</v>
      </c>
      <c r="R1019" s="35" t="s">
        <v>312</v>
      </c>
      <c r="S1019" s="35" t="s">
        <v>312</v>
      </c>
      <c r="T1019" s="113" t="s">
        <v>1693</v>
      </c>
      <c r="U1019" s="39" t="s">
        <v>28</v>
      </c>
      <c r="V1019" s="113" t="s">
        <v>307</v>
      </c>
      <c r="W1019" s="34" t="s">
        <v>280</v>
      </c>
      <c r="X1019" s="113" t="s">
        <v>281</v>
      </c>
      <c r="Y1019" s="113"/>
      <c r="Z1019" s="39" t="s">
        <v>239</v>
      </c>
      <c r="AA1019" s="112"/>
      <c r="AB1019" s="112"/>
      <c r="AC1019" s="41">
        <v>96</v>
      </c>
      <c r="AD1019" s="41" t="s">
        <v>240</v>
      </c>
      <c r="AE1019" s="41" t="s">
        <v>508</v>
      </c>
      <c r="AF1019" s="332" t="s">
        <v>240</v>
      </c>
      <c r="AG1019" s="112"/>
      <c r="AH1019" s="112">
        <v>26</v>
      </c>
      <c r="AI1019" s="111">
        <v>26</v>
      </c>
      <c r="AJ1019" s="112"/>
      <c r="AK1019" s="112" t="s">
        <v>509</v>
      </c>
      <c r="AL1019" s="336">
        <v>8.6</v>
      </c>
      <c r="AM1019" s="44">
        <v>163.88499999999999</v>
      </c>
      <c r="AN1019" s="111">
        <v>0.3</v>
      </c>
      <c r="AO1019" s="111">
        <f t="shared" si="52"/>
        <v>1</v>
      </c>
      <c r="AP1019" s="111">
        <v>1</v>
      </c>
      <c r="AQ1019" s="111"/>
      <c r="AR1019" s="335" t="s">
        <v>295</v>
      </c>
      <c r="AS1019" s="111" t="s">
        <v>240</v>
      </c>
      <c r="AT1019" s="111" t="s">
        <v>295</v>
      </c>
      <c r="AU1019" s="111" t="s">
        <v>240</v>
      </c>
      <c r="AV1019" s="112" t="s">
        <v>749</v>
      </c>
      <c r="AW1019" s="39" t="s">
        <v>314</v>
      </c>
      <c r="AX1019" s="130">
        <v>20.9</v>
      </c>
      <c r="AY1019" s="114">
        <v>8.6</v>
      </c>
      <c r="AZ1019" s="334" t="s">
        <v>240</v>
      </c>
      <c r="BA1019" s="39" t="s">
        <v>1699</v>
      </c>
      <c r="BB1019" s="130">
        <v>163.88499999999999</v>
      </c>
      <c r="BC1019" s="114">
        <v>0.3</v>
      </c>
      <c r="BD1019" s="114"/>
      <c r="BE1019" s="114">
        <v>0.3</v>
      </c>
      <c r="BF1019" s="114"/>
      <c r="BG1019" s="114"/>
      <c r="BH1019" s="114"/>
      <c r="BI1019" s="114"/>
      <c r="BJ1019" s="112">
        <v>10</v>
      </c>
      <c r="BK1019" s="56">
        <v>31</v>
      </c>
      <c r="BL1019" s="56">
        <v>21</v>
      </c>
      <c r="BM1019" s="56">
        <v>51.4</v>
      </c>
      <c r="BN1019" s="56">
        <v>4.5</v>
      </c>
      <c r="BO1019" s="56">
        <v>188</v>
      </c>
      <c r="BP1019" s="223">
        <v>6.2</v>
      </c>
      <c r="BQ1019" s="56">
        <v>129</v>
      </c>
      <c r="BR1019" s="56"/>
      <c r="BS1019" s="112"/>
      <c r="BT1019" s="113" t="s">
        <v>487</v>
      </c>
      <c r="BU1019" s="114" t="s">
        <v>488</v>
      </c>
      <c r="BV1019" s="39" t="s">
        <v>489</v>
      </c>
      <c r="BW1019" s="34"/>
      <c r="BX1019" s="39" t="s">
        <v>314</v>
      </c>
    </row>
    <row r="1020" spans="1:76" x14ac:dyDescent="0.35">
      <c r="A1020" s="34" t="s">
        <v>277</v>
      </c>
      <c r="B1020" s="34"/>
      <c r="C1020" s="34"/>
      <c r="D1020" s="34"/>
      <c r="E1020" s="113" t="s">
        <v>311</v>
      </c>
      <c r="F1020" s="113" t="s">
        <v>995</v>
      </c>
      <c r="G1020" s="41">
        <v>2009</v>
      </c>
      <c r="H1020" s="34"/>
      <c r="I1020" s="34"/>
      <c r="J1020" s="113"/>
      <c r="K1020" s="39" t="s">
        <v>80</v>
      </c>
      <c r="L1020" s="39" t="s">
        <v>119</v>
      </c>
      <c r="N1020" s="39" t="s">
        <v>687</v>
      </c>
      <c r="O1020" s="39" t="s">
        <v>688</v>
      </c>
      <c r="P1020" s="39" t="s">
        <v>689</v>
      </c>
      <c r="Q1020" s="39" t="s">
        <v>1662</v>
      </c>
      <c r="R1020" s="35" t="s">
        <v>312</v>
      </c>
      <c r="S1020" s="35" t="s">
        <v>312</v>
      </c>
      <c r="T1020" s="113" t="s">
        <v>1693</v>
      </c>
      <c r="U1020" s="39" t="s">
        <v>28</v>
      </c>
      <c r="V1020" s="113" t="s">
        <v>307</v>
      </c>
      <c r="W1020" s="34" t="s">
        <v>280</v>
      </c>
      <c r="X1020" s="113" t="s">
        <v>281</v>
      </c>
      <c r="Y1020" s="113"/>
      <c r="Z1020" s="39" t="s">
        <v>239</v>
      </c>
      <c r="AA1020" s="112"/>
      <c r="AB1020" s="112"/>
      <c r="AC1020" s="41">
        <v>96</v>
      </c>
      <c r="AD1020" s="41" t="s">
        <v>240</v>
      </c>
      <c r="AE1020" s="41" t="s">
        <v>508</v>
      </c>
      <c r="AF1020" s="332" t="s">
        <v>240</v>
      </c>
      <c r="AG1020" s="112"/>
      <c r="AH1020" s="112">
        <v>27</v>
      </c>
      <c r="AI1020" s="111">
        <v>27</v>
      </c>
      <c r="AJ1020" s="112"/>
      <c r="AK1020" s="112" t="s">
        <v>509</v>
      </c>
      <c r="AL1020" s="336">
        <v>8.4</v>
      </c>
      <c r="AM1020" s="44">
        <v>128.2467</v>
      </c>
      <c r="AN1020" s="111">
        <v>0.87</v>
      </c>
      <c r="AO1020" s="111">
        <f t="shared" si="52"/>
        <v>1</v>
      </c>
      <c r="AP1020" s="111">
        <v>1</v>
      </c>
      <c r="AQ1020" s="111"/>
      <c r="AR1020" s="335" t="s">
        <v>295</v>
      </c>
      <c r="AS1020" s="111" t="s">
        <v>240</v>
      </c>
      <c r="AT1020" s="111" t="s">
        <v>295</v>
      </c>
      <c r="AU1020" s="111" t="s">
        <v>240</v>
      </c>
      <c r="AV1020" s="112" t="s">
        <v>749</v>
      </c>
      <c r="AW1020" s="39" t="s">
        <v>316</v>
      </c>
      <c r="AX1020" s="130">
        <v>19.399999999999999</v>
      </c>
      <c r="AY1020" s="114">
        <v>8.4</v>
      </c>
      <c r="AZ1020" s="334" t="s">
        <v>240</v>
      </c>
      <c r="BA1020" s="39" t="s">
        <v>1700</v>
      </c>
      <c r="BB1020" s="130">
        <v>128.2467</v>
      </c>
      <c r="BC1020" s="114">
        <v>0.87</v>
      </c>
      <c r="BD1020" s="114"/>
      <c r="BE1020" s="114">
        <v>0.87</v>
      </c>
      <c r="BF1020" s="114"/>
      <c r="BG1020" s="114"/>
      <c r="BH1020" s="114"/>
      <c r="BI1020" s="114"/>
      <c r="BJ1020" s="112">
        <v>10</v>
      </c>
      <c r="BK1020" s="56">
        <v>31.9</v>
      </c>
      <c r="BL1020" s="56">
        <v>11.8</v>
      </c>
      <c r="BM1020" s="56">
        <v>18.899999999999999</v>
      </c>
      <c r="BN1020" s="56">
        <v>1.3</v>
      </c>
      <c r="BO1020" s="56">
        <v>24.8</v>
      </c>
      <c r="BP1020" s="223">
        <v>26.4</v>
      </c>
      <c r="BQ1020" s="56">
        <v>123</v>
      </c>
      <c r="BR1020" s="56"/>
      <c r="BS1020" s="112"/>
      <c r="BT1020" s="113" t="s">
        <v>487</v>
      </c>
      <c r="BU1020" s="114" t="s">
        <v>488</v>
      </c>
      <c r="BV1020" s="39" t="s">
        <v>489</v>
      </c>
      <c r="BW1020" s="34"/>
      <c r="BX1020" s="39" t="s">
        <v>316</v>
      </c>
    </row>
    <row r="1021" spans="1:76" x14ac:dyDescent="0.35">
      <c r="A1021" s="34" t="s">
        <v>277</v>
      </c>
      <c r="B1021" s="34"/>
      <c r="C1021" s="34"/>
      <c r="D1021" s="34"/>
      <c r="E1021" s="113" t="s">
        <v>311</v>
      </c>
      <c r="F1021" s="113" t="s">
        <v>995</v>
      </c>
      <c r="G1021" s="41">
        <v>2009</v>
      </c>
      <c r="H1021" s="34"/>
      <c r="I1021" s="34"/>
      <c r="J1021" s="113"/>
      <c r="K1021" s="39" t="s">
        <v>80</v>
      </c>
      <c r="L1021" s="39" t="s">
        <v>119</v>
      </c>
      <c r="N1021" s="39" t="s">
        <v>687</v>
      </c>
      <c r="O1021" s="39" t="s">
        <v>688</v>
      </c>
      <c r="P1021" s="39" t="s">
        <v>689</v>
      </c>
      <c r="Q1021" s="39" t="s">
        <v>1662</v>
      </c>
      <c r="R1021" s="35" t="s">
        <v>312</v>
      </c>
      <c r="S1021" s="35" t="s">
        <v>312</v>
      </c>
      <c r="T1021" s="113" t="s">
        <v>1693</v>
      </c>
      <c r="U1021" s="39" t="s">
        <v>28</v>
      </c>
      <c r="V1021" s="113" t="s">
        <v>307</v>
      </c>
      <c r="W1021" s="34" t="s">
        <v>280</v>
      </c>
      <c r="X1021" s="113" t="s">
        <v>281</v>
      </c>
      <c r="Y1021" s="113"/>
      <c r="Z1021" s="39" t="s">
        <v>239</v>
      </c>
      <c r="AA1021" s="112"/>
      <c r="AB1021" s="112"/>
      <c r="AC1021" s="41">
        <v>96</v>
      </c>
      <c r="AD1021" s="41" t="s">
        <v>240</v>
      </c>
      <c r="AE1021" s="41" t="s">
        <v>508</v>
      </c>
      <c r="AF1021" s="332" t="s">
        <v>240</v>
      </c>
      <c r="AG1021" s="112"/>
      <c r="AH1021" s="112">
        <v>30</v>
      </c>
      <c r="AI1021" s="111">
        <v>30</v>
      </c>
      <c r="AJ1021" s="112"/>
      <c r="AK1021" s="112" t="s">
        <v>509</v>
      </c>
      <c r="AL1021" s="336">
        <v>8.1999999999999993</v>
      </c>
      <c r="AM1021" s="44">
        <v>81.031300000000002</v>
      </c>
      <c r="AN1021" s="111">
        <v>0.3</v>
      </c>
      <c r="AO1021" s="111">
        <f t="shared" si="52"/>
        <v>1</v>
      </c>
      <c r="AP1021" s="111">
        <v>1</v>
      </c>
      <c r="AQ1021" s="111"/>
      <c r="AR1021" s="335" t="s">
        <v>295</v>
      </c>
      <c r="AS1021" s="111" t="s">
        <v>240</v>
      </c>
      <c r="AT1021" s="111" t="s">
        <v>295</v>
      </c>
      <c r="AU1021" s="111" t="s">
        <v>240</v>
      </c>
      <c r="AV1021" s="112" t="s">
        <v>749</v>
      </c>
      <c r="AW1021" s="39" t="s">
        <v>314</v>
      </c>
      <c r="AX1021" s="130">
        <v>20.9</v>
      </c>
      <c r="AY1021" s="114">
        <v>8.1999999999999993</v>
      </c>
      <c r="AZ1021" s="334" t="s">
        <v>240</v>
      </c>
      <c r="BA1021" s="39" t="s">
        <v>1701</v>
      </c>
      <c r="BB1021" s="130">
        <v>81.031300000000002</v>
      </c>
      <c r="BC1021" s="114">
        <v>0.3</v>
      </c>
      <c r="BD1021" s="114"/>
      <c r="BE1021" s="114">
        <v>0.3</v>
      </c>
      <c r="BF1021" s="114"/>
      <c r="BG1021" s="114"/>
      <c r="BH1021" s="114"/>
      <c r="BI1021" s="114"/>
      <c r="BJ1021" s="112">
        <v>10</v>
      </c>
      <c r="BK1021" s="56">
        <v>15.3</v>
      </c>
      <c r="BL1021" s="56">
        <v>10.4</v>
      </c>
      <c r="BM1021" s="56">
        <v>25.4</v>
      </c>
      <c r="BN1021" s="56">
        <v>2.2000000000000002</v>
      </c>
      <c r="BO1021" s="56">
        <v>92.9</v>
      </c>
      <c r="BP1021" s="223">
        <v>3.1</v>
      </c>
      <c r="BQ1021" s="56">
        <v>68</v>
      </c>
      <c r="BR1021" s="56"/>
      <c r="BS1021" s="112"/>
      <c r="BT1021" s="113" t="s">
        <v>487</v>
      </c>
      <c r="BU1021" s="114" t="s">
        <v>488</v>
      </c>
      <c r="BV1021" s="39" t="s">
        <v>489</v>
      </c>
      <c r="BW1021" s="34"/>
      <c r="BX1021" s="39" t="s">
        <v>314</v>
      </c>
    </row>
    <row r="1022" spans="1:76" x14ac:dyDescent="0.35">
      <c r="A1022" s="34" t="s">
        <v>277</v>
      </c>
      <c r="B1022" s="34"/>
      <c r="C1022" s="34"/>
      <c r="D1022" s="34"/>
      <c r="E1022" s="113" t="s">
        <v>311</v>
      </c>
      <c r="F1022" s="113" t="s">
        <v>995</v>
      </c>
      <c r="G1022" s="41">
        <v>2009</v>
      </c>
      <c r="H1022" s="34"/>
      <c r="I1022" s="34"/>
      <c r="J1022" s="113"/>
      <c r="K1022" s="39" t="s">
        <v>80</v>
      </c>
      <c r="L1022" s="39" t="s">
        <v>119</v>
      </c>
      <c r="N1022" s="39" t="s">
        <v>687</v>
      </c>
      <c r="O1022" s="39" t="s">
        <v>688</v>
      </c>
      <c r="P1022" s="39" t="s">
        <v>689</v>
      </c>
      <c r="Q1022" s="39" t="s">
        <v>1662</v>
      </c>
      <c r="R1022" s="35" t="s">
        <v>312</v>
      </c>
      <c r="S1022" s="35" t="s">
        <v>312</v>
      </c>
      <c r="T1022" s="113" t="s">
        <v>1693</v>
      </c>
      <c r="U1022" s="39" t="s">
        <v>28</v>
      </c>
      <c r="V1022" s="113" t="s">
        <v>307</v>
      </c>
      <c r="W1022" s="34" t="s">
        <v>280</v>
      </c>
      <c r="X1022" s="113" t="s">
        <v>281</v>
      </c>
      <c r="Y1022" s="113"/>
      <c r="Z1022" s="39" t="s">
        <v>239</v>
      </c>
      <c r="AA1022" s="112"/>
      <c r="AB1022" s="112"/>
      <c r="AC1022" s="41">
        <v>96</v>
      </c>
      <c r="AD1022" s="41" t="s">
        <v>240</v>
      </c>
      <c r="AE1022" s="41" t="s">
        <v>508</v>
      </c>
      <c r="AF1022" s="332" t="s">
        <v>240</v>
      </c>
      <c r="AG1022" s="112"/>
      <c r="AH1022" s="112">
        <v>30</v>
      </c>
      <c r="AI1022" s="111">
        <v>30</v>
      </c>
      <c r="AJ1022" s="112"/>
      <c r="AK1022" s="112" t="s">
        <v>509</v>
      </c>
      <c r="AL1022" s="336">
        <v>8.8000000000000007</v>
      </c>
      <c r="AM1022" s="44">
        <v>276.37029999999999</v>
      </c>
      <c r="AN1022" s="111">
        <v>0.3</v>
      </c>
      <c r="AO1022" s="111">
        <f t="shared" si="52"/>
        <v>1</v>
      </c>
      <c r="AP1022" s="111">
        <v>1</v>
      </c>
      <c r="AQ1022" s="111"/>
      <c r="AR1022" s="335" t="s">
        <v>295</v>
      </c>
      <c r="AS1022" s="111" t="s">
        <v>240</v>
      </c>
      <c r="AT1022" s="111" t="s">
        <v>295</v>
      </c>
      <c r="AU1022" s="111" t="s">
        <v>240</v>
      </c>
      <c r="AV1022" s="112" t="s">
        <v>749</v>
      </c>
      <c r="AW1022" s="39" t="s">
        <v>314</v>
      </c>
      <c r="AX1022" s="130">
        <v>20.9</v>
      </c>
      <c r="AY1022" s="114">
        <v>8.8000000000000007</v>
      </c>
      <c r="AZ1022" s="334" t="s">
        <v>240</v>
      </c>
      <c r="BA1022" s="39" t="s">
        <v>1702</v>
      </c>
      <c r="BB1022" s="130">
        <v>276.37029999999999</v>
      </c>
      <c r="BC1022" s="114">
        <v>0.3</v>
      </c>
      <c r="BD1022" s="114"/>
      <c r="BE1022" s="114">
        <v>0.3</v>
      </c>
      <c r="BF1022" s="114"/>
      <c r="BG1022" s="114"/>
      <c r="BH1022" s="114"/>
      <c r="BI1022" s="114"/>
      <c r="BJ1022" s="112">
        <v>10</v>
      </c>
      <c r="BK1022" s="56">
        <v>52.3</v>
      </c>
      <c r="BL1022" s="56">
        <v>35.4</v>
      </c>
      <c r="BM1022" s="56">
        <v>86.7</v>
      </c>
      <c r="BN1022" s="56">
        <v>7.5</v>
      </c>
      <c r="BO1022" s="56">
        <v>317.3</v>
      </c>
      <c r="BP1022" s="223">
        <v>10.5</v>
      </c>
      <c r="BQ1022" s="56">
        <v>208</v>
      </c>
      <c r="BR1022" s="56"/>
      <c r="BS1022" s="112"/>
      <c r="BT1022" s="113" t="s">
        <v>487</v>
      </c>
      <c r="BU1022" s="114" t="s">
        <v>488</v>
      </c>
      <c r="BV1022" s="39" t="s">
        <v>489</v>
      </c>
      <c r="BW1022" s="34"/>
      <c r="BX1022" s="39" t="s">
        <v>314</v>
      </c>
    </row>
    <row r="1023" spans="1:76" x14ac:dyDescent="0.35">
      <c r="A1023" s="34" t="s">
        <v>277</v>
      </c>
      <c r="B1023" s="34"/>
      <c r="C1023" s="34"/>
      <c r="D1023" s="34"/>
      <c r="E1023" s="113" t="s">
        <v>311</v>
      </c>
      <c r="F1023" s="113" t="s">
        <v>995</v>
      </c>
      <c r="G1023" s="41">
        <v>2009</v>
      </c>
      <c r="H1023" s="34"/>
      <c r="I1023" s="34"/>
      <c r="J1023" s="113"/>
      <c r="K1023" s="39" t="s">
        <v>80</v>
      </c>
      <c r="L1023" s="39" t="s">
        <v>119</v>
      </c>
      <c r="N1023" s="39" t="s">
        <v>687</v>
      </c>
      <c r="O1023" s="39" t="s">
        <v>688</v>
      </c>
      <c r="P1023" s="39" t="s">
        <v>689</v>
      </c>
      <c r="Q1023" s="39" t="s">
        <v>1662</v>
      </c>
      <c r="R1023" s="35" t="s">
        <v>312</v>
      </c>
      <c r="S1023" s="35" t="s">
        <v>312</v>
      </c>
      <c r="T1023" s="113" t="s">
        <v>1693</v>
      </c>
      <c r="U1023" s="39" t="s">
        <v>28</v>
      </c>
      <c r="V1023" s="113" t="s">
        <v>307</v>
      </c>
      <c r="W1023" s="34" t="s">
        <v>280</v>
      </c>
      <c r="X1023" s="113" t="s">
        <v>281</v>
      </c>
      <c r="Y1023" s="113"/>
      <c r="Z1023" s="39" t="s">
        <v>239</v>
      </c>
      <c r="AA1023" s="112"/>
      <c r="AB1023" s="112"/>
      <c r="AC1023" s="41">
        <v>96</v>
      </c>
      <c r="AD1023" s="41" t="s">
        <v>240</v>
      </c>
      <c r="AE1023" s="41" t="s">
        <v>508</v>
      </c>
      <c r="AF1023" s="332" t="s">
        <v>240</v>
      </c>
      <c r="AG1023" s="112"/>
      <c r="AH1023" s="112">
        <v>31</v>
      </c>
      <c r="AI1023" s="111">
        <v>31</v>
      </c>
      <c r="AJ1023" s="112"/>
      <c r="AK1023" s="114" t="s">
        <v>509</v>
      </c>
      <c r="AL1023" s="336">
        <v>8.4</v>
      </c>
      <c r="AM1023" s="44">
        <v>163.88499999999999</v>
      </c>
      <c r="AN1023" s="111">
        <v>0.3</v>
      </c>
      <c r="AO1023" s="111">
        <f t="shared" si="52"/>
        <v>1</v>
      </c>
      <c r="AP1023" s="111">
        <v>1</v>
      </c>
      <c r="AQ1023" s="111"/>
      <c r="AR1023" s="335" t="s">
        <v>295</v>
      </c>
      <c r="AS1023" s="111" t="s">
        <v>240</v>
      </c>
      <c r="AT1023" s="111" t="s">
        <v>295</v>
      </c>
      <c r="AU1023" s="111" t="s">
        <v>240</v>
      </c>
      <c r="AV1023" s="112" t="s">
        <v>749</v>
      </c>
      <c r="AW1023" s="39" t="s">
        <v>317</v>
      </c>
      <c r="AX1023" s="130">
        <v>19.399999999999999</v>
      </c>
      <c r="AY1023" s="114">
        <v>8.4</v>
      </c>
      <c r="AZ1023" s="334" t="s">
        <v>240</v>
      </c>
      <c r="BA1023" s="39" t="s">
        <v>1703</v>
      </c>
      <c r="BB1023" s="130">
        <v>163.88499999999999</v>
      </c>
      <c r="BC1023" s="114">
        <v>0.3</v>
      </c>
      <c r="BD1023" s="114"/>
      <c r="BE1023" s="114">
        <v>0.3</v>
      </c>
      <c r="BF1023" s="114"/>
      <c r="BG1023" s="114"/>
      <c r="BH1023" s="114"/>
      <c r="BI1023" s="114"/>
      <c r="BJ1023" s="112">
        <v>10</v>
      </c>
      <c r="BK1023" s="56">
        <v>31</v>
      </c>
      <c r="BL1023" s="56">
        <v>21</v>
      </c>
      <c r="BM1023" s="56">
        <v>51.4</v>
      </c>
      <c r="BN1023" s="56">
        <v>4.5</v>
      </c>
      <c r="BO1023" s="56">
        <v>188</v>
      </c>
      <c r="BP1023" s="223">
        <v>6.2</v>
      </c>
      <c r="BQ1023" s="56">
        <v>128</v>
      </c>
      <c r="BR1023" s="56"/>
      <c r="BS1023" s="112"/>
      <c r="BT1023" s="113" t="s">
        <v>487</v>
      </c>
      <c r="BU1023" s="114" t="s">
        <v>488</v>
      </c>
      <c r="BV1023" s="39" t="s">
        <v>489</v>
      </c>
      <c r="BW1023" s="34"/>
      <c r="BX1023" s="39" t="s">
        <v>317</v>
      </c>
    </row>
    <row r="1024" spans="1:76" x14ac:dyDescent="0.35">
      <c r="A1024" s="34" t="s">
        <v>277</v>
      </c>
      <c r="B1024" s="34"/>
      <c r="C1024" s="34"/>
      <c r="D1024" s="34"/>
      <c r="E1024" s="113" t="s">
        <v>311</v>
      </c>
      <c r="F1024" s="113" t="s">
        <v>995</v>
      </c>
      <c r="G1024" s="41">
        <v>2009</v>
      </c>
      <c r="H1024" s="34"/>
      <c r="I1024" s="34"/>
      <c r="J1024" s="113"/>
      <c r="K1024" s="39" t="s">
        <v>80</v>
      </c>
      <c r="L1024" s="39" t="s">
        <v>119</v>
      </c>
      <c r="N1024" s="39" t="s">
        <v>687</v>
      </c>
      <c r="O1024" s="39" t="s">
        <v>688</v>
      </c>
      <c r="P1024" s="39" t="s">
        <v>689</v>
      </c>
      <c r="Q1024" s="39" t="s">
        <v>1662</v>
      </c>
      <c r="R1024" s="35" t="s">
        <v>312</v>
      </c>
      <c r="S1024" s="35" t="s">
        <v>312</v>
      </c>
      <c r="T1024" s="113" t="s">
        <v>1693</v>
      </c>
      <c r="U1024" s="39" t="s">
        <v>28</v>
      </c>
      <c r="V1024" s="113" t="s">
        <v>307</v>
      </c>
      <c r="W1024" s="34" t="s">
        <v>280</v>
      </c>
      <c r="X1024" s="113" t="s">
        <v>281</v>
      </c>
      <c r="Y1024" s="113"/>
      <c r="Z1024" s="39" t="s">
        <v>239</v>
      </c>
      <c r="AA1024" s="112"/>
      <c r="AB1024" s="112"/>
      <c r="AC1024" s="41">
        <v>96</v>
      </c>
      <c r="AD1024" s="41" t="s">
        <v>240</v>
      </c>
      <c r="AE1024" s="41" t="s">
        <v>508</v>
      </c>
      <c r="AF1024" s="332" t="s">
        <v>240</v>
      </c>
      <c r="AG1024" s="112"/>
      <c r="AH1024" s="112">
        <v>39</v>
      </c>
      <c r="AI1024" s="111">
        <v>39</v>
      </c>
      <c r="AJ1024" s="112"/>
      <c r="AK1024" s="114" t="s">
        <v>509</v>
      </c>
      <c r="AL1024" s="336">
        <v>8.6</v>
      </c>
      <c r="AM1024" s="44">
        <v>163.88499999999999</v>
      </c>
      <c r="AN1024" s="111">
        <v>0.3</v>
      </c>
      <c r="AO1024" s="111">
        <f t="shared" si="52"/>
        <v>1</v>
      </c>
      <c r="AP1024" s="111">
        <v>1</v>
      </c>
      <c r="AQ1024" s="111"/>
      <c r="AR1024" s="335" t="s">
        <v>295</v>
      </c>
      <c r="AS1024" s="111" t="s">
        <v>240</v>
      </c>
      <c r="AT1024" s="111" t="s">
        <v>295</v>
      </c>
      <c r="AU1024" s="111" t="s">
        <v>240</v>
      </c>
      <c r="AV1024" s="112" t="s">
        <v>749</v>
      </c>
      <c r="AW1024" s="39" t="s">
        <v>314</v>
      </c>
      <c r="AX1024" s="130">
        <v>19.899999999999999</v>
      </c>
      <c r="AY1024" s="114">
        <v>8.6</v>
      </c>
      <c r="AZ1024" s="334" t="s">
        <v>240</v>
      </c>
      <c r="BA1024" s="39" t="s">
        <v>1704</v>
      </c>
      <c r="BB1024" s="130">
        <v>163.88499999999999</v>
      </c>
      <c r="BC1024" s="114">
        <v>0.3</v>
      </c>
      <c r="BD1024" s="114"/>
      <c r="BE1024" s="114">
        <v>0.3</v>
      </c>
      <c r="BF1024" s="114"/>
      <c r="BG1024" s="114"/>
      <c r="BH1024" s="114"/>
      <c r="BI1024" s="114"/>
      <c r="BJ1024" s="112">
        <v>10</v>
      </c>
      <c r="BK1024" s="56">
        <v>31</v>
      </c>
      <c r="BL1024" s="56">
        <v>21</v>
      </c>
      <c r="BM1024" s="56">
        <v>51.4</v>
      </c>
      <c r="BN1024" s="56">
        <v>4.5</v>
      </c>
      <c r="BO1024" s="56">
        <v>188</v>
      </c>
      <c r="BP1024" s="223">
        <v>6.2</v>
      </c>
      <c r="BQ1024" s="56">
        <v>125</v>
      </c>
      <c r="BR1024" s="56"/>
      <c r="BS1024" s="112"/>
      <c r="BT1024" s="113" t="s">
        <v>487</v>
      </c>
      <c r="BU1024" s="114" t="s">
        <v>488</v>
      </c>
      <c r="BV1024" s="39" t="s">
        <v>489</v>
      </c>
      <c r="BW1024" s="34"/>
      <c r="BX1024" s="39" t="s">
        <v>314</v>
      </c>
    </row>
    <row r="1025" spans="1:76" x14ac:dyDescent="0.35">
      <c r="A1025" s="34" t="s">
        <v>277</v>
      </c>
      <c r="B1025" s="34"/>
      <c r="C1025" s="34"/>
      <c r="D1025" s="34"/>
      <c r="E1025" s="113" t="s">
        <v>311</v>
      </c>
      <c r="F1025" s="113" t="s">
        <v>995</v>
      </c>
      <c r="G1025" s="41">
        <v>2009</v>
      </c>
      <c r="H1025" s="34"/>
      <c r="I1025" s="34"/>
      <c r="J1025" s="113"/>
      <c r="K1025" s="39" t="s">
        <v>80</v>
      </c>
      <c r="L1025" s="39" t="s">
        <v>119</v>
      </c>
      <c r="N1025" s="39" t="s">
        <v>687</v>
      </c>
      <c r="O1025" s="39" t="s">
        <v>688</v>
      </c>
      <c r="P1025" s="39" t="s">
        <v>689</v>
      </c>
      <c r="Q1025" s="39" t="s">
        <v>1662</v>
      </c>
      <c r="R1025" s="35" t="s">
        <v>312</v>
      </c>
      <c r="S1025" s="35" t="s">
        <v>312</v>
      </c>
      <c r="T1025" s="113" t="s">
        <v>1693</v>
      </c>
      <c r="U1025" s="39" t="s">
        <v>28</v>
      </c>
      <c r="V1025" s="113" t="s">
        <v>307</v>
      </c>
      <c r="W1025" s="34" t="s">
        <v>280</v>
      </c>
      <c r="X1025" s="113" t="s">
        <v>281</v>
      </c>
      <c r="Y1025" s="113"/>
      <c r="Z1025" s="39" t="s">
        <v>239</v>
      </c>
      <c r="AA1025" s="112"/>
      <c r="AB1025" s="112"/>
      <c r="AC1025" s="41">
        <v>96</v>
      </c>
      <c r="AD1025" s="41" t="s">
        <v>240</v>
      </c>
      <c r="AE1025" s="41" t="s">
        <v>508</v>
      </c>
      <c r="AF1025" s="332" t="s">
        <v>240</v>
      </c>
      <c r="AG1025" s="112"/>
      <c r="AH1025" s="112">
        <v>43</v>
      </c>
      <c r="AI1025" s="111">
        <v>43</v>
      </c>
      <c r="AJ1025" s="112"/>
      <c r="AK1025" s="114" t="s">
        <v>509</v>
      </c>
      <c r="AL1025" s="336">
        <v>8.6</v>
      </c>
      <c r="AM1025" s="44">
        <v>163.88499999999999</v>
      </c>
      <c r="AN1025" s="111">
        <v>0.3</v>
      </c>
      <c r="AO1025" s="111">
        <f t="shared" si="52"/>
        <v>1</v>
      </c>
      <c r="AP1025" s="111">
        <v>1</v>
      </c>
      <c r="AQ1025" s="111"/>
      <c r="AR1025" s="335" t="s">
        <v>295</v>
      </c>
      <c r="AS1025" s="111" t="s">
        <v>240</v>
      </c>
      <c r="AT1025" s="111" t="s">
        <v>295</v>
      </c>
      <c r="AU1025" s="111" t="s">
        <v>240</v>
      </c>
      <c r="AV1025" s="112" t="s">
        <v>749</v>
      </c>
      <c r="AW1025" s="39" t="s">
        <v>314</v>
      </c>
      <c r="AX1025" s="130">
        <v>19.5</v>
      </c>
      <c r="AY1025" s="114">
        <v>8.6</v>
      </c>
      <c r="AZ1025" s="334" t="s">
        <v>240</v>
      </c>
      <c r="BA1025" s="39" t="s">
        <v>903</v>
      </c>
      <c r="BB1025" s="130">
        <v>163.88499999999999</v>
      </c>
      <c r="BC1025" s="114">
        <v>0.3</v>
      </c>
      <c r="BD1025" s="114"/>
      <c r="BE1025" s="114">
        <v>0.3</v>
      </c>
      <c r="BF1025" s="114"/>
      <c r="BG1025" s="114"/>
      <c r="BH1025" s="114"/>
      <c r="BI1025" s="114"/>
      <c r="BJ1025" s="112">
        <v>10</v>
      </c>
      <c r="BK1025" s="56">
        <v>31</v>
      </c>
      <c r="BL1025" s="56">
        <v>21</v>
      </c>
      <c r="BM1025" s="56">
        <v>51.4</v>
      </c>
      <c r="BN1025" s="56">
        <v>4.5</v>
      </c>
      <c r="BO1025" s="56">
        <v>188</v>
      </c>
      <c r="BP1025" s="223">
        <v>6.2</v>
      </c>
      <c r="BQ1025" s="56">
        <v>127</v>
      </c>
      <c r="BR1025" s="56"/>
      <c r="BS1025" s="112"/>
      <c r="BT1025" s="113" t="s">
        <v>487</v>
      </c>
      <c r="BU1025" s="114" t="s">
        <v>488</v>
      </c>
      <c r="BV1025" s="39" t="s">
        <v>489</v>
      </c>
      <c r="BW1025" s="34"/>
      <c r="BX1025" s="39" t="s">
        <v>314</v>
      </c>
    </row>
    <row r="1026" spans="1:76" x14ac:dyDescent="0.35">
      <c r="A1026" s="34" t="s">
        <v>277</v>
      </c>
      <c r="B1026" s="34"/>
      <c r="C1026" s="34"/>
      <c r="D1026" s="34"/>
      <c r="E1026" s="113" t="s">
        <v>311</v>
      </c>
      <c r="F1026" s="113" t="s">
        <v>995</v>
      </c>
      <c r="G1026" s="41">
        <v>2009</v>
      </c>
      <c r="H1026" s="34"/>
      <c r="I1026" s="34"/>
      <c r="J1026" s="113"/>
      <c r="K1026" s="39" t="s">
        <v>80</v>
      </c>
      <c r="L1026" s="39" t="s">
        <v>119</v>
      </c>
      <c r="N1026" s="39" t="s">
        <v>687</v>
      </c>
      <c r="O1026" s="39" t="s">
        <v>688</v>
      </c>
      <c r="P1026" s="39" t="s">
        <v>689</v>
      </c>
      <c r="Q1026" s="39" t="s">
        <v>1662</v>
      </c>
      <c r="R1026" s="35" t="s">
        <v>312</v>
      </c>
      <c r="S1026" s="35" t="s">
        <v>312</v>
      </c>
      <c r="T1026" s="113" t="s">
        <v>1693</v>
      </c>
      <c r="U1026" s="39" t="s">
        <v>28</v>
      </c>
      <c r="V1026" s="113" t="s">
        <v>307</v>
      </c>
      <c r="W1026" s="34" t="s">
        <v>280</v>
      </c>
      <c r="X1026" s="113" t="s">
        <v>281</v>
      </c>
      <c r="Y1026" s="113"/>
      <c r="Z1026" s="39" t="s">
        <v>239</v>
      </c>
      <c r="AA1026" s="112"/>
      <c r="AB1026" s="112"/>
      <c r="AC1026" s="41">
        <v>96</v>
      </c>
      <c r="AD1026" s="41" t="s">
        <v>240</v>
      </c>
      <c r="AE1026" s="41" t="s">
        <v>508</v>
      </c>
      <c r="AF1026" s="332" t="s">
        <v>240</v>
      </c>
      <c r="AG1026" s="112"/>
      <c r="AH1026" s="112">
        <v>44</v>
      </c>
      <c r="AI1026" s="111">
        <v>44</v>
      </c>
      <c r="AJ1026" s="112"/>
      <c r="AK1026" s="114" t="s">
        <v>509</v>
      </c>
      <c r="AL1026" s="336">
        <v>8.5</v>
      </c>
      <c r="AM1026" s="44">
        <v>163.88499999999999</v>
      </c>
      <c r="AN1026" s="111">
        <v>0.3</v>
      </c>
      <c r="AO1026" s="111">
        <f t="shared" si="52"/>
        <v>1</v>
      </c>
      <c r="AP1026" s="111">
        <v>1</v>
      </c>
      <c r="AQ1026" s="111"/>
      <c r="AR1026" s="335" t="s">
        <v>295</v>
      </c>
      <c r="AS1026" s="111" t="s">
        <v>240</v>
      </c>
      <c r="AT1026" s="111" t="s">
        <v>295</v>
      </c>
      <c r="AU1026" s="111" t="s">
        <v>240</v>
      </c>
      <c r="AV1026" s="112" t="s">
        <v>749</v>
      </c>
      <c r="AW1026" s="39" t="s">
        <v>314</v>
      </c>
      <c r="AX1026" s="130">
        <v>19.399999999999999</v>
      </c>
      <c r="AY1026" s="114">
        <v>8.5</v>
      </c>
      <c r="AZ1026" s="334" t="s">
        <v>240</v>
      </c>
      <c r="BA1026" s="39" t="s">
        <v>1705</v>
      </c>
      <c r="BB1026" s="130">
        <v>163.88499999999999</v>
      </c>
      <c r="BC1026" s="114">
        <v>0.3</v>
      </c>
      <c r="BD1026" s="114"/>
      <c r="BE1026" s="114">
        <v>0.3</v>
      </c>
      <c r="BF1026" s="114"/>
      <c r="BG1026" s="114"/>
      <c r="BH1026" s="114"/>
      <c r="BI1026" s="114"/>
      <c r="BJ1026" s="112">
        <v>10</v>
      </c>
      <c r="BK1026" s="56">
        <v>31</v>
      </c>
      <c r="BL1026" s="56">
        <v>21</v>
      </c>
      <c r="BM1026" s="56">
        <v>51.4</v>
      </c>
      <c r="BN1026" s="56">
        <v>4.5</v>
      </c>
      <c r="BO1026" s="56">
        <v>188</v>
      </c>
      <c r="BP1026" s="223">
        <v>6.2</v>
      </c>
      <c r="BQ1026" s="56">
        <v>133</v>
      </c>
      <c r="BR1026" s="56"/>
      <c r="BS1026" s="112"/>
      <c r="BT1026" s="113" t="s">
        <v>487</v>
      </c>
      <c r="BU1026" s="114" t="s">
        <v>488</v>
      </c>
      <c r="BV1026" s="39" t="s">
        <v>489</v>
      </c>
      <c r="BW1026" s="34"/>
      <c r="BX1026" s="39" t="s">
        <v>314</v>
      </c>
    </row>
    <row r="1027" spans="1:76" x14ac:dyDescent="0.35">
      <c r="A1027" s="34" t="s">
        <v>277</v>
      </c>
      <c r="B1027" s="34"/>
      <c r="C1027" s="34"/>
      <c r="D1027" s="34"/>
      <c r="E1027" s="113" t="s">
        <v>311</v>
      </c>
      <c r="F1027" s="113" t="s">
        <v>995</v>
      </c>
      <c r="G1027" s="41">
        <v>2009</v>
      </c>
      <c r="H1027" s="34"/>
      <c r="I1027" s="34"/>
      <c r="J1027" s="113"/>
      <c r="K1027" s="39" t="s">
        <v>80</v>
      </c>
      <c r="L1027" s="39" t="s">
        <v>119</v>
      </c>
      <c r="N1027" s="39" t="s">
        <v>687</v>
      </c>
      <c r="O1027" s="39" t="s">
        <v>688</v>
      </c>
      <c r="P1027" s="39" t="s">
        <v>689</v>
      </c>
      <c r="Q1027" s="39" t="s">
        <v>1662</v>
      </c>
      <c r="R1027" s="35" t="s">
        <v>312</v>
      </c>
      <c r="S1027" s="35" t="s">
        <v>312</v>
      </c>
      <c r="T1027" s="113" t="s">
        <v>1693</v>
      </c>
      <c r="U1027" s="39" t="s">
        <v>28</v>
      </c>
      <c r="V1027" s="113" t="s">
        <v>307</v>
      </c>
      <c r="W1027" s="34" t="s">
        <v>280</v>
      </c>
      <c r="X1027" s="113" t="s">
        <v>281</v>
      </c>
      <c r="Y1027" s="113"/>
      <c r="Z1027" s="39" t="s">
        <v>239</v>
      </c>
      <c r="AA1027" s="112"/>
      <c r="AB1027" s="112"/>
      <c r="AC1027" s="41">
        <v>96</v>
      </c>
      <c r="AD1027" s="41" t="s">
        <v>240</v>
      </c>
      <c r="AE1027" s="41" t="s">
        <v>508</v>
      </c>
      <c r="AF1027" s="332" t="s">
        <v>240</v>
      </c>
      <c r="AG1027" s="112"/>
      <c r="AH1027" s="112">
        <v>53</v>
      </c>
      <c r="AI1027" s="111">
        <v>53</v>
      </c>
      <c r="AJ1027" s="112"/>
      <c r="AK1027" s="114" t="s">
        <v>509</v>
      </c>
      <c r="AL1027" s="336">
        <v>8.6999999999999993</v>
      </c>
      <c r="AM1027" s="44">
        <v>199.6396</v>
      </c>
      <c r="AN1027" s="111">
        <v>0.85</v>
      </c>
      <c r="AO1027" s="111">
        <f t="shared" si="52"/>
        <v>1</v>
      </c>
      <c r="AP1027" s="111">
        <v>1</v>
      </c>
      <c r="AQ1027" s="111"/>
      <c r="AR1027" s="335" t="s">
        <v>295</v>
      </c>
      <c r="AS1027" s="111" t="s">
        <v>240</v>
      </c>
      <c r="AT1027" s="111" t="s">
        <v>295</v>
      </c>
      <c r="AU1027" s="111" t="s">
        <v>240</v>
      </c>
      <c r="AV1027" s="112" t="s">
        <v>749</v>
      </c>
      <c r="AW1027" s="39" t="s">
        <v>318</v>
      </c>
      <c r="AX1027" s="130">
        <v>19.5</v>
      </c>
      <c r="AY1027" s="114">
        <v>8.6999999999999993</v>
      </c>
      <c r="AZ1027" s="334" t="s">
        <v>240</v>
      </c>
      <c r="BA1027" s="39" t="s">
        <v>1706</v>
      </c>
      <c r="BB1027" s="130">
        <v>199.6396</v>
      </c>
      <c r="BC1027" s="114">
        <v>0.85</v>
      </c>
      <c r="BD1027" s="114"/>
      <c r="BE1027" s="114">
        <v>0.85</v>
      </c>
      <c r="BF1027" s="114"/>
      <c r="BG1027" s="114"/>
      <c r="BH1027" s="114"/>
      <c r="BI1027" s="114"/>
      <c r="BJ1027" s="112">
        <v>10</v>
      </c>
      <c r="BK1027" s="56">
        <v>53.4</v>
      </c>
      <c r="BL1027" s="56">
        <v>16.100000000000001</v>
      </c>
      <c r="BM1027" s="56">
        <v>183</v>
      </c>
      <c r="BN1027" s="56">
        <v>42</v>
      </c>
      <c r="BO1027" s="56">
        <v>86.7</v>
      </c>
      <c r="BP1027" s="223">
        <v>302</v>
      </c>
      <c r="BQ1027" s="56">
        <v>163</v>
      </c>
      <c r="BR1027" s="56"/>
      <c r="BS1027" s="112"/>
      <c r="BT1027" s="113" t="s">
        <v>487</v>
      </c>
      <c r="BU1027" s="114" t="s">
        <v>488</v>
      </c>
      <c r="BV1027" s="39" t="s">
        <v>489</v>
      </c>
      <c r="BW1027" s="34"/>
      <c r="BX1027" s="39" t="s">
        <v>318</v>
      </c>
    </row>
    <row r="1028" spans="1:76" x14ac:dyDescent="0.35">
      <c r="A1028" s="34" t="s">
        <v>277</v>
      </c>
      <c r="B1028" s="34"/>
      <c r="C1028" s="34"/>
      <c r="D1028" s="34"/>
      <c r="E1028" s="113" t="s">
        <v>311</v>
      </c>
      <c r="F1028" s="113" t="s">
        <v>995</v>
      </c>
      <c r="G1028" s="41">
        <v>2009</v>
      </c>
      <c r="H1028" s="34"/>
      <c r="I1028" s="34"/>
      <c r="J1028" s="113"/>
      <c r="K1028" s="39" t="s">
        <v>80</v>
      </c>
      <c r="L1028" s="39" t="s">
        <v>119</v>
      </c>
      <c r="N1028" s="39" t="s">
        <v>687</v>
      </c>
      <c r="O1028" s="39" t="s">
        <v>688</v>
      </c>
      <c r="P1028" s="39" t="s">
        <v>689</v>
      </c>
      <c r="Q1028" s="39" t="s">
        <v>1662</v>
      </c>
      <c r="R1028" s="35" t="s">
        <v>312</v>
      </c>
      <c r="S1028" s="35" t="s">
        <v>312</v>
      </c>
      <c r="T1028" s="113" t="s">
        <v>1693</v>
      </c>
      <c r="U1028" s="39" t="s">
        <v>28</v>
      </c>
      <c r="V1028" s="113" t="s">
        <v>307</v>
      </c>
      <c r="W1028" s="34" t="s">
        <v>280</v>
      </c>
      <c r="X1028" s="113" t="s">
        <v>281</v>
      </c>
      <c r="Y1028" s="113"/>
      <c r="Z1028" s="39" t="s">
        <v>239</v>
      </c>
      <c r="AA1028" s="112"/>
      <c r="AB1028" s="112"/>
      <c r="AC1028" s="41">
        <v>96</v>
      </c>
      <c r="AD1028" s="41" t="s">
        <v>240</v>
      </c>
      <c r="AE1028" s="41" t="s">
        <v>508</v>
      </c>
      <c r="AF1028" s="332" t="s">
        <v>240</v>
      </c>
      <c r="AG1028" s="112"/>
      <c r="AH1028" s="112">
        <v>56</v>
      </c>
      <c r="AI1028" s="111">
        <v>56</v>
      </c>
      <c r="AJ1028" s="112"/>
      <c r="AK1028" s="114" t="s">
        <v>509</v>
      </c>
      <c r="AL1028" s="336">
        <v>8.4</v>
      </c>
      <c r="AM1028" s="44">
        <v>128.82060000000001</v>
      </c>
      <c r="AN1028" s="111">
        <v>3.6</v>
      </c>
      <c r="AO1028" s="111">
        <f t="shared" si="52"/>
        <v>1</v>
      </c>
      <c r="AP1028" s="111">
        <v>1</v>
      </c>
      <c r="AQ1028" s="111"/>
      <c r="AR1028" s="335" t="s">
        <v>295</v>
      </c>
      <c r="AS1028" s="111" t="s">
        <v>240</v>
      </c>
      <c r="AT1028" s="111" t="s">
        <v>295</v>
      </c>
      <c r="AU1028" s="111" t="s">
        <v>240</v>
      </c>
      <c r="AV1028" s="112" t="s">
        <v>749</v>
      </c>
      <c r="AW1028" s="39" t="s">
        <v>316</v>
      </c>
      <c r="AX1028" s="130">
        <v>19.399999999999999</v>
      </c>
      <c r="AY1028" s="114">
        <v>8.4</v>
      </c>
      <c r="AZ1028" s="334" t="s">
        <v>240</v>
      </c>
      <c r="BA1028" s="39" t="s">
        <v>1209</v>
      </c>
      <c r="BB1028" s="130">
        <v>128.82060000000001</v>
      </c>
      <c r="BC1028" s="114">
        <v>3.6</v>
      </c>
      <c r="BD1028" s="114"/>
      <c r="BE1028" s="114">
        <v>3.6</v>
      </c>
      <c r="BF1028" s="114"/>
      <c r="BG1028" s="114"/>
      <c r="BH1028" s="114"/>
      <c r="BI1028" s="114"/>
      <c r="BJ1028" s="112">
        <v>10</v>
      </c>
      <c r="BK1028" s="56">
        <v>31.8</v>
      </c>
      <c r="BL1028" s="56">
        <v>12</v>
      </c>
      <c r="BM1028" s="56">
        <v>19.100000000000001</v>
      </c>
      <c r="BN1028" s="56">
        <v>2.2000000000000002</v>
      </c>
      <c r="BO1028" s="56">
        <v>21.4</v>
      </c>
      <c r="BP1028" s="223">
        <v>25.1</v>
      </c>
      <c r="BQ1028" s="56">
        <v>126</v>
      </c>
      <c r="BR1028" s="56"/>
      <c r="BS1028" s="112"/>
      <c r="BT1028" s="113" t="s">
        <v>487</v>
      </c>
      <c r="BU1028" s="114" t="s">
        <v>488</v>
      </c>
      <c r="BV1028" s="39" t="s">
        <v>489</v>
      </c>
      <c r="BW1028" s="34"/>
      <c r="BX1028" s="39" t="s">
        <v>316</v>
      </c>
    </row>
    <row r="1029" spans="1:76" x14ac:dyDescent="0.35">
      <c r="A1029" s="34" t="s">
        <v>277</v>
      </c>
      <c r="B1029" s="34"/>
      <c r="C1029" s="34"/>
      <c r="D1029" s="34"/>
      <c r="E1029" s="113" t="s">
        <v>311</v>
      </c>
      <c r="F1029" s="113" t="s">
        <v>995</v>
      </c>
      <c r="G1029" s="41">
        <v>2009</v>
      </c>
      <c r="H1029" s="34"/>
      <c r="I1029" s="34"/>
      <c r="J1029" s="113"/>
      <c r="K1029" s="39" t="s">
        <v>80</v>
      </c>
      <c r="L1029" s="39" t="s">
        <v>119</v>
      </c>
      <c r="N1029" s="39" t="s">
        <v>687</v>
      </c>
      <c r="O1029" s="39" t="s">
        <v>688</v>
      </c>
      <c r="P1029" s="39" t="s">
        <v>689</v>
      </c>
      <c r="Q1029" s="39" t="s">
        <v>1662</v>
      </c>
      <c r="R1029" s="35" t="s">
        <v>312</v>
      </c>
      <c r="S1029" s="35" t="s">
        <v>312</v>
      </c>
      <c r="T1029" s="113" t="s">
        <v>1693</v>
      </c>
      <c r="U1029" s="39" t="s">
        <v>28</v>
      </c>
      <c r="V1029" s="113" t="s">
        <v>307</v>
      </c>
      <c r="W1029" s="34" t="s">
        <v>280</v>
      </c>
      <c r="X1029" s="113" t="s">
        <v>281</v>
      </c>
      <c r="Y1029" s="113"/>
      <c r="Z1029" s="39" t="s">
        <v>239</v>
      </c>
      <c r="AA1029" s="112"/>
      <c r="AB1029" s="112"/>
      <c r="AC1029" s="41">
        <v>96</v>
      </c>
      <c r="AD1029" s="41" t="s">
        <v>240</v>
      </c>
      <c r="AE1029" s="41" t="s">
        <v>508</v>
      </c>
      <c r="AF1029" s="332" t="s">
        <v>240</v>
      </c>
      <c r="AG1029" s="112"/>
      <c r="AH1029" s="112">
        <v>56</v>
      </c>
      <c r="AI1029" s="111">
        <v>56</v>
      </c>
      <c r="AJ1029" s="112"/>
      <c r="AK1029" s="114" t="s">
        <v>509</v>
      </c>
      <c r="AL1029" s="336">
        <v>8.4</v>
      </c>
      <c r="AM1029" s="44">
        <v>128.98269999999999</v>
      </c>
      <c r="AN1029" s="111">
        <v>5.56</v>
      </c>
      <c r="AO1029" s="111">
        <f t="shared" si="52"/>
        <v>1</v>
      </c>
      <c r="AP1029" s="111">
        <v>1</v>
      </c>
      <c r="AQ1029" s="111"/>
      <c r="AR1029" s="335" t="s">
        <v>295</v>
      </c>
      <c r="AS1029" s="111" t="s">
        <v>240</v>
      </c>
      <c r="AT1029" s="111" t="s">
        <v>295</v>
      </c>
      <c r="AU1029" s="111" t="s">
        <v>240</v>
      </c>
      <c r="AV1029" s="112" t="s">
        <v>749</v>
      </c>
      <c r="AW1029" s="39" t="s">
        <v>316</v>
      </c>
      <c r="AX1029" s="130">
        <v>19.399999999999999</v>
      </c>
      <c r="AY1029" s="114">
        <v>8.4</v>
      </c>
      <c r="AZ1029" s="334" t="s">
        <v>240</v>
      </c>
      <c r="BA1029" s="39" t="s">
        <v>1707</v>
      </c>
      <c r="BB1029" s="130">
        <v>128.98269999999999</v>
      </c>
      <c r="BC1029" s="114">
        <v>5.56</v>
      </c>
      <c r="BD1029" s="114"/>
      <c r="BE1029" s="114">
        <v>5.56</v>
      </c>
      <c r="BF1029" s="114"/>
      <c r="BG1029" s="114"/>
      <c r="BH1029" s="114"/>
      <c r="BI1029" s="114"/>
      <c r="BJ1029" s="112">
        <v>10</v>
      </c>
      <c r="BK1029" s="56">
        <v>31.7</v>
      </c>
      <c r="BL1029" s="56">
        <v>12.1</v>
      </c>
      <c r="BM1029" s="56">
        <v>19.2</v>
      </c>
      <c r="BN1029" s="56">
        <v>3.1</v>
      </c>
      <c r="BO1029" s="56">
        <v>18.100000000000001</v>
      </c>
      <c r="BP1029" s="223">
        <v>23.9</v>
      </c>
      <c r="BQ1029" s="56">
        <v>132</v>
      </c>
      <c r="BR1029" s="56"/>
      <c r="BS1029" s="112"/>
      <c r="BT1029" s="113" t="s">
        <v>487</v>
      </c>
      <c r="BU1029" s="114" t="s">
        <v>488</v>
      </c>
      <c r="BV1029" s="39" t="s">
        <v>489</v>
      </c>
      <c r="BW1029" s="34"/>
      <c r="BX1029" s="39" t="s">
        <v>316</v>
      </c>
    </row>
    <row r="1030" spans="1:76" x14ac:dyDescent="0.35">
      <c r="A1030" s="34" t="s">
        <v>277</v>
      </c>
      <c r="B1030" s="34"/>
      <c r="C1030" s="34"/>
      <c r="D1030" s="34"/>
      <c r="E1030" s="113" t="s">
        <v>311</v>
      </c>
      <c r="F1030" s="113" t="s">
        <v>995</v>
      </c>
      <c r="G1030" s="41">
        <v>2009</v>
      </c>
      <c r="H1030" s="34"/>
      <c r="I1030" s="34"/>
      <c r="J1030" s="113"/>
      <c r="K1030" s="39" t="s">
        <v>80</v>
      </c>
      <c r="L1030" s="39" t="s">
        <v>119</v>
      </c>
      <c r="N1030" s="39" t="s">
        <v>687</v>
      </c>
      <c r="O1030" s="39" t="s">
        <v>688</v>
      </c>
      <c r="P1030" s="39" t="s">
        <v>689</v>
      </c>
      <c r="Q1030" s="39" t="s">
        <v>1662</v>
      </c>
      <c r="R1030" s="35" t="s">
        <v>312</v>
      </c>
      <c r="S1030" s="35" t="s">
        <v>312</v>
      </c>
      <c r="T1030" s="113" t="s">
        <v>1693</v>
      </c>
      <c r="U1030" s="39" t="s">
        <v>28</v>
      </c>
      <c r="V1030" s="113" t="s">
        <v>307</v>
      </c>
      <c r="W1030" s="34" t="s">
        <v>280</v>
      </c>
      <c r="X1030" s="113" t="s">
        <v>281</v>
      </c>
      <c r="Y1030" s="113"/>
      <c r="Z1030" s="39" t="s">
        <v>239</v>
      </c>
      <c r="AA1030" s="112"/>
      <c r="AB1030" s="112"/>
      <c r="AC1030" s="41">
        <v>96</v>
      </c>
      <c r="AD1030" s="41" t="s">
        <v>240</v>
      </c>
      <c r="AE1030" s="41" t="s">
        <v>508</v>
      </c>
      <c r="AF1030" s="332" t="s">
        <v>240</v>
      </c>
      <c r="AG1030" s="112"/>
      <c r="AH1030" s="112">
        <v>58</v>
      </c>
      <c r="AI1030" s="111">
        <v>58</v>
      </c>
      <c r="AJ1030" s="112"/>
      <c r="AK1030" s="114" t="s">
        <v>509</v>
      </c>
      <c r="AL1030" s="336">
        <v>8</v>
      </c>
      <c r="AM1030" s="44">
        <v>52.179099999999998</v>
      </c>
      <c r="AN1030" s="111">
        <v>2.83</v>
      </c>
      <c r="AO1030" s="111">
        <f t="shared" si="52"/>
        <v>1</v>
      </c>
      <c r="AP1030" s="111">
        <v>1</v>
      </c>
      <c r="AQ1030" s="111"/>
      <c r="AR1030" s="335" t="s">
        <v>295</v>
      </c>
      <c r="AS1030" s="111" t="s">
        <v>240</v>
      </c>
      <c r="AT1030" s="111" t="s">
        <v>295</v>
      </c>
      <c r="AU1030" s="111" t="s">
        <v>240</v>
      </c>
      <c r="AV1030" s="112" t="s">
        <v>749</v>
      </c>
      <c r="AW1030" s="39" t="s">
        <v>313</v>
      </c>
      <c r="AX1030" s="130">
        <v>19.899999999999999</v>
      </c>
      <c r="AY1030" s="114">
        <v>8</v>
      </c>
      <c r="AZ1030" s="334" t="s">
        <v>240</v>
      </c>
      <c r="BA1030" s="39" t="s">
        <v>1524</v>
      </c>
      <c r="BB1030" s="130">
        <v>52.179099999999998</v>
      </c>
      <c r="BC1030" s="114">
        <v>2.83</v>
      </c>
      <c r="BD1030" s="114"/>
      <c r="BE1030" s="114">
        <v>2.83</v>
      </c>
      <c r="BF1030" s="114"/>
      <c r="BG1030" s="114"/>
      <c r="BH1030" s="114"/>
      <c r="BI1030" s="114"/>
      <c r="BJ1030" s="112">
        <v>10</v>
      </c>
      <c r="BK1030" s="56">
        <v>14.3</v>
      </c>
      <c r="BL1030" s="56">
        <v>4</v>
      </c>
      <c r="BM1030" s="56">
        <v>3</v>
      </c>
      <c r="BN1030" s="56">
        <v>2.2999999999999998</v>
      </c>
      <c r="BO1030" s="56">
        <v>8.6</v>
      </c>
      <c r="BP1030" s="223">
        <v>5.0999999999999996</v>
      </c>
      <c r="BQ1030" s="56">
        <v>42</v>
      </c>
      <c r="BR1030" s="56"/>
      <c r="BS1030" s="112"/>
      <c r="BT1030" s="113" t="s">
        <v>487</v>
      </c>
      <c r="BU1030" s="114" t="s">
        <v>488</v>
      </c>
      <c r="BV1030" s="39" t="s">
        <v>489</v>
      </c>
      <c r="BW1030" s="34"/>
      <c r="BX1030" s="39" t="s">
        <v>313</v>
      </c>
    </row>
    <row r="1031" spans="1:76" x14ac:dyDescent="0.35">
      <c r="A1031" s="34" t="s">
        <v>277</v>
      </c>
      <c r="B1031" s="34"/>
      <c r="C1031" s="34"/>
      <c r="D1031" s="34"/>
      <c r="E1031" s="113" t="s">
        <v>311</v>
      </c>
      <c r="F1031" s="113" t="s">
        <v>995</v>
      </c>
      <c r="G1031" s="41">
        <v>2009</v>
      </c>
      <c r="H1031" s="34"/>
      <c r="I1031" s="34"/>
      <c r="J1031" s="113"/>
      <c r="K1031" s="39" t="s">
        <v>80</v>
      </c>
      <c r="L1031" s="39" t="s">
        <v>119</v>
      </c>
      <c r="N1031" s="39" t="s">
        <v>687</v>
      </c>
      <c r="O1031" s="39" t="s">
        <v>688</v>
      </c>
      <c r="P1031" s="39" t="s">
        <v>689</v>
      </c>
      <c r="Q1031" s="39" t="s">
        <v>1662</v>
      </c>
      <c r="R1031" s="35" t="s">
        <v>312</v>
      </c>
      <c r="S1031" s="35" t="s">
        <v>312</v>
      </c>
      <c r="T1031" s="113" t="s">
        <v>1693</v>
      </c>
      <c r="U1031" s="39" t="s">
        <v>28</v>
      </c>
      <c r="V1031" s="113" t="s">
        <v>307</v>
      </c>
      <c r="W1031" s="34" t="s">
        <v>280</v>
      </c>
      <c r="X1031" s="113" t="s">
        <v>281</v>
      </c>
      <c r="Y1031" s="113"/>
      <c r="Z1031" s="39" t="s">
        <v>239</v>
      </c>
      <c r="AA1031" s="112"/>
      <c r="AB1031" s="112"/>
      <c r="AC1031" s="41">
        <v>96</v>
      </c>
      <c r="AD1031" s="41" t="s">
        <v>240</v>
      </c>
      <c r="AE1031" s="41" t="s">
        <v>508</v>
      </c>
      <c r="AF1031" s="332" t="s">
        <v>240</v>
      </c>
      <c r="AG1031" s="112"/>
      <c r="AH1031" s="112">
        <v>66</v>
      </c>
      <c r="AI1031" s="111">
        <v>66</v>
      </c>
      <c r="AJ1031" s="112"/>
      <c r="AK1031" s="114" t="s">
        <v>509</v>
      </c>
      <c r="AL1031" s="336">
        <v>8.5</v>
      </c>
      <c r="AM1031" s="44">
        <v>163.88499999999999</v>
      </c>
      <c r="AN1031" s="111">
        <v>1.29</v>
      </c>
      <c r="AO1031" s="111">
        <f t="shared" si="52"/>
        <v>1</v>
      </c>
      <c r="AP1031" s="111">
        <v>1</v>
      </c>
      <c r="AQ1031" s="111"/>
      <c r="AR1031" s="335" t="s">
        <v>295</v>
      </c>
      <c r="AS1031" s="111" t="s">
        <v>240</v>
      </c>
      <c r="AT1031" s="111" t="s">
        <v>295</v>
      </c>
      <c r="AU1031" s="111" t="s">
        <v>240</v>
      </c>
      <c r="AV1031" s="112" t="s">
        <v>749</v>
      </c>
      <c r="AW1031" s="39" t="s">
        <v>315</v>
      </c>
      <c r="AX1031" s="130">
        <v>20.399999999999999</v>
      </c>
      <c r="AY1031" s="114">
        <v>8.5</v>
      </c>
      <c r="AZ1031" s="334" t="s">
        <v>240</v>
      </c>
      <c r="BA1031" s="39" t="s">
        <v>1534</v>
      </c>
      <c r="BB1031" s="130">
        <v>163.88499999999999</v>
      </c>
      <c r="BC1031" s="114">
        <v>1.29</v>
      </c>
      <c r="BD1031" s="114"/>
      <c r="BE1031" s="114">
        <v>1.29</v>
      </c>
      <c r="BF1031" s="114"/>
      <c r="BG1031" s="114"/>
      <c r="BH1031" s="114"/>
      <c r="BI1031" s="114"/>
      <c r="BJ1031" s="112">
        <v>99</v>
      </c>
      <c r="BK1031" s="56">
        <v>31</v>
      </c>
      <c r="BL1031" s="56">
        <v>21</v>
      </c>
      <c r="BM1031" s="56">
        <v>51.4</v>
      </c>
      <c r="BN1031" s="56">
        <v>4.5</v>
      </c>
      <c r="BO1031" s="56">
        <v>188</v>
      </c>
      <c r="BP1031" s="223">
        <v>6.2</v>
      </c>
      <c r="BQ1031" s="56">
        <v>123</v>
      </c>
      <c r="BR1031" s="56"/>
      <c r="BS1031" s="112"/>
      <c r="BT1031" s="113" t="s">
        <v>487</v>
      </c>
      <c r="BU1031" s="114" t="s">
        <v>488</v>
      </c>
      <c r="BV1031" s="39" t="s">
        <v>489</v>
      </c>
      <c r="BW1031" s="34"/>
      <c r="BX1031" s="39" t="s">
        <v>315</v>
      </c>
    </row>
    <row r="1032" spans="1:76" x14ac:dyDescent="0.35">
      <c r="A1032" s="34" t="s">
        <v>277</v>
      </c>
      <c r="B1032" s="34"/>
      <c r="C1032" s="34"/>
      <c r="D1032" s="34"/>
      <c r="E1032" s="113" t="s">
        <v>311</v>
      </c>
      <c r="F1032" s="113" t="s">
        <v>995</v>
      </c>
      <c r="G1032" s="41">
        <v>2009</v>
      </c>
      <c r="H1032" s="34"/>
      <c r="I1032" s="34"/>
      <c r="J1032" s="113"/>
      <c r="K1032" s="39" t="s">
        <v>80</v>
      </c>
      <c r="L1032" s="39" t="s">
        <v>119</v>
      </c>
      <c r="N1032" s="39" t="s">
        <v>687</v>
      </c>
      <c r="O1032" s="39" t="s">
        <v>688</v>
      </c>
      <c r="P1032" s="39" t="s">
        <v>689</v>
      </c>
      <c r="Q1032" s="39" t="s">
        <v>1662</v>
      </c>
      <c r="R1032" s="35" t="s">
        <v>312</v>
      </c>
      <c r="S1032" s="35" t="s">
        <v>312</v>
      </c>
      <c r="T1032" s="113" t="s">
        <v>1693</v>
      </c>
      <c r="U1032" s="39" t="s">
        <v>28</v>
      </c>
      <c r="V1032" s="113" t="s">
        <v>307</v>
      </c>
      <c r="W1032" s="34" t="s">
        <v>280</v>
      </c>
      <c r="X1032" s="113" t="s">
        <v>281</v>
      </c>
      <c r="Y1032" s="113"/>
      <c r="Z1032" s="39" t="s">
        <v>239</v>
      </c>
      <c r="AA1032" s="112"/>
      <c r="AB1032" s="112"/>
      <c r="AC1032" s="41">
        <v>96</v>
      </c>
      <c r="AD1032" s="41" t="s">
        <v>240</v>
      </c>
      <c r="AE1032" s="41" t="s">
        <v>508</v>
      </c>
      <c r="AF1032" s="332" t="s">
        <v>240</v>
      </c>
      <c r="AG1032" s="112"/>
      <c r="AH1032" s="112">
        <v>72</v>
      </c>
      <c r="AI1032" s="111">
        <v>72</v>
      </c>
      <c r="AJ1032" s="112"/>
      <c r="AK1032" s="114" t="s">
        <v>509</v>
      </c>
      <c r="AL1032" s="336">
        <v>8.5</v>
      </c>
      <c r="AM1032" s="44">
        <v>163.88499999999999</v>
      </c>
      <c r="AN1032" s="111">
        <v>1.6</v>
      </c>
      <c r="AO1032" s="111">
        <f t="shared" si="52"/>
        <v>1</v>
      </c>
      <c r="AP1032" s="111">
        <v>1</v>
      </c>
      <c r="AQ1032" s="111"/>
      <c r="AR1032" s="335" t="s">
        <v>295</v>
      </c>
      <c r="AS1032" s="111" t="s">
        <v>240</v>
      </c>
      <c r="AT1032" s="111" t="s">
        <v>295</v>
      </c>
      <c r="AU1032" s="111" t="s">
        <v>240</v>
      </c>
      <c r="AV1032" s="112" t="s">
        <v>749</v>
      </c>
      <c r="AW1032" s="39" t="s">
        <v>315</v>
      </c>
      <c r="AX1032" s="130">
        <v>20.399999999999999</v>
      </c>
      <c r="AY1032" s="114">
        <v>8.5</v>
      </c>
      <c r="AZ1032" s="334" t="s">
        <v>240</v>
      </c>
      <c r="BA1032" s="39" t="s">
        <v>1534</v>
      </c>
      <c r="BB1032" s="130">
        <v>163.88499999999999</v>
      </c>
      <c r="BC1032" s="114">
        <v>1.6</v>
      </c>
      <c r="BD1032" s="114"/>
      <c r="BE1032" s="114">
        <v>1.6</v>
      </c>
      <c r="BF1032" s="114"/>
      <c r="BG1032" s="114"/>
      <c r="BH1032" s="114"/>
      <c r="BI1032" s="114"/>
      <c r="BJ1032" s="112">
        <v>99</v>
      </c>
      <c r="BK1032" s="56">
        <v>31</v>
      </c>
      <c r="BL1032" s="56">
        <v>21</v>
      </c>
      <c r="BM1032" s="56">
        <v>51.4</v>
      </c>
      <c r="BN1032" s="56">
        <v>4.5</v>
      </c>
      <c r="BO1032" s="56">
        <v>188</v>
      </c>
      <c r="BP1032" s="223">
        <v>6.2</v>
      </c>
      <c r="BQ1032" s="56">
        <v>123</v>
      </c>
      <c r="BR1032" s="56"/>
      <c r="BS1032" s="112"/>
      <c r="BT1032" s="113" t="s">
        <v>487</v>
      </c>
      <c r="BU1032" s="114" t="s">
        <v>488</v>
      </c>
      <c r="BV1032" s="39" t="s">
        <v>489</v>
      </c>
      <c r="BW1032" s="34"/>
      <c r="BX1032" s="39" t="s">
        <v>315</v>
      </c>
    </row>
    <row r="1033" spans="1:76" x14ac:dyDescent="0.35">
      <c r="A1033" s="34" t="s">
        <v>277</v>
      </c>
      <c r="B1033" s="34"/>
      <c r="C1033" s="34"/>
      <c r="D1033" s="34"/>
      <c r="E1033" s="113" t="s">
        <v>311</v>
      </c>
      <c r="F1033" s="113" t="s">
        <v>995</v>
      </c>
      <c r="G1033" s="41">
        <v>2009</v>
      </c>
      <c r="H1033" s="34"/>
      <c r="I1033" s="34"/>
      <c r="J1033" s="113"/>
      <c r="K1033" s="39" t="s">
        <v>80</v>
      </c>
      <c r="L1033" s="39" t="s">
        <v>119</v>
      </c>
      <c r="N1033" s="39" t="s">
        <v>687</v>
      </c>
      <c r="O1033" s="39" t="s">
        <v>688</v>
      </c>
      <c r="P1033" s="39" t="s">
        <v>689</v>
      </c>
      <c r="Q1033" s="39" t="s">
        <v>1662</v>
      </c>
      <c r="R1033" s="35" t="s">
        <v>312</v>
      </c>
      <c r="S1033" s="35" t="s">
        <v>312</v>
      </c>
      <c r="T1033" s="113" t="s">
        <v>1693</v>
      </c>
      <c r="U1033" s="39" t="s">
        <v>28</v>
      </c>
      <c r="V1033" s="113" t="s">
        <v>307</v>
      </c>
      <c r="W1033" s="34" t="s">
        <v>280</v>
      </c>
      <c r="X1033" s="113" t="s">
        <v>281</v>
      </c>
      <c r="Y1033" s="113"/>
      <c r="Z1033" s="39" t="s">
        <v>239</v>
      </c>
      <c r="AA1033" s="112"/>
      <c r="AB1033" s="112"/>
      <c r="AC1033" s="41">
        <v>96</v>
      </c>
      <c r="AD1033" s="41" t="s">
        <v>240</v>
      </c>
      <c r="AE1033" s="41" t="s">
        <v>508</v>
      </c>
      <c r="AF1033" s="332" t="s">
        <v>240</v>
      </c>
      <c r="AG1033" s="112"/>
      <c r="AH1033" s="112">
        <v>75</v>
      </c>
      <c r="AI1033" s="111">
        <v>75</v>
      </c>
      <c r="AJ1033" s="112"/>
      <c r="AK1033" s="114" t="s">
        <v>509</v>
      </c>
      <c r="AL1033" s="336">
        <v>8</v>
      </c>
      <c r="AM1033" s="44">
        <v>50.418099999999995</v>
      </c>
      <c r="AN1033" s="111">
        <v>5.25</v>
      </c>
      <c r="AO1033" s="111">
        <f t="shared" si="52"/>
        <v>1</v>
      </c>
      <c r="AP1033" s="111">
        <v>1</v>
      </c>
      <c r="AQ1033" s="111"/>
      <c r="AR1033" s="335" t="s">
        <v>295</v>
      </c>
      <c r="AS1033" s="111" t="s">
        <v>240</v>
      </c>
      <c r="AT1033" s="111" t="s">
        <v>295</v>
      </c>
      <c r="AU1033" s="111" t="s">
        <v>240</v>
      </c>
      <c r="AV1033" s="112" t="s">
        <v>749</v>
      </c>
      <c r="AW1033" s="39" t="s">
        <v>313</v>
      </c>
      <c r="AX1033" s="130">
        <v>19.899999999999999</v>
      </c>
      <c r="AY1033" s="114">
        <v>8</v>
      </c>
      <c r="AZ1033" s="334" t="s">
        <v>240</v>
      </c>
      <c r="BA1033" s="39" t="s">
        <v>1708</v>
      </c>
      <c r="BB1033" s="130">
        <v>50.418099999999995</v>
      </c>
      <c r="BC1033" s="114">
        <v>5.25</v>
      </c>
      <c r="BD1033" s="114"/>
      <c r="BE1033" s="114">
        <v>5.25</v>
      </c>
      <c r="BF1033" s="114"/>
      <c r="BG1033" s="114"/>
      <c r="BH1033" s="114"/>
      <c r="BI1033" s="114"/>
      <c r="BJ1033" s="112">
        <v>10</v>
      </c>
      <c r="BK1033" s="56">
        <v>13.1</v>
      </c>
      <c r="BL1033" s="56">
        <v>4.3</v>
      </c>
      <c r="BM1033" s="56">
        <v>3.3</v>
      </c>
      <c r="BN1033" s="56">
        <v>2</v>
      </c>
      <c r="BO1033" s="56">
        <v>7.4</v>
      </c>
      <c r="BP1033" s="223">
        <v>5</v>
      </c>
      <c r="BQ1033" s="56">
        <v>40</v>
      </c>
      <c r="BR1033" s="56"/>
      <c r="BS1033" s="112"/>
      <c r="BT1033" s="113" t="s">
        <v>487</v>
      </c>
      <c r="BU1033" s="114" t="s">
        <v>488</v>
      </c>
      <c r="BV1033" s="39" t="s">
        <v>489</v>
      </c>
      <c r="BW1033" s="34"/>
      <c r="BX1033" s="39" t="s">
        <v>313</v>
      </c>
    </row>
    <row r="1034" spans="1:76" x14ac:dyDescent="0.35">
      <c r="A1034" s="34" t="s">
        <v>277</v>
      </c>
      <c r="B1034" s="34"/>
      <c r="C1034" s="34"/>
      <c r="D1034" s="34"/>
      <c r="E1034" s="113" t="s">
        <v>311</v>
      </c>
      <c r="F1034" s="113" t="s">
        <v>995</v>
      </c>
      <c r="G1034" s="41">
        <v>2009</v>
      </c>
      <c r="H1034" s="34"/>
      <c r="I1034" s="34"/>
      <c r="J1034" s="113"/>
      <c r="K1034" s="39" t="s">
        <v>80</v>
      </c>
      <c r="L1034" s="39" t="s">
        <v>119</v>
      </c>
      <c r="N1034" s="39" t="s">
        <v>687</v>
      </c>
      <c r="O1034" s="39" t="s">
        <v>688</v>
      </c>
      <c r="P1034" s="39" t="s">
        <v>689</v>
      </c>
      <c r="Q1034" s="39" t="s">
        <v>1662</v>
      </c>
      <c r="R1034" s="35" t="s">
        <v>312</v>
      </c>
      <c r="S1034" s="35" t="s">
        <v>312</v>
      </c>
      <c r="T1034" s="113" t="s">
        <v>1693</v>
      </c>
      <c r="U1034" s="39" t="s">
        <v>28</v>
      </c>
      <c r="V1034" s="113" t="s">
        <v>307</v>
      </c>
      <c r="W1034" s="34" t="s">
        <v>280</v>
      </c>
      <c r="X1034" s="113" t="s">
        <v>281</v>
      </c>
      <c r="Y1034" s="113"/>
      <c r="Z1034" s="39" t="s">
        <v>239</v>
      </c>
      <c r="AA1034" s="112"/>
      <c r="AB1034" s="112"/>
      <c r="AC1034" s="41">
        <v>96</v>
      </c>
      <c r="AD1034" s="41" t="s">
        <v>240</v>
      </c>
      <c r="AE1034" s="41" t="s">
        <v>508</v>
      </c>
      <c r="AF1034" s="332" t="s">
        <v>240</v>
      </c>
      <c r="AG1034" s="112"/>
      <c r="AH1034" s="112">
        <v>113</v>
      </c>
      <c r="AI1034" s="111">
        <v>113</v>
      </c>
      <c r="AJ1034" s="112"/>
      <c r="AK1034" s="114" t="s">
        <v>509</v>
      </c>
      <c r="AL1034" s="336">
        <v>8.6</v>
      </c>
      <c r="AM1034" s="44">
        <v>197.3792</v>
      </c>
      <c r="AN1034" s="111">
        <v>3.08</v>
      </c>
      <c r="AO1034" s="111">
        <f t="shared" si="52"/>
        <v>1</v>
      </c>
      <c r="AP1034" s="111">
        <v>1</v>
      </c>
      <c r="AQ1034" s="111"/>
      <c r="AR1034" s="335" t="s">
        <v>295</v>
      </c>
      <c r="AS1034" s="111" t="s">
        <v>240</v>
      </c>
      <c r="AT1034" s="111" t="s">
        <v>295</v>
      </c>
      <c r="AU1034" s="111" t="s">
        <v>240</v>
      </c>
      <c r="AV1034" s="112" t="s">
        <v>749</v>
      </c>
      <c r="AW1034" s="39" t="s">
        <v>318</v>
      </c>
      <c r="AX1034" s="130">
        <v>19.5</v>
      </c>
      <c r="AY1034" s="114">
        <v>8.6</v>
      </c>
      <c r="AZ1034" s="334" t="s">
        <v>240</v>
      </c>
      <c r="BA1034" s="39" t="s">
        <v>1709</v>
      </c>
      <c r="BB1034" s="130">
        <v>197.3792</v>
      </c>
      <c r="BC1034" s="114">
        <v>3.08</v>
      </c>
      <c r="BD1034" s="114"/>
      <c r="BE1034" s="114">
        <v>3.08</v>
      </c>
      <c r="BF1034" s="114"/>
      <c r="BG1034" s="114"/>
      <c r="BH1034" s="114"/>
      <c r="BI1034" s="114"/>
      <c r="BJ1034" s="112">
        <v>10</v>
      </c>
      <c r="BK1034" s="56">
        <v>52</v>
      </c>
      <c r="BL1034" s="56">
        <v>16.399999999999999</v>
      </c>
      <c r="BM1034" s="56">
        <v>180.5</v>
      </c>
      <c r="BN1034" s="56">
        <v>38.5</v>
      </c>
      <c r="BO1034" s="56">
        <v>90.5</v>
      </c>
      <c r="BP1034" s="223">
        <v>298.8</v>
      </c>
      <c r="BQ1034" s="56">
        <v>168</v>
      </c>
      <c r="BR1034" s="56"/>
      <c r="BS1034" s="112"/>
      <c r="BT1034" s="113" t="s">
        <v>487</v>
      </c>
      <c r="BU1034" s="114" t="s">
        <v>488</v>
      </c>
      <c r="BV1034" s="39" t="s">
        <v>489</v>
      </c>
      <c r="BW1034" s="34"/>
      <c r="BX1034" s="39" t="s">
        <v>318</v>
      </c>
    </row>
    <row r="1035" spans="1:76" x14ac:dyDescent="0.35">
      <c r="A1035" s="34" t="s">
        <v>277</v>
      </c>
      <c r="B1035" s="34"/>
      <c r="C1035" s="34"/>
      <c r="D1035" s="34"/>
      <c r="E1035" s="113" t="s">
        <v>311</v>
      </c>
      <c r="F1035" s="113" t="s">
        <v>995</v>
      </c>
      <c r="G1035" s="41">
        <v>2009</v>
      </c>
      <c r="H1035" s="34"/>
      <c r="I1035" s="34"/>
      <c r="J1035" s="113"/>
      <c r="K1035" s="39" t="s">
        <v>80</v>
      </c>
      <c r="L1035" s="39" t="s">
        <v>119</v>
      </c>
      <c r="N1035" s="39" t="s">
        <v>687</v>
      </c>
      <c r="O1035" s="39" t="s">
        <v>688</v>
      </c>
      <c r="P1035" s="39" t="s">
        <v>689</v>
      </c>
      <c r="Q1035" s="39" t="s">
        <v>1662</v>
      </c>
      <c r="R1035" s="35" t="s">
        <v>312</v>
      </c>
      <c r="S1035" s="35" t="s">
        <v>312</v>
      </c>
      <c r="T1035" s="113" t="s">
        <v>1693</v>
      </c>
      <c r="U1035" s="39" t="s">
        <v>28</v>
      </c>
      <c r="V1035" s="113" t="s">
        <v>307</v>
      </c>
      <c r="W1035" s="34" t="s">
        <v>280</v>
      </c>
      <c r="X1035" s="113" t="s">
        <v>281</v>
      </c>
      <c r="Y1035" s="113"/>
      <c r="Z1035" s="39" t="s">
        <v>239</v>
      </c>
      <c r="AA1035" s="112"/>
      <c r="AB1035" s="112"/>
      <c r="AC1035" s="41">
        <v>96</v>
      </c>
      <c r="AD1035" s="41" t="s">
        <v>240</v>
      </c>
      <c r="AE1035" s="41" t="s">
        <v>508</v>
      </c>
      <c r="AF1035" s="332" t="s">
        <v>240</v>
      </c>
      <c r="AG1035" s="112"/>
      <c r="AH1035" s="112">
        <v>114</v>
      </c>
      <c r="AI1035" s="111">
        <v>114</v>
      </c>
      <c r="AJ1035" s="112"/>
      <c r="AK1035" s="114" t="s">
        <v>509</v>
      </c>
      <c r="AL1035" s="336">
        <v>8.5</v>
      </c>
      <c r="AM1035" s="44">
        <v>211.45569999999998</v>
      </c>
      <c r="AN1035" s="111">
        <v>2.88</v>
      </c>
      <c r="AO1035" s="111">
        <f t="shared" si="52"/>
        <v>1</v>
      </c>
      <c r="AP1035" s="111">
        <v>1</v>
      </c>
      <c r="AQ1035" s="111"/>
      <c r="AR1035" s="335" t="s">
        <v>295</v>
      </c>
      <c r="AS1035" s="111" t="s">
        <v>240</v>
      </c>
      <c r="AT1035" s="111" t="s">
        <v>295</v>
      </c>
      <c r="AU1035" s="111" t="s">
        <v>240</v>
      </c>
      <c r="AV1035" s="112" t="s">
        <v>749</v>
      </c>
      <c r="AW1035" s="39" t="s">
        <v>319</v>
      </c>
      <c r="AX1035" s="130">
        <v>19.399999999999999</v>
      </c>
      <c r="AY1035" s="114">
        <v>8.5</v>
      </c>
      <c r="AZ1035" s="334" t="s">
        <v>240</v>
      </c>
      <c r="BA1035" s="39" t="s">
        <v>1710</v>
      </c>
      <c r="BB1035" s="130">
        <v>211.45569999999998</v>
      </c>
      <c r="BC1035" s="114">
        <v>2.88</v>
      </c>
      <c r="BD1035" s="114"/>
      <c r="BE1035" s="114">
        <v>2.88</v>
      </c>
      <c r="BF1035" s="114"/>
      <c r="BG1035" s="114"/>
      <c r="BH1035" s="114"/>
      <c r="BI1035" s="114"/>
      <c r="BJ1035" s="112">
        <v>10</v>
      </c>
      <c r="BK1035" s="56">
        <v>42.3</v>
      </c>
      <c r="BL1035" s="56">
        <v>25.7</v>
      </c>
      <c r="BM1035" s="56">
        <v>123.8</v>
      </c>
      <c r="BN1035" s="56">
        <v>13.9</v>
      </c>
      <c r="BO1035" s="56">
        <v>189</v>
      </c>
      <c r="BP1035" s="223">
        <v>6.1</v>
      </c>
      <c r="BQ1035" s="56">
        <v>130</v>
      </c>
      <c r="BR1035" s="56"/>
      <c r="BS1035" s="112"/>
      <c r="BT1035" s="113" t="s">
        <v>487</v>
      </c>
      <c r="BU1035" s="114" t="s">
        <v>488</v>
      </c>
      <c r="BV1035" s="39" t="s">
        <v>489</v>
      </c>
      <c r="BW1035" s="34"/>
      <c r="BX1035" s="39" t="s">
        <v>319</v>
      </c>
    </row>
    <row r="1036" spans="1:76" x14ac:dyDescent="0.35">
      <c r="A1036" s="34" t="s">
        <v>277</v>
      </c>
      <c r="B1036" s="34"/>
      <c r="C1036" s="34"/>
      <c r="D1036" s="34"/>
      <c r="E1036" s="113" t="s">
        <v>311</v>
      </c>
      <c r="F1036" s="113" t="s">
        <v>995</v>
      </c>
      <c r="G1036" s="41">
        <v>2009</v>
      </c>
      <c r="H1036" s="34"/>
      <c r="I1036" s="34"/>
      <c r="J1036" s="113"/>
      <c r="K1036" s="39" t="s">
        <v>80</v>
      </c>
      <c r="L1036" s="39" t="s">
        <v>119</v>
      </c>
      <c r="N1036" s="39" t="s">
        <v>687</v>
      </c>
      <c r="O1036" s="39" t="s">
        <v>688</v>
      </c>
      <c r="P1036" s="39" t="s">
        <v>689</v>
      </c>
      <c r="Q1036" s="39" t="s">
        <v>1662</v>
      </c>
      <c r="R1036" s="35" t="s">
        <v>312</v>
      </c>
      <c r="S1036" s="35" t="s">
        <v>312</v>
      </c>
      <c r="T1036" s="113" t="s">
        <v>1693</v>
      </c>
      <c r="U1036" s="39" t="s">
        <v>28</v>
      </c>
      <c r="V1036" s="113" t="s">
        <v>307</v>
      </c>
      <c r="W1036" s="34" t="s">
        <v>280</v>
      </c>
      <c r="X1036" s="113" t="s">
        <v>281</v>
      </c>
      <c r="Y1036" s="113"/>
      <c r="Z1036" s="39" t="s">
        <v>239</v>
      </c>
      <c r="AA1036" s="112"/>
      <c r="AB1036" s="112"/>
      <c r="AC1036" s="41">
        <v>96</v>
      </c>
      <c r="AD1036" s="41" t="s">
        <v>240</v>
      </c>
      <c r="AE1036" s="41" t="s">
        <v>508</v>
      </c>
      <c r="AF1036" s="332" t="s">
        <v>240</v>
      </c>
      <c r="AG1036" s="112"/>
      <c r="AH1036" s="112">
        <v>127</v>
      </c>
      <c r="AI1036" s="111">
        <v>127</v>
      </c>
      <c r="AJ1036" s="112"/>
      <c r="AK1036" s="114" t="s">
        <v>509</v>
      </c>
      <c r="AL1036" s="336">
        <v>8.4</v>
      </c>
      <c r="AM1036" s="44">
        <v>129.05720000000002</v>
      </c>
      <c r="AN1036" s="111">
        <v>10.76</v>
      </c>
      <c r="AO1036" s="111">
        <f t="shared" si="52"/>
        <v>1</v>
      </c>
      <c r="AP1036" s="111">
        <v>1</v>
      </c>
      <c r="AQ1036" s="111"/>
      <c r="AR1036" s="335" t="s">
        <v>295</v>
      </c>
      <c r="AS1036" s="111" t="s">
        <v>240</v>
      </c>
      <c r="AT1036" s="111" t="s">
        <v>295</v>
      </c>
      <c r="AU1036" s="111" t="s">
        <v>240</v>
      </c>
      <c r="AV1036" s="112" t="s">
        <v>749</v>
      </c>
      <c r="AW1036" s="39" t="s">
        <v>316</v>
      </c>
      <c r="AX1036" s="130">
        <v>19.399999999999999</v>
      </c>
      <c r="AY1036" s="114">
        <v>8.4</v>
      </c>
      <c r="AZ1036" s="334" t="s">
        <v>240</v>
      </c>
      <c r="BA1036" s="39" t="s">
        <v>960</v>
      </c>
      <c r="BB1036" s="130">
        <v>129.05720000000002</v>
      </c>
      <c r="BC1036" s="114">
        <v>10.76</v>
      </c>
      <c r="BD1036" s="114"/>
      <c r="BE1036" s="114">
        <v>10.76</v>
      </c>
      <c r="BF1036" s="114"/>
      <c r="BG1036" s="114"/>
      <c r="BH1036" s="114"/>
      <c r="BI1036" s="114"/>
      <c r="BJ1036" s="112">
        <v>10</v>
      </c>
      <c r="BK1036" s="56">
        <v>31.4</v>
      </c>
      <c r="BL1036" s="56">
        <v>12.3</v>
      </c>
      <c r="BM1036" s="56">
        <v>19.600000000000001</v>
      </c>
      <c r="BN1036" s="56">
        <v>4.8</v>
      </c>
      <c r="BO1036" s="56">
        <v>11.3</v>
      </c>
      <c r="BP1036" s="223">
        <v>21.3</v>
      </c>
      <c r="BQ1036" s="56">
        <v>144</v>
      </c>
      <c r="BR1036" s="56"/>
      <c r="BS1036" s="112"/>
      <c r="BT1036" s="113" t="s">
        <v>487</v>
      </c>
      <c r="BU1036" s="114" t="s">
        <v>488</v>
      </c>
      <c r="BV1036" s="39" t="s">
        <v>489</v>
      </c>
      <c r="BW1036" s="34"/>
      <c r="BX1036" s="39" t="s">
        <v>316</v>
      </c>
    </row>
    <row r="1037" spans="1:76" x14ac:dyDescent="0.35">
      <c r="A1037" s="34" t="s">
        <v>277</v>
      </c>
      <c r="B1037" s="34"/>
      <c r="C1037" s="34"/>
      <c r="D1037" s="34"/>
      <c r="E1037" s="113" t="s">
        <v>311</v>
      </c>
      <c r="F1037" s="113" t="s">
        <v>995</v>
      </c>
      <c r="G1037" s="41">
        <v>2009</v>
      </c>
      <c r="H1037" s="34"/>
      <c r="I1037" s="34"/>
      <c r="J1037" s="113"/>
      <c r="K1037" s="39" t="s">
        <v>80</v>
      </c>
      <c r="L1037" s="39" t="s">
        <v>119</v>
      </c>
      <c r="N1037" s="39" t="s">
        <v>687</v>
      </c>
      <c r="O1037" s="39" t="s">
        <v>688</v>
      </c>
      <c r="P1037" s="39" t="s">
        <v>689</v>
      </c>
      <c r="Q1037" s="39" t="s">
        <v>1662</v>
      </c>
      <c r="R1037" s="35" t="s">
        <v>312</v>
      </c>
      <c r="S1037" s="35" t="s">
        <v>312</v>
      </c>
      <c r="T1037" s="113" t="s">
        <v>1693</v>
      </c>
      <c r="U1037" s="39" t="s">
        <v>28</v>
      </c>
      <c r="V1037" s="113" t="s">
        <v>307</v>
      </c>
      <c r="W1037" s="34" t="s">
        <v>280</v>
      </c>
      <c r="X1037" s="113" t="s">
        <v>281</v>
      </c>
      <c r="Y1037" s="113"/>
      <c r="Z1037" s="39" t="s">
        <v>239</v>
      </c>
      <c r="AA1037" s="112"/>
      <c r="AB1037" s="112"/>
      <c r="AC1037" s="41">
        <v>96</v>
      </c>
      <c r="AD1037" s="41" t="s">
        <v>240</v>
      </c>
      <c r="AE1037" s="41" t="s">
        <v>508</v>
      </c>
      <c r="AF1037" s="332" t="s">
        <v>240</v>
      </c>
      <c r="AG1037" s="112"/>
      <c r="AH1037" s="112">
        <v>133</v>
      </c>
      <c r="AI1037" s="111">
        <v>133</v>
      </c>
      <c r="AJ1037" s="112"/>
      <c r="AK1037" s="114" t="s">
        <v>509</v>
      </c>
      <c r="AL1037" s="336">
        <v>8.5</v>
      </c>
      <c r="AM1037" s="44">
        <v>163.88499999999999</v>
      </c>
      <c r="AN1037" s="111">
        <v>2.3199999999999998</v>
      </c>
      <c r="AO1037" s="111">
        <f t="shared" si="52"/>
        <v>1</v>
      </c>
      <c r="AP1037" s="111">
        <v>1</v>
      </c>
      <c r="AQ1037" s="111"/>
      <c r="AR1037" s="335" t="s">
        <v>295</v>
      </c>
      <c r="AS1037" s="111" t="s">
        <v>240</v>
      </c>
      <c r="AT1037" s="111" t="s">
        <v>295</v>
      </c>
      <c r="AU1037" s="111" t="s">
        <v>240</v>
      </c>
      <c r="AV1037" s="112" t="s">
        <v>749</v>
      </c>
      <c r="AW1037" s="39" t="s">
        <v>315</v>
      </c>
      <c r="AX1037" s="130">
        <v>20.399999999999999</v>
      </c>
      <c r="AY1037" s="114">
        <v>8.5</v>
      </c>
      <c r="AZ1037" s="334" t="s">
        <v>240</v>
      </c>
      <c r="BA1037" s="39" t="s">
        <v>1711</v>
      </c>
      <c r="BB1037" s="130">
        <v>163.88499999999999</v>
      </c>
      <c r="BC1037" s="114">
        <v>2.3199999999999998</v>
      </c>
      <c r="BD1037" s="114"/>
      <c r="BE1037" s="114">
        <v>2.3199999999999998</v>
      </c>
      <c r="BF1037" s="114"/>
      <c r="BG1037" s="114"/>
      <c r="BH1037" s="114"/>
      <c r="BI1037" s="114"/>
      <c r="BJ1037" s="112">
        <v>99</v>
      </c>
      <c r="BK1037" s="56">
        <v>31</v>
      </c>
      <c r="BL1037" s="56">
        <v>21</v>
      </c>
      <c r="BM1037" s="56">
        <v>51.4</v>
      </c>
      <c r="BN1037" s="56">
        <v>4.5</v>
      </c>
      <c r="BO1037" s="56">
        <v>188</v>
      </c>
      <c r="BP1037" s="223">
        <v>6.2</v>
      </c>
      <c r="BQ1037" s="56">
        <v>124</v>
      </c>
      <c r="BR1037" s="56"/>
      <c r="BS1037" s="112"/>
      <c r="BT1037" s="113" t="s">
        <v>487</v>
      </c>
      <c r="BU1037" s="114" t="s">
        <v>488</v>
      </c>
      <c r="BV1037" s="39" t="s">
        <v>489</v>
      </c>
      <c r="BW1037" s="34"/>
      <c r="BX1037" s="39" t="s">
        <v>315</v>
      </c>
    </row>
    <row r="1038" spans="1:76" x14ac:dyDescent="0.35">
      <c r="A1038" s="34" t="s">
        <v>277</v>
      </c>
      <c r="B1038" s="34"/>
      <c r="C1038" s="34"/>
      <c r="D1038" s="34"/>
      <c r="E1038" s="113" t="s">
        <v>311</v>
      </c>
      <c r="F1038" s="113" t="s">
        <v>995</v>
      </c>
      <c r="G1038" s="41">
        <v>2009</v>
      </c>
      <c r="H1038" s="34"/>
      <c r="I1038" s="34"/>
      <c r="J1038" s="113"/>
      <c r="K1038" s="39" t="s">
        <v>80</v>
      </c>
      <c r="L1038" s="39" t="s">
        <v>119</v>
      </c>
      <c r="N1038" s="39" t="s">
        <v>687</v>
      </c>
      <c r="O1038" s="39" t="s">
        <v>688</v>
      </c>
      <c r="P1038" s="39" t="s">
        <v>689</v>
      </c>
      <c r="Q1038" s="39" t="s">
        <v>1662</v>
      </c>
      <c r="R1038" s="35" t="s">
        <v>312</v>
      </c>
      <c r="S1038" s="35" t="s">
        <v>312</v>
      </c>
      <c r="T1038" s="113" t="s">
        <v>1693</v>
      </c>
      <c r="U1038" s="39" t="s">
        <v>28</v>
      </c>
      <c r="V1038" s="113" t="s">
        <v>307</v>
      </c>
      <c r="W1038" s="34" t="s">
        <v>280</v>
      </c>
      <c r="X1038" s="113" t="s">
        <v>281</v>
      </c>
      <c r="Y1038" s="113"/>
      <c r="Z1038" s="39" t="s">
        <v>239</v>
      </c>
      <c r="AA1038" s="112"/>
      <c r="AB1038" s="112"/>
      <c r="AC1038" s="41">
        <v>96</v>
      </c>
      <c r="AD1038" s="41" t="s">
        <v>240</v>
      </c>
      <c r="AE1038" s="41" t="s">
        <v>508</v>
      </c>
      <c r="AF1038" s="332" t="s">
        <v>240</v>
      </c>
      <c r="AG1038" s="112"/>
      <c r="AH1038" s="112">
        <v>144</v>
      </c>
      <c r="AI1038" s="111">
        <v>144</v>
      </c>
      <c r="AJ1038" s="112"/>
      <c r="AK1038" s="114" t="s">
        <v>509</v>
      </c>
      <c r="AL1038" s="336">
        <v>8.1</v>
      </c>
      <c r="AM1038" s="44">
        <v>47.307900000000004</v>
      </c>
      <c r="AN1038" s="111">
        <v>9.7799999999999994</v>
      </c>
      <c r="AO1038" s="111">
        <f t="shared" si="52"/>
        <v>1</v>
      </c>
      <c r="AP1038" s="111">
        <v>1</v>
      </c>
      <c r="AQ1038" s="111"/>
      <c r="AR1038" s="335" t="s">
        <v>295</v>
      </c>
      <c r="AS1038" s="111" t="s">
        <v>240</v>
      </c>
      <c r="AT1038" s="111" t="s">
        <v>295</v>
      </c>
      <c r="AU1038" s="111" t="s">
        <v>240</v>
      </c>
      <c r="AV1038" s="112" t="s">
        <v>749</v>
      </c>
      <c r="AW1038" s="39" t="s">
        <v>313</v>
      </c>
      <c r="AX1038" s="130">
        <v>19.899999999999999</v>
      </c>
      <c r="AY1038" s="114">
        <v>8.1</v>
      </c>
      <c r="AZ1038" s="334" t="s">
        <v>240</v>
      </c>
      <c r="BA1038" s="39" t="s">
        <v>1524</v>
      </c>
      <c r="BB1038" s="130">
        <v>47.307900000000004</v>
      </c>
      <c r="BC1038" s="114">
        <v>9.7799999999999994</v>
      </c>
      <c r="BD1038" s="114"/>
      <c r="BE1038" s="114">
        <v>9.7799999999999994</v>
      </c>
      <c r="BF1038" s="114"/>
      <c r="BG1038" s="114"/>
      <c r="BH1038" s="114"/>
      <c r="BI1038" s="114"/>
      <c r="BJ1038" s="112">
        <v>10</v>
      </c>
      <c r="BK1038" s="56">
        <v>10.7</v>
      </c>
      <c r="BL1038" s="56">
        <v>5</v>
      </c>
      <c r="BM1038" s="56">
        <v>3.9</v>
      </c>
      <c r="BN1038" s="56">
        <v>1.5</v>
      </c>
      <c r="BO1038" s="56">
        <v>4.9000000000000004</v>
      </c>
      <c r="BP1038" s="223">
        <v>4.8</v>
      </c>
      <c r="BQ1038" s="56">
        <v>41</v>
      </c>
      <c r="BR1038" s="56"/>
      <c r="BS1038" s="112"/>
      <c r="BT1038" s="113" t="s">
        <v>487</v>
      </c>
      <c r="BU1038" s="114" t="s">
        <v>488</v>
      </c>
      <c r="BV1038" s="39" t="s">
        <v>489</v>
      </c>
      <c r="BW1038" s="34"/>
      <c r="BX1038" s="39" t="s">
        <v>313</v>
      </c>
    </row>
    <row r="1039" spans="1:76" x14ac:dyDescent="0.35">
      <c r="A1039" s="34" t="s">
        <v>277</v>
      </c>
      <c r="B1039" s="34"/>
      <c r="C1039" s="34"/>
      <c r="D1039" s="34"/>
      <c r="E1039" s="113" t="s">
        <v>311</v>
      </c>
      <c r="F1039" s="113" t="s">
        <v>995</v>
      </c>
      <c r="G1039" s="41">
        <v>2009</v>
      </c>
      <c r="H1039" s="34"/>
      <c r="I1039" s="34"/>
      <c r="J1039" s="113"/>
      <c r="K1039" s="39" t="s">
        <v>80</v>
      </c>
      <c r="L1039" s="39" t="s">
        <v>119</v>
      </c>
      <c r="N1039" s="39" t="s">
        <v>687</v>
      </c>
      <c r="O1039" s="39" t="s">
        <v>688</v>
      </c>
      <c r="P1039" s="39" t="s">
        <v>689</v>
      </c>
      <c r="Q1039" s="39" t="s">
        <v>1662</v>
      </c>
      <c r="R1039" s="35" t="s">
        <v>312</v>
      </c>
      <c r="S1039" s="35" t="s">
        <v>312</v>
      </c>
      <c r="T1039" s="113" t="s">
        <v>1693</v>
      </c>
      <c r="U1039" s="39" t="s">
        <v>28</v>
      </c>
      <c r="V1039" s="113" t="s">
        <v>307</v>
      </c>
      <c r="W1039" s="34" t="s">
        <v>280</v>
      </c>
      <c r="X1039" s="113" t="s">
        <v>281</v>
      </c>
      <c r="Y1039" s="113"/>
      <c r="Z1039" s="39" t="s">
        <v>239</v>
      </c>
      <c r="AA1039" s="112"/>
      <c r="AB1039" s="112"/>
      <c r="AC1039" s="41">
        <v>96</v>
      </c>
      <c r="AD1039" s="41" t="s">
        <v>240</v>
      </c>
      <c r="AE1039" s="41" t="s">
        <v>508</v>
      </c>
      <c r="AF1039" s="332" t="s">
        <v>240</v>
      </c>
      <c r="AG1039" s="112"/>
      <c r="AH1039" s="112">
        <v>149</v>
      </c>
      <c r="AI1039" s="111">
        <v>149</v>
      </c>
      <c r="AJ1039" s="112"/>
      <c r="AK1039" s="114" t="s">
        <v>509</v>
      </c>
      <c r="AL1039" s="336">
        <v>8.6</v>
      </c>
      <c r="AM1039" s="44">
        <v>195.11879999999999</v>
      </c>
      <c r="AN1039" s="111">
        <v>5.74</v>
      </c>
      <c r="AO1039" s="111">
        <f t="shared" si="52"/>
        <v>1</v>
      </c>
      <c r="AP1039" s="111">
        <v>1</v>
      </c>
      <c r="AQ1039" s="111"/>
      <c r="AR1039" s="335" t="s">
        <v>295</v>
      </c>
      <c r="AS1039" s="111" t="s">
        <v>240</v>
      </c>
      <c r="AT1039" s="111" t="s">
        <v>295</v>
      </c>
      <c r="AU1039" s="111" t="s">
        <v>240</v>
      </c>
      <c r="AV1039" s="112" t="s">
        <v>749</v>
      </c>
      <c r="AW1039" s="39" t="s">
        <v>318</v>
      </c>
      <c r="AX1039" s="130">
        <v>19.5</v>
      </c>
      <c r="AY1039" s="114">
        <v>8.6</v>
      </c>
      <c r="AZ1039" s="334" t="s">
        <v>240</v>
      </c>
      <c r="BA1039" s="39" t="s">
        <v>1706</v>
      </c>
      <c r="BB1039" s="130">
        <v>195.11879999999999</v>
      </c>
      <c r="BC1039" s="114">
        <v>5.74</v>
      </c>
      <c r="BD1039" s="114"/>
      <c r="BE1039" s="114">
        <v>5.74</v>
      </c>
      <c r="BF1039" s="114"/>
      <c r="BG1039" s="114"/>
      <c r="BH1039" s="114"/>
      <c r="BI1039" s="114"/>
      <c r="BJ1039" s="112">
        <v>10</v>
      </c>
      <c r="BK1039" s="56">
        <v>50.6</v>
      </c>
      <c r="BL1039" s="56">
        <v>16.7</v>
      </c>
      <c r="BM1039" s="56">
        <v>178</v>
      </c>
      <c r="BN1039" s="56">
        <v>34.9</v>
      </c>
      <c r="BO1039" s="56">
        <v>94.4</v>
      </c>
      <c r="BP1039" s="223">
        <v>295.5</v>
      </c>
      <c r="BQ1039" s="56">
        <v>165</v>
      </c>
      <c r="BR1039" s="56"/>
      <c r="BS1039" s="112"/>
      <c r="BT1039" s="113" t="s">
        <v>487</v>
      </c>
      <c r="BU1039" s="114" t="s">
        <v>488</v>
      </c>
      <c r="BV1039" s="39" t="s">
        <v>489</v>
      </c>
      <c r="BW1039" s="34"/>
      <c r="BX1039" s="39" t="s">
        <v>318</v>
      </c>
    </row>
    <row r="1040" spans="1:76" x14ac:dyDescent="0.35">
      <c r="A1040" s="34" t="s">
        <v>277</v>
      </c>
      <c r="B1040" s="34"/>
      <c r="C1040" s="34"/>
      <c r="D1040" s="34"/>
      <c r="E1040" s="113" t="s">
        <v>311</v>
      </c>
      <c r="F1040" s="113" t="s">
        <v>995</v>
      </c>
      <c r="G1040" s="41">
        <v>2009</v>
      </c>
      <c r="H1040" s="34"/>
      <c r="I1040" s="34"/>
      <c r="J1040" s="113"/>
      <c r="K1040" s="39" t="s">
        <v>80</v>
      </c>
      <c r="L1040" s="39" t="s">
        <v>119</v>
      </c>
      <c r="N1040" s="39" t="s">
        <v>687</v>
      </c>
      <c r="O1040" s="39" t="s">
        <v>688</v>
      </c>
      <c r="P1040" s="39" t="s">
        <v>689</v>
      </c>
      <c r="Q1040" s="39" t="s">
        <v>1662</v>
      </c>
      <c r="R1040" s="35" t="s">
        <v>312</v>
      </c>
      <c r="S1040" s="35" t="s">
        <v>312</v>
      </c>
      <c r="T1040" s="113" t="s">
        <v>1693</v>
      </c>
      <c r="U1040" s="39" t="s">
        <v>28</v>
      </c>
      <c r="V1040" s="113" t="s">
        <v>307</v>
      </c>
      <c r="W1040" s="34" t="s">
        <v>280</v>
      </c>
      <c r="X1040" s="113" t="s">
        <v>281</v>
      </c>
      <c r="Y1040" s="113"/>
      <c r="Z1040" s="39" t="s">
        <v>239</v>
      </c>
      <c r="AA1040" s="112"/>
      <c r="AB1040" s="112"/>
      <c r="AC1040" s="41">
        <v>96</v>
      </c>
      <c r="AD1040" s="41" t="s">
        <v>240</v>
      </c>
      <c r="AE1040" s="41" t="s">
        <v>508</v>
      </c>
      <c r="AF1040" s="332" t="s">
        <v>240</v>
      </c>
      <c r="AG1040" s="112"/>
      <c r="AH1040" s="112">
        <v>187</v>
      </c>
      <c r="AI1040" s="111">
        <v>187</v>
      </c>
      <c r="AJ1040" s="112"/>
      <c r="AK1040" s="114" t="s">
        <v>509</v>
      </c>
      <c r="AL1040" s="336">
        <v>8.5</v>
      </c>
      <c r="AM1040" s="44">
        <v>259.02640000000002</v>
      </c>
      <c r="AN1040" s="111">
        <v>5.9</v>
      </c>
      <c r="AO1040" s="111">
        <f t="shared" si="52"/>
        <v>1</v>
      </c>
      <c r="AP1040" s="111">
        <v>1</v>
      </c>
      <c r="AQ1040" s="111"/>
      <c r="AR1040" s="335" t="s">
        <v>295</v>
      </c>
      <c r="AS1040" s="111" t="s">
        <v>240</v>
      </c>
      <c r="AT1040" s="111" t="s">
        <v>295</v>
      </c>
      <c r="AU1040" s="111" t="s">
        <v>240</v>
      </c>
      <c r="AV1040" s="112" t="s">
        <v>749</v>
      </c>
      <c r="AW1040" s="39" t="s">
        <v>319</v>
      </c>
      <c r="AX1040" s="130">
        <v>19.399999999999999</v>
      </c>
      <c r="AY1040" s="114">
        <v>8.5</v>
      </c>
      <c r="AZ1040" s="334" t="s">
        <v>240</v>
      </c>
      <c r="BA1040" s="39" t="s">
        <v>1705</v>
      </c>
      <c r="BB1040" s="130">
        <v>259.02640000000002</v>
      </c>
      <c r="BC1040" s="114">
        <v>5.9</v>
      </c>
      <c r="BD1040" s="114"/>
      <c r="BE1040" s="114">
        <v>5.9</v>
      </c>
      <c r="BF1040" s="114"/>
      <c r="BG1040" s="114"/>
      <c r="BH1040" s="114"/>
      <c r="BI1040" s="114"/>
      <c r="BJ1040" s="112">
        <v>10</v>
      </c>
      <c r="BK1040" s="56">
        <v>53.6</v>
      </c>
      <c r="BL1040" s="56">
        <v>30.4</v>
      </c>
      <c r="BM1040" s="56">
        <v>196.2</v>
      </c>
      <c r="BN1040" s="56">
        <v>23.4</v>
      </c>
      <c r="BO1040" s="56">
        <v>190</v>
      </c>
      <c r="BP1040" s="223">
        <v>6</v>
      </c>
      <c r="BQ1040" s="56">
        <v>134</v>
      </c>
      <c r="BR1040" s="56"/>
      <c r="BS1040" s="112"/>
      <c r="BT1040" s="113" t="s">
        <v>487</v>
      </c>
      <c r="BU1040" s="114" t="s">
        <v>488</v>
      </c>
      <c r="BV1040" s="39" t="s">
        <v>489</v>
      </c>
      <c r="BW1040" s="34"/>
      <c r="BX1040" s="39" t="s">
        <v>319</v>
      </c>
    </row>
    <row r="1041" spans="1:76" x14ac:dyDescent="0.35">
      <c r="A1041" s="34" t="s">
        <v>277</v>
      </c>
      <c r="B1041" s="34"/>
      <c r="C1041" s="34"/>
      <c r="D1041" s="34"/>
      <c r="E1041" s="113" t="s">
        <v>311</v>
      </c>
      <c r="F1041" s="113" t="s">
        <v>995</v>
      </c>
      <c r="G1041" s="41">
        <v>2009</v>
      </c>
      <c r="H1041" s="34"/>
      <c r="I1041" s="34"/>
      <c r="J1041" s="113"/>
      <c r="K1041" s="39" t="s">
        <v>80</v>
      </c>
      <c r="L1041" s="39" t="s">
        <v>119</v>
      </c>
      <c r="N1041" s="39" t="s">
        <v>687</v>
      </c>
      <c r="O1041" s="39" t="s">
        <v>688</v>
      </c>
      <c r="P1041" s="39" t="s">
        <v>689</v>
      </c>
      <c r="Q1041" s="39" t="s">
        <v>1662</v>
      </c>
      <c r="R1041" s="35" t="s">
        <v>312</v>
      </c>
      <c r="S1041" s="35" t="s">
        <v>312</v>
      </c>
      <c r="T1041" s="113" t="s">
        <v>1693</v>
      </c>
      <c r="U1041" s="39" t="s">
        <v>28</v>
      </c>
      <c r="V1041" s="113" t="s">
        <v>307</v>
      </c>
      <c r="W1041" s="34" t="s">
        <v>280</v>
      </c>
      <c r="X1041" s="113" t="s">
        <v>281</v>
      </c>
      <c r="Y1041" s="113"/>
      <c r="Z1041" s="39" t="s">
        <v>239</v>
      </c>
      <c r="AA1041" s="112"/>
      <c r="AB1041" s="112"/>
      <c r="AC1041" s="41">
        <v>96</v>
      </c>
      <c r="AD1041" s="41" t="s">
        <v>240</v>
      </c>
      <c r="AE1041" s="41" t="s">
        <v>508</v>
      </c>
      <c r="AF1041" s="332" t="s">
        <v>240</v>
      </c>
      <c r="AG1041" s="112"/>
      <c r="AH1041" s="112">
        <v>196</v>
      </c>
      <c r="AI1041" s="111">
        <v>196</v>
      </c>
      <c r="AJ1041" s="112"/>
      <c r="AK1041" s="114" t="s">
        <v>509</v>
      </c>
      <c r="AL1041" s="336">
        <v>8.5</v>
      </c>
      <c r="AM1041" s="44">
        <v>163.88499999999999</v>
      </c>
      <c r="AN1041" s="111">
        <v>3.54</v>
      </c>
      <c r="AO1041" s="111">
        <f t="shared" si="52"/>
        <v>1</v>
      </c>
      <c r="AP1041" s="111">
        <v>1</v>
      </c>
      <c r="AQ1041" s="111"/>
      <c r="AR1041" s="335" t="s">
        <v>295</v>
      </c>
      <c r="AS1041" s="111" t="s">
        <v>240</v>
      </c>
      <c r="AT1041" s="111" t="s">
        <v>295</v>
      </c>
      <c r="AU1041" s="111" t="s">
        <v>240</v>
      </c>
      <c r="AV1041" s="112" t="s">
        <v>749</v>
      </c>
      <c r="AW1041" s="39" t="s">
        <v>315</v>
      </c>
      <c r="AX1041" s="130">
        <v>20.399999999999999</v>
      </c>
      <c r="AY1041" s="114">
        <v>8.5</v>
      </c>
      <c r="AZ1041" s="334" t="s">
        <v>240</v>
      </c>
      <c r="BA1041" s="39" t="s">
        <v>1712</v>
      </c>
      <c r="BB1041" s="130">
        <v>163.88499999999999</v>
      </c>
      <c r="BC1041" s="114">
        <v>3.54</v>
      </c>
      <c r="BD1041" s="114"/>
      <c r="BE1041" s="114">
        <v>3.54</v>
      </c>
      <c r="BF1041" s="114"/>
      <c r="BG1041" s="114"/>
      <c r="BH1041" s="114"/>
      <c r="BI1041" s="114"/>
      <c r="BJ1041" s="112">
        <v>99</v>
      </c>
      <c r="BK1041" s="56">
        <v>31</v>
      </c>
      <c r="BL1041" s="56">
        <v>21</v>
      </c>
      <c r="BM1041" s="56">
        <v>51.4</v>
      </c>
      <c r="BN1041" s="56">
        <v>4.5</v>
      </c>
      <c r="BO1041" s="56">
        <v>188</v>
      </c>
      <c r="BP1041" s="223">
        <v>6.2</v>
      </c>
      <c r="BQ1041" s="56">
        <v>123</v>
      </c>
      <c r="BR1041" s="56"/>
      <c r="BS1041" s="112"/>
      <c r="BT1041" s="113" t="s">
        <v>487</v>
      </c>
      <c r="BU1041" s="114" t="s">
        <v>488</v>
      </c>
      <c r="BV1041" s="39" t="s">
        <v>489</v>
      </c>
      <c r="BW1041" s="34"/>
      <c r="BX1041" s="39" t="s">
        <v>315</v>
      </c>
    </row>
    <row r="1042" spans="1:76" x14ac:dyDescent="0.35">
      <c r="A1042" s="34" t="s">
        <v>277</v>
      </c>
      <c r="B1042" s="34"/>
      <c r="C1042" s="34"/>
      <c r="D1042" s="34"/>
      <c r="E1042" s="113" t="s">
        <v>311</v>
      </c>
      <c r="F1042" s="113" t="s">
        <v>995</v>
      </c>
      <c r="G1042" s="41">
        <v>2009</v>
      </c>
      <c r="H1042" s="34"/>
      <c r="I1042" s="34"/>
      <c r="J1042" s="113"/>
      <c r="K1042" s="39" t="s">
        <v>80</v>
      </c>
      <c r="L1042" s="39" t="s">
        <v>119</v>
      </c>
      <c r="N1042" s="39" t="s">
        <v>687</v>
      </c>
      <c r="O1042" s="39" t="s">
        <v>688</v>
      </c>
      <c r="P1042" s="39" t="s">
        <v>689</v>
      </c>
      <c r="Q1042" s="39" t="s">
        <v>1662</v>
      </c>
      <c r="R1042" s="35" t="s">
        <v>312</v>
      </c>
      <c r="S1042" s="35" t="s">
        <v>312</v>
      </c>
      <c r="T1042" s="113" t="s">
        <v>1693</v>
      </c>
      <c r="U1042" s="39" t="s">
        <v>28</v>
      </c>
      <c r="V1042" s="113" t="s">
        <v>307</v>
      </c>
      <c r="W1042" s="34" t="s">
        <v>280</v>
      </c>
      <c r="X1042" s="113" t="s">
        <v>281</v>
      </c>
      <c r="Y1042" s="113"/>
      <c r="Z1042" s="39" t="s">
        <v>239</v>
      </c>
      <c r="AA1042" s="112"/>
      <c r="AB1042" s="112"/>
      <c r="AC1042" s="41">
        <v>96</v>
      </c>
      <c r="AD1042" s="41" t="s">
        <v>240</v>
      </c>
      <c r="AE1042" s="41" t="s">
        <v>508</v>
      </c>
      <c r="AF1042" s="332" t="s">
        <v>240</v>
      </c>
      <c r="AG1042" s="112"/>
      <c r="AH1042" s="112">
        <v>298</v>
      </c>
      <c r="AI1042" s="111">
        <v>298</v>
      </c>
      <c r="AJ1042" s="112"/>
      <c r="AK1042" s="114" t="s">
        <v>509</v>
      </c>
      <c r="AL1042" s="336">
        <v>8.6</v>
      </c>
      <c r="AM1042" s="44">
        <v>190.59800000000001</v>
      </c>
      <c r="AN1042" s="111">
        <v>9.4600000000000009</v>
      </c>
      <c r="AO1042" s="111">
        <f t="shared" si="52"/>
        <v>1</v>
      </c>
      <c r="AP1042" s="111">
        <v>1</v>
      </c>
      <c r="AQ1042" s="111"/>
      <c r="AR1042" s="335" t="s">
        <v>295</v>
      </c>
      <c r="AS1042" s="111" t="s">
        <v>240</v>
      </c>
      <c r="AT1042" s="111" t="s">
        <v>295</v>
      </c>
      <c r="AU1042" s="111" t="s">
        <v>240</v>
      </c>
      <c r="AV1042" s="112" t="s">
        <v>749</v>
      </c>
      <c r="AW1042" s="39" t="s">
        <v>318</v>
      </c>
      <c r="AX1042" s="130">
        <v>19.5</v>
      </c>
      <c r="AY1042" s="114">
        <v>8.6</v>
      </c>
      <c r="AZ1042" s="334" t="s">
        <v>240</v>
      </c>
      <c r="BA1042" s="39" t="s">
        <v>1713</v>
      </c>
      <c r="BB1042" s="130">
        <v>190.59800000000001</v>
      </c>
      <c r="BC1042" s="114">
        <v>9.4600000000000009</v>
      </c>
      <c r="BD1042" s="114"/>
      <c r="BE1042" s="114">
        <v>9.4600000000000009</v>
      </c>
      <c r="BF1042" s="114"/>
      <c r="BG1042" s="114"/>
      <c r="BH1042" s="114"/>
      <c r="BI1042" s="114"/>
      <c r="BJ1042" s="112">
        <v>10</v>
      </c>
      <c r="BK1042" s="56">
        <v>47.8</v>
      </c>
      <c r="BL1042" s="56">
        <v>17.3</v>
      </c>
      <c r="BM1042" s="56">
        <v>173</v>
      </c>
      <c r="BN1042" s="56">
        <v>27.8</v>
      </c>
      <c r="BO1042" s="56">
        <v>102</v>
      </c>
      <c r="BP1042" s="223">
        <v>289</v>
      </c>
      <c r="BQ1042" s="56">
        <v>160</v>
      </c>
      <c r="BR1042" s="56"/>
      <c r="BS1042" s="112"/>
      <c r="BT1042" s="113" t="s">
        <v>487</v>
      </c>
      <c r="BU1042" s="114" t="s">
        <v>488</v>
      </c>
      <c r="BV1042" s="39" t="s">
        <v>489</v>
      </c>
      <c r="BW1042" s="34"/>
      <c r="BX1042" s="39" t="s">
        <v>318</v>
      </c>
    </row>
    <row r="1043" spans="1:76" x14ac:dyDescent="0.35">
      <c r="A1043" s="34" t="s">
        <v>277</v>
      </c>
      <c r="B1043" s="34"/>
      <c r="C1043" s="34"/>
      <c r="D1043" s="34"/>
      <c r="E1043" s="113" t="s">
        <v>311</v>
      </c>
      <c r="F1043" s="113" t="s">
        <v>995</v>
      </c>
      <c r="G1043" s="41">
        <v>2009</v>
      </c>
      <c r="H1043" s="34"/>
      <c r="I1043" s="34"/>
      <c r="J1043" s="113"/>
      <c r="K1043" s="39" t="s">
        <v>80</v>
      </c>
      <c r="L1043" s="39" t="s">
        <v>119</v>
      </c>
      <c r="N1043" s="39" t="s">
        <v>687</v>
      </c>
      <c r="O1043" s="39" t="s">
        <v>688</v>
      </c>
      <c r="P1043" s="39" t="s">
        <v>689</v>
      </c>
      <c r="Q1043" s="39" t="s">
        <v>1662</v>
      </c>
      <c r="R1043" s="35" t="s">
        <v>312</v>
      </c>
      <c r="S1043" s="35" t="s">
        <v>312</v>
      </c>
      <c r="T1043" s="113" t="s">
        <v>1693</v>
      </c>
      <c r="U1043" s="39" t="s">
        <v>28</v>
      </c>
      <c r="V1043" s="113" t="s">
        <v>307</v>
      </c>
      <c r="W1043" s="34" t="s">
        <v>280</v>
      </c>
      <c r="X1043" s="113" t="s">
        <v>281</v>
      </c>
      <c r="Y1043" s="113"/>
      <c r="Z1043" s="39" t="s">
        <v>239</v>
      </c>
      <c r="AA1043" s="112"/>
      <c r="AB1043" s="112"/>
      <c r="AC1043" s="41">
        <v>96</v>
      </c>
      <c r="AD1043" s="41" t="s">
        <v>240</v>
      </c>
      <c r="AE1043" s="41" t="s">
        <v>508</v>
      </c>
      <c r="AF1043" s="332" t="s">
        <v>240</v>
      </c>
      <c r="AG1043" s="112"/>
      <c r="AH1043" s="112">
        <v>475</v>
      </c>
      <c r="AI1043" s="111">
        <v>475</v>
      </c>
      <c r="AJ1043" s="112"/>
      <c r="AK1043" s="114" t="s">
        <v>509</v>
      </c>
      <c r="AL1043" s="336">
        <v>8.5</v>
      </c>
      <c r="AM1043" s="44">
        <v>353.50630000000001</v>
      </c>
      <c r="AN1043" s="111">
        <v>10.5</v>
      </c>
      <c r="AO1043" s="111">
        <f t="shared" si="52"/>
        <v>1</v>
      </c>
      <c r="AP1043" s="111">
        <v>1</v>
      </c>
      <c r="AQ1043" s="111"/>
      <c r="AR1043" s="335" t="s">
        <v>295</v>
      </c>
      <c r="AS1043" s="111" t="s">
        <v>240</v>
      </c>
      <c r="AT1043" s="111" t="s">
        <v>295</v>
      </c>
      <c r="AU1043" s="111" t="s">
        <v>240</v>
      </c>
      <c r="AV1043" s="112" t="s">
        <v>749</v>
      </c>
      <c r="AW1043" s="39" t="s">
        <v>319</v>
      </c>
      <c r="AX1043" s="130">
        <v>19.399999999999999</v>
      </c>
      <c r="AY1043" s="114">
        <v>8.5</v>
      </c>
      <c r="AZ1043" s="334" t="s">
        <v>240</v>
      </c>
      <c r="BA1043" s="39" t="s">
        <v>1714</v>
      </c>
      <c r="BB1043" s="130">
        <v>353.50630000000001</v>
      </c>
      <c r="BC1043" s="114">
        <v>10.5</v>
      </c>
      <c r="BD1043" s="114"/>
      <c r="BE1043" s="114">
        <v>10.5</v>
      </c>
      <c r="BF1043" s="114"/>
      <c r="BG1043" s="114"/>
      <c r="BH1043" s="114"/>
      <c r="BI1043" s="114"/>
      <c r="BJ1043" s="112">
        <v>10</v>
      </c>
      <c r="BK1043" s="56">
        <v>76.099999999999994</v>
      </c>
      <c r="BL1043" s="56">
        <v>39.700000000000003</v>
      </c>
      <c r="BM1043" s="56">
        <v>341</v>
      </c>
      <c r="BN1043" s="56">
        <v>42.4</v>
      </c>
      <c r="BO1043" s="56">
        <v>192</v>
      </c>
      <c r="BP1043" s="223">
        <v>5.7</v>
      </c>
      <c r="BQ1043" s="56">
        <v>129</v>
      </c>
      <c r="BR1043" s="56"/>
      <c r="BS1043" s="112"/>
      <c r="BT1043" s="113" t="s">
        <v>487</v>
      </c>
      <c r="BU1043" s="114" t="s">
        <v>488</v>
      </c>
      <c r="BV1043" s="39" t="s">
        <v>489</v>
      </c>
      <c r="BW1043" s="34"/>
      <c r="BX1043" s="39" t="s">
        <v>319</v>
      </c>
    </row>
    <row r="1044" spans="1:76" x14ac:dyDescent="0.35">
      <c r="C1044" s="39">
        <v>2305340</v>
      </c>
      <c r="D1044" s="39">
        <v>2732117</v>
      </c>
      <c r="E1044" s="39" t="s">
        <v>311</v>
      </c>
      <c r="F1044" s="39" t="s">
        <v>1675</v>
      </c>
      <c r="G1044" s="39">
        <v>2010</v>
      </c>
      <c r="H1044" s="39" t="s">
        <v>1676</v>
      </c>
      <c r="I1044" s="39" t="s">
        <v>1677</v>
      </c>
      <c r="J1044" s="39" t="s">
        <v>502</v>
      </c>
      <c r="K1044" s="39" t="s">
        <v>80</v>
      </c>
      <c r="L1044" s="39" t="s">
        <v>119</v>
      </c>
      <c r="N1044" s="39" t="s">
        <v>687</v>
      </c>
      <c r="O1044" s="39" t="s">
        <v>688</v>
      </c>
      <c r="P1044" s="39" t="s">
        <v>689</v>
      </c>
      <c r="Q1044" s="39" t="s">
        <v>1662</v>
      </c>
      <c r="R1044" s="39" t="s">
        <v>312</v>
      </c>
      <c r="S1044" s="39" t="s">
        <v>312</v>
      </c>
      <c r="T1044" s="39" t="s">
        <v>1689</v>
      </c>
      <c r="U1044" s="39" t="s">
        <v>28</v>
      </c>
      <c r="V1044" s="39" t="s">
        <v>307</v>
      </c>
      <c r="W1044" s="34" t="s">
        <v>280</v>
      </c>
      <c r="X1044" s="39" t="s">
        <v>693</v>
      </c>
      <c r="Y1044" s="39" t="s">
        <v>1715</v>
      </c>
      <c r="Z1044" s="39" t="s">
        <v>239</v>
      </c>
      <c r="AA1044" s="39" t="s">
        <v>239</v>
      </c>
      <c r="AB1044" s="39">
        <v>1</v>
      </c>
      <c r="AC1044" s="332">
        <f>AB1044*24</f>
        <v>24</v>
      </c>
      <c r="AD1044" s="332" t="s">
        <v>240</v>
      </c>
      <c r="AE1044" s="332" t="s">
        <v>508</v>
      </c>
      <c r="AF1044" s="332" t="s">
        <v>240</v>
      </c>
      <c r="AG1044" s="39" t="s">
        <v>631</v>
      </c>
      <c r="AH1044" s="39" t="s">
        <v>1259</v>
      </c>
      <c r="AI1044" s="111" t="s">
        <v>1259</v>
      </c>
      <c r="AL1044" s="336">
        <v>8.6</v>
      </c>
      <c r="AM1044" s="44">
        <v>168</v>
      </c>
      <c r="AN1044" s="111">
        <v>0.3</v>
      </c>
      <c r="AO1044" s="111">
        <v>1</v>
      </c>
      <c r="AP1044" s="111">
        <v>2</v>
      </c>
      <c r="AQ1044" s="111" t="s">
        <v>1694</v>
      </c>
      <c r="AR1044" s="335" t="s">
        <v>295</v>
      </c>
      <c r="AS1044" s="111" t="s">
        <v>240</v>
      </c>
      <c r="AT1044" s="111" t="s">
        <v>295</v>
      </c>
      <c r="AU1044" s="111"/>
      <c r="AV1044" s="39" t="s">
        <v>481</v>
      </c>
      <c r="AW1044" s="39" t="s">
        <v>1716</v>
      </c>
      <c r="AX1044" s="39" t="s">
        <v>483</v>
      </c>
      <c r="AY1044" s="39">
        <v>8.6</v>
      </c>
      <c r="AZ1044" s="334" t="s">
        <v>240</v>
      </c>
      <c r="BA1044" s="39" t="s">
        <v>1712</v>
      </c>
      <c r="BD1044" s="39" t="s">
        <v>496</v>
      </c>
      <c r="BH1044" s="39" t="s">
        <v>1717</v>
      </c>
      <c r="BI1044" s="39">
        <v>7</v>
      </c>
      <c r="BL1044" s="39" t="s">
        <v>854</v>
      </c>
      <c r="BM1044" s="39" t="s">
        <v>497</v>
      </c>
      <c r="BN1044" s="39" t="s">
        <v>497</v>
      </c>
      <c r="BO1044" s="39" t="s">
        <v>644</v>
      </c>
      <c r="BP1044" s="107" t="s">
        <v>644</v>
      </c>
      <c r="BQ1044" s="39" t="s">
        <v>1718</v>
      </c>
      <c r="BR1044" s="53"/>
      <c r="BS1044" s="53"/>
      <c r="BT1044" s="53"/>
      <c r="BU1044" s="53"/>
      <c r="BV1044" s="39" t="s">
        <v>489</v>
      </c>
      <c r="BW1044" s="39" t="s">
        <v>856</v>
      </c>
      <c r="BX1044" s="39" t="s">
        <v>1716</v>
      </c>
    </row>
    <row r="1045" spans="1:76" x14ac:dyDescent="0.35">
      <c r="C1045" s="39">
        <v>2305355</v>
      </c>
      <c r="D1045" s="39">
        <v>2732146</v>
      </c>
      <c r="E1045" s="39" t="s">
        <v>311</v>
      </c>
      <c r="F1045" s="39" t="s">
        <v>1675</v>
      </c>
      <c r="G1045" s="39">
        <v>2010</v>
      </c>
      <c r="H1045" s="39" t="s">
        <v>1676</v>
      </c>
      <c r="I1045" s="39" t="s">
        <v>1677</v>
      </c>
      <c r="J1045" s="39" t="s">
        <v>502</v>
      </c>
      <c r="K1045" s="39" t="s">
        <v>80</v>
      </c>
      <c r="L1045" s="39" t="s">
        <v>119</v>
      </c>
      <c r="N1045" s="39" t="s">
        <v>687</v>
      </c>
      <c r="O1045" s="39" t="s">
        <v>688</v>
      </c>
      <c r="P1045" s="39" t="s">
        <v>689</v>
      </c>
      <c r="Q1045" s="39" t="s">
        <v>1662</v>
      </c>
      <c r="R1045" s="39" t="s">
        <v>312</v>
      </c>
      <c r="S1045" s="39" t="s">
        <v>312</v>
      </c>
      <c r="T1045" s="39" t="s">
        <v>1689</v>
      </c>
      <c r="U1045" s="39" t="s">
        <v>28</v>
      </c>
      <c r="V1045" s="39" t="s">
        <v>307</v>
      </c>
      <c r="W1045" s="34" t="s">
        <v>280</v>
      </c>
      <c r="X1045" s="39" t="s">
        <v>281</v>
      </c>
      <c r="Y1045" s="39" t="s">
        <v>1666</v>
      </c>
      <c r="Z1045" s="39" t="s">
        <v>239</v>
      </c>
      <c r="AA1045" s="39" t="s">
        <v>239</v>
      </c>
      <c r="AB1045" s="39">
        <v>4</v>
      </c>
      <c r="AC1045" s="332">
        <f>AB1045*24</f>
        <v>96</v>
      </c>
      <c r="AD1045" s="332" t="s">
        <v>240</v>
      </c>
      <c r="AE1045" s="332" t="s">
        <v>508</v>
      </c>
      <c r="AF1045" s="332" t="s">
        <v>240</v>
      </c>
      <c r="AG1045" s="39" t="s">
        <v>631</v>
      </c>
      <c r="AH1045" s="39" t="s">
        <v>694</v>
      </c>
      <c r="AI1045" s="111" t="s">
        <v>694</v>
      </c>
      <c r="AL1045" s="336">
        <v>8.1999999999999993</v>
      </c>
      <c r="AM1045" s="44">
        <v>173</v>
      </c>
      <c r="AN1045" s="111">
        <v>0.3</v>
      </c>
      <c r="AO1045" s="111">
        <v>1</v>
      </c>
      <c r="AP1045" s="111">
        <v>2</v>
      </c>
      <c r="AQ1045" s="111" t="s">
        <v>1694</v>
      </c>
      <c r="AR1045" s="335" t="s">
        <v>295</v>
      </c>
      <c r="AS1045" s="111" t="s">
        <v>240</v>
      </c>
      <c r="AT1045" s="111" t="s">
        <v>295</v>
      </c>
      <c r="AU1045" s="111"/>
      <c r="AV1045" s="39" t="s">
        <v>337</v>
      </c>
      <c r="AW1045" s="39" t="s">
        <v>1719</v>
      </c>
      <c r="AX1045" s="39" t="s">
        <v>483</v>
      </c>
      <c r="AY1045" s="39">
        <v>8.1999999999999993</v>
      </c>
      <c r="AZ1045" s="334" t="s">
        <v>240</v>
      </c>
      <c r="BA1045" s="39" t="s">
        <v>1704</v>
      </c>
      <c r="BD1045" s="39" t="s">
        <v>496</v>
      </c>
      <c r="BH1045" s="39" t="s">
        <v>1720</v>
      </c>
      <c r="BI1045" s="39">
        <v>7</v>
      </c>
      <c r="BL1045" s="39" t="s">
        <v>854</v>
      </c>
      <c r="BM1045" s="39" t="s">
        <v>497</v>
      </c>
      <c r="BN1045" s="39" t="s">
        <v>497</v>
      </c>
      <c r="BO1045" s="39" t="s">
        <v>644</v>
      </c>
      <c r="BP1045" s="107" t="s">
        <v>644</v>
      </c>
      <c r="BQ1045" s="39" t="s">
        <v>581</v>
      </c>
      <c r="BR1045" s="53"/>
      <c r="BS1045" s="53"/>
      <c r="BT1045" s="53"/>
      <c r="BU1045" s="53"/>
      <c r="BV1045" s="39" t="s">
        <v>489</v>
      </c>
      <c r="BW1045" s="39" t="s">
        <v>856</v>
      </c>
      <c r="BX1045" s="39" t="s">
        <v>1719</v>
      </c>
    </row>
    <row r="1046" spans="1:76" x14ac:dyDescent="0.35">
      <c r="C1046" s="39">
        <v>2305347</v>
      </c>
      <c r="D1046" s="39">
        <v>2732132</v>
      </c>
      <c r="E1046" s="39" t="s">
        <v>311</v>
      </c>
      <c r="F1046" s="39" t="s">
        <v>1675</v>
      </c>
      <c r="G1046" s="39">
        <v>2010</v>
      </c>
      <c r="H1046" s="39" t="s">
        <v>1676</v>
      </c>
      <c r="I1046" s="39" t="s">
        <v>1677</v>
      </c>
      <c r="J1046" s="39" t="s">
        <v>502</v>
      </c>
      <c r="K1046" s="39" t="s">
        <v>80</v>
      </c>
      <c r="L1046" s="39" t="s">
        <v>119</v>
      </c>
      <c r="N1046" s="39" t="s">
        <v>687</v>
      </c>
      <c r="O1046" s="39" t="s">
        <v>688</v>
      </c>
      <c r="P1046" s="39" t="s">
        <v>689</v>
      </c>
      <c r="Q1046" s="39" t="s">
        <v>1662</v>
      </c>
      <c r="R1046" s="39" t="s">
        <v>312</v>
      </c>
      <c r="S1046" s="39" t="s">
        <v>312</v>
      </c>
      <c r="T1046" s="39" t="s">
        <v>1689</v>
      </c>
      <c r="U1046" s="39" t="s">
        <v>28</v>
      </c>
      <c r="V1046" s="39" t="s">
        <v>307</v>
      </c>
      <c r="W1046" s="34" t="s">
        <v>280</v>
      </c>
      <c r="X1046" s="39" t="s">
        <v>281</v>
      </c>
      <c r="Y1046" s="39" t="s">
        <v>1678</v>
      </c>
      <c r="Z1046" s="39" t="s">
        <v>239</v>
      </c>
      <c r="AA1046" s="39" t="s">
        <v>239</v>
      </c>
      <c r="AB1046" s="39">
        <v>4</v>
      </c>
      <c r="AC1046" s="332">
        <f>AB1046*24</f>
        <v>96</v>
      </c>
      <c r="AD1046" s="332" t="s">
        <v>240</v>
      </c>
      <c r="AE1046" s="332" t="s">
        <v>508</v>
      </c>
      <c r="AF1046" s="332" t="s">
        <v>240</v>
      </c>
      <c r="AG1046" s="39" t="s">
        <v>631</v>
      </c>
      <c r="AH1046" s="39" t="s">
        <v>1721</v>
      </c>
      <c r="AI1046" s="111" t="s">
        <v>1721</v>
      </c>
      <c r="AL1046" s="336">
        <v>8.6999999999999993</v>
      </c>
      <c r="AM1046" s="44">
        <v>171</v>
      </c>
      <c r="AN1046" s="111">
        <v>0.3</v>
      </c>
      <c r="AO1046" s="111">
        <v>1</v>
      </c>
      <c r="AP1046" s="111">
        <v>2</v>
      </c>
      <c r="AQ1046" s="111" t="s">
        <v>1694</v>
      </c>
      <c r="AR1046" s="335" t="s">
        <v>295</v>
      </c>
      <c r="AS1046" s="111" t="s">
        <v>240</v>
      </c>
      <c r="AT1046" s="111" t="s">
        <v>295</v>
      </c>
      <c r="AU1046" s="111"/>
      <c r="AV1046" s="39" t="s">
        <v>337</v>
      </c>
      <c r="AW1046" s="39" t="s">
        <v>1722</v>
      </c>
      <c r="AX1046" s="39" t="s">
        <v>483</v>
      </c>
      <c r="AY1046" s="39">
        <v>8.6999999999999993</v>
      </c>
      <c r="AZ1046" s="334" t="s">
        <v>240</v>
      </c>
      <c r="BA1046" s="39" t="s">
        <v>1723</v>
      </c>
      <c r="BD1046" s="39" t="s">
        <v>496</v>
      </c>
      <c r="BH1046" s="39" t="s">
        <v>1724</v>
      </c>
      <c r="BI1046" s="39">
        <v>7</v>
      </c>
      <c r="BL1046" s="39" t="s">
        <v>854</v>
      </c>
      <c r="BM1046" s="39" t="s">
        <v>497</v>
      </c>
      <c r="BN1046" s="39" t="s">
        <v>497</v>
      </c>
      <c r="BO1046" s="39" t="s">
        <v>644</v>
      </c>
      <c r="BP1046" s="107" t="s">
        <v>644</v>
      </c>
      <c r="BQ1046" s="39" t="s">
        <v>1725</v>
      </c>
      <c r="BR1046" s="53"/>
      <c r="BS1046" s="53"/>
      <c r="BT1046" s="53"/>
      <c r="BU1046" s="53"/>
      <c r="BV1046" s="39" t="s">
        <v>489</v>
      </c>
      <c r="BW1046" s="39" t="s">
        <v>856</v>
      </c>
      <c r="BX1046" s="39" t="s">
        <v>1722</v>
      </c>
    </row>
    <row r="1047" spans="1:76" x14ac:dyDescent="0.35">
      <c r="C1047" s="39">
        <v>2305351</v>
      </c>
      <c r="D1047" s="39">
        <v>2732140</v>
      </c>
      <c r="E1047" s="39" t="s">
        <v>311</v>
      </c>
      <c r="F1047" s="39" t="s">
        <v>1675</v>
      </c>
      <c r="G1047" s="39">
        <v>2010</v>
      </c>
      <c r="H1047" s="39" t="s">
        <v>1676</v>
      </c>
      <c r="I1047" s="39" t="s">
        <v>1677</v>
      </c>
      <c r="J1047" s="39" t="s">
        <v>502</v>
      </c>
      <c r="K1047" s="39" t="s">
        <v>80</v>
      </c>
      <c r="L1047" s="39" t="s">
        <v>119</v>
      </c>
      <c r="N1047" s="39" t="s">
        <v>687</v>
      </c>
      <c r="O1047" s="39" t="s">
        <v>688</v>
      </c>
      <c r="P1047" s="39" t="s">
        <v>689</v>
      </c>
      <c r="Q1047" s="39" t="s">
        <v>1662</v>
      </c>
      <c r="R1047" s="39" t="s">
        <v>312</v>
      </c>
      <c r="S1047" s="39" t="s">
        <v>312</v>
      </c>
      <c r="T1047" s="39" t="s">
        <v>1689</v>
      </c>
      <c r="U1047" s="39" t="s">
        <v>28</v>
      </c>
      <c r="V1047" s="39" t="s">
        <v>307</v>
      </c>
      <c r="W1047" s="34" t="s">
        <v>280</v>
      </c>
      <c r="X1047" s="39" t="s">
        <v>281</v>
      </c>
      <c r="Y1047" s="39" t="s">
        <v>1666</v>
      </c>
      <c r="Z1047" s="39" t="s">
        <v>239</v>
      </c>
      <c r="AA1047" s="39" t="s">
        <v>239</v>
      </c>
      <c r="AB1047" s="39">
        <v>4</v>
      </c>
      <c r="AC1047" s="332">
        <f>AB1047*24</f>
        <v>96</v>
      </c>
      <c r="AD1047" s="332" t="s">
        <v>240</v>
      </c>
      <c r="AE1047" s="332" t="s">
        <v>508</v>
      </c>
      <c r="AF1047" s="332" t="s">
        <v>240</v>
      </c>
      <c r="AG1047" s="39" t="s">
        <v>631</v>
      </c>
      <c r="AH1047" s="39" t="s">
        <v>1726</v>
      </c>
      <c r="AI1047" s="111" t="s">
        <v>1726</v>
      </c>
      <c r="AL1047" s="336">
        <v>8.6</v>
      </c>
      <c r="AM1047" s="44">
        <v>172</v>
      </c>
      <c r="AN1047" s="111">
        <v>0.3</v>
      </c>
      <c r="AO1047" s="111">
        <v>1</v>
      </c>
      <c r="AP1047" s="111">
        <v>2</v>
      </c>
      <c r="AQ1047" s="111" t="s">
        <v>1694</v>
      </c>
      <c r="AR1047" s="335" t="s">
        <v>295</v>
      </c>
      <c r="AS1047" s="111" t="s">
        <v>240</v>
      </c>
      <c r="AT1047" s="111" t="s">
        <v>295</v>
      </c>
      <c r="AU1047" s="111"/>
      <c r="AV1047" s="39" t="s">
        <v>337</v>
      </c>
      <c r="AW1047" s="39" t="s">
        <v>1727</v>
      </c>
      <c r="AX1047" s="39" t="s">
        <v>483</v>
      </c>
      <c r="AY1047" s="39">
        <v>8.6</v>
      </c>
      <c r="AZ1047" s="334" t="s">
        <v>240</v>
      </c>
      <c r="BA1047" s="39" t="s">
        <v>1728</v>
      </c>
      <c r="BD1047" s="39" t="s">
        <v>496</v>
      </c>
      <c r="BH1047" s="39" t="s">
        <v>1729</v>
      </c>
      <c r="BI1047" s="39">
        <v>7</v>
      </c>
      <c r="BL1047" s="39" t="s">
        <v>854</v>
      </c>
      <c r="BM1047" s="39" t="s">
        <v>497</v>
      </c>
      <c r="BN1047" s="39" t="s">
        <v>497</v>
      </c>
      <c r="BO1047" s="39" t="s">
        <v>644</v>
      </c>
      <c r="BP1047" s="107" t="s">
        <v>644</v>
      </c>
      <c r="BQ1047" s="39" t="s">
        <v>1730</v>
      </c>
      <c r="BR1047" s="53"/>
      <c r="BS1047" s="53"/>
      <c r="BT1047" s="53"/>
      <c r="BU1047" s="53"/>
      <c r="BV1047" s="39" t="s">
        <v>489</v>
      </c>
      <c r="BW1047" s="39" t="s">
        <v>856</v>
      </c>
      <c r="BX1047" s="39" t="s">
        <v>1727</v>
      </c>
    </row>
    <row r="1048" spans="1:76" x14ac:dyDescent="0.35">
      <c r="A1048" s="34" t="s">
        <v>302</v>
      </c>
      <c r="B1048" s="34"/>
      <c r="C1048" s="34"/>
      <c r="D1048" s="34"/>
      <c r="E1048" s="34" t="s">
        <v>1731</v>
      </c>
      <c r="F1048" s="34" t="s">
        <v>1732</v>
      </c>
      <c r="G1048" s="41">
        <v>2006</v>
      </c>
      <c r="H1048" s="39" t="s">
        <v>1733</v>
      </c>
      <c r="I1048" s="39" t="s">
        <v>1734</v>
      </c>
      <c r="J1048" s="39" t="s">
        <v>502</v>
      </c>
      <c r="K1048" s="39" t="s">
        <v>115</v>
      </c>
      <c r="L1048" s="39" t="s">
        <v>116</v>
      </c>
      <c r="N1048" s="39" t="s">
        <v>1735</v>
      </c>
      <c r="O1048" s="39" t="s">
        <v>1736</v>
      </c>
      <c r="P1048" s="39" t="s">
        <v>1737</v>
      </c>
      <c r="Q1048" s="39" t="s">
        <v>1738</v>
      </c>
      <c r="R1048" s="34" t="s">
        <v>1739</v>
      </c>
      <c r="S1048" s="34" t="s">
        <v>1739</v>
      </c>
      <c r="T1048" s="34" t="s">
        <v>1740</v>
      </c>
      <c r="U1048" s="39" t="s">
        <v>34</v>
      </c>
      <c r="V1048" s="34" t="s">
        <v>803</v>
      </c>
      <c r="W1048" s="34" t="s">
        <v>280</v>
      </c>
      <c r="X1048" s="34" t="s">
        <v>1660</v>
      </c>
      <c r="Y1048" s="34" t="s">
        <v>1741</v>
      </c>
      <c r="Z1048" s="34" t="s">
        <v>607</v>
      </c>
      <c r="AA1048" s="34" t="s">
        <v>607</v>
      </c>
      <c r="AB1048" s="34"/>
      <c r="AC1048" s="41">
        <v>96</v>
      </c>
      <c r="AD1048" s="41" t="s">
        <v>240</v>
      </c>
      <c r="AE1048" s="332" t="s">
        <v>477</v>
      </c>
      <c r="AF1048" s="332" t="s">
        <v>240</v>
      </c>
      <c r="AG1048" s="34"/>
      <c r="AH1048" s="34">
        <v>16.2</v>
      </c>
      <c r="AI1048" s="111">
        <v>16.2</v>
      </c>
      <c r="AJ1048" s="34" t="s">
        <v>1742</v>
      </c>
      <c r="AK1048" s="34" t="s">
        <v>748</v>
      </c>
      <c r="AL1048" s="336">
        <v>6.5</v>
      </c>
      <c r="AM1048" s="44">
        <v>40</v>
      </c>
      <c r="AN1048" s="111">
        <v>0.3</v>
      </c>
      <c r="AO1048" s="111">
        <v>2</v>
      </c>
      <c r="AP1048" s="111">
        <v>2</v>
      </c>
      <c r="AQ1048" s="111" t="s">
        <v>704</v>
      </c>
      <c r="AR1048" s="335" t="s">
        <v>295</v>
      </c>
      <c r="AS1048" s="111" t="s">
        <v>295</v>
      </c>
      <c r="AT1048" s="111" t="s">
        <v>295</v>
      </c>
      <c r="AU1048" s="111"/>
      <c r="AV1048" s="34" t="s">
        <v>806</v>
      </c>
      <c r="AW1048" s="39" t="s">
        <v>1743</v>
      </c>
      <c r="AX1048" s="34">
        <v>27</v>
      </c>
      <c r="AY1048" s="34">
        <v>6.5</v>
      </c>
      <c r="AZ1048" s="334" t="s">
        <v>240</v>
      </c>
      <c r="BA1048" s="39" t="s">
        <v>1522</v>
      </c>
      <c r="BD1048" s="39" t="s">
        <v>496</v>
      </c>
      <c r="BH1048" s="39" t="s">
        <v>497</v>
      </c>
      <c r="BI1048" s="34"/>
      <c r="BJ1048" s="34">
        <v>0.01</v>
      </c>
      <c r="BK1048" s="34">
        <v>5.6</v>
      </c>
      <c r="BL1048" s="34">
        <v>5.9</v>
      </c>
      <c r="BM1048" s="34">
        <v>26</v>
      </c>
      <c r="BN1048" s="34">
        <v>1.9</v>
      </c>
      <c r="BO1048" s="34">
        <v>9.4</v>
      </c>
      <c r="BP1048" s="38">
        <v>51</v>
      </c>
      <c r="BQ1048" s="39">
        <f>19/1.22</f>
        <v>15.573770491803279</v>
      </c>
      <c r="BR1048" s="34"/>
      <c r="BS1048" s="34"/>
      <c r="BT1048" s="342">
        <v>0.89</v>
      </c>
      <c r="BU1048" s="34" t="s">
        <v>302</v>
      </c>
      <c r="BV1048" s="34"/>
      <c r="BW1048" s="34"/>
      <c r="BX1048" s="39" t="s">
        <v>1743</v>
      </c>
    </row>
    <row r="1049" spans="1:76" x14ac:dyDescent="0.35">
      <c r="A1049" s="34" t="s">
        <v>277</v>
      </c>
      <c r="B1049" s="34"/>
      <c r="C1049" s="34"/>
      <c r="D1049" s="34"/>
      <c r="E1049" s="338" t="s">
        <v>1744</v>
      </c>
      <c r="F1049" s="338" t="s">
        <v>1745</v>
      </c>
      <c r="G1049" s="40">
        <v>1966</v>
      </c>
      <c r="H1049" s="34"/>
      <c r="I1049" s="34"/>
      <c r="J1049" s="338"/>
      <c r="K1049" s="39" t="s">
        <v>80</v>
      </c>
      <c r="L1049" s="39" t="s">
        <v>89</v>
      </c>
      <c r="M1049" s="39" t="s">
        <v>90</v>
      </c>
      <c r="N1049" s="39" t="s">
        <v>91</v>
      </c>
      <c r="O1049" s="39" t="s">
        <v>106</v>
      </c>
      <c r="P1049" s="39" t="s">
        <v>107</v>
      </c>
      <c r="Q1049" s="39" t="s">
        <v>108</v>
      </c>
      <c r="R1049" s="35" t="s">
        <v>109</v>
      </c>
      <c r="S1049" s="35" t="s">
        <v>109</v>
      </c>
      <c r="T1049" s="35" t="s">
        <v>1746</v>
      </c>
      <c r="U1049" s="39" t="s">
        <v>31</v>
      </c>
      <c r="V1049" s="35" t="s">
        <v>31</v>
      </c>
      <c r="W1049" s="34" t="s">
        <v>280</v>
      </c>
      <c r="X1049" s="35" t="s">
        <v>281</v>
      </c>
      <c r="Y1049" s="35"/>
      <c r="Z1049" s="39" t="s">
        <v>239</v>
      </c>
      <c r="AA1049" s="339"/>
      <c r="AB1049" s="339"/>
      <c r="AC1049" s="40">
        <v>96</v>
      </c>
      <c r="AD1049" s="40" t="s">
        <v>240</v>
      </c>
      <c r="AE1049" s="40" t="s">
        <v>508</v>
      </c>
      <c r="AF1049" s="332" t="s">
        <v>240</v>
      </c>
      <c r="AG1049" s="339"/>
      <c r="AH1049" s="339" t="s">
        <v>1747</v>
      </c>
      <c r="AI1049" s="111">
        <v>10200</v>
      </c>
      <c r="AJ1049" s="339"/>
      <c r="AK1049" s="114" t="s">
        <v>295</v>
      </c>
      <c r="AL1049" s="336">
        <v>7.5</v>
      </c>
      <c r="AM1049" s="44">
        <v>19.998638919024621</v>
      </c>
      <c r="AN1049" s="111"/>
      <c r="AO1049" s="111">
        <v>4</v>
      </c>
      <c r="AP1049" s="111">
        <v>3</v>
      </c>
      <c r="AQ1049" s="111" t="s">
        <v>822</v>
      </c>
      <c r="AR1049" s="335" t="s">
        <v>295</v>
      </c>
      <c r="AS1049" s="111" t="s">
        <v>295</v>
      </c>
      <c r="AT1049" s="111" t="s">
        <v>295</v>
      </c>
      <c r="AU1049" s="111" t="s">
        <v>783</v>
      </c>
      <c r="AV1049" s="112" t="s">
        <v>167</v>
      </c>
      <c r="AW1049" s="339"/>
      <c r="AX1049" s="339">
        <v>25</v>
      </c>
      <c r="AY1049" s="334">
        <v>7.5</v>
      </c>
      <c r="AZ1049" s="334" t="s">
        <v>240</v>
      </c>
      <c r="BA1049" s="339">
        <v>20</v>
      </c>
      <c r="BB1049" s="130">
        <v>19.998638919024621</v>
      </c>
      <c r="BC1049" s="339" t="s">
        <v>559</v>
      </c>
      <c r="BD1049" s="339"/>
      <c r="BE1049" s="339" t="s">
        <v>559</v>
      </c>
      <c r="BF1049" s="339"/>
      <c r="BG1049" s="339"/>
      <c r="BH1049" s="334"/>
      <c r="BI1049" s="334"/>
      <c r="BJ1049" s="112">
        <v>10</v>
      </c>
      <c r="BK1049" s="56">
        <v>5.3302133409415058</v>
      </c>
      <c r="BL1049" s="56">
        <v>1.6243555625773873</v>
      </c>
      <c r="BM1049" s="56">
        <v>2.8310905934410586</v>
      </c>
      <c r="BN1049" s="56">
        <v>0.43477234694213124</v>
      </c>
      <c r="BO1049" s="56">
        <v>4.4506759257867419</v>
      </c>
      <c r="BP1049" s="223">
        <v>2.881724660953934</v>
      </c>
      <c r="BQ1049" s="334">
        <v>18</v>
      </c>
      <c r="BR1049" s="56"/>
      <c r="BS1049" s="339"/>
      <c r="BT1049" s="338" t="s">
        <v>773</v>
      </c>
      <c r="BU1049" s="340" t="s">
        <v>774</v>
      </c>
      <c r="BV1049" s="34"/>
      <c r="BW1049" s="34"/>
      <c r="BX1049" s="34"/>
    </row>
    <row r="1050" spans="1:76" x14ac:dyDescent="0.35">
      <c r="A1050" s="34" t="s">
        <v>277</v>
      </c>
      <c r="B1050" s="34"/>
      <c r="C1050" s="34"/>
      <c r="D1050" s="34"/>
      <c r="E1050" s="338" t="s">
        <v>1744</v>
      </c>
      <c r="F1050" s="338" t="s">
        <v>1745</v>
      </c>
      <c r="G1050" s="40">
        <v>1966</v>
      </c>
      <c r="H1050" s="34"/>
      <c r="I1050" s="34"/>
      <c r="J1050" s="338"/>
      <c r="K1050" s="39" t="s">
        <v>80</v>
      </c>
      <c r="L1050" s="39" t="s">
        <v>89</v>
      </c>
      <c r="M1050" s="39" t="s">
        <v>90</v>
      </c>
      <c r="N1050" s="39" t="s">
        <v>91</v>
      </c>
      <c r="O1050" s="39" t="s">
        <v>106</v>
      </c>
      <c r="P1050" s="39" t="s">
        <v>107</v>
      </c>
      <c r="Q1050" s="39" t="s">
        <v>108</v>
      </c>
      <c r="R1050" s="35" t="s">
        <v>109</v>
      </c>
      <c r="S1050" s="35" t="s">
        <v>109</v>
      </c>
      <c r="T1050" s="35" t="s">
        <v>1746</v>
      </c>
      <c r="U1050" s="39" t="s">
        <v>31</v>
      </c>
      <c r="V1050" s="35" t="s">
        <v>31</v>
      </c>
      <c r="W1050" s="34" t="s">
        <v>280</v>
      </c>
      <c r="X1050" s="35" t="s">
        <v>281</v>
      </c>
      <c r="Y1050" s="35"/>
      <c r="Z1050" s="39" t="s">
        <v>239</v>
      </c>
      <c r="AA1050" s="339"/>
      <c r="AB1050" s="339"/>
      <c r="AC1050" s="40">
        <v>96</v>
      </c>
      <c r="AD1050" s="40" t="s">
        <v>240</v>
      </c>
      <c r="AE1050" s="40" t="s">
        <v>508</v>
      </c>
      <c r="AF1050" s="332" t="s">
        <v>240</v>
      </c>
      <c r="AG1050" s="339"/>
      <c r="AH1050" s="339" t="s">
        <v>1748</v>
      </c>
      <c r="AI1050" s="111">
        <v>660</v>
      </c>
      <c r="AJ1050" s="339"/>
      <c r="AK1050" s="114" t="s">
        <v>295</v>
      </c>
      <c r="AL1050" s="336">
        <v>8.1999999999999993</v>
      </c>
      <c r="AM1050" s="44">
        <v>359.98758726066251</v>
      </c>
      <c r="AN1050" s="111"/>
      <c r="AO1050" s="111">
        <v>4</v>
      </c>
      <c r="AP1050" s="111">
        <v>3</v>
      </c>
      <c r="AQ1050" s="111" t="s">
        <v>822</v>
      </c>
      <c r="AR1050" s="335" t="s">
        <v>295</v>
      </c>
      <c r="AS1050" s="111" t="s">
        <v>295</v>
      </c>
      <c r="AT1050" s="111" t="s">
        <v>295</v>
      </c>
      <c r="AU1050" s="111" t="s">
        <v>783</v>
      </c>
      <c r="AV1050" s="112" t="s">
        <v>167</v>
      </c>
      <c r="AW1050" s="339"/>
      <c r="AX1050" s="339">
        <v>25</v>
      </c>
      <c r="AY1050" s="334">
        <v>8.1999999999999993</v>
      </c>
      <c r="AZ1050" s="334" t="s">
        <v>240</v>
      </c>
      <c r="BA1050" s="339">
        <v>360</v>
      </c>
      <c r="BB1050" s="130">
        <v>359.98758726066251</v>
      </c>
      <c r="BC1050" s="339" t="s">
        <v>559</v>
      </c>
      <c r="BD1050" s="339"/>
      <c r="BE1050" s="339" t="s">
        <v>559</v>
      </c>
      <c r="BF1050" s="339"/>
      <c r="BG1050" s="339"/>
      <c r="BH1050" s="334"/>
      <c r="BI1050" s="334"/>
      <c r="BJ1050" s="112">
        <v>10</v>
      </c>
      <c r="BK1050" s="56">
        <v>59.312602024804804</v>
      </c>
      <c r="BL1050" s="56">
        <v>51.453137446509217</v>
      </c>
      <c r="BM1050" s="56">
        <v>111.56990517242983</v>
      </c>
      <c r="BN1050" s="56">
        <v>8.908694183258774</v>
      </c>
      <c r="BO1050" s="56">
        <v>292.29126513734138</v>
      </c>
      <c r="BP1050" s="223">
        <v>6.8335683680936326</v>
      </c>
      <c r="BQ1050" s="334">
        <v>300</v>
      </c>
      <c r="BR1050" s="56"/>
      <c r="BS1050" s="339"/>
      <c r="BT1050" s="338" t="s">
        <v>773</v>
      </c>
      <c r="BU1050" s="340" t="s">
        <v>774</v>
      </c>
      <c r="BV1050" s="34"/>
      <c r="BW1050" s="34"/>
      <c r="BX1050" s="34"/>
    </row>
    <row r="1051" spans="1:76" x14ac:dyDescent="0.35">
      <c r="A1051" s="34" t="s">
        <v>329</v>
      </c>
      <c r="B1051" s="34"/>
      <c r="C1051" s="34"/>
      <c r="D1051" s="34"/>
      <c r="E1051" s="338" t="s">
        <v>1749</v>
      </c>
      <c r="F1051" s="338" t="s">
        <v>1750</v>
      </c>
      <c r="G1051" s="40">
        <v>1972</v>
      </c>
      <c r="H1051" s="34"/>
      <c r="I1051" s="34"/>
      <c r="J1051" s="338"/>
      <c r="K1051" s="39" t="s">
        <v>80</v>
      </c>
      <c r="L1051" s="39" t="s">
        <v>89</v>
      </c>
      <c r="M1051" s="39" t="s">
        <v>90</v>
      </c>
      <c r="N1051" s="39" t="s">
        <v>91</v>
      </c>
      <c r="O1051" s="39" t="s">
        <v>106</v>
      </c>
      <c r="P1051" s="39" t="s">
        <v>107</v>
      </c>
      <c r="Q1051" s="39" t="s">
        <v>108</v>
      </c>
      <c r="R1051" s="35" t="s">
        <v>109</v>
      </c>
      <c r="S1051" s="35" t="s">
        <v>109</v>
      </c>
      <c r="T1051" s="35" t="s">
        <v>1746</v>
      </c>
      <c r="U1051" s="39" t="s">
        <v>31</v>
      </c>
      <c r="V1051" s="35" t="s">
        <v>31</v>
      </c>
      <c r="W1051" s="34" t="s">
        <v>280</v>
      </c>
      <c r="X1051" s="35" t="s">
        <v>281</v>
      </c>
      <c r="Y1051" s="35"/>
      <c r="Z1051" s="39" t="s">
        <v>239</v>
      </c>
      <c r="AA1051" s="339"/>
      <c r="AB1051" s="339"/>
      <c r="AC1051" s="40">
        <v>96</v>
      </c>
      <c r="AD1051" s="40" t="s">
        <v>240</v>
      </c>
      <c r="AE1051" s="40" t="s">
        <v>508</v>
      </c>
      <c r="AF1051" s="332" t="s">
        <v>240</v>
      </c>
      <c r="AG1051" s="339"/>
      <c r="AH1051" s="339" t="s">
        <v>1751</v>
      </c>
      <c r="AI1051" s="111">
        <v>1015</v>
      </c>
      <c r="AJ1051" s="339"/>
      <c r="AK1051" s="114" t="s">
        <v>295</v>
      </c>
      <c r="AL1051" s="336">
        <v>8</v>
      </c>
      <c r="AM1051" s="44"/>
      <c r="AN1051" s="111"/>
      <c r="AO1051" s="111">
        <v>4</v>
      </c>
      <c r="AP1051" s="111">
        <v>3</v>
      </c>
      <c r="AQ1051" s="111" t="s">
        <v>822</v>
      </c>
      <c r="AR1051" s="335" t="s">
        <v>295</v>
      </c>
      <c r="AS1051" s="111" t="s">
        <v>295</v>
      </c>
      <c r="AT1051" s="111" t="s">
        <v>295</v>
      </c>
      <c r="AU1051" s="111" t="s">
        <v>783</v>
      </c>
      <c r="AV1051" s="112" t="s">
        <v>167</v>
      </c>
      <c r="AW1051" s="339"/>
      <c r="AX1051" s="339">
        <v>24</v>
      </c>
      <c r="AY1051" s="334">
        <v>8</v>
      </c>
      <c r="AZ1051" s="334" t="s">
        <v>240</v>
      </c>
      <c r="BA1051" s="339">
        <v>365.2</v>
      </c>
      <c r="BB1051" s="130">
        <v>0</v>
      </c>
      <c r="BC1051" s="339" t="s">
        <v>559</v>
      </c>
      <c r="BD1051" s="339"/>
      <c r="BE1051" s="339" t="s">
        <v>559</v>
      </c>
      <c r="BF1051" s="339"/>
      <c r="BG1051" s="339"/>
      <c r="BH1051" s="334"/>
      <c r="BI1051" s="334"/>
      <c r="BJ1051" s="339"/>
      <c r="BK1051" s="339"/>
      <c r="BL1051" s="339"/>
      <c r="BM1051" s="339"/>
      <c r="BN1051" s="339"/>
      <c r="BO1051" s="339"/>
      <c r="BP1051" s="371"/>
      <c r="BQ1051" s="334">
        <v>48</v>
      </c>
      <c r="BR1051" s="339"/>
      <c r="BS1051" s="339"/>
      <c r="BT1051" s="338" t="s">
        <v>773</v>
      </c>
      <c r="BU1051" s="340" t="s">
        <v>774</v>
      </c>
      <c r="BV1051" s="34"/>
      <c r="BW1051" s="34"/>
      <c r="BX1051" s="34"/>
    </row>
    <row r="1052" spans="1:76" x14ac:dyDescent="0.35">
      <c r="A1052" s="34" t="s">
        <v>329</v>
      </c>
      <c r="B1052" s="34"/>
      <c r="C1052" s="34"/>
      <c r="D1052" s="34"/>
      <c r="E1052" s="338" t="s">
        <v>1749</v>
      </c>
      <c r="F1052" s="338" t="s">
        <v>1750</v>
      </c>
      <c r="G1052" s="40">
        <v>1972</v>
      </c>
      <c r="H1052" s="34"/>
      <c r="I1052" s="34"/>
      <c r="J1052" s="338"/>
      <c r="K1052" s="39" t="s">
        <v>80</v>
      </c>
      <c r="L1052" s="39" t="s">
        <v>89</v>
      </c>
      <c r="M1052" s="39" t="s">
        <v>90</v>
      </c>
      <c r="N1052" s="39" t="s">
        <v>91</v>
      </c>
      <c r="O1052" s="39" t="s">
        <v>106</v>
      </c>
      <c r="P1052" s="39" t="s">
        <v>107</v>
      </c>
      <c r="Q1052" s="39" t="s">
        <v>108</v>
      </c>
      <c r="R1052" s="35" t="s">
        <v>109</v>
      </c>
      <c r="S1052" s="35" t="s">
        <v>109</v>
      </c>
      <c r="T1052" s="35" t="s">
        <v>1746</v>
      </c>
      <c r="U1052" s="39" t="s">
        <v>31</v>
      </c>
      <c r="V1052" s="35" t="s">
        <v>31</v>
      </c>
      <c r="W1052" s="34" t="s">
        <v>280</v>
      </c>
      <c r="X1052" s="35" t="s">
        <v>281</v>
      </c>
      <c r="Y1052" s="35"/>
      <c r="Z1052" s="39" t="s">
        <v>239</v>
      </c>
      <c r="AA1052" s="339"/>
      <c r="AB1052" s="339"/>
      <c r="AC1052" s="40">
        <v>96</v>
      </c>
      <c r="AD1052" s="40" t="s">
        <v>240</v>
      </c>
      <c r="AE1052" s="40" t="s">
        <v>508</v>
      </c>
      <c r="AF1052" s="332" t="s">
        <v>240</v>
      </c>
      <c r="AG1052" s="339"/>
      <c r="AH1052" s="339" t="s">
        <v>1752</v>
      </c>
      <c r="AI1052" s="111">
        <v>398</v>
      </c>
      <c r="AJ1052" s="339"/>
      <c r="AK1052" s="114" t="s">
        <v>295</v>
      </c>
      <c r="AL1052" s="336">
        <v>8</v>
      </c>
      <c r="AM1052" s="44"/>
      <c r="AN1052" s="111"/>
      <c r="AO1052" s="111">
        <v>4</v>
      </c>
      <c r="AP1052" s="111">
        <v>3</v>
      </c>
      <c r="AQ1052" s="111" t="s">
        <v>822</v>
      </c>
      <c r="AR1052" s="335" t="s">
        <v>295</v>
      </c>
      <c r="AS1052" s="111" t="s">
        <v>295</v>
      </c>
      <c r="AT1052" s="111" t="s">
        <v>295</v>
      </c>
      <c r="AU1052" s="111" t="s">
        <v>783</v>
      </c>
      <c r="AV1052" s="112" t="s">
        <v>167</v>
      </c>
      <c r="AW1052" s="339"/>
      <c r="AX1052" s="339">
        <v>24</v>
      </c>
      <c r="AY1052" s="334">
        <v>8</v>
      </c>
      <c r="AZ1052" s="334" t="s">
        <v>240</v>
      </c>
      <c r="BA1052" s="339">
        <v>52.2</v>
      </c>
      <c r="BB1052" s="130">
        <v>0</v>
      </c>
      <c r="BC1052" s="339" t="s">
        <v>559</v>
      </c>
      <c r="BD1052" s="339"/>
      <c r="BE1052" s="339" t="s">
        <v>559</v>
      </c>
      <c r="BF1052" s="339"/>
      <c r="BG1052" s="339"/>
      <c r="BH1052" s="334"/>
      <c r="BI1052" s="334"/>
      <c r="BJ1052" s="339"/>
      <c r="BK1052" s="339"/>
      <c r="BL1052" s="339"/>
      <c r="BM1052" s="339"/>
      <c r="BN1052" s="339"/>
      <c r="BO1052" s="339"/>
      <c r="BP1052" s="371"/>
      <c r="BQ1052" s="334">
        <v>48</v>
      </c>
      <c r="BR1052" s="339"/>
      <c r="BS1052" s="339"/>
      <c r="BT1052" s="338" t="s">
        <v>773</v>
      </c>
      <c r="BU1052" s="340" t="s">
        <v>774</v>
      </c>
      <c r="BV1052" s="34"/>
      <c r="BW1052" s="34"/>
      <c r="BX1052" s="34"/>
    </row>
    <row r="1053" spans="1:76" x14ac:dyDescent="0.35">
      <c r="A1053" s="34" t="s">
        <v>329</v>
      </c>
      <c r="B1053" s="34"/>
      <c r="C1053" s="34"/>
      <c r="D1053" s="34"/>
      <c r="E1053" s="338" t="s">
        <v>1749</v>
      </c>
      <c r="F1053" s="338" t="s">
        <v>1750</v>
      </c>
      <c r="G1053" s="40">
        <v>1972</v>
      </c>
      <c r="H1053" s="34"/>
      <c r="I1053" s="34"/>
      <c r="J1053" s="338"/>
      <c r="K1053" s="39" t="s">
        <v>80</v>
      </c>
      <c r="L1053" s="39" t="s">
        <v>89</v>
      </c>
      <c r="M1053" s="39" t="s">
        <v>90</v>
      </c>
      <c r="N1053" s="39" t="s">
        <v>91</v>
      </c>
      <c r="O1053" s="39" t="s">
        <v>106</v>
      </c>
      <c r="P1053" s="39" t="s">
        <v>107</v>
      </c>
      <c r="Q1053" s="39" t="s">
        <v>108</v>
      </c>
      <c r="R1053" s="35" t="s">
        <v>109</v>
      </c>
      <c r="S1053" s="35" t="s">
        <v>109</v>
      </c>
      <c r="T1053" s="35" t="s">
        <v>1746</v>
      </c>
      <c r="U1053" s="39" t="s">
        <v>31</v>
      </c>
      <c r="V1053" s="35" t="s">
        <v>31</v>
      </c>
      <c r="W1053" s="34" t="s">
        <v>280</v>
      </c>
      <c r="X1053" s="35" t="s">
        <v>281</v>
      </c>
      <c r="Y1053" s="35"/>
      <c r="Z1053" s="39" t="s">
        <v>239</v>
      </c>
      <c r="AA1053" s="339"/>
      <c r="AB1053" s="339"/>
      <c r="AC1053" s="40">
        <v>96</v>
      </c>
      <c r="AD1053" s="40" t="s">
        <v>240</v>
      </c>
      <c r="AE1053" s="40" t="s">
        <v>508</v>
      </c>
      <c r="AF1053" s="332" t="s">
        <v>240</v>
      </c>
      <c r="AG1053" s="339"/>
      <c r="AH1053" s="339" t="s">
        <v>1753</v>
      </c>
      <c r="AI1053" s="111">
        <v>684.7</v>
      </c>
      <c r="AJ1053" s="339"/>
      <c r="AK1053" s="114" t="s">
        <v>295</v>
      </c>
      <c r="AL1053" s="336">
        <v>8</v>
      </c>
      <c r="AM1053" s="44"/>
      <c r="AN1053" s="111"/>
      <c r="AO1053" s="111">
        <v>4</v>
      </c>
      <c r="AP1053" s="111">
        <v>3</v>
      </c>
      <c r="AQ1053" s="111" t="s">
        <v>822</v>
      </c>
      <c r="AR1053" s="335" t="s">
        <v>295</v>
      </c>
      <c r="AS1053" s="111" t="s">
        <v>295</v>
      </c>
      <c r="AT1053" s="111" t="s">
        <v>295</v>
      </c>
      <c r="AU1053" s="111" t="s">
        <v>783</v>
      </c>
      <c r="AV1053" s="112" t="s">
        <v>167</v>
      </c>
      <c r="AW1053" s="339"/>
      <c r="AX1053" s="339">
        <v>24</v>
      </c>
      <c r="AY1053" s="334">
        <v>8</v>
      </c>
      <c r="AZ1053" s="334" t="s">
        <v>240</v>
      </c>
      <c r="BA1053" s="339">
        <v>208.7</v>
      </c>
      <c r="BB1053" s="130">
        <v>0</v>
      </c>
      <c r="BC1053" s="339" t="s">
        <v>559</v>
      </c>
      <c r="BD1053" s="339"/>
      <c r="BE1053" s="339" t="s">
        <v>559</v>
      </c>
      <c r="BF1053" s="339"/>
      <c r="BG1053" s="339"/>
      <c r="BH1053" s="334"/>
      <c r="BI1053" s="334"/>
      <c r="BJ1053" s="339"/>
      <c r="BK1053" s="339"/>
      <c r="BL1053" s="339"/>
      <c r="BM1053" s="339"/>
      <c r="BN1053" s="339"/>
      <c r="BO1053" s="339"/>
      <c r="BP1053" s="371"/>
      <c r="BQ1053" s="334">
        <v>48</v>
      </c>
      <c r="BR1053" s="339"/>
      <c r="BS1053" s="339"/>
      <c r="BT1053" s="338" t="s">
        <v>773</v>
      </c>
      <c r="BU1053" s="340" t="s">
        <v>774</v>
      </c>
      <c r="BV1053" s="34"/>
      <c r="BW1053" s="34"/>
      <c r="BX1053" s="34"/>
    </row>
    <row r="1054" spans="1:76" x14ac:dyDescent="0.35">
      <c r="A1054" s="34" t="s">
        <v>329</v>
      </c>
      <c r="B1054" s="34"/>
      <c r="C1054" s="34"/>
      <c r="D1054" s="34"/>
      <c r="E1054" s="338" t="s">
        <v>1754</v>
      </c>
      <c r="F1054" s="338" t="s">
        <v>1754</v>
      </c>
      <c r="G1054" s="40">
        <v>1975</v>
      </c>
      <c r="H1054" s="34"/>
      <c r="I1054" s="34"/>
      <c r="J1054" s="338"/>
      <c r="K1054" s="39" t="s">
        <v>80</v>
      </c>
      <c r="L1054" s="39" t="s">
        <v>89</v>
      </c>
      <c r="M1054" s="39" t="s">
        <v>90</v>
      </c>
      <c r="N1054" s="39" t="s">
        <v>91</v>
      </c>
      <c r="O1054" s="39" t="s">
        <v>106</v>
      </c>
      <c r="P1054" s="39" t="s">
        <v>107</v>
      </c>
      <c r="Q1054" s="39" t="s">
        <v>108</v>
      </c>
      <c r="R1054" s="35" t="s">
        <v>109</v>
      </c>
      <c r="S1054" s="35" t="s">
        <v>109</v>
      </c>
      <c r="T1054" s="35" t="s">
        <v>1746</v>
      </c>
      <c r="U1054" s="39" t="s">
        <v>31</v>
      </c>
      <c r="V1054" s="35" t="s">
        <v>31</v>
      </c>
      <c r="W1054" s="34" t="s">
        <v>280</v>
      </c>
      <c r="X1054" s="35" t="s">
        <v>281</v>
      </c>
      <c r="Y1054" s="35"/>
      <c r="Z1054" s="39" t="s">
        <v>239</v>
      </c>
      <c r="AA1054" s="339"/>
      <c r="AB1054" s="339"/>
      <c r="AC1054" s="40">
        <v>96</v>
      </c>
      <c r="AD1054" s="40" t="s">
        <v>240</v>
      </c>
      <c r="AE1054" s="40" t="s">
        <v>508</v>
      </c>
      <c r="AF1054" s="332" t="s">
        <v>240</v>
      </c>
      <c r="AG1054" s="339"/>
      <c r="AH1054" s="339" t="s">
        <v>1755</v>
      </c>
      <c r="AI1054" s="111">
        <v>1100</v>
      </c>
      <c r="AJ1054" s="339"/>
      <c r="AK1054" s="114" t="s">
        <v>509</v>
      </c>
      <c r="AL1054" s="336">
        <v>7.5</v>
      </c>
      <c r="AM1054" s="44">
        <v>46.996275619328323</v>
      </c>
      <c r="AN1054" s="111"/>
      <c r="AO1054" s="111">
        <v>4</v>
      </c>
      <c r="AP1054" s="111">
        <v>3</v>
      </c>
      <c r="AQ1054" s="111" t="s">
        <v>822</v>
      </c>
      <c r="AR1054" s="335" t="s">
        <v>295</v>
      </c>
      <c r="AS1054" s="111" t="s">
        <v>295</v>
      </c>
      <c r="AT1054" s="111" t="s">
        <v>295</v>
      </c>
      <c r="AU1054" s="111" t="s">
        <v>783</v>
      </c>
      <c r="AV1054" s="112" t="s">
        <v>510</v>
      </c>
      <c r="AW1054" s="339"/>
      <c r="AX1054" s="339">
        <v>20</v>
      </c>
      <c r="AY1054" s="334">
        <v>7.5</v>
      </c>
      <c r="AZ1054" s="334" t="s">
        <v>240</v>
      </c>
      <c r="BA1054" s="339">
        <v>47</v>
      </c>
      <c r="BB1054" s="130">
        <v>46.996275619328323</v>
      </c>
      <c r="BC1054" s="339" t="s">
        <v>559</v>
      </c>
      <c r="BD1054" s="339"/>
      <c r="BE1054" s="339" t="s">
        <v>559</v>
      </c>
      <c r="BF1054" s="339"/>
      <c r="BG1054" s="339"/>
      <c r="BH1054" s="334"/>
      <c r="BI1054" s="334"/>
      <c r="BJ1054" s="112">
        <v>10</v>
      </c>
      <c r="BK1054" s="56">
        <v>14.119666712007373</v>
      </c>
      <c r="BL1054" s="56">
        <v>2.8507692664997357</v>
      </c>
      <c r="BM1054" s="56">
        <v>1.3598200425411682</v>
      </c>
      <c r="BN1054" s="56">
        <v>0.52649538840168253</v>
      </c>
      <c r="BO1054" s="56">
        <v>3.6541785059347576</v>
      </c>
      <c r="BP1054" s="223">
        <v>1.6381845362053491</v>
      </c>
      <c r="BQ1054" s="334">
        <v>44.5</v>
      </c>
      <c r="BR1054" s="56"/>
      <c r="BS1054" s="339"/>
      <c r="BT1054" s="338" t="s">
        <v>773</v>
      </c>
      <c r="BU1054" s="338" t="s">
        <v>825</v>
      </c>
      <c r="BV1054" s="34"/>
      <c r="BW1054" s="34"/>
      <c r="BX1054" s="34"/>
    </row>
    <row r="1055" spans="1:76" x14ac:dyDescent="0.35">
      <c r="A1055" s="34" t="s">
        <v>889</v>
      </c>
      <c r="B1055" s="34"/>
      <c r="C1055" s="34"/>
      <c r="D1055" s="34"/>
      <c r="E1055" s="357" t="s">
        <v>1756</v>
      </c>
      <c r="F1055" s="357" t="s">
        <v>1757</v>
      </c>
      <c r="G1055" s="359">
        <v>1981</v>
      </c>
      <c r="H1055" s="34"/>
      <c r="I1055" s="34"/>
      <c r="J1055" s="357"/>
      <c r="K1055" s="39" t="s">
        <v>80</v>
      </c>
      <c r="L1055" s="39" t="s">
        <v>89</v>
      </c>
      <c r="M1055" s="39" t="s">
        <v>90</v>
      </c>
      <c r="N1055" s="39" t="s">
        <v>91</v>
      </c>
      <c r="O1055" s="39" t="s">
        <v>106</v>
      </c>
      <c r="P1055" s="39" t="s">
        <v>107</v>
      </c>
      <c r="Q1055" s="39" t="s">
        <v>108</v>
      </c>
      <c r="R1055" s="357" t="s">
        <v>109</v>
      </c>
      <c r="S1055" s="357" t="s">
        <v>109</v>
      </c>
      <c r="T1055" s="34" t="s">
        <v>1746</v>
      </c>
      <c r="U1055" s="39" t="s">
        <v>31</v>
      </c>
      <c r="V1055" s="35" t="s">
        <v>31</v>
      </c>
      <c r="W1055" s="34" t="s">
        <v>280</v>
      </c>
      <c r="X1055" s="35" t="s">
        <v>281</v>
      </c>
      <c r="Y1055" s="357"/>
      <c r="Z1055" s="39" t="s">
        <v>239</v>
      </c>
      <c r="AA1055" s="34"/>
      <c r="AB1055" s="34"/>
      <c r="AC1055" s="41"/>
      <c r="AD1055" s="41" t="s">
        <v>240</v>
      </c>
      <c r="AE1055" s="41" t="s">
        <v>508</v>
      </c>
      <c r="AF1055" s="41" t="s">
        <v>240</v>
      </c>
      <c r="AG1055" s="34"/>
      <c r="AH1055" s="352">
        <v>960</v>
      </c>
      <c r="AI1055" s="111">
        <v>960</v>
      </c>
      <c r="AJ1055" s="34"/>
      <c r="AK1055" s="34"/>
      <c r="AL1055" s="394">
        <v>7.03</v>
      </c>
      <c r="AM1055" s="44">
        <v>25.9</v>
      </c>
      <c r="AN1055" s="111">
        <v>1.5</v>
      </c>
      <c r="AO1055" s="111">
        <f>IF(AP1055=1,1,"xx")</f>
        <v>1</v>
      </c>
      <c r="AP1055" s="111">
        <v>1</v>
      </c>
      <c r="AQ1055" s="111"/>
      <c r="AR1055" s="335" t="s">
        <v>295</v>
      </c>
      <c r="AS1055" s="111" t="s">
        <v>240</v>
      </c>
      <c r="AT1055" s="111" t="s">
        <v>295</v>
      </c>
      <c r="AU1055" s="111"/>
      <c r="AV1055" s="357"/>
      <c r="AW1055" s="352"/>
      <c r="AX1055" s="352">
        <v>19</v>
      </c>
      <c r="AY1055" s="393">
        <v>7.03</v>
      </c>
      <c r="AZ1055" s="334" t="s">
        <v>240</v>
      </c>
      <c r="BA1055" s="352"/>
      <c r="BB1055" s="356">
        <v>25.9</v>
      </c>
      <c r="BC1055" s="352"/>
      <c r="BD1055" s="352"/>
      <c r="BE1055" s="356"/>
      <c r="BF1055" s="393">
        <v>1.5</v>
      </c>
      <c r="BG1055" s="356"/>
      <c r="BH1055" s="352"/>
      <c r="BI1055" s="352"/>
      <c r="BK1055" s="392">
        <v>6.3881399999999999</v>
      </c>
      <c r="BL1055" s="392">
        <v>2.4216500000000001</v>
      </c>
      <c r="BM1055" s="392">
        <v>5.4743000000000004</v>
      </c>
      <c r="BN1055" s="392">
        <v>1.6</v>
      </c>
      <c r="BO1055" s="392">
        <v>26.489000000000001</v>
      </c>
      <c r="BP1055" s="391">
        <v>19.425000000000001</v>
      </c>
      <c r="BQ1055" s="393">
        <v>27.1</v>
      </c>
      <c r="BR1055" s="34"/>
      <c r="BS1055" s="34"/>
      <c r="BT1055" s="352"/>
      <c r="BU1055" s="352"/>
      <c r="BV1055" s="34"/>
      <c r="BW1055" s="34"/>
      <c r="BX1055" s="34"/>
    </row>
    <row r="1056" spans="1:76" x14ac:dyDescent="0.35">
      <c r="A1056" s="34" t="s">
        <v>277</v>
      </c>
      <c r="B1056" s="34"/>
      <c r="C1056" s="34"/>
      <c r="D1056" s="34"/>
      <c r="E1056" s="113" t="s">
        <v>1758</v>
      </c>
      <c r="F1056" s="113" t="s">
        <v>1759</v>
      </c>
      <c r="G1056" s="41">
        <v>1985</v>
      </c>
      <c r="H1056" s="34"/>
      <c r="I1056" s="34"/>
      <c r="J1056" s="113"/>
      <c r="K1056" s="39" t="s">
        <v>80</v>
      </c>
      <c r="L1056" s="39" t="s">
        <v>89</v>
      </c>
      <c r="M1056" s="39" t="s">
        <v>90</v>
      </c>
      <c r="N1056" s="39" t="s">
        <v>91</v>
      </c>
      <c r="O1056" s="39" t="s">
        <v>106</v>
      </c>
      <c r="P1056" s="39" t="s">
        <v>107</v>
      </c>
      <c r="Q1056" s="39" t="s">
        <v>108</v>
      </c>
      <c r="R1056" s="35" t="s">
        <v>109</v>
      </c>
      <c r="S1056" s="35" t="s">
        <v>109</v>
      </c>
      <c r="T1056" s="113" t="s">
        <v>1746</v>
      </c>
      <c r="U1056" s="39" t="s">
        <v>31</v>
      </c>
      <c r="V1056" s="35" t="s">
        <v>31</v>
      </c>
      <c r="W1056" s="34" t="s">
        <v>280</v>
      </c>
      <c r="X1056" s="113" t="s">
        <v>281</v>
      </c>
      <c r="Y1056" s="113"/>
      <c r="Z1056" s="39" t="s">
        <v>239</v>
      </c>
      <c r="AA1056" s="112"/>
      <c r="AB1056" s="112"/>
      <c r="AC1056" s="41">
        <v>96</v>
      </c>
      <c r="AD1056" s="41" t="s">
        <v>240</v>
      </c>
      <c r="AE1056" s="41" t="s">
        <v>508</v>
      </c>
      <c r="AF1056" s="332" t="s">
        <v>240</v>
      </c>
      <c r="AG1056" s="112"/>
      <c r="AH1056" s="112">
        <v>1300</v>
      </c>
      <c r="AI1056" s="111">
        <v>1300</v>
      </c>
      <c r="AJ1056" s="112"/>
      <c r="AK1056" s="114" t="s">
        <v>509</v>
      </c>
      <c r="AL1056" s="336">
        <v>7.55</v>
      </c>
      <c r="AM1056" s="44">
        <v>86.445300000000003</v>
      </c>
      <c r="AN1056" s="111">
        <v>1.1000000000000001</v>
      </c>
      <c r="AO1056" s="111">
        <f>IF(AP1056=1,1,"xx")</f>
        <v>1</v>
      </c>
      <c r="AP1056" s="111">
        <v>1</v>
      </c>
      <c r="AQ1056" s="111"/>
      <c r="AR1056" s="335" t="s">
        <v>295</v>
      </c>
      <c r="AS1056" s="111" t="s">
        <v>240</v>
      </c>
      <c r="AT1056" s="111" t="s">
        <v>295</v>
      </c>
      <c r="AU1056" s="111" t="s">
        <v>240</v>
      </c>
      <c r="AV1056" s="112" t="s">
        <v>510</v>
      </c>
      <c r="AW1056" s="112"/>
      <c r="AX1056" s="112">
        <v>21.85</v>
      </c>
      <c r="AY1056" s="112">
        <v>7.55</v>
      </c>
      <c r="AZ1056" s="334" t="s">
        <v>240</v>
      </c>
      <c r="BA1056" s="112">
        <v>85</v>
      </c>
      <c r="BB1056" s="130">
        <v>86.445300000000003</v>
      </c>
      <c r="BC1056" s="112">
        <v>1.1000000000000001</v>
      </c>
      <c r="BD1056" s="112"/>
      <c r="BE1056" s="112">
        <v>1.1000000000000001</v>
      </c>
      <c r="BF1056" s="112"/>
      <c r="BG1056" s="112"/>
      <c r="BH1056" s="112"/>
      <c r="BI1056" s="112"/>
      <c r="BJ1056" s="112">
        <v>10</v>
      </c>
      <c r="BK1056" s="56">
        <v>23.9</v>
      </c>
      <c r="BL1056" s="56">
        <v>6.5</v>
      </c>
      <c r="BM1056" s="56">
        <v>0.64</v>
      </c>
      <c r="BN1056" s="56">
        <v>0.46</v>
      </c>
      <c r="BO1056" s="56">
        <v>4.32</v>
      </c>
      <c r="BP1056" s="223">
        <v>1.5</v>
      </c>
      <c r="BQ1056" s="112">
        <v>82</v>
      </c>
      <c r="BR1056" s="56"/>
      <c r="BS1056" s="112"/>
      <c r="BT1056" s="113" t="s">
        <v>487</v>
      </c>
      <c r="BU1056" s="114" t="s">
        <v>488</v>
      </c>
      <c r="BV1056" s="34"/>
      <c r="BW1056" s="34"/>
      <c r="BX1056" s="34"/>
    </row>
    <row r="1057" spans="1:76" x14ac:dyDescent="0.35">
      <c r="A1057" s="34" t="s">
        <v>277</v>
      </c>
      <c r="B1057" s="34"/>
      <c r="C1057" s="34"/>
      <c r="D1057" s="34"/>
      <c r="E1057" s="113" t="s">
        <v>1758</v>
      </c>
      <c r="F1057" s="113" t="s">
        <v>1759</v>
      </c>
      <c r="G1057" s="41">
        <v>1985</v>
      </c>
      <c r="H1057" s="34"/>
      <c r="I1057" s="34"/>
      <c r="J1057" s="113"/>
      <c r="K1057" s="39" t="s">
        <v>80</v>
      </c>
      <c r="L1057" s="39" t="s">
        <v>89</v>
      </c>
      <c r="M1057" s="39" t="s">
        <v>90</v>
      </c>
      <c r="N1057" s="39" t="s">
        <v>91</v>
      </c>
      <c r="O1057" s="39" t="s">
        <v>106</v>
      </c>
      <c r="P1057" s="39" t="s">
        <v>107</v>
      </c>
      <c r="Q1057" s="39" t="s">
        <v>108</v>
      </c>
      <c r="R1057" s="35" t="s">
        <v>109</v>
      </c>
      <c r="S1057" s="35" t="s">
        <v>109</v>
      </c>
      <c r="T1057" s="113" t="s">
        <v>1746</v>
      </c>
      <c r="U1057" s="39" t="s">
        <v>31</v>
      </c>
      <c r="V1057" s="35" t="s">
        <v>31</v>
      </c>
      <c r="W1057" s="34" t="s">
        <v>280</v>
      </c>
      <c r="X1057" s="113" t="s">
        <v>281</v>
      </c>
      <c r="Y1057" s="113"/>
      <c r="Z1057" s="39" t="s">
        <v>239</v>
      </c>
      <c r="AA1057" s="112"/>
      <c r="AB1057" s="112"/>
      <c r="AC1057" s="41">
        <v>96</v>
      </c>
      <c r="AD1057" s="41" t="s">
        <v>240</v>
      </c>
      <c r="AE1057" s="41" t="s">
        <v>508</v>
      </c>
      <c r="AF1057" s="332" t="s">
        <v>240</v>
      </c>
      <c r="AG1057" s="112"/>
      <c r="AH1057" s="112">
        <v>2200</v>
      </c>
      <c r="AI1057" s="111">
        <v>2200</v>
      </c>
      <c r="AJ1057" s="112"/>
      <c r="AK1057" s="114" t="s">
        <v>509</v>
      </c>
      <c r="AL1057" s="336">
        <v>7.35</v>
      </c>
      <c r="AM1057" s="44">
        <v>86.445300000000003</v>
      </c>
      <c r="AN1057" s="111">
        <v>1.1000000000000001</v>
      </c>
      <c r="AO1057" s="111">
        <f>IF(AP1057=1,1,"xx")</f>
        <v>1</v>
      </c>
      <c r="AP1057" s="111">
        <v>1</v>
      </c>
      <c r="AQ1057" s="111"/>
      <c r="AR1057" s="335" t="s">
        <v>295</v>
      </c>
      <c r="AS1057" s="111" t="s">
        <v>240</v>
      </c>
      <c r="AT1057" s="111" t="s">
        <v>295</v>
      </c>
      <c r="AU1057" s="111" t="s">
        <v>240</v>
      </c>
      <c r="AV1057" s="112" t="s">
        <v>749</v>
      </c>
      <c r="AW1057" s="112"/>
      <c r="AX1057" s="112">
        <v>20.2</v>
      </c>
      <c r="AY1057" s="112">
        <v>7.35</v>
      </c>
      <c r="AZ1057" s="334" t="s">
        <v>240</v>
      </c>
      <c r="BA1057" s="112">
        <v>85</v>
      </c>
      <c r="BB1057" s="130">
        <v>86.445300000000003</v>
      </c>
      <c r="BC1057" s="112">
        <v>1.1000000000000001</v>
      </c>
      <c r="BD1057" s="112"/>
      <c r="BE1057" s="112">
        <v>1.1000000000000001</v>
      </c>
      <c r="BF1057" s="112"/>
      <c r="BG1057" s="112"/>
      <c r="BH1057" s="112"/>
      <c r="BI1057" s="112"/>
      <c r="BJ1057" s="112">
        <v>10</v>
      </c>
      <c r="BK1057" s="56">
        <v>23.9</v>
      </c>
      <c r="BL1057" s="56">
        <v>6.5</v>
      </c>
      <c r="BM1057" s="56">
        <v>0.64</v>
      </c>
      <c r="BN1057" s="56">
        <v>0.46</v>
      </c>
      <c r="BO1057" s="56">
        <v>4.32</v>
      </c>
      <c r="BP1057" s="223">
        <v>1.5</v>
      </c>
      <c r="BQ1057" s="112">
        <v>82</v>
      </c>
      <c r="BR1057" s="56"/>
      <c r="BS1057" s="112"/>
      <c r="BT1057" s="113" t="s">
        <v>487</v>
      </c>
      <c r="BU1057" s="114" t="s">
        <v>488</v>
      </c>
      <c r="BV1057" s="34"/>
      <c r="BW1057" s="34"/>
      <c r="BX1057" s="34"/>
    </row>
    <row r="1058" spans="1:76" x14ac:dyDescent="0.35">
      <c r="E1058" s="39" t="s">
        <v>311</v>
      </c>
      <c r="F1058" s="39" t="s">
        <v>700</v>
      </c>
      <c r="G1058" s="39">
        <v>2007</v>
      </c>
      <c r="H1058" s="39" t="s">
        <v>701</v>
      </c>
      <c r="I1058" s="39" t="s">
        <v>702</v>
      </c>
      <c r="K1058" s="39" t="s">
        <v>80</v>
      </c>
      <c r="L1058" s="39" t="s">
        <v>119</v>
      </c>
      <c r="N1058" s="39" t="s">
        <v>687</v>
      </c>
      <c r="O1058" s="39" t="s">
        <v>688</v>
      </c>
      <c r="P1058" s="39" t="s">
        <v>689</v>
      </c>
      <c r="Q1058" s="39" t="s">
        <v>1760</v>
      </c>
      <c r="R1058" s="39" t="s">
        <v>1761</v>
      </c>
      <c r="S1058" s="39" t="s">
        <v>1761</v>
      </c>
      <c r="T1058" s="39" t="s">
        <v>1762</v>
      </c>
      <c r="U1058" s="39" t="s">
        <v>28</v>
      </c>
      <c r="V1058" s="39" t="s">
        <v>307</v>
      </c>
      <c r="W1058" s="34" t="s">
        <v>280</v>
      </c>
      <c r="X1058" s="39" t="s">
        <v>281</v>
      </c>
      <c r="Y1058" s="39" t="s">
        <v>1516</v>
      </c>
      <c r="Z1058" s="39" t="s">
        <v>239</v>
      </c>
      <c r="AA1058" s="39" t="s">
        <v>703</v>
      </c>
      <c r="AB1058" s="39">
        <v>2</v>
      </c>
      <c r="AC1058" s="332">
        <f>AB1058*24</f>
        <v>48</v>
      </c>
      <c r="AD1058" s="332" t="s">
        <v>240</v>
      </c>
      <c r="AE1058" s="332" t="s">
        <v>477</v>
      </c>
      <c r="AF1058" s="332" t="s">
        <v>240</v>
      </c>
      <c r="AG1058" s="39" t="s">
        <v>478</v>
      </c>
      <c r="AH1058" s="39">
        <v>29</v>
      </c>
      <c r="AI1058" s="111">
        <v>29</v>
      </c>
      <c r="AL1058" s="336">
        <v>8.5</v>
      </c>
      <c r="AM1058" s="44">
        <v>177</v>
      </c>
      <c r="AN1058" s="111">
        <v>0.3</v>
      </c>
      <c r="AO1058" s="111">
        <v>2</v>
      </c>
      <c r="AP1058" s="111">
        <v>2</v>
      </c>
      <c r="AQ1058" s="111" t="s">
        <v>704</v>
      </c>
      <c r="AR1058" s="335" t="s">
        <v>295</v>
      </c>
      <c r="AS1058" s="111" t="s">
        <v>240</v>
      </c>
      <c r="AT1058" s="111" t="s">
        <v>295</v>
      </c>
      <c r="AU1058" s="111"/>
      <c r="AW1058" s="39" t="s">
        <v>705</v>
      </c>
      <c r="AY1058" s="39">
        <v>8.5</v>
      </c>
      <c r="AZ1058" s="334" t="s">
        <v>240</v>
      </c>
      <c r="BA1058" s="39">
        <v>177</v>
      </c>
      <c r="BD1058" s="39" t="s">
        <v>496</v>
      </c>
      <c r="BG1058" s="39" t="s">
        <v>706</v>
      </c>
      <c r="BH1058" s="39">
        <v>604</v>
      </c>
      <c r="BQ1058" s="39">
        <v>126</v>
      </c>
      <c r="BR1058" s="53"/>
      <c r="BS1058" s="53"/>
      <c r="BT1058" s="53"/>
      <c r="BU1058" s="53"/>
    </row>
    <row r="1059" spans="1:76" x14ac:dyDescent="0.35">
      <c r="A1059" s="34" t="s">
        <v>682</v>
      </c>
      <c r="B1059" s="34"/>
      <c r="C1059" s="39">
        <v>1296529</v>
      </c>
      <c r="D1059" s="39">
        <v>751826</v>
      </c>
      <c r="E1059" s="39" t="s">
        <v>683</v>
      </c>
      <c r="F1059" s="39" t="s">
        <v>684</v>
      </c>
      <c r="G1059" s="39">
        <v>2008</v>
      </c>
      <c r="H1059" s="39" t="s">
        <v>685</v>
      </c>
      <c r="I1059" s="39" t="s">
        <v>686</v>
      </c>
      <c r="J1059" s="39" t="s">
        <v>502</v>
      </c>
      <c r="K1059" s="39" t="s">
        <v>80</v>
      </c>
      <c r="L1059" s="39" t="s">
        <v>119</v>
      </c>
      <c r="N1059" s="39" t="s">
        <v>687</v>
      </c>
      <c r="O1059" s="39" t="s">
        <v>688</v>
      </c>
      <c r="P1059" s="39" t="s">
        <v>689</v>
      </c>
      <c r="Q1059" s="39" t="s">
        <v>1763</v>
      </c>
      <c r="R1059" s="39" t="s">
        <v>1764</v>
      </c>
      <c r="S1059" s="39" t="s">
        <v>1764</v>
      </c>
      <c r="T1059" s="39" t="s">
        <v>1765</v>
      </c>
      <c r="U1059" s="39" t="s">
        <v>28</v>
      </c>
      <c r="V1059" s="39" t="s">
        <v>307</v>
      </c>
      <c r="W1059" s="34" t="s">
        <v>280</v>
      </c>
      <c r="X1059" s="39" t="s">
        <v>693</v>
      </c>
      <c r="Y1059" s="39" t="s">
        <v>497</v>
      </c>
      <c r="Z1059" s="39" t="s">
        <v>239</v>
      </c>
      <c r="AA1059" s="39" t="s">
        <v>239</v>
      </c>
      <c r="AB1059" s="39">
        <v>1</v>
      </c>
      <c r="AC1059" s="332">
        <f>AB1059*24</f>
        <v>24</v>
      </c>
      <c r="AD1059" s="332" t="s">
        <v>240</v>
      </c>
      <c r="AE1059" s="332" t="s">
        <v>477</v>
      </c>
      <c r="AF1059" s="332" t="s">
        <v>240</v>
      </c>
      <c r="AG1059" s="39" t="s">
        <v>478</v>
      </c>
      <c r="AH1059" s="39" t="s">
        <v>1766</v>
      </c>
      <c r="AI1059" s="111">
        <v>34.799999999999997</v>
      </c>
      <c r="AL1059" s="336">
        <v>7.6</v>
      </c>
      <c r="AM1059" s="44">
        <v>40</v>
      </c>
      <c r="AN1059" s="111">
        <v>0.2</v>
      </c>
      <c r="AO1059" s="111">
        <f>IF(AP1059=1,1,"xx")</f>
        <v>1</v>
      </c>
      <c r="AP1059" s="111">
        <v>1</v>
      </c>
      <c r="AQ1059" s="111"/>
      <c r="AR1059" s="335" t="s">
        <v>295</v>
      </c>
      <c r="AS1059" s="111" t="s">
        <v>295</v>
      </c>
      <c r="AT1059" s="111" t="s">
        <v>295</v>
      </c>
      <c r="AU1059" s="111"/>
      <c r="AV1059" s="39" t="s">
        <v>481</v>
      </c>
      <c r="AW1059" s="39" t="s">
        <v>695</v>
      </c>
      <c r="AX1059" s="39" t="s">
        <v>696</v>
      </c>
      <c r="AY1059" s="39" t="s">
        <v>697</v>
      </c>
      <c r="AZ1059" s="334" t="s">
        <v>240</v>
      </c>
      <c r="BA1059" s="39" t="s">
        <v>1522</v>
      </c>
      <c r="BC1059" s="39">
        <v>0.2</v>
      </c>
      <c r="BD1059" s="39" t="s">
        <v>485</v>
      </c>
      <c r="BH1059" s="39" t="s">
        <v>497</v>
      </c>
      <c r="BI1059" s="39" t="s">
        <v>497</v>
      </c>
      <c r="BK1059" s="34">
        <v>7</v>
      </c>
      <c r="BL1059" s="34">
        <v>6</v>
      </c>
      <c r="BM1059" s="34">
        <v>13.5</v>
      </c>
      <c r="BN1059" s="34">
        <v>1.1000000000000001</v>
      </c>
      <c r="BO1059" s="34">
        <v>40.5</v>
      </c>
      <c r="BP1059" s="38">
        <v>0.95</v>
      </c>
      <c r="BQ1059" s="39" t="s">
        <v>699</v>
      </c>
      <c r="BR1059" s="53"/>
      <c r="BS1059" s="53"/>
      <c r="BT1059" s="53"/>
      <c r="BU1059" s="53"/>
      <c r="BV1059" s="39" t="s">
        <v>489</v>
      </c>
      <c r="BX1059" s="39" t="s">
        <v>695</v>
      </c>
    </row>
    <row r="1060" spans="1:76" x14ac:dyDescent="0.35">
      <c r="A1060" s="34" t="s">
        <v>297</v>
      </c>
      <c r="B1060" s="34"/>
      <c r="C1060" s="34"/>
      <c r="D1060" s="34"/>
      <c r="E1060" s="338" t="s">
        <v>1767</v>
      </c>
      <c r="F1060" s="338" t="s">
        <v>1768</v>
      </c>
      <c r="G1060" s="40">
        <v>2004</v>
      </c>
      <c r="H1060" s="34"/>
      <c r="I1060" s="34"/>
      <c r="J1060" s="338"/>
      <c r="K1060" s="39" t="s">
        <v>80</v>
      </c>
      <c r="L1060" s="39" t="s">
        <v>89</v>
      </c>
      <c r="M1060" s="39" t="s">
        <v>90</v>
      </c>
      <c r="N1060" s="39" t="s">
        <v>760</v>
      </c>
      <c r="O1060" s="39" t="s">
        <v>761</v>
      </c>
      <c r="P1060" s="39" t="s">
        <v>1769</v>
      </c>
      <c r="Q1060" s="39" t="s">
        <v>1770</v>
      </c>
      <c r="R1060" s="35" t="s">
        <v>1771</v>
      </c>
      <c r="S1060" s="35" t="s">
        <v>1771</v>
      </c>
      <c r="T1060" s="35" t="s">
        <v>1772</v>
      </c>
      <c r="U1060" s="39" t="s">
        <v>31</v>
      </c>
      <c r="V1060" s="35" t="s">
        <v>766</v>
      </c>
      <c r="W1060" s="34" t="s">
        <v>280</v>
      </c>
      <c r="X1060" s="35" t="s">
        <v>284</v>
      </c>
      <c r="Y1060" s="35" t="s">
        <v>1773</v>
      </c>
      <c r="Z1060" s="39" t="s">
        <v>239</v>
      </c>
      <c r="AA1060" s="339"/>
      <c r="AB1060" s="339"/>
      <c r="AC1060" s="40">
        <v>96</v>
      </c>
      <c r="AD1060" s="40" t="s">
        <v>240</v>
      </c>
      <c r="AE1060" s="40" t="s">
        <v>508</v>
      </c>
      <c r="AF1060" s="332" t="s">
        <v>240</v>
      </c>
      <c r="AG1060" s="339"/>
      <c r="AH1060" s="339" t="s">
        <v>1774</v>
      </c>
      <c r="AI1060" s="111">
        <v>2400</v>
      </c>
      <c r="AJ1060" s="339"/>
      <c r="AK1060" s="112" t="s">
        <v>509</v>
      </c>
      <c r="AL1060" s="336">
        <v>7</v>
      </c>
      <c r="AM1060" s="44">
        <v>14.908985314132854</v>
      </c>
      <c r="AN1060" s="111">
        <v>0.3</v>
      </c>
      <c r="AO1060" s="111">
        <v>2</v>
      </c>
      <c r="AP1060" s="111">
        <v>2</v>
      </c>
      <c r="AQ1060" s="111" t="s">
        <v>704</v>
      </c>
      <c r="AR1060" s="335" t="s">
        <v>295</v>
      </c>
      <c r="AS1060" s="111" t="s">
        <v>240</v>
      </c>
      <c r="AT1060" s="111" t="s">
        <v>295</v>
      </c>
      <c r="AU1060" s="111" t="s">
        <v>240</v>
      </c>
      <c r="AV1060" s="112" t="s">
        <v>749</v>
      </c>
      <c r="AW1060" s="339"/>
      <c r="AX1060" s="339">
        <v>22</v>
      </c>
      <c r="AY1060" s="334">
        <v>7</v>
      </c>
      <c r="AZ1060" s="334" t="s">
        <v>240</v>
      </c>
      <c r="BA1060" s="339">
        <v>14.91</v>
      </c>
      <c r="BB1060" s="130">
        <v>14.908985314132854</v>
      </c>
      <c r="BC1060" s="339" t="s">
        <v>559</v>
      </c>
      <c r="BD1060" s="339"/>
      <c r="BE1060" s="339" t="s">
        <v>559</v>
      </c>
      <c r="BF1060" s="339">
        <v>0.3</v>
      </c>
      <c r="BG1060" s="339" t="s">
        <v>1775</v>
      </c>
      <c r="BH1060" s="334"/>
      <c r="BI1060" s="334"/>
      <c r="BJ1060" s="112">
        <v>0.01</v>
      </c>
      <c r="BK1060" s="56">
        <v>3.9736740456718924</v>
      </c>
      <c r="BL1060" s="56">
        <v>1.2109570719014422</v>
      </c>
      <c r="BM1060" s="56">
        <v>2.1105780374103094</v>
      </c>
      <c r="BN1060" s="56">
        <v>0.32412278464535887</v>
      </c>
      <c r="BO1060" s="56">
        <v>0.25368740467763096</v>
      </c>
      <c r="BP1060" s="223">
        <v>0.16425757849437245</v>
      </c>
      <c r="BQ1060" s="334">
        <v>23.8</v>
      </c>
      <c r="BR1060" s="56"/>
      <c r="BS1060" s="339"/>
      <c r="BT1060" s="338" t="s">
        <v>773</v>
      </c>
      <c r="BU1060" s="338" t="s">
        <v>825</v>
      </c>
      <c r="BV1060" s="34"/>
      <c r="BW1060" s="34"/>
      <c r="BX1060" s="34"/>
    </row>
    <row r="1061" spans="1:76" x14ac:dyDescent="0.35">
      <c r="A1061" s="34" t="s">
        <v>297</v>
      </c>
      <c r="B1061" s="34"/>
      <c r="C1061" s="34"/>
      <c r="D1061" s="34"/>
      <c r="E1061" s="338" t="s">
        <v>1776</v>
      </c>
      <c r="F1061" s="338" t="s">
        <v>1777</v>
      </c>
      <c r="G1061" s="40">
        <v>2010</v>
      </c>
      <c r="H1061" s="34"/>
      <c r="I1061" s="34"/>
      <c r="J1061" s="338"/>
      <c r="K1061" s="39" t="s">
        <v>80</v>
      </c>
      <c r="L1061" s="39" t="s">
        <v>89</v>
      </c>
      <c r="M1061" s="39" t="s">
        <v>90</v>
      </c>
      <c r="N1061" s="39" t="s">
        <v>760</v>
      </c>
      <c r="O1061" s="39" t="s">
        <v>761</v>
      </c>
      <c r="P1061" s="39" t="s">
        <v>1769</v>
      </c>
      <c r="Q1061" s="39" t="s">
        <v>1770</v>
      </c>
      <c r="R1061" s="35" t="s">
        <v>1771</v>
      </c>
      <c r="S1061" s="35" t="s">
        <v>1771</v>
      </c>
      <c r="T1061" s="35" t="s">
        <v>1772</v>
      </c>
      <c r="U1061" s="39" t="s">
        <v>31</v>
      </c>
      <c r="V1061" s="35" t="s">
        <v>766</v>
      </c>
      <c r="W1061" s="34" t="s">
        <v>280</v>
      </c>
      <c r="X1061" s="35" t="s">
        <v>284</v>
      </c>
      <c r="Y1061" s="35" t="s">
        <v>1773</v>
      </c>
      <c r="Z1061" s="39" t="s">
        <v>239</v>
      </c>
      <c r="AA1061" s="339"/>
      <c r="AB1061" s="339"/>
      <c r="AC1061" s="40">
        <v>96</v>
      </c>
      <c r="AD1061" s="40" t="s">
        <v>240</v>
      </c>
      <c r="AE1061" s="40" t="s">
        <v>508</v>
      </c>
      <c r="AF1061" s="332" t="s">
        <v>240</v>
      </c>
      <c r="AG1061" s="339"/>
      <c r="AH1061" s="339" t="s">
        <v>1778</v>
      </c>
      <c r="AI1061" s="111">
        <v>3960</v>
      </c>
      <c r="AJ1061" s="339"/>
      <c r="AK1061" s="112" t="s">
        <v>295</v>
      </c>
      <c r="AL1061" s="336">
        <v>8.51</v>
      </c>
      <c r="AM1061" s="44">
        <v>94.363577739417678</v>
      </c>
      <c r="AN1061" s="111">
        <v>0.7</v>
      </c>
      <c r="AO1061" s="111">
        <v>3</v>
      </c>
      <c r="AP1061" s="111">
        <v>2</v>
      </c>
      <c r="AQ1061" s="111" t="s">
        <v>704</v>
      </c>
      <c r="AR1061" s="335" t="s">
        <v>295</v>
      </c>
      <c r="AS1061" s="111" t="s">
        <v>240</v>
      </c>
      <c r="AT1061" s="111" t="s">
        <v>295</v>
      </c>
      <c r="AU1061" s="111" t="s">
        <v>240</v>
      </c>
      <c r="AV1061" s="112" t="s">
        <v>167</v>
      </c>
      <c r="AW1061" s="339"/>
      <c r="AX1061" s="339">
        <v>21</v>
      </c>
      <c r="AY1061" s="334">
        <v>8.51</v>
      </c>
      <c r="AZ1061" s="334" t="s">
        <v>240</v>
      </c>
      <c r="BA1061" s="339">
        <v>94.37</v>
      </c>
      <c r="BB1061" s="130">
        <v>94.363577739417678</v>
      </c>
      <c r="BC1061" s="339" t="s">
        <v>559</v>
      </c>
      <c r="BD1061" s="339"/>
      <c r="BE1061" s="339" t="s">
        <v>559</v>
      </c>
      <c r="BF1061" s="339">
        <v>0.7</v>
      </c>
      <c r="BG1061" s="339"/>
      <c r="BH1061" s="334"/>
      <c r="BI1061" s="334"/>
      <c r="BJ1061" s="112">
        <v>10</v>
      </c>
      <c r="BK1061" s="56">
        <v>25.150611649232495</v>
      </c>
      <c r="BL1061" s="56">
        <v>7.6645217220214032</v>
      </c>
      <c r="BM1061" s="56">
        <v>13.358500965151636</v>
      </c>
      <c r="BN1061" s="56">
        <v>2.0514733190464467</v>
      </c>
      <c r="BO1061" s="56">
        <v>1.6056660214237446</v>
      </c>
      <c r="BP1061" s="223">
        <v>1.0396370008392974</v>
      </c>
      <c r="BQ1061" s="334">
        <v>345</v>
      </c>
      <c r="BR1061" s="56"/>
      <c r="BS1061" s="339"/>
      <c r="BT1061" s="338" t="s">
        <v>773</v>
      </c>
      <c r="BU1061" s="340" t="s">
        <v>774</v>
      </c>
      <c r="BV1061" s="34"/>
      <c r="BW1061" s="34"/>
      <c r="BX1061" s="34"/>
    </row>
    <row r="1062" spans="1:76" x14ac:dyDescent="0.35">
      <c r="A1062" s="34" t="s">
        <v>277</v>
      </c>
      <c r="B1062" s="34"/>
      <c r="C1062" s="34"/>
      <c r="D1062" s="34"/>
      <c r="E1062" s="338" t="s">
        <v>1779</v>
      </c>
      <c r="F1062" s="338" t="s">
        <v>1780</v>
      </c>
      <c r="G1062" s="40">
        <v>2012</v>
      </c>
      <c r="H1062" s="34"/>
      <c r="I1062" s="34"/>
      <c r="J1062" s="338"/>
      <c r="K1062" s="39" t="s">
        <v>80</v>
      </c>
      <c r="L1062" s="39" t="s">
        <v>89</v>
      </c>
      <c r="M1062" s="39" t="s">
        <v>90</v>
      </c>
      <c r="N1062" s="39" t="s">
        <v>760</v>
      </c>
      <c r="O1062" s="39" t="s">
        <v>761</v>
      </c>
      <c r="P1062" s="39" t="s">
        <v>1769</v>
      </c>
      <c r="Q1062" s="39" t="s">
        <v>1770</v>
      </c>
      <c r="R1062" s="35" t="s">
        <v>1781</v>
      </c>
      <c r="S1062" s="35" t="s">
        <v>1781</v>
      </c>
      <c r="T1062" s="35" t="s">
        <v>1782</v>
      </c>
      <c r="U1062" s="39" t="s">
        <v>31</v>
      </c>
      <c r="V1062" s="35" t="s">
        <v>766</v>
      </c>
      <c r="W1062" s="34" t="s">
        <v>280</v>
      </c>
      <c r="X1062" s="35" t="s">
        <v>1783</v>
      </c>
      <c r="Y1062" s="35"/>
      <c r="Z1062" s="39" t="s">
        <v>239</v>
      </c>
      <c r="AA1062" s="339"/>
      <c r="AB1062" s="339"/>
      <c r="AC1062" s="40">
        <v>96</v>
      </c>
      <c r="AD1062" s="40" t="s">
        <v>1784</v>
      </c>
      <c r="AE1062" s="40" t="s">
        <v>508</v>
      </c>
      <c r="AF1062" s="332" t="s">
        <v>240</v>
      </c>
      <c r="AG1062" s="339"/>
      <c r="AH1062" s="339" t="s">
        <v>1785</v>
      </c>
      <c r="AI1062" s="111">
        <v>162.6</v>
      </c>
      <c r="AJ1062" s="339"/>
      <c r="AK1062" s="112" t="s">
        <v>509</v>
      </c>
      <c r="AL1062" s="336">
        <v>8.3000000000000007</v>
      </c>
      <c r="AM1062" s="44">
        <v>169.99413842864621</v>
      </c>
      <c r="AN1062" s="111">
        <v>0.3</v>
      </c>
      <c r="AO1062" s="111">
        <v>2</v>
      </c>
      <c r="AP1062" s="111">
        <v>2</v>
      </c>
      <c r="AQ1062" s="111" t="s">
        <v>704</v>
      </c>
      <c r="AR1062" s="335" t="s">
        <v>295</v>
      </c>
      <c r="AS1062" s="111" t="s">
        <v>295</v>
      </c>
      <c r="AT1062" s="111" t="s">
        <v>295</v>
      </c>
      <c r="AU1062" s="111" t="s">
        <v>240</v>
      </c>
      <c r="AV1062" s="112" t="s">
        <v>167</v>
      </c>
      <c r="AW1062" s="339"/>
      <c r="AX1062" s="339">
        <v>25</v>
      </c>
      <c r="AY1062" s="334">
        <v>8.3000000000000007</v>
      </c>
      <c r="AZ1062" s="334" t="s">
        <v>240</v>
      </c>
      <c r="BA1062" s="339">
        <v>170</v>
      </c>
      <c r="BB1062" s="130">
        <v>169.99413842864621</v>
      </c>
      <c r="BC1062" s="339" t="s">
        <v>559</v>
      </c>
      <c r="BD1062" s="339"/>
      <c r="BE1062" s="339">
        <v>0.3</v>
      </c>
      <c r="BF1062" s="339"/>
      <c r="BG1062" s="339" t="s">
        <v>772</v>
      </c>
      <c r="BH1062" s="334"/>
      <c r="BI1062" s="334"/>
      <c r="BJ1062" s="112">
        <v>10</v>
      </c>
      <c r="BK1062" s="56">
        <v>28.008728733935602</v>
      </c>
      <c r="BL1062" s="56">
        <v>24.29731490529602</v>
      </c>
      <c r="BM1062" s="56">
        <v>52.5</v>
      </c>
      <c r="BN1062" s="56">
        <v>4.206883364316643</v>
      </c>
      <c r="BO1062" s="56">
        <v>162.53686912797392</v>
      </c>
      <c r="BP1062" s="223">
        <v>3.8</v>
      </c>
      <c r="BQ1062" s="334">
        <v>134</v>
      </c>
      <c r="BR1062" s="56"/>
      <c r="BS1062" s="339"/>
      <c r="BT1062" s="338" t="s">
        <v>773</v>
      </c>
      <c r="BU1062" s="338" t="s">
        <v>825</v>
      </c>
      <c r="BV1062" s="34"/>
      <c r="BW1062" s="34"/>
      <c r="BX1062" s="34"/>
    </row>
    <row r="1063" spans="1:76" x14ac:dyDescent="0.35">
      <c r="A1063" s="34" t="s">
        <v>889</v>
      </c>
      <c r="B1063" s="34"/>
      <c r="C1063" s="34"/>
      <c r="D1063" s="34"/>
      <c r="E1063" s="357" t="s">
        <v>1430</v>
      </c>
      <c r="F1063" s="357" t="s">
        <v>1431</v>
      </c>
      <c r="G1063" s="359" t="s">
        <v>1786</v>
      </c>
      <c r="H1063" s="34"/>
      <c r="I1063" s="34"/>
      <c r="J1063" s="357"/>
      <c r="K1063" s="39" t="s">
        <v>80</v>
      </c>
      <c r="L1063" s="39" t="s">
        <v>119</v>
      </c>
      <c r="N1063" s="39" t="s">
        <v>687</v>
      </c>
      <c r="O1063" s="39" t="s">
        <v>1655</v>
      </c>
      <c r="P1063" s="39" t="s">
        <v>1787</v>
      </c>
      <c r="Q1063" s="39" t="s">
        <v>1788</v>
      </c>
      <c r="R1063" s="35" t="s">
        <v>1789</v>
      </c>
      <c r="S1063" s="35" t="s">
        <v>1789</v>
      </c>
      <c r="T1063" s="34" t="s">
        <v>1790</v>
      </c>
      <c r="U1063" s="39" t="s">
        <v>28</v>
      </c>
      <c r="V1063" s="113" t="s">
        <v>307</v>
      </c>
      <c r="W1063" s="34" t="s">
        <v>280</v>
      </c>
      <c r="X1063" s="357"/>
      <c r="Y1063" s="357"/>
      <c r="Z1063" s="39" t="s">
        <v>239</v>
      </c>
      <c r="AA1063" s="34"/>
      <c r="AB1063" s="34"/>
      <c r="AC1063" s="41">
        <v>96</v>
      </c>
      <c r="AD1063" s="41" t="s">
        <v>240</v>
      </c>
      <c r="AE1063" s="41" t="s">
        <v>477</v>
      </c>
      <c r="AF1063" s="332" t="s">
        <v>240</v>
      </c>
      <c r="AG1063" s="339" t="s">
        <v>478</v>
      </c>
      <c r="AH1063" s="352">
        <v>7.68</v>
      </c>
      <c r="AI1063" s="111">
        <v>7.68</v>
      </c>
      <c r="AJ1063" s="34"/>
      <c r="AK1063" s="34"/>
      <c r="AL1063" s="336">
        <v>7.2</v>
      </c>
      <c r="AM1063" s="44">
        <v>21</v>
      </c>
      <c r="AN1063" s="111">
        <v>1.1000000000000001</v>
      </c>
      <c r="AO1063" s="111">
        <f>IF(AP1063=1,1,"xx")</f>
        <v>1</v>
      </c>
      <c r="AP1063" s="111">
        <v>1</v>
      </c>
      <c r="AQ1063" s="111"/>
      <c r="AR1063" s="335" t="s">
        <v>295</v>
      </c>
      <c r="AS1063" s="111" t="s">
        <v>295</v>
      </c>
      <c r="AT1063" s="111" t="s">
        <v>295</v>
      </c>
      <c r="AU1063" s="111"/>
      <c r="AV1063" s="357"/>
      <c r="AW1063" s="352"/>
      <c r="AX1063" s="352">
        <v>15</v>
      </c>
      <c r="AY1063" s="352">
        <v>7.2</v>
      </c>
      <c r="AZ1063" s="334" t="s">
        <v>240</v>
      </c>
      <c r="BA1063" s="352"/>
      <c r="BB1063" s="352">
        <v>21</v>
      </c>
      <c r="BD1063" s="352"/>
      <c r="BF1063" s="352">
        <v>1.1000000000000001</v>
      </c>
      <c r="BH1063" s="352"/>
      <c r="BI1063" s="352"/>
      <c r="BJ1063" s="34"/>
      <c r="BK1063" s="356">
        <v>6.0583</v>
      </c>
      <c r="BL1063" s="356">
        <v>1.7462</v>
      </c>
      <c r="BM1063" s="356">
        <v>4.5301999999999998</v>
      </c>
      <c r="BN1063" s="356"/>
      <c r="BO1063" s="356">
        <v>2.8706</v>
      </c>
      <c r="BP1063" s="57"/>
      <c r="BQ1063" s="352">
        <v>26</v>
      </c>
      <c r="BR1063" s="34"/>
      <c r="BS1063" s="34"/>
      <c r="BT1063" s="352"/>
      <c r="BU1063" s="352"/>
      <c r="BV1063" s="34"/>
      <c r="BW1063" s="34"/>
      <c r="BX1063" s="34"/>
    </row>
    <row r="1064" spans="1:76" x14ac:dyDescent="0.35">
      <c r="A1064" s="34" t="s">
        <v>889</v>
      </c>
      <c r="B1064" s="34"/>
      <c r="C1064" s="34"/>
      <c r="D1064" s="34"/>
      <c r="E1064" s="357" t="s">
        <v>298</v>
      </c>
      <c r="F1064" s="357" t="s">
        <v>881</v>
      </c>
      <c r="G1064" s="359">
        <v>1993</v>
      </c>
      <c r="H1064" s="34"/>
      <c r="I1064" s="34"/>
      <c r="J1064" s="357"/>
      <c r="K1064" s="39" t="s">
        <v>80</v>
      </c>
      <c r="L1064" s="357" t="s">
        <v>1791</v>
      </c>
      <c r="M1064" s="357"/>
      <c r="N1064" s="39" t="s">
        <v>1792</v>
      </c>
      <c r="O1064" s="39" t="s">
        <v>1793</v>
      </c>
      <c r="P1064" s="39" t="s">
        <v>1794</v>
      </c>
      <c r="Q1064" s="39" t="s">
        <v>1795</v>
      </c>
      <c r="R1064" s="35" t="s">
        <v>1796</v>
      </c>
      <c r="S1064" s="35" t="s">
        <v>1796</v>
      </c>
      <c r="T1064" s="34" t="s">
        <v>1797</v>
      </c>
      <c r="U1064" s="39" t="s">
        <v>28</v>
      </c>
      <c r="V1064" s="113" t="s">
        <v>1798</v>
      </c>
      <c r="W1064" s="34" t="s">
        <v>280</v>
      </c>
      <c r="X1064" s="113" t="s">
        <v>327</v>
      </c>
      <c r="Y1064" s="357"/>
      <c r="Z1064" s="39" t="s">
        <v>239</v>
      </c>
      <c r="AA1064" s="34"/>
      <c r="AB1064" s="34"/>
      <c r="AC1064" s="41"/>
      <c r="AD1064" s="41" t="s">
        <v>240</v>
      </c>
      <c r="AE1064" s="41" t="s">
        <v>508</v>
      </c>
      <c r="AF1064" s="332" t="s">
        <v>240</v>
      </c>
      <c r="AG1064" s="34" t="s">
        <v>883</v>
      </c>
      <c r="AH1064" s="34">
        <v>130</v>
      </c>
      <c r="AI1064" s="111">
        <v>130</v>
      </c>
      <c r="AJ1064" s="356"/>
      <c r="AK1064" s="34"/>
      <c r="AL1064" s="336">
        <v>6.3</v>
      </c>
      <c r="AM1064" s="44">
        <v>290</v>
      </c>
      <c r="AN1064" s="111">
        <v>0.3</v>
      </c>
      <c r="AO1064" s="111">
        <v>2</v>
      </c>
      <c r="AP1064" s="111"/>
      <c r="AQ1064" s="111" t="s">
        <v>1799</v>
      </c>
      <c r="AR1064" s="335" t="s">
        <v>295</v>
      </c>
      <c r="AS1064" s="111" t="s">
        <v>295</v>
      </c>
      <c r="AT1064" s="111" t="s">
        <v>295</v>
      </c>
      <c r="AU1064" s="111"/>
      <c r="AV1064" s="357"/>
      <c r="AW1064" s="352"/>
      <c r="AX1064" s="352">
        <v>25</v>
      </c>
      <c r="AY1064" s="352">
        <v>6.3</v>
      </c>
      <c r="AZ1064" s="334" t="s">
        <v>240</v>
      </c>
      <c r="BA1064" s="352"/>
      <c r="BB1064" s="393">
        <v>290</v>
      </c>
      <c r="BC1064" s="39" t="s">
        <v>1224</v>
      </c>
      <c r="BD1064" s="352"/>
      <c r="BE1064" s="356"/>
      <c r="BF1064" s="393">
        <v>0.5</v>
      </c>
      <c r="BG1064" s="356"/>
      <c r="BH1064" s="352"/>
      <c r="BI1064" s="352"/>
      <c r="BJ1064" s="34"/>
      <c r="BK1064" s="392">
        <v>47.860199999999999</v>
      </c>
      <c r="BL1064" s="392">
        <v>41.47</v>
      </c>
      <c r="BM1064" s="392">
        <v>89.820999999999998</v>
      </c>
      <c r="BN1064" s="392">
        <v>7.1779999999999999</v>
      </c>
      <c r="BO1064" s="392">
        <v>278.39999999999998</v>
      </c>
      <c r="BP1064" s="391">
        <v>6.5080999999999998</v>
      </c>
      <c r="BQ1064" s="352">
        <v>235</v>
      </c>
      <c r="BR1064" s="34"/>
      <c r="BS1064" s="34"/>
      <c r="BT1064" s="352"/>
      <c r="BU1064" s="352"/>
      <c r="BV1064" s="34"/>
      <c r="BW1064" s="34"/>
      <c r="BX1064" s="34"/>
    </row>
    <row r="1065" spans="1:76" x14ac:dyDescent="0.35">
      <c r="A1065" s="34" t="s">
        <v>889</v>
      </c>
      <c r="B1065" s="34"/>
      <c r="C1065" s="34"/>
      <c r="D1065" s="34"/>
      <c r="E1065" s="357" t="s">
        <v>298</v>
      </c>
      <c r="F1065" s="357" t="s">
        <v>881</v>
      </c>
      <c r="G1065" s="359">
        <v>1993</v>
      </c>
      <c r="H1065" s="34"/>
      <c r="I1065" s="34"/>
      <c r="J1065" s="357"/>
      <c r="K1065" s="39" t="s">
        <v>80</v>
      </c>
      <c r="L1065" s="357" t="s">
        <v>1791</v>
      </c>
      <c r="M1065" s="357"/>
      <c r="N1065" s="39" t="s">
        <v>1792</v>
      </c>
      <c r="O1065" s="39" t="s">
        <v>1793</v>
      </c>
      <c r="P1065" s="39" t="s">
        <v>1794</v>
      </c>
      <c r="Q1065" s="39" t="s">
        <v>1795</v>
      </c>
      <c r="R1065" s="35" t="s">
        <v>1796</v>
      </c>
      <c r="S1065" s="35" t="s">
        <v>1796</v>
      </c>
      <c r="T1065" s="34" t="s">
        <v>1797</v>
      </c>
      <c r="U1065" s="39" t="s">
        <v>28</v>
      </c>
      <c r="V1065" s="113" t="s">
        <v>1798</v>
      </c>
      <c r="W1065" s="34" t="s">
        <v>280</v>
      </c>
      <c r="X1065" s="113" t="s">
        <v>327</v>
      </c>
      <c r="Y1065" s="357"/>
      <c r="Z1065" s="39" t="s">
        <v>239</v>
      </c>
      <c r="AA1065" s="34"/>
      <c r="AB1065" s="34"/>
      <c r="AC1065" s="41"/>
      <c r="AD1065" s="41" t="s">
        <v>240</v>
      </c>
      <c r="AE1065" s="41" t="s">
        <v>508</v>
      </c>
      <c r="AF1065" s="332" t="s">
        <v>240</v>
      </c>
      <c r="AG1065" s="34" t="s">
        <v>883</v>
      </c>
      <c r="AH1065" s="34">
        <v>270</v>
      </c>
      <c r="AI1065" s="111">
        <v>270</v>
      </c>
      <c r="AJ1065" s="356"/>
      <c r="AK1065" s="34"/>
      <c r="AL1065" s="336">
        <v>7.29</v>
      </c>
      <c r="AM1065" s="44">
        <v>290</v>
      </c>
      <c r="AN1065" s="111">
        <v>0.3</v>
      </c>
      <c r="AO1065" s="111">
        <v>2</v>
      </c>
      <c r="AP1065" s="111"/>
      <c r="AQ1065" s="111" t="s">
        <v>1799</v>
      </c>
      <c r="AR1065" s="335" t="s">
        <v>295</v>
      </c>
      <c r="AS1065" s="111" t="s">
        <v>240</v>
      </c>
      <c r="AT1065" s="111" t="s">
        <v>295</v>
      </c>
      <c r="AU1065" s="111"/>
      <c r="AV1065" s="357"/>
      <c r="AW1065" s="352"/>
      <c r="AX1065" s="352">
        <v>25</v>
      </c>
      <c r="AY1065" s="352">
        <v>7.29</v>
      </c>
      <c r="AZ1065" s="334" t="s">
        <v>240</v>
      </c>
      <c r="BA1065" s="352"/>
      <c r="BB1065" s="393">
        <v>290</v>
      </c>
      <c r="BD1065" s="352"/>
      <c r="BE1065" s="356"/>
      <c r="BF1065" s="393">
        <v>0.5</v>
      </c>
      <c r="BG1065" s="356"/>
      <c r="BH1065" s="352"/>
      <c r="BI1065" s="352"/>
      <c r="BJ1065" s="34"/>
      <c r="BK1065" s="392">
        <v>47.860199999999999</v>
      </c>
      <c r="BL1065" s="392">
        <v>41.47</v>
      </c>
      <c r="BM1065" s="392">
        <v>89.820999999999998</v>
      </c>
      <c r="BN1065" s="392">
        <v>7.1779999999999999</v>
      </c>
      <c r="BO1065" s="392">
        <v>278.39999999999998</v>
      </c>
      <c r="BP1065" s="391">
        <v>6.5080999999999998</v>
      </c>
      <c r="BQ1065" s="352">
        <v>235</v>
      </c>
      <c r="BR1065" s="34"/>
      <c r="BS1065" s="34"/>
      <c r="BT1065" s="352"/>
      <c r="BU1065" s="352"/>
      <c r="BV1065" s="34"/>
      <c r="BW1065" s="34"/>
      <c r="BX1065" s="34"/>
    </row>
    <row r="1066" spans="1:76" x14ac:dyDescent="0.35">
      <c r="A1066" s="34" t="s">
        <v>889</v>
      </c>
      <c r="B1066" s="34"/>
      <c r="C1066" s="34"/>
      <c r="D1066" s="34"/>
      <c r="E1066" s="357" t="s">
        <v>298</v>
      </c>
      <c r="F1066" s="357" t="s">
        <v>881</v>
      </c>
      <c r="G1066" s="359">
        <v>1993</v>
      </c>
      <c r="H1066" s="34"/>
      <c r="I1066" s="34"/>
      <c r="J1066" s="357"/>
      <c r="K1066" s="39" t="s">
        <v>80</v>
      </c>
      <c r="L1066" s="357" t="s">
        <v>1791</v>
      </c>
      <c r="M1066" s="357"/>
      <c r="N1066" s="39" t="s">
        <v>1792</v>
      </c>
      <c r="O1066" s="39" t="s">
        <v>1793</v>
      </c>
      <c r="P1066" s="39" t="s">
        <v>1794</v>
      </c>
      <c r="Q1066" s="39" t="s">
        <v>1795</v>
      </c>
      <c r="R1066" s="35" t="s">
        <v>1796</v>
      </c>
      <c r="S1066" s="35" t="s">
        <v>1796</v>
      </c>
      <c r="T1066" s="34" t="s">
        <v>1797</v>
      </c>
      <c r="U1066" s="39" t="s">
        <v>28</v>
      </c>
      <c r="V1066" s="113" t="s">
        <v>1798</v>
      </c>
      <c r="W1066" s="34" t="s">
        <v>280</v>
      </c>
      <c r="X1066" s="113" t="s">
        <v>327</v>
      </c>
      <c r="Y1066" s="357"/>
      <c r="Z1066" s="39" t="s">
        <v>239</v>
      </c>
      <c r="AA1066" s="34"/>
      <c r="AB1066" s="34"/>
      <c r="AC1066" s="41"/>
      <c r="AD1066" s="41" t="s">
        <v>240</v>
      </c>
      <c r="AE1066" s="41" t="s">
        <v>508</v>
      </c>
      <c r="AF1066" s="332" t="s">
        <v>240</v>
      </c>
      <c r="AG1066" s="34" t="s">
        <v>883</v>
      </c>
      <c r="AH1066" s="34">
        <v>500</v>
      </c>
      <c r="AI1066" s="111">
        <v>500</v>
      </c>
      <c r="AJ1066" s="356"/>
      <c r="AK1066" s="34"/>
      <c r="AL1066" s="336">
        <v>8.25</v>
      </c>
      <c r="AM1066" s="44">
        <v>290</v>
      </c>
      <c r="AN1066" s="111">
        <v>0.3</v>
      </c>
      <c r="AO1066" s="111">
        <v>2</v>
      </c>
      <c r="AP1066" s="111"/>
      <c r="AQ1066" s="111" t="s">
        <v>1799</v>
      </c>
      <c r="AR1066" s="335" t="s">
        <v>295</v>
      </c>
      <c r="AS1066" s="111" t="s">
        <v>240</v>
      </c>
      <c r="AT1066" s="111" t="s">
        <v>295</v>
      </c>
      <c r="AU1066" s="111"/>
      <c r="AV1066" s="357"/>
      <c r="AW1066" s="352"/>
      <c r="AX1066" s="352">
        <v>25</v>
      </c>
      <c r="AY1066" s="352">
        <v>8.25</v>
      </c>
      <c r="AZ1066" s="334" t="s">
        <v>240</v>
      </c>
      <c r="BA1066" s="352"/>
      <c r="BB1066" s="393">
        <v>290</v>
      </c>
      <c r="BD1066" s="352"/>
      <c r="BE1066" s="356"/>
      <c r="BF1066" s="393">
        <v>0.5</v>
      </c>
      <c r="BG1066" s="356"/>
      <c r="BH1066" s="352"/>
      <c r="BI1066" s="352"/>
      <c r="BJ1066" s="34"/>
      <c r="BK1066" s="392">
        <v>47.860199999999999</v>
      </c>
      <c r="BL1066" s="392">
        <v>41.47</v>
      </c>
      <c r="BM1066" s="392">
        <v>89.820999999999998</v>
      </c>
      <c r="BN1066" s="392">
        <v>7.1779999999999999</v>
      </c>
      <c r="BO1066" s="392">
        <v>278.39999999999998</v>
      </c>
      <c r="BP1066" s="391">
        <v>6.5080999999999998</v>
      </c>
      <c r="BQ1066" s="352">
        <v>235</v>
      </c>
      <c r="BR1066" s="34"/>
      <c r="BS1066" s="34"/>
      <c r="BT1066" s="352"/>
      <c r="BU1066" s="352"/>
      <c r="BV1066" s="34"/>
      <c r="BW1066" s="34"/>
      <c r="BX1066" s="34"/>
    </row>
    <row r="1067" spans="1:76" x14ac:dyDescent="0.35">
      <c r="A1067" s="34" t="s">
        <v>277</v>
      </c>
      <c r="B1067" s="34"/>
      <c r="C1067" s="34"/>
      <c r="D1067" s="34"/>
      <c r="E1067" s="113" t="s">
        <v>1401</v>
      </c>
      <c r="F1067" s="113" t="s">
        <v>1402</v>
      </c>
      <c r="G1067" s="41">
        <v>2002</v>
      </c>
      <c r="H1067" s="34"/>
      <c r="I1067" s="34"/>
      <c r="J1067" s="113"/>
      <c r="K1067" s="39" t="s">
        <v>80</v>
      </c>
      <c r="L1067" s="357" t="s">
        <v>1791</v>
      </c>
      <c r="M1067" s="357"/>
      <c r="N1067" s="39" t="s">
        <v>1792</v>
      </c>
      <c r="O1067" s="39" t="s">
        <v>1793</v>
      </c>
      <c r="P1067" s="39" t="s">
        <v>1794</v>
      </c>
      <c r="Q1067" s="39" t="s">
        <v>1795</v>
      </c>
      <c r="R1067" s="35" t="s">
        <v>1796</v>
      </c>
      <c r="S1067" s="35" t="s">
        <v>1796</v>
      </c>
      <c r="T1067" s="113" t="s">
        <v>1800</v>
      </c>
      <c r="U1067" s="39" t="s">
        <v>28</v>
      </c>
      <c r="V1067" s="113" t="s">
        <v>1798</v>
      </c>
      <c r="W1067" s="34" t="s">
        <v>280</v>
      </c>
      <c r="X1067" s="113" t="s">
        <v>327</v>
      </c>
      <c r="Y1067" s="113"/>
      <c r="Z1067" s="39" t="s">
        <v>239</v>
      </c>
      <c r="AA1067" s="112"/>
      <c r="AB1067" s="112"/>
      <c r="AC1067" s="41">
        <v>48</v>
      </c>
      <c r="AD1067" s="332" t="s">
        <v>240</v>
      </c>
      <c r="AE1067" s="41" t="s">
        <v>508</v>
      </c>
      <c r="AF1067" s="332" t="s">
        <v>240</v>
      </c>
      <c r="AG1067" s="112"/>
      <c r="AH1067" s="114">
        <v>24.401664</v>
      </c>
      <c r="AI1067" s="111">
        <v>24.401664</v>
      </c>
      <c r="AJ1067" s="114"/>
      <c r="AK1067" s="114" t="s">
        <v>509</v>
      </c>
      <c r="AL1067" s="336">
        <v>7.32</v>
      </c>
      <c r="AM1067" s="44">
        <v>21.016957140000002</v>
      </c>
      <c r="AN1067" s="111">
        <v>0.6</v>
      </c>
      <c r="AO1067" s="111">
        <v>2</v>
      </c>
      <c r="AP1067" s="111">
        <v>2</v>
      </c>
      <c r="AQ1067" s="111" t="s">
        <v>1801</v>
      </c>
      <c r="AR1067" s="335" t="s">
        <v>295</v>
      </c>
      <c r="AS1067" s="111" t="s">
        <v>240</v>
      </c>
      <c r="AT1067" s="111" t="s">
        <v>295</v>
      </c>
      <c r="AU1067" s="111" t="s">
        <v>240</v>
      </c>
      <c r="AV1067" s="112" t="s">
        <v>167</v>
      </c>
      <c r="AW1067" s="112"/>
      <c r="AX1067" s="112">
        <v>18.8</v>
      </c>
      <c r="AY1067" s="112">
        <v>7.32</v>
      </c>
      <c r="AZ1067" s="334" t="s">
        <v>240</v>
      </c>
      <c r="BA1067" s="114">
        <v>21.016957140000002</v>
      </c>
      <c r="BB1067" s="130">
        <v>21.016957140000002</v>
      </c>
      <c r="BC1067" s="112" t="s">
        <v>1802</v>
      </c>
      <c r="BD1067" s="112"/>
      <c r="BE1067" s="112" t="s">
        <v>1802</v>
      </c>
      <c r="BF1067" s="112"/>
      <c r="BG1067" s="114"/>
      <c r="BH1067" s="112"/>
      <c r="BI1067" s="112"/>
      <c r="BJ1067" s="114">
        <v>99</v>
      </c>
      <c r="BK1067" s="56">
        <v>4.6089700000000002</v>
      </c>
      <c r="BL1067" s="56">
        <v>2.3089750000000002</v>
      </c>
      <c r="BM1067" s="56">
        <v>0.80464191500000004</v>
      </c>
      <c r="BN1067" s="56">
        <v>0.46917960000000003</v>
      </c>
      <c r="BO1067" s="56">
        <v>1.099043</v>
      </c>
      <c r="BP1067" s="223">
        <v>23.054400000000001</v>
      </c>
      <c r="BQ1067" s="114">
        <v>12.010427999999999</v>
      </c>
      <c r="BR1067" s="56"/>
      <c r="BS1067" s="114"/>
      <c r="BT1067" s="338" t="s">
        <v>773</v>
      </c>
      <c r="BU1067" s="351" t="s">
        <v>1803</v>
      </c>
      <c r="BV1067" s="34"/>
      <c r="BW1067" s="34"/>
      <c r="BX1067" s="34"/>
    </row>
    <row r="1068" spans="1:76" x14ac:dyDescent="0.35">
      <c r="A1068" s="34" t="s">
        <v>277</v>
      </c>
      <c r="B1068" s="34"/>
      <c r="C1068" s="34"/>
      <c r="D1068" s="34"/>
      <c r="E1068" s="113" t="s">
        <v>1401</v>
      </c>
      <c r="F1068" s="113" t="s">
        <v>1402</v>
      </c>
      <c r="G1068" s="41">
        <v>2002</v>
      </c>
      <c r="H1068" s="34"/>
      <c r="I1068" s="34"/>
      <c r="J1068" s="113"/>
      <c r="K1068" s="39" t="s">
        <v>80</v>
      </c>
      <c r="L1068" s="357" t="s">
        <v>1791</v>
      </c>
      <c r="M1068" s="357"/>
      <c r="N1068" s="39" t="s">
        <v>1792</v>
      </c>
      <c r="O1068" s="39" t="s">
        <v>1793</v>
      </c>
      <c r="P1068" s="39" t="s">
        <v>1794</v>
      </c>
      <c r="Q1068" s="39" t="s">
        <v>1795</v>
      </c>
      <c r="R1068" s="35" t="s">
        <v>1796</v>
      </c>
      <c r="S1068" s="35" t="s">
        <v>1796</v>
      </c>
      <c r="T1068" s="113" t="s">
        <v>1800</v>
      </c>
      <c r="U1068" s="39" t="s">
        <v>28</v>
      </c>
      <c r="V1068" s="113" t="s">
        <v>1798</v>
      </c>
      <c r="W1068" s="34" t="s">
        <v>280</v>
      </c>
      <c r="X1068" s="113" t="s">
        <v>327</v>
      </c>
      <c r="Y1068" s="113"/>
      <c r="Z1068" s="39" t="s">
        <v>239</v>
      </c>
      <c r="AA1068" s="112"/>
      <c r="AB1068" s="112"/>
      <c r="AC1068" s="41">
        <v>48</v>
      </c>
      <c r="AD1068" s="332" t="s">
        <v>240</v>
      </c>
      <c r="AE1068" s="41" t="s">
        <v>508</v>
      </c>
      <c r="AF1068" s="332" t="s">
        <v>240</v>
      </c>
      <c r="AG1068" s="112"/>
      <c r="AH1068" s="114">
        <v>30.120804</v>
      </c>
      <c r="AI1068" s="111">
        <v>30.120804</v>
      </c>
      <c r="AJ1068" s="114"/>
      <c r="AK1068" s="114" t="s">
        <v>509</v>
      </c>
      <c r="AL1068" s="336">
        <v>7.49</v>
      </c>
      <c r="AM1068" s="44">
        <v>26.521399869999996</v>
      </c>
      <c r="AN1068" s="111">
        <v>0.6</v>
      </c>
      <c r="AO1068" s="111">
        <v>2</v>
      </c>
      <c r="AP1068" s="111">
        <v>2</v>
      </c>
      <c r="AQ1068" s="111" t="s">
        <v>1801</v>
      </c>
      <c r="AR1068" s="335" t="s">
        <v>295</v>
      </c>
      <c r="AS1068" s="111" t="s">
        <v>240</v>
      </c>
      <c r="AT1068" s="111" t="s">
        <v>295</v>
      </c>
      <c r="AU1068" s="111" t="s">
        <v>240</v>
      </c>
      <c r="AV1068" s="112" t="s">
        <v>167</v>
      </c>
      <c r="AW1068" s="112"/>
      <c r="AX1068" s="112">
        <v>19.2</v>
      </c>
      <c r="AY1068" s="112">
        <v>7.49</v>
      </c>
      <c r="AZ1068" s="334" t="s">
        <v>240</v>
      </c>
      <c r="BA1068" s="114">
        <v>26.521399869999996</v>
      </c>
      <c r="BB1068" s="130">
        <v>26.521399869999996</v>
      </c>
      <c r="BC1068" s="112" t="s">
        <v>1802</v>
      </c>
      <c r="BD1068" s="112"/>
      <c r="BE1068" s="112" t="s">
        <v>1802</v>
      </c>
      <c r="BF1068" s="112"/>
      <c r="BG1068" s="114"/>
      <c r="BH1068" s="112"/>
      <c r="BI1068" s="112"/>
      <c r="BJ1068" s="114">
        <v>99</v>
      </c>
      <c r="BK1068" s="56">
        <v>5.8113099999999998</v>
      </c>
      <c r="BL1068" s="56">
        <v>2.9165999999999999</v>
      </c>
      <c r="BM1068" s="56">
        <v>1.0115498359999999</v>
      </c>
      <c r="BN1068" s="56">
        <v>0.93835920000000006</v>
      </c>
      <c r="BO1068" s="56">
        <v>1.1699490000000001</v>
      </c>
      <c r="BP1068" s="223">
        <v>22.093800000000002</v>
      </c>
      <c r="BQ1068" s="114">
        <v>18.015642</v>
      </c>
      <c r="BR1068" s="56"/>
      <c r="BS1068" s="114"/>
      <c r="BT1068" s="338" t="s">
        <v>773</v>
      </c>
      <c r="BU1068" s="351" t="s">
        <v>1803</v>
      </c>
      <c r="BV1068" s="34"/>
      <c r="BW1068" s="34"/>
      <c r="BX1068" s="34"/>
    </row>
    <row r="1069" spans="1:76" x14ac:dyDescent="0.35">
      <c r="A1069" s="34" t="s">
        <v>277</v>
      </c>
      <c r="B1069" s="34"/>
      <c r="C1069" s="34"/>
      <c r="D1069" s="34"/>
      <c r="E1069" s="113" t="s">
        <v>1401</v>
      </c>
      <c r="F1069" s="113" t="s">
        <v>1402</v>
      </c>
      <c r="G1069" s="41">
        <v>2002</v>
      </c>
      <c r="H1069" s="34"/>
      <c r="I1069" s="34"/>
      <c r="J1069" s="113"/>
      <c r="K1069" s="39" t="s">
        <v>80</v>
      </c>
      <c r="L1069" s="357" t="s">
        <v>1791</v>
      </c>
      <c r="M1069" s="357"/>
      <c r="N1069" s="39" t="s">
        <v>1792</v>
      </c>
      <c r="O1069" s="39" t="s">
        <v>1793</v>
      </c>
      <c r="P1069" s="39" t="s">
        <v>1794</v>
      </c>
      <c r="Q1069" s="39" t="s">
        <v>1795</v>
      </c>
      <c r="R1069" s="35" t="s">
        <v>1796</v>
      </c>
      <c r="S1069" s="35" t="s">
        <v>1796</v>
      </c>
      <c r="T1069" s="113" t="s">
        <v>1800</v>
      </c>
      <c r="U1069" s="39" t="s">
        <v>28</v>
      </c>
      <c r="V1069" s="113" t="s">
        <v>1798</v>
      </c>
      <c r="W1069" s="34" t="s">
        <v>280</v>
      </c>
      <c r="X1069" s="113" t="s">
        <v>327</v>
      </c>
      <c r="Y1069" s="113"/>
      <c r="Z1069" s="39" t="s">
        <v>239</v>
      </c>
      <c r="AA1069" s="112"/>
      <c r="AB1069" s="112"/>
      <c r="AC1069" s="41">
        <v>48</v>
      </c>
      <c r="AD1069" s="332" t="s">
        <v>240</v>
      </c>
      <c r="AE1069" s="41" t="s">
        <v>508</v>
      </c>
      <c r="AF1069" s="332" t="s">
        <v>240</v>
      </c>
      <c r="AG1069" s="112"/>
      <c r="AH1069" s="114">
        <v>38.318238000000001</v>
      </c>
      <c r="AI1069" s="111">
        <v>38.318238000000001</v>
      </c>
      <c r="AJ1069" s="114"/>
      <c r="AK1069" s="114" t="s">
        <v>509</v>
      </c>
      <c r="AL1069" s="336">
        <v>7.36</v>
      </c>
      <c r="AM1069" s="44">
        <v>26.521399869999996</v>
      </c>
      <c r="AN1069" s="111">
        <v>0.6</v>
      </c>
      <c r="AO1069" s="111">
        <v>2</v>
      </c>
      <c r="AP1069" s="111">
        <v>2</v>
      </c>
      <c r="AQ1069" s="111" t="s">
        <v>1801</v>
      </c>
      <c r="AR1069" s="335" t="s">
        <v>295</v>
      </c>
      <c r="AS1069" s="111" t="s">
        <v>240</v>
      </c>
      <c r="AT1069" s="111" t="s">
        <v>295</v>
      </c>
      <c r="AU1069" s="111" t="s">
        <v>240</v>
      </c>
      <c r="AV1069" s="112" t="s">
        <v>167</v>
      </c>
      <c r="AW1069" s="112"/>
      <c r="AX1069" s="112">
        <v>19.399999999999999</v>
      </c>
      <c r="AY1069" s="112">
        <v>7.36</v>
      </c>
      <c r="AZ1069" s="334" t="s">
        <v>240</v>
      </c>
      <c r="BA1069" s="114">
        <v>26.521399869999996</v>
      </c>
      <c r="BB1069" s="130">
        <v>26.521399869999996</v>
      </c>
      <c r="BC1069" s="112" t="s">
        <v>1802</v>
      </c>
      <c r="BD1069" s="112"/>
      <c r="BE1069" s="112" t="s">
        <v>1802</v>
      </c>
      <c r="BF1069" s="112"/>
      <c r="BG1069" s="114"/>
      <c r="BH1069" s="112"/>
      <c r="BI1069" s="112"/>
      <c r="BJ1069" s="114">
        <v>99</v>
      </c>
      <c r="BK1069" s="56">
        <v>5.8113099999999998</v>
      </c>
      <c r="BL1069" s="56">
        <v>2.9165999999999999</v>
      </c>
      <c r="BM1069" s="56">
        <v>1.034539605</v>
      </c>
      <c r="BN1069" s="56">
        <v>0.46917960000000003</v>
      </c>
      <c r="BO1069" s="56">
        <v>0.95723100000000005</v>
      </c>
      <c r="BP1069" s="223">
        <v>29.778600000000001</v>
      </c>
      <c r="BQ1069" s="114">
        <v>14.012166000000001</v>
      </c>
      <c r="BR1069" s="56"/>
      <c r="BS1069" s="114"/>
      <c r="BT1069" s="338" t="s">
        <v>773</v>
      </c>
      <c r="BU1069" s="351" t="s">
        <v>1803</v>
      </c>
      <c r="BV1069" s="34"/>
      <c r="BW1069" s="34"/>
      <c r="BX1069" s="34"/>
    </row>
    <row r="1070" spans="1:76" x14ac:dyDescent="0.35">
      <c r="A1070" s="34" t="s">
        <v>277</v>
      </c>
      <c r="B1070" s="34"/>
      <c r="C1070" s="34"/>
      <c r="D1070" s="34"/>
      <c r="E1070" s="113" t="s">
        <v>1401</v>
      </c>
      <c r="F1070" s="113" t="s">
        <v>1402</v>
      </c>
      <c r="G1070" s="41">
        <v>2002</v>
      </c>
      <c r="H1070" s="34"/>
      <c r="I1070" s="34"/>
      <c r="J1070" s="113"/>
      <c r="K1070" s="39" t="s">
        <v>80</v>
      </c>
      <c r="L1070" s="357" t="s">
        <v>1791</v>
      </c>
      <c r="M1070" s="357"/>
      <c r="N1070" s="39" t="s">
        <v>1792</v>
      </c>
      <c r="O1070" s="39" t="s">
        <v>1793</v>
      </c>
      <c r="P1070" s="39" t="s">
        <v>1794</v>
      </c>
      <c r="Q1070" s="39" t="s">
        <v>1795</v>
      </c>
      <c r="R1070" s="35" t="s">
        <v>1796</v>
      </c>
      <c r="S1070" s="35" t="s">
        <v>1796</v>
      </c>
      <c r="T1070" s="113" t="s">
        <v>1800</v>
      </c>
      <c r="U1070" s="39" t="s">
        <v>28</v>
      </c>
      <c r="V1070" s="113" t="s">
        <v>1798</v>
      </c>
      <c r="W1070" s="34" t="s">
        <v>280</v>
      </c>
      <c r="X1070" s="113" t="s">
        <v>327</v>
      </c>
      <c r="Y1070" s="113"/>
      <c r="Z1070" s="39" t="s">
        <v>239</v>
      </c>
      <c r="AA1070" s="112"/>
      <c r="AB1070" s="112"/>
      <c r="AC1070" s="41">
        <v>48</v>
      </c>
      <c r="AD1070" s="332" t="s">
        <v>240</v>
      </c>
      <c r="AE1070" s="41" t="s">
        <v>508</v>
      </c>
      <c r="AF1070" s="332" t="s">
        <v>240</v>
      </c>
      <c r="AG1070" s="112"/>
      <c r="AH1070" s="114">
        <v>43.211280000000002</v>
      </c>
      <c r="AI1070" s="111">
        <v>43.211280000000002</v>
      </c>
      <c r="AJ1070" s="114"/>
      <c r="AK1070" s="114" t="s">
        <v>509</v>
      </c>
      <c r="AL1070" s="336">
        <v>6.48</v>
      </c>
      <c r="AM1070" s="44">
        <v>32.025776480000005</v>
      </c>
      <c r="AN1070" s="111">
        <v>0.6</v>
      </c>
      <c r="AO1070" s="111">
        <v>2</v>
      </c>
      <c r="AP1070" s="111">
        <v>2</v>
      </c>
      <c r="AQ1070" s="111" t="s">
        <v>1801</v>
      </c>
      <c r="AR1070" s="335" t="s">
        <v>295</v>
      </c>
      <c r="AS1070" s="111" t="s">
        <v>240</v>
      </c>
      <c r="AT1070" s="111" t="s">
        <v>295</v>
      </c>
      <c r="AU1070" s="111" t="s">
        <v>240</v>
      </c>
      <c r="AV1070" s="112" t="s">
        <v>167</v>
      </c>
      <c r="AW1070" s="112"/>
      <c r="AX1070" s="112">
        <v>19.2</v>
      </c>
      <c r="AY1070" s="112">
        <v>6.48</v>
      </c>
      <c r="AZ1070" s="334" t="s">
        <v>240</v>
      </c>
      <c r="BA1070" s="114">
        <v>32.025776480000005</v>
      </c>
      <c r="BB1070" s="130">
        <v>32.025776480000005</v>
      </c>
      <c r="BC1070" s="112" t="s">
        <v>1802</v>
      </c>
      <c r="BD1070" s="112"/>
      <c r="BE1070" s="112" t="s">
        <v>1802</v>
      </c>
      <c r="BF1070" s="112"/>
      <c r="BG1070" s="114"/>
      <c r="BH1070" s="112"/>
      <c r="BI1070" s="112"/>
      <c r="BJ1070" s="114">
        <v>99</v>
      </c>
      <c r="BK1070" s="56">
        <v>7.2140400000000007</v>
      </c>
      <c r="BL1070" s="56">
        <v>3.4027000000000003</v>
      </c>
      <c r="BM1070" s="56">
        <v>1.9541303650000001</v>
      </c>
      <c r="BN1070" s="56">
        <v>0.4300813</v>
      </c>
      <c r="BO1070" s="56">
        <v>1.41812</v>
      </c>
      <c r="BP1070" s="223">
        <v>60.517800000000001</v>
      </c>
      <c r="BQ1070" s="114">
        <v>4.3537801499999995</v>
      </c>
      <c r="BR1070" s="56"/>
      <c r="BS1070" s="114"/>
      <c r="BT1070" s="338" t="s">
        <v>773</v>
      </c>
      <c r="BU1070" s="351" t="s">
        <v>1803</v>
      </c>
      <c r="BV1070" s="34"/>
      <c r="BW1070" s="34"/>
      <c r="BX1070" s="34"/>
    </row>
    <row r="1071" spans="1:76" x14ac:dyDescent="0.35">
      <c r="A1071" s="34" t="s">
        <v>277</v>
      </c>
      <c r="B1071" s="34"/>
      <c r="C1071" s="34"/>
      <c r="D1071" s="34"/>
      <c r="E1071" s="113" t="s">
        <v>1401</v>
      </c>
      <c r="F1071" s="113" t="s">
        <v>1402</v>
      </c>
      <c r="G1071" s="41">
        <v>2002</v>
      </c>
      <c r="H1071" s="34"/>
      <c r="I1071" s="34"/>
      <c r="J1071" s="113"/>
      <c r="K1071" s="39" t="s">
        <v>80</v>
      </c>
      <c r="L1071" s="357" t="s">
        <v>1791</v>
      </c>
      <c r="M1071" s="357"/>
      <c r="N1071" s="39" t="s">
        <v>1792</v>
      </c>
      <c r="O1071" s="39" t="s">
        <v>1793</v>
      </c>
      <c r="P1071" s="39" t="s">
        <v>1794</v>
      </c>
      <c r="Q1071" s="39" t="s">
        <v>1795</v>
      </c>
      <c r="R1071" s="35" t="s">
        <v>1796</v>
      </c>
      <c r="S1071" s="35" t="s">
        <v>1796</v>
      </c>
      <c r="T1071" s="113" t="s">
        <v>1800</v>
      </c>
      <c r="U1071" s="39" t="s">
        <v>28</v>
      </c>
      <c r="V1071" s="113" t="s">
        <v>1798</v>
      </c>
      <c r="W1071" s="34" t="s">
        <v>280</v>
      </c>
      <c r="X1071" s="113" t="s">
        <v>327</v>
      </c>
      <c r="Y1071" s="113"/>
      <c r="Z1071" s="39" t="s">
        <v>239</v>
      </c>
      <c r="AA1071" s="112"/>
      <c r="AB1071" s="112"/>
      <c r="AC1071" s="41">
        <v>48</v>
      </c>
      <c r="AD1071" s="332" t="s">
        <v>240</v>
      </c>
      <c r="AE1071" s="41" t="s">
        <v>508</v>
      </c>
      <c r="AF1071" s="332" t="s">
        <v>240</v>
      </c>
      <c r="AG1071" s="112"/>
      <c r="AH1071" s="114">
        <v>44.482199999999999</v>
      </c>
      <c r="AI1071" s="111">
        <v>44.482199999999999</v>
      </c>
      <c r="AJ1071" s="114"/>
      <c r="AK1071" s="114" t="s">
        <v>509</v>
      </c>
      <c r="AL1071" s="336">
        <v>6.5</v>
      </c>
      <c r="AM1071" s="44">
        <v>23.518958530000003</v>
      </c>
      <c r="AN1071" s="111">
        <v>0.6</v>
      </c>
      <c r="AO1071" s="111">
        <v>2</v>
      </c>
      <c r="AP1071" s="111">
        <v>2</v>
      </c>
      <c r="AQ1071" s="111" t="s">
        <v>1801</v>
      </c>
      <c r="AR1071" s="335" t="s">
        <v>295</v>
      </c>
      <c r="AS1071" s="111" t="s">
        <v>240</v>
      </c>
      <c r="AT1071" s="111" t="s">
        <v>295</v>
      </c>
      <c r="AU1071" s="111" t="s">
        <v>240</v>
      </c>
      <c r="AV1071" s="112" t="s">
        <v>167</v>
      </c>
      <c r="AW1071" s="112"/>
      <c r="AX1071" s="112">
        <v>19.7</v>
      </c>
      <c r="AY1071" s="112">
        <v>6.5</v>
      </c>
      <c r="AZ1071" s="334" t="s">
        <v>240</v>
      </c>
      <c r="BA1071" s="114">
        <v>23.518958530000003</v>
      </c>
      <c r="BB1071" s="130">
        <v>23.518958530000003</v>
      </c>
      <c r="BC1071" s="112" t="s">
        <v>1802</v>
      </c>
      <c r="BD1071" s="112"/>
      <c r="BE1071" s="112" t="s">
        <v>1802</v>
      </c>
      <c r="BF1071" s="112"/>
      <c r="BG1071" s="114"/>
      <c r="BH1071" s="112"/>
      <c r="BI1071" s="112"/>
      <c r="BJ1071" s="114">
        <v>99</v>
      </c>
      <c r="BK1071" s="56">
        <v>5.2101400000000009</v>
      </c>
      <c r="BL1071" s="56">
        <v>2.552025</v>
      </c>
      <c r="BM1071" s="56">
        <v>0.942580529</v>
      </c>
      <c r="BN1071" s="56">
        <v>0.4300813</v>
      </c>
      <c r="BO1071" s="56">
        <v>1.2054020000000001</v>
      </c>
      <c r="BP1071" s="223">
        <v>44.187600000000003</v>
      </c>
      <c r="BQ1071" s="114">
        <v>4.4538670499999995</v>
      </c>
      <c r="BR1071" s="56"/>
      <c r="BS1071" s="114"/>
      <c r="BT1071" s="338" t="s">
        <v>773</v>
      </c>
      <c r="BU1071" s="351" t="s">
        <v>1803</v>
      </c>
      <c r="BV1071" s="34"/>
      <c r="BW1071" s="34"/>
      <c r="BX1071" s="34"/>
    </row>
    <row r="1072" spans="1:76" x14ac:dyDescent="0.35">
      <c r="A1072" s="34" t="s">
        <v>277</v>
      </c>
      <c r="B1072" s="34"/>
      <c r="C1072" s="34"/>
      <c r="D1072" s="34"/>
      <c r="E1072" s="113" t="s">
        <v>1401</v>
      </c>
      <c r="F1072" s="113" t="s">
        <v>1402</v>
      </c>
      <c r="G1072" s="41">
        <v>2002</v>
      </c>
      <c r="H1072" s="34"/>
      <c r="I1072" s="34"/>
      <c r="J1072" s="113"/>
      <c r="K1072" s="39" t="s">
        <v>80</v>
      </c>
      <c r="L1072" s="357" t="s">
        <v>1791</v>
      </c>
      <c r="M1072" s="357"/>
      <c r="N1072" s="39" t="s">
        <v>1792</v>
      </c>
      <c r="O1072" s="39" t="s">
        <v>1793</v>
      </c>
      <c r="P1072" s="39" t="s">
        <v>1794</v>
      </c>
      <c r="Q1072" s="39" t="s">
        <v>1795</v>
      </c>
      <c r="R1072" s="35" t="s">
        <v>1796</v>
      </c>
      <c r="S1072" s="35" t="s">
        <v>1796</v>
      </c>
      <c r="T1072" s="113" t="s">
        <v>1800</v>
      </c>
      <c r="U1072" s="39" t="s">
        <v>28</v>
      </c>
      <c r="V1072" s="113" t="s">
        <v>1798</v>
      </c>
      <c r="W1072" s="34" t="s">
        <v>280</v>
      </c>
      <c r="X1072" s="113" t="s">
        <v>327</v>
      </c>
      <c r="Y1072" s="113"/>
      <c r="Z1072" s="39" t="s">
        <v>239</v>
      </c>
      <c r="AA1072" s="112"/>
      <c r="AB1072" s="112"/>
      <c r="AC1072" s="41">
        <v>48</v>
      </c>
      <c r="AD1072" s="332" t="s">
        <v>240</v>
      </c>
      <c r="AE1072" s="41" t="s">
        <v>508</v>
      </c>
      <c r="AF1072" s="332" t="s">
        <v>240</v>
      </c>
      <c r="AG1072" s="112"/>
      <c r="AH1072" s="114">
        <v>56.746578</v>
      </c>
      <c r="AI1072" s="111">
        <v>56.746578</v>
      </c>
      <c r="AJ1072" s="114"/>
      <c r="AK1072" s="114" t="s">
        <v>509</v>
      </c>
      <c r="AL1072" s="336">
        <v>7.47</v>
      </c>
      <c r="AM1072" s="44">
        <v>27.522213650000001</v>
      </c>
      <c r="AN1072" s="111">
        <v>0.6</v>
      </c>
      <c r="AO1072" s="111">
        <v>2</v>
      </c>
      <c r="AP1072" s="111">
        <v>2</v>
      </c>
      <c r="AQ1072" s="111" t="s">
        <v>1801</v>
      </c>
      <c r="AR1072" s="335" t="s">
        <v>295</v>
      </c>
      <c r="AS1072" s="111" t="s">
        <v>240</v>
      </c>
      <c r="AT1072" s="111" t="s">
        <v>295</v>
      </c>
      <c r="AU1072" s="111" t="s">
        <v>240</v>
      </c>
      <c r="AV1072" s="112" t="s">
        <v>167</v>
      </c>
      <c r="AW1072" s="112"/>
      <c r="AX1072" s="112">
        <v>19.899999999999999</v>
      </c>
      <c r="AY1072" s="112">
        <v>7.47</v>
      </c>
      <c r="AZ1072" s="334" t="s">
        <v>240</v>
      </c>
      <c r="BA1072" s="114">
        <v>27.522213650000001</v>
      </c>
      <c r="BB1072" s="130">
        <v>27.522213650000001</v>
      </c>
      <c r="BC1072" s="112" t="s">
        <v>1802</v>
      </c>
      <c r="BD1072" s="112"/>
      <c r="BE1072" s="112" t="s">
        <v>1802</v>
      </c>
      <c r="BF1072" s="112"/>
      <c r="BG1072" s="114"/>
      <c r="BH1072" s="112"/>
      <c r="BI1072" s="112"/>
      <c r="BJ1072" s="114">
        <v>99</v>
      </c>
      <c r="BK1072" s="56">
        <v>6.0117000000000003</v>
      </c>
      <c r="BL1072" s="56">
        <v>3.038125</v>
      </c>
      <c r="BM1072" s="56">
        <v>1.057529374</v>
      </c>
      <c r="BN1072" s="56">
        <v>2.8932742</v>
      </c>
      <c r="BO1072" s="56">
        <v>0.99268400000000012</v>
      </c>
      <c r="BP1072" s="223">
        <v>28.817999999999998</v>
      </c>
      <c r="BQ1072" s="114">
        <v>15.013034999999999</v>
      </c>
      <c r="BR1072" s="56"/>
      <c r="BS1072" s="114"/>
      <c r="BT1072" s="338" t="s">
        <v>773</v>
      </c>
      <c r="BU1072" s="351" t="s">
        <v>1803</v>
      </c>
      <c r="BV1072" s="34"/>
      <c r="BW1072" s="34"/>
      <c r="BX1072" s="34"/>
    </row>
    <row r="1073" spans="1:76" x14ac:dyDescent="0.35">
      <c r="A1073" s="34" t="s">
        <v>277</v>
      </c>
      <c r="B1073" s="34"/>
      <c r="C1073" s="34"/>
      <c r="D1073" s="34"/>
      <c r="E1073" s="113" t="s">
        <v>1401</v>
      </c>
      <c r="F1073" s="113" t="s">
        <v>1402</v>
      </c>
      <c r="G1073" s="41">
        <v>2002</v>
      </c>
      <c r="H1073" s="34"/>
      <c r="I1073" s="34"/>
      <c r="J1073" s="113"/>
      <c r="K1073" s="39" t="s">
        <v>80</v>
      </c>
      <c r="L1073" s="357" t="s">
        <v>1791</v>
      </c>
      <c r="M1073" s="357"/>
      <c r="N1073" s="39" t="s">
        <v>1792</v>
      </c>
      <c r="O1073" s="39" t="s">
        <v>1793</v>
      </c>
      <c r="P1073" s="39" t="s">
        <v>1794</v>
      </c>
      <c r="Q1073" s="39" t="s">
        <v>1795</v>
      </c>
      <c r="R1073" s="35" t="s">
        <v>1796</v>
      </c>
      <c r="S1073" s="35" t="s">
        <v>1796</v>
      </c>
      <c r="T1073" s="113" t="s">
        <v>1800</v>
      </c>
      <c r="U1073" s="39" t="s">
        <v>28</v>
      </c>
      <c r="V1073" s="113" t="s">
        <v>1798</v>
      </c>
      <c r="W1073" s="34" t="s">
        <v>280</v>
      </c>
      <c r="X1073" s="113" t="s">
        <v>327</v>
      </c>
      <c r="Y1073" s="113"/>
      <c r="Z1073" s="39" t="s">
        <v>239</v>
      </c>
      <c r="AA1073" s="112"/>
      <c r="AB1073" s="112"/>
      <c r="AC1073" s="41">
        <v>48</v>
      </c>
      <c r="AD1073" s="332" t="s">
        <v>240</v>
      </c>
      <c r="AE1073" s="41" t="s">
        <v>508</v>
      </c>
      <c r="AF1073" s="332" t="s">
        <v>240</v>
      </c>
      <c r="AG1073" s="112"/>
      <c r="AH1073" s="114">
        <v>60.368699999999997</v>
      </c>
      <c r="AI1073" s="111">
        <v>60.368699999999997</v>
      </c>
      <c r="AJ1073" s="114"/>
      <c r="AK1073" s="114" t="s">
        <v>509</v>
      </c>
      <c r="AL1073" s="336">
        <v>8.6999999999999993</v>
      </c>
      <c r="AM1073" s="44">
        <v>25.020212260000001</v>
      </c>
      <c r="AN1073" s="111">
        <v>0.6</v>
      </c>
      <c r="AO1073" s="111">
        <v>2</v>
      </c>
      <c r="AP1073" s="111">
        <v>2</v>
      </c>
      <c r="AQ1073" s="111" t="s">
        <v>1801</v>
      </c>
      <c r="AR1073" s="335" t="s">
        <v>295</v>
      </c>
      <c r="AS1073" s="111" t="s">
        <v>240</v>
      </c>
      <c r="AT1073" s="111" t="s">
        <v>295</v>
      </c>
      <c r="AU1073" s="111" t="s">
        <v>240</v>
      </c>
      <c r="AV1073" s="112" t="s">
        <v>167</v>
      </c>
      <c r="AW1073" s="112"/>
      <c r="AX1073" s="112">
        <v>19.899999999999999</v>
      </c>
      <c r="AY1073" s="112">
        <v>8.6999999999999993</v>
      </c>
      <c r="AZ1073" s="334" t="s">
        <v>240</v>
      </c>
      <c r="BA1073" s="114">
        <v>25.020212260000001</v>
      </c>
      <c r="BB1073" s="130">
        <v>25.020212260000001</v>
      </c>
      <c r="BC1073" s="112" t="s">
        <v>1802</v>
      </c>
      <c r="BD1073" s="112"/>
      <c r="BE1073" s="112" t="s">
        <v>1802</v>
      </c>
      <c r="BF1073" s="112"/>
      <c r="BG1073" s="114"/>
      <c r="BH1073" s="112"/>
      <c r="BI1073" s="112"/>
      <c r="BJ1073" s="114">
        <v>99</v>
      </c>
      <c r="BK1073" s="56">
        <v>5.4105300000000005</v>
      </c>
      <c r="BL1073" s="56">
        <v>2.7950750000000002</v>
      </c>
      <c r="BM1073" s="56">
        <v>1.0115498359999999</v>
      </c>
      <c r="BN1073" s="56">
        <v>11.338507</v>
      </c>
      <c r="BO1073" s="56">
        <v>6.0270100000000006</v>
      </c>
      <c r="BP1073" s="223">
        <v>5.1872400000000001</v>
      </c>
      <c r="BQ1073" s="114">
        <v>40.535194500000003</v>
      </c>
      <c r="BR1073" s="56"/>
      <c r="BS1073" s="114"/>
      <c r="BT1073" s="338" t="s">
        <v>773</v>
      </c>
      <c r="BU1073" s="351" t="s">
        <v>1803</v>
      </c>
      <c r="BV1073" s="34"/>
      <c r="BW1073" s="34"/>
      <c r="BX1073" s="34"/>
    </row>
    <row r="1074" spans="1:76" x14ac:dyDescent="0.35">
      <c r="A1074" s="34" t="s">
        <v>277</v>
      </c>
      <c r="B1074" s="34"/>
      <c r="C1074" s="34"/>
      <c r="D1074" s="34"/>
      <c r="E1074" s="113" t="s">
        <v>1401</v>
      </c>
      <c r="F1074" s="113" t="s">
        <v>1402</v>
      </c>
      <c r="G1074" s="41">
        <v>2002</v>
      </c>
      <c r="H1074" s="34"/>
      <c r="I1074" s="34"/>
      <c r="J1074" s="113"/>
      <c r="K1074" s="39" t="s">
        <v>80</v>
      </c>
      <c r="L1074" s="357" t="s">
        <v>1791</v>
      </c>
      <c r="M1074" s="357"/>
      <c r="N1074" s="39" t="s">
        <v>1792</v>
      </c>
      <c r="O1074" s="39" t="s">
        <v>1793</v>
      </c>
      <c r="P1074" s="39" t="s">
        <v>1794</v>
      </c>
      <c r="Q1074" s="39" t="s">
        <v>1795</v>
      </c>
      <c r="R1074" s="35" t="s">
        <v>1796</v>
      </c>
      <c r="S1074" s="35" t="s">
        <v>1796</v>
      </c>
      <c r="T1074" s="113" t="s">
        <v>1800</v>
      </c>
      <c r="U1074" s="39" t="s">
        <v>28</v>
      </c>
      <c r="V1074" s="113" t="s">
        <v>1798</v>
      </c>
      <c r="W1074" s="34" t="s">
        <v>280</v>
      </c>
      <c r="X1074" s="113" t="s">
        <v>327</v>
      </c>
      <c r="Y1074" s="113"/>
      <c r="Z1074" s="39" t="s">
        <v>239</v>
      </c>
      <c r="AA1074" s="112"/>
      <c r="AB1074" s="112"/>
      <c r="AC1074" s="41">
        <v>48</v>
      </c>
      <c r="AD1074" s="332" t="s">
        <v>240</v>
      </c>
      <c r="AE1074" s="41" t="s">
        <v>508</v>
      </c>
      <c r="AF1074" s="332" t="s">
        <v>240</v>
      </c>
      <c r="AG1074" s="112"/>
      <c r="AH1074" s="114">
        <v>60.622883999999999</v>
      </c>
      <c r="AI1074" s="111">
        <v>60.622883999999999</v>
      </c>
      <c r="AJ1074" s="114"/>
      <c r="AK1074" s="114" t="s">
        <v>509</v>
      </c>
      <c r="AL1074" s="336">
        <v>8.49</v>
      </c>
      <c r="AM1074" s="44">
        <v>27.021773700000001</v>
      </c>
      <c r="AN1074" s="111">
        <v>0.6</v>
      </c>
      <c r="AO1074" s="111">
        <v>2</v>
      </c>
      <c r="AP1074" s="111">
        <v>2</v>
      </c>
      <c r="AQ1074" s="111" t="s">
        <v>1801</v>
      </c>
      <c r="AR1074" s="335" t="s">
        <v>295</v>
      </c>
      <c r="AS1074" s="111" t="s">
        <v>240</v>
      </c>
      <c r="AT1074" s="111" t="s">
        <v>295</v>
      </c>
      <c r="AU1074" s="111" t="s">
        <v>240</v>
      </c>
      <c r="AV1074" s="112" t="s">
        <v>167</v>
      </c>
      <c r="AW1074" s="112"/>
      <c r="AX1074" s="112">
        <v>19.100000000000001</v>
      </c>
      <c r="AY1074" s="112">
        <v>8.49</v>
      </c>
      <c r="AZ1074" s="334" t="s">
        <v>240</v>
      </c>
      <c r="BA1074" s="114">
        <v>27.021773700000001</v>
      </c>
      <c r="BB1074" s="130">
        <v>27.021773700000001</v>
      </c>
      <c r="BC1074" s="112" t="s">
        <v>1802</v>
      </c>
      <c r="BD1074" s="112"/>
      <c r="BE1074" s="112" t="s">
        <v>1802</v>
      </c>
      <c r="BF1074" s="112"/>
      <c r="BG1074" s="114"/>
      <c r="BH1074" s="112"/>
      <c r="BI1074" s="112"/>
      <c r="BJ1074" s="114">
        <v>99</v>
      </c>
      <c r="BK1074" s="56">
        <v>6.0117000000000003</v>
      </c>
      <c r="BL1074" s="56">
        <v>2.9165999999999999</v>
      </c>
      <c r="BM1074" s="56">
        <v>1.0805191429999998</v>
      </c>
      <c r="BN1074" s="56">
        <v>5.8647450000000001</v>
      </c>
      <c r="BO1074" s="56">
        <v>0.88632500000000014</v>
      </c>
      <c r="BP1074" s="223">
        <v>5.8596599999999999</v>
      </c>
      <c r="BQ1074" s="114">
        <v>37.032153000000001</v>
      </c>
      <c r="BR1074" s="56"/>
      <c r="BS1074" s="114"/>
      <c r="BT1074" s="338" t="s">
        <v>773</v>
      </c>
      <c r="BU1074" s="351" t="s">
        <v>1803</v>
      </c>
      <c r="BV1074" s="34"/>
      <c r="BW1074" s="34"/>
      <c r="BX1074" s="34"/>
    </row>
    <row r="1075" spans="1:76" x14ac:dyDescent="0.35">
      <c r="A1075" s="34" t="s">
        <v>277</v>
      </c>
      <c r="B1075" s="34"/>
      <c r="C1075" s="34"/>
      <c r="D1075" s="34"/>
      <c r="E1075" s="113" t="s">
        <v>1401</v>
      </c>
      <c r="F1075" s="113" t="s">
        <v>1402</v>
      </c>
      <c r="G1075" s="41">
        <v>2002</v>
      </c>
      <c r="H1075" s="34"/>
      <c r="I1075" s="34"/>
      <c r="J1075" s="113"/>
      <c r="K1075" s="39" t="s">
        <v>80</v>
      </c>
      <c r="L1075" s="357" t="s">
        <v>1791</v>
      </c>
      <c r="M1075" s="357"/>
      <c r="N1075" s="39" t="s">
        <v>1792</v>
      </c>
      <c r="O1075" s="39" t="s">
        <v>1793</v>
      </c>
      <c r="P1075" s="39" t="s">
        <v>1794</v>
      </c>
      <c r="Q1075" s="39" t="s">
        <v>1795</v>
      </c>
      <c r="R1075" s="35" t="s">
        <v>1796</v>
      </c>
      <c r="S1075" s="35" t="s">
        <v>1796</v>
      </c>
      <c r="T1075" s="113" t="s">
        <v>1800</v>
      </c>
      <c r="U1075" s="39" t="s">
        <v>28</v>
      </c>
      <c r="V1075" s="113" t="s">
        <v>1798</v>
      </c>
      <c r="W1075" s="34" t="s">
        <v>280</v>
      </c>
      <c r="X1075" s="113" t="s">
        <v>327</v>
      </c>
      <c r="Y1075" s="113"/>
      <c r="Z1075" s="39" t="s">
        <v>239</v>
      </c>
      <c r="AA1075" s="112"/>
      <c r="AB1075" s="112"/>
      <c r="AC1075" s="41">
        <v>48</v>
      </c>
      <c r="AD1075" s="332" t="s">
        <v>240</v>
      </c>
      <c r="AE1075" s="41" t="s">
        <v>508</v>
      </c>
      <c r="AF1075" s="332" t="s">
        <v>240</v>
      </c>
      <c r="AG1075" s="112"/>
      <c r="AH1075" s="114">
        <v>70.536060000000006</v>
      </c>
      <c r="AI1075" s="111">
        <v>70.536060000000006</v>
      </c>
      <c r="AJ1075" s="114"/>
      <c r="AK1075" s="114" t="s">
        <v>509</v>
      </c>
      <c r="AL1075" s="336">
        <v>7.44</v>
      </c>
      <c r="AM1075" s="44">
        <v>25.020212260000001</v>
      </c>
      <c r="AN1075" s="111">
        <v>0.6</v>
      </c>
      <c r="AO1075" s="111">
        <v>2</v>
      </c>
      <c r="AP1075" s="111">
        <v>2</v>
      </c>
      <c r="AQ1075" s="111" t="s">
        <v>1801</v>
      </c>
      <c r="AR1075" s="335" t="s">
        <v>295</v>
      </c>
      <c r="AS1075" s="111" t="s">
        <v>240</v>
      </c>
      <c r="AT1075" s="111" t="s">
        <v>295</v>
      </c>
      <c r="AU1075" s="111" t="s">
        <v>240</v>
      </c>
      <c r="AV1075" s="112" t="s">
        <v>167</v>
      </c>
      <c r="AW1075" s="112"/>
      <c r="AX1075" s="112">
        <v>19.2</v>
      </c>
      <c r="AY1075" s="112">
        <v>7.44</v>
      </c>
      <c r="AZ1075" s="334" t="s">
        <v>240</v>
      </c>
      <c r="BA1075" s="114">
        <v>25.020212260000001</v>
      </c>
      <c r="BB1075" s="130">
        <v>25.020212260000001</v>
      </c>
      <c r="BC1075" s="112" t="s">
        <v>1802</v>
      </c>
      <c r="BD1075" s="112"/>
      <c r="BE1075" s="112" t="s">
        <v>1802</v>
      </c>
      <c r="BF1075" s="112"/>
      <c r="BG1075" s="114"/>
      <c r="BH1075" s="112"/>
      <c r="BI1075" s="112"/>
      <c r="BJ1075" s="114">
        <v>99</v>
      </c>
      <c r="BK1075" s="56">
        <v>5.4105300000000005</v>
      </c>
      <c r="BL1075" s="56">
        <v>2.7950750000000002</v>
      </c>
      <c r="BM1075" s="56">
        <v>2.2989769</v>
      </c>
      <c r="BN1075" s="56">
        <v>0.46917960000000003</v>
      </c>
      <c r="BO1075" s="56">
        <v>1.2054020000000001</v>
      </c>
      <c r="BP1075" s="223">
        <v>33.620999999999995</v>
      </c>
      <c r="BQ1075" s="114">
        <v>14.5126005</v>
      </c>
      <c r="BR1075" s="56"/>
      <c r="BS1075" s="114"/>
      <c r="BT1075" s="338" t="s">
        <v>773</v>
      </c>
      <c r="BU1075" s="351" t="s">
        <v>1803</v>
      </c>
      <c r="BV1075" s="34"/>
      <c r="BW1075" s="34"/>
      <c r="BX1075" s="34"/>
    </row>
    <row r="1076" spans="1:76" x14ac:dyDescent="0.35">
      <c r="A1076" s="34" t="s">
        <v>277</v>
      </c>
      <c r="B1076" s="34"/>
      <c r="C1076" s="34"/>
      <c r="D1076" s="34"/>
      <c r="E1076" s="113" t="s">
        <v>1401</v>
      </c>
      <c r="F1076" s="113" t="s">
        <v>1402</v>
      </c>
      <c r="G1076" s="41">
        <v>2002</v>
      </c>
      <c r="H1076" s="34"/>
      <c r="I1076" s="34"/>
      <c r="J1076" s="113"/>
      <c r="K1076" s="39" t="s">
        <v>80</v>
      </c>
      <c r="L1076" s="357" t="s">
        <v>1791</v>
      </c>
      <c r="M1076" s="357"/>
      <c r="N1076" s="39" t="s">
        <v>1792</v>
      </c>
      <c r="O1076" s="39" t="s">
        <v>1793</v>
      </c>
      <c r="P1076" s="39" t="s">
        <v>1794</v>
      </c>
      <c r="Q1076" s="39" t="s">
        <v>1795</v>
      </c>
      <c r="R1076" s="35" t="s">
        <v>1796</v>
      </c>
      <c r="S1076" s="35" t="s">
        <v>1796</v>
      </c>
      <c r="T1076" s="113" t="s">
        <v>1800</v>
      </c>
      <c r="U1076" s="39" t="s">
        <v>28</v>
      </c>
      <c r="V1076" s="113" t="s">
        <v>1798</v>
      </c>
      <c r="W1076" s="34" t="s">
        <v>280</v>
      </c>
      <c r="X1076" s="113" t="s">
        <v>327</v>
      </c>
      <c r="Y1076" s="113"/>
      <c r="Z1076" s="39" t="s">
        <v>239</v>
      </c>
      <c r="AA1076" s="112"/>
      <c r="AB1076" s="112"/>
      <c r="AC1076" s="41">
        <v>48</v>
      </c>
      <c r="AD1076" s="332" t="s">
        <v>240</v>
      </c>
      <c r="AE1076" s="41" t="s">
        <v>508</v>
      </c>
      <c r="AF1076" s="332" t="s">
        <v>240</v>
      </c>
      <c r="AG1076" s="112"/>
      <c r="AH1076" s="114">
        <v>98.496300000000005</v>
      </c>
      <c r="AI1076" s="111">
        <v>98.496300000000005</v>
      </c>
      <c r="AJ1076" s="114"/>
      <c r="AK1076" s="114" t="s">
        <v>509</v>
      </c>
      <c r="AL1076" s="336">
        <v>8.36</v>
      </c>
      <c r="AM1076" s="44">
        <v>116.58868926999999</v>
      </c>
      <c r="AN1076" s="111">
        <v>0.6</v>
      </c>
      <c r="AO1076" s="111">
        <v>2</v>
      </c>
      <c r="AP1076" s="111">
        <v>2</v>
      </c>
      <c r="AQ1076" s="111" t="s">
        <v>1801</v>
      </c>
      <c r="AR1076" s="335" t="s">
        <v>295</v>
      </c>
      <c r="AS1076" s="111" t="s">
        <v>240</v>
      </c>
      <c r="AT1076" s="111" t="s">
        <v>295</v>
      </c>
      <c r="AU1076" s="111" t="s">
        <v>240</v>
      </c>
      <c r="AV1076" s="112" t="s">
        <v>167</v>
      </c>
      <c r="AW1076" s="112"/>
      <c r="AX1076" s="112">
        <v>19.8</v>
      </c>
      <c r="AY1076" s="112">
        <v>8.36</v>
      </c>
      <c r="AZ1076" s="334" t="s">
        <v>240</v>
      </c>
      <c r="BA1076" s="114">
        <v>116.58868926999999</v>
      </c>
      <c r="BB1076" s="130">
        <v>116.58868926999999</v>
      </c>
      <c r="BC1076" s="112" t="s">
        <v>1802</v>
      </c>
      <c r="BD1076" s="112"/>
      <c r="BE1076" s="112" t="s">
        <v>1802</v>
      </c>
      <c r="BF1076" s="112"/>
      <c r="BG1076" s="114"/>
      <c r="BH1076" s="112"/>
      <c r="BI1076" s="112"/>
      <c r="BJ1076" s="114">
        <v>99</v>
      </c>
      <c r="BK1076" s="56">
        <v>41.881509999999999</v>
      </c>
      <c r="BL1076" s="56">
        <v>2.9165999999999999</v>
      </c>
      <c r="BM1076" s="56">
        <v>1.6782531369999998</v>
      </c>
      <c r="BN1076" s="56">
        <v>12.511456000000001</v>
      </c>
      <c r="BO1076" s="56">
        <v>0.92177799999999999</v>
      </c>
      <c r="BP1076" s="223">
        <v>5.5714800000000002</v>
      </c>
      <c r="BQ1076" s="114">
        <v>43.5378015</v>
      </c>
      <c r="BR1076" s="56"/>
      <c r="BS1076" s="114"/>
      <c r="BT1076" s="338" t="s">
        <v>773</v>
      </c>
      <c r="BU1076" s="351" t="s">
        <v>1803</v>
      </c>
      <c r="BV1076" s="34"/>
      <c r="BW1076" s="34"/>
      <c r="BX1076" s="34"/>
    </row>
    <row r="1077" spans="1:76" x14ac:dyDescent="0.35">
      <c r="A1077" s="34" t="s">
        <v>277</v>
      </c>
      <c r="B1077" s="34"/>
      <c r="C1077" s="34"/>
      <c r="D1077" s="34"/>
      <c r="E1077" s="113" t="s">
        <v>1401</v>
      </c>
      <c r="F1077" s="113" t="s">
        <v>1402</v>
      </c>
      <c r="G1077" s="41">
        <v>2002</v>
      </c>
      <c r="H1077" s="34"/>
      <c r="I1077" s="34"/>
      <c r="J1077" s="113"/>
      <c r="K1077" s="39" t="s">
        <v>80</v>
      </c>
      <c r="L1077" s="357" t="s">
        <v>1791</v>
      </c>
      <c r="M1077" s="357"/>
      <c r="N1077" s="39" t="s">
        <v>1792</v>
      </c>
      <c r="O1077" s="39" t="s">
        <v>1793</v>
      </c>
      <c r="P1077" s="39" t="s">
        <v>1794</v>
      </c>
      <c r="Q1077" s="39" t="s">
        <v>1795</v>
      </c>
      <c r="R1077" s="35" t="s">
        <v>1796</v>
      </c>
      <c r="S1077" s="35" t="s">
        <v>1796</v>
      </c>
      <c r="T1077" s="113" t="s">
        <v>1800</v>
      </c>
      <c r="U1077" s="39" t="s">
        <v>28</v>
      </c>
      <c r="V1077" s="113" t="s">
        <v>1798</v>
      </c>
      <c r="W1077" s="34" t="s">
        <v>280</v>
      </c>
      <c r="X1077" s="113" t="s">
        <v>327</v>
      </c>
      <c r="Y1077" s="113"/>
      <c r="Z1077" s="39" t="s">
        <v>239</v>
      </c>
      <c r="AA1077" s="112"/>
      <c r="AB1077" s="112"/>
      <c r="AC1077" s="41">
        <v>48</v>
      </c>
      <c r="AD1077" s="332" t="s">
        <v>240</v>
      </c>
      <c r="AE1077" s="41" t="s">
        <v>508</v>
      </c>
      <c r="AF1077" s="332" t="s">
        <v>240</v>
      </c>
      <c r="AG1077" s="112"/>
      <c r="AH1077" s="114">
        <v>102.30906</v>
      </c>
      <c r="AI1077" s="111">
        <v>102.30906</v>
      </c>
      <c r="AJ1077" s="114"/>
      <c r="AK1077" s="114" t="s">
        <v>509</v>
      </c>
      <c r="AL1077" s="336">
        <v>8.35</v>
      </c>
      <c r="AM1077" s="44">
        <v>119.09062453999999</v>
      </c>
      <c r="AN1077" s="111">
        <v>0.6</v>
      </c>
      <c r="AO1077" s="111">
        <v>2</v>
      </c>
      <c r="AP1077" s="111">
        <v>2</v>
      </c>
      <c r="AQ1077" s="111" t="s">
        <v>1801</v>
      </c>
      <c r="AR1077" s="335" t="s">
        <v>295</v>
      </c>
      <c r="AS1077" s="111" t="s">
        <v>240</v>
      </c>
      <c r="AT1077" s="111" t="s">
        <v>295</v>
      </c>
      <c r="AU1077" s="111" t="s">
        <v>240</v>
      </c>
      <c r="AV1077" s="112" t="s">
        <v>167</v>
      </c>
      <c r="AW1077" s="112"/>
      <c r="AX1077" s="112">
        <v>20</v>
      </c>
      <c r="AY1077" s="112">
        <v>8.35</v>
      </c>
      <c r="AZ1077" s="334" t="s">
        <v>240</v>
      </c>
      <c r="BA1077" s="114">
        <v>119.09062453999999</v>
      </c>
      <c r="BB1077" s="130">
        <v>119.09062453999999</v>
      </c>
      <c r="BC1077" s="112" t="s">
        <v>1802</v>
      </c>
      <c r="BD1077" s="112"/>
      <c r="BE1077" s="112" t="s">
        <v>1802</v>
      </c>
      <c r="BF1077" s="112"/>
      <c r="BG1077" s="114"/>
      <c r="BH1077" s="112"/>
      <c r="BI1077" s="112"/>
      <c r="BJ1077" s="114">
        <v>99</v>
      </c>
      <c r="BK1077" s="56">
        <v>42.683070000000001</v>
      </c>
      <c r="BL1077" s="56">
        <v>3.038125</v>
      </c>
      <c r="BM1077" s="56">
        <v>1.1264986809999999</v>
      </c>
      <c r="BN1077" s="56">
        <v>4.6917960000000001</v>
      </c>
      <c r="BO1077" s="56">
        <v>68.424289999999999</v>
      </c>
      <c r="BP1077" s="223">
        <v>5.4754200000000006</v>
      </c>
      <c r="BQ1077" s="114">
        <v>31.527373499999999</v>
      </c>
      <c r="BR1077" s="56"/>
      <c r="BS1077" s="114"/>
      <c r="BT1077" s="338" t="s">
        <v>773</v>
      </c>
      <c r="BU1077" s="351" t="s">
        <v>1803</v>
      </c>
      <c r="BV1077" s="34"/>
      <c r="BW1077" s="34"/>
      <c r="BX1077" s="34"/>
    </row>
    <row r="1078" spans="1:76" x14ac:dyDescent="0.35">
      <c r="A1078" s="34" t="s">
        <v>277</v>
      </c>
      <c r="B1078" s="34"/>
      <c r="C1078" s="34"/>
      <c r="D1078" s="34"/>
      <c r="E1078" s="113" t="s">
        <v>1401</v>
      </c>
      <c r="F1078" s="113" t="s">
        <v>1402</v>
      </c>
      <c r="G1078" s="41">
        <v>2002</v>
      </c>
      <c r="H1078" s="34"/>
      <c r="I1078" s="34"/>
      <c r="J1078" s="113"/>
      <c r="K1078" s="39" t="s">
        <v>80</v>
      </c>
      <c r="L1078" s="357" t="s">
        <v>1791</v>
      </c>
      <c r="M1078" s="357"/>
      <c r="N1078" s="39" t="s">
        <v>1792</v>
      </c>
      <c r="O1078" s="39" t="s">
        <v>1793</v>
      </c>
      <c r="P1078" s="39" t="s">
        <v>1794</v>
      </c>
      <c r="Q1078" s="39" t="s">
        <v>1795</v>
      </c>
      <c r="R1078" s="35" t="s">
        <v>1796</v>
      </c>
      <c r="S1078" s="35" t="s">
        <v>1796</v>
      </c>
      <c r="T1078" s="113" t="s">
        <v>1800</v>
      </c>
      <c r="U1078" s="39" t="s">
        <v>28</v>
      </c>
      <c r="V1078" s="113" t="s">
        <v>1798</v>
      </c>
      <c r="W1078" s="34" t="s">
        <v>280</v>
      </c>
      <c r="X1078" s="113" t="s">
        <v>327</v>
      </c>
      <c r="Y1078" s="113"/>
      <c r="Z1078" s="39" t="s">
        <v>239</v>
      </c>
      <c r="AA1078" s="112"/>
      <c r="AB1078" s="112"/>
      <c r="AC1078" s="41">
        <v>48</v>
      </c>
      <c r="AD1078" s="332" t="s">
        <v>240</v>
      </c>
      <c r="AE1078" s="41" t="s">
        <v>508</v>
      </c>
      <c r="AF1078" s="332" t="s">
        <v>240</v>
      </c>
      <c r="AG1078" s="112"/>
      <c r="AH1078" s="114">
        <v>112.47642</v>
      </c>
      <c r="AI1078" s="111">
        <v>112.47642</v>
      </c>
      <c r="AJ1078" s="114"/>
      <c r="AK1078" s="114" t="s">
        <v>509</v>
      </c>
      <c r="AL1078" s="336">
        <v>7.41</v>
      </c>
      <c r="AM1078" s="44">
        <v>325.74508244999998</v>
      </c>
      <c r="AN1078" s="111">
        <v>0.6</v>
      </c>
      <c r="AO1078" s="111">
        <v>2</v>
      </c>
      <c r="AP1078" s="111">
        <v>2</v>
      </c>
      <c r="AQ1078" s="111" t="s">
        <v>1801</v>
      </c>
      <c r="AR1078" s="335" t="s">
        <v>295</v>
      </c>
      <c r="AS1078" s="111" t="s">
        <v>240</v>
      </c>
      <c r="AT1078" s="111" t="s">
        <v>295</v>
      </c>
      <c r="AU1078" s="111" t="s">
        <v>240</v>
      </c>
      <c r="AV1078" s="112" t="s">
        <v>167</v>
      </c>
      <c r="AW1078" s="112"/>
      <c r="AX1078" s="112">
        <v>19.399999999999999</v>
      </c>
      <c r="AY1078" s="112">
        <v>7.41</v>
      </c>
      <c r="AZ1078" s="334" t="s">
        <v>240</v>
      </c>
      <c r="BA1078" s="114">
        <v>325.74508244999998</v>
      </c>
      <c r="BB1078" s="130">
        <v>325.74508244999998</v>
      </c>
      <c r="BC1078" s="112" t="s">
        <v>1802</v>
      </c>
      <c r="BD1078" s="112"/>
      <c r="BE1078" s="112" t="s">
        <v>1802</v>
      </c>
      <c r="BF1078" s="112"/>
      <c r="BG1078" s="114"/>
      <c r="BH1078" s="112"/>
      <c r="BI1078" s="112"/>
      <c r="BJ1078" s="114">
        <v>99</v>
      </c>
      <c r="BK1078" s="56">
        <v>125.24375000000001</v>
      </c>
      <c r="BL1078" s="56">
        <v>3.1596500000000001</v>
      </c>
      <c r="BM1078" s="56">
        <v>1.0805191429999998</v>
      </c>
      <c r="BN1078" s="56">
        <v>0.89926090000000003</v>
      </c>
      <c r="BO1078" s="56">
        <v>220.51766000000001</v>
      </c>
      <c r="BP1078" s="223">
        <v>16.330200000000001</v>
      </c>
      <c r="BQ1078" s="114">
        <v>20.017380000000003</v>
      </c>
      <c r="BR1078" s="56"/>
      <c r="BS1078" s="114"/>
      <c r="BT1078" s="338" t="s">
        <v>773</v>
      </c>
      <c r="BU1078" s="351" t="s">
        <v>1803</v>
      </c>
      <c r="BV1078" s="34"/>
      <c r="BW1078" s="34"/>
      <c r="BX1078" s="34"/>
    </row>
    <row r="1079" spans="1:76" x14ac:dyDescent="0.35">
      <c r="A1079" s="34" t="s">
        <v>277</v>
      </c>
      <c r="B1079" s="34"/>
      <c r="C1079" s="34"/>
      <c r="D1079" s="34"/>
      <c r="E1079" s="113" t="s">
        <v>1401</v>
      </c>
      <c r="F1079" s="113" t="s">
        <v>1402</v>
      </c>
      <c r="G1079" s="41">
        <v>2002</v>
      </c>
      <c r="H1079" s="34"/>
      <c r="I1079" s="34"/>
      <c r="J1079" s="113"/>
      <c r="K1079" s="39" t="s">
        <v>80</v>
      </c>
      <c r="L1079" s="357" t="s">
        <v>1791</v>
      </c>
      <c r="M1079" s="357"/>
      <c r="N1079" s="39" t="s">
        <v>1792</v>
      </c>
      <c r="O1079" s="39" t="s">
        <v>1793</v>
      </c>
      <c r="P1079" s="39" t="s">
        <v>1794</v>
      </c>
      <c r="Q1079" s="39" t="s">
        <v>1795</v>
      </c>
      <c r="R1079" s="35" t="s">
        <v>1796</v>
      </c>
      <c r="S1079" s="35" t="s">
        <v>1796</v>
      </c>
      <c r="T1079" s="113" t="s">
        <v>1800</v>
      </c>
      <c r="U1079" s="39" t="s">
        <v>28</v>
      </c>
      <c r="V1079" s="113" t="s">
        <v>1798</v>
      </c>
      <c r="W1079" s="34" t="s">
        <v>280</v>
      </c>
      <c r="X1079" s="113" t="s">
        <v>327</v>
      </c>
      <c r="Y1079" s="113"/>
      <c r="Z1079" s="39" t="s">
        <v>239</v>
      </c>
      <c r="AA1079" s="112"/>
      <c r="AB1079" s="112"/>
      <c r="AC1079" s="41">
        <v>48</v>
      </c>
      <c r="AD1079" s="332" t="s">
        <v>240</v>
      </c>
      <c r="AE1079" s="41" t="s">
        <v>508</v>
      </c>
      <c r="AF1079" s="332" t="s">
        <v>240</v>
      </c>
      <c r="AG1079" s="112"/>
      <c r="AH1079" s="114">
        <v>126.45654</v>
      </c>
      <c r="AI1079" s="111">
        <v>126.45654</v>
      </c>
      <c r="AJ1079" s="114"/>
      <c r="AK1079" s="114" t="s">
        <v>509</v>
      </c>
      <c r="AL1079" s="336">
        <v>7.52</v>
      </c>
      <c r="AM1079" s="44">
        <v>117.58943693000001</v>
      </c>
      <c r="AN1079" s="111">
        <v>0.6</v>
      </c>
      <c r="AO1079" s="111">
        <v>2</v>
      </c>
      <c r="AP1079" s="111">
        <v>2</v>
      </c>
      <c r="AQ1079" s="111" t="s">
        <v>1801</v>
      </c>
      <c r="AR1079" s="335" t="s">
        <v>295</v>
      </c>
      <c r="AS1079" s="111" t="s">
        <v>240</v>
      </c>
      <c r="AT1079" s="111" t="s">
        <v>295</v>
      </c>
      <c r="AU1079" s="111" t="s">
        <v>240</v>
      </c>
      <c r="AV1079" s="112" t="s">
        <v>167</v>
      </c>
      <c r="AW1079" s="112"/>
      <c r="AX1079" s="112">
        <v>19.899999999999999</v>
      </c>
      <c r="AY1079" s="112">
        <v>7.52</v>
      </c>
      <c r="AZ1079" s="334" t="s">
        <v>240</v>
      </c>
      <c r="BA1079" s="114">
        <v>117.58943693000001</v>
      </c>
      <c r="BB1079" s="130">
        <v>117.58943693000001</v>
      </c>
      <c r="BC1079" s="112" t="s">
        <v>1802</v>
      </c>
      <c r="BD1079" s="112"/>
      <c r="BE1079" s="112" t="s">
        <v>1802</v>
      </c>
      <c r="BF1079" s="112"/>
      <c r="BG1079" s="114"/>
      <c r="BH1079" s="112"/>
      <c r="BI1079" s="112"/>
      <c r="BJ1079" s="114">
        <v>99</v>
      </c>
      <c r="BK1079" s="56">
        <v>42.282290000000003</v>
      </c>
      <c r="BL1079" s="56">
        <v>2.9165999999999999</v>
      </c>
      <c r="BM1079" s="56">
        <v>2.7587722799999996</v>
      </c>
      <c r="BN1079" s="56">
        <v>0.46917960000000003</v>
      </c>
      <c r="BO1079" s="56">
        <v>66.65164</v>
      </c>
      <c r="BP1079" s="223">
        <v>19.212000000000003</v>
      </c>
      <c r="BQ1079" s="114">
        <v>22.5195525</v>
      </c>
      <c r="BR1079" s="56"/>
      <c r="BS1079" s="114"/>
      <c r="BT1079" s="338" t="s">
        <v>773</v>
      </c>
      <c r="BU1079" s="351" t="s">
        <v>1803</v>
      </c>
      <c r="BV1079" s="34"/>
      <c r="BW1079" s="34"/>
      <c r="BX1079" s="34"/>
    </row>
    <row r="1080" spans="1:76" x14ac:dyDescent="0.35">
      <c r="A1080" s="34" t="s">
        <v>277</v>
      </c>
      <c r="B1080" s="34"/>
      <c r="C1080" s="34"/>
      <c r="D1080" s="34"/>
      <c r="E1080" s="113" t="s">
        <v>1401</v>
      </c>
      <c r="F1080" s="113" t="s">
        <v>1402</v>
      </c>
      <c r="G1080" s="41">
        <v>2002</v>
      </c>
      <c r="H1080" s="34"/>
      <c r="I1080" s="34"/>
      <c r="J1080" s="113"/>
      <c r="K1080" s="39" t="s">
        <v>80</v>
      </c>
      <c r="L1080" s="357" t="s">
        <v>1791</v>
      </c>
      <c r="M1080" s="357"/>
      <c r="N1080" s="39" t="s">
        <v>1792</v>
      </c>
      <c r="O1080" s="39" t="s">
        <v>1793</v>
      </c>
      <c r="P1080" s="39" t="s">
        <v>1794</v>
      </c>
      <c r="Q1080" s="39" t="s">
        <v>1795</v>
      </c>
      <c r="R1080" s="35" t="s">
        <v>1796</v>
      </c>
      <c r="S1080" s="35" t="s">
        <v>1796</v>
      </c>
      <c r="T1080" s="113" t="s">
        <v>1800</v>
      </c>
      <c r="U1080" s="39" t="s">
        <v>28</v>
      </c>
      <c r="V1080" s="113" t="s">
        <v>1798</v>
      </c>
      <c r="W1080" s="34" t="s">
        <v>280</v>
      </c>
      <c r="X1080" s="113" t="s">
        <v>327</v>
      </c>
      <c r="Y1080" s="113"/>
      <c r="Z1080" s="39" t="s">
        <v>239</v>
      </c>
      <c r="AA1080" s="112"/>
      <c r="AB1080" s="112"/>
      <c r="AC1080" s="41">
        <v>48</v>
      </c>
      <c r="AD1080" s="332" t="s">
        <v>240</v>
      </c>
      <c r="AE1080" s="41" t="s">
        <v>508</v>
      </c>
      <c r="AF1080" s="332" t="s">
        <v>240</v>
      </c>
      <c r="AG1080" s="112"/>
      <c r="AH1080" s="114">
        <v>128.36292</v>
      </c>
      <c r="AI1080" s="111">
        <v>128.36292</v>
      </c>
      <c r="AJ1080" s="114"/>
      <c r="AK1080" s="114" t="s">
        <v>509</v>
      </c>
      <c r="AL1080" s="336">
        <v>7.38</v>
      </c>
      <c r="AM1080" s="44">
        <v>349.26265245999997</v>
      </c>
      <c r="AN1080" s="111">
        <v>0.6</v>
      </c>
      <c r="AO1080" s="111">
        <v>2</v>
      </c>
      <c r="AP1080" s="111">
        <v>2</v>
      </c>
      <c r="AQ1080" s="111" t="s">
        <v>1801</v>
      </c>
      <c r="AR1080" s="335" t="s">
        <v>295</v>
      </c>
      <c r="AS1080" s="111" t="s">
        <v>240</v>
      </c>
      <c r="AT1080" s="111" t="s">
        <v>295</v>
      </c>
      <c r="AU1080" s="111" t="s">
        <v>240</v>
      </c>
      <c r="AV1080" s="112" t="s">
        <v>167</v>
      </c>
      <c r="AW1080" s="112"/>
      <c r="AX1080" s="112">
        <v>19.7</v>
      </c>
      <c r="AY1080" s="112">
        <v>7.38</v>
      </c>
      <c r="AZ1080" s="334" t="s">
        <v>240</v>
      </c>
      <c r="BA1080" s="114">
        <v>349.26265245999997</v>
      </c>
      <c r="BB1080" s="130">
        <v>349.26265245999997</v>
      </c>
      <c r="BC1080" s="112" t="s">
        <v>1802</v>
      </c>
      <c r="BD1080" s="112"/>
      <c r="BE1080" s="112" t="s">
        <v>1802</v>
      </c>
      <c r="BF1080" s="112"/>
      <c r="BG1080" s="114"/>
      <c r="BH1080" s="112"/>
      <c r="BI1080" s="112"/>
      <c r="BJ1080" s="114">
        <v>99</v>
      </c>
      <c r="BK1080" s="56">
        <v>134.66208</v>
      </c>
      <c r="BL1080" s="56">
        <v>3.1596500000000001</v>
      </c>
      <c r="BM1080" s="56">
        <v>1.4253656779999999</v>
      </c>
      <c r="BN1080" s="56">
        <v>0.66467110000000007</v>
      </c>
      <c r="BO1080" s="56">
        <v>224.77202000000003</v>
      </c>
      <c r="BP1080" s="223">
        <v>24.015000000000001</v>
      </c>
      <c r="BQ1080" s="114">
        <v>14.5126005</v>
      </c>
      <c r="BR1080" s="56"/>
      <c r="BS1080" s="114"/>
      <c r="BT1080" s="338" t="s">
        <v>773</v>
      </c>
      <c r="BU1080" s="351" t="s">
        <v>1803</v>
      </c>
      <c r="BV1080" s="34"/>
      <c r="BW1080" s="34"/>
      <c r="BX1080" s="34"/>
    </row>
    <row r="1081" spans="1:76" x14ac:dyDescent="0.35">
      <c r="A1081" s="34" t="s">
        <v>277</v>
      </c>
      <c r="B1081" s="34"/>
      <c r="C1081" s="34"/>
      <c r="D1081" s="34"/>
      <c r="E1081" s="113" t="s">
        <v>1401</v>
      </c>
      <c r="F1081" s="113" t="s">
        <v>1402</v>
      </c>
      <c r="G1081" s="41">
        <v>2002</v>
      </c>
      <c r="H1081" s="34"/>
      <c r="I1081" s="34"/>
      <c r="J1081" s="113"/>
      <c r="K1081" s="39" t="s">
        <v>80</v>
      </c>
      <c r="L1081" s="357" t="s">
        <v>1791</v>
      </c>
      <c r="M1081" s="357"/>
      <c r="N1081" s="39" t="s">
        <v>1792</v>
      </c>
      <c r="O1081" s="39" t="s">
        <v>1793</v>
      </c>
      <c r="P1081" s="39" t="s">
        <v>1794</v>
      </c>
      <c r="Q1081" s="39" t="s">
        <v>1795</v>
      </c>
      <c r="R1081" s="35" t="s">
        <v>1796</v>
      </c>
      <c r="S1081" s="35" t="s">
        <v>1796</v>
      </c>
      <c r="T1081" s="113" t="s">
        <v>1800</v>
      </c>
      <c r="U1081" s="39" t="s">
        <v>28</v>
      </c>
      <c r="V1081" s="113" t="s">
        <v>1798</v>
      </c>
      <c r="W1081" s="34" t="s">
        <v>280</v>
      </c>
      <c r="X1081" s="113" t="s">
        <v>327</v>
      </c>
      <c r="Y1081" s="113"/>
      <c r="Z1081" s="39" t="s">
        <v>239</v>
      </c>
      <c r="AA1081" s="112"/>
      <c r="AB1081" s="112"/>
      <c r="AC1081" s="41">
        <v>48</v>
      </c>
      <c r="AD1081" s="332" t="s">
        <v>240</v>
      </c>
      <c r="AE1081" s="41" t="s">
        <v>508</v>
      </c>
      <c r="AF1081" s="332" t="s">
        <v>240</v>
      </c>
      <c r="AG1081" s="112"/>
      <c r="AH1081" s="114">
        <v>139.80120000000002</v>
      </c>
      <c r="AI1081" s="111">
        <v>139.80120000000002</v>
      </c>
      <c r="AJ1081" s="114"/>
      <c r="AK1081" s="114" t="s">
        <v>509</v>
      </c>
      <c r="AL1081" s="336">
        <v>7.56</v>
      </c>
      <c r="AM1081" s="44">
        <v>115.58787549000002</v>
      </c>
      <c r="AN1081" s="111">
        <v>0.6</v>
      </c>
      <c r="AO1081" s="111">
        <v>2</v>
      </c>
      <c r="AP1081" s="111">
        <v>2</v>
      </c>
      <c r="AQ1081" s="111" t="s">
        <v>1801</v>
      </c>
      <c r="AR1081" s="335" t="s">
        <v>295</v>
      </c>
      <c r="AS1081" s="111" t="s">
        <v>240</v>
      </c>
      <c r="AT1081" s="111" t="s">
        <v>295</v>
      </c>
      <c r="AU1081" s="111" t="s">
        <v>240</v>
      </c>
      <c r="AV1081" s="112" t="s">
        <v>167</v>
      </c>
      <c r="AW1081" s="112"/>
      <c r="AX1081" s="112">
        <v>19.399999999999999</v>
      </c>
      <c r="AY1081" s="112">
        <v>7.56</v>
      </c>
      <c r="AZ1081" s="334" t="s">
        <v>240</v>
      </c>
      <c r="BA1081" s="114">
        <v>115.58787549000002</v>
      </c>
      <c r="BB1081" s="130">
        <v>115.58787549000002</v>
      </c>
      <c r="BC1081" s="112" t="s">
        <v>1802</v>
      </c>
      <c r="BD1081" s="112"/>
      <c r="BE1081" s="112" t="s">
        <v>1802</v>
      </c>
      <c r="BF1081" s="112"/>
      <c r="BG1081" s="114"/>
      <c r="BH1081" s="112"/>
      <c r="BI1081" s="112"/>
      <c r="BJ1081" s="114">
        <v>99</v>
      </c>
      <c r="BK1081" s="56">
        <v>41.681120000000007</v>
      </c>
      <c r="BL1081" s="56">
        <v>2.7950750000000002</v>
      </c>
      <c r="BM1081" s="56">
        <v>0.98856006699999988</v>
      </c>
      <c r="BN1081" s="56">
        <v>0.74286770000000002</v>
      </c>
      <c r="BO1081" s="56">
        <v>65.58805000000001</v>
      </c>
      <c r="BP1081" s="223">
        <v>13.448400000000001</v>
      </c>
      <c r="BQ1081" s="114">
        <v>21.518683499999998</v>
      </c>
      <c r="BR1081" s="56"/>
      <c r="BS1081" s="114"/>
      <c r="BT1081" s="338" t="s">
        <v>773</v>
      </c>
      <c r="BU1081" s="351" t="s">
        <v>1803</v>
      </c>
      <c r="BV1081" s="34"/>
      <c r="BW1081" s="34"/>
      <c r="BX1081" s="34"/>
    </row>
    <row r="1082" spans="1:76" x14ac:dyDescent="0.35">
      <c r="A1082" s="34" t="s">
        <v>277</v>
      </c>
      <c r="B1082" s="34"/>
      <c r="C1082" s="34"/>
      <c r="D1082" s="34"/>
      <c r="E1082" s="113" t="s">
        <v>1401</v>
      </c>
      <c r="F1082" s="113" t="s">
        <v>1402</v>
      </c>
      <c r="G1082" s="41">
        <v>2002</v>
      </c>
      <c r="H1082" s="34"/>
      <c r="I1082" s="34"/>
      <c r="J1082" s="113"/>
      <c r="K1082" s="39" t="s">
        <v>80</v>
      </c>
      <c r="L1082" s="357" t="s">
        <v>1791</v>
      </c>
      <c r="M1082" s="357"/>
      <c r="N1082" s="39" t="s">
        <v>1792</v>
      </c>
      <c r="O1082" s="39" t="s">
        <v>1793</v>
      </c>
      <c r="P1082" s="39" t="s">
        <v>1794</v>
      </c>
      <c r="Q1082" s="39" t="s">
        <v>1795</v>
      </c>
      <c r="R1082" s="35" t="s">
        <v>1796</v>
      </c>
      <c r="S1082" s="35" t="s">
        <v>1796</v>
      </c>
      <c r="T1082" s="113" t="s">
        <v>1800</v>
      </c>
      <c r="U1082" s="39" t="s">
        <v>28</v>
      </c>
      <c r="V1082" s="113" t="s">
        <v>1798</v>
      </c>
      <c r="W1082" s="34" t="s">
        <v>280</v>
      </c>
      <c r="X1082" s="113" t="s">
        <v>327</v>
      </c>
      <c r="Y1082" s="113"/>
      <c r="Z1082" s="39" t="s">
        <v>239</v>
      </c>
      <c r="AA1082" s="112"/>
      <c r="AB1082" s="112"/>
      <c r="AC1082" s="41">
        <v>48</v>
      </c>
      <c r="AD1082" s="332" t="s">
        <v>240</v>
      </c>
      <c r="AE1082" s="41" t="s">
        <v>508</v>
      </c>
      <c r="AF1082" s="332" t="s">
        <v>240</v>
      </c>
      <c r="AG1082" s="112"/>
      <c r="AH1082" s="114">
        <v>158.86500000000001</v>
      </c>
      <c r="AI1082" s="111">
        <v>158.86500000000001</v>
      </c>
      <c r="AJ1082" s="114"/>
      <c r="AK1082" s="114" t="s">
        <v>509</v>
      </c>
      <c r="AL1082" s="336">
        <v>7.76</v>
      </c>
      <c r="AM1082" s="44">
        <v>219.17709378000001</v>
      </c>
      <c r="AN1082" s="111">
        <v>0.6</v>
      </c>
      <c r="AO1082" s="111">
        <v>2</v>
      </c>
      <c r="AP1082" s="111">
        <v>2</v>
      </c>
      <c r="AQ1082" s="111" t="s">
        <v>1801</v>
      </c>
      <c r="AR1082" s="335" t="s">
        <v>295</v>
      </c>
      <c r="AS1082" s="111" t="s">
        <v>240</v>
      </c>
      <c r="AT1082" s="111" t="s">
        <v>295</v>
      </c>
      <c r="AU1082" s="111" t="s">
        <v>240</v>
      </c>
      <c r="AV1082" s="112" t="s">
        <v>167</v>
      </c>
      <c r="AW1082" s="112"/>
      <c r="AX1082" s="112">
        <v>17.100000000000001</v>
      </c>
      <c r="AY1082" s="112">
        <v>7.76</v>
      </c>
      <c r="AZ1082" s="334" t="s">
        <v>240</v>
      </c>
      <c r="BA1082" s="114">
        <v>219.17709378000001</v>
      </c>
      <c r="BB1082" s="130">
        <v>219.17709378000001</v>
      </c>
      <c r="BC1082" s="112" t="s">
        <v>1802</v>
      </c>
      <c r="BD1082" s="112"/>
      <c r="BE1082" s="112" t="s">
        <v>1802</v>
      </c>
      <c r="BF1082" s="112"/>
      <c r="BG1082" s="114"/>
      <c r="BH1082" s="112"/>
      <c r="BI1082" s="112"/>
      <c r="BJ1082" s="114">
        <v>99</v>
      </c>
      <c r="BK1082" s="56">
        <v>47.29204</v>
      </c>
      <c r="BL1082" s="56">
        <v>24.54805</v>
      </c>
      <c r="BM1082" s="56">
        <v>7.8165214600000006</v>
      </c>
      <c r="BN1082" s="56">
        <v>2.0722098999999998</v>
      </c>
      <c r="BO1082" s="56">
        <v>6.0270100000000006</v>
      </c>
      <c r="BP1082" s="223">
        <v>222.85919999999999</v>
      </c>
      <c r="BQ1082" s="114">
        <v>113.09819699999998</v>
      </c>
      <c r="BR1082" s="56"/>
      <c r="BS1082" s="114"/>
      <c r="BT1082" s="338" t="s">
        <v>773</v>
      </c>
      <c r="BU1082" s="351" t="s">
        <v>1803</v>
      </c>
      <c r="BV1082" s="34"/>
      <c r="BW1082" s="34"/>
      <c r="BX1082" s="34"/>
    </row>
    <row r="1083" spans="1:76" x14ac:dyDescent="0.35">
      <c r="A1083" s="34" t="s">
        <v>277</v>
      </c>
      <c r="B1083" s="34"/>
      <c r="C1083" s="34"/>
      <c r="D1083" s="34"/>
      <c r="E1083" s="113" t="s">
        <v>1401</v>
      </c>
      <c r="F1083" s="113" t="s">
        <v>1402</v>
      </c>
      <c r="G1083" s="41">
        <v>2002</v>
      </c>
      <c r="H1083" s="34"/>
      <c r="I1083" s="34"/>
      <c r="J1083" s="113"/>
      <c r="K1083" s="39" t="s">
        <v>80</v>
      </c>
      <c r="L1083" s="357" t="s">
        <v>1791</v>
      </c>
      <c r="M1083" s="357"/>
      <c r="N1083" s="39" t="s">
        <v>1792</v>
      </c>
      <c r="O1083" s="39" t="s">
        <v>1793</v>
      </c>
      <c r="P1083" s="39" t="s">
        <v>1794</v>
      </c>
      <c r="Q1083" s="39" t="s">
        <v>1795</v>
      </c>
      <c r="R1083" s="35" t="s">
        <v>1796</v>
      </c>
      <c r="S1083" s="35" t="s">
        <v>1796</v>
      </c>
      <c r="T1083" s="113" t="s">
        <v>1800</v>
      </c>
      <c r="U1083" s="39" t="s">
        <v>28</v>
      </c>
      <c r="V1083" s="113" t="s">
        <v>1798</v>
      </c>
      <c r="W1083" s="34" t="s">
        <v>280</v>
      </c>
      <c r="X1083" s="113" t="s">
        <v>327</v>
      </c>
      <c r="Y1083" s="113"/>
      <c r="Z1083" s="39" t="s">
        <v>239</v>
      </c>
      <c r="AA1083" s="112"/>
      <c r="AB1083" s="112"/>
      <c r="AC1083" s="41">
        <v>48</v>
      </c>
      <c r="AD1083" s="332" t="s">
        <v>240</v>
      </c>
      <c r="AE1083" s="41" t="s">
        <v>508</v>
      </c>
      <c r="AF1083" s="332" t="s">
        <v>240</v>
      </c>
      <c r="AG1083" s="112"/>
      <c r="AH1083" s="114">
        <v>161.40683999999999</v>
      </c>
      <c r="AI1083" s="111">
        <v>161.40683999999999</v>
      </c>
      <c r="AJ1083" s="114"/>
      <c r="AK1083" s="114" t="s">
        <v>509</v>
      </c>
      <c r="AL1083" s="336">
        <v>7.22</v>
      </c>
      <c r="AM1083" s="44">
        <v>206.66662399000001</v>
      </c>
      <c r="AN1083" s="111">
        <v>0.6</v>
      </c>
      <c r="AO1083" s="111">
        <v>2</v>
      </c>
      <c r="AP1083" s="111">
        <v>2</v>
      </c>
      <c r="AQ1083" s="111" t="s">
        <v>1801</v>
      </c>
      <c r="AR1083" s="335" t="s">
        <v>295</v>
      </c>
      <c r="AS1083" s="111" t="s">
        <v>240</v>
      </c>
      <c r="AT1083" s="111" t="s">
        <v>295</v>
      </c>
      <c r="AU1083" s="111" t="s">
        <v>240</v>
      </c>
      <c r="AV1083" s="112" t="s">
        <v>167</v>
      </c>
      <c r="AW1083" s="112"/>
      <c r="AX1083" s="112">
        <v>17.8</v>
      </c>
      <c r="AY1083" s="112">
        <v>7.22</v>
      </c>
      <c r="AZ1083" s="334" t="s">
        <v>240</v>
      </c>
      <c r="BA1083" s="114">
        <v>206.66662399000001</v>
      </c>
      <c r="BB1083" s="130">
        <v>206.66662399000001</v>
      </c>
      <c r="BC1083" s="112" t="s">
        <v>1802</v>
      </c>
      <c r="BD1083" s="112"/>
      <c r="BE1083" s="112" t="s">
        <v>1802</v>
      </c>
      <c r="BF1083" s="112"/>
      <c r="BG1083" s="114"/>
      <c r="BH1083" s="112"/>
      <c r="BI1083" s="112"/>
      <c r="BJ1083" s="114">
        <v>99</v>
      </c>
      <c r="BK1083" s="56">
        <v>45.688919999999996</v>
      </c>
      <c r="BL1083" s="56">
        <v>22.482125</v>
      </c>
      <c r="BM1083" s="56">
        <v>7.8165214600000006</v>
      </c>
      <c r="BN1083" s="56">
        <v>2.0331115999999998</v>
      </c>
      <c r="BO1083" s="56">
        <v>6.0270100000000006</v>
      </c>
      <c r="BP1083" s="223">
        <v>332.36759999999998</v>
      </c>
      <c r="BQ1083" s="114">
        <v>53.546491500000002</v>
      </c>
      <c r="BR1083" s="56"/>
      <c r="BS1083" s="114"/>
      <c r="BT1083" s="338" t="s">
        <v>773</v>
      </c>
      <c r="BU1083" s="351" t="s">
        <v>1803</v>
      </c>
      <c r="BV1083" s="34"/>
      <c r="BW1083" s="34"/>
      <c r="BX1083" s="34"/>
    </row>
    <row r="1084" spans="1:76" x14ac:dyDescent="0.35">
      <c r="A1084" s="34" t="s">
        <v>277</v>
      </c>
      <c r="B1084" s="34"/>
      <c r="C1084" s="34"/>
      <c r="D1084" s="34"/>
      <c r="E1084" s="113" t="s">
        <v>1401</v>
      </c>
      <c r="F1084" s="113" t="s">
        <v>1402</v>
      </c>
      <c r="G1084" s="41">
        <v>2002</v>
      </c>
      <c r="H1084" s="34"/>
      <c r="I1084" s="34"/>
      <c r="J1084" s="113"/>
      <c r="K1084" s="39" t="s">
        <v>80</v>
      </c>
      <c r="L1084" s="357" t="s">
        <v>1791</v>
      </c>
      <c r="M1084" s="357"/>
      <c r="N1084" s="39" t="s">
        <v>1792</v>
      </c>
      <c r="O1084" s="39" t="s">
        <v>1793</v>
      </c>
      <c r="P1084" s="39" t="s">
        <v>1794</v>
      </c>
      <c r="Q1084" s="39" t="s">
        <v>1795</v>
      </c>
      <c r="R1084" s="35" t="s">
        <v>1796</v>
      </c>
      <c r="S1084" s="35" t="s">
        <v>1796</v>
      </c>
      <c r="T1084" s="113" t="s">
        <v>1800</v>
      </c>
      <c r="U1084" s="39" t="s">
        <v>28</v>
      </c>
      <c r="V1084" s="113" t="s">
        <v>1798</v>
      </c>
      <c r="W1084" s="34" t="s">
        <v>280</v>
      </c>
      <c r="X1084" s="113" t="s">
        <v>327</v>
      </c>
      <c r="Y1084" s="113"/>
      <c r="Z1084" s="39" t="s">
        <v>239</v>
      </c>
      <c r="AA1084" s="112"/>
      <c r="AB1084" s="112"/>
      <c r="AC1084" s="41">
        <v>48</v>
      </c>
      <c r="AD1084" s="332" t="s">
        <v>240</v>
      </c>
      <c r="AE1084" s="41" t="s">
        <v>508</v>
      </c>
      <c r="AF1084" s="332" t="s">
        <v>240</v>
      </c>
      <c r="AG1084" s="112"/>
      <c r="AH1084" s="114">
        <v>163.31322</v>
      </c>
      <c r="AI1084" s="111">
        <v>163.31322</v>
      </c>
      <c r="AJ1084" s="114"/>
      <c r="AK1084" s="114" t="s">
        <v>509</v>
      </c>
      <c r="AL1084" s="336">
        <v>6.29</v>
      </c>
      <c r="AM1084" s="44">
        <v>197.15879390000003</v>
      </c>
      <c r="AN1084" s="111">
        <v>0.6</v>
      </c>
      <c r="AO1084" s="111">
        <v>2</v>
      </c>
      <c r="AP1084" s="111">
        <v>2</v>
      </c>
      <c r="AQ1084" s="111" t="s">
        <v>1801</v>
      </c>
      <c r="AR1084" s="335" t="s">
        <v>295</v>
      </c>
      <c r="AS1084" s="111" t="s">
        <v>240</v>
      </c>
      <c r="AT1084" s="111" t="s">
        <v>295</v>
      </c>
      <c r="AU1084" s="111" t="s">
        <v>240</v>
      </c>
      <c r="AV1084" s="112" t="s">
        <v>167</v>
      </c>
      <c r="AW1084" s="112"/>
      <c r="AX1084" s="112">
        <v>17.7</v>
      </c>
      <c r="AY1084" s="112">
        <v>6.29</v>
      </c>
      <c r="AZ1084" s="334" t="s">
        <v>240</v>
      </c>
      <c r="BA1084" s="114">
        <v>197.15879390000003</v>
      </c>
      <c r="BB1084" s="130">
        <v>197.15879390000003</v>
      </c>
      <c r="BC1084" s="112" t="s">
        <v>1802</v>
      </c>
      <c r="BD1084" s="112"/>
      <c r="BE1084" s="112" t="s">
        <v>1802</v>
      </c>
      <c r="BF1084" s="112"/>
      <c r="BG1084" s="114"/>
      <c r="BH1084" s="112"/>
      <c r="BI1084" s="112"/>
      <c r="BJ1084" s="114">
        <v>99</v>
      </c>
      <c r="BK1084" s="56">
        <v>44.085800000000006</v>
      </c>
      <c r="BL1084" s="56">
        <v>21.145350000000001</v>
      </c>
      <c r="BM1084" s="56">
        <v>7.8165214600000006</v>
      </c>
      <c r="BN1084" s="56">
        <v>2.1113081999999999</v>
      </c>
      <c r="BO1084" s="56">
        <v>6.3815400000000002</v>
      </c>
      <c r="BP1084" s="223">
        <v>440.91539999999998</v>
      </c>
      <c r="BQ1084" s="114">
        <v>9.0078209999999999</v>
      </c>
      <c r="BR1084" s="56"/>
      <c r="BS1084" s="114"/>
      <c r="BT1084" s="338" t="s">
        <v>773</v>
      </c>
      <c r="BU1084" s="351" t="s">
        <v>1803</v>
      </c>
      <c r="BV1084" s="34"/>
      <c r="BW1084" s="34"/>
      <c r="BX1084" s="34"/>
    </row>
    <row r="1085" spans="1:76" x14ac:dyDescent="0.35">
      <c r="A1085" s="34" t="s">
        <v>277</v>
      </c>
      <c r="B1085" s="34"/>
      <c r="C1085" s="34"/>
      <c r="D1085" s="34"/>
      <c r="E1085" s="113" t="s">
        <v>1401</v>
      </c>
      <c r="F1085" s="113" t="s">
        <v>1402</v>
      </c>
      <c r="G1085" s="41">
        <v>2002</v>
      </c>
      <c r="H1085" s="34"/>
      <c r="I1085" s="34"/>
      <c r="J1085" s="113"/>
      <c r="K1085" s="39" t="s">
        <v>80</v>
      </c>
      <c r="L1085" s="357" t="s">
        <v>1791</v>
      </c>
      <c r="M1085" s="357"/>
      <c r="N1085" s="39" t="s">
        <v>1792</v>
      </c>
      <c r="O1085" s="39" t="s">
        <v>1793</v>
      </c>
      <c r="P1085" s="39" t="s">
        <v>1794</v>
      </c>
      <c r="Q1085" s="39" t="s">
        <v>1795</v>
      </c>
      <c r="R1085" s="35" t="s">
        <v>1796</v>
      </c>
      <c r="S1085" s="35" t="s">
        <v>1796</v>
      </c>
      <c r="T1085" s="113" t="s">
        <v>1800</v>
      </c>
      <c r="U1085" s="39" t="s">
        <v>28</v>
      </c>
      <c r="V1085" s="113" t="s">
        <v>1798</v>
      </c>
      <c r="W1085" s="34" t="s">
        <v>280</v>
      </c>
      <c r="X1085" s="113" t="s">
        <v>327</v>
      </c>
      <c r="Y1085" s="113"/>
      <c r="Z1085" s="39" t="s">
        <v>239</v>
      </c>
      <c r="AA1085" s="112"/>
      <c r="AB1085" s="112"/>
      <c r="AC1085" s="41">
        <v>48</v>
      </c>
      <c r="AD1085" s="332" t="s">
        <v>240</v>
      </c>
      <c r="AE1085" s="41" t="s">
        <v>508</v>
      </c>
      <c r="AF1085" s="332" t="s">
        <v>240</v>
      </c>
      <c r="AG1085" s="112"/>
      <c r="AH1085" s="114">
        <v>179.83518000000001</v>
      </c>
      <c r="AI1085" s="111">
        <v>179.83518000000001</v>
      </c>
      <c r="AJ1085" s="114"/>
      <c r="AK1085" s="114" t="s">
        <v>509</v>
      </c>
      <c r="AL1085" s="336">
        <v>6.49</v>
      </c>
      <c r="AM1085" s="44">
        <v>126.09585816000001</v>
      </c>
      <c r="AN1085" s="111">
        <v>0.6</v>
      </c>
      <c r="AO1085" s="111">
        <v>2</v>
      </c>
      <c r="AP1085" s="111">
        <v>2</v>
      </c>
      <c r="AQ1085" s="111" t="s">
        <v>1801</v>
      </c>
      <c r="AR1085" s="335" t="s">
        <v>295</v>
      </c>
      <c r="AS1085" s="111" t="s">
        <v>240</v>
      </c>
      <c r="AT1085" s="111" t="s">
        <v>295</v>
      </c>
      <c r="AU1085" s="111" t="s">
        <v>240</v>
      </c>
      <c r="AV1085" s="112" t="s">
        <v>167</v>
      </c>
      <c r="AW1085" s="112"/>
      <c r="AX1085" s="112">
        <v>19.600000000000001</v>
      </c>
      <c r="AY1085" s="112">
        <v>6.49</v>
      </c>
      <c r="AZ1085" s="334" t="s">
        <v>240</v>
      </c>
      <c r="BA1085" s="114">
        <v>126.09585816000001</v>
      </c>
      <c r="BB1085" s="130">
        <v>126.09585816000001</v>
      </c>
      <c r="BC1085" s="112" t="s">
        <v>1802</v>
      </c>
      <c r="BD1085" s="112"/>
      <c r="BE1085" s="112" t="s">
        <v>1802</v>
      </c>
      <c r="BF1085" s="112"/>
      <c r="BG1085" s="114"/>
      <c r="BH1085" s="112"/>
      <c r="BI1085" s="112"/>
      <c r="BJ1085" s="114">
        <v>99</v>
      </c>
      <c r="BK1085" s="56">
        <v>45.488530000000004</v>
      </c>
      <c r="BL1085" s="56">
        <v>3.038125</v>
      </c>
      <c r="BM1085" s="56">
        <v>1.057529374</v>
      </c>
      <c r="BN1085" s="56">
        <v>0.74286770000000002</v>
      </c>
      <c r="BO1085" s="56">
        <v>70.196940000000012</v>
      </c>
      <c r="BP1085" s="223">
        <v>48.03</v>
      </c>
      <c r="BQ1085" s="114">
        <v>4.5539539499999995</v>
      </c>
      <c r="BR1085" s="56"/>
      <c r="BS1085" s="114"/>
      <c r="BT1085" s="338" t="s">
        <v>773</v>
      </c>
      <c r="BU1085" s="351" t="s">
        <v>1803</v>
      </c>
      <c r="BV1085" s="34"/>
      <c r="BW1085" s="34"/>
      <c r="BX1085" s="34"/>
    </row>
    <row r="1086" spans="1:76" x14ac:dyDescent="0.35">
      <c r="A1086" s="34" t="s">
        <v>277</v>
      </c>
      <c r="B1086" s="34"/>
      <c r="C1086" s="34"/>
      <c r="D1086" s="34"/>
      <c r="E1086" s="113" t="s">
        <v>1401</v>
      </c>
      <c r="F1086" s="113" t="s">
        <v>1402</v>
      </c>
      <c r="G1086" s="41">
        <v>2002</v>
      </c>
      <c r="H1086" s="34"/>
      <c r="I1086" s="34"/>
      <c r="J1086" s="113"/>
      <c r="K1086" s="39" t="s">
        <v>80</v>
      </c>
      <c r="L1086" s="357" t="s">
        <v>1791</v>
      </c>
      <c r="M1086" s="357"/>
      <c r="N1086" s="39" t="s">
        <v>1792</v>
      </c>
      <c r="O1086" s="39" t="s">
        <v>1793</v>
      </c>
      <c r="P1086" s="39" t="s">
        <v>1794</v>
      </c>
      <c r="Q1086" s="39" t="s">
        <v>1795</v>
      </c>
      <c r="R1086" s="35" t="s">
        <v>1796</v>
      </c>
      <c r="S1086" s="35" t="s">
        <v>1796</v>
      </c>
      <c r="T1086" s="113" t="s">
        <v>1800</v>
      </c>
      <c r="U1086" s="39" t="s">
        <v>28</v>
      </c>
      <c r="V1086" s="113" t="s">
        <v>1798</v>
      </c>
      <c r="W1086" s="34" t="s">
        <v>280</v>
      </c>
      <c r="X1086" s="113" t="s">
        <v>327</v>
      </c>
      <c r="Y1086" s="113"/>
      <c r="Z1086" s="39" t="s">
        <v>239</v>
      </c>
      <c r="AA1086" s="112"/>
      <c r="AB1086" s="112"/>
      <c r="AC1086" s="41">
        <v>48</v>
      </c>
      <c r="AD1086" s="332" t="s">
        <v>240</v>
      </c>
      <c r="AE1086" s="41" t="s">
        <v>508</v>
      </c>
      <c r="AF1086" s="332" t="s">
        <v>240</v>
      </c>
      <c r="AG1086" s="112"/>
      <c r="AH1086" s="114">
        <v>207.15995999999998</v>
      </c>
      <c r="AI1086" s="111">
        <v>207.15995999999998</v>
      </c>
      <c r="AJ1086" s="114"/>
      <c r="AK1086" s="114" t="s">
        <v>509</v>
      </c>
      <c r="AL1086" s="336">
        <v>8.42</v>
      </c>
      <c r="AM1086" s="44">
        <v>206.66721906999999</v>
      </c>
      <c r="AN1086" s="111">
        <v>0.6</v>
      </c>
      <c r="AO1086" s="111">
        <v>2</v>
      </c>
      <c r="AP1086" s="111">
        <v>2</v>
      </c>
      <c r="AQ1086" s="111" t="s">
        <v>1801</v>
      </c>
      <c r="AR1086" s="335" t="s">
        <v>295</v>
      </c>
      <c r="AS1086" s="111" t="s">
        <v>240</v>
      </c>
      <c r="AT1086" s="111" t="s">
        <v>295</v>
      </c>
      <c r="AU1086" s="111" t="s">
        <v>240</v>
      </c>
      <c r="AV1086" s="112" t="s">
        <v>167</v>
      </c>
      <c r="AW1086" s="112"/>
      <c r="AX1086" s="112">
        <v>20.2</v>
      </c>
      <c r="AY1086" s="112">
        <v>8.42</v>
      </c>
      <c r="AZ1086" s="334" t="s">
        <v>240</v>
      </c>
      <c r="BA1086" s="114">
        <v>206.66721906999999</v>
      </c>
      <c r="BB1086" s="130">
        <v>206.66721906999999</v>
      </c>
      <c r="BC1086" s="112" t="s">
        <v>1802</v>
      </c>
      <c r="BD1086" s="112"/>
      <c r="BE1086" s="112" t="s">
        <v>1802</v>
      </c>
      <c r="BF1086" s="112"/>
      <c r="BG1086" s="114"/>
      <c r="BH1086" s="112"/>
      <c r="BI1086" s="112"/>
      <c r="BJ1086" s="114">
        <v>99</v>
      </c>
      <c r="BK1086" s="56">
        <v>43.88541</v>
      </c>
      <c r="BL1086" s="56">
        <v>23.575849999999999</v>
      </c>
      <c r="BM1086" s="56">
        <v>7.8165214600000006</v>
      </c>
      <c r="BN1086" s="56">
        <v>3.9098300000000004</v>
      </c>
      <c r="BO1086" s="56">
        <v>68.77882000000001</v>
      </c>
      <c r="BP1086" s="223">
        <v>60.517800000000001</v>
      </c>
      <c r="BQ1086" s="114">
        <v>200.67423449999998</v>
      </c>
      <c r="BR1086" s="56"/>
      <c r="BS1086" s="114"/>
      <c r="BT1086" s="338" t="s">
        <v>773</v>
      </c>
      <c r="BU1086" s="351" t="s">
        <v>1803</v>
      </c>
      <c r="BV1086" s="34"/>
      <c r="BW1086" s="34"/>
      <c r="BX1086" s="34"/>
    </row>
    <row r="1087" spans="1:76" x14ac:dyDescent="0.35">
      <c r="A1087" s="34" t="s">
        <v>277</v>
      </c>
      <c r="B1087" s="34"/>
      <c r="C1087" s="34"/>
      <c r="D1087" s="34"/>
      <c r="E1087" s="113" t="s">
        <v>1401</v>
      </c>
      <c r="F1087" s="113" t="s">
        <v>1402</v>
      </c>
      <c r="G1087" s="41">
        <v>2002</v>
      </c>
      <c r="H1087" s="34"/>
      <c r="I1087" s="34"/>
      <c r="J1087" s="113"/>
      <c r="K1087" s="39" t="s">
        <v>80</v>
      </c>
      <c r="L1087" s="357" t="s">
        <v>1791</v>
      </c>
      <c r="M1087" s="357"/>
      <c r="N1087" s="39" t="s">
        <v>1792</v>
      </c>
      <c r="O1087" s="39" t="s">
        <v>1793</v>
      </c>
      <c r="P1087" s="39" t="s">
        <v>1794</v>
      </c>
      <c r="Q1087" s="39" t="s">
        <v>1795</v>
      </c>
      <c r="R1087" s="35" t="s">
        <v>1796</v>
      </c>
      <c r="S1087" s="35" t="s">
        <v>1796</v>
      </c>
      <c r="T1087" s="113" t="s">
        <v>1800</v>
      </c>
      <c r="U1087" s="39" t="s">
        <v>28</v>
      </c>
      <c r="V1087" s="113" t="s">
        <v>1798</v>
      </c>
      <c r="W1087" s="34" t="s">
        <v>280</v>
      </c>
      <c r="X1087" s="113" t="s">
        <v>327</v>
      </c>
      <c r="Y1087" s="113"/>
      <c r="Z1087" s="39" t="s">
        <v>239</v>
      </c>
      <c r="AA1087" s="112"/>
      <c r="AB1087" s="112"/>
      <c r="AC1087" s="41">
        <v>48</v>
      </c>
      <c r="AD1087" s="332" t="s">
        <v>240</v>
      </c>
      <c r="AE1087" s="41" t="s">
        <v>508</v>
      </c>
      <c r="AF1087" s="332" t="s">
        <v>240</v>
      </c>
      <c r="AG1087" s="112"/>
      <c r="AH1087" s="114">
        <v>216.0564</v>
      </c>
      <c r="AI1087" s="111">
        <v>216.0564</v>
      </c>
      <c r="AJ1087" s="114"/>
      <c r="AK1087" s="114" t="s">
        <v>509</v>
      </c>
      <c r="AL1087" s="336">
        <v>6.37</v>
      </c>
      <c r="AM1087" s="44">
        <v>115.58780936999999</v>
      </c>
      <c r="AN1087" s="111">
        <v>0.6</v>
      </c>
      <c r="AO1087" s="111">
        <v>2</v>
      </c>
      <c r="AP1087" s="111">
        <v>2</v>
      </c>
      <c r="AQ1087" s="111" t="s">
        <v>1801</v>
      </c>
      <c r="AR1087" s="335" t="s">
        <v>295</v>
      </c>
      <c r="AS1087" s="111" t="s">
        <v>240</v>
      </c>
      <c r="AT1087" s="111" t="s">
        <v>295</v>
      </c>
      <c r="AU1087" s="111" t="s">
        <v>240</v>
      </c>
      <c r="AV1087" s="112" t="s">
        <v>167</v>
      </c>
      <c r="AW1087" s="112"/>
      <c r="AX1087" s="112">
        <v>19.8</v>
      </c>
      <c r="AY1087" s="112">
        <v>6.37</v>
      </c>
      <c r="AZ1087" s="334" t="s">
        <v>240</v>
      </c>
      <c r="BA1087" s="114">
        <v>115.58780936999999</v>
      </c>
      <c r="BB1087" s="130">
        <v>115.58780936999999</v>
      </c>
      <c r="BC1087" s="112" t="s">
        <v>1802</v>
      </c>
      <c r="BD1087" s="112"/>
      <c r="BE1087" s="112" t="s">
        <v>1802</v>
      </c>
      <c r="BF1087" s="112"/>
      <c r="BG1087" s="114"/>
      <c r="BH1087" s="112"/>
      <c r="BI1087" s="112"/>
      <c r="BJ1087" s="114">
        <v>99</v>
      </c>
      <c r="BK1087" s="56">
        <v>41.881509999999999</v>
      </c>
      <c r="BL1087" s="56">
        <v>2.6735500000000001</v>
      </c>
      <c r="BM1087" s="56">
        <v>1.057529374</v>
      </c>
      <c r="BN1087" s="56">
        <v>0.54737620000000009</v>
      </c>
      <c r="BO1087" s="56">
        <v>62.397280000000002</v>
      </c>
      <c r="BP1087" s="223">
        <v>45.148199999999996</v>
      </c>
      <c r="BQ1087" s="114">
        <v>3.8533456500000001</v>
      </c>
      <c r="BR1087" s="56"/>
      <c r="BS1087" s="114"/>
      <c r="BT1087" s="338" t="s">
        <v>773</v>
      </c>
      <c r="BU1087" s="351" t="s">
        <v>1803</v>
      </c>
      <c r="BV1087" s="34"/>
      <c r="BW1087" s="34"/>
      <c r="BX1087" s="34"/>
    </row>
    <row r="1088" spans="1:76" x14ac:dyDescent="0.35">
      <c r="A1088" s="34" t="s">
        <v>277</v>
      </c>
      <c r="B1088" s="34"/>
      <c r="C1088" s="34"/>
      <c r="D1088" s="34"/>
      <c r="E1088" s="113" t="s">
        <v>1401</v>
      </c>
      <c r="F1088" s="113" t="s">
        <v>1402</v>
      </c>
      <c r="G1088" s="41">
        <v>2002</v>
      </c>
      <c r="H1088" s="34"/>
      <c r="I1088" s="34"/>
      <c r="J1088" s="113"/>
      <c r="K1088" s="39" t="s">
        <v>80</v>
      </c>
      <c r="L1088" s="357" t="s">
        <v>1791</v>
      </c>
      <c r="M1088" s="357"/>
      <c r="N1088" s="39" t="s">
        <v>1792</v>
      </c>
      <c r="O1088" s="39" t="s">
        <v>1793</v>
      </c>
      <c r="P1088" s="39" t="s">
        <v>1794</v>
      </c>
      <c r="Q1088" s="39" t="s">
        <v>1795</v>
      </c>
      <c r="R1088" s="35" t="s">
        <v>1796</v>
      </c>
      <c r="S1088" s="35" t="s">
        <v>1796</v>
      </c>
      <c r="T1088" s="113" t="s">
        <v>1800</v>
      </c>
      <c r="U1088" s="39" t="s">
        <v>28</v>
      </c>
      <c r="V1088" s="113" t="s">
        <v>1798</v>
      </c>
      <c r="W1088" s="34" t="s">
        <v>280</v>
      </c>
      <c r="X1088" s="113" t="s">
        <v>327</v>
      </c>
      <c r="Y1088" s="113"/>
      <c r="Z1088" s="39" t="s">
        <v>239</v>
      </c>
      <c r="AA1088" s="112"/>
      <c r="AB1088" s="112"/>
      <c r="AC1088" s="41">
        <v>48</v>
      </c>
      <c r="AD1088" s="332" t="s">
        <v>240</v>
      </c>
      <c r="AE1088" s="41" t="s">
        <v>508</v>
      </c>
      <c r="AF1088" s="332" t="s">
        <v>240</v>
      </c>
      <c r="AG1088" s="112"/>
      <c r="AH1088" s="114">
        <v>292.3116</v>
      </c>
      <c r="AI1088" s="111">
        <v>292.3116</v>
      </c>
      <c r="AJ1088" s="114"/>
      <c r="AK1088" s="114" t="s">
        <v>509</v>
      </c>
      <c r="AL1088" s="336">
        <v>6.45</v>
      </c>
      <c r="AM1088" s="44">
        <v>751.56360849999999</v>
      </c>
      <c r="AN1088" s="111">
        <v>0.6</v>
      </c>
      <c r="AO1088" s="111">
        <v>2</v>
      </c>
      <c r="AP1088" s="111">
        <v>2</v>
      </c>
      <c r="AQ1088" s="111" t="s">
        <v>1801</v>
      </c>
      <c r="AR1088" s="335" t="s">
        <v>295</v>
      </c>
      <c r="AS1088" s="111" t="s">
        <v>240</v>
      </c>
      <c r="AT1088" s="111" t="s">
        <v>295</v>
      </c>
      <c r="AU1088" s="111" t="s">
        <v>240</v>
      </c>
      <c r="AV1088" s="112" t="s">
        <v>167</v>
      </c>
      <c r="AW1088" s="112"/>
      <c r="AX1088" s="112">
        <v>18.5</v>
      </c>
      <c r="AY1088" s="112">
        <v>6.45</v>
      </c>
      <c r="AZ1088" s="334" t="s">
        <v>240</v>
      </c>
      <c r="BA1088" s="114">
        <v>751.56360849999999</v>
      </c>
      <c r="BB1088" s="130">
        <v>751.56360849999999</v>
      </c>
      <c r="BC1088" s="112" t="s">
        <v>1802</v>
      </c>
      <c r="BD1088" s="112"/>
      <c r="BE1088" s="112" t="s">
        <v>1802</v>
      </c>
      <c r="BF1088" s="112"/>
      <c r="BG1088" s="114"/>
      <c r="BH1088" s="112"/>
      <c r="BI1088" s="112"/>
      <c r="BJ1088" s="114">
        <v>99</v>
      </c>
      <c r="BK1088" s="56">
        <v>294.57330000000002</v>
      </c>
      <c r="BL1088" s="56">
        <v>3.8888000000000003</v>
      </c>
      <c r="BM1088" s="56">
        <v>1.3334066019999999</v>
      </c>
      <c r="BN1088" s="56">
        <v>0.66467110000000007</v>
      </c>
      <c r="BO1088" s="56">
        <v>510.52320000000003</v>
      </c>
      <c r="BP1088" s="223">
        <v>89.335800000000006</v>
      </c>
      <c r="BQ1088" s="114">
        <v>8.0069520000000001</v>
      </c>
      <c r="BR1088" s="56"/>
      <c r="BS1088" s="114"/>
      <c r="BT1088" s="338" t="s">
        <v>773</v>
      </c>
      <c r="BU1088" s="351" t="s">
        <v>1803</v>
      </c>
      <c r="BV1088" s="34"/>
      <c r="BW1088" s="34"/>
      <c r="BX1088" s="34"/>
    </row>
    <row r="1089" spans="1:76" x14ac:dyDescent="0.35">
      <c r="A1089" s="34" t="s">
        <v>277</v>
      </c>
      <c r="B1089" s="34"/>
      <c r="C1089" s="34"/>
      <c r="D1089" s="34"/>
      <c r="E1089" s="113" t="s">
        <v>1401</v>
      </c>
      <c r="F1089" s="113" t="s">
        <v>1402</v>
      </c>
      <c r="G1089" s="41">
        <v>2002</v>
      </c>
      <c r="H1089" s="34"/>
      <c r="I1089" s="34"/>
      <c r="J1089" s="113"/>
      <c r="K1089" s="39" t="s">
        <v>80</v>
      </c>
      <c r="L1089" s="357" t="s">
        <v>1791</v>
      </c>
      <c r="M1089" s="357"/>
      <c r="N1089" s="39" t="s">
        <v>1792</v>
      </c>
      <c r="O1089" s="39" t="s">
        <v>1793</v>
      </c>
      <c r="P1089" s="39" t="s">
        <v>1794</v>
      </c>
      <c r="Q1089" s="39" t="s">
        <v>1795</v>
      </c>
      <c r="R1089" s="35" t="s">
        <v>1796</v>
      </c>
      <c r="S1089" s="35" t="s">
        <v>1796</v>
      </c>
      <c r="T1089" s="113" t="s">
        <v>1800</v>
      </c>
      <c r="U1089" s="39" t="s">
        <v>28</v>
      </c>
      <c r="V1089" s="113" t="s">
        <v>1798</v>
      </c>
      <c r="W1089" s="34" t="s">
        <v>280</v>
      </c>
      <c r="X1089" s="113" t="s">
        <v>327</v>
      </c>
      <c r="Y1089" s="113"/>
      <c r="Z1089" s="39" t="s">
        <v>239</v>
      </c>
      <c r="AA1089" s="112"/>
      <c r="AB1089" s="112"/>
      <c r="AC1089" s="41">
        <v>48</v>
      </c>
      <c r="AD1089" s="332" t="s">
        <v>240</v>
      </c>
      <c r="AE1089" s="41" t="s">
        <v>508</v>
      </c>
      <c r="AF1089" s="332" t="s">
        <v>240</v>
      </c>
      <c r="AG1089" s="112"/>
      <c r="AH1089" s="114">
        <v>293.58251999999999</v>
      </c>
      <c r="AI1089" s="111">
        <v>293.58251999999999</v>
      </c>
      <c r="AJ1089" s="114"/>
      <c r="AK1089" s="114" t="s">
        <v>509</v>
      </c>
      <c r="AL1089" s="336">
        <v>7.39</v>
      </c>
      <c r="AM1089" s="44">
        <v>15.512514410000001</v>
      </c>
      <c r="AN1089" s="111">
        <v>0.6</v>
      </c>
      <c r="AO1089" s="111">
        <v>2</v>
      </c>
      <c r="AP1089" s="111">
        <v>2</v>
      </c>
      <c r="AQ1089" s="111" t="s">
        <v>1801</v>
      </c>
      <c r="AR1089" s="335" t="s">
        <v>295</v>
      </c>
      <c r="AS1089" s="111" t="s">
        <v>240</v>
      </c>
      <c r="AT1089" s="111" t="s">
        <v>295</v>
      </c>
      <c r="AU1089" s="111" t="s">
        <v>240</v>
      </c>
      <c r="AV1089" s="112" t="s">
        <v>167</v>
      </c>
      <c r="AW1089" s="112"/>
      <c r="AX1089" s="112">
        <v>18.899999999999999</v>
      </c>
      <c r="AY1089" s="112">
        <v>7.39</v>
      </c>
      <c r="AZ1089" s="334" t="s">
        <v>240</v>
      </c>
      <c r="BA1089" s="114">
        <v>15.512514410000001</v>
      </c>
      <c r="BB1089" s="130">
        <v>15.512514410000001</v>
      </c>
      <c r="BC1089" s="112" t="s">
        <v>1802</v>
      </c>
      <c r="BD1089" s="112"/>
      <c r="BE1089" s="112" t="s">
        <v>1802</v>
      </c>
      <c r="BF1089" s="112"/>
      <c r="BG1089" s="114"/>
      <c r="BH1089" s="112"/>
      <c r="BI1089" s="112"/>
      <c r="BJ1089" s="114">
        <v>99</v>
      </c>
      <c r="BK1089" s="56">
        <v>3.4066300000000007</v>
      </c>
      <c r="BL1089" s="56">
        <v>1.7013500000000001</v>
      </c>
      <c r="BM1089" s="56">
        <v>0.68969306999999991</v>
      </c>
      <c r="BN1089" s="56">
        <v>1.7594235</v>
      </c>
      <c r="BO1089" s="56">
        <v>0.74451300000000009</v>
      </c>
      <c r="BP1089" s="223">
        <v>3.0739200000000002</v>
      </c>
      <c r="BQ1089" s="114">
        <v>12.5108625</v>
      </c>
      <c r="BR1089" s="56"/>
      <c r="BS1089" s="114"/>
      <c r="BT1089" s="338" t="s">
        <v>773</v>
      </c>
      <c r="BU1089" s="351" t="s">
        <v>1803</v>
      </c>
      <c r="BV1089" s="34"/>
      <c r="BW1089" s="34"/>
      <c r="BX1089" s="34"/>
    </row>
    <row r="1090" spans="1:76" x14ac:dyDescent="0.35">
      <c r="A1090" s="34" t="s">
        <v>277</v>
      </c>
      <c r="B1090" s="34"/>
      <c r="C1090" s="34"/>
      <c r="D1090" s="34"/>
      <c r="E1090" s="113" t="s">
        <v>1401</v>
      </c>
      <c r="F1090" s="113" t="s">
        <v>1402</v>
      </c>
      <c r="G1090" s="41">
        <v>2002</v>
      </c>
      <c r="H1090" s="34"/>
      <c r="I1090" s="34"/>
      <c r="J1090" s="113"/>
      <c r="K1090" s="39" t="s">
        <v>80</v>
      </c>
      <c r="L1090" s="357" t="s">
        <v>1791</v>
      </c>
      <c r="M1090" s="357"/>
      <c r="N1090" s="39" t="s">
        <v>1792</v>
      </c>
      <c r="O1090" s="39" t="s">
        <v>1793</v>
      </c>
      <c r="P1090" s="39" t="s">
        <v>1794</v>
      </c>
      <c r="Q1090" s="39" t="s">
        <v>1795</v>
      </c>
      <c r="R1090" s="35" t="s">
        <v>1796</v>
      </c>
      <c r="S1090" s="35" t="s">
        <v>1796</v>
      </c>
      <c r="T1090" s="113" t="s">
        <v>1800</v>
      </c>
      <c r="U1090" s="39" t="s">
        <v>28</v>
      </c>
      <c r="V1090" s="113" t="s">
        <v>1798</v>
      </c>
      <c r="W1090" s="34" t="s">
        <v>280</v>
      </c>
      <c r="X1090" s="113" t="s">
        <v>327</v>
      </c>
      <c r="Y1090" s="113"/>
      <c r="Z1090" s="39" t="s">
        <v>239</v>
      </c>
      <c r="AA1090" s="112"/>
      <c r="AB1090" s="112"/>
      <c r="AC1090" s="41">
        <v>48</v>
      </c>
      <c r="AD1090" s="332" t="s">
        <v>240</v>
      </c>
      <c r="AE1090" s="41" t="s">
        <v>508</v>
      </c>
      <c r="AF1090" s="332" t="s">
        <v>240</v>
      </c>
      <c r="AG1090" s="112"/>
      <c r="AH1090" s="114">
        <v>329.80374</v>
      </c>
      <c r="AI1090" s="111">
        <v>329.80374</v>
      </c>
      <c r="AJ1090" s="114"/>
      <c r="AK1090" s="114" t="s">
        <v>509</v>
      </c>
      <c r="AL1090" s="336">
        <v>6.33</v>
      </c>
      <c r="AM1090" s="44">
        <v>374.28134395999996</v>
      </c>
      <c r="AN1090" s="111">
        <v>0.6</v>
      </c>
      <c r="AO1090" s="111">
        <v>2</v>
      </c>
      <c r="AP1090" s="111">
        <v>2</v>
      </c>
      <c r="AQ1090" s="111" t="s">
        <v>1801</v>
      </c>
      <c r="AR1090" s="335" t="s">
        <v>295</v>
      </c>
      <c r="AS1090" s="111" t="s">
        <v>240</v>
      </c>
      <c r="AT1090" s="111" t="s">
        <v>295</v>
      </c>
      <c r="AU1090" s="111" t="s">
        <v>240</v>
      </c>
      <c r="AV1090" s="112" t="s">
        <v>167</v>
      </c>
      <c r="AW1090" s="112"/>
      <c r="AX1090" s="112">
        <v>19.5</v>
      </c>
      <c r="AY1090" s="112">
        <v>6.33</v>
      </c>
      <c r="AZ1090" s="334" t="s">
        <v>240</v>
      </c>
      <c r="BA1090" s="114">
        <v>374.28134395999996</v>
      </c>
      <c r="BB1090" s="130">
        <v>374.28134395999996</v>
      </c>
      <c r="BC1090" s="112" t="s">
        <v>1802</v>
      </c>
      <c r="BD1090" s="112"/>
      <c r="BE1090" s="112" t="s">
        <v>1802</v>
      </c>
      <c r="BF1090" s="112"/>
      <c r="BG1090" s="114"/>
      <c r="BH1090" s="112"/>
      <c r="BI1090" s="112"/>
      <c r="BJ1090" s="114">
        <v>99</v>
      </c>
      <c r="BK1090" s="56">
        <v>144.68158</v>
      </c>
      <c r="BL1090" s="56">
        <v>3.1596500000000001</v>
      </c>
      <c r="BM1090" s="56">
        <v>1.057529374</v>
      </c>
      <c r="BN1090" s="56">
        <v>0.54737620000000009</v>
      </c>
      <c r="BO1090" s="56">
        <v>219.45407000000003</v>
      </c>
      <c r="BP1090" s="223">
        <v>45.148199999999996</v>
      </c>
      <c r="BQ1090" s="114">
        <v>3.4529980500000002</v>
      </c>
      <c r="BR1090" s="56"/>
      <c r="BS1090" s="114"/>
      <c r="BT1090" s="338" t="s">
        <v>773</v>
      </c>
      <c r="BU1090" s="351" t="s">
        <v>1803</v>
      </c>
      <c r="BV1090" s="34"/>
      <c r="BW1090" s="34"/>
      <c r="BX1090" s="34"/>
    </row>
    <row r="1091" spans="1:76" x14ac:dyDescent="0.35">
      <c r="A1091" s="34" t="s">
        <v>277</v>
      </c>
      <c r="B1091" s="34"/>
      <c r="C1091" s="34"/>
      <c r="D1091" s="34"/>
      <c r="E1091" s="113" t="s">
        <v>1401</v>
      </c>
      <c r="F1091" s="113" t="s">
        <v>1402</v>
      </c>
      <c r="G1091" s="41">
        <v>2002</v>
      </c>
      <c r="H1091" s="34"/>
      <c r="I1091" s="34"/>
      <c r="J1091" s="113"/>
      <c r="K1091" s="39" t="s">
        <v>80</v>
      </c>
      <c r="L1091" s="357" t="s">
        <v>1791</v>
      </c>
      <c r="M1091" s="357"/>
      <c r="N1091" s="39" t="s">
        <v>1792</v>
      </c>
      <c r="O1091" s="39" t="s">
        <v>1793</v>
      </c>
      <c r="P1091" s="39" t="s">
        <v>1794</v>
      </c>
      <c r="Q1091" s="39" t="s">
        <v>1795</v>
      </c>
      <c r="R1091" s="35" t="s">
        <v>1796</v>
      </c>
      <c r="S1091" s="35" t="s">
        <v>1796</v>
      </c>
      <c r="T1091" s="113" t="s">
        <v>1800</v>
      </c>
      <c r="U1091" s="39" t="s">
        <v>28</v>
      </c>
      <c r="V1091" s="113" t="s">
        <v>1798</v>
      </c>
      <c r="W1091" s="34" t="s">
        <v>280</v>
      </c>
      <c r="X1091" s="113" t="s">
        <v>327</v>
      </c>
      <c r="Y1091" s="113"/>
      <c r="Z1091" s="39" t="s">
        <v>239</v>
      </c>
      <c r="AA1091" s="112"/>
      <c r="AB1091" s="112"/>
      <c r="AC1091" s="41">
        <v>48</v>
      </c>
      <c r="AD1091" s="332" t="s">
        <v>240</v>
      </c>
      <c r="AE1091" s="41" t="s">
        <v>508</v>
      </c>
      <c r="AF1091" s="332" t="s">
        <v>240</v>
      </c>
      <c r="AG1091" s="112"/>
      <c r="AH1091" s="114">
        <v>334.25196</v>
      </c>
      <c r="AI1091" s="111">
        <v>334.25196</v>
      </c>
      <c r="AJ1091" s="114"/>
      <c r="AK1091" s="114" t="s">
        <v>509</v>
      </c>
      <c r="AL1091" s="336">
        <v>6.36</v>
      </c>
      <c r="AM1091" s="44">
        <v>323.24327942000002</v>
      </c>
      <c r="AN1091" s="111">
        <v>0.6</v>
      </c>
      <c r="AO1091" s="111">
        <v>2</v>
      </c>
      <c r="AP1091" s="111">
        <v>2</v>
      </c>
      <c r="AQ1091" s="111" t="s">
        <v>1801</v>
      </c>
      <c r="AR1091" s="335" t="s">
        <v>295</v>
      </c>
      <c r="AS1091" s="111" t="s">
        <v>240</v>
      </c>
      <c r="AT1091" s="111" t="s">
        <v>295</v>
      </c>
      <c r="AU1091" s="111" t="s">
        <v>240</v>
      </c>
      <c r="AV1091" s="112" t="s">
        <v>167</v>
      </c>
      <c r="AW1091" s="112"/>
      <c r="AX1091" s="112">
        <v>19.7</v>
      </c>
      <c r="AY1091" s="112">
        <v>6.36</v>
      </c>
      <c r="AZ1091" s="334" t="s">
        <v>240</v>
      </c>
      <c r="BA1091" s="114">
        <v>323.24327942000002</v>
      </c>
      <c r="BB1091" s="130">
        <v>323.24327942000002</v>
      </c>
      <c r="BC1091" s="112" t="s">
        <v>1802</v>
      </c>
      <c r="BD1091" s="112"/>
      <c r="BE1091" s="112" t="s">
        <v>1802</v>
      </c>
      <c r="BF1091" s="112"/>
      <c r="BG1091" s="114"/>
      <c r="BH1091" s="112"/>
      <c r="BI1091" s="112"/>
      <c r="BJ1091" s="114">
        <v>99</v>
      </c>
      <c r="BK1091" s="56">
        <v>124.04141000000001</v>
      </c>
      <c r="BL1091" s="56">
        <v>3.2811750000000002</v>
      </c>
      <c r="BM1091" s="56">
        <v>1.9771201339999998</v>
      </c>
      <c r="BN1091" s="56">
        <v>0.97745750000000009</v>
      </c>
      <c r="BO1091" s="56">
        <v>208.81817000000001</v>
      </c>
      <c r="BP1091" s="223">
        <v>51.872400000000006</v>
      </c>
      <c r="BQ1091" s="114">
        <v>4.2036498</v>
      </c>
      <c r="BR1091" s="56"/>
      <c r="BS1091" s="114"/>
      <c r="BT1091" s="338" t="s">
        <v>773</v>
      </c>
      <c r="BU1091" s="351" t="s">
        <v>1803</v>
      </c>
      <c r="BV1091" s="34"/>
      <c r="BW1091" s="34"/>
      <c r="BX1091" s="34"/>
    </row>
    <row r="1092" spans="1:76" x14ac:dyDescent="0.35">
      <c r="A1092" s="34" t="s">
        <v>277</v>
      </c>
      <c r="B1092" s="34"/>
      <c r="C1092" s="34"/>
      <c r="D1092" s="34"/>
      <c r="E1092" s="113" t="s">
        <v>320</v>
      </c>
      <c r="F1092" s="113" t="s">
        <v>1804</v>
      </c>
      <c r="G1092" s="41">
        <v>2011</v>
      </c>
      <c r="H1092" s="34"/>
      <c r="I1092" s="34"/>
      <c r="J1092" s="113"/>
      <c r="K1092" s="39" t="s">
        <v>80</v>
      </c>
      <c r="L1092" s="35" t="s">
        <v>119</v>
      </c>
      <c r="M1092" s="35"/>
      <c r="N1092" s="35" t="s">
        <v>687</v>
      </c>
      <c r="O1092" s="39" t="s">
        <v>1805</v>
      </c>
      <c r="P1092" s="39" t="s">
        <v>1806</v>
      </c>
      <c r="Q1092" s="39" t="s">
        <v>1807</v>
      </c>
      <c r="R1092" s="35" t="s">
        <v>321</v>
      </c>
      <c r="S1092" s="35" t="s">
        <v>321</v>
      </c>
      <c r="T1092" s="113" t="s">
        <v>1808</v>
      </c>
      <c r="U1092" s="39" t="s">
        <v>28</v>
      </c>
      <c r="V1092" s="113" t="s">
        <v>307</v>
      </c>
      <c r="W1092" s="34" t="s">
        <v>280</v>
      </c>
      <c r="X1092" s="113" t="s">
        <v>281</v>
      </c>
      <c r="Y1092" s="113" t="s">
        <v>322</v>
      </c>
      <c r="Z1092" s="39" t="s">
        <v>239</v>
      </c>
      <c r="AA1092" s="112"/>
      <c r="AB1092" s="112"/>
      <c r="AC1092" s="41">
        <v>96</v>
      </c>
      <c r="AD1092" s="41" t="s">
        <v>240</v>
      </c>
      <c r="AE1092" s="41" t="s">
        <v>508</v>
      </c>
      <c r="AF1092" s="332" t="s">
        <v>240</v>
      </c>
      <c r="AG1092" s="112"/>
      <c r="AH1092" s="112">
        <v>30.7</v>
      </c>
      <c r="AI1092" s="111">
        <v>30.7</v>
      </c>
      <c r="AJ1092" s="112"/>
      <c r="AK1092" s="114" t="s">
        <v>509</v>
      </c>
      <c r="AL1092" s="336">
        <v>8.4</v>
      </c>
      <c r="AM1092" s="44">
        <v>56.036190000000005</v>
      </c>
      <c r="AN1092" s="111">
        <v>1.2</v>
      </c>
      <c r="AO1092" s="111">
        <f>IF(AP1092=1,1,"xx")</f>
        <v>1</v>
      </c>
      <c r="AP1092" s="111">
        <v>1</v>
      </c>
      <c r="AQ1092" s="111"/>
      <c r="AR1092" s="335" t="s">
        <v>295</v>
      </c>
      <c r="AS1092" s="111" t="s">
        <v>240</v>
      </c>
      <c r="AT1092" s="111" t="s">
        <v>295</v>
      </c>
      <c r="AU1092" s="111" t="s">
        <v>240</v>
      </c>
      <c r="AV1092" s="112" t="s">
        <v>510</v>
      </c>
      <c r="AW1092" s="112"/>
      <c r="AX1092" s="112">
        <v>20</v>
      </c>
      <c r="AY1092" s="112">
        <v>8.4</v>
      </c>
      <c r="AZ1092" s="334" t="s">
        <v>240</v>
      </c>
      <c r="BA1092" s="112">
        <v>56.1</v>
      </c>
      <c r="BB1092" s="130">
        <v>56.036190000000005</v>
      </c>
      <c r="BC1092" s="112">
        <v>1.2</v>
      </c>
      <c r="BD1092" s="112"/>
      <c r="BE1092" s="112">
        <v>1.2</v>
      </c>
      <c r="BF1092" s="112"/>
      <c r="BG1092" s="112"/>
      <c r="BH1092" s="112"/>
      <c r="BI1092" s="112"/>
      <c r="BJ1092" s="112">
        <v>10</v>
      </c>
      <c r="BK1092" s="56">
        <v>17.23</v>
      </c>
      <c r="BL1092" s="56">
        <v>3.16</v>
      </c>
      <c r="BM1092" s="56">
        <v>25.29</v>
      </c>
      <c r="BN1092" s="56">
        <v>3.25</v>
      </c>
      <c r="BO1092" s="56">
        <v>4.13</v>
      </c>
      <c r="BP1092" s="223">
        <v>36.517000000000003</v>
      </c>
      <c r="BQ1092" s="112">
        <v>110.1</v>
      </c>
      <c r="BR1092" s="56"/>
      <c r="BS1092" s="112"/>
      <c r="BT1092" s="113" t="s">
        <v>487</v>
      </c>
      <c r="BU1092" s="114" t="s">
        <v>488</v>
      </c>
      <c r="BV1092" s="34"/>
      <c r="BW1092" s="34"/>
      <c r="BX1092" s="34"/>
    </row>
    <row r="1093" spans="1:76" x14ac:dyDescent="0.35">
      <c r="A1093" s="34" t="s">
        <v>277</v>
      </c>
      <c r="B1093" s="34"/>
      <c r="C1093" s="34"/>
      <c r="D1093" s="34"/>
      <c r="E1093" s="113" t="s">
        <v>323</v>
      </c>
      <c r="F1093" s="113" t="s">
        <v>1809</v>
      </c>
      <c r="G1093" s="41">
        <v>2011</v>
      </c>
      <c r="H1093" s="34"/>
      <c r="I1093" s="34"/>
      <c r="J1093" s="113"/>
      <c r="K1093" s="39" t="s">
        <v>80</v>
      </c>
      <c r="L1093" s="35" t="s">
        <v>119</v>
      </c>
      <c r="M1093" s="35"/>
      <c r="N1093" s="35" t="s">
        <v>687</v>
      </c>
      <c r="O1093" s="39" t="s">
        <v>1805</v>
      </c>
      <c r="P1093" s="39" t="s">
        <v>1806</v>
      </c>
      <c r="Q1093" s="39" t="s">
        <v>1807</v>
      </c>
      <c r="R1093" s="35" t="s">
        <v>321</v>
      </c>
      <c r="S1093" s="35" t="s">
        <v>321</v>
      </c>
      <c r="T1093" s="113" t="s">
        <v>1808</v>
      </c>
      <c r="U1093" s="39" t="s">
        <v>28</v>
      </c>
      <c r="V1093" s="113" t="s">
        <v>307</v>
      </c>
      <c r="W1093" s="34" t="s">
        <v>280</v>
      </c>
      <c r="X1093" s="113" t="s">
        <v>281</v>
      </c>
      <c r="Y1093" s="113"/>
      <c r="Z1093" s="39" t="s">
        <v>239</v>
      </c>
      <c r="AA1093" s="112"/>
      <c r="AB1093" s="112"/>
      <c r="AC1093" s="41">
        <v>96</v>
      </c>
      <c r="AD1093" s="41" t="s">
        <v>240</v>
      </c>
      <c r="AE1093" s="41" t="s">
        <v>508</v>
      </c>
      <c r="AF1093" s="332" t="s">
        <v>240</v>
      </c>
      <c r="AG1093" s="112"/>
      <c r="AH1093" s="112">
        <v>24.9</v>
      </c>
      <c r="AI1093" s="111">
        <v>24.9</v>
      </c>
      <c r="AJ1093" s="112"/>
      <c r="AK1093" s="114" t="s">
        <v>509</v>
      </c>
      <c r="AL1093" s="336">
        <v>8.1</v>
      </c>
      <c r="AM1093" s="44">
        <v>123.69473569199999</v>
      </c>
      <c r="AN1093" s="111">
        <v>1.85</v>
      </c>
      <c r="AO1093" s="111">
        <f>IF(AP1093=1,1,"xx")</f>
        <v>1</v>
      </c>
      <c r="AP1093" s="111">
        <v>1</v>
      </c>
      <c r="AQ1093" s="111"/>
      <c r="AR1093" s="335" t="s">
        <v>295</v>
      </c>
      <c r="AS1093" s="111" t="s">
        <v>240</v>
      </c>
      <c r="AT1093" s="111" t="s">
        <v>295</v>
      </c>
      <c r="AU1093" s="111" t="s">
        <v>240</v>
      </c>
      <c r="AV1093" s="112" t="s">
        <v>749</v>
      </c>
      <c r="AW1093" s="112"/>
      <c r="AX1093" s="112">
        <v>22</v>
      </c>
      <c r="AY1093" s="112">
        <v>8.1</v>
      </c>
      <c r="AZ1093" s="334" t="s">
        <v>240</v>
      </c>
      <c r="BA1093" s="112">
        <v>123</v>
      </c>
      <c r="BB1093" s="130">
        <v>123.69473569199999</v>
      </c>
      <c r="BC1093" s="112">
        <v>1.85</v>
      </c>
      <c r="BD1093" s="112"/>
      <c r="BE1093" s="112">
        <v>1.85</v>
      </c>
      <c r="BF1093" s="112"/>
      <c r="BG1093" s="112"/>
      <c r="BH1093" s="112"/>
      <c r="BI1093" s="112"/>
      <c r="BJ1093" s="112">
        <v>10</v>
      </c>
      <c r="BK1093" s="56">
        <v>37.061976000000001</v>
      </c>
      <c r="BL1093" s="56">
        <v>7.5645899999999999</v>
      </c>
      <c r="BM1093" s="56">
        <v>14.750384</v>
      </c>
      <c r="BN1093" s="56">
        <v>15.64</v>
      </c>
      <c r="BO1093" s="56">
        <v>28.818000000000001</v>
      </c>
      <c r="BP1093" s="223">
        <v>24.815000000000001</v>
      </c>
      <c r="BQ1093" s="112">
        <v>95</v>
      </c>
      <c r="BR1093" s="56"/>
      <c r="BS1093" s="112"/>
      <c r="BT1093" s="113" t="s">
        <v>487</v>
      </c>
      <c r="BU1093" s="114" t="s">
        <v>488</v>
      </c>
      <c r="BV1093" s="34"/>
      <c r="BW1093" s="34"/>
      <c r="BX1093" s="34"/>
    </row>
    <row r="1094" spans="1:76" x14ac:dyDescent="0.35">
      <c r="A1094" s="34" t="s">
        <v>324</v>
      </c>
      <c r="B1094" s="34"/>
      <c r="C1094" s="34"/>
      <c r="D1094" s="34"/>
      <c r="E1094" s="35" t="s">
        <v>1220</v>
      </c>
      <c r="F1094" s="35" t="s">
        <v>346</v>
      </c>
      <c r="G1094" s="40">
        <v>1990</v>
      </c>
      <c r="H1094" s="34"/>
      <c r="I1094" s="34"/>
      <c r="J1094" s="35"/>
      <c r="K1094" s="39" t="s">
        <v>80</v>
      </c>
      <c r="L1094" s="39" t="s">
        <v>89</v>
      </c>
      <c r="M1094" s="39" t="s">
        <v>90</v>
      </c>
      <c r="N1094" s="39" t="s">
        <v>91</v>
      </c>
      <c r="O1094" s="39" t="s">
        <v>106</v>
      </c>
      <c r="P1094" s="39" t="s">
        <v>1810</v>
      </c>
      <c r="Q1094" s="39" t="s">
        <v>1811</v>
      </c>
      <c r="R1094" s="39" t="s">
        <v>1812</v>
      </c>
      <c r="S1094" s="39" t="s">
        <v>1812</v>
      </c>
      <c r="T1094" s="35" t="s">
        <v>1813</v>
      </c>
      <c r="U1094" s="39" t="s">
        <v>31</v>
      </c>
      <c r="V1094" s="35" t="s">
        <v>31</v>
      </c>
      <c r="W1094" s="34" t="s">
        <v>733</v>
      </c>
      <c r="X1094" s="35" t="s">
        <v>281</v>
      </c>
      <c r="Y1094" s="35"/>
      <c r="Z1094" s="39" t="s">
        <v>239</v>
      </c>
      <c r="AA1094" s="343"/>
      <c r="AB1094" s="34"/>
      <c r="AC1094" s="41">
        <v>96</v>
      </c>
      <c r="AD1094" s="41" t="s">
        <v>240</v>
      </c>
      <c r="AE1094" s="41" t="s">
        <v>508</v>
      </c>
      <c r="AF1094" s="332" t="s">
        <v>240</v>
      </c>
      <c r="AG1094" s="34"/>
      <c r="AH1094" s="343">
        <v>94</v>
      </c>
      <c r="AI1094" s="111">
        <v>94</v>
      </c>
      <c r="AJ1094" s="350" t="s">
        <v>1814</v>
      </c>
      <c r="AK1094" s="35" t="s">
        <v>748</v>
      </c>
      <c r="AL1094" s="336">
        <v>6.9</v>
      </c>
      <c r="AM1094" s="44">
        <v>19</v>
      </c>
      <c r="AN1094" s="111">
        <v>2.4</v>
      </c>
      <c r="AO1094" s="111">
        <v>2</v>
      </c>
      <c r="AP1094" s="111">
        <v>2</v>
      </c>
      <c r="AQ1094" s="111" t="s">
        <v>704</v>
      </c>
      <c r="AR1094" s="335" t="s">
        <v>295</v>
      </c>
      <c r="AS1094" s="111" t="s">
        <v>240</v>
      </c>
      <c r="AT1094" s="111" t="s">
        <v>295</v>
      </c>
      <c r="AU1094" s="111"/>
      <c r="AV1094" s="35" t="s">
        <v>481</v>
      </c>
      <c r="AW1094" s="34" t="s">
        <v>1223</v>
      </c>
      <c r="AX1094" s="34">
        <v>18</v>
      </c>
      <c r="AY1094" s="34">
        <v>6.9</v>
      </c>
      <c r="AZ1094" s="334" t="s">
        <v>240</v>
      </c>
      <c r="BA1094" s="34">
        <v>19</v>
      </c>
      <c r="BB1094" s="34"/>
      <c r="BC1094" s="34" t="s">
        <v>1224</v>
      </c>
      <c r="BD1094" s="34" t="s">
        <v>1225</v>
      </c>
      <c r="BE1094" s="34"/>
      <c r="BF1094" s="34"/>
      <c r="BG1094" s="34"/>
      <c r="BH1094" s="34"/>
      <c r="BI1094" s="34"/>
      <c r="BJ1094" s="34"/>
      <c r="BK1094" s="56">
        <v>10.379705354340839</v>
      </c>
      <c r="BL1094" s="56">
        <v>9.0042990531391123</v>
      </c>
      <c r="BM1094" s="56">
        <v>19.524733405175215</v>
      </c>
      <c r="BN1094" s="56">
        <v>1.5590214820702852</v>
      </c>
      <c r="BO1094" s="56">
        <v>38.491628365984248</v>
      </c>
      <c r="BP1094" s="223">
        <v>0.89990774754972913</v>
      </c>
      <c r="BQ1094" s="33">
        <v>22.023913333333333</v>
      </c>
      <c r="BR1094" s="34"/>
      <c r="BS1094" s="34"/>
      <c r="BT1094" s="342">
        <v>0.73</v>
      </c>
      <c r="BU1094" s="34" t="s">
        <v>324</v>
      </c>
      <c r="BV1094" s="34"/>
      <c r="BW1094" s="34"/>
      <c r="BX1094" s="34"/>
    </row>
    <row r="1095" spans="1:76" x14ac:dyDescent="0.35">
      <c r="A1095" s="34" t="s">
        <v>324</v>
      </c>
      <c r="B1095" s="34"/>
      <c r="C1095" s="34"/>
      <c r="D1095" s="34"/>
      <c r="E1095" s="35" t="s">
        <v>725</v>
      </c>
      <c r="F1095" s="35" t="s">
        <v>742</v>
      </c>
      <c r="G1095" s="40" t="s">
        <v>1076</v>
      </c>
      <c r="H1095" s="39" t="s">
        <v>727</v>
      </c>
      <c r="I1095" s="39" t="s">
        <v>728</v>
      </c>
      <c r="J1095" s="35"/>
      <c r="K1095" s="39" t="s">
        <v>80</v>
      </c>
      <c r="L1095" s="39" t="s">
        <v>89</v>
      </c>
      <c r="M1095" s="39" t="s">
        <v>90</v>
      </c>
      <c r="N1095" s="39" t="s">
        <v>91</v>
      </c>
      <c r="O1095" s="39" t="s">
        <v>106</v>
      </c>
      <c r="P1095" s="39" t="s">
        <v>1810</v>
      </c>
      <c r="Q1095" s="39" t="s">
        <v>1811</v>
      </c>
      <c r="R1095" s="39" t="s">
        <v>1812</v>
      </c>
      <c r="S1095" s="39" t="s">
        <v>1812</v>
      </c>
      <c r="T1095" s="35" t="s">
        <v>1813</v>
      </c>
      <c r="U1095" s="39" t="s">
        <v>31</v>
      </c>
      <c r="V1095" s="35" t="s">
        <v>31</v>
      </c>
      <c r="W1095" s="34" t="s">
        <v>733</v>
      </c>
      <c r="X1095" s="35" t="s">
        <v>281</v>
      </c>
      <c r="Y1095" s="35" t="s">
        <v>1815</v>
      </c>
      <c r="Z1095" s="39" t="s">
        <v>239</v>
      </c>
      <c r="AA1095" s="343"/>
      <c r="AB1095" s="34"/>
      <c r="AC1095" s="41">
        <v>96</v>
      </c>
      <c r="AD1095" s="41" t="s">
        <v>240</v>
      </c>
      <c r="AE1095" s="41" t="s">
        <v>508</v>
      </c>
      <c r="AF1095" s="332" t="s">
        <v>240</v>
      </c>
      <c r="AG1095" s="34"/>
      <c r="AH1095" s="343">
        <v>170</v>
      </c>
      <c r="AI1095" s="111">
        <v>170</v>
      </c>
      <c r="AJ1095" s="350"/>
      <c r="AK1095" s="35" t="s">
        <v>748</v>
      </c>
      <c r="AL1095" s="336">
        <v>7.5</v>
      </c>
      <c r="AM1095" s="44">
        <v>54</v>
      </c>
      <c r="AN1095" s="111"/>
      <c r="AO1095" s="111">
        <v>4</v>
      </c>
      <c r="AP1095" s="111">
        <v>2</v>
      </c>
      <c r="AQ1095" s="111" t="s">
        <v>735</v>
      </c>
      <c r="AR1095" s="335" t="s">
        <v>295</v>
      </c>
      <c r="AS1095" s="111" t="s">
        <v>240</v>
      </c>
      <c r="AT1095" s="111" t="s">
        <v>295</v>
      </c>
      <c r="AU1095" s="111"/>
      <c r="AV1095" s="35" t="s">
        <v>749</v>
      </c>
      <c r="AW1095" s="39" t="s">
        <v>736</v>
      </c>
      <c r="AX1095" s="34">
        <v>25</v>
      </c>
      <c r="AY1095" s="34" t="s">
        <v>737</v>
      </c>
      <c r="AZ1095" s="334" t="s">
        <v>240</v>
      </c>
      <c r="BA1095" s="34" t="s">
        <v>738</v>
      </c>
      <c r="BB1095" s="34"/>
      <c r="BC1095" s="34"/>
      <c r="BD1095" s="34"/>
      <c r="BE1095" s="34"/>
      <c r="BF1095" s="34"/>
      <c r="BG1095" s="34"/>
      <c r="BH1095" s="39">
        <v>150</v>
      </c>
      <c r="BI1095" s="34"/>
      <c r="BJ1095" s="34"/>
      <c r="BK1095" s="39">
        <v>8.5</v>
      </c>
      <c r="BL1095" s="39">
        <v>4.9000000000000004</v>
      </c>
      <c r="BM1095" s="39">
        <v>12</v>
      </c>
      <c r="BN1095" s="39" t="s">
        <v>497</v>
      </c>
      <c r="BO1095" s="39">
        <v>12</v>
      </c>
      <c r="BP1095" s="107">
        <v>23</v>
      </c>
      <c r="BQ1095" s="34">
        <v>27</v>
      </c>
      <c r="BR1095" s="34"/>
      <c r="BS1095" s="34"/>
      <c r="BT1095" s="342">
        <v>0.85</v>
      </c>
      <c r="BU1095" s="34" t="s">
        <v>324</v>
      </c>
      <c r="BV1095" s="34"/>
      <c r="BW1095" s="34"/>
      <c r="BX1095" s="34"/>
    </row>
    <row r="1096" spans="1:76" x14ac:dyDescent="0.35">
      <c r="A1096" s="34" t="s">
        <v>324</v>
      </c>
      <c r="B1096" s="34"/>
      <c r="C1096" s="34"/>
      <c r="D1096" s="34"/>
      <c r="E1096" s="34" t="s">
        <v>725</v>
      </c>
      <c r="F1096" s="34" t="s">
        <v>742</v>
      </c>
      <c r="G1096" s="41" t="s">
        <v>1076</v>
      </c>
      <c r="H1096" s="39" t="s">
        <v>727</v>
      </c>
      <c r="I1096" s="39" t="s">
        <v>728</v>
      </c>
      <c r="J1096" s="34"/>
      <c r="K1096" s="39" t="s">
        <v>80</v>
      </c>
      <c r="L1096" s="39" t="s">
        <v>81</v>
      </c>
      <c r="M1096" s="39" t="s">
        <v>82</v>
      </c>
      <c r="N1096" s="39" t="s">
        <v>786</v>
      </c>
      <c r="O1096" s="39" t="s">
        <v>787</v>
      </c>
      <c r="P1096" s="39" t="s">
        <v>1816</v>
      </c>
      <c r="Q1096" s="39" t="s">
        <v>1817</v>
      </c>
      <c r="R1096" s="35" t="s">
        <v>1818</v>
      </c>
      <c r="S1096" s="35" t="s">
        <v>1818</v>
      </c>
      <c r="T1096" s="35" t="s">
        <v>1819</v>
      </c>
      <c r="U1096" s="39" t="s">
        <v>28</v>
      </c>
      <c r="V1096" s="113" t="s">
        <v>293</v>
      </c>
      <c r="W1096" s="34" t="s">
        <v>733</v>
      </c>
      <c r="X1096" s="35" t="s">
        <v>327</v>
      </c>
      <c r="Y1096" s="35"/>
      <c r="Z1096" s="39" t="s">
        <v>239</v>
      </c>
      <c r="AA1096" s="343"/>
      <c r="AB1096" s="35"/>
      <c r="AC1096" s="40">
        <v>48</v>
      </c>
      <c r="AD1096" s="332" t="s">
        <v>240</v>
      </c>
      <c r="AE1096" s="41" t="s">
        <v>508</v>
      </c>
      <c r="AF1096" s="332" t="s">
        <v>240</v>
      </c>
      <c r="AG1096" s="34"/>
      <c r="AH1096" s="343">
        <v>170</v>
      </c>
      <c r="AI1096" s="111">
        <v>170</v>
      </c>
      <c r="AJ1096" s="343"/>
      <c r="AK1096" s="35" t="s">
        <v>509</v>
      </c>
      <c r="AL1096" s="336">
        <v>7.5</v>
      </c>
      <c r="AM1096" s="44">
        <v>54</v>
      </c>
      <c r="AN1096" s="111"/>
      <c r="AO1096" s="111">
        <v>4</v>
      </c>
      <c r="AP1096" s="111">
        <v>2</v>
      </c>
      <c r="AQ1096" s="111" t="s">
        <v>735</v>
      </c>
      <c r="AR1096" s="335" t="s">
        <v>295</v>
      </c>
      <c r="AS1096" s="111" t="s">
        <v>295</v>
      </c>
      <c r="AT1096" s="111" t="s">
        <v>295</v>
      </c>
      <c r="AU1096" s="111"/>
      <c r="AV1096" s="34" t="s">
        <v>749</v>
      </c>
      <c r="AW1096" s="39" t="s">
        <v>736</v>
      </c>
      <c r="AX1096" s="34">
        <v>25</v>
      </c>
      <c r="AY1096" s="34" t="s">
        <v>737</v>
      </c>
      <c r="AZ1096" s="334" t="s">
        <v>240</v>
      </c>
      <c r="BA1096" s="34" t="s">
        <v>738</v>
      </c>
      <c r="BB1096" s="34"/>
      <c r="BC1096" s="34"/>
      <c r="BD1096" s="34"/>
      <c r="BE1096" s="34"/>
      <c r="BF1096" s="34"/>
      <c r="BG1096" s="34"/>
      <c r="BH1096" s="39">
        <v>150</v>
      </c>
      <c r="BI1096" s="34"/>
      <c r="BJ1096" s="34"/>
      <c r="BK1096" s="39">
        <v>8.5</v>
      </c>
      <c r="BL1096" s="39">
        <v>4.9000000000000004</v>
      </c>
      <c r="BM1096" s="39">
        <v>12</v>
      </c>
      <c r="BN1096" s="39" t="s">
        <v>497</v>
      </c>
      <c r="BO1096" s="39">
        <v>12</v>
      </c>
      <c r="BP1096" s="107">
        <v>23</v>
      </c>
      <c r="BQ1096" s="34">
        <v>27</v>
      </c>
      <c r="BR1096" s="34"/>
      <c r="BS1096" s="34"/>
      <c r="BT1096" s="342">
        <v>0.85</v>
      </c>
      <c r="BU1096" s="34" t="s">
        <v>324</v>
      </c>
      <c r="BV1096" s="34"/>
      <c r="BW1096" s="34"/>
      <c r="BX1096" s="34"/>
    </row>
    <row r="1097" spans="1:76" x14ac:dyDescent="0.35">
      <c r="A1097" s="337" t="s">
        <v>1201</v>
      </c>
      <c r="B1097" s="337"/>
      <c r="C1097" s="39">
        <v>1146759</v>
      </c>
      <c r="D1097" s="39">
        <v>111320</v>
      </c>
      <c r="E1097" s="39" t="s">
        <v>725</v>
      </c>
      <c r="F1097" s="39" t="s">
        <v>726</v>
      </c>
      <c r="G1097" s="39">
        <v>1983</v>
      </c>
      <c r="H1097" s="39" t="s">
        <v>727</v>
      </c>
      <c r="I1097" s="39" t="s">
        <v>728</v>
      </c>
      <c r="J1097" s="39" t="s">
        <v>502</v>
      </c>
      <c r="K1097" s="39" t="s">
        <v>80</v>
      </c>
      <c r="L1097" s="39" t="s">
        <v>81</v>
      </c>
      <c r="M1097" s="39" t="s">
        <v>82</v>
      </c>
      <c r="N1097" s="39" t="s">
        <v>786</v>
      </c>
      <c r="O1097" s="39" t="s">
        <v>787</v>
      </c>
      <c r="P1097" s="39" t="s">
        <v>1820</v>
      </c>
      <c r="Q1097" s="39" t="s">
        <v>1817</v>
      </c>
      <c r="R1097" s="39" t="s">
        <v>1821</v>
      </c>
      <c r="S1097" s="39" t="s">
        <v>1821</v>
      </c>
      <c r="T1097" s="39" t="s">
        <v>791</v>
      </c>
      <c r="U1097" s="39" t="s">
        <v>28</v>
      </c>
      <c r="V1097" s="113" t="s">
        <v>293</v>
      </c>
      <c r="W1097" s="34" t="s">
        <v>733</v>
      </c>
      <c r="X1097" s="35" t="s">
        <v>327</v>
      </c>
      <c r="Y1097" s="39" t="s">
        <v>497</v>
      </c>
      <c r="Z1097" s="39" t="s">
        <v>239</v>
      </c>
      <c r="AA1097" s="39" t="s">
        <v>239</v>
      </c>
      <c r="AB1097" s="39">
        <v>2</v>
      </c>
      <c r="AC1097" s="332">
        <f>AB1097*24</f>
        <v>48</v>
      </c>
      <c r="AD1097" s="332" t="s">
        <v>240</v>
      </c>
      <c r="AE1097" s="332" t="s">
        <v>508</v>
      </c>
      <c r="AF1097" s="332" t="s">
        <v>240</v>
      </c>
      <c r="AG1097" s="39" t="s">
        <v>631</v>
      </c>
      <c r="AH1097" s="39" t="s">
        <v>1822</v>
      </c>
      <c r="AI1097" s="111" t="s">
        <v>1822</v>
      </c>
      <c r="AL1097" s="336">
        <v>7.5</v>
      </c>
      <c r="AM1097" s="44">
        <v>54</v>
      </c>
      <c r="AN1097" s="111"/>
      <c r="AO1097" s="111">
        <v>4</v>
      </c>
      <c r="AP1097" s="111">
        <v>2</v>
      </c>
      <c r="AQ1097" s="111" t="s">
        <v>735</v>
      </c>
      <c r="AR1097" s="335" t="s">
        <v>295</v>
      </c>
      <c r="AS1097" s="111" t="s">
        <v>295</v>
      </c>
      <c r="AT1097" s="111" t="s">
        <v>295</v>
      </c>
      <c r="AU1097" s="111"/>
      <c r="AV1097" s="39" t="s">
        <v>338</v>
      </c>
      <c r="AW1097" s="39" t="s">
        <v>736</v>
      </c>
      <c r="AX1097" s="39">
        <v>31</v>
      </c>
      <c r="AY1097" s="34" t="s">
        <v>737</v>
      </c>
      <c r="AZ1097" s="334" t="s">
        <v>240</v>
      </c>
      <c r="BA1097" s="34" t="s">
        <v>738</v>
      </c>
      <c r="BD1097" s="39" t="s">
        <v>496</v>
      </c>
      <c r="BH1097" s="39">
        <v>150</v>
      </c>
      <c r="BI1097" s="39" t="s">
        <v>739</v>
      </c>
      <c r="BK1097" s="39">
        <v>8.5</v>
      </c>
      <c r="BL1097" s="39">
        <v>4.9000000000000004</v>
      </c>
      <c r="BM1097" s="39">
        <v>12</v>
      </c>
      <c r="BN1097" s="39" t="s">
        <v>497</v>
      </c>
      <c r="BO1097" s="39">
        <v>12</v>
      </c>
      <c r="BP1097" s="107">
        <v>23</v>
      </c>
      <c r="BQ1097" s="39" t="s">
        <v>497</v>
      </c>
      <c r="BR1097" s="53"/>
      <c r="BS1097" s="53"/>
      <c r="BT1097" s="53"/>
      <c r="BU1097" s="53"/>
      <c r="BV1097" s="39" t="s">
        <v>638</v>
      </c>
      <c r="BX1097" s="39" t="s">
        <v>741</v>
      </c>
    </row>
    <row r="1098" spans="1:76" x14ac:dyDescent="0.35">
      <c r="A1098" s="337" t="s">
        <v>1201</v>
      </c>
      <c r="B1098" s="337"/>
      <c r="C1098" s="39">
        <v>1146657</v>
      </c>
      <c r="D1098" s="39">
        <v>111160</v>
      </c>
      <c r="E1098" s="39" t="s">
        <v>725</v>
      </c>
      <c r="F1098" s="39" t="s">
        <v>726</v>
      </c>
      <c r="G1098" s="39">
        <v>1983</v>
      </c>
      <c r="H1098" s="39" t="s">
        <v>727</v>
      </c>
      <c r="I1098" s="39" t="s">
        <v>728</v>
      </c>
      <c r="J1098" s="39" t="s">
        <v>502</v>
      </c>
      <c r="K1098" s="39" t="s">
        <v>80</v>
      </c>
      <c r="L1098" s="39" t="s">
        <v>81</v>
      </c>
      <c r="M1098" s="39" t="s">
        <v>82</v>
      </c>
      <c r="N1098" s="39" t="s">
        <v>786</v>
      </c>
      <c r="O1098" s="39" t="s">
        <v>787</v>
      </c>
      <c r="P1098" s="39" t="s">
        <v>1820</v>
      </c>
      <c r="Q1098" s="39" t="s">
        <v>1817</v>
      </c>
      <c r="R1098" s="39" t="s">
        <v>1821</v>
      </c>
      <c r="S1098" s="39" t="s">
        <v>1821</v>
      </c>
      <c r="T1098" s="39" t="s">
        <v>791</v>
      </c>
      <c r="U1098" s="39" t="s">
        <v>28</v>
      </c>
      <c r="V1098" s="113" t="s">
        <v>293</v>
      </c>
      <c r="W1098" s="34" t="s">
        <v>733</v>
      </c>
      <c r="X1098" s="35" t="s">
        <v>327</v>
      </c>
      <c r="Y1098" s="39" t="s">
        <v>497</v>
      </c>
      <c r="Z1098" s="39" t="s">
        <v>239</v>
      </c>
      <c r="AA1098" s="39" t="s">
        <v>239</v>
      </c>
      <c r="AB1098" s="39">
        <v>2</v>
      </c>
      <c r="AC1098" s="332">
        <f>AB1098*24</f>
        <v>48</v>
      </c>
      <c r="AD1098" s="332" t="s">
        <v>240</v>
      </c>
      <c r="AE1098" s="332" t="s">
        <v>508</v>
      </c>
      <c r="AF1098" s="332" t="s">
        <v>240</v>
      </c>
      <c r="AG1098" s="39" t="s">
        <v>631</v>
      </c>
      <c r="AH1098" s="39" t="s">
        <v>1304</v>
      </c>
      <c r="AI1098" s="111" t="s">
        <v>1304</v>
      </c>
      <c r="AL1098" s="336">
        <v>7.5</v>
      </c>
      <c r="AM1098" s="44">
        <v>54</v>
      </c>
      <c r="AN1098" s="111"/>
      <c r="AO1098" s="111">
        <v>4</v>
      </c>
      <c r="AP1098" s="111">
        <v>2</v>
      </c>
      <c r="AQ1098" s="111" t="s">
        <v>735</v>
      </c>
      <c r="AR1098" s="335" t="s">
        <v>295</v>
      </c>
      <c r="AS1098" s="111" t="s">
        <v>295</v>
      </c>
      <c r="AT1098" s="111" t="s">
        <v>295</v>
      </c>
      <c r="AU1098" s="111"/>
      <c r="AV1098" s="39" t="s">
        <v>338</v>
      </c>
      <c r="AW1098" s="39" t="s">
        <v>736</v>
      </c>
      <c r="AX1098" s="39">
        <v>25</v>
      </c>
      <c r="AY1098" s="34" t="s">
        <v>737</v>
      </c>
      <c r="AZ1098" s="334" t="s">
        <v>240</v>
      </c>
      <c r="BA1098" s="34" t="s">
        <v>738</v>
      </c>
      <c r="BD1098" s="39" t="s">
        <v>496</v>
      </c>
      <c r="BH1098" s="39">
        <v>150</v>
      </c>
      <c r="BI1098" s="39" t="s">
        <v>739</v>
      </c>
      <c r="BK1098" s="39">
        <v>8.5</v>
      </c>
      <c r="BL1098" s="39">
        <v>4.9000000000000004</v>
      </c>
      <c r="BM1098" s="39">
        <v>12</v>
      </c>
      <c r="BN1098" s="39" t="s">
        <v>497</v>
      </c>
      <c r="BO1098" s="39">
        <v>12</v>
      </c>
      <c r="BP1098" s="107">
        <v>23</v>
      </c>
      <c r="BQ1098" s="39" t="s">
        <v>497</v>
      </c>
      <c r="BR1098" s="53"/>
      <c r="BS1098" s="53"/>
      <c r="BT1098" s="53"/>
      <c r="BU1098" s="53"/>
      <c r="BV1098" s="39" t="s">
        <v>638</v>
      </c>
    </row>
    <row r="1099" spans="1:76" x14ac:dyDescent="0.35">
      <c r="A1099" s="34" t="s">
        <v>324</v>
      </c>
      <c r="B1099" s="34"/>
      <c r="C1099" s="39">
        <v>1057431</v>
      </c>
      <c r="D1099" s="39">
        <v>131507</v>
      </c>
      <c r="E1099" s="39" t="s">
        <v>1158</v>
      </c>
      <c r="F1099" s="39" t="s">
        <v>1168</v>
      </c>
      <c r="G1099" s="39">
        <v>1984</v>
      </c>
      <c r="H1099" s="39" t="s">
        <v>1169</v>
      </c>
      <c r="I1099" s="39" t="s">
        <v>1170</v>
      </c>
      <c r="J1099" s="39" t="s">
        <v>502</v>
      </c>
      <c r="K1099" s="39" t="s">
        <v>80</v>
      </c>
      <c r="L1099" s="39" t="s">
        <v>89</v>
      </c>
      <c r="M1099" s="39" t="s">
        <v>90</v>
      </c>
      <c r="N1099" s="39" t="s">
        <v>91</v>
      </c>
      <c r="O1099" s="39" t="s">
        <v>1160</v>
      </c>
      <c r="P1099" s="39" t="s">
        <v>1823</v>
      </c>
      <c r="Q1099" s="39" t="s">
        <v>1824</v>
      </c>
      <c r="R1099" s="39" t="s">
        <v>1825</v>
      </c>
      <c r="S1099" s="39" t="s">
        <v>1825</v>
      </c>
      <c r="T1099" s="39" t="s">
        <v>1826</v>
      </c>
      <c r="U1099" s="39" t="s">
        <v>31</v>
      </c>
      <c r="V1099" s="35" t="s">
        <v>31</v>
      </c>
      <c r="W1099" s="34" t="s">
        <v>733</v>
      </c>
      <c r="X1099" s="35" t="s">
        <v>327</v>
      </c>
      <c r="Y1099" s="39" t="s">
        <v>497</v>
      </c>
      <c r="Z1099" s="39" t="s">
        <v>239</v>
      </c>
      <c r="AA1099" s="39" t="s">
        <v>239</v>
      </c>
      <c r="AB1099" s="39">
        <v>4</v>
      </c>
      <c r="AC1099" s="332">
        <f>AB1099*24</f>
        <v>96</v>
      </c>
      <c r="AD1099" s="332" t="s">
        <v>240</v>
      </c>
      <c r="AE1099" s="332" t="s">
        <v>508</v>
      </c>
      <c r="AF1099" s="332" t="s">
        <v>240</v>
      </c>
      <c r="AG1099" s="39" t="s">
        <v>631</v>
      </c>
      <c r="AH1099" s="39" t="s">
        <v>1827</v>
      </c>
      <c r="AI1099" s="111" t="s">
        <v>1827</v>
      </c>
      <c r="AK1099" s="35" t="s">
        <v>1166</v>
      </c>
      <c r="AL1099" s="336">
        <v>7.3</v>
      </c>
      <c r="AM1099" s="44">
        <v>25.2</v>
      </c>
      <c r="AN1099" s="111"/>
      <c r="AO1099" s="111">
        <v>2</v>
      </c>
      <c r="AP1099" s="111">
        <v>3</v>
      </c>
      <c r="AQ1099" s="111" t="s">
        <v>822</v>
      </c>
      <c r="AR1099" s="335" t="s">
        <v>295</v>
      </c>
      <c r="AS1099" s="111" t="s">
        <v>295</v>
      </c>
      <c r="AT1099" s="111" t="s">
        <v>295</v>
      </c>
      <c r="AU1099" s="111"/>
      <c r="AV1099" s="39" t="s">
        <v>481</v>
      </c>
      <c r="AW1099" s="39" t="s">
        <v>1173</v>
      </c>
      <c r="AX1099" s="39" t="s">
        <v>1174</v>
      </c>
      <c r="AY1099" s="39">
        <v>7.3</v>
      </c>
      <c r="AZ1099" s="334" t="s">
        <v>240</v>
      </c>
      <c r="BA1099" s="39" t="s">
        <v>1828</v>
      </c>
      <c r="BD1099" s="39" t="s">
        <v>496</v>
      </c>
      <c r="BH1099" s="39" t="s">
        <v>1829</v>
      </c>
      <c r="BI1099" s="39">
        <v>5.4</v>
      </c>
      <c r="BL1099" s="39" t="s">
        <v>854</v>
      </c>
      <c r="BM1099" s="39" t="s">
        <v>497</v>
      </c>
      <c r="BN1099" s="39" t="s">
        <v>497</v>
      </c>
      <c r="BO1099" s="39" t="s">
        <v>644</v>
      </c>
      <c r="BP1099" s="107" t="s">
        <v>644</v>
      </c>
      <c r="BQ1099" s="39" t="s">
        <v>1830</v>
      </c>
      <c r="BR1099" s="53"/>
      <c r="BS1099" s="389" t="s">
        <v>1167</v>
      </c>
      <c r="BT1099" s="342">
        <v>0.84</v>
      </c>
      <c r="BU1099" s="34" t="s">
        <v>324</v>
      </c>
      <c r="BV1099" s="39" t="s">
        <v>489</v>
      </c>
      <c r="BX1099" s="39" t="s">
        <v>1173</v>
      </c>
    </row>
    <row r="1100" spans="1:76" x14ac:dyDescent="0.35">
      <c r="A1100" s="34" t="s">
        <v>324</v>
      </c>
      <c r="B1100" s="34"/>
      <c r="C1100" s="34"/>
      <c r="D1100" s="34"/>
      <c r="E1100" s="34" t="s">
        <v>1831</v>
      </c>
      <c r="F1100" s="34" t="s">
        <v>1832</v>
      </c>
      <c r="G1100" s="41">
        <v>2002</v>
      </c>
      <c r="H1100" s="34"/>
      <c r="I1100" s="34"/>
      <c r="J1100" s="34"/>
      <c r="K1100" s="39" t="s">
        <v>80</v>
      </c>
      <c r="L1100" s="39" t="s">
        <v>89</v>
      </c>
      <c r="M1100" s="39" t="s">
        <v>90</v>
      </c>
      <c r="N1100" s="39" t="s">
        <v>91</v>
      </c>
      <c r="O1100" s="39" t="s">
        <v>1160</v>
      </c>
      <c r="P1100" s="39" t="s">
        <v>1823</v>
      </c>
      <c r="Q1100" s="39" t="s">
        <v>1824</v>
      </c>
      <c r="R1100" s="35" t="s">
        <v>1825</v>
      </c>
      <c r="S1100" s="35" t="s">
        <v>1825</v>
      </c>
      <c r="T1100" s="35" t="s">
        <v>1833</v>
      </c>
      <c r="U1100" s="39" t="s">
        <v>31</v>
      </c>
      <c r="V1100" s="35" t="s">
        <v>31</v>
      </c>
      <c r="W1100" s="34" t="s">
        <v>733</v>
      </c>
      <c r="X1100" s="35" t="s">
        <v>327</v>
      </c>
      <c r="Y1100" s="35"/>
      <c r="Z1100" s="39" t="s">
        <v>239</v>
      </c>
      <c r="AA1100" s="343" t="s">
        <v>1834</v>
      </c>
      <c r="AB1100" s="34"/>
      <c r="AC1100" s="41">
        <v>96</v>
      </c>
      <c r="AD1100" s="41" t="s">
        <v>240</v>
      </c>
      <c r="AE1100" s="41" t="s">
        <v>477</v>
      </c>
      <c r="AF1100" s="332" t="s">
        <v>240</v>
      </c>
      <c r="AG1100" s="34"/>
      <c r="AH1100" s="343">
        <v>135</v>
      </c>
      <c r="AI1100" s="111">
        <v>135</v>
      </c>
      <c r="AJ1100" s="350" t="s">
        <v>1835</v>
      </c>
      <c r="AK1100" s="35" t="s">
        <v>509</v>
      </c>
      <c r="AL1100" s="336">
        <v>8.3000000000000007</v>
      </c>
      <c r="AM1100" s="44">
        <v>140</v>
      </c>
      <c r="AN1100" s="111">
        <v>2</v>
      </c>
      <c r="AO1100" s="111">
        <v>2</v>
      </c>
      <c r="AP1100" s="111">
        <v>2</v>
      </c>
      <c r="AQ1100" s="111" t="s">
        <v>1801</v>
      </c>
      <c r="AR1100" s="335" t="s">
        <v>295</v>
      </c>
      <c r="AS1100" s="111" t="s">
        <v>240</v>
      </c>
      <c r="AT1100" s="111" t="s">
        <v>295</v>
      </c>
      <c r="AU1100" s="111"/>
      <c r="AV1100" s="34" t="s">
        <v>749</v>
      </c>
      <c r="AW1100" s="34"/>
      <c r="AX1100" s="34">
        <v>25</v>
      </c>
      <c r="AY1100" s="34">
        <v>8.3000000000000007</v>
      </c>
      <c r="AZ1100" s="334" t="s">
        <v>240</v>
      </c>
      <c r="BA1100" s="34">
        <v>140</v>
      </c>
      <c r="BB1100" s="34"/>
      <c r="BC1100" s="34" t="s">
        <v>1836</v>
      </c>
      <c r="BD1100" s="34"/>
      <c r="BE1100" s="34"/>
      <c r="BF1100" s="34"/>
      <c r="BG1100" s="34"/>
      <c r="BH1100" s="34"/>
      <c r="BI1100" s="34"/>
      <c r="BJ1100" s="34"/>
      <c r="BK1100" s="34"/>
      <c r="BL1100" s="34"/>
      <c r="BM1100" s="34"/>
      <c r="BN1100" s="34"/>
      <c r="BO1100" s="34"/>
      <c r="BP1100" s="38"/>
      <c r="BQ1100" s="34"/>
      <c r="BR1100" s="34"/>
      <c r="BS1100" s="34"/>
      <c r="BT1100" s="342">
        <v>0.88</v>
      </c>
      <c r="BU1100" s="34" t="s">
        <v>324</v>
      </c>
      <c r="BV1100" s="34"/>
      <c r="BW1100" s="34"/>
      <c r="BX1100" s="34"/>
    </row>
    <row r="1101" spans="1:76" x14ac:dyDescent="0.35">
      <c r="A1101" s="34" t="s">
        <v>324</v>
      </c>
      <c r="B1101" s="34"/>
      <c r="C1101" s="34"/>
      <c r="D1101" s="34"/>
      <c r="E1101" s="34" t="s">
        <v>725</v>
      </c>
      <c r="F1101" s="34" t="s">
        <v>742</v>
      </c>
      <c r="G1101" s="41" t="s">
        <v>743</v>
      </c>
      <c r="H1101" s="34"/>
      <c r="I1101" s="34"/>
      <c r="J1101" s="34"/>
      <c r="K1101" s="39" t="s">
        <v>80</v>
      </c>
      <c r="L1101" s="39" t="s">
        <v>89</v>
      </c>
      <c r="M1101" s="39" t="s">
        <v>90</v>
      </c>
      <c r="N1101" s="39" t="s">
        <v>91</v>
      </c>
      <c r="O1101" s="39" t="s">
        <v>1160</v>
      </c>
      <c r="P1101" s="39" t="s">
        <v>1823</v>
      </c>
      <c r="Q1101" s="39" t="s">
        <v>1824</v>
      </c>
      <c r="R1101" s="35" t="s">
        <v>1825</v>
      </c>
      <c r="S1101" s="35" t="s">
        <v>1825</v>
      </c>
      <c r="T1101" s="35" t="s">
        <v>1833</v>
      </c>
      <c r="U1101" s="39" t="s">
        <v>31</v>
      </c>
      <c r="V1101" s="35" t="s">
        <v>31</v>
      </c>
      <c r="W1101" s="34" t="s">
        <v>733</v>
      </c>
      <c r="X1101" s="35" t="s">
        <v>327</v>
      </c>
      <c r="Y1101" s="35"/>
      <c r="Z1101" s="39" t="s">
        <v>239</v>
      </c>
      <c r="AA1101" s="343"/>
      <c r="AB1101" s="34"/>
      <c r="AC1101" s="41">
        <v>96</v>
      </c>
      <c r="AD1101" s="41" t="s">
        <v>240</v>
      </c>
      <c r="AE1101" s="41" t="s">
        <v>508</v>
      </c>
      <c r="AF1101" s="332" t="s">
        <v>240</v>
      </c>
      <c r="AG1101" s="34"/>
      <c r="AH1101" s="343">
        <v>230</v>
      </c>
      <c r="AI1101" s="111">
        <v>230</v>
      </c>
      <c r="AJ1101" s="388"/>
      <c r="AK1101" s="35" t="s">
        <v>748</v>
      </c>
      <c r="AL1101" s="336">
        <v>6</v>
      </c>
      <c r="AM1101" s="44">
        <v>8</v>
      </c>
      <c r="AN1101" s="111">
        <v>11</v>
      </c>
      <c r="AO1101" s="111">
        <f>IF(AP1101=1,1,"xx")</f>
        <v>1</v>
      </c>
      <c r="AP1101" s="111">
        <v>1</v>
      </c>
      <c r="AQ1101" s="111"/>
      <c r="AR1101" s="335" t="s">
        <v>295</v>
      </c>
      <c r="AS1101" s="111" t="s">
        <v>240</v>
      </c>
      <c r="AT1101" s="111" t="s">
        <v>295</v>
      </c>
      <c r="AU1101" s="111"/>
      <c r="AV1101" s="34" t="s">
        <v>481</v>
      </c>
      <c r="AW1101" s="34" t="s">
        <v>1646</v>
      </c>
      <c r="AX1101" s="34">
        <v>25</v>
      </c>
      <c r="AY1101" s="34">
        <v>6</v>
      </c>
      <c r="AZ1101" s="334" t="s">
        <v>240</v>
      </c>
      <c r="BA1101" s="34">
        <v>8</v>
      </c>
      <c r="BB1101" s="34"/>
      <c r="BC1101" s="34">
        <v>11</v>
      </c>
      <c r="BD1101" s="34"/>
      <c r="BE1101" s="34"/>
      <c r="BF1101" s="34"/>
      <c r="BG1101" s="34"/>
      <c r="BH1101" s="34"/>
      <c r="BI1101" s="34"/>
      <c r="BJ1101" s="34"/>
      <c r="BK1101" s="34"/>
      <c r="BL1101" s="34"/>
      <c r="BM1101" s="34"/>
      <c r="BN1101" s="34"/>
      <c r="BO1101" s="34"/>
      <c r="BP1101" s="38"/>
      <c r="BQ1101" s="34">
        <v>4</v>
      </c>
      <c r="BR1101" s="34"/>
      <c r="BS1101" s="34"/>
      <c r="BT1101" s="342">
        <v>0.62</v>
      </c>
      <c r="BU1101" s="34" t="s">
        <v>324</v>
      </c>
      <c r="BV1101" s="34"/>
      <c r="BW1101" s="34"/>
      <c r="BX1101" s="34"/>
    </row>
    <row r="1102" spans="1:76" x14ac:dyDescent="0.35">
      <c r="A1102" s="34" t="s">
        <v>324</v>
      </c>
      <c r="B1102" s="34"/>
      <c r="C1102" s="34"/>
      <c r="D1102" s="34"/>
      <c r="E1102" s="35" t="s">
        <v>1837</v>
      </c>
      <c r="F1102" s="35" t="s">
        <v>1837</v>
      </c>
      <c r="G1102" s="40">
        <v>1988</v>
      </c>
      <c r="H1102" s="34"/>
      <c r="I1102" s="34"/>
      <c r="J1102" s="35"/>
      <c r="K1102" s="39" t="s">
        <v>80</v>
      </c>
      <c r="L1102" s="39" t="s">
        <v>89</v>
      </c>
      <c r="M1102" s="39" t="s">
        <v>90</v>
      </c>
      <c r="N1102" s="39" t="s">
        <v>91</v>
      </c>
      <c r="O1102" s="39" t="s">
        <v>1160</v>
      </c>
      <c r="P1102" s="39" t="s">
        <v>1823</v>
      </c>
      <c r="Q1102" s="39" t="s">
        <v>1824</v>
      </c>
      <c r="R1102" s="35" t="s">
        <v>1838</v>
      </c>
      <c r="S1102" s="35" t="s">
        <v>1838</v>
      </c>
      <c r="T1102" s="35" t="s">
        <v>1839</v>
      </c>
      <c r="U1102" s="39" t="s">
        <v>31</v>
      </c>
      <c r="V1102" s="35" t="s">
        <v>31</v>
      </c>
      <c r="W1102" s="34" t="s">
        <v>733</v>
      </c>
      <c r="X1102" s="35" t="s">
        <v>281</v>
      </c>
      <c r="Y1102" s="35" t="s">
        <v>281</v>
      </c>
      <c r="Z1102" s="39" t="s">
        <v>239</v>
      </c>
      <c r="AA1102" s="343"/>
      <c r="AB1102" s="34"/>
      <c r="AC1102" s="41">
        <v>96</v>
      </c>
      <c r="AD1102" s="41" t="s">
        <v>240</v>
      </c>
      <c r="AE1102" s="41" t="s">
        <v>508</v>
      </c>
      <c r="AF1102" s="332" t="s">
        <v>240</v>
      </c>
      <c r="AG1102" s="34"/>
      <c r="AH1102" s="343">
        <v>600</v>
      </c>
      <c r="AI1102" s="111">
        <v>600</v>
      </c>
      <c r="AJ1102" s="350"/>
      <c r="AK1102" s="35" t="s">
        <v>748</v>
      </c>
      <c r="AL1102" s="336">
        <v>6.7</v>
      </c>
      <c r="AM1102" s="44">
        <v>38</v>
      </c>
      <c r="AN1102" s="111"/>
      <c r="AO1102" s="111">
        <v>2</v>
      </c>
      <c r="AP1102" s="111">
        <v>2</v>
      </c>
      <c r="AQ1102" s="111"/>
      <c r="AR1102" s="335" t="s">
        <v>295</v>
      </c>
      <c r="AS1102" s="111" t="s">
        <v>240</v>
      </c>
      <c r="AT1102" s="111" t="s">
        <v>295</v>
      </c>
      <c r="AU1102" s="111"/>
      <c r="AV1102" s="34" t="s">
        <v>510</v>
      </c>
      <c r="AW1102" s="34"/>
      <c r="AX1102" s="34">
        <v>25</v>
      </c>
      <c r="AY1102" s="34">
        <v>6.7</v>
      </c>
      <c r="AZ1102" s="334" t="s">
        <v>240</v>
      </c>
      <c r="BA1102" s="34">
        <v>38</v>
      </c>
      <c r="BB1102" s="34"/>
      <c r="BC1102" s="34"/>
      <c r="BD1102" s="34"/>
      <c r="BE1102" s="34"/>
      <c r="BF1102" s="34"/>
      <c r="BG1102" s="34"/>
      <c r="BH1102" s="34"/>
      <c r="BI1102" s="34"/>
      <c r="BJ1102" s="34"/>
      <c r="BK1102" s="34"/>
      <c r="BL1102" s="34"/>
      <c r="BM1102" s="34"/>
      <c r="BN1102" s="34"/>
      <c r="BO1102" s="34"/>
      <c r="BP1102" s="38"/>
      <c r="BQ1102" s="34">
        <v>27</v>
      </c>
      <c r="BR1102" s="34"/>
      <c r="BS1102" s="34"/>
      <c r="BT1102" s="342">
        <v>0.84</v>
      </c>
      <c r="BU1102" s="34" t="s">
        <v>324</v>
      </c>
      <c r="BV1102" s="34"/>
      <c r="BW1102" s="34"/>
      <c r="BX1102" s="34"/>
    </row>
    <row r="1103" spans="1:76" x14ac:dyDescent="0.35">
      <c r="A1103" s="34" t="s">
        <v>324</v>
      </c>
      <c r="B1103" s="34"/>
      <c r="C1103" s="34"/>
      <c r="D1103" s="34"/>
      <c r="E1103" s="34" t="s">
        <v>784</v>
      </c>
      <c r="F1103" s="34" t="s">
        <v>785</v>
      </c>
      <c r="G1103" s="41">
        <v>1991</v>
      </c>
      <c r="H1103" s="34"/>
      <c r="I1103" s="34"/>
      <c r="J1103" s="34"/>
      <c r="K1103" s="39" t="s">
        <v>80</v>
      </c>
      <c r="L1103" s="39" t="s">
        <v>89</v>
      </c>
      <c r="M1103" s="39" t="s">
        <v>90</v>
      </c>
      <c r="N1103" s="39" t="s">
        <v>91</v>
      </c>
      <c r="O1103" s="39" t="s">
        <v>1160</v>
      </c>
      <c r="P1103" s="39" t="s">
        <v>1823</v>
      </c>
      <c r="Q1103" s="39" t="s">
        <v>1824</v>
      </c>
      <c r="R1103" s="35" t="s">
        <v>1838</v>
      </c>
      <c r="S1103" s="35" t="s">
        <v>1838</v>
      </c>
      <c r="T1103" s="35" t="s">
        <v>1839</v>
      </c>
      <c r="U1103" s="39" t="s">
        <v>31</v>
      </c>
      <c r="V1103" s="35" t="s">
        <v>31</v>
      </c>
      <c r="W1103" s="34" t="s">
        <v>733</v>
      </c>
      <c r="X1103" s="35" t="s">
        <v>327</v>
      </c>
      <c r="Y1103" s="35" t="s">
        <v>327</v>
      </c>
      <c r="Z1103" s="39" t="s">
        <v>239</v>
      </c>
      <c r="AA1103" s="343"/>
      <c r="AB1103" s="34"/>
      <c r="AC1103" s="41">
        <v>96</v>
      </c>
      <c r="AD1103" s="41" t="s">
        <v>240</v>
      </c>
      <c r="AE1103" s="41" t="s">
        <v>508</v>
      </c>
      <c r="AF1103" s="332" t="s">
        <v>240</v>
      </c>
      <c r="AG1103" s="34"/>
      <c r="AH1103" s="343">
        <v>168</v>
      </c>
      <c r="AI1103" s="111">
        <v>168</v>
      </c>
      <c r="AJ1103" s="388" t="s">
        <v>1840</v>
      </c>
      <c r="AK1103" s="35" t="s">
        <v>748</v>
      </c>
      <c r="AL1103" s="336">
        <v>6</v>
      </c>
      <c r="AM1103" s="34">
        <v>31.1126</v>
      </c>
      <c r="AN1103" s="111">
        <v>0.25</v>
      </c>
      <c r="AO1103" s="111">
        <f>IF(AP1103=1,1,"xx")</f>
        <v>1</v>
      </c>
      <c r="AP1103" s="111">
        <v>1</v>
      </c>
      <c r="AQ1103" s="111"/>
      <c r="AR1103" s="335" t="s">
        <v>295</v>
      </c>
      <c r="AS1103" s="111" t="s">
        <v>240</v>
      </c>
      <c r="AT1103" s="111" t="s">
        <v>295</v>
      </c>
      <c r="AU1103" s="111"/>
      <c r="AV1103" s="34" t="s">
        <v>481</v>
      </c>
      <c r="AW1103" s="34"/>
      <c r="AX1103" s="34">
        <v>25</v>
      </c>
      <c r="AY1103" s="34">
        <v>6</v>
      </c>
      <c r="AZ1103" s="334" t="s">
        <v>240</v>
      </c>
      <c r="BA1103" s="34">
        <v>8</v>
      </c>
      <c r="BB1103" s="34"/>
      <c r="BC1103" s="34" t="s">
        <v>1478</v>
      </c>
      <c r="BD1103" s="34"/>
      <c r="BE1103" s="34"/>
      <c r="BF1103" s="34"/>
      <c r="BG1103" s="34"/>
      <c r="BH1103" s="34"/>
      <c r="BI1103" s="34"/>
      <c r="BJ1103" s="34"/>
      <c r="BK1103" s="34">
        <v>2.4</v>
      </c>
      <c r="BL1103" s="34">
        <v>6.1</v>
      </c>
      <c r="BM1103" s="34"/>
      <c r="BN1103" s="34"/>
      <c r="BO1103" s="34"/>
      <c r="BP1103" s="38"/>
      <c r="BQ1103" s="34">
        <v>4</v>
      </c>
      <c r="BR1103" s="34"/>
      <c r="BS1103" s="34"/>
      <c r="BT1103" s="342">
        <v>0.82</v>
      </c>
      <c r="BU1103" s="34" t="s">
        <v>324</v>
      </c>
      <c r="BV1103" s="34"/>
      <c r="BW1103" s="34"/>
      <c r="BX1103" s="34"/>
    </row>
    <row r="1104" spans="1:76" x14ac:dyDescent="0.35">
      <c r="A1104" s="34" t="s">
        <v>324</v>
      </c>
      <c r="B1104" s="34"/>
      <c r="C1104" s="34"/>
      <c r="D1104" s="34"/>
      <c r="E1104" s="34" t="s">
        <v>725</v>
      </c>
      <c r="F1104" s="34" t="s">
        <v>742</v>
      </c>
      <c r="G1104" s="41" t="s">
        <v>743</v>
      </c>
      <c r="H1104" s="34"/>
      <c r="I1104" s="34"/>
      <c r="J1104" s="34"/>
      <c r="K1104" s="39" t="s">
        <v>80</v>
      </c>
      <c r="L1104" s="39" t="s">
        <v>89</v>
      </c>
      <c r="M1104" s="39" t="s">
        <v>90</v>
      </c>
      <c r="N1104" s="39" t="s">
        <v>91</v>
      </c>
      <c r="O1104" s="39" t="s">
        <v>1160</v>
      </c>
      <c r="P1104" s="39" t="s">
        <v>1823</v>
      </c>
      <c r="Q1104" s="39" t="s">
        <v>1824</v>
      </c>
      <c r="R1104" s="35" t="s">
        <v>1838</v>
      </c>
      <c r="S1104" s="35" t="s">
        <v>1838</v>
      </c>
      <c r="T1104" s="35" t="s">
        <v>1839</v>
      </c>
      <c r="U1104" s="39" t="s">
        <v>31</v>
      </c>
      <c r="V1104" s="35" t="s">
        <v>31</v>
      </c>
      <c r="W1104" s="34" t="s">
        <v>733</v>
      </c>
      <c r="X1104" s="35" t="s">
        <v>327</v>
      </c>
      <c r="Y1104" s="35" t="s">
        <v>327</v>
      </c>
      <c r="Z1104" s="39" t="s">
        <v>239</v>
      </c>
      <c r="AA1104" s="343"/>
      <c r="AB1104" s="34"/>
      <c r="AC1104" s="41">
        <v>96</v>
      </c>
      <c r="AD1104" s="41" t="s">
        <v>240</v>
      </c>
      <c r="AE1104" s="41" t="s">
        <v>508</v>
      </c>
      <c r="AF1104" s="332" t="s">
        <v>240</v>
      </c>
      <c r="AG1104" s="34"/>
      <c r="AH1104" s="343">
        <v>720</v>
      </c>
      <c r="AI1104" s="111">
        <v>720</v>
      </c>
      <c r="AJ1104" s="388"/>
      <c r="AK1104" s="35" t="s">
        <v>748</v>
      </c>
      <c r="AL1104" s="336">
        <v>6</v>
      </c>
      <c r="AM1104" s="44">
        <v>8</v>
      </c>
      <c r="AN1104" s="111">
        <v>11</v>
      </c>
      <c r="AO1104" s="111">
        <f>IF(AP1104=1,1,"xx")</f>
        <v>1</v>
      </c>
      <c r="AP1104" s="111">
        <v>1</v>
      </c>
      <c r="AQ1104" s="111"/>
      <c r="AR1104" s="335" t="s">
        <v>295</v>
      </c>
      <c r="AS1104" s="111" t="s">
        <v>240</v>
      </c>
      <c r="AT1104" s="111" t="s">
        <v>295</v>
      </c>
      <c r="AU1104" s="111"/>
      <c r="AV1104" s="34" t="s">
        <v>481</v>
      </c>
      <c r="AW1104" s="34" t="s">
        <v>1646</v>
      </c>
      <c r="AX1104" s="34">
        <v>25</v>
      </c>
      <c r="AY1104" s="34">
        <v>6</v>
      </c>
      <c r="AZ1104" s="334" t="s">
        <v>240</v>
      </c>
      <c r="BA1104" s="34">
        <v>8</v>
      </c>
      <c r="BB1104" s="34"/>
      <c r="BC1104" s="34">
        <v>11</v>
      </c>
      <c r="BD1104" s="34"/>
      <c r="BE1104" s="34"/>
      <c r="BF1104" s="34"/>
      <c r="BG1104" s="34"/>
      <c r="BH1104" s="34"/>
      <c r="BI1104" s="34"/>
      <c r="BJ1104" s="34"/>
      <c r="BK1104" s="34"/>
      <c r="BL1104" s="34"/>
      <c r="BM1104" s="34"/>
      <c r="BN1104" s="34"/>
      <c r="BO1104" s="34"/>
      <c r="BP1104" s="38"/>
      <c r="BQ1104" s="34">
        <v>4</v>
      </c>
      <c r="BR1104" s="34"/>
      <c r="BS1104" s="34"/>
      <c r="BT1104" s="342">
        <v>0.62</v>
      </c>
      <c r="BU1104" s="34" t="s">
        <v>324</v>
      </c>
      <c r="BV1104" s="34"/>
      <c r="BW1104" s="34"/>
      <c r="BX1104" s="34"/>
    </row>
    <row r="1105" spans="1:76" x14ac:dyDescent="0.35">
      <c r="A1105" s="34" t="s">
        <v>324</v>
      </c>
      <c r="B1105" s="34"/>
      <c r="C1105" s="34"/>
      <c r="D1105" s="34"/>
      <c r="E1105" s="34" t="s">
        <v>725</v>
      </c>
      <c r="F1105" s="34" t="s">
        <v>742</v>
      </c>
      <c r="G1105" s="41" t="s">
        <v>1076</v>
      </c>
      <c r="H1105" s="39" t="s">
        <v>727</v>
      </c>
      <c r="I1105" s="39" t="s">
        <v>728</v>
      </c>
      <c r="J1105" s="34"/>
      <c r="K1105" s="39" t="s">
        <v>80</v>
      </c>
      <c r="L1105" s="39" t="s">
        <v>89</v>
      </c>
      <c r="M1105" s="39" t="s">
        <v>90</v>
      </c>
      <c r="N1105" s="39" t="s">
        <v>91</v>
      </c>
      <c r="O1105" s="39" t="s">
        <v>1160</v>
      </c>
      <c r="P1105" s="39" t="s">
        <v>1823</v>
      </c>
      <c r="Q1105" s="39" t="s">
        <v>1824</v>
      </c>
      <c r="R1105" s="35" t="s">
        <v>1838</v>
      </c>
      <c r="S1105" s="35" t="s">
        <v>1838</v>
      </c>
      <c r="T1105" s="35" t="s">
        <v>1839</v>
      </c>
      <c r="U1105" s="39" t="s">
        <v>31</v>
      </c>
      <c r="V1105" s="35" t="s">
        <v>31</v>
      </c>
      <c r="W1105" s="34" t="s">
        <v>733</v>
      </c>
      <c r="X1105" s="35" t="s">
        <v>327</v>
      </c>
      <c r="Y1105" s="35" t="s">
        <v>327</v>
      </c>
      <c r="Z1105" s="39" t="s">
        <v>239</v>
      </c>
      <c r="AA1105" s="343"/>
      <c r="AB1105" s="34"/>
      <c r="AC1105" s="41">
        <v>96</v>
      </c>
      <c r="AD1105" s="41" t="s">
        <v>240</v>
      </c>
      <c r="AE1105" s="41" t="s">
        <v>508</v>
      </c>
      <c r="AF1105" s="332" t="s">
        <v>240</v>
      </c>
      <c r="AG1105" s="34"/>
      <c r="AH1105" s="343">
        <v>460</v>
      </c>
      <c r="AI1105" s="111">
        <v>460</v>
      </c>
      <c r="AJ1105" s="388"/>
      <c r="AK1105" s="35" t="s">
        <v>748</v>
      </c>
      <c r="AL1105" s="336">
        <v>7.5</v>
      </c>
      <c r="AM1105" s="44">
        <v>54</v>
      </c>
      <c r="AN1105" s="111"/>
      <c r="AO1105" s="111">
        <v>4</v>
      </c>
      <c r="AP1105" s="111">
        <v>2</v>
      </c>
      <c r="AQ1105" s="111" t="s">
        <v>735</v>
      </c>
      <c r="AR1105" s="335" t="s">
        <v>295</v>
      </c>
      <c r="AS1105" s="111" t="s">
        <v>240</v>
      </c>
      <c r="AT1105" s="111" t="s">
        <v>295</v>
      </c>
      <c r="AU1105" s="111"/>
      <c r="AV1105" s="34" t="s">
        <v>749</v>
      </c>
      <c r="AW1105" s="39" t="s">
        <v>736</v>
      </c>
      <c r="AX1105" s="34">
        <v>25</v>
      </c>
      <c r="AY1105" s="34" t="s">
        <v>737</v>
      </c>
      <c r="AZ1105" s="334" t="s">
        <v>240</v>
      </c>
      <c r="BA1105" s="34" t="s">
        <v>738</v>
      </c>
      <c r="BB1105" s="34"/>
      <c r="BC1105" s="34"/>
      <c r="BD1105" s="34"/>
      <c r="BE1105" s="34"/>
      <c r="BF1105" s="34"/>
      <c r="BG1105" s="34"/>
      <c r="BH1105" s="39">
        <v>150</v>
      </c>
      <c r="BI1105" s="34"/>
      <c r="BJ1105" s="34"/>
      <c r="BK1105" s="39">
        <v>8.5</v>
      </c>
      <c r="BL1105" s="39">
        <v>4.9000000000000004</v>
      </c>
      <c r="BM1105" s="39">
        <v>12</v>
      </c>
      <c r="BN1105" s="39" t="s">
        <v>497</v>
      </c>
      <c r="BO1105" s="39">
        <v>12</v>
      </c>
      <c r="BP1105" s="107">
        <v>23</v>
      </c>
      <c r="BQ1105" s="34">
        <v>27</v>
      </c>
      <c r="BR1105" s="34"/>
      <c r="BS1105" s="34"/>
      <c r="BT1105" s="342">
        <v>0.85</v>
      </c>
      <c r="BU1105" s="34" t="s">
        <v>324</v>
      </c>
      <c r="BV1105" s="34"/>
      <c r="BW1105" s="34"/>
      <c r="BX1105" s="34"/>
    </row>
    <row r="1106" spans="1:76" x14ac:dyDescent="0.35">
      <c r="A1106" s="34" t="s">
        <v>324</v>
      </c>
      <c r="B1106" s="34"/>
      <c r="C1106" s="39">
        <v>1057430</v>
      </c>
      <c r="D1106" s="39">
        <v>131506</v>
      </c>
      <c r="E1106" s="39" t="s">
        <v>1158</v>
      </c>
      <c r="F1106" s="39" t="s">
        <v>1168</v>
      </c>
      <c r="G1106" s="39">
        <v>1984</v>
      </c>
      <c r="H1106" s="39" t="s">
        <v>1169</v>
      </c>
      <c r="I1106" s="39" t="s">
        <v>1170</v>
      </c>
      <c r="J1106" s="39" t="s">
        <v>502</v>
      </c>
      <c r="K1106" s="39" t="s">
        <v>80</v>
      </c>
      <c r="L1106" s="39" t="s">
        <v>89</v>
      </c>
      <c r="M1106" s="39" t="s">
        <v>90</v>
      </c>
      <c r="N1106" s="39" t="s">
        <v>91</v>
      </c>
      <c r="O1106" s="39" t="s">
        <v>1160</v>
      </c>
      <c r="P1106" s="39" t="s">
        <v>1823</v>
      </c>
      <c r="Q1106" s="39" t="s">
        <v>1824</v>
      </c>
      <c r="R1106" s="35" t="s">
        <v>1838</v>
      </c>
      <c r="S1106" s="35" t="s">
        <v>1838</v>
      </c>
      <c r="T1106" s="39" t="s">
        <v>1841</v>
      </c>
      <c r="U1106" s="39" t="s">
        <v>31</v>
      </c>
      <c r="V1106" s="35" t="s">
        <v>31</v>
      </c>
      <c r="W1106" s="34" t="s">
        <v>733</v>
      </c>
      <c r="X1106" s="113" t="s">
        <v>1649</v>
      </c>
      <c r="Y1106" s="39" t="s">
        <v>497</v>
      </c>
      <c r="Z1106" s="39" t="s">
        <v>239</v>
      </c>
      <c r="AA1106" s="39" t="s">
        <v>239</v>
      </c>
      <c r="AB1106" s="39">
        <v>4</v>
      </c>
      <c r="AC1106" s="332">
        <f>AB1106*24</f>
        <v>96</v>
      </c>
      <c r="AD1106" s="332" t="s">
        <v>240</v>
      </c>
      <c r="AE1106" s="332" t="s">
        <v>508</v>
      </c>
      <c r="AF1106" s="332" t="s">
        <v>240</v>
      </c>
      <c r="AG1106" s="39" t="s">
        <v>631</v>
      </c>
      <c r="AH1106" s="39" t="s">
        <v>1842</v>
      </c>
      <c r="AI1106" s="111" t="s">
        <v>1842</v>
      </c>
      <c r="AJ1106" s="350" t="s">
        <v>1843</v>
      </c>
      <c r="AK1106" s="35" t="s">
        <v>1166</v>
      </c>
      <c r="AL1106" s="336">
        <v>6.9</v>
      </c>
      <c r="AM1106" s="44">
        <v>3.3</v>
      </c>
      <c r="AN1106" s="111"/>
      <c r="AO1106" s="111">
        <v>3</v>
      </c>
      <c r="AP1106" s="111">
        <v>2</v>
      </c>
      <c r="AQ1106" s="111" t="s">
        <v>1844</v>
      </c>
      <c r="AR1106" s="335" t="s">
        <v>295</v>
      </c>
      <c r="AS1106" s="111" t="s">
        <v>295</v>
      </c>
      <c r="AT1106" s="111" t="s">
        <v>295</v>
      </c>
      <c r="AU1106" s="111"/>
      <c r="AV1106" s="39" t="s">
        <v>481</v>
      </c>
      <c r="AW1106" s="39" t="s">
        <v>1173</v>
      </c>
      <c r="AX1106" s="39" t="s">
        <v>1174</v>
      </c>
      <c r="AY1106" s="39">
        <v>6.9</v>
      </c>
      <c r="AZ1106" s="334" t="s">
        <v>240</v>
      </c>
      <c r="BA1106" s="39" t="s">
        <v>1845</v>
      </c>
      <c r="BD1106" s="39" t="s">
        <v>496</v>
      </c>
      <c r="BH1106" s="39" t="s">
        <v>1846</v>
      </c>
      <c r="BI1106" s="39">
        <v>6.7</v>
      </c>
      <c r="BK1106" s="390">
        <v>0.35</v>
      </c>
      <c r="BL1106" s="390">
        <v>0.6</v>
      </c>
      <c r="BM1106" s="390">
        <v>2.6</v>
      </c>
      <c r="BN1106" s="390">
        <v>0.64</v>
      </c>
      <c r="BQ1106" s="34">
        <v>6.7</v>
      </c>
      <c r="BS1106" s="389" t="s">
        <v>1167</v>
      </c>
      <c r="BT1106" s="342">
        <v>0.84</v>
      </c>
      <c r="BU1106" s="34" t="s">
        <v>324</v>
      </c>
      <c r="BV1106" s="39" t="s">
        <v>489</v>
      </c>
      <c r="BX1106" s="39" t="s">
        <v>1173</v>
      </c>
    </row>
    <row r="1107" spans="1:76" x14ac:dyDescent="0.35">
      <c r="A1107" s="34" t="s">
        <v>324</v>
      </c>
      <c r="B1107" s="34"/>
      <c r="C1107" s="34"/>
      <c r="D1107" s="34"/>
      <c r="E1107" s="34" t="s">
        <v>725</v>
      </c>
      <c r="F1107" s="34" t="s">
        <v>742</v>
      </c>
      <c r="G1107" s="41" t="s">
        <v>1076</v>
      </c>
      <c r="H1107" s="39" t="s">
        <v>727</v>
      </c>
      <c r="I1107" s="39" t="s">
        <v>728</v>
      </c>
      <c r="J1107" s="34"/>
      <c r="K1107" s="39" t="s">
        <v>80</v>
      </c>
      <c r="L1107" s="39" t="s">
        <v>89</v>
      </c>
      <c r="M1107" s="39" t="s">
        <v>90</v>
      </c>
      <c r="N1107" s="39" t="s">
        <v>91</v>
      </c>
      <c r="O1107" s="39" t="s">
        <v>1160</v>
      </c>
      <c r="P1107" s="39" t="s">
        <v>1823</v>
      </c>
      <c r="Q1107" s="39" t="s">
        <v>1824</v>
      </c>
      <c r="R1107" s="39" t="s">
        <v>1847</v>
      </c>
      <c r="S1107" s="39" t="s">
        <v>1847</v>
      </c>
      <c r="T1107" s="35" t="s">
        <v>1839</v>
      </c>
      <c r="U1107" s="39" t="s">
        <v>31</v>
      </c>
      <c r="V1107" s="35" t="s">
        <v>31</v>
      </c>
      <c r="W1107" s="34" t="s">
        <v>733</v>
      </c>
      <c r="X1107" s="35" t="s">
        <v>327</v>
      </c>
      <c r="Y1107" s="35" t="s">
        <v>327</v>
      </c>
      <c r="Z1107" s="39" t="s">
        <v>239</v>
      </c>
      <c r="AA1107" s="343"/>
      <c r="AB1107" s="34"/>
      <c r="AC1107" s="41">
        <v>96</v>
      </c>
      <c r="AD1107" s="41" t="s">
        <v>240</v>
      </c>
      <c r="AE1107" s="41" t="s">
        <v>508</v>
      </c>
      <c r="AF1107" s="332" t="s">
        <v>240</v>
      </c>
      <c r="AG1107" s="34"/>
      <c r="AH1107" s="343">
        <v>200</v>
      </c>
      <c r="AI1107" s="111">
        <v>200</v>
      </c>
      <c r="AJ1107" s="388"/>
      <c r="AK1107" s="35" t="s">
        <v>748</v>
      </c>
      <c r="AL1107" s="336">
        <v>7.5</v>
      </c>
      <c r="AM1107" s="44">
        <v>54</v>
      </c>
      <c r="AN1107" s="111"/>
      <c r="AO1107" s="111">
        <v>4</v>
      </c>
      <c r="AP1107" s="111">
        <v>2</v>
      </c>
      <c r="AQ1107" s="111" t="s">
        <v>735</v>
      </c>
      <c r="AR1107" s="335" t="s">
        <v>295</v>
      </c>
      <c r="AS1107" s="111" t="s">
        <v>295</v>
      </c>
      <c r="AT1107" s="111" t="s">
        <v>295</v>
      </c>
      <c r="AU1107" s="111"/>
      <c r="AV1107" s="34" t="s">
        <v>749</v>
      </c>
      <c r="AW1107" s="39" t="s">
        <v>736</v>
      </c>
      <c r="AX1107" s="34">
        <v>25</v>
      </c>
      <c r="AY1107" s="34" t="s">
        <v>737</v>
      </c>
      <c r="AZ1107" s="334" t="s">
        <v>240</v>
      </c>
      <c r="BA1107" s="34" t="s">
        <v>738</v>
      </c>
      <c r="BB1107" s="34"/>
      <c r="BC1107" s="34"/>
      <c r="BD1107" s="34"/>
      <c r="BE1107" s="34"/>
      <c r="BF1107" s="34"/>
      <c r="BG1107" s="34"/>
      <c r="BH1107" s="39">
        <v>150</v>
      </c>
      <c r="BI1107" s="34"/>
      <c r="BJ1107" s="34"/>
      <c r="BK1107" s="39">
        <v>8.5</v>
      </c>
      <c r="BL1107" s="39">
        <v>4.9000000000000004</v>
      </c>
      <c r="BM1107" s="39">
        <v>12</v>
      </c>
      <c r="BN1107" s="39" t="s">
        <v>497</v>
      </c>
      <c r="BO1107" s="39">
        <v>12</v>
      </c>
      <c r="BP1107" s="107">
        <v>23</v>
      </c>
      <c r="BQ1107" s="34">
        <v>27</v>
      </c>
      <c r="BR1107" s="34"/>
      <c r="BS1107" s="34"/>
      <c r="BT1107" s="342">
        <v>0.85</v>
      </c>
      <c r="BU1107" s="34" t="s">
        <v>324</v>
      </c>
      <c r="BV1107" s="34"/>
      <c r="BW1107" s="34"/>
      <c r="BX1107" s="34"/>
    </row>
    <row r="1108" spans="1:76" x14ac:dyDescent="0.35">
      <c r="A1108" s="34" t="s">
        <v>324</v>
      </c>
      <c r="B1108" s="34"/>
      <c r="C1108" s="34"/>
      <c r="D1108" s="34"/>
      <c r="E1108" s="35" t="s">
        <v>303</v>
      </c>
      <c r="F1108" s="35" t="s">
        <v>364</v>
      </c>
      <c r="G1108" s="40">
        <v>1997</v>
      </c>
      <c r="H1108" s="34"/>
      <c r="I1108" s="34"/>
      <c r="J1108" s="35"/>
      <c r="K1108" s="39" t="s">
        <v>80</v>
      </c>
      <c r="L1108" s="39" t="s">
        <v>89</v>
      </c>
      <c r="M1108" s="39" t="s">
        <v>90</v>
      </c>
      <c r="N1108" s="39" t="s">
        <v>91</v>
      </c>
      <c r="O1108" s="39" t="s">
        <v>106</v>
      </c>
      <c r="P1108" s="39" t="s">
        <v>1587</v>
      </c>
      <c r="Q1108" s="39" t="s">
        <v>1848</v>
      </c>
      <c r="R1108" s="35" t="s">
        <v>339</v>
      </c>
      <c r="S1108" s="35" t="s">
        <v>339</v>
      </c>
      <c r="T1108" s="35" t="s">
        <v>1849</v>
      </c>
      <c r="U1108" s="39" t="s">
        <v>31</v>
      </c>
      <c r="V1108" s="35" t="s">
        <v>31</v>
      </c>
      <c r="W1108" s="34" t="s">
        <v>733</v>
      </c>
      <c r="X1108" s="35" t="s">
        <v>284</v>
      </c>
      <c r="Y1108" s="35" t="s">
        <v>1850</v>
      </c>
      <c r="Z1108" s="39" t="s">
        <v>239</v>
      </c>
      <c r="AA1108" s="343"/>
      <c r="AB1108" s="34"/>
      <c r="AC1108" s="41">
        <v>96</v>
      </c>
      <c r="AD1108" s="41" t="s">
        <v>240</v>
      </c>
      <c r="AE1108" s="41" t="s">
        <v>508</v>
      </c>
      <c r="AF1108" s="332" t="s">
        <v>240</v>
      </c>
      <c r="AG1108" s="34"/>
      <c r="AH1108" s="343">
        <v>23</v>
      </c>
      <c r="AI1108" s="111">
        <v>23</v>
      </c>
      <c r="AJ1108" s="350"/>
      <c r="AK1108" s="35" t="s">
        <v>748</v>
      </c>
      <c r="AL1108" s="336">
        <v>6</v>
      </c>
      <c r="AM1108" s="44">
        <v>3.9</v>
      </c>
      <c r="AN1108" s="111">
        <v>0.2</v>
      </c>
      <c r="AO1108" s="111">
        <f>IF(AP1108=1,1,"xx")</f>
        <v>1</v>
      </c>
      <c r="AP1108" s="111">
        <v>1</v>
      </c>
      <c r="AQ1108" s="111"/>
      <c r="AR1108" s="335" t="s">
        <v>295</v>
      </c>
      <c r="AS1108" s="111" t="s">
        <v>240</v>
      </c>
      <c r="AT1108" s="111" t="s">
        <v>295</v>
      </c>
      <c r="AU1108" s="111"/>
      <c r="AV1108" s="35" t="s">
        <v>749</v>
      </c>
      <c r="AW1108" s="34"/>
      <c r="AX1108" s="34">
        <v>27</v>
      </c>
      <c r="AY1108" s="34">
        <v>6</v>
      </c>
      <c r="AZ1108" s="334" t="s">
        <v>240</v>
      </c>
      <c r="BA1108" s="34">
        <v>3.9</v>
      </c>
      <c r="BB1108" s="34"/>
      <c r="BC1108" s="34" t="s">
        <v>1851</v>
      </c>
      <c r="BD1108" s="34" t="s">
        <v>1852</v>
      </c>
      <c r="BE1108" s="34"/>
      <c r="BF1108" s="34"/>
      <c r="BG1108" s="34"/>
      <c r="BH1108" s="34"/>
      <c r="BI1108" s="34"/>
      <c r="BJ1108" s="34"/>
      <c r="BK1108" s="34"/>
      <c r="BL1108" s="34"/>
      <c r="BM1108" s="34"/>
      <c r="BN1108" s="34"/>
      <c r="BO1108" s="34"/>
      <c r="BP1108" s="38"/>
      <c r="BQ1108" s="34">
        <v>4.0999999999999996</v>
      </c>
      <c r="BR1108" s="34"/>
      <c r="BS1108" s="34"/>
      <c r="BT1108" s="342">
        <v>0.96</v>
      </c>
      <c r="BU1108" s="34" t="s">
        <v>324</v>
      </c>
      <c r="BV1108" s="34"/>
      <c r="BW1108" s="34"/>
      <c r="BX1108" s="34"/>
    </row>
    <row r="1109" spans="1:76" x14ac:dyDescent="0.35">
      <c r="C1109" s="39">
        <v>2221155</v>
      </c>
      <c r="D1109" s="39">
        <v>2460323</v>
      </c>
      <c r="E1109" s="39" t="s">
        <v>303</v>
      </c>
      <c r="F1109" s="39" t="s">
        <v>1620</v>
      </c>
      <c r="G1109" s="39">
        <v>1997</v>
      </c>
      <c r="H1109" s="39" t="s">
        <v>365</v>
      </c>
      <c r="I1109" s="39" t="s">
        <v>366</v>
      </c>
      <c r="J1109" s="39" t="s">
        <v>16</v>
      </c>
      <c r="K1109" s="39" t="s">
        <v>80</v>
      </c>
      <c r="L1109" s="39" t="s">
        <v>89</v>
      </c>
      <c r="M1109" s="39" t="s">
        <v>90</v>
      </c>
      <c r="N1109" s="39" t="s">
        <v>91</v>
      </c>
      <c r="O1109" s="39" t="s">
        <v>106</v>
      </c>
      <c r="P1109" s="39" t="s">
        <v>1587</v>
      </c>
      <c r="Q1109" s="39" t="s">
        <v>1848</v>
      </c>
      <c r="R1109" s="39" t="s">
        <v>339</v>
      </c>
      <c r="S1109" s="39" t="s">
        <v>339</v>
      </c>
      <c r="T1109" s="39" t="s">
        <v>1853</v>
      </c>
      <c r="U1109" s="39" t="s">
        <v>31</v>
      </c>
      <c r="V1109" s="35" t="s">
        <v>31</v>
      </c>
      <c r="W1109" s="34" t="s">
        <v>733</v>
      </c>
      <c r="X1109" s="35" t="s">
        <v>284</v>
      </c>
      <c r="Y1109" s="39" t="s">
        <v>1854</v>
      </c>
      <c r="Z1109" s="39" t="s">
        <v>239</v>
      </c>
      <c r="AA1109" s="39" t="s">
        <v>239</v>
      </c>
      <c r="AB1109" s="39">
        <v>4</v>
      </c>
      <c r="AC1109" s="332">
        <f>AB1109*24</f>
        <v>96</v>
      </c>
      <c r="AD1109" s="332" t="s">
        <v>240</v>
      </c>
      <c r="AE1109" s="332" t="s">
        <v>508</v>
      </c>
      <c r="AF1109" s="332" t="s">
        <v>240</v>
      </c>
      <c r="AG1109" s="39" t="s">
        <v>631</v>
      </c>
      <c r="AH1109" s="39" t="s">
        <v>723</v>
      </c>
      <c r="AI1109" s="111" t="s">
        <v>723</v>
      </c>
      <c r="AL1109" s="336">
        <v>6</v>
      </c>
      <c r="AM1109" s="44">
        <v>3.9</v>
      </c>
      <c r="AN1109" s="111">
        <v>0.1</v>
      </c>
      <c r="AO1109" s="111">
        <f>IF(AP1109=1,1,"xx")</f>
        <v>1</v>
      </c>
      <c r="AP1109" s="111">
        <v>1</v>
      </c>
      <c r="AQ1109" s="111"/>
      <c r="AR1109" s="335" t="s">
        <v>295</v>
      </c>
      <c r="AS1109" s="111" t="s">
        <v>240</v>
      </c>
      <c r="AT1109" s="111" t="s">
        <v>295</v>
      </c>
      <c r="AU1109" s="111"/>
      <c r="AV1109" s="39" t="s">
        <v>337</v>
      </c>
      <c r="AW1109" s="39" t="s">
        <v>1855</v>
      </c>
      <c r="AX1109" s="39" t="s">
        <v>1174</v>
      </c>
      <c r="AY1109" s="39">
        <v>6</v>
      </c>
      <c r="AZ1109" s="334" t="s">
        <v>240</v>
      </c>
      <c r="BA1109" s="39" t="s">
        <v>1623</v>
      </c>
      <c r="BC1109" s="39" t="s">
        <v>808</v>
      </c>
      <c r="BD1109" s="34" t="s">
        <v>1852</v>
      </c>
      <c r="BH1109" s="39" t="s">
        <v>1624</v>
      </c>
      <c r="BI1109" s="39" t="s">
        <v>497</v>
      </c>
      <c r="BK1109" s="39">
        <v>0.45</v>
      </c>
      <c r="BL1109" s="39">
        <v>0.6</v>
      </c>
      <c r="BM1109" s="39">
        <v>1</v>
      </c>
      <c r="BN1109" s="39">
        <v>0.37</v>
      </c>
      <c r="BO1109" s="39">
        <v>3.12</v>
      </c>
      <c r="BP1109" s="107">
        <v>2.3199999999999998</v>
      </c>
      <c r="BQ1109" s="39" t="s">
        <v>1625</v>
      </c>
      <c r="BR1109" s="53"/>
      <c r="BS1109" s="53"/>
      <c r="BT1109" s="53"/>
      <c r="BU1109" s="53"/>
      <c r="BV1109" s="39" t="s">
        <v>489</v>
      </c>
      <c r="BW1109" s="39" t="s">
        <v>1856</v>
      </c>
      <c r="BX1109" s="39" t="s">
        <v>1855</v>
      </c>
    </row>
    <row r="1110" spans="1:76" x14ac:dyDescent="0.35">
      <c r="A1110" s="34" t="s">
        <v>324</v>
      </c>
      <c r="B1110" s="34"/>
      <c r="C1110" s="34"/>
      <c r="D1110" s="34"/>
      <c r="E1110" s="34" t="s">
        <v>340</v>
      </c>
      <c r="F1110" s="34" t="s">
        <v>367</v>
      </c>
      <c r="G1110" s="40">
        <v>2000</v>
      </c>
      <c r="H1110" s="39" t="s">
        <v>368</v>
      </c>
      <c r="I1110" s="39" t="s">
        <v>369</v>
      </c>
      <c r="J1110" s="39" t="s">
        <v>502</v>
      </c>
      <c r="K1110" s="39" t="s">
        <v>80</v>
      </c>
      <c r="L1110" s="39" t="s">
        <v>89</v>
      </c>
      <c r="M1110" s="39" t="s">
        <v>90</v>
      </c>
      <c r="N1110" s="39" t="s">
        <v>91</v>
      </c>
      <c r="O1110" s="39" t="s">
        <v>106</v>
      </c>
      <c r="P1110" s="39" t="s">
        <v>1587</v>
      </c>
      <c r="Q1110" s="39" t="s">
        <v>1848</v>
      </c>
      <c r="R1110" s="35" t="s">
        <v>339</v>
      </c>
      <c r="S1110" s="35" t="s">
        <v>339</v>
      </c>
      <c r="T1110" s="35" t="s">
        <v>1849</v>
      </c>
      <c r="U1110" s="39" t="s">
        <v>31</v>
      </c>
      <c r="V1110" s="35" t="s">
        <v>31</v>
      </c>
      <c r="W1110" s="34" t="s">
        <v>733</v>
      </c>
      <c r="X1110" s="35" t="s">
        <v>284</v>
      </c>
      <c r="Y1110" s="35" t="s">
        <v>1850</v>
      </c>
      <c r="Z1110" s="39" t="s">
        <v>239</v>
      </c>
      <c r="AA1110" s="343"/>
      <c r="AB1110" s="34"/>
      <c r="AC1110" s="41">
        <v>96</v>
      </c>
      <c r="AD1110" s="332" t="s">
        <v>240</v>
      </c>
      <c r="AE1110" s="41" t="s">
        <v>508</v>
      </c>
      <c r="AF1110" s="332" t="s">
        <v>240</v>
      </c>
      <c r="AG1110" s="34"/>
      <c r="AH1110" s="343">
        <v>12.9</v>
      </c>
      <c r="AI1110" s="111">
        <v>12.9</v>
      </c>
      <c r="AJ1110" s="350" t="s">
        <v>1857</v>
      </c>
      <c r="AK1110" s="35" t="s">
        <v>748</v>
      </c>
      <c r="AL1110" s="336">
        <v>6</v>
      </c>
      <c r="AM1110" s="44">
        <v>6.6</v>
      </c>
      <c r="AN1110" s="111">
        <v>0.1</v>
      </c>
      <c r="AO1110" s="111">
        <f>IF(AP1110=1,1,"xx")</f>
        <v>1</v>
      </c>
      <c r="AP1110" s="111">
        <v>1</v>
      </c>
      <c r="AQ1110" s="111"/>
      <c r="AR1110" s="335" t="s">
        <v>295</v>
      </c>
      <c r="AS1110" s="111" t="s">
        <v>240</v>
      </c>
      <c r="AT1110" s="111" t="s">
        <v>295</v>
      </c>
      <c r="AU1110" s="111"/>
      <c r="AV1110" s="35" t="s">
        <v>749</v>
      </c>
      <c r="AW1110" s="39" t="s">
        <v>341</v>
      </c>
      <c r="AX1110" s="34">
        <v>27</v>
      </c>
      <c r="AY1110" s="34">
        <v>6</v>
      </c>
      <c r="AZ1110" s="334" t="s">
        <v>240</v>
      </c>
      <c r="BA1110" s="34">
        <v>6.6</v>
      </c>
      <c r="BB1110" s="34"/>
      <c r="BC1110" s="34" t="s">
        <v>808</v>
      </c>
      <c r="BD1110" s="34" t="s">
        <v>1852</v>
      </c>
      <c r="BE1110" s="34"/>
      <c r="BF1110" s="34"/>
      <c r="BG1110" s="34"/>
      <c r="BH1110" s="34"/>
      <c r="BI1110" s="34"/>
      <c r="BJ1110" s="34"/>
      <c r="BK1110" s="387">
        <f t="shared" ref="BK1110:BL1112" si="53">$BA1110/(2.497+4.118/1)</f>
        <v>0.99773242630385484</v>
      </c>
      <c r="BL1110" s="387">
        <f t="shared" si="53"/>
        <v>0.99773242630385484</v>
      </c>
      <c r="BM1110" s="337">
        <v>1</v>
      </c>
      <c r="BN1110" s="337">
        <v>0.37</v>
      </c>
      <c r="BO1110" s="337">
        <v>3.12</v>
      </c>
      <c r="BP1110" s="386">
        <v>2.3199999999999998</v>
      </c>
      <c r="BQ1110" s="34">
        <v>4.0999999999999996</v>
      </c>
      <c r="BR1110" s="34"/>
      <c r="BS1110" s="34"/>
      <c r="BT1110" s="342">
        <v>0.96</v>
      </c>
      <c r="BU1110" s="34" t="s">
        <v>324</v>
      </c>
      <c r="BV1110" s="34"/>
      <c r="BW1110" s="34"/>
      <c r="BX1110" s="34"/>
    </row>
    <row r="1111" spans="1:76" x14ac:dyDescent="0.35">
      <c r="A1111" s="34" t="s">
        <v>324</v>
      </c>
      <c r="B1111" s="34"/>
      <c r="C1111" s="34"/>
      <c r="D1111" s="34"/>
      <c r="E1111" s="34" t="s">
        <v>340</v>
      </c>
      <c r="F1111" s="34" t="s">
        <v>367</v>
      </c>
      <c r="G1111" s="40">
        <v>2000</v>
      </c>
      <c r="H1111" s="39" t="s">
        <v>368</v>
      </c>
      <c r="I1111" s="39" t="s">
        <v>369</v>
      </c>
      <c r="J1111" s="39" t="s">
        <v>502</v>
      </c>
      <c r="K1111" s="39" t="s">
        <v>80</v>
      </c>
      <c r="L1111" s="39" t="s">
        <v>89</v>
      </c>
      <c r="M1111" s="39" t="s">
        <v>90</v>
      </c>
      <c r="N1111" s="39" t="s">
        <v>91</v>
      </c>
      <c r="O1111" s="39" t="s">
        <v>106</v>
      </c>
      <c r="P1111" s="39" t="s">
        <v>1587</v>
      </c>
      <c r="Q1111" s="39" t="s">
        <v>1848</v>
      </c>
      <c r="R1111" s="35" t="s">
        <v>339</v>
      </c>
      <c r="S1111" s="35" t="s">
        <v>339</v>
      </c>
      <c r="T1111" s="35" t="s">
        <v>1849</v>
      </c>
      <c r="U1111" s="39" t="s">
        <v>31</v>
      </c>
      <c r="V1111" s="35" t="s">
        <v>31</v>
      </c>
      <c r="W1111" s="34" t="s">
        <v>733</v>
      </c>
      <c r="X1111" s="35" t="s">
        <v>284</v>
      </c>
      <c r="Y1111" s="35" t="s">
        <v>1850</v>
      </c>
      <c r="Z1111" s="39" t="s">
        <v>239</v>
      </c>
      <c r="AA1111" s="343"/>
      <c r="AB1111" s="34"/>
      <c r="AC1111" s="41">
        <v>96</v>
      </c>
      <c r="AD1111" s="332" t="s">
        <v>240</v>
      </c>
      <c r="AE1111" s="41" t="s">
        <v>508</v>
      </c>
      <c r="AF1111" s="332" t="s">
        <v>240</v>
      </c>
      <c r="AG1111" s="34"/>
      <c r="AH1111" s="343">
        <v>26</v>
      </c>
      <c r="AI1111" s="111">
        <v>26</v>
      </c>
      <c r="AJ1111" s="350" t="s">
        <v>1858</v>
      </c>
      <c r="AK1111" s="35" t="s">
        <v>748</v>
      </c>
      <c r="AL1111" s="336">
        <v>6</v>
      </c>
      <c r="AM1111" s="44">
        <v>165</v>
      </c>
      <c r="AN1111" s="111">
        <v>0.1</v>
      </c>
      <c r="AO1111" s="111">
        <f>IF(AP1111=1,1,"xx")</f>
        <v>1</v>
      </c>
      <c r="AP1111" s="111">
        <v>1</v>
      </c>
      <c r="AQ1111" s="111"/>
      <c r="AR1111" s="335" t="s">
        <v>295</v>
      </c>
      <c r="AS1111" s="111" t="s">
        <v>240</v>
      </c>
      <c r="AT1111" s="111" t="s">
        <v>295</v>
      </c>
      <c r="AU1111" s="111"/>
      <c r="AV1111" s="35" t="s">
        <v>749</v>
      </c>
      <c r="AW1111" s="39" t="s">
        <v>341</v>
      </c>
      <c r="AX1111" s="34">
        <v>27</v>
      </c>
      <c r="AY1111" s="34">
        <v>6</v>
      </c>
      <c r="AZ1111" s="334" t="s">
        <v>240</v>
      </c>
      <c r="BA1111" s="34">
        <v>165</v>
      </c>
      <c r="BB1111" s="34"/>
      <c r="BC1111" s="34" t="s">
        <v>808</v>
      </c>
      <c r="BD1111" s="34" t="s">
        <v>1852</v>
      </c>
      <c r="BE1111" s="34"/>
      <c r="BF1111" s="34"/>
      <c r="BG1111" s="34"/>
      <c r="BH1111" s="34"/>
      <c r="BI1111" s="34"/>
      <c r="BJ1111" s="34"/>
      <c r="BK1111" s="387">
        <f t="shared" si="53"/>
        <v>24.943310657596371</v>
      </c>
      <c r="BL1111" s="387">
        <f t="shared" si="53"/>
        <v>24.943310657596371</v>
      </c>
      <c r="BM1111" s="337">
        <v>1</v>
      </c>
      <c r="BN1111" s="337">
        <v>0.37</v>
      </c>
      <c r="BO1111" s="337">
        <v>3.12</v>
      </c>
      <c r="BP1111" s="386">
        <v>2.3199999999999998</v>
      </c>
      <c r="BQ1111" s="34">
        <v>4.0999999999999996</v>
      </c>
      <c r="BR1111" s="34"/>
      <c r="BS1111" s="34"/>
      <c r="BT1111" s="342">
        <v>0.96</v>
      </c>
      <c r="BU1111" s="34" t="s">
        <v>324</v>
      </c>
      <c r="BV1111" s="34"/>
      <c r="BW1111" s="34"/>
      <c r="BX1111" s="34"/>
    </row>
    <row r="1112" spans="1:76" x14ac:dyDescent="0.35">
      <c r="A1112" s="34" t="s">
        <v>324</v>
      </c>
      <c r="B1112" s="34"/>
      <c r="C1112" s="34"/>
      <c r="D1112" s="34"/>
      <c r="E1112" s="34" t="s">
        <v>340</v>
      </c>
      <c r="F1112" s="34" t="s">
        <v>367</v>
      </c>
      <c r="G1112" s="40">
        <v>2000</v>
      </c>
      <c r="H1112" s="39" t="s">
        <v>368</v>
      </c>
      <c r="I1112" s="39" t="s">
        <v>369</v>
      </c>
      <c r="J1112" s="39" t="s">
        <v>502</v>
      </c>
      <c r="K1112" s="39" t="s">
        <v>80</v>
      </c>
      <c r="L1112" s="39" t="s">
        <v>89</v>
      </c>
      <c r="M1112" s="39" t="s">
        <v>90</v>
      </c>
      <c r="N1112" s="39" t="s">
        <v>91</v>
      </c>
      <c r="O1112" s="39" t="s">
        <v>106</v>
      </c>
      <c r="P1112" s="39" t="s">
        <v>1587</v>
      </c>
      <c r="Q1112" s="39" t="s">
        <v>1848</v>
      </c>
      <c r="R1112" s="35" t="s">
        <v>339</v>
      </c>
      <c r="S1112" s="35" t="s">
        <v>339</v>
      </c>
      <c r="T1112" s="35" t="s">
        <v>1849</v>
      </c>
      <c r="U1112" s="39" t="s">
        <v>31</v>
      </c>
      <c r="V1112" s="35" t="s">
        <v>31</v>
      </c>
      <c r="W1112" s="34" t="s">
        <v>733</v>
      </c>
      <c r="X1112" s="35" t="s">
        <v>284</v>
      </c>
      <c r="Y1112" s="35" t="s">
        <v>1850</v>
      </c>
      <c r="Z1112" s="39" t="s">
        <v>239</v>
      </c>
      <c r="AA1112" s="343"/>
      <c r="AB1112" s="34"/>
      <c r="AC1112" s="41">
        <v>96</v>
      </c>
      <c r="AD1112" s="332" t="s">
        <v>240</v>
      </c>
      <c r="AE1112" s="41" t="s">
        <v>508</v>
      </c>
      <c r="AF1112" s="332" t="s">
        <v>240</v>
      </c>
      <c r="AG1112" s="34"/>
      <c r="AH1112" s="343">
        <v>25</v>
      </c>
      <c r="AI1112" s="111">
        <v>25</v>
      </c>
      <c r="AJ1112" s="350" t="s">
        <v>1858</v>
      </c>
      <c r="AK1112" s="35" t="s">
        <v>748</v>
      </c>
      <c r="AL1112" s="336">
        <v>6</v>
      </c>
      <c r="AM1112" s="44">
        <v>330</v>
      </c>
      <c r="AN1112" s="111">
        <v>0.1</v>
      </c>
      <c r="AO1112" s="111">
        <f>IF(AP1112=1,1,"xx")</f>
        <v>1</v>
      </c>
      <c r="AP1112" s="111">
        <v>1</v>
      </c>
      <c r="AQ1112" s="111"/>
      <c r="AR1112" s="335" t="s">
        <v>295</v>
      </c>
      <c r="AS1112" s="111" t="s">
        <v>240</v>
      </c>
      <c r="AT1112" s="111" t="s">
        <v>295</v>
      </c>
      <c r="AU1112" s="111"/>
      <c r="AV1112" s="35" t="s">
        <v>749</v>
      </c>
      <c r="AW1112" s="39" t="s">
        <v>341</v>
      </c>
      <c r="AX1112" s="34">
        <v>27</v>
      </c>
      <c r="AY1112" s="34">
        <v>6</v>
      </c>
      <c r="AZ1112" s="334" t="s">
        <v>240</v>
      </c>
      <c r="BA1112" s="34">
        <v>330</v>
      </c>
      <c r="BB1112" s="34"/>
      <c r="BC1112" s="34" t="s">
        <v>808</v>
      </c>
      <c r="BD1112" s="34" t="s">
        <v>1852</v>
      </c>
      <c r="BE1112" s="34"/>
      <c r="BF1112" s="34"/>
      <c r="BG1112" s="34"/>
      <c r="BH1112" s="34"/>
      <c r="BI1112" s="34"/>
      <c r="BJ1112" s="34"/>
      <c r="BK1112" s="387">
        <f t="shared" si="53"/>
        <v>49.886621315192741</v>
      </c>
      <c r="BL1112" s="387">
        <f t="shared" si="53"/>
        <v>49.886621315192741</v>
      </c>
      <c r="BM1112" s="337">
        <v>1</v>
      </c>
      <c r="BN1112" s="337">
        <v>0.37</v>
      </c>
      <c r="BO1112" s="337">
        <v>3.12</v>
      </c>
      <c r="BP1112" s="386">
        <v>2.3199999999999998</v>
      </c>
      <c r="BQ1112" s="34">
        <v>4.0999999999999996</v>
      </c>
      <c r="BR1112" s="34"/>
      <c r="BS1112" s="34"/>
      <c r="BT1112" s="342">
        <v>0.96</v>
      </c>
      <c r="BU1112" s="34" t="s">
        <v>324</v>
      </c>
      <c r="BV1112" s="34"/>
      <c r="BW1112" s="34"/>
      <c r="BX1112" s="34"/>
    </row>
    <row r="1113" spans="1:76" x14ac:dyDescent="0.35">
      <c r="A1113" s="34" t="s">
        <v>302</v>
      </c>
      <c r="B1113" s="34"/>
      <c r="C1113" s="34"/>
      <c r="D1113" s="34"/>
      <c r="E1113" s="35" t="s">
        <v>1859</v>
      </c>
      <c r="F1113" s="35" t="s">
        <v>1860</v>
      </c>
      <c r="G1113" s="40">
        <v>2002</v>
      </c>
      <c r="H1113" s="34"/>
      <c r="I1113" s="34"/>
      <c r="J1113" s="35"/>
      <c r="K1113" s="39" t="s">
        <v>80</v>
      </c>
      <c r="L1113" s="35" t="s">
        <v>81</v>
      </c>
      <c r="M1113" s="35" t="s">
        <v>82</v>
      </c>
      <c r="N1113" s="35" t="s">
        <v>83</v>
      </c>
      <c r="O1113" s="385" t="s">
        <v>1861</v>
      </c>
      <c r="P1113" s="39" t="s">
        <v>1862</v>
      </c>
      <c r="Q1113" s="39" t="s">
        <v>1863</v>
      </c>
      <c r="R1113" s="35" t="s">
        <v>1864</v>
      </c>
      <c r="S1113" s="35" t="s">
        <v>1864</v>
      </c>
      <c r="T1113" s="34" t="s">
        <v>882</v>
      </c>
      <c r="U1113" s="39" t="s">
        <v>28</v>
      </c>
      <c r="V1113" s="113" t="s">
        <v>293</v>
      </c>
      <c r="W1113" s="34" t="s">
        <v>280</v>
      </c>
      <c r="X1113" s="35" t="s">
        <v>327</v>
      </c>
      <c r="Y1113" s="35" t="s">
        <v>1865</v>
      </c>
      <c r="Z1113" s="34" t="s">
        <v>1866</v>
      </c>
      <c r="AA1113" s="34" t="s">
        <v>1866</v>
      </c>
      <c r="AB1113" s="34"/>
      <c r="AC1113" s="41">
        <v>20</v>
      </c>
      <c r="AD1113" s="41" t="s">
        <v>240</v>
      </c>
      <c r="AE1113" s="41" t="s">
        <v>477</v>
      </c>
      <c r="AF1113" s="332" t="s">
        <v>240</v>
      </c>
      <c r="AG1113" s="34"/>
      <c r="AH1113" s="34" t="s">
        <v>1867</v>
      </c>
      <c r="AI1113" s="111" t="s">
        <v>1867</v>
      </c>
      <c r="AJ1113" s="384"/>
      <c r="AK1113" s="35" t="s">
        <v>748</v>
      </c>
      <c r="AL1113" s="336"/>
      <c r="AM1113" s="44"/>
      <c r="AN1113" s="111"/>
      <c r="AO1113" s="111">
        <v>4</v>
      </c>
      <c r="AP1113" s="111">
        <v>3</v>
      </c>
      <c r="AQ1113" s="111" t="s">
        <v>1868</v>
      </c>
      <c r="AR1113" s="335" t="s">
        <v>295</v>
      </c>
      <c r="AS1113" s="111" t="s">
        <v>295</v>
      </c>
      <c r="AT1113" s="111" t="s">
        <v>295</v>
      </c>
      <c r="AU1113" s="111"/>
      <c r="AV1113" s="35" t="s">
        <v>806</v>
      </c>
      <c r="AW1113" s="34"/>
      <c r="AX1113" s="34">
        <v>27</v>
      </c>
      <c r="AY1113" s="34"/>
      <c r="AZ1113" s="334" t="s">
        <v>240</v>
      </c>
      <c r="BA1113" s="34"/>
      <c r="BB1113" s="34"/>
      <c r="BC1113" s="34"/>
      <c r="BD1113" s="34"/>
      <c r="BE1113" s="34"/>
      <c r="BF1113" s="34"/>
      <c r="BG1113" s="34"/>
      <c r="BH1113" s="34"/>
      <c r="BI1113" s="34"/>
      <c r="BJ1113" s="34"/>
      <c r="BK1113" s="34"/>
      <c r="BL1113" s="34"/>
      <c r="BM1113" s="34"/>
      <c r="BN1113" s="34"/>
      <c r="BO1113" s="34"/>
      <c r="BP1113" s="38"/>
      <c r="BQ1113" s="34"/>
      <c r="BR1113" s="34"/>
      <c r="BS1113" s="34"/>
      <c r="BT1113" s="342">
        <v>0.87</v>
      </c>
      <c r="BU1113" s="34" t="s">
        <v>302</v>
      </c>
      <c r="BV1113" s="34"/>
      <c r="BW1113" s="34"/>
      <c r="BX1113" s="34"/>
    </row>
    <row r="1114" spans="1:76" x14ac:dyDescent="0.35">
      <c r="A1114" s="34" t="s">
        <v>297</v>
      </c>
      <c r="B1114" s="34"/>
      <c r="C1114" s="34"/>
      <c r="D1114" s="34"/>
      <c r="E1114" s="34" t="s">
        <v>1869</v>
      </c>
      <c r="F1114" s="34" t="s">
        <v>1870</v>
      </c>
      <c r="G1114" s="41">
        <v>1989</v>
      </c>
      <c r="H1114" s="34"/>
      <c r="I1114" s="34"/>
      <c r="J1114" s="34"/>
      <c r="K1114" s="39" t="s">
        <v>80</v>
      </c>
      <c r="L1114" s="39" t="s">
        <v>89</v>
      </c>
      <c r="M1114" s="39" t="s">
        <v>90</v>
      </c>
      <c r="N1114" s="39" t="s">
        <v>91</v>
      </c>
      <c r="O1114" s="39" t="s">
        <v>102</v>
      </c>
      <c r="P1114" s="39" t="s">
        <v>103</v>
      </c>
      <c r="Q1114" s="39" t="s">
        <v>1871</v>
      </c>
      <c r="R1114" s="35" t="s">
        <v>1872</v>
      </c>
      <c r="S1114" s="35" t="s">
        <v>1872</v>
      </c>
      <c r="T1114" s="34" t="s">
        <v>1873</v>
      </c>
      <c r="U1114" s="39" t="s">
        <v>31</v>
      </c>
      <c r="V1114" s="35" t="s">
        <v>31</v>
      </c>
      <c r="W1114" s="34" t="s">
        <v>280</v>
      </c>
      <c r="X1114" s="115"/>
      <c r="Y1114" s="115"/>
      <c r="Z1114" s="39" t="s">
        <v>239</v>
      </c>
      <c r="AA1114" s="112"/>
      <c r="AB1114" s="115"/>
      <c r="AC1114" s="341">
        <v>96</v>
      </c>
      <c r="AD1114" s="332" t="s">
        <v>240</v>
      </c>
      <c r="AE1114" s="41" t="s">
        <v>508</v>
      </c>
      <c r="AF1114" s="332" t="s">
        <v>240</v>
      </c>
      <c r="AG1114" s="112"/>
      <c r="AH1114" s="56">
        <v>81216</v>
      </c>
      <c r="AI1114" s="111">
        <v>81216</v>
      </c>
      <c r="AJ1114" s="56"/>
      <c r="AK1114" s="130"/>
      <c r="AL1114" s="336">
        <v>7.5</v>
      </c>
      <c r="AM1114" s="44">
        <v>72.265708899999993</v>
      </c>
      <c r="AN1114" s="111">
        <v>1.5</v>
      </c>
      <c r="AO1114" s="111">
        <f>IF(AP1114=1,1,"xx")</f>
        <v>1</v>
      </c>
      <c r="AP1114" s="111">
        <v>1</v>
      </c>
      <c r="AQ1114" s="111"/>
      <c r="AR1114" s="335" t="s">
        <v>295</v>
      </c>
      <c r="AS1114" s="111" t="s">
        <v>295</v>
      </c>
      <c r="AT1114" s="111" t="s">
        <v>295</v>
      </c>
      <c r="AU1114" s="111" t="s">
        <v>240</v>
      </c>
      <c r="AV1114" s="130"/>
      <c r="AW1114" s="114"/>
      <c r="AX1114" s="130">
        <v>25</v>
      </c>
      <c r="AY1114" s="114">
        <v>7.5</v>
      </c>
      <c r="AZ1114" s="334" t="s">
        <v>240</v>
      </c>
      <c r="BA1114" s="130"/>
      <c r="BB1114" s="130">
        <v>72.265708899999993</v>
      </c>
      <c r="BC1114" s="114">
        <v>1.5</v>
      </c>
      <c r="BD1114" s="114"/>
      <c r="BE1114" s="56"/>
      <c r="BF1114" s="114">
        <v>1.5</v>
      </c>
      <c r="BG1114" s="114"/>
      <c r="BH1114" s="114"/>
      <c r="BI1114" s="114"/>
      <c r="BJ1114" s="112">
        <v>10</v>
      </c>
      <c r="BK1114" s="56">
        <v>17.8079</v>
      </c>
      <c r="BL1114" s="56">
        <v>6.7507000000000001</v>
      </c>
      <c r="BM1114" s="56">
        <v>15.26</v>
      </c>
      <c r="BN1114" s="56">
        <v>1.6</v>
      </c>
      <c r="BO1114" s="56">
        <v>73.840999999999994</v>
      </c>
      <c r="BP1114" s="223">
        <v>54.15</v>
      </c>
      <c r="BQ1114" s="56">
        <v>42.5</v>
      </c>
      <c r="BR1114" s="56"/>
      <c r="BS1114" s="34"/>
      <c r="BT1114" s="34"/>
      <c r="BU1114" s="34"/>
      <c r="BV1114" s="34"/>
      <c r="BW1114" s="34"/>
      <c r="BX1114" s="34"/>
    </row>
    <row r="1115" spans="1:76" x14ac:dyDescent="0.35">
      <c r="A1115" s="34" t="s">
        <v>682</v>
      </c>
      <c r="B1115" s="34"/>
      <c r="C1115" s="39">
        <v>1296554</v>
      </c>
      <c r="D1115" s="39">
        <v>751851</v>
      </c>
      <c r="E1115" s="338" t="s">
        <v>683</v>
      </c>
      <c r="F1115" s="338" t="s">
        <v>1688</v>
      </c>
      <c r="G1115" s="39">
        <v>2008</v>
      </c>
      <c r="H1115" s="39" t="s">
        <v>685</v>
      </c>
      <c r="I1115" s="39" t="s">
        <v>686</v>
      </c>
      <c r="J1115" s="39" t="s">
        <v>502</v>
      </c>
      <c r="K1115" s="39" t="s">
        <v>80</v>
      </c>
      <c r="L1115" s="39" t="s">
        <v>119</v>
      </c>
      <c r="N1115" s="39" t="s">
        <v>687</v>
      </c>
      <c r="O1115" s="39" t="s">
        <v>688</v>
      </c>
      <c r="P1115" s="39" t="s">
        <v>689</v>
      </c>
      <c r="Q1115" s="39" t="s">
        <v>1874</v>
      </c>
      <c r="R1115" s="34" t="s">
        <v>1875</v>
      </c>
      <c r="S1115" s="34" t="s">
        <v>1875</v>
      </c>
      <c r="T1115" s="34" t="s">
        <v>1876</v>
      </c>
      <c r="U1115" s="39" t="s">
        <v>28</v>
      </c>
      <c r="V1115" s="34" t="s">
        <v>307</v>
      </c>
      <c r="W1115" s="34" t="s">
        <v>280</v>
      </c>
      <c r="X1115" s="34" t="s">
        <v>693</v>
      </c>
      <c r="Y1115" s="34"/>
      <c r="Z1115" s="39" t="s">
        <v>239</v>
      </c>
      <c r="AA1115" s="339"/>
      <c r="AB1115" s="34"/>
      <c r="AC1115" s="41">
        <v>24</v>
      </c>
      <c r="AD1115" s="332" t="s">
        <v>240</v>
      </c>
      <c r="AE1115" s="41" t="s">
        <v>477</v>
      </c>
      <c r="AF1115" s="332" t="s">
        <v>240</v>
      </c>
      <c r="AG1115" s="339" t="s">
        <v>478</v>
      </c>
      <c r="AH1115" s="34">
        <v>13</v>
      </c>
      <c r="AI1115" s="111">
        <v>13</v>
      </c>
      <c r="AJ1115" s="34"/>
      <c r="AK1115" s="34"/>
      <c r="AL1115" s="336">
        <v>7.6</v>
      </c>
      <c r="AM1115" s="44">
        <v>48</v>
      </c>
      <c r="AN1115" s="111">
        <v>0.2</v>
      </c>
      <c r="AO1115" s="111">
        <f>IF(AP1115=1,1,"xx")</f>
        <v>1</v>
      </c>
      <c r="AP1115" s="111">
        <v>1</v>
      </c>
      <c r="AQ1115" s="111"/>
      <c r="AR1115" s="335" t="s">
        <v>295</v>
      </c>
      <c r="AS1115" s="111" t="s">
        <v>295</v>
      </c>
      <c r="AT1115" s="111" t="s">
        <v>295</v>
      </c>
      <c r="AU1115" s="111"/>
      <c r="AV1115" s="112" t="s">
        <v>167</v>
      </c>
      <c r="AW1115" s="34"/>
      <c r="AX1115" s="34"/>
      <c r="AY1115" s="34">
        <v>7.6</v>
      </c>
      <c r="AZ1115" s="334" t="s">
        <v>240</v>
      </c>
      <c r="BA1115" s="34">
        <v>48</v>
      </c>
      <c r="BB1115" s="34"/>
      <c r="BC1115" s="34">
        <v>0.2</v>
      </c>
      <c r="BD1115" s="34"/>
      <c r="BE1115" s="34"/>
      <c r="BF1115" s="34"/>
      <c r="BG1115" s="34"/>
      <c r="BH1115" s="34"/>
      <c r="BI1115" s="34"/>
      <c r="BJ1115" s="34"/>
      <c r="BK1115" s="34">
        <v>7</v>
      </c>
      <c r="BL1115" s="34">
        <v>6</v>
      </c>
      <c r="BM1115" s="34">
        <v>13.5</v>
      </c>
      <c r="BN1115" s="34">
        <v>1.1000000000000001</v>
      </c>
      <c r="BO1115" s="34">
        <v>40.5</v>
      </c>
      <c r="BP1115" s="38">
        <v>0.95</v>
      </c>
      <c r="BQ1115" s="34" t="s">
        <v>1690</v>
      </c>
      <c r="BR1115" s="34"/>
      <c r="BS1115" s="34"/>
      <c r="BT1115" s="113" t="s">
        <v>1519</v>
      </c>
      <c r="BU1115" s="34"/>
      <c r="BV1115" s="34"/>
      <c r="BW1115" s="34"/>
      <c r="BX1115" s="34"/>
    </row>
    <row r="1116" spans="1:76" x14ac:dyDescent="0.35">
      <c r="A1116" s="34" t="s">
        <v>889</v>
      </c>
      <c r="B1116" s="34"/>
      <c r="C1116" s="34"/>
      <c r="D1116" s="34"/>
      <c r="E1116" s="357" t="s">
        <v>757</v>
      </c>
      <c r="F1116" s="357" t="s">
        <v>758</v>
      </c>
      <c r="G1116" s="359">
        <v>1995</v>
      </c>
      <c r="H1116" s="34"/>
      <c r="I1116" s="34"/>
      <c r="J1116" s="357"/>
      <c r="K1116" s="39" t="s">
        <v>80</v>
      </c>
      <c r="L1116" s="39" t="s">
        <v>89</v>
      </c>
      <c r="M1116" s="39" t="s">
        <v>90</v>
      </c>
      <c r="N1116" s="39" t="s">
        <v>91</v>
      </c>
      <c r="O1116" s="39" t="s">
        <v>92</v>
      </c>
      <c r="P1116" s="39" t="s">
        <v>93</v>
      </c>
      <c r="Q1116" s="39" t="s">
        <v>94</v>
      </c>
      <c r="R1116" s="357" t="s">
        <v>1877</v>
      </c>
      <c r="S1116" s="357" t="s">
        <v>1877</v>
      </c>
      <c r="T1116" s="34" t="s">
        <v>1878</v>
      </c>
      <c r="U1116" s="39" t="s">
        <v>31</v>
      </c>
      <c r="V1116" s="35" t="s">
        <v>31</v>
      </c>
      <c r="W1116" s="34" t="s">
        <v>280</v>
      </c>
      <c r="X1116" s="357"/>
      <c r="Y1116" s="357"/>
      <c r="Z1116" s="39" t="s">
        <v>239</v>
      </c>
      <c r="AA1116" s="34"/>
      <c r="AB1116" s="34"/>
      <c r="AC1116" s="41">
        <v>96</v>
      </c>
      <c r="AD1116" s="41" t="s">
        <v>240</v>
      </c>
      <c r="AE1116" s="41" t="s">
        <v>508</v>
      </c>
      <c r="AF1116" s="41" t="s">
        <v>240</v>
      </c>
      <c r="AG1116" s="34"/>
      <c r="AH1116" s="352">
        <v>67.2</v>
      </c>
      <c r="AI1116" s="111">
        <v>67.2</v>
      </c>
      <c r="AJ1116" s="34"/>
      <c r="AK1116" s="112" t="s">
        <v>769</v>
      </c>
      <c r="AL1116" s="336">
        <v>8</v>
      </c>
      <c r="AM1116" s="44">
        <v>169</v>
      </c>
      <c r="AN1116" s="111">
        <v>0.5</v>
      </c>
      <c r="AO1116" s="111">
        <f>IF(AP1116=1,1,"xx")</f>
        <v>1</v>
      </c>
      <c r="AP1116" s="111">
        <v>1</v>
      </c>
      <c r="AQ1116" s="111"/>
      <c r="AR1116" s="335" t="s">
        <v>295</v>
      </c>
      <c r="AS1116" s="111" t="s">
        <v>295</v>
      </c>
      <c r="AT1116" s="111" t="s">
        <v>295</v>
      </c>
      <c r="AU1116" s="111"/>
      <c r="AV1116" s="357"/>
      <c r="AW1116" s="352"/>
      <c r="AX1116" s="352">
        <v>12</v>
      </c>
      <c r="AY1116" s="352">
        <v>8</v>
      </c>
      <c r="AZ1116" s="334" t="s">
        <v>240</v>
      </c>
      <c r="BA1116" s="352"/>
      <c r="BB1116" s="356">
        <v>169</v>
      </c>
      <c r="BC1116" s="352"/>
      <c r="BD1116" s="352"/>
      <c r="BE1116" s="34"/>
      <c r="BF1116" s="34">
        <v>0.5</v>
      </c>
      <c r="BG1116" s="34"/>
      <c r="BH1116" s="352"/>
      <c r="BI1116" s="352"/>
      <c r="BJ1116" s="34"/>
      <c r="BK1116" s="42">
        <v>27.890999999999998</v>
      </c>
      <c r="BL1116" s="356">
        <v>24.167000000000002</v>
      </c>
      <c r="BM1116" s="356">
        <v>52.344000000000001</v>
      </c>
      <c r="BN1116" s="356">
        <v>4.1829999999999998</v>
      </c>
      <c r="BO1116" s="356">
        <v>162.24</v>
      </c>
      <c r="BP1116" s="57">
        <v>3.7927</v>
      </c>
      <c r="BQ1116" s="352">
        <v>117</v>
      </c>
      <c r="BR1116" s="34"/>
      <c r="BS1116" s="34"/>
      <c r="BT1116" s="352"/>
      <c r="BU1116" s="352"/>
      <c r="BV1116" s="34"/>
      <c r="BW1116" s="34"/>
      <c r="BX1116" s="34"/>
    </row>
    <row r="1117" spans="1:76" x14ac:dyDescent="0.35">
      <c r="A1117" s="34" t="s">
        <v>277</v>
      </c>
      <c r="B1117" s="34"/>
      <c r="C1117" s="34"/>
      <c r="D1117" s="34"/>
      <c r="E1117" s="113" t="s">
        <v>1879</v>
      </c>
      <c r="F1117" s="113" t="s">
        <v>1880</v>
      </c>
      <c r="G1117" s="41">
        <v>1979</v>
      </c>
      <c r="H1117" s="34"/>
      <c r="I1117" s="34"/>
      <c r="J1117" s="113"/>
      <c r="K1117" s="39" t="s">
        <v>80</v>
      </c>
      <c r="L1117" s="39" t="s">
        <v>89</v>
      </c>
      <c r="M1117" s="39" t="s">
        <v>90</v>
      </c>
      <c r="N1117" s="39" t="s">
        <v>91</v>
      </c>
      <c r="O1117" s="39" t="s">
        <v>92</v>
      </c>
      <c r="P1117" s="39" t="s">
        <v>93</v>
      </c>
      <c r="Q1117" s="39" t="s">
        <v>94</v>
      </c>
      <c r="R1117" s="39" t="s">
        <v>95</v>
      </c>
      <c r="S1117" s="39" t="s">
        <v>95</v>
      </c>
      <c r="T1117" s="113" t="s">
        <v>1881</v>
      </c>
      <c r="U1117" s="39" t="s">
        <v>31</v>
      </c>
      <c r="V1117" s="35" t="s">
        <v>31</v>
      </c>
      <c r="W1117" s="34" t="s">
        <v>280</v>
      </c>
      <c r="X1117" s="113" t="s">
        <v>281</v>
      </c>
      <c r="Y1117" s="113" t="s">
        <v>281</v>
      </c>
      <c r="Z1117" s="39" t="s">
        <v>239</v>
      </c>
      <c r="AA1117" s="112"/>
      <c r="AB1117" s="112"/>
      <c r="AC1117" s="41">
        <v>96</v>
      </c>
      <c r="AD1117" s="41" t="s">
        <v>240</v>
      </c>
      <c r="AE1117" s="41" t="s">
        <v>508</v>
      </c>
      <c r="AF1117" s="332" t="s">
        <v>240</v>
      </c>
      <c r="AG1117" s="112"/>
      <c r="AH1117" s="112">
        <v>15.7</v>
      </c>
      <c r="AI1117" s="111">
        <v>15.7</v>
      </c>
      <c r="AJ1117" s="112"/>
      <c r="AK1117" s="114" t="s">
        <v>509</v>
      </c>
      <c r="AL1117" s="336">
        <v>7.6</v>
      </c>
      <c r="AM1117" s="44">
        <v>26.5124</v>
      </c>
      <c r="AN1117" s="111">
        <v>3.3</v>
      </c>
      <c r="AO1117" s="111">
        <v>4</v>
      </c>
      <c r="AP1117" s="111">
        <v>2</v>
      </c>
      <c r="AQ1117" s="111" t="s">
        <v>1801</v>
      </c>
      <c r="AR1117" s="335" t="s">
        <v>295</v>
      </c>
      <c r="AS1117" s="111" t="s">
        <v>240</v>
      </c>
      <c r="AT1117" s="111" t="s">
        <v>295</v>
      </c>
      <c r="AU1117" s="111" t="s">
        <v>783</v>
      </c>
      <c r="AV1117" s="112" t="s">
        <v>510</v>
      </c>
      <c r="AW1117" s="112"/>
      <c r="AX1117" s="112">
        <v>13.7</v>
      </c>
      <c r="AY1117" s="112">
        <v>7.6</v>
      </c>
      <c r="AZ1117" s="334" t="s">
        <v>240</v>
      </c>
      <c r="BA1117" s="112">
        <v>26.4</v>
      </c>
      <c r="BB1117" s="130">
        <v>26.5124</v>
      </c>
      <c r="BC1117" s="112" t="s">
        <v>1882</v>
      </c>
      <c r="BD1117" s="112"/>
      <c r="BE1117" s="112" t="s">
        <v>1882</v>
      </c>
      <c r="BF1117" s="112"/>
      <c r="BG1117" s="114"/>
      <c r="BH1117" s="112"/>
      <c r="BI1117" s="112"/>
      <c r="BJ1117" s="112">
        <v>10</v>
      </c>
      <c r="BK1117" s="56">
        <v>6</v>
      </c>
      <c r="BL1117" s="56">
        <v>2.8</v>
      </c>
      <c r="BM1117" s="56">
        <v>3.1868412151859427</v>
      </c>
      <c r="BN1117" s="56">
        <v>0.48940519164885993</v>
      </c>
      <c r="BO1117" s="56">
        <v>7.1358285017697636</v>
      </c>
      <c r="BP1117" s="223">
        <v>4.6203078617216775</v>
      </c>
      <c r="BQ1117" s="112">
        <v>20.100000000000001</v>
      </c>
      <c r="BR1117" s="56"/>
      <c r="BS1117" s="112"/>
      <c r="BT1117" s="113" t="s">
        <v>487</v>
      </c>
      <c r="BU1117" s="114" t="s">
        <v>488</v>
      </c>
      <c r="BV1117" s="34"/>
      <c r="BW1117" s="34"/>
      <c r="BX1117" s="34"/>
    </row>
    <row r="1118" spans="1:76" x14ac:dyDescent="0.35">
      <c r="A1118" s="34" t="s">
        <v>277</v>
      </c>
      <c r="B1118" s="34"/>
      <c r="C1118" s="34"/>
      <c r="D1118" s="34"/>
      <c r="E1118" s="113" t="s">
        <v>1879</v>
      </c>
      <c r="F1118" s="113" t="s">
        <v>1880</v>
      </c>
      <c r="G1118" s="41">
        <v>1979</v>
      </c>
      <c r="H1118" s="34"/>
      <c r="I1118" s="34"/>
      <c r="J1118" s="113"/>
      <c r="K1118" s="39" t="s">
        <v>80</v>
      </c>
      <c r="L1118" s="39" t="s">
        <v>89</v>
      </c>
      <c r="M1118" s="39" t="s">
        <v>90</v>
      </c>
      <c r="N1118" s="39" t="s">
        <v>91</v>
      </c>
      <c r="O1118" s="39" t="s">
        <v>92</v>
      </c>
      <c r="P1118" s="39" t="s">
        <v>93</v>
      </c>
      <c r="Q1118" s="39" t="s">
        <v>94</v>
      </c>
      <c r="R1118" s="39" t="s">
        <v>95</v>
      </c>
      <c r="S1118" s="39" t="s">
        <v>95</v>
      </c>
      <c r="T1118" s="113" t="s">
        <v>1881</v>
      </c>
      <c r="U1118" s="39" t="s">
        <v>31</v>
      </c>
      <c r="V1118" s="35" t="s">
        <v>31</v>
      </c>
      <c r="W1118" s="34" t="s">
        <v>280</v>
      </c>
      <c r="X1118" s="113" t="s">
        <v>281</v>
      </c>
      <c r="Y1118" s="113" t="s">
        <v>281</v>
      </c>
      <c r="Z1118" s="39" t="s">
        <v>239</v>
      </c>
      <c r="AA1118" s="112"/>
      <c r="AB1118" s="112"/>
      <c r="AC1118" s="41">
        <v>96</v>
      </c>
      <c r="AD1118" s="41" t="s">
        <v>240</v>
      </c>
      <c r="AE1118" s="41" t="s">
        <v>508</v>
      </c>
      <c r="AF1118" s="332" t="s">
        <v>240</v>
      </c>
      <c r="AG1118" s="112"/>
      <c r="AH1118" s="112">
        <v>36.799999999999997</v>
      </c>
      <c r="AI1118" s="111">
        <v>36.799999999999997</v>
      </c>
      <c r="AJ1118" s="112"/>
      <c r="AK1118" s="114" t="s">
        <v>509</v>
      </c>
      <c r="AL1118" s="336">
        <v>8.1</v>
      </c>
      <c r="AM1118" s="44">
        <v>18.162600000000001</v>
      </c>
      <c r="AN1118" s="111">
        <v>3.3</v>
      </c>
      <c r="AO1118" s="111">
        <v>4</v>
      </c>
      <c r="AP1118" s="111">
        <v>2</v>
      </c>
      <c r="AQ1118" s="111" t="s">
        <v>1801</v>
      </c>
      <c r="AR1118" s="335" t="s">
        <v>295</v>
      </c>
      <c r="AS1118" s="111" t="s">
        <v>240</v>
      </c>
      <c r="AT1118" s="111" t="s">
        <v>295</v>
      </c>
      <c r="AU1118" s="111" t="s">
        <v>783</v>
      </c>
      <c r="AV1118" s="112" t="s">
        <v>510</v>
      </c>
      <c r="AW1118" s="112"/>
      <c r="AX1118" s="112">
        <v>13.7</v>
      </c>
      <c r="AY1118" s="112">
        <v>8.1</v>
      </c>
      <c r="AZ1118" s="334" t="s">
        <v>240</v>
      </c>
      <c r="BA1118" s="112">
        <v>18</v>
      </c>
      <c r="BB1118" s="130">
        <v>18.162600000000001</v>
      </c>
      <c r="BC1118" s="112" t="s">
        <v>1882</v>
      </c>
      <c r="BD1118" s="112"/>
      <c r="BE1118" s="112" t="s">
        <v>1882</v>
      </c>
      <c r="BF1118" s="112"/>
      <c r="BG1118" s="114"/>
      <c r="BH1118" s="112"/>
      <c r="BI1118" s="112"/>
      <c r="BJ1118" s="112">
        <v>10</v>
      </c>
      <c r="BK1118" s="56">
        <v>4.8</v>
      </c>
      <c r="BL1118" s="56">
        <v>1.5</v>
      </c>
      <c r="BM1118" s="56">
        <v>2.5494729721487541</v>
      </c>
      <c r="BN1118" s="56">
        <v>0.39152415331908791</v>
      </c>
      <c r="BO1118" s="56">
        <v>0.30644172834934491</v>
      </c>
      <c r="BP1118" s="223">
        <v>0.198414959986904</v>
      </c>
      <c r="BQ1118" s="112">
        <v>183</v>
      </c>
      <c r="BR1118" s="56"/>
      <c r="BS1118" s="112"/>
      <c r="BT1118" s="113" t="s">
        <v>487</v>
      </c>
      <c r="BU1118" s="114" t="s">
        <v>488</v>
      </c>
      <c r="BV1118" s="34"/>
      <c r="BW1118" s="34"/>
      <c r="BX1118" s="34"/>
    </row>
    <row r="1119" spans="1:76" x14ac:dyDescent="0.35">
      <c r="A1119" s="34" t="s">
        <v>277</v>
      </c>
      <c r="B1119" s="34"/>
      <c r="C1119" s="34"/>
      <c r="D1119" s="34"/>
      <c r="E1119" s="113" t="s">
        <v>1879</v>
      </c>
      <c r="F1119" s="113" t="s">
        <v>1880</v>
      </c>
      <c r="G1119" s="41">
        <v>1979</v>
      </c>
      <c r="H1119" s="34"/>
      <c r="I1119" s="34"/>
      <c r="J1119" s="113"/>
      <c r="K1119" s="39" t="s">
        <v>80</v>
      </c>
      <c r="L1119" s="39" t="s">
        <v>89</v>
      </c>
      <c r="M1119" s="39" t="s">
        <v>90</v>
      </c>
      <c r="N1119" s="39" t="s">
        <v>91</v>
      </c>
      <c r="O1119" s="39" t="s">
        <v>92</v>
      </c>
      <c r="P1119" s="39" t="s">
        <v>93</v>
      </c>
      <c r="Q1119" s="39" t="s">
        <v>94</v>
      </c>
      <c r="R1119" s="39" t="s">
        <v>95</v>
      </c>
      <c r="S1119" s="39" t="s">
        <v>95</v>
      </c>
      <c r="T1119" s="113" t="s">
        <v>1881</v>
      </c>
      <c r="U1119" s="39" t="s">
        <v>31</v>
      </c>
      <c r="V1119" s="35" t="s">
        <v>31</v>
      </c>
      <c r="W1119" s="34" t="s">
        <v>280</v>
      </c>
      <c r="X1119" s="113" t="s">
        <v>281</v>
      </c>
      <c r="Y1119" s="113" t="s">
        <v>281</v>
      </c>
      <c r="Z1119" s="39" t="s">
        <v>239</v>
      </c>
      <c r="AA1119" s="112"/>
      <c r="AB1119" s="112"/>
      <c r="AC1119" s="41">
        <v>96</v>
      </c>
      <c r="AD1119" s="41" t="s">
        <v>240</v>
      </c>
      <c r="AE1119" s="41" t="s">
        <v>508</v>
      </c>
      <c r="AF1119" s="332" t="s">
        <v>240</v>
      </c>
      <c r="AG1119" s="112"/>
      <c r="AH1119" s="112">
        <v>44.4</v>
      </c>
      <c r="AI1119" s="111">
        <v>44.4</v>
      </c>
      <c r="AJ1119" s="112"/>
      <c r="AK1119" s="114" t="s">
        <v>509</v>
      </c>
      <c r="AL1119" s="336">
        <v>7.6</v>
      </c>
      <c r="AM1119" s="44">
        <v>74.441699999999997</v>
      </c>
      <c r="AN1119" s="111">
        <v>3.3</v>
      </c>
      <c r="AO1119" s="111">
        <v>4</v>
      </c>
      <c r="AP1119" s="111">
        <v>2</v>
      </c>
      <c r="AQ1119" s="111" t="s">
        <v>1801</v>
      </c>
      <c r="AR1119" s="335" t="s">
        <v>295</v>
      </c>
      <c r="AS1119" s="111" t="s">
        <v>240</v>
      </c>
      <c r="AT1119" s="111" t="s">
        <v>295</v>
      </c>
      <c r="AU1119" s="111" t="s">
        <v>783</v>
      </c>
      <c r="AV1119" s="112" t="s">
        <v>510</v>
      </c>
      <c r="AW1119" s="112"/>
      <c r="AX1119" s="112">
        <v>13.7</v>
      </c>
      <c r="AY1119" s="112">
        <v>7.6</v>
      </c>
      <c r="AZ1119" s="334" t="s">
        <v>240</v>
      </c>
      <c r="BA1119" s="112">
        <v>74.3</v>
      </c>
      <c r="BB1119" s="130">
        <v>74.441699999999997</v>
      </c>
      <c r="BC1119" s="112" t="s">
        <v>1882</v>
      </c>
      <c r="BD1119" s="112"/>
      <c r="BE1119" s="112" t="s">
        <v>1882</v>
      </c>
      <c r="BF1119" s="112"/>
      <c r="BG1119" s="114"/>
      <c r="BH1119" s="112"/>
      <c r="BI1119" s="112"/>
      <c r="BJ1119" s="112">
        <v>10</v>
      </c>
      <c r="BK1119" s="56">
        <v>24.7</v>
      </c>
      <c r="BL1119" s="56">
        <v>3.1</v>
      </c>
      <c r="BM1119" s="56">
        <v>13.119163002515464</v>
      </c>
      <c r="BN1119" s="56">
        <v>2.0147180389544732</v>
      </c>
      <c r="BO1119" s="56">
        <v>42.36911704992481</v>
      </c>
      <c r="BP1119" s="223">
        <v>27.433165546428611</v>
      </c>
      <c r="BQ1119" s="112">
        <v>22.7</v>
      </c>
      <c r="BR1119" s="56"/>
      <c r="BS1119" s="112"/>
      <c r="BT1119" s="113" t="s">
        <v>487</v>
      </c>
      <c r="BU1119" s="114" t="s">
        <v>488</v>
      </c>
      <c r="BV1119" s="34"/>
      <c r="BW1119" s="34"/>
      <c r="BX1119" s="34"/>
    </row>
    <row r="1120" spans="1:76" x14ac:dyDescent="0.35">
      <c r="A1120" s="34" t="s">
        <v>277</v>
      </c>
      <c r="B1120" s="34"/>
      <c r="C1120" s="34"/>
      <c r="D1120" s="34"/>
      <c r="E1120" s="113" t="s">
        <v>1879</v>
      </c>
      <c r="F1120" s="113" t="s">
        <v>1880</v>
      </c>
      <c r="G1120" s="41">
        <v>1979</v>
      </c>
      <c r="H1120" s="34"/>
      <c r="I1120" s="34"/>
      <c r="J1120" s="113"/>
      <c r="K1120" s="39" t="s">
        <v>80</v>
      </c>
      <c r="L1120" s="39" t="s">
        <v>89</v>
      </c>
      <c r="M1120" s="39" t="s">
        <v>90</v>
      </c>
      <c r="N1120" s="39" t="s">
        <v>91</v>
      </c>
      <c r="O1120" s="39" t="s">
        <v>92</v>
      </c>
      <c r="P1120" s="39" t="s">
        <v>93</v>
      </c>
      <c r="Q1120" s="39" t="s">
        <v>94</v>
      </c>
      <c r="R1120" s="39" t="s">
        <v>95</v>
      </c>
      <c r="S1120" s="39" t="s">
        <v>95</v>
      </c>
      <c r="T1120" s="113" t="s">
        <v>1881</v>
      </c>
      <c r="U1120" s="39" t="s">
        <v>31</v>
      </c>
      <c r="V1120" s="35" t="s">
        <v>31</v>
      </c>
      <c r="W1120" s="34" t="s">
        <v>280</v>
      </c>
      <c r="X1120" s="113" t="s">
        <v>281</v>
      </c>
      <c r="Y1120" s="113" t="s">
        <v>281</v>
      </c>
      <c r="Z1120" s="39" t="s">
        <v>239</v>
      </c>
      <c r="AA1120" s="112"/>
      <c r="AB1120" s="112"/>
      <c r="AC1120" s="41">
        <v>96</v>
      </c>
      <c r="AD1120" s="41" t="s">
        <v>240</v>
      </c>
      <c r="AE1120" s="41" t="s">
        <v>508</v>
      </c>
      <c r="AF1120" s="332" t="s">
        <v>240</v>
      </c>
      <c r="AG1120" s="112"/>
      <c r="AH1120" s="112">
        <v>73.599999999999994</v>
      </c>
      <c r="AI1120" s="111">
        <v>73.599999999999994</v>
      </c>
      <c r="AJ1120" s="112"/>
      <c r="AK1120" s="114" t="s">
        <v>509</v>
      </c>
      <c r="AL1120" s="336">
        <v>8.3000000000000007</v>
      </c>
      <c r="AM1120" s="44">
        <v>30.844900000000003</v>
      </c>
      <c r="AN1120" s="111">
        <v>3.3</v>
      </c>
      <c r="AO1120" s="111">
        <v>4</v>
      </c>
      <c r="AP1120" s="111">
        <v>2</v>
      </c>
      <c r="AQ1120" s="111" t="s">
        <v>1801</v>
      </c>
      <c r="AR1120" s="335" t="s">
        <v>295</v>
      </c>
      <c r="AS1120" s="111" t="s">
        <v>240</v>
      </c>
      <c r="AT1120" s="111" t="s">
        <v>295</v>
      </c>
      <c r="AU1120" s="111" t="s">
        <v>783</v>
      </c>
      <c r="AV1120" s="112" t="s">
        <v>510</v>
      </c>
      <c r="AW1120" s="112"/>
      <c r="AX1120" s="112">
        <v>13.7</v>
      </c>
      <c r="AY1120" s="112">
        <v>8.3000000000000007</v>
      </c>
      <c r="AZ1120" s="334" t="s">
        <v>240</v>
      </c>
      <c r="BA1120" s="112">
        <v>31.4</v>
      </c>
      <c r="BB1120" s="130">
        <v>30.844900000000003</v>
      </c>
      <c r="BC1120" s="112" t="s">
        <v>1882</v>
      </c>
      <c r="BD1120" s="112"/>
      <c r="BE1120" s="112" t="s">
        <v>1882</v>
      </c>
      <c r="BF1120" s="112"/>
      <c r="BG1120" s="114"/>
      <c r="BH1120" s="112"/>
      <c r="BI1120" s="112"/>
      <c r="BJ1120" s="112">
        <v>10</v>
      </c>
      <c r="BK1120" s="56">
        <v>7.9</v>
      </c>
      <c r="BL1120" s="56">
        <v>2.7</v>
      </c>
      <c r="BM1120" s="56">
        <v>4.1960075999948243</v>
      </c>
      <c r="BN1120" s="56">
        <v>0.64438350233766561</v>
      </c>
      <c r="BO1120" s="56">
        <v>0.50435201124163032</v>
      </c>
      <c r="BP1120" s="223">
        <v>0.32655795497844631</v>
      </c>
      <c r="BQ1120" s="112">
        <v>78.3</v>
      </c>
      <c r="BR1120" s="56"/>
      <c r="BS1120" s="112"/>
      <c r="BT1120" s="113" t="s">
        <v>487</v>
      </c>
      <c r="BU1120" s="114" t="s">
        <v>488</v>
      </c>
      <c r="BV1120" s="34"/>
      <c r="BW1120" s="34"/>
      <c r="BX1120" s="34"/>
    </row>
    <row r="1121" spans="1:76" x14ac:dyDescent="0.35">
      <c r="A1121" s="34" t="s">
        <v>277</v>
      </c>
      <c r="B1121" s="34"/>
      <c r="C1121" s="34"/>
      <c r="D1121" s="34"/>
      <c r="E1121" s="113" t="s">
        <v>1879</v>
      </c>
      <c r="F1121" s="113" t="s">
        <v>1880</v>
      </c>
      <c r="G1121" s="41">
        <v>1979</v>
      </c>
      <c r="H1121" s="34"/>
      <c r="I1121" s="34"/>
      <c r="J1121" s="113"/>
      <c r="K1121" s="39" t="s">
        <v>80</v>
      </c>
      <c r="L1121" s="39" t="s">
        <v>89</v>
      </c>
      <c r="M1121" s="39" t="s">
        <v>90</v>
      </c>
      <c r="N1121" s="39" t="s">
        <v>91</v>
      </c>
      <c r="O1121" s="39" t="s">
        <v>92</v>
      </c>
      <c r="P1121" s="39" t="s">
        <v>93</v>
      </c>
      <c r="Q1121" s="39" t="s">
        <v>94</v>
      </c>
      <c r="R1121" s="39" t="s">
        <v>95</v>
      </c>
      <c r="S1121" s="39" t="s">
        <v>95</v>
      </c>
      <c r="T1121" s="113" t="s">
        <v>1881</v>
      </c>
      <c r="U1121" s="39" t="s">
        <v>31</v>
      </c>
      <c r="V1121" s="35" t="s">
        <v>31</v>
      </c>
      <c r="W1121" s="34" t="s">
        <v>280</v>
      </c>
      <c r="X1121" s="113" t="s">
        <v>281</v>
      </c>
      <c r="Y1121" s="113" t="s">
        <v>281</v>
      </c>
      <c r="Z1121" s="39" t="s">
        <v>239</v>
      </c>
      <c r="AA1121" s="112"/>
      <c r="AB1121" s="112"/>
      <c r="AC1121" s="41">
        <v>96</v>
      </c>
      <c r="AD1121" s="41" t="s">
        <v>240</v>
      </c>
      <c r="AE1121" s="41" t="s">
        <v>508</v>
      </c>
      <c r="AF1121" s="332" t="s">
        <v>240</v>
      </c>
      <c r="AG1121" s="112"/>
      <c r="AH1121" s="112">
        <v>91</v>
      </c>
      <c r="AI1121" s="111">
        <v>91</v>
      </c>
      <c r="AJ1121" s="112"/>
      <c r="AK1121" s="114" t="s">
        <v>509</v>
      </c>
      <c r="AL1121" s="336">
        <v>7.5</v>
      </c>
      <c r="AM1121" s="44">
        <v>160.04949999999999</v>
      </c>
      <c r="AN1121" s="111">
        <v>3.3</v>
      </c>
      <c r="AO1121" s="111">
        <v>4</v>
      </c>
      <c r="AP1121" s="111">
        <v>2</v>
      </c>
      <c r="AQ1121" s="111" t="s">
        <v>1801</v>
      </c>
      <c r="AR1121" s="335" t="s">
        <v>295</v>
      </c>
      <c r="AS1121" s="111" t="s">
        <v>240</v>
      </c>
      <c r="AT1121" s="111" t="s">
        <v>295</v>
      </c>
      <c r="AU1121" s="111" t="s">
        <v>783</v>
      </c>
      <c r="AV1121" s="112" t="s">
        <v>510</v>
      </c>
      <c r="AW1121" s="112"/>
      <c r="AX1121" s="112">
        <v>13.7</v>
      </c>
      <c r="AY1121" s="112">
        <v>7.5</v>
      </c>
      <c r="AZ1121" s="334" t="s">
        <v>240</v>
      </c>
      <c r="BA1121" s="112">
        <v>160</v>
      </c>
      <c r="BB1121" s="130">
        <v>160.04949999999999</v>
      </c>
      <c r="BC1121" s="112" t="s">
        <v>1882</v>
      </c>
      <c r="BD1121" s="112"/>
      <c r="BE1121" s="112" t="s">
        <v>1882</v>
      </c>
      <c r="BF1121" s="112"/>
      <c r="BG1121" s="114"/>
      <c r="BH1121" s="112"/>
      <c r="BI1121" s="112"/>
      <c r="BJ1121" s="112">
        <v>10</v>
      </c>
      <c r="BK1121" s="56">
        <v>57.5</v>
      </c>
      <c r="BL1121" s="56">
        <v>4</v>
      </c>
      <c r="BM1121" s="56">
        <v>30.540561645531955</v>
      </c>
      <c r="BN1121" s="56">
        <v>4.6901330866349076</v>
      </c>
      <c r="BO1121" s="56">
        <v>105.59795034062913</v>
      </c>
      <c r="BP1121" s="223">
        <v>68.372584910007404</v>
      </c>
      <c r="BQ1121" s="112">
        <v>26</v>
      </c>
      <c r="BR1121" s="56"/>
      <c r="BS1121" s="112"/>
      <c r="BT1121" s="113" t="s">
        <v>487</v>
      </c>
      <c r="BU1121" s="114" t="s">
        <v>488</v>
      </c>
      <c r="BV1121" s="34"/>
      <c r="BW1121" s="34"/>
      <c r="BX1121" s="34"/>
    </row>
    <row r="1122" spans="1:76" x14ac:dyDescent="0.35">
      <c r="A1122" s="34" t="s">
        <v>277</v>
      </c>
      <c r="B1122" s="34"/>
      <c r="C1122" s="34"/>
      <c r="D1122" s="34"/>
      <c r="E1122" s="113" t="s">
        <v>1879</v>
      </c>
      <c r="F1122" s="113" t="s">
        <v>1880</v>
      </c>
      <c r="G1122" s="41">
        <v>1979</v>
      </c>
      <c r="H1122" s="34"/>
      <c r="I1122" s="34"/>
      <c r="J1122" s="113"/>
      <c r="K1122" s="39" t="s">
        <v>80</v>
      </c>
      <c r="L1122" s="39" t="s">
        <v>89</v>
      </c>
      <c r="M1122" s="39" t="s">
        <v>90</v>
      </c>
      <c r="N1122" s="39" t="s">
        <v>91</v>
      </c>
      <c r="O1122" s="39" t="s">
        <v>92</v>
      </c>
      <c r="P1122" s="39" t="s">
        <v>93</v>
      </c>
      <c r="Q1122" s="39" t="s">
        <v>94</v>
      </c>
      <c r="R1122" s="39" t="s">
        <v>95</v>
      </c>
      <c r="S1122" s="39" t="s">
        <v>95</v>
      </c>
      <c r="T1122" s="113" t="s">
        <v>1881</v>
      </c>
      <c r="U1122" s="39" t="s">
        <v>31</v>
      </c>
      <c r="V1122" s="35" t="s">
        <v>31</v>
      </c>
      <c r="W1122" s="34" t="s">
        <v>280</v>
      </c>
      <c r="X1122" s="113" t="s">
        <v>281</v>
      </c>
      <c r="Y1122" s="113" t="s">
        <v>281</v>
      </c>
      <c r="Z1122" s="39" t="s">
        <v>239</v>
      </c>
      <c r="AA1122" s="112"/>
      <c r="AB1122" s="112"/>
      <c r="AC1122" s="41">
        <v>96</v>
      </c>
      <c r="AD1122" s="41" t="s">
        <v>240</v>
      </c>
      <c r="AE1122" s="41" t="s">
        <v>508</v>
      </c>
      <c r="AF1122" s="332" t="s">
        <v>240</v>
      </c>
      <c r="AG1122" s="112"/>
      <c r="AH1122" s="112">
        <v>162</v>
      </c>
      <c r="AI1122" s="111">
        <v>162</v>
      </c>
      <c r="AJ1122" s="112"/>
      <c r="AK1122" s="114" t="s">
        <v>509</v>
      </c>
      <c r="AL1122" s="336">
        <v>7.4</v>
      </c>
      <c r="AM1122" s="44">
        <v>83.059200000000004</v>
      </c>
      <c r="AN1122" s="111">
        <v>3.3</v>
      </c>
      <c r="AO1122" s="111">
        <v>4</v>
      </c>
      <c r="AP1122" s="111">
        <v>2</v>
      </c>
      <c r="AQ1122" s="111" t="s">
        <v>1801</v>
      </c>
      <c r="AR1122" s="335" t="s">
        <v>295</v>
      </c>
      <c r="AS1122" s="111" t="s">
        <v>240</v>
      </c>
      <c r="AT1122" s="111" t="s">
        <v>295</v>
      </c>
      <c r="AU1122" s="111" t="s">
        <v>783</v>
      </c>
      <c r="AV1122" s="112" t="s">
        <v>510</v>
      </c>
      <c r="AW1122" s="112"/>
      <c r="AX1122" s="112">
        <v>13.7</v>
      </c>
      <c r="AY1122" s="112">
        <v>7.4</v>
      </c>
      <c r="AZ1122" s="334" t="s">
        <v>240</v>
      </c>
      <c r="BA1122" s="112">
        <v>83</v>
      </c>
      <c r="BB1122" s="130">
        <v>83.059200000000004</v>
      </c>
      <c r="BC1122" s="112" t="s">
        <v>1882</v>
      </c>
      <c r="BD1122" s="112"/>
      <c r="BE1122" s="112" t="s">
        <v>1882</v>
      </c>
      <c r="BF1122" s="112"/>
      <c r="BG1122" s="114"/>
      <c r="BH1122" s="112"/>
      <c r="BI1122" s="112"/>
      <c r="BJ1122" s="112">
        <v>10</v>
      </c>
      <c r="BK1122" s="56">
        <v>20.399999999999999</v>
      </c>
      <c r="BL1122" s="56">
        <v>7.8</v>
      </c>
      <c r="BM1122" s="56">
        <v>10.835260131632205</v>
      </c>
      <c r="BN1122" s="56">
        <v>1.6639776516061238</v>
      </c>
      <c r="BO1122" s="56">
        <v>19.822252665122299</v>
      </c>
      <c r="BP1122" s="223">
        <v>12.834516665161443</v>
      </c>
      <c r="BQ1122" s="112">
        <v>70</v>
      </c>
      <c r="BR1122" s="56"/>
      <c r="BS1122" s="112"/>
      <c r="BT1122" s="113" t="s">
        <v>487</v>
      </c>
      <c r="BU1122" s="114" t="s">
        <v>488</v>
      </c>
      <c r="BV1122" s="34"/>
      <c r="BW1122" s="34"/>
      <c r="BX1122" s="34"/>
    </row>
    <row r="1123" spans="1:76" x14ac:dyDescent="0.35">
      <c r="A1123" s="34" t="s">
        <v>277</v>
      </c>
      <c r="B1123" s="34"/>
      <c r="C1123" s="34"/>
      <c r="D1123" s="34"/>
      <c r="E1123" s="113" t="s">
        <v>1879</v>
      </c>
      <c r="F1123" s="113" t="s">
        <v>1880</v>
      </c>
      <c r="G1123" s="41">
        <v>1979</v>
      </c>
      <c r="H1123" s="34"/>
      <c r="I1123" s="34"/>
      <c r="J1123" s="113"/>
      <c r="K1123" s="39" t="s">
        <v>80</v>
      </c>
      <c r="L1123" s="39" t="s">
        <v>89</v>
      </c>
      <c r="M1123" s="39" t="s">
        <v>90</v>
      </c>
      <c r="N1123" s="39" t="s">
        <v>91</v>
      </c>
      <c r="O1123" s="39" t="s">
        <v>92</v>
      </c>
      <c r="P1123" s="39" t="s">
        <v>93</v>
      </c>
      <c r="Q1123" s="39" t="s">
        <v>94</v>
      </c>
      <c r="R1123" s="39" t="s">
        <v>95</v>
      </c>
      <c r="S1123" s="39" t="s">
        <v>95</v>
      </c>
      <c r="T1123" s="113" t="s">
        <v>1881</v>
      </c>
      <c r="U1123" s="39" t="s">
        <v>31</v>
      </c>
      <c r="V1123" s="35" t="s">
        <v>31</v>
      </c>
      <c r="W1123" s="34" t="s">
        <v>280</v>
      </c>
      <c r="X1123" s="113" t="s">
        <v>281</v>
      </c>
      <c r="Y1123" s="113" t="s">
        <v>281</v>
      </c>
      <c r="Z1123" s="39" t="s">
        <v>239</v>
      </c>
      <c r="AA1123" s="112"/>
      <c r="AB1123" s="112"/>
      <c r="AC1123" s="41">
        <v>96</v>
      </c>
      <c r="AD1123" s="41" t="s">
        <v>240</v>
      </c>
      <c r="AE1123" s="41" t="s">
        <v>508</v>
      </c>
      <c r="AF1123" s="332" t="s">
        <v>240</v>
      </c>
      <c r="AG1123" s="112"/>
      <c r="AH1123" s="112">
        <v>186</v>
      </c>
      <c r="AI1123" s="111">
        <v>186</v>
      </c>
      <c r="AJ1123" s="112"/>
      <c r="AK1123" s="114" t="s">
        <v>509</v>
      </c>
      <c r="AL1123" s="336">
        <v>8.5</v>
      </c>
      <c r="AM1123" s="44">
        <v>69.829199999999986</v>
      </c>
      <c r="AN1123" s="111">
        <v>3.3</v>
      </c>
      <c r="AO1123" s="111">
        <v>4</v>
      </c>
      <c r="AP1123" s="111">
        <v>2</v>
      </c>
      <c r="AQ1123" s="111" t="s">
        <v>1801</v>
      </c>
      <c r="AR1123" s="335" t="s">
        <v>295</v>
      </c>
      <c r="AS1123" s="111" t="s">
        <v>240</v>
      </c>
      <c r="AT1123" s="111" t="s">
        <v>295</v>
      </c>
      <c r="AU1123" s="111" t="s">
        <v>783</v>
      </c>
      <c r="AV1123" s="112" t="s">
        <v>510</v>
      </c>
      <c r="AW1123" s="112"/>
      <c r="AX1123" s="112">
        <v>13.7</v>
      </c>
      <c r="AY1123" s="112">
        <v>8.5</v>
      </c>
      <c r="AZ1123" s="334" t="s">
        <v>240</v>
      </c>
      <c r="BA1123" s="112">
        <v>69.900000000000006</v>
      </c>
      <c r="BB1123" s="130">
        <v>69.829199999999986</v>
      </c>
      <c r="BC1123" s="112" t="s">
        <v>1882</v>
      </c>
      <c r="BD1123" s="112"/>
      <c r="BE1123" s="112" t="s">
        <v>1882</v>
      </c>
      <c r="BF1123" s="112"/>
      <c r="BG1123" s="114"/>
      <c r="BH1123" s="112"/>
      <c r="BI1123" s="112"/>
      <c r="BJ1123" s="112">
        <v>10</v>
      </c>
      <c r="BK1123" s="56">
        <v>18.399999999999999</v>
      </c>
      <c r="BL1123" s="56">
        <v>5.8</v>
      </c>
      <c r="BM1123" s="56">
        <v>9.7729797265702238</v>
      </c>
      <c r="BN1123" s="56">
        <v>1.5008425877231706</v>
      </c>
      <c r="BO1123" s="56">
        <v>1.1746932920058222</v>
      </c>
      <c r="BP1123" s="223">
        <v>0.76059067994979879</v>
      </c>
      <c r="BQ1123" s="112">
        <v>174</v>
      </c>
      <c r="BR1123" s="56"/>
      <c r="BS1123" s="112"/>
      <c r="BT1123" s="113" t="s">
        <v>487</v>
      </c>
      <c r="BU1123" s="114" t="s">
        <v>488</v>
      </c>
      <c r="BV1123" s="34"/>
      <c r="BW1123" s="34"/>
      <c r="BX1123" s="34"/>
    </row>
    <row r="1124" spans="1:76" x14ac:dyDescent="0.35">
      <c r="A1124" s="34" t="s">
        <v>277</v>
      </c>
      <c r="B1124" s="34"/>
      <c r="C1124" s="34"/>
      <c r="D1124" s="34"/>
      <c r="E1124" s="113" t="s">
        <v>1879</v>
      </c>
      <c r="F1124" s="113" t="s">
        <v>1880</v>
      </c>
      <c r="G1124" s="41">
        <v>1979</v>
      </c>
      <c r="H1124" s="34"/>
      <c r="I1124" s="34"/>
      <c r="J1124" s="113"/>
      <c r="K1124" s="39" t="s">
        <v>80</v>
      </c>
      <c r="L1124" s="39" t="s">
        <v>89</v>
      </c>
      <c r="M1124" s="39" t="s">
        <v>90</v>
      </c>
      <c r="N1124" s="39" t="s">
        <v>91</v>
      </c>
      <c r="O1124" s="39" t="s">
        <v>92</v>
      </c>
      <c r="P1124" s="39" t="s">
        <v>93</v>
      </c>
      <c r="Q1124" s="39" t="s">
        <v>94</v>
      </c>
      <c r="R1124" s="39" t="s">
        <v>95</v>
      </c>
      <c r="S1124" s="39" t="s">
        <v>95</v>
      </c>
      <c r="T1124" s="113" t="s">
        <v>1881</v>
      </c>
      <c r="U1124" s="39" t="s">
        <v>31</v>
      </c>
      <c r="V1124" s="35" t="s">
        <v>31</v>
      </c>
      <c r="W1124" s="34" t="s">
        <v>280</v>
      </c>
      <c r="X1124" s="113" t="s">
        <v>281</v>
      </c>
      <c r="Y1124" s="113" t="s">
        <v>281</v>
      </c>
      <c r="Z1124" s="39" t="s">
        <v>239</v>
      </c>
      <c r="AA1124" s="112"/>
      <c r="AB1124" s="112"/>
      <c r="AC1124" s="41">
        <v>96</v>
      </c>
      <c r="AD1124" s="41" t="s">
        <v>240</v>
      </c>
      <c r="AE1124" s="41" t="s">
        <v>508</v>
      </c>
      <c r="AF1124" s="332" t="s">
        <v>240</v>
      </c>
      <c r="AG1124" s="112"/>
      <c r="AH1124" s="112">
        <v>232</v>
      </c>
      <c r="AI1124" s="111">
        <v>232</v>
      </c>
      <c r="AJ1124" s="112"/>
      <c r="AK1124" s="114" t="s">
        <v>509</v>
      </c>
      <c r="AL1124" s="336">
        <v>7.6</v>
      </c>
      <c r="AM1124" s="44">
        <v>203.97130000000001</v>
      </c>
      <c r="AN1124" s="111">
        <v>3.3</v>
      </c>
      <c r="AO1124" s="111">
        <v>4</v>
      </c>
      <c r="AP1124" s="111">
        <v>2</v>
      </c>
      <c r="AQ1124" s="111" t="s">
        <v>1801</v>
      </c>
      <c r="AR1124" s="335" t="s">
        <v>295</v>
      </c>
      <c r="AS1124" s="111" t="s">
        <v>240</v>
      </c>
      <c r="AT1124" s="111" t="s">
        <v>295</v>
      </c>
      <c r="AU1124" s="111" t="s">
        <v>783</v>
      </c>
      <c r="AV1124" s="112" t="s">
        <v>510</v>
      </c>
      <c r="AW1124" s="112"/>
      <c r="AX1124" s="112">
        <v>13.7</v>
      </c>
      <c r="AY1124" s="112">
        <v>7.6</v>
      </c>
      <c r="AZ1124" s="334" t="s">
        <v>240</v>
      </c>
      <c r="BA1124" s="112">
        <v>204</v>
      </c>
      <c r="BB1124" s="130">
        <v>203.97130000000001</v>
      </c>
      <c r="BC1124" s="112" t="s">
        <v>1882</v>
      </c>
      <c r="BD1124" s="112"/>
      <c r="BE1124" s="112" t="s">
        <v>1882</v>
      </c>
      <c r="BF1124" s="112"/>
      <c r="BG1124" s="114"/>
      <c r="BH1124" s="112"/>
      <c r="BI1124" s="112"/>
      <c r="BJ1124" s="112">
        <v>10</v>
      </c>
      <c r="BK1124" s="56">
        <v>64.7</v>
      </c>
      <c r="BL1124" s="56">
        <v>10.3</v>
      </c>
      <c r="BM1124" s="56">
        <v>34.364771103755082</v>
      </c>
      <c r="BN1124" s="56">
        <v>5.2774193166135399</v>
      </c>
      <c r="BO1124" s="56">
        <v>106.15811290210171</v>
      </c>
      <c r="BP1124" s="223">
        <v>68.735279092746254</v>
      </c>
      <c r="BQ1124" s="112">
        <v>77.900000000000006</v>
      </c>
      <c r="BR1124" s="56"/>
      <c r="BS1124" s="112"/>
      <c r="BT1124" s="113" t="s">
        <v>487</v>
      </c>
      <c r="BU1124" s="114" t="s">
        <v>488</v>
      </c>
      <c r="BV1124" s="34"/>
      <c r="BW1124" s="34"/>
      <c r="BX1124" s="34"/>
    </row>
    <row r="1125" spans="1:76" x14ac:dyDescent="0.35">
      <c r="A1125" s="34" t="s">
        <v>277</v>
      </c>
      <c r="B1125" s="34"/>
      <c r="C1125" s="34"/>
      <c r="D1125" s="34"/>
      <c r="E1125" s="113" t="s">
        <v>1879</v>
      </c>
      <c r="F1125" s="113" t="s">
        <v>1880</v>
      </c>
      <c r="G1125" s="41">
        <v>1979</v>
      </c>
      <c r="H1125" s="34"/>
      <c r="I1125" s="34"/>
      <c r="J1125" s="113"/>
      <c r="K1125" s="39" t="s">
        <v>80</v>
      </c>
      <c r="L1125" s="39" t="s">
        <v>89</v>
      </c>
      <c r="M1125" s="39" t="s">
        <v>90</v>
      </c>
      <c r="N1125" s="39" t="s">
        <v>91</v>
      </c>
      <c r="O1125" s="39" t="s">
        <v>92</v>
      </c>
      <c r="P1125" s="39" t="s">
        <v>93</v>
      </c>
      <c r="Q1125" s="39" t="s">
        <v>94</v>
      </c>
      <c r="R1125" s="39" t="s">
        <v>95</v>
      </c>
      <c r="S1125" s="39" t="s">
        <v>95</v>
      </c>
      <c r="T1125" s="113" t="s">
        <v>1881</v>
      </c>
      <c r="U1125" s="39" t="s">
        <v>31</v>
      </c>
      <c r="V1125" s="35" t="s">
        <v>31</v>
      </c>
      <c r="W1125" s="34" t="s">
        <v>280</v>
      </c>
      <c r="X1125" s="113" t="s">
        <v>281</v>
      </c>
      <c r="Y1125" s="113" t="s">
        <v>281</v>
      </c>
      <c r="Z1125" s="39" t="s">
        <v>239</v>
      </c>
      <c r="AA1125" s="112"/>
      <c r="AB1125" s="112"/>
      <c r="AC1125" s="41">
        <v>96</v>
      </c>
      <c r="AD1125" s="41" t="s">
        <v>240</v>
      </c>
      <c r="AE1125" s="41" t="s">
        <v>508</v>
      </c>
      <c r="AF1125" s="332" t="s">
        <v>240</v>
      </c>
      <c r="AG1125" s="112"/>
      <c r="AH1125" s="112">
        <v>367</v>
      </c>
      <c r="AI1125" s="111">
        <v>367</v>
      </c>
      <c r="AJ1125" s="112"/>
      <c r="AK1125" s="114" t="s">
        <v>509</v>
      </c>
      <c r="AL1125" s="336">
        <v>7.7</v>
      </c>
      <c r="AM1125" s="44">
        <v>205.0634</v>
      </c>
      <c r="AN1125" s="111">
        <v>3.3</v>
      </c>
      <c r="AO1125" s="111">
        <v>4</v>
      </c>
      <c r="AP1125" s="111">
        <v>2</v>
      </c>
      <c r="AQ1125" s="111" t="s">
        <v>1801</v>
      </c>
      <c r="AR1125" s="335" t="s">
        <v>295</v>
      </c>
      <c r="AS1125" s="111" t="s">
        <v>240</v>
      </c>
      <c r="AT1125" s="111" t="s">
        <v>295</v>
      </c>
      <c r="AU1125" s="111" t="s">
        <v>783</v>
      </c>
      <c r="AV1125" s="112" t="s">
        <v>510</v>
      </c>
      <c r="AW1125" s="112"/>
      <c r="AX1125" s="112">
        <v>13.7</v>
      </c>
      <c r="AY1125" s="112">
        <v>7.7</v>
      </c>
      <c r="AZ1125" s="334" t="s">
        <v>240</v>
      </c>
      <c r="BA1125" s="112">
        <v>205</v>
      </c>
      <c r="BB1125" s="130">
        <v>205.0634</v>
      </c>
      <c r="BC1125" s="112" t="s">
        <v>1882</v>
      </c>
      <c r="BD1125" s="112"/>
      <c r="BE1125" s="112" t="s">
        <v>1882</v>
      </c>
      <c r="BF1125" s="112"/>
      <c r="BG1125" s="114"/>
      <c r="BH1125" s="112"/>
      <c r="BI1125" s="112"/>
      <c r="BJ1125" s="112">
        <v>10</v>
      </c>
      <c r="BK1125" s="56">
        <v>49.8</v>
      </c>
      <c r="BL1125" s="56">
        <v>19.600000000000001</v>
      </c>
      <c r="BM1125" s="56">
        <v>26.450782086043322</v>
      </c>
      <c r="BN1125" s="56">
        <v>4.0620630906855375</v>
      </c>
      <c r="BO1125" s="56">
        <v>45.926937081995113</v>
      </c>
      <c r="BP1125" s="223">
        <v>29.736783670194963</v>
      </c>
      <c r="BQ1125" s="112">
        <v>178</v>
      </c>
      <c r="BR1125" s="56"/>
      <c r="BS1125" s="112"/>
      <c r="BT1125" s="113" t="s">
        <v>487</v>
      </c>
      <c r="BU1125" s="114" t="s">
        <v>488</v>
      </c>
      <c r="BV1125" s="34"/>
      <c r="BW1125" s="34"/>
      <c r="BX1125" s="34"/>
    </row>
    <row r="1126" spans="1:76" x14ac:dyDescent="0.35">
      <c r="A1126" s="34" t="s">
        <v>297</v>
      </c>
      <c r="B1126" s="34"/>
      <c r="C1126" s="34"/>
      <c r="D1126" s="34"/>
      <c r="E1126" s="34" t="s">
        <v>757</v>
      </c>
      <c r="F1126" s="34" t="s">
        <v>758</v>
      </c>
      <c r="G1126" s="41">
        <v>1995</v>
      </c>
      <c r="H1126" s="34"/>
      <c r="I1126" s="34"/>
      <c r="J1126" s="34"/>
      <c r="K1126" s="39" t="s">
        <v>80</v>
      </c>
      <c r="L1126" s="39" t="s">
        <v>89</v>
      </c>
      <c r="M1126" s="39" t="s">
        <v>90</v>
      </c>
      <c r="N1126" s="39" t="s">
        <v>91</v>
      </c>
      <c r="O1126" s="39" t="s">
        <v>92</v>
      </c>
      <c r="P1126" s="39" t="s">
        <v>93</v>
      </c>
      <c r="Q1126" s="39" t="s">
        <v>94</v>
      </c>
      <c r="R1126" s="39" t="s">
        <v>95</v>
      </c>
      <c r="S1126" s="35" t="s">
        <v>1883</v>
      </c>
      <c r="T1126" s="34" t="s">
        <v>1881</v>
      </c>
      <c r="U1126" s="39" t="s">
        <v>31</v>
      </c>
      <c r="V1126" s="35" t="s">
        <v>31</v>
      </c>
      <c r="W1126" s="34" t="s">
        <v>280</v>
      </c>
      <c r="X1126" s="113" t="s">
        <v>332</v>
      </c>
      <c r="Y1126" s="115"/>
      <c r="Z1126" s="39" t="s">
        <v>239</v>
      </c>
      <c r="AA1126" s="112"/>
      <c r="AB1126" s="115"/>
      <c r="AC1126" s="341"/>
      <c r="AD1126" s="41" t="s">
        <v>240</v>
      </c>
      <c r="AE1126" s="41" t="s">
        <v>508</v>
      </c>
      <c r="AF1126" s="332" t="s">
        <v>240</v>
      </c>
      <c r="AG1126" s="112"/>
      <c r="AH1126" s="56">
        <v>57.6</v>
      </c>
      <c r="AI1126" s="111">
        <v>57.6</v>
      </c>
      <c r="AJ1126" s="56"/>
      <c r="AK1126" s="112" t="s">
        <v>769</v>
      </c>
      <c r="AL1126" s="336">
        <v>8.25</v>
      </c>
      <c r="AM1126" s="44">
        <v>169.163533</v>
      </c>
      <c r="AN1126" s="111">
        <v>0.5</v>
      </c>
      <c r="AO1126" s="111">
        <f>IF(AP1126=1,1,"xx")</f>
        <v>1</v>
      </c>
      <c r="AP1126" s="111">
        <v>1</v>
      </c>
      <c r="AQ1126" s="111"/>
      <c r="AR1126" s="335" t="s">
        <v>295</v>
      </c>
      <c r="AS1126" s="111" t="s">
        <v>295</v>
      </c>
      <c r="AT1126" s="111" t="s">
        <v>295</v>
      </c>
      <c r="AU1126" s="111" t="s">
        <v>240</v>
      </c>
      <c r="AV1126" s="130"/>
      <c r="AW1126" s="114"/>
      <c r="AX1126" s="130">
        <v>12</v>
      </c>
      <c r="AY1126" s="114">
        <v>8.25</v>
      </c>
      <c r="AZ1126" s="334" t="s">
        <v>240</v>
      </c>
      <c r="BA1126" s="130"/>
      <c r="BB1126" s="130">
        <v>169.163533</v>
      </c>
      <c r="BC1126" s="114">
        <v>0.5</v>
      </c>
      <c r="BD1126" s="114"/>
      <c r="BE1126" s="56"/>
      <c r="BF1126" s="114">
        <v>0.5</v>
      </c>
      <c r="BG1126" s="114"/>
      <c r="BH1126" s="114"/>
      <c r="BI1126" s="114"/>
      <c r="BJ1126" s="112">
        <v>0.01</v>
      </c>
      <c r="BK1126" s="56">
        <v>27.890999999999998</v>
      </c>
      <c r="BL1126" s="56">
        <v>24.167000000000002</v>
      </c>
      <c r="BM1126" s="56">
        <v>52.344000000000001</v>
      </c>
      <c r="BN1126" s="56">
        <v>4.1829999999999998</v>
      </c>
      <c r="BO1126" s="56">
        <v>162.24</v>
      </c>
      <c r="BP1126" s="223">
        <v>3.7927</v>
      </c>
      <c r="BQ1126" s="56">
        <v>117</v>
      </c>
      <c r="BR1126" s="56"/>
      <c r="BS1126" s="34"/>
      <c r="BT1126" s="34"/>
      <c r="BU1126" s="34"/>
      <c r="BV1126" s="34"/>
      <c r="BW1126" s="34"/>
      <c r="BX1126" s="34"/>
    </row>
    <row r="1127" spans="1:76" x14ac:dyDescent="0.35">
      <c r="A1127" s="34" t="s">
        <v>297</v>
      </c>
      <c r="B1127" s="34"/>
      <c r="C1127" s="34"/>
      <c r="D1127" s="34"/>
      <c r="E1127" s="34" t="s">
        <v>757</v>
      </c>
      <c r="F1127" s="34" t="s">
        <v>758</v>
      </c>
      <c r="G1127" s="41">
        <v>1995</v>
      </c>
      <c r="H1127" s="34"/>
      <c r="I1127" s="34"/>
      <c r="J1127" s="34"/>
      <c r="K1127" s="39" t="s">
        <v>80</v>
      </c>
      <c r="L1127" s="39" t="s">
        <v>89</v>
      </c>
      <c r="M1127" s="39" t="s">
        <v>90</v>
      </c>
      <c r="N1127" s="39" t="s">
        <v>91</v>
      </c>
      <c r="O1127" s="39" t="s">
        <v>92</v>
      </c>
      <c r="P1127" s="39" t="s">
        <v>93</v>
      </c>
      <c r="Q1127" s="39" t="s">
        <v>94</v>
      </c>
      <c r="R1127" s="39" t="s">
        <v>95</v>
      </c>
      <c r="S1127" s="35" t="s">
        <v>1883</v>
      </c>
      <c r="T1127" s="34" t="s">
        <v>1881</v>
      </c>
      <c r="U1127" s="39" t="s">
        <v>31</v>
      </c>
      <c r="V1127" s="35" t="s">
        <v>31</v>
      </c>
      <c r="W1127" s="34" t="s">
        <v>280</v>
      </c>
      <c r="X1127" s="113" t="s">
        <v>332</v>
      </c>
      <c r="Y1127" s="115"/>
      <c r="Z1127" s="39" t="s">
        <v>239</v>
      </c>
      <c r="AA1127" s="112"/>
      <c r="AB1127" s="115"/>
      <c r="AC1127" s="341"/>
      <c r="AD1127" s="41" t="s">
        <v>240</v>
      </c>
      <c r="AE1127" s="41" t="s">
        <v>508</v>
      </c>
      <c r="AF1127" s="332" t="s">
        <v>240</v>
      </c>
      <c r="AG1127" s="112"/>
      <c r="AH1127" s="56">
        <v>76.8</v>
      </c>
      <c r="AI1127" s="111">
        <v>76.8</v>
      </c>
      <c r="AJ1127" s="56"/>
      <c r="AK1127" s="112" t="s">
        <v>769</v>
      </c>
      <c r="AL1127" s="336">
        <v>8.1</v>
      </c>
      <c r="AM1127" s="44">
        <v>169.163533</v>
      </c>
      <c r="AN1127" s="111">
        <v>0.5</v>
      </c>
      <c r="AO1127" s="111">
        <f>IF(AP1127=1,1,"xx")</f>
        <v>1</v>
      </c>
      <c r="AP1127" s="111">
        <v>1</v>
      </c>
      <c r="AQ1127" s="111"/>
      <c r="AR1127" s="335" t="s">
        <v>295</v>
      </c>
      <c r="AS1127" s="111" t="s">
        <v>295</v>
      </c>
      <c r="AT1127" s="111" t="s">
        <v>295</v>
      </c>
      <c r="AU1127" s="111" t="s">
        <v>240</v>
      </c>
      <c r="AV1127" s="130"/>
      <c r="AW1127" s="114"/>
      <c r="AX1127" s="130">
        <v>12</v>
      </c>
      <c r="AY1127" s="114">
        <v>8.1</v>
      </c>
      <c r="AZ1127" s="334" t="s">
        <v>240</v>
      </c>
      <c r="BA1127" s="130"/>
      <c r="BB1127" s="130">
        <v>169.163533</v>
      </c>
      <c r="BC1127" s="114">
        <v>0.5</v>
      </c>
      <c r="BD1127" s="114"/>
      <c r="BE1127" s="56"/>
      <c r="BF1127" s="114">
        <v>0.5</v>
      </c>
      <c r="BG1127" s="114"/>
      <c r="BH1127" s="114"/>
      <c r="BI1127" s="114"/>
      <c r="BJ1127" s="112">
        <v>0.01</v>
      </c>
      <c r="BK1127" s="56">
        <v>27.890999999999998</v>
      </c>
      <c r="BL1127" s="56">
        <v>24.167000000000002</v>
      </c>
      <c r="BM1127" s="56">
        <v>52.344000000000001</v>
      </c>
      <c r="BN1127" s="56">
        <v>4.1829999999999998</v>
      </c>
      <c r="BO1127" s="56">
        <v>162.24</v>
      </c>
      <c r="BP1127" s="223">
        <v>3.7927</v>
      </c>
      <c r="BQ1127" s="56">
        <v>117</v>
      </c>
      <c r="BR1127" s="56"/>
      <c r="BS1127" s="34"/>
      <c r="BT1127" s="34"/>
      <c r="BU1127" s="34"/>
      <c r="BV1127" s="34"/>
      <c r="BW1127" s="34"/>
      <c r="BX1127" s="34"/>
    </row>
    <row r="1128" spans="1:76" x14ac:dyDescent="0.35">
      <c r="A1128" s="34" t="s">
        <v>329</v>
      </c>
      <c r="B1128" s="34"/>
      <c r="C1128" s="34"/>
      <c r="D1128" s="34"/>
      <c r="E1128" s="338" t="s">
        <v>1884</v>
      </c>
      <c r="F1128" s="338" t="s">
        <v>1885</v>
      </c>
      <c r="G1128" s="40">
        <v>1978</v>
      </c>
      <c r="H1128" s="34"/>
      <c r="I1128" s="34"/>
      <c r="J1128" s="338"/>
      <c r="K1128" s="39" t="s">
        <v>80</v>
      </c>
      <c r="L1128" s="39" t="s">
        <v>89</v>
      </c>
      <c r="M1128" s="39" t="s">
        <v>90</v>
      </c>
      <c r="N1128" s="39" t="s">
        <v>91</v>
      </c>
      <c r="O1128" s="39" t="s">
        <v>92</v>
      </c>
      <c r="P1128" s="39" t="s">
        <v>93</v>
      </c>
      <c r="Q1128" s="39" t="s">
        <v>94</v>
      </c>
      <c r="R1128" s="35" t="s">
        <v>1886</v>
      </c>
      <c r="S1128" s="35" t="s">
        <v>1886</v>
      </c>
      <c r="T1128" s="35" t="s">
        <v>1887</v>
      </c>
      <c r="U1128" s="39" t="s">
        <v>31</v>
      </c>
      <c r="V1128" s="35" t="s">
        <v>31</v>
      </c>
      <c r="W1128" s="34" t="s">
        <v>280</v>
      </c>
      <c r="X1128" s="35" t="s">
        <v>284</v>
      </c>
      <c r="Y1128" s="35" t="s">
        <v>1888</v>
      </c>
      <c r="Z1128" s="39" t="s">
        <v>239</v>
      </c>
      <c r="AA1128" s="339"/>
      <c r="AB1128" s="339"/>
      <c r="AC1128" s="40">
        <v>96</v>
      </c>
      <c r="AD1128" s="40" t="s">
        <v>240</v>
      </c>
      <c r="AE1128" s="40" t="s">
        <v>508</v>
      </c>
      <c r="AF1128" s="332" t="s">
        <v>240</v>
      </c>
      <c r="AG1128" s="339"/>
      <c r="AH1128" s="339" t="s">
        <v>1889</v>
      </c>
      <c r="AI1128" s="111">
        <v>87</v>
      </c>
      <c r="AJ1128" s="339"/>
      <c r="AK1128" s="114" t="s">
        <v>509</v>
      </c>
      <c r="AL1128" s="336">
        <v>7.6749999999999998</v>
      </c>
      <c r="AM1128" s="44">
        <v>81.787815678000001</v>
      </c>
      <c r="AN1128" s="111">
        <v>2.73</v>
      </c>
      <c r="AO1128" s="111">
        <v>4</v>
      </c>
      <c r="AP1128" s="111">
        <v>1</v>
      </c>
      <c r="AQ1128" s="111"/>
      <c r="AR1128" s="335" t="s">
        <v>295</v>
      </c>
      <c r="AS1128" s="111" t="s">
        <v>295</v>
      </c>
      <c r="AT1128" s="111" t="s">
        <v>295</v>
      </c>
      <c r="AU1128" s="111" t="s">
        <v>783</v>
      </c>
      <c r="AV1128" s="112" t="s">
        <v>510</v>
      </c>
      <c r="AW1128" s="339"/>
      <c r="AX1128" s="339">
        <v>7.15</v>
      </c>
      <c r="AY1128" s="334">
        <v>7.6749999999999998</v>
      </c>
      <c r="AZ1128" s="334" t="s">
        <v>240</v>
      </c>
      <c r="BA1128" s="339">
        <v>83.1</v>
      </c>
      <c r="BB1128" s="130">
        <v>81.787815678000001</v>
      </c>
      <c r="BC1128" s="339">
        <v>2.73</v>
      </c>
      <c r="BD1128" s="339"/>
      <c r="BE1128" s="339">
        <v>2.73</v>
      </c>
      <c r="BF1128" s="339"/>
      <c r="BG1128" s="339"/>
      <c r="BH1128" s="334"/>
      <c r="BI1128" s="334"/>
      <c r="BJ1128" s="112">
        <v>10</v>
      </c>
      <c r="BK1128" s="56">
        <v>22.3428</v>
      </c>
      <c r="BL1128" s="56">
        <v>6.3132210000000004</v>
      </c>
      <c r="BM1128" s="56">
        <v>10.259</v>
      </c>
      <c r="BN1128" s="56">
        <v>7.5023999999999997</v>
      </c>
      <c r="BO1128" s="56">
        <v>25.1</v>
      </c>
      <c r="BP1128" s="223">
        <v>9.9939999999999998</v>
      </c>
      <c r="BQ1128" s="334">
        <v>64.400000000000006</v>
      </c>
      <c r="BR1128" s="56"/>
      <c r="BS1128" s="339"/>
      <c r="BT1128" s="338" t="s">
        <v>773</v>
      </c>
      <c r="BU1128" s="338" t="s">
        <v>1890</v>
      </c>
      <c r="BV1128" s="34"/>
      <c r="BW1128" s="34"/>
      <c r="BX1128" s="34"/>
    </row>
    <row r="1129" spans="1:76" x14ac:dyDescent="0.35">
      <c r="A1129" s="34" t="s">
        <v>329</v>
      </c>
      <c r="B1129" s="34"/>
      <c r="C1129" s="34"/>
      <c r="D1129" s="34"/>
      <c r="E1129" s="338" t="s">
        <v>1884</v>
      </c>
      <c r="F1129" s="338" t="s">
        <v>1885</v>
      </c>
      <c r="G1129" s="40">
        <v>1978</v>
      </c>
      <c r="H1129" s="34"/>
      <c r="I1129" s="34"/>
      <c r="J1129" s="338"/>
      <c r="K1129" s="39" t="s">
        <v>80</v>
      </c>
      <c r="L1129" s="39" t="s">
        <v>89</v>
      </c>
      <c r="M1129" s="39" t="s">
        <v>90</v>
      </c>
      <c r="N1129" s="39" t="s">
        <v>91</v>
      </c>
      <c r="O1129" s="39" t="s">
        <v>92</v>
      </c>
      <c r="P1129" s="39" t="s">
        <v>93</v>
      </c>
      <c r="Q1129" s="39" t="s">
        <v>94</v>
      </c>
      <c r="R1129" s="35" t="s">
        <v>1886</v>
      </c>
      <c r="S1129" s="35" t="s">
        <v>1886</v>
      </c>
      <c r="T1129" s="35" t="s">
        <v>1887</v>
      </c>
      <c r="U1129" s="39" t="s">
        <v>31</v>
      </c>
      <c r="V1129" s="35" t="s">
        <v>31</v>
      </c>
      <c r="W1129" s="34" t="s">
        <v>280</v>
      </c>
      <c r="X1129" s="35" t="s">
        <v>284</v>
      </c>
      <c r="Y1129" s="35" t="s">
        <v>1891</v>
      </c>
      <c r="Z1129" s="39" t="s">
        <v>239</v>
      </c>
      <c r="AA1129" s="339"/>
      <c r="AB1129" s="339"/>
      <c r="AC1129" s="40">
        <v>96</v>
      </c>
      <c r="AD1129" s="40" t="s">
        <v>240</v>
      </c>
      <c r="AE1129" s="40" t="s">
        <v>508</v>
      </c>
      <c r="AF1129" s="332" t="s">
        <v>240</v>
      </c>
      <c r="AG1129" s="339"/>
      <c r="AH1129" s="339" t="s">
        <v>1892</v>
      </c>
      <c r="AI1129" s="111">
        <v>143</v>
      </c>
      <c r="AJ1129" s="339"/>
      <c r="AK1129" s="114" t="s">
        <v>509</v>
      </c>
      <c r="AL1129" s="336">
        <v>7.6749999999999998</v>
      </c>
      <c r="AM1129" s="44">
        <v>81.787815678000001</v>
      </c>
      <c r="AN1129" s="111">
        <v>2.73</v>
      </c>
      <c r="AO1129" s="111">
        <v>4</v>
      </c>
      <c r="AP1129" s="111">
        <v>1</v>
      </c>
      <c r="AQ1129" s="111"/>
      <c r="AR1129" s="335" t="s">
        <v>295</v>
      </c>
      <c r="AS1129" s="111" t="s">
        <v>295</v>
      </c>
      <c r="AT1129" s="111" t="s">
        <v>295</v>
      </c>
      <c r="AU1129" s="111" t="s">
        <v>783</v>
      </c>
      <c r="AV1129" s="112" t="s">
        <v>510</v>
      </c>
      <c r="AW1129" s="339"/>
      <c r="AX1129" s="339">
        <v>7.15</v>
      </c>
      <c r="AY1129" s="334">
        <v>7.6749999999999998</v>
      </c>
      <c r="AZ1129" s="334" t="s">
        <v>240</v>
      </c>
      <c r="BA1129" s="339">
        <v>83.1</v>
      </c>
      <c r="BB1129" s="130">
        <v>81.787815678000001</v>
      </c>
      <c r="BC1129" s="339">
        <v>2.73</v>
      </c>
      <c r="BD1129" s="339"/>
      <c r="BE1129" s="339">
        <v>2.73</v>
      </c>
      <c r="BF1129" s="339"/>
      <c r="BG1129" s="339"/>
      <c r="BH1129" s="334"/>
      <c r="BI1129" s="334"/>
      <c r="BJ1129" s="112">
        <v>10</v>
      </c>
      <c r="BK1129" s="56">
        <v>22.3428</v>
      </c>
      <c r="BL1129" s="56">
        <v>6.3132210000000004</v>
      </c>
      <c r="BM1129" s="56">
        <v>10.259</v>
      </c>
      <c r="BN1129" s="56">
        <v>7.5023999999999997</v>
      </c>
      <c r="BO1129" s="56">
        <v>25.1</v>
      </c>
      <c r="BP1129" s="223">
        <v>9.9939999999999998</v>
      </c>
      <c r="BQ1129" s="334">
        <v>64.400000000000006</v>
      </c>
      <c r="BR1129" s="56"/>
      <c r="BS1129" s="339"/>
      <c r="BT1129" s="338" t="s">
        <v>773</v>
      </c>
      <c r="BU1129" s="338" t="s">
        <v>1890</v>
      </c>
      <c r="BV1129" s="34"/>
      <c r="BW1129" s="34"/>
      <c r="BX1129" s="34"/>
    </row>
    <row r="1130" spans="1:76" x14ac:dyDescent="0.35">
      <c r="A1130" s="34" t="s">
        <v>329</v>
      </c>
      <c r="B1130" s="34"/>
      <c r="C1130" s="34"/>
      <c r="D1130" s="34"/>
      <c r="E1130" s="338" t="s">
        <v>1884</v>
      </c>
      <c r="F1130" s="338" t="s">
        <v>1885</v>
      </c>
      <c r="G1130" s="40">
        <v>1978</v>
      </c>
      <c r="H1130" s="34"/>
      <c r="I1130" s="34"/>
      <c r="J1130" s="338"/>
      <c r="K1130" s="39" t="s">
        <v>80</v>
      </c>
      <c r="L1130" s="39" t="s">
        <v>89</v>
      </c>
      <c r="M1130" s="39" t="s">
        <v>90</v>
      </c>
      <c r="N1130" s="39" t="s">
        <v>91</v>
      </c>
      <c r="O1130" s="39" t="s">
        <v>92</v>
      </c>
      <c r="P1130" s="39" t="s">
        <v>93</v>
      </c>
      <c r="Q1130" s="39" t="s">
        <v>94</v>
      </c>
      <c r="R1130" s="35" t="s">
        <v>1886</v>
      </c>
      <c r="S1130" s="35" t="s">
        <v>1886</v>
      </c>
      <c r="T1130" s="35" t="s">
        <v>1887</v>
      </c>
      <c r="U1130" s="39" t="s">
        <v>31</v>
      </c>
      <c r="V1130" s="35" t="s">
        <v>31</v>
      </c>
      <c r="W1130" s="34" t="s">
        <v>280</v>
      </c>
      <c r="X1130" s="35" t="s">
        <v>281</v>
      </c>
      <c r="Y1130" s="35" t="s">
        <v>1893</v>
      </c>
      <c r="Z1130" s="39" t="s">
        <v>239</v>
      </c>
      <c r="AA1130" s="339"/>
      <c r="AB1130" s="339"/>
      <c r="AC1130" s="40">
        <v>96</v>
      </c>
      <c r="AD1130" s="40" t="s">
        <v>240</v>
      </c>
      <c r="AE1130" s="40" t="s">
        <v>508</v>
      </c>
      <c r="AF1130" s="332" t="s">
        <v>240</v>
      </c>
      <c r="AG1130" s="339"/>
      <c r="AH1130" s="339" t="s">
        <v>1894</v>
      </c>
      <c r="AI1130" s="111">
        <v>199</v>
      </c>
      <c r="AJ1130" s="339"/>
      <c r="AK1130" s="114" t="s">
        <v>509</v>
      </c>
      <c r="AL1130" s="336">
        <v>7.6749999999999998</v>
      </c>
      <c r="AM1130" s="44">
        <v>81.787815678000001</v>
      </c>
      <c r="AN1130" s="111">
        <v>2.73</v>
      </c>
      <c r="AO1130" s="111">
        <v>4</v>
      </c>
      <c r="AP1130" s="111">
        <v>1</v>
      </c>
      <c r="AQ1130" s="111"/>
      <c r="AR1130" s="335" t="s">
        <v>295</v>
      </c>
      <c r="AS1130" s="111" t="s">
        <v>295</v>
      </c>
      <c r="AT1130" s="111" t="s">
        <v>295</v>
      </c>
      <c r="AU1130" s="111" t="s">
        <v>783</v>
      </c>
      <c r="AV1130" s="112" t="s">
        <v>510</v>
      </c>
      <c r="AW1130" s="339"/>
      <c r="AX1130" s="339">
        <v>7.15</v>
      </c>
      <c r="AY1130" s="334">
        <v>7.6749999999999998</v>
      </c>
      <c r="AZ1130" s="334" t="s">
        <v>240</v>
      </c>
      <c r="BA1130" s="339">
        <v>83.1</v>
      </c>
      <c r="BB1130" s="130">
        <v>81.787815678000001</v>
      </c>
      <c r="BC1130" s="339">
        <v>2.73</v>
      </c>
      <c r="BD1130" s="339"/>
      <c r="BE1130" s="339">
        <v>2.73</v>
      </c>
      <c r="BF1130" s="339"/>
      <c r="BG1130" s="339"/>
      <c r="BH1130" s="334"/>
      <c r="BI1130" s="334"/>
      <c r="BJ1130" s="112">
        <v>10</v>
      </c>
      <c r="BK1130" s="56">
        <v>22.3428</v>
      </c>
      <c r="BL1130" s="56">
        <v>6.3132210000000004</v>
      </c>
      <c r="BM1130" s="56">
        <v>10.259</v>
      </c>
      <c r="BN1130" s="56">
        <v>7.5023999999999997</v>
      </c>
      <c r="BO1130" s="56">
        <v>25.1</v>
      </c>
      <c r="BP1130" s="223">
        <v>9.9939999999999998</v>
      </c>
      <c r="BQ1130" s="334">
        <v>64.400000000000006</v>
      </c>
      <c r="BR1130" s="56"/>
      <c r="BS1130" s="339"/>
      <c r="BT1130" s="338" t="s">
        <v>773</v>
      </c>
      <c r="BU1130" s="338" t="s">
        <v>1890</v>
      </c>
      <c r="BV1130" s="34"/>
      <c r="BW1130" s="34"/>
      <c r="BX1130" s="34"/>
    </row>
    <row r="1131" spans="1:76" x14ac:dyDescent="0.35">
      <c r="A1131" s="34" t="s">
        <v>277</v>
      </c>
      <c r="B1131" s="34"/>
      <c r="C1131" s="34"/>
      <c r="D1131" s="34"/>
      <c r="E1131" s="113" t="s">
        <v>1246</v>
      </c>
      <c r="F1131" s="113" t="s">
        <v>1246</v>
      </c>
      <c r="G1131" s="41">
        <v>1975</v>
      </c>
      <c r="H1131" s="34"/>
      <c r="I1131" s="34"/>
      <c r="J1131" s="113"/>
      <c r="K1131" s="39" t="s">
        <v>80</v>
      </c>
      <c r="L1131" s="39" t="s">
        <v>89</v>
      </c>
      <c r="M1131" s="39" t="s">
        <v>90</v>
      </c>
      <c r="N1131" s="39" t="s">
        <v>91</v>
      </c>
      <c r="O1131" s="39" t="s">
        <v>92</v>
      </c>
      <c r="P1131" s="39" t="s">
        <v>93</v>
      </c>
      <c r="Q1131" s="39" t="s">
        <v>94</v>
      </c>
      <c r="R1131" s="35" t="s">
        <v>1895</v>
      </c>
      <c r="S1131" s="35" t="s">
        <v>1895</v>
      </c>
      <c r="T1131" s="113" t="s">
        <v>1896</v>
      </c>
      <c r="U1131" s="39" t="s">
        <v>31</v>
      </c>
      <c r="V1131" s="35" t="s">
        <v>31</v>
      </c>
      <c r="W1131" s="34" t="s">
        <v>280</v>
      </c>
      <c r="X1131" s="35" t="s">
        <v>281</v>
      </c>
      <c r="Y1131" s="113" t="s">
        <v>1897</v>
      </c>
      <c r="Z1131" s="39" t="s">
        <v>239</v>
      </c>
      <c r="AA1131" s="112"/>
      <c r="AB1131" s="112"/>
      <c r="AC1131" s="41">
        <v>96</v>
      </c>
      <c r="AD1131" s="41" t="s">
        <v>240</v>
      </c>
      <c r="AE1131" s="41" t="s">
        <v>508</v>
      </c>
      <c r="AF1131" s="332" t="s">
        <v>240</v>
      </c>
      <c r="AG1131" s="112"/>
      <c r="AH1131" s="112">
        <v>32.6</v>
      </c>
      <c r="AI1131" s="111">
        <v>32.6</v>
      </c>
      <c r="AJ1131" s="112"/>
      <c r="AK1131" s="114" t="s">
        <v>509</v>
      </c>
      <c r="AL1131" s="336">
        <v>7.4</v>
      </c>
      <c r="AM1131" s="44">
        <v>22.381300000000003</v>
      </c>
      <c r="AN1131" s="111">
        <v>3.4</v>
      </c>
      <c r="AO1131" s="111">
        <v>4</v>
      </c>
      <c r="AP1131" s="111">
        <v>2</v>
      </c>
      <c r="AQ1131" s="111" t="s">
        <v>1801</v>
      </c>
      <c r="AR1131" s="335" t="s">
        <v>295</v>
      </c>
      <c r="AS1131" s="111" t="s">
        <v>240</v>
      </c>
      <c r="AT1131" s="111" t="s">
        <v>295</v>
      </c>
      <c r="AU1131" s="111" t="s">
        <v>783</v>
      </c>
      <c r="AV1131" s="112" t="s">
        <v>510</v>
      </c>
      <c r="AW1131" s="112"/>
      <c r="AX1131" s="112">
        <v>10</v>
      </c>
      <c r="AY1131" s="112">
        <v>7.4</v>
      </c>
      <c r="AZ1131" s="334" t="s">
        <v>240</v>
      </c>
      <c r="BA1131" s="112">
        <v>22</v>
      </c>
      <c r="BB1131" s="130">
        <v>22.381300000000003</v>
      </c>
      <c r="BC1131" s="112" t="s">
        <v>1898</v>
      </c>
      <c r="BD1131" s="112"/>
      <c r="BE1131" s="112" t="s">
        <v>1898</v>
      </c>
      <c r="BF1131" s="112"/>
      <c r="BG1131" s="112"/>
      <c r="BH1131" s="112"/>
      <c r="BI1131" s="112"/>
      <c r="BJ1131" s="112">
        <v>10</v>
      </c>
      <c r="BK1131" s="56">
        <v>5.5</v>
      </c>
      <c r="BL1131" s="56">
        <v>2.1</v>
      </c>
      <c r="BM1131" s="56">
        <v>4.0999999999999996</v>
      </c>
      <c r="BN1131" s="56">
        <v>0.8</v>
      </c>
      <c r="BO1131" s="56">
        <v>6.6</v>
      </c>
      <c r="BP1131" s="223">
        <v>4</v>
      </c>
      <c r="BQ1131" s="112">
        <v>23</v>
      </c>
      <c r="BR1131" s="56"/>
      <c r="BS1131" s="112"/>
      <c r="BT1131" s="113" t="s">
        <v>487</v>
      </c>
      <c r="BU1131" s="114" t="s">
        <v>488</v>
      </c>
      <c r="BV1131" s="34"/>
      <c r="BW1131" s="34"/>
      <c r="BX1131" s="34"/>
    </row>
    <row r="1132" spans="1:76" x14ac:dyDescent="0.35">
      <c r="A1132" s="34" t="s">
        <v>329</v>
      </c>
      <c r="B1132" s="34"/>
      <c r="C1132" s="34"/>
      <c r="D1132" s="34"/>
      <c r="E1132" s="113" t="s">
        <v>1246</v>
      </c>
      <c r="F1132" s="113" t="s">
        <v>1899</v>
      </c>
      <c r="G1132" s="41">
        <v>1978</v>
      </c>
      <c r="H1132" s="34"/>
      <c r="I1132" s="34"/>
      <c r="J1132" s="113"/>
      <c r="K1132" s="39" t="s">
        <v>80</v>
      </c>
      <c r="L1132" s="39" t="s">
        <v>89</v>
      </c>
      <c r="M1132" s="39" t="s">
        <v>90</v>
      </c>
      <c r="N1132" s="39" t="s">
        <v>91</v>
      </c>
      <c r="O1132" s="39" t="s">
        <v>92</v>
      </c>
      <c r="P1132" s="39" t="s">
        <v>93</v>
      </c>
      <c r="Q1132" s="39" t="s">
        <v>94</v>
      </c>
      <c r="R1132" s="35" t="s">
        <v>1895</v>
      </c>
      <c r="S1132" s="35" t="s">
        <v>1895</v>
      </c>
      <c r="T1132" s="113" t="s">
        <v>1896</v>
      </c>
      <c r="U1132" s="39" t="s">
        <v>31</v>
      </c>
      <c r="V1132" s="35" t="s">
        <v>31</v>
      </c>
      <c r="W1132" s="34" t="s">
        <v>280</v>
      </c>
      <c r="X1132" s="113" t="s">
        <v>327</v>
      </c>
      <c r="Y1132" s="113" t="s">
        <v>327</v>
      </c>
      <c r="Z1132" s="39" t="s">
        <v>239</v>
      </c>
      <c r="AA1132" s="112"/>
      <c r="AB1132" s="112"/>
      <c r="AC1132" s="41">
        <v>96</v>
      </c>
      <c r="AD1132" s="41" t="s">
        <v>240</v>
      </c>
      <c r="AE1132" s="41" t="s">
        <v>508</v>
      </c>
      <c r="AF1132" s="332" t="s">
        <v>240</v>
      </c>
      <c r="AG1132" s="112"/>
      <c r="AH1132" s="112" t="s">
        <v>1900</v>
      </c>
      <c r="AI1132" s="111">
        <v>44.16</v>
      </c>
      <c r="AJ1132" s="112"/>
      <c r="AK1132" s="114" t="s">
        <v>509</v>
      </c>
      <c r="AL1132" s="336">
        <v>7.3</v>
      </c>
      <c r="AM1132" s="44">
        <v>19.998638919024621</v>
      </c>
      <c r="AN1132" s="111">
        <v>1.3</v>
      </c>
      <c r="AO1132" s="111">
        <v>4</v>
      </c>
      <c r="AP1132" s="111">
        <v>2</v>
      </c>
      <c r="AQ1132" s="111" t="s">
        <v>1801</v>
      </c>
      <c r="AR1132" s="335" t="s">
        <v>295</v>
      </c>
      <c r="AS1132" s="111" t="s">
        <v>240</v>
      </c>
      <c r="AT1132" s="111" t="s">
        <v>295</v>
      </c>
      <c r="AU1132" s="111" t="s">
        <v>783</v>
      </c>
      <c r="AV1132" s="112" t="s">
        <v>510</v>
      </c>
      <c r="AW1132" s="112"/>
      <c r="AX1132" s="112">
        <v>9.4</v>
      </c>
      <c r="AY1132" s="112">
        <v>7.3</v>
      </c>
      <c r="AZ1132" s="334" t="s">
        <v>240</v>
      </c>
      <c r="BA1132" s="112">
        <v>20</v>
      </c>
      <c r="BB1132" s="130">
        <v>19.998638919024621</v>
      </c>
      <c r="BC1132" s="112" t="s">
        <v>1901</v>
      </c>
      <c r="BD1132" s="112"/>
      <c r="BE1132" s="112" t="s">
        <v>1901</v>
      </c>
      <c r="BF1132" s="112"/>
      <c r="BG1132" s="112"/>
      <c r="BH1132" s="112"/>
      <c r="BI1132" s="112"/>
      <c r="BJ1132" s="112">
        <v>10</v>
      </c>
      <c r="BK1132" s="56">
        <v>5.3302133409415058</v>
      </c>
      <c r="BL1132" s="56">
        <v>1.6243555625773873</v>
      </c>
      <c r="BM1132" s="56">
        <v>2.8310905934410586</v>
      </c>
      <c r="BN1132" s="56">
        <v>0.43477234694213124</v>
      </c>
      <c r="BO1132" s="56">
        <v>2.4091114972435679</v>
      </c>
      <c r="BP1132" s="223">
        <v>1.5598520603063777</v>
      </c>
      <c r="BQ1132" s="112">
        <v>22</v>
      </c>
      <c r="BR1132" s="56"/>
      <c r="BS1132" s="112"/>
      <c r="BT1132" s="113" t="s">
        <v>487</v>
      </c>
      <c r="BU1132" s="114" t="s">
        <v>488</v>
      </c>
      <c r="BV1132" s="34"/>
      <c r="BW1132" s="34"/>
      <c r="BX1132" s="34"/>
    </row>
    <row r="1133" spans="1:76" x14ac:dyDescent="0.35">
      <c r="A1133" s="34" t="s">
        <v>889</v>
      </c>
      <c r="B1133" s="34"/>
      <c r="C1133" s="34"/>
      <c r="D1133" s="34"/>
      <c r="E1133" s="357" t="s">
        <v>1902</v>
      </c>
      <c r="F1133" s="357" t="s">
        <v>1903</v>
      </c>
      <c r="G1133" s="359">
        <v>1983</v>
      </c>
      <c r="H1133" s="34"/>
      <c r="I1133" s="34"/>
      <c r="J1133" s="357"/>
      <c r="K1133" s="39" t="s">
        <v>80</v>
      </c>
      <c r="L1133" s="39" t="s">
        <v>89</v>
      </c>
      <c r="M1133" s="39" t="s">
        <v>90</v>
      </c>
      <c r="N1133" s="39" t="s">
        <v>91</v>
      </c>
      <c r="O1133" s="39" t="s">
        <v>92</v>
      </c>
      <c r="P1133" s="39" t="s">
        <v>93</v>
      </c>
      <c r="Q1133" s="39" t="s">
        <v>94</v>
      </c>
      <c r="R1133" s="357" t="s">
        <v>1895</v>
      </c>
      <c r="S1133" s="357" t="s">
        <v>1895</v>
      </c>
      <c r="T1133" s="34" t="s">
        <v>1904</v>
      </c>
      <c r="U1133" s="39" t="s">
        <v>31</v>
      </c>
      <c r="V1133" s="35" t="s">
        <v>31</v>
      </c>
      <c r="W1133" s="34" t="s">
        <v>280</v>
      </c>
      <c r="X1133" s="35" t="s">
        <v>281</v>
      </c>
      <c r="Y1133" s="357"/>
      <c r="Z1133" s="39" t="s">
        <v>239</v>
      </c>
      <c r="AA1133" s="34"/>
      <c r="AB1133" s="34"/>
      <c r="AC1133" s="41"/>
      <c r="AD1133" s="41" t="s">
        <v>240</v>
      </c>
      <c r="AE1133" s="41" t="s">
        <v>508</v>
      </c>
      <c r="AF1133" s="41" t="s">
        <v>240</v>
      </c>
      <c r="AG1133" s="34"/>
      <c r="AH1133" s="352">
        <v>157.44</v>
      </c>
      <c r="AI1133" s="111">
        <v>157.44</v>
      </c>
      <c r="AJ1133" s="34"/>
      <c r="AK1133" s="34"/>
      <c r="AL1133" s="336">
        <v>7.29</v>
      </c>
      <c r="AM1133" s="44">
        <v>33</v>
      </c>
      <c r="AN1133" s="111">
        <v>2.496</v>
      </c>
      <c r="AO1133" s="111">
        <f>IF(AP1133=1,1,"xx")</f>
        <v>1</v>
      </c>
      <c r="AP1133" s="111">
        <v>1</v>
      </c>
      <c r="AQ1133" s="111"/>
      <c r="AR1133" s="335" t="s">
        <v>295</v>
      </c>
      <c r="AS1133" s="111" t="s">
        <v>240</v>
      </c>
      <c r="AT1133" s="111" t="s">
        <v>295</v>
      </c>
      <c r="AU1133" s="111"/>
      <c r="AV1133" s="357"/>
      <c r="AW1133" s="352"/>
      <c r="AX1133" s="352">
        <v>13.5</v>
      </c>
      <c r="AY1133" s="352">
        <v>7.29</v>
      </c>
      <c r="AZ1133" s="334" t="s">
        <v>240</v>
      </c>
      <c r="BA1133" s="352"/>
      <c r="BB1133" s="356">
        <v>33</v>
      </c>
      <c r="BC1133" s="352"/>
      <c r="BD1133" s="352"/>
      <c r="BE1133" s="34"/>
      <c r="BF1133" s="34">
        <v>2.496</v>
      </c>
      <c r="BG1133" s="34"/>
      <c r="BH1133" s="352"/>
      <c r="BI1133" s="352"/>
      <c r="BJ1133" s="34"/>
      <c r="BK1133" s="42">
        <v>8.7774099999999997</v>
      </c>
      <c r="BL1133" s="356">
        <v>2.6984789999999998</v>
      </c>
      <c r="BM1133" s="356">
        <v>7.3188000000000004</v>
      </c>
      <c r="BN1133" s="356">
        <v>1.1499999999999999</v>
      </c>
      <c r="BO1133" s="356">
        <v>6.1425999999999998</v>
      </c>
      <c r="BP1133" s="57">
        <v>6.8124000000000002</v>
      </c>
      <c r="BQ1133" s="352">
        <v>29</v>
      </c>
      <c r="BR1133" s="34"/>
      <c r="BS1133" s="34"/>
      <c r="BT1133" s="352" t="s">
        <v>1905</v>
      </c>
      <c r="BU1133" s="352" t="s">
        <v>1906</v>
      </c>
      <c r="BV1133" s="34"/>
      <c r="BW1133" s="34"/>
      <c r="BX1133" s="34"/>
    </row>
    <row r="1134" spans="1:76" x14ac:dyDescent="0.35">
      <c r="A1134" s="34" t="s">
        <v>329</v>
      </c>
      <c r="B1134" s="34"/>
      <c r="C1134" s="34"/>
      <c r="D1134" s="34"/>
      <c r="E1134" s="338" t="s">
        <v>1907</v>
      </c>
      <c r="F1134" s="338" t="s">
        <v>1908</v>
      </c>
      <c r="G1134" s="40">
        <v>1990</v>
      </c>
      <c r="H1134" s="34"/>
      <c r="I1134" s="34"/>
      <c r="J1134" s="338"/>
      <c r="K1134" s="39" t="s">
        <v>80</v>
      </c>
      <c r="L1134" s="39" t="s">
        <v>89</v>
      </c>
      <c r="M1134" s="39" t="s">
        <v>90</v>
      </c>
      <c r="N1134" s="39" t="s">
        <v>91</v>
      </c>
      <c r="O1134" s="39" t="s">
        <v>92</v>
      </c>
      <c r="P1134" s="39" t="s">
        <v>93</v>
      </c>
      <c r="Q1134" s="39" t="s">
        <v>94</v>
      </c>
      <c r="R1134" s="35" t="s">
        <v>1895</v>
      </c>
      <c r="S1134" s="35" t="s">
        <v>1895</v>
      </c>
      <c r="T1134" s="35" t="s">
        <v>1904</v>
      </c>
      <c r="U1134" s="39" t="s">
        <v>31</v>
      </c>
      <c r="V1134" s="35" t="s">
        <v>31</v>
      </c>
      <c r="W1134" s="34" t="s">
        <v>280</v>
      </c>
      <c r="X1134" s="35" t="s">
        <v>284</v>
      </c>
      <c r="Y1134" s="35" t="s">
        <v>1888</v>
      </c>
      <c r="Z1134" s="39" t="s">
        <v>239</v>
      </c>
      <c r="AA1134" s="339"/>
      <c r="AB1134" s="339"/>
      <c r="AC1134" s="40">
        <v>96</v>
      </c>
      <c r="AD1134" s="40" t="s">
        <v>240</v>
      </c>
      <c r="AE1134" s="40" t="s">
        <v>508</v>
      </c>
      <c r="AF1134" s="332" t="s">
        <v>240</v>
      </c>
      <c r="AG1134" s="339"/>
      <c r="AH1134" s="339" t="s">
        <v>1909</v>
      </c>
      <c r="AI1134" s="111">
        <v>19.3</v>
      </c>
      <c r="AJ1134" s="339"/>
      <c r="AK1134" s="114" t="s">
        <v>295</v>
      </c>
      <c r="AL1134" s="336">
        <v>7.55</v>
      </c>
      <c r="AM1134" s="44">
        <v>41.297189367785847</v>
      </c>
      <c r="AN1134" s="111"/>
      <c r="AO1134" s="111">
        <v>3</v>
      </c>
      <c r="AP1134" s="111">
        <v>3</v>
      </c>
      <c r="AQ1134" s="111" t="s">
        <v>822</v>
      </c>
      <c r="AR1134" s="335" t="s">
        <v>295</v>
      </c>
      <c r="AS1134" s="111" t="s">
        <v>295</v>
      </c>
      <c r="AT1134" s="111" t="s">
        <v>295</v>
      </c>
      <c r="AU1134" s="111" t="s">
        <v>240</v>
      </c>
      <c r="AV1134" s="112" t="s">
        <v>167</v>
      </c>
      <c r="AW1134" s="339"/>
      <c r="AX1134" s="339">
        <v>12</v>
      </c>
      <c r="AY1134" s="334">
        <v>7.55</v>
      </c>
      <c r="AZ1134" s="334" t="s">
        <v>240</v>
      </c>
      <c r="BA1134" s="339">
        <v>41.3</v>
      </c>
      <c r="BB1134" s="130">
        <v>41.297189367785847</v>
      </c>
      <c r="BC1134" s="339" t="s">
        <v>559</v>
      </c>
      <c r="BD1134" s="339"/>
      <c r="BE1134" s="339" t="s">
        <v>559</v>
      </c>
      <c r="BF1134" s="339"/>
      <c r="BG1134" s="339"/>
      <c r="BH1134" s="334"/>
      <c r="BI1134" s="334"/>
      <c r="BJ1134" s="112">
        <v>0.01</v>
      </c>
      <c r="BK1134" s="56">
        <v>11.006890549044209</v>
      </c>
      <c r="BL1134" s="56">
        <v>3.3542942367223056</v>
      </c>
      <c r="BM1134" s="56">
        <v>5.8462020754557864</v>
      </c>
      <c r="BN1134" s="56">
        <v>0.8978048964355011</v>
      </c>
      <c r="BO1134" s="56">
        <v>12.403129518145247</v>
      </c>
      <c r="BP1134" s="223">
        <v>8.030781122111625</v>
      </c>
      <c r="BQ1134" s="334">
        <v>30.9</v>
      </c>
      <c r="BR1134" s="56"/>
      <c r="BS1134" s="339"/>
      <c r="BT1134" s="338" t="s">
        <v>773</v>
      </c>
      <c r="BU1134" s="340" t="s">
        <v>774</v>
      </c>
      <c r="BV1134" s="34"/>
      <c r="BW1134" s="34"/>
      <c r="BX1134" s="34"/>
    </row>
    <row r="1135" spans="1:76" x14ac:dyDescent="0.35">
      <c r="A1135" s="34" t="s">
        <v>329</v>
      </c>
      <c r="B1135" s="34"/>
      <c r="C1135" s="34"/>
      <c r="D1135" s="34"/>
      <c r="E1135" s="338" t="s">
        <v>1907</v>
      </c>
      <c r="F1135" s="338" t="s">
        <v>1908</v>
      </c>
      <c r="G1135" s="40">
        <v>1990</v>
      </c>
      <c r="H1135" s="34"/>
      <c r="I1135" s="34"/>
      <c r="J1135" s="338"/>
      <c r="K1135" s="39" t="s">
        <v>80</v>
      </c>
      <c r="L1135" s="39" t="s">
        <v>89</v>
      </c>
      <c r="M1135" s="39" t="s">
        <v>90</v>
      </c>
      <c r="N1135" s="39" t="s">
        <v>91</v>
      </c>
      <c r="O1135" s="39" t="s">
        <v>92</v>
      </c>
      <c r="P1135" s="39" t="s">
        <v>93</v>
      </c>
      <c r="Q1135" s="39" t="s">
        <v>94</v>
      </c>
      <c r="R1135" s="35" t="s">
        <v>1895</v>
      </c>
      <c r="S1135" s="35" t="s">
        <v>1895</v>
      </c>
      <c r="T1135" s="35" t="s">
        <v>1904</v>
      </c>
      <c r="U1135" s="39" t="s">
        <v>31</v>
      </c>
      <c r="V1135" s="35" t="s">
        <v>31</v>
      </c>
      <c r="W1135" s="34" t="s">
        <v>280</v>
      </c>
      <c r="X1135" s="35" t="s">
        <v>284</v>
      </c>
      <c r="Y1135" s="35" t="s">
        <v>1888</v>
      </c>
      <c r="Z1135" s="39" t="s">
        <v>239</v>
      </c>
      <c r="AA1135" s="339"/>
      <c r="AB1135" s="339"/>
      <c r="AC1135" s="40">
        <v>96</v>
      </c>
      <c r="AD1135" s="40" t="s">
        <v>240</v>
      </c>
      <c r="AE1135" s="40" t="s">
        <v>508</v>
      </c>
      <c r="AF1135" s="332" t="s">
        <v>240</v>
      </c>
      <c r="AG1135" s="339"/>
      <c r="AH1135" s="339" t="s">
        <v>1910</v>
      </c>
      <c r="AI1135" s="111">
        <v>21</v>
      </c>
      <c r="AJ1135" s="339"/>
      <c r="AK1135" s="114" t="s">
        <v>295</v>
      </c>
      <c r="AL1135" s="336">
        <v>7.55</v>
      </c>
      <c r="AM1135" s="44">
        <v>41.297189367785847</v>
      </c>
      <c r="AN1135" s="111"/>
      <c r="AO1135" s="111">
        <v>3</v>
      </c>
      <c r="AP1135" s="111">
        <v>3</v>
      </c>
      <c r="AQ1135" s="111" t="s">
        <v>822</v>
      </c>
      <c r="AR1135" s="335" t="s">
        <v>295</v>
      </c>
      <c r="AS1135" s="111" t="s">
        <v>295</v>
      </c>
      <c r="AT1135" s="111" t="s">
        <v>295</v>
      </c>
      <c r="AU1135" s="111" t="s">
        <v>240</v>
      </c>
      <c r="AV1135" s="112" t="s">
        <v>167</v>
      </c>
      <c r="AW1135" s="339"/>
      <c r="AX1135" s="339">
        <v>12</v>
      </c>
      <c r="AY1135" s="334">
        <v>7.55</v>
      </c>
      <c r="AZ1135" s="334" t="s">
        <v>240</v>
      </c>
      <c r="BA1135" s="339">
        <v>41.3</v>
      </c>
      <c r="BB1135" s="130">
        <v>41.297189367785847</v>
      </c>
      <c r="BC1135" s="339" t="s">
        <v>559</v>
      </c>
      <c r="BD1135" s="339"/>
      <c r="BE1135" s="339" t="s">
        <v>559</v>
      </c>
      <c r="BF1135" s="339"/>
      <c r="BG1135" s="339"/>
      <c r="BH1135" s="334"/>
      <c r="BI1135" s="334"/>
      <c r="BJ1135" s="112">
        <v>0.01</v>
      </c>
      <c r="BK1135" s="56">
        <v>11.006890549044209</v>
      </c>
      <c r="BL1135" s="56">
        <v>3.3542942367223056</v>
      </c>
      <c r="BM1135" s="56">
        <v>5.8462020754557864</v>
      </c>
      <c r="BN1135" s="56">
        <v>0.8978048964355011</v>
      </c>
      <c r="BO1135" s="56">
        <v>12.403129518145247</v>
      </c>
      <c r="BP1135" s="223">
        <v>8.030781122111625</v>
      </c>
      <c r="BQ1135" s="334">
        <v>30.9</v>
      </c>
      <c r="BR1135" s="56"/>
      <c r="BS1135" s="339"/>
      <c r="BT1135" s="338" t="s">
        <v>773</v>
      </c>
      <c r="BU1135" s="340" t="s">
        <v>774</v>
      </c>
      <c r="BV1135" s="34"/>
      <c r="BW1135" s="34"/>
      <c r="BX1135" s="34"/>
    </row>
    <row r="1136" spans="1:76" x14ac:dyDescent="0.35">
      <c r="A1136" s="34" t="s">
        <v>329</v>
      </c>
      <c r="B1136" s="34"/>
      <c r="C1136" s="34"/>
      <c r="D1136" s="34"/>
      <c r="E1136" s="338" t="s">
        <v>1907</v>
      </c>
      <c r="F1136" s="338" t="s">
        <v>1908</v>
      </c>
      <c r="G1136" s="40">
        <v>1990</v>
      </c>
      <c r="H1136" s="34"/>
      <c r="I1136" s="34"/>
      <c r="J1136" s="338"/>
      <c r="K1136" s="39" t="s">
        <v>80</v>
      </c>
      <c r="L1136" s="39" t="s">
        <v>89</v>
      </c>
      <c r="M1136" s="39" t="s">
        <v>90</v>
      </c>
      <c r="N1136" s="39" t="s">
        <v>91</v>
      </c>
      <c r="O1136" s="39" t="s">
        <v>92</v>
      </c>
      <c r="P1136" s="39" t="s">
        <v>93</v>
      </c>
      <c r="Q1136" s="39" t="s">
        <v>94</v>
      </c>
      <c r="R1136" s="35" t="s">
        <v>1895</v>
      </c>
      <c r="S1136" s="35" t="s">
        <v>1895</v>
      </c>
      <c r="T1136" s="35" t="s">
        <v>1904</v>
      </c>
      <c r="U1136" s="39" t="s">
        <v>31</v>
      </c>
      <c r="V1136" s="35" t="s">
        <v>31</v>
      </c>
      <c r="W1136" s="34" t="s">
        <v>280</v>
      </c>
      <c r="X1136" s="39" t="s">
        <v>281</v>
      </c>
      <c r="Y1136" s="35" t="s">
        <v>1911</v>
      </c>
      <c r="Z1136" s="39" t="s">
        <v>239</v>
      </c>
      <c r="AA1136" s="339"/>
      <c r="AB1136" s="339"/>
      <c r="AC1136" s="40">
        <v>96</v>
      </c>
      <c r="AD1136" s="40" t="s">
        <v>240</v>
      </c>
      <c r="AE1136" s="40" t="s">
        <v>508</v>
      </c>
      <c r="AF1136" s="332" t="s">
        <v>240</v>
      </c>
      <c r="AG1136" s="339"/>
      <c r="AH1136" s="339" t="s">
        <v>1912</v>
      </c>
      <c r="AI1136" s="111">
        <v>15.1</v>
      </c>
      <c r="AJ1136" s="339"/>
      <c r="AK1136" s="114" t="s">
        <v>295</v>
      </c>
      <c r="AL1136" s="336">
        <v>7.55</v>
      </c>
      <c r="AM1136" s="44">
        <v>41.297189367785847</v>
      </c>
      <c r="AN1136" s="111"/>
      <c r="AO1136" s="111">
        <v>3</v>
      </c>
      <c r="AP1136" s="111">
        <v>3</v>
      </c>
      <c r="AQ1136" s="111" t="s">
        <v>822</v>
      </c>
      <c r="AR1136" s="335" t="s">
        <v>295</v>
      </c>
      <c r="AS1136" s="111" t="s">
        <v>295</v>
      </c>
      <c r="AT1136" s="111" t="s">
        <v>295</v>
      </c>
      <c r="AU1136" s="111" t="s">
        <v>240</v>
      </c>
      <c r="AV1136" s="112" t="s">
        <v>167</v>
      </c>
      <c r="AW1136" s="339"/>
      <c r="AX1136" s="339">
        <v>12</v>
      </c>
      <c r="AY1136" s="334">
        <v>7.55</v>
      </c>
      <c r="AZ1136" s="334" t="s">
        <v>240</v>
      </c>
      <c r="BA1136" s="339">
        <v>41.3</v>
      </c>
      <c r="BB1136" s="130">
        <v>41.297189367785847</v>
      </c>
      <c r="BC1136" s="339" t="s">
        <v>559</v>
      </c>
      <c r="BD1136" s="339"/>
      <c r="BE1136" s="339" t="s">
        <v>559</v>
      </c>
      <c r="BF1136" s="339"/>
      <c r="BG1136" s="339"/>
      <c r="BH1136" s="334"/>
      <c r="BI1136" s="334"/>
      <c r="BJ1136" s="112">
        <v>0.01</v>
      </c>
      <c r="BK1136" s="56">
        <v>11.006890549044209</v>
      </c>
      <c r="BL1136" s="56">
        <v>3.3542942367223056</v>
      </c>
      <c r="BM1136" s="56">
        <v>5.8462020754557864</v>
      </c>
      <c r="BN1136" s="56">
        <v>0.8978048964355011</v>
      </c>
      <c r="BO1136" s="56">
        <v>12.403129518145247</v>
      </c>
      <c r="BP1136" s="223">
        <v>8.030781122111625</v>
      </c>
      <c r="BQ1136" s="334">
        <v>30.9</v>
      </c>
      <c r="BR1136" s="56"/>
      <c r="BS1136" s="339"/>
      <c r="BT1136" s="338" t="s">
        <v>773</v>
      </c>
      <c r="BU1136" s="340" t="s">
        <v>774</v>
      </c>
      <c r="BV1136" s="34"/>
      <c r="BW1136" s="34"/>
      <c r="BX1136" s="34"/>
    </row>
    <row r="1137" spans="1:76" x14ac:dyDescent="0.35">
      <c r="A1137" s="34" t="s">
        <v>329</v>
      </c>
      <c r="B1137" s="34"/>
      <c r="C1137" s="34"/>
      <c r="D1137" s="34"/>
      <c r="E1137" s="338" t="s">
        <v>1907</v>
      </c>
      <c r="F1137" s="338" t="s">
        <v>1908</v>
      </c>
      <c r="G1137" s="40">
        <v>1990</v>
      </c>
      <c r="H1137" s="34"/>
      <c r="I1137" s="34"/>
      <c r="J1137" s="338"/>
      <c r="K1137" s="39" t="s">
        <v>80</v>
      </c>
      <c r="L1137" s="39" t="s">
        <v>89</v>
      </c>
      <c r="M1137" s="39" t="s">
        <v>90</v>
      </c>
      <c r="N1137" s="39" t="s">
        <v>91</v>
      </c>
      <c r="O1137" s="39" t="s">
        <v>92</v>
      </c>
      <c r="P1137" s="39" t="s">
        <v>93</v>
      </c>
      <c r="Q1137" s="39" t="s">
        <v>94</v>
      </c>
      <c r="R1137" s="35" t="s">
        <v>1895</v>
      </c>
      <c r="S1137" s="35" t="s">
        <v>1895</v>
      </c>
      <c r="T1137" s="35" t="s">
        <v>1904</v>
      </c>
      <c r="U1137" s="39" t="s">
        <v>31</v>
      </c>
      <c r="V1137" s="35" t="s">
        <v>31</v>
      </c>
      <c r="W1137" s="34" t="s">
        <v>280</v>
      </c>
      <c r="X1137" s="39" t="s">
        <v>281</v>
      </c>
      <c r="Y1137" s="35" t="s">
        <v>1913</v>
      </c>
      <c r="Z1137" s="39" t="s">
        <v>239</v>
      </c>
      <c r="AA1137" s="339"/>
      <c r="AB1137" s="339"/>
      <c r="AC1137" s="40">
        <v>96</v>
      </c>
      <c r="AD1137" s="40" t="s">
        <v>240</v>
      </c>
      <c r="AE1137" s="40" t="s">
        <v>508</v>
      </c>
      <c r="AF1137" s="332" t="s">
        <v>240</v>
      </c>
      <c r="AG1137" s="339"/>
      <c r="AH1137" s="339" t="s">
        <v>1914</v>
      </c>
      <c r="AI1137" s="111">
        <v>23.9</v>
      </c>
      <c r="AJ1137" s="339"/>
      <c r="AK1137" s="114" t="s">
        <v>295</v>
      </c>
      <c r="AL1137" s="336">
        <v>7.55</v>
      </c>
      <c r="AM1137" s="44">
        <v>41.297189367785847</v>
      </c>
      <c r="AN1137" s="111"/>
      <c r="AO1137" s="111">
        <v>3</v>
      </c>
      <c r="AP1137" s="111">
        <v>3</v>
      </c>
      <c r="AQ1137" s="111" t="s">
        <v>822</v>
      </c>
      <c r="AR1137" s="335" t="s">
        <v>295</v>
      </c>
      <c r="AS1137" s="111" t="s">
        <v>295</v>
      </c>
      <c r="AT1137" s="111" t="s">
        <v>295</v>
      </c>
      <c r="AU1137" s="111" t="s">
        <v>240</v>
      </c>
      <c r="AV1137" s="112" t="s">
        <v>167</v>
      </c>
      <c r="AW1137" s="339"/>
      <c r="AX1137" s="339">
        <v>12</v>
      </c>
      <c r="AY1137" s="334">
        <v>7.55</v>
      </c>
      <c r="AZ1137" s="334" t="s">
        <v>240</v>
      </c>
      <c r="BA1137" s="339">
        <v>41.3</v>
      </c>
      <c r="BB1137" s="130">
        <v>41.297189367785847</v>
      </c>
      <c r="BC1137" s="339" t="s">
        <v>559</v>
      </c>
      <c r="BD1137" s="339"/>
      <c r="BE1137" s="339" t="s">
        <v>559</v>
      </c>
      <c r="BF1137" s="339"/>
      <c r="BG1137" s="339"/>
      <c r="BH1137" s="334"/>
      <c r="BI1137" s="334"/>
      <c r="BJ1137" s="112">
        <v>0.01</v>
      </c>
      <c r="BK1137" s="56">
        <v>11.006890549044209</v>
      </c>
      <c r="BL1137" s="56">
        <v>3.3542942367223056</v>
      </c>
      <c r="BM1137" s="56">
        <v>5.8462020754557864</v>
      </c>
      <c r="BN1137" s="56">
        <v>0.8978048964355011</v>
      </c>
      <c r="BO1137" s="56">
        <v>12.403129518145247</v>
      </c>
      <c r="BP1137" s="223">
        <v>8.030781122111625</v>
      </c>
      <c r="BQ1137" s="334">
        <v>30.9</v>
      </c>
      <c r="BR1137" s="56"/>
      <c r="BS1137" s="339"/>
      <c r="BT1137" s="338" t="s">
        <v>773</v>
      </c>
      <c r="BU1137" s="340" t="s">
        <v>774</v>
      </c>
      <c r="BV1137" s="34"/>
      <c r="BW1137" s="34"/>
      <c r="BX1137" s="34"/>
    </row>
    <row r="1138" spans="1:76" x14ac:dyDescent="0.35">
      <c r="A1138" s="34" t="s">
        <v>329</v>
      </c>
      <c r="B1138" s="34"/>
      <c r="C1138" s="34"/>
      <c r="D1138" s="34"/>
      <c r="E1138" s="338" t="s">
        <v>1907</v>
      </c>
      <c r="F1138" s="338" t="s">
        <v>1908</v>
      </c>
      <c r="G1138" s="40">
        <v>1990</v>
      </c>
      <c r="H1138" s="34"/>
      <c r="I1138" s="34"/>
      <c r="J1138" s="338"/>
      <c r="K1138" s="39" t="s">
        <v>80</v>
      </c>
      <c r="L1138" s="39" t="s">
        <v>89</v>
      </c>
      <c r="M1138" s="39" t="s">
        <v>90</v>
      </c>
      <c r="N1138" s="39" t="s">
        <v>91</v>
      </c>
      <c r="O1138" s="39" t="s">
        <v>92</v>
      </c>
      <c r="P1138" s="39" t="s">
        <v>93</v>
      </c>
      <c r="Q1138" s="39" t="s">
        <v>94</v>
      </c>
      <c r="R1138" s="35" t="s">
        <v>1895</v>
      </c>
      <c r="S1138" s="35" t="s">
        <v>1895</v>
      </c>
      <c r="T1138" s="35" t="s">
        <v>1904</v>
      </c>
      <c r="U1138" s="39" t="s">
        <v>31</v>
      </c>
      <c r="V1138" s="35" t="s">
        <v>31</v>
      </c>
      <c r="W1138" s="34" t="s">
        <v>280</v>
      </c>
      <c r="X1138" s="39" t="s">
        <v>281</v>
      </c>
      <c r="Y1138" s="35" t="s">
        <v>1915</v>
      </c>
      <c r="Z1138" s="39" t="s">
        <v>239</v>
      </c>
      <c r="AA1138" s="339"/>
      <c r="AB1138" s="339"/>
      <c r="AC1138" s="40">
        <v>96</v>
      </c>
      <c r="AD1138" s="40" t="s">
        <v>240</v>
      </c>
      <c r="AE1138" s="40" t="s">
        <v>508</v>
      </c>
      <c r="AF1138" s="332" t="s">
        <v>240</v>
      </c>
      <c r="AG1138" s="339"/>
      <c r="AH1138" s="339" t="s">
        <v>1916</v>
      </c>
      <c r="AI1138" s="111">
        <v>31.9</v>
      </c>
      <c r="AJ1138" s="339"/>
      <c r="AK1138" s="114" t="s">
        <v>295</v>
      </c>
      <c r="AL1138" s="336">
        <v>7.55</v>
      </c>
      <c r="AM1138" s="44">
        <v>41.297189367785847</v>
      </c>
      <c r="AN1138" s="111"/>
      <c r="AO1138" s="111">
        <v>3</v>
      </c>
      <c r="AP1138" s="111">
        <v>3</v>
      </c>
      <c r="AQ1138" s="111" t="s">
        <v>822</v>
      </c>
      <c r="AR1138" s="335" t="s">
        <v>295</v>
      </c>
      <c r="AS1138" s="111" t="s">
        <v>295</v>
      </c>
      <c r="AT1138" s="111" t="s">
        <v>295</v>
      </c>
      <c r="AU1138" s="111" t="s">
        <v>240</v>
      </c>
      <c r="AV1138" s="112" t="s">
        <v>167</v>
      </c>
      <c r="AW1138" s="339"/>
      <c r="AX1138" s="339">
        <v>12</v>
      </c>
      <c r="AY1138" s="334">
        <v>7.55</v>
      </c>
      <c r="AZ1138" s="334" t="s">
        <v>240</v>
      </c>
      <c r="BA1138" s="339">
        <v>41.3</v>
      </c>
      <c r="BB1138" s="130">
        <v>41.297189367785847</v>
      </c>
      <c r="BC1138" s="339" t="s">
        <v>559</v>
      </c>
      <c r="BD1138" s="339"/>
      <c r="BE1138" s="339" t="s">
        <v>559</v>
      </c>
      <c r="BF1138" s="339"/>
      <c r="BG1138" s="339"/>
      <c r="BH1138" s="334"/>
      <c r="BI1138" s="334"/>
      <c r="BJ1138" s="112">
        <v>0.01</v>
      </c>
      <c r="BK1138" s="56">
        <v>11.006890549044209</v>
      </c>
      <c r="BL1138" s="56">
        <v>3.3542942367223056</v>
      </c>
      <c r="BM1138" s="56">
        <v>5.8462020754557864</v>
      </c>
      <c r="BN1138" s="56">
        <v>0.8978048964355011</v>
      </c>
      <c r="BO1138" s="56">
        <v>12.403129518145247</v>
      </c>
      <c r="BP1138" s="223">
        <v>8.030781122111625</v>
      </c>
      <c r="BQ1138" s="334">
        <v>30.9</v>
      </c>
      <c r="BR1138" s="56"/>
      <c r="BS1138" s="339"/>
      <c r="BT1138" s="338" t="s">
        <v>773</v>
      </c>
      <c r="BU1138" s="340" t="s">
        <v>774</v>
      </c>
      <c r="BV1138" s="34"/>
      <c r="BW1138" s="34"/>
      <c r="BX1138" s="34"/>
    </row>
    <row r="1139" spans="1:76" x14ac:dyDescent="0.35">
      <c r="A1139" s="34" t="s">
        <v>889</v>
      </c>
      <c r="B1139" s="34"/>
      <c r="C1139" s="34"/>
      <c r="D1139" s="34"/>
      <c r="E1139" s="357" t="s">
        <v>1917</v>
      </c>
      <c r="F1139" s="357" t="s">
        <v>1918</v>
      </c>
      <c r="G1139" s="359">
        <v>1993</v>
      </c>
      <c r="H1139" s="34"/>
      <c r="I1139" s="34"/>
      <c r="J1139" s="357"/>
      <c r="K1139" s="39" t="s">
        <v>80</v>
      </c>
      <c r="L1139" s="39" t="s">
        <v>89</v>
      </c>
      <c r="M1139" s="39" t="s">
        <v>90</v>
      </c>
      <c r="N1139" s="39" t="s">
        <v>91</v>
      </c>
      <c r="O1139" s="39" t="s">
        <v>92</v>
      </c>
      <c r="P1139" s="39" t="s">
        <v>93</v>
      </c>
      <c r="Q1139" s="39" t="s">
        <v>94</v>
      </c>
      <c r="R1139" s="357" t="s">
        <v>1895</v>
      </c>
      <c r="S1139" s="357" t="s">
        <v>1895</v>
      </c>
      <c r="T1139" s="34" t="s">
        <v>1904</v>
      </c>
      <c r="U1139" s="39" t="s">
        <v>31</v>
      </c>
      <c r="V1139" s="35" t="s">
        <v>31</v>
      </c>
      <c r="W1139" s="34" t="s">
        <v>280</v>
      </c>
      <c r="X1139" s="39" t="s">
        <v>281</v>
      </c>
      <c r="Y1139" s="357"/>
      <c r="Z1139" s="39" t="s">
        <v>239</v>
      </c>
      <c r="AA1139" s="34"/>
      <c r="AB1139" s="34"/>
      <c r="AC1139" s="41"/>
      <c r="AD1139" s="41" t="s">
        <v>240</v>
      </c>
      <c r="AE1139" s="41" t="s">
        <v>508</v>
      </c>
      <c r="AF1139" s="332" t="s">
        <v>240</v>
      </c>
      <c r="AG1139" s="34"/>
      <c r="AH1139" s="352">
        <v>49</v>
      </c>
      <c r="AI1139" s="111">
        <v>49</v>
      </c>
      <c r="AJ1139" s="34"/>
      <c r="AK1139" s="34"/>
      <c r="AL1139" s="336">
        <v>7.3</v>
      </c>
      <c r="AM1139" s="44">
        <v>31.1</v>
      </c>
      <c r="AN1139" s="111">
        <v>3.2</v>
      </c>
      <c r="AO1139" s="111">
        <f>IF(AP1139=1,1,"xx")</f>
        <v>1</v>
      </c>
      <c r="AP1139" s="111">
        <v>1</v>
      </c>
      <c r="AQ1139" s="111"/>
      <c r="AR1139" s="335" t="s">
        <v>295</v>
      </c>
      <c r="AS1139" s="111" t="s">
        <v>240</v>
      </c>
      <c r="AT1139" s="111" t="s">
        <v>295</v>
      </c>
      <c r="AU1139" s="111"/>
      <c r="AV1139" s="357"/>
      <c r="AW1139" s="352"/>
      <c r="AX1139" s="352">
        <v>13.3</v>
      </c>
      <c r="AY1139" s="352">
        <v>7.3</v>
      </c>
      <c r="AZ1139" s="334" t="s">
        <v>240</v>
      </c>
      <c r="BA1139" s="352"/>
      <c r="BB1139" s="356">
        <v>31.1</v>
      </c>
      <c r="BC1139" s="352"/>
      <c r="BD1139" s="352"/>
      <c r="BE1139" s="34"/>
      <c r="BF1139" s="34">
        <v>3.2</v>
      </c>
      <c r="BG1139" s="34"/>
      <c r="BH1139" s="352"/>
      <c r="BI1139" s="352"/>
      <c r="BJ1139" s="34"/>
      <c r="BK1139" s="42">
        <v>8.01999</v>
      </c>
      <c r="BL1139" s="356">
        <v>2.6959870000000001</v>
      </c>
      <c r="BM1139" s="356">
        <v>5.12</v>
      </c>
      <c r="BN1139" s="356">
        <v>0.65300000000000002</v>
      </c>
      <c r="BO1139" s="356">
        <v>4</v>
      </c>
      <c r="BP1139" s="57">
        <v>4.5</v>
      </c>
      <c r="BQ1139" s="352">
        <v>29.6</v>
      </c>
      <c r="BR1139" s="34"/>
      <c r="BS1139" s="34"/>
      <c r="BT1139" s="352"/>
      <c r="BU1139" s="352"/>
      <c r="BV1139" s="34"/>
      <c r="BW1139" s="34"/>
      <c r="BX1139" s="34"/>
    </row>
    <row r="1140" spans="1:76" x14ac:dyDescent="0.35">
      <c r="A1140" s="34" t="s">
        <v>889</v>
      </c>
      <c r="B1140" s="34"/>
      <c r="C1140" s="34"/>
      <c r="D1140" s="34"/>
      <c r="E1140" s="357" t="s">
        <v>1917</v>
      </c>
      <c r="F1140" s="357" t="s">
        <v>1918</v>
      </c>
      <c r="G1140" s="359">
        <v>1993</v>
      </c>
      <c r="H1140" s="34"/>
      <c r="I1140" s="34"/>
      <c r="J1140" s="357"/>
      <c r="K1140" s="39" t="s">
        <v>80</v>
      </c>
      <c r="L1140" s="39" t="s">
        <v>89</v>
      </c>
      <c r="M1140" s="39" t="s">
        <v>90</v>
      </c>
      <c r="N1140" s="39" t="s">
        <v>91</v>
      </c>
      <c r="O1140" s="39" t="s">
        <v>92</v>
      </c>
      <c r="P1140" s="39" t="s">
        <v>93</v>
      </c>
      <c r="Q1140" s="39" t="s">
        <v>94</v>
      </c>
      <c r="R1140" s="357" t="s">
        <v>1895</v>
      </c>
      <c r="S1140" s="357" t="s">
        <v>1895</v>
      </c>
      <c r="T1140" s="34" t="s">
        <v>1904</v>
      </c>
      <c r="U1140" s="39" t="s">
        <v>31</v>
      </c>
      <c r="V1140" s="35" t="s">
        <v>31</v>
      </c>
      <c r="W1140" s="34" t="s">
        <v>280</v>
      </c>
      <c r="X1140" s="39" t="s">
        <v>281</v>
      </c>
      <c r="Y1140" s="357"/>
      <c r="Z1140" s="39" t="s">
        <v>239</v>
      </c>
      <c r="AA1140" s="34"/>
      <c r="AB1140" s="34"/>
      <c r="AC1140" s="41"/>
      <c r="AD1140" s="41" t="s">
        <v>240</v>
      </c>
      <c r="AE1140" s="41" t="s">
        <v>508</v>
      </c>
      <c r="AF1140" s="332" t="s">
        <v>240</v>
      </c>
      <c r="AG1140" s="34"/>
      <c r="AH1140" s="352">
        <v>51</v>
      </c>
      <c r="AI1140" s="111">
        <v>51</v>
      </c>
      <c r="AJ1140" s="34"/>
      <c r="AK1140" s="34"/>
      <c r="AL1140" s="336">
        <v>7.3</v>
      </c>
      <c r="AM1140" s="44">
        <v>31.1</v>
      </c>
      <c r="AN1140" s="111">
        <v>3.2</v>
      </c>
      <c r="AO1140" s="111">
        <f>IF(AP1140=1,1,"xx")</f>
        <v>1</v>
      </c>
      <c r="AP1140" s="111">
        <v>1</v>
      </c>
      <c r="AQ1140" s="111"/>
      <c r="AR1140" s="335" t="s">
        <v>295</v>
      </c>
      <c r="AS1140" s="111" t="s">
        <v>240</v>
      </c>
      <c r="AT1140" s="111" t="s">
        <v>295</v>
      </c>
      <c r="AU1140" s="111"/>
      <c r="AV1140" s="357"/>
      <c r="AW1140" s="352"/>
      <c r="AX1140" s="352">
        <v>13.3</v>
      </c>
      <c r="AY1140" s="352">
        <v>7.3</v>
      </c>
      <c r="AZ1140" s="334" t="s">
        <v>240</v>
      </c>
      <c r="BA1140" s="352"/>
      <c r="BB1140" s="356">
        <v>31.1</v>
      </c>
      <c r="BC1140" s="352"/>
      <c r="BD1140" s="352"/>
      <c r="BE1140" s="34"/>
      <c r="BF1140" s="34">
        <v>3.2</v>
      </c>
      <c r="BG1140" s="34"/>
      <c r="BH1140" s="352"/>
      <c r="BI1140" s="352"/>
      <c r="BJ1140" s="34"/>
      <c r="BK1140" s="42">
        <v>8.01999</v>
      </c>
      <c r="BL1140" s="356">
        <v>2.6959870000000001</v>
      </c>
      <c r="BM1140" s="356">
        <v>5.12</v>
      </c>
      <c r="BN1140" s="356">
        <v>0.65300000000000002</v>
      </c>
      <c r="BO1140" s="356">
        <v>4</v>
      </c>
      <c r="BP1140" s="57">
        <v>4.5</v>
      </c>
      <c r="BQ1140" s="352">
        <v>29.6</v>
      </c>
      <c r="BR1140" s="34"/>
      <c r="BS1140" s="34"/>
      <c r="BT1140" s="352"/>
      <c r="BU1140" s="352"/>
      <c r="BV1140" s="34"/>
      <c r="BW1140" s="34"/>
      <c r="BX1140" s="34"/>
    </row>
    <row r="1141" spans="1:76" x14ac:dyDescent="0.35">
      <c r="A1141" s="34" t="s">
        <v>889</v>
      </c>
      <c r="B1141" s="34"/>
      <c r="C1141" s="34"/>
      <c r="D1141" s="34"/>
      <c r="E1141" s="357" t="s">
        <v>1917</v>
      </c>
      <c r="F1141" s="357" t="s">
        <v>1918</v>
      </c>
      <c r="G1141" s="359">
        <v>1993</v>
      </c>
      <c r="H1141" s="34"/>
      <c r="I1141" s="34"/>
      <c r="J1141" s="357"/>
      <c r="K1141" s="39" t="s">
        <v>80</v>
      </c>
      <c r="L1141" s="39" t="s">
        <v>89</v>
      </c>
      <c r="M1141" s="39" t="s">
        <v>90</v>
      </c>
      <c r="N1141" s="39" t="s">
        <v>91</v>
      </c>
      <c r="O1141" s="39" t="s">
        <v>92</v>
      </c>
      <c r="P1141" s="39" t="s">
        <v>93</v>
      </c>
      <c r="Q1141" s="39" t="s">
        <v>94</v>
      </c>
      <c r="R1141" s="357" t="s">
        <v>1895</v>
      </c>
      <c r="S1141" s="357" t="s">
        <v>1895</v>
      </c>
      <c r="T1141" s="34" t="s">
        <v>1904</v>
      </c>
      <c r="U1141" s="39" t="s">
        <v>31</v>
      </c>
      <c r="V1141" s="35" t="s">
        <v>31</v>
      </c>
      <c r="W1141" s="34" t="s">
        <v>280</v>
      </c>
      <c r="X1141" s="39" t="s">
        <v>281</v>
      </c>
      <c r="Y1141" s="357"/>
      <c r="Z1141" s="39" t="s">
        <v>239</v>
      </c>
      <c r="AA1141" s="34"/>
      <c r="AB1141" s="34"/>
      <c r="AC1141" s="41"/>
      <c r="AD1141" s="41" t="s">
        <v>240</v>
      </c>
      <c r="AE1141" s="41" t="s">
        <v>508</v>
      </c>
      <c r="AF1141" s="332" t="s">
        <v>240</v>
      </c>
      <c r="AG1141" s="34"/>
      <c r="AH1141" s="352">
        <v>58</v>
      </c>
      <c r="AI1141" s="111">
        <v>58</v>
      </c>
      <c r="AJ1141" s="34"/>
      <c r="AK1141" s="34"/>
      <c r="AL1141" s="336">
        <v>7.5</v>
      </c>
      <c r="AM1141" s="44">
        <v>31.6</v>
      </c>
      <c r="AN1141" s="111">
        <v>3.2</v>
      </c>
      <c r="AO1141" s="111">
        <f>IF(AP1141=1,1,"xx")</f>
        <v>1</v>
      </c>
      <c r="AP1141" s="111">
        <v>1</v>
      </c>
      <c r="AQ1141" s="111"/>
      <c r="AR1141" s="335" t="s">
        <v>295</v>
      </c>
      <c r="AS1141" s="111" t="s">
        <v>240</v>
      </c>
      <c r="AT1141" s="111" t="s">
        <v>295</v>
      </c>
      <c r="AU1141" s="111"/>
      <c r="AV1141" s="357"/>
      <c r="AW1141" s="352"/>
      <c r="AX1141" s="352">
        <v>15.7</v>
      </c>
      <c r="AY1141" s="352">
        <v>7.5</v>
      </c>
      <c r="AZ1141" s="334" t="s">
        <v>240</v>
      </c>
      <c r="BA1141" s="352"/>
      <c r="BB1141" s="356">
        <v>31.6</v>
      </c>
      <c r="BC1141" s="352"/>
      <c r="BD1141" s="352"/>
      <c r="BE1141" s="34"/>
      <c r="BF1141" s="34">
        <v>3.2</v>
      </c>
      <c r="BG1141" s="34"/>
      <c r="BH1141" s="352"/>
      <c r="BI1141" s="352"/>
      <c r="BJ1141" s="34"/>
      <c r="BK1141" s="42">
        <v>8.14893</v>
      </c>
      <c r="BL1141" s="356">
        <v>2.739331</v>
      </c>
      <c r="BM1141" s="356">
        <v>5.12</v>
      </c>
      <c r="BN1141" s="356">
        <v>0.65300000000000002</v>
      </c>
      <c r="BO1141" s="356">
        <v>3.5</v>
      </c>
      <c r="BP1141" s="57">
        <v>4.2</v>
      </c>
      <c r="BQ1141" s="352">
        <v>30.4</v>
      </c>
      <c r="BR1141" s="34"/>
      <c r="BS1141" s="34"/>
      <c r="BT1141" s="352"/>
      <c r="BU1141" s="352"/>
      <c r="BV1141" s="34"/>
      <c r="BW1141" s="34"/>
      <c r="BX1141" s="34"/>
    </row>
    <row r="1142" spans="1:76" x14ac:dyDescent="0.35">
      <c r="A1142" s="34" t="s">
        <v>889</v>
      </c>
      <c r="B1142" s="34"/>
      <c r="C1142" s="34"/>
      <c r="D1142" s="34"/>
      <c r="E1142" s="357" t="s">
        <v>1917</v>
      </c>
      <c r="F1142" s="357" t="s">
        <v>1918</v>
      </c>
      <c r="G1142" s="359">
        <v>1993</v>
      </c>
      <c r="H1142" s="34"/>
      <c r="I1142" s="34"/>
      <c r="J1142" s="357"/>
      <c r="K1142" s="39" t="s">
        <v>80</v>
      </c>
      <c r="L1142" s="39" t="s">
        <v>89</v>
      </c>
      <c r="M1142" s="39" t="s">
        <v>90</v>
      </c>
      <c r="N1142" s="39" t="s">
        <v>91</v>
      </c>
      <c r="O1142" s="39" t="s">
        <v>92</v>
      </c>
      <c r="P1142" s="39" t="s">
        <v>93</v>
      </c>
      <c r="Q1142" s="39" t="s">
        <v>94</v>
      </c>
      <c r="R1142" s="357" t="s">
        <v>1895</v>
      </c>
      <c r="S1142" s="357" t="s">
        <v>1895</v>
      </c>
      <c r="T1142" s="34" t="s">
        <v>1904</v>
      </c>
      <c r="U1142" s="39" t="s">
        <v>31</v>
      </c>
      <c r="V1142" s="35" t="s">
        <v>31</v>
      </c>
      <c r="W1142" s="34" t="s">
        <v>280</v>
      </c>
      <c r="X1142" s="39" t="s">
        <v>281</v>
      </c>
      <c r="Y1142" s="357"/>
      <c r="Z1142" s="39" t="s">
        <v>239</v>
      </c>
      <c r="AA1142" s="34"/>
      <c r="AB1142" s="34"/>
      <c r="AC1142" s="41"/>
      <c r="AD1142" s="41" t="s">
        <v>240</v>
      </c>
      <c r="AE1142" s="41" t="s">
        <v>508</v>
      </c>
      <c r="AF1142" s="332" t="s">
        <v>240</v>
      </c>
      <c r="AG1142" s="34"/>
      <c r="AH1142" s="352">
        <v>78</v>
      </c>
      <c r="AI1142" s="111">
        <v>78</v>
      </c>
      <c r="AJ1142" s="34"/>
      <c r="AK1142" s="34"/>
      <c r="AL1142" s="336">
        <v>7.2</v>
      </c>
      <c r="AM1142" s="44">
        <v>31</v>
      </c>
      <c r="AN1142" s="111">
        <v>3.2</v>
      </c>
      <c r="AO1142" s="111">
        <f>IF(AP1142=1,1,"xx")</f>
        <v>1</v>
      </c>
      <c r="AP1142" s="111">
        <v>1</v>
      </c>
      <c r="AQ1142" s="111"/>
      <c r="AR1142" s="335" t="s">
        <v>295</v>
      </c>
      <c r="AS1142" s="111" t="s">
        <v>240</v>
      </c>
      <c r="AT1142" s="111" t="s">
        <v>295</v>
      </c>
      <c r="AU1142" s="111"/>
      <c r="AV1142" s="357"/>
      <c r="AW1142" s="352"/>
      <c r="AX1142" s="352">
        <v>15.3</v>
      </c>
      <c r="AY1142" s="352">
        <v>7.2</v>
      </c>
      <c r="AZ1142" s="334" t="s">
        <v>240</v>
      </c>
      <c r="BA1142" s="352"/>
      <c r="BB1142" s="356">
        <v>31</v>
      </c>
      <c r="BC1142" s="352"/>
      <c r="BD1142" s="352"/>
      <c r="BE1142" s="34"/>
      <c r="BF1142" s="34">
        <v>3.2</v>
      </c>
      <c r="BG1142" s="34"/>
      <c r="BH1142" s="352"/>
      <c r="BI1142" s="352"/>
      <c r="BJ1142" s="34"/>
      <c r="BK1142" s="42">
        <v>7.9942099999999998</v>
      </c>
      <c r="BL1142" s="356">
        <v>2.6873179999999999</v>
      </c>
      <c r="BM1142" s="356">
        <v>5.12</v>
      </c>
      <c r="BN1142" s="356">
        <v>0.65300000000000002</v>
      </c>
      <c r="BO1142" s="356">
        <v>2.2999999999999998</v>
      </c>
      <c r="BP1142" s="57">
        <v>3.1</v>
      </c>
      <c r="BQ1142" s="352">
        <v>29.7</v>
      </c>
      <c r="BR1142" s="34"/>
      <c r="BS1142" s="34"/>
      <c r="BT1142" s="352"/>
      <c r="BU1142" s="352"/>
      <c r="BV1142" s="34"/>
      <c r="BW1142" s="34"/>
      <c r="BX1142" s="34"/>
    </row>
    <row r="1143" spans="1:76" x14ac:dyDescent="0.35">
      <c r="A1143" s="34" t="s">
        <v>329</v>
      </c>
      <c r="B1143" s="34"/>
      <c r="C1143" s="34"/>
      <c r="D1143" s="34"/>
      <c r="E1143" s="113" t="s">
        <v>1246</v>
      </c>
      <c r="F1143" s="113" t="s">
        <v>1246</v>
      </c>
      <c r="G1143" s="41">
        <v>1978</v>
      </c>
      <c r="H1143" s="34"/>
      <c r="I1143" s="34"/>
      <c r="J1143" s="113"/>
      <c r="K1143" s="39" t="s">
        <v>80</v>
      </c>
      <c r="L1143" s="39" t="s">
        <v>89</v>
      </c>
      <c r="M1143" s="39" t="s">
        <v>90</v>
      </c>
      <c r="N1143" s="39" t="s">
        <v>91</v>
      </c>
      <c r="O1143" s="39" t="s">
        <v>92</v>
      </c>
      <c r="P1143" s="39" t="s">
        <v>93</v>
      </c>
      <c r="Q1143" s="39" t="s">
        <v>94</v>
      </c>
      <c r="R1143" s="35" t="s">
        <v>96</v>
      </c>
      <c r="S1143" s="35" t="s">
        <v>96</v>
      </c>
      <c r="T1143" s="113" t="s">
        <v>1919</v>
      </c>
      <c r="U1143" s="39" t="s">
        <v>31</v>
      </c>
      <c r="V1143" s="35" t="s">
        <v>31</v>
      </c>
      <c r="W1143" s="34" t="s">
        <v>280</v>
      </c>
      <c r="X1143" s="39" t="s">
        <v>281</v>
      </c>
      <c r="Y1143" s="113" t="s">
        <v>1920</v>
      </c>
      <c r="Z1143" s="39" t="s">
        <v>239</v>
      </c>
      <c r="AA1143" s="112"/>
      <c r="AB1143" s="112"/>
      <c r="AC1143" s="41">
        <v>96</v>
      </c>
      <c r="AD1143" s="41" t="s">
        <v>240</v>
      </c>
      <c r="AE1143" s="41" t="s">
        <v>508</v>
      </c>
      <c r="AF1143" s="332" t="s">
        <v>240</v>
      </c>
      <c r="AG1143" s="112"/>
      <c r="AH1143" s="112" t="s">
        <v>1921</v>
      </c>
      <c r="AI1143" s="111">
        <v>18</v>
      </c>
      <c r="AJ1143" s="112"/>
      <c r="AK1143" s="114" t="s">
        <v>509</v>
      </c>
      <c r="AL1143" s="336">
        <v>7.4</v>
      </c>
      <c r="AM1143" s="44">
        <v>22.998434756878314</v>
      </c>
      <c r="AN1143" s="111">
        <v>1.3</v>
      </c>
      <c r="AO1143" s="111">
        <v>4</v>
      </c>
      <c r="AP1143" s="111">
        <v>2</v>
      </c>
      <c r="AQ1143" s="111" t="s">
        <v>1801</v>
      </c>
      <c r="AR1143" s="335" t="s">
        <v>240</v>
      </c>
      <c r="AS1143" s="111" t="s">
        <v>240</v>
      </c>
      <c r="AT1143" s="111" t="s">
        <v>295</v>
      </c>
      <c r="AU1143" s="111" t="s">
        <v>783</v>
      </c>
      <c r="AV1143" s="112" t="s">
        <v>510</v>
      </c>
      <c r="AW1143" s="112"/>
      <c r="AX1143" s="112">
        <v>12.2</v>
      </c>
      <c r="AY1143" s="112">
        <v>7.4</v>
      </c>
      <c r="AZ1143" s="334" t="s">
        <v>240</v>
      </c>
      <c r="BA1143" s="112">
        <v>23</v>
      </c>
      <c r="BB1143" s="130">
        <v>22.998434756878314</v>
      </c>
      <c r="BC1143" s="112" t="s">
        <v>1901</v>
      </c>
      <c r="BD1143" s="112"/>
      <c r="BE1143" s="112" t="s">
        <v>1901</v>
      </c>
      <c r="BF1143" s="112"/>
      <c r="BG1143" s="112"/>
      <c r="BH1143" s="112"/>
      <c r="BI1143" s="112"/>
      <c r="BJ1143" s="112">
        <v>10</v>
      </c>
      <c r="BK1143" s="56">
        <v>6.1297453420827317</v>
      </c>
      <c r="BL1143" s="56">
        <v>1.8680088969639956</v>
      </c>
      <c r="BM1143" s="56">
        <v>3.2557541824572174</v>
      </c>
      <c r="BN1143" s="56">
        <v>0.49998819898345098</v>
      </c>
      <c r="BO1143" s="56">
        <v>4.4565630887562868</v>
      </c>
      <c r="BP1143" s="223">
        <v>2.8855364825727801</v>
      </c>
      <c r="BQ1143" s="112">
        <v>22</v>
      </c>
      <c r="BR1143" s="56"/>
      <c r="BS1143" s="112"/>
      <c r="BT1143" s="113" t="s">
        <v>487</v>
      </c>
      <c r="BU1143" s="112" t="s">
        <v>488</v>
      </c>
      <c r="BV1143" s="34"/>
      <c r="BW1143" s="34"/>
      <c r="BX1143" s="34"/>
    </row>
    <row r="1144" spans="1:76" x14ac:dyDescent="0.35">
      <c r="A1144" s="34" t="s">
        <v>329</v>
      </c>
      <c r="B1144" s="34"/>
      <c r="C1144" s="34"/>
      <c r="D1144" s="34"/>
      <c r="E1144" s="113" t="s">
        <v>1246</v>
      </c>
      <c r="F1144" s="113" t="s">
        <v>1246</v>
      </c>
      <c r="G1144" s="41">
        <v>1978</v>
      </c>
      <c r="H1144" s="34"/>
      <c r="I1144" s="34"/>
      <c r="J1144" s="113"/>
      <c r="K1144" s="39" t="s">
        <v>80</v>
      </c>
      <c r="L1144" s="39" t="s">
        <v>89</v>
      </c>
      <c r="M1144" s="39" t="s">
        <v>90</v>
      </c>
      <c r="N1144" s="39" t="s">
        <v>91</v>
      </c>
      <c r="O1144" s="39" t="s">
        <v>92</v>
      </c>
      <c r="P1144" s="39" t="s">
        <v>93</v>
      </c>
      <c r="Q1144" s="39" t="s">
        <v>94</v>
      </c>
      <c r="R1144" s="35" t="s">
        <v>96</v>
      </c>
      <c r="S1144" s="35" t="s">
        <v>96</v>
      </c>
      <c r="T1144" s="113" t="s">
        <v>1919</v>
      </c>
      <c r="U1144" s="39" t="s">
        <v>31</v>
      </c>
      <c r="V1144" s="35" t="s">
        <v>31</v>
      </c>
      <c r="W1144" s="34" t="s">
        <v>280</v>
      </c>
      <c r="X1144" s="39" t="s">
        <v>281</v>
      </c>
      <c r="Y1144" s="113" t="s">
        <v>1922</v>
      </c>
      <c r="Z1144" s="39" t="s">
        <v>239</v>
      </c>
      <c r="AA1144" s="112"/>
      <c r="AB1144" s="112"/>
      <c r="AC1144" s="41">
        <v>96</v>
      </c>
      <c r="AD1144" s="41" t="s">
        <v>240</v>
      </c>
      <c r="AE1144" s="41" t="s">
        <v>508</v>
      </c>
      <c r="AF1144" s="332" t="s">
        <v>240</v>
      </c>
      <c r="AG1144" s="112"/>
      <c r="AH1144" s="112" t="s">
        <v>1923</v>
      </c>
      <c r="AI1144" s="111">
        <v>29</v>
      </c>
      <c r="AJ1144" s="112"/>
      <c r="AK1144" s="114" t="s">
        <v>509</v>
      </c>
      <c r="AL1144" s="336">
        <v>7.1</v>
      </c>
      <c r="AM1144" s="44">
        <v>22.998434756878314</v>
      </c>
      <c r="AN1144" s="111">
        <v>1.3</v>
      </c>
      <c r="AO1144" s="111">
        <v>4</v>
      </c>
      <c r="AP1144" s="111">
        <v>2</v>
      </c>
      <c r="AQ1144" s="111" t="s">
        <v>1801</v>
      </c>
      <c r="AR1144" s="335" t="s">
        <v>240</v>
      </c>
      <c r="AS1144" s="111" t="s">
        <v>240</v>
      </c>
      <c r="AT1144" s="111" t="s">
        <v>295</v>
      </c>
      <c r="AU1144" s="111" t="s">
        <v>783</v>
      </c>
      <c r="AV1144" s="112" t="s">
        <v>510</v>
      </c>
      <c r="AW1144" s="112"/>
      <c r="AX1144" s="112">
        <v>12.2</v>
      </c>
      <c r="AY1144" s="112">
        <v>7.1</v>
      </c>
      <c r="AZ1144" s="334" t="s">
        <v>240</v>
      </c>
      <c r="BA1144" s="112">
        <v>23</v>
      </c>
      <c r="BB1144" s="130">
        <v>22.998434756878314</v>
      </c>
      <c r="BC1144" s="112" t="s">
        <v>1901</v>
      </c>
      <c r="BD1144" s="112"/>
      <c r="BE1144" s="112" t="s">
        <v>1901</v>
      </c>
      <c r="BF1144" s="112"/>
      <c r="BG1144" s="112"/>
      <c r="BH1144" s="112"/>
      <c r="BI1144" s="112"/>
      <c r="BJ1144" s="112">
        <v>10</v>
      </c>
      <c r="BK1144" s="56">
        <v>6.1297453420827317</v>
      </c>
      <c r="BL1144" s="56">
        <v>1.8680088969639956</v>
      </c>
      <c r="BM1144" s="56">
        <v>3.2557541824572174</v>
      </c>
      <c r="BN1144" s="56">
        <v>0.49998819898345098</v>
      </c>
      <c r="BO1144" s="56">
        <v>4.4607827862200766</v>
      </c>
      <c r="BP1144" s="223">
        <v>2.8882686532466129</v>
      </c>
      <c r="BQ1144" s="112">
        <v>22</v>
      </c>
      <c r="BR1144" s="56"/>
      <c r="BS1144" s="112"/>
      <c r="BT1144" s="113" t="s">
        <v>487</v>
      </c>
      <c r="BU1144" s="112" t="s">
        <v>488</v>
      </c>
      <c r="BV1144" s="34"/>
      <c r="BW1144" s="34"/>
      <c r="BX1144" s="34"/>
    </row>
    <row r="1145" spans="1:76" x14ac:dyDescent="0.35">
      <c r="A1145" s="34" t="s">
        <v>277</v>
      </c>
      <c r="B1145" s="34"/>
      <c r="C1145" s="34"/>
      <c r="D1145" s="34"/>
      <c r="E1145" s="113" t="s">
        <v>1246</v>
      </c>
      <c r="F1145" s="113" t="s">
        <v>1246</v>
      </c>
      <c r="G1145" s="41">
        <v>1978</v>
      </c>
      <c r="H1145" s="34"/>
      <c r="I1145" s="34"/>
      <c r="J1145" s="113"/>
      <c r="K1145" s="39" t="s">
        <v>80</v>
      </c>
      <c r="L1145" s="39" t="s">
        <v>89</v>
      </c>
      <c r="M1145" s="39" t="s">
        <v>90</v>
      </c>
      <c r="N1145" s="39" t="s">
        <v>91</v>
      </c>
      <c r="O1145" s="39" t="s">
        <v>92</v>
      </c>
      <c r="P1145" s="39" t="s">
        <v>93</v>
      </c>
      <c r="Q1145" s="39" t="s">
        <v>94</v>
      </c>
      <c r="R1145" s="35" t="s">
        <v>96</v>
      </c>
      <c r="S1145" s="35" t="s">
        <v>96</v>
      </c>
      <c r="T1145" s="113" t="s">
        <v>1919</v>
      </c>
      <c r="U1145" s="39" t="s">
        <v>31</v>
      </c>
      <c r="V1145" s="35" t="s">
        <v>31</v>
      </c>
      <c r="W1145" s="34" t="s">
        <v>280</v>
      </c>
      <c r="X1145" s="35" t="s">
        <v>284</v>
      </c>
      <c r="Y1145" s="113" t="s">
        <v>1888</v>
      </c>
      <c r="Z1145" s="39" t="s">
        <v>239</v>
      </c>
      <c r="AA1145" s="112"/>
      <c r="AB1145" s="112"/>
      <c r="AC1145" s="41">
        <v>96</v>
      </c>
      <c r="AD1145" s="41" t="s">
        <v>240</v>
      </c>
      <c r="AE1145" s="41" t="s">
        <v>508</v>
      </c>
      <c r="AF1145" s="332" t="s">
        <v>240</v>
      </c>
      <c r="AG1145" s="112"/>
      <c r="AH1145" s="112" t="s">
        <v>1924</v>
      </c>
      <c r="AI1145" s="111">
        <v>28</v>
      </c>
      <c r="AJ1145" s="112"/>
      <c r="AK1145" s="114" t="s">
        <v>509</v>
      </c>
      <c r="AL1145" s="336">
        <v>7.1</v>
      </c>
      <c r="AM1145" s="44">
        <v>22.998434756878314</v>
      </c>
      <c r="AN1145" s="111">
        <v>1.4</v>
      </c>
      <c r="AO1145" s="111">
        <v>4</v>
      </c>
      <c r="AP1145" s="111">
        <v>2</v>
      </c>
      <c r="AQ1145" s="111" t="s">
        <v>1801</v>
      </c>
      <c r="AR1145" s="335" t="s">
        <v>295</v>
      </c>
      <c r="AS1145" s="111" t="s">
        <v>240</v>
      </c>
      <c r="AT1145" s="111" t="s">
        <v>295</v>
      </c>
      <c r="AU1145" s="111" t="s">
        <v>783</v>
      </c>
      <c r="AV1145" s="112" t="s">
        <v>510</v>
      </c>
      <c r="AW1145" s="112"/>
      <c r="AX1145" s="112">
        <v>12.2</v>
      </c>
      <c r="AY1145" s="112">
        <v>7.1</v>
      </c>
      <c r="AZ1145" s="334" t="s">
        <v>240</v>
      </c>
      <c r="BA1145" s="112">
        <v>23</v>
      </c>
      <c r="BB1145" s="130">
        <v>22.998434756878314</v>
      </c>
      <c r="BC1145" s="112" t="s">
        <v>1925</v>
      </c>
      <c r="BD1145" s="112"/>
      <c r="BE1145" s="112" t="s">
        <v>1925</v>
      </c>
      <c r="BF1145" s="112"/>
      <c r="BG1145" s="112"/>
      <c r="BH1145" s="112"/>
      <c r="BI1145" s="112"/>
      <c r="BJ1145" s="112">
        <v>10</v>
      </c>
      <c r="BK1145" s="56">
        <v>6.1297453420827317</v>
      </c>
      <c r="BL1145" s="56">
        <v>1.8680088969639956</v>
      </c>
      <c r="BM1145" s="56">
        <v>3.2557541824572174</v>
      </c>
      <c r="BN1145" s="56">
        <v>0.49998819898345098</v>
      </c>
      <c r="BO1145" s="56">
        <v>4.4607827862200766</v>
      </c>
      <c r="BP1145" s="223">
        <v>2.8882686532466129</v>
      </c>
      <c r="BQ1145" s="112">
        <v>22</v>
      </c>
      <c r="BR1145" s="56"/>
      <c r="BS1145" s="112"/>
      <c r="BT1145" s="113" t="s">
        <v>487</v>
      </c>
      <c r="BU1145" s="112" t="s">
        <v>488</v>
      </c>
      <c r="BV1145" s="34"/>
      <c r="BW1145" s="34"/>
      <c r="BX1145" s="34"/>
    </row>
    <row r="1146" spans="1:76" x14ac:dyDescent="0.35">
      <c r="A1146" s="34" t="s">
        <v>329</v>
      </c>
      <c r="B1146" s="34"/>
      <c r="C1146" s="34"/>
      <c r="D1146" s="34"/>
      <c r="E1146" s="113" t="s">
        <v>1246</v>
      </c>
      <c r="F1146" s="113" t="s">
        <v>1246</v>
      </c>
      <c r="G1146" s="41">
        <v>1978</v>
      </c>
      <c r="H1146" s="34"/>
      <c r="I1146" s="34"/>
      <c r="J1146" s="113"/>
      <c r="K1146" s="39" t="s">
        <v>80</v>
      </c>
      <c r="L1146" s="39" t="s">
        <v>89</v>
      </c>
      <c r="M1146" s="39" t="s">
        <v>90</v>
      </c>
      <c r="N1146" s="39" t="s">
        <v>91</v>
      </c>
      <c r="O1146" s="39" t="s">
        <v>92</v>
      </c>
      <c r="P1146" s="39" t="s">
        <v>93</v>
      </c>
      <c r="Q1146" s="39" t="s">
        <v>94</v>
      </c>
      <c r="R1146" s="35" t="s">
        <v>96</v>
      </c>
      <c r="S1146" s="35" t="s">
        <v>96</v>
      </c>
      <c r="T1146" s="113" t="s">
        <v>1919</v>
      </c>
      <c r="U1146" s="39" t="s">
        <v>31</v>
      </c>
      <c r="V1146" s="35" t="s">
        <v>31</v>
      </c>
      <c r="W1146" s="34" t="s">
        <v>280</v>
      </c>
      <c r="X1146" s="39" t="s">
        <v>281</v>
      </c>
      <c r="Y1146" s="113" t="s">
        <v>1926</v>
      </c>
      <c r="Z1146" s="39" t="s">
        <v>239</v>
      </c>
      <c r="AA1146" s="112"/>
      <c r="AB1146" s="112"/>
      <c r="AC1146" s="41">
        <v>96</v>
      </c>
      <c r="AD1146" s="41" t="s">
        <v>240</v>
      </c>
      <c r="AE1146" s="41" t="s">
        <v>508</v>
      </c>
      <c r="AF1146" s="332" t="s">
        <v>240</v>
      </c>
      <c r="AG1146" s="112"/>
      <c r="AH1146" s="112" t="s">
        <v>829</v>
      </c>
      <c r="AI1146" s="111">
        <v>17</v>
      </c>
      <c r="AJ1146" s="112"/>
      <c r="AK1146" s="114" t="s">
        <v>509</v>
      </c>
      <c r="AL1146" s="336">
        <v>7.1</v>
      </c>
      <c r="AM1146" s="44">
        <v>22.998434756878314</v>
      </c>
      <c r="AN1146" s="111">
        <v>1.4</v>
      </c>
      <c r="AO1146" s="111">
        <v>4</v>
      </c>
      <c r="AP1146" s="111">
        <v>2</v>
      </c>
      <c r="AQ1146" s="111" t="s">
        <v>1801</v>
      </c>
      <c r="AR1146" s="335" t="s">
        <v>240</v>
      </c>
      <c r="AS1146" s="111" t="s">
        <v>240</v>
      </c>
      <c r="AT1146" s="111" t="s">
        <v>295</v>
      </c>
      <c r="AU1146" s="111" t="s">
        <v>783</v>
      </c>
      <c r="AV1146" s="112" t="s">
        <v>510</v>
      </c>
      <c r="AW1146" s="112"/>
      <c r="AX1146" s="112">
        <v>12.2</v>
      </c>
      <c r="AY1146" s="112">
        <v>7.1</v>
      </c>
      <c r="AZ1146" s="334" t="s">
        <v>240</v>
      </c>
      <c r="BA1146" s="112">
        <v>42</v>
      </c>
      <c r="BB1146" s="130">
        <v>22.998434756878314</v>
      </c>
      <c r="BC1146" s="112" t="s">
        <v>1925</v>
      </c>
      <c r="BD1146" s="112"/>
      <c r="BE1146" s="112" t="s">
        <v>1925</v>
      </c>
      <c r="BF1146" s="112"/>
      <c r="BG1146" s="112"/>
      <c r="BH1146" s="112"/>
      <c r="BI1146" s="112"/>
      <c r="BJ1146" s="112">
        <v>10</v>
      </c>
      <c r="BK1146" s="56">
        <v>6.1297453420827317</v>
      </c>
      <c r="BL1146" s="56">
        <v>1.8680088969639956</v>
      </c>
      <c r="BM1146" s="56">
        <v>3.2557541824572174</v>
      </c>
      <c r="BN1146" s="56">
        <v>0.49998819898345098</v>
      </c>
      <c r="BO1146" s="56">
        <v>4.4607827862200766</v>
      </c>
      <c r="BP1146" s="223">
        <v>2.8882686532466129</v>
      </c>
      <c r="BQ1146" s="112">
        <v>34</v>
      </c>
      <c r="BR1146" s="56"/>
      <c r="BS1146" s="112"/>
      <c r="BT1146" s="113" t="s">
        <v>487</v>
      </c>
      <c r="BU1146" s="112" t="s">
        <v>488</v>
      </c>
      <c r="BV1146" s="34"/>
      <c r="BW1146" s="34"/>
      <c r="BX1146" s="34"/>
    </row>
    <row r="1147" spans="1:76" x14ac:dyDescent="0.35">
      <c r="A1147" s="34" t="s">
        <v>329</v>
      </c>
      <c r="B1147" s="34"/>
      <c r="C1147" s="34"/>
      <c r="D1147" s="34"/>
      <c r="E1147" s="338" t="s">
        <v>1246</v>
      </c>
      <c r="F1147" s="338" t="s">
        <v>1899</v>
      </c>
      <c r="G1147" s="40">
        <v>1978</v>
      </c>
      <c r="H1147" s="34"/>
      <c r="I1147" s="34"/>
      <c r="J1147" s="338"/>
      <c r="K1147" s="39" t="s">
        <v>80</v>
      </c>
      <c r="L1147" s="39" t="s">
        <v>89</v>
      </c>
      <c r="M1147" s="39" t="s">
        <v>90</v>
      </c>
      <c r="N1147" s="39" t="s">
        <v>91</v>
      </c>
      <c r="O1147" s="39" t="s">
        <v>92</v>
      </c>
      <c r="P1147" s="39" t="s">
        <v>93</v>
      </c>
      <c r="Q1147" s="39" t="s">
        <v>94</v>
      </c>
      <c r="R1147" s="35" t="s">
        <v>96</v>
      </c>
      <c r="S1147" s="35" t="s">
        <v>96</v>
      </c>
      <c r="T1147" s="35" t="s">
        <v>1919</v>
      </c>
      <c r="U1147" s="39" t="s">
        <v>31</v>
      </c>
      <c r="V1147" s="35" t="s">
        <v>31</v>
      </c>
      <c r="W1147" s="34" t="s">
        <v>280</v>
      </c>
      <c r="X1147" s="35" t="s">
        <v>327</v>
      </c>
      <c r="Y1147" s="35" t="s">
        <v>327</v>
      </c>
      <c r="Z1147" s="39" t="s">
        <v>239</v>
      </c>
      <c r="AA1147" s="339"/>
      <c r="AB1147" s="339"/>
      <c r="AC1147" s="40">
        <v>96</v>
      </c>
      <c r="AD1147" s="40" t="s">
        <v>240</v>
      </c>
      <c r="AE1147" s="40" t="s">
        <v>508</v>
      </c>
      <c r="AF1147" s="332" t="s">
        <v>240</v>
      </c>
      <c r="AG1147" s="339"/>
      <c r="AH1147" s="339" t="s">
        <v>1927</v>
      </c>
      <c r="AI1147" s="111">
        <v>57</v>
      </c>
      <c r="AJ1147" s="339"/>
      <c r="AK1147" s="114" t="s">
        <v>509</v>
      </c>
      <c r="AL1147" s="336">
        <v>7.57</v>
      </c>
      <c r="AM1147" s="44">
        <v>41.997141729951707</v>
      </c>
      <c r="AN1147" s="111"/>
      <c r="AO1147" s="111">
        <v>4</v>
      </c>
      <c r="AP1147" s="111">
        <v>3</v>
      </c>
      <c r="AQ1147" s="111" t="s">
        <v>822</v>
      </c>
      <c r="AR1147" s="335" t="s">
        <v>240</v>
      </c>
      <c r="AS1147" s="111" t="s">
        <v>295</v>
      </c>
      <c r="AT1147" s="111" t="s">
        <v>295</v>
      </c>
      <c r="AU1147" s="111" t="s">
        <v>783</v>
      </c>
      <c r="AV1147" s="112" t="s">
        <v>510</v>
      </c>
      <c r="AW1147" s="339"/>
      <c r="AX1147" s="339">
        <v>9.1999999999999993</v>
      </c>
      <c r="AY1147" s="334">
        <v>7.57</v>
      </c>
      <c r="AZ1147" s="334" t="s">
        <v>240</v>
      </c>
      <c r="BA1147" s="339">
        <v>42</v>
      </c>
      <c r="BB1147" s="130">
        <v>41.997141729951707</v>
      </c>
      <c r="BC1147" s="339" t="s">
        <v>559</v>
      </c>
      <c r="BD1147" s="339"/>
      <c r="BE1147" s="339" t="s">
        <v>559</v>
      </c>
      <c r="BF1147" s="339"/>
      <c r="BG1147" s="339"/>
      <c r="BH1147" s="334"/>
      <c r="BI1147" s="334"/>
      <c r="BJ1147" s="112">
        <v>10</v>
      </c>
      <c r="BK1147" s="56">
        <v>11.193448015977163</v>
      </c>
      <c r="BL1147" s="56">
        <v>3.4111466814125135</v>
      </c>
      <c r="BM1147" s="56">
        <v>5.9452902462262234</v>
      </c>
      <c r="BN1147" s="56">
        <v>0.91302192857847575</v>
      </c>
      <c r="BO1147" s="56">
        <v>11.295805414978803</v>
      </c>
      <c r="BP1147" s="223">
        <v>7.313810659877988</v>
      </c>
      <c r="BQ1147" s="334">
        <v>34</v>
      </c>
      <c r="BR1147" s="56"/>
      <c r="BS1147" s="339"/>
      <c r="BT1147" s="338" t="s">
        <v>773</v>
      </c>
      <c r="BU1147" s="338" t="s">
        <v>825</v>
      </c>
      <c r="BV1147" s="34"/>
      <c r="BW1147" s="34"/>
      <c r="BX1147" s="34"/>
    </row>
    <row r="1148" spans="1:76" x14ac:dyDescent="0.35">
      <c r="A1148" s="34" t="s">
        <v>277</v>
      </c>
      <c r="B1148" s="34"/>
      <c r="C1148" s="34"/>
      <c r="D1148" s="34"/>
      <c r="E1148" s="113" t="s">
        <v>1879</v>
      </c>
      <c r="F1148" s="113" t="s">
        <v>1880</v>
      </c>
      <c r="G1148" s="41">
        <v>1979</v>
      </c>
      <c r="H1148" s="34"/>
      <c r="I1148" s="34"/>
      <c r="J1148" s="113"/>
      <c r="K1148" s="39" t="s">
        <v>80</v>
      </c>
      <c r="L1148" s="39" t="s">
        <v>89</v>
      </c>
      <c r="M1148" s="39" t="s">
        <v>90</v>
      </c>
      <c r="N1148" s="39" t="s">
        <v>91</v>
      </c>
      <c r="O1148" s="39" t="s">
        <v>92</v>
      </c>
      <c r="P1148" s="39" t="s">
        <v>93</v>
      </c>
      <c r="Q1148" s="39" t="s">
        <v>94</v>
      </c>
      <c r="R1148" s="35" t="s">
        <v>96</v>
      </c>
      <c r="S1148" s="35" t="s">
        <v>96</v>
      </c>
      <c r="T1148" s="113" t="s">
        <v>1919</v>
      </c>
      <c r="U1148" s="39" t="s">
        <v>31</v>
      </c>
      <c r="V1148" s="35" t="s">
        <v>31</v>
      </c>
      <c r="W1148" s="34" t="s">
        <v>280</v>
      </c>
      <c r="X1148" s="39" t="s">
        <v>281</v>
      </c>
      <c r="Y1148" s="113" t="s">
        <v>1928</v>
      </c>
      <c r="Z1148" s="39" t="s">
        <v>239</v>
      </c>
      <c r="AA1148" s="112"/>
      <c r="AB1148" s="112"/>
      <c r="AC1148" s="41">
        <v>96</v>
      </c>
      <c r="AD1148" s="41" t="s">
        <v>240</v>
      </c>
      <c r="AE1148" s="41" t="s">
        <v>508</v>
      </c>
      <c r="AF1148" s="332" t="s">
        <v>240</v>
      </c>
      <c r="AG1148" s="112"/>
      <c r="AH1148" s="112">
        <v>169</v>
      </c>
      <c r="AI1148" s="111">
        <v>169</v>
      </c>
      <c r="AJ1148" s="112"/>
      <c r="AK1148" s="114" t="s">
        <v>509</v>
      </c>
      <c r="AL1148" s="336">
        <v>7.8</v>
      </c>
      <c r="AM1148" s="44">
        <v>193.98679751453881</v>
      </c>
      <c r="AN1148" s="111">
        <v>3.3</v>
      </c>
      <c r="AO1148" s="111">
        <v>4</v>
      </c>
      <c r="AP1148" s="111">
        <v>2</v>
      </c>
      <c r="AQ1148" s="111" t="s">
        <v>1801</v>
      </c>
      <c r="AR1148" s="335" t="s">
        <v>295</v>
      </c>
      <c r="AS1148" s="111" t="s">
        <v>240</v>
      </c>
      <c r="AT1148" s="111" t="s">
        <v>295</v>
      </c>
      <c r="AU1148" s="111" t="s">
        <v>783</v>
      </c>
      <c r="AV1148" s="112" t="s">
        <v>510</v>
      </c>
      <c r="AW1148" s="112"/>
      <c r="AX1148" s="112">
        <v>12.8</v>
      </c>
      <c r="AY1148" s="112">
        <v>7.8</v>
      </c>
      <c r="AZ1148" s="334" t="s">
        <v>240</v>
      </c>
      <c r="BA1148" s="112">
        <v>194</v>
      </c>
      <c r="BB1148" s="130">
        <v>193.98679751453881</v>
      </c>
      <c r="BC1148" s="112" t="s">
        <v>1882</v>
      </c>
      <c r="BD1148" s="112"/>
      <c r="BE1148" s="112" t="s">
        <v>1882</v>
      </c>
      <c r="BF1148" s="112"/>
      <c r="BG1148" s="112"/>
      <c r="BH1148" s="112"/>
      <c r="BI1148" s="112"/>
      <c r="BJ1148" s="112">
        <v>10</v>
      </c>
      <c r="BK1148" s="56">
        <v>51.703069407132602</v>
      </c>
      <c r="BL1148" s="56">
        <v>15.756248957000658</v>
      </c>
      <c r="BM1148" s="56">
        <v>27.461578756378266</v>
      </c>
      <c r="BN1148" s="56">
        <v>4.2172917653386737</v>
      </c>
      <c r="BO1148" s="56">
        <v>43.531636313115904</v>
      </c>
      <c r="BP1148" s="223">
        <v>28.18587378343187</v>
      </c>
      <c r="BQ1148" s="112">
        <v>174</v>
      </c>
      <c r="BR1148" s="56"/>
      <c r="BS1148" s="112"/>
      <c r="BT1148" s="113" t="s">
        <v>487</v>
      </c>
      <c r="BU1148" s="112" t="s">
        <v>488</v>
      </c>
      <c r="BV1148" s="34"/>
      <c r="BW1148" s="34"/>
      <c r="BX1148" s="34"/>
    </row>
    <row r="1149" spans="1:76" x14ac:dyDescent="0.35">
      <c r="A1149" s="34" t="s">
        <v>277</v>
      </c>
      <c r="B1149" s="34"/>
      <c r="C1149" s="34"/>
      <c r="D1149" s="34"/>
      <c r="E1149" s="113" t="s">
        <v>1879</v>
      </c>
      <c r="F1149" s="113" t="s">
        <v>1880</v>
      </c>
      <c r="G1149" s="41">
        <v>1979</v>
      </c>
      <c r="H1149" s="34"/>
      <c r="I1149" s="34"/>
      <c r="J1149" s="113"/>
      <c r="K1149" s="39" t="s">
        <v>80</v>
      </c>
      <c r="L1149" s="39" t="s">
        <v>89</v>
      </c>
      <c r="M1149" s="39" t="s">
        <v>90</v>
      </c>
      <c r="N1149" s="39" t="s">
        <v>91</v>
      </c>
      <c r="O1149" s="39" t="s">
        <v>92</v>
      </c>
      <c r="P1149" s="39" t="s">
        <v>93</v>
      </c>
      <c r="Q1149" s="39" t="s">
        <v>94</v>
      </c>
      <c r="R1149" s="35" t="s">
        <v>96</v>
      </c>
      <c r="S1149" s="35" t="s">
        <v>96</v>
      </c>
      <c r="T1149" s="113" t="s">
        <v>1919</v>
      </c>
      <c r="U1149" s="39" t="s">
        <v>31</v>
      </c>
      <c r="V1149" s="35" t="s">
        <v>31</v>
      </c>
      <c r="W1149" s="34" t="s">
        <v>280</v>
      </c>
      <c r="X1149" s="39" t="s">
        <v>281</v>
      </c>
      <c r="Y1149" s="113" t="s">
        <v>1929</v>
      </c>
      <c r="Z1149" s="39" t="s">
        <v>239</v>
      </c>
      <c r="AA1149" s="112"/>
      <c r="AB1149" s="112"/>
      <c r="AC1149" s="41">
        <v>96</v>
      </c>
      <c r="AD1149" s="41" t="s">
        <v>240</v>
      </c>
      <c r="AE1149" s="41" t="s">
        <v>508</v>
      </c>
      <c r="AF1149" s="332" t="s">
        <v>240</v>
      </c>
      <c r="AG1149" s="112"/>
      <c r="AH1149" s="112">
        <v>165</v>
      </c>
      <c r="AI1149" s="111">
        <v>165</v>
      </c>
      <c r="AJ1149" s="112"/>
      <c r="AK1149" s="114" t="s">
        <v>509</v>
      </c>
      <c r="AL1149" s="336">
        <v>7.8</v>
      </c>
      <c r="AM1149" s="44">
        <v>193.98679751453881</v>
      </c>
      <c r="AN1149" s="111">
        <v>3.3</v>
      </c>
      <c r="AO1149" s="111">
        <v>4</v>
      </c>
      <c r="AP1149" s="111">
        <v>2</v>
      </c>
      <c r="AQ1149" s="111" t="s">
        <v>1801</v>
      </c>
      <c r="AR1149" s="335" t="s">
        <v>295</v>
      </c>
      <c r="AS1149" s="111" t="s">
        <v>240</v>
      </c>
      <c r="AT1149" s="111" t="s">
        <v>295</v>
      </c>
      <c r="AU1149" s="111" t="s">
        <v>783</v>
      </c>
      <c r="AV1149" s="112" t="s">
        <v>510</v>
      </c>
      <c r="AW1149" s="112"/>
      <c r="AX1149" s="112">
        <v>12.8</v>
      </c>
      <c r="AY1149" s="112">
        <v>7.8</v>
      </c>
      <c r="AZ1149" s="334" t="s">
        <v>240</v>
      </c>
      <c r="BA1149" s="112">
        <v>194</v>
      </c>
      <c r="BB1149" s="130">
        <v>193.98679751453881</v>
      </c>
      <c r="BC1149" s="112" t="s">
        <v>1882</v>
      </c>
      <c r="BD1149" s="112"/>
      <c r="BE1149" s="112" t="s">
        <v>1882</v>
      </c>
      <c r="BF1149" s="112"/>
      <c r="BG1149" s="112"/>
      <c r="BH1149" s="112"/>
      <c r="BI1149" s="112"/>
      <c r="BJ1149" s="112">
        <v>10</v>
      </c>
      <c r="BK1149" s="56">
        <v>51.703069407132602</v>
      </c>
      <c r="BL1149" s="56">
        <v>15.756248957000658</v>
      </c>
      <c r="BM1149" s="56">
        <v>27.461578756378266</v>
      </c>
      <c r="BN1149" s="56">
        <v>4.2172917653386737</v>
      </c>
      <c r="BO1149" s="56">
        <v>43.531636313115904</v>
      </c>
      <c r="BP1149" s="223">
        <v>28.18587378343187</v>
      </c>
      <c r="BQ1149" s="112">
        <v>174</v>
      </c>
      <c r="BR1149" s="56"/>
      <c r="BS1149" s="112"/>
      <c r="BT1149" s="113" t="s">
        <v>487</v>
      </c>
      <c r="BU1149" s="112" t="s">
        <v>488</v>
      </c>
      <c r="BV1149" s="34"/>
      <c r="BW1149" s="34"/>
      <c r="BX1149" s="34"/>
    </row>
    <row r="1150" spans="1:76" x14ac:dyDescent="0.35">
      <c r="A1150" s="34" t="s">
        <v>277</v>
      </c>
      <c r="B1150" s="34"/>
      <c r="C1150" s="34"/>
      <c r="D1150" s="34"/>
      <c r="E1150" s="113" t="s">
        <v>1879</v>
      </c>
      <c r="F1150" s="113" t="s">
        <v>1880</v>
      </c>
      <c r="G1150" s="41">
        <v>1979</v>
      </c>
      <c r="H1150" s="34"/>
      <c r="I1150" s="34"/>
      <c r="J1150" s="113"/>
      <c r="K1150" s="39" t="s">
        <v>80</v>
      </c>
      <c r="L1150" s="39" t="s">
        <v>89</v>
      </c>
      <c r="M1150" s="39" t="s">
        <v>90</v>
      </c>
      <c r="N1150" s="39" t="s">
        <v>91</v>
      </c>
      <c r="O1150" s="39" t="s">
        <v>92</v>
      </c>
      <c r="P1150" s="39" t="s">
        <v>93</v>
      </c>
      <c r="Q1150" s="39" t="s">
        <v>94</v>
      </c>
      <c r="R1150" s="35" t="s">
        <v>96</v>
      </c>
      <c r="S1150" s="35" t="s">
        <v>96</v>
      </c>
      <c r="T1150" s="113" t="s">
        <v>1919</v>
      </c>
      <c r="U1150" s="39" t="s">
        <v>31</v>
      </c>
      <c r="V1150" s="35" t="s">
        <v>31</v>
      </c>
      <c r="W1150" s="34" t="s">
        <v>280</v>
      </c>
      <c r="X1150" s="39" t="s">
        <v>281</v>
      </c>
      <c r="Y1150" s="113" t="s">
        <v>1930</v>
      </c>
      <c r="Z1150" s="39" t="s">
        <v>239</v>
      </c>
      <c r="AA1150" s="112"/>
      <c r="AB1150" s="112"/>
      <c r="AC1150" s="41">
        <v>96</v>
      </c>
      <c r="AD1150" s="41" t="s">
        <v>240</v>
      </c>
      <c r="AE1150" s="41" t="s">
        <v>508</v>
      </c>
      <c r="AF1150" s="332" t="s">
        <v>240</v>
      </c>
      <c r="AG1150" s="112"/>
      <c r="AH1150" s="112">
        <v>197</v>
      </c>
      <c r="AI1150" s="111">
        <v>197</v>
      </c>
      <c r="AJ1150" s="112"/>
      <c r="AK1150" s="114" t="s">
        <v>509</v>
      </c>
      <c r="AL1150" s="336">
        <v>7.8</v>
      </c>
      <c r="AM1150" s="44">
        <v>193.98679751453881</v>
      </c>
      <c r="AN1150" s="111">
        <v>3.3</v>
      </c>
      <c r="AO1150" s="111">
        <v>4</v>
      </c>
      <c r="AP1150" s="111">
        <v>2</v>
      </c>
      <c r="AQ1150" s="111" t="s">
        <v>1801</v>
      </c>
      <c r="AR1150" s="335" t="s">
        <v>295</v>
      </c>
      <c r="AS1150" s="111" t="s">
        <v>240</v>
      </c>
      <c r="AT1150" s="111" t="s">
        <v>295</v>
      </c>
      <c r="AU1150" s="111" t="s">
        <v>783</v>
      </c>
      <c r="AV1150" s="112" t="s">
        <v>510</v>
      </c>
      <c r="AW1150" s="112"/>
      <c r="AX1150" s="112">
        <v>12.8</v>
      </c>
      <c r="AY1150" s="112">
        <v>7.8</v>
      </c>
      <c r="AZ1150" s="334" t="s">
        <v>240</v>
      </c>
      <c r="BA1150" s="112">
        <v>194</v>
      </c>
      <c r="BB1150" s="130">
        <v>193.98679751453881</v>
      </c>
      <c r="BC1150" s="112" t="s">
        <v>1882</v>
      </c>
      <c r="BD1150" s="112"/>
      <c r="BE1150" s="112" t="s">
        <v>1882</v>
      </c>
      <c r="BF1150" s="112"/>
      <c r="BG1150" s="112"/>
      <c r="BH1150" s="112"/>
      <c r="BI1150" s="112"/>
      <c r="BJ1150" s="112">
        <v>10</v>
      </c>
      <c r="BK1150" s="56">
        <v>51.703069407132602</v>
      </c>
      <c r="BL1150" s="56">
        <v>15.756248957000658</v>
      </c>
      <c r="BM1150" s="56">
        <v>27.461578756378266</v>
      </c>
      <c r="BN1150" s="56">
        <v>4.2172917653386737</v>
      </c>
      <c r="BO1150" s="56">
        <v>43.531636313115904</v>
      </c>
      <c r="BP1150" s="223">
        <v>28.18587378343187</v>
      </c>
      <c r="BQ1150" s="112">
        <v>174</v>
      </c>
      <c r="BR1150" s="56"/>
      <c r="BS1150" s="112"/>
      <c r="BT1150" s="113" t="s">
        <v>487</v>
      </c>
      <c r="BU1150" s="112" t="s">
        <v>488</v>
      </c>
      <c r="BV1150" s="34"/>
      <c r="BW1150" s="34"/>
      <c r="BX1150" s="34"/>
    </row>
    <row r="1151" spans="1:76" x14ac:dyDescent="0.35">
      <c r="A1151" s="34" t="s">
        <v>277</v>
      </c>
      <c r="B1151" s="34"/>
      <c r="C1151" s="34"/>
      <c r="D1151" s="34"/>
      <c r="E1151" s="113" t="s">
        <v>1879</v>
      </c>
      <c r="F1151" s="113" t="s">
        <v>1880</v>
      </c>
      <c r="G1151" s="41">
        <v>1979</v>
      </c>
      <c r="H1151" s="34"/>
      <c r="I1151" s="34"/>
      <c r="J1151" s="113"/>
      <c r="K1151" s="39" t="s">
        <v>80</v>
      </c>
      <c r="L1151" s="39" t="s">
        <v>89</v>
      </c>
      <c r="M1151" s="39" t="s">
        <v>90</v>
      </c>
      <c r="N1151" s="39" t="s">
        <v>91</v>
      </c>
      <c r="O1151" s="39" t="s">
        <v>92</v>
      </c>
      <c r="P1151" s="39" t="s">
        <v>93</v>
      </c>
      <c r="Q1151" s="39" t="s">
        <v>94</v>
      </c>
      <c r="R1151" s="35" t="s">
        <v>96</v>
      </c>
      <c r="S1151" s="35" t="s">
        <v>96</v>
      </c>
      <c r="T1151" s="113" t="s">
        <v>1919</v>
      </c>
      <c r="U1151" s="39" t="s">
        <v>31</v>
      </c>
      <c r="V1151" s="35" t="s">
        <v>31</v>
      </c>
      <c r="W1151" s="34" t="s">
        <v>280</v>
      </c>
      <c r="X1151" s="39" t="s">
        <v>281</v>
      </c>
      <c r="Y1151" s="113" t="s">
        <v>1931</v>
      </c>
      <c r="Z1151" s="39" t="s">
        <v>239</v>
      </c>
      <c r="AA1151" s="112"/>
      <c r="AB1151" s="112"/>
      <c r="AC1151" s="41">
        <v>96</v>
      </c>
      <c r="AD1151" s="41" t="s">
        <v>240</v>
      </c>
      <c r="AE1151" s="41" t="s">
        <v>508</v>
      </c>
      <c r="AF1151" s="332" t="s">
        <v>240</v>
      </c>
      <c r="AG1151" s="112"/>
      <c r="AH1151" s="112">
        <v>83.3</v>
      </c>
      <c r="AI1151" s="111">
        <v>83.3</v>
      </c>
      <c r="AJ1151" s="112"/>
      <c r="AK1151" s="114" t="s">
        <v>509</v>
      </c>
      <c r="AL1151" s="336">
        <v>7.8</v>
      </c>
      <c r="AM1151" s="44">
        <v>193.98679751453881</v>
      </c>
      <c r="AN1151" s="111">
        <v>3.3</v>
      </c>
      <c r="AO1151" s="111">
        <v>4</v>
      </c>
      <c r="AP1151" s="111">
        <v>2</v>
      </c>
      <c r="AQ1151" s="111" t="s">
        <v>1801</v>
      </c>
      <c r="AR1151" s="335" t="s">
        <v>295</v>
      </c>
      <c r="AS1151" s="111" t="s">
        <v>240</v>
      </c>
      <c r="AT1151" s="111" t="s">
        <v>295</v>
      </c>
      <c r="AU1151" s="111" t="s">
        <v>783</v>
      </c>
      <c r="AV1151" s="112" t="s">
        <v>510</v>
      </c>
      <c r="AW1151" s="112"/>
      <c r="AX1151" s="112">
        <v>12.8</v>
      </c>
      <c r="AY1151" s="112">
        <v>7.8</v>
      </c>
      <c r="AZ1151" s="334" t="s">
        <v>240</v>
      </c>
      <c r="BA1151" s="112">
        <v>194</v>
      </c>
      <c r="BB1151" s="130">
        <v>193.98679751453881</v>
      </c>
      <c r="BC1151" s="112" t="s">
        <v>1882</v>
      </c>
      <c r="BD1151" s="112"/>
      <c r="BE1151" s="112" t="s">
        <v>1882</v>
      </c>
      <c r="BF1151" s="112"/>
      <c r="BG1151" s="112"/>
      <c r="BH1151" s="112"/>
      <c r="BI1151" s="112"/>
      <c r="BJ1151" s="112">
        <v>10</v>
      </c>
      <c r="BK1151" s="56">
        <v>51.703069407132602</v>
      </c>
      <c r="BL1151" s="56">
        <v>15.756248957000658</v>
      </c>
      <c r="BM1151" s="56">
        <v>27.461578756378266</v>
      </c>
      <c r="BN1151" s="56">
        <v>4.2172917653386737</v>
      </c>
      <c r="BO1151" s="56">
        <v>43.531636313115904</v>
      </c>
      <c r="BP1151" s="223">
        <v>28.18587378343187</v>
      </c>
      <c r="BQ1151" s="112">
        <v>174</v>
      </c>
      <c r="BR1151" s="56"/>
      <c r="BS1151" s="112"/>
      <c r="BT1151" s="113" t="s">
        <v>487</v>
      </c>
      <c r="BU1151" s="112" t="s">
        <v>488</v>
      </c>
      <c r="BV1151" s="34"/>
      <c r="BW1151" s="34"/>
      <c r="BX1151" s="34"/>
    </row>
    <row r="1152" spans="1:76" x14ac:dyDescent="0.35">
      <c r="A1152" s="34" t="s">
        <v>277</v>
      </c>
      <c r="B1152" s="34"/>
      <c r="C1152" s="34"/>
      <c r="D1152" s="34"/>
      <c r="E1152" s="113" t="s">
        <v>1879</v>
      </c>
      <c r="F1152" s="113" t="s">
        <v>1880</v>
      </c>
      <c r="G1152" s="41">
        <v>1979</v>
      </c>
      <c r="H1152" s="34"/>
      <c r="I1152" s="34"/>
      <c r="J1152" s="113"/>
      <c r="K1152" s="39" t="s">
        <v>80</v>
      </c>
      <c r="L1152" s="39" t="s">
        <v>89</v>
      </c>
      <c r="M1152" s="39" t="s">
        <v>90</v>
      </c>
      <c r="N1152" s="39" t="s">
        <v>91</v>
      </c>
      <c r="O1152" s="39" t="s">
        <v>92</v>
      </c>
      <c r="P1152" s="39" t="s">
        <v>93</v>
      </c>
      <c r="Q1152" s="39" t="s">
        <v>94</v>
      </c>
      <c r="R1152" s="35" t="s">
        <v>96</v>
      </c>
      <c r="S1152" s="35" t="s">
        <v>96</v>
      </c>
      <c r="T1152" s="113" t="s">
        <v>1919</v>
      </c>
      <c r="U1152" s="39" t="s">
        <v>31</v>
      </c>
      <c r="V1152" s="35" t="s">
        <v>31</v>
      </c>
      <c r="W1152" s="34" t="s">
        <v>280</v>
      </c>
      <c r="X1152" s="39" t="s">
        <v>281</v>
      </c>
      <c r="Y1152" s="113" t="s">
        <v>1932</v>
      </c>
      <c r="Z1152" s="39" t="s">
        <v>239</v>
      </c>
      <c r="AA1152" s="112"/>
      <c r="AB1152" s="112"/>
      <c r="AC1152" s="41">
        <v>96</v>
      </c>
      <c r="AD1152" s="41" t="s">
        <v>240</v>
      </c>
      <c r="AE1152" s="41" t="s">
        <v>508</v>
      </c>
      <c r="AF1152" s="332" t="s">
        <v>240</v>
      </c>
      <c r="AG1152" s="112"/>
      <c r="AH1152" s="112">
        <v>103</v>
      </c>
      <c r="AI1152" s="111">
        <v>103</v>
      </c>
      <c r="AJ1152" s="112"/>
      <c r="AK1152" s="114" t="s">
        <v>509</v>
      </c>
      <c r="AL1152" s="336">
        <v>7.8</v>
      </c>
      <c r="AM1152" s="44">
        <v>193.98679751453881</v>
      </c>
      <c r="AN1152" s="111">
        <v>3.3</v>
      </c>
      <c r="AO1152" s="111">
        <v>4</v>
      </c>
      <c r="AP1152" s="111">
        <v>2</v>
      </c>
      <c r="AQ1152" s="111" t="s">
        <v>1801</v>
      </c>
      <c r="AR1152" s="335" t="s">
        <v>295</v>
      </c>
      <c r="AS1152" s="111" t="s">
        <v>240</v>
      </c>
      <c r="AT1152" s="111" t="s">
        <v>295</v>
      </c>
      <c r="AU1152" s="111" t="s">
        <v>783</v>
      </c>
      <c r="AV1152" s="112" t="s">
        <v>510</v>
      </c>
      <c r="AW1152" s="112"/>
      <c r="AX1152" s="112">
        <v>12.8</v>
      </c>
      <c r="AY1152" s="112">
        <v>7.8</v>
      </c>
      <c r="AZ1152" s="334" t="s">
        <v>240</v>
      </c>
      <c r="BA1152" s="112">
        <v>194</v>
      </c>
      <c r="BB1152" s="130">
        <v>193.98679751453881</v>
      </c>
      <c r="BC1152" s="112" t="s">
        <v>1882</v>
      </c>
      <c r="BD1152" s="112"/>
      <c r="BE1152" s="112" t="s">
        <v>1882</v>
      </c>
      <c r="BF1152" s="112"/>
      <c r="BG1152" s="112"/>
      <c r="BH1152" s="112"/>
      <c r="BI1152" s="112"/>
      <c r="BJ1152" s="112">
        <v>10</v>
      </c>
      <c r="BK1152" s="56">
        <v>51.703069407132602</v>
      </c>
      <c r="BL1152" s="56">
        <v>15.756248957000658</v>
      </c>
      <c r="BM1152" s="56">
        <v>27.461578756378266</v>
      </c>
      <c r="BN1152" s="56">
        <v>4.2172917653386737</v>
      </c>
      <c r="BO1152" s="56">
        <v>43.531636313115904</v>
      </c>
      <c r="BP1152" s="223">
        <v>28.18587378343187</v>
      </c>
      <c r="BQ1152" s="112">
        <v>174</v>
      </c>
      <c r="BR1152" s="56"/>
      <c r="BS1152" s="112"/>
      <c r="BT1152" s="113" t="s">
        <v>487</v>
      </c>
      <c r="BU1152" s="112" t="s">
        <v>488</v>
      </c>
      <c r="BV1152" s="34"/>
      <c r="BW1152" s="34"/>
      <c r="BX1152" s="34"/>
    </row>
    <row r="1153" spans="1:76" x14ac:dyDescent="0.35">
      <c r="A1153" s="34" t="s">
        <v>277</v>
      </c>
      <c r="B1153" s="34"/>
      <c r="C1153" s="34"/>
      <c r="D1153" s="34"/>
      <c r="E1153" s="113" t="s">
        <v>1879</v>
      </c>
      <c r="F1153" s="113" t="s">
        <v>1880</v>
      </c>
      <c r="G1153" s="41">
        <v>1979</v>
      </c>
      <c r="H1153" s="34"/>
      <c r="I1153" s="34"/>
      <c r="J1153" s="113"/>
      <c r="K1153" s="39" t="s">
        <v>80</v>
      </c>
      <c r="L1153" s="39" t="s">
        <v>89</v>
      </c>
      <c r="M1153" s="39" t="s">
        <v>90</v>
      </c>
      <c r="N1153" s="39" t="s">
        <v>91</v>
      </c>
      <c r="O1153" s="39" t="s">
        <v>92</v>
      </c>
      <c r="P1153" s="39" t="s">
        <v>93</v>
      </c>
      <c r="Q1153" s="39" t="s">
        <v>94</v>
      </c>
      <c r="R1153" s="35" t="s">
        <v>96</v>
      </c>
      <c r="S1153" s="35" t="s">
        <v>96</v>
      </c>
      <c r="T1153" s="113" t="s">
        <v>1919</v>
      </c>
      <c r="U1153" s="39" t="s">
        <v>31</v>
      </c>
      <c r="V1153" s="35" t="s">
        <v>31</v>
      </c>
      <c r="W1153" s="34" t="s">
        <v>280</v>
      </c>
      <c r="X1153" s="39" t="s">
        <v>281</v>
      </c>
      <c r="Y1153" s="113" t="s">
        <v>1933</v>
      </c>
      <c r="Z1153" s="39" t="s">
        <v>239</v>
      </c>
      <c r="AA1153" s="112"/>
      <c r="AB1153" s="112"/>
      <c r="AC1153" s="41">
        <v>96</v>
      </c>
      <c r="AD1153" s="41" t="s">
        <v>240</v>
      </c>
      <c r="AE1153" s="41" t="s">
        <v>508</v>
      </c>
      <c r="AF1153" s="332" t="s">
        <v>240</v>
      </c>
      <c r="AG1153" s="112"/>
      <c r="AH1153" s="112">
        <v>274</v>
      </c>
      <c r="AI1153" s="111">
        <v>274</v>
      </c>
      <c r="AJ1153" s="112"/>
      <c r="AK1153" s="114" t="s">
        <v>509</v>
      </c>
      <c r="AL1153" s="336">
        <v>7.8</v>
      </c>
      <c r="AM1153" s="44">
        <v>193.98679751453881</v>
      </c>
      <c r="AN1153" s="111">
        <v>3.3</v>
      </c>
      <c r="AO1153" s="111">
        <v>4</v>
      </c>
      <c r="AP1153" s="111">
        <v>2</v>
      </c>
      <c r="AQ1153" s="111" t="s">
        <v>1801</v>
      </c>
      <c r="AR1153" s="335" t="s">
        <v>295</v>
      </c>
      <c r="AS1153" s="111" t="s">
        <v>240</v>
      </c>
      <c r="AT1153" s="111" t="s">
        <v>295</v>
      </c>
      <c r="AU1153" s="111" t="s">
        <v>783</v>
      </c>
      <c r="AV1153" s="112" t="s">
        <v>510</v>
      </c>
      <c r="AW1153" s="112"/>
      <c r="AX1153" s="112">
        <v>12.8</v>
      </c>
      <c r="AY1153" s="112">
        <v>7.8</v>
      </c>
      <c r="AZ1153" s="334" t="s">
        <v>240</v>
      </c>
      <c r="BA1153" s="112">
        <v>194</v>
      </c>
      <c r="BB1153" s="130">
        <v>193.98679751453881</v>
      </c>
      <c r="BC1153" s="112" t="s">
        <v>1882</v>
      </c>
      <c r="BD1153" s="112"/>
      <c r="BE1153" s="112" t="s">
        <v>1882</v>
      </c>
      <c r="BF1153" s="112"/>
      <c r="BG1153" s="112"/>
      <c r="BH1153" s="112"/>
      <c r="BI1153" s="112"/>
      <c r="BJ1153" s="112">
        <v>10</v>
      </c>
      <c r="BK1153" s="56">
        <v>51.703069407132602</v>
      </c>
      <c r="BL1153" s="56">
        <v>15.756248957000658</v>
      </c>
      <c r="BM1153" s="56">
        <v>27.461578756378266</v>
      </c>
      <c r="BN1153" s="56">
        <v>4.2172917653386737</v>
      </c>
      <c r="BO1153" s="56">
        <v>43.531636313115904</v>
      </c>
      <c r="BP1153" s="223">
        <v>28.18587378343187</v>
      </c>
      <c r="BQ1153" s="112">
        <v>174</v>
      </c>
      <c r="BR1153" s="56"/>
      <c r="BS1153" s="112"/>
      <c r="BT1153" s="113" t="s">
        <v>487</v>
      </c>
      <c r="BU1153" s="112" t="s">
        <v>488</v>
      </c>
      <c r="BV1153" s="34"/>
      <c r="BW1153" s="34"/>
      <c r="BX1153" s="34"/>
    </row>
    <row r="1154" spans="1:76" x14ac:dyDescent="0.35">
      <c r="A1154" s="34" t="s">
        <v>277</v>
      </c>
      <c r="B1154" s="34"/>
      <c r="C1154" s="34"/>
      <c r="D1154" s="34"/>
      <c r="E1154" s="113" t="s">
        <v>1879</v>
      </c>
      <c r="F1154" s="113" t="s">
        <v>1880</v>
      </c>
      <c r="G1154" s="41">
        <v>1979</v>
      </c>
      <c r="H1154" s="34"/>
      <c r="I1154" s="34"/>
      <c r="J1154" s="113"/>
      <c r="K1154" s="39" t="s">
        <v>80</v>
      </c>
      <c r="L1154" s="39" t="s">
        <v>89</v>
      </c>
      <c r="M1154" s="39" t="s">
        <v>90</v>
      </c>
      <c r="N1154" s="39" t="s">
        <v>91</v>
      </c>
      <c r="O1154" s="39" t="s">
        <v>92</v>
      </c>
      <c r="P1154" s="39" t="s">
        <v>93</v>
      </c>
      <c r="Q1154" s="39" t="s">
        <v>94</v>
      </c>
      <c r="R1154" s="35" t="s">
        <v>96</v>
      </c>
      <c r="S1154" s="35" t="s">
        <v>96</v>
      </c>
      <c r="T1154" s="113" t="s">
        <v>1919</v>
      </c>
      <c r="U1154" s="39" t="s">
        <v>31</v>
      </c>
      <c r="V1154" s="35" t="s">
        <v>31</v>
      </c>
      <c r="W1154" s="34" t="s">
        <v>280</v>
      </c>
      <c r="X1154" s="39" t="s">
        <v>281</v>
      </c>
      <c r="Y1154" s="113" t="s">
        <v>1934</v>
      </c>
      <c r="Z1154" s="39" t="s">
        <v>239</v>
      </c>
      <c r="AA1154" s="112"/>
      <c r="AB1154" s="112"/>
      <c r="AC1154" s="41">
        <v>96</v>
      </c>
      <c r="AD1154" s="41" t="s">
        <v>240</v>
      </c>
      <c r="AE1154" s="41" t="s">
        <v>508</v>
      </c>
      <c r="AF1154" s="332" t="s">
        <v>240</v>
      </c>
      <c r="AG1154" s="112"/>
      <c r="AH1154" s="112">
        <v>514</v>
      </c>
      <c r="AI1154" s="111">
        <v>514</v>
      </c>
      <c r="AJ1154" s="112"/>
      <c r="AK1154" s="114" t="s">
        <v>509</v>
      </c>
      <c r="AL1154" s="336">
        <v>7.8</v>
      </c>
      <c r="AM1154" s="44">
        <v>193.98679751453881</v>
      </c>
      <c r="AN1154" s="111">
        <v>3.3</v>
      </c>
      <c r="AO1154" s="111">
        <v>4</v>
      </c>
      <c r="AP1154" s="111">
        <v>2</v>
      </c>
      <c r="AQ1154" s="111" t="s">
        <v>1801</v>
      </c>
      <c r="AR1154" s="335" t="s">
        <v>295</v>
      </c>
      <c r="AS1154" s="111" t="s">
        <v>240</v>
      </c>
      <c r="AT1154" s="111" t="s">
        <v>295</v>
      </c>
      <c r="AU1154" s="111" t="s">
        <v>783</v>
      </c>
      <c r="AV1154" s="112" t="s">
        <v>510</v>
      </c>
      <c r="AW1154" s="112"/>
      <c r="AX1154" s="112">
        <v>12.8</v>
      </c>
      <c r="AY1154" s="112">
        <v>7.8</v>
      </c>
      <c r="AZ1154" s="334" t="s">
        <v>240</v>
      </c>
      <c r="BA1154" s="112">
        <v>194</v>
      </c>
      <c r="BB1154" s="130">
        <v>193.98679751453881</v>
      </c>
      <c r="BC1154" s="112" t="s">
        <v>1882</v>
      </c>
      <c r="BD1154" s="112"/>
      <c r="BE1154" s="112" t="s">
        <v>1882</v>
      </c>
      <c r="BF1154" s="112"/>
      <c r="BG1154" s="112"/>
      <c r="BH1154" s="112"/>
      <c r="BI1154" s="112"/>
      <c r="BJ1154" s="112">
        <v>10</v>
      </c>
      <c r="BK1154" s="56">
        <v>51.703069407132602</v>
      </c>
      <c r="BL1154" s="56">
        <v>15.756248957000658</v>
      </c>
      <c r="BM1154" s="56">
        <v>27.461578756378266</v>
      </c>
      <c r="BN1154" s="56">
        <v>4.2172917653386737</v>
      </c>
      <c r="BO1154" s="56">
        <v>43.531636313115904</v>
      </c>
      <c r="BP1154" s="223">
        <v>28.18587378343187</v>
      </c>
      <c r="BQ1154" s="112">
        <v>174</v>
      </c>
      <c r="BR1154" s="56"/>
      <c r="BS1154" s="112"/>
      <c r="BT1154" s="113" t="s">
        <v>487</v>
      </c>
      <c r="BU1154" s="112" t="s">
        <v>488</v>
      </c>
      <c r="BV1154" s="34"/>
      <c r="BW1154" s="34"/>
      <c r="BX1154" s="34"/>
    </row>
    <row r="1155" spans="1:76" x14ac:dyDescent="0.35">
      <c r="A1155" s="34" t="s">
        <v>277</v>
      </c>
      <c r="B1155" s="34"/>
      <c r="C1155" s="34"/>
      <c r="D1155" s="34"/>
      <c r="E1155" s="113" t="s">
        <v>1879</v>
      </c>
      <c r="F1155" s="113" t="s">
        <v>1880</v>
      </c>
      <c r="G1155" s="41">
        <v>1979</v>
      </c>
      <c r="H1155" s="34"/>
      <c r="I1155" s="34"/>
      <c r="J1155" s="113"/>
      <c r="K1155" s="39" t="s">
        <v>80</v>
      </c>
      <c r="L1155" s="39" t="s">
        <v>89</v>
      </c>
      <c r="M1155" s="39" t="s">
        <v>90</v>
      </c>
      <c r="N1155" s="39" t="s">
        <v>91</v>
      </c>
      <c r="O1155" s="39" t="s">
        <v>92</v>
      </c>
      <c r="P1155" s="39" t="s">
        <v>93</v>
      </c>
      <c r="Q1155" s="39" t="s">
        <v>94</v>
      </c>
      <c r="R1155" s="35" t="s">
        <v>96</v>
      </c>
      <c r="S1155" s="35" t="s">
        <v>96</v>
      </c>
      <c r="T1155" s="113" t="s">
        <v>1919</v>
      </c>
      <c r="U1155" s="39" t="s">
        <v>31</v>
      </c>
      <c r="V1155" s="35" t="s">
        <v>31</v>
      </c>
      <c r="W1155" s="34" t="s">
        <v>280</v>
      </c>
      <c r="X1155" s="39" t="s">
        <v>281</v>
      </c>
      <c r="Y1155" s="113" t="s">
        <v>1935</v>
      </c>
      <c r="Z1155" s="39" t="s">
        <v>239</v>
      </c>
      <c r="AA1155" s="112"/>
      <c r="AB1155" s="112"/>
      <c r="AC1155" s="41">
        <v>96</v>
      </c>
      <c r="AD1155" s="41" t="s">
        <v>240</v>
      </c>
      <c r="AE1155" s="41" t="s">
        <v>508</v>
      </c>
      <c r="AF1155" s="332" t="s">
        <v>240</v>
      </c>
      <c r="AG1155" s="112"/>
      <c r="AH1155" s="112">
        <v>243</v>
      </c>
      <c r="AI1155" s="111">
        <v>243</v>
      </c>
      <c r="AJ1155" s="112"/>
      <c r="AK1155" s="114" t="s">
        <v>509</v>
      </c>
      <c r="AL1155" s="336">
        <v>7.8</v>
      </c>
      <c r="AM1155" s="44">
        <v>193.98679751453881</v>
      </c>
      <c r="AN1155" s="111">
        <v>3.3</v>
      </c>
      <c r="AO1155" s="111">
        <v>4</v>
      </c>
      <c r="AP1155" s="111">
        <v>2</v>
      </c>
      <c r="AQ1155" s="111" t="s">
        <v>1801</v>
      </c>
      <c r="AR1155" s="335" t="s">
        <v>295</v>
      </c>
      <c r="AS1155" s="111" t="s">
        <v>240</v>
      </c>
      <c r="AT1155" s="111" t="s">
        <v>295</v>
      </c>
      <c r="AU1155" s="111" t="s">
        <v>783</v>
      </c>
      <c r="AV1155" s="112" t="s">
        <v>510</v>
      </c>
      <c r="AW1155" s="112"/>
      <c r="AX1155" s="112">
        <v>12.8</v>
      </c>
      <c r="AY1155" s="112">
        <v>7.8</v>
      </c>
      <c r="AZ1155" s="334" t="s">
        <v>240</v>
      </c>
      <c r="BA1155" s="112">
        <v>194</v>
      </c>
      <c r="BB1155" s="130">
        <v>193.98679751453881</v>
      </c>
      <c r="BC1155" s="112" t="s">
        <v>1882</v>
      </c>
      <c r="BD1155" s="112"/>
      <c r="BE1155" s="112" t="s">
        <v>1882</v>
      </c>
      <c r="BF1155" s="112"/>
      <c r="BG1155" s="112"/>
      <c r="BH1155" s="112"/>
      <c r="BI1155" s="112"/>
      <c r="BJ1155" s="112">
        <v>10</v>
      </c>
      <c r="BK1155" s="56">
        <v>51.703069407132602</v>
      </c>
      <c r="BL1155" s="56">
        <v>15.756248957000658</v>
      </c>
      <c r="BM1155" s="56">
        <v>27.461578756378266</v>
      </c>
      <c r="BN1155" s="56">
        <v>4.2172917653386737</v>
      </c>
      <c r="BO1155" s="56">
        <v>43.531636313115904</v>
      </c>
      <c r="BP1155" s="223">
        <v>28.18587378343187</v>
      </c>
      <c r="BQ1155" s="112">
        <v>174</v>
      </c>
      <c r="BR1155" s="56"/>
      <c r="BS1155" s="112"/>
      <c r="BT1155" s="113" t="s">
        <v>487</v>
      </c>
      <c r="BU1155" s="112" t="s">
        <v>488</v>
      </c>
      <c r="BV1155" s="34"/>
      <c r="BW1155" s="34"/>
      <c r="BX1155" s="34"/>
    </row>
    <row r="1156" spans="1:76" x14ac:dyDescent="0.35">
      <c r="A1156" s="34" t="s">
        <v>277</v>
      </c>
      <c r="B1156" s="34"/>
      <c r="C1156" s="34"/>
      <c r="D1156" s="34"/>
      <c r="E1156" s="113" t="s">
        <v>1879</v>
      </c>
      <c r="F1156" s="113" t="s">
        <v>1880</v>
      </c>
      <c r="G1156" s="41">
        <v>1979</v>
      </c>
      <c r="H1156" s="34"/>
      <c r="I1156" s="34"/>
      <c r="J1156" s="113"/>
      <c r="K1156" s="39" t="s">
        <v>80</v>
      </c>
      <c r="L1156" s="39" t="s">
        <v>89</v>
      </c>
      <c r="M1156" s="39" t="s">
        <v>90</v>
      </c>
      <c r="N1156" s="39" t="s">
        <v>91</v>
      </c>
      <c r="O1156" s="39" t="s">
        <v>92</v>
      </c>
      <c r="P1156" s="39" t="s">
        <v>93</v>
      </c>
      <c r="Q1156" s="39" t="s">
        <v>94</v>
      </c>
      <c r="R1156" s="35" t="s">
        <v>96</v>
      </c>
      <c r="S1156" s="35" t="s">
        <v>96</v>
      </c>
      <c r="T1156" s="113" t="s">
        <v>1919</v>
      </c>
      <c r="U1156" s="39" t="s">
        <v>31</v>
      </c>
      <c r="V1156" s="35" t="s">
        <v>31</v>
      </c>
      <c r="W1156" s="34" t="s">
        <v>280</v>
      </c>
      <c r="X1156" s="39" t="s">
        <v>281</v>
      </c>
      <c r="Y1156" s="113" t="s">
        <v>1936</v>
      </c>
      <c r="Z1156" s="39" t="s">
        <v>239</v>
      </c>
      <c r="AA1156" s="112"/>
      <c r="AB1156" s="112"/>
      <c r="AC1156" s="41">
        <v>96</v>
      </c>
      <c r="AD1156" s="41" t="s">
        <v>240</v>
      </c>
      <c r="AE1156" s="41" t="s">
        <v>508</v>
      </c>
      <c r="AF1156" s="332" t="s">
        <v>240</v>
      </c>
      <c r="AG1156" s="112"/>
      <c r="AH1156" s="112">
        <v>128</v>
      </c>
      <c r="AI1156" s="111">
        <v>128</v>
      </c>
      <c r="AJ1156" s="112"/>
      <c r="AK1156" s="114" t="s">
        <v>509</v>
      </c>
      <c r="AL1156" s="336">
        <v>7.8</v>
      </c>
      <c r="AM1156" s="44">
        <v>193.98679751453881</v>
      </c>
      <c r="AN1156" s="111">
        <v>3.3</v>
      </c>
      <c r="AO1156" s="111">
        <v>4</v>
      </c>
      <c r="AP1156" s="111">
        <v>2</v>
      </c>
      <c r="AQ1156" s="111" t="s">
        <v>1801</v>
      </c>
      <c r="AR1156" s="335" t="s">
        <v>295</v>
      </c>
      <c r="AS1156" s="111" t="s">
        <v>240</v>
      </c>
      <c r="AT1156" s="111" t="s">
        <v>295</v>
      </c>
      <c r="AU1156" s="111" t="s">
        <v>783</v>
      </c>
      <c r="AV1156" s="112" t="s">
        <v>510</v>
      </c>
      <c r="AW1156" s="112"/>
      <c r="AX1156" s="112">
        <v>12.8</v>
      </c>
      <c r="AY1156" s="112">
        <v>7.8</v>
      </c>
      <c r="AZ1156" s="334" t="s">
        <v>240</v>
      </c>
      <c r="BA1156" s="112">
        <v>194</v>
      </c>
      <c r="BB1156" s="130">
        <v>193.98679751453881</v>
      </c>
      <c r="BC1156" s="112" t="s">
        <v>1882</v>
      </c>
      <c r="BD1156" s="112"/>
      <c r="BE1156" s="112" t="s">
        <v>1882</v>
      </c>
      <c r="BF1156" s="112"/>
      <c r="BG1156" s="112"/>
      <c r="BH1156" s="112"/>
      <c r="BI1156" s="112"/>
      <c r="BJ1156" s="112">
        <v>10</v>
      </c>
      <c r="BK1156" s="56">
        <v>51.703069407132602</v>
      </c>
      <c r="BL1156" s="56">
        <v>15.756248957000658</v>
      </c>
      <c r="BM1156" s="56">
        <v>27.461578756378266</v>
      </c>
      <c r="BN1156" s="56">
        <v>4.2172917653386737</v>
      </c>
      <c r="BO1156" s="56">
        <v>43.531636313115904</v>
      </c>
      <c r="BP1156" s="223">
        <v>28.18587378343187</v>
      </c>
      <c r="BQ1156" s="112">
        <v>174</v>
      </c>
      <c r="BR1156" s="56"/>
      <c r="BS1156" s="112"/>
      <c r="BT1156" s="113" t="s">
        <v>487</v>
      </c>
      <c r="BU1156" s="112" t="s">
        <v>488</v>
      </c>
      <c r="BV1156" s="34"/>
      <c r="BW1156" s="34"/>
      <c r="BX1156" s="34"/>
    </row>
    <row r="1157" spans="1:76" x14ac:dyDescent="0.35">
      <c r="A1157" s="34" t="s">
        <v>277</v>
      </c>
      <c r="B1157" s="34"/>
      <c r="C1157" s="34"/>
      <c r="D1157" s="34"/>
      <c r="E1157" s="113" t="s">
        <v>1879</v>
      </c>
      <c r="F1157" s="113" t="s">
        <v>1880</v>
      </c>
      <c r="G1157" s="41">
        <v>1979</v>
      </c>
      <c r="H1157" s="34"/>
      <c r="I1157" s="34"/>
      <c r="J1157" s="113"/>
      <c r="K1157" s="39" t="s">
        <v>80</v>
      </c>
      <c r="L1157" s="39" t="s">
        <v>89</v>
      </c>
      <c r="M1157" s="39" t="s">
        <v>90</v>
      </c>
      <c r="N1157" s="39" t="s">
        <v>91</v>
      </c>
      <c r="O1157" s="39" t="s">
        <v>92</v>
      </c>
      <c r="P1157" s="39" t="s">
        <v>93</v>
      </c>
      <c r="Q1157" s="39" t="s">
        <v>94</v>
      </c>
      <c r="R1157" s="35" t="s">
        <v>96</v>
      </c>
      <c r="S1157" s="35" t="s">
        <v>96</v>
      </c>
      <c r="T1157" s="113" t="s">
        <v>1919</v>
      </c>
      <c r="U1157" s="39" t="s">
        <v>31</v>
      </c>
      <c r="V1157" s="35" t="s">
        <v>31</v>
      </c>
      <c r="W1157" s="34" t="s">
        <v>280</v>
      </c>
      <c r="X1157" s="39" t="s">
        <v>281</v>
      </c>
      <c r="Y1157" s="113" t="s">
        <v>1937</v>
      </c>
      <c r="Z1157" s="39" t="s">
        <v>239</v>
      </c>
      <c r="AA1157" s="112"/>
      <c r="AB1157" s="112"/>
      <c r="AC1157" s="41">
        <v>96</v>
      </c>
      <c r="AD1157" s="41" t="s">
        <v>240</v>
      </c>
      <c r="AE1157" s="41" t="s">
        <v>508</v>
      </c>
      <c r="AF1157" s="332" t="s">
        <v>240</v>
      </c>
      <c r="AG1157" s="112"/>
      <c r="AH1157" s="112">
        <v>85.3</v>
      </c>
      <c r="AI1157" s="111">
        <v>85.3</v>
      </c>
      <c r="AJ1157" s="112"/>
      <c r="AK1157" s="114" t="s">
        <v>509</v>
      </c>
      <c r="AL1157" s="336">
        <v>7.8</v>
      </c>
      <c r="AM1157" s="44">
        <v>193.98679751453881</v>
      </c>
      <c r="AN1157" s="111">
        <v>3.3</v>
      </c>
      <c r="AO1157" s="111">
        <v>4</v>
      </c>
      <c r="AP1157" s="111">
        <v>2</v>
      </c>
      <c r="AQ1157" s="111" t="s">
        <v>1801</v>
      </c>
      <c r="AR1157" s="335" t="s">
        <v>295</v>
      </c>
      <c r="AS1157" s="111" t="s">
        <v>240</v>
      </c>
      <c r="AT1157" s="111" t="s">
        <v>295</v>
      </c>
      <c r="AU1157" s="111" t="s">
        <v>783</v>
      </c>
      <c r="AV1157" s="112" t="s">
        <v>510</v>
      </c>
      <c r="AW1157" s="112"/>
      <c r="AX1157" s="112">
        <v>12.8</v>
      </c>
      <c r="AY1157" s="112">
        <v>7.8</v>
      </c>
      <c r="AZ1157" s="334" t="s">
        <v>240</v>
      </c>
      <c r="BA1157" s="112">
        <v>194</v>
      </c>
      <c r="BB1157" s="130">
        <v>193.98679751453881</v>
      </c>
      <c r="BC1157" s="112" t="s">
        <v>1882</v>
      </c>
      <c r="BD1157" s="112"/>
      <c r="BE1157" s="112" t="s">
        <v>1882</v>
      </c>
      <c r="BF1157" s="112"/>
      <c r="BG1157" s="112"/>
      <c r="BH1157" s="112"/>
      <c r="BI1157" s="112"/>
      <c r="BJ1157" s="112">
        <v>10</v>
      </c>
      <c r="BK1157" s="56">
        <v>51.703069407132602</v>
      </c>
      <c r="BL1157" s="56">
        <v>15.756248957000658</v>
      </c>
      <c r="BM1157" s="56">
        <v>27.461578756378266</v>
      </c>
      <c r="BN1157" s="56">
        <v>4.2172917653386737</v>
      </c>
      <c r="BO1157" s="56">
        <v>43.531636313115904</v>
      </c>
      <c r="BP1157" s="223">
        <v>28.18587378343187</v>
      </c>
      <c r="BQ1157" s="112">
        <v>174</v>
      </c>
      <c r="BR1157" s="56"/>
      <c r="BS1157" s="112"/>
      <c r="BT1157" s="113" t="s">
        <v>487</v>
      </c>
      <c r="BU1157" s="112" t="s">
        <v>488</v>
      </c>
      <c r="BV1157" s="34"/>
      <c r="BW1157" s="34"/>
      <c r="BX1157" s="34"/>
    </row>
    <row r="1158" spans="1:76" x14ac:dyDescent="0.35">
      <c r="A1158" s="34" t="s">
        <v>277</v>
      </c>
      <c r="B1158" s="34"/>
      <c r="C1158" s="34"/>
      <c r="D1158" s="34"/>
      <c r="E1158" s="113" t="s">
        <v>1879</v>
      </c>
      <c r="F1158" s="113" t="s">
        <v>1880</v>
      </c>
      <c r="G1158" s="41">
        <v>1979</v>
      </c>
      <c r="H1158" s="34"/>
      <c r="I1158" s="34"/>
      <c r="J1158" s="113"/>
      <c r="K1158" s="39" t="s">
        <v>80</v>
      </c>
      <c r="L1158" s="39" t="s">
        <v>89</v>
      </c>
      <c r="M1158" s="39" t="s">
        <v>90</v>
      </c>
      <c r="N1158" s="39" t="s">
        <v>91</v>
      </c>
      <c r="O1158" s="39" t="s">
        <v>92</v>
      </c>
      <c r="P1158" s="39" t="s">
        <v>93</v>
      </c>
      <c r="Q1158" s="39" t="s">
        <v>94</v>
      </c>
      <c r="R1158" s="35" t="s">
        <v>96</v>
      </c>
      <c r="S1158" s="35" t="s">
        <v>96</v>
      </c>
      <c r="T1158" s="113" t="s">
        <v>1919</v>
      </c>
      <c r="U1158" s="39" t="s">
        <v>31</v>
      </c>
      <c r="V1158" s="35" t="s">
        <v>31</v>
      </c>
      <c r="W1158" s="34" t="s">
        <v>280</v>
      </c>
      <c r="X1158" s="39" t="s">
        <v>281</v>
      </c>
      <c r="Y1158" s="113" t="s">
        <v>1938</v>
      </c>
      <c r="Z1158" s="39" t="s">
        <v>239</v>
      </c>
      <c r="AA1158" s="112"/>
      <c r="AB1158" s="112"/>
      <c r="AC1158" s="41">
        <v>96</v>
      </c>
      <c r="AD1158" s="41" t="s">
        <v>240</v>
      </c>
      <c r="AE1158" s="41" t="s">
        <v>508</v>
      </c>
      <c r="AF1158" s="332" t="s">
        <v>240</v>
      </c>
      <c r="AG1158" s="112"/>
      <c r="AH1158" s="112">
        <v>221</v>
      </c>
      <c r="AI1158" s="111">
        <v>221</v>
      </c>
      <c r="AJ1158" s="112"/>
      <c r="AK1158" s="114" t="s">
        <v>509</v>
      </c>
      <c r="AL1158" s="336">
        <v>7.8</v>
      </c>
      <c r="AM1158" s="44">
        <v>193.98679751453881</v>
      </c>
      <c r="AN1158" s="111">
        <v>3.3</v>
      </c>
      <c r="AO1158" s="111">
        <v>4</v>
      </c>
      <c r="AP1158" s="111">
        <v>2</v>
      </c>
      <c r="AQ1158" s="111" t="s">
        <v>1801</v>
      </c>
      <c r="AR1158" s="335" t="s">
        <v>295</v>
      </c>
      <c r="AS1158" s="111" t="s">
        <v>240</v>
      </c>
      <c r="AT1158" s="111" t="s">
        <v>295</v>
      </c>
      <c r="AU1158" s="111" t="s">
        <v>783</v>
      </c>
      <c r="AV1158" s="112" t="s">
        <v>510</v>
      </c>
      <c r="AW1158" s="112"/>
      <c r="AX1158" s="112">
        <v>12.8</v>
      </c>
      <c r="AY1158" s="112">
        <v>7.8</v>
      </c>
      <c r="AZ1158" s="334" t="s">
        <v>240</v>
      </c>
      <c r="BA1158" s="112">
        <v>194</v>
      </c>
      <c r="BB1158" s="130">
        <v>193.98679751453881</v>
      </c>
      <c r="BC1158" s="112" t="s">
        <v>1882</v>
      </c>
      <c r="BD1158" s="112"/>
      <c r="BE1158" s="112" t="s">
        <v>1882</v>
      </c>
      <c r="BF1158" s="112"/>
      <c r="BG1158" s="112"/>
      <c r="BH1158" s="112"/>
      <c r="BI1158" s="112"/>
      <c r="BJ1158" s="112">
        <v>10</v>
      </c>
      <c r="BK1158" s="56">
        <v>51.703069407132602</v>
      </c>
      <c r="BL1158" s="56">
        <v>15.756248957000658</v>
      </c>
      <c r="BM1158" s="56">
        <v>27.461578756378266</v>
      </c>
      <c r="BN1158" s="56">
        <v>4.2172917653386737</v>
      </c>
      <c r="BO1158" s="56">
        <v>43.531636313115904</v>
      </c>
      <c r="BP1158" s="223">
        <v>28.18587378343187</v>
      </c>
      <c r="BQ1158" s="112">
        <v>174</v>
      </c>
      <c r="BR1158" s="56"/>
      <c r="BS1158" s="112"/>
      <c r="BT1158" s="113" t="s">
        <v>487</v>
      </c>
      <c r="BU1158" s="112" t="s">
        <v>488</v>
      </c>
      <c r="BV1158" s="34"/>
      <c r="BW1158" s="34"/>
      <c r="BX1158" s="34"/>
    </row>
    <row r="1159" spans="1:76" x14ac:dyDescent="0.35">
      <c r="A1159" s="34" t="s">
        <v>329</v>
      </c>
      <c r="B1159" s="34"/>
      <c r="C1159" s="34"/>
      <c r="D1159" s="34"/>
      <c r="E1159" s="113" t="s">
        <v>1939</v>
      </c>
      <c r="F1159" s="113" t="s">
        <v>1940</v>
      </c>
      <c r="G1159" s="41">
        <v>1986</v>
      </c>
      <c r="H1159" s="34"/>
      <c r="I1159" s="34"/>
      <c r="J1159" s="113"/>
      <c r="K1159" s="39" t="s">
        <v>80</v>
      </c>
      <c r="L1159" s="39" t="s">
        <v>89</v>
      </c>
      <c r="M1159" s="39" t="s">
        <v>90</v>
      </c>
      <c r="N1159" s="39" t="s">
        <v>91</v>
      </c>
      <c r="O1159" s="39" t="s">
        <v>92</v>
      </c>
      <c r="P1159" s="39" t="s">
        <v>93</v>
      </c>
      <c r="Q1159" s="39" t="s">
        <v>94</v>
      </c>
      <c r="R1159" s="35" t="s">
        <v>96</v>
      </c>
      <c r="S1159" s="35" t="s">
        <v>96</v>
      </c>
      <c r="T1159" s="113" t="s">
        <v>1919</v>
      </c>
      <c r="U1159" s="39" t="s">
        <v>31</v>
      </c>
      <c r="V1159" s="35" t="s">
        <v>31</v>
      </c>
      <c r="W1159" s="34" t="s">
        <v>280</v>
      </c>
      <c r="X1159" s="39" t="s">
        <v>281</v>
      </c>
      <c r="Y1159" s="113" t="s">
        <v>1941</v>
      </c>
      <c r="Z1159" s="39" t="s">
        <v>239</v>
      </c>
      <c r="AA1159" s="112"/>
      <c r="AB1159" s="112"/>
      <c r="AC1159" s="41">
        <v>96</v>
      </c>
      <c r="AD1159" s="41" t="s">
        <v>240</v>
      </c>
      <c r="AE1159" s="41" t="s">
        <v>508</v>
      </c>
      <c r="AF1159" s="332" t="s">
        <v>240</v>
      </c>
      <c r="AG1159" s="112"/>
      <c r="AH1159" s="112" t="s">
        <v>1360</v>
      </c>
      <c r="AI1159" s="111">
        <v>2.8</v>
      </c>
      <c r="AJ1159" s="112"/>
      <c r="AK1159" s="114" t="s">
        <v>509</v>
      </c>
      <c r="AL1159" s="336">
        <v>6.9</v>
      </c>
      <c r="AM1159" s="44">
        <v>8.6256999999999984</v>
      </c>
      <c r="AN1159" s="111">
        <v>0.5</v>
      </c>
      <c r="AO1159" s="111">
        <v>2</v>
      </c>
      <c r="AP1159" s="111">
        <v>2</v>
      </c>
      <c r="AQ1159" s="111" t="s">
        <v>1801</v>
      </c>
      <c r="AR1159" s="335" t="s">
        <v>240</v>
      </c>
      <c r="AS1159" s="111" t="s">
        <v>240</v>
      </c>
      <c r="AT1159" s="111" t="s">
        <v>295</v>
      </c>
      <c r="AU1159" s="111" t="s">
        <v>240</v>
      </c>
      <c r="AV1159" s="112" t="s">
        <v>510</v>
      </c>
      <c r="AW1159" s="112"/>
      <c r="AX1159" s="112">
        <v>15.5</v>
      </c>
      <c r="AY1159" s="112">
        <v>6.9</v>
      </c>
      <c r="AZ1159" s="334" t="s">
        <v>240</v>
      </c>
      <c r="BA1159" s="112">
        <v>23</v>
      </c>
      <c r="BB1159" s="130">
        <v>8.6256999999999984</v>
      </c>
      <c r="BC1159" s="112">
        <v>0.5</v>
      </c>
      <c r="BD1159" s="112"/>
      <c r="BE1159" s="112">
        <v>0.5</v>
      </c>
      <c r="BF1159" s="112"/>
      <c r="BG1159" s="112"/>
      <c r="BH1159" s="112"/>
      <c r="BI1159" s="112"/>
      <c r="BJ1159" s="112">
        <v>10</v>
      </c>
      <c r="BK1159" s="56">
        <v>2.2999999999999998</v>
      </c>
      <c r="BL1159" s="56">
        <v>0.7</v>
      </c>
      <c r="BM1159" s="56">
        <v>1.221622465821278</v>
      </c>
      <c r="BN1159" s="56">
        <v>0.18760532346539632</v>
      </c>
      <c r="BO1159" s="56">
        <v>4.5999999999999996</v>
      </c>
      <c r="BP1159" s="223">
        <v>2.1</v>
      </c>
      <c r="BQ1159" s="112">
        <v>22</v>
      </c>
      <c r="BR1159" s="56"/>
      <c r="BS1159" s="112"/>
      <c r="BT1159" s="113" t="s">
        <v>487</v>
      </c>
      <c r="BU1159" s="112" t="s">
        <v>488</v>
      </c>
      <c r="BV1159" s="34"/>
      <c r="BW1159" s="34"/>
      <c r="BX1159" s="34"/>
    </row>
    <row r="1160" spans="1:76" x14ac:dyDescent="0.35">
      <c r="A1160" s="34" t="s">
        <v>324</v>
      </c>
      <c r="B1160" s="34"/>
      <c r="C1160" s="34"/>
      <c r="D1160" s="34"/>
      <c r="E1160" s="35" t="s">
        <v>1220</v>
      </c>
      <c r="F1160" s="35" t="s">
        <v>346</v>
      </c>
      <c r="G1160" s="40">
        <v>1990</v>
      </c>
      <c r="H1160" s="34"/>
      <c r="I1160" s="34"/>
      <c r="J1160" s="35"/>
      <c r="K1160" s="39" t="s">
        <v>80</v>
      </c>
      <c r="L1160" s="39" t="s">
        <v>89</v>
      </c>
      <c r="M1160" s="39" t="s">
        <v>90</v>
      </c>
      <c r="N1160" s="39" t="s">
        <v>91</v>
      </c>
      <c r="O1160" s="39" t="s">
        <v>92</v>
      </c>
      <c r="P1160" s="39" t="s">
        <v>93</v>
      </c>
      <c r="Q1160" s="39" t="s">
        <v>94</v>
      </c>
      <c r="R1160" s="35" t="s">
        <v>96</v>
      </c>
      <c r="S1160" s="35" t="s">
        <v>96</v>
      </c>
      <c r="T1160" s="35" t="s">
        <v>1919</v>
      </c>
      <c r="U1160" s="39" t="s">
        <v>31</v>
      </c>
      <c r="V1160" s="35" t="s">
        <v>31</v>
      </c>
      <c r="W1160" s="34" t="s">
        <v>280</v>
      </c>
      <c r="X1160" s="35" t="s">
        <v>327</v>
      </c>
      <c r="Y1160" s="35" t="s">
        <v>327</v>
      </c>
      <c r="Z1160" s="39" t="s">
        <v>239</v>
      </c>
      <c r="AA1160" s="343"/>
      <c r="AB1160" s="34"/>
      <c r="AC1160" s="41">
        <v>96</v>
      </c>
      <c r="AD1160" s="41" t="s">
        <v>240</v>
      </c>
      <c r="AE1160" s="41" t="s">
        <v>508</v>
      </c>
      <c r="AF1160" s="332" t="s">
        <v>240</v>
      </c>
      <c r="AG1160" s="34"/>
      <c r="AH1160" s="343">
        <v>26</v>
      </c>
      <c r="AI1160" s="111">
        <v>26</v>
      </c>
      <c r="AJ1160" s="350" t="s">
        <v>1942</v>
      </c>
      <c r="AK1160" s="35" t="s">
        <v>748</v>
      </c>
      <c r="AL1160" s="336">
        <v>6.9</v>
      </c>
      <c r="AM1160" s="44">
        <v>19</v>
      </c>
      <c r="AN1160" s="111">
        <v>2.4</v>
      </c>
      <c r="AO1160" s="111">
        <v>2</v>
      </c>
      <c r="AP1160" s="111">
        <v>3</v>
      </c>
      <c r="AQ1160" s="111" t="s">
        <v>822</v>
      </c>
      <c r="AR1160" s="335" t="s">
        <v>240</v>
      </c>
      <c r="AS1160" s="111" t="s">
        <v>295</v>
      </c>
      <c r="AT1160" s="111" t="s">
        <v>295</v>
      </c>
      <c r="AU1160" s="111"/>
      <c r="AV1160" s="35" t="s">
        <v>510</v>
      </c>
      <c r="AW1160" s="34" t="s">
        <v>1223</v>
      </c>
      <c r="AX1160" s="34">
        <v>18</v>
      </c>
      <c r="AY1160" s="34">
        <v>6.9</v>
      </c>
      <c r="AZ1160" s="334" t="s">
        <v>240</v>
      </c>
      <c r="BA1160" s="34">
        <v>19</v>
      </c>
      <c r="BB1160" s="34"/>
      <c r="BC1160" s="34" t="s">
        <v>1224</v>
      </c>
      <c r="BD1160" s="34" t="s">
        <v>1225</v>
      </c>
      <c r="BE1160" s="34"/>
      <c r="BF1160" s="34"/>
      <c r="BG1160" s="34"/>
      <c r="BH1160" s="34"/>
      <c r="BI1160" s="34"/>
      <c r="BJ1160" s="34"/>
      <c r="BK1160" s="56">
        <v>10.379705354340839</v>
      </c>
      <c r="BL1160" s="56">
        <v>9.0042990531391123</v>
      </c>
      <c r="BM1160" s="56">
        <v>19.524733405175215</v>
      </c>
      <c r="BN1160" s="56">
        <v>1.5590214820702852</v>
      </c>
      <c r="BO1160" s="56">
        <v>38.491628365984248</v>
      </c>
      <c r="BP1160" s="223">
        <v>0.89990774754972913</v>
      </c>
      <c r="BQ1160" s="33">
        <v>22.023913333333333</v>
      </c>
      <c r="BR1160" s="34"/>
      <c r="BS1160" s="34"/>
      <c r="BT1160" s="342">
        <v>0.73</v>
      </c>
      <c r="BU1160" s="34" t="s">
        <v>324</v>
      </c>
      <c r="BV1160" s="34"/>
      <c r="BW1160" s="34"/>
      <c r="BX1160" s="34"/>
    </row>
    <row r="1161" spans="1:76" x14ac:dyDescent="0.35">
      <c r="A1161" s="34" t="s">
        <v>329</v>
      </c>
      <c r="B1161" s="34"/>
      <c r="C1161" s="34"/>
      <c r="D1161" s="34"/>
      <c r="E1161" s="338" t="s">
        <v>1907</v>
      </c>
      <c r="F1161" s="338" t="s">
        <v>1908</v>
      </c>
      <c r="G1161" s="40">
        <v>1990</v>
      </c>
      <c r="H1161" s="34"/>
      <c r="I1161" s="34"/>
      <c r="J1161" s="338"/>
      <c r="K1161" s="39" t="s">
        <v>80</v>
      </c>
      <c r="L1161" s="39" t="s">
        <v>89</v>
      </c>
      <c r="M1161" s="39" t="s">
        <v>90</v>
      </c>
      <c r="N1161" s="39" t="s">
        <v>91</v>
      </c>
      <c r="O1161" s="39" t="s">
        <v>92</v>
      </c>
      <c r="P1161" s="39" t="s">
        <v>93</v>
      </c>
      <c r="Q1161" s="39" t="s">
        <v>94</v>
      </c>
      <c r="R1161" s="35" t="s">
        <v>96</v>
      </c>
      <c r="S1161" s="35" t="s">
        <v>96</v>
      </c>
      <c r="T1161" s="35" t="s">
        <v>1919</v>
      </c>
      <c r="U1161" s="39" t="s">
        <v>31</v>
      </c>
      <c r="V1161" s="35" t="s">
        <v>31</v>
      </c>
      <c r="W1161" s="34" t="s">
        <v>280</v>
      </c>
      <c r="X1161" s="35" t="s">
        <v>284</v>
      </c>
      <c r="Y1161" s="35" t="s">
        <v>1943</v>
      </c>
      <c r="Z1161" s="39" t="s">
        <v>239</v>
      </c>
      <c r="AA1161" s="339"/>
      <c r="AB1161" s="339"/>
      <c r="AC1161" s="40">
        <v>96</v>
      </c>
      <c r="AD1161" s="40" t="s">
        <v>240</v>
      </c>
      <c r="AE1161" s="41" t="s">
        <v>508</v>
      </c>
      <c r="AF1161" s="332" t="s">
        <v>240</v>
      </c>
      <c r="AG1161" s="339"/>
      <c r="AH1161" s="339" t="s">
        <v>1944</v>
      </c>
      <c r="AI1161" s="111">
        <v>13.8</v>
      </c>
      <c r="AJ1161" s="339"/>
      <c r="AK1161" s="114" t="s">
        <v>295</v>
      </c>
      <c r="AL1161" s="336">
        <v>7.55</v>
      </c>
      <c r="AM1161" s="44">
        <v>41.297189367785847</v>
      </c>
      <c r="AN1161" s="111"/>
      <c r="AO1161" s="111">
        <v>3</v>
      </c>
      <c r="AP1161" s="111">
        <v>3</v>
      </c>
      <c r="AQ1161" s="111" t="s">
        <v>822</v>
      </c>
      <c r="AR1161" s="335" t="s">
        <v>240</v>
      </c>
      <c r="AS1161" s="111" t="s">
        <v>295</v>
      </c>
      <c r="AT1161" s="111" t="s">
        <v>295</v>
      </c>
      <c r="AU1161" s="111" t="s">
        <v>240</v>
      </c>
      <c r="AV1161" s="112" t="s">
        <v>167</v>
      </c>
      <c r="AW1161" s="339"/>
      <c r="AX1161" s="339">
        <v>12</v>
      </c>
      <c r="AY1161" s="334">
        <v>7.55</v>
      </c>
      <c r="AZ1161" s="334" t="s">
        <v>240</v>
      </c>
      <c r="BA1161" s="339">
        <v>41.3</v>
      </c>
      <c r="BB1161" s="130">
        <v>41.297189367785847</v>
      </c>
      <c r="BC1161" s="339" t="s">
        <v>559</v>
      </c>
      <c r="BD1161" s="339"/>
      <c r="BE1161" s="339" t="s">
        <v>559</v>
      </c>
      <c r="BF1161" s="339"/>
      <c r="BG1161" s="339"/>
      <c r="BH1161" s="334"/>
      <c r="BI1161" s="334"/>
      <c r="BJ1161" s="112">
        <v>0.01</v>
      </c>
      <c r="BK1161" s="56">
        <v>11.006890549044209</v>
      </c>
      <c r="BL1161" s="56">
        <v>3.3542942367223056</v>
      </c>
      <c r="BM1161" s="56">
        <v>5.8462020754557864</v>
      </c>
      <c r="BN1161" s="56">
        <v>0.8978048964355011</v>
      </c>
      <c r="BO1161" s="56">
        <v>12.403129518145247</v>
      </c>
      <c r="BP1161" s="223">
        <v>8.030781122111625</v>
      </c>
      <c r="BQ1161" s="334">
        <v>30.9</v>
      </c>
      <c r="BR1161" s="56"/>
      <c r="BS1161" s="339"/>
      <c r="BT1161" s="338" t="s">
        <v>773</v>
      </c>
      <c r="BU1161" s="340" t="s">
        <v>774</v>
      </c>
      <c r="BV1161" s="34"/>
      <c r="BW1161" s="34"/>
      <c r="BX1161" s="34"/>
    </row>
    <row r="1162" spans="1:76" x14ac:dyDescent="0.35">
      <c r="A1162" s="34" t="s">
        <v>329</v>
      </c>
      <c r="B1162" s="34"/>
      <c r="C1162" s="34"/>
      <c r="D1162" s="34"/>
      <c r="E1162" s="338" t="s">
        <v>1907</v>
      </c>
      <c r="F1162" s="338" t="s">
        <v>1908</v>
      </c>
      <c r="G1162" s="40">
        <v>1990</v>
      </c>
      <c r="H1162" s="34"/>
      <c r="I1162" s="34"/>
      <c r="J1162" s="338"/>
      <c r="K1162" s="39" t="s">
        <v>80</v>
      </c>
      <c r="L1162" s="39" t="s">
        <v>89</v>
      </c>
      <c r="M1162" s="39" t="s">
        <v>90</v>
      </c>
      <c r="N1162" s="39" t="s">
        <v>91</v>
      </c>
      <c r="O1162" s="39" t="s">
        <v>92</v>
      </c>
      <c r="P1162" s="39" t="s">
        <v>93</v>
      </c>
      <c r="Q1162" s="39" t="s">
        <v>94</v>
      </c>
      <c r="R1162" s="35" t="s">
        <v>96</v>
      </c>
      <c r="S1162" s="35" t="s">
        <v>96</v>
      </c>
      <c r="T1162" s="35" t="s">
        <v>1919</v>
      </c>
      <c r="U1162" s="39" t="s">
        <v>31</v>
      </c>
      <c r="V1162" s="35" t="s">
        <v>31</v>
      </c>
      <c r="W1162" s="34" t="s">
        <v>280</v>
      </c>
      <c r="X1162" s="35" t="s">
        <v>284</v>
      </c>
      <c r="Y1162" s="35" t="s">
        <v>1888</v>
      </c>
      <c r="Z1162" s="39" t="s">
        <v>239</v>
      </c>
      <c r="AA1162" s="339"/>
      <c r="AB1162" s="339"/>
      <c r="AC1162" s="40">
        <v>96</v>
      </c>
      <c r="AD1162" s="40" t="s">
        <v>240</v>
      </c>
      <c r="AE1162" s="41" t="s">
        <v>508</v>
      </c>
      <c r="AF1162" s="332" t="s">
        <v>240</v>
      </c>
      <c r="AG1162" s="339"/>
      <c r="AH1162" s="339" t="s">
        <v>1945</v>
      </c>
      <c r="AI1162" s="111" t="s">
        <v>1945</v>
      </c>
      <c r="AJ1162" s="339"/>
      <c r="AK1162" s="114" t="s">
        <v>295</v>
      </c>
      <c r="AL1162" s="336">
        <v>7.55</v>
      </c>
      <c r="AM1162" s="44">
        <v>41.297189367785847</v>
      </c>
      <c r="AN1162" s="111"/>
      <c r="AO1162" s="111">
        <v>3</v>
      </c>
      <c r="AP1162" s="111">
        <v>3</v>
      </c>
      <c r="AQ1162" s="111" t="s">
        <v>822</v>
      </c>
      <c r="AR1162" s="335" t="s">
        <v>240</v>
      </c>
      <c r="AS1162" s="111" t="s">
        <v>295</v>
      </c>
      <c r="AT1162" s="111" t="s">
        <v>295</v>
      </c>
      <c r="AU1162" s="111" t="s">
        <v>240</v>
      </c>
      <c r="AV1162" s="112" t="s">
        <v>167</v>
      </c>
      <c r="AW1162" s="339"/>
      <c r="AX1162" s="339">
        <v>12</v>
      </c>
      <c r="AY1162" s="334">
        <v>7.55</v>
      </c>
      <c r="AZ1162" s="334" t="s">
        <v>240</v>
      </c>
      <c r="BA1162" s="339">
        <v>41.3</v>
      </c>
      <c r="BB1162" s="130">
        <v>41.297189367785847</v>
      </c>
      <c r="BC1162" s="339" t="s">
        <v>559</v>
      </c>
      <c r="BD1162" s="339"/>
      <c r="BE1162" s="339" t="s">
        <v>559</v>
      </c>
      <c r="BF1162" s="339"/>
      <c r="BG1162" s="339"/>
      <c r="BH1162" s="334"/>
      <c r="BI1162" s="334"/>
      <c r="BJ1162" s="112">
        <v>0.01</v>
      </c>
      <c r="BK1162" s="56">
        <v>11.006890549044209</v>
      </c>
      <c r="BL1162" s="56">
        <v>3.3542942367223056</v>
      </c>
      <c r="BM1162" s="56">
        <v>5.8462020754557864</v>
      </c>
      <c r="BN1162" s="56">
        <v>0.8978048964355011</v>
      </c>
      <c r="BO1162" s="56">
        <v>12.403129518145247</v>
      </c>
      <c r="BP1162" s="223">
        <v>8.030781122111625</v>
      </c>
      <c r="BQ1162" s="334">
        <v>30.9</v>
      </c>
      <c r="BR1162" s="56"/>
      <c r="BS1162" s="339"/>
      <c r="BT1162" s="338" t="s">
        <v>773</v>
      </c>
      <c r="BU1162" s="340" t="s">
        <v>774</v>
      </c>
      <c r="BV1162" s="34"/>
      <c r="BW1162" s="34"/>
      <c r="BX1162" s="34"/>
    </row>
    <row r="1163" spans="1:76" x14ac:dyDescent="0.35">
      <c r="A1163" s="34" t="s">
        <v>889</v>
      </c>
      <c r="B1163" s="34"/>
      <c r="C1163" s="34"/>
      <c r="D1163" s="34"/>
      <c r="E1163" s="357" t="s">
        <v>1917</v>
      </c>
      <c r="F1163" s="357" t="s">
        <v>1918</v>
      </c>
      <c r="G1163" s="359">
        <v>1993</v>
      </c>
      <c r="H1163" s="34"/>
      <c r="I1163" s="34"/>
      <c r="J1163" s="357"/>
      <c r="K1163" s="39" t="s">
        <v>80</v>
      </c>
      <c r="L1163" s="39" t="s">
        <v>89</v>
      </c>
      <c r="M1163" s="39" t="s">
        <v>90</v>
      </c>
      <c r="N1163" s="39" t="s">
        <v>91</v>
      </c>
      <c r="O1163" s="39" t="s">
        <v>92</v>
      </c>
      <c r="P1163" s="39" t="s">
        <v>93</v>
      </c>
      <c r="Q1163" s="39" t="s">
        <v>94</v>
      </c>
      <c r="R1163" s="357" t="s">
        <v>96</v>
      </c>
      <c r="S1163" s="357" t="s">
        <v>96</v>
      </c>
      <c r="T1163" s="34" t="s">
        <v>1919</v>
      </c>
      <c r="U1163" s="39" t="s">
        <v>31</v>
      </c>
      <c r="V1163" s="35" t="s">
        <v>31</v>
      </c>
      <c r="W1163" s="34" t="s">
        <v>280</v>
      </c>
      <c r="X1163" s="357" t="s">
        <v>281</v>
      </c>
      <c r="Y1163" s="357"/>
      <c r="Z1163" s="39" t="s">
        <v>239</v>
      </c>
      <c r="AA1163" s="34"/>
      <c r="AB1163" s="34"/>
      <c r="AC1163" s="41"/>
      <c r="AD1163" s="41" t="s">
        <v>240</v>
      </c>
      <c r="AE1163" s="41" t="s">
        <v>508</v>
      </c>
      <c r="AF1163" s="332" t="s">
        <v>240</v>
      </c>
      <c r="AG1163" s="34"/>
      <c r="AH1163" s="352">
        <v>68</v>
      </c>
      <c r="AI1163" s="111">
        <v>68</v>
      </c>
      <c r="AJ1163" s="34"/>
      <c r="AK1163" s="34"/>
      <c r="AL1163" s="336">
        <v>7.2</v>
      </c>
      <c r="AM1163" s="44">
        <v>31</v>
      </c>
      <c r="AN1163" s="111">
        <v>3.2</v>
      </c>
      <c r="AO1163" s="111">
        <f t="shared" ref="AO1163:AO1181" si="54">IF(AP1163=1,1,"xx")</f>
        <v>1</v>
      </c>
      <c r="AP1163" s="111">
        <v>1</v>
      </c>
      <c r="AQ1163" s="111"/>
      <c r="AR1163" s="335" t="s">
        <v>240</v>
      </c>
      <c r="AS1163" s="111" t="s">
        <v>240</v>
      </c>
      <c r="AT1163" s="111" t="s">
        <v>295</v>
      </c>
      <c r="AU1163" s="111"/>
      <c r="AV1163" s="357"/>
      <c r="AW1163" s="352"/>
      <c r="AX1163" s="352">
        <v>15.3</v>
      </c>
      <c r="AY1163" s="352">
        <v>7.2</v>
      </c>
      <c r="AZ1163" s="334" t="s">
        <v>240</v>
      </c>
      <c r="BA1163" s="352"/>
      <c r="BB1163" s="356">
        <v>31</v>
      </c>
      <c r="BC1163" s="352"/>
      <c r="BD1163" s="352"/>
      <c r="BE1163" s="34"/>
      <c r="BF1163" s="34">
        <v>3.2</v>
      </c>
      <c r="BG1163" s="34"/>
      <c r="BH1163" s="352"/>
      <c r="BI1163" s="352"/>
      <c r="BJ1163" s="34"/>
      <c r="BK1163" s="42">
        <v>7.9942099999999998</v>
      </c>
      <c r="BL1163" s="356">
        <v>2.6873179999999999</v>
      </c>
      <c r="BM1163" s="356">
        <v>5.12</v>
      </c>
      <c r="BN1163" s="356">
        <v>0.65300000000000002</v>
      </c>
      <c r="BO1163" s="356">
        <v>2.2999999999999998</v>
      </c>
      <c r="BP1163" s="57">
        <v>3.1</v>
      </c>
      <c r="BQ1163" s="352">
        <v>29.7</v>
      </c>
      <c r="BR1163" s="34"/>
      <c r="BS1163" s="34"/>
      <c r="BT1163" s="352"/>
      <c r="BU1163" s="352"/>
      <c r="BV1163" s="34"/>
      <c r="BW1163" s="34"/>
      <c r="BX1163" s="34"/>
    </row>
    <row r="1164" spans="1:76" x14ac:dyDescent="0.35">
      <c r="A1164" s="34" t="s">
        <v>889</v>
      </c>
      <c r="B1164" s="34"/>
      <c r="C1164" s="34"/>
      <c r="D1164" s="34"/>
      <c r="E1164" s="357" t="s">
        <v>1946</v>
      </c>
      <c r="F1164" s="357" t="s">
        <v>1947</v>
      </c>
      <c r="G1164" s="359">
        <v>1996</v>
      </c>
      <c r="H1164" s="39" t="s">
        <v>1948</v>
      </c>
      <c r="I1164" s="39" t="s">
        <v>1949</v>
      </c>
      <c r="J1164" s="39" t="s">
        <v>627</v>
      </c>
      <c r="K1164" s="39" t="s">
        <v>80</v>
      </c>
      <c r="L1164" s="39" t="s">
        <v>89</v>
      </c>
      <c r="M1164" s="39" t="s">
        <v>90</v>
      </c>
      <c r="N1164" s="39" t="s">
        <v>91</v>
      </c>
      <c r="O1164" s="39" t="s">
        <v>92</v>
      </c>
      <c r="P1164" s="39" t="s">
        <v>93</v>
      </c>
      <c r="Q1164" s="39" t="s">
        <v>94</v>
      </c>
      <c r="R1164" s="39" t="s">
        <v>96</v>
      </c>
      <c r="S1164" s="39" t="s">
        <v>96</v>
      </c>
      <c r="T1164" s="39" t="s">
        <v>1950</v>
      </c>
      <c r="U1164" s="39" t="s">
        <v>31</v>
      </c>
      <c r="V1164" s="35" t="s">
        <v>31</v>
      </c>
      <c r="W1164" s="34" t="s">
        <v>280</v>
      </c>
      <c r="X1164" s="357" t="s">
        <v>281</v>
      </c>
      <c r="Y1164" s="39" t="s">
        <v>1951</v>
      </c>
      <c r="Z1164" s="39" t="s">
        <v>239</v>
      </c>
      <c r="AA1164" s="39" t="s">
        <v>239</v>
      </c>
      <c r="AB1164" s="39">
        <v>4</v>
      </c>
      <c r="AC1164" s="332">
        <f t="shared" ref="AC1164:AC1171" si="55">AB1164*24</f>
        <v>96</v>
      </c>
      <c r="AD1164" s="332" t="s">
        <v>240</v>
      </c>
      <c r="AE1164" s="41" t="s">
        <v>508</v>
      </c>
      <c r="AF1164" s="332" t="s">
        <v>240</v>
      </c>
      <c r="AG1164" s="34"/>
      <c r="AH1164" s="352">
        <v>40</v>
      </c>
      <c r="AI1164" s="111">
        <v>40</v>
      </c>
      <c r="AJ1164" s="34"/>
      <c r="AK1164" s="34"/>
      <c r="AL1164" s="336">
        <v>7.7</v>
      </c>
      <c r="AM1164" s="44">
        <v>44.1</v>
      </c>
      <c r="AN1164" s="111">
        <v>2</v>
      </c>
      <c r="AO1164" s="111">
        <f t="shared" si="54"/>
        <v>1</v>
      </c>
      <c r="AP1164" s="111">
        <v>1</v>
      </c>
      <c r="AQ1164" s="111"/>
      <c r="AR1164" s="335" t="s">
        <v>240</v>
      </c>
      <c r="AS1164" s="111" t="s">
        <v>240</v>
      </c>
      <c r="AT1164" s="111" t="s">
        <v>295</v>
      </c>
      <c r="AU1164" s="111"/>
      <c r="AV1164" s="39" t="s">
        <v>337</v>
      </c>
      <c r="AW1164" s="39" t="s">
        <v>1952</v>
      </c>
      <c r="AX1164" s="352">
        <v>11.5</v>
      </c>
      <c r="AY1164" s="352">
        <v>7.7</v>
      </c>
      <c r="AZ1164" s="334" t="s">
        <v>240</v>
      </c>
      <c r="BA1164" s="352"/>
      <c r="BB1164" s="356">
        <v>44.1</v>
      </c>
      <c r="BC1164" s="352"/>
      <c r="BD1164" s="39" t="s">
        <v>485</v>
      </c>
      <c r="BE1164" s="34"/>
      <c r="BF1164" s="34">
        <v>2</v>
      </c>
      <c r="BG1164" s="34"/>
      <c r="BH1164" s="352"/>
      <c r="BI1164" s="352"/>
      <c r="BJ1164" s="34"/>
      <c r="BK1164" s="42">
        <v>9.07</v>
      </c>
      <c r="BL1164" s="356">
        <v>4.0999999999999996</v>
      </c>
      <c r="BM1164" s="356">
        <v>4.75</v>
      </c>
      <c r="BN1164" s="356">
        <v>1.02</v>
      </c>
      <c r="BO1164" s="356">
        <v>3.3</v>
      </c>
      <c r="BP1164" s="57">
        <v>1.56</v>
      </c>
      <c r="BQ1164" s="352">
        <v>49.7</v>
      </c>
      <c r="BR1164" s="34"/>
      <c r="BS1164" s="34"/>
      <c r="BT1164" s="352"/>
      <c r="BU1164" s="352"/>
      <c r="BV1164" s="34"/>
      <c r="BW1164" s="34"/>
      <c r="BX1164" s="34"/>
    </row>
    <row r="1165" spans="1:76" x14ac:dyDescent="0.35">
      <c r="A1165" s="34" t="s">
        <v>889</v>
      </c>
      <c r="B1165" s="34"/>
      <c r="C1165" s="34"/>
      <c r="D1165" s="34"/>
      <c r="E1165" s="357" t="s">
        <v>1946</v>
      </c>
      <c r="F1165" s="357" t="s">
        <v>1947</v>
      </c>
      <c r="G1165" s="359">
        <v>1996</v>
      </c>
      <c r="H1165" s="39" t="s">
        <v>1948</v>
      </c>
      <c r="I1165" s="39" t="s">
        <v>1949</v>
      </c>
      <c r="J1165" s="39" t="s">
        <v>627</v>
      </c>
      <c r="K1165" s="39" t="s">
        <v>80</v>
      </c>
      <c r="L1165" s="39" t="s">
        <v>89</v>
      </c>
      <c r="M1165" s="39" t="s">
        <v>90</v>
      </c>
      <c r="N1165" s="39" t="s">
        <v>91</v>
      </c>
      <c r="O1165" s="39" t="s">
        <v>92</v>
      </c>
      <c r="P1165" s="39" t="s">
        <v>93</v>
      </c>
      <c r="Q1165" s="39" t="s">
        <v>94</v>
      </c>
      <c r="R1165" s="39" t="s">
        <v>96</v>
      </c>
      <c r="S1165" s="39" t="s">
        <v>96</v>
      </c>
      <c r="T1165" s="39" t="s">
        <v>1950</v>
      </c>
      <c r="U1165" s="39" t="s">
        <v>31</v>
      </c>
      <c r="V1165" s="35" t="s">
        <v>31</v>
      </c>
      <c r="W1165" s="34" t="s">
        <v>280</v>
      </c>
      <c r="X1165" s="357" t="s">
        <v>281</v>
      </c>
      <c r="Y1165" s="39" t="s">
        <v>1951</v>
      </c>
      <c r="Z1165" s="39" t="s">
        <v>239</v>
      </c>
      <c r="AA1165" s="39" t="s">
        <v>239</v>
      </c>
      <c r="AB1165" s="39">
        <v>4</v>
      </c>
      <c r="AC1165" s="332">
        <f t="shared" si="55"/>
        <v>96</v>
      </c>
      <c r="AD1165" s="332" t="s">
        <v>240</v>
      </c>
      <c r="AE1165" s="41" t="s">
        <v>508</v>
      </c>
      <c r="AF1165" s="332" t="s">
        <v>240</v>
      </c>
      <c r="AG1165" s="34"/>
      <c r="AH1165" s="352">
        <v>19</v>
      </c>
      <c r="AI1165" s="111">
        <v>19</v>
      </c>
      <c r="AJ1165" s="34"/>
      <c r="AK1165" s="34"/>
      <c r="AL1165" s="336">
        <v>7.8</v>
      </c>
      <c r="AM1165" s="44">
        <v>44.6</v>
      </c>
      <c r="AN1165" s="111">
        <v>0.99</v>
      </c>
      <c r="AO1165" s="111">
        <f t="shared" si="54"/>
        <v>1</v>
      </c>
      <c r="AP1165" s="111">
        <v>1</v>
      </c>
      <c r="AQ1165" s="111"/>
      <c r="AR1165" s="335" t="s">
        <v>240</v>
      </c>
      <c r="AS1165" s="111" t="s">
        <v>240</v>
      </c>
      <c r="AT1165" s="111" t="s">
        <v>295</v>
      </c>
      <c r="AU1165" s="111"/>
      <c r="AV1165" s="39" t="s">
        <v>337</v>
      </c>
      <c r="AW1165" s="352"/>
      <c r="AX1165" s="352">
        <v>11.5</v>
      </c>
      <c r="AY1165" s="352">
        <v>7.8</v>
      </c>
      <c r="AZ1165" s="334" t="s">
        <v>240</v>
      </c>
      <c r="BA1165" s="352"/>
      <c r="BB1165" s="356">
        <v>44.6</v>
      </c>
      <c r="BC1165" s="352"/>
      <c r="BD1165" s="39" t="s">
        <v>485</v>
      </c>
      <c r="BE1165" s="34"/>
      <c r="BF1165" s="34">
        <v>0.99</v>
      </c>
      <c r="BG1165" s="34"/>
      <c r="BH1165" s="352"/>
      <c r="BI1165" s="352"/>
      <c r="BJ1165" s="34"/>
      <c r="BK1165" s="42">
        <v>7.37</v>
      </c>
      <c r="BL1165" s="356">
        <v>6.1</v>
      </c>
      <c r="BM1165" s="356">
        <v>6.24</v>
      </c>
      <c r="BN1165" s="356">
        <v>0.8</v>
      </c>
      <c r="BO1165" s="356">
        <v>1.31</v>
      </c>
      <c r="BP1165" s="57">
        <v>3.82</v>
      </c>
      <c r="BQ1165" s="352">
        <v>53.1</v>
      </c>
      <c r="BR1165" s="34"/>
      <c r="BS1165" s="34"/>
      <c r="BT1165" s="352"/>
      <c r="BU1165" s="352"/>
      <c r="BV1165" s="34"/>
      <c r="BW1165" s="34"/>
      <c r="BX1165" s="34"/>
    </row>
    <row r="1166" spans="1:76" x14ac:dyDescent="0.35">
      <c r="A1166" s="34" t="s">
        <v>889</v>
      </c>
      <c r="B1166" s="34"/>
      <c r="C1166" s="34"/>
      <c r="D1166" s="34"/>
      <c r="E1166" s="357" t="s">
        <v>1946</v>
      </c>
      <c r="F1166" s="357" t="s">
        <v>1947</v>
      </c>
      <c r="G1166" s="359">
        <v>1996</v>
      </c>
      <c r="H1166" s="39" t="s">
        <v>1948</v>
      </c>
      <c r="I1166" s="39" t="s">
        <v>1949</v>
      </c>
      <c r="J1166" s="39" t="s">
        <v>627</v>
      </c>
      <c r="K1166" s="39" t="s">
        <v>80</v>
      </c>
      <c r="L1166" s="39" t="s">
        <v>89</v>
      </c>
      <c r="M1166" s="39" t="s">
        <v>90</v>
      </c>
      <c r="N1166" s="39" t="s">
        <v>91</v>
      </c>
      <c r="O1166" s="39" t="s">
        <v>92</v>
      </c>
      <c r="P1166" s="39" t="s">
        <v>93</v>
      </c>
      <c r="Q1166" s="39" t="s">
        <v>94</v>
      </c>
      <c r="R1166" s="39" t="s">
        <v>96</v>
      </c>
      <c r="S1166" s="39" t="s">
        <v>96</v>
      </c>
      <c r="T1166" s="39" t="s">
        <v>1950</v>
      </c>
      <c r="U1166" s="39" t="s">
        <v>31</v>
      </c>
      <c r="V1166" s="35" t="s">
        <v>31</v>
      </c>
      <c r="W1166" s="34" t="s">
        <v>280</v>
      </c>
      <c r="X1166" s="357" t="s">
        <v>281</v>
      </c>
      <c r="Y1166" s="39" t="s">
        <v>1951</v>
      </c>
      <c r="Z1166" s="39" t="s">
        <v>239</v>
      </c>
      <c r="AA1166" s="39" t="s">
        <v>239</v>
      </c>
      <c r="AB1166" s="39">
        <v>4</v>
      </c>
      <c r="AC1166" s="332">
        <f t="shared" si="55"/>
        <v>96</v>
      </c>
      <c r="AD1166" s="332" t="s">
        <v>240</v>
      </c>
      <c r="AE1166" s="41" t="s">
        <v>508</v>
      </c>
      <c r="AF1166" s="332" t="s">
        <v>240</v>
      </c>
      <c r="AG1166" s="34"/>
      <c r="AH1166" s="352">
        <v>18</v>
      </c>
      <c r="AI1166" s="111">
        <v>18</v>
      </c>
      <c r="AJ1166" s="34"/>
      <c r="AK1166" s="34"/>
      <c r="AL1166" s="336">
        <v>7.6</v>
      </c>
      <c r="AM1166" s="44">
        <v>36.1</v>
      </c>
      <c r="AN1166" s="111">
        <v>1.31</v>
      </c>
      <c r="AO1166" s="111">
        <f t="shared" si="54"/>
        <v>1</v>
      </c>
      <c r="AP1166" s="111">
        <v>1</v>
      </c>
      <c r="AQ1166" s="111"/>
      <c r="AR1166" s="335" t="s">
        <v>240</v>
      </c>
      <c r="AS1166" s="111" t="s">
        <v>240</v>
      </c>
      <c r="AT1166" s="111" t="s">
        <v>295</v>
      </c>
      <c r="AU1166" s="111"/>
      <c r="AV1166" s="39" t="s">
        <v>338</v>
      </c>
      <c r="AW1166" s="39" t="s">
        <v>1952</v>
      </c>
      <c r="AX1166" s="352">
        <v>11.4</v>
      </c>
      <c r="AY1166" s="352">
        <v>7.6</v>
      </c>
      <c r="AZ1166" s="334" t="s">
        <v>240</v>
      </c>
      <c r="BA1166" s="352"/>
      <c r="BB1166" s="356">
        <v>36.1</v>
      </c>
      <c r="BC1166" s="352"/>
      <c r="BD1166" s="39" t="s">
        <v>485</v>
      </c>
      <c r="BE1166" s="34"/>
      <c r="BF1166" s="34">
        <v>1.31</v>
      </c>
      <c r="BG1166" s="34"/>
      <c r="BH1166" s="352"/>
      <c r="BI1166" s="352"/>
      <c r="BJ1166" s="34"/>
      <c r="BK1166" s="42">
        <v>4.03</v>
      </c>
      <c r="BL1166" s="356">
        <v>7.13</v>
      </c>
      <c r="BM1166" s="356">
        <v>1.56</v>
      </c>
      <c r="BN1166" s="356">
        <v>0.26</v>
      </c>
      <c r="BO1166" s="356">
        <v>1.49</v>
      </c>
      <c r="BP1166" s="57">
        <v>0.88</v>
      </c>
      <c r="BQ1166" s="352">
        <v>36.6</v>
      </c>
      <c r="BR1166" s="34"/>
      <c r="BS1166" s="34"/>
      <c r="BT1166" s="352"/>
      <c r="BU1166" s="352"/>
      <c r="BV1166" s="34"/>
      <c r="BW1166" s="34"/>
      <c r="BX1166" s="34"/>
    </row>
    <row r="1167" spans="1:76" x14ac:dyDescent="0.35">
      <c r="A1167" s="34" t="s">
        <v>889</v>
      </c>
      <c r="B1167" s="34"/>
      <c r="C1167" s="34"/>
      <c r="D1167" s="34"/>
      <c r="E1167" s="357" t="s">
        <v>1946</v>
      </c>
      <c r="F1167" s="357" t="s">
        <v>1947</v>
      </c>
      <c r="G1167" s="359">
        <v>1996</v>
      </c>
      <c r="H1167" s="39" t="s">
        <v>1948</v>
      </c>
      <c r="I1167" s="39" t="s">
        <v>1949</v>
      </c>
      <c r="J1167" s="39" t="s">
        <v>627</v>
      </c>
      <c r="K1167" s="39" t="s">
        <v>80</v>
      </c>
      <c r="L1167" s="39" t="s">
        <v>89</v>
      </c>
      <c r="M1167" s="39" t="s">
        <v>90</v>
      </c>
      <c r="N1167" s="39" t="s">
        <v>91</v>
      </c>
      <c r="O1167" s="39" t="s">
        <v>92</v>
      </c>
      <c r="P1167" s="39" t="s">
        <v>93</v>
      </c>
      <c r="Q1167" s="39" t="s">
        <v>94</v>
      </c>
      <c r="R1167" s="39" t="s">
        <v>96</v>
      </c>
      <c r="S1167" s="39" t="s">
        <v>96</v>
      </c>
      <c r="T1167" s="39" t="s">
        <v>1950</v>
      </c>
      <c r="U1167" s="39" t="s">
        <v>31</v>
      </c>
      <c r="V1167" s="35" t="s">
        <v>31</v>
      </c>
      <c r="W1167" s="34" t="s">
        <v>280</v>
      </c>
      <c r="X1167" s="357" t="s">
        <v>281</v>
      </c>
      <c r="Y1167" s="39" t="s">
        <v>1951</v>
      </c>
      <c r="Z1167" s="39" t="s">
        <v>239</v>
      </c>
      <c r="AA1167" s="39" t="s">
        <v>239</v>
      </c>
      <c r="AB1167" s="39">
        <v>4</v>
      </c>
      <c r="AC1167" s="332">
        <f t="shared" si="55"/>
        <v>96</v>
      </c>
      <c r="AD1167" s="332" t="s">
        <v>240</v>
      </c>
      <c r="AE1167" s="41" t="s">
        <v>508</v>
      </c>
      <c r="AF1167" s="332" t="s">
        <v>240</v>
      </c>
      <c r="AG1167" s="34"/>
      <c r="AH1167" s="352">
        <v>12</v>
      </c>
      <c r="AI1167" s="111">
        <v>12</v>
      </c>
      <c r="AJ1167" s="34"/>
      <c r="AK1167" s="34"/>
      <c r="AL1167" s="336">
        <v>6.1</v>
      </c>
      <c r="AM1167" s="44">
        <v>36.200000000000003</v>
      </c>
      <c r="AN1167" s="111">
        <v>1.36</v>
      </c>
      <c r="AO1167" s="111">
        <f t="shared" si="54"/>
        <v>1</v>
      </c>
      <c r="AP1167" s="111">
        <v>1</v>
      </c>
      <c r="AQ1167" s="111"/>
      <c r="AR1167" s="335" t="s">
        <v>240</v>
      </c>
      <c r="AS1167" s="111" t="s">
        <v>240</v>
      </c>
      <c r="AT1167" s="111" t="s">
        <v>295</v>
      </c>
      <c r="AU1167" s="111"/>
      <c r="AV1167" s="39" t="s">
        <v>338</v>
      </c>
      <c r="AW1167" s="39" t="s">
        <v>1953</v>
      </c>
      <c r="AX1167" s="352">
        <v>11.5</v>
      </c>
      <c r="AY1167" s="352">
        <v>6.1</v>
      </c>
      <c r="AZ1167" s="334" t="s">
        <v>240</v>
      </c>
      <c r="BA1167" s="352"/>
      <c r="BB1167" s="356">
        <v>36.200000000000003</v>
      </c>
      <c r="BC1167" s="352"/>
      <c r="BD1167" s="39" t="s">
        <v>485</v>
      </c>
      <c r="BE1167" s="34"/>
      <c r="BF1167" s="34">
        <v>1.36</v>
      </c>
      <c r="BG1167" s="34"/>
      <c r="BH1167" s="352"/>
      <c r="BI1167" s="352"/>
      <c r="BJ1167" s="34"/>
      <c r="BK1167" s="42">
        <v>3.93</v>
      </c>
      <c r="BL1167" s="356">
        <v>7.27</v>
      </c>
      <c r="BM1167" s="356">
        <v>1.57</v>
      </c>
      <c r="BN1167" s="356">
        <v>0.28000000000000003</v>
      </c>
      <c r="BO1167" s="356">
        <v>1.47</v>
      </c>
      <c r="BP1167" s="57">
        <v>0.87</v>
      </c>
      <c r="BQ1167" s="352">
        <v>8.5</v>
      </c>
      <c r="BR1167" s="34"/>
      <c r="BS1167" s="34"/>
      <c r="BT1167" s="352"/>
      <c r="BU1167" s="352"/>
      <c r="BV1167" s="34"/>
      <c r="BW1167" s="34"/>
      <c r="BX1167" s="34"/>
    </row>
    <row r="1168" spans="1:76" x14ac:dyDescent="0.35">
      <c r="A1168" s="34" t="s">
        <v>889</v>
      </c>
      <c r="B1168" s="34"/>
      <c r="C1168" s="34"/>
      <c r="D1168" s="34"/>
      <c r="E1168" s="357" t="s">
        <v>1946</v>
      </c>
      <c r="F1168" s="357" t="s">
        <v>1947</v>
      </c>
      <c r="G1168" s="359">
        <v>1996</v>
      </c>
      <c r="H1168" s="39" t="s">
        <v>1948</v>
      </c>
      <c r="I1168" s="39" t="s">
        <v>1949</v>
      </c>
      <c r="J1168" s="39" t="s">
        <v>627</v>
      </c>
      <c r="K1168" s="39" t="s">
        <v>80</v>
      </c>
      <c r="L1168" s="39" t="s">
        <v>89</v>
      </c>
      <c r="M1168" s="39" t="s">
        <v>90</v>
      </c>
      <c r="N1168" s="39" t="s">
        <v>91</v>
      </c>
      <c r="O1168" s="39" t="s">
        <v>92</v>
      </c>
      <c r="P1168" s="39" t="s">
        <v>93</v>
      </c>
      <c r="Q1168" s="39" t="s">
        <v>94</v>
      </c>
      <c r="R1168" s="39" t="s">
        <v>96</v>
      </c>
      <c r="S1168" s="39" t="s">
        <v>96</v>
      </c>
      <c r="T1168" s="39" t="s">
        <v>1950</v>
      </c>
      <c r="U1168" s="39" t="s">
        <v>31</v>
      </c>
      <c r="V1168" s="35" t="s">
        <v>31</v>
      </c>
      <c r="W1168" s="34" t="s">
        <v>280</v>
      </c>
      <c r="X1168" s="357" t="s">
        <v>281</v>
      </c>
      <c r="Y1168" s="39" t="s">
        <v>1951</v>
      </c>
      <c r="Z1168" s="39" t="s">
        <v>239</v>
      </c>
      <c r="AA1168" s="39" t="s">
        <v>239</v>
      </c>
      <c r="AB1168" s="39">
        <v>4</v>
      </c>
      <c r="AC1168" s="332">
        <f t="shared" si="55"/>
        <v>96</v>
      </c>
      <c r="AD1168" s="332" t="s">
        <v>240</v>
      </c>
      <c r="AE1168" s="41" t="s">
        <v>508</v>
      </c>
      <c r="AF1168" s="332" t="s">
        <v>240</v>
      </c>
      <c r="AG1168" s="34"/>
      <c r="AH1168" s="352">
        <v>5.7</v>
      </c>
      <c r="AI1168" s="111">
        <v>5.7</v>
      </c>
      <c r="AJ1168" s="34"/>
      <c r="AK1168" s="34"/>
      <c r="AL1168" s="336">
        <v>7.5</v>
      </c>
      <c r="AM1168" s="44">
        <v>20.399999999999999</v>
      </c>
      <c r="AN1168" s="111">
        <v>0.15</v>
      </c>
      <c r="AO1168" s="111">
        <f t="shared" si="54"/>
        <v>1</v>
      </c>
      <c r="AP1168" s="111">
        <v>1</v>
      </c>
      <c r="AQ1168" s="111"/>
      <c r="AR1168" s="335" t="s">
        <v>240</v>
      </c>
      <c r="AS1168" s="111" t="s">
        <v>240</v>
      </c>
      <c r="AT1168" s="111" t="s">
        <v>295</v>
      </c>
      <c r="AU1168" s="111"/>
      <c r="AV1168" s="39" t="s">
        <v>338</v>
      </c>
      <c r="AW1168" s="352"/>
      <c r="AX1168" s="352">
        <v>11.7</v>
      </c>
      <c r="AY1168" s="352">
        <v>7.5</v>
      </c>
      <c r="AZ1168" s="334" t="s">
        <v>240</v>
      </c>
      <c r="BA1168" s="352"/>
      <c r="BB1168" s="356">
        <v>20.399999999999999</v>
      </c>
      <c r="BC1168" s="352"/>
      <c r="BD1168" s="39" t="s">
        <v>485</v>
      </c>
      <c r="BE1168" s="34"/>
      <c r="BF1168" s="34">
        <v>0.15</v>
      </c>
      <c r="BG1168" s="34"/>
      <c r="BH1168" s="352"/>
      <c r="BI1168" s="352"/>
      <c r="BJ1168" s="34"/>
      <c r="BK1168" s="42">
        <v>3.13</v>
      </c>
      <c r="BL1168" s="356">
        <v>2.77</v>
      </c>
      <c r="BM1168" s="356">
        <v>2.62</v>
      </c>
      <c r="BN1168" s="356">
        <v>0.25</v>
      </c>
      <c r="BO1168" s="356">
        <v>0.36</v>
      </c>
      <c r="BP1168" s="57">
        <v>1.48</v>
      </c>
      <c r="BQ1168" s="352">
        <v>23</v>
      </c>
      <c r="BR1168" s="34"/>
      <c r="BS1168" s="34"/>
      <c r="BT1168" s="352"/>
      <c r="BU1168" s="352"/>
      <c r="BV1168" s="34"/>
      <c r="BW1168" s="34"/>
      <c r="BX1168" s="34"/>
    </row>
    <row r="1169" spans="1:76" x14ac:dyDescent="0.35">
      <c r="A1169" s="34" t="s">
        <v>889</v>
      </c>
      <c r="B1169" s="34"/>
      <c r="C1169" s="34"/>
      <c r="D1169" s="34"/>
      <c r="E1169" s="357" t="s">
        <v>1946</v>
      </c>
      <c r="F1169" s="357" t="s">
        <v>1947</v>
      </c>
      <c r="G1169" s="359">
        <v>1996</v>
      </c>
      <c r="H1169" s="39" t="s">
        <v>1948</v>
      </c>
      <c r="I1169" s="39" t="s">
        <v>1949</v>
      </c>
      <c r="J1169" s="39" t="s">
        <v>627</v>
      </c>
      <c r="K1169" s="39" t="s">
        <v>80</v>
      </c>
      <c r="L1169" s="39" t="s">
        <v>89</v>
      </c>
      <c r="M1169" s="39" t="s">
        <v>90</v>
      </c>
      <c r="N1169" s="39" t="s">
        <v>91</v>
      </c>
      <c r="O1169" s="39" t="s">
        <v>92</v>
      </c>
      <c r="P1169" s="39" t="s">
        <v>93</v>
      </c>
      <c r="Q1169" s="39" t="s">
        <v>94</v>
      </c>
      <c r="R1169" s="39" t="s">
        <v>96</v>
      </c>
      <c r="S1169" s="39" t="s">
        <v>96</v>
      </c>
      <c r="T1169" s="39" t="s">
        <v>1950</v>
      </c>
      <c r="U1169" s="39" t="s">
        <v>31</v>
      </c>
      <c r="V1169" s="35" t="s">
        <v>31</v>
      </c>
      <c r="W1169" s="34" t="s">
        <v>280</v>
      </c>
      <c r="X1169" s="357" t="s">
        <v>281</v>
      </c>
      <c r="Y1169" s="39" t="s">
        <v>1951</v>
      </c>
      <c r="Z1169" s="39" t="s">
        <v>239</v>
      </c>
      <c r="AA1169" s="39" t="s">
        <v>239</v>
      </c>
      <c r="AB1169" s="39">
        <v>4</v>
      </c>
      <c r="AC1169" s="332">
        <f t="shared" si="55"/>
        <v>96</v>
      </c>
      <c r="AD1169" s="332" t="s">
        <v>240</v>
      </c>
      <c r="AE1169" s="41" t="s">
        <v>508</v>
      </c>
      <c r="AF1169" s="332" t="s">
        <v>240</v>
      </c>
      <c r="AG1169" s="34"/>
      <c r="AH1169" s="352">
        <v>35</v>
      </c>
      <c r="AI1169" s="111">
        <v>35</v>
      </c>
      <c r="AJ1169" s="34"/>
      <c r="AK1169" s="34"/>
      <c r="AL1169" s="336">
        <v>7.7</v>
      </c>
      <c r="AM1169" s="44">
        <v>45.2</v>
      </c>
      <c r="AN1169" s="111">
        <v>1.23</v>
      </c>
      <c r="AO1169" s="111">
        <f t="shared" si="54"/>
        <v>1</v>
      </c>
      <c r="AP1169" s="111">
        <v>1</v>
      </c>
      <c r="AQ1169" s="111"/>
      <c r="AR1169" s="335" t="s">
        <v>240</v>
      </c>
      <c r="AS1169" s="111" t="s">
        <v>240</v>
      </c>
      <c r="AT1169" s="111" t="s">
        <v>295</v>
      </c>
      <c r="AU1169" s="111"/>
      <c r="AV1169" s="39" t="s">
        <v>338</v>
      </c>
      <c r="AW1169" s="39" t="s">
        <v>1952</v>
      </c>
      <c r="AX1169" s="352">
        <v>11.7</v>
      </c>
      <c r="AY1169" s="352">
        <v>7.7</v>
      </c>
      <c r="AZ1169" s="334" t="s">
        <v>240</v>
      </c>
      <c r="BA1169" s="352"/>
      <c r="BB1169" s="356">
        <v>45.2</v>
      </c>
      <c r="BC1169" s="352"/>
      <c r="BD1169" s="39" t="s">
        <v>485</v>
      </c>
      <c r="BE1169" s="34"/>
      <c r="BF1169" s="34">
        <v>1.23</v>
      </c>
      <c r="BG1169" s="34"/>
      <c r="BH1169" s="352"/>
      <c r="BI1169" s="352"/>
      <c r="BJ1169" s="34"/>
      <c r="BK1169" s="42">
        <v>9.6999999999999993</v>
      </c>
      <c r="BL1169" s="356">
        <v>4.43</v>
      </c>
      <c r="BM1169" s="356">
        <v>5.33</v>
      </c>
      <c r="BN1169" s="356">
        <v>0.97</v>
      </c>
      <c r="BO1169" s="356">
        <v>3.41</v>
      </c>
      <c r="BP1169" s="57">
        <v>1.47</v>
      </c>
      <c r="BQ1169" s="352">
        <v>50</v>
      </c>
      <c r="BR1169" s="34"/>
      <c r="BS1169" s="34"/>
      <c r="BT1169" s="352"/>
      <c r="BU1169" s="352"/>
      <c r="BV1169" s="34"/>
      <c r="BW1169" s="34"/>
      <c r="BX1169" s="34"/>
    </row>
    <row r="1170" spans="1:76" x14ac:dyDescent="0.35">
      <c r="A1170" s="34" t="s">
        <v>889</v>
      </c>
      <c r="B1170" s="34"/>
      <c r="C1170" s="34"/>
      <c r="D1170" s="34"/>
      <c r="E1170" s="357" t="s">
        <v>1946</v>
      </c>
      <c r="F1170" s="357" t="s">
        <v>1947</v>
      </c>
      <c r="G1170" s="359">
        <v>1996</v>
      </c>
      <c r="H1170" s="39" t="s">
        <v>1948</v>
      </c>
      <c r="I1170" s="39" t="s">
        <v>1949</v>
      </c>
      <c r="J1170" s="39" t="s">
        <v>627</v>
      </c>
      <c r="K1170" s="39" t="s">
        <v>80</v>
      </c>
      <c r="L1170" s="39" t="s">
        <v>89</v>
      </c>
      <c r="M1170" s="39" t="s">
        <v>90</v>
      </c>
      <c r="N1170" s="39" t="s">
        <v>91</v>
      </c>
      <c r="O1170" s="39" t="s">
        <v>92</v>
      </c>
      <c r="P1170" s="39" t="s">
        <v>93</v>
      </c>
      <c r="Q1170" s="39" t="s">
        <v>94</v>
      </c>
      <c r="R1170" s="39" t="s">
        <v>96</v>
      </c>
      <c r="S1170" s="39" t="s">
        <v>96</v>
      </c>
      <c r="T1170" s="39" t="s">
        <v>1950</v>
      </c>
      <c r="U1170" s="39" t="s">
        <v>31</v>
      </c>
      <c r="V1170" s="35" t="s">
        <v>31</v>
      </c>
      <c r="W1170" s="34" t="s">
        <v>280</v>
      </c>
      <c r="X1170" s="357" t="s">
        <v>281</v>
      </c>
      <c r="Y1170" s="39" t="s">
        <v>1951</v>
      </c>
      <c r="Z1170" s="39" t="s">
        <v>239</v>
      </c>
      <c r="AA1170" s="39" t="s">
        <v>239</v>
      </c>
      <c r="AB1170" s="39">
        <v>4</v>
      </c>
      <c r="AC1170" s="332">
        <f t="shared" si="55"/>
        <v>96</v>
      </c>
      <c r="AD1170" s="332" t="s">
        <v>240</v>
      </c>
      <c r="AE1170" s="41" t="s">
        <v>508</v>
      </c>
      <c r="AF1170" s="332" t="s">
        <v>240</v>
      </c>
      <c r="AG1170" s="34"/>
      <c r="AH1170" s="352">
        <v>18</v>
      </c>
      <c r="AI1170" s="111">
        <v>18</v>
      </c>
      <c r="AJ1170" s="34"/>
      <c r="AK1170" s="34"/>
      <c r="AL1170" s="336">
        <v>6.3</v>
      </c>
      <c r="AM1170" s="44">
        <v>45.4</v>
      </c>
      <c r="AN1170" s="111">
        <v>1.22</v>
      </c>
      <c r="AO1170" s="111">
        <f t="shared" si="54"/>
        <v>1</v>
      </c>
      <c r="AP1170" s="111">
        <v>1</v>
      </c>
      <c r="AQ1170" s="111"/>
      <c r="AR1170" s="335" t="s">
        <v>240</v>
      </c>
      <c r="AS1170" s="111" t="s">
        <v>240</v>
      </c>
      <c r="AT1170" s="111" t="s">
        <v>295</v>
      </c>
      <c r="AU1170" s="111"/>
      <c r="AV1170" s="39" t="s">
        <v>338</v>
      </c>
      <c r="AW1170" s="39" t="s">
        <v>1953</v>
      </c>
      <c r="AX1170" s="352">
        <v>11.8</v>
      </c>
      <c r="AY1170" s="352">
        <v>6.3</v>
      </c>
      <c r="AZ1170" s="334" t="s">
        <v>240</v>
      </c>
      <c r="BA1170" s="352"/>
      <c r="BB1170" s="356">
        <v>45.4</v>
      </c>
      <c r="BC1170" s="352"/>
      <c r="BD1170" s="39" t="s">
        <v>485</v>
      </c>
      <c r="BE1170" s="34"/>
      <c r="BF1170" s="34">
        <v>1.22</v>
      </c>
      <c r="BG1170" s="34"/>
      <c r="BH1170" s="352"/>
      <c r="BI1170" s="352"/>
      <c r="BJ1170" s="34"/>
      <c r="BK1170" s="42">
        <v>9.6999999999999993</v>
      </c>
      <c r="BL1170" s="356">
        <v>4.43</v>
      </c>
      <c r="BM1170" s="356">
        <v>5.0199999999999996</v>
      </c>
      <c r="BN1170" s="356">
        <v>0.98</v>
      </c>
      <c r="BO1170" s="356">
        <v>3.37</v>
      </c>
      <c r="BP1170" s="57">
        <v>1.37</v>
      </c>
      <c r="BQ1170" s="352">
        <v>10.9</v>
      </c>
      <c r="BR1170" s="34"/>
      <c r="BS1170" s="34"/>
      <c r="BT1170" s="352"/>
      <c r="BU1170" s="352"/>
      <c r="BV1170" s="34"/>
      <c r="BW1170" s="34"/>
      <c r="BX1170" s="34"/>
    </row>
    <row r="1171" spans="1:76" x14ac:dyDescent="0.35">
      <c r="A1171" s="34" t="s">
        <v>889</v>
      </c>
      <c r="B1171" s="34"/>
      <c r="C1171" s="34"/>
      <c r="D1171" s="34"/>
      <c r="E1171" s="357" t="s">
        <v>1946</v>
      </c>
      <c r="F1171" s="357" t="s">
        <v>1947</v>
      </c>
      <c r="G1171" s="359">
        <v>1996</v>
      </c>
      <c r="H1171" s="39" t="s">
        <v>1948</v>
      </c>
      <c r="I1171" s="39" t="s">
        <v>1949</v>
      </c>
      <c r="J1171" s="39" t="s">
        <v>627</v>
      </c>
      <c r="K1171" s="39" t="s">
        <v>80</v>
      </c>
      <c r="L1171" s="39" t="s">
        <v>89</v>
      </c>
      <c r="M1171" s="39" t="s">
        <v>90</v>
      </c>
      <c r="N1171" s="39" t="s">
        <v>91</v>
      </c>
      <c r="O1171" s="39" t="s">
        <v>92</v>
      </c>
      <c r="P1171" s="39" t="s">
        <v>93</v>
      </c>
      <c r="Q1171" s="39" t="s">
        <v>94</v>
      </c>
      <c r="R1171" s="39" t="s">
        <v>96</v>
      </c>
      <c r="S1171" s="39" t="s">
        <v>96</v>
      </c>
      <c r="T1171" s="39" t="s">
        <v>1950</v>
      </c>
      <c r="U1171" s="39" t="s">
        <v>31</v>
      </c>
      <c r="V1171" s="35" t="s">
        <v>31</v>
      </c>
      <c r="W1171" s="34" t="s">
        <v>280</v>
      </c>
      <c r="X1171" s="357" t="s">
        <v>281</v>
      </c>
      <c r="Y1171" s="39" t="s">
        <v>1951</v>
      </c>
      <c r="Z1171" s="39" t="s">
        <v>239</v>
      </c>
      <c r="AA1171" s="39" t="s">
        <v>239</v>
      </c>
      <c r="AB1171" s="39">
        <v>4</v>
      </c>
      <c r="AC1171" s="332">
        <f t="shared" si="55"/>
        <v>96</v>
      </c>
      <c r="AD1171" s="332" t="s">
        <v>240</v>
      </c>
      <c r="AE1171" s="41" t="s">
        <v>508</v>
      </c>
      <c r="AF1171" s="332" t="s">
        <v>240</v>
      </c>
      <c r="AG1171" s="34"/>
      <c r="AH1171" s="352">
        <v>17</v>
      </c>
      <c r="AI1171" s="111">
        <v>17</v>
      </c>
      <c r="AJ1171" s="34"/>
      <c r="AK1171" s="34"/>
      <c r="AL1171" s="336">
        <v>7.9</v>
      </c>
      <c r="AM1171" s="44">
        <v>41.9</v>
      </c>
      <c r="AN1171" s="111">
        <v>0.33</v>
      </c>
      <c r="AO1171" s="111">
        <f t="shared" si="54"/>
        <v>1</v>
      </c>
      <c r="AP1171" s="111">
        <v>1</v>
      </c>
      <c r="AQ1171" s="111"/>
      <c r="AR1171" s="335" t="s">
        <v>240</v>
      </c>
      <c r="AS1171" s="111" t="s">
        <v>240</v>
      </c>
      <c r="AT1171" s="111" t="s">
        <v>295</v>
      </c>
      <c r="AU1171" s="111"/>
      <c r="AV1171" s="39" t="s">
        <v>338</v>
      </c>
      <c r="AW1171" s="352"/>
      <c r="AX1171" s="352">
        <v>12.3</v>
      </c>
      <c r="AY1171" s="352">
        <v>7.9</v>
      </c>
      <c r="AZ1171" s="334" t="s">
        <v>240</v>
      </c>
      <c r="BA1171" s="352"/>
      <c r="BB1171" s="356">
        <v>41.9</v>
      </c>
      <c r="BC1171" s="352"/>
      <c r="BD1171" s="39" t="s">
        <v>485</v>
      </c>
      <c r="BE1171" s="34"/>
      <c r="BF1171" s="34">
        <v>0.33</v>
      </c>
      <c r="BG1171" s="34"/>
      <c r="BH1171" s="352"/>
      <c r="BI1171" s="352"/>
      <c r="BJ1171" s="34"/>
      <c r="BK1171" s="42">
        <v>6.6</v>
      </c>
      <c r="BL1171" s="356">
        <v>5.97</v>
      </c>
      <c r="BM1171" s="356">
        <v>5.89</v>
      </c>
      <c r="BN1171" s="356">
        <v>0.63</v>
      </c>
      <c r="BO1171" s="356">
        <v>1.1100000000000001</v>
      </c>
      <c r="BP1171" s="57">
        <v>3.37</v>
      </c>
      <c r="BQ1171" s="352">
        <v>48.3</v>
      </c>
      <c r="BR1171" s="34"/>
      <c r="BS1171" s="34"/>
      <c r="BT1171" s="352"/>
      <c r="BU1171" s="352"/>
      <c r="BV1171" s="34"/>
      <c r="BW1171" s="34"/>
      <c r="BX1171" s="34"/>
    </row>
    <row r="1172" spans="1:76" x14ac:dyDescent="0.35">
      <c r="A1172" s="34" t="s">
        <v>297</v>
      </c>
      <c r="B1172" s="34"/>
      <c r="C1172" s="34"/>
      <c r="D1172" s="34"/>
      <c r="E1172" s="34" t="s">
        <v>1567</v>
      </c>
      <c r="F1172" s="34" t="s">
        <v>1954</v>
      </c>
      <c r="G1172" s="41">
        <v>1996</v>
      </c>
      <c r="H1172" s="34"/>
      <c r="I1172" s="34"/>
      <c r="J1172" s="34"/>
      <c r="K1172" s="39" t="s">
        <v>80</v>
      </c>
      <c r="L1172" s="39" t="s">
        <v>89</v>
      </c>
      <c r="M1172" s="39" t="s">
        <v>90</v>
      </c>
      <c r="N1172" s="39" t="s">
        <v>91</v>
      </c>
      <c r="O1172" s="39" t="s">
        <v>92</v>
      </c>
      <c r="P1172" s="39" t="s">
        <v>93</v>
      </c>
      <c r="Q1172" s="39" t="s">
        <v>94</v>
      </c>
      <c r="R1172" s="35" t="s">
        <v>96</v>
      </c>
      <c r="S1172" s="35" t="s">
        <v>96</v>
      </c>
      <c r="T1172" s="34" t="s">
        <v>1919</v>
      </c>
      <c r="U1172" s="39" t="s">
        <v>31</v>
      </c>
      <c r="V1172" s="35" t="s">
        <v>31</v>
      </c>
      <c r="W1172" s="34" t="s">
        <v>280</v>
      </c>
      <c r="X1172" s="357" t="s">
        <v>281</v>
      </c>
      <c r="Y1172" s="115"/>
      <c r="Z1172" s="39" t="s">
        <v>239</v>
      </c>
      <c r="AA1172" s="112"/>
      <c r="AB1172" s="115"/>
      <c r="AC1172" s="341"/>
      <c r="AD1172" s="341" t="s">
        <v>240</v>
      </c>
      <c r="AE1172" s="41" t="s">
        <v>508</v>
      </c>
      <c r="AF1172" s="332" t="s">
        <v>240</v>
      </c>
      <c r="AG1172" s="112"/>
      <c r="AH1172" s="56">
        <v>624</v>
      </c>
      <c r="AI1172" s="111">
        <v>624</v>
      </c>
      <c r="AJ1172" s="56"/>
      <c r="AK1172" s="130"/>
      <c r="AL1172" s="336">
        <v>8</v>
      </c>
      <c r="AM1172" s="44">
        <v>225.696</v>
      </c>
      <c r="AN1172" s="111">
        <v>0.7</v>
      </c>
      <c r="AO1172" s="111">
        <f t="shared" si="54"/>
        <v>1</v>
      </c>
      <c r="AP1172" s="111">
        <v>1</v>
      </c>
      <c r="AQ1172" s="111"/>
      <c r="AR1172" s="335" t="s">
        <v>295</v>
      </c>
      <c r="AS1172" s="111" t="s">
        <v>240</v>
      </c>
      <c r="AT1172" s="111" t="s">
        <v>295</v>
      </c>
      <c r="AU1172" s="111" t="s">
        <v>240</v>
      </c>
      <c r="AV1172" s="130"/>
      <c r="AW1172" s="114"/>
      <c r="AX1172" s="130">
        <v>10</v>
      </c>
      <c r="AY1172" s="114">
        <v>8</v>
      </c>
      <c r="AZ1172" s="334" t="s">
        <v>240</v>
      </c>
      <c r="BA1172" s="130"/>
      <c r="BB1172" s="130">
        <v>225.696</v>
      </c>
      <c r="BC1172" s="114">
        <v>0.7</v>
      </c>
      <c r="BD1172" s="114"/>
      <c r="BE1172" s="56"/>
      <c r="BF1172" s="114">
        <v>0.7</v>
      </c>
      <c r="BG1172" s="114"/>
      <c r="BH1172" s="114"/>
      <c r="BI1172" s="114"/>
      <c r="BJ1172" s="112">
        <v>10</v>
      </c>
      <c r="BK1172" s="56">
        <v>64</v>
      </c>
      <c r="BL1172" s="56">
        <v>16</v>
      </c>
      <c r="BM1172" s="56">
        <v>33.992972961983391</v>
      </c>
      <c r="BN1172" s="56">
        <v>5.2203220442545062</v>
      </c>
      <c r="BO1172" s="56">
        <v>15</v>
      </c>
      <c r="BP1172" s="223">
        <v>1.9</v>
      </c>
      <c r="BQ1172" s="56">
        <v>200</v>
      </c>
      <c r="BR1172" s="56"/>
      <c r="BS1172" s="34"/>
      <c r="BT1172" s="34"/>
      <c r="BU1172" s="34"/>
      <c r="BV1172" s="34"/>
      <c r="BW1172" s="34"/>
      <c r="BX1172" s="34"/>
    </row>
    <row r="1173" spans="1:76" x14ac:dyDescent="0.35">
      <c r="C1173" s="39">
        <v>1307358</v>
      </c>
      <c r="D1173" s="39">
        <v>764310</v>
      </c>
      <c r="E1173" s="39" t="s">
        <v>300</v>
      </c>
      <c r="F1173" s="39" t="s">
        <v>1955</v>
      </c>
      <c r="G1173" s="39">
        <v>1998</v>
      </c>
      <c r="H1173" s="39" t="s">
        <v>1956</v>
      </c>
      <c r="I1173" s="39" t="s">
        <v>1957</v>
      </c>
      <c r="J1173" s="39" t="s">
        <v>627</v>
      </c>
      <c r="K1173" s="39" t="s">
        <v>80</v>
      </c>
      <c r="L1173" s="39" t="s">
        <v>89</v>
      </c>
      <c r="M1173" s="39" t="s">
        <v>90</v>
      </c>
      <c r="N1173" s="39" t="s">
        <v>91</v>
      </c>
      <c r="O1173" s="39" t="s">
        <v>92</v>
      </c>
      <c r="P1173" s="39" t="s">
        <v>93</v>
      </c>
      <c r="Q1173" s="39" t="s">
        <v>94</v>
      </c>
      <c r="R1173" s="39" t="s">
        <v>96</v>
      </c>
      <c r="S1173" s="39" t="s">
        <v>96</v>
      </c>
      <c r="T1173" s="39" t="s">
        <v>1950</v>
      </c>
      <c r="U1173" s="39" t="s">
        <v>31</v>
      </c>
      <c r="V1173" s="35" t="s">
        <v>31</v>
      </c>
      <c r="W1173" s="34" t="s">
        <v>280</v>
      </c>
      <c r="X1173" s="357" t="s">
        <v>281</v>
      </c>
      <c r="Y1173" s="39" t="s">
        <v>1958</v>
      </c>
      <c r="Z1173" s="39" t="s">
        <v>239</v>
      </c>
      <c r="AA1173" s="39" t="s">
        <v>239</v>
      </c>
      <c r="AB1173" s="39">
        <v>4</v>
      </c>
      <c r="AC1173" s="332">
        <f t="shared" ref="AC1173:AC1179" si="56">AB1173*24</f>
        <v>96</v>
      </c>
      <c r="AD1173" s="332" t="s">
        <v>240</v>
      </c>
      <c r="AE1173" s="332" t="s">
        <v>508</v>
      </c>
      <c r="AF1173" s="332" t="s">
        <v>240</v>
      </c>
      <c r="AG1173" s="39" t="s">
        <v>478</v>
      </c>
      <c r="AH1173" s="39" t="s">
        <v>1959</v>
      </c>
      <c r="AI1173" s="111">
        <v>3.4</v>
      </c>
      <c r="AL1173" s="336">
        <v>7.77</v>
      </c>
      <c r="AM1173" s="44">
        <v>42</v>
      </c>
      <c r="AN1173" s="111">
        <v>0.38</v>
      </c>
      <c r="AO1173" s="111">
        <f t="shared" si="54"/>
        <v>1</v>
      </c>
      <c r="AP1173" s="111">
        <v>1</v>
      </c>
      <c r="AQ1173" s="111"/>
      <c r="AR1173" s="335" t="s">
        <v>240</v>
      </c>
      <c r="AS1173" s="111" t="s">
        <v>240</v>
      </c>
      <c r="AT1173" s="111" t="s">
        <v>295</v>
      </c>
      <c r="AU1173" s="111"/>
      <c r="AV1173" s="39" t="s">
        <v>337</v>
      </c>
      <c r="AW1173" s="39" t="s">
        <v>1960</v>
      </c>
      <c r="AX1173" s="39" t="s">
        <v>1961</v>
      </c>
      <c r="AY1173" s="39">
        <v>7.77</v>
      </c>
      <c r="AZ1173" s="334" t="s">
        <v>240</v>
      </c>
      <c r="BA1173" s="39" t="s">
        <v>1524</v>
      </c>
      <c r="BC1173" s="39">
        <v>0.38</v>
      </c>
      <c r="BD1173" s="39" t="s">
        <v>485</v>
      </c>
      <c r="BH1173" s="39" t="s">
        <v>1962</v>
      </c>
      <c r="BI1173" s="39">
        <v>10.5</v>
      </c>
      <c r="BL1173" s="39" t="s">
        <v>854</v>
      </c>
      <c r="BM1173" s="39" t="s">
        <v>497</v>
      </c>
      <c r="BN1173" s="39" t="s">
        <v>497</v>
      </c>
      <c r="BO1173" s="39" t="s">
        <v>644</v>
      </c>
      <c r="BP1173" s="107" t="s">
        <v>644</v>
      </c>
      <c r="BQ1173" s="39" t="s">
        <v>1963</v>
      </c>
      <c r="BR1173" s="53"/>
      <c r="BS1173" s="53"/>
      <c r="BT1173" s="53"/>
      <c r="BU1173" s="53"/>
      <c r="BV1173" s="39" t="s">
        <v>489</v>
      </c>
      <c r="BX1173" s="39" t="s">
        <v>1960</v>
      </c>
    </row>
    <row r="1174" spans="1:76" x14ac:dyDescent="0.35">
      <c r="C1174" s="39">
        <v>1307193</v>
      </c>
      <c r="D1174" s="39">
        <v>764135</v>
      </c>
      <c r="E1174" s="39" t="s">
        <v>300</v>
      </c>
      <c r="F1174" s="39" t="s">
        <v>1955</v>
      </c>
      <c r="G1174" s="39">
        <v>1998</v>
      </c>
      <c r="H1174" s="39" t="s">
        <v>1956</v>
      </c>
      <c r="I1174" s="39" t="s">
        <v>1957</v>
      </c>
      <c r="J1174" s="39" t="s">
        <v>627</v>
      </c>
      <c r="K1174" s="39" t="s">
        <v>80</v>
      </c>
      <c r="L1174" s="39" t="s">
        <v>89</v>
      </c>
      <c r="M1174" s="39" t="s">
        <v>90</v>
      </c>
      <c r="N1174" s="39" t="s">
        <v>91</v>
      </c>
      <c r="O1174" s="39" t="s">
        <v>92</v>
      </c>
      <c r="P1174" s="39" t="s">
        <v>93</v>
      </c>
      <c r="Q1174" s="39" t="s">
        <v>94</v>
      </c>
      <c r="R1174" s="39" t="s">
        <v>96</v>
      </c>
      <c r="S1174" s="39" t="s">
        <v>96</v>
      </c>
      <c r="T1174" s="39" t="s">
        <v>1950</v>
      </c>
      <c r="U1174" s="39" t="s">
        <v>31</v>
      </c>
      <c r="V1174" s="35" t="s">
        <v>31</v>
      </c>
      <c r="W1174" s="34" t="s">
        <v>280</v>
      </c>
      <c r="X1174" s="357" t="s">
        <v>281</v>
      </c>
      <c r="Y1174" s="39" t="s">
        <v>1964</v>
      </c>
      <c r="Z1174" s="39" t="s">
        <v>239</v>
      </c>
      <c r="AA1174" s="39" t="s">
        <v>239</v>
      </c>
      <c r="AB1174" s="39">
        <v>4</v>
      </c>
      <c r="AC1174" s="332">
        <f t="shared" si="56"/>
        <v>96</v>
      </c>
      <c r="AD1174" s="332" t="s">
        <v>240</v>
      </c>
      <c r="AE1174" s="332" t="s">
        <v>508</v>
      </c>
      <c r="AF1174" s="332" t="s">
        <v>240</v>
      </c>
      <c r="AG1174" s="39" t="s">
        <v>478</v>
      </c>
      <c r="AH1174" s="39" t="s">
        <v>1176</v>
      </c>
      <c r="AI1174" s="111">
        <v>21</v>
      </c>
      <c r="AL1174" s="336">
        <v>7.73</v>
      </c>
      <c r="AM1174" s="44">
        <v>40</v>
      </c>
      <c r="AN1174" s="111">
        <v>0.41</v>
      </c>
      <c r="AO1174" s="111">
        <f t="shared" si="54"/>
        <v>1</v>
      </c>
      <c r="AP1174" s="111">
        <v>1</v>
      </c>
      <c r="AQ1174" s="111"/>
      <c r="AR1174" s="335" t="s">
        <v>240</v>
      </c>
      <c r="AS1174" s="111" t="s">
        <v>240</v>
      </c>
      <c r="AT1174" s="111" t="s">
        <v>295</v>
      </c>
      <c r="AU1174" s="111"/>
      <c r="AV1174" s="39" t="s">
        <v>337</v>
      </c>
      <c r="AW1174" s="39" t="s">
        <v>1965</v>
      </c>
      <c r="AX1174" s="39" t="s">
        <v>1966</v>
      </c>
      <c r="AY1174" s="39">
        <v>7.73</v>
      </c>
      <c r="AZ1174" s="334" t="s">
        <v>240</v>
      </c>
      <c r="BA1174" s="39" t="s">
        <v>1522</v>
      </c>
      <c r="BC1174" s="39">
        <v>0.41</v>
      </c>
      <c r="BD1174" s="39" t="s">
        <v>485</v>
      </c>
      <c r="BH1174" s="39" t="s">
        <v>1967</v>
      </c>
      <c r="BI1174" s="39">
        <v>9.99</v>
      </c>
      <c r="BL1174" s="39" t="s">
        <v>854</v>
      </c>
      <c r="BM1174" s="39" t="s">
        <v>497</v>
      </c>
      <c r="BN1174" s="39" t="s">
        <v>497</v>
      </c>
      <c r="BO1174" s="39" t="s">
        <v>644</v>
      </c>
      <c r="BP1174" s="107" t="s">
        <v>644</v>
      </c>
      <c r="BQ1174" s="39" t="s">
        <v>1968</v>
      </c>
      <c r="BR1174" s="53"/>
      <c r="BS1174" s="53"/>
      <c r="BT1174" s="53"/>
      <c r="BU1174" s="53"/>
      <c r="BV1174" s="39" t="s">
        <v>489</v>
      </c>
      <c r="BX1174" s="39" t="s">
        <v>1965</v>
      </c>
    </row>
    <row r="1175" spans="1:76" x14ac:dyDescent="0.35">
      <c r="C1175" s="39">
        <v>1307355</v>
      </c>
      <c r="D1175" s="39">
        <v>764307</v>
      </c>
      <c r="E1175" s="39" t="s">
        <v>300</v>
      </c>
      <c r="F1175" s="39" t="s">
        <v>1955</v>
      </c>
      <c r="G1175" s="39">
        <v>1998</v>
      </c>
      <c r="H1175" s="39" t="s">
        <v>1956</v>
      </c>
      <c r="I1175" s="39" t="s">
        <v>1957</v>
      </c>
      <c r="J1175" s="39" t="s">
        <v>627</v>
      </c>
      <c r="K1175" s="39" t="s">
        <v>80</v>
      </c>
      <c r="L1175" s="39" t="s">
        <v>89</v>
      </c>
      <c r="M1175" s="39" t="s">
        <v>90</v>
      </c>
      <c r="N1175" s="39" t="s">
        <v>91</v>
      </c>
      <c r="O1175" s="39" t="s">
        <v>92</v>
      </c>
      <c r="P1175" s="39" t="s">
        <v>93</v>
      </c>
      <c r="Q1175" s="39" t="s">
        <v>94</v>
      </c>
      <c r="R1175" s="39" t="s">
        <v>96</v>
      </c>
      <c r="S1175" s="39" t="s">
        <v>96</v>
      </c>
      <c r="T1175" s="39" t="s">
        <v>1950</v>
      </c>
      <c r="U1175" s="39" t="s">
        <v>31</v>
      </c>
      <c r="V1175" s="35" t="s">
        <v>31</v>
      </c>
      <c r="W1175" s="34" t="s">
        <v>280</v>
      </c>
      <c r="X1175" s="357" t="s">
        <v>281</v>
      </c>
      <c r="Y1175" s="39" t="s">
        <v>1958</v>
      </c>
      <c r="Z1175" s="39" t="s">
        <v>239</v>
      </c>
      <c r="AA1175" s="39" t="s">
        <v>239</v>
      </c>
      <c r="AB1175" s="39">
        <v>4</v>
      </c>
      <c r="AC1175" s="332">
        <f t="shared" si="56"/>
        <v>96</v>
      </c>
      <c r="AD1175" s="332" t="s">
        <v>240</v>
      </c>
      <c r="AE1175" s="332" t="s">
        <v>508</v>
      </c>
      <c r="AF1175" s="332" t="s">
        <v>240</v>
      </c>
      <c r="AG1175" s="39" t="s">
        <v>478</v>
      </c>
      <c r="AH1175" s="39" t="s">
        <v>1969</v>
      </c>
      <c r="AI1175" s="111">
        <v>8</v>
      </c>
      <c r="AL1175" s="336">
        <v>7.82</v>
      </c>
      <c r="AM1175" s="44">
        <v>41</v>
      </c>
      <c r="AN1175" s="111">
        <v>0.13</v>
      </c>
      <c r="AO1175" s="111">
        <f t="shared" si="54"/>
        <v>1</v>
      </c>
      <c r="AP1175" s="111">
        <v>1</v>
      </c>
      <c r="AQ1175" s="111"/>
      <c r="AR1175" s="335" t="s">
        <v>240</v>
      </c>
      <c r="AS1175" s="111" t="s">
        <v>240</v>
      </c>
      <c r="AT1175" s="111" t="s">
        <v>295</v>
      </c>
      <c r="AU1175" s="111"/>
      <c r="AV1175" s="39" t="s">
        <v>337</v>
      </c>
      <c r="AW1175" s="39" t="s">
        <v>1970</v>
      </c>
      <c r="AX1175" s="39" t="s">
        <v>1966</v>
      </c>
      <c r="AY1175" s="39">
        <v>7.82</v>
      </c>
      <c r="AZ1175" s="334" t="s">
        <v>240</v>
      </c>
      <c r="BA1175" s="39" t="s">
        <v>1529</v>
      </c>
      <c r="BC1175" s="39">
        <v>0.13</v>
      </c>
      <c r="BD1175" s="39" t="s">
        <v>485</v>
      </c>
      <c r="BH1175" s="39" t="s">
        <v>1971</v>
      </c>
      <c r="BI1175" s="39">
        <v>10.6</v>
      </c>
      <c r="BL1175" s="39" t="s">
        <v>854</v>
      </c>
      <c r="BM1175" s="39" t="s">
        <v>497</v>
      </c>
      <c r="BN1175" s="39" t="s">
        <v>497</v>
      </c>
      <c r="BO1175" s="39" t="s">
        <v>644</v>
      </c>
      <c r="BP1175" s="107" t="s">
        <v>644</v>
      </c>
      <c r="BQ1175" s="39" t="s">
        <v>1972</v>
      </c>
      <c r="BR1175" s="53"/>
      <c r="BS1175" s="53"/>
      <c r="BT1175" s="53"/>
      <c r="BU1175" s="53"/>
      <c r="BV1175" s="39" t="s">
        <v>489</v>
      </c>
      <c r="BX1175" s="39" t="s">
        <v>1970</v>
      </c>
    </row>
    <row r="1176" spans="1:76" x14ac:dyDescent="0.35">
      <c r="C1176" s="39">
        <v>1307314</v>
      </c>
      <c r="D1176" s="39">
        <v>764257</v>
      </c>
      <c r="E1176" s="39" t="s">
        <v>300</v>
      </c>
      <c r="F1176" s="39" t="s">
        <v>1955</v>
      </c>
      <c r="G1176" s="39">
        <v>1998</v>
      </c>
      <c r="H1176" s="39" t="s">
        <v>1956</v>
      </c>
      <c r="I1176" s="39" t="s">
        <v>1957</v>
      </c>
      <c r="J1176" s="39" t="s">
        <v>627</v>
      </c>
      <c r="K1176" s="39" t="s">
        <v>80</v>
      </c>
      <c r="L1176" s="39" t="s">
        <v>89</v>
      </c>
      <c r="M1176" s="39" t="s">
        <v>90</v>
      </c>
      <c r="N1176" s="39" t="s">
        <v>91</v>
      </c>
      <c r="O1176" s="39" t="s">
        <v>92</v>
      </c>
      <c r="P1176" s="39" t="s">
        <v>93</v>
      </c>
      <c r="Q1176" s="39" t="s">
        <v>94</v>
      </c>
      <c r="R1176" s="39" t="s">
        <v>96</v>
      </c>
      <c r="S1176" s="39" t="s">
        <v>96</v>
      </c>
      <c r="T1176" s="39" t="s">
        <v>1950</v>
      </c>
      <c r="U1176" s="39" t="s">
        <v>31</v>
      </c>
      <c r="V1176" s="35" t="s">
        <v>31</v>
      </c>
      <c r="W1176" s="34" t="s">
        <v>280</v>
      </c>
      <c r="X1176" s="357" t="s">
        <v>281</v>
      </c>
      <c r="Y1176" s="39" t="s">
        <v>1958</v>
      </c>
      <c r="Z1176" s="39" t="s">
        <v>239</v>
      </c>
      <c r="AA1176" s="39" t="s">
        <v>239</v>
      </c>
      <c r="AB1176" s="39">
        <v>4</v>
      </c>
      <c r="AC1176" s="332">
        <f t="shared" si="56"/>
        <v>96</v>
      </c>
      <c r="AD1176" s="332" t="s">
        <v>240</v>
      </c>
      <c r="AE1176" s="332" t="s">
        <v>508</v>
      </c>
      <c r="AF1176" s="332" t="s">
        <v>240</v>
      </c>
      <c r="AG1176" s="39" t="s">
        <v>478</v>
      </c>
      <c r="AH1176" s="39" t="s">
        <v>1052</v>
      </c>
      <c r="AI1176" s="111">
        <v>13.3</v>
      </c>
      <c r="AL1176" s="336">
        <v>7.8</v>
      </c>
      <c r="AM1176" s="44">
        <v>38.5</v>
      </c>
      <c r="AN1176" s="111">
        <v>1.36</v>
      </c>
      <c r="AO1176" s="111">
        <f t="shared" si="54"/>
        <v>1</v>
      </c>
      <c r="AP1176" s="111">
        <v>1</v>
      </c>
      <c r="AQ1176" s="111"/>
      <c r="AR1176" s="335" t="s">
        <v>240</v>
      </c>
      <c r="AS1176" s="111" t="s">
        <v>240</v>
      </c>
      <c r="AT1176" s="111" t="s">
        <v>295</v>
      </c>
      <c r="AU1176" s="111"/>
      <c r="AV1176" s="39" t="s">
        <v>338</v>
      </c>
      <c r="AW1176" s="39" t="s">
        <v>1973</v>
      </c>
      <c r="AX1176" s="39" t="s">
        <v>1966</v>
      </c>
      <c r="AY1176" s="39">
        <v>7.8</v>
      </c>
      <c r="AZ1176" s="334" t="s">
        <v>240</v>
      </c>
      <c r="BA1176" s="39" t="s">
        <v>1974</v>
      </c>
      <c r="BC1176" s="39">
        <v>1.36</v>
      </c>
      <c r="BD1176" s="39" t="s">
        <v>485</v>
      </c>
      <c r="BH1176" s="39" t="s">
        <v>1975</v>
      </c>
      <c r="BI1176" s="39">
        <v>10.8</v>
      </c>
      <c r="BL1176" s="39" t="s">
        <v>854</v>
      </c>
      <c r="BM1176" s="39" t="s">
        <v>497</v>
      </c>
      <c r="BN1176" s="39" t="s">
        <v>497</v>
      </c>
      <c r="BO1176" s="39" t="s">
        <v>644</v>
      </c>
      <c r="BP1176" s="107" t="s">
        <v>644</v>
      </c>
      <c r="BQ1176" s="39" t="s">
        <v>1976</v>
      </c>
      <c r="BR1176" s="53"/>
      <c r="BS1176" s="53"/>
      <c r="BT1176" s="53"/>
      <c r="BU1176" s="53"/>
      <c r="BV1176" s="39" t="s">
        <v>489</v>
      </c>
      <c r="BX1176" s="39" t="s">
        <v>1973</v>
      </c>
    </row>
    <row r="1177" spans="1:76" x14ac:dyDescent="0.35">
      <c r="C1177" s="39">
        <v>1307175</v>
      </c>
      <c r="D1177" s="39">
        <v>764115</v>
      </c>
      <c r="E1177" s="39" t="s">
        <v>300</v>
      </c>
      <c r="F1177" s="39" t="s">
        <v>1955</v>
      </c>
      <c r="G1177" s="39">
        <v>1998</v>
      </c>
      <c r="H1177" s="39" t="s">
        <v>1956</v>
      </c>
      <c r="I1177" s="39" t="s">
        <v>1957</v>
      </c>
      <c r="J1177" s="39" t="s">
        <v>627</v>
      </c>
      <c r="K1177" s="39" t="s">
        <v>80</v>
      </c>
      <c r="L1177" s="39" t="s">
        <v>89</v>
      </c>
      <c r="M1177" s="39" t="s">
        <v>90</v>
      </c>
      <c r="N1177" s="39" t="s">
        <v>91</v>
      </c>
      <c r="O1177" s="39" t="s">
        <v>92</v>
      </c>
      <c r="P1177" s="39" t="s">
        <v>93</v>
      </c>
      <c r="Q1177" s="39" t="s">
        <v>94</v>
      </c>
      <c r="R1177" s="39" t="s">
        <v>96</v>
      </c>
      <c r="S1177" s="39" t="s">
        <v>96</v>
      </c>
      <c r="T1177" s="39" t="s">
        <v>1950</v>
      </c>
      <c r="U1177" s="39" t="s">
        <v>31</v>
      </c>
      <c r="V1177" s="35" t="s">
        <v>31</v>
      </c>
      <c r="W1177" s="34" t="s">
        <v>280</v>
      </c>
      <c r="X1177" s="357" t="s">
        <v>281</v>
      </c>
      <c r="Y1177" s="39" t="s">
        <v>1964</v>
      </c>
      <c r="Z1177" s="39" t="s">
        <v>239</v>
      </c>
      <c r="AA1177" s="39" t="s">
        <v>239</v>
      </c>
      <c r="AB1177" s="39">
        <v>4</v>
      </c>
      <c r="AC1177" s="332">
        <f t="shared" si="56"/>
        <v>96</v>
      </c>
      <c r="AD1177" s="332" t="s">
        <v>240</v>
      </c>
      <c r="AE1177" s="332" t="s">
        <v>508</v>
      </c>
      <c r="AF1177" s="332" t="s">
        <v>240</v>
      </c>
      <c r="AG1177" s="39" t="s">
        <v>478</v>
      </c>
      <c r="AH1177" s="39" t="s">
        <v>1977</v>
      </c>
      <c r="AI1177" s="111">
        <v>19.2</v>
      </c>
      <c r="AL1177" s="336">
        <v>7.64</v>
      </c>
      <c r="AM1177" s="44">
        <v>37.200000000000003</v>
      </c>
      <c r="AN1177" s="111">
        <v>1.24</v>
      </c>
      <c r="AO1177" s="111">
        <f t="shared" si="54"/>
        <v>1</v>
      </c>
      <c r="AP1177" s="111">
        <v>1</v>
      </c>
      <c r="AQ1177" s="111"/>
      <c r="AR1177" s="335" t="s">
        <v>240</v>
      </c>
      <c r="AS1177" s="111" t="s">
        <v>240</v>
      </c>
      <c r="AT1177" s="111" t="s">
        <v>295</v>
      </c>
      <c r="AU1177" s="111"/>
      <c r="AV1177" s="39" t="s">
        <v>338</v>
      </c>
      <c r="AW1177" s="39" t="s">
        <v>1973</v>
      </c>
      <c r="AX1177" s="39" t="s">
        <v>1978</v>
      </c>
      <c r="AY1177" s="39">
        <v>7.64</v>
      </c>
      <c r="AZ1177" s="334" t="s">
        <v>240</v>
      </c>
      <c r="BA1177" s="39" t="s">
        <v>1979</v>
      </c>
      <c r="BC1177" s="39">
        <v>1.24</v>
      </c>
      <c r="BD1177" s="39" t="s">
        <v>485</v>
      </c>
      <c r="BH1177" s="39" t="s">
        <v>1980</v>
      </c>
      <c r="BI1177" s="39">
        <v>10.1</v>
      </c>
      <c r="BL1177" s="39" t="s">
        <v>854</v>
      </c>
      <c r="BM1177" s="39" t="s">
        <v>497</v>
      </c>
      <c r="BN1177" s="39" t="s">
        <v>497</v>
      </c>
      <c r="BO1177" s="39" t="s">
        <v>644</v>
      </c>
      <c r="BP1177" s="107" t="s">
        <v>644</v>
      </c>
      <c r="BQ1177" s="39" t="s">
        <v>1981</v>
      </c>
      <c r="BR1177" s="53"/>
      <c r="BS1177" s="53"/>
      <c r="BT1177" s="53"/>
      <c r="BU1177" s="53"/>
      <c r="BV1177" s="39" t="s">
        <v>489</v>
      </c>
      <c r="BX1177" s="39" t="s">
        <v>1973</v>
      </c>
    </row>
    <row r="1178" spans="1:76" x14ac:dyDescent="0.35">
      <c r="C1178" s="39">
        <v>1307095</v>
      </c>
      <c r="D1178" s="39">
        <v>764035</v>
      </c>
      <c r="E1178" s="39" t="s">
        <v>300</v>
      </c>
      <c r="F1178" s="39" t="s">
        <v>1955</v>
      </c>
      <c r="G1178" s="39">
        <v>1998</v>
      </c>
      <c r="H1178" s="39" t="s">
        <v>1956</v>
      </c>
      <c r="I1178" s="39" t="s">
        <v>1957</v>
      </c>
      <c r="J1178" s="39" t="s">
        <v>627</v>
      </c>
      <c r="K1178" s="39" t="s">
        <v>80</v>
      </c>
      <c r="L1178" s="39" t="s">
        <v>89</v>
      </c>
      <c r="M1178" s="39" t="s">
        <v>90</v>
      </c>
      <c r="N1178" s="39" t="s">
        <v>91</v>
      </c>
      <c r="O1178" s="39" t="s">
        <v>92</v>
      </c>
      <c r="P1178" s="39" t="s">
        <v>93</v>
      </c>
      <c r="Q1178" s="39" t="s">
        <v>94</v>
      </c>
      <c r="R1178" s="39" t="s">
        <v>96</v>
      </c>
      <c r="S1178" s="39" t="s">
        <v>96</v>
      </c>
      <c r="T1178" s="39" t="s">
        <v>1950</v>
      </c>
      <c r="U1178" s="39" t="s">
        <v>31</v>
      </c>
      <c r="V1178" s="35" t="s">
        <v>31</v>
      </c>
      <c r="W1178" s="34" t="s">
        <v>280</v>
      </c>
      <c r="X1178" s="357" t="s">
        <v>281</v>
      </c>
      <c r="Y1178" s="39" t="s">
        <v>1964</v>
      </c>
      <c r="Z1178" s="39" t="s">
        <v>239</v>
      </c>
      <c r="AA1178" s="39" t="s">
        <v>239</v>
      </c>
      <c r="AB1178" s="39">
        <v>4</v>
      </c>
      <c r="AC1178" s="332">
        <f t="shared" si="56"/>
        <v>96</v>
      </c>
      <c r="AD1178" s="332" t="s">
        <v>240</v>
      </c>
      <c r="AE1178" s="332" t="s">
        <v>508</v>
      </c>
      <c r="AF1178" s="332" t="s">
        <v>240</v>
      </c>
      <c r="AG1178" s="39" t="s">
        <v>478</v>
      </c>
      <c r="AH1178" s="39" t="s">
        <v>1982</v>
      </c>
      <c r="AI1178" s="111">
        <v>5.6</v>
      </c>
      <c r="AL1178" s="336">
        <v>6.4</v>
      </c>
      <c r="AM1178" s="44">
        <v>37.700000000000003</v>
      </c>
      <c r="AN1178" s="111">
        <v>1.18</v>
      </c>
      <c r="AO1178" s="111">
        <f t="shared" si="54"/>
        <v>1</v>
      </c>
      <c r="AP1178" s="111">
        <v>1</v>
      </c>
      <c r="AQ1178" s="111"/>
      <c r="AR1178" s="335" t="s">
        <v>240</v>
      </c>
      <c r="AS1178" s="111" t="s">
        <v>240</v>
      </c>
      <c r="AT1178" s="111" t="s">
        <v>295</v>
      </c>
      <c r="AU1178" s="111"/>
      <c r="AV1178" s="39" t="s">
        <v>338</v>
      </c>
      <c r="AW1178" s="39" t="s">
        <v>1983</v>
      </c>
      <c r="AX1178" s="39" t="s">
        <v>1984</v>
      </c>
      <c r="AY1178" s="39">
        <v>6.4</v>
      </c>
      <c r="AZ1178" s="334" t="s">
        <v>240</v>
      </c>
      <c r="BA1178" s="39" t="s">
        <v>1985</v>
      </c>
      <c r="BC1178" s="39">
        <v>1.18</v>
      </c>
      <c r="BD1178" s="39" t="s">
        <v>485</v>
      </c>
      <c r="BH1178" s="39" t="s">
        <v>1986</v>
      </c>
      <c r="BI1178" s="39">
        <v>10.6</v>
      </c>
      <c r="BL1178" s="39" t="s">
        <v>854</v>
      </c>
      <c r="BM1178" s="39" t="s">
        <v>497</v>
      </c>
      <c r="BN1178" s="39" t="s">
        <v>497</v>
      </c>
      <c r="BO1178" s="39" t="s">
        <v>644</v>
      </c>
      <c r="BP1178" s="107" t="s">
        <v>644</v>
      </c>
      <c r="BQ1178" s="39" t="s">
        <v>1987</v>
      </c>
      <c r="BR1178" s="53"/>
      <c r="BS1178" s="53"/>
      <c r="BT1178" s="53"/>
      <c r="BU1178" s="53"/>
      <c r="BV1178" s="39" t="s">
        <v>489</v>
      </c>
      <c r="BX1178" s="39" t="s">
        <v>1983</v>
      </c>
    </row>
    <row r="1179" spans="1:76" x14ac:dyDescent="0.35">
      <c r="C1179" s="39">
        <v>1307187</v>
      </c>
      <c r="D1179" s="39">
        <v>764129</v>
      </c>
      <c r="E1179" s="39" t="s">
        <v>300</v>
      </c>
      <c r="F1179" s="39" t="s">
        <v>1955</v>
      </c>
      <c r="G1179" s="39">
        <v>1998</v>
      </c>
      <c r="H1179" s="39" t="s">
        <v>1956</v>
      </c>
      <c r="I1179" s="39" t="s">
        <v>1957</v>
      </c>
      <c r="J1179" s="39" t="s">
        <v>627</v>
      </c>
      <c r="K1179" s="39" t="s">
        <v>80</v>
      </c>
      <c r="L1179" s="39" t="s">
        <v>89</v>
      </c>
      <c r="M1179" s="39" t="s">
        <v>90</v>
      </c>
      <c r="N1179" s="39" t="s">
        <v>91</v>
      </c>
      <c r="O1179" s="39" t="s">
        <v>92</v>
      </c>
      <c r="P1179" s="39" t="s">
        <v>93</v>
      </c>
      <c r="Q1179" s="39" t="s">
        <v>94</v>
      </c>
      <c r="R1179" s="39" t="s">
        <v>96</v>
      </c>
      <c r="S1179" s="39" t="s">
        <v>96</v>
      </c>
      <c r="T1179" s="39" t="s">
        <v>1950</v>
      </c>
      <c r="U1179" s="39" t="s">
        <v>31</v>
      </c>
      <c r="V1179" s="35" t="s">
        <v>31</v>
      </c>
      <c r="W1179" s="34" t="s">
        <v>280</v>
      </c>
      <c r="X1179" s="357" t="s">
        <v>281</v>
      </c>
      <c r="Y1179" s="39" t="s">
        <v>1964</v>
      </c>
      <c r="Z1179" s="39" t="s">
        <v>239</v>
      </c>
      <c r="AA1179" s="39" t="s">
        <v>239</v>
      </c>
      <c r="AB1179" s="39">
        <v>4</v>
      </c>
      <c r="AC1179" s="332">
        <f t="shared" si="56"/>
        <v>96</v>
      </c>
      <c r="AD1179" s="332" t="s">
        <v>240</v>
      </c>
      <c r="AE1179" s="332" t="s">
        <v>508</v>
      </c>
      <c r="AF1179" s="332" t="s">
        <v>240</v>
      </c>
      <c r="AG1179" s="39" t="s">
        <v>478</v>
      </c>
      <c r="AH1179" s="39" t="s">
        <v>1988</v>
      </c>
      <c r="AI1179" s="111">
        <v>16.3</v>
      </c>
      <c r="AL1179" s="336">
        <v>7.8</v>
      </c>
      <c r="AM1179" s="44">
        <v>40.700000000000003</v>
      </c>
      <c r="AN1179" s="111">
        <v>0.05</v>
      </c>
      <c r="AO1179" s="111">
        <f t="shared" si="54"/>
        <v>1</v>
      </c>
      <c r="AP1179" s="111">
        <v>1</v>
      </c>
      <c r="AQ1179" s="111"/>
      <c r="AR1179" s="335" t="s">
        <v>240</v>
      </c>
      <c r="AS1179" s="111" t="s">
        <v>240</v>
      </c>
      <c r="AT1179" s="111" t="s">
        <v>295</v>
      </c>
      <c r="AU1179" s="111"/>
      <c r="AV1179" s="39" t="s">
        <v>338</v>
      </c>
      <c r="AW1179" s="39" t="s">
        <v>1989</v>
      </c>
      <c r="AX1179" s="39" t="s">
        <v>1990</v>
      </c>
      <c r="AY1179" s="39">
        <v>7.8</v>
      </c>
      <c r="AZ1179" s="334" t="s">
        <v>240</v>
      </c>
      <c r="BA1179" s="39" t="s">
        <v>1991</v>
      </c>
      <c r="BC1179" s="39" t="s">
        <v>1992</v>
      </c>
      <c r="BD1179" s="39" t="s">
        <v>485</v>
      </c>
      <c r="BH1179" s="39" t="s">
        <v>1993</v>
      </c>
      <c r="BI1179" s="39">
        <v>9.93</v>
      </c>
      <c r="BL1179" s="39" t="s">
        <v>854</v>
      </c>
      <c r="BM1179" s="39" t="s">
        <v>497</v>
      </c>
      <c r="BN1179" s="39" t="s">
        <v>497</v>
      </c>
      <c r="BO1179" s="39" t="s">
        <v>644</v>
      </c>
      <c r="BP1179" s="107" t="s">
        <v>644</v>
      </c>
      <c r="BQ1179" s="39" t="s">
        <v>1994</v>
      </c>
      <c r="BR1179" s="53"/>
      <c r="BS1179" s="53"/>
      <c r="BT1179" s="53"/>
      <c r="BU1179" s="53"/>
      <c r="BV1179" s="39" t="s">
        <v>489</v>
      </c>
      <c r="BX1179" s="39" t="s">
        <v>1989</v>
      </c>
    </row>
    <row r="1180" spans="1:76" x14ac:dyDescent="0.35">
      <c r="A1180" s="34" t="s">
        <v>277</v>
      </c>
      <c r="B1180" s="34"/>
      <c r="C1180" s="34"/>
      <c r="D1180" s="34"/>
      <c r="E1180" s="113" t="s">
        <v>300</v>
      </c>
      <c r="F1180" s="113" t="s">
        <v>1603</v>
      </c>
      <c r="G1180" s="41">
        <v>2000</v>
      </c>
      <c r="H1180" s="34"/>
      <c r="I1180" s="34"/>
      <c r="J1180" s="113"/>
      <c r="K1180" s="39" t="s">
        <v>80</v>
      </c>
      <c r="L1180" s="39" t="s">
        <v>89</v>
      </c>
      <c r="M1180" s="39" t="s">
        <v>90</v>
      </c>
      <c r="N1180" s="39" t="s">
        <v>91</v>
      </c>
      <c r="O1180" s="39" t="s">
        <v>92</v>
      </c>
      <c r="P1180" s="39" t="s">
        <v>93</v>
      </c>
      <c r="Q1180" s="39" t="s">
        <v>94</v>
      </c>
      <c r="R1180" s="35" t="s">
        <v>96</v>
      </c>
      <c r="S1180" s="35" t="s">
        <v>96</v>
      </c>
      <c r="T1180" s="113" t="s">
        <v>1919</v>
      </c>
      <c r="U1180" s="39" t="s">
        <v>31</v>
      </c>
      <c r="V1180" s="35" t="s">
        <v>31</v>
      </c>
      <c r="W1180" s="34" t="s">
        <v>280</v>
      </c>
      <c r="X1180" s="357" t="s">
        <v>281</v>
      </c>
      <c r="Y1180" s="113" t="s">
        <v>1995</v>
      </c>
      <c r="Z1180" s="39" t="s">
        <v>239</v>
      </c>
      <c r="AA1180" s="112"/>
      <c r="AB1180" s="112"/>
      <c r="AC1180" s="41">
        <v>96</v>
      </c>
      <c r="AD1180" s="41" t="s">
        <v>240</v>
      </c>
      <c r="AE1180" s="41" t="s">
        <v>508</v>
      </c>
      <c r="AF1180" s="332" t="s">
        <v>240</v>
      </c>
      <c r="AG1180" s="112"/>
      <c r="AH1180" s="112">
        <v>3.4</v>
      </c>
      <c r="AI1180" s="111">
        <v>3.4</v>
      </c>
      <c r="AJ1180" s="112"/>
      <c r="AK1180" s="114" t="s">
        <v>509</v>
      </c>
      <c r="AL1180" s="336">
        <v>7.62</v>
      </c>
      <c r="AM1180" s="44">
        <v>38.696436171163938</v>
      </c>
      <c r="AN1180" s="111">
        <v>0.33</v>
      </c>
      <c r="AO1180" s="111">
        <f t="shared" si="54"/>
        <v>1</v>
      </c>
      <c r="AP1180" s="111">
        <v>1</v>
      </c>
      <c r="AQ1180" s="111"/>
      <c r="AR1180" s="335" t="s">
        <v>295</v>
      </c>
      <c r="AS1180" s="111" t="s">
        <v>240</v>
      </c>
      <c r="AT1180" s="111" t="s">
        <v>295</v>
      </c>
      <c r="AU1180" s="111" t="s">
        <v>240</v>
      </c>
      <c r="AV1180" s="112" t="s">
        <v>749</v>
      </c>
      <c r="AW1180" s="112"/>
      <c r="AX1180" s="112">
        <v>12</v>
      </c>
      <c r="AY1180" s="112">
        <v>7.62</v>
      </c>
      <c r="AZ1180" s="334" t="s">
        <v>240</v>
      </c>
      <c r="BA1180" s="112">
        <v>38.700000000000003</v>
      </c>
      <c r="BB1180" s="130">
        <v>38.696436171163938</v>
      </c>
      <c r="BC1180" s="112">
        <v>0.33</v>
      </c>
      <c r="BD1180" s="112"/>
      <c r="BE1180" s="112">
        <v>0.33</v>
      </c>
      <c r="BF1180" s="112"/>
      <c r="BG1180" s="112"/>
      <c r="BH1180" s="112"/>
      <c r="BI1180" s="112"/>
      <c r="BJ1180" s="112">
        <v>10</v>
      </c>
      <c r="BK1180" s="56">
        <v>13.132931103140518</v>
      </c>
      <c r="BL1180" s="56">
        <v>1.4335860142355665</v>
      </c>
      <c r="BM1180" s="56">
        <v>3.7667309504117035</v>
      </c>
      <c r="BN1180" s="56">
        <v>0.3843540149123722</v>
      </c>
      <c r="BO1180" s="56">
        <v>0.47966568044943231</v>
      </c>
      <c r="BP1180" s="223">
        <v>4.8682481868305256</v>
      </c>
      <c r="BQ1180" s="112">
        <v>40</v>
      </c>
      <c r="BR1180" s="56"/>
      <c r="BS1180" s="112"/>
      <c r="BT1180" s="113" t="s">
        <v>487</v>
      </c>
      <c r="BU1180" s="112" t="s">
        <v>488</v>
      </c>
      <c r="BV1180" s="34"/>
      <c r="BW1180" s="34"/>
      <c r="BX1180" s="34"/>
    </row>
    <row r="1181" spans="1:76" x14ac:dyDescent="0.35">
      <c r="A1181" s="34" t="s">
        <v>277</v>
      </c>
      <c r="B1181" s="34"/>
      <c r="C1181" s="34"/>
      <c r="D1181" s="34"/>
      <c r="E1181" s="113" t="s">
        <v>300</v>
      </c>
      <c r="F1181" s="113" t="s">
        <v>1603</v>
      </c>
      <c r="G1181" s="41">
        <v>2000</v>
      </c>
      <c r="H1181" s="34"/>
      <c r="I1181" s="34"/>
      <c r="J1181" s="113"/>
      <c r="K1181" s="39" t="s">
        <v>80</v>
      </c>
      <c r="L1181" s="39" t="s">
        <v>89</v>
      </c>
      <c r="M1181" s="39" t="s">
        <v>90</v>
      </c>
      <c r="N1181" s="39" t="s">
        <v>91</v>
      </c>
      <c r="O1181" s="39" t="s">
        <v>92</v>
      </c>
      <c r="P1181" s="39" t="s">
        <v>93</v>
      </c>
      <c r="Q1181" s="39" t="s">
        <v>94</v>
      </c>
      <c r="R1181" s="35" t="s">
        <v>96</v>
      </c>
      <c r="S1181" s="35" t="s">
        <v>96</v>
      </c>
      <c r="T1181" s="113" t="s">
        <v>1919</v>
      </c>
      <c r="U1181" s="39" t="s">
        <v>31</v>
      </c>
      <c r="V1181" s="35" t="s">
        <v>31</v>
      </c>
      <c r="W1181" s="34" t="s">
        <v>280</v>
      </c>
      <c r="X1181" s="357" t="s">
        <v>281</v>
      </c>
      <c r="Y1181" s="113" t="s">
        <v>1995</v>
      </c>
      <c r="Z1181" s="39" t="s">
        <v>239</v>
      </c>
      <c r="AA1181" s="112"/>
      <c r="AB1181" s="112"/>
      <c r="AC1181" s="41">
        <v>96</v>
      </c>
      <c r="AD1181" s="41" t="s">
        <v>240</v>
      </c>
      <c r="AE1181" s="41" t="s">
        <v>508</v>
      </c>
      <c r="AF1181" s="332" t="s">
        <v>240</v>
      </c>
      <c r="AG1181" s="112"/>
      <c r="AH1181" s="112">
        <v>8.1</v>
      </c>
      <c r="AI1181" s="111">
        <v>8.1</v>
      </c>
      <c r="AJ1181" s="112"/>
      <c r="AK1181" s="114" t="s">
        <v>509</v>
      </c>
      <c r="AL1181" s="336">
        <v>7.61</v>
      </c>
      <c r="AM1181" s="44">
        <v>39.296380918003685</v>
      </c>
      <c r="AN1181" s="111">
        <v>0.36</v>
      </c>
      <c r="AO1181" s="111">
        <f t="shared" si="54"/>
        <v>1</v>
      </c>
      <c r="AP1181" s="111">
        <v>1</v>
      </c>
      <c r="AQ1181" s="111"/>
      <c r="AR1181" s="335" t="s">
        <v>295</v>
      </c>
      <c r="AS1181" s="111" t="s">
        <v>240</v>
      </c>
      <c r="AT1181" s="111" t="s">
        <v>295</v>
      </c>
      <c r="AU1181" s="111" t="s">
        <v>240</v>
      </c>
      <c r="AV1181" s="112" t="s">
        <v>749</v>
      </c>
      <c r="AW1181" s="112"/>
      <c r="AX1181" s="112">
        <v>12</v>
      </c>
      <c r="AY1181" s="112">
        <v>7.61</v>
      </c>
      <c r="AZ1181" s="334" t="s">
        <v>240</v>
      </c>
      <c r="BA1181" s="112">
        <v>39.299999999999997</v>
      </c>
      <c r="BB1181" s="130">
        <v>39.296380918003685</v>
      </c>
      <c r="BC1181" s="112">
        <v>0.36</v>
      </c>
      <c r="BD1181" s="112"/>
      <c r="BE1181" s="112">
        <v>0.36</v>
      </c>
      <c r="BF1181" s="112"/>
      <c r="BG1181" s="112"/>
      <c r="BH1181" s="112"/>
      <c r="BI1181" s="112"/>
      <c r="BJ1181" s="112">
        <v>10</v>
      </c>
      <c r="BK1181" s="56">
        <v>13.336542438072927</v>
      </c>
      <c r="BL1181" s="56">
        <v>1.4558121539911566</v>
      </c>
      <c r="BM1181" s="56">
        <v>3.8251298798754503</v>
      </c>
      <c r="BN1181" s="56">
        <v>0.39031299188775775</v>
      </c>
      <c r="BO1181" s="56">
        <v>0.41688851676246352</v>
      </c>
      <c r="BP1181" s="223">
        <v>4.2311068908197358</v>
      </c>
      <c r="BQ1181" s="112">
        <v>41.7</v>
      </c>
      <c r="BR1181" s="56"/>
      <c r="BS1181" s="112"/>
      <c r="BT1181" s="113" t="s">
        <v>487</v>
      </c>
      <c r="BU1181" s="112" t="s">
        <v>488</v>
      </c>
      <c r="BV1181" s="34"/>
      <c r="BW1181" s="34"/>
      <c r="BX1181" s="34"/>
    </row>
    <row r="1182" spans="1:76" x14ac:dyDescent="0.35">
      <c r="A1182" s="34" t="s">
        <v>277</v>
      </c>
      <c r="B1182" s="34"/>
      <c r="C1182" s="34"/>
      <c r="D1182" s="34"/>
      <c r="E1182" s="340" t="s">
        <v>300</v>
      </c>
      <c r="F1182" s="340" t="s">
        <v>1603</v>
      </c>
      <c r="G1182" s="381">
        <v>2000</v>
      </c>
      <c r="H1182" s="34"/>
      <c r="I1182" s="34"/>
      <c r="J1182" s="340"/>
      <c r="K1182" s="39" t="s">
        <v>80</v>
      </c>
      <c r="L1182" s="39" t="s">
        <v>89</v>
      </c>
      <c r="M1182" s="39" t="s">
        <v>90</v>
      </c>
      <c r="N1182" s="39" t="s">
        <v>91</v>
      </c>
      <c r="O1182" s="39" t="s">
        <v>92</v>
      </c>
      <c r="P1182" s="39" t="s">
        <v>93</v>
      </c>
      <c r="Q1182" s="39" t="s">
        <v>94</v>
      </c>
      <c r="R1182" s="35" t="s">
        <v>96</v>
      </c>
      <c r="S1182" s="35" t="s">
        <v>96</v>
      </c>
      <c r="T1182" s="382" t="s">
        <v>1919</v>
      </c>
      <c r="U1182" s="39" t="s">
        <v>31</v>
      </c>
      <c r="V1182" s="35" t="s">
        <v>31</v>
      </c>
      <c r="W1182" s="34" t="s">
        <v>280</v>
      </c>
      <c r="X1182" s="357" t="s">
        <v>281</v>
      </c>
      <c r="Y1182" s="382" t="s">
        <v>1995</v>
      </c>
      <c r="Z1182" s="39" t="s">
        <v>239</v>
      </c>
      <c r="AA1182" s="339"/>
      <c r="AB1182" s="377"/>
      <c r="AC1182" s="381">
        <v>96</v>
      </c>
      <c r="AD1182" s="381" t="s">
        <v>240</v>
      </c>
      <c r="AE1182" s="381" t="s">
        <v>508</v>
      </c>
      <c r="AF1182" s="332" t="s">
        <v>240</v>
      </c>
      <c r="AG1182" s="377"/>
      <c r="AH1182" s="377">
        <v>17.2</v>
      </c>
      <c r="AI1182" s="111">
        <v>17.2</v>
      </c>
      <c r="AJ1182" s="377"/>
      <c r="AK1182" s="380" t="s">
        <v>509</v>
      </c>
      <c r="AL1182" s="336">
        <v>8.2100000000000009</v>
      </c>
      <c r="AM1182" s="44">
        <v>89.491758070262847</v>
      </c>
      <c r="AN1182" s="111"/>
      <c r="AO1182" s="111">
        <v>2</v>
      </c>
      <c r="AP1182" s="111">
        <v>3</v>
      </c>
      <c r="AQ1182" s="111" t="s">
        <v>822</v>
      </c>
      <c r="AR1182" s="335" t="s">
        <v>295</v>
      </c>
      <c r="AS1182" s="111" t="s">
        <v>295</v>
      </c>
      <c r="AT1182" s="111" t="s">
        <v>295</v>
      </c>
      <c r="AU1182" s="111" t="s">
        <v>240</v>
      </c>
      <c r="AV1182" s="379" t="s">
        <v>749</v>
      </c>
      <c r="AW1182" s="377"/>
      <c r="AX1182" s="377">
        <v>12</v>
      </c>
      <c r="AY1182" s="378">
        <v>8.2100000000000009</v>
      </c>
      <c r="AZ1182" s="334" t="s">
        <v>240</v>
      </c>
      <c r="BA1182" s="377">
        <v>89.5</v>
      </c>
      <c r="BB1182" s="130">
        <v>89.491758070262847</v>
      </c>
      <c r="BC1182" s="377" t="s">
        <v>559</v>
      </c>
      <c r="BD1182" s="377"/>
      <c r="BE1182" s="377" t="s">
        <v>559</v>
      </c>
      <c r="BF1182" s="377"/>
      <c r="BG1182" s="377"/>
      <c r="BH1182" s="378"/>
      <c r="BI1182" s="378"/>
      <c r="BJ1182" s="112">
        <v>10</v>
      </c>
      <c r="BK1182" s="56">
        <v>30.372024127417994</v>
      </c>
      <c r="BL1182" s="56">
        <v>3.315399180208868</v>
      </c>
      <c r="BM1182" s="56">
        <v>8.7111736450089783</v>
      </c>
      <c r="BN1182" s="56">
        <v>0.8888807321616875</v>
      </c>
      <c r="BO1182" s="56">
        <v>0.78206824229066818</v>
      </c>
      <c r="BP1182" s="223">
        <v>7.9374081942697128</v>
      </c>
      <c r="BQ1182" s="378">
        <v>97.5</v>
      </c>
      <c r="BR1182" s="56"/>
      <c r="BS1182" s="377"/>
      <c r="BT1182" s="338" t="s">
        <v>773</v>
      </c>
      <c r="BU1182" s="340" t="s">
        <v>825</v>
      </c>
      <c r="BV1182" s="34"/>
      <c r="BW1182" s="34"/>
      <c r="BX1182" s="34"/>
    </row>
    <row r="1183" spans="1:76" x14ac:dyDescent="0.35">
      <c r="A1183" s="34" t="s">
        <v>277</v>
      </c>
      <c r="B1183" s="34"/>
      <c r="C1183" s="34"/>
      <c r="D1183" s="34"/>
      <c r="E1183" s="340" t="s">
        <v>300</v>
      </c>
      <c r="F1183" s="340" t="s">
        <v>1603</v>
      </c>
      <c r="G1183" s="381">
        <v>2000</v>
      </c>
      <c r="H1183" s="34"/>
      <c r="I1183" s="34"/>
      <c r="J1183" s="340"/>
      <c r="K1183" s="39" t="s">
        <v>80</v>
      </c>
      <c r="L1183" s="39" t="s">
        <v>89</v>
      </c>
      <c r="M1183" s="39" t="s">
        <v>90</v>
      </c>
      <c r="N1183" s="39" t="s">
        <v>91</v>
      </c>
      <c r="O1183" s="39" t="s">
        <v>92</v>
      </c>
      <c r="P1183" s="39" t="s">
        <v>93</v>
      </c>
      <c r="Q1183" s="39" t="s">
        <v>94</v>
      </c>
      <c r="R1183" s="35" t="s">
        <v>96</v>
      </c>
      <c r="S1183" s="35" t="s">
        <v>96</v>
      </c>
      <c r="T1183" s="382" t="s">
        <v>1919</v>
      </c>
      <c r="U1183" s="39" t="s">
        <v>31</v>
      </c>
      <c r="V1183" s="35" t="s">
        <v>31</v>
      </c>
      <c r="W1183" s="34" t="s">
        <v>280</v>
      </c>
      <c r="X1183" s="357" t="s">
        <v>281</v>
      </c>
      <c r="Y1183" s="382" t="s">
        <v>1995</v>
      </c>
      <c r="Z1183" s="39" t="s">
        <v>239</v>
      </c>
      <c r="AA1183" s="339"/>
      <c r="AB1183" s="377"/>
      <c r="AC1183" s="381">
        <v>96</v>
      </c>
      <c r="AD1183" s="381" t="s">
        <v>240</v>
      </c>
      <c r="AE1183" s="381" t="s">
        <v>508</v>
      </c>
      <c r="AF1183" s="332" t="s">
        <v>240</v>
      </c>
      <c r="AG1183" s="377"/>
      <c r="AH1183" s="377">
        <v>32</v>
      </c>
      <c r="AI1183" s="111">
        <v>32</v>
      </c>
      <c r="AJ1183" s="377"/>
      <c r="AK1183" s="380" t="s">
        <v>509</v>
      </c>
      <c r="AL1183" s="336">
        <v>8.15</v>
      </c>
      <c r="AM1183" s="44">
        <v>89.661742415200763</v>
      </c>
      <c r="AN1183" s="111"/>
      <c r="AO1183" s="111">
        <v>2</v>
      </c>
      <c r="AP1183" s="111">
        <v>3</v>
      </c>
      <c r="AQ1183" s="111" t="s">
        <v>822</v>
      </c>
      <c r="AR1183" s="335" t="s">
        <v>295</v>
      </c>
      <c r="AS1183" s="111" t="s">
        <v>295</v>
      </c>
      <c r="AT1183" s="111" t="s">
        <v>295</v>
      </c>
      <c r="AU1183" s="111" t="s">
        <v>240</v>
      </c>
      <c r="AV1183" s="379" t="s">
        <v>749</v>
      </c>
      <c r="AW1183" s="377"/>
      <c r="AX1183" s="377">
        <v>12</v>
      </c>
      <c r="AY1183" s="378">
        <v>8.15</v>
      </c>
      <c r="AZ1183" s="334" t="s">
        <v>240</v>
      </c>
      <c r="BA1183" s="377">
        <v>89.67</v>
      </c>
      <c r="BB1183" s="130">
        <v>89.661742415200763</v>
      </c>
      <c r="BC1183" s="377" t="s">
        <v>559</v>
      </c>
      <c r="BD1183" s="377"/>
      <c r="BE1183" s="377" t="s">
        <v>559</v>
      </c>
      <c r="BF1183" s="377"/>
      <c r="BG1183" s="377"/>
      <c r="BH1183" s="378"/>
      <c r="BI1183" s="378"/>
      <c r="BJ1183" s="112">
        <v>10</v>
      </c>
      <c r="BK1183" s="56">
        <v>30.42971400564884</v>
      </c>
      <c r="BL1183" s="56">
        <v>3.3216965864729517</v>
      </c>
      <c r="BM1183" s="56">
        <v>8.7277200083570392</v>
      </c>
      <c r="BN1183" s="56">
        <v>0.89056910897138009</v>
      </c>
      <c r="BO1183" s="56">
        <v>0.81256669445970575</v>
      </c>
      <c r="BP1183" s="223">
        <v>8.2469446913022697</v>
      </c>
      <c r="BQ1183" s="378">
        <v>97.25</v>
      </c>
      <c r="BR1183" s="56"/>
      <c r="BS1183" s="377"/>
      <c r="BT1183" s="338" t="s">
        <v>773</v>
      </c>
      <c r="BU1183" s="340" t="s">
        <v>825</v>
      </c>
      <c r="BV1183" s="34"/>
      <c r="BW1183" s="34"/>
      <c r="BX1183" s="34"/>
    </row>
    <row r="1184" spans="1:76" x14ac:dyDescent="0.35">
      <c r="A1184" s="34" t="s">
        <v>329</v>
      </c>
      <c r="B1184" s="34"/>
      <c r="C1184" s="34"/>
      <c r="D1184" s="34"/>
      <c r="E1184" s="113" t="s">
        <v>333</v>
      </c>
      <c r="F1184" s="113" t="s">
        <v>1996</v>
      </c>
      <c r="G1184" s="41">
        <v>2002</v>
      </c>
      <c r="H1184" s="34"/>
      <c r="I1184" s="34"/>
      <c r="J1184" s="113"/>
      <c r="K1184" s="39" t="s">
        <v>80</v>
      </c>
      <c r="L1184" s="39" t="s">
        <v>89</v>
      </c>
      <c r="M1184" s="39" t="s">
        <v>90</v>
      </c>
      <c r="N1184" s="39" t="s">
        <v>91</v>
      </c>
      <c r="O1184" s="39" t="s">
        <v>92</v>
      </c>
      <c r="P1184" s="39" t="s">
        <v>93</v>
      </c>
      <c r="Q1184" s="39" t="s">
        <v>94</v>
      </c>
      <c r="R1184" s="35" t="s">
        <v>96</v>
      </c>
      <c r="S1184" s="35" t="s">
        <v>96</v>
      </c>
      <c r="T1184" s="113" t="s">
        <v>1919</v>
      </c>
      <c r="U1184" s="39" t="s">
        <v>31</v>
      </c>
      <c r="V1184" s="35" t="s">
        <v>31</v>
      </c>
      <c r="W1184" s="34" t="s">
        <v>280</v>
      </c>
      <c r="X1184" s="357" t="s">
        <v>281</v>
      </c>
      <c r="Y1184" s="113" t="s">
        <v>1997</v>
      </c>
      <c r="Z1184" s="39" t="s">
        <v>239</v>
      </c>
      <c r="AA1184" s="112"/>
      <c r="AB1184" s="112"/>
      <c r="AC1184" s="41">
        <v>96</v>
      </c>
      <c r="AD1184" s="41" t="s">
        <v>240</v>
      </c>
      <c r="AE1184" s="41" t="s">
        <v>508</v>
      </c>
      <c r="AF1184" s="332" t="s">
        <v>240</v>
      </c>
      <c r="AG1184" s="112"/>
      <c r="AH1184" s="112" t="s">
        <v>1998</v>
      </c>
      <c r="AI1184" s="111">
        <v>54.4</v>
      </c>
      <c r="AJ1184" s="112"/>
      <c r="AK1184" s="114" t="s">
        <v>509</v>
      </c>
      <c r="AL1184" s="336">
        <v>7.83</v>
      </c>
      <c r="AM1184" s="44">
        <v>102.878</v>
      </c>
      <c r="AN1184" s="111">
        <v>0.28000000000000003</v>
      </c>
      <c r="AO1184" s="111">
        <f>IF(AP1184=1,1,"xx")</f>
        <v>1</v>
      </c>
      <c r="AP1184" s="111">
        <v>1</v>
      </c>
      <c r="AQ1184" s="111"/>
      <c r="AR1184" s="335" t="s">
        <v>240</v>
      </c>
      <c r="AS1184" s="111" t="s">
        <v>240</v>
      </c>
      <c r="AT1184" s="111" t="s">
        <v>295</v>
      </c>
      <c r="AU1184" s="111" t="s">
        <v>240</v>
      </c>
      <c r="AV1184" s="112" t="s">
        <v>510</v>
      </c>
      <c r="AW1184" s="112"/>
      <c r="AX1184" s="112">
        <v>16.3</v>
      </c>
      <c r="AY1184" s="112">
        <v>7.83</v>
      </c>
      <c r="AZ1184" s="334" t="s">
        <v>240</v>
      </c>
      <c r="BA1184" s="112">
        <v>104</v>
      </c>
      <c r="BB1184" s="130">
        <v>102.878</v>
      </c>
      <c r="BC1184" s="112">
        <v>0.28000000000000003</v>
      </c>
      <c r="BD1184" s="112"/>
      <c r="BE1184" s="112">
        <v>0.28000000000000003</v>
      </c>
      <c r="BF1184" s="112"/>
      <c r="BG1184" s="112"/>
      <c r="BH1184" s="112"/>
      <c r="BI1184" s="112"/>
      <c r="BJ1184" s="112">
        <v>10</v>
      </c>
      <c r="BK1184" s="56">
        <v>22.4</v>
      </c>
      <c r="BL1184" s="56">
        <v>11.4</v>
      </c>
      <c r="BM1184" s="56">
        <v>3.76</v>
      </c>
      <c r="BN1184" s="56">
        <v>2.72</v>
      </c>
      <c r="BO1184" s="56">
        <v>12.4</v>
      </c>
      <c r="BP1184" s="223">
        <v>3.01</v>
      </c>
      <c r="BQ1184" s="112">
        <v>97.6</v>
      </c>
      <c r="BR1184" s="56"/>
      <c r="BS1184" s="112"/>
      <c r="BT1184" s="113" t="s">
        <v>487</v>
      </c>
      <c r="BU1184" s="112" t="s">
        <v>488</v>
      </c>
      <c r="BV1184" s="34"/>
      <c r="BW1184" s="34"/>
      <c r="BX1184" s="34"/>
    </row>
    <row r="1185" spans="1:76" x14ac:dyDescent="0.35">
      <c r="A1185" s="34" t="s">
        <v>329</v>
      </c>
      <c r="B1185" s="34"/>
      <c r="C1185" s="34"/>
      <c r="D1185" s="34"/>
      <c r="E1185" s="113" t="s">
        <v>333</v>
      </c>
      <c r="F1185" s="113" t="s">
        <v>1996</v>
      </c>
      <c r="G1185" s="41">
        <v>2002</v>
      </c>
      <c r="H1185" s="34"/>
      <c r="I1185" s="34"/>
      <c r="J1185" s="113"/>
      <c r="K1185" s="39" t="s">
        <v>80</v>
      </c>
      <c r="L1185" s="39" t="s">
        <v>89</v>
      </c>
      <c r="M1185" s="39" t="s">
        <v>90</v>
      </c>
      <c r="N1185" s="39" t="s">
        <v>91</v>
      </c>
      <c r="O1185" s="39" t="s">
        <v>92</v>
      </c>
      <c r="P1185" s="39" t="s">
        <v>93</v>
      </c>
      <c r="Q1185" s="39" t="s">
        <v>94</v>
      </c>
      <c r="R1185" s="35" t="s">
        <v>96</v>
      </c>
      <c r="S1185" s="35" t="s">
        <v>96</v>
      </c>
      <c r="T1185" s="113" t="s">
        <v>1919</v>
      </c>
      <c r="U1185" s="39" t="s">
        <v>31</v>
      </c>
      <c r="V1185" s="35" t="s">
        <v>31</v>
      </c>
      <c r="W1185" s="34" t="s">
        <v>280</v>
      </c>
      <c r="X1185" s="357" t="s">
        <v>281</v>
      </c>
      <c r="Y1185" s="113" t="s">
        <v>1999</v>
      </c>
      <c r="Z1185" s="39" t="s">
        <v>239</v>
      </c>
      <c r="AA1185" s="112"/>
      <c r="AB1185" s="112"/>
      <c r="AC1185" s="41">
        <v>96</v>
      </c>
      <c r="AD1185" s="41" t="s">
        <v>240</v>
      </c>
      <c r="AE1185" s="41" t="s">
        <v>508</v>
      </c>
      <c r="AF1185" s="332" t="s">
        <v>240</v>
      </c>
      <c r="AG1185" s="112"/>
      <c r="AH1185" s="112">
        <v>308</v>
      </c>
      <c r="AI1185" s="111">
        <v>308</v>
      </c>
      <c r="AJ1185" s="112"/>
      <c r="AK1185" s="114" t="s">
        <v>509</v>
      </c>
      <c r="AL1185" s="336">
        <v>7.92</v>
      </c>
      <c r="AM1185" s="44">
        <v>232.85540000000003</v>
      </c>
      <c r="AN1185" s="111">
        <v>0.36</v>
      </c>
      <c r="AO1185" s="111">
        <f>IF(AP1185=1,1,"xx")</f>
        <v>1</v>
      </c>
      <c r="AP1185" s="111">
        <v>1</v>
      </c>
      <c r="AQ1185" s="111"/>
      <c r="AR1185" s="335" t="s">
        <v>240</v>
      </c>
      <c r="AS1185" s="111" t="s">
        <v>240</v>
      </c>
      <c r="AT1185" s="111" t="s">
        <v>295</v>
      </c>
      <c r="AU1185" s="111" t="s">
        <v>240</v>
      </c>
      <c r="AV1185" s="112" t="s">
        <v>510</v>
      </c>
      <c r="AW1185" s="112"/>
      <c r="AX1185" s="112">
        <v>7.74</v>
      </c>
      <c r="AY1185" s="112">
        <v>7.92</v>
      </c>
      <c r="AZ1185" s="334" t="s">
        <v>240</v>
      </c>
      <c r="BA1185" s="112">
        <v>220</v>
      </c>
      <c r="BB1185" s="130">
        <v>232.85540000000003</v>
      </c>
      <c r="BC1185" s="112">
        <v>0.36</v>
      </c>
      <c r="BD1185" s="112"/>
      <c r="BE1185" s="112">
        <v>0.36</v>
      </c>
      <c r="BF1185" s="112"/>
      <c r="BG1185" s="112"/>
      <c r="BH1185" s="112"/>
      <c r="BI1185" s="112"/>
      <c r="BJ1185" s="112">
        <v>10</v>
      </c>
      <c r="BK1185" s="56">
        <v>51.2</v>
      </c>
      <c r="BL1185" s="56">
        <v>25.5</v>
      </c>
      <c r="BM1185" s="56">
        <v>8.36</v>
      </c>
      <c r="BN1185" s="56">
        <v>2.1</v>
      </c>
      <c r="BO1185" s="56">
        <v>24</v>
      </c>
      <c r="BP1185" s="223">
        <v>4.6399999999999997</v>
      </c>
      <c r="BQ1185" s="112">
        <v>197</v>
      </c>
      <c r="BR1185" s="56"/>
      <c r="BS1185" s="112"/>
      <c r="BT1185" s="113" t="s">
        <v>487</v>
      </c>
      <c r="BU1185" s="112" t="s">
        <v>488</v>
      </c>
      <c r="BV1185" s="34"/>
      <c r="BW1185" s="34"/>
      <c r="BX1185" s="34"/>
    </row>
    <row r="1186" spans="1:76" x14ac:dyDescent="0.35">
      <c r="A1186" s="34" t="s">
        <v>329</v>
      </c>
      <c r="B1186" s="34"/>
      <c r="C1186" s="34"/>
      <c r="D1186" s="34"/>
      <c r="E1186" s="113" t="s">
        <v>333</v>
      </c>
      <c r="F1186" s="113" t="s">
        <v>1996</v>
      </c>
      <c r="G1186" s="41">
        <v>2002</v>
      </c>
      <c r="H1186" s="34"/>
      <c r="I1186" s="34"/>
      <c r="J1186" s="113"/>
      <c r="K1186" s="39" t="s">
        <v>80</v>
      </c>
      <c r="L1186" s="39" t="s">
        <v>89</v>
      </c>
      <c r="M1186" s="39" t="s">
        <v>90</v>
      </c>
      <c r="N1186" s="39" t="s">
        <v>91</v>
      </c>
      <c r="O1186" s="39" t="s">
        <v>92</v>
      </c>
      <c r="P1186" s="39" t="s">
        <v>93</v>
      </c>
      <c r="Q1186" s="39" t="s">
        <v>94</v>
      </c>
      <c r="R1186" s="35" t="s">
        <v>96</v>
      </c>
      <c r="S1186" s="35" t="s">
        <v>96</v>
      </c>
      <c r="T1186" s="113" t="s">
        <v>1919</v>
      </c>
      <c r="U1186" s="39" t="s">
        <v>31</v>
      </c>
      <c r="V1186" s="35" t="s">
        <v>31</v>
      </c>
      <c r="W1186" s="34" t="s">
        <v>280</v>
      </c>
      <c r="X1186" s="357" t="s">
        <v>281</v>
      </c>
      <c r="Y1186" s="113" t="s">
        <v>2000</v>
      </c>
      <c r="Z1186" s="39" t="s">
        <v>239</v>
      </c>
      <c r="AA1186" s="112"/>
      <c r="AB1186" s="112"/>
      <c r="AC1186" s="41">
        <v>96</v>
      </c>
      <c r="AD1186" s="41" t="s">
        <v>240</v>
      </c>
      <c r="AE1186" s="41" t="s">
        <v>508</v>
      </c>
      <c r="AF1186" s="332" t="s">
        <v>240</v>
      </c>
      <c r="AG1186" s="112"/>
      <c r="AH1186" s="112" t="s">
        <v>2001</v>
      </c>
      <c r="AI1186" s="111">
        <v>35.9</v>
      </c>
      <c r="AJ1186" s="112"/>
      <c r="AK1186" s="114" t="s">
        <v>509</v>
      </c>
      <c r="AL1186" s="336">
        <v>7.89</v>
      </c>
      <c r="AM1186" s="44">
        <v>101.8047</v>
      </c>
      <c r="AN1186" s="111">
        <v>0.3</v>
      </c>
      <c r="AO1186" s="111">
        <f>IF(AP1186=1,1,"xx")</f>
        <v>1</v>
      </c>
      <c r="AP1186" s="111">
        <v>1</v>
      </c>
      <c r="AQ1186" s="111"/>
      <c r="AR1186" s="335" t="s">
        <v>240</v>
      </c>
      <c r="AS1186" s="111" t="s">
        <v>240</v>
      </c>
      <c r="AT1186" s="111" t="s">
        <v>295</v>
      </c>
      <c r="AU1186" s="111" t="s">
        <v>240</v>
      </c>
      <c r="AV1186" s="112" t="s">
        <v>510</v>
      </c>
      <c r="AW1186" s="112"/>
      <c r="AX1186" s="112">
        <v>8.49</v>
      </c>
      <c r="AY1186" s="112">
        <v>7.89</v>
      </c>
      <c r="AZ1186" s="334" t="s">
        <v>240</v>
      </c>
      <c r="BA1186" s="112">
        <v>98.2</v>
      </c>
      <c r="BB1186" s="130">
        <v>101.8047</v>
      </c>
      <c r="BC1186" s="112">
        <v>0.3</v>
      </c>
      <c r="BD1186" s="112"/>
      <c r="BE1186" s="112">
        <v>0.3</v>
      </c>
      <c r="BF1186" s="112"/>
      <c r="BG1186" s="112"/>
      <c r="BH1186" s="112"/>
      <c r="BI1186" s="112"/>
      <c r="BJ1186" s="112">
        <v>10</v>
      </c>
      <c r="BK1186" s="56">
        <v>22.3</v>
      </c>
      <c r="BL1186" s="56">
        <v>11.2</v>
      </c>
      <c r="BM1186" s="56">
        <v>3.58</v>
      </c>
      <c r="BN1186" s="56">
        <v>0.9</v>
      </c>
      <c r="BO1186" s="56">
        <v>11.5</v>
      </c>
      <c r="BP1186" s="223">
        <v>2.85</v>
      </c>
      <c r="BQ1186" s="112">
        <v>87.9</v>
      </c>
      <c r="BR1186" s="56"/>
      <c r="BS1186" s="112"/>
      <c r="BT1186" s="113" t="s">
        <v>487</v>
      </c>
      <c r="BU1186" s="112" t="s">
        <v>488</v>
      </c>
      <c r="BV1186" s="34"/>
      <c r="BW1186" s="34"/>
      <c r="BX1186" s="34"/>
    </row>
    <row r="1187" spans="1:76" x14ac:dyDescent="0.35">
      <c r="A1187" s="34" t="s">
        <v>277</v>
      </c>
      <c r="B1187" s="34"/>
      <c r="C1187" s="34"/>
      <c r="D1187" s="34"/>
      <c r="E1187" s="113" t="s">
        <v>333</v>
      </c>
      <c r="F1187" s="113" t="s">
        <v>1996</v>
      </c>
      <c r="G1187" s="41">
        <v>2002</v>
      </c>
      <c r="H1187" s="34"/>
      <c r="I1187" s="34"/>
      <c r="J1187" s="113"/>
      <c r="K1187" s="39" t="s">
        <v>80</v>
      </c>
      <c r="L1187" s="39" t="s">
        <v>89</v>
      </c>
      <c r="M1187" s="39" t="s">
        <v>90</v>
      </c>
      <c r="N1187" s="39" t="s">
        <v>91</v>
      </c>
      <c r="O1187" s="39" t="s">
        <v>92</v>
      </c>
      <c r="P1187" s="39" t="s">
        <v>93</v>
      </c>
      <c r="Q1187" s="39" t="s">
        <v>94</v>
      </c>
      <c r="R1187" s="35" t="s">
        <v>96</v>
      </c>
      <c r="S1187" s="35" t="s">
        <v>96</v>
      </c>
      <c r="T1187" s="113" t="s">
        <v>1919</v>
      </c>
      <c r="U1187" s="39" t="s">
        <v>31</v>
      </c>
      <c r="V1187" s="35" t="s">
        <v>31</v>
      </c>
      <c r="W1187" s="34" t="s">
        <v>280</v>
      </c>
      <c r="X1187" s="357" t="s">
        <v>281</v>
      </c>
      <c r="Y1187" s="113" t="s">
        <v>2002</v>
      </c>
      <c r="Z1187" s="39" t="s">
        <v>239</v>
      </c>
      <c r="AA1187" s="112"/>
      <c r="AB1187" s="112"/>
      <c r="AC1187" s="41">
        <v>96</v>
      </c>
      <c r="AD1187" s="41" t="s">
        <v>240</v>
      </c>
      <c r="AE1187" s="41" t="s">
        <v>508</v>
      </c>
      <c r="AF1187" s="332" t="s">
        <v>240</v>
      </c>
      <c r="AG1187" s="112"/>
      <c r="AH1187" s="112">
        <v>101</v>
      </c>
      <c r="AI1187" s="111">
        <v>101</v>
      </c>
      <c r="AJ1187" s="112"/>
      <c r="AK1187" s="114" t="s">
        <v>509</v>
      </c>
      <c r="AL1187" s="336">
        <v>7.94</v>
      </c>
      <c r="AM1187" s="44">
        <v>222.59559999999999</v>
      </c>
      <c r="AN1187" s="111">
        <v>0.27</v>
      </c>
      <c r="AO1187" s="111">
        <f>IF(AP1187=1,1,"xx")</f>
        <v>1</v>
      </c>
      <c r="AP1187" s="111">
        <v>1</v>
      </c>
      <c r="AQ1187" s="111"/>
      <c r="AR1187" s="335" t="s">
        <v>295</v>
      </c>
      <c r="AS1187" s="111" t="s">
        <v>240</v>
      </c>
      <c r="AT1187" s="111" t="s">
        <v>295</v>
      </c>
      <c r="AU1187" s="111" t="s">
        <v>240</v>
      </c>
      <c r="AV1187" s="112" t="s">
        <v>510</v>
      </c>
      <c r="AW1187" s="112"/>
      <c r="AX1187" s="112">
        <v>7.64</v>
      </c>
      <c r="AY1187" s="112">
        <v>7.94</v>
      </c>
      <c r="AZ1187" s="334" t="s">
        <v>240</v>
      </c>
      <c r="BA1187" s="112">
        <v>214</v>
      </c>
      <c r="BB1187" s="130">
        <v>222.59559999999999</v>
      </c>
      <c r="BC1187" s="112">
        <v>0.27</v>
      </c>
      <c r="BD1187" s="112"/>
      <c r="BE1187" s="112">
        <v>0.27</v>
      </c>
      <c r="BF1187" s="112"/>
      <c r="BG1187" s="112"/>
      <c r="BH1187" s="112"/>
      <c r="BI1187" s="112"/>
      <c r="BJ1187" s="112">
        <v>10</v>
      </c>
      <c r="BK1187" s="56">
        <v>49.4</v>
      </c>
      <c r="BL1187" s="56">
        <v>24.1</v>
      </c>
      <c r="BM1187" s="56">
        <v>10.3</v>
      </c>
      <c r="BN1187" s="56">
        <v>1.75</v>
      </c>
      <c r="BO1187" s="56">
        <v>18.899999999999999</v>
      </c>
      <c r="BP1187" s="223">
        <v>5.28</v>
      </c>
      <c r="BQ1187" s="112">
        <v>198</v>
      </c>
      <c r="BR1187" s="56"/>
      <c r="BS1187" s="112"/>
      <c r="BT1187" s="113" t="s">
        <v>487</v>
      </c>
      <c r="BU1187" s="112" t="s">
        <v>488</v>
      </c>
      <c r="BV1187" s="34"/>
      <c r="BW1187" s="34"/>
      <c r="BX1187" s="34"/>
    </row>
    <row r="1188" spans="1:76" x14ac:dyDescent="0.35">
      <c r="A1188" s="34" t="s">
        <v>329</v>
      </c>
      <c r="B1188" s="34"/>
      <c r="C1188" s="34"/>
      <c r="D1188" s="34"/>
      <c r="E1188" s="113" t="s">
        <v>333</v>
      </c>
      <c r="F1188" s="113" t="s">
        <v>1996</v>
      </c>
      <c r="G1188" s="41">
        <v>2002</v>
      </c>
      <c r="H1188" s="34"/>
      <c r="I1188" s="34"/>
      <c r="J1188" s="113"/>
      <c r="K1188" s="39" t="s">
        <v>80</v>
      </c>
      <c r="L1188" s="39" t="s">
        <v>89</v>
      </c>
      <c r="M1188" s="39" t="s">
        <v>90</v>
      </c>
      <c r="N1188" s="39" t="s">
        <v>91</v>
      </c>
      <c r="O1188" s="39" t="s">
        <v>92</v>
      </c>
      <c r="P1188" s="39" t="s">
        <v>93</v>
      </c>
      <c r="Q1188" s="39" t="s">
        <v>94</v>
      </c>
      <c r="R1188" s="35" t="s">
        <v>96</v>
      </c>
      <c r="S1188" s="35" t="s">
        <v>96</v>
      </c>
      <c r="T1188" s="113" t="s">
        <v>1919</v>
      </c>
      <c r="U1188" s="39" t="s">
        <v>31</v>
      </c>
      <c r="V1188" s="35" t="s">
        <v>31</v>
      </c>
      <c r="W1188" s="34" t="s">
        <v>280</v>
      </c>
      <c r="X1188" s="357" t="s">
        <v>281</v>
      </c>
      <c r="Y1188" s="113" t="s">
        <v>2003</v>
      </c>
      <c r="Z1188" s="39" t="s">
        <v>239</v>
      </c>
      <c r="AA1188" s="112"/>
      <c r="AB1188" s="112"/>
      <c r="AC1188" s="41">
        <v>96</v>
      </c>
      <c r="AD1188" s="41" t="s">
        <v>240</v>
      </c>
      <c r="AE1188" s="41" t="s">
        <v>508</v>
      </c>
      <c r="AF1188" s="332" t="s">
        <v>240</v>
      </c>
      <c r="AG1188" s="112"/>
      <c r="AH1188" s="112" t="s">
        <v>2004</v>
      </c>
      <c r="AI1188" s="111">
        <v>93</v>
      </c>
      <c r="AJ1188" s="112"/>
      <c r="AK1188" s="114" t="s">
        <v>509</v>
      </c>
      <c r="AL1188" s="336">
        <v>7.82</v>
      </c>
      <c r="AM1188" s="44">
        <v>106.2731</v>
      </c>
      <c r="AN1188" s="111">
        <v>0.1</v>
      </c>
      <c r="AO1188" s="111">
        <f>IF(AP1188=1,1,"xx")</f>
        <v>1</v>
      </c>
      <c r="AP1188" s="111">
        <v>1</v>
      </c>
      <c r="AQ1188" s="111"/>
      <c r="AR1188" s="335" t="s">
        <v>240</v>
      </c>
      <c r="AS1188" s="111" t="s">
        <v>240</v>
      </c>
      <c r="AT1188" s="111" t="s">
        <v>295</v>
      </c>
      <c r="AU1188" s="111" t="s">
        <v>240</v>
      </c>
      <c r="AV1188" s="112" t="s">
        <v>510</v>
      </c>
      <c r="AW1188" s="112"/>
      <c r="AX1188" s="112">
        <v>7.77</v>
      </c>
      <c r="AY1188" s="112">
        <v>7.82</v>
      </c>
      <c r="AZ1188" s="334" t="s">
        <v>240</v>
      </c>
      <c r="BA1188" s="112">
        <v>105</v>
      </c>
      <c r="BB1188" s="130">
        <v>106.2731</v>
      </c>
      <c r="BC1188" s="112">
        <v>0.1</v>
      </c>
      <c r="BD1188" s="112"/>
      <c r="BE1188" s="112">
        <v>0.1</v>
      </c>
      <c r="BF1188" s="112"/>
      <c r="BG1188" s="112"/>
      <c r="BH1188" s="112"/>
      <c r="BI1188" s="112"/>
      <c r="BJ1188" s="112">
        <v>10</v>
      </c>
      <c r="BK1188" s="56">
        <v>23.1</v>
      </c>
      <c r="BL1188" s="56">
        <v>11.8</v>
      </c>
      <c r="BM1188" s="56">
        <v>3.54</v>
      </c>
      <c r="BN1188" s="56">
        <v>3.22</v>
      </c>
      <c r="BO1188" s="56">
        <v>17.100000000000001</v>
      </c>
      <c r="BP1188" s="223">
        <v>2.91</v>
      </c>
      <c r="BQ1188" s="112">
        <v>94.1</v>
      </c>
      <c r="BR1188" s="56"/>
      <c r="BS1188" s="112"/>
      <c r="BT1188" s="113" t="s">
        <v>487</v>
      </c>
      <c r="BU1188" s="112" t="s">
        <v>488</v>
      </c>
      <c r="BV1188" s="34"/>
      <c r="BW1188" s="34"/>
      <c r="BX1188" s="34"/>
    </row>
    <row r="1189" spans="1:76" x14ac:dyDescent="0.35">
      <c r="A1189" s="34" t="s">
        <v>329</v>
      </c>
      <c r="B1189" s="34"/>
      <c r="C1189" s="34"/>
      <c r="D1189" s="34"/>
      <c r="E1189" s="338" t="s">
        <v>898</v>
      </c>
      <c r="F1189" s="338" t="s">
        <v>922</v>
      </c>
      <c r="G1189" s="40">
        <v>2002</v>
      </c>
      <c r="H1189" s="34"/>
      <c r="I1189" s="34"/>
      <c r="J1189" s="338"/>
      <c r="K1189" s="39" t="s">
        <v>80</v>
      </c>
      <c r="L1189" s="39" t="s">
        <v>89</v>
      </c>
      <c r="M1189" s="39" t="s">
        <v>90</v>
      </c>
      <c r="N1189" s="39" t="s">
        <v>91</v>
      </c>
      <c r="O1189" s="39" t="s">
        <v>92</v>
      </c>
      <c r="P1189" s="39" t="s">
        <v>93</v>
      </c>
      <c r="Q1189" s="39" t="s">
        <v>94</v>
      </c>
      <c r="R1189" s="35" t="s">
        <v>96</v>
      </c>
      <c r="S1189" s="35" t="s">
        <v>96</v>
      </c>
      <c r="T1189" s="35" t="s">
        <v>1919</v>
      </c>
      <c r="U1189" s="39" t="s">
        <v>31</v>
      </c>
      <c r="V1189" s="35" t="s">
        <v>31</v>
      </c>
      <c r="W1189" s="34" t="s">
        <v>280</v>
      </c>
      <c r="X1189" s="357" t="s">
        <v>281</v>
      </c>
      <c r="Y1189" s="35" t="s">
        <v>2005</v>
      </c>
      <c r="Z1189" s="39" t="s">
        <v>239</v>
      </c>
      <c r="AA1189" s="339"/>
      <c r="AB1189" s="339"/>
      <c r="AC1189" s="40">
        <v>96</v>
      </c>
      <c r="AD1189" s="40" t="s">
        <v>240</v>
      </c>
      <c r="AE1189" s="40" t="s">
        <v>508</v>
      </c>
      <c r="AF1189" s="332" t="s">
        <v>240</v>
      </c>
      <c r="AG1189" s="339"/>
      <c r="AH1189" s="339" t="s">
        <v>2006</v>
      </c>
      <c r="AI1189" s="111">
        <v>18.100000000000001</v>
      </c>
      <c r="AJ1189" s="339"/>
      <c r="AK1189" s="114" t="s">
        <v>509</v>
      </c>
      <c r="AL1189" s="336">
        <v>8.3000000000000007</v>
      </c>
      <c r="AM1189" s="44">
        <v>177.71260000000001</v>
      </c>
      <c r="AN1189" s="111">
        <v>0.3</v>
      </c>
      <c r="AO1189" s="111">
        <v>2</v>
      </c>
      <c r="AP1189" s="111">
        <v>2</v>
      </c>
      <c r="AQ1189" s="111" t="s">
        <v>933</v>
      </c>
      <c r="AR1189" s="335" t="s">
        <v>240</v>
      </c>
      <c r="AS1189" s="111" t="s">
        <v>240</v>
      </c>
      <c r="AT1189" s="111" t="s">
        <v>295</v>
      </c>
      <c r="AU1189" s="111" t="s">
        <v>240</v>
      </c>
      <c r="AV1189" s="112" t="s">
        <v>749</v>
      </c>
      <c r="AW1189" s="114"/>
      <c r="AX1189" s="339">
        <v>12</v>
      </c>
      <c r="AY1189" s="334">
        <v>8.3000000000000007</v>
      </c>
      <c r="AZ1189" s="334" t="s">
        <v>240</v>
      </c>
      <c r="BA1189" s="339">
        <v>176</v>
      </c>
      <c r="BB1189" s="130">
        <v>177.71260000000001</v>
      </c>
      <c r="BC1189" s="114">
        <v>0.3</v>
      </c>
      <c r="BD1189" s="114"/>
      <c r="BE1189" s="334"/>
      <c r="BF1189" s="114">
        <v>0.3</v>
      </c>
      <c r="BG1189" s="339" t="s">
        <v>2007</v>
      </c>
      <c r="BH1189" s="334"/>
      <c r="BI1189" s="334"/>
      <c r="BJ1189" s="112">
        <v>0.01</v>
      </c>
      <c r="BK1189" s="56">
        <v>11.8</v>
      </c>
      <c r="BL1189" s="56">
        <v>36</v>
      </c>
      <c r="BM1189" s="56">
        <v>53</v>
      </c>
      <c r="BN1189" s="56">
        <v>4.2300000000000004</v>
      </c>
      <c r="BO1189" s="56">
        <v>91.722864971225775</v>
      </c>
      <c r="BP1189" s="223">
        <v>59.388741478454293</v>
      </c>
      <c r="BQ1189" s="334">
        <v>119</v>
      </c>
      <c r="BR1189" s="56"/>
      <c r="BS1189" s="339"/>
      <c r="BT1189" s="338" t="s">
        <v>773</v>
      </c>
      <c r="BU1189" s="338" t="s">
        <v>825</v>
      </c>
      <c r="BV1189" s="34"/>
      <c r="BW1189" s="34"/>
      <c r="BX1189" s="34"/>
    </row>
    <row r="1190" spans="1:76" x14ac:dyDescent="0.35">
      <c r="A1190" s="34" t="s">
        <v>329</v>
      </c>
      <c r="B1190" s="34"/>
      <c r="C1190" s="34"/>
      <c r="D1190" s="34"/>
      <c r="E1190" s="338" t="s">
        <v>898</v>
      </c>
      <c r="F1190" s="338" t="s">
        <v>922</v>
      </c>
      <c r="G1190" s="40">
        <v>2002</v>
      </c>
      <c r="H1190" s="34"/>
      <c r="I1190" s="34"/>
      <c r="J1190" s="338"/>
      <c r="K1190" s="39" t="s">
        <v>80</v>
      </c>
      <c r="L1190" s="39" t="s">
        <v>89</v>
      </c>
      <c r="M1190" s="39" t="s">
        <v>90</v>
      </c>
      <c r="N1190" s="39" t="s">
        <v>91</v>
      </c>
      <c r="O1190" s="39" t="s">
        <v>92</v>
      </c>
      <c r="P1190" s="39" t="s">
        <v>93</v>
      </c>
      <c r="Q1190" s="39" t="s">
        <v>94</v>
      </c>
      <c r="R1190" s="35" t="s">
        <v>96</v>
      </c>
      <c r="S1190" s="35" t="s">
        <v>96</v>
      </c>
      <c r="T1190" s="35" t="s">
        <v>1919</v>
      </c>
      <c r="U1190" s="39" t="s">
        <v>31</v>
      </c>
      <c r="V1190" s="35" t="s">
        <v>31</v>
      </c>
      <c r="W1190" s="34" t="s">
        <v>280</v>
      </c>
      <c r="X1190" s="357" t="s">
        <v>281</v>
      </c>
      <c r="Y1190" s="35" t="s">
        <v>2005</v>
      </c>
      <c r="Z1190" s="39" t="s">
        <v>239</v>
      </c>
      <c r="AA1190" s="339"/>
      <c r="AB1190" s="339"/>
      <c r="AC1190" s="40">
        <v>96</v>
      </c>
      <c r="AD1190" s="40" t="s">
        <v>240</v>
      </c>
      <c r="AE1190" s="40" t="s">
        <v>508</v>
      </c>
      <c r="AF1190" s="332" t="s">
        <v>240</v>
      </c>
      <c r="AG1190" s="339"/>
      <c r="AH1190" s="339" t="s">
        <v>2008</v>
      </c>
      <c r="AI1190" s="111">
        <v>35.5</v>
      </c>
      <c r="AJ1190" s="339"/>
      <c r="AK1190" s="114" t="s">
        <v>509</v>
      </c>
      <c r="AL1190" s="336">
        <v>8.1999999999999993</v>
      </c>
      <c r="AM1190" s="44">
        <v>177.82069999999999</v>
      </c>
      <c r="AN1190" s="111">
        <v>0.3</v>
      </c>
      <c r="AO1190" s="111">
        <v>2</v>
      </c>
      <c r="AP1190" s="111">
        <v>2</v>
      </c>
      <c r="AQ1190" s="111" t="s">
        <v>933</v>
      </c>
      <c r="AR1190" s="335" t="s">
        <v>240</v>
      </c>
      <c r="AS1190" s="111" t="s">
        <v>240</v>
      </c>
      <c r="AT1190" s="111" t="s">
        <v>295</v>
      </c>
      <c r="AU1190" s="111" t="s">
        <v>240</v>
      </c>
      <c r="AV1190" s="112" t="s">
        <v>749</v>
      </c>
      <c r="AW1190" s="114"/>
      <c r="AX1190" s="339">
        <v>12</v>
      </c>
      <c r="AY1190" s="334">
        <v>8.1999999999999993</v>
      </c>
      <c r="AZ1190" s="334" t="s">
        <v>240</v>
      </c>
      <c r="BA1190" s="339">
        <v>176</v>
      </c>
      <c r="BB1190" s="130">
        <v>177.82069999999999</v>
      </c>
      <c r="BC1190" s="114">
        <v>0.3</v>
      </c>
      <c r="BD1190" s="114"/>
      <c r="BE1190" s="334"/>
      <c r="BF1190" s="114">
        <v>0.3</v>
      </c>
      <c r="BG1190" s="339" t="s">
        <v>2007</v>
      </c>
      <c r="BH1190" s="334"/>
      <c r="BI1190" s="334"/>
      <c r="BJ1190" s="112">
        <v>0.01</v>
      </c>
      <c r="BK1190" s="56">
        <v>28.5</v>
      </c>
      <c r="BL1190" s="56">
        <v>25.9</v>
      </c>
      <c r="BM1190" s="56">
        <v>56.3</v>
      </c>
      <c r="BN1190" s="56">
        <v>4.37</v>
      </c>
      <c r="BO1190" s="56">
        <v>98.112285152642968</v>
      </c>
      <c r="BP1190" s="223">
        <v>63.525764711106746</v>
      </c>
      <c r="BQ1190" s="334">
        <v>114</v>
      </c>
      <c r="BR1190" s="56"/>
      <c r="BS1190" s="339"/>
      <c r="BT1190" s="338" t="s">
        <v>773</v>
      </c>
      <c r="BU1190" s="338" t="s">
        <v>825</v>
      </c>
      <c r="BV1190" s="34"/>
      <c r="BW1190" s="34"/>
      <c r="BX1190" s="34"/>
    </row>
    <row r="1191" spans="1:76" x14ac:dyDescent="0.35">
      <c r="A1191" s="34" t="s">
        <v>329</v>
      </c>
      <c r="B1191" s="34"/>
      <c r="C1191" s="34"/>
      <c r="D1191" s="34"/>
      <c r="E1191" s="338" t="s">
        <v>898</v>
      </c>
      <c r="F1191" s="338" t="s">
        <v>922</v>
      </c>
      <c r="G1191" s="40">
        <v>2002</v>
      </c>
      <c r="H1191" s="34"/>
      <c r="I1191" s="34"/>
      <c r="J1191" s="338"/>
      <c r="K1191" s="39" t="s">
        <v>80</v>
      </c>
      <c r="L1191" s="39" t="s">
        <v>89</v>
      </c>
      <c r="M1191" s="39" t="s">
        <v>90</v>
      </c>
      <c r="N1191" s="39" t="s">
        <v>91</v>
      </c>
      <c r="O1191" s="39" t="s">
        <v>92</v>
      </c>
      <c r="P1191" s="39" t="s">
        <v>93</v>
      </c>
      <c r="Q1191" s="39" t="s">
        <v>94</v>
      </c>
      <c r="R1191" s="35" t="s">
        <v>96</v>
      </c>
      <c r="S1191" s="35" t="s">
        <v>96</v>
      </c>
      <c r="T1191" s="35" t="s">
        <v>1919</v>
      </c>
      <c r="U1191" s="39" t="s">
        <v>31</v>
      </c>
      <c r="V1191" s="35" t="s">
        <v>31</v>
      </c>
      <c r="W1191" s="34" t="s">
        <v>280</v>
      </c>
      <c r="X1191" s="357" t="s">
        <v>281</v>
      </c>
      <c r="Y1191" s="35" t="s">
        <v>2005</v>
      </c>
      <c r="Z1191" s="39" t="s">
        <v>239</v>
      </c>
      <c r="AA1191" s="339"/>
      <c r="AB1191" s="339"/>
      <c r="AC1191" s="40">
        <v>96</v>
      </c>
      <c r="AD1191" s="40" t="s">
        <v>240</v>
      </c>
      <c r="AE1191" s="40" t="s">
        <v>508</v>
      </c>
      <c r="AF1191" s="332" t="s">
        <v>240</v>
      </c>
      <c r="AG1191" s="339"/>
      <c r="AH1191" s="339" t="s">
        <v>2009</v>
      </c>
      <c r="AI1191" s="111">
        <v>53.9</v>
      </c>
      <c r="AJ1191" s="339"/>
      <c r="AK1191" s="114" t="s">
        <v>509</v>
      </c>
      <c r="AL1191" s="336">
        <v>8.1999999999999993</v>
      </c>
      <c r="AM1191" s="44">
        <v>175.69459999999998</v>
      </c>
      <c r="AN1191" s="111">
        <v>0.3</v>
      </c>
      <c r="AO1191" s="111">
        <v>2</v>
      </c>
      <c r="AP1191" s="111">
        <v>2</v>
      </c>
      <c r="AQ1191" s="111" t="s">
        <v>933</v>
      </c>
      <c r="AR1191" s="335" t="s">
        <v>240</v>
      </c>
      <c r="AS1191" s="111" t="s">
        <v>240</v>
      </c>
      <c r="AT1191" s="111" t="s">
        <v>295</v>
      </c>
      <c r="AU1191" s="111" t="s">
        <v>240</v>
      </c>
      <c r="AV1191" s="112" t="s">
        <v>749</v>
      </c>
      <c r="AW1191" s="114"/>
      <c r="AX1191" s="339">
        <v>12</v>
      </c>
      <c r="AY1191" s="334">
        <v>8.1999999999999993</v>
      </c>
      <c r="AZ1191" s="334" t="s">
        <v>240</v>
      </c>
      <c r="BA1191" s="339">
        <v>178</v>
      </c>
      <c r="BB1191" s="130">
        <v>175.69459999999998</v>
      </c>
      <c r="BC1191" s="114">
        <v>0.3</v>
      </c>
      <c r="BD1191" s="114"/>
      <c r="BE1191" s="334"/>
      <c r="BF1191" s="114">
        <v>0.3</v>
      </c>
      <c r="BG1191" s="339" t="s">
        <v>2007</v>
      </c>
      <c r="BH1191" s="334"/>
      <c r="BI1191" s="334"/>
      <c r="BJ1191" s="112">
        <v>0.01</v>
      </c>
      <c r="BK1191" s="56">
        <v>44.8</v>
      </c>
      <c r="BL1191" s="56">
        <v>15.5</v>
      </c>
      <c r="BM1191" s="56">
        <v>55.6</v>
      </c>
      <c r="BN1191" s="56">
        <v>4.3499999999999996</v>
      </c>
      <c r="BO1191" s="56">
        <v>95.213262856130953</v>
      </c>
      <c r="BP1191" s="223">
        <v>61.648705095035673</v>
      </c>
      <c r="BQ1191" s="334">
        <v>116</v>
      </c>
      <c r="BR1191" s="56"/>
      <c r="BS1191" s="339"/>
      <c r="BT1191" s="338" t="s">
        <v>773</v>
      </c>
      <c r="BU1191" s="338" t="s">
        <v>825</v>
      </c>
      <c r="BV1191" s="34"/>
      <c r="BW1191" s="34"/>
      <c r="BX1191" s="34"/>
    </row>
    <row r="1192" spans="1:76" x14ac:dyDescent="0.35">
      <c r="A1192" s="34" t="s">
        <v>329</v>
      </c>
      <c r="B1192" s="34"/>
      <c r="C1192" s="34"/>
      <c r="D1192" s="34"/>
      <c r="E1192" s="338" t="s">
        <v>898</v>
      </c>
      <c r="F1192" s="338" t="s">
        <v>922</v>
      </c>
      <c r="G1192" s="40">
        <v>2002</v>
      </c>
      <c r="H1192" s="34"/>
      <c r="I1192" s="34"/>
      <c r="J1192" s="338"/>
      <c r="K1192" s="39" t="s">
        <v>80</v>
      </c>
      <c r="L1192" s="39" t="s">
        <v>89</v>
      </c>
      <c r="M1192" s="39" t="s">
        <v>90</v>
      </c>
      <c r="N1192" s="39" t="s">
        <v>91</v>
      </c>
      <c r="O1192" s="39" t="s">
        <v>92</v>
      </c>
      <c r="P1192" s="39" t="s">
        <v>93</v>
      </c>
      <c r="Q1192" s="39" t="s">
        <v>94</v>
      </c>
      <c r="R1192" s="35" t="s">
        <v>96</v>
      </c>
      <c r="S1192" s="35" t="s">
        <v>96</v>
      </c>
      <c r="T1192" s="35" t="s">
        <v>1919</v>
      </c>
      <c r="U1192" s="39" t="s">
        <v>31</v>
      </c>
      <c r="V1192" s="35" t="s">
        <v>31</v>
      </c>
      <c r="W1192" s="34" t="s">
        <v>280</v>
      </c>
      <c r="X1192" s="357" t="s">
        <v>281</v>
      </c>
      <c r="Y1192" s="35" t="s">
        <v>2005</v>
      </c>
      <c r="Z1192" s="39" t="s">
        <v>239</v>
      </c>
      <c r="AA1192" s="339"/>
      <c r="AB1192" s="339"/>
      <c r="AC1192" s="40">
        <v>96</v>
      </c>
      <c r="AD1192" s="40" t="s">
        <v>240</v>
      </c>
      <c r="AE1192" s="40" t="s">
        <v>508</v>
      </c>
      <c r="AF1192" s="332" t="s">
        <v>240</v>
      </c>
      <c r="AG1192" s="339"/>
      <c r="AH1192" s="339" t="s">
        <v>2010</v>
      </c>
      <c r="AI1192" s="111">
        <v>67.900000000000006</v>
      </c>
      <c r="AJ1192" s="339"/>
      <c r="AK1192" s="114" t="s">
        <v>509</v>
      </c>
      <c r="AL1192" s="336">
        <v>8.1999999999999993</v>
      </c>
      <c r="AM1192" s="44">
        <v>169.87835999999999</v>
      </c>
      <c r="AN1192" s="111">
        <v>0.3</v>
      </c>
      <c r="AO1192" s="111">
        <v>2</v>
      </c>
      <c r="AP1192" s="111">
        <v>2</v>
      </c>
      <c r="AQ1192" s="111" t="s">
        <v>933</v>
      </c>
      <c r="AR1192" s="335" t="s">
        <v>240</v>
      </c>
      <c r="AS1192" s="111" t="s">
        <v>240</v>
      </c>
      <c r="AT1192" s="111" t="s">
        <v>295</v>
      </c>
      <c r="AU1192" s="111" t="s">
        <v>240</v>
      </c>
      <c r="AV1192" s="112" t="s">
        <v>749</v>
      </c>
      <c r="AW1192" s="114"/>
      <c r="AX1192" s="339">
        <v>12</v>
      </c>
      <c r="AY1192" s="334">
        <v>8.1999999999999993</v>
      </c>
      <c r="AZ1192" s="334" t="s">
        <v>240</v>
      </c>
      <c r="BA1192" s="339">
        <v>172</v>
      </c>
      <c r="BB1192" s="130">
        <v>169.87835999999999</v>
      </c>
      <c r="BC1192" s="114">
        <v>0.3</v>
      </c>
      <c r="BD1192" s="114"/>
      <c r="BE1192" s="334"/>
      <c r="BF1192" s="114">
        <v>0.3</v>
      </c>
      <c r="BG1192" s="339" t="s">
        <v>2007</v>
      </c>
      <c r="BH1192" s="334"/>
      <c r="BI1192" s="334"/>
      <c r="BJ1192" s="112">
        <v>0.01</v>
      </c>
      <c r="BK1192" s="56">
        <v>68</v>
      </c>
      <c r="BL1192" s="383">
        <v>0.02</v>
      </c>
      <c r="BM1192" s="56">
        <v>61.9</v>
      </c>
      <c r="BN1192" s="56">
        <v>4.2699999999999996</v>
      </c>
      <c r="BO1192" s="56">
        <v>100.22522142605526</v>
      </c>
      <c r="BP1192" s="223">
        <v>64.893849170107188</v>
      </c>
      <c r="BQ1192" s="334">
        <v>114</v>
      </c>
      <c r="BR1192" s="56"/>
      <c r="BS1192" s="339"/>
      <c r="BT1192" s="338" t="s">
        <v>773</v>
      </c>
      <c r="BU1192" s="338" t="s">
        <v>825</v>
      </c>
      <c r="BV1192" s="34"/>
      <c r="BW1192" s="34"/>
      <c r="BX1192" s="34"/>
    </row>
    <row r="1193" spans="1:76" x14ac:dyDescent="0.35">
      <c r="A1193" s="34" t="s">
        <v>329</v>
      </c>
      <c r="B1193" s="34"/>
      <c r="C1193" s="34"/>
      <c r="D1193" s="34"/>
      <c r="E1193" s="338" t="s">
        <v>898</v>
      </c>
      <c r="F1193" s="338" t="s">
        <v>922</v>
      </c>
      <c r="G1193" s="40">
        <v>2002</v>
      </c>
      <c r="H1193" s="34"/>
      <c r="I1193" s="34"/>
      <c r="J1193" s="338"/>
      <c r="K1193" s="39" t="s">
        <v>80</v>
      </c>
      <c r="L1193" s="39" t="s">
        <v>89</v>
      </c>
      <c r="M1193" s="39" t="s">
        <v>90</v>
      </c>
      <c r="N1193" s="39" t="s">
        <v>91</v>
      </c>
      <c r="O1193" s="39" t="s">
        <v>92</v>
      </c>
      <c r="P1193" s="39" t="s">
        <v>93</v>
      </c>
      <c r="Q1193" s="39" t="s">
        <v>94</v>
      </c>
      <c r="R1193" s="35" t="s">
        <v>96</v>
      </c>
      <c r="S1193" s="35" t="s">
        <v>96</v>
      </c>
      <c r="T1193" s="35" t="s">
        <v>1919</v>
      </c>
      <c r="U1193" s="39" t="s">
        <v>31</v>
      </c>
      <c r="V1193" s="35" t="s">
        <v>31</v>
      </c>
      <c r="W1193" s="34" t="s">
        <v>280</v>
      </c>
      <c r="X1193" s="357" t="s">
        <v>281</v>
      </c>
      <c r="Y1193" s="35" t="s">
        <v>2011</v>
      </c>
      <c r="Z1193" s="39" t="s">
        <v>239</v>
      </c>
      <c r="AA1193" s="339"/>
      <c r="AB1193" s="339"/>
      <c r="AC1193" s="40">
        <v>96</v>
      </c>
      <c r="AD1193" s="40" t="s">
        <v>240</v>
      </c>
      <c r="AE1193" s="40" t="s">
        <v>508</v>
      </c>
      <c r="AF1193" s="332" t="s">
        <v>240</v>
      </c>
      <c r="AG1193" s="339"/>
      <c r="AH1193" s="339" t="s">
        <v>2012</v>
      </c>
      <c r="AI1193" s="111">
        <v>21.2</v>
      </c>
      <c r="AJ1193" s="339"/>
      <c r="AK1193" s="114" t="s">
        <v>509</v>
      </c>
      <c r="AL1193" s="336">
        <v>8.1999999999999993</v>
      </c>
      <c r="AM1193" s="44">
        <v>177.82069999999999</v>
      </c>
      <c r="AN1193" s="111">
        <v>0.3</v>
      </c>
      <c r="AO1193" s="111">
        <v>2</v>
      </c>
      <c r="AP1193" s="111">
        <v>2</v>
      </c>
      <c r="AQ1193" s="111" t="s">
        <v>933</v>
      </c>
      <c r="AR1193" s="335" t="s">
        <v>240</v>
      </c>
      <c r="AS1193" s="111" t="s">
        <v>240</v>
      </c>
      <c r="AT1193" s="111" t="s">
        <v>295</v>
      </c>
      <c r="AU1193" s="111" t="s">
        <v>240</v>
      </c>
      <c r="AV1193" s="112" t="s">
        <v>749</v>
      </c>
      <c r="AW1193" s="114"/>
      <c r="AX1193" s="339">
        <v>12</v>
      </c>
      <c r="AY1193" s="334">
        <v>8.1999999999999993</v>
      </c>
      <c r="AZ1193" s="334" t="s">
        <v>240</v>
      </c>
      <c r="BA1193" s="339">
        <v>180</v>
      </c>
      <c r="BB1193" s="130">
        <v>177.82069999999999</v>
      </c>
      <c r="BC1193" s="114">
        <v>0.3</v>
      </c>
      <c r="BD1193" s="114"/>
      <c r="BE1193" s="334"/>
      <c r="BF1193" s="114">
        <v>0.3</v>
      </c>
      <c r="BG1193" s="339" t="s">
        <v>2007</v>
      </c>
      <c r="BH1193" s="334"/>
      <c r="BI1193" s="334"/>
      <c r="BJ1193" s="112">
        <v>0.01</v>
      </c>
      <c r="BK1193" s="56">
        <v>28.5</v>
      </c>
      <c r="BL1193" s="56">
        <v>25.9</v>
      </c>
      <c r="BM1193" s="56">
        <v>56.3</v>
      </c>
      <c r="BN1193" s="56">
        <v>4.37</v>
      </c>
      <c r="BO1193" s="56">
        <v>97.600992714606946</v>
      </c>
      <c r="BP1193" s="223">
        <v>63.194712967008527</v>
      </c>
      <c r="BQ1193" s="334">
        <v>115</v>
      </c>
      <c r="BR1193" s="56"/>
      <c r="BS1193" s="339"/>
      <c r="BT1193" s="338" t="s">
        <v>773</v>
      </c>
      <c r="BU1193" s="338" t="s">
        <v>825</v>
      </c>
      <c r="BV1193" s="34"/>
      <c r="BW1193" s="34"/>
      <c r="BX1193" s="34"/>
    </row>
    <row r="1194" spans="1:76" x14ac:dyDescent="0.35">
      <c r="A1194" s="34" t="s">
        <v>329</v>
      </c>
      <c r="B1194" s="34"/>
      <c r="C1194" s="34"/>
      <c r="D1194" s="34"/>
      <c r="E1194" s="338" t="s">
        <v>898</v>
      </c>
      <c r="F1194" s="338" t="s">
        <v>922</v>
      </c>
      <c r="G1194" s="40">
        <v>2002</v>
      </c>
      <c r="H1194" s="34"/>
      <c r="I1194" s="34"/>
      <c r="J1194" s="338"/>
      <c r="K1194" s="39" t="s">
        <v>80</v>
      </c>
      <c r="L1194" s="39" t="s">
        <v>89</v>
      </c>
      <c r="M1194" s="39" t="s">
        <v>90</v>
      </c>
      <c r="N1194" s="39" t="s">
        <v>91</v>
      </c>
      <c r="O1194" s="39" t="s">
        <v>92</v>
      </c>
      <c r="P1194" s="39" t="s">
        <v>93</v>
      </c>
      <c r="Q1194" s="39" t="s">
        <v>94</v>
      </c>
      <c r="R1194" s="35" t="s">
        <v>96</v>
      </c>
      <c r="S1194" s="35" t="s">
        <v>96</v>
      </c>
      <c r="T1194" s="35" t="s">
        <v>1919</v>
      </c>
      <c r="U1194" s="39" t="s">
        <v>31</v>
      </c>
      <c r="V1194" s="35" t="s">
        <v>31</v>
      </c>
      <c r="W1194" s="34" t="s">
        <v>280</v>
      </c>
      <c r="X1194" s="357" t="s">
        <v>281</v>
      </c>
      <c r="Y1194" s="35" t="s">
        <v>2011</v>
      </c>
      <c r="Z1194" s="39" t="s">
        <v>239</v>
      </c>
      <c r="AA1194" s="339"/>
      <c r="AB1194" s="339"/>
      <c r="AC1194" s="40">
        <v>96</v>
      </c>
      <c r="AD1194" s="40" t="s">
        <v>240</v>
      </c>
      <c r="AE1194" s="40" t="s">
        <v>508</v>
      </c>
      <c r="AF1194" s="332" t="s">
        <v>240</v>
      </c>
      <c r="AG1194" s="339"/>
      <c r="AH1194" s="339" t="s">
        <v>2013</v>
      </c>
      <c r="AI1194" s="111">
        <v>27.7</v>
      </c>
      <c r="AJ1194" s="339"/>
      <c r="AK1194" s="114" t="s">
        <v>509</v>
      </c>
      <c r="AL1194" s="336">
        <v>8.1999999999999993</v>
      </c>
      <c r="AM1194" s="44">
        <v>175.69459999999998</v>
      </c>
      <c r="AN1194" s="111">
        <v>0.3</v>
      </c>
      <c r="AO1194" s="111">
        <v>2</v>
      </c>
      <c r="AP1194" s="111">
        <v>2</v>
      </c>
      <c r="AQ1194" s="111" t="s">
        <v>933</v>
      </c>
      <c r="AR1194" s="335" t="s">
        <v>240</v>
      </c>
      <c r="AS1194" s="111" t="s">
        <v>240</v>
      </c>
      <c r="AT1194" s="111" t="s">
        <v>295</v>
      </c>
      <c r="AU1194" s="111" t="s">
        <v>240</v>
      </c>
      <c r="AV1194" s="112" t="s">
        <v>749</v>
      </c>
      <c r="AW1194" s="114"/>
      <c r="AX1194" s="339">
        <v>12</v>
      </c>
      <c r="AY1194" s="334">
        <v>8.1999999999999993</v>
      </c>
      <c r="AZ1194" s="334" t="s">
        <v>240</v>
      </c>
      <c r="BA1194" s="339">
        <v>177</v>
      </c>
      <c r="BB1194" s="130">
        <v>175.69459999999998</v>
      </c>
      <c r="BC1194" s="114">
        <v>0.3</v>
      </c>
      <c r="BD1194" s="114"/>
      <c r="BE1194" s="334"/>
      <c r="BF1194" s="114">
        <v>0.3</v>
      </c>
      <c r="BG1194" s="339" t="s">
        <v>2007</v>
      </c>
      <c r="BH1194" s="334"/>
      <c r="BI1194" s="334"/>
      <c r="BJ1194" s="112">
        <v>0.01</v>
      </c>
      <c r="BK1194" s="56">
        <v>44.8</v>
      </c>
      <c r="BL1194" s="56">
        <v>15.5</v>
      </c>
      <c r="BM1194" s="56">
        <v>55.6</v>
      </c>
      <c r="BN1194" s="56">
        <v>4.3499999999999996</v>
      </c>
      <c r="BO1194" s="56">
        <v>94.701970418094945</v>
      </c>
      <c r="BP1194" s="223">
        <v>61.317653350937469</v>
      </c>
      <c r="BQ1194" s="334">
        <v>117</v>
      </c>
      <c r="BR1194" s="56"/>
      <c r="BS1194" s="339"/>
      <c r="BT1194" s="338" t="s">
        <v>773</v>
      </c>
      <c r="BU1194" s="338" t="s">
        <v>825</v>
      </c>
      <c r="BV1194" s="34"/>
      <c r="BW1194" s="34"/>
      <c r="BX1194" s="34"/>
    </row>
    <row r="1195" spans="1:76" x14ac:dyDescent="0.35">
      <c r="A1195" s="34" t="s">
        <v>329</v>
      </c>
      <c r="B1195" s="34"/>
      <c r="C1195" s="34"/>
      <c r="D1195" s="34"/>
      <c r="E1195" s="338" t="s">
        <v>898</v>
      </c>
      <c r="F1195" s="338" t="s">
        <v>922</v>
      </c>
      <c r="G1195" s="40">
        <v>2002</v>
      </c>
      <c r="H1195" s="34"/>
      <c r="I1195" s="34"/>
      <c r="J1195" s="338"/>
      <c r="K1195" s="39" t="s">
        <v>80</v>
      </c>
      <c r="L1195" s="39" t="s">
        <v>89</v>
      </c>
      <c r="M1195" s="39" t="s">
        <v>90</v>
      </c>
      <c r="N1195" s="39" t="s">
        <v>91</v>
      </c>
      <c r="O1195" s="39" t="s">
        <v>92</v>
      </c>
      <c r="P1195" s="39" t="s">
        <v>93</v>
      </c>
      <c r="Q1195" s="39" t="s">
        <v>94</v>
      </c>
      <c r="R1195" s="35" t="s">
        <v>96</v>
      </c>
      <c r="S1195" s="35" t="s">
        <v>96</v>
      </c>
      <c r="T1195" s="35" t="s">
        <v>1919</v>
      </c>
      <c r="U1195" s="39" t="s">
        <v>31</v>
      </c>
      <c r="V1195" s="35" t="s">
        <v>31</v>
      </c>
      <c r="W1195" s="34" t="s">
        <v>280</v>
      </c>
      <c r="X1195" s="357" t="s">
        <v>281</v>
      </c>
      <c r="Y1195" s="35" t="s">
        <v>2011</v>
      </c>
      <c r="Z1195" s="39" t="s">
        <v>239</v>
      </c>
      <c r="AA1195" s="339"/>
      <c r="AB1195" s="339"/>
      <c r="AC1195" s="40">
        <v>96</v>
      </c>
      <c r="AD1195" s="40" t="s">
        <v>240</v>
      </c>
      <c r="AE1195" s="40" t="s">
        <v>508</v>
      </c>
      <c r="AF1195" s="332" t="s">
        <v>240</v>
      </c>
      <c r="AG1195" s="339"/>
      <c r="AH1195" s="339" t="s">
        <v>2014</v>
      </c>
      <c r="AI1195" s="111">
        <v>37.299999999999997</v>
      </c>
      <c r="AJ1195" s="339"/>
      <c r="AK1195" s="114" t="s">
        <v>509</v>
      </c>
      <c r="AL1195" s="336">
        <v>8.1999999999999993</v>
      </c>
      <c r="AM1195" s="44">
        <v>169.87835999999999</v>
      </c>
      <c r="AN1195" s="111">
        <v>0.3</v>
      </c>
      <c r="AO1195" s="111">
        <v>2</v>
      </c>
      <c r="AP1195" s="111">
        <v>2</v>
      </c>
      <c r="AQ1195" s="111" t="s">
        <v>933</v>
      </c>
      <c r="AR1195" s="335" t="s">
        <v>240</v>
      </c>
      <c r="AS1195" s="111" t="s">
        <v>240</v>
      </c>
      <c r="AT1195" s="111" t="s">
        <v>295</v>
      </c>
      <c r="AU1195" s="111" t="s">
        <v>240</v>
      </c>
      <c r="AV1195" s="112" t="s">
        <v>749</v>
      </c>
      <c r="AW1195" s="114"/>
      <c r="AX1195" s="339">
        <v>12</v>
      </c>
      <c r="AY1195" s="334">
        <v>8.1999999999999993</v>
      </c>
      <c r="AZ1195" s="334" t="s">
        <v>240</v>
      </c>
      <c r="BA1195" s="339">
        <v>179</v>
      </c>
      <c r="BB1195" s="130">
        <v>169.87835999999999</v>
      </c>
      <c r="BC1195" s="114">
        <v>0.3</v>
      </c>
      <c r="BD1195" s="114"/>
      <c r="BE1195" s="334"/>
      <c r="BF1195" s="114">
        <v>0.3</v>
      </c>
      <c r="BG1195" s="339" t="s">
        <v>2007</v>
      </c>
      <c r="BH1195" s="334"/>
      <c r="BI1195" s="334"/>
      <c r="BJ1195" s="112">
        <v>0.01</v>
      </c>
      <c r="BK1195" s="56">
        <v>68</v>
      </c>
      <c r="BL1195" s="383">
        <v>0.02</v>
      </c>
      <c r="BM1195" s="56">
        <v>61.9</v>
      </c>
      <c r="BN1195" s="56">
        <v>4.2699999999999996</v>
      </c>
      <c r="BO1195" s="56">
        <v>99.202636549983268</v>
      </c>
      <c r="BP1195" s="223">
        <v>64.231745681910795</v>
      </c>
      <c r="BQ1195" s="334">
        <v>116</v>
      </c>
      <c r="BR1195" s="56"/>
      <c r="BS1195" s="339"/>
      <c r="BT1195" s="338" t="s">
        <v>773</v>
      </c>
      <c r="BU1195" s="338" t="s">
        <v>825</v>
      </c>
      <c r="BV1195" s="34"/>
      <c r="BW1195" s="34"/>
      <c r="BX1195" s="34"/>
    </row>
    <row r="1196" spans="1:76" x14ac:dyDescent="0.35">
      <c r="A1196" s="34" t="s">
        <v>329</v>
      </c>
      <c r="B1196" s="34"/>
      <c r="C1196" s="34"/>
      <c r="D1196" s="34"/>
      <c r="E1196" s="338" t="s">
        <v>898</v>
      </c>
      <c r="F1196" s="338" t="s">
        <v>922</v>
      </c>
      <c r="G1196" s="40">
        <v>2002</v>
      </c>
      <c r="H1196" s="34"/>
      <c r="I1196" s="34"/>
      <c r="J1196" s="338"/>
      <c r="K1196" s="39" t="s">
        <v>80</v>
      </c>
      <c r="L1196" s="39" t="s">
        <v>89</v>
      </c>
      <c r="M1196" s="39" t="s">
        <v>90</v>
      </c>
      <c r="N1196" s="39" t="s">
        <v>91</v>
      </c>
      <c r="O1196" s="39" t="s">
        <v>92</v>
      </c>
      <c r="P1196" s="39" t="s">
        <v>93</v>
      </c>
      <c r="Q1196" s="39" t="s">
        <v>94</v>
      </c>
      <c r="R1196" s="35" t="s">
        <v>96</v>
      </c>
      <c r="S1196" s="35" t="s">
        <v>96</v>
      </c>
      <c r="T1196" s="35" t="s">
        <v>1919</v>
      </c>
      <c r="U1196" s="39" t="s">
        <v>31</v>
      </c>
      <c r="V1196" s="35" t="s">
        <v>31</v>
      </c>
      <c r="W1196" s="34" t="s">
        <v>280</v>
      </c>
      <c r="X1196" s="357" t="s">
        <v>281</v>
      </c>
      <c r="Y1196" s="35" t="s">
        <v>2015</v>
      </c>
      <c r="Z1196" s="39" t="s">
        <v>239</v>
      </c>
      <c r="AA1196" s="339"/>
      <c r="AB1196" s="339"/>
      <c r="AC1196" s="40">
        <v>96</v>
      </c>
      <c r="AD1196" s="40" t="s">
        <v>240</v>
      </c>
      <c r="AE1196" s="40" t="s">
        <v>508</v>
      </c>
      <c r="AF1196" s="332" t="s">
        <v>240</v>
      </c>
      <c r="AG1196" s="339"/>
      <c r="AH1196" s="339" t="s">
        <v>2016</v>
      </c>
      <c r="AI1196" s="111">
        <v>17.899999999999999</v>
      </c>
      <c r="AJ1196" s="339"/>
      <c r="AK1196" s="114" t="s">
        <v>509</v>
      </c>
      <c r="AL1196" s="336">
        <v>8.3000000000000007</v>
      </c>
      <c r="AM1196" s="44">
        <v>177.71260000000001</v>
      </c>
      <c r="AN1196" s="111">
        <v>0.3</v>
      </c>
      <c r="AO1196" s="111">
        <v>2</v>
      </c>
      <c r="AP1196" s="111">
        <v>2</v>
      </c>
      <c r="AQ1196" s="111" t="s">
        <v>933</v>
      </c>
      <c r="AR1196" s="335" t="s">
        <v>240</v>
      </c>
      <c r="AS1196" s="111" t="s">
        <v>240</v>
      </c>
      <c r="AT1196" s="111" t="s">
        <v>295</v>
      </c>
      <c r="AU1196" s="111" t="s">
        <v>240</v>
      </c>
      <c r="AV1196" s="112" t="s">
        <v>749</v>
      </c>
      <c r="AW1196" s="114"/>
      <c r="AX1196" s="339">
        <v>12</v>
      </c>
      <c r="AY1196" s="334">
        <v>8.3000000000000007</v>
      </c>
      <c r="AZ1196" s="334" t="s">
        <v>240</v>
      </c>
      <c r="BA1196" s="339">
        <v>180</v>
      </c>
      <c r="BB1196" s="130">
        <v>177.71260000000001</v>
      </c>
      <c r="BC1196" s="114">
        <v>0.3</v>
      </c>
      <c r="BD1196" s="114"/>
      <c r="BE1196" s="334"/>
      <c r="BF1196" s="114">
        <v>0.3</v>
      </c>
      <c r="BG1196" s="339" t="s">
        <v>2007</v>
      </c>
      <c r="BH1196" s="334"/>
      <c r="BI1196" s="334"/>
      <c r="BJ1196" s="112">
        <v>0.01</v>
      </c>
      <c r="BK1196" s="56">
        <v>11.8</v>
      </c>
      <c r="BL1196" s="56">
        <v>36</v>
      </c>
      <c r="BM1196" s="56">
        <v>53</v>
      </c>
      <c r="BN1196" s="56">
        <v>4.2300000000000004</v>
      </c>
      <c r="BO1196" s="56">
        <v>96.32449691354978</v>
      </c>
      <c r="BP1196" s="223">
        <v>62.368207175338163</v>
      </c>
      <c r="BQ1196" s="334">
        <v>110</v>
      </c>
      <c r="BR1196" s="56"/>
      <c r="BS1196" s="339"/>
      <c r="BT1196" s="338" t="s">
        <v>773</v>
      </c>
      <c r="BU1196" s="338" t="s">
        <v>825</v>
      </c>
      <c r="BV1196" s="34"/>
      <c r="BW1196" s="34"/>
      <c r="BX1196" s="34"/>
    </row>
    <row r="1197" spans="1:76" x14ac:dyDescent="0.35">
      <c r="A1197" s="34" t="s">
        <v>329</v>
      </c>
      <c r="B1197" s="34"/>
      <c r="C1197" s="34"/>
      <c r="D1197" s="34"/>
      <c r="E1197" s="338" t="s">
        <v>898</v>
      </c>
      <c r="F1197" s="338" t="s">
        <v>922</v>
      </c>
      <c r="G1197" s="40">
        <v>2002</v>
      </c>
      <c r="H1197" s="34"/>
      <c r="I1197" s="34"/>
      <c r="J1197" s="338"/>
      <c r="K1197" s="39" t="s">
        <v>80</v>
      </c>
      <c r="L1197" s="39" t="s">
        <v>89</v>
      </c>
      <c r="M1197" s="39" t="s">
        <v>90</v>
      </c>
      <c r="N1197" s="39" t="s">
        <v>91</v>
      </c>
      <c r="O1197" s="39" t="s">
        <v>92</v>
      </c>
      <c r="P1197" s="39" t="s">
        <v>93</v>
      </c>
      <c r="Q1197" s="39" t="s">
        <v>94</v>
      </c>
      <c r="R1197" s="35" t="s">
        <v>96</v>
      </c>
      <c r="S1197" s="35" t="s">
        <v>96</v>
      </c>
      <c r="T1197" s="35" t="s">
        <v>1919</v>
      </c>
      <c r="U1197" s="39" t="s">
        <v>31</v>
      </c>
      <c r="V1197" s="35" t="s">
        <v>31</v>
      </c>
      <c r="W1197" s="34" t="s">
        <v>280</v>
      </c>
      <c r="X1197" s="357" t="s">
        <v>281</v>
      </c>
      <c r="Y1197" s="35" t="s">
        <v>2015</v>
      </c>
      <c r="Z1197" s="39" t="s">
        <v>239</v>
      </c>
      <c r="AA1197" s="339"/>
      <c r="AB1197" s="339"/>
      <c r="AC1197" s="40">
        <v>96</v>
      </c>
      <c r="AD1197" s="40" t="s">
        <v>240</v>
      </c>
      <c r="AE1197" s="40" t="s">
        <v>508</v>
      </c>
      <c r="AF1197" s="332" t="s">
        <v>240</v>
      </c>
      <c r="AG1197" s="339"/>
      <c r="AH1197" s="339" t="s">
        <v>2006</v>
      </c>
      <c r="AI1197" s="111">
        <v>18.100000000000001</v>
      </c>
      <c r="AJ1197" s="339"/>
      <c r="AK1197" s="114" t="s">
        <v>509</v>
      </c>
      <c r="AL1197" s="336">
        <v>8.3000000000000007</v>
      </c>
      <c r="AM1197" s="44">
        <v>177.33600000000001</v>
      </c>
      <c r="AN1197" s="111">
        <v>0.3</v>
      </c>
      <c r="AO1197" s="111">
        <v>2</v>
      </c>
      <c r="AP1197" s="111">
        <v>2</v>
      </c>
      <c r="AQ1197" s="111" t="s">
        <v>933</v>
      </c>
      <c r="AR1197" s="335" t="s">
        <v>240</v>
      </c>
      <c r="AS1197" s="111" t="s">
        <v>240</v>
      </c>
      <c r="AT1197" s="111" t="s">
        <v>295</v>
      </c>
      <c r="AU1197" s="111" t="s">
        <v>240</v>
      </c>
      <c r="AV1197" s="112" t="s">
        <v>749</v>
      </c>
      <c r="AW1197" s="114"/>
      <c r="AX1197" s="339">
        <v>12</v>
      </c>
      <c r="AY1197" s="334">
        <v>8.3000000000000007</v>
      </c>
      <c r="AZ1197" s="334" t="s">
        <v>240</v>
      </c>
      <c r="BA1197" s="339">
        <v>176</v>
      </c>
      <c r="BB1197" s="130">
        <v>177.33600000000001</v>
      </c>
      <c r="BC1197" s="114">
        <v>0.3</v>
      </c>
      <c r="BD1197" s="114"/>
      <c r="BE1197" s="334"/>
      <c r="BF1197" s="114">
        <v>0.3</v>
      </c>
      <c r="BG1197" s="339" t="s">
        <v>2007</v>
      </c>
      <c r="BH1197" s="334"/>
      <c r="BI1197" s="334"/>
      <c r="BJ1197" s="112">
        <v>0.01</v>
      </c>
      <c r="BK1197" s="56">
        <v>10</v>
      </c>
      <c r="BL1197" s="56">
        <v>37</v>
      </c>
      <c r="BM1197" s="56">
        <v>51.7</v>
      </c>
      <c r="BN1197" s="56">
        <v>4.17</v>
      </c>
      <c r="BO1197" s="56">
        <v>92.600380642274942</v>
      </c>
      <c r="BP1197" s="223">
        <v>59.95691552477939</v>
      </c>
      <c r="BQ1197" s="334">
        <v>114</v>
      </c>
      <c r="BR1197" s="56"/>
      <c r="BS1197" s="339"/>
      <c r="BT1197" s="338" t="s">
        <v>773</v>
      </c>
      <c r="BU1197" s="338" t="s">
        <v>825</v>
      </c>
      <c r="BV1197" s="34"/>
      <c r="BW1197" s="34"/>
      <c r="BX1197" s="34"/>
    </row>
    <row r="1198" spans="1:76" x14ac:dyDescent="0.35">
      <c r="A1198" s="34" t="s">
        <v>329</v>
      </c>
      <c r="B1198" s="34"/>
      <c r="C1198" s="34"/>
      <c r="D1198" s="34"/>
      <c r="E1198" s="338" t="s">
        <v>898</v>
      </c>
      <c r="F1198" s="338" t="s">
        <v>922</v>
      </c>
      <c r="G1198" s="40">
        <v>2002</v>
      </c>
      <c r="H1198" s="34"/>
      <c r="I1198" s="34"/>
      <c r="J1198" s="338"/>
      <c r="K1198" s="39" t="s">
        <v>80</v>
      </c>
      <c r="L1198" s="39" t="s">
        <v>89</v>
      </c>
      <c r="M1198" s="39" t="s">
        <v>90</v>
      </c>
      <c r="N1198" s="39" t="s">
        <v>91</v>
      </c>
      <c r="O1198" s="39" t="s">
        <v>92</v>
      </c>
      <c r="P1198" s="39" t="s">
        <v>93</v>
      </c>
      <c r="Q1198" s="39" t="s">
        <v>94</v>
      </c>
      <c r="R1198" s="35" t="s">
        <v>96</v>
      </c>
      <c r="S1198" s="35" t="s">
        <v>96</v>
      </c>
      <c r="T1198" s="35" t="s">
        <v>1919</v>
      </c>
      <c r="U1198" s="39" t="s">
        <v>31</v>
      </c>
      <c r="V1198" s="35" t="s">
        <v>31</v>
      </c>
      <c r="W1198" s="34" t="s">
        <v>280</v>
      </c>
      <c r="X1198" s="357" t="s">
        <v>281</v>
      </c>
      <c r="Y1198" s="35" t="s">
        <v>2015</v>
      </c>
      <c r="Z1198" s="39" t="s">
        <v>239</v>
      </c>
      <c r="AA1198" s="339"/>
      <c r="AB1198" s="339"/>
      <c r="AC1198" s="40">
        <v>96</v>
      </c>
      <c r="AD1198" s="40" t="s">
        <v>240</v>
      </c>
      <c r="AE1198" s="40" t="s">
        <v>508</v>
      </c>
      <c r="AF1198" s="332" t="s">
        <v>240</v>
      </c>
      <c r="AG1198" s="339"/>
      <c r="AH1198" s="339" t="s">
        <v>2017</v>
      </c>
      <c r="AI1198" s="111">
        <v>30.7</v>
      </c>
      <c r="AJ1198" s="339"/>
      <c r="AK1198" s="114" t="s">
        <v>509</v>
      </c>
      <c r="AL1198" s="336">
        <v>8.1999999999999993</v>
      </c>
      <c r="AM1198" s="44">
        <v>177.82069999999999</v>
      </c>
      <c r="AN1198" s="111">
        <v>0.3</v>
      </c>
      <c r="AO1198" s="111">
        <v>2</v>
      </c>
      <c r="AP1198" s="111">
        <v>2</v>
      </c>
      <c r="AQ1198" s="111" t="s">
        <v>933</v>
      </c>
      <c r="AR1198" s="335" t="s">
        <v>240</v>
      </c>
      <c r="AS1198" s="111" t="s">
        <v>240</v>
      </c>
      <c r="AT1198" s="111" t="s">
        <v>295</v>
      </c>
      <c r="AU1198" s="111" t="s">
        <v>240</v>
      </c>
      <c r="AV1198" s="112" t="s">
        <v>749</v>
      </c>
      <c r="AW1198" s="114"/>
      <c r="AX1198" s="339">
        <v>12</v>
      </c>
      <c r="AY1198" s="334">
        <v>8.1999999999999993</v>
      </c>
      <c r="AZ1198" s="334" t="s">
        <v>240</v>
      </c>
      <c r="BA1198" s="339">
        <v>178</v>
      </c>
      <c r="BB1198" s="130">
        <v>177.82069999999999</v>
      </c>
      <c r="BC1198" s="114">
        <v>0.3</v>
      </c>
      <c r="BD1198" s="114"/>
      <c r="BE1198" s="334"/>
      <c r="BF1198" s="114">
        <v>0.3</v>
      </c>
      <c r="BG1198" s="339" t="s">
        <v>2007</v>
      </c>
      <c r="BH1198" s="334"/>
      <c r="BI1198" s="334"/>
      <c r="BJ1198" s="112">
        <v>0.01</v>
      </c>
      <c r="BK1198" s="56">
        <v>28.5</v>
      </c>
      <c r="BL1198" s="56">
        <v>25.9</v>
      </c>
      <c r="BM1198" s="56">
        <v>56.3</v>
      </c>
      <c r="BN1198" s="56">
        <v>4.37</v>
      </c>
      <c r="BO1198" s="56">
        <v>98.112285152642968</v>
      </c>
      <c r="BP1198" s="223">
        <v>63.525764711106746</v>
      </c>
      <c r="BQ1198" s="334">
        <v>114</v>
      </c>
      <c r="BR1198" s="56"/>
      <c r="BS1198" s="339"/>
      <c r="BT1198" s="338" t="s">
        <v>773</v>
      </c>
      <c r="BU1198" s="338" t="s">
        <v>825</v>
      </c>
      <c r="BV1198" s="34"/>
      <c r="BW1198" s="34"/>
      <c r="BX1198" s="34"/>
    </row>
    <row r="1199" spans="1:76" x14ac:dyDescent="0.35">
      <c r="A1199" s="34" t="s">
        <v>329</v>
      </c>
      <c r="B1199" s="34"/>
      <c r="C1199" s="34"/>
      <c r="D1199" s="34"/>
      <c r="E1199" s="338" t="s">
        <v>898</v>
      </c>
      <c r="F1199" s="338" t="s">
        <v>922</v>
      </c>
      <c r="G1199" s="40">
        <v>2002</v>
      </c>
      <c r="H1199" s="34"/>
      <c r="I1199" s="34"/>
      <c r="J1199" s="338"/>
      <c r="K1199" s="39" t="s">
        <v>80</v>
      </c>
      <c r="L1199" s="39" t="s">
        <v>89</v>
      </c>
      <c r="M1199" s="39" t="s">
        <v>90</v>
      </c>
      <c r="N1199" s="39" t="s">
        <v>91</v>
      </c>
      <c r="O1199" s="39" t="s">
        <v>92</v>
      </c>
      <c r="P1199" s="39" t="s">
        <v>93</v>
      </c>
      <c r="Q1199" s="39" t="s">
        <v>94</v>
      </c>
      <c r="R1199" s="35" t="s">
        <v>96</v>
      </c>
      <c r="S1199" s="35" t="s">
        <v>96</v>
      </c>
      <c r="T1199" s="35" t="s">
        <v>1919</v>
      </c>
      <c r="U1199" s="39" t="s">
        <v>31</v>
      </c>
      <c r="V1199" s="35" t="s">
        <v>31</v>
      </c>
      <c r="W1199" s="34" t="s">
        <v>280</v>
      </c>
      <c r="X1199" s="357" t="s">
        <v>281</v>
      </c>
      <c r="Y1199" s="35" t="s">
        <v>2015</v>
      </c>
      <c r="Z1199" s="39" t="s">
        <v>239</v>
      </c>
      <c r="AA1199" s="339"/>
      <c r="AB1199" s="339"/>
      <c r="AC1199" s="40">
        <v>96</v>
      </c>
      <c r="AD1199" s="40" t="s">
        <v>240</v>
      </c>
      <c r="AE1199" s="40" t="s">
        <v>508</v>
      </c>
      <c r="AF1199" s="332" t="s">
        <v>240</v>
      </c>
      <c r="AG1199" s="339"/>
      <c r="AH1199" s="339" t="s">
        <v>2018</v>
      </c>
      <c r="AI1199" s="111">
        <v>46.2</v>
      </c>
      <c r="AJ1199" s="339"/>
      <c r="AK1199" s="114" t="s">
        <v>509</v>
      </c>
      <c r="AL1199" s="336">
        <v>8.1999999999999993</v>
      </c>
      <c r="AM1199" s="44">
        <v>175.69459999999998</v>
      </c>
      <c r="AN1199" s="111">
        <v>0.3</v>
      </c>
      <c r="AO1199" s="111">
        <v>2</v>
      </c>
      <c r="AP1199" s="111">
        <v>2</v>
      </c>
      <c r="AQ1199" s="111" t="s">
        <v>933</v>
      </c>
      <c r="AR1199" s="335" t="s">
        <v>240</v>
      </c>
      <c r="AS1199" s="111" t="s">
        <v>240</v>
      </c>
      <c r="AT1199" s="111" t="s">
        <v>295</v>
      </c>
      <c r="AU1199" s="111" t="s">
        <v>240</v>
      </c>
      <c r="AV1199" s="112" t="s">
        <v>749</v>
      </c>
      <c r="AW1199" s="114"/>
      <c r="AX1199" s="339">
        <v>12</v>
      </c>
      <c r="AY1199" s="334">
        <v>8.1999999999999993</v>
      </c>
      <c r="AZ1199" s="334" t="s">
        <v>240</v>
      </c>
      <c r="BA1199" s="339">
        <v>180</v>
      </c>
      <c r="BB1199" s="130">
        <v>175.69459999999998</v>
      </c>
      <c r="BC1199" s="114">
        <v>0.3</v>
      </c>
      <c r="BD1199" s="114"/>
      <c r="BE1199" s="334"/>
      <c r="BF1199" s="114">
        <v>0.3</v>
      </c>
      <c r="BG1199" s="339" t="s">
        <v>2007</v>
      </c>
      <c r="BH1199" s="334"/>
      <c r="BI1199" s="334"/>
      <c r="BJ1199" s="112">
        <v>0.01</v>
      </c>
      <c r="BK1199" s="56">
        <v>44.8</v>
      </c>
      <c r="BL1199" s="56">
        <v>15.5</v>
      </c>
      <c r="BM1199" s="56">
        <v>55.6</v>
      </c>
      <c r="BN1199" s="56">
        <v>4.3499999999999996</v>
      </c>
      <c r="BO1199" s="56">
        <v>96.747140170238964</v>
      </c>
      <c r="BP1199" s="223">
        <v>62.641860327330306</v>
      </c>
      <c r="BQ1199" s="334">
        <v>113</v>
      </c>
      <c r="BR1199" s="56"/>
      <c r="BS1199" s="339"/>
      <c r="BT1199" s="338" t="s">
        <v>773</v>
      </c>
      <c r="BU1199" s="338" t="s">
        <v>825</v>
      </c>
      <c r="BV1199" s="34"/>
      <c r="BW1199" s="34"/>
      <c r="BX1199" s="34"/>
    </row>
    <row r="1200" spans="1:76" x14ac:dyDescent="0.35">
      <c r="A1200" s="34" t="s">
        <v>329</v>
      </c>
      <c r="B1200" s="34"/>
      <c r="C1200" s="34"/>
      <c r="D1200" s="34"/>
      <c r="E1200" s="338" t="s">
        <v>898</v>
      </c>
      <c r="F1200" s="338" t="s">
        <v>922</v>
      </c>
      <c r="G1200" s="40">
        <v>2002</v>
      </c>
      <c r="H1200" s="34"/>
      <c r="I1200" s="34"/>
      <c r="J1200" s="338"/>
      <c r="K1200" s="39" t="s">
        <v>80</v>
      </c>
      <c r="L1200" s="39" t="s">
        <v>89</v>
      </c>
      <c r="M1200" s="39" t="s">
        <v>90</v>
      </c>
      <c r="N1200" s="39" t="s">
        <v>91</v>
      </c>
      <c r="O1200" s="39" t="s">
        <v>92</v>
      </c>
      <c r="P1200" s="39" t="s">
        <v>93</v>
      </c>
      <c r="Q1200" s="39" t="s">
        <v>94</v>
      </c>
      <c r="R1200" s="35" t="s">
        <v>96</v>
      </c>
      <c r="S1200" s="35" t="s">
        <v>96</v>
      </c>
      <c r="T1200" s="35" t="s">
        <v>1919</v>
      </c>
      <c r="U1200" s="39" t="s">
        <v>31</v>
      </c>
      <c r="V1200" s="35" t="s">
        <v>31</v>
      </c>
      <c r="W1200" s="34" t="s">
        <v>280</v>
      </c>
      <c r="X1200" s="357" t="s">
        <v>281</v>
      </c>
      <c r="Y1200" s="35" t="s">
        <v>2015</v>
      </c>
      <c r="Z1200" s="39" t="s">
        <v>239</v>
      </c>
      <c r="AA1200" s="339"/>
      <c r="AB1200" s="339"/>
      <c r="AC1200" s="40">
        <v>96</v>
      </c>
      <c r="AD1200" s="40" t="s">
        <v>240</v>
      </c>
      <c r="AE1200" s="40" t="s">
        <v>508</v>
      </c>
      <c r="AF1200" s="332" t="s">
        <v>240</v>
      </c>
      <c r="AG1200" s="339"/>
      <c r="AH1200" s="339" t="s">
        <v>2019</v>
      </c>
      <c r="AI1200" s="111">
        <v>52.5</v>
      </c>
      <c r="AJ1200" s="339"/>
      <c r="AK1200" s="114" t="s">
        <v>509</v>
      </c>
      <c r="AL1200" s="336">
        <v>8.1999999999999993</v>
      </c>
      <c r="AM1200" s="44">
        <v>169.87835999999999</v>
      </c>
      <c r="AN1200" s="111">
        <v>0.3</v>
      </c>
      <c r="AO1200" s="111">
        <v>2</v>
      </c>
      <c r="AP1200" s="111">
        <v>2</v>
      </c>
      <c r="AQ1200" s="111" t="s">
        <v>933</v>
      </c>
      <c r="AR1200" s="335" t="s">
        <v>240</v>
      </c>
      <c r="AS1200" s="111" t="s">
        <v>240</v>
      </c>
      <c r="AT1200" s="111" t="s">
        <v>295</v>
      </c>
      <c r="AU1200" s="111" t="s">
        <v>240</v>
      </c>
      <c r="AV1200" s="112" t="s">
        <v>749</v>
      </c>
      <c r="AW1200" s="114"/>
      <c r="AX1200" s="339">
        <v>12</v>
      </c>
      <c r="AY1200" s="334">
        <v>8.1999999999999993</v>
      </c>
      <c r="AZ1200" s="334" t="s">
        <v>240</v>
      </c>
      <c r="BA1200" s="339">
        <v>176</v>
      </c>
      <c r="BB1200" s="130">
        <v>169.87835999999999</v>
      </c>
      <c r="BC1200" s="114">
        <v>0.3</v>
      </c>
      <c r="BD1200" s="114"/>
      <c r="BE1200" s="334"/>
      <c r="BF1200" s="114">
        <v>0.3</v>
      </c>
      <c r="BG1200" s="339" t="s">
        <v>2007</v>
      </c>
      <c r="BH1200" s="334"/>
      <c r="BI1200" s="334"/>
      <c r="BJ1200" s="112">
        <v>0.01</v>
      </c>
      <c r="BK1200" s="56">
        <v>68</v>
      </c>
      <c r="BL1200" s="383">
        <v>0.02</v>
      </c>
      <c r="BM1200" s="56">
        <v>61.9</v>
      </c>
      <c r="BN1200" s="56">
        <v>4.2699999999999996</v>
      </c>
      <c r="BO1200" s="56">
        <v>103.29297605427126</v>
      </c>
      <c r="BP1200" s="223">
        <v>66.88015963469644</v>
      </c>
      <c r="BQ1200" s="334">
        <v>108</v>
      </c>
      <c r="BR1200" s="56"/>
      <c r="BS1200" s="339"/>
      <c r="BT1200" s="338" t="s">
        <v>773</v>
      </c>
      <c r="BU1200" s="338" t="s">
        <v>825</v>
      </c>
      <c r="BV1200" s="34"/>
      <c r="BW1200" s="34"/>
      <c r="BX1200" s="34"/>
    </row>
    <row r="1201" spans="1:76" x14ac:dyDescent="0.35">
      <c r="A1201" s="34" t="s">
        <v>277</v>
      </c>
      <c r="B1201" s="34"/>
      <c r="C1201" s="34"/>
      <c r="D1201" s="34"/>
      <c r="E1201" s="113" t="s">
        <v>330</v>
      </c>
      <c r="F1201" s="113" t="s">
        <v>2020</v>
      </c>
      <c r="G1201" s="41">
        <v>2003</v>
      </c>
      <c r="H1201" s="34"/>
      <c r="I1201" s="34"/>
      <c r="J1201" s="113"/>
      <c r="K1201" s="39" t="s">
        <v>80</v>
      </c>
      <c r="L1201" s="39" t="s">
        <v>89</v>
      </c>
      <c r="M1201" s="39" t="s">
        <v>90</v>
      </c>
      <c r="N1201" s="39" t="s">
        <v>91</v>
      </c>
      <c r="O1201" s="39" t="s">
        <v>92</v>
      </c>
      <c r="P1201" s="39" t="s">
        <v>93</v>
      </c>
      <c r="Q1201" s="39" t="s">
        <v>94</v>
      </c>
      <c r="R1201" s="35" t="s">
        <v>96</v>
      </c>
      <c r="S1201" s="35" t="s">
        <v>96</v>
      </c>
      <c r="T1201" s="113" t="s">
        <v>1919</v>
      </c>
      <c r="U1201" s="39" t="s">
        <v>31</v>
      </c>
      <c r="V1201" s="35" t="s">
        <v>31</v>
      </c>
      <c r="W1201" s="34" t="s">
        <v>280</v>
      </c>
      <c r="X1201" s="357" t="s">
        <v>281</v>
      </c>
      <c r="Y1201" s="113" t="s">
        <v>2021</v>
      </c>
      <c r="Z1201" s="39" t="s">
        <v>239</v>
      </c>
      <c r="AA1201" s="112"/>
      <c r="AB1201" s="112"/>
      <c r="AC1201" s="41">
        <v>96</v>
      </c>
      <c r="AD1201" s="41" t="s">
        <v>240</v>
      </c>
      <c r="AE1201" s="41" t="s">
        <v>508</v>
      </c>
      <c r="AF1201" s="332" t="s">
        <v>240</v>
      </c>
      <c r="AG1201" s="112"/>
      <c r="AH1201" s="112">
        <v>6.1</v>
      </c>
      <c r="AI1201" s="111">
        <v>6.1008000000000004</v>
      </c>
      <c r="AJ1201" s="112"/>
      <c r="AK1201" s="114" t="s">
        <v>509</v>
      </c>
      <c r="AL1201" s="336">
        <v>7.2</v>
      </c>
      <c r="AM1201" s="44">
        <v>19.074985141345675</v>
      </c>
      <c r="AN1201" s="111">
        <v>0.4</v>
      </c>
      <c r="AO1201" s="111">
        <f>IF(AP1201=1,1,"xx")</f>
        <v>1</v>
      </c>
      <c r="AP1201" s="111">
        <v>1</v>
      </c>
      <c r="AQ1201" s="111"/>
      <c r="AR1201" s="335" t="s">
        <v>295</v>
      </c>
      <c r="AS1201" s="111" t="s">
        <v>240</v>
      </c>
      <c r="AT1201" s="111" t="s">
        <v>295</v>
      </c>
      <c r="AU1201" s="111" t="s">
        <v>240</v>
      </c>
      <c r="AV1201" s="112" t="s">
        <v>510</v>
      </c>
      <c r="AW1201" s="112"/>
      <c r="AX1201" s="112">
        <v>16</v>
      </c>
      <c r="AY1201" s="112">
        <v>7.2</v>
      </c>
      <c r="AZ1201" s="334" t="s">
        <v>240</v>
      </c>
      <c r="BA1201" s="112">
        <v>20</v>
      </c>
      <c r="BB1201" s="130">
        <v>19.074985141345675</v>
      </c>
      <c r="BC1201" s="112">
        <v>0.4</v>
      </c>
      <c r="BD1201" s="112"/>
      <c r="BE1201" s="112">
        <v>0.4</v>
      </c>
      <c r="BF1201" s="112"/>
      <c r="BG1201" s="112"/>
      <c r="BH1201" s="112"/>
      <c r="BI1201" s="112"/>
      <c r="BJ1201" s="112">
        <v>10</v>
      </c>
      <c r="BK1201" s="56">
        <v>5.2103999999999999</v>
      </c>
      <c r="BL1201" s="56">
        <v>1.4727091649698094</v>
      </c>
      <c r="BM1201" s="56">
        <v>2.9887000000000001</v>
      </c>
      <c r="BN1201" s="56">
        <v>0.18532422274318811</v>
      </c>
      <c r="BO1201" s="56">
        <v>8.5279285251089689</v>
      </c>
      <c r="BP1201" s="223">
        <v>3.5449999999999999</v>
      </c>
      <c r="BQ1201" s="112">
        <v>15</v>
      </c>
      <c r="BR1201" s="56"/>
      <c r="BS1201" s="112"/>
      <c r="BT1201" s="113" t="s">
        <v>487</v>
      </c>
      <c r="BU1201" s="112" t="s">
        <v>488</v>
      </c>
      <c r="BV1201" s="34"/>
      <c r="BW1201" s="34"/>
      <c r="BX1201" s="34"/>
    </row>
    <row r="1202" spans="1:76" x14ac:dyDescent="0.35">
      <c r="A1202" s="34" t="s">
        <v>277</v>
      </c>
      <c r="B1202" s="34"/>
      <c r="C1202" s="34"/>
      <c r="D1202" s="34"/>
      <c r="E1202" s="113" t="s">
        <v>330</v>
      </c>
      <c r="F1202" s="113" t="s">
        <v>2020</v>
      </c>
      <c r="G1202" s="41">
        <v>2003</v>
      </c>
      <c r="H1202" s="34"/>
      <c r="I1202" s="34"/>
      <c r="J1202" s="113"/>
      <c r="K1202" s="39" t="s">
        <v>80</v>
      </c>
      <c r="L1202" s="39" t="s">
        <v>89</v>
      </c>
      <c r="M1202" s="39" t="s">
        <v>90</v>
      </c>
      <c r="N1202" s="39" t="s">
        <v>91</v>
      </c>
      <c r="O1202" s="39" t="s">
        <v>92</v>
      </c>
      <c r="P1202" s="39" t="s">
        <v>93</v>
      </c>
      <c r="Q1202" s="39" t="s">
        <v>94</v>
      </c>
      <c r="R1202" s="35" t="s">
        <v>96</v>
      </c>
      <c r="S1202" s="35" t="s">
        <v>96</v>
      </c>
      <c r="T1202" s="113" t="s">
        <v>1919</v>
      </c>
      <c r="U1202" s="39" t="s">
        <v>31</v>
      </c>
      <c r="V1202" s="35" t="s">
        <v>31</v>
      </c>
      <c r="W1202" s="34" t="s">
        <v>280</v>
      </c>
      <c r="X1202" s="357" t="s">
        <v>281</v>
      </c>
      <c r="Y1202" s="113" t="s">
        <v>2022</v>
      </c>
      <c r="Z1202" s="39" t="s">
        <v>239</v>
      </c>
      <c r="AA1202" s="112"/>
      <c r="AB1202" s="112"/>
      <c r="AC1202" s="41">
        <v>96</v>
      </c>
      <c r="AD1202" s="41" t="s">
        <v>240</v>
      </c>
      <c r="AE1202" s="41" t="s">
        <v>508</v>
      </c>
      <c r="AF1202" s="332" t="s">
        <v>240</v>
      </c>
      <c r="AG1202" s="112"/>
      <c r="AH1202" s="112">
        <v>64.06</v>
      </c>
      <c r="AI1202" s="111">
        <v>64.0608</v>
      </c>
      <c r="AJ1202" s="112"/>
      <c r="AK1202" s="114" t="s">
        <v>509</v>
      </c>
      <c r="AL1202" s="336">
        <v>8</v>
      </c>
      <c r="AM1202" s="44">
        <v>150.37774224116239</v>
      </c>
      <c r="AN1202" s="111">
        <v>3</v>
      </c>
      <c r="AO1202" s="111">
        <f>IF(AP1202=1,1,"xx")</f>
        <v>1</v>
      </c>
      <c r="AP1202" s="111">
        <v>1</v>
      </c>
      <c r="AQ1202" s="111"/>
      <c r="AR1202" s="335" t="s">
        <v>295</v>
      </c>
      <c r="AS1202" s="111" t="s">
        <v>240</v>
      </c>
      <c r="AT1202" s="111" t="s">
        <v>295</v>
      </c>
      <c r="AU1202" s="111" t="s">
        <v>240</v>
      </c>
      <c r="AV1202" s="112" t="s">
        <v>510</v>
      </c>
      <c r="AW1202" s="112"/>
      <c r="AX1202" s="112">
        <v>18</v>
      </c>
      <c r="AY1202" s="112">
        <v>8</v>
      </c>
      <c r="AZ1202" s="334" t="s">
        <v>240</v>
      </c>
      <c r="BA1202" s="130">
        <v>150.37774224116239</v>
      </c>
      <c r="BB1202" s="130">
        <v>150.37774224116239</v>
      </c>
      <c r="BC1202" s="112">
        <v>3</v>
      </c>
      <c r="BD1202" s="112"/>
      <c r="BE1202" s="112">
        <v>3</v>
      </c>
      <c r="BF1202" s="112"/>
      <c r="BG1202" s="112"/>
      <c r="BH1202" s="112"/>
      <c r="BI1202" s="112"/>
      <c r="BJ1202" s="112">
        <v>10</v>
      </c>
      <c r="BK1202" s="56">
        <v>40.08</v>
      </c>
      <c r="BL1202" s="56">
        <v>12.214177329082663</v>
      </c>
      <c r="BM1202" s="56">
        <v>13.794</v>
      </c>
      <c r="BN1202" s="56">
        <v>3.2692266802143846</v>
      </c>
      <c r="BO1202" s="56">
        <v>38.325494657715844</v>
      </c>
      <c r="BP1202" s="223">
        <v>24.815000000000001</v>
      </c>
      <c r="BQ1202" s="112">
        <v>95</v>
      </c>
      <c r="BR1202" s="56"/>
      <c r="BS1202" s="112"/>
      <c r="BT1202" s="113" t="s">
        <v>487</v>
      </c>
      <c r="BU1202" s="112" t="s">
        <v>488</v>
      </c>
      <c r="BV1202" s="34"/>
      <c r="BW1202" s="34"/>
      <c r="BX1202" s="34"/>
    </row>
    <row r="1203" spans="1:76" x14ac:dyDescent="0.35">
      <c r="A1203" s="34" t="s">
        <v>329</v>
      </c>
      <c r="B1203" s="34"/>
      <c r="C1203" s="34"/>
      <c r="D1203" s="34"/>
      <c r="E1203" s="338" t="s">
        <v>2023</v>
      </c>
      <c r="F1203" s="338" t="s">
        <v>1185</v>
      </c>
      <c r="G1203" s="40">
        <v>2004</v>
      </c>
      <c r="H1203" s="34"/>
      <c r="I1203" s="34"/>
      <c r="J1203" s="338"/>
      <c r="K1203" s="39" t="s">
        <v>80</v>
      </c>
      <c r="L1203" s="39" t="s">
        <v>89</v>
      </c>
      <c r="M1203" s="39" t="s">
        <v>90</v>
      </c>
      <c r="N1203" s="39" t="s">
        <v>91</v>
      </c>
      <c r="O1203" s="39" t="s">
        <v>92</v>
      </c>
      <c r="P1203" s="39" t="s">
        <v>93</v>
      </c>
      <c r="Q1203" s="39" t="s">
        <v>94</v>
      </c>
      <c r="R1203" s="35" t="s">
        <v>96</v>
      </c>
      <c r="S1203" s="35" t="s">
        <v>96</v>
      </c>
      <c r="T1203" s="35" t="s">
        <v>1919</v>
      </c>
      <c r="U1203" s="39" t="s">
        <v>31</v>
      </c>
      <c r="V1203" s="35" t="s">
        <v>31</v>
      </c>
      <c r="W1203" s="34" t="s">
        <v>280</v>
      </c>
      <c r="X1203" s="357" t="s">
        <v>281</v>
      </c>
      <c r="Y1203" s="35" t="s">
        <v>2024</v>
      </c>
      <c r="Z1203" s="39" t="s">
        <v>239</v>
      </c>
      <c r="AA1203" s="339"/>
      <c r="AB1203" s="339"/>
      <c r="AC1203" s="40">
        <v>96</v>
      </c>
      <c r="AD1203" s="40" t="s">
        <v>240</v>
      </c>
      <c r="AE1203" s="40" t="s">
        <v>508</v>
      </c>
      <c r="AF1203" s="332" t="s">
        <v>240</v>
      </c>
      <c r="AG1203" s="339"/>
      <c r="AH1203" s="339" t="s">
        <v>2025</v>
      </c>
      <c r="AI1203" s="111">
        <v>210</v>
      </c>
      <c r="AJ1203" s="339"/>
      <c r="AK1203" s="114" t="s">
        <v>509</v>
      </c>
      <c r="AL1203" s="336">
        <v>7.3</v>
      </c>
      <c r="AM1203" s="44">
        <v>296.99559999999997</v>
      </c>
      <c r="AN1203" s="111"/>
      <c r="AO1203" s="111">
        <v>2</v>
      </c>
      <c r="AP1203" s="111">
        <v>3</v>
      </c>
      <c r="AQ1203" s="111" t="s">
        <v>822</v>
      </c>
      <c r="AR1203" s="335" t="s">
        <v>240</v>
      </c>
      <c r="AS1203" s="111" t="s">
        <v>295</v>
      </c>
      <c r="AT1203" s="111" t="s">
        <v>295</v>
      </c>
      <c r="AU1203" s="111" t="s">
        <v>240</v>
      </c>
      <c r="AV1203" s="112" t="s">
        <v>510</v>
      </c>
      <c r="AW1203" s="339"/>
      <c r="AX1203" s="339">
        <v>17</v>
      </c>
      <c r="AY1203" s="334">
        <v>7.3</v>
      </c>
      <c r="AZ1203" s="334" t="s">
        <v>240</v>
      </c>
      <c r="BA1203" s="339">
        <v>292.39999999999998</v>
      </c>
      <c r="BB1203" s="130">
        <v>296.99559999999997</v>
      </c>
      <c r="BC1203" s="339" t="s">
        <v>559</v>
      </c>
      <c r="BD1203" s="339"/>
      <c r="BE1203" s="339" t="s">
        <v>559</v>
      </c>
      <c r="BF1203" s="339"/>
      <c r="BG1203" s="339"/>
      <c r="BH1203" s="334"/>
      <c r="BI1203" s="334"/>
      <c r="BJ1203" s="112">
        <v>10</v>
      </c>
      <c r="BK1203" s="56">
        <v>100.8</v>
      </c>
      <c r="BL1203" s="56">
        <v>11</v>
      </c>
      <c r="BM1203" s="56">
        <v>36.700000000000003</v>
      </c>
      <c r="BN1203" s="56">
        <v>4.5999999999999996</v>
      </c>
      <c r="BO1203" s="56">
        <v>193.44301723834869</v>
      </c>
      <c r="BP1203" s="223">
        <v>125.25052880963165</v>
      </c>
      <c r="BQ1203" s="339" t="s">
        <v>559</v>
      </c>
      <c r="BR1203" s="56"/>
      <c r="BS1203" s="339"/>
      <c r="BT1203" s="338" t="s">
        <v>773</v>
      </c>
      <c r="BU1203" s="338" t="s">
        <v>825</v>
      </c>
      <c r="BV1203" s="34"/>
      <c r="BW1203" s="34"/>
      <c r="BX1203" s="34"/>
    </row>
    <row r="1204" spans="1:76" x14ac:dyDescent="0.35">
      <c r="A1204" s="34" t="s">
        <v>329</v>
      </c>
      <c r="B1204" s="34"/>
      <c r="C1204" s="34"/>
      <c r="D1204" s="34"/>
      <c r="E1204" s="338" t="s">
        <v>757</v>
      </c>
      <c r="F1204" s="338" t="s">
        <v>758</v>
      </c>
      <c r="G1204" s="40">
        <v>2005</v>
      </c>
      <c r="H1204" s="34"/>
      <c r="I1204" s="34"/>
      <c r="J1204" s="338"/>
      <c r="K1204" s="39" t="s">
        <v>80</v>
      </c>
      <c r="L1204" s="39" t="s">
        <v>89</v>
      </c>
      <c r="M1204" s="39" t="s">
        <v>90</v>
      </c>
      <c r="N1204" s="39" t="s">
        <v>91</v>
      </c>
      <c r="O1204" s="39" t="s">
        <v>92</v>
      </c>
      <c r="P1204" s="39" t="s">
        <v>93</v>
      </c>
      <c r="Q1204" s="39" t="s">
        <v>94</v>
      </c>
      <c r="R1204" s="35" t="s">
        <v>96</v>
      </c>
      <c r="S1204" s="35" t="s">
        <v>96</v>
      </c>
      <c r="T1204" s="35" t="s">
        <v>1919</v>
      </c>
      <c r="U1204" s="39" t="s">
        <v>31</v>
      </c>
      <c r="V1204" s="35" t="s">
        <v>31</v>
      </c>
      <c r="W1204" s="34" t="s">
        <v>280</v>
      </c>
      <c r="X1204" s="357" t="s">
        <v>281</v>
      </c>
      <c r="Y1204" s="35" t="s">
        <v>2026</v>
      </c>
      <c r="Z1204" s="39" t="s">
        <v>239</v>
      </c>
      <c r="AA1204" s="339"/>
      <c r="AB1204" s="339"/>
      <c r="AC1204" s="40">
        <v>96</v>
      </c>
      <c r="AD1204" s="40" t="s">
        <v>240</v>
      </c>
      <c r="AE1204" s="40" t="s">
        <v>508</v>
      </c>
      <c r="AF1204" s="332" t="s">
        <v>240</v>
      </c>
      <c r="AG1204" s="339"/>
      <c r="AH1204" s="339" t="s">
        <v>2027</v>
      </c>
      <c r="AI1204" s="111">
        <v>48</v>
      </c>
      <c r="AJ1204" s="339"/>
      <c r="AK1204" s="112" t="s">
        <v>769</v>
      </c>
      <c r="AL1204" s="336">
        <v>7.95</v>
      </c>
      <c r="AM1204" s="44">
        <v>168.99283320039018</v>
      </c>
      <c r="AN1204" s="111"/>
      <c r="AO1204" s="111">
        <v>2</v>
      </c>
      <c r="AP1204" s="111">
        <v>3</v>
      </c>
      <c r="AQ1204" s="111" t="s">
        <v>822</v>
      </c>
      <c r="AR1204" s="335" t="s">
        <v>240</v>
      </c>
      <c r="AS1204" s="111" t="s">
        <v>295</v>
      </c>
      <c r="AT1204" s="111" t="s">
        <v>295</v>
      </c>
      <c r="AU1204" s="111" t="s">
        <v>240</v>
      </c>
      <c r="AV1204" s="112" t="s">
        <v>167</v>
      </c>
      <c r="AW1204" s="339"/>
      <c r="AX1204" s="339">
        <v>12</v>
      </c>
      <c r="AY1204" s="334">
        <v>7.95</v>
      </c>
      <c r="AZ1204" s="334" t="s">
        <v>240</v>
      </c>
      <c r="BA1204" s="339">
        <v>169</v>
      </c>
      <c r="BB1204" s="130">
        <v>168.99283320039018</v>
      </c>
      <c r="BC1204" s="339" t="s">
        <v>559</v>
      </c>
      <c r="BD1204" s="339"/>
      <c r="BE1204" s="339" t="s">
        <v>559</v>
      </c>
      <c r="BF1204" s="339"/>
      <c r="BG1204" s="339"/>
      <c r="BH1204" s="334"/>
      <c r="BI1204" s="334"/>
      <c r="BJ1204" s="112">
        <v>0.01</v>
      </c>
      <c r="BK1204" s="56">
        <v>31.904227157250432</v>
      </c>
      <c r="BL1204" s="56">
        <v>21.692078190562373</v>
      </c>
      <c r="BM1204" s="56">
        <v>52.96783065480475</v>
      </c>
      <c r="BN1204" s="56">
        <v>4.5875301935160007</v>
      </c>
      <c r="BO1204" s="56">
        <v>158.97634009539161</v>
      </c>
      <c r="BP1204" s="223">
        <v>5.3052540268845325</v>
      </c>
      <c r="BQ1204" s="334">
        <v>117</v>
      </c>
      <c r="BR1204" s="56"/>
      <c r="BS1204" s="339"/>
      <c r="BT1204" s="338" t="s">
        <v>773</v>
      </c>
      <c r="BU1204" s="340" t="s">
        <v>774</v>
      </c>
      <c r="BV1204" s="34"/>
      <c r="BW1204" s="34"/>
      <c r="BX1204" s="34"/>
    </row>
    <row r="1205" spans="1:76" x14ac:dyDescent="0.35">
      <c r="A1205" s="34" t="s">
        <v>329</v>
      </c>
      <c r="B1205" s="34"/>
      <c r="C1205" s="34"/>
      <c r="D1205" s="34"/>
      <c r="E1205" s="338" t="s">
        <v>757</v>
      </c>
      <c r="F1205" s="338" t="s">
        <v>758</v>
      </c>
      <c r="G1205" s="40">
        <v>2005</v>
      </c>
      <c r="H1205" s="34"/>
      <c r="I1205" s="34"/>
      <c r="J1205" s="338"/>
      <c r="K1205" s="39" t="s">
        <v>80</v>
      </c>
      <c r="L1205" s="39" t="s">
        <v>89</v>
      </c>
      <c r="M1205" s="39" t="s">
        <v>90</v>
      </c>
      <c r="N1205" s="39" t="s">
        <v>91</v>
      </c>
      <c r="O1205" s="39" t="s">
        <v>92</v>
      </c>
      <c r="P1205" s="39" t="s">
        <v>93</v>
      </c>
      <c r="Q1205" s="39" t="s">
        <v>94</v>
      </c>
      <c r="R1205" s="35" t="s">
        <v>96</v>
      </c>
      <c r="S1205" s="35" t="s">
        <v>96</v>
      </c>
      <c r="T1205" s="35" t="s">
        <v>1919</v>
      </c>
      <c r="U1205" s="39" t="s">
        <v>31</v>
      </c>
      <c r="V1205" s="35" t="s">
        <v>31</v>
      </c>
      <c r="W1205" s="34" t="s">
        <v>280</v>
      </c>
      <c r="X1205" s="357" t="s">
        <v>281</v>
      </c>
      <c r="Y1205" s="35" t="s">
        <v>2028</v>
      </c>
      <c r="Z1205" s="39" t="s">
        <v>239</v>
      </c>
      <c r="AA1205" s="339"/>
      <c r="AB1205" s="339"/>
      <c r="AC1205" s="40">
        <v>96</v>
      </c>
      <c r="AD1205" s="40" t="s">
        <v>240</v>
      </c>
      <c r="AE1205" s="40" t="s">
        <v>508</v>
      </c>
      <c r="AF1205" s="332" t="s">
        <v>240</v>
      </c>
      <c r="AG1205" s="339"/>
      <c r="AH1205" s="339" t="s">
        <v>2029</v>
      </c>
      <c r="AI1205" s="111">
        <v>57.6</v>
      </c>
      <c r="AJ1205" s="339"/>
      <c r="AK1205" s="112" t="s">
        <v>769</v>
      </c>
      <c r="AL1205" s="336">
        <v>7.95</v>
      </c>
      <c r="AM1205" s="44">
        <v>168.99283320039018</v>
      </c>
      <c r="AN1205" s="111"/>
      <c r="AO1205" s="111">
        <v>2</v>
      </c>
      <c r="AP1205" s="111">
        <v>3</v>
      </c>
      <c r="AQ1205" s="111" t="s">
        <v>822</v>
      </c>
      <c r="AR1205" s="335" t="s">
        <v>240</v>
      </c>
      <c r="AS1205" s="111" t="s">
        <v>295</v>
      </c>
      <c r="AT1205" s="111" t="s">
        <v>295</v>
      </c>
      <c r="AU1205" s="111" t="s">
        <v>240</v>
      </c>
      <c r="AV1205" s="112" t="s">
        <v>167</v>
      </c>
      <c r="AW1205" s="339"/>
      <c r="AX1205" s="339">
        <v>12</v>
      </c>
      <c r="AY1205" s="334">
        <v>7.95</v>
      </c>
      <c r="AZ1205" s="334" t="s">
        <v>240</v>
      </c>
      <c r="BA1205" s="339">
        <v>169</v>
      </c>
      <c r="BB1205" s="130">
        <v>168.99283320039018</v>
      </c>
      <c r="BC1205" s="339" t="s">
        <v>559</v>
      </c>
      <c r="BD1205" s="339"/>
      <c r="BE1205" s="339" t="s">
        <v>559</v>
      </c>
      <c r="BF1205" s="339"/>
      <c r="BG1205" s="339"/>
      <c r="BH1205" s="334"/>
      <c r="BI1205" s="334"/>
      <c r="BJ1205" s="112">
        <v>0.01</v>
      </c>
      <c r="BK1205" s="56">
        <v>31.904227157250432</v>
      </c>
      <c r="BL1205" s="56">
        <v>21.692078190562373</v>
      </c>
      <c r="BM1205" s="56">
        <v>52.96783065480475</v>
      </c>
      <c r="BN1205" s="56">
        <v>4.5875301935160007</v>
      </c>
      <c r="BO1205" s="56">
        <v>158.94423920987902</v>
      </c>
      <c r="BP1205" s="223">
        <v>5.3041827772128523</v>
      </c>
      <c r="BQ1205" s="334">
        <v>117</v>
      </c>
      <c r="BR1205" s="56"/>
      <c r="BS1205" s="339"/>
      <c r="BT1205" s="338" t="s">
        <v>773</v>
      </c>
      <c r="BU1205" s="340" t="s">
        <v>774</v>
      </c>
      <c r="BV1205" s="34"/>
      <c r="BW1205" s="34"/>
      <c r="BX1205" s="34"/>
    </row>
    <row r="1206" spans="1:76" x14ac:dyDescent="0.35">
      <c r="A1206" s="34" t="s">
        <v>329</v>
      </c>
      <c r="B1206" s="34"/>
      <c r="C1206" s="34"/>
      <c r="D1206" s="34"/>
      <c r="E1206" s="338" t="s">
        <v>757</v>
      </c>
      <c r="F1206" s="338" t="s">
        <v>758</v>
      </c>
      <c r="G1206" s="40">
        <v>2005</v>
      </c>
      <c r="H1206" s="34"/>
      <c r="I1206" s="34"/>
      <c r="J1206" s="338"/>
      <c r="K1206" s="39" t="s">
        <v>80</v>
      </c>
      <c r="L1206" s="39" t="s">
        <v>89</v>
      </c>
      <c r="M1206" s="39" t="s">
        <v>90</v>
      </c>
      <c r="N1206" s="39" t="s">
        <v>91</v>
      </c>
      <c r="O1206" s="39" t="s">
        <v>92</v>
      </c>
      <c r="P1206" s="39" t="s">
        <v>93</v>
      </c>
      <c r="Q1206" s="39" t="s">
        <v>94</v>
      </c>
      <c r="R1206" s="35" t="s">
        <v>96</v>
      </c>
      <c r="S1206" s="35" t="s">
        <v>96</v>
      </c>
      <c r="T1206" s="35" t="s">
        <v>1919</v>
      </c>
      <c r="U1206" s="39" t="s">
        <v>31</v>
      </c>
      <c r="V1206" s="35" t="s">
        <v>31</v>
      </c>
      <c r="W1206" s="34" t="s">
        <v>280</v>
      </c>
      <c r="X1206" s="357" t="s">
        <v>281</v>
      </c>
      <c r="Y1206" s="35" t="s">
        <v>2030</v>
      </c>
      <c r="Z1206" s="39" t="s">
        <v>239</v>
      </c>
      <c r="AA1206" s="339"/>
      <c r="AB1206" s="339"/>
      <c r="AC1206" s="40">
        <v>96</v>
      </c>
      <c r="AD1206" s="40" t="s">
        <v>240</v>
      </c>
      <c r="AE1206" s="40" t="s">
        <v>508</v>
      </c>
      <c r="AF1206" s="332" t="s">
        <v>240</v>
      </c>
      <c r="AG1206" s="339"/>
      <c r="AH1206" s="339" t="s">
        <v>2031</v>
      </c>
      <c r="AI1206" s="111">
        <v>105.6</v>
      </c>
      <c r="AJ1206" s="339"/>
      <c r="AK1206" s="112" t="s">
        <v>769</v>
      </c>
      <c r="AL1206" s="336">
        <v>8.1999999999999993</v>
      </c>
      <c r="AM1206" s="44">
        <v>168.99283320039018</v>
      </c>
      <c r="AN1206" s="111"/>
      <c r="AO1206" s="111">
        <v>2</v>
      </c>
      <c r="AP1206" s="111">
        <v>3</v>
      </c>
      <c r="AQ1206" s="111" t="s">
        <v>822</v>
      </c>
      <c r="AR1206" s="335" t="s">
        <v>240</v>
      </c>
      <c r="AS1206" s="111" t="s">
        <v>295</v>
      </c>
      <c r="AT1206" s="111" t="s">
        <v>295</v>
      </c>
      <c r="AU1206" s="111" t="s">
        <v>240</v>
      </c>
      <c r="AV1206" s="112" t="s">
        <v>167</v>
      </c>
      <c r="AW1206" s="339"/>
      <c r="AX1206" s="339">
        <v>12</v>
      </c>
      <c r="AY1206" s="334">
        <v>8.1999999999999993</v>
      </c>
      <c r="AZ1206" s="334" t="s">
        <v>240</v>
      </c>
      <c r="BA1206" s="339">
        <v>169</v>
      </c>
      <c r="BB1206" s="130">
        <v>168.99283320039018</v>
      </c>
      <c r="BC1206" s="339" t="s">
        <v>559</v>
      </c>
      <c r="BD1206" s="339"/>
      <c r="BE1206" s="339" t="s">
        <v>559</v>
      </c>
      <c r="BF1206" s="339"/>
      <c r="BG1206" s="339"/>
      <c r="BH1206" s="334"/>
      <c r="BI1206" s="334"/>
      <c r="BJ1206" s="112">
        <v>0.01</v>
      </c>
      <c r="BK1206" s="56">
        <v>31.904227157250432</v>
      </c>
      <c r="BL1206" s="56">
        <v>21.692078190562373</v>
      </c>
      <c r="BM1206" s="56">
        <v>52.96783065480475</v>
      </c>
      <c r="BN1206" s="56">
        <v>4.5875301935160007</v>
      </c>
      <c r="BO1206" s="56">
        <v>158.97634009539161</v>
      </c>
      <c r="BP1206" s="223">
        <v>5.3052540268845325</v>
      </c>
      <c r="BQ1206" s="334">
        <v>117</v>
      </c>
      <c r="BR1206" s="56"/>
      <c r="BS1206" s="339"/>
      <c r="BT1206" s="338" t="s">
        <v>773</v>
      </c>
      <c r="BU1206" s="340" t="s">
        <v>774</v>
      </c>
      <c r="BV1206" s="34"/>
      <c r="BW1206" s="34"/>
      <c r="BX1206" s="34"/>
    </row>
    <row r="1207" spans="1:76" x14ac:dyDescent="0.35">
      <c r="A1207" s="34" t="s">
        <v>329</v>
      </c>
      <c r="B1207" s="34"/>
      <c r="C1207" s="34"/>
      <c r="D1207" s="34"/>
      <c r="E1207" s="340" t="s">
        <v>2032</v>
      </c>
      <c r="F1207" s="340" t="s">
        <v>2032</v>
      </c>
      <c r="G1207" s="381">
        <v>2005</v>
      </c>
      <c r="H1207" s="34"/>
      <c r="I1207" s="34"/>
      <c r="J1207" s="340"/>
      <c r="K1207" s="39" t="s">
        <v>80</v>
      </c>
      <c r="L1207" s="39" t="s">
        <v>89</v>
      </c>
      <c r="M1207" s="39" t="s">
        <v>90</v>
      </c>
      <c r="N1207" s="39" t="s">
        <v>91</v>
      </c>
      <c r="O1207" s="39" t="s">
        <v>92</v>
      </c>
      <c r="P1207" s="39" t="s">
        <v>93</v>
      </c>
      <c r="Q1207" s="39" t="s">
        <v>94</v>
      </c>
      <c r="R1207" s="35" t="s">
        <v>96</v>
      </c>
      <c r="S1207" s="35" t="s">
        <v>96</v>
      </c>
      <c r="T1207" s="382" t="s">
        <v>1919</v>
      </c>
      <c r="U1207" s="39" t="s">
        <v>31</v>
      </c>
      <c r="V1207" s="35" t="s">
        <v>31</v>
      </c>
      <c r="W1207" s="34" t="s">
        <v>280</v>
      </c>
      <c r="X1207" s="357" t="s">
        <v>1510</v>
      </c>
      <c r="Y1207" s="382" t="s">
        <v>2033</v>
      </c>
      <c r="Z1207" s="39" t="s">
        <v>239</v>
      </c>
      <c r="AA1207" s="339"/>
      <c r="AB1207" s="377"/>
      <c r="AC1207" s="381">
        <v>96</v>
      </c>
      <c r="AD1207" s="381" t="s">
        <v>240</v>
      </c>
      <c r="AE1207" s="381" t="s">
        <v>508</v>
      </c>
      <c r="AF1207" s="332" t="s">
        <v>240</v>
      </c>
      <c r="AG1207" s="377"/>
      <c r="AH1207" s="377" t="s">
        <v>2034</v>
      </c>
      <c r="AI1207" s="111">
        <v>5660</v>
      </c>
      <c r="AJ1207" s="377"/>
      <c r="AK1207" s="380" t="s">
        <v>295</v>
      </c>
      <c r="AL1207" s="336">
        <v>8</v>
      </c>
      <c r="AM1207" s="44"/>
      <c r="AN1207" s="111"/>
      <c r="AO1207" s="111">
        <v>2</v>
      </c>
      <c r="AP1207" s="111">
        <v>3</v>
      </c>
      <c r="AQ1207" s="111" t="s">
        <v>822</v>
      </c>
      <c r="AR1207" s="335" t="s">
        <v>240</v>
      </c>
      <c r="AS1207" s="111" t="s">
        <v>295</v>
      </c>
      <c r="AT1207" s="111" t="s">
        <v>295</v>
      </c>
      <c r="AU1207" s="111" t="s">
        <v>240</v>
      </c>
      <c r="AV1207" s="379" t="s">
        <v>749</v>
      </c>
      <c r="AW1207" s="377"/>
      <c r="AX1207" s="377">
        <v>10.95</v>
      </c>
      <c r="AY1207" s="378">
        <v>8</v>
      </c>
      <c r="AZ1207" s="334" t="s">
        <v>240</v>
      </c>
      <c r="BA1207" s="377">
        <v>250</v>
      </c>
      <c r="BB1207" s="130">
        <v>0</v>
      </c>
      <c r="BC1207" s="377" t="s">
        <v>559</v>
      </c>
      <c r="BD1207" s="377"/>
      <c r="BE1207" s="377" t="s">
        <v>559</v>
      </c>
      <c r="BF1207" s="377"/>
      <c r="BG1207" s="377"/>
      <c r="BH1207" s="378"/>
      <c r="BI1207" s="378"/>
      <c r="BJ1207" s="339"/>
      <c r="BK1207" s="339"/>
      <c r="BL1207" s="339"/>
      <c r="BM1207" s="339"/>
      <c r="BN1207" s="339"/>
      <c r="BO1207" s="339"/>
      <c r="BP1207" s="371"/>
      <c r="BQ1207" s="378" t="s">
        <v>559</v>
      </c>
      <c r="BR1207" s="339"/>
      <c r="BS1207" s="377"/>
      <c r="BT1207" s="338" t="s">
        <v>773</v>
      </c>
      <c r="BU1207" s="340" t="s">
        <v>774</v>
      </c>
      <c r="BV1207" s="34"/>
      <c r="BW1207" s="34"/>
      <c r="BX1207" s="34"/>
    </row>
    <row r="1208" spans="1:76" x14ac:dyDescent="0.35">
      <c r="A1208" s="34" t="s">
        <v>277</v>
      </c>
      <c r="B1208" s="34"/>
      <c r="C1208" s="34"/>
      <c r="D1208" s="34"/>
      <c r="E1208" s="113" t="s">
        <v>1128</v>
      </c>
      <c r="F1208" s="113" t="s">
        <v>1147</v>
      </c>
      <c r="G1208" s="41">
        <v>2007</v>
      </c>
      <c r="H1208" s="34"/>
      <c r="I1208" s="34"/>
      <c r="J1208" s="113"/>
      <c r="K1208" s="39" t="s">
        <v>80</v>
      </c>
      <c r="L1208" s="39" t="s">
        <v>89</v>
      </c>
      <c r="M1208" s="39" t="s">
        <v>90</v>
      </c>
      <c r="N1208" s="39" t="s">
        <v>91</v>
      </c>
      <c r="O1208" s="39" t="s">
        <v>92</v>
      </c>
      <c r="P1208" s="39" t="s">
        <v>93</v>
      </c>
      <c r="Q1208" s="39" t="s">
        <v>94</v>
      </c>
      <c r="R1208" s="35" t="s">
        <v>96</v>
      </c>
      <c r="S1208" s="35" t="s">
        <v>96</v>
      </c>
      <c r="T1208" s="113" t="s">
        <v>1919</v>
      </c>
      <c r="U1208" s="39" t="s">
        <v>31</v>
      </c>
      <c r="V1208" s="35" t="s">
        <v>31</v>
      </c>
      <c r="W1208" s="34" t="s">
        <v>280</v>
      </c>
      <c r="X1208" s="357" t="s">
        <v>281</v>
      </c>
      <c r="Y1208" s="113" t="s">
        <v>281</v>
      </c>
      <c r="Z1208" s="39" t="s">
        <v>239</v>
      </c>
      <c r="AA1208" s="112"/>
      <c r="AB1208" s="112"/>
      <c r="AC1208" s="41">
        <v>96</v>
      </c>
      <c r="AD1208" s="41" t="s">
        <v>240</v>
      </c>
      <c r="AE1208" s="41" t="s">
        <v>508</v>
      </c>
      <c r="AF1208" s="332" t="s">
        <v>240</v>
      </c>
      <c r="AG1208" s="112"/>
      <c r="AH1208" s="112">
        <v>42</v>
      </c>
      <c r="AI1208" s="111">
        <v>42</v>
      </c>
      <c r="AJ1208" s="112"/>
      <c r="AK1208" s="114" t="s">
        <v>509</v>
      </c>
      <c r="AL1208" s="336">
        <v>8.1999999999999993</v>
      </c>
      <c r="AM1208" s="44">
        <v>95.369</v>
      </c>
      <c r="AN1208" s="111">
        <v>1</v>
      </c>
      <c r="AO1208" s="111">
        <f>IF(AP1208=1,1,"xx")</f>
        <v>1</v>
      </c>
      <c r="AP1208" s="111">
        <v>1</v>
      </c>
      <c r="AQ1208" s="111"/>
      <c r="AR1208" s="335" t="s">
        <v>295</v>
      </c>
      <c r="AS1208" s="111" t="s">
        <v>240</v>
      </c>
      <c r="AT1208" s="111" t="s">
        <v>295</v>
      </c>
      <c r="AU1208" s="111" t="s">
        <v>240</v>
      </c>
      <c r="AV1208" s="112" t="s">
        <v>510</v>
      </c>
      <c r="AW1208" s="112"/>
      <c r="AX1208" s="112">
        <v>18.2</v>
      </c>
      <c r="AY1208" s="112">
        <v>8.1999999999999993</v>
      </c>
      <c r="AZ1208" s="334" t="s">
        <v>240</v>
      </c>
      <c r="BA1208" s="112">
        <v>41.3</v>
      </c>
      <c r="BB1208" s="130">
        <v>95.369</v>
      </c>
      <c r="BC1208" s="112">
        <v>1</v>
      </c>
      <c r="BD1208" s="112"/>
      <c r="BE1208" s="112">
        <v>1</v>
      </c>
      <c r="BF1208" s="112"/>
      <c r="BG1208" s="112"/>
      <c r="BH1208" s="112"/>
      <c r="BI1208" s="112"/>
      <c r="BJ1208" s="112">
        <v>10</v>
      </c>
      <c r="BK1208" s="56">
        <v>25</v>
      </c>
      <c r="BL1208" s="56">
        <v>8</v>
      </c>
      <c r="BM1208" s="56">
        <v>8.3000000000000007</v>
      </c>
      <c r="BN1208" s="56">
        <v>7.108421304595443</v>
      </c>
      <c r="BO1208" s="56">
        <v>18</v>
      </c>
      <c r="BP1208" s="223">
        <v>9</v>
      </c>
      <c r="BQ1208" s="112">
        <v>30.9</v>
      </c>
      <c r="BR1208" s="56"/>
      <c r="BS1208" s="112"/>
      <c r="BT1208" s="113" t="s">
        <v>487</v>
      </c>
      <c r="BU1208" s="112" t="s">
        <v>488</v>
      </c>
      <c r="BV1208" s="34"/>
      <c r="BW1208" s="34"/>
      <c r="BX1208" s="34"/>
    </row>
    <row r="1209" spans="1:76" x14ac:dyDescent="0.35">
      <c r="A1209" s="34" t="s">
        <v>277</v>
      </c>
      <c r="B1209" s="34"/>
      <c r="C1209" s="34"/>
      <c r="D1209" s="34"/>
      <c r="E1209" s="113" t="s">
        <v>1128</v>
      </c>
      <c r="F1209" s="113" t="s">
        <v>1147</v>
      </c>
      <c r="G1209" s="41">
        <v>2007</v>
      </c>
      <c r="H1209" s="34"/>
      <c r="I1209" s="34"/>
      <c r="J1209" s="113"/>
      <c r="K1209" s="39" t="s">
        <v>80</v>
      </c>
      <c r="L1209" s="39" t="s">
        <v>89</v>
      </c>
      <c r="M1209" s="39" t="s">
        <v>90</v>
      </c>
      <c r="N1209" s="39" t="s">
        <v>91</v>
      </c>
      <c r="O1209" s="39" t="s">
        <v>92</v>
      </c>
      <c r="P1209" s="39" t="s">
        <v>93</v>
      </c>
      <c r="Q1209" s="39" t="s">
        <v>94</v>
      </c>
      <c r="R1209" s="35" t="s">
        <v>96</v>
      </c>
      <c r="S1209" s="35" t="s">
        <v>96</v>
      </c>
      <c r="T1209" s="113" t="s">
        <v>1919</v>
      </c>
      <c r="U1209" s="39" t="s">
        <v>31</v>
      </c>
      <c r="V1209" s="35" t="s">
        <v>31</v>
      </c>
      <c r="W1209" s="34" t="s">
        <v>280</v>
      </c>
      <c r="X1209" s="357" t="s">
        <v>281</v>
      </c>
      <c r="Y1209" s="113" t="s">
        <v>1926</v>
      </c>
      <c r="Z1209" s="39" t="s">
        <v>239</v>
      </c>
      <c r="AA1209" s="112"/>
      <c r="AB1209" s="112"/>
      <c r="AC1209" s="41">
        <v>96</v>
      </c>
      <c r="AD1209" s="41" t="s">
        <v>240</v>
      </c>
      <c r="AE1209" s="41" t="s">
        <v>508</v>
      </c>
      <c r="AF1209" s="332" t="s">
        <v>240</v>
      </c>
      <c r="AG1209" s="112"/>
      <c r="AH1209" s="112">
        <v>58</v>
      </c>
      <c r="AI1209" s="111">
        <v>58</v>
      </c>
      <c r="AJ1209" s="112"/>
      <c r="AK1209" s="114" t="s">
        <v>509</v>
      </c>
      <c r="AL1209" s="336">
        <v>8.1999999999999993</v>
      </c>
      <c r="AM1209" s="44">
        <v>95.369</v>
      </c>
      <c r="AN1209" s="111">
        <v>1</v>
      </c>
      <c r="AO1209" s="111">
        <f>IF(AP1209=1,1,"xx")</f>
        <v>1</v>
      </c>
      <c r="AP1209" s="111">
        <v>1</v>
      </c>
      <c r="AQ1209" s="111"/>
      <c r="AR1209" s="335" t="s">
        <v>295</v>
      </c>
      <c r="AS1209" s="111" t="s">
        <v>240</v>
      </c>
      <c r="AT1209" s="111" t="s">
        <v>295</v>
      </c>
      <c r="AU1209" s="111" t="s">
        <v>240</v>
      </c>
      <c r="AV1209" s="112" t="s">
        <v>510</v>
      </c>
      <c r="AW1209" s="112"/>
      <c r="AX1209" s="112">
        <v>18.2</v>
      </c>
      <c r="AY1209" s="112">
        <v>8.1999999999999993</v>
      </c>
      <c r="AZ1209" s="334" t="s">
        <v>240</v>
      </c>
      <c r="BA1209" s="112">
        <v>41.3</v>
      </c>
      <c r="BB1209" s="130">
        <v>95.369</v>
      </c>
      <c r="BC1209" s="112">
        <v>1</v>
      </c>
      <c r="BD1209" s="112"/>
      <c r="BE1209" s="112">
        <v>1</v>
      </c>
      <c r="BF1209" s="112"/>
      <c r="BG1209" s="112"/>
      <c r="BH1209" s="112"/>
      <c r="BI1209" s="112"/>
      <c r="BJ1209" s="112">
        <v>10</v>
      </c>
      <c r="BK1209" s="56">
        <v>25</v>
      </c>
      <c r="BL1209" s="56">
        <v>8</v>
      </c>
      <c r="BM1209" s="56">
        <v>8.3000000000000007</v>
      </c>
      <c r="BN1209" s="56">
        <v>7.108421304595443</v>
      </c>
      <c r="BO1209" s="56">
        <v>18</v>
      </c>
      <c r="BP1209" s="223">
        <v>9</v>
      </c>
      <c r="BQ1209" s="112">
        <v>30.9</v>
      </c>
      <c r="BR1209" s="56"/>
      <c r="BS1209" s="112"/>
      <c r="BT1209" s="113" t="s">
        <v>487</v>
      </c>
      <c r="BU1209" s="112" t="s">
        <v>488</v>
      </c>
      <c r="BV1209" s="34"/>
      <c r="BW1209" s="34"/>
      <c r="BX1209" s="34"/>
    </row>
    <row r="1210" spans="1:76" x14ac:dyDescent="0.35">
      <c r="A1210" s="34" t="s">
        <v>329</v>
      </c>
      <c r="B1210" s="34"/>
      <c r="C1210" s="34"/>
      <c r="D1210" s="34"/>
      <c r="E1210" s="338" t="s">
        <v>2035</v>
      </c>
      <c r="F1210" s="338" t="s">
        <v>2035</v>
      </c>
      <c r="G1210" s="40">
        <v>2008</v>
      </c>
      <c r="H1210" s="34"/>
      <c r="I1210" s="34"/>
      <c r="J1210" s="338"/>
      <c r="K1210" s="39" t="s">
        <v>80</v>
      </c>
      <c r="L1210" s="39" t="s">
        <v>89</v>
      </c>
      <c r="M1210" s="39" t="s">
        <v>90</v>
      </c>
      <c r="N1210" s="39" t="s">
        <v>91</v>
      </c>
      <c r="O1210" s="39" t="s">
        <v>92</v>
      </c>
      <c r="P1210" s="39" t="s">
        <v>93</v>
      </c>
      <c r="Q1210" s="39" t="s">
        <v>94</v>
      </c>
      <c r="R1210" s="35" t="s">
        <v>96</v>
      </c>
      <c r="S1210" s="35" t="s">
        <v>96</v>
      </c>
      <c r="T1210" s="35" t="s">
        <v>1919</v>
      </c>
      <c r="U1210" s="39" t="s">
        <v>31</v>
      </c>
      <c r="V1210" s="35" t="s">
        <v>31</v>
      </c>
      <c r="W1210" s="34" t="s">
        <v>280</v>
      </c>
      <c r="X1210" s="357" t="s">
        <v>281</v>
      </c>
      <c r="Y1210" s="35" t="s">
        <v>2036</v>
      </c>
      <c r="Z1210" s="39" t="s">
        <v>239</v>
      </c>
      <c r="AA1210" s="339"/>
      <c r="AB1210" s="339"/>
      <c r="AC1210" s="40">
        <v>96</v>
      </c>
      <c r="AD1210" s="40" t="s">
        <v>240</v>
      </c>
      <c r="AE1210" s="40" t="s">
        <v>508</v>
      </c>
      <c r="AF1210" s="332" t="s">
        <v>240</v>
      </c>
      <c r="AG1210" s="339"/>
      <c r="AH1210" s="339" t="s">
        <v>2037</v>
      </c>
      <c r="AI1210" s="111">
        <v>94</v>
      </c>
      <c r="AJ1210" s="339"/>
      <c r="AK1210" s="114" t="s">
        <v>509</v>
      </c>
      <c r="AL1210" s="336">
        <v>7.48</v>
      </c>
      <c r="AM1210" s="44">
        <v>250.75435999999999</v>
      </c>
      <c r="AN1210" s="111"/>
      <c r="AO1210" s="111">
        <v>2</v>
      </c>
      <c r="AP1210" s="111">
        <v>3</v>
      </c>
      <c r="AQ1210" s="111" t="s">
        <v>822</v>
      </c>
      <c r="AR1210" s="335" t="s">
        <v>240</v>
      </c>
      <c r="AS1210" s="111" t="s">
        <v>295</v>
      </c>
      <c r="AT1210" s="111" t="s">
        <v>295</v>
      </c>
      <c r="AU1210" s="111" t="s">
        <v>240</v>
      </c>
      <c r="AV1210" s="112" t="s">
        <v>167</v>
      </c>
      <c r="AW1210" s="339"/>
      <c r="AX1210" s="339">
        <v>14.62</v>
      </c>
      <c r="AY1210" s="334">
        <v>7.48</v>
      </c>
      <c r="AZ1210" s="334" t="s">
        <v>240</v>
      </c>
      <c r="BA1210" s="339">
        <v>249.5</v>
      </c>
      <c r="BB1210" s="130">
        <v>250.75435999999999</v>
      </c>
      <c r="BC1210" s="339" t="s">
        <v>559</v>
      </c>
      <c r="BD1210" s="339"/>
      <c r="BE1210" s="339" t="s">
        <v>559</v>
      </c>
      <c r="BF1210" s="339"/>
      <c r="BG1210" s="339"/>
      <c r="BH1210" s="334"/>
      <c r="BI1210" s="334"/>
      <c r="BJ1210" s="112">
        <v>10</v>
      </c>
      <c r="BK1210" s="56">
        <v>85.86</v>
      </c>
      <c r="BL1210" s="56">
        <v>8.83</v>
      </c>
      <c r="BM1210" s="56">
        <v>45.603697789310843</v>
      </c>
      <c r="BN1210" s="56">
        <v>7.0033882924951865</v>
      </c>
      <c r="BO1210" s="56">
        <v>180.10604093474089</v>
      </c>
      <c r="BP1210" s="223">
        <v>116.61510035841928</v>
      </c>
      <c r="BQ1210" s="334" t="s">
        <v>559</v>
      </c>
      <c r="BR1210" s="56"/>
      <c r="BS1210" s="339"/>
      <c r="BT1210" s="338" t="s">
        <v>773</v>
      </c>
      <c r="BU1210" s="338" t="s">
        <v>825</v>
      </c>
      <c r="BV1210" s="34"/>
      <c r="BW1210" s="34"/>
      <c r="BX1210" s="34"/>
    </row>
    <row r="1211" spans="1:76" x14ac:dyDescent="0.35">
      <c r="A1211" s="34" t="s">
        <v>277</v>
      </c>
      <c r="B1211" s="34"/>
      <c r="C1211" s="34"/>
      <c r="D1211" s="34"/>
      <c r="E1211" s="113" t="s">
        <v>300</v>
      </c>
      <c r="F1211" s="113" t="s">
        <v>1603</v>
      </c>
      <c r="G1211" s="41">
        <v>2008</v>
      </c>
      <c r="H1211" s="34"/>
      <c r="I1211" s="34"/>
      <c r="J1211" s="113"/>
      <c r="K1211" s="39" t="s">
        <v>80</v>
      </c>
      <c r="L1211" s="39" t="s">
        <v>89</v>
      </c>
      <c r="M1211" s="39" t="s">
        <v>90</v>
      </c>
      <c r="N1211" s="39" t="s">
        <v>91</v>
      </c>
      <c r="O1211" s="39" t="s">
        <v>92</v>
      </c>
      <c r="P1211" s="39" t="s">
        <v>93</v>
      </c>
      <c r="Q1211" s="39" t="s">
        <v>94</v>
      </c>
      <c r="R1211" s="35" t="s">
        <v>96</v>
      </c>
      <c r="S1211" s="35" t="s">
        <v>96</v>
      </c>
      <c r="T1211" s="113" t="s">
        <v>1919</v>
      </c>
      <c r="U1211" s="39" t="s">
        <v>31</v>
      </c>
      <c r="V1211" s="35" t="s">
        <v>31</v>
      </c>
      <c r="W1211" s="34" t="s">
        <v>280</v>
      </c>
      <c r="X1211" s="357" t="s">
        <v>284</v>
      </c>
      <c r="Y1211" s="113" t="s">
        <v>2038</v>
      </c>
      <c r="Z1211" s="39" t="s">
        <v>239</v>
      </c>
      <c r="AA1211" s="112"/>
      <c r="AB1211" s="112"/>
      <c r="AC1211" s="41">
        <v>96</v>
      </c>
      <c r="AD1211" s="41" t="s">
        <v>240</v>
      </c>
      <c r="AE1211" s="41" t="s">
        <v>508</v>
      </c>
      <c r="AF1211" s="332" t="s">
        <v>240</v>
      </c>
      <c r="AG1211" s="112"/>
      <c r="AH1211" s="112">
        <v>13.1</v>
      </c>
      <c r="AI1211" s="111">
        <v>13.1</v>
      </c>
      <c r="AJ1211" s="112"/>
      <c r="AK1211" s="114" t="s">
        <v>509</v>
      </c>
      <c r="AL1211" s="336">
        <v>7.8</v>
      </c>
      <c r="AM1211" s="44">
        <v>31.528500000000001</v>
      </c>
      <c r="AN1211" s="111">
        <v>0.185</v>
      </c>
      <c r="AO1211" s="111">
        <f t="shared" ref="AO1211:AO1220" si="57">IF(AP1211=1,1,"xx")</f>
        <v>1</v>
      </c>
      <c r="AP1211" s="111">
        <v>1</v>
      </c>
      <c r="AQ1211" s="111"/>
      <c r="AR1211" s="335" t="s">
        <v>295</v>
      </c>
      <c r="AS1211" s="111" t="s">
        <v>240</v>
      </c>
      <c r="AT1211" s="111" t="s">
        <v>295</v>
      </c>
      <c r="AU1211" s="111" t="s">
        <v>240</v>
      </c>
      <c r="AV1211" s="112" t="s">
        <v>510</v>
      </c>
      <c r="AW1211" s="112"/>
      <c r="AX1211" s="112">
        <v>13.4</v>
      </c>
      <c r="AY1211" s="112">
        <v>7.8</v>
      </c>
      <c r="AZ1211" s="334" t="s">
        <v>240</v>
      </c>
      <c r="BA1211" s="112">
        <v>35</v>
      </c>
      <c r="BB1211" s="130">
        <v>31.528500000000001</v>
      </c>
      <c r="BC1211" s="112">
        <v>0.185</v>
      </c>
      <c r="BD1211" s="112"/>
      <c r="BE1211" s="112">
        <v>0.185</v>
      </c>
      <c r="BF1211" s="112"/>
      <c r="BG1211" s="112"/>
      <c r="BH1211" s="112"/>
      <c r="BI1211" s="112"/>
      <c r="BJ1211" s="112">
        <v>10</v>
      </c>
      <c r="BK1211" s="56">
        <v>5.7</v>
      </c>
      <c r="BL1211" s="56">
        <v>4.2</v>
      </c>
      <c r="BM1211" s="56">
        <v>4.8</v>
      </c>
      <c r="BN1211" s="56">
        <v>0.6</v>
      </c>
      <c r="BO1211" s="56">
        <v>0.9</v>
      </c>
      <c r="BP1211" s="223">
        <v>2.6</v>
      </c>
      <c r="BQ1211" s="112">
        <v>42</v>
      </c>
      <c r="BR1211" s="56"/>
      <c r="BS1211" s="112"/>
      <c r="BT1211" s="113" t="s">
        <v>487</v>
      </c>
      <c r="BU1211" s="112" t="s">
        <v>488</v>
      </c>
      <c r="BV1211" s="34"/>
      <c r="BW1211" s="34"/>
      <c r="BX1211" s="34"/>
    </row>
    <row r="1212" spans="1:76" x14ac:dyDescent="0.35">
      <c r="A1212" s="34" t="s">
        <v>277</v>
      </c>
      <c r="B1212" s="34"/>
      <c r="C1212" s="34"/>
      <c r="D1212" s="34"/>
      <c r="E1212" s="113" t="s">
        <v>300</v>
      </c>
      <c r="F1212" s="113" t="s">
        <v>1603</v>
      </c>
      <c r="G1212" s="41">
        <v>2008</v>
      </c>
      <c r="H1212" s="34"/>
      <c r="I1212" s="34"/>
      <c r="J1212" s="113"/>
      <c r="K1212" s="39" t="s">
        <v>80</v>
      </c>
      <c r="L1212" s="39" t="s">
        <v>89</v>
      </c>
      <c r="M1212" s="39" t="s">
        <v>90</v>
      </c>
      <c r="N1212" s="39" t="s">
        <v>91</v>
      </c>
      <c r="O1212" s="39" t="s">
        <v>92</v>
      </c>
      <c r="P1212" s="39" t="s">
        <v>93</v>
      </c>
      <c r="Q1212" s="39" t="s">
        <v>94</v>
      </c>
      <c r="R1212" s="35" t="s">
        <v>96</v>
      </c>
      <c r="S1212" s="35" t="s">
        <v>96</v>
      </c>
      <c r="T1212" s="113" t="s">
        <v>1919</v>
      </c>
      <c r="U1212" s="39" t="s">
        <v>31</v>
      </c>
      <c r="V1212" s="35" t="s">
        <v>31</v>
      </c>
      <c r="W1212" s="34" t="s">
        <v>280</v>
      </c>
      <c r="X1212" s="357" t="s">
        <v>284</v>
      </c>
      <c r="Y1212" s="113" t="s">
        <v>2038</v>
      </c>
      <c r="Z1212" s="39" t="s">
        <v>239</v>
      </c>
      <c r="AA1212" s="112"/>
      <c r="AB1212" s="112"/>
      <c r="AC1212" s="41">
        <v>96</v>
      </c>
      <c r="AD1212" s="41" t="s">
        <v>240</v>
      </c>
      <c r="AE1212" s="41" t="s">
        <v>508</v>
      </c>
      <c r="AF1212" s="332" t="s">
        <v>240</v>
      </c>
      <c r="AG1212" s="112"/>
      <c r="AH1212" s="112">
        <v>16.100000000000001</v>
      </c>
      <c r="AI1212" s="111">
        <v>16.100000000000001</v>
      </c>
      <c r="AJ1212" s="112"/>
      <c r="AK1212" s="114" t="s">
        <v>509</v>
      </c>
      <c r="AL1212" s="336">
        <v>7.9</v>
      </c>
      <c r="AM1212" s="44">
        <v>41.6</v>
      </c>
      <c r="AN1212" s="111">
        <v>0.315</v>
      </c>
      <c r="AO1212" s="111">
        <f t="shared" si="57"/>
        <v>1</v>
      </c>
      <c r="AP1212" s="111">
        <v>1</v>
      </c>
      <c r="AQ1212" s="111"/>
      <c r="AR1212" s="335" t="s">
        <v>295</v>
      </c>
      <c r="AS1212" s="111" t="s">
        <v>240</v>
      </c>
      <c r="AT1212" s="111" t="s">
        <v>295</v>
      </c>
      <c r="AU1212" s="111" t="s">
        <v>240</v>
      </c>
      <c r="AV1212" s="112" t="s">
        <v>510</v>
      </c>
      <c r="AW1212" s="112"/>
      <c r="AX1212" s="112">
        <v>12.3</v>
      </c>
      <c r="AY1212" s="112">
        <v>7.9</v>
      </c>
      <c r="AZ1212" s="334" t="s">
        <v>240</v>
      </c>
      <c r="BA1212" s="112">
        <v>43</v>
      </c>
      <c r="BB1212" s="130">
        <v>41.6</v>
      </c>
      <c r="BC1212" s="112">
        <v>0.315</v>
      </c>
      <c r="BD1212" s="112"/>
      <c r="BE1212" s="112">
        <v>0.315</v>
      </c>
      <c r="BF1212" s="112"/>
      <c r="BG1212" s="112"/>
      <c r="BH1212" s="112"/>
      <c r="BI1212" s="112"/>
      <c r="BJ1212" s="112">
        <v>10</v>
      </c>
      <c r="BK1212" s="56">
        <v>6.6</v>
      </c>
      <c r="BL1212" s="56">
        <v>6.1</v>
      </c>
      <c r="BM1212" s="56">
        <v>5.9</v>
      </c>
      <c r="BN1212" s="56">
        <v>0.6</v>
      </c>
      <c r="BO1212" s="56">
        <v>1.1000000000000001</v>
      </c>
      <c r="BP1212" s="223">
        <v>3.3</v>
      </c>
      <c r="BQ1212" s="112">
        <v>48</v>
      </c>
      <c r="BR1212" s="56"/>
      <c r="BS1212" s="112"/>
      <c r="BT1212" s="113" t="s">
        <v>487</v>
      </c>
      <c r="BU1212" s="112" t="s">
        <v>488</v>
      </c>
      <c r="BV1212" s="34"/>
      <c r="BW1212" s="34"/>
      <c r="BX1212" s="34"/>
    </row>
    <row r="1213" spans="1:76" x14ac:dyDescent="0.35">
      <c r="A1213" s="34" t="s">
        <v>277</v>
      </c>
      <c r="B1213" s="34"/>
      <c r="C1213" s="34"/>
      <c r="D1213" s="34"/>
      <c r="E1213" s="113" t="s">
        <v>300</v>
      </c>
      <c r="F1213" s="113" t="s">
        <v>1603</v>
      </c>
      <c r="G1213" s="41">
        <v>2008</v>
      </c>
      <c r="H1213" s="34"/>
      <c r="I1213" s="34"/>
      <c r="J1213" s="113"/>
      <c r="K1213" s="39" t="s">
        <v>80</v>
      </c>
      <c r="L1213" s="39" t="s">
        <v>89</v>
      </c>
      <c r="M1213" s="39" t="s">
        <v>90</v>
      </c>
      <c r="N1213" s="39" t="s">
        <v>91</v>
      </c>
      <c r="O1213" s="39" t="s">
        <v>92</v>
      </c>
      <c r="P1213" s="39" t="s">
        <v>93</v>
      </c>
      <c r="Q1213" s="39" t="s">
        <v>94</v>
      </c>
      <c r="R1213" s="35" t="s">
        <v>96</v>
      </c>
      <c r="S1213" s="35" t="s">
        <v>96</v>
      </c>
      <c r="T1213" s="113" t="s">
        <v>1919</v>
      </c>
      <c r="U1213" s="39" t="s">
        <v>31</v>
      </c>
      <c r="V1213" s="35" t="s">
        <v>31</v>
      </c>
      <c r="W1213" s="34" t="s">
        <v>280</v>
      </c>
      <c r="X1213" s="357" t="s">
        <v>284</v>
      </c>
      <c r="Y1213" s="113" t="s">
        <v>2038</v>
      </c>
      <c r="Z1213" s="39" t="s">
        <v>239</v>
      </c>
      <c r="AA1213" s="112"/>
      <c r="AB1213" s="112"/>
      <c r="AC1213" s="41">
        <v>96</v>
      </c>
      <c r="AD1213" s="41" t="s">
        <v>240</v>
      </c>
      <c r="AE1213" s="41" t="s">
        <v>508</v>
      </c>
      <c r="AF1213" s="332" t="s">
        <v>240</v>
      </c>
      <c r="AG1213" s="112"/>
      <c r="AH1213" s="112">
        <v>17.2</v>
      </c>
      <c r="AI1213" s="111">
        <v>17.2</v>
      </c>
      <c r="AJ1213" s="112"/>
      <c r="AK1213" s="114" t="s">
        <v>509</v>
      </c>
      <c r="AL1213" s="336">
        <v>7.8</v>
      </c>
      <c r="AM1213" s="44">
        <v>43.347899999999996</v>
      </c>
      <c r="AN1213" s="111">
        <v>1.05</v>
      </c>
      <c r="AO1213" s="111">
        <f t="shared" si="57"/>
        <v>1</v>
      </c>
      <c r="AP1213" s="111">
        <v>1</v>
      </c>
      <c r="AQ1213" s="111"/>
      <c r="AR1213" s="335" t="s">
        <v>295</v>
      </c>
      <c r="AS1213" s="111" t="s">
        <v>240</v>
      </c>
      <c r="AT1213" s="111" t="s">
        <v>295</v>
      </c>
      <c r="AU1213" s="111" t="s">
        <v>240</v>
      </c>
      <c r="AV1213" s="112" t="s">
        <v>749</v>
      </c>
      <c r="AW1213" s="112"/>
      <c r="AX1213" s="112">
        <v>11.5</v>
      </c>
      <c r="AY1213" s="112">
        <v>7.8</v>
      </c>
      <c r="AZ1213" s="334" t="s">
        <v>240</v>
      </c>
      <c r="BA1213" s="112">
        <v>45</v>
      </c>
      <c r="BB1213" s="130">
        <v>43.347899999999996</v>
      </c>
      <c r="BC1213" s="112">
        <v>1.05</v>
      </c>
      <c r="BD1213" s="112"/>
      <c r="BE1213" s="112">
        <v>1.05</v>
      </c>
      <c r="BF1213" s="112"/>
      <c r="BG1213" s="112"/>
      <c r="BH1213" s="112"/>
      <c r="BI1213" s="112"/>
      <c r="BJ1213" s="112">
        <v>10</v>
      </c>
      <c r="BK1213" s="56">
        <v>7.3</v>
      </c>
      <c r="BL1213" s="56">
        <v>6.1</v>
      </c>
      <c r="BM1213" s="56">
        <v>6.3</v>
      </c>
      <c r="BN1213" s="56">
        <v>0.8</v>
      </c>
      <c r="BO1213" s="56">
        <v>1.3</v>
      </c>
      <c r="BP1213" s="223">
        <v>3.8</v>
      </c>
      <c r="BQ1213" s="112">
        <v>53</v>
      </c>
      <c r="BR1213" s="56"/>
      <c r="BS1213" s="112"/>
      <c r="BT1213" s="113" t="s">
        <v>487</v>
      </c>
      <c r="BU1213" s="112" t="s">
        <v>488</v>
      </c>
      <c r="BV1213" s="34"/>
      <c r="BW1213" s="34"/>
      <c r="BX1213" s="34"/>
    </row>
    <row r="1214" spans="1:76" x14ac:dyDescent="0.35">
      <c r="A1214" s="34" t="s">
        <v>277</v>
      </c>
      <c r="B1214" s="34"/>
      <c r="C1214" s="34"/>
      <c r="D1214" s="34"/>
      <c r="E1214" s="113" t="s">
        <v>300</v>
      </c>
      <c r="F1214" s="113" t="s">
        <v>1603</v>
      </c>
      <c r="G1214" s="41">
        <v>2008</v>
      </c>
      <c r="H1214" s="34"/>
      <c r="I1214" s="34"/>
      <c r="J1214" s="113"/>
      <c r="K1214" s="39" t="s">
        <v>80</v>
      </c>
      <c r="L1214" s="39" t="s">
        <v>89</v>
      </c>
      <c r="M1214" s="39" t="s">
        <v>90</v>
      </c>
      <c r="N1214" s="39" t="s">
        <v>91</v>
      </c>
      <c r="O1214" s="39" t="s">
        <v>92</v>
      </c>
      <c r="P1214" s="39" t="s">
        <v>93</v>
      </c>
      <c r="Q1214" s="39" t="s">
        <v>94</v>
      </c>
      <c r="R1214" s="35" t="s">
        <v>96</v>
      </c>
      <c r="S1214" s="35" t="s">
        <v>96</v>
      </c>
      <c r="T1214" s="113" t="s">
        <v>1919</v>
      </c>
      <c r="U1214" s="39" t="s">
        <v>31</v>
      </c>
      <c r="V1214" s="35" t="s">
        <v>31</v>
      </c>
      <c r="W1214" s="34" t="s">
        <v>280</v>
      </c>
      <c r="X1214" s="357" t="s">
        <v>284</v>
      </c>
      <c r="Y1214" s="113" t="s">
        <v>2038</v>
      </c>
      <c r="Z1214" s="39" t="s">
        <v>239</v>
      </c>
      <c r="AA1214" s="112"/>
      <c r="AB1214" s="112"/>
      <c r="AC1214" s="41">
        <v>96</v>
      </c>
      <c r="AD1214" s="41" t="s">
        <v>240</v>
      </c>
      <c r="AE1214" s="41" t="s">
        <v>508</v>
      </c>
      <c r="AF1214" s="332" t="s">
        <v>240</v>
      </c>
      <c r="AG1214" s="112"/>
      <c r="AH1214" s="112">
        <v>21</v>
      </c>
      <c r="AI1214" s="111">
        <v>21</v>
      </c>
      <c r="AJ1214" s="112"/>
      <c r="AK1214" s="114" t="s">
        <v>509</v>
      </c>
      <c r="AL1214" s="336">
        <v>7.7</v>
      </c>
      <c r="AM1214" s="44">
        <v>34.586300000000001</v>
      </c>
      <c r="AN1214" s="111">
        <v>0.36499999999999999</v>
      </c>
      <c r="AO1214" s="111">
        <f t="shared" si="57"/>
        <v>1</v>
      </c>
      <c r="AP1214" s="111">
        <v>1</v>
      </c>
      <c r="AQ1214" s="111"/>
      <c r="AR1214" s="335" t="s">
        <v>295</v>
      </c>
      <c r="AS1214" s="111" t="s">
        <v>240</v>
      </c>
      <c r="AT1214" s="111" t="s">
        <v>295</v>
      </c>
      <c r="AU1214" s="111" t="s">
        <v>240</v>
      </c>
      <c r="AV1214" s="112" t="s">
        <v>749</v>
      </c>
      <c r="AW1214" s="112"/>
      <c r="AX1214" s="112">
        <v>12.5</v>
      </c>
      <c r="AY1214" s="112">
        <v>7.7</v>
      </c>
      <c r="AZ1214" s="334" t="s">
        <v>240</v>
      </c>
      <c r="BA1214" s="112">
        <v>38</v>
      </c>
      <c r="BB1214" s="130">
        <v>34.586300000000001</v>
      </c>
      <c r="BC1214" s="112">
        <v>0.36499999999999999</v>
      </c>
      <c r="BD1214" s="112"/>
      <c r="BE1214" s="112">
        <v>0.36499999999999999</v>
      </c>
      <c r="BF1214" s="112"/>
      <c r="BG1214" s="112"/>
      <c r="BH1214" s="112"/>
      <c r="BI1214" s="112"/>
      <c r="BJ1214" s="112">
        <v>10</v>
      </c>
      <c r="BK1214" s="56">
        <v>6.1</v>
      </c>
      <c r="BL1214" s="56">
        <v>4.7</v>
      </c>
      <c r="BM1214" s="56">
        <v>5.0999999999999996</v>
      </c>
      <c r="BN1214" s="56">
        <v>0.6</v>
      </c>
      <c r="BO1214" s="56">
        <v>0.9</v>
      </c>
      <c r="BP1214" s="223">
        <v>2.7</v>
      </c>
      <c r="BQ1214" s="112">
        <v>43</v>
      </c>
      <c r="BR1214" s="56"/>
      <c r="BS1214" s="112"/>
      <c r="BT1214" s="113" t="s">
        <v>487</v>
      </c>
      <c r="BU1214" s="112" t="s">
        <v>488</v>
      </c>
      <c r="BV1214" s="34"/>
      <c r="BW1214" s="34"/>
      <c r="BX1214" s="34"/>
    </row>
    <row r="1215" spans="1:76" x14ac:dyDescent="0.35">
      <c r="A1215" s="34" t="s">
        <v>277</v>
      </c>
      <c r="B1215" s="34"/>
      <c r="C1215" s="34"/>
      <c r="D1215" s="34"/>
      <c r="E1215" s="113" t="s">
        <v>2039</v>
      </c>
      <c r="F1215" s="113" t="s">
        <v>2040</v>
      </c>
      <c r="G1215" s="41">
        <v>2010</v>
      </c>
      <c r="H1215" s="34"/>
      <c r="I1215" s="34"/>
      <c r="J1215" s="113"/>
      <c r="K1215" s="39" t="s">
        <v>80</v>
      </c>
      <c r="L1215" s="39" t="s">
        <v>89</v>
      </c>
      <c r="M1215" s="39" t="s">
        <v>90</v>
      </c>
      <c r="N1215" s="39" t="s">
        <v>91</v>
      </c>
      <c r="O1215" s="39" t="s">
        <v>92</v>
      </c>
      <c r="P1215" s="39" t="s">
        <v>93</v>
      </c>
      <c r="Q1215" s="39" t="s">
        <v>94</v>
      </c>
      <c r="R1215" s="35" t="s">
        <v>96</v>
      </c>
      <c r="S1215" s="35" t="s">
        <v>96</v>
      </c>
      <c r="T1215" s="113" t="s">
        <v>1919</v>
      </c>
      <c r="U1215" s="39" t="s">
        <v>31</v>
      </c>
      <c r="V1215" s="35" t="s">
        <v>31</v>
      </c>
      <c r="W1215" s="34" t="s">
        <v>280</v>
      </c>
      <c r="X1215" s="357" t="s">
        <v>281</v>
      </c>
      <c r="Y1215" s="113" t="s">
        <v>1182</v>
      </c>
      <c r="Z1215" s="39" t="s">
        <v>239</v>
      </c>
      <c r="AA1215" s="112"/>
      <c r="AB1215" s="112"/>
      <c r="AC1215" s="41">
        <v>96</v>
      </c>
      <c r="AD1215" s="41" t="s">
        <v>240</v>
      </c>
      <c r="AE1215" s="41" t="s">
        <v>508</v>
      </c>
      <c r="AF1215" s="332" t="s">
        <v>240</v>
      </c>
      <c r="AG1215" s="112"/>
      <c r="AH1215" s="112">
        <v>10.5</v>
      </c>
      <c r="AI1215" s="111">
        <v>10.5</v>
      </c>
      <c r="AJ1215" s="112"/>
      <c r="AK1215" s="114" t="s">
        <v>509</v>
      </c>
      <c r="AL1215" s="336">
        <v>6.1</v>
      </c>
      <c r="AM1215" s="44">
        <v>9.5275449479999992</v>
      </c>
      <c r="AN1215" s="111">
        <v>1</v>
      </c>
      <c r="AO1215" s="111">
        <f t="shared" si="57"/>
        <v>1</v>
      </c>
      <c r="AP1215" s="111">
        <v>1</v>
      </c>
      <c r="AQ1215" s="111"/>
      <c r="AR1215" s="335" t="s">
        <v>295</v>
      </c>
      <c r="AS1215" s="111" t="s">
        <v>240</v>
      </c>
      <c r="AT1215" s="111" t="s">
        <v>295</v>
      </c>
      <c r="AU1215" s="111" t="s">
        <v>240</v>
      </c>
      <c r="AV1215" s="112" t="s">
        <v>749</v>
      </c>
      <c r="AW1215" s="112"/>
      <c r="AX1215" s="112">
        <v>10.8</v>
      </c>
      <c r="AY1215" s="112">
        <v>6.1</v>
      </c>
      <c r="AZ1215" s="334" t="s">
        <v>240</v>
      </c>
      <c r="BA1215" s="112">
        <v>15.3</v>
      </c>
      <c r="BB1215" s="130">
        <v>9.5275449479999992</v>
      </c>
      <c r="BC1215" s="112">
        <v>1</v>
      </c>
      <c r="BD1215" s="112"/>
      <c r="BE1215" s="112">
        <v>1</v>
      </c>
      <c r="BF1215" s="112"/>
      <c r="BG1215" s="112"/>
      <c r="BH1215" s="112"/>
      <c r="BI1215" s="112"/>
      <c r="BJ1215" s="112">
        <v>10</v>
      </c>
      <c r="BK1215" s="56">
        <v>3.6593040000000001</v>
      </c>
      <c r="BL1215" s="56">
        <v>9.4769999999999993E-2</v>
      </c>
      <c r="BM1215" s="56">
        <v>3.3680349999999999</v>
      </c>
      <c r="BN1215" s="56">
        <v>0.17204</v>
      </c>
      <c r="BO1215" s="56">
        <v>4.0447600764225884</v>
      </c>
      <c r="BP1215" s="223">
        <v>3.5485449999999998</v>
      </c>
      <c r="BQ1215" s="112">
        <v>7.9</v>
      </c>
      <c r="BR1215" s="56"/>
      <c r="BS1215" s="112"/>
      <c r="BT1215" s="113" t="s">
        <v>487</v>
      </c>
      <c r="BU1215" s="112" t="s">
        <v>488</v>
      </c>
      <c r="BV1215" s="34"/>
      <c r="BW1215" s="34"/>
      <c r="BX1215" s="34"/>
    </row>
    <row r="1216" spans="1:76" x14ac:dyDescent="0.35">
      <c r="A1216" s="34" t="s">
        <v>277</v>
      </c>
      <c r="B1216" s="34"/>
      <c r="C1216" s="34"/>
      <c r="D1216" s="34"/>
      <c r="E1216" s="113" t="s">
        <v>323</v>
      </c>
      <c r="F1216" s="113" t="s">
        <v>1809</v>
      </c>
      <c r="G1216" s="41">
        <v>2010</v>
      </c>
      <c r="H1216" s="34"/>
      <c r="I1216" s="34"/>
      <c r="J1216" s="113"/>
      <c r="K1216" s="39" t="s">
        <v>80</v>
      </c>
      <c r="L1216" s="39" t="s">
        <v>89</v>
      </c>
      <c r="M1216" s="39" t="s">
        <v>90</v>
      </c>
      <c r="N1216" s="39" t="s">
        <v>91</v>
      </c>
      <c r="O1216" s="39" t="s">
        <v>92</v>
      </c>
      <c r="P1216" s="39" t="s">
        <v>93</v>
      </c>
      <c r="Q1216" s="39" t="s">
        <v>94</v>
      </c>
      <c r="R1216" s="35" t="s">
        <v>96</v>
      </c>
      <c r="S1216" s="35" t="s">
        <v>96</v>
      </c>
      <c r="T1216" s="113" t="s">
        <v>1919</v>
      </c>
      <c r="U1216" s="39" t="s">
        <v>31</v>
      </c>
      <c r="V1216" s="35" t="s">
        <v>31</v>
      </c>
      <c r="W1216" s="34" t="s">
        <v>280</v>
      </c>
      <c r="X1216" s="357" t="s">
        <v>281</v>
      </c>
      <c r="Y1216" s="113" t="s">
        <v>2041</v>
      </c>
      <c r="Z1216" s="39" t="s">
        <v>239</v>
      </c>
      <c r="AA1216" s="112"/>
      <c r="AB1216" s="112"/>
      <c r="AC1216" s="41">
        <v>96</v>
      </c>
      <c r="AD1216" s="41" t="s">
        <v>240</v>
      </c>
      <c r="AE1216" s="41" t="s">
        <v>508</v>
      </c>
      <c r="AF1216" s="332" t="s">
        <v>240</v>
      </c>
      <c r="AG1216" s="112"/>
      <c r="AH1216" s="112">
        <v>5.9</v>
      </c>
      <c r="AI1216" s="111">
        <v>5.9</v>
      </c>
      <c r="AJ1216" s="112"/>
      <c r="AK1216" s="114" t="s">
        <v>509</v>
      </c>
      <c r="AL1216" s="336">
        <v>6.2</v>
      </c>
      <c r="AM1216" s="44">
        <v>12.209241263999999</v>
      </c>
      <c r="AN1216" s="111">
        <v>1.4</v>
      </c>
      <c r="AO1216" s="111">
        <f t="shared" si="57"/>
        <v>1</v>
      </c>
      <c r="AP1216" s="111">
        <v>1</v>
      </c>
      <c r="AQ1216" s="111"/>
      <c r="AR1216" s="335" t="s">
        <v>295</v>
      </c>
      <c r="AS1216" s="111" t="s">
        <v>240</v>
      </c>
      <c r="AT1216" s="111" t="s">
        <v>295</v>
      </c>
      <c r="AU1216" s="111" t="s">
        <v>240</v>
      </c>
      <c r="AV1216" s="112" t="s">
        <v>510</v>
      </c>
      <c r="AW1216" s="112"/>
      <c r="AX1216" s="112">
        <v>12</v>
      </c>
      <c r="AY1216" s="112">
        <v>6.2</v>
      </c>
      <c r="AZ1216" s="334" t="s">
        <v>240</v>
      </c>
      <c r="BA1216" s="130">
        <v>12.209241263999999</v>
      </c>
      <c r="BB1216" s="130">
        <v>12.209241263999999</v>
      </c>
      <c r="BC1216" s="112">
        <v>1.4</v>
      </c>
      <c r="BD1216" s="112"/>
      <c r="BE1216" s="112">
        <v>1.4</v>
      </c>
      <c r="BF1216" s="112"/>
      <c r="BG1216" s="112"/>
      <c r="BH1216" s="112"/>
      <c r="BI1216" s="112"/>
      <c r="BJ1216" s="112">
        <v>10</v>
      </c>
      <c r="BK1216" s="56">
        <v>3.3025920000000002</v>
      </c>
      <c r="BL1216" s="56">
        <v>0.96228000000000002</v>
      </c>
      <c r="BM1216" s="56">
        <v>2.3058969999999999</v>
      </c>
      <c r="BN1216" s="56">
        <v>0.26938427844966528</v>
      </c>
      <c r="BO1216" s="56">
        <v>17.383349362606832</v>
      </c>
      <c r="BP1216" s="223">
        <v>11.255375000000001</v>
      </c>
      <c r="BQ1216" s="112">
        <v>12.7</v>
      </c>
      <c r="BR1216" s="56"/>
      <c r="BS1216" s="112"/>
      <c r="BT1216" s="113" t="s">
        <v>487</v>
      </c>
      <c r="BU1216" s="112" t="s">
        <v>488</v>
      </c>
      <c r="BV1216" s="34"/>
      <c r="BW1216" s="34"/>
      <c r="BX1216" s="34"/>
    </row>
    <row r="1217" spans="1:76" x14ac:dyDescent="0.35">
      <c r="A1217" s="34" t="s">
        <v>277</v>
      </c>
      <c r="B1217" s="34"/>
      <c r="C1217" s="34"/>
      <c r="D1217" s="34"/>
      <c r="E1217" s="113" t="s">
        <v>323</v>
      </c>
      <c r="F1217" s="113" t="s">
        <v>1809</v>
      </c>
      <c r="G1217" s="41">
        <v>2010</v>
      </c>
      <c r="H1217" s="34"/>
      <c r="I1217" s="34"/>
      <c r="J1217" s="113"/>
      <c r="K1217" s="39" t="s">
        <v>80</v>
      </c>
      <c r="L1217" s="39" t="s">
        <v>89</v>
      </c>
      <c r="M1217" s="39" t="s">
        <v>90</v>
      </c>
      <c r="N1217" s="39" t="s">
        <v>91</v>
      </c>
      <c r="O1217" s="39" t="s">
        <v>92</v>
      </c>
      <c r="P1217" s="39" t="s">
        <v>93</v>
      </c>
      <c r="Q1217" s="39" t="s">
        <v>94</v>
      </c>
      <c r="R1217" s="35" t="s">
        <v>96</v>
      </c>
      <c r="S1217" s="35" t="s">
        <v>96</v>
      </c>
      <c r="T1217" s="113" t="s">
        <v>1919</v>
      </c>
      <c r="U1217" s="39" t="s">
        <v>31</v>
      </c>
      <c r="V1217" s="35" t="s">
        <v>31</v>
      </c>
      <c r="W1217" s="34" t="s">
        <v>280</v>
      </c>
      <c r="X1217" s="357" t="s">
        <v>281</v>
      </c>
      <c r="Y1217" s="113" t="s">
        <v>2041</v>
      </c>
      <c r="Z1217" s="39" t="s">
        <v>239</v>
      </c>
      <c r="AA1217" s="112"/>
      <c r="AB1217" s="112"/>
      <c r="AC1217" s="41">
        <v>96</v>
      </c>
      <c r="AD1217" s="41" t="s">
        <v>240</v>
      </c>
      <c r="AE1217" s="41" t="s">
        <v>508</v>
      </c>
      <c r="AF1217" s="332" t="s">
        <v>240</v>
      </c>
      <c r="AG1217" s="112"/>
      <c r="AH1217" s="112">
        <v>6.7</v>
      </c>
      <c r="AI1217" s="111">
        <v>6.7</v>
      </c>
      <c r="AJ1217" s="112"/>
      <c r="AK1217" s="114" t="s">
        <v>509</v>
      </c>
      <c r="AL1217" s="336">
        <v>8.5</v>
      </c>
      <c r="AM1217" s="44">
        <v>14.200782755999999</v>
      </c>
      <c r="AN1217" s="111">
        <v>1.5</v>
      </c>
      <c r="AO1217" s="111">
        <f t="shared" si="57"/>
        <v>1</v>
      </c>
      <c r="AP1217" s="111">
        <v>1</v>
      </c>
      <c r="AQ1217" s="111"/>
      <c r="AR1217" s="335" t="s">
        <v>295</v>
      </c>
      <c r="AS1217" s="111" t="s">
        <v>240</v>
      </c>
      <c r="AT1217" s="111" t="s">
        <v>295</v>
      </c>
      <c r="AU1217" s="111" t="s">
        <v>240</v>
      </c>
      <c r="AV1217" s="112" t="s">
        <v>510</v>
      </c>
      <c r="AW1217" s="112"/>
      <c r="AX1217" s="112">
        <v>12</v>
      </c>
      <c r="AY1217" s="112">
        <v>8.5</v>
      </c>
      <c r="AZ1217" s="334" t="s">
        <v>240</v>
      </c>
      <c r="BA1217" s="130">
        <v>14.200782755999999</v>
      </c>
      <c r="BB1217" s="130">
        <v>14.200782755999999</v>
      </c>
      <c r="BC1217" s="112">
        <v>1.5</v>
      </c>
      <c r="BD1217" s="112"/>
      <c r="BE1217" s="112">
        <v>1.5</v>
      </c>
      <c r="BF1217" s="112"/>
      <c r="BG1217" s="112"/>
      <c r="BH1217" s="112"/>
      <c r="BI1217" s="112"/>
      <c r="BJ1217" s="112">
        <v>10</v>
      </c>
      <c r="BK1217" s="56">
        <v>3.9518879999999998</v>
      </c>
      <c r="BL1217" s="56">
        <v>1.05219</v>
      </c>
      <c r="BM1217" s="56">
        <v>8.7132100000000001</v>
      </c>
      <c r="BN1217" s="56">
        <v>0.32234575066913823</v>
      </c>
      <c r="BO1217" s="56">
        <v>8.6122861566552888</v>
      </c>
      <c r="BP1217" s="223">
        <v>5.5762850000000004</v>
      </c>
      <c r="BQ1217" s="112">
        <v>70.099999999999994</v>
      </c>
      <c r="BR1217" s="56"/>
      <c r="BS1217" s="112"/>
      <c r="BT1217" s="113" t="s">
        <v>487</v>
      </c>
      <c r="BU1217" s="112" t="s">
        <v>488</v>
      </c>
      <c r="BV1217" s="34"/>
      <c r="BW1217" s="34"/>
      <c r="BX1217" s="34"/>
    </row>
    <row r="1218" spans="1:76" x14ac:dyDescent="0.35">
      <c r="A1218" s="34" t="s">
        <v>277</v>
      </c>
      <c r="B1218" s="34"/>
      <c r="C1218" s="34"/>
      <c r="D1218" s="34"/>
      <c r="E1218" s="113" t="s">
        <v>323</v>
      </c>
      <c r="F1218" s="113" t="s">
        <v>1809</v>
      </c>
      <c r="G1218" s="41">
        <v>2010</v>
      </c>
      <c r="H1218" s="34"/>
      <c r="I1218" s="34"/>
      <c r="J1218" s="113"/>
      <c r="K1218" s="39" t="s">
        <v>80</v>
      </c>
      <c r="L1218" s="39" t="s">
        <v>89</v>
      </c>
      <c r="M1218" s="39" t="s">
        <v>90</v>
      </c>
      <c r="N1218" s="39" t="s">
        <v>91</v>
      </c>
      <c r="O1218" s="39" t="s">
        <v>92</v>
      </c>
      <c r="P1218" s="39" t="s">
        <v>93</v>
      </c>
      <c r="Q1218" s="39" t="s">
        <v>94</v>
      </c>
      <c r="R1218" s="35" t="s">
        <v>96</v>
      </c>
      <c r="S1218" s="35" t="s">
        <v>96</v>
      </c>
      <c r="T1218" s="113" t="s">
        <v>1919</v>
      </c>
      <c r="U1218" s="39" t="s">
        <v>31</v>
      </c>
      <c r="V1218" s="35" t="s">
        <v>31</v>
      </c>
      <c r="W1218" s="34" t="s">
        <v>280</v>
      </c>
      <c r="X1218" s="357" t="s">
        <v>281</v>
      </c>
      <c r="Y1218" s="113" t="s">
        <v>2041</v>
      </c>
      <c r="Z1218" s="39" t="s">
        <v>239</v>
      </c>
      <c r="AA1218" s="112"/>
      <c r="AB1218" s="112"/>
      <c r="AC1218" s="41">
        <v>96</v>
      </c>
      <c r="AD1218" s="41" t="s">
        <v>240</v>
      </c>
      <c r="AE1218" s="41" t="s">
        <v>508</v>
      </c>
      <c r="AF1218" s="332" t="s">
        <v>240</v>
      </c>
      <c r="AG1218" s="112"/>
      <c r="AH1218" s="112">
        <v>8.5</v>
      </c>
      <c r="AI1218" s="111">
        <v>8.5</v>
      </c>
      <c r="AJ1218" s="112"/>
      <c r="AK1218" s="114" t="s">
        <v>509</v>
      </c>
      <c r="AL1218" s="336">
        <v>8.1</v>
      </c>
      <c r="AM1218" s="44">
        <v>13.970567171999999</v>
      </c>
      <c r="AN1218" s="111">
        <v>1.3</v>
      </c>
      <c r="AO1218" s="111">
        <f t="shared" si="57"/>
        <v>1</v>
      </c>
      <c r="AP1218" s="111">
        <v>1</v>
      </c>
      <c r="AQ1218" s="111"/>
      <c r="AR1218" s="335" t="s">
        <v>295</v>
      </c>
      <c r="AS1218" s="111" t="s">
        <v>240</v>
      </c>
      <c r="AT1218" s="111" t="s">
        <v>295</v>
      </c>
      <c r="AU1218" s="111" t="s">
        <v>240</v>
      </c>
      <c r="AV1218" s="112" t="s">
        <v>510</v>
      </c>
      <c r="AW1218" s="112"/>
      <c r="AX1218" s="112">
        <v>12</v>
      </c>
      <c r="AY1218" s="112">
        <v>8.1</v>
      </c>
      <c r="AZ1218" s="334" t="s">
        <v>240</v>
      </c>
      <c r="BA1218" s="130">
        <v>13.970567171999999</v>
      </c>
      <c r="BB1218" s="130">
        <v>13.970567171999999</v>
      </c>
      <c r="BC1218" s="112">
        <v>1.3</v>
      </c>
      <c r="BD1218" s="112"/>
      <c r="BE1218" s="112">
        <v>1.3</v>
      </c>
      <c r="BF1218" s="112"/>
      <c r="BG1218" s="112"/>
      <c r="BH1218" s="112"/>
      <c r="BI1218" s="112"/>
      <c r="BJ1218" s="112">
        <v>10</v>
      </c>
      <c r="BK1218" s="56">
        <v>3.7554959999999999</v>
      </c>
      <c r="BL1218" s="56">
        <v>1.11537</v>
      </c>
      <c r="BM1218" s="56">
        <v>5.6141579999999998</v>
      </c>
      <c r="BN1218" s="56">
        <v>0.30632653993608777</v>
      </c>
      <c r="BO1218" s="56">
        <v>5.6393227853496164</v>
      </c>
      <c r="BP1218" s="223">
        <v>3.6513499999999999</v>
      </c>
      <c r="BQ1218" s="112">
        <v>37.9</v>
      </c>
      <c r="BR1218" s="56"/>
      <c r="BS1218" s="112"/>
      <c r="BT1218" s="113" t="s">
        <v>487</v>
      </c>
      <c r="BU1218" s="112" t="s">
        <v>488</v>
      </c>
      <c r="BV1218" s="34"/>
      <c r="BW1218" s="34"/>
      <c r="BX1218" s="34"/>
    </row>
    <row r="1219" spans="1:76" x14ac:dyDescent="0.35">
      <c r="A1219" s="34" t="s">
        <v>277</v>
      </c>
      <c r="B1219" s="34"/>
      <c r="C1219" s="34"/>
      <c r="D1219" s="34"/>
      <c r="E1219" s="113" t="s">
        <v>323</v>
      </c>
      <c r="F1219" s="113" t="s">
        <v>1809</v>
      </c>
      <c r="G1219" s="41">
        <v>2010</v>
      </c>
      <c r="H1219" s="34"/>
      <c r="I1219" s="34"/>
      <c r="J1219" s="113"/>
      <c r="K1219" s="39" t="s">
        <v>80</v>
      </c>
      <c r="L1219" s="39" t="s">
        <v>89</v>
      </c>
      <c r="M1219" s="39" t="s">
        <v>90</v>
      </c>
      <c r="N1219" s="39" t="s">
        <v>91</v>
      </c>
      <c r="O1219" s="39" t="s">
        <v>92</v>
      </c>
      <c r="P1219" s="39" t="s">
        <v>93</v>
      </c>
      <c r="Q1219" s="39" t="s">
        <v>94</v>
      </c>
      <c r="R1219" s="35" t="s">
        <v>96</v>
      </c>
      <c r="S1219" s="35" t="s">
        <v>96</v>
      </c>
      <c r="T1219" s="113" t="s">
        <v>1919</v>
      </c>
      <c r="U1219" s="39" t="s">
        <v>31</v>
      </c>
      <c r="V1219" s="35" t="s">
        <v>31</v>
      </c>
      <c r="W1219" s="34" t="s">
        <v>280</v>
      </c>
      <c r="X1219" s="357" t="s">
        <v>281</v>
      </c>
      <c r="Y1219" s="113" t="s">
        <v>2041</v>
      </c>
      <c r="Z1219" s="39" t="s">
        <v>239</v>
      </c>
      <c r="AA1219" s="112"/>
      <c r="AB1219" s="112"/>
      <c r="AC1219" s="41">
        <v>96</v>
      </c>
      <c r="AD1219" s="41" t="s">
        <v>240</v>
      </c>
      <c r="AE1219" s="41" t="s">
        <v>508</v>
      </c>
      <c r="AF1219" s="332" t="s">
        <v>240</v>
      </c>
      <c r="AG1219" s="112"/>
      <c r="AH1219" s="112">
        <v>9.1999999999999993</v>
      </c>
      <c r="AI1219" s="111">
        <v>9.1999999999999993</v>
      </c>
      <c r="AJ1219" s="112"/>
      <c r="AK1219" s="114" t="s">
        <v>509</v>
      </c>
      <c r="AL1219" s="336">
        <v>7.1</v>
      </c>
      <c r="AM1219" s="44">
        <v>22.22704602</v>
      </c>
      <c r="AN1219" s="111">
        <v>1.4</v>
      </c>
      <c r="AO1219" s="111">
        <f t="shared" si="57"/>
        <v>1</v>
      </c>
      <c r="AP1219" s="111">
        <v>1</v>
      </c>
      <c r="AQ1219" s="111"/>
      <c r="AR1219" s="335" t="s">
        <v>295</v>
      </c>
      <c r="AS1219" s="111" t="s">
        <v>240</v>
      </c>
      <c r="AT1219" s="111" t="s">
        <v>295</v>
      </c>
      <c r="AU1219" s="111" t="s">
        <v>240</v>
      </c>
      <c r="AV1219" s="112" t="s">
        <v>510</v>
      </c>
      <c r="AW1219" s="112"/>
      <c r="AX1219" s="112">
        <v>12</v>
      </c>
      <c r="AY1219" s="112">
        <v>7.1</v>
      </c>
      <c r="AZ1219" s="334" t="s">
        <v>240</v>
      </c>
      <c r="BA1219" s="130">
        <v>22.22704602</v>
      </c>
      <c r="BB1219" s="130">
        <v>22.22704602</v>
      </c>
      <c r="BC1219" s="112">
        <v>1.4</v>
      </c>
      <c r="BD1219" s="112"/>
      <c r="BE1219" s="112">
        <v>1.4</v>
      </c>
      <c r="BF1219" s="112"/>
      <c r="BG1219" s="112"/>
      <c r="BH1219" s="112"/>
      <c r="BI1219" s="112"/>
      <c r="BJ1219" s="112">
        <v>10</v>
      </c>
      <c r="BK1219" s="56">
        <v>6.7334399999999999</v>
      </c>
      <c r="BL1219" s="56">
        <v>1.31463</v>
      </c>
      <c r="BM1219" s="56">
        <v>3.1404339999999999</v>
      </c>
      <c r="BN1219" s="56">
        <v>0.54923008227601655</v>
      </c>
      <c r="BO1219" s="56">
        <v>7.12306693566976</v>
      </c>
      <c r="BP1219" s="223">
        <v>4.6120450000000002</v>
      </c>
      <c r="BQ1219" s="112">
        <v>34</v>
      </c>
      <c r="BR1219" s="56"/>
      <c r="BS1219" s="112"/>
      <c r="BT1219" s="113" t="s">
        <v>487</v>
      </c>
      <c r="BU1219" s="112" t="s">
        <v>488</v>
      </c>
      <c r="BV1219" s="34"/>
      <c r="BW1219" s="34"/>
      <c r="BX1219" s="34"/>
    </row>
    <row r="1220" spans="1:76" x14ac:dyDescent="0.35">
      <c r="A1220" s="34" t="s">
        <v>277</v>
      </c>
      <c r="B1220" s="34"/>
      <c r="C1220" s="34"/>
      <c r="D1220" s="34"/>
      <c r="E1220" s="113" t="s">
        <v>323</v>
      </c>
      <c r="F1220" s="113" t="s">
        <v>1809</v>
      </c>
      <c r="G1220" s="41">
        <v>2010</v>
      </c>
      <c r="H1220" s="34"/>
      <c r="I1220" s="34"/>
      <c r="J1220" s="113"/>
      <c r="K1220" s="39" t="s">
        <v>80</v>
      </c>
      <c r="L1220" s="39" t="s">
        <v>89</v>
      </c>
      <c r="M1220" s="39" t="s">
        <v>90</v>
      </c>
      <c r="N1220" s="39" t="s">
        <v>91</v>
      </c>
      <c r="O1220" s="39" t="s">
        <v>92</v>
      </c>
      <c r="P1220" s="39" t="s">
        <v>93</v>
      </c>
      <c r="Q1220" s="39" t="s">
        <v>94</v>
      </c>
      <c r="R1220" s="35" t="s">
        <v>96</v>
      </c>
      <c r="S1220" s="35" t="s">
        <v>96</v>
      </c>
      <c r="T1220" s="113" t="s">
        <v>1919</v>
      </c>
      <c r="U1220" s="39" t="s">
        <v>31</v>
      </c>
      <c r="V1220" s="35" t="s">
        <v>31</v>
      </c>
      <c r="W1220" s="34" t="s">
        <v>280</v>
      </c>
      <c r="X1220" s="357" t="s">
        <v>281</v>
      </c>
      <c r="Y1220" s="113" t="s">
        <v>2041</v>
      </c>
      <c r="Z1220" s="39" t="s">
        <v>239</v>
      </c>
      <c r="AA1220" s="112"/>
      <c r="AB1220" s="112"/>
      <c r="AC1220" s="41">
        <v>96</v>
      </c>
      <c r="AD1220" s="41" t="s">
        <v>240</v>
      </c>
      <c r="AE1220" s="41" t="s">
        <v>508</v>
      </c>
      <c r="AF1220" s="332" t="s">
        <v>240</v>
      </c>
      <c r="AG1220" s="112"/>
      <c r="AH1220" s="112">
        <v>19.399999999999999</v>
      </c>
      <c r="AI1220" s="111">
        <v>19.399999999999999</v>
      </c>
      <c r="AJ1220" s="112"/>
      <c r="AK1220" s="114" t="s">
        <v>509</v>
      </c>
      <c r="AL1220" s="336">
        <v>5</v>
      </c>
      <c r="AM1220" s="44">
        <v>13.049897651999999</v>
      </c>
      <c r="AN1220" s="111">
        <v>1.5</v>
      </c>
      <c r="AO1220" s="111">
        <f t="shared" si="57"/>
        <v>1</v>
      </c>
      <c r="AP1220" s="111">
        <v>1</v>
      </c>
      <c r="AQ1220" s="111"/>
      <c r="AR1220" s="335" t="s">
        <v>295</v>
      </c>
      <c r="AS1220" s="111" t="s">
        <v>240</v>
      </c>
      <c r="AT1220" s="111" t="s">
        <v>295</v>
      </c>
      <c r="AU1220" s="111" t="s">
        <v>240</v>
      </c>
      <c r="AV1220" s="112" t="s">
        <v>510</v>
      </c>
      <c r="AW1220" s="112"/>
      <c r="AX1220" s="112">
        <v>12</v>
      </c>
      <c r="AY1220" s="112">
        <v>5</v>
      </c>
      <c r="AZ1220" s="334" t="s">
        <v>240</v>
      </c>
      <c r="BA1220" s="130">
        <v>13.049897651999999</v>
      </c>
      <c r="BB1220" s="130">
        <v>13.049897651999999</v>
      </c>
      <c r="BC1220" s="112">
        <v>1.5</v>
      </c>
      <c r="BD1220" s="112"/>
      <c r="BE1220" s="112">
        <v>1.5</v>
      </c>
      <c r="BF1220" s="112"/>
      <c r="BG1220" s="112"/>
      <c r="BH1220" s="112"/>
      <c r="BI1220" s="112"/>
      <c r="BJ1220" s="112">
        <v>10</v>
      </c>
      <c r="BK1220" s="56">
        <v>3.5951759999999999</v>
      </c>
      <c r="BL1220" s="56">
        <v>0.98900999999999994</v>
      </c>
      <c r="BM1220" s="56">
        <v>2.2346279999999998</v>
      </c>
      <c r="BN1220" s="56">
        <v>0.29324963321523029</v>
      </c>
      <c r="BO1220" s="56">
        <v>24.648768135576677</v>
      </c>
      <c r="BP1220" s="223">
        <v>15.95959</v>
      </c>
      <c r="BQ1220" s="112">
        <v>7.2</v>
      </c>
      <c r="BR1220" s="56"/>
      <c r="BS1220" s="112"/>
      <c r="BT1220" s="113" t="s">
        <v>487</v>
      </c>
      <c r="BU1220" s="112" t="s">
        <v>488</v>
      </c>
      <c r="BV1220" s="34"/>
      <c r="BW1220" s="34"/>
      <c r="BX1220" s="34"/>
    </row>
    <row r="1221" spans="1:76" x14ac:dyDescent="0.35">
      <c r="A1221" s="34" t="s">
        <v>329</v>
      </c>
      <c r="B1221" s="34"/>
      <c r="C1221" s="34"/>
      <c r="D1221" s="34"/>
      <c r="E1221" s="113" t="s">
        <v>278</v>
      </c>
      <c r="F1221" s="113" t="s">
        <v>499</v>
      </c>
      <c r="G1221" s="41">
        <v>2012</v>
      </c>
      <c r="H1221" s="34"/>
      <c r="I1221" s="34"/>
      <c r="J1221" s="113"/>
      <c r="K1221" s="39" t="s">
        <v>80</v>
      </c>
      <c r="L1221" s="39" t="s">
        <v>89</v>
      </c>
      <c r="M1221" s="39" t="s">
        <v>90</v>
      </c>
      <c r="N1221" s="39" t="s">
        <v>91</v>
      </c>
      <c r="O1221" s="39" t="s">
        <v>92</v>
      </c>
      <c r="P1221" s="39" t="s">
        <v>93</v>
      </c>
      <c r="Q1221" s="39" t="s">
        <v>94</v>
      </c>
      <c r="R1221" s="35" t="s">
        <v>96</v>
      </c>
      <c r="S1221" s="35" t="s">
        <v>96</v>
      </c>
      <c r="T1221" s="113" t="s">
        <v>1919</v>
      </c>
      <c r="U1221" s="39" t="s">
        <v>31</v>
      </c>
      <c r="V1221" s="35" t="s">
        <v>31</v>
      </c>
      <c r="W1221" s="34" t="s">
        <v>280</v>
      </c>
      <c r="X1221" s="357" t="s">
        <v>327</v>
      </c>
      <c r="Y1221" s="113" t="s">
        <v>327</v>
      </c>
      <c r="Z1221" s="39" t="s">
        <v>239</v>
      </c>
      <c r="AA1221" s="112"/>
      <c r="AB1221" s="112"/>
      <c r="AC1221" s="41">
        <v>96</v>
      </c>
      <c r="AD1221" s="41" t="s">
        <v>240</v>
      </c>
      <c r="AE1221" s="41" t="s">
        <v>508</v>
      </c>
      <c r="AF1221" s="332" t="s">
        <v>240</v>
      </c>
      <c r="AG1221" s="112"/>
      <c r="AH1221" s="112" t="s">
        <v>2042</v>
      </c>
      <c r="AI1221" s="111">
        <v>46</v>
      </c>
      <c r="AJ1221" s="112"/>
      <c r="AK1221" s="114" t="s">
        <v>509</v>
      </c>
      <c r="AL1221" s="336">
        <v>7.29</v>
      </c>
      <c r="AM1221" s="44">
        <v>107.69267057894758</v>
      </c>
      <c r="AN1221" s="111">
        <v>1.3</v>
      </c>
      <c r="AO1221" s="111">
        <v>2</v>
      </c>
      <c r="AP1221" s="111">
        <v>2</v>
      </c>
      <c r="AQ1221" s="111" t="s">
        <v>1801</v>
      </c>
      <c r="AR1221" s="335" t="s">
        <v>240</v>
      </c>
      <c r="AS1221" s="111" t="s">
        <v>240</v>
      </c>
      <c r="AT1221" s="111" t="s">
        <v>295</v>
      </c>
      <c r="AU1221" s="111" t="s">
        <v>240</v>
      </c>
      <c r="AV1221" s="112" t="s">
        <v>510</v>
      </c>
      <c r="AW1221" s="112"/>
      <c r="AX1221" s="112">
        <v>9.4</v>
      </c>
      <c r="AY1221" s="112">
        <v>7.29</v>
      </c>
      <c r="AZ1221" s="334" t="s">
        <v>240</v>
      </c>
      <c r="BA1221" s="112">
        <v>20</v>
      </c>
      <c r="BB1221" s="130">
        <v>107.69267057894758</v>
      </c>
      <c r="BC1221" s="112" t="s">
        <v>1901</v>
      </c>
      <c r="BD1221" s="112"/>
      <c r="BE1221" s="112" t="s">
        <v>1901</v>
      </c>
      <c r="BF1221" s="112"/>
      <c r="BG1221" s="112"/>
      <c r="BH1221" s="112"/>
      <c r="BI1221" s="112"/>
      <c r="BJ1221" s="112">
        <v>10</v>
      </c>
      <c r="BK1221" s="56">
        <v>28.703198840970007</v>
      </c>
      <c r="BL1221" s="56">
        <v>8.7471547044792324</v>
      </c>
      <c r="BM1221" s="56">
        <v>15.2454228456801</v>
      </c>
      <c r="BN1221" s="56">
        <v>2.341249088283377</v>
      </c>
      <c r="BO1221" s="56">
        <v>28.130902972955891</v>
      </c>
      <c r="BP1221" s="223">
        <v>18.214203456689436</v>
      </c>
      <c r="BQ1221" s="112">
        <v>22</v>
      </c>
      <c r="BR1221" s="56"/>
      <c r="BS1221" s="112"/>
      <c r="BT1221" s="113" t="s">
        <v>487</v>
      </c>
      <c r="BU1221" s="112" t="s">
        <v>488</v>
      </c>
      <c r="BV1221" s="34"/>
      <c r="BW1221" s="34"/>
      <c r="BX1221" s="34"/>
    </row>
    <row r="1222" spans="1:76" x14ac:dyDescent="0.35">
      <c r="A1222" s="34" t="s">
        <v>329</v>
      </c>
      <c r="B1222" s="34"/>
      <c r="C1222" s="34"/>
      <c r="D1222" s="34"/>
      <c r="E1222" s="113" t="s">
        <v>278</v>
      </c>
      <c r="F1222" s="113" t="s">
        <v>499</v>
      </c>
      <c r="G1222" s="41">
        <v>2012</v>
      </c>
      <c r="H1222" s="34"/>
      <c r="I1222" s="34"/>
      <c r="J1222" s="113"/>
      <c r="K1222" s="39" t="s">
        <v>80</v>
      </c>
      <c r="L1222" s="39" t="s">
        <v>89</v>
      </c>
      <c r="M1222" s="39" t="s">
        <v>90</v>
      </c>
      <c r="N1222" s="39" t="s">
        <v>91</v>
      </c>
      <c r="O1222" s="39" t="s">
        <v>92</v>
      </c>
      <c r="P1222" s="39" t="s">
        <v>93</v>
      </c>
      <c r="Q1222" s="39" t="s">
        <v>94</v>
      </c>
      <c r="R1222" s="35" t="s">
        <v>96</v>
      </c>
      <c r="S1222" s="35" t="s">
        <v>96</v>
      </c>
      <c r="T1222" s="113" t="s">
        <v>1919</v>
      </c>
      <c r="U1222" s="39" t="s">
        <v>31</v>
      </c>
      <c r="V1222" s="35" t="s">
        <v>31</v>
      </c>
      <c r="W1222" s="34" t="s">
        <v>280</v>
      </c>
      <c r="X1222" s="357" t="s">
        <v>281</v>
      </c>
      <c r="Y1222" s="113" t="s">
        <v>281</v>
      </c>
      <c r="Z1222" s="39" t="s">
        <v>239</v>
      </c>
      <c r="AA1222" s="112"/>
      <c r="AB1222" s="112"/>
      <c r="AC1222" s="41">
        <v>96</v>
      </c>
      <c r="AD1222" s="41" t="s">
        <v>240</v>
      </c>
      <c r="AE1222" s="41" t="s">
        <v>508</v>
      </c>
      <c r="AF1222" s="332" t="s">
        <v>240</v>
      </c>
      <c r="AG1222" s="112"/>
      <c r="AH1222" s="112" t="s">
        <v>2043</v>
      </c>
      <c r="AI1222" s="111">
        <v>143</v>
      </c>
      <c r="AJ1222" s="112"/>
      <c r="AK1222" s="114" t="s">
        <v>509</v>
      </c>
      <c r="AL1222" s="336">
        <v>7.3</v>
      </c>
      <c r="AM1222" s="44">
        <v>107.99265016273294</v>
      </c>
      <c r="AN1222" s="111">
        <v>1.1000000000000001</v>
      </c>
      <c r="AO1222" s="111">
        <f t="shared" ref="AO1222:AO1253" si="58">IF(AP1222=1,1,"xx")</f>
        <v>1</v>
      </c>
      <c r="AP1222" s="111">
        <v>1</v>
      </c>
      <c r="AQ1222" s="111"/>
      <c r="AR1222" s="335" t="s">
        <v>240</v>
      </c>
      <c r="AS1222" s="111" t="s">
        <v>240</v>
      </c>
      <c r="AT1222" s="111" t="s">
        <v>295</v>
      </c>
      <c r="AU1222" s="111" t="s">
        <v>240</v>
      </c>
      <c r="AV1222" s="112" t="s">
        <v>510</v>
      </c>
      <c r="AW1222" s="112"/>
      <c r="AX1222" s="112">
        <v>10.5</v>
      </c>
      <c r="AY1222" s="112">
        <v>7.3</v>
      </c>
      <c r="AZ1222" s="334" t="s">
        <v>240</v>
      </c>
      <c r="BA1222" s="112">
        <v>54</v>
      </c>
      <c r="BB1222" s="130">
        <v>107.99265016273294</v>
      </c>
      <c r="BC1222" s="112">
        <v>1.1000000000000001</v>
      </c>
      <c r="BD1222" s="112"/>
      <c r="BE1222" s="112">
        <v>1.1000000000000001</v>
      </c>
      <c r="BF1222" s="112"/>
      <c r="BG1222" s="112"/>
      <c r="BH1222" s="112"/>
      <c r="BI1222" s="112"/>
      <c r="BJ1222" s="112">
        <v>10</v>
      </c>
      <c r="BK1222" s="56">
        <v>28.783152041084129</v>
      </c>
      <c r="BL1222" s="56">
        <v>8.7715200379178917</v>
      </c>
      <c r="BM1222" s="56">
        <v>15.287889204581717</v>
      </c>
      <c r="BN1222" s="56">
        <v>2.3477706734875086</v>
      </c>
      <c r="BO1222" s="56">
        <v>22.098053557215465</v>
      </c>
      <c r="BP1222" s="223">
        <v>14.308052744516971</v>
      </c>
      <c r="BQ1222" s="112">
        <v>43</v>
      </c>
      <c r="BR1222" s="56"/>
      <c r="BS1222" s="112"/>
      <c r="BT1222" s="113" t="s">
        <v>487</v>
      </c>
      <c r="BU1222" s="112" t="s">
        <v>488</v>
      </c>
      <c r="BV1222" s="34"/>
      <c r="BW1222" s="34"/>
      <c r="BX1222" s="34"/>
    </row>
    <row r="1223" spans="1:76" x14ac:dyDescent="0.35">
      <c r="A1223" s="34" t="s">
        <v>277</v>
      </c>
      <c r="B1223" s="34"/>
      <c r="C1223" s="34"/>
      <c r="D1223" s="34"/>
      <c r="E1223" s="113" t="s">
        <v>285</v>
      </c>
      <c r="F1223" s="113" t="s">
        <v>2044</v>
      </c>
      <c r="G1223" s="41">
        <v>2013</v>
      </c>
      <c r="H1223" s="34"/>
      <c r="I1223" s="34"/>
      <c r="J1223" s="113"/>
      <c r="K1223" s="39" t="s">
        <v>80</v>
      </c>
      <c r="L1223" s="39" t="s">
        <v>89</v>
      </c>
      <c r="M1223" s="39" t="s">
        <v>90</v>
      </c>
      <c r="N1223" s="39" t="s">
        <v>91</v>
      </c>
      <c r="O1223" s="39" t="s">
        <v>92</v>
      </c>
      <c r="P1223" s="39" t="s">
        <v>93</v>
      </c>
      <c r="Q1223" s="39" t="s">
        <v>94</v>
      </c>
      <c r="R1223" s="35" t="s">
        <v>96</v>
      </c>
      <c r="S1223" s="35" t="s">
        <v>96</v>
      </c>
      <c r="T1223" s="113" t="s">
        <v>1919</v>
      </c>
      <c r="U1223" s="39" t="s">
        <v>31</v>
      </c>
      <c r="V1223" s="35" t="s">
        <v>31</v>
      </c>
      <c r="W1223" s="34" t="s">
        <v>280</v>
      </c>
      <c r="X1223" s="357" t="s">
        <v>284</v>
      </c>
      <c r="Y1223" s="113" t="s">
        <v>2045</v>
      </c>
      <c r="Z1223" s="39" t="s">
        <v>239</v>
      </c>
      <c r="AA1223" s="112"/>
      <c r="AB1223" s="112"/>
      <c r="AC1223" s="41">
        <v>96</v>
      </c>
      <c r="AD1223" s="41" t="s">
        <v>240</v>
      </c>
      <c r="AE1223" s="41" t="s">
        <v>508</v>
      </c>
      <c r="AF1223" s="332" t="s">
        <v>240</v>
      </c>
      <c r="AG1223" s="39" t="s">
        <v>478</v>
      </c>
      <c r="AH1223" s="112">
        <v>21</v>
      </c>
      <c r="AI1223" s="111">
        <v>21</v>
      </c>
      <c r="AJ1223" s="112"/>
      <c r="AK1223" s="114" t="s">
        <v>509</v>
      </c>
      <c r="AL1223" s="336">
        <v>7.5</v>
      </c>
      <c r="AM1223" s="44">
        <v>56.995996343784427</v>
      </c>
      <c r="AN1223" s="111">
        <v>2.2000000000000002</v>
      </c>
      <c r="AO1223" s="111">
        <f t="shared" si="58"/>
        <v>1</v>
      </c>
      <c r="AP1223" s="111">
        <v>1</v>
      </c>
      <c r="AQ1223" s="111"/>
      <c r="AR1223" s="335" t="s">
        <v>295</v>
      </c>
      <c r="AS1223" s="111" t="s">
        <v>240</v>
      </c>
      <c r="AT1223" s="111" t="s">
        <v>295</v>
      </c>
      <c r="AU1223" s="111" t="s">
        <v>240</v>
      </c>
      <c r="AV1223" s="112" t="s">
        <v>749</v>
      </c>
      <c r="AW1223" s="112"/>
      <c r="AX1223" s="112">
        <v>13</v>
      </c>
      <c r="AY1223" s="112">
        <v>7.5</v>
      </c>
      <c r="AZ1223" s="334" t="s">
        <v>240</v>
      </c>
      <c r="BA1223" s="112">
        <v>57</v>
      </c>
      <c r="BB1223" s="130">
        <v>56.995996343784427</v>
      </c>
      <c r="BC1223" s="112">
        <v>2.2000000000000002</v>
      </c>
      <c r="BD1223" s="112"/>
      <c r="BE1223" s="112">
        <v>2.2000000000000002</v>
      </c>
      <c r="BF1223" s="112"/>
      <c r="BG1223" s="112"/>
      <c r="BH1223" s="112"/>
      <c r="BI1223" s="112"/>
      <c r="BJ1223" s="112">
        <v>10</v>
      </c>
      <c r="BK1223" s="56">
        <v>15.568659013314651</v>
      </c>
      <c r="BL1223" s="56">
        <v>4.4004504097954706</v>
      </c>
      <c r="BM1223" s="56">
        <v>2.2764402533256693</v>
      </c>
      <c r="BN1223" s="56">
        <v>0.55374820182639872</v>
      </c>
      <c r="BO1223" s="56">
        <v>18.205052595936209</v>
      </c>
      <c r="BP1223" s="223">
        <v>7.5677125180606755</v>
      </c>
      <c r="BQ1223" s="112">
        <v>33</v>
      </c>
      <c r="BR1223" s="56"/>
      <c r="BS1223" s="112"/>
      <c r="BT1223" s="113" t="s">
        <v>487</v>
      </c>
      <c r="BU1223" s="112" t="s">
        <v>488</v>
      </c>
      <c r="BV1223" s="34"/>
      <c r="BW1223" s="34"/>
      <c r="BX1223" s="34"/>
    </row>
    <row r="1224" spans="1:76" x14ac:dyDescent="0.35">
      <c r="A1224" s="34" t="s">
        <v>277</v>
      </c>
      <c r="B1224" s="34"/>
      <c r="C1224" s="34"/>
      <c r="D1224" s="34"/>
      <c r="E1224" s="113" t="s">
        <v>285</v>
      </c>
      <c r="F1224" s="113" t="s">
        <v>2044</v>
      </c>
      <c r="G1224" s="41">
        <v>2013</v>
      </c>
      <c r="H1224" s="34"/>
      <c r="I1224" s="34"/>
      <c r="J1224" s="113"/>
      <c r="K1224" s="39" t="s">
        <v>80</v>
      </c>
      <c r="L1224" s="39" t="s">
        <v>89</v>
      </c>
      <c r="M1224" s="39" t="s">
        <v>90</v>
      </c>
      <c r="N1224" s="39" t="s">
        <v>91</v>
      </c>
      <c r="O1224" s="39" t="s">
        <v>92</v>
      </c>
      <c r="P1224" s="39" t="s">
        <v>93</v>
      </c>
      <c r="Q1224" s="39" t="s">
        <v>94</v>
      </c>
      <c r="R1224" s="35" t="s">
        <v>96</v>
      </c>
      <c r="S1224" s="35" t="s">
        <v>96</v>
      </c>
      <c r="T1224" s="113" t="s">
        <v>1919</v>
      </c>
      <c r="U1224" s="39" t="s">
        <v>31</v>
      </c>
      <c r="V1224" s="35" t="s">
        <v>31</v>
      </c>
      <c r="W1224" s="34" t="s">
        <v>280</v>
      </c>
      <c r="X1224" s="357" t="s">
        <v>281</v>
      </c>
      <c r="Y1224" s="113" t="s">
        <v>516</v>
      </c>
      <c r="Z1224" s="39" t="s">
        <v>239</v>
      </c>
      <c r="AA1224" s="112"/>
      <c r="AB1224" s="112"/>
      <c r="AC1224" s="41">
        <v>96</v>
      </c>
      <c r="AD1224" s="41" t="s">
        <v>240</v>
      </c>
      <c r="AE1224" s="41" t="s">
        <v>508</v>
      </c>
      <c r="AF1224" s="332" t="s">
        <v>240</v>
      </c>
      <c r="AG1224" s="39" t="s">
        <v>478</v>
      </c>
      <c r="AH1224" s="112">
        <v>22</v>
      </c>
      <c r="AI1224" s="111">
        <v>22</v>
      </c>
      <c r="AJ1224" s="112"/>
      <c r="AK1224" s="114" t="s">
        <v>509</v>
      </c>
      <c r="AL1224" s="336">
        <v>7.5</v>
      </c>
      <c r="AM1224" s="44">
        <v>56.995996343784427</v>
      </c>
      <c r="AN1224" s="111">
        <v>2.2000000000000002</v>
      </c>
      <c r="AO1224" s="111">
        <f t="shared" si="58"/>
        <v>1</v>
      </c>
      <c r="AP1224" s="111">
        <v>1</v>
      </c>
      <c r="AQ1224" s="111"/>
      <c r="AR1224" s="335" t="s">
        <v>295</v>
      </c>
      <c r="AS1224" s="111" t="s">
        <v>240</v>
      </c>
      <c r="AT1224" s="111" t="s">
        <v>295</v>
      </c>
      <c r="AU1224" s="111" t="s">
        <v>240</v>
      </c>
      <c r="AV1224" s="112" t="s">
        <v>749</v>
      </c>
      <c r="AW1224" s="112"/>
      <c r="AX1224" s="112">
        <v>13</v>
      </c>
      <c r="AY1224" s="112">
        <v>7.5</v>
      </c>
      <c r="AZ1224" s="334" t="s">
        <v>240</v>
      </c>
      <c r="BA1224" s="112">
        <v>57</v>
      </c>
      <c r="BB1224" s="130">
        <v>56.995996343784427</v>
      </c>
      <c r="BC1224" s="112">
        <v>2.2000000000000002</v>
      </c>
      <c r="BD1224" s="112"/>
      <c r="BE1224" s="112">
        <v>2.2000000000000002</v>
      </c>
      <c r="BF1224" s="112"/>
      <c r="BG1224" s="112"/>
      <c r="BH1224" s="112"/>
      <c r="BI1224" s="112"/>
      <c r="BJ1224" s="112">
        <v>10</v>
      </c>
      <c r="BK1224" s="56">
        <v>15.568659013314651</v>
      </c>
      <c r="BL1224" s="56">
        <v>4.4004504097954706</v>
      </c>
      <c r="BM1224" s="56">
        <v>2.2764402533256693</v>
      </c>
      <c r="BN1224" s="56">
        <v>0.55374820182639872</v>
      </c>
      <c r="BO1224" s="56">
        <v>19.433061235376648</v>
      </c>
      <c r="BP1224" s="223">
        <v>8.0781870857119955</v>
      </c>
      <c r="BQ1224" s="112">
        <v>31</v>
      </c>
      <c r="BR1224" s="56"/>
      <c r="BS1224" s="112"/>
      <c r="BT1224" s="113" t="s">
        <v>487</v>
      </c>
      <c r="BU1224" s="112" t="s">
        <v>488</v>
      </c>
      <c r="BV1224" s="34"/>
      <c r="BW1224" s="34"/>
      <c r="BX1224" s="34"/>
    </row>
    <row r="1225" spans="1:76" x14ac:dyDescent="0.35">
      <c r="A1225" s="34" t="s">
        <v>277</v>
      </c>
      <c r="B1225" s="34"/>
      <c r="C1225" s="34"/>
      <c r="D1225" s="34"/>
      <c r="E1225" s="113" t="s">
        <v>285</v>
      </c>
      <c r="F1225" s="113" t="s">
        <v>2044</v>
      </c>
      <c r="G1225" s="41">
        <v>2013</v>
      </c>
      <c r="H1225" s="34"/>
      <c r="I1225" s="34"/>
      <c r="J1225" s="113"/>
      <c r="K1225" s="39" t="s">
        <v>80</v>
      </c>
      <c r="L1225" s="39" t="s">
        <v>89</v>
      </c>
      <c r="M1225" s="39" t="s">
        <v>90</v>
      </c>
      <c r="N1225" s="39" t="s">
        <v>91</v>
      </c>
      <c r="O1225" s="39" t="s">
        <v>92</v>
      </c>
      <c r="P1225" s="39" t="s">
        <v>93</v>
      </c>
      <c r="Q1225" s="39" t="s">
        <v>94</v>
      </c>
      <c r="R1225" s="35" t="s">
        <v>96</v>
      </c>
      <c r="S1225" s="35" t="s">
        <v>96</v>
      </c>
      <c r="T1225" s="113" t="s">
        <v>1919</v>
      </c>
      <c r="U1225" s="39" t="s">
        <v>31</v>
      </c>
      <c r="V1225" s="35" t="s">
        <v>31</v>
      </c>
      <c r="W1225" s="34" t="s">
        <v>280</v>
      </c>
      <c r="X1225" s="357" t="s">
        <v>281</v>
      </c>
      <c r="Y1225" s="113" t="s">
        <v>2011</v>
      </c>
      <c r="Z1225" s="39" t="s">
        <v>239</v>
      </c>
      <c r="AA1225" s="112"/>
      <c r="AB1225" s="112"/>
      <c r="AC1225" s="41">
        <v>96</v>
      </c>
      <c r="AD1225" s="41" t="s">
        <v>240</v>
      </c>
      <c r="AE1225" s="41" t="s">
        <v>508</v>
      </c>
      <c r="AF1225" s="332" t="s">
        <v>240</v>
      </c>
      <c r="AG1225" s="39" t="s">
        <v>478</v>
      </c>
      <c r="AH1225" s="112">
        <v>24</v>
      </c>
      <c r="AI1225" s="111">
        <v>24</v>
      </c>
      <c r="AJ1225" s="112"/>
      <c r="AK1225" s="114" t="s">
        <v>509</v>
      </c>
      <c r="AL1225" s="336">
        <v>7.5</v>
      </c>
      <c r="AM1225" s="44">
        <v>56.995996343784427</v>
      </c>
      <c r="AN1225" s="111">
        <v>2.2000000000000002</v>
      </c>
      <c r="AO1225" s="111">
        <f t="shared" si="58"/>
        <v>1</v>
      </c>
      <c r="AP1225" s="111">
        <v>1</v>
      </c>
      <c r="AQ1225" s="111"/>
      <c r="AR1225" s="335" t="s">
        <v>295</v>
      </c>
      <c r="AS1225" s="111" t="s">
        <v>240</v>
      </c>
      <c r="AT1225" s="111" t="s">
        <v>295</v>
      </c>
      <c r="AU1225" s="111" t="s">
        <v>240</v>
      </c>
      <c r="AV1225" s="112" t="s">
        <v>749</v>
      </c>
      <c r="AW1225" s="112"/>
      <c r="AX1225" s="112">
        <v>13</v>
      </c>
      <c r="AY1225" s="112">
        <v>7.5</v>
      </c>
      <c r="AZ1225" s="334" t="s">
        <v>240</v>
      </c>
      <c r="BA1225" s="112">
        <v>57</v>
      </c>
      <c r="BB1225" s="130">
        <v>56.995996343784427</v>
      </c>
      <c r="BC1225" s="112">
        <v>2.2000000000000002</v>
      </c>
      <c r="BD1225" s="112"/>
      <c r="BE1225" s="112">
        <v>2.2000000000000002</v>
      </c>
      <c r="BF1225" s="112"/>
      <c r="BG1225" s="112"/>
      <c r="BH1225" s="112"/>
      <c r="BI1225" s="112"/>
      <c r="BJ1225" s="112">
        <v>10</v>
      </c>
      <c r="BK1225" s="56">
        <v>15.568659013314651</v>
      </c>
      <c r="BL1225" s="56">
        <v>4.4004504097954706</v>
      </c>
      <c r="BM1225" s="56">
        <v>2.2764402533256693</v>
      </c>
      <c r="BN1225" s="56">
        <v>0.55374820182639872</v>
      </c>
      <c r="BO1225" s="56">
        <v>16.977043956495763</v>
      </c>
      <c r="BP1225" s="223">
        <v>7.0572379504093536</v>
      </c>
      <c r="BQ1225" s="112">
        <v>35</v>
      </c>
      <c r="BR1225" s="56"/>
      <c r="BS1225" s="112"/>
      <c r="BT1225" s="113" t="s">
        <v>487</v>
      </c>
      <c r="BU1225" s="112" t="s">
        <v>488</v>
      </c>
      <c r="BV1225" s="34"/>
      <c r="BW1225" s="34"/>
      <c r="BX1225" s="34"/>
    </row>
    <row r="1226" spans="1:76" x14ac:dyDescent="0.35">
      <c r="A1226" s="34" t="s">
        <v>277</v>
      </c>
      <c r="B1226" s="34"/>
      <c r="C1226" s="34"/>
      <c r="D1226" s="34"/>
      <c r="E1226" s="113" t="s">
        <v>285</v>
      </c>
      <c r="F1226" s="113" t="s">
        <v>2044</v>
      </c>
      <c r="G1226" s="41">
        <v>2013</v>
      </c>
      <c r="H1226" s="34"/>
      <c r="I1226" s="34"/>
      <c r="J1226" s="113"/>
      <c r="K1226" s="39" t="s">
        <v>80</v>
      </c>
      <c r="L1226" s="39" t="s">
        <v>89</v>
      </c>
      <c r="M1226" s="39" t="s">
        <v>90</v>
      </c>
      <c r="N1226" s="39" t="s">
        <v>91</v>
      </c>
      <c r="O1226" s="39" t="s">
        <v>92</v>
      </c>
      <c r="P1226" s="39" t="s">
        <v>93</v>
      </c>
      <c r="Q1226" s="39" t="s">
        <v>94</v>
      </c>
      <c r="R1226" s="35" t="s">
        <v>96</v>
      </c>
      <c r="S1226" s="35" t="s">
        <v>96</v>
      </c>
      <c r="T1226" s="113" t="s">
        <v>1919</v>
      </c>
      <c r="U1226" s="39" t="s">
        <v>31</v>
      </c>
      <c r="V1226" s="35" t="s">
        <v>31</v>
      </c>
      <c r="W1226" s="34" t="s">
        <v>280</v>
      </c>
      <c r="X1226" s="357" t="s">
        <v>284</v>
      </c>
      <c r="Y1226" s="113" t="s">
        <v>2046</v>
      </c>
      <c r="Z1226" s="39" t="s">
        <v>239</v>
      </c>
      <c r="AA1226" s="112"/>
      <c r="AB1226" s="112"/>
      <c r="AC1226" s="41">
        <v>96</v>
      </c>
      <c r="AD1226" s="41" t="s">
        <v>240</v>
      </c>
      <c r="AE1226" s="41" t="s">
        <v>508</v>
      </c>
      <c r="AF1226" s="332" t="s">
        <v>240</v>
      </c>
      <c r="AG1226" s="39" t="s">
        <v>478</v>
      </c>
      <c r="AH1226" s="112">
        <v>40</v>
      </c>
      <c r="AI1226" s="111">
        <v>40</v>
      </c>
      <c r="AJ1226" s="112"/>
      <c r="AK1226" s="114" t="s">
        <v>509</v>
      </c>
      <c r="AL1226" s="336">
        <v>7.5</v>
      </c>
      <c r="AM1226" s="44">
        <v>56.995996343784427</v>
      </c>
      <c r="AN1226" s="111">
        <v>2.2000000000000002</v>
      </c>
      <c r="AO1226" s="111">
        <f t="shared" si="58"/>
        <v>1</v>
      </c>
      <c r="AP1226" s="111">
        <v>1</v>
      </c>
      <c r="AQ1226" s="111"/>
      <c r="AR1226" s="335" t="s">
        <v>295</v>
      </c>
      <c r="AS1226" s="111" t="s">
        <v>240</v>
      </c>
      <c r="AT1226" s="111" t="s">
        <v>295</v>
      </c>
      <c r="AU1226" s="111" t="s">
        <v>240</v>
      </c>
      <c r="AV1226" s="112" t="s">
        <v>749</v>
      </c>
      <c r="AW1226" s="112"/>
      <c r="AX1226" s="112">
        <v>13</v>
      </c>
      <c r="AY1226" s="112">
        <v>7.5</v>
      </c>
      <c r="AZ1226" s="334" t="s">
        <v>240</v>
      </c>
      <c r="BA1226" s="112">
        <v>57</v>
      </c>
      <c r="BB1226" s="130">
        <v>56.995996343784427</v>
      </c>
      <c r="BC1226" s="112">
        <v>2.2000000000000002</v>
      </c>
      <c r="BD1226" s="112"/>
      <c r="BE1226" s="112">
        <v>2.2000000000000002</v>
      </c>
      <c r="BF1226" s="112"/>
      <c r="BG1226" s="112"/>
      <c r="BH1226" s="112"/>
      <c r="BI1226" s="112"/>
      <c r="BJ1226" s="112">
        <v>10</v>
      </c>
      <c r="BK1226" s="56">
        <v>15.568659013314651</v>
      </c>
      <c r="BL1226" s="56">
        <v>4.4004504097954706</v>
      </c>
      <c r="BM1226" s="56">
        <v>2.2764402533256693</v>
      </c>
      <c r="BN1226" s="56">
        <v>0.55374820182639872</v>
      </c>
      <c r="BO1226" s="56">
        <v>18.205052595936209</v>
      </c>
      <c r="BP1226" s="223">
        <v>7.5677125180606755</v>
      </c>
      <c r="BQ1226" s="112">
        <v>33</v>
      </c>
      <c r="BR1226" s="56"/>
      <c r="BS1226" s="112"/>
      <c r="BT1226" s="113" t="s">
        <v>487</v>
      </c>
      <c r="BU1226" s="112" t="s">
        <v>488</v>
      </c>
      <c r="BV1226" s="34"/>
      <c r="BW1226" s="34"/>
      <c r="BX1226" s="34"/>
    </row>
    <row r="1227" spans="1:76" x14ac:dyDescent="0.35">
      <c r="A1227" s="34" t="s">
        <v>277</v>
      </c>
      <c r="B1227" s="34"/>
      <c r="C1227" s="34"/>
      <c r="D1227" s="34"/>
      <c r="E1227" s="113" t="s">
        <v>287</v>
      </c>
      <c r="F1227" s="113" t="s">
        <v>2047</v>
      </c>
      <c r="G1227" s="41">
        <v>2014</v>
      </c>
      <c r="H1227" s="39" t="s">
        <v>551</v>
      </c>
      <c r="I1227" s="39" t="s">
        <v>552</v>
      </c>
      <c r="J1227" s="39" t="s">
        <v>502</v>
      </c>
      <c r="K1227" s="39" t="s">
        <v>80</v>
      </c>
      <c r="L1227" s="39" t="s">
        <v>89</v>
      </c>
      <c r="M1227" s="39" t="s">
        <v>90</v>
      </c>
      <c r="N1227" s="39" t="s">
        <v>91</v>
      </c>
      <c r="O1227" s="39" t="s">
        <v>92</v>
      </c>
      <c r="P1227" s="39" t="s">
        <v>93</v>
      </c>
      <c r="Q1227" s="39" t="s">
        <v>94</v>
      </c>
      <c r="R1227" s="35" t="s">
        <v>96</v>
      </c>
      <c r="S1227" s="35" t="s">
        <v>96</v>
      </c>
      <c r="T1227" s="113" t="s">
        <v>1919</v>
      </c>
      <c r="U1227" s="39" t="s">
        <v>31</v>
      </c>
      <c r="V1227" s="35" t="s">
        <v>31</v>
      </c>
      <c r="W1227" s="34" t="s">
        <v>280</v>
      </c>
      <c r="X1227" s="357" t="s">
        <v>284</v>
      </c>
      <c r="Y1227" s="113" t="s">
        <v>2048</v>
      </c>
      <c r="Z1227" s="39" t="s">
        <v>239</v>
      </c>
      <c r="AA1227" s="112"/>
      <c r="AB1227" s="112"/>
      <c r="AC1227" s="41">
        <v>96</v>
      </c>
      <c r="AD1227" s="332" t="s">
        <v>240</v>
      </c>
      <c r="AE1227" s="41" t="s">
        <v>508</v>
      </c>
      <c r="AF1227" s="332" t="s">
        <v>240</v>
      </c>
      <c r="AG1227" s="112"/>
      <c r="AH1227" s="112">
        <v>62.9</v>
      </c>
      <c r="AI1227" s="111">
        <v>62.9</v>
      </c>
      <c r="AJ1227" s="112"/>
      <c r="AK1227" s="114" t="s">
        <v>509</v>
      </c>
      <c r="AL1227" s="336">
        <v>8.1</v>
      </c>
      <c r="AM1227" s="44">
        <v>102.0102</v>
      </c>
      <c r="AN1227" s="111">
        <v>0.4</v>
      </c>
      <c r="AO1227" s="111">
        <f t="shared" si="58"/>
        <v>1</v>
      </c>
      <c r="AP1227" s="111">
        <v>1</v>
      </c>
      <c r="AQ1227" s="111"/>
      <c r="AR1227" s="335" t="s">
        <v>295</v>
      </c>
      <c r="AS1227" s="111" t="s">
        <v>240</v>
      </c>
      <c r="AT1227" s="111" t="s">
        <v>295</v>
      </c>
      <c r="AU1227" s="111" t="s">
        <v>240</v>
      </c>
      <c r="AV1227" s="112" t="s">
        <v>510</v>
      </c>
      <c r="AW1227" s="112"/>
      <c r="AX1227" s="112">
        <v>12</v>
      </c>
      <c r="AY1227" s="112">
        <v>8.1</v>
      </c>
      <c r="AZ1227" s="334" t="s">
        <v>240</v>
      </c>
      <c r="BA1227" s="112">
        <v>101</v>
      </c>
      <c r="BB1227" s="130">
        <v>102.0102</v>
      </c>
      <c r="BC1227" s="112">
        <v>0.4</v>
      </c>
      <c r="BD1227" s="112"/>
      <c r="BE1227" s="112">
        <v>0.4</v>
      </c>
      <c r="BF1227" s="112"/>
      <c r="BG1227" s="112"/>
      <c r="BH1227" s="112"/>
      <c r="BI1227" s="112"/>
      <c r="BJ1227" s="112">
        <v>10</v>
      </c>
      <c r="BK1227" s="56">
        <v>27</v>
      </c>
      <c r="BL1227" s="56">
        <v>8.4</v>
      </c>
      <c r="BM1227" s="56">
        <v>6.8</v>
      </c>
      <c r="BN1227" s="56">
        <v>0.8</v>
      </c>
      <c r="BO1227" s="56">
        <v>19.2</v>
      </c>
      <c r="BP1227" s="223">
        <v>8.1</v>
      </c>
      <c r="BQ1227" s="112">
        <v>87</v>
      </c>
      <c r="BR1227" s="56"/>
      <c r="BS1227" s="112"/>
      <c r="BT1227" s="113" t="s">
        <v>487</v>
      </c>
      <c r="BU1227" s="112" t="s">
        <v>488</v>
      </c>
      <c r="BV1227" s="34"/>
      <c r="BW1227" s="34"/>
      <c r="BX1227" s="34"/>
    </row>
    <row r="1228" spans="1:76" x14ac:dyDescent="0.35">
      <c r="A1228" s="34" t="s">
        <v>277</v>
      </c>
      <c r="B1228" s="34"/>
      <c r="C1228" s="34"/>
      <c r="D1228" s="34"/>
      <c r="E1228" s="113" t="s">
        <v>287</v>
      </c>
      <c r="F1228" s="113" t="s">
        <v>2047</v>
      </c>
      <c r="G1228" s="41">
        <v>2014</v>
      </c>
      <c r="H1228" s="39" t="s">
        <v>551</v>
      </c>
      <c r="I1228" s="39" t="s">
        <v>552</v>
      </c>
      <c r="J1228" s="39" t="s">
        <v>502</v>
      </c>
      <c r="K1228" s="39" t="s">
        <v>80</v>
      </c>
      <c r="L1228" s="39" t="s">
        <v>89</v>
      </c>
      <c r="M1228" s="39" t="s">
        <v>90</v>
      </c>
      <c r="N1228" s="39" t="s">
        <v>91</v>
      </c>
      <c r="O1228" s="39" t="s">
        <v>92</v>
      </c>
      <c r="P1228" s="39" t="s">
        <v>93</v>
      </c>
      <c r="Q1228" s="39" t="s">
        <v>94</v>
      </c>
      <c r="R1228" s="35" t="s">
        <v>96</v>
      </c>
      <c r="S1228" s="35" t="s">
        <v>96</v>
      </c>
      <c r="T1228" s="113" t="s">
        <v>1919</v>
      </c>
      <c r="U1228" s="39" t="s">
        <v>31</v>
      </c>
      <c r="V1228" s="35" t="s">
        <v>31</v>
      </c>
      <c r="W1228" s="34" t="s">
        <v>280</v>
      </c>
      <c r="X1228" s="357" t="s">
        <v>284</v>
      </c>
      <c r="Y1228" s="113" t="s">
        <v>2049</v>
      </c>
      <c r="Z1228" s="39" t="s">
        <v>239</v>
      </c>
      <c r="AA1228" s="112"/>
      <c r="AB1228" s="112"/>
      <c r="AC1228" s="41">
        <v>96</v>
      </c>
      <c r="AD1228" s="332" t="s">
        <v>240</v>
      </c>
      <c r="AE1228" s="41" t="s">
        <v>508</v>
      </c>
      <c r="AF1228" s="332" t="s">
        <v>240</v>
      </c>
      <c r="AG1228" s="112"/>
      <c r="AH1228" s="112">
        <v>56.6</v>
      </c>
      <c r="AI1228" s="111">
        <v>56.6</v>
      </c>
      <c r="AJ1228" s="112"/>
      <c r="AK1228" s="114" t="s">
        <v>509</v>
      </c>
      <c r="AL1228" s="336">
        <v>8</v>
      </c>
      <c r="AM1228" s="44">
        <v>101.57220000000001</v>
      </c>
      <c r="AN1228" s="111">
        <v>0.4</v>
      </c>
      <c r="AO1228" s="111">
        <f t="shared" si="58"/>
        <v>1</v>
      </c>
      <c r="AP1228" s="111">
        <v>1</v>
      </c>
      <c r="AQ1228" s="111"/>
      <c r="AR1228" s="335" t="s">
        <v>295</v>
      </c>
      <c r="AS1228" s="111" t="s">
        <v>240</v>
      </c>
      <c r="AT1228" s="111" t="s">
        <v>295</v>
      </c>
      <c r="AU1228" s="111" t="s">
        <v>240</v>
      </c>
      <c r="AV1228" s="112" t="s">
        <v>510</v>
      </c>
      <c r="AW1228" s="112"/>
      <c r="AX1228" s="112">
        <v>12</v>
      </c>
      <c r="AY1228" s="112">
        <v>8</v>
      </c>
      <c r="AZ1228" s="334" t="s">
        <v>240</v>
      </c>
      <c r="BA1228" s="112">
        <v>105</v>
      </c>
      <c r="BB1228" s="130">
        <v>101.57220000000001</v>
      </c>
      <c r="BC1228" s="112">
        <v>0.4</v>
      </c>
      <c r="BD1228" s="112"/>
      <c r="BE1228" s="112">
        <v>0.4</v>
      </c>
      <c r="BF1228" s="112"/>
      <c r="BG1228" s="112"/>
      <c r="BH1228" s="112"/>
      <c r="BI1228" s="112"/>
      <c r="BJ1228" s="112">
        <v>10</v>
      </c>
      <c r="BK1228" s="56">
        <v>26</v>
      </c>
      <c r="BL1228" s="56">
        <v>8.9</v>
      </c>
      <c r="BM1228" s="56">
        <v>9.6</v>
      </c>
      <c r="BN1228" s="56">
        <v>0.97</v>
      </c>
      <c r="BO1228" s="56">
        <v>17.899999999999999</v>
      </c>
      <c r="BP1228" s="223">
        <v>11.3</v>
      </c>
      <c r="BQ1228" s="112">
        <v>95</v>
      </c>
      <c r="BR1228" s="56"/>
      <c r="BS1228" s="112"/>
      <c r="BT1228" s="113" t="s">
        <v>487</v>
      </c>
      <c r="BU1228" s="112" t="s">
        <v>488</v>
      </c>
      <c r="BV1228" s="34"/>
      <c r="BW1228" s="34"/>
      <c r="BX1228" s="34"/>
    </row>
    <row r="1229" spans="1:76" x14ac:dyDescent="0.35">
      <c r="A1229" s="34" t="s">
        <v>277</v>
      </c>
      <c r="B1229" s="34"/>
      <c r="C1229" s="34"/>
      <c r="D1229" s="34"/>
      <c r="E1229" s="113" t="s">
        <v>287</v>
      </c>
      <c r="F1229" s="113" t="s">
        <v>2047</v>
      </c>
      <c r="G1229" s="41">
        <v>2014</v>
      </c>
      <c r="H1229" s="39" t="s">
        <v>551</v>
      </c>
      <c r="I1229" s="39" t="s">
        <v>552</v>
      </c>
      <c r="J1229" s="39" t="s">
        <v>502</v>
      </c>
      <c r="K1229" s="39" t="s">
        <v>80</v>
      </c>
      <c r="L1229" s="39" t="s">
        <v>89</v>
      </c>
      <c r="M1229" s="39" t="s">
        <v>90</v>
      </c>
      <c r="N1229" s="39" t="s">
        <v>91</v>
      </c>
      <c r="O1229" s="39" t="s">
        <v>92</v>
      </c>
      <c r="P1229" s="39" t="s">
        <v>93</v>
      </c>
      <c r="Q1229" s="39" t="s">
        <v>94</v>
      </c>
      <c r="R1229" s="35" t="s">
        <v>96</v>
      </c>
      <c r="S1229" s="35" t="s">
        <v>96</v>
      </c>
      <c r="T1229" s="113" t="s">
        <v>1919</v>
      </c>
      <c r="U1229" s="39" t="s">
        <v>31</v>
      </c>
      <c r="V1229" s="35" t="s">
        <v>31</v>
      </c>
      <c r="W1229" s="34" t="s">
        <v>280</v>
      </c>
      <c r="X1229" s="357" t="s">
        <v>284</v>
      </c>
      <c r="Y1229" s="113" t="s">
        <v>2050</v>
      </c>
      <c r="Z1229" s="39" t="s">
        <v>239</v>
      </c>
      <c r="AA1229" s="112"/>
      <c r="AB1229" s="112"/>
      <c r="AC1229" s="41">
        <v>96</v>
      </c>
      <c r="AD1229" s="332" t="s">
        <v>240</v>
      </c>
      <c r="AE1229" s="41" t="s">
        <v>508</v>
      </c>
      <c r="AF1229" s="332" t="s">
        <v>240</v>
      </c>
      <c r="AG1229" s="112"/>
      <c r="AH1229" s="112">
        <v>59.9</v>
      </c>
      <c r="AI1229" s="111">
        <v>59.9</v>
      </c>
      <c r="AJ1229" s="112"/>
      <c r="AK1229" s="114" t="s">
        <v>509</v>
      </c>
      <c r="AL1229" s="336">
        <v>8.1</v>
      </c>
      <c r="AM1229" s="44">
        <v>104.0692</v>
      </c>
      <c r="AN1229" s="111">
        <v>0.4</v>
      </c>
      <c r="AO1229" s="111">
        <f t="shared" si="58"/>
        <v>1</v>
      </c>
      <c r="AP1229" s="111">
        <v>1</v>
      </c>
      <c r="AQ1229" s="111"/>
      <c r="AR1229" s="335" t="s">
        <v>295</v>
      </c>
      <c r="AS1229" s="111" t="s">
        <v>240</v>
      </c>
      <c r="AT1229" s="111" t="s">
        <v>295</v>
      </c>
      <c r="AU1229" s="111" t="s">
        <v>240</v>
      </c>
      <c r="AV1229" s="112" t="s">
        <v>510</v>
      </c>
      <c r="AW1229" s="112"/>
      <c r="AX1229" s="112">
        <v>12</v>
      </c>
      <c r="AY1229" s="112">
        <v>8.1</v>
      </c>
      <c r="AZ1229" s="334" t="s">
        <v>240</v>
      </c>
      <c r="BA1229" s="112">
        <v>107</v>
      </c>
      <c r="BB1229" s="130">
        <v>104.0692</v>
      </c>
      <c r="BC1229" s="112">
        <v>0.4</v>
      </c>
      <c r="BD1229" s="112"/>
      <c r="BE1229" s="112">
        <v>0.4</v>
      </c>
      <c r="BF1229" s="112"/>
      <c r="BG1229" s="112"/>
      <c r="BH1229" s="112"/>
      <c r="BI1229" s="112"/>
      <c r="BJ1229" s="112">
        <v>10</v>
      </c>
      <c r="BK1229" s="56">
        <v>27</v>
      </c>
      <c r="BL1229" s="56">
        <v>8.9</v>
      </c>
      <c r="BM1229" s="56">
        <v>9.5</v>
      </c>
      <c r="BN1229" s="56">
        <v>0.97</v>
      </c>
      <c r="BO1229" s="56">
        <v>18.600000000000001</v>
      </c>
      <c r="BP1229" s="223">
        <v>11.1</v>
      </c>
      <c r="BQ1229" s="112">
        <v>95</v>
      </c>
      <c r="BR1229" s="56"/>
      <c r="BS1229" s="112"/>
      <c r="BT1229" s="113" t="s">
        <v>487</v>
      </c>
      <c r="BU1229" s="112" t="s">
        <v>488</v>
      </c>
      <c r="BV1229" s="34"/>
      <c r="BW1229" s="34"/>
      <c r="BX1229" s="34"/>
    </row>
    <row r="1230" spans="1:76" x14ac:dyDescent="0.35">
      <c r="A1230" s="34" t="s">
        <v>277</v>
      </c>
      <c r="B1230" s="34"/>
      <c r="C1230" s="34"/>
      <c r="D1230" s="34"/>
      <c r="E1230" s="113" t="s">
        <v>287</v>
      </c>
      <c r="F1230" s="113" t="s">
        <v>2047</v>
      </c>
      <c r="G1230" s="41">
        <v>2014</v>
      </c>
      <c r="H1230" s="39" t="s">
        <v>551</v>
      </c>
      <c r="I1230" s="39" t="s">
        <v>552</v>
      </c>
      <c r="J1230" s="39" t="s">
        <v>502</v>
      </c>
      <c r="K1230" s="39" t="s">
        <v>80</v>
      </c>
      <c r="L1230" s="39" t="s">
        <v>89</v>
      </c>
      <c r="M1230" s="39" t="s">
        <v>90</v>
      </c>
      <c r="N1230" s="39" t="s">
        <v>91</v>
      </c>
      <c r="O1230" s="39" t="s">
        <v>92</v>
      </c>
      <c r="P1230" s="39" t="s">
        <v>93</v>
      </c>
      <c r="Q1230" s="39" t="s">
        <v>94</v>
      </c>
      <c r="R1230" s="35" t="s">
        <v>96</v>
      </c>
      <c r="S1230" s="35" t="s">
        <v>96</v>
      </c>
      <c r="T1230" s="113" t="s">
        <v>1919</v>
      </c>
      <c r="U1230" s="39" t="s">
        <v>31</v>
      </c>
      <c r="V1230" s="35" t="s">
        <v>31</v>
      </c>
      <c r="W1230" s="34" t="s">
        <v>280</v>
      </c>
      <c r="X1230" s="357" t="s">
        <v>281</v>
      </c>
      <c r="Y1230" s="113" t="s">
        <v>2051</v>
      </c>
      <c r="Z1230" s="39" t="s">
        <v>239</v>
      </c>
      <c r="AA1230" s="112"/>
      <c r="AB1230" s="112"/>
      <c r="AC1230" s="41">
        <v>96</v>
      </c>
      <c r="AD1230" s="332" t="s">
        <v>240</v>
      </c>
      <c r="AE1230" s="41" t="s">
        <v>508</v>
      </c>
      <c r="AF1230" s="332" t="s">
        <v>240</v>
      </c>
      <c r="AG1230" s="112"/>
      <c r="AH1230" s="112">
        <v>59</v>
      </c>
      <c r="AI1230" s="111">
        <v>59</v>
      </c>
      <c r="AJ1230" s="112"/>
      <c r="AK1230" s="114" t="s">
        <v>509</v>
      </c>
      <c r="AL1230" s="336">
        <v>8</v>
      </c>
      <c r="AM1230" s="44">
        <v>102.39580000000001</v>
      </c>
      <c r="AN1230" s="111">
        <v>0.4</v>
      </c>
      <c r="AO1230" s="111">
        <f t="shared" si="58"/>
        <v>1</v>
      </c>
      <c r="AP1230" s="111">
        <v>1</v>
      </c>
      <c r="AQ1230" s="111"/>
      <c r="AR1230" s="335" t="s">
        <v>295</v>
      </c>
      <c r="AS1230" s="111" t="s">
        <v>240</v>
      </c>
      <c r="AT1230" s="111" t="s">
        <v>295</v>
      </c>
      <c r="AU1230" s="111" t="s">
        <v>240</v>
      </c>
      <c r="AV1230" s="112" t="s">
        <v>510</v>
      </c>
      <c r="AW1230" s="112"/>
      <c r="AX1230" s="112">
        <v>12</v>
      </c>
      <c r="AY1230" s="112">
        <v>8</v>
      </c>
      <c r="AZ1230" s="334" t="s">
        <v>240</v>
      </c>
      <c r="BA1230" s="112">
        <v>108</v>
      </c>
      <c r="BB1230" s="130">
        <v>102.39580000000001</v>
      </c>
      <c r="BC1230" s="112">
        <v>0.4</v>
      </c>
      <c r="BD1230" s="112"/>
      <c r="BE1230" s="112">
        <v>0.4</v>
      </c>
      <c r="BF1230" s="112"/>
      <c r="BG1230" s="112"/>
      <c r="BH1230" s="112"/>
      <c r="BI1230" s="112"/>
      <c r="BJ1230" s="112">
        <v>10</v>
      </c>
      <c r="BK1230" s="56">
        <v>26</v>
      </c>
      <c r="BL1230" s="56">
        <v>9.1</v>
      </c>
      <c r="BM1230" s="56">
        <v>9.3000000000000007</v>
      </c>
      <c r="BN1230" s="56">
        <v>0.99</v>
      </c>
      <c r="BO1230" s="56">
        <v>19.3</v>
      </c>
      <c r="BP1230" s="223">
        <v>11.4</v>
      </c>
      <c r="BQ1230" s="112">
        <v>96</v>
      </c>
      <c r="BR1230" s="56"/>
      <c r="BS1230" s="112"/>
      <c r="BT1230" s="113" t="s">
        <v>487</v>
      </c>
      <c r="BU1230" s="112" t="s">
        <v>488</v>
      </c>
      <c r="BV1230" s="34"/>
      <c r="BW1230" s="34"/>
      <c r="BX1230" s="34"/>
    </row>
    <row r="1231" spans="1:76" x14ac:dyDescent="0.35">
      <c r="A1231" s="34" t="s">
        <v>277</v>
      </c>
      <c r="B1231" s="34"/>
      <c r="C1231" s="34"/>
      <c r="D1231" s="34"/>
      <c r="E1231" s="113" t="s">
        <v>287</v>
      </c>
      <c r="F1231" s="113" t="s">
        <v>2047</v>
      </c>
      <c r="G1231" s="41">
        <v>2014</v>
      </c>
      <c r="H1231" s="39" t="s">
        <v>551</v>
      </c>
      <c r="I1231" s="39" t="s">
        <v>552</v>
      </c>
      <c r="J1231" s="39" t="s">
        <v>502</v>
      </c>
      <c r="K1231" s="39" t="s">
        <v>80</v>
      </c>
      <c r="L1231" s="39" t="s">
        <v>89</v>
      </c>
      <c r="M1231" s="39" t="s">
        <v>90</v>
      </c>
      <c r="N1231" s="39" t="s">
        <v>91</v>
      </c>
      <c r="O1231" s="39" t="s">
        <v>92</v>
      </c>
      <c r="P1231" s="39" t="s">
        <v>93</v>
      </c>
      <c r="Q1231" s="39" t="s">
        <v>94</v>
      </c>
      <c r="R1231" s="35" t="s">
        <v>96</v>
      </c>
      <c r="S1231" s="35" t="s">
        <v>96</v>
      </c>
      <c r="T1231" s="113" t="s">
        <v>1919</v>
      </c>
      <c r="U1231" s="39" t="s">
        <v>31</v>
      </c>
      <c r="V1231" s="35" t="s">
        <v>31</v>
      </c>
      <c r="W1231" s="34" t="s">
        <v>280</v>
      </c>
      <c r="X1231" s="357" t="s">
        <v>281</v>
      </c>
      <c r="Y1231" s="113" t="s">
        <v>2052</v>
      </c>
      <c r="Z1231" s="39" t="s">
        <v>239</v>
      </c>
      <c r="AA1231" s="112"/>
      <c r="AB1231" s="112"/>
      <c r="AC1231" s="41">
        <v>96</v>
      </c>
      <c r="AD1231" s="332" t="s">
        <v>240</v>
      </c>
      <c r="AE1231" s="41" t="s">
        <v>508</v>
      </c>
      <c r="AF1231" s="332" t="s">
        <v>240</v>
      </c>
      <c r="AG1231" s="112"/>
      <c r="AH1231" s="112">
        <v>42.4</v>
      </c>
      <c r="AI1231" s="111">
        <v>42.4</v>
      </c>
      <c r="AJ1231" s="112"/>
      <c r="AK1231" s="114" t="s">
        <v>509</v>
      </c>
      <c r="AL1231" s="336">
        <v>8</v>
      </c>
      <c r="AM1231" s="44">
        <v>101.57220000000001</v>
      </c>
      <c r="AN1231" s="111">
        <v>0.4</v>
      </c>
      <c r="AO1231" s="111">
        <f t="shared" si="58"/>
        <v>1</v>
      </c>
      <c r="AP1231" s="111">
        <v>1</v>
      </c>
      <c r="AQ1231" s="111"/>
      <c r="AR1231" s="335" t="s">
        <v>295</v>
      </c>
      <c r="AS1231" s="111" t="s">
        <v>240</v>
      </c>
      <c r="AT1231" s="111" t="s">
        <v>295</v>
      </c>
      <c r="AU1231" s="111" t="s">
        <v>240</v>
      </c>
      <c r="AV1231" s="112" t="s">
        <v>510</v>
      </c>
      <c r="AW1231" s="112"/>
      <c r="AX1231" s="112">
        <v>12</v>
      </c>
      <c r="AY1231" s="112">
        <v>8</v>
      </c>
      <c r="AZ1231" s="334" t="s">
        <v>240</v>
      </c>
      <c r="BA1231" s="112">
        <v>104</v>
      </c>
      <c r="BB1231" s="130">
        <v>101.57220000000001</v>
      </c>
      <c r="BC1231" s="112">
        <v>0.4</v>
      </c>
      <c r="BD1231" s="112"/>
      <c r="BE1231" s="112">
        <v>0.4</v>
      </c>
      <c r="BF1231" s="112"/>
      <c r="BG1231" s="112"/>
      <c r="BH1231" s="112"/>
      <c r="BI1231" s="112"/>
      <c r="BJ1231" s="112">
        <v>10</v>
      </c>
      <c r="BK1231" s="56">
        <v>26</v>
      </c>
      <c r="BL1231" s="56">
        <v>8.9</v>
      </c>
      <c r="BM1231" s="56">
        <v>9.1999999999999993</v>
      </c>
      <c r="BN1231" s="56">
        <v>1.05</v>
      </c>
      <c r="BO1231" s="56">
        <v>17.5</v>
      </c>
      <c r="BP1231" s="223">
        <v>10</v>
      </c>
      <c r="BQ1231" s="112">
        <v>97</v>
      </c>
      <c r="BR1231" s="56"/>
      <c r="BS1231" s="112"/>
      <c r="BT1231" s="113" t="s">
        <v>487</v>
      </c>
      <c r="BU1231" s="112" t="s">
        <v>488</v>
      </c>
      <c r="BV1231" s="34"/>
      <c r="BW1231" s="34"/>
      <c r="BX1231" s="34"/>
    </row>
    <row r="1232" spans="1:76" x14ac:dyDescent="0.35">
      <c r="A1232" s="34" t="s">
        <v>277</v>
      </c>
      <c r="B1232" s="34"/>
      <c r="C1232" s="34"/>
      <c r="D1232" s="34"/>
      <c r="E1232" s="113" t="s">
        <v>287</v>
      </c>
      <c r="F1232" s="113" t="s">
        <v>2047</v>
      </c>
      <c r="G1232" s="41">
        <v>2014</v>
      </c>
      <c r="H1232" s="39" t="s">
        <v>551</v>
      </c>
      <c r="I1232" s="39" t="s">
        <v>552</v>
      </c>
      <c r="J1232" s="39" t="s">
        <v>502</v>
      </c>
      <c r="K1232" s="39" t="s">
        <v>80</v>
      </c>
      <c r="L1232" s="39" t="s">
        <v>89</v>
      </c>
      <c r="M1232" s="39" t="s">
        <v>90</v>
      </c>
      <c r="N1232" s="39" t="s">
        <v>91</v>
      </c>
      <c r="O1232" s="39" t="s">
        <v>92</v>
      </c>
      <c r="P1232" s="39" t="s">
        <v>93</v>
      </c>
      <c r="Q1232" s="39" t="s">
        <v>94</v>
      </c>
      <c r="R1232" s="35" t="s">
        <v>96</v>
      </c>
      <c r="S1232" s="35" t="s">
        <v>96</v>
      </c>
      <c r="T1232" s="113" t="s">
        <v>1919</v>
      </c>
      <c r="U1232" s="39" t="s">
        <v>31</v>
      </c>
      <c r="V1232" s="35" t="s">
        <v>31</v>
      </c>
      <c r="W1232" s="34" t="s">
        <v>280</v>
      </c>
      <c r="X1232" s="357" t="s">
        <v>281</v>
      </c>
      <c r="Y1232" s="113" t="s">
        <v>2053</v>
      </c>
      <c r="Z1232" s="39" t="s">
        <v>239</v>
      </c>
      <c r="AA1232" s="112"/>
      <c r="AB1232" s="112"/>
      <c r="AC1232" s="41">
        <v>96</v>
      </c>
      <c r="AD1232" s="332" t="s">
        <v>240</v>
      </c>
      <c r="AE1232" s="41" t="s">
        <v>508</v>
      </c>
      <c r="AF1232" s="332" t="s">
        <v>240</v>
      </c>
      <c r="AG1232" s="112"/>
      <c r="AH1232" s="112">
        <v>60.6</v>
      </c>
      <c r="AI1232" s="111">
        <v>60.6</v>
      </c>
      <c r="AJ1232" s="112"/>
      <c r="AK1232" s="114" t="s">
        <v>509</v>
      </c>
      <c r="AL1232" s="336">
        <v>8</v>
      </c>
      <c r="AM1232" s="44">
        <v>101.57220000000001</v>
      </c>
      <c r="AN1232" s="111">
        <v>0.4</v>
      </c>
      <c r="AO1232" s="111">
        <f t="shared" si="58"/>
        <v>1</v>
      </c>
      <c r="AP1232" s="111">
        <v>1</v>
      </c>
      <c r="AQ1232" s="111"/>
      <c r="AR1232" s="335" t="s">
        <v>295</v>
      </c>
      <c r="AS1232" s="111" t="s">
        <v>240</v>
      </c>
      <c r="AT1232" s="111" t="s">
        <v>295</v>
      </c>
      <c r="AU1232" s="111" t="s">
        <v>240</v>
      </c>
      <c r="AV1232" s="112" t="s">
        <v>510</v>
      </c>
      <c r="AW1232" s="112"/>
      <c r="AX1232" s="112">
        <v>12</v>
      </c>
      <c r="AY1232" s="112">
        <v>8</v>
      </c>
      <c r="AZ1232" s="334" t="s">
        <v>240</v>
      </c>
      <c r="BA1232" s="112">
        <v>95</v>
      </c>
      <c r="BB1232" s="130">
        <v>101.57220000000001</v>
      </c>
      <c r="BC1232" s="112">
        <v>0.4</v>
      </c>
      <c r="BD1232" s="112"/>
      <c r="BE1232" s="112">
        <v>0.4</v>
      </c>
      <c r="BF1232" s="112"/>
      <c r="BG1232" s="112"/>
      <c r="BH1232" s="112"/>
      <c r="BI1232" s="112"/>
      <c r="BJ1232" s="112">
        <v>10</v>
      </c>
      <c r="BK1232" s="56">
        <v>26</v>
      </c>
      <c r="BL1232" s="56">
        <v>8.9</v>
      </c>
      <c r="BM1232" s="56">
        <v>9.6</v>
      </c>
      <c r="BN1232" s="56">
        <v>0.83</v>
      </c>
      <c r="BO1232" s="56">
        <v>17.600000000000001</v>
      </c>
      <c r="BP1232" s="223">
        <v>9.9</v>
      </c>
      <c r="BQ1232" s="112">
        <v>92</v>
      </c>
      <c r="BR1232" s="56"/>
      <c r="BS1232" s="112"/>
      <c r="BT1232" s="113" t="s">
        <v>487</v>
      </c>
      <c r="BU1232" s="112" t="s">
        <v>488</v>
      </c>
      <c r="BV1232" s="34"/>
      <c r="BW1232" s="34"/>
      <c r="BX1232" s="34"/>
    </row>
    <row r="1233" spans="1:76" x14ac:dyDescent="0.35">
      <c r="A1233" s="34" t="s">
        <v>277</v>
      </c>
      <c r="B1233" s="34"/>
      <c r="C1233" s="34"/>
      <c r="D1233" s="34"/>
      <c r="E1233" s="113" t="s">
        <v>287</v>
      </c>
      <c r="F1233" s="113" t="s">
        <v>2047</v>
      </c>
      <c r="G1233" s="41">
        <v>2014</v>
      </c>
      <c r="H1233" s="39" t="s">
        <v>551</v>
      </c>
      <c r="I1233" s="39" t="s">
        <v>552</v>
      </c>
      <c r="J1233" s="39" t="s">
        <v>502</v>
      </c>
      <c r="K1233" s="39" t="s">
        <v>80</v>
      </c>
      <c r="L1233" s="39" t="s">
        <v>89</v>
      </c>
      <c r="M1233" s="39" t="s">
        <v>90</v>
      </c>
      <c r="N1233" s="39" t="s">
        <v>91</v>
      </c>
      <c r="O1233" s="39" t="s">
        <v>92</v>
      </c>
      <c r="P1233" s="39" t="s">
        <v>93</v>
      </c>
      <c r="Q1233" s="39" t="s">
        <v>94</v>
      </c>
      <c r="R1233" s="35" t="s">
        <v>96</v>
      </c>
      <c r="S1233" s="35" t="s">
        <v>96</v>
      </c>
      <c r="T1233" s="113" t="s">
        <v>1919</v>
      </c>
      <c r="U1233" s="39" t="s">
        <v>31</v>
      </c>
      <c r="V1233" s="35" t="s">
        <v>31</v>
      </c>
      <c r="W1233" s="34" t="s">
        <v>280</v>
      </c>
      <c r="X1233" s="357" t="s">
        <v>281</v>
      </c>
      <c r="Y1233" s="113" t="s">
        <v>2054</v>
      </c>
      <c r="Z1233" s="39" t="s">
        <v>239</v>
      </c>
      <c r="AA1233" s="112"/>
      <c r="AB1233" s="112"/>
      <c r="AC1233" s="41">
        <v>96</v>
      </c>
      <c r="AD1233" s="332" t="s">
        <v>240</v>
      </c>
      <c r="AE1233" s="41" t="s">
        <v>508</v>
      </c>
      <c r="AF1233" s="332" t="s">
        <v>240</v>
      </c>
      <c r="AG1233" s="112"/>
      <c r="AH1233" s="112">
        <v>19.100000000000001</v>
      </c>
      <c r="AI1233" s="111">
        <v>19.100000000000001</v>
      </c>
      <c r="AJ1233" s="112"/>
      <c r="AK1233" s="114" t="s">
        <v>509</v>
      </c>
      <c r="AL1233" s="336">
        <v>8</v>
      </c>
      <c r="AM1233" s="44">
        <v>101.16040000000001</v>
      </c>
      <c r="AN1233" s="111">
        <v>0.4</v>
      </c>
      <c r="AO1233" s="111">
        <f t="shared" si="58"/>
        <v>1</v>
      </c>
      <c r="AP1233" s="111">
        <v>1</v>
      </c>
      <c r="AQ1233" s="111"/>
      <c r="AR1233" s="335" t="s">
        <v>295</v>
      </c>
      <c r="AS1233" s="111" t="s">
        <v>240</v>
      </c>
      <c r="AT1233" s="111" t="s">
        <v>295</v>
      </c>
      <c r="AU1233" s="111" t="s">
        <v>240</v>
      </c>
      <c r="AV1233" s="112" t="s">
        <v>510</v>
      </c>
      <c r="AW1233" s="112"/>
      <c r="AX1233" s="112">
        <v>12</v>
      </c>
      <c r="AY1233" s="112">
        <v>8</v>
      </c>
      <c r="AZ1233" s="334" t="s">
        <v>240</v>
      </c>
      <c r="BA1233" s="112">
        <v>106</v>
      </c>
      <c r="BB1233" s="130">
        <v>101.16040000000001</v>
      </c>
      <c r="BC1233" s="112">
        <v>0.4</v>
      </c>
      <c r="BD1233" s="112"/>
      <c r="BE1233" s="112">
        <v>0.4</v>
      </c>
      <c r="BF1233" s="112"/>
      <c r="BG1233" s="112"/>
      <c r="BH1233" s="112"/>
      <c r="BI1233" s="112"/>
      <c r="BJ1233" s="112">
        <v>10</v>
      </c>
      <c r="BK1233" s="56">
        <v>26</v>
      </c>
      <c r="BL1233" s="56">
        <v>8.8000000000000007</v>
      </c>
      <c r="BM1233" s="56">
        <v>9</v>
      </c>
      <c r="BN1233" s="56">
        <v>0.93</v>
      </c>
      <c r="BO1233" s="56">
        <v>17.899999999999999</v>
      </c>
      <c r="BP1233" s="223">
        <v>9.8000000000000007</v>
      </c>
      <c r="BQ1233" s="112">
        <v>96</v>
      </c>
      <c r="BR1233" s="56"/>
      <c r="BS1233" s="112"/>
      <c r="BT1233" s="113" t="s">
        <v>487</v>
      </c>
      <c r="BU1233" s="112" t="s">
        <v>488</v>
      </c>
      <c r="BV1233" s="34"/>
      <c r="BW1233" s="34"/>
      <c r="BX1233" s="34"/>
    </row>
    <row r="1234" spans="1:76" x14ac:dyDescent="0.35">
      <c r="A1234" s="34" t="s">
        <v>277</v>
      </c>
      <c r="B1234" s="34"/>
      <c r="C1234" s="34"/>
      <c r="D1234" s="34"/>
      <c r="E1234" s="113" t="s">
        <v>311</v>
      </c>
      <c r="F1234" s="113" t="s">
        <v>995</v>
      </c>
      <c r="G1234" s="41">
        <v>2014</v>
      </c>
      <c r="H1234" s="34"/>
      <c r="I1234" s="34"/>
      <c r="J1234" s="113"/>
      <c r="K1234" s="39" t="s">
        <v>80</v>
      </c>
      <c r="L1234" s="39" t="s">
        <v>89</v>
      </c>
      <c r="M1234" s="39" t="s">
        <v>90</v>
      </c>
      <c r="N1234" s="39" t="s">
        <v>91</v>
      </c>
      <c r="O1234" s="39" t="s">
        <v>92</v>
      </c>
      <c r="P1234" s="39" t="s">
        <v>93</v>
      </c>
      <c r="Q1234" s="39" t="s">
        <v>94</v>
      </c>
      <c r="R1234" s="35" t="s">
        <v>96</v>
      </c>
      <c r="S1234" s="35" t="s">
        <v>96</v>
      </c>
      <c r="T1234" s="113" t="s">
        <v>1919</v>
      </c>
      <c r="U1234" s="39" t="s">
        <v>31</v>
      </c>
      <c r="V1234" s="35" t="s">
        <v>31</v>
      </c>
      <c r="W1234" s="34" t="s">
        <v>280</v>
      </c>
      <c r="X1234" s="357" t="s">
        <v>284</v>
      </c>
      <c r="Y1234" s="113" t="s">
        <v>2048</v>
      </c>
      <c r="Z1234" s="39" t="s">
        <v>239</v>
      </c>
      <c r="AA1234" s="112"/>
      <c r="AB1234" s="112"/>
      <c r="AC1234" s="41">
        <v>96</v>
      </c>
      <c r="AD1234" s="41" t="s">
        <v>240</v>
      </c>
      <c r="AE1234" s="41" t="s">
        <v>508</v>
      </c>
      <c r="AF1234" s="332" t="s">
        <v>240</v>
      </c>
      <c r="AG1234" s="112"/>
      <c r="AH1234" s="112">
        <v>60</v>
      </c>
      <c r="AI1234" s="111">
        <v>60</v>
      </c>
      <c r="AJ1234" s="112"/>
      <c r="AK1234" s="114" t="s">
        <v>509</v>
      </c>
      <c r="AL1234" s="336">
        <v>8</v>
      </c>
      <c r="AM1234" s="44">
        <v>103.0266</v>
      </c>
      <c r="AN1234" s="111">
        <v>0.40500000000000003</v>
      </c>
      <c r="AO1234" s="111">
        <f t="shared" si="58"/>
        <v>1</v>
      </c>
      <c r="AP1234" s="111">
        <v>1</v>
      </c>
      <c r="AQ1234" s="111"/>
      <c r="AR1234" s="335" t="s">
        <v>295</v>
      </c>
      <c r="AS1234" s="111" t="s">
        <v>240</v>
      </c>
      <c r="AT1234" s="111" t="s">
        <v>295</v>
      </c>
      <c r="AU1234" s="111" t="s">
        <v>240</v>
      </c>
      <c r="AV1234" s="112" t="s">
        <v>510</v>
      </c>
      <c r="AW1234" s="112"/>
      <c r="AX1234" s="112">
        <v>12</v>
      </c>
      <c r="AY1234" s="112">
        <v>8</v>
      </c>
      <c r="AZ1234" s="334" t="s">
        <v>240</v>
      </c>
      <c r="BA1234" s="112">
        <v>100</v>
      </c>
      <c r="BB1234" s="130">
        <v>103.0266</v>
      </c>
      <c r="BC1234" s="112">
        <v>0.40500000000000003</v>
      </c>
      <c r="BD1234" s="112"/>
      <c r="BE1234" s="112">
        <v>0.40500000000000003</v>
      </c>
      <c r="BF1234" s="112"/>
      <c r="BG1234" s="112"/>
      <c r="BH1234" s="112"/>
      <c r="BI1234" s="112"/>
      <c r="BJ1234" s="112">
        <v>10</v>
      </c>
      <c r="BK1234" s="56">
        <v>26.5</v>
      </c>
      <c r="BL1234" s="56">
        <v>8.9499999999999993</v>
      </c>
      <c r="BM1234" s="56">
        <v>9.25</v>
      </c>
      <c r="BN1234" s="56">
        <v>0.9</v>
      </c>
      <c r="BO1234" s="56">
        <v>18</v>
      </c>
      <c r="BP1234" s="223">
        <v>11</v>
      </c>
      <c r="BQ1234" s="112">
        <v>90</v>
      </c>
      <c r="BR1234" s="56"/>
      <c r="BS1234" s="112"/>
      <c r="BT1234" s="113" t="s">
        <v>487</v>
      </c>
      <c r="BU1234" s="112" t="s">
        <v>488</v>
      </c>
      <c r="BV1234" s="34"/>
      <c r="BW1234" s="34"/>
      <c r="BX1234" s="34"/>
    </row>
    <row r="1235" spans="1:76" x14ac:dyDescent="0.35">
      <c r="A1235" s="34" t="s">
        <v>277</v>
      </c>
      <c r="B1235" s="34"/>
      <c r="C1235" s="34"/>
      <c r="D1235" s="34"/>
      <c r="E1235" s="113" t="s">
        <v>311</v>
      </c>
      <c r="F1235" s="113" t="s">
        <v>995</v>
      </c>
      <c r="G1235" s="41">
        <v>2014</v>
      </c>
      <c r="H1235" s="34"/>
      <c r="I1235" s="34"/>
      <c r="J1235" s="113"/>
      <c r="K1235" s="39" t="s">
        <v>80</v>
      </c>
      <c r="L1235" s="39" t="s">
        <v>89</v>
      </c>
      <c r="M1235" s="39" t="s">
        <v>90</v>
      </c>
      <c r="N1235" s="39" t="s">
        <v>91</v>
      </c>
      <c r="O1235" s="39" t="s">
        <v>92</v>
      </c>
      <c r="P1235" s="39" t="s">
        <v>93</v>
      </c>
      <c r="Q1235" s="39" t="s">
        <v>94</v>
      </c>
      <c r="R1235" s="35" t="s">
        <v>96</v>
      </c>
      <c r="S1235" s="35" t="s">
        <v>96</v>
      </c>
      <c r="T1235" s="113" t="s">
        <v>1919</v>
      </c>
      <c r="U1235" s="39" t="s">
        <v>31</v>
      </c>
      <c r="V1235" s="35" t="s">
        <v>31</v>
      </c>
      <c r="W1235" s="34" t="s">
        <v>280</v>
      </c>
      <c r="X1235" s="357" t="s">
        <v>284</v>
      </c>
      <c r="Y1235" s="113" t="s">
        <v>514</v>
      </c>
      <c r="Z1235" s="39" t="s">
        <v>239</v>
      </c>
      <c r="AA1235" s="112"/>
      <c r="AB1235" s="112"/>
      <c r="AC1235" s="41">
        <v>96</v>
      </c>
      <c r="AD1235" s="41" t="s">
        <v>240</v>
      </c>
      <c r="AE1235" s="41" t="s">
        <v>508</v>
      </c>
      <c r="AF1235" s="332" t="s">
        <v>240</v>
      </c>
      <c r="AG1235" s="112"/>
      <c r="AH1235" s="112">
        <v>63</v>
      </c>
      <c r="AI1235" s="111">
        <v>63</v>
      </c>
      <c r="AJ1235" s="112"/>
      <c r="AK1235" s="114" t="s">
        <v>509</v>
      </c>
      <c r="AL1235" s="336">
        <v>8</v>
      </c>
      <c r="AM1235" s="44">
        <v>103.0266</v>
      </c>
      <c r="AN1235" s="111">
        <v>0.40500000000000003</v>
      </c>
      <c r="AO1235" s="111">
        <f t="shared" si="58"/>
        <v>1</v>
      </c>
      <c r="AP1235" s="111">
        <v>1</v>
      </c>
      <c r="AQ1235" s="111"/>
      <c r="AR1235" s="335" t="s">
        <v>295</v>
      </c>
      <c r="AS1235" s="111" t="s">
        <v>240</v>
      </c>
      <c r="AT1235" s="111" t="s">
        <v>295</v>
      </c>
      <c r="AU1235" s="111" t="s">
        <v>240</v>
      </c>
      <c r="AV1235" s="112" t="s">
        <v>510</v>
      </c>
      <c r="AW1235" s="112"/>
      <c r="AX1235" s="112">
        <v>12</v>
      </c>
      <c r="AY1235" s="112">
        <v>8</v>
      </c>
      <c r="AZ1235" s="334" t="s">
        <v>240</v>
      </c>
      <c r="BA1235" s="112">
        <v>100</v>
      </c>
      <c r="BB1235" s="130">
        <v>103.0266</v>
      </c>
      <c r="BC1235" s="112">
        <v>0.40500000000000003</v>
      </c>
      <c r="BD1235" s="112"/>
      <c r="BE1235" s="112">
        <v>0.40500000000000003</v>
      </c>
      <c r="BF1235" s="112"/>
      <c r="BG1235" s="112"/>
      <c r="BH1235" s="112"/>
      <c r="BI1235" s="112"/>
      <c r="BJ1235" s="112">
        <v>10</v>
      </c>
      <c r="BK1235" s="56">
        <v>26.5</v>
      </c>
      <c r="BL1235" s="56">
        <v>8.9499999999999993</v>
      </c>
      <c r="BM1235" s="56">
        <v>9.25</v>
      </c>
      <c r="BN1235" s="56">
        <v>0.9</v>
      </c>
      <c r="BO1235" s="56">
        <v>18</v>
      </c>
      <c r="BP1235" s="223">
        <v>11</v>
      </c>
      <c r="BQ1235" s="112">
        <v>90</v>
      </c>
      <c r="BR1235" s="56"/>
      <c r="BS1235" s="112"/>
      <c r="BT1235" s="113" t="s">
        <v>487</v>
      </c>
      <c r="BU1235" s="112" t="s">
        <v>488</v>
      </c>
      <c r="BV1235" s="34"/>
      <c r="BW1235" s="34"/>
      <c r="BX1235" s="34"/>
    </row>
    <row r="1236" spans="1:76" x14ac:dyDescent="0.35">
      <c r="A1236" s="34" t="s">
        <v>329</v>
      </c>
      <c r="B1236" s="34"/>
      <c r="C1236" s="34"/>
      <c r="D1236" s="34"/>
      <c r="E1236" s="113" t="s">
        <v>898</v>
      </c>
      <c r="F1236" s="113" t="s">
        <v>922</v>
      </c>
      <c r="G1236" s="41">
        <v>2015</v>
      </c>
      <c r="H1236" s="39" t="s">
        <v>2055</v>
      </c>
      <c r="I1236" s="39" t="s">
        <v>2056</v>
      </c>
      <c r="J1236" s="39" t="s">
        <v>627</v>
      </c>
      <c r="K1236" s="39" t="s">
        <v>80</v>
      </c>
      <c r="L1236" s="39" t="s">
        <v>89</v>
      </c>
      <c r="M1236" s="39" t="s">
        <v>90</v>
      </c>
      <c r="N1236" s="39" t="s">
        <v>91</v>
      </c>
      <c r="O1236" s="39" t="s">
        <v>92</v>
      </c>
      <c r="P1236" s="39" t="s">
        <v>93</v>
      </c>
      <c r="Q1236" s="39" t="s">
        <v>94</v>
      </c>
      <c r="R1236" s="35" t="s">
        <v>96</v>
      </c>
      <c r="S1236" s="35" t="s">
        <v>96</v>
      </c>
      <c r="T1236" s="113" t="s">
        <v>1919</v>
      </c>
      <c r="U1236" s="39" t="s">
        <v>31</v>
      </c>
      <c r="V1236" s="35" t="s">
        <v>31</v>
      </c>
      <c r="W1236" s="34" t="s">
        <v>280</v>
      </c>
      <c r="X1236" s="357" t="s">
        <v>281</v>
      </c>
      <c r="Y1236" s="39" t="s">
        <v>2057</v>
      </c>
      <c r="Z1236" s="39" t="s">
        <v>239</v>
      </c>
      <c r="AA1236" s="112"/>
      <c r="AB1236" s="112"/>
      <c r="AC1236" s="41">
        <v>96</v>
      </c>
      <c r="AD1236" s="332" t="s">
        <v>240</v>
      </c>
      <c r="AE1236" s="41" t="s">
        <v>508</v>
      </c>
      <c r="AF1236" s="332" t="s">
        <v>240</v>
      </c>
      <c r="AG1236" s="112"/>
      <c r="AH1236" s="112" t="s">
        <v>2058</v>
      </c>
      <c r="AI1236" s="111">
        <v>152</v>
      </c>
      <c r="AJ1236" s="112"/>
      <c r="AK1236" s="114" t="s">
        <v>509</v>
      </c>
      <c r="AL1236" s="335">
        <v>8.15</v>
      </c>
      <c r="AM1236" s="44">
        <v>201.82300000000001</v>
      </c>
      <c r="AN1236" s="111">
        <v>0.3</v>
      </c>
      <c r="AO1236" s="111">
        <f t="shared" si="58"/>
        <v>1</v>
      </c>
      <c r="AP1236" s="111">
        <v>1</v>
      </c>
      <c r="AQ1236" s="111"/>
      <c r="AR1236" s="335" t="s">
        <v>240</v>
      </c>
      <c r="AS1236" s="111" t="s">
        <v>240</v>
      </c>
      <c r="AT1236" s="111" t="s">
        <v>295</v>
      </c>
      <c r="AU1236" s="111" t="s">
        <v>240</v>
      </c>
      <c r="AV1236" s="112" t="s">
        <v>167</v>
      </c>
      <c r="AW1236" s="112"/>
      <c r="AX1236" s="112">
        <v>12</v>
      </c>
      <c r="AY1236" s="39" t="s">
        <v>2059</v>
      </c>
      <c r="AZ1236" s="334" t="s">
        <v>240</v>
      </c>
      <c r="BA1236" s="112">
        <v>196</v>
      </c>
      <c r="BB1236" s="130">
        <v>201.82300000000001</v>
      </c>
      <c r="BC1236" s="39" t="s">
        <v>202</v>
      </c>
      <c r="BD1236" s="39" t="s">
        <v>809</v>
      </c>
      <c r="BE1236" s="112">
        <v>0.3</v>
      </c>
      <c r="BF1236" s="112"/>
      <c r="BG1236" s="339" t="s">
        <v>772</v>
      </c>
      <c r="BH1236" s="112"/>
      <c r="BI1236" s="112"/>
      <c r="BJ1236" s="112">
        <v>10</v>
      </c>
      <c r="BK1236" s="56">
        <v>33</v>
      </c>
      <c r="BL1236" s="56">
        <v>29</v>
      </c>
      <c r="BM1236" s="56">
        <v>63</v>
      </c>
      <c r="BN1236" s="56">
        <v>5.5</v>
      </c>
      <c r="BO1236" s="56">
        <v>194</v>
      </c>
      <c r="BP1236" s="223">
        <v>5</v>
      </c>
      <c r="BQ1236" s="112">
        <v>138</v>
      </c>
      <c r="BR1236" s="56"/>
      <c r="BS1236" s="112"/>
      <c r="BT1236" s="113" t="s">
        <v>487</v>
      </c>
      <c r="BU1236" s="112" t="s">
        <v>488</v>
      </c>
      <c r="BV1236" s="34"/>
      <c r="BW1236" s="39" t="s">
        <v>2060</v>
      </c>
      <c r="BX1236" s="39" t="s">
        <v>2061</v>
      </c>
    </row>
    <row r="1237" spans="1:76" x14ac:dyDescent="0.35">
      <c r="A1237" s="34" t="s">
        <v>329</v>
      </c>
      <c r="B1237" s="34"/>
      <c r="C1237" s="34"/>
      <c r="D1237" s="34"/>
      <c r="E1237" s="113" t="s">
        <v>898</v>
      </c>
      <c r="F1237" s="113" t="s">
        <v>922</v>
      </c>
      <c r="G1237" s="41">
        <v>2015</v>
      </c>
      <c r="H1237" s="39" t="s">
        <v>2055</v>
      </c>
      <c r="I1237" s="39" t="s">
        <v>2056</v>
      </c>
      <c r="J1237" s="39" t="s">
        <v>627</v>
      </c>
      <c r="K1237" s="39" t="s">
        <v>80</v>
      </c>
      <c r="L1237" s="39" t="s">
        <v>89</v>
      </c>
      <c r="M1237" s="39" t="s">
        <v>90</v>
      </c>
      <c r="N1237" s="39" t="s">
        <v>91</v>
      </c>
      <c r="O1237" s="39" t="s">
        <v>92</v>
      </c>
      <c r="P1237" s="39" t="s">
        <v>93</v>
      </c>
      <c r="Q1237" s="39" t="s">
        <v>94</v>
      </c>
      <c r="R1237" s="35" t="s">
        <v>96</v>
      </c>
      <c r="S1237" s="35" t="s">
        <v>96</v>
      </c>
      <c r="T1237" s="113" t="s">
        <v>1919</v>
      </c>
      <c r="U1237" s="39" t="s">
        <v>31</v>
      </c>
      <c r="V1237" s="35" t="s">
        <v>31</v>
      </c>
      <c r="W1237" s="34" t="s">
        <v>280</v>
      </c>
      <c r="X1237" s="357" t="s">
        <v>281</v>
      </c>
      <c r="Y1237" s="39" t="s">
        <v>2062</v>
      </c>
      <c r="Z1237" s="39" t="s">
        <v>239</v>
      </c>
      <c r="AA1237" s="112"/>
      <c r="AB1237" s="112"/>
      <c r="AC1237" s="41">
        <v>96</v>
      </c>
      <c r="AD1237" s="332" t="s">
        <v>240</v>
      </c>
      <c r="AE1237" s="41" t="s">
        <v>508</v>
      </c>
      <c r="AF1237" s="332" t="s">
        <v>240</v>
      </c>
      <c r="AG1237" s="112"/>
      <c r="AH1237" s="112" t="s">
        <v>2063</v>
      </c>
      <c r="AI1237" s="111">
        <v>87.4</v>
      </c>
      <c r="AJ1237" s="112"/>
      <c r="AK1237" s="114" t="s">
        <v>509</v>
      </c>
      <c r="AL1237" s="335">
        <v>8.1</v>
      </c>
      <c r="AM1237" s="44">
        <v>201.82300000000001</v>
      </c>
      <c r="AN1237" s="111">
        <v>0.3</v>
      </c>
      <c r="AO1237" s="111">
        <f t="shared" si="58"/>
        <v>1</v>
      </c>
      <c r="AP1237" s="111">
        <v>1</v>
      </c>
      <c r="AQ1237" s="111"/>
      <c r="AR1237" s="335" t="s">
        <v>240</v>
      </c>
      <c r="AS1237" s="111" t="s">
        <v>240</v>
      </c>
      <c r="AT1237" s="111" t="s">
        <v>295</v>
      </c>
      <c r="AU1237" s="111" t="s">
        <v>240</v>
      </c>
      <c r="AV1237" s="112" t="s">
        <v>167</v>
      </c>
      <c r="AW1237" s="112"/>
      <c r="AX1237" s="112">
        <v>12</v>
      </c>
      <c r="AY1237" s="39" t="s">
        <v>2064</v>
      </c>
      <c r="AZ1237" s="334" t="s">
        <v>240</v>
      </c>
      <c r="BA1237" s="112">
        <v>186</v>
      </c>
      <c r="BB1237" s="130">
        <v>201.82300000000001</v>
      </c>
      <c r="BC1237" s="39" t="s">
        <v>202</v>
      </c>
      <c r="BD1237" s="39" t="s">
        <v>809</v>
      </c>
      <c r="BE1237" s="112">
        <v>0.3</v>
      </c>
      <c r="BF1237" s="112"/>
      <c r="BG1237" s="339" t="s">
        <v>772</v>
      </c>
      <c r="BH1237" s="112"/>
      <c r="BI1237" s="112"/>
      <c r="BJ1237" s="112">
        <v>10</v>
      </c>
      <c r="BK1237" s="56">
        <v>33</v>
      </c>
      <c r="BL1237" s="56">
        <v>29</v>
      </c>
      <c r="BM1237" s="56">
        <v>63</v>
      </c>
      <c r="BN1237" s="56">
        <v>5.5</v>
      </c>
      <c r="BO1237" s="56">
        <v>194</v>
      </c>
      <c r="BP1237" s="223">
        <v>5</v>
      </c>
      <c r="BQ1237" s="112">
        <v>128</v>
      </c>
      <c r="BR1237" s="56"/>
      <c r="BS1237" s="112"/>
      <c r="BT1237" s="113" t="s">
        <v>487</v>
      </c>
      <c r="BU1237" s="112" t="s">
        <v>488</v>
      </c>
      <c r="BV1237" s="34"/>
      <c r="BW1237" s="39" t="s">
        <v>2065</v>
      </c>
      <c r="BX1237" s="39" t="s">
        <v>2066</v>
      </c>
    </row>
    <row r="1238" spans="1:76" x14ac:dyDescent="0.35">
      <c r="A1238" s="34" t="s">
        <v>329</v>
      </c>
      <c r="B1238" s="34"/>
      <c r="C1238" s="34"/>
      <c r="D1238" s="34"/>
      <c r="E1238" s="113" t="s">
        <v>898</v>
      </c>
      <c r="F1238" s="113" t="s">
        <v>922</v>
      </c>
      <c r="G1238" s="41">
        <v>2015</v>
      </c>
      <c r="H1238" s="39" t="s">
        <v>2055</v>
      </c>
      <c r="I1238" s="39" t="s">
        <v>2056</v>
      </c>
      <c r="J1238" s="39" t="s">
        <v>627</v>
      </c>
      <c r="K1238" s="39" t="s">
        <v>80</v>
      </c>
      <c r="L1238" s="39" t="s">
        <v>89</v>
      </c>
      <c r="M1238" s="39" t="s">
        <v>90</v>
      </c>
      <c r="N1238" s="39" t="s">
        <v>91</v>
      </c>
      <c r="O1238" s="39" t="s">
        <v>92</v>
      </c>
      <c r="P1238" s="39" t="s">
        <v>93</v>
      </c>
      <c r="Q1238" s="39" t="s">
        <v>94</v>
      </c>
      <c r="R1238" s="35" t="s">
        <v>96</v>
      </c>
      <c r="S1238" s="35" t="s">
        <v>96</v>
      </c>
      <c r="T1238" s="113" t="s">
        <v>1919</v>
      </c>
      <c r="U1238" s="39" t="s">
        <v>31</v>
      </c>
      <c r="V1238" s="35" t="s">
        <v>31</v>
      </c>
      <c r="W1238" s="34" t="s">
        <v>280</v>
      </c>
      <c r="X1238" s="357" t="s">
        <v>281</v>
      </c>
      <c r="Y1238" s="39" t="s">
        <v>2067</v>
      </c>
      <c r="Z1238" s="39" t="s">
        <v>239</v>
      </c>
      <c r="AA1238" s="112"/>
      <c r="AB1238" s="112"/>
      <c r="AC1238" s="41">
        <v>96</v>
      </c>
      <c r="AD1238" s="332" t="s">
        <v>240</v>
      </c>
      <c r="AE1238" s="41" t="s">
        <v>508</v>
      </c>
      <c r="AF1238" s="332" t="s">
        <v>240</v>
      </c>
      <c r="AG1238" s="112"/>
      <c r="AH1238" s="112" t="s">
        <v>2068</v>
      </c>
      <c r="AI1238" s="111">
        <v>57.2</v>
      </c>
      <c r="AJ1238" s="112"/>
      <c r="AK1238" s="114" t="s">
        <v>509</v>
      </c>
      <c r="AL1238" s="335">
        <v>8.25</v>
      </c>
      <c r="AM1238" s="44">
        <v>201.82300000000001</v>
      </c>
      <c r="AN1238" s="111">
        <v>0.3</v>
      </c>
      <c r="AO1238" s="111">
        <f t="shared" si="58"/>
        <v>1</v>
      </c>
      <c r="AP1238" s="111">
        <v>1</v>
      </c>
      <c r="AQ1238" s="111"/>
      <c r="AR1238" s="335" t="s">
        <v>240</v>
      </c>
      <c r="AS1238" s="111" t="s">
        <v>240</v>
      </c>
      <c r="AT1238" s="111" t="s">
        <v>295</v>
      </c>
      <c r="AU1238" s="111" t="s">
        <v>240</v>
      </c>
      <c r="AV1238" s="112" t="s">
        <v>167</v>
      </c>
      <c r="AW1238" s="112"/>
      <c r="AX1238" s="112">
        <v>12</v>
      </c>
      <c r="AY1238" s="39" t="s">
        <v>2069</v>
      </c>
      <c r="AZ1238" s="334" t="s">
        <v>240</v>
      </c>
      <c r="BA1238" s="112">
        <v>190</v>
      </c>
      <c r="BB1238" s="130">
        <v>201.82300000000001</v>
      </c>
      <c r="BC1238" s="39" t="s">
        <v>202</v>
      </c>
      <c r="BD1238" s="39" t="s">
        <v>809</v>
      </c>
      <c r="BE1238" s="112">
        <v>0.3</v>
      </c>
      <c r="BF1238" s="112"/>
      <c r="BG1238" s="339" t="s">
        <v>772</v>
      </c>
      <c r="BH1238" s="112"/>
      <c r="BI1238" s="112"/>
      <c r="BJ1238" s="112">
        <v>10</v>
      </c>
      <c r="BK1238" s="56">
        <v>33</v>
      </c>
      <c r="BL1238" s="56">
        <v>29</v>
      </c>
      <c r="BM1238" s="56">
        <v>63</v>
      </c>
      <c r="BN1238" s="56">
        <v>5.5</v>
      </c>
      <c r="BO1238" s="56">
        <v>194</v>
      </c>
      <c r="BP1238" s="223">
        <v>5</v>
      </c>
      <c r="BQ1238" s="112">
        <v>132</v>
      </c>
      <c r="BR1238" s="56"/>
      <c r="BS1238" s="112"/>
      <c r="BT1238" s="113" t="s">
        <v>487</v>
      </c>
      <c r="BU1238" s="112" t="s">
        <v>488</v>
      </c>
      <c r="BV1238" s="34"/>
      <c r="BW1238" s="39" t="s">
        <v>2070</v>
      </c>
      <c r="BX1238" s="39" t="s">
        <v>2071</v>
      </c>
    </row>
    <row r="1239" spans="1:76" x14ac:dyDescent="0.35">
      <c r="A1239" s="34" t="s">
        <v>329</v>
      </c>
      <c r="B1239" s="34"/>
      <c r="C1239" s="34"/>
      <c r="D1239" s="34"/>
      <c r="E1239" s="113" t="s">
        <v>898</v>
      </c>
      <c r="F1239" s="113" t="s">
        <v>922</v>
      </c>
      <c r="G1239" s="41">
        <v>2015</v>
      </c>
      <c r="H1239" s="39" t="s">
        <v>2055</v>
      </c>
      <c r="I1239" s="39" t="s">
        <v>2056</v>
      </c>
      <c r="J1239" s="39" t="s">
        <v>627</v>
      </c>
      <c r="K1239" s="39" t="s">
        <v>80</v>
      </c>
      <c r="L1239" s="39" t="s">
        <v>89</v>
      </c>
      <c r="M1239" s="39" t="s">
        <v>90</v>
      </c>
      <c r="N1239" s="39" t="s">
        <v>91</v>
      </c>
      <c r="O1239" s="39" t="s">
        <v>92</v>
      </c>
      <c r="P1239" s="39" t="s">
        <v>93</v>
      </c>
      <c r="Q1239" s="39" t="s">
        <v>94</v>
      </c>
      <c r="R1239" s="35" t="s">
        <v>96</v>
      </c>
      <c r="S1239" s="35" t="s">
        <v>96</v>
      </c>
      <c r="T1239" s="113" t="s">
        <v>1919</v>
      </c>
      <c r="U1239" s="39" t="s">
        <v>31</v>
      </c>
      <c r="V1239" s="35" t="s">
        <v>31</v>
      </c>
      <c r="W1239" s="34" t="s">
        <v>280</v>
      </c>
      <c r="X1239" s="357" t="s">
        <v>281</v>
      </c>
      <c r="Y1239" s="39" t="s">
        <v>2072</v>
      </c>
      <c r="Z1239" s="39" t="s">
        <v>239</v>
      </c>
      <c r="AA1239" s="112"/>
      <c r="AB1239" s="112"/>
      <c r="AC1239" s="41">
        <v>96</v>
      </c>
      <c r="AD1239" s="332" t="s">
        <v>240</v>
      </c>
      <c r="AE1239" s="41" t="s">
        <v>508</v>
      </c>
      <c r="AF1239" s="332" t="s">
        <v>240</v>
      </c>
      <c r="AG1239" s="112"/>
      <c r="AH1239" s="112" t="s">
        <v>2008</v>
      </c>
      <c r="AI1239" s="111">
        <v>35.5</v>
      </c>
      <c r="AJ1239" s="112"/>
      <c r="AK1239" s="114" t="s">
        <v>509</v>
      </c>
      <c r="AL1239" s="335">
        <v>7.45</v>
      </c>
      <c r="AM1239" s="44">
        <v>35.572000000000003</v>
      </c>
      <c r="AN1239" s="111">
        <v>0.3</v>
      </c>
      <c r="AO1239" s="111">
        <f t="shared" si="58"/>
        <v>1</v>
      </c>
      <c r="AP1239" s="111">
        <v>1</v>
      </c>
      <c r="AQ1239" s="111"/>
      <c r="AR1239" s="335" t="s">
        <v>240</v>
      </c>
      <c r="AS1239" s="111" t="s">
        <v>240</v>
      </c>
      <c r="AT1239" s="111" t="s">
        <v>295</v>
      </c>
      <c r="AU1239" s="111" t="s">
        <v>240</v>
      </c>
      <c r="AV1239" s="112" t="s">
        <v>167</v>
      </c>
      <c r="AW1239" s="112"/>
      <c r="AX1239" s="112">
        <v>12</v>
      </c>
      <c r="AY1239" s="39" t="s">
        <v>2073</v>
      </c>
      <c r="AZ1239" s="334" t="s">
        <v>240</v>
      </c>
      <c r="BA1239" s="112">
        <v>40</v>
      </c>
      <c r="BB1239" s="130">
        <v>35.572000000000003</v>
      </c>
      <c r="BC1239" s="39" t="s">
        <v>202</v>
      </c>
      <c r="BD1239" s="39" t="s">
        <v>809</v>
      </c>
      <c r="BE1239" s="112">
        <v>0.3</v>
      </c>
      <c r="BF1239" s="112"/>
      <c r="BG1239" s="339" t="s">
        <v>772</v>
      </c>
      <c r="BH1239" s="112"/>
      <c r="BI1239" s="112"/>
      <c r="BJ1239" s="112">
        <v>10</v>
      </c>
      <c r="BK1239" s="56">
        <v>6</v>
      </c>
      <c r="BL1239" s="56">
        <v>5</v>
      </c>
      <c r="BM1239" s="56">
        <v>13</v>
      </c>
      <c r="BN1239" s="56">
        <v>1</v>
      </c>
      <c r="BO1239" s="56">
        <v>40</v>
      </c>
      <c r="BP1239" s="223">
        <v>1</v>
      </c>
      <c r="BQ1239" s="112">
        <v>37</v>
      </c>
      <c r="BR1239" s="56"/>
      <c r="BS1239" s="112"/>
      <c r="BT1239" s="113" t="s">
        <v>487</v>
      </c>
      <c r="BU1239" s="112" t="s">
        <v>488</v>
      </c>
      <c r="BV1239" s="34"/>
      <c r="BW1239" s="39" t="s">
        <v>2074</v>
      </c>
      <c r="BX1239" s="39" t="s">
        <v>2075</v>
      </c>
    </row>
    <row r="1240" spans="1:76" x14ac:dyDescent="0.35">
      <c r="A1240" s="34" t="s">
        <v>297</v>
      </c>
      <c r="B1240" s="34"/>
      <c r="C1240" s="34"/>
      <c r="D1240" s="34"/>
      <c r="E1240" s="34" t="s">
        <v>2076</v>
      </c>
      <c r="F1240" s="34" t="s">
        <v>2077</v>
      </c>
      <c r="G1240" s="41">
        <v>2017</v>
      </c>
      <c r="H1240" s="34"/>
      <c r="I1240" s="34"/>
      <c r="J1240" s="34"/>
      <c r="K1240" s="39" t="s">
        <v>80</v>
      </c>
      <c r="L1240" s="39" t="s">
        <v>89</v>
      </c>
      <c r="M1240" s="39" t="s">
        <v>90</v>
      </c>
      <c r="N1240" s="39" t="s">
        <v>91</v>
      </c>
      <c r="O1240" s="39" t="s">
        <v>92</v>
      </c>
      <c r="P1240" s="39" t="s">
        <v>93</v>
      </c>
      <c r="Q1240" s="39" t="s">
        <v>94</v>
      </c>
      <c r="R1240" s="35" t="s">
        <v>96</v>
      </c>
      <c r="S1240" s="35" t="s">
        <v>96</v>
      </c>
      <c r="T1240" s="34" t="s">
        <v>1919</v>
      </c>
      <c r="U1240" s="39" t="s">
        <v>31</v>
      </c>
      <c r="V1240" s="35" t="s">
        <v>31</v>
      </c>
      <c r="W1240" s="34" t="s">
        <v>280</v>
      </c>
      <c r="X1240" s="357" t="s">
        <v>281</v>
      </c>
      <c r="Y1240" s="115"/>
      <c r="Z1240" s="39" t="s">
        <v>239</v>
      </c>
      <c r="AA1240" s="112"/>
      <c r="AB1240" s="115"/>
      <c r="AC1240" s="41">
        <v>96</v>
      </c>
      <c r="AD1240" s="332" t="s">
        <v>240</v>
      </c>
      <c r="AE1240" s="41" t="s">
        <v>508</v>
      </c>
      <c r="AF1240" s="332" t="s">
        <v>240</v>
      </c>
      <c r="AG1240" s="112"/>
      <c r="AH1240" s="56">
        <v>5.9</v>
      </c>
      <c r="AI1240" s="111">
        <v>5.9</v>
      </c>
      <c r="AJ1240" s="56"/>
      <c r="AK1240" s="130"/>
      <c r="AL1240" s="336">
        <v>6.2</v>
      </c>
      <c r="AM1240" s="44">
        <v>12.193380000000001</v>
      </c>
      <c r="AN1240" s="111">
        <v>0.5</v>
      </c>
      <c r="AO1240" s="111">
        <f t="shared" si="58"/>
        <v>1</v>
      </c>
      <c r="AP1240" s="111">
        <v>1</v>
      </c>
      <c r="AQ1240" s="111"/>
      <c r="AR1240" s="335" t="s">
        <v>295</v>
      </c>
      <c r="AS1240" s="111" t="s">
        <v>240</v>
      </c>
      <c r="AT1240" s="111" t="s">
        <v>295</v>
      </c>
      <c r="AU1240" s="111" t="s">
        <v>240</v>
      </c>
      <c r="AV1240" s="130"/>
      <c r="AW1240" s="114"/>
      <c r="AX1240" s="130">
        <v>13</v>
      </c>
      <c r="AY1240" s="114">
        <v>6.2</v>
      </c>
      <c r="AZ1240" s="334" t="s">
        <v>240</v>
      </c>
      <c r="BA1240" s="130"/>
      <c r="BB1240" s="130">
        <v>12.193380000000001</v>
      </c>
      <c r="BC1240" s="114">
        <v>0.5</v>
      </c>
      <c r="BD1240" s="114"/>
      <c r="BE1240" s="56"/>
      <c r="BF1240" s="114">
        <v>0.5</v>
      </c>
      <c r="BG1240" s="114"/>
      <c r="BH1240" s="114"/>
      <c r="BI1240" s="114"/>
      <c r="BJ1240" s="112">
        <v>0.01</v>
      </c>
      <c r="BK1240" s="56">
        <v>3.3</v>
      </c>
      <c r="BL1240" s="56">
        <v>0.96</v>
      </c>
      <c r="BM1240" s="56">
        <v>2.31</v>
      </c>
      <c r="BN1240" s="56">
        <v>0.39</v>
      </c>
      <c r="BO1240" s="56">
        <v>2.88</v>
      </c>
      <c r="BP1240" s="223">
        <v>11.26</v>
      </c>
      <c r="BQ1240" s="56">
        <v>12.7</v>
      </c>
      <c r="BR1240" s="56"/>
      <c r="BS1240" s="34"/>
      <c r="BT1240" s="34"/>
      <c r="BU1240" s="34"/>
      <c r="BV1240" s="34"/>
      <c r="BW1240" s="34"/>
      <c r="BX1240" s="34"/>
    </row>
    <row r="1241" spans="1:76" x14ac:dyDescent="0.35">
      <c r="A1241" s="34" t="s">
        <v>297</v>
      </c>
      <c r="B1241" s="34"/>
      <c r="C1241" s="34"/>
      <c r="D1241" s="34"/>
      <c r="E1241" s="34" t="s">
        <v>2076</v>
      </c>
      <c r="F1241" s="34" t="s">
        <v>2077</v>
      </c>
      <c r="G1241" s="41">
        <v>2017</v>
      </c>
      <c r="H1241" s="34"/>
      <c r="I1241" s="34"/>
      <c r="J1241" s="34"/>
      <c r="K1241" s="39" t="s">
        <v>80</v>
      </c>
      <c r="L1241" s="39" t="s">
        <v>89</v>
      </c>
      <c r="M1241" s="39" t="s">
        <v>90</v>
      </c>
      <c r="N1241" s="39" t="s">
        <v>91</v>
      </c>
      <c r="O1241" s="39" t="s">
        <v>92</v>
      </c>
      <c r="P1241" s="39" t="s">
        <v>93</v>
      </c>
      <c r="Q1241" s="39" t="s">
        <v>94</v>
      </c>
      <c r="R1241" s="35" t="s">
        <v>96</v>
      </c>
      <c r="S1241" s="35" t="s">
        <v>96</v>
      </c>
      <c r="T1241" s="34" t="s">
        <v>1919</v>
      </c>
      <c r="U1241" s="39" t="s">
        <v>31</v>
      </c>
      <c r="V1241" s="35" t="s">
        <v>31</v>
      </c>
      <c r="W1241" s="34" t="s">
        <v>280</v>
      </c>
      <c r="X1241" s="357" t="s">
        <v>281</v>
      </c>
      <c r="Y1241" s="115"/>
      <c r="Z1241" s="39" t="s">
        <v>239</v>
      </c>
      <c r="AA1241" s="112"/>
      <c r="AB1241" s="115"/>
      <c r="AC1241" s="41">
        <v>96</v>
      </c>
      <c r="AD1241" s="332" t="s">
        <v>240</v>
      </c>
      <c r="AE1241" s="41" t="s">
        <v>508</v>
      </c>
      <c r="AF1241" s="332" t="s">
        <v>240</v>
      </c>
      <c r="AG1241" s="112"/>
      <c r="AH1241" s="56">
        <v>6.7</v>
      </c>
      <c r="AI1241" s="111">
        <v>6.7</v>
      </c>
      <c r="AJ1241" s="56"/>
      <c r="AK1241" s="130"/>
      <c r="AL1241" s="336">
        <v>8.5</v>
      </c>
      <c r="AM1241" s="44">
        <v>14.187049999999999</v>
      </c>
      <c r="AN1241" s="111">
        <v>0.5</v>
      </c>
      <c r="AO1241" s="111">
        <f t="shared" si="58"/>
        <v>1</v>
      </c>
      <c r="AP1241" s="111">
        <v>1</v>
      </c>
      <c r="AQ1241" s="111"/>
      <c r="AR1241" s="335" t="s">
        <v>295</v>
      </c>
      <c r="AS1241" s="111" t="s">
        <v>240</v>
      </c>
      <c r="AT1241" s="111" t="s">
        <v>295</v>
      </c>
      <c r="AU1241" s="111" t="s">
        <v>240</v>
      </c>
      <c r="AV1241" s="130"/>
      <c r="AW1241" s="114"/>
      <c r="AX1241" s="130">
        <v>13</v>
      </c>
      <c r="AY1241" s="114">
        <v>8.5</v>
      </c>
      <c r="AZ1241" s="334" t="s">
        <v>240</v>
      </c>
      <c r="BA1241" s="130"/>
      <c r="BB1241" s="130">
        <v>14.187049999999999</v>
      </c>
      <c r="BC1241" s="114">
        <v>0.5</v>
      </c>
      <c r="BD1241" s="114"/>
      <c r="BE1241" s="56"/>
      <c r="BF1241" s="114">
        <v>0.5</v>
      </c>
      <c r="BG1241" s="114"/>
      <c r="BH1241" s="114"/>
      <c r="BI1241" s="114"/>
      <c r="BJ1241" s="112">
        <v>0.01</v>
      </c>
      <c r="BK1241" s="56">
        <v>3.95</v>
      </c>
      <c r="BL1241" s="56">
        <v>1.05</v>
      </c>
      <c r="BM1241" s="56">
        <v>8.7200000000000006</v>
      </c>
      <c r="BN1241" s="56">
        <v>0.39</v>
      </c>
      <c r="BO1241" s="56">
        <v>2.88</v>
      </c>
      <c r="BP1241" s="223">
        <v>5.58</v>
      </c>
      <c r="BQ1241" s="56">
        <v>70.099999999999994</v>
      </c>
      <c r="BR1241" s="56"/>
      <c r="BS1241" s="34"/>
      <c r="BT1241" s="34"/>
      <c r="BU1241" s="34"/>
      <c r="BV1241" s="34"/>
      <c r="BW1241" s="34"/>
      <c r="BX1241" s="34"/>
    </row>
    <row r="1242" spans="1:76" x14ac:dyDescent="0.35">
      <c r="A1242" s="34" t="s">
        <v>297</v>
      </c>
      <c r="B1242" s="34"/>
      <c r="C1242" s="34"/>
      <c r="D1242" s="34"/>
      <c r="E1242" s="34" t="s">
        <v>2076</v>
      </c>
      <c r="F1242" s="34" t="s">
        <v>2077</v>
      </c>
      <c r="G1242" s="41">
        <v>2017</v>
      </c>
      <c r="H1242" s="34"/>
      <c r="I1242" s="34"/>
      <c r="J1242" s="34"/>
      <c r="K1242" s="39" t="s">
        <v>80</v>
      </c>
      <c r="L1242" s="39" t="s">
        <v>89</v>
      </c>
      <c r="M1242" s="39" t="s">
        <v>90</v>
      </c>
      <c r="N1242" s="39" t="s">
        <v>91</v>
      </c>
      <c r="O1242" s="39" t="s">
        <v>92</v>
      </c>
      <c r="P1242" s="39" t="s">
        <v>93</v>
      </c>
      <c r="Q1242" s="39" t="s">
        <v>94</v>
      </c>
      <c r="R1242" s="35" t="s">
        <v>96</v>
      </c>
      <c r="S1242" s="35" t="s">
        <v>96</v>
      </c>
      <c r="T1242" s="34" t="s">
        <v>1919</v>
      </c>
      <c r="U1242" s="39" t="s">
        <v>31</v>
      </c>
      <c r="V1242" s="35" t="s">
        <v>31</v>
      </c>
      <c r="W1242" s="34" t="s">
        <v>280</v>
      </c>
      <c r="X1242" s="357" t="s">
        <v>281</v>
      </c>
      <c r="Y1242" s="115"/>
      <c r="Z1242" s="39" t="s">
        <v>239</v>
      </c>
      <c r="AA1242" s="112"/>
      <c r="AB1242" s="115"/>
      <c r="AC1242" s="41">
        <v>96</v>
      </c>
      <c r="AD1242" s="332" t="s">
        <v>240</v>
      </c>
      <c r="AE1242" s="41" t="s">
        <v>508</v>
      </c>
      <c r="AF1242" s="332" t="s">
        <v>240</v>
      </c>
      <c r="AG1242" s="112"/>
      <c r="AH1242" s="56">
        <v>8.5</v>
      </c>
      <c r="AI1242" s="111">
        <v>8.5</v>
      </c>
      <c r="AJ1242" s="56"/>
      <c r="AK1242" s="130"/>
      <c r="AL1242" s="336">
        <v>8.1</v>
      </c>
      <c r="AM1242" s="44">
        <v>14.00088</v>
      </c>
      <c r="AN1242" s="111">
        <v>0.5</v>
      </c>
      <c r="AO1242" s="111">
        <f t="shared" si="58"/>
        <v>1</v>
      </c>
      <c r="AP1242" s="111">
        <v>1</v>
      </c>
      <c r="AQ1242" s="111"/>
      <c r="AR1242" s="335" t="s">
        <v>295</v>
      </c>
      <c r="AS1242" s="111" t="s">
        <v>240</v>
      </c>
      <c r="AT1242" s="111" t="s">
        <v>295</v>
      </c>
      <c r="AU1242" s="111" t="s">
        <v>240</v>
      </c>
      <c r="AV1242" s="130"/>
      <c r="AW1242" s="114"/>
      <c r="AX1242" s="130">
        <v>13</v>
      </c>
      <c r="AY1242" s="114">
        <v>8.1</v>
      </c>
      <c r="AZ1242" s="334" t="s">
        <v>240</v>
      </c>
      <c r="BA1242" s="130"/>
      <c r="BB1242" s="130">
        <v>14.00088</v>
      </c>
      <c r="BC1242" s="114">
        <v>0.5</v>
      </c>
      <c r="BD1242" s="114"/>
      <c r="BE1242" s="56"/>
      <c r="BF1242" s="114">
        <v>0.5</v>
      </c>
      <c r="BG1242" s="114"/>
      <c r="BH1242" s="114"/>
      <c r="BI1242" s="114"/>
      <c r="BJ1242" s="112">
        <v>0.01</v>
      </c>
      <c r="BK1242" s="56">
        <v>3.76</v>
      </c>
      <c r="BL1242" s="56">
        <v>1.1200000000000001</v>
      </c>
      <c r="BM1242" s="56">
        <v>5.62</v>
      </c>
      <c r="BN1242" s="56">
        <v>0.39</v>
      </c>
      <c r="BO1242" s="56">
        <v>2.88</v>
      </c>
      <c r="BP1242" s="223">
        <v>3.65</v>
      </c>
      <c r="BQ1242" s="56">
        <v>37.9</v>
      </c>
      <c r="BR1242" s="56"/>
      <c r="BS1242" s="34"/>
      <c r="BT1242" s="34"/>
      <c r="BU1242" s="34"/>
      <c r="BV1242" s="34"/>
      <c r="BW1242" s="34"/>
      <c r="BX1242" s="34"/>
    </row>
    <row r="1243" spans="1:76" x14ac:dyDescent="0.35">
      <c r="A1243" s="34" t="s">
        <v>297</v>
      </c>
      <c r="B1243" s="34"/>
      <c r="C1243" s="34"/>
      <c r="D1243" s="34"/>
      <c r="E1243" s="34" t="s">
        <v>2076</v>
      </c>
      <c r="F1243" s="34" t="s">
        <v>2077</v>
      </c>
      <c r="G1243" s="41">
        <v>2017</v>
      </c>
      <c r="H1243" s="34"/>
      <c r="I1243" s="34"/>
      <c r="J1243" s="34"/>
      <c r="K1243" s="39" t="s">
        <v>80</v>
      </c>
      <c r="L1243" s="39" t="s">
        <v>89</v>
      </c>
      <c r="M1243" s="39" t="s">
        <v>90</v>
      </c>
      <c r="N1243" s="39" t="s">
        <v>91</v>
      </c>
      <c r="O1243" s="39" t="s">
        <v>92</v>
      </c>
      <c r="P1243" s="39" t="s">
        <v>93</v>
      </c>
      <c r="Q1243" s="39" t="s">
        <v>94</v>
      </c>
      <c r="R1243" s="35" t="s">
        <v>96</v>
      </c>
      <c r="S1243" s="35" t="s">
        <v>96</v>
      </c>
      <c r="T1243" s="34" t="s">
        <v>1919</v>
      </c>
      <c r="U1243" s="39" t="s">
        <v>31</v>
      </c>
      <c r="V1243" s="35" t="s">
        <v>31</v>
      </c>
      <c r="W1243" s="34" t="s">
        <v>280</v>
      </c>
      <c r="X1243" s="357" t="s">
        <v>281</v>
      </c>
      <c r="Y1243" s="115"/>
      <c r="Z1243" s="39" t="s">
        <v>239</v>
      </c>
      <c r="AA1243" s="112"/>
      <c r="AB1243" s="115"/>
      <c r="AC1243" s="41">
        <v>96</v>
      </c>
      <c r="AD1243" s="332" t="s">
        <v>240</v>
      </c>
      <c r="AE1243" s="41" t="s">
        <v>508</v>
      </c>
      <c r="AF1243" s="332" t="s">
        <v>240</v>
      </c>
      <c r="AG1243" s="112"/>
      <c r="AH1243" s="56">
        <v>8.9</v>
      </c>
      <c r="AI1243" s="111">
        <v>8.9</v>
      </c>
      <c r="AJ1243" s="56"/>
      <c r="AK1243" s="130"/>
      <c r="AL1243" s="336">
        <v>7.1</v>
      </c>
      <c r="AM1243" s="44">
        <v>22.199390000000001</v>
      </c>
      <c r="AN1243" s="111">
        <v>0.340000016149133</v>
      </c>
      <c r="AO1243" s="111">
        <f t="shared" si="58"/>
        <v>1</v>
      </c>
      <c r="AP1243" s="111">
        <v>1</v>
      </c>
      <c r="AQ1243" s="111"/>
      <c r="AR1243" s="335" t="s">
        <v>295</v>
      </c>
      <c r="AS1243" s="111" t="s">
        <v>240</v>
      </c>
      <c r="AT1243" s="111" t="s">
        <v>295</v>
      </c>
      <c r="AU1243" s="111" t="s">
        <v>240</v>
      </c>
      <c r="AV1243" s="130"/>
      <c r="AW1243" s="114"/>
      <c r="AX1243" s="130">
        <v>13</v>
      </c>
      <c r="AY1243" s="114">
        <v>7.1</v>
      </c>
      <c r="AZ1243" s="334" t="s">
        <v>240</v>
      </c>
      <c r="BA1243" s="130"/>
      <c r="BB1243" s="130">
        <v>22.199390000000001</v>
      </c>
      <c r="BC1243" s="114">
        <v>0.340000016149133</v>
      </c>
      <c r="BD1243" s="114"/>
      <c r="BE1243" s="56"/>
      <c r="BF1243" s="114">
        <v>0.340000016149133</v>
      </c>
      <c r="BG1243" s="114"/>
      <c r="BH1243" s="114"/>
      <c r="BI1243" s="114"/>
      <c r="BJ1243" s="112">
        <v>0.01</v>
      </c>
      <c r="BK1243" s="56">
        <v>6.73</v>
      </c>
      <c r="BL1243" s="56">
        <v>1.31</v>
      </c>
      <c r="BM1243" s="56">
        <v>3.14</v>
      </c>
      <c r="BN1243" s="56">
        <v>0.37</v>
      </c>
      <c r="BO1243" s="56">
        <v>3.6</v>
      </c>
      <c r="BP1243" s="223">
        <v>4.6100000000000003</v>
      </c>
      <c r="BQ1243" s="56">
        <v>34</v>
      </c>
      <c r="BR1243" s="56"/>
      <c r="BS1243" s="34"/>
      <c r="BT1243" s="34"/>
      <c r="BU1243" s="34"/>
      <c r="BV1243" s="34"/>
      <c r="BW1243" s="34"/>
      <c r="BX1243" s="34"/>
    </row>
    <row r="1244" spans="1:76" x14ac:dyDescent="0.35">
      <c r="A1244" s="34" t="s">
        <v>297</v>
      </c>
      <c r="B1244" s="34"/>
      <c r="C1244" s="34"/>
      <c r="D1244" s="34"/>
      <c r="E1244" s="34" t="s">
        <v>2076</v>
      </c>
      <c r="F1244" s="34" t="s">
        <v>2077</v>
      </c>
      <c r="G1244" s="41">
        <v>2017</v>
      </c>
      <c r="H1244" s="34"/>
      <c r="I1244" s="34"/>
      <c r="J1244" s="34"/>
      <c r="K1244" s="39" t="s">
        <v>80</v>
      </c>
      <c r="L1244" s="39" t="s">
        <v>89</v>
      </c>
      <c r="M1244" s="39" t="s">
        <v>90</v>
      </c>
      <c r="N1244" s="39" t="s">
        <v>91</v>
      </c>
      <c r="O1244" s="39" t="s">
        <v>92</v>
      </c>
      <c r="P1244" s="39" t="s">
        <v>93</v>
      </c>
      <c r="Q1244" s="39" t="s">
        <v>94</v>
      </c>
      <c r="R1244" s="35" t="s">
        <v>96</v>
      </c>
      <c r="S1244" s="35" t="s">
        <v>96</v>
      </c>
      <c r="T1244" s="34" t="s">
        <v>1919</v>
      </c>
      <c r="U1244" s="39" t="s">
        <v>31</v>
      </c>
      <c r="V1244" s="35" t="s">
        <v>31</v>
      </c>
      <c r="W1244" s="34" t="s">
        <v>280</v>
      </c>
      <c r="X1244" s="357" t="s">
        <v>281</v>
      </c>
      <c r="Y1244" s="115"/>
      <c r="Z1244" s="39" t="s">
        <v>239</v>
      </c>
      <c r="AA1244" s="112"/>
      <c r="AB1244" s="115"/>
      <c r="AC1244" s="41">
        <v>96</v>
      </c>
      <c r="AD1244" s="332" t="s">
        <v>240</v>
      </c>
      <c r="AE1244" s="41" t="s">
        <v>508</v>
      </c>
      <c r="AF1244" s="332" t="s">
        <v>240</v>
      </c>
      <c r="AG1244" s="112"/>
      <c r="AH1244" s="56">
        <v>10.3</v>
      </c>
      <c r="AI1244" s="111">
        <v>10.3</v>
      </c>
      <c r="AJ1244" s="56"/>
      <c r="AK1244" s="130"/>
      <c r="AL1244" s="336">
        <v>7.1</v>
      </c>
      <c r="AM1244" s="44">
        <v>154.61945</v>
      </c>
      <c r="AN1244" s="111">
        <v>0.48260002292226994</v>
      </c>
      <c r="AO1244" s="111">
        <f t="shared" si="58"/>
        <v>1</v>
      </c>
      <c r="AP1244" s="111">
        <v>1</v>
      </c>
      <c r="AQ1244" s="111"/>
      <c r="AR1244" s="335" t="s">
        <v>295</v>
      </c>
      <c r="AS1244" s="111" t="s">
        <v>240</v>
      </c>
      <c r="AT1244" s="111" t="s">
        <v>295</v>
      </c>
      <c r="AU1244" s="111" t="s">
        <v>240</v>
      </c>
      <c r="AV1244" s="130"/>
      <c r="AW1244" s="114"/>
      <c r="AX1244" s="130">
        <v>13</v>
      </c>
      <c r="AY1244" s="114">
        <v>7.1</v>
      </c>
      <c r="AZ1244" s="334" t="s">
        <v>240</v>
      </c>
      <c r="BA1244" s="130"/>
      <c r="BB1244" s="130">
        <v>154.61945</v>
      </c>
      <c r="BC1244" s="114">
        <v>0.48260002292226994</v>
      </c>
      <c r="BD1244" s="114"/>
      <c r="BE1244" s="56"/>
      <c r="BF1244" s="114">
        <v>0.48260002292226994</v>
      </c>
      <c r="BG1244" s="114"/>
      <c r="BH1244" s="114"/>
      <c r="BI1244" s="114"/>
      <c r="BJ1244" s="112">
        <v>0.01</v>
      </c>
      <c r="BK1244" s="56">
        <v>5.85</v>
      </c>
      <c r="BL1244" s="56">
        <v>34</v>
      </c>
      <c r="BM1244" s="56">
        <v>3.84</v>
      </c>
      <c r="BN1244" s="56">
        <v>1.35</v>
      </c>
      <c r="BO1244" s="56">
        <v>3.6</v>
      </c>
      <c r="BP1244" s="223">
        <v>58.49</v>
      </c>
      <c r="BQ1244" s="56">
        <v>39.82</v>
      </c>
      <c r="BR1244" s="56"/>
      <c r="BS1244" s="34"/>
      <c r="BT1244" s="34"/>
      <c r="BU1244" s="34"/>
      <c r="BV1244" s="34"/>
      <c r="BW1244" s="34"/>
      <c r="BX1244" s="34"/>
    </row>
    <row r="1245" spans="1:76" x14ac:dyDescent="0.35">
      <c r="A1245" s="34" t="s">
        <v>297</v>
      </c>
      <c r="B1245" s="34"/>
      <c r="C1245" s="34"/>
      <c r="D1245" s="34"/>
      <c r="E1245" s="34" t="s">
        <v>2076</v>
      </c>
      <c r="F1245" s="34" t="s">
        <v>2077</v>
      </c>
      <c r="G1245" s="41">
        <v>2017</v>
      </c>
      <c r="H1245" s="34"/>
      <c r="I1245" s="34"/>
      <c r="J1245" s="34"/>
      <c r="K1245" s="39" t="s">
        <v>80</v>
      </c>
      <c r="L1245" s="39" t="s">
        <v>89</v>
      </c>
      <c r="M1245" s="39" t="s">
        <v>90</v>
      </c>
      <c r="N1245" s="39" t="s">
        <v>91</v>
      </c>
      <c r="O1245" s="39" t="s">
        <v>92</v>
      </c>
      <c r="P1245" s="39" t="s">
        <v>93</v>
      </c>
      <c r="Q1245" s="39" t="s">
        <v>94</v>
      </c>
      <c r="R1245" s="35" t="s">
        <v>96</v>
      </c>
      <c r="S1245" s="35" t="s">
        <v>96</v>
      </c>
      <c r="T1245" s="34" t="s">
        <v>1919</v>
      </c>
      <c r="U1245" s="39" t="s">
        <v>31</v>
      </c>
      <c r="V1245" s="35" t="s">
        <v>31</v>
      </c>
      <c r="W1245" s="34" t="s">
        <v>280</v>
      </c>
      <c r="X1245" s="357" t="s">
        <v>281</v>
      </c>
      <c r="Y1245" s="115"/>
      <c r="Z1245" s="39" t="s">
        <v>239</v>
      </c>
      <c r="AA1245" s="112"/>
      <c r="AB1245" s="115"/>
      <c r="AC1245" s="41">
        <v>96</v>
      </c>
      <c r="AD1245" s="332" t="s">
        <v>240</v>
      </c>
      <c r="AE1245" s="41" t="s">
        <v>508</v>
      </c>
      <c r="AF1245" s="332" t="s">
        <v>240</v>
      </c>
      <c r="AG1245" s="112"/>
      <c r="AH1245" s="56">
        <v>12.7</v>
      </c>
      <c r="AI1245" s="111">
        <v>12.7</v>
      </c>
      <c r="AJ1245" s="56"/>
      <c r="AK1245" s="130"/>
      <c r="AL1245" s="336">
        <v>7.06</v>
      </c>
      <c r="AM1245" s="44">
        <v>66.788359999999997</v>
      </c>
      <c r="AN1245" s="111">
        <v>0.30500001448672265</v>
      </c>
      <c r="AO1245" s="111">
        <f t="shared" si="58"/>
        <v>1</v>
      </c>
      <c r="AP1245" s="111">
        <v>1</v>
      </c>
      <c r="AQ1245" s="111"/>
      <c r="AR1245" s="335" t="s">
        <v>295</v>
      </c>
      <c r="AS1245" s="111" t="s">
        <v>240</v>
      </c>
      <c r="AT1245" s="111" t="s">
        <v>295</v>
      </c>
      <c r="AU1245" s="111" t="s">
        <v>240</v>
      </c>
      <c r="AV1245" s="130"/>
      <c r="AW1245" s="114"/>
      <c r="AX1245" s="130">
        <v>13</v>
      </c>
      <c r="AY1245" s="114">
        <v>7.06</v>
      </c>
      <c r="AZ1245" s="334" t="s">
        <v>240</v>
      </c>
      <c r="BA1245" s="130"/>
      <c r="BB1245" s="130">
        <v>66.788359999999997</v>
      </c>
      <c r="BC1245" s="114">
        <v>0.30500001448672265</v>
      </c>
      <c r="BD1245" s="114"/>
      <c r="BE1245" s="56"/>
      <c r="BF1245" s="114">
        <v>0.30500001448672265</v>
      </c>
      <c r="BG1245" s="114"/>
      <c r="BH1245" s="114"/>
      <c r="BI1245" s="114"/>
      <c r="BJ1245" s="112">
        <v>0.01</v>
      </c>
      <c r="BK1245" s="56">
        <v>24.62</v>
      </c>
      <c r="BL1245" s="56">
        <v>1.29</v>
      </c>
      <c r="BM1245" s="56">
        <v>3.05</v>
      </c>
      <c r="BN1245" s="56">
        <v>0.37</v>
      </c>
      <c r="BO1245" s="56">
        <v>3.6</v>
      </c>
      <c r="BP1245" s="223">
        <v>29.34</v>
      </c>
      <c r="BQ1245" s="56">
        <v>35.9</v>
      </c>
      <c r="BR1245" s="56"/>
      <c r="BS1245" s="34"/>
      <c r="BT1245" s="34"/>
      <c r="BU1245" s="34"/>
      <c r="BV1245" s="34"/>
      <c r="BW1245" s="34"/>
      <c r="BX1245" s="34"/>
    </row>
    <row r="1246" spans="1:76" x14ac:dyDescent="0.35">
      <c r="A1246" s="34" t="s">
        <v>297</v>
      </c>
      <c r="B1246" s="34"/>
      <c r="C1246" s="34"/>
      <c r="D1246" s="34"/>
      <c r="E1246" s="34" t="s">
        <v>2076</v>
      </c>
      <c r="F1246" s="34" t="s">
        <v>2077</v>
      </c>
      <c r="G1246" s="41">
        <v>2017</v>
      </c>
      <c r="H1246" s="34"/>
      <c r="I1246" s="34"/>
      <c r="J1246" s="34"/>
      <c r="K1246" s="39" t="s">
        <v>80</v>
      </c>
      <c r="L1246" s="39" t="s">
        <v>89</v>
      </c>
      <c r="M1246" s="39" t="s">
        <v>90</v>
      </c>
      <c r="N1246" s="39" t="s">
        <v>91</v>
      </c>
      <c r="O1246" s="39" t="s">
        <v>92</v>
      </c>
      <c r="P1246" s="39" t="s">
        <v>93</v>
      </c>
      <c r="Q1246" s="39" t="s">
        <v>94</v>
      </c>
      <c r="R1246" s="35" t="s">
        <v>96</v>
      </c>
      <c r="S1246" s="35" t="s">
        <v>96</v>
      </c>
      <c r="T1246" s="34" t="s">
        <v>1919</v>
      </c>
      <c r="U1246" s="39" t="s">
        <v>31</v>
      </c>
      <c r="V1246" s="35" t="s">
        <v>31</v>
      </c>
      <c r="W1246" s="34" t="s">
        <v>280</v>
      </c>
      <c r="X1246" s="357" t="s">
        <v>281</v>
      </c>
      <c r="Y1246" s="115"/>
      <c r="Z1246" s="39" t="s">
        <v>239</v>
      </c>
      <c r="AA1246" s="112"/>
      <c r="AB1246" s="115"/>
      <c r="AC1246" s="41">
        <v>96</v>
      </c>
      <c r="AD1246" s="332" t="s">
        <v>240</v>
      </c>
      <c r="AE1246" s="41" t="s">
        <v>508</v>
      </c>
      <c r="AF1246" s="332" t="s">
        <v>240</v>
      </c>
      <c r="AG1246" s="112"/>
      <c r="AH1246" s="56">
        <v>12.7</v>
      </c>
      <c r="AI1246" s="111">
        <v>12.7</v>
      </c>
      <c r="AJ1246" s="56"/>
      <c r="AK1246" s="130"/>
      <c r="AL1246" s="336">
        <v>7.19</v>
      </c>
      <c r="AM1246" s="44">
        <v>343.49451000000005</v>
      </c>
      <c r="AN1246" s="111">
        <v>0.58170002762926742</v>
      </c>
      <c r="AO1246" s="111">
        <f t="shared" si="58"/>
        <v>1</v>
      </c>
      <c r="AP1246" s="111">
        <v>1</v>
      </c>
      <c r="AQ1246" s="111"/>
      <c r="AR1246" s="335" t="s">
        <v>295</v>
      </c>
      <c r="AS1246" s="111" t="s">
        <v>240</v>
      </c>
      <c r="AT1246" s="111" t="s">
        <v>295</v>
      </c>
      <c r="AU1246" s="111" t="s">
        <v>240</v>
      </c>
      <c r="AV1246" s="130"/>
      <c r="AW1246" s="114"/>
      <c r="AX1246" s="130">
        <v>13</v>
      </c>
      <c r="AY1246" s="114">
        <v>7.19</v>
      </c>
      <c r="AZ1246" s="334" t="s">
        <v>240</v>
      </c>
      <c r="BA1246" s="130"/>
      <c r="BB1246" s="130">
        <v>343.49451000000005</v>
      </c>
      <c r="BC1246" s="114">
        <v>0.58170002762926742</v>
      </c>
      <c r="BD1246" s="114"/>
      <c r="BE1246" s="56"/>
      <c r="BF1246" s="114">
        <v>0.58170002762926742</v>
      </c>
      <c r="BG1246" s="114"/>
      <c r="BH1246" s="114"/>
      <c r="BI1246" s="114"/>
      <c r="BJ1246" s="112">
        <v>0.01</v>
      </c>
      <c r="BK1246" s="56">
        <v>6.75</v>
      </c>
      <c r="BL1246" s="56">
        <v>79.319999999999993</v>
      </c>
      <c r="BM1246" s="56">
        <v>5.38</v>
      </c>
      <c r="BN1246" s="56">
        <v>2.61</v>
      </c>
      <c r="BO1246" s="56">
        <v>3.6</v>
      </c>
      <c r="BP1246" s="223">
        <v>94.11</v>
      </c>
      <c r="BQ1246" s="56">
        <v>41.87</v>
      </c>
      <c r="BR1246" s="56"/>
      <c r="BS1246" s="34"/>
      <c r="BT1246" s="34"/>
      <c r="BU1246" s="34"/>
      <c r="BV1246" s="34"/>
      <c r="BW1246" s="34"/>
      <c r="BX1246" s="34"/>
    </row>
    <row r="1247" spans="1:76" x14ac:dyDescent="0.35">
      <c r="A1247" s="34" t="s">
        <v>297</v>
      </c>
      <c r="B1247" s="34"/>
      <c r="C1247" s="34"/>
      <c r="D1247" s="34"/>
      <c r="E1247" s="34" t="s">
        <v>2076</v>
      </c>
      <c r="F1247" s="34" t="s">
        <v>2077</v>
      </c>
      <c r="G1247" s="41">
        <v>2017</v>
      </c>
      <c r="H1247" s="34"/>
      <c r="I1247" s="34"/>
      <c r="J1247" s="34"/>
      <c r="K1247" s="39" t="s">
        <v>80</v>
      </c>
      <c r="L1247" s="39" t="s">
        <v>89</v>
      </c>
      <c r="M1247" s="39" t="s">
        <v>90</v>
      </c>
      <c r="N1247" s="39" t="s">
        <v>91</v>
      </c>
      <c r="O1247" s="39" t="s">
        <v>92</v>
      </c>
      <c r="P1247" s="39" t="s">
        <v>93</v>
      </c>
      <c r="Q1247" s="39" t="s">
        <v>94</v>
      </c>
      <c r="R1247" s="35" t="s">
        <v>96</v>
      </c>
      <c r="S1247" s="35" t="s">
        <v>96</v>
      </c>
      <c r="T1247" s="34" t="s">
        <v>1919</v>
      </c>
      <c r="U1247" s="39" t="s">
        <v>31</v>
      </c>
      <c r="V1247" s="35" t="s">
        <v>31</v>
      </c>
      <c r="W1247" s="34" t="s">
        <v>280</v>
      </c>
      <c r="X1247" s="357" t="s">
        <v>281</v>
      </c>
      <c r="Y1247" s="115"/>
      <c r="Z1247" s="39" t="s">
        <v>239</v>
      </c>
      <c r="AA1247" s="112"/>
      <c r="AB1247" s="115"/>
      <c r="AC1247" s="41">
        <v>96</v>
      </c>
      <c r="AD1247" s="332" t="s">
        <v>240</v>
      </c>
      <c r="AE1247" s="41" t="s">
        <v>508</v>
      </c>
      <c r="AF1247" s="332" t="s">
        <v>240</v>
      </c>
      <c r="AG1247" s="112"/>
      <c r="AH1247" s="56">
        <v>19.7</v>
      </c>
      <c r="AI1247" s="111">
        <v>19.7</v>
      </c>
      <c r="AJ1247" s="56"/>
      <c r="AK1247" s="130"/>
      <c r="AL1247" s="336">
        <v>5</v>
      </c>
      <c r="AM1247" s="44">
        <v>13.041049999999998</v>
      </c>
      <c r="AN1247" s="111">
        <v>0.5</v>
      </c>
      <c r="AO1247" s="111">
        <f t="shared" si="58"/>
        <v>1</v>
      </c>
      <c r="AP1247" s="111">
        <v>1</v>
      </c>
      <c r="AQ1247" s="111"/>
      <c r="AR1247" s="335" t="s">
        <v>295</v>
      </c>
      <c r="AS1247" s="111" t="s">
        <v>240</v>
      </c>
      <c r="AT1247" s="111" t="s">
        <v>295</v>
      </c>
      <c r="AU1247" s="111" t="s">
        <v>240</v>
      </c>
      <c r="AV1247" s="130"/>
      <c r="AW1247" s="114"/>
      <c r="AX1247" s="130">
        <v>13</v>
      </c>
      <c r="AY1247" s="114">
        <v>5</v>
      </c>
      <c r="AZ1247" s="334" t="s">
        <v>240</v>
      </c>
      <c r="BA1247" s="130"/>
      <c r="BB1247" s="130">
        <v>13.041049999999998</v>
      </c>
      <c r="BC1247" s="114">
        <v>0.5</v>
      </c>
      <c r="BD1247" s="114"/>
      <c r="BE1247" s="56"/>
      <c r="BF1247" s="114">
        <v>0.5</v>
      </c>
      <c r="BG1247" s="114"/>
      <c r="BH1247" s="114"/>
      <c r="BI1247" s="114"/>
      <c r="BJ1247" s="112">
        <v>0.01</v>
      </c>
      <c r="BK1247" s="56">
        <v>3.59</v>
      </c>
      <c r="BL1247" s="56">
        <v>0.99</v>
      </c>
      <c r="BM1247" s="56">
        <v>2.2400000000000002</v>
      </c>
      <c r="BN1247" s="56">
        <v>0.39</v>
      </c>
      <c r="BO1247" s="56">
        <v>2.88</v>
      </c>
      <c r="BP1247" s="223">
        <v>15.96</v>
      </c>
      <c r="BQ1247" s="56">
        <v>7.2</v>
      </c>
      <c r="BR1247" s="56"/>
      <c r="BS1247" s="34"/>
      <c r="BT1247" s="34"/>
      <c r="BU1247" s="34"/>
      <c r="BV1247" s="34"/>
      <c r="BW1247" s="34"/>
      <c r="BX1247" s="34"/>
    </row>
    <row r="1248" spans="1:76" x14ac:dyDescent="0.35">
      <c r="A1248" s="34" t="s">
        <v>297</v>
      </c>
      <c r="B1248" s="34"/>
      <c r="C1248" s="34"/>
      <c r="D1248" s="34"/>
      <c r="E1248" s="34" t="s">
        <v>2076</v>
      </c>
      <c r="F1248" s="34" t="s">
        <v>2077</v>
      </c>
      <c r="G1248" s="41">
        <v>2017</v>
      </c>
      <c r="H1248" s="34"/>
      <c r="I1248" s="34"/>
      <c r="J1248" s="34"/>
      <c r="K1248" s="39" t="s">
        <v>80</v>
      </c>
      <c r="L1248" s="39" t="s">
        <v>89</v>
      </c>
      <c r="M1248" s="39" t="s">
        <v>90</v>
      </c>
      <c r="N1248" s="39" t="s">
        <v>91</v>
      </c>
      <c r="O1248" s="39" t="s">
        <v>92</v>
      </c>
      <c r="P1248" s="39" t="s">
        <v>93</v>
      </c>
      <c r="Q1248" s="39" t="s">
        <v>94</v>
      </c>
      <c r="R1248" s="35" t="s">
        <v>96</v>
      </c>
      <c r="S1248" s="35" t="s">
        <v>96</v>
      </c>
      <c r="T1248" s="34" t="s">
        <v>1919</v>
      </c>
      <c r="U1248" s="39" t="s">
        <v>31</v>
      </c>
      <c r="V1248" s="35" t="s">
        <v>31</v>
      </c>
      <c r="W1248" s="34" t="s">
        <v>280</v>
      </c>
      <c r="X1248" s="357" t="s">
        <v>281</v>
      </c>
      <c r="Y1248" s="115"/>
      <c r="Z1248" s="39" t="s">
        <v>239</v>
      </c>
      <c r="AA1248" s="112"/>
      <c r="AB1248" s="115"/>
      <c r="AC1248" s="41">
        <v>96</v>
      </c>
      <c r="AD1248" s="332" t="s">
        <v>240</v>
      </c>
      <c r="AE1248" s="41" t="s">
        <v>508</v>
      </c>
      <c r="AF1248" s="332" t="s">
        <v>240</v>
      </c>
      <c r="AG1248" s="112"/>
      <c r="AH1248" s="56">
        <v>24.15</v>
      </c>
      <c r="AI1248" s="111">
        <v>24.15</v>
      </c>
      <c r="AJ1248" s="56"/>
      <c r="AK1248" s="130"/>
      <c r="AL1248" s="336">
        <v>7.04</v>
      </c>
      <c r="AM1248" s="44">
        <v>20.833490000000001</v>
      </c>
      <c r="AN1248" s="111">
        <v>0.93000004417262983</v>
      </c>
      <c r="AO1248" s="111">
        <f t="shared" si="58"/>
        <v>1</v>
      </c>
      <c r="AP1248" s="111">
        <v>1</v>
      </c>
      <c r="AQ1248" s="111"/>
      <c r="AR1248" s="335" t="s">
        <v>295</v>
      </c>
      <c r="AS1248" s="111" t="s">
        <v>240</v>
      </c>
      <c r="AT1248" s="111" t="s">
        <v>295</v>
      </c>
      <c r="AU1248" s="111" t="s">
        <v>240</v>
      </c>
      <c r="AV1248" s="130"/>
      <c r="AW1248" s="114"/>
      <c r="AX1248" s="130">
        <v>13</v>
      </c>
      <c r="AY1248" s="114">
        <v>7.04</v>
      </c>
      <c r="AZ1248" s="334" t="s">
        <v>240</v>
      </c>
      <c r="BA1248" s="130"/>
      <c r="BB1248" s="130">
        <v>20.833490000000001</v>
      </c>
      <c r="BC1248" s="114">
        <v>0.93000004417262983</v>
      </c>
      <c r="BD1248" s="114"/>
      <c r="BE1248" s="56"/>
      <c r="BF1248" s="114">
        <v>0.93000004417262983</v>
      </c>
      <c r="BG1248" s="114"/>
      <c r="BH1248" s="114"/>
      <c r="BI1248" s="114"/>
      <c r="BJ1248" s="112">
        <v>60</v>
      </c>
      <c r="BK1248" s="56">
        <v>6.15</v>
      </c>
      <c r="BL1248" s="56">
        <v>1.33</v>
      </c>
      <c r="BM1248" s="56">
        <v>2.64</v>
      </c>
      <c r="BN1248" s="56">
        <v>0.47</v>
      </c>
      <c r="BO1248" s="56">
        <v>3.6</v>
      </c>
      <c r="BP1248" s="223">
        <v>4.6100000000000003</v>
      </c>
      <c r="BQ1248" s="56">
        <v>34</v>
      </c>
      <c r="BR1248" s="56"/>
      <c r="BS1248" s="34"/>
      <c r="BT1248" s="34"/>
      <c r="BU1248" s="34"/>
      <c r="BV1248" s="34"/>
      <c r="BW1248" s="34"/>
      <c r="BX1248" s="34"/>
    </row>
    <row r="1249" spans="1:76" x14ac:dyDescent="0.35">
      <c r="A1249" s="34" t="s">
        <v>297</v>
      </c>
      <c r="B1249" s="34"/>
      <c r="C1249" s="34"/>
      <c r="D1249" s="34"/>
      <c r="E1249" s="34" t="s">
        <v>2076</v>
      </c>
      <c r="F1249" s="34" t="s">
        <v>2077</v>
      </c>
      <c r="G1249" s="41">
        <v>2017</v>
      </c>
      <c r="H1249" s="34"/>
      <c r="I1249" s="34"/>
      <c r="J1249" s="34"/>
      <c r="K1249" s="39" t="s">
        <v>80</v>
      </c>
      <c r="L1249" s="39" t="s">
        <v>89</v>
      </c>
      <c r="M1249" s="39" t="s">
        <v>90</v>
      </c>
      <c r="N1249" s="39" t="s">
        <v>91</v>
      </c>
      <c r="O1249" s="39" t="s">
        <v>92</v>
      </c>
      <c r="P1249" s="39" t="s">
        <v>93</v>
      </c>
      <c r="Q1249" s="39" t="s">
        <v>94</v>
      </c>
      <c r="R1249" s="35" t="s">
        <v>96</v>
      </c>
      <c r="S1249" s="35" t="s">
        <v>96</v>
      </c>
      <c r="T1249" s="34" t="s">
        <v>1919</v>
      </c>
      <c r="U1249" s="39" t="s">
        <v>31</v>
      </c>
      <c r="V1249" s="35" t="s">
        <v>31</v>
      </c>
      <c r="W1249" s="34" t="s">
        <v>280</v>
      </c>
      <c r="X1249" s="357" t="s">
        <v>281</v>
      </c>
      <c r="Y1249" s="115"/>
      <c r="Z1249" s="39" t="s">
        <v>239</v>
      </c>
      <c r="AA1249" s="112"/>
      <c r="AB1249" s="115"/>
      <c r="AC1249" s="41">
        <v>96</v>
      </c>
      <c r="AD1249" s="332" t="s">
        <v>240</v>
      </c>
      <c r="AE1249" s="41" t="s">
        <v>508</v>
      </c>
      <c r="AF1249" s="332" t="s">
        <v>240</v>
      </c>
      <c r="AG1249" s="112"/>
      <c r="AH1249" s="56">
        <v>29</v>
      </c>
      <c r="AI1249" s="111">
        <v>29</v>
      </c>
      <c r="AJ1249" s="56"/>
      <c r="AK1249" s="130"/>
      <c r="AL1249" s="336">
        <v>7.15</v>
      </c>
      <c r="AM1249" s="44">
        <v>130.15346</v>
      </c>
      <c r="AN1249" s="111">
        <v>0.46760002220980823</v>
      </c>
      <c r="AO1249" s="111">
        <f t="shared" si="58"/>
        <v>1</v>
      </c>
      <c r="AP1249" s="111">
        <v>1</v>
      </c>
      <c r="AQ1249" s="111"/>
      <c r="AR1249" s="335" t="s">
        <v>295</v>
      </c>
      <c r="AS1249" s="111" t="s">
        <v>240</v>
      </c>
      <c r="AT1249" s="111" t="s">
        <v>295</v>
      </c>
      <c r="AU1249" s="111" t="s">
        <v>240</v>
      </c>
      <c r="AV1249" s="130"/>
      <c r="AW1249" s="114"/>
      <c r="AX1249" s="130">
        <v>13</v>
      </c>
      <c r="AY1249" s="114">
        <v>7.15</v>
      </c>
      <c r="AZ1249" s="334" t="s">
        <v>240</v>
      </c>
      <c r="BA1249" s="130"/>
      <c r="BB1249" s="130">
        <v>130.15346</v>
      </c>
      <c r="BC1249" s="114">
        <v>0.46760002220980823</v>
      </c>
      <c r="BD1249" s="114"/>
      <c r="BE1249" s="56"/>
      <c r="BF1249" s="114">
        <v>0.46760002220980823</v>
      </c>
      <c r="BG1249" s="114"/>
      <c r="BH1249" s="114"/>
      <c r="BI1249" s="114"/>
      <c r="BJ1249" s="112">
        <v>0.01</v>
      </c>
      <c r="BK1249" s="56">
        <v>49.98</v>
      </c>
      <c r="BL1249" s="56">
        <v>1.3</v>
      </c>
      <c r="BM1249" s="56">
        <v>4.2300000000000004</v>
      </c>
      <c r="BN1249" s="56">
        <v>1.35</v>
      </c>
      <c r="BO1249" s="56">
        <v>3.6</v>
      </c>
      <c r="BP1249" s="223">
        <v>54.46</v>
      </c>
      <c r="BQ1249" s="56">
        <v>45.17</v>
      </c>
      <c r="BR1249" s="56"/>
      <c r="BS1249" s="34"/>
      <c r="BT1249" s="34"/>
      <c r="BU1249" s="34"/>
      <c r="BV1249" s="34"/>
      <c r="BW1249" s="34"/>
      <c r="BX1249" s="34"/>
    </row>
    <row r="1250" spans="1:76" x14ac:dyDescent="0.35">
      <c r="A1250" s="34" t="s">
        <v>297</v>
      </c>
      <c r="B1250" s="34"/>
      <c r="C1250" s="34"/>
      <c r="D1250" s="34"/>
      <c r="E1250" s="34" t="s">
        <v>2076</v>
      </c>
      <c r="F1250" s="34" t="s">
        <v>2077</v>
      </c>
      <c r="G1250" s="41">
        <v>2017</v>
      </c>
      <c r="H1250" s="34"/>
      <c r="I1250" s="34"/>
      <c r="J1250" s="34"/>
      <c r="K1250" s="39" t="s">
        <v>80</v>
      </c>
      <c r="L1250" s="39" t="s">
        <v>89</v>
      </c>
      <c r="M1250" s="39" t="s">
        <v>90</v>
      </c>
      <c r="N1250" s="39" t="s">
        <v>91</v>
      </c>
      <c r="O1250" s="39" t="s">
        <v>92</v>
      </c>
      <c r="P1250" s="39" t="s">
        <v>93</v>
      </c>
      <c r="Q1250" s="39" t="s">
        <v>94</v>
      </c>
      <c r="R1250" s="35" t="s">
        <v>96</v>
      </c>
      <c r="S1250" s="35" t="s">
        <v>96</v>
      </c>
      <c r="T1250" s="34" t="s">
        <v>1919</v>
      </c>
      <c r="U1250" s="39" t="s">
        <v>31</v>
      </c>
      <c r="V1250" s="35" t="s">
        <v>31</v>
      </c>
      <c r="W1250" s="34" t="s">
        <v>280</v>
      </c>
      <c r="X1250" s="357" t="s">
        <v>281</v>
      </c>
      <c r="Y1250" s="115"/>
      <c r="Z1250" s="39" t="s">
        <v>239</v>
      </c>
      <c r="AA1250" s="112"/>
      <c r="AB1250" s="115"/>
      <c r="AC1250" s="41">
        <v>96</v>
      </c>
      <c r="AD1250" s="332" t="s">
        <v>240</v>
      </c>
      <c r="AE1250" s="41" t="s">
        <v>508</v>
      </c>
      <c r="AF1250" s="332" t="s">
        <v>240</v>
      </c>
      <c r="AG1250" s="112"/>
      <c r="AH1250" s="56">
        <v>41.3</v>
      </c>
      <c r="AI1250" s="111">
        <v>41.3</v>
      </c>
      <c r="AJ1250" s="56"/>
      <c r="AK1250" s="130"/>
      <c r="AL1250" s="336">
        <v>7.09</v>
      </c>
      <c r="AM1250" s="44">
        <v>19.797440000000002</v>
      </c>
      <c r="AN1250" s="111">
        <v>2.1100001002196218</v>
      </c>
      <c r="AO1250" s="111">
        <f t="shared" si="58"/>
        <v>1</v>
      </c>
      <c r="AP1250" s="111">
        <v>1</v>
      </c>
      <c r="AQ1250" s="111"/>
      <c r="AR1250" s="335" t="s">
        <v>295</v>
      </c>
      <c r="AS1250" s="111" t="s">
        <v>240</v>
      </c>
      <c r="AT1250" s="111" t="s">
        <v>295</v>
      </c>
      <c r="AU1250" s="111" t="s">
        <v>240</v>
      </c>
      <c r="AV1250" s="130"/>
      <c r="AW1250" s="114"/>
      <c r="AX1250" s="130">
        <v>13</v>
      </c>
      <c r="AY1250" s="114">
        <v>7.09</v>
      </c>
      <c r="AZ1250" s="334" t="s">
        <v>240</v>
      </c>
      <c r="BA1250" s="130"/>
      <c r="BB1250" s="130">
        <v>19.797440000000002</v>
      </c>
      <c r="BC1250" s="114">
        <v>2.1100001002196218</v>
      </c>
      <c r="BD1250" s="114"/>
      <c r="BE1250" s="56"/>
      <c r="BF1250" s="114">
        <v>2.1100001002196218</v>
      </c>
      <c r="BG1250" s="114"/>
      <c r="BH1250" s="114"/>
      <c r="BI1250" s="114"/>
      <c r="BJ1250" s="112">
        <v>60</v>
      </c>
      <c r="BK1250" s="56">
        <v>5.9</v>
      </c>
      <c r="BL1250" s="56">
        <v>1.23</v>
      </c>
      <c r="BM1250" s="56">
        <v>2.79</v>
      </c>
      <c r="BN1250" s="56">
        <v>0.56999999999999995</v>
      </c>
      <c r="BO1250" s="56">
        <v>3.6</v>
      </c>
      <c r="BP1250" s="223">
        <v>21.82</v>
      </c>
      <c r="BQ1250" s="56">
        <v>32.340000000000003</v>
      </c>
      <c r="BR1250" s="56"/>
      <c r="BS1250" s="34"/>
      <c r="BT1250" s="34"/>
      <c r="BU1250" s="34"/>
      <c r="BV1250" s="34"/>
      <c r="BW1250" s="34"/>
      <c r="BX1250" s="34"/>
    </row>
    <row r="1251" spans="1:76" x14ac:dyDescent="0.35">
      <c r="A1251" s="34" t="s">
        <v>297</v>
      </c>
      <c r="B1251" s="34"/>
      <c r="C1251" s="34"/>
      <c r="D1251" s="34"/>
      <c r="E1251" s="34" t="s">
        <v>2076</v>
      </c>
      <c r="F1251" s="34" t="s">
        <v>2077</v>
      </c>
      <c r="G1251" s="41">
        <v>2017</v>
      </c>
      <c r="H1251" s="34"/>
      <c r="I1251" s="34"/>
      <c r="J1251" s="34"/>
      <c r="K1251" s="39" t="s">
        <v>80</v>
      </c>
      <c r="L1251" s="39" t="s">
        <v>89</v>
      </c>
      <c r="M1251" s="39" t="s">
        <v>90</v>
      </c>
      <c r="N1251" s="39" t="s">
        <v>91</v>
      </c>
      <c r="O1251" s="39" t="s">
        <v>92</v>
      </c>
      <c r="P1251" s="39" t="s">
        <v>93</v>
      </c>
      <c r="Q1251" s="39" t="s">
        <v>94</v>
      </c>
      <c r="R1251" s="35" t="s">
        <v>96</v>
      </c>
      <c r="S1251" s="35" t="s">
        <v>96</v>
      </c>
      <c r="T1251" s="34" t="s">
        <v>1919</v>
      </c>
      <c r="U1251" s="39" t="s">
        <v>31</v>
      </c>
      <c r="V1251" s="35" t="s">
        <v>31</v>
      </c>
      <c r="W1251" s="34" t="s">
        <v>280</v>
      </c>
      <c r="X1251" s="357" t="s">
        <v>281</v>
      </c>
      <c r="Y1251" s="115"/>
      <c r="Z1251" s="39" t="s">
        <v>239</v>
      </c>
      <c r="AA1251" s="112"/>
      <c r="AB1251" s="115"/>
      <c r="AC1251" s="41">
        <v>96</v>
      </c>
      <c r="AD1251" s="332" t="s">
        <v>240</v>
      </c>
      <c r="AE1251" s="41" t="s">
        <v>508</v>
      </c>
      <c r="AF1251" s="332" t="s">
        <v>240</v>
      </c>
      <c r="AG1251" s="112"/>
      <c r="AH1251" s="56">
        <v>46</v>
      </c>
      <c r="AI1251" s="111">
        <v>46</v>
      </c>
      <c r="AJ1251" s="56"/>
      <c r="AK1251" s="130"/>
      <c r="AL1251" s="336">
        <v>7.2</v>
      </c>
      <c r="AM1251" s="44">
        <v>317.26029999999997</v>
      </c>
      <c r="AN1251" s="111">
        <v>0.55000002612359822</v>
      </c>
      <c r="AO1251" s="111">
        <f t="shared" si="58"/>
        <v>1</v>
      </c>
      <c r="AP1251" s="111">
        <v>1</v>
      </c>
      <c r="AQ1251" s="111"/>
      <c r="AR1251" s="335" t="s">
        <v>295</v>
      </c>
      <c r="AS1251" s="111" t="s">
        <v>240</v>
      </c>
      <c r="AT1251" s="111" t="s">
        <v>295</v>
      </c>
      <c r="AU1251" s="111" t="s">
        <v>240</v>
      </c>
      <c r="AV1251" s="130"/>
      <c r="AW1251" s="114"/>
      <c r="AX1251" s="130">
        <v>13</v>
      </c>
      <c r="AY1251" s="114">
        <v>7.2</v>
      </c>
      <c r="AZ1251" s="334" t="s">
        <v>240</v>
      </c>
      <c r="BA1251" s="130"/>
      <c r="BB1251" s="130">
        <v>317.26029999999997</v>
      </c>
      <c r="BC1251" s="114">
        <v>0.55000002612359822</v>
      </c>
      <c r="BD1251" s="114"/>
      <c r="BE1251" s="56"/>
      <c r="BF1251" s="114">
        <v>0.55000002612359822</v>
      </c>
      <c r="BG1251" s="114"/>
      <c r="BH1251" s="114"/>
      <c r="BI1251" s="114"/>
      <c r="BJ1251" s="112">
        <v>0.01</v>
      </c>
      <c r="BK1251" s="56">
        <v>124.22</v>
      </c>
      <c r="BL1251" s="56">
        <v>1.72</v>
      </c>
      <c r="BM1251" s="56">
        <v>5.26</v>
      </c>
      <c r="BN1251" s="56">
        <v>2.61</v>
      </c>
      <c r="BO1251" s="56">
        <v>3.6</v>
      </c>
      <c r="BP1251" s="223">
        <v>82.41</v>
      </c>
      <c r="BQ1251" s="56">
        <v>48.36</v>
      </c>
      <c r="BR1251" s="56"/>
      <c r="BS1251" s="34"/>
      <c r="BT1251" s="34"/>
      <c r="BU1251" s="34"/>
      <c r="BV1251" s="34"/>
      <c r="BW1251" s="34"/>
      <c r="BX1251" s="34"/>
    </row>
    <row r="1252" spans="1:76" x14ac:dyDescent="0.35">
      <c r="A1252" s="34" t="s">
        <v>297</v>
      </c>
      <c r="B1252" s="34"/>
      <c r="C1252" s="34"/>
      <c r="D1252" s="34"/>
      <c r="E1252" s="34" t="s">
        <v>2076</v>
      </c>
      <c r="F1252" s="34" t="s">
        <v>2077</v>
      </c>
      <c r="G1252" s="41">
        <v>2017</v>
      </c>
      <c r="H1252" s="34"/>
      <c r="I1252" s="34"/>
      <c r="J1252" s="34"/>
      <c r="K1252" s="39" t="s">
        <v>80</v>
      </c>
      <c r="L1252" s="39" t="s">
        <v>89</v>
      </c>
      <c r="M1252" s="39" t="s">
        <v>90</v>
      </c>
      <c r="N1252" s="39" t="s">
        <v>91</v>
      </c>
      <c r="O1252" s="39" t="s">
        <v>92</v>
      </c>
      <c r="P1252" s="39" t="s">
        <v>93</v>
      </c>
      <c r="Q1252" s="39" t="s">
        <v>94</v>
      </c>
      <c r="R1252" s="35" t="s">
        <v>96</v>
      </c>
      <c r="S1252" s="35" t="s">
        <v>96</v>
      </c>
      <c r="T1252" s="34" t="s">
        <v>1919</v>
      </c>
      <c r="U1252" s="39" t="s">
        <v>31</v>
      </c>
      <c r="V1252" s="35" t="s">
        <v>31</v>
      </c>
      <c r="W1252" s="34" t="s">
        <v>280</v>
      </c>
      <c r="X1252" s="357" t="s">
        <v>281</v>
      </c>
      <c r="Y1252" s="115"/>
      <c r="Z1252" s="39" t="s">
        <v>239</v>
      </c>
      <c r="AA1252" s="112"/>
      <c r="AB1252" s="115"/>
      <c r="AC1252" s="41">
        <v>96</v>
      </c>
      <c r="AD1252" s="332" t="s">
        <v>240</v>
      </c>
      <c r="AE1252" s="41" t="s">
        <v>508</v>
      </c>
      <c r="AF1252" s="332" t="s">
        <v>240</v>
      </c>
      <c r="AG1252" s="112"/>
      <c r="AH1252" s="56">
        <v>139.16999999999999</v>
      </c>
      <c r="AI1252" s="111">
        <v>139.16999999999999</v>
      </c>
      <c r="AJ1252" s="56"/>
      <c r="AK1252" s="130"/>
      <c r="AL1252" s="336">
        <v>7.02</v>
      </c>
      <c r="AM1252" s="44">
        <v>22.161729999999999</v>
      </c>
      <c r="AN1252" s="111">
        <v>5.4600002593360841</v>
      </c>
      <c r="AO1252" s="111">
        <f t="shared" si="58"/>
        <v>1</v>
      </c>
      <c r="AP1252" s="111">
        <v>1</v>
      </c>
      <c r="AQ1252" s="111"/>
      <c r="AR1252" s="335" t="s">
        <v>295</v>
      </c>
      <c r="AS1252" s="111" t="s">
        <v>240</v>
      </c>
      <c r="AT1252" s="111" t="s">
        <v>295</v>
      </c>
      <c r="AU1252" s="111" t="s">
        <v>240</v>
      </c>
      <c r="AV1252" s="130"/>
      <c r="AW1252" s="114"/>
      <c r="AX1252" s="130">
        <v>13</v>
      </c>
      <c r="AY1252" s="114">
        <v>7.02</v>
      </c>
      <c r="AZ1252" s="334" t="s">
        <v>240</v>
      </c>
      <c r="BA1252" s="130"/>
      <c r="BB1252" s="130">
        <v>22.161729999999999</v>
      </c>
      <c r="BC1252" s="114">
        <v>5.4600002593360841</v>
      </c>
      <c r="BD1252" s="114"/>
      <c r="BE1252" s="56"/>
      <c r="BF1252" s="114">
        <v>5.4600002593360841</v>
      </c>
      <c r="BG1252" s="114"/>
      <c r="BH1252" s="114"/>
      <c r="BI1252" s="114"/>
      <c r="BJ1252" s="112">
        <v>60</v>
      </c>
      <c r="BK1252" s="56">
        <v>6.55</v>
      </c>
      <c r="BL1252" s="56">
        <v>1.41</v>
      </c>
      <c r="BM1252" s="56">
        <v>3.21</v>
      </c>
      <c r="BN1252" s="56">
        <v>0.67</v>
      </c>
      <c r="BO1252" s="56">
        <v>3.6</v>
      </c>
      <c r="BP1252" s="223">
        <v>7.54</v>
      </c>
      <c r="BQ1252" s="56">
        <v>40.07</v>
      </c>
      <c r="BR1252" s="56"/>
      <c r="BS1252" s="34"/>
      <c r="BT1252" s="34"/>
      <c r="BU1252" s="34"/>
      <c r="BV1252" s="34"/>
      <c r="BW1252" s="34"/>
      <c r="BX1252" s="34"/>
    </row>
    <row r="1253" spans="1:76" x14ac:dyDescent="0.35">
      <c r="A1253" s="34" t="s">
        <v>297</v>
      </c>
      <c r="B1253" s="34"/>
      <c r="C1253" s="34"/>
      <c r="D1253" s="34"/>
      <c r="E1253" s="34" t="s">
        <v>2076</v>
      </c>
      <c r="F1253" s="34" t="s">
        <v>2077</v>
      </c>
      <c r="G1253" s="41">
        <v>2017</v>
      </c>
      <c r="H1253" s="34"/>
      <c r="I1253" s="34"/>
      <c r="J1253" s="34"/>
      <c r="K1253" s="39" t="s">
        <v>80</v>
      </c>
      <c r="L1253" s="39" t="s">
        <v>89</v>
      </c>
      <c r="M1253" s="39" t="s">
        <v>90</v>
      </c>
      <c r="N1253" s="39" t="s">
        <v>91</v>
      </c>
      <c r="O1253" s="39" t="s">
        <v>92</v>
      </c>
      <c r="P1253" s="39" t="s">
        <v>93</v>
      </c>
      <c r="Q1253" s="39" t="s">
        <v>94</v>
      </c>
      <c r="R1253" s="35" t="s">
        <v>96</v>
      </c>
      <c r="S1253" s="35" t="s">
        <v>96</v>
      </c>
      <c r="T1253" s="34" t="s">
        <v>1919</v>
      </c>
      <c r="U1253" s="39" t="s">
        <v>31</v>
      </c>
      <c r="V1253" s="35" t="s">
        <v>31</v>
      </c>
      <c r="W1253" s="34" t="s">
        <v>280</v>
      </c>
      <c r="X1253" s="357" t="s">
        <v>281</v>
      </c>
      <c r="Y1253" s="115"/>
      <c r="Z1253" s="39" t="s">
        <v>239</v>
      </c>
      <c r="AA1253" s="112"/>
      <c r="AB1253" s="115"/>
      <c r="AC1253" s="41">
        <v>96</v>
      </c>
      <c r="AD1253" s="332" t="s">
        <v>240</v>
      </c>
      <c r="AE1253" s="41" t="s">
        <v>508</v>
      </c>
      <c r="AF1253" s="332" t="s">
        <v>240</v>
      </c>
      <c r="AG1253" s="112"/>
      <c r="AH1253" s="56">
        <v>230.67</v>
      </c>
      <c r="AI1253" s="111">
        <v>230.67</v>
      </c>
      <c r="AJ1253" s="56"/>
      <c r="AK1253" s="130"/>
      <c r="AL1253" s="336">
        <v>7.01</v>
      </c>
      <c r="AM1253" s="44">
        <v>24.409929999999999</v>
      </c>
      <c r="AN1253" s="111">
        <v>11.090000526746735</v>
      </c>
      <c r="AO1253" s="111">
        <f t="shared" si="58"/>
        <v>1</v>
      </c>
      <c r="AP1253" s="111">
        <v>1</v>
      </c>
      <c r="AQ1253" s="111"/>
      <c r="AR1253" s="335" t="s">
        <v>295</v>
      </c>
      <c r="AS1253" s="111" t="s">
        <v>240</v>
      </c>
      <c r="AT1253" s="111" t="s">
        <v>295</v>
      </c>
      <c r="AU1253" s="111" t="s">
        <v>240</v>
      </c>
      <c r="AV1253" s="130"/>
      <c r="AW1253" s="114"/>
      <c r="AX1253" s="130">
        <v>13</v>
      </c>
      <c r="AY1253" s="114">
        <v>7.01</v>
      </c>
      <c r="AZ1253" s="334" t="s">
        <v>240</v>
      </c>
      <c r="BA1253" s="130"/>
      <c r="BB1253" s="130">
        <v>24.409929999999999</v>
      </c>
      <c r="BC1253" s="114">
        <v>11.090000526746735</v>
      </c>
      <c r="BD1253" s="114"/>
      <c r="BE1253" s="56"/>
      <c r="BF1253" s="114">
        <v>11.090000526746735</v>
      </c>
      <c r="BG1253" s="114"/>
      <c r="BH1253" s="114"/>
      <c r="BI1253" s="114"/>
      <c r="BJ1253" s="112">
        <v>60</v>
      </c>
      <c r="BK1253" s="56">
        <v>7.17</v>
      </c>
      <c r="BL1253" s="56">
        <v>1.58</v>
      </c>
      <c r="BM1253" s="56">
        <v>3.68</v>
      </c>
      <c r="BN1253" s="56">
        <v>0.84</v>
      </c>
      <c r="BO1253" s="56">
        <v>3.6</v>
      </c>
      <c r="BP1253" s="223">
        <v>13.33</v>
      </c>
      <c r="BQ1253" s="56">
        <v>42.04</v>
      </c>
      <c r="BR1253" s="56"/>
      <c r="BS1253" s="34"/>
      <c r="BT1253" s="34"/>
      <c r="BU1253" s="34"/>
      <c r="BV1253" s="34"/>
      <c r="BW1253" s="34"/>
      <c r="BX1253" s="34"/>
    </row>
    <row r="1254" spans="1:76" x14ac:dyDescent="0.35">
      <c r="A1254" s="34" t="s">
        <v>324</v>
      </c>
      <c r="B1254" s="34"/>
      <c r="C1254" s="34"/>
      <c r="D1254" s="34"/>
      <c r="E1254" s="35" t="s">
        <v>725</v>
      </c>
      <c r="F1254" s="35" t="s">
        <v>742</v>
      </c>
      <c r="G1254" s="40" t="s">
        <v>1076</v>
      </c>
      <c r="H1254" s="39" t="s">
        <v>727</v>
      </c>
      <c r="I1254" s="39" t="s">
        <v>728</v>
      </c>
      <c r="J1254" s="35"/>
      <c r="K1254" s="39" t="s">
        <v>80</v>
      </c>
      <c r="L1254" s="39" t="s">
        <v>89</v>
      </c>
      <c r="M1254" s="39" t="s">
        <v>90</v>
      </c>
      <c r="N1254" s="39" t="s">
        <v>91</v>
      </c>
      <c r="O1254" s="39" t="s">
        <v>92</v>
      </c>
      <c r="P1254" s="39" t="s">
        <v>93</v>
      </c>
      <c r="Q1254" s="39" t="s">
        <v>94</v>
      </c>
      <c r="R1254" s="35" t="s">
        <v>96</v>
      </c>
      <c r="S1254" s="35" t="s">
        <v>96</v>
      </c>
      <c r="T1254" s="35" t="s">
        <v>1919</v>
      </c>
      <c r="U1254" s="39" t="s">
        <v>31</v>
      </c>
      <c r="V1254" s="35" t="s">
        <v>31</v>
      </c>
      <c r="W1254" s="34" t="s">
        <v>280</v>
      </c>
      <c r="X1254" s="35" t="s">
        <v>327</v>
      </c>
      <c r="Y1254" s="35"/>
      <c r="Z1254" s="39" t="s">
        <v>239</v>
      </c>
      <c r="AA1254" s="343"/>
      <c r="AB1254" s="34"/>
      <c r="AC1254" s="41">
        <v>96</v>
      </c>
      <c r="AD1254" s="41" t="s">
        <v>240</v>
      </c>
      <c r="AE1254" s="41" t="s">
        <v>508</v>
      </c>
      <c r="AF1254" s="332" t="s">
        <v>240</v>
      </c>
      <c r="AG1254" s="34"/>
      <c r="AH1254" s="343">
        <v>20</v>
      </c>
      <c r="AI1254" s="111">
        <v>20</v>
      </c>
      <c r="AJ1254" s="350"/>
      <c r="AK1254" s="35" t="s">
        <v>748</v>
      </c>
      <c r="AL1254" s="336">
        <v>7.5</v>
      </c>
      <c r="AM1254" s="44">
        <v>54</v>
      </c>
      <c r="AN1254" s="111"/>
      <c r="AO1254" s="111">
        <v>4</v>
      </c>
      <c r="AP1254" s="111">
        <v>3</v>
      </c>
      <c r="AQ1254" s="111" t="s">
        <v>735</v>
      </c>
      <c r="AR1254" s="335" t="s">
        <v>240</v>
      </c>
      <c r="AS1254" s="111" t="s">
        <v>295</v>
      </c>
      <c r="AT1254" s="111" t="s">
        <v>295</v>
      </c>
      <c r="AU1254" s="111"/>
      <c r="AV1254" s="35" t="s">
        <v>749</v>
      </c>
      <c r="AW1254" s="39" t="s">
        <v>736</v>
      </c>
      <c r="AX1254" s="34">
        <v>15</v>
      </c>
      <c r="AY1254" s="34" t="s">
        <v>737</v>
      </c>
      <c r="AZ1254" s="334" t="s">
        <v>240</v>
      </c>
      <c r="BA1254" s="34" t="s">
        <v>738</v>
      </c>
      <c r="BB1254" s="34"/>
      <c r="BC1254" s="34"/>
      <c r="BD1254" s="34"/>
      <c r="BE1254" s="34"/>
      <c r="BF1254" s="34"/>
      <c r="BG1254" s="34"/>
      <c r="BH1254" s="34"/>
      <c r="BI1254" s="34"/>
      <c r="BJ1254" s="34"/>
      <c r="BK1254" s="34"/>
      <c r="BL1254" s="34"/>
      <c r="BM1254" s="34"/>
      <c r="BN1254" s="34"/>
      <c r="BO1254" s="34"/>
      <c r="BP1254" s="38"/>
      <c r="BQ1254" s="34">
        <v>27</v>
      </c>
      <c r="BR1254" s="34"/>
      <c r="BS1254" s="34"/>
      <c r="BT1254" s="342">
        <v>0.85</v>
      </c>
      <c r="BU1254" s="34" t="s">
        <v>324</v>
      </c>
      <c r="BV1254" s="34"/>
      <c r="BW1254" s="34"/>
      <c r="BX1254" s="34"/>
    </row>
    <row r="1255" spans="1:76" x14ac:dyDescent="0.35">
      <c r="A1255" s="34" t="s">
        <v>329</v>
      </c>
      <c r="B1255" s="34"/>
      <c r="C1255" s="34"/>
      <c r="D1255" s="34"/>
      <c r="E1255" s="113" t="s">
        <v>1884</v>
      </c>
      <c r="F1255" s="113" t="s">
        <v>1885</v>
      </c>
      <c r="G1255" s="41">
        <v>1978</v>
      </c>
      <c r="H1255" s="34"/>
      <c r="I1255" s="34"/>
      <c r="J1255" s="113"/>
      <c r="K1255" s="39" t="s">
        <v>80</v>
      </c>
      <c r="L1255" s="39" t="s">
        <v>89</v>
      </c>
      <c r="M1255" s="39" t="s">
        <v>90</v>
      </c>
      <c r="N1255" s="39" t="s">
        <v>91</v>
      </c>
      <c r="O1255" s="39" t="s">
        <v>92</v>
      </c>
      <c r="P1255" s="39" t="s">
        <v>93</v>
      </c>
      <c r="Q1255" s="39" t="s">
        <v>94</v>
      </c>
      <c r="R1255" s="35" t="s">
        <v>2078</v>
      </c>
      <c r="S1255" s="35" t="s">
        <v>2078</v>
      </c>
      <c r="T1255" s="113" t="s">
        <v>2079</v>
      </c>
      <c r="U1255" s="39" t="s">
        <v>31</v>
      </c>
      <c r="V1255" s="35" t="s">
        <v>31</v>
      </c>
      <c r="W1255" s="34" t="s">
        <v>280</v>
      </c>
      <c r="X1255" s="113" t="s">
        <v>284</v>
      </c>
      <c r="Y1255" s="113"/>
      <c r="Z1255" s="39" t="s">
        <v>239</v>
      </c>
      <c r="AA1255" s="112"/>
      <c r="AB1255" s="112"/>
      <c r="AC1255" s="41">
        <v>96</v>
      </c>
      <c r="AD1255" s="41" t="s">
        <v>240</v>
      </c>
      <c r="AE1255" s="41" t="s">
        <v>508</v>
      </c>
      <c r="AF1255" s="332" t="s">
        <v>240</v>
      </c>
      <c r="AG1255" s="112"/>
      <c r="AH1255" s="112" t="s">
        <v>2080</v>
      </c>
      <c r="AI1255" s="111">
        <v>100</v>
      </c>
      <c r="AJ1255" s="112"/>
      <c r="AK1255" s="114" t="s">
        <v>509</v>
      </c>
      <c r="AL1255" s="336">
        <v>7.67</v>
      </c>
      <c r="AM1255" s="44">
        <v>83.094344708547311</v>
      </c>
      <c r="AN1255" s="111">
        <v>2.73</v>
      </c>
      <c r="AO1255" s="111">
        <v>4</v>
      </c>
      <c r="AP1255" s="111">
        <v>1</v>
      </c>
      <c r="AQ1255" s="111"/>
      <c r="AR1255" s="335" t="s">
        <v>295</v>
      </c>
      <c r="AS1255" s="111" t="s">
        <v>295</v>
      </c>
      <c r="AT1255" s="111" t="s">
        <v>295</v>
      </c>
      <c r="AU1255" s="111" t="s">
        <v>783</v>
      </c>
      <c r="AV1255" s="112" t="s">
        <v>510</v>
      </c>
      <c r="AW1255" s="112"/>
      <c r="AX1255" s="112">
        <v>7.15</v>
      </c>
      <c r="AY1255" s="112">
        <v>7.67</v>
      </c>
      <c r="AZ1255" s="334" t="s">
        <v>240</v>
      </c>
      <c r="BA1255" s="112">
        <v>83.1</v>
      </c>
      <c r="BB1255" s="130">
        <v>83.094344708547311</v>
      </c>
      <c r="BC1255" s="112">
        <v>2.73</v>
      </c>
      <c r="BD1255" s="112"/>
      <c r="BE1255" s="112">
        <v>2.73</v>
      </c>
      <c r="BF1255" s="112"/>
      <c r="BG1255" s="112"/>
      <c r="BH1255" s="112"/>
      <c r="BI1255" s="112"/>
      <c r="BJ1255" s="112">
        <v>10</v>
      </c>
      <c r="BK1255" s="56">
        <v>22.147036431611959</v>
      </c>
      <c r="BL1255" s="56">
        <v>6.7491973625090447</v>
      </c>
      <c r="BM1255" s="56">
        <v>11.763181415747599</v>
      </c>
      <c r="BN1255" s="56">
        <v>1.8064791015445556</v>
      </c>
      <c r="BO1255" s="56">
        <v>23.823578363845993</v>
      </c>
      <c r="BP1255" s="223">
        <v>15.425295938869745</v>
      </c>
      <c r="BQ1255" s="112">
        <v>64.400000000000006</v>
      </c>
      <c r="BR1255" s="56"/>
      <c r="BS1255" s="112"/>
      <c r="BT1255" s="113" t="s">
        <v>487</v>
      </c>
      <c r="BU1255" s="112" t="s">
        <v>488</v>
      </c>
      <c r="BV1255" s="34"/>
      <c r="BW1255" s="34"/>
      <c r="BX1255" s="34"/>
    </row>
    <row r="1256" spans="1:76" x14ac:dyDescent="0.35">
      <c r="A1256" s="34" t="s">
        <v>329</v>
      </c>
      <c r="B1256" s="34"/>
      <c r="C1256" s="34"/>
      <c r="D1256" s="34"/>
      <c r="E1256" s="113" t="s">
        <v>1884</v>
      </c>
      <c r="F1256" s="113" t="s">
        <v>1885</v>
      </c>
      <c r="G1256" s="41">
        <v>1978</v>
      </c>
      <c r="H1256" s="34"/>
      <c r="I1256" s="34"/>
      <c r="J1256" s="113"/>
      <c r="K1256" s="39" t="s">
        <v>80</v>
      </c>
      <c r="L1256" s="39" t="s">
        <v>89</v>
      </c>
      <c r="M1256" s="39" t="s">
        <v>90</v>
      </c>
      <c r="N1256" s="39" t="s">
        <v>91</v>
      </c>
      <c r="O1256" s="39" t="s">
        <v>92</v>
      </c>
      <c r="P1256" s="39" t="s">
        <v>93</v>
      </c>
      <c r="Q1256" s="39" t="s">
        <v>94</v>
      </c>
      <c r="R1256" s="35" t="s">
        <v>2078</v>
      </c>
      <c r="S1256" s="35" t="s">
        <v>2078</v>
      </c>
      <c r="T1256" s="113" t="s">
        <v>2079</v>
      </c>
      <c r="U1256" s="39" t="s">
        <v>31</v>
      </c>
      <c r="V1256" s="35" t="s">
        <v>31</v>
      </c>
      <c r="W1256" s="34" t="s">
        <v>280</v>
      </c>
      <c r="X1256" s="113" t="s">
        <v>284</v>
      </c>
      <c r="Y1256" s="113"/>
      <c r="Z1256" s="39" t="s">
        <v>239</v>
      </c>
      <c r="AA1256" s="112"/>
      <c r="AB1256" s="112"/>
      <c r="AC1256" s="41">
        <v>96</v>
      </c>
      <c r="AD1256" s="41" t="s">
        <v>240</v>
      </c>
      <c r="AE1256" s="41" t="s">
        <v>508</v>
      </c>
      <c r="AF1256" s="332" t="s">
        <v>240</v>
      </c>
      <c r="AG1256" s="112"/>
      <c r="AH1256" s="112" t="s">
        <v>2081</v>
      </c>
      <c r="AI1256" s="111">
        <v>110</v>
      </c>
      <c r="AJ1256" s="112"/>
      <c r="AK1256" s="114" t="s">
        <v>509</v>
      </c>
      <c r="AL1256" s="336">
        <v>7.67</v>
      </c>
      <c r="AM1256" s="44">
        <v>83.094344708547311</v>
      </c>
      <c r="AN1256" s="111">
        <v>2.73</v>
      </c>
      <c r="AO1256" s="111">
        <v>4</v>
      </c>
      <c r="AP1256" s="111">
        <v>1</v>
      </c>
      <c r="AQ1256" s="111"/>
      <c r="AR1256" s="335" t="s">
        <v>295</v>
      </c>
      <c r="AS1256" s="111" t="s">
        <v>295</v>
      </c>
      <c r="AT1256" s="111" t="s">
        <v>295</v>
      </c>
      <c r="AU1256" s="111" t="s">
        <v>783</v>
      </c>
      <c r="AV1256" s="112" t="s">
        <v>510</v>
      </c>
      <c r="AW1256" s="112"/>
      <c r="AX1256" s="112">
        <v>7.15</v>
      </c>
      <c r="AY1256" s="112">
        <v>7.67</v>
      </c>
      <c r="AZ1256" s="334" t="s">
        <v>240</v>
      </c>
      <c r="BA1256" s="112">
        <v>83.1</v>
      </c>
      <c r="BB1256" s="130">
        <v>83.094344708547311</v>
      </c>
      <c r="BC1256" s="112">
        <v>2.73</v>
      </c>
      <c r="BD1256" s="112"/>
      <c r="BE1256" s="112">
        <v>2.73</v>
      </c>
      <c r="BF1256" s="112"/>
      <c r="BG1256" s="112"/>
      <c r="BH1256" s="112"/>
      <c r="BI1256" s="112"/>
      <c r="BJ1256" s="112">
        <v>10</v>
      </c>
      <c r="BK1256" s="56">
        <v>22.147036431611959</v>
      </c>
      <c r="BL1256" s="56">
        <v>6.7491973625090447</v>
      </c>
      <c r="BM1256" s="56">
        <v>11.763181415747599</v>
      </c>
      <c r="BN1256" s="56">
        <v>1.8064791015445556</v>
      </c>
      <c r="BO1256" s="56">
        <v>23.823578363845993</v>
      </c>
      <c r="BP1256" s="223">
        <v>15.425295938869745</v>
      </c>
      <c r="BQ1256" s="112">
        <v>64.400000000000006</v>
      </c>
      <c r="BR1256" s="56"/>
      <c r="BS1256" s="112"/>
      <c r="BT1256" s="113" t="s">
        <v>487</v>
      </c>
      <c r="BU1256" s="112" t="s">
        <v>488</v>
      </c>
      <c r="BV1256" s="34"/>
      <c r="BW1256" s="34"/>
      <c r="BX1256" s="34"/>
    </row>
    <row r="1257" spans="1:76" x14ac:dyDescent="0.35">
      <c r="A1257" s="34" t="s">
        <v>329</v>
      </c>
      <c r="B1257" s="34"/>
      <c r="C1257" s="34"/>
      <c r="D1257" s="34"/>
      <c r="E1257" s="113" t="s">
        <v>1884</v>
      </c>
      <c r="F1257" s="113" t="s">
        <v>1885</v>
      </c>
      <c r="G1257" s="41">
        <v>1978</v>
      </c>
      <c r="H1257" s="34"/>
      <c r="I1257" s="34"/>
      <c r="J1257" s="113"/>
      <c r="K1257" s="39" t="s">
        <v>80</v>
      </c>
      <c r="L1257" s="39" t="s">
        <v>89</v>
      </c>
      <c r="M1257" s="39" t="s">
        <v>90</v>
      </c>
      <c r="N1257" s="39" t="s">
        <v>91</v>
      </c>
      <c r="O1257" s="39" t="s">
        <v>92</v>
      </c>
      <c r="P1257" s="39" t="s">
        <v>93</v>
      </c>
      <c r="Q1257" s="39" t="s">
        <v>94</v>
      </c>
      <c r="R1257" s="35" t="s">
        <v>2078</v>
      </c>
      <c r="S1257" s="35" t="s">
        <v>2078</v>
      </c>
      <c r="T1257" s="113" t="s">
        <v>2079</v>
      </c>
      <c r="U1257" s="39" t="s">
        <v>31</v>
      </c>
      <c r="V1257" s="35" t="s">
        <v>31</v>
      </c>
      <c r="W1257" s="34" t="s">
        <v>280</v>
      </c>
      <c r="X1257" s="113" t="s">
        <v>284</v>
      </c>
      <c r="Y1257" s="113"/>
      <c r="Z1257" s="39" t="s">
        <v>239</v>
      </c>
      <c r="AA1257" s="112"/>
      <c r="AB1257" s="112"/>
      <c r="AC1257" s="41">
        <v>96</v>
      </c>
      <c r="AD1257" s="41" t="s">
        <v>240</v>
      </c>
      <c r="AE1257" s="41" t="s">
        <v>508</v>
      </c>
      <c r="AF1257" s="332" t="s">
        <v>240</v>
      </c>
      <c r="AG1257" s="112"/>
      <c r="AH1257" s="112" t="s">
        <v>2082</v>
      </c>
      <c r="AI1257" s="111">
        <v>130</v>
      </c>
      <c r="AJ1257" s="112"/>
      <c r="AK1257" s="114" t="s">
        <v>509</v>
      </c>
      <c r="AL1257" s="336">
        <v>7.67</v>
      </c>
      <c r="AM1257" s="44">
        <v>83.094344708547311</v>
      </c>
      <c r="AN1257" s="111">
        <v>2.73</v>
      </c>
      <c r="AO1257" s="111">
        <v>4</v>
      </c>
      <c r="AP1257" s="111">
        <v>1</v>
      </c>
      <c r="AQ1257" s="111"/>
      <c r="AR1257" s="335" t="s">
        <v>295</v>
      </c>
      <c r="AS1257" s="111" t="s">
        <v>295</v>
      </c>
      <c r="AT1257" s="111" t="s">
        <v>295</v>
      </c>
      <c r="AU1257" s="111" t="s">
        <v>783</v>
      </c>
      <c r="AV1257" s="112" t="s">
        <v>510</v>
      </c>
      <c r="AW1257" s="112"/>
      <c r="AX1257" s="112">
        <v>7.15</v>
      </c>
      <c r="AY1257" s="112">
        <v>7.67</v>
      </c>
      <c r="AZ1257" s="334" t="s">
        <v>240</v>
      </c>
      <c r="BA1257" s="112">
        <v>83.1</v>
      </c>
      <c r="BB1257" s="130">
        <v>83.094344708547311</v>
      </c>
      <c r="BC1257" s="112">
        <v>2.73</v>
      </c>
      <c r="BD1257" s="112"/>
      <c r="BE1257" s="112">
        <v>2.73</v>
      </c>
      <c r="BF1257" s="112"/>
      <c r="BG1257" s="112"/>
      <c r="BH1257" s="112"/>
      <c r="BI1257" s="112"/>
      <c r="BJ1257" s="112">
        <v>10</v>
      </c>
      <c r="BK1257" s="56">
        <v>22.147036431611959</v>
      </c>
      <c r="BL1257" s="56">
        <v>6.7491973625090447</v>
      </c>
      <c r="BM1257" s="56">
        <v>11.763181415747599</v>
      </c>
      <c r="BN1257" s="56">
        <v>1.8064791015445556</v>
      </c>
      <c r="BO1257" s="56">
        <v>23.823578363845993</v>
      </c>
      <c r="BP1257" s="223">
        <v>15.425295938869745</v>
      </c>
      <c r="BQ1257" s="112">
        <v>64.400000000000006</v>
      </c>
      <c r="BR1257" s="56"/>
      <c r="BS1257" s="112"/>
      <c r="BT1257" s="113" t="s">
        <v>487</v>
      </c>
      <c r="BU1257" s="112" t="s">
        <v>488</v>
      </c>
      <c r="BV1257" s="34"/>
      <c r="BW1257" s="34"/>
      <c r="BX1257" s="34"/>
    </row>
    <row r="1258" spans="1:76" x14ac:dyDescent="0.35">
      <c r="A1258" s="34" t="s">
        <v>329</v>
      </c>
      <c r="B1258" s="34"/>
      <c r="C1258" s="34"/>
      <c r="D1258" s="34"/>
      <c r="E1258" s="113" t="s">
        <v>1884</v>
      </c>
      <c r="F1258" s="113" t="s">
        <v>1885</v>
      </c>
      <c r="G1258" s="41">
        <v>1978</v>
      </c>
      <c r="H1258" s="34"/>
      <c r="I1258" s="34"/>
      <c r="J1258" s="113"/>
      <c r="K1258" s="39" t="s">
        <v>80</v>
      </c>
      <c r="L1258" s="39" t="s">
        <v>89</v>
      </c>
      <c r="M1258" s="39" t="s">
        <v>90</v>
      </c>
      <c r="N1258" s="39" t="s">
        <v>91</v>
      </c>
      <c r="O1258" s="39" t="s">
        <v>92</v>
      </c>
      <c r="P1258" s="39" t="s">
        <v>93</v>
      </c>
      <c r="Q1258" s="39" t="s">
        <v>94</v>
      </c>
      <c r="R1258" s="35" t="s">
        <v>2078</v>
      </c>
      <c r="S1258" s="35" t="s">
        <v>2078</v>
      </c>
      <c r="T1258" s="113" t="s">
        <v>2079</v>
      </c>
      <c r="U1258" s="39" t="s">
        <v>31</v>
      </c>
      <c r="V1258" s="35" t="s">
        <v>31</v>
      </c>
      <c r="W1258" s="34" t="s">
        <v>280</v>
      </c>
      <c r="X1258" s="113" t="s">
        <v>284</v>
      </c>
      <c r="Y1258" s="113"/>
      <c r="Z1258" s="39" t="s">
        <v>239</v>
      </c>
      <c r="AA1258" s="112"/>
      <c r="AB1258" s="112"/>
      <c r="AC1258" s="41">
        <v>96</v>
      </c>
      <c r="AD1258" s="41" t="s">
        <v>240</v>
      </c>
      <c r="AE1258" s="41" t="s">
        <v>508</v>
      </c>
      <c r="AF1258" s="332" t="s">
        <v>240</v>
      </c>
      <c r="AG1258" s="112"/>
      <c r="AH1258" s="112" t="s">
        <v>2083</v>
      </c>
      <c r="AI1258" s="111">
        <v>200</v>
      </c>
      <c r="AJ1258" s="112"/>
      <c r="AK1258" s="114" t="s">
        <v>509</v>
      </c>
      <c r="AL1258" s="336">
        <v>7.67</v>
      </c>
      <c r="AM1258" s="44">
        <v>83.094344708547311</v>
      </c>
      <c r="AN1258" s="111">
        <v>2.73</v>
      </c>
      <c r="AO1258" s="111">
        <v>4</v>
      </c>
      <c r="AP1258" s="111">
        <v>1</v>
      </c>
      <c r="AQ1258" s="111"/>
      <c r="AR1258" s="335" t="s">
        <v>295</v>
      </c>
      <c r="AS1258" s="111" t="s">
        <v>295</v>
      </c>
      <c r="AT1258" s="111" t="s">
        <v>295</v>
      </c>
      <c r="AU1258" s="111" t="s">
        <v>783</v>
      </c>
      <c r="AV1258" s="112" t="s">
        <v>510</v>
      </c>
      <c r="AW1258" s="112"/>
      <c r="AX1258" s="112">
        <v>7.15</v>
      </c>
      <c r="AY1258" s="112">
        <v>7.67</v>
      </c>
      <c r="AZ1258" s="334" t="s">
        <v>240</v>
      </c>
      <c r="BA1258" s="112">
        <v>83.1</v>
      </c>
      <c r="BB1258" s="130">
        <v>83.094344708547311</v>
      </c>
      <c r="BC1258" s="112">
        <v>2.73</v>
      </c>
      <c r="BD1258" s="112"/>
      <c r="BE1258" s="112">
        <v>2.73</v>
      </c>
      <c r="BF1258" s="112"/>
      <c r="BG1258" s="112"/>
      <c r="BH1258" s="112"/>
      <c r="BI1258" s="112"/>
      <c r="BJ1258" s="112">
        <v>10</v>
      </c>
      <c r="BK1258" s="56">
        <v>22.147036431611959</v>
      </c>
      <c r="BL1258" s="56">
        <v>6.7491973625090447</v>
      </c>
      <c r="BM1258" s="56">
        <v>11.763181415747599</v>
      </c>
      <c r="BN1258" s="56">
        <v>1.8064791015445556</v>
      </c>
      <c r="BO1258" s="56">
        <v>23.823578363845993</v>
      </c>
      <c r="BP1258" s="223">
        <v>15.425295938869745</v>
      </c>
      <c r="BQ1258" s="112">
        <v>64.400000000000006</v>
      </c>
      <c r="BR1258" s="56"/>
      <c r="BS1258" s="112"/>
      <c r="BT1258" s="113" t="s">
        <v>487</v>
      </c>
      <c r="BU1258" s="112" t="s">
        <v>488</v>
      </c>
      <c r="BV1258" s="34"/>
      <c r="BW1258" s="34"/>
      <c r="BX1258" s="34"/>
    </row>
    <row r="1259" spans="1:76" x14ac:dyDescent="0.35">
      <c r="A1259" s="34" t="s">
        <v>329</v>
      </c>
      <c r="B1259" s="34"/>
      <c r="C1259" s="34"/>
      <c r="D1259" s="34"/>
      <c r="E1259" s="113" t="s">
        <v>1884</v>
      </c>
      <c r="F1259" s="113" t="s">
        <v>1885</v>
      </c>
      <c r="G1259" s="41">
        <v>1978</v>
      </c>
      <c r="H1259" s="34"/>
      <c r="I1259" s="34"/>
      <c r="J1259" s="113"/>
      <c r="K1259" s="39" t="s">
        <v>80</v>
      </c>
      <c r="L1259" s="39" t="s">
        <v>89</v>
      </c>
      <c r="M1259" s="39" t="s">
        <v>90</v>
      </c>
      <c r="N1259" s="39" t="s">
        <v>91</v>
      </c>
      <c r="O1259" s="39" t="s">
        <v>92</v>
      </c>
      <c r="P1259" s="39" t="s">
        <v>93</v>
      </c>
      <c r="Q1259" s="39" t="s">
        <v>94</v>
      </c>
      <c r="R1259" s="35" t="s">
        <v>2078</v>
      </c>
      <c r="S1259" s="35" t="s">
        <v>2078</v>
      </c>
      <c r="T1259" s="113" t="s">
        <v>2079</v>
      </c>
      <c r="U1259" s="39" t="s">
        <v>31</v>
      </c>
      <c r="V1259" s="35" t="s">
        <v>31</v>
      </c>
      <c r="W1259" s="34" t="s">
        <v>280</v>
      </c>
      <c r="X1259" s="113" t="s">
        <v>281</v>
      </c>
      <c r="Y1259" s="113"/>
      <c r="Z1259" s="39" t="s">
        <v>239</v>
      </c>
      <c r="AA1259" s="112"/>
      <c r="AB1259" s="112"/>
      <c r="AC1259" s="41">
        <v>96</v>
      </c>
      <c r="AD1259" s="41" t="s">
        <v>240</v>
      </c>
      <c r="AE1259" s="41" t="s">
        <v>508</v>
      </c>
      <c r="AF1259" s="332" t="s">
        <v>240</v>
      </c>
      <c r="AG1259" s="112"/>
      <c r="AH1259" s="112" t="s">
        <v>2084</v>
      </c>
      <c r="AI1259" s="111">
        <v>150</v>
      </c>
      <c r="AJ1259" s="112"/>
      <c r="AK1259" s="114" t="s">
        <v>509</v>
      </c>
      <c r="AL1259" s="336">
        <v>7.67</v>
      </c>
      <c r="AM1259" s="44">
        <v>83.094344708547311</v>
      </c>
      <c r="AN1259" s="111">
        <v>2.73</v>
      </c>
      <c r="AO1259" s="111">
        <v>4</v>
      </c>
      <c r="AP1259" s="111">
        <v>1</v>
      </c>
      <c r="AQ1259" s="111"/>
      <c r="AR1259" s="335" t="s">
        <v>295</v>
      </c>
      <c r="AS1259" s="111" t="s">
        <v>295</v>
      </c>
      <c r="AT1259" s="111" t="s">
        <v>295</v>
      </c>
      <c r="AU1259" s="111" t="s">
        <v>783</v>
      </c>
      <c r="AV1259" s="112" t="s">
        <v>510</v>
      </c>
      <c r="AW1259" s="112"/>
      <c r="AX1259" s="112">
        <v>7.15</v>
      </c>
      <c r="AY1259" s="112">
        <v>7.67</v>
      </c>
      <c r="AZ1259" s="334" t="s">
        <v>240</v>
      </c>
      <c r="BA1259" s="112">
        <v>83.1</v>
      </c>
      <c r="BB1259" s="130">
        <v>83.094344708547311</v>
      </c>
      <c r="BC1259" s="112">
        <v>2.73</v>
      </c>
      <c r="BD1259" s="112"/>
      <c r="BE1259" s="112">
        <v>2.73</v>
      </c>
      <c r="BF1259" s="112"/>
      <c r="BG1259" s="112"/>
      <c r="BH1259" s="112"/>
      <c r="BI1259" s="112"/>
      <c r="BJ1259" s="112">
        <v>10</v>
      </c>
      <c r="BK1259" s="56">
        <v>22.147036431611959</v>
      </c>
      <c r="BL1259" s="56">
        <v>6.7491973625090447</v>
      </c>
      <c r="BM1259" s="56">
        <v>11.763181415747599</v>
      </c>
      <c r="BN1259" s="56">
        <v>1.8064791015445556</v>
      </c>
      <c r="BO1259" s="56">
        <v>23.823578363845993</v>
      </c>
      <c r="BP1259" s="223">
        <v>15.425295938869745</v>
      </c>
      <c r="BQ1259" s="112">
        <v>64.400000000000006</v>
      </c>
      <c r="BR1259" s="56"/>
      <c r="BS1259" s="112"/>
      <c r="BT1259" s="113" t="s">
        <v>487</v>
      </c>
      <c r="BU1259" s="112" t="s">
        <v>488</v>
      </c>
      <c r="BV1259" s="34"/>
      <c r="BW1259" s="34"/>
      <c r="BX1259" s="34"/>
    </row>
    <row r="1260" spans="1:76" x14ac:dyDescent="0.35">
      <c r="A1260" s="34" t="s">
        <v>329</v>
      </c>
      <c r="B1260" s="34"/>
      <c r="C1260" s="34"/>
      <c r="D1260" s="34"/>
      <c r="E1260" s="113" t="s">
        <v>1884</v>
      </c>
      <c r="F1260" s="113" t="s">
        <v>1885</v>
      </c>
      <c r="G1260" s="41">
        <v>1978</v>
      </c>
      <c r="H1260" s="34"/>
      <c r="I1260" s="34"/>
      <c r="J1260" s="113"/>
      <c r="K1260" s="39" t="s">
        <v>80</v>
      </c>
      <c r="L1260" s="39" t="s">
        <v>89</v>
      </c>
      <c r="M1260" s="39" t="s">
        <v>90</v>
      </c>
      <c r="N1260" s="39" t="s">
        <v>91</v>
      </c>
      <c r="O1260" s="39" t="s">
        <v>92</v>
      </c>
      <c r="P1260" s="39" t="s">
        <v>93</v>
      </c>
      <c r="Q1260" s="39" t="s">
        <v>94</v>
      </c>
      <c r="R1260" s="35" t="s">
        <v>2078</v>
      </c>
      <c r="S1260" s="35" t="s">
        <v>2078</v>
      </c>
      <c r="T1260" s="113" t="s">
        <v>2079</v>
      </c>
      <c r="U1260" s="39" t="s">
        <v>31</v>
      </c>
      <c r="V1260" s="35" t="s">
        <v>31</v>
      </c>
      <c r="W1260" s="34" t="s">
        <v>280</v>
      </c>
      <c r="X1260" s="113" t="s">
        <v>284</v>
      </c>
      <c r="Y1260" s="113"/>
      <c r="Z1260" s="39" t="s">
        <v>239</v>
      </c>
      <c r="AA1260" s="112"/>
      <c r="AB1260" s="112"/>
      <c r="AC1260" s="41">
        <v>96</v>
      </c>
      <c r="AD1260" s="41" t="s">
        <v>240</v>
      </c>
      <c r="AE1260" s="41" t="s">
        <v>508</v>
      </c>
      <c r="AF1260" s="332" t="s">
        <v>240</v>
      </c>
      <c r="AG1260" s="112"/>
      <c r="AH1260" s="112" t="s">
        <v>2085</v>
      </c>
      <c r="AI1260" s="111">
        <v>190</v>
      </c>
      <c r="AJ1260" s="112"/>
      <c r="AK1260" s="114" t="s">
        <v>509</v>
      </c>
      <c r="AL1260" s="336">
        <v>7.67</v>
      </c>
      <c r="AM1260" s="44">
        <v>83.094344708547311</v>
      </c>
      <c r="AN1260" s="111">
        <v>2.73</v>
      </c>
      <c r="AO1260" s="111">
        <v>4</v>
      </c>
      <c r="AP1260" s="111">
        <v>1</v>
      </c>
      <c r="AQ1260" s="111"/>
      <c r="AR1260" s="335" t="s">
        <v>295</v>
      </c>
      <c r="AS1260" s="111" t="s">
        <v>295</v>
      </c>
      <c r="AT1260" s="111" t="s">
        <v>295</v>
      </c>
      <c r="AU1260" s="111" t="s">
        <v>783</v>
      </c>
      <c r="AV1260" s="112" t="s">
        <v>510</v>
      </c>
      <c r="AW1260" s="112"/>
      <c r="AX1260" s="112">
        <v>7.15</v>
      </c>
      <c r="AY1260" s="112">
        <v>7.67</v>
      </c>
      <c r="AZ1260" s="334" t="s">
        <v>240</v>
      </c>
      <c r="BA1260" s="112">
        <v>83.1</v>
      </c>
      <c r="BB1260" s="130">
        <v>83.094344708547311</v>
      </c>
      <c r="BC1260" s="112">
        <v>2.73</v>
      </c>
      <c r="BD1260" s="112"/>
      <c r="BE1260" s="112">
        <v>2.73</v>
      </c>
      <c r="BF1260" s="112"/>
      <c r="BG1260" s="112"/>
      <c r="BH1260" s="112"/>
      <c r="BI1260" s="112"/>
      <c r="BJ1260" s="112">
        <v>10</v>
      </c>
      <c r="BK1260" s="56">
        <v>22.147036431611959</v>
      </c>
      <c r="BL1260" s="56">
        <v>6.7491973625090447</v>
      </c>
      <c r="BM1260" s="56">
        <v>11.763181415747599</v>
      </c>
      <c r="BN1260" s="56">
        <v>1.8064791015445556</v>
      </c>
      <c r="BO1260" s="56">
        <v>23.823578363845993</v>
      </c>
      <c r="BP1260" s="223">
        <v>15.425295938869745</v>
      </c>
      <c r="BQ1260" s="112">
        <v>64.400000000000006</v>
      </c>
      <c r="BR1260" s="56"/>
      <c r="BS1260" s="112"/>
      <c r="BT1260" s="113" t="s">
        <v>487</v>
      </c>
      <c r="BU1260" s="112" t="s">
        <v>488</v>
      </c>
      <c r="BV1260" s="34"/>
      <c r="BW1260" s="34"/>
      <c r="BX1260" s="34"/>
    </row>
    <row r="1261" spans="1:76" x14ac:dyDescent="0.35">
      <c r="A1261" s="34" t="s">
        <v>329</v>
      </c>
      <c r="B1261" s="34"/>
      <c r="C1261" s="34"/>
      <c r="D1261" s="34"/>
      <c r="E1261" s="113" t="s">
        <v>1884</v>
      </c>
      <c r="F1261" s="113" t="s">
        <v>1885</v>
      </c>
      <c r="G1261" s="41">
        <v>1978</v>
      </c>
      <c r="H1261" s="34"/>
      <c r="I1261" s="34"/>
      <c r="J1261" s="113"/>
      <c r="K1261" s="39" t="s">
        <v>80</v>
      </c>
      <c r="L1261" s="39" t="s">
        <v>89</v>
      </c>
      <c r="M1261" s="39" t="s">
        <v>90</v>
      </c>
      <c r="N1261" s="39" t="s">
        <v>91</v>
      </c>
      <c r="O1261" s="39" t="s">
        <v>92</v>
      </c>
      <c r="P1261" s="39" t="s">
        <v>93</v>
      </c>
      <c r="Q1261" s="39" t="s">
        <v>94</v>
      </c>
      <c r="R1261" s="35" t="s">
        <v>2078</v>
      </c>
      <c r="S1261" s="35" t="s">
        <v>2078</v>
      </c>
      <c r="T1261" s="113" t="s">
        <v>2079</v>
      </c>
      <c r="U1261" s="39" t="s">
        <v>31</v>
      </c>
      <c r="V1261" s="35" t="s">
        <v>31</v>
      </c>
      <c r="W1261" s="34" t="s">
        <v>280</v>
      </c>
      <c r="X1261" s="113" t="s">
        <v>281</v>
      </c>
      <c r="Y1261" s="113" t="s">
        <v>2086</v>
      </c>
      <c r="Z1261" s="39" t="s">
        <v>239</v>
      </c>
      <c r="AA1261" s="112"/>
      <c r="AB1261" s="112"/>
      <c r="AC1261" s="41">
        <v>96</v>
      </c>
      <c r="AD1261" s="41" t="s">
        <v>240</v>
      </c>
      <c r="AE1261" s="41" t="s">
        <v>508</v>
      </c>
      <c r="AF1261" s="332" t="s">
        <v>240</v>
      </c>
      <c r="AG1261" s="112"/>
      <c r="AH1261" s="112" t="s">
        <v>2087</v>
      </c>
      <c r="AI1261" s="111">
        <v>170</v>
      </c>
      <c r="AJ1261" s="112"/>
      <c r="AK1261" s="114" t="s">
        <v>509</v>
      </c>
      <c r="AL1261" s="336">
        <v>7.67</v>
      </c>
      <c r="AM1261" s="44">
        <v>83.094344708547311</v>
      </c>
      <c r="AN1261" s="111">
        <v>2.73</v>
      </c>
      <c r="AO1261" s="111">
        <v>4</v>
      </c>
      <c r="AP1261" s="111">
        <v>1</v>
      </c>
      <c r="AQ1261" s="111"/>
      <c r="AR1261" s="335" t="s">
        <v>295</v>
      </c>
      <c r="AS1261" s="111" t="s">
        <v>295</v>
      </c>
      <c r="AT1261" s="111" t="s">
        <v>295</v>
      </c>
      <c r="AU1261" s="111" t="s">
        <v>783</v>
      </c>
      <c r="AV1261" s="112" t="s">
        <v>510</v>
      </c>
      <c r="AW1261" s="112"/>
      <c r="AX1261" s="112">
        <v>7.15</v>
      </c>
      <c r="AY1261" s="112">
        <v>7.67</v>
      </c>
      <c r="AZ1261" s="334" t="s">
        <v>240</v>
      </c>
      <c r="BA1261" s="112">
        <v>83.1</v>
      </c>
      <c r="BB1261" s="130">
        <v>83.094344708547311</v>
      </c>
      <c r="BC1261" s="112">
        <v>2.73</v>
      </c>
      <c r="BD1261" s="112"/>
      <c r="BE1261" s="112">
        <v>2.73</v>
      </c>
      <c r="BF1261" s="112"/>
      <c r="BG1261" s="112"/>
      <c r="BH1261" s="112"/>
      <c r="BI1261" s="112"/>
      <c r="BJ1261" s="112">
        <v>10</v>
      </c>
      <c r="BK1261" s="56">
        <v>22.147036431611959</v>
      </c>
      <c r="BL1261" s="56">
        <v>6.7491973625090447</v>
      </c>
      <c r="BM1261" s="56">
        <v>11.763181415747599</v>
      </c>
      <c r="BN1261" s="56">
        <v>1.8064791015445556</v>
      </c>
      <c r="BO1261" s="56">
        <v>23.823578363845993</v>
      </c>
      <c r="BP1261" s="223">
        <v>15.425295938869745</v>
      </c>
      <c r="BQ1261" s="112">
        <v>64.400000000000006</v>
      </c>
      <c r="BR1261" s="56"/>
      <c r="BS1261" s="112"/>
      <c r="BT1261" s="113" t="s">
        <v>487</v>
      </c>
      <c r="BU1261" s="112" t="s">
        <v>488</v>
      </c>
      <c r="BV1261" s="34"/>
      <c r="BW1261" s="34"/>
      <c r="BX1261" s="34"/>
    </row>
    <row r="1262" spans="1:76" x14ac:dyDescent="0.35">
      <c r="A1262" s="34" t="s">
        <v>329</v>
      </c>
      <c r="B1262" s="34"/>
      <c r="C1262" s="34"/>
      <c r="D1262" s="34"/>
      <c r="E1262" s="113" t="s">
        <v>1884</v>
      </c>
      <c r="F1262" s="113" t="s">
        <v>1885</v>
      </c>
      <c r="G1262" s="41">
        <v>1978</v>
      </c>
      <c r="H1262" s="34"/>
      <c r="I1262" s="34"/>
      <c r="J1262" s="113"/>
      <c r="K1262" s="39" t="s">
        <v>80</v>
      </c>
      <c r="L1262" s="39" t="s">
        <v>89</v>
      </c>
      <c r="M1262" s="39" t="s">
        <v>90</v>
      </c>
      <c r="N1262" s="39" t="s">
        <v>91</v>
      </c>
      <c r="O1262" s="39" t="s">
        <v>92</v>
      </c>
      <c r="P1262" s="39" t="s">
        <v>93</v>
      </c>
      <c r="Q1262" s="39" t="s">
        <v>94</v>
      </c>
      <c r="R1262" s="35" t="s">
        <v>2078</v>
      </c>
      <c r="S1262" s="35" t="s">
        <v>2078</v>
      </c>
      <c r="T1262" s="113" t="s">
        <v>2079</v>
      </c>
      <c r="U1262" s="39" t="s">
        <v>31</v>
      </c>
      <c r="V1262" s="35" t="s">
        <v>31</v>
      </c>
      <c r="W1262" s="34" t="s">
        <v>280</v>
      </c>
      <c r="X1262" s="113" t="s">
        <v>281</v>
      </c>
      <c r="Y1262" s="113" t="s">
        <v>2086</v>
      </c>
      <c r="Z1262" s="39" t="s">
        <v>239</v>
      </c>
      <c r="AA1262" s="112"/>
      <c r="AB1262" s="112"/>
      <c r="AC1262" s="41">
        <v>96</v>
      </c>
      <c r="AD1262" s="41" t="s">
        <v>240</v>
      </c>
      <c r="AE1262" s="41" t="s">
        <v>508</v>
      </c>
      <c r="AF1262" s="332" t="s">
        <v>240</v>
      </c>
      <c r="AG1262" s="112"/>
      <c r="AH1262" s="112" t="s">
        <v>2085</v>
      </c>
      <c r="AI1262" s="111">
        <v>190</v>
      </c>
      <c r="AJ1262" s="112"/>
      <c r="AK1262" s="114" t="s">
        <v>509</v>
      </c>
      <c r="AL1262" s="336">
        <v>7.67</v>
      </c>
      <c r="AM1262" s="44">
        <v>83.094344708547311</v>
      </c>
      <c r="AN1262" s="111">
        <v>2.73</v>
      </c>
      <c r="AO1262" s="111">
        <v>4</v>
      </c>
      <c r="AP1262" s="111">
        <v>1</v>
      </c>
      <c r="AQ1262" s="111"/>
      <c r="AR1262" s="335" t="s">
        <v>295</v>
      </c>
      <c r="AS1262" s="111" t="s">
        <v>295</v>
      </c>
      <c r="AT1262" s="111" t="s">
        <v>295</v>
      </c>
      <c r="AU1262" s="111" t="s">
        <v>783</v>
      </c>
      <c r="AV1262" s="112" t="s">
        <v>510</v>
      </c>
      <c r="AW1262" s="112"/>
      <c r="AX1262" s="112">
        <v>7.15</v>
      </c>
      <c r="AY1262" s="112">
        <v>7.67</v>
      </c>
      <c r="AZ1262" s="334" t="s">
        <v>240</v>
      </c>
      <c r="BA1262" s="112">
        <v>83.1</v>
      </c>
      <c r="BB1262" s="130">
        <v>83.094344708547311</v>
      </c>
      <c r="BC1262" s="112">
        <v>2.73</v>
      </c>
      <c r="BD1262" s="112"/>
      <c r="BE1262" s="112">
        <v>2.73</v>
      </c>
      <c r="BF1262" s="112"/>
      <c r="BG1262" s="112"/>
      <c r="BH1262" s="112"/>
      <c r="BI1262" s="112"/>
      <c r="BJ1262" s="112">
        <v>10</v>
      </c>
      <c r="BK1262" s="56">
        <v>22.147036431611959</v>
      </c>
      <c r="BL1262" s="56">
        <v>6.7491973625090447</v>
      </c>
      <c r="BM1262" s="56">
        <v>11.763181415747599</v>
      </c>
      <c r="BN1262" s="56">
        <v>1.8064791015445556</v>
      </c>
      <c r="BO1262" s="56">
        <v>23.823578363845993</v>
      </c>
      <c r="BP1262" s="223">
        <v>15.425295938869745</v>
      </c>
      <c r="BQ1262" s="112">
        <v>64.400000000000006</v>
      </c>
      <c r="BR1262" s="56"/>
      <c r="BS1262" s="112"/>
      <c r="BT1262" s="113" t="s">
        <v>487</v>
      </c>
      <c r="BU1262" s="112" t="s">
        <v>488</v>
      </c>
      <c r="BV1262" s="34"/>
      <c r="BW1262" s="34"/>
      <c r="BX1262" s="34"/>
    </row>
    <row r="1263" spans="1:76" x14ac:dyDescent="0.35">
      <c r="A1263" s="34" t="s">
        <v>329</v>
      </c>
      <c r="B1263" s="34"/>
      <c r="C1263" s="34"/>
      <c r="D1263" s="34"/>
      <c r="E1263" s="113" t="s">
        <v>1884</v>
      </c>
      <c r="F1263" s="113" t="s">
        <v>1885</v>
      </c>
      <c r="G1263" s="41">
        <v>1978</v>
      </c>
      <c r="H1263" s="34"/>
      <c r="I1263" s="34"/>
      <c r="J1263" s="113"/>
      <c r="K1263" s="39" t="s">
        <v>80</v>
      </c>
      <c r="L1263" s="39" t="s">
        <v>89</v>
      </c>
      <c r="M1263" s="39" t="s">
        <v>90</v>
      </c>
      <c r="N1263" s="39" t="s">
        <v>91</v>
      </c>
      <c r="O1263" s="39" t="s">
        <v>92</v>
      </c>
      <c r="P1263" s="39" t="s">
        <v>93</v>
      </c>
      <c r="Q1263" s="39" t="s">
        <v>94</v>
      </c>
      <c r="R1263" s="35" t="s">
        <v>2078</v>
      </c>
      <c r="S1263" s="35" t="s">
        <v>2078</v>
      </c>
      <c r="T1263" s="113" t="s">
        <v>2079</v>
      </c>
      <c r="U1263" s="39" t="s">
        <v>31</v>
      </c>
      <c r="V1263" s="35" t="s">
        <v>31</v>
      </c>
      <c r="W1263" s="34" t="s">
        <v>280</v>
      </c>
      <c r="X1263" s="113" t="s">
        <v>281</v>
      </c>
      <c r="Y1263" s="113" t="s">
        <v>2086</v>
      </c>
      <c r="Z1263" s="39" t="s">
        <v>239</v>
      </c>
      <c r="AA1263" s="112"/>
      <c r="AB1263" s="112"/>
      <c r="AC1263" s="41">
        <v>96</v>
      </c>
      <c r="AD1263" s="41" t="s">
        <v>240</v>
      </c>
      <c r="AE1263" s="41" t="s">
        <v>508</v>
      </c>
      <c r="AF1263" s="332" t="s">
        <v>240</v>
      </c>
      <c r="AG1263" s="112"/>
      <c r="AH1263" s="112" t="s">
        <v>2025</v>
      </c>
      <c r="AI1263" s="111">
        <v>210</v>
      </c>
      <c r="AJ1263" s="112"/>
      <c r="AK1263" s="114" t="s">
        <v>509</v>
      </c>
      <c r="AL1263" s="336">
        <v>7.67</v>
      </c>
      <c r="AM1263" s="44">
        <v>83.094344708547311</v>
      </c>
      <c r="AN1263" s="111">
        <v>2.73</v>
      </c>
      <c r="AO1263" s="111">
        <v>4</v>
      </c>
      <c r="AP1263" s="111">
        <v>1</v>
      </c>
      <c r="AQ1263" s="111"/>
      <c r="AR1263" s="335" t="s">
        <v>295</v>
      </c>
      <c r="AS1263" s="111" t="s">
        <v>295</v>
      </c>
      <c r="AT1263" s="111" t="s">
        <v>295</v>
      </c>
      <c r="AU1263" s="111" t="s">
        <v>783</v>
      </c>
      <c r="AV1263" s="112" t="s">
        <v>510</v>
      </c>
      <c r="AW1263" s="112"/>
      <c r="AX1263" s="112">
        <v>7.15</v>
      </c>
      <c r="AY1263" s="112">
        <v>7.67</v>
      </c>
      <c r="AZ1263" s="334" t="s">
        <v>240</v>
      </c>
      <c r="BA1263" s="112">
        <v>83.1</v>
      </c>
      <c r="BB1263" s="130">
        <v>83.094344708547311</v>
      </c>
      <c r="BC1263" s="112">
        <v>2.73</v>
      </c>
      <c r="BD1263" s="112"/>
      <c r="BE1263" s="112">
        <v>2.73</v>
      </c>
      <c r="BF1263" s="112"/>
      <c r="BG1263" s="112"/>
      <c r="BH1263" s="112"/>
      <c r="BI1263" s="112"/>
      <c r="BJ1263" s="112">
        <v>10</v>
      </c>
      <c r="BK1263" s="56">
        <v>22.147036431611959</v>
      </c>
      <c r="BL1263" s="56">
        <v>6.7491973625090447</v>
      </c>
      <c r="BM1263" s="56">
        <v>11.763181415747599</v>
      </c>
      <c r="BN1263" s="56">
        <v>1.8064791015445556</v>
      </c>
      <c r="BO1263" s="56">
        <v>23.823578363845993</v>
      </c>
      <c r="BP1263" s="223">
        <v>15.425295938869745</v>
      </c>
      <c r="BQ1263" s="112">
        <v>64.400000000000006</v>
      </c>
      <c r="BR1263" s="56"/>
      <c r="BS1263" s="112"/>
      <c r="BT1263" s="113" t="s">
        <v>487</v>
      </c>
      <c r="BU1263" s="112" t="s">
        <v>488</v>
      </c>
      <c r="BV1263" s="34"/>
      <c r="BW1263" s="34"/>
      <c r="BX1263" s="34"/>
    </row>
    <row r="1264" spans="1:76" x14ac:dyDescent="0.35">
      <c r="A1264" s="34" t="s">
        <v>329</v>
      </c>
      <c r="B1264" s="34"/>
      <c r="C1264" s="34"/>
      <c r="D1264" s="34"/>
      <c r="E1264" s="113" t="s">
        <v>1884</v>
      </c>
      <c r="F1264" s="113" t="s">
        <v>1885</v>
      </c>
      <c r="G1264" s="41">
        <v>1978</v>
      </c>
      <c r="H1264" s="34"/>
      <c r="I1264" s="34"/>
      <c r="J1264" s="113"/>
      <c r="K1264" s="39" t="s">
        <v>80</v>
      </c>
      <c r="L1264" s="39" t="s">
        <v>89</v>
      </c>
      <c r="M1264" s="39" t="s">
        <v>90</v>
      </c>
      <c r="N1264" s="39" t="s">
        <v>91</v>
      </c>
      <c r="O1264" s="39" t="s">
        <v>92</v>
      </c>
      <c r="P1264" s="39" t="s">
        <v>93</v>
      </c>
      <c r="Q1264" s="39" t="s">
        <v>94</v>
      </c>
      <c r="R1264" s="35" t="s">
        <v>2078</v>
      </c>
      <c r="S1264" s="35" t="s">
        <v>2078</v>
      </c>
      <c r="T1264" s="113" t="s">
        <v>2079</v>
      </c>
      <c r="U1264" s="39" t="s">
        <v>31</v>
      </c>
      <c r="V1264" s="35" t="s">
        <v>31</v>
      </c>
      <c r="W1264" s="34" t="s">
        <v>280</v>
      </c>
      <c r="X1264" s="113" t="s">
        <v>281</v>
      </c>
      <c r="Y1264" s="113" t="s">
        <v>2086</v>
      </c>
      <c r="Z1264" s="39" t="s">
        <v>239</v>
      </c>
      <c r="AA1264" s="112"/>
      <c r="AB1264" s="112"/>
      <c r="AC1264" s="41">
        <v>96</v>
      </c>
      <c r="AD1264" s="41" t="s">
        <v>240</v>
      </c>
      <c r="AE1264" s="41" t="s">
        <v>508</v>
      </c>
      <c r="AF1264" s="332" t="s">
        <v>240</v>
      </c>
      <c r="AG1264" s="112"/>
      <c r="AH1264" s="112" t="s">
        <v>2088</v>
      </c>
      <c r="AI1264" s="111">
        <v>240</v>
      </c>
      <c r="AJ1264" s="112"/>
      <c r="AK1264" s="114" t="s">
        <v>509</v>
      </c>
      <c r="AL1264" s="336">
        <v>7.67</v>
      </c>
      <c r="AM1264" s="44">
        <v>83.094344708547311</v>
      </c>
      <c r="AN1264" s="111">
        <v>2.73</v>
      </c>
      <c r="AO1264" s="111">
        <v>4</v>
      </c>
      <c r="AP1264" s="111">
        <v>1</v>
      </c>
      <c r="AQ1264" s="111"/>
      <c r="AR1264" s="335" t="s">
        <v>295</v>
      </c>
      <c r="AS1264" s="111" t="s">
        <v>295</v>
      </c>
      <c r="AT1264" s="111" t="s">
        <v>295</v>
      </c>
      <c r="AU1264" s="111" t="s">
        <v>783</v>
      </c>
      <c r="AV1264" s="112" t="s">
        <v>510</v>
      </c>
      <c r="AW1264" s="112"/>
      <c r="AX1264" s="112">
        <v>7.15</v>
      </c>
      <c r="AY1264" s="112">
        <v>7.67</v>
      </c>
      <c r="AZ1264" s="334" t="s">
        <v>240</v>
      </c>
      <c r="BA1264" s="112">
        <v>83.1</v>
      </c>
      <c r="BB1264" s="130">
        <v>83.094344708547311</v>
      </c>
      <c r="BC1264" s="112">
        <v>2.73</v>
      </c>
      <c r="BD1264" s="112"/>
      <c r="BE1264" s="112">
        <v>2.73</v>
      </c>
      <c r="BF1264" s="112"/>
      <c r="BG1264" s="112"/>
      <c r="BH1264" s="112"/>
      <c r="BI1264" s="112"/>
      <c r="BJ1264" s="112">
        <v>10</v>
      </c>
      <c r="BK1264" s="56">
        <v>22.147036431611959</v>
      </c>
      <c r="BL1264" s="56">
        <v>6.7491973625090447</v>
      </c>
      <c r="BM1264" s="56">
        <v>11.763181415747599</v>
      </c>
      <c r="BN1264" s="56">
        <v>1.8064791015445556</v>
      </c>
      <c r="BO1264" s="56">
        <v>23.823578363845993</v>
      </c>
      <c r="BP1264" s="223">
        <v>15.425295938869745</v>
      </c>
      <c r="BQ1264" s="112">
        <v>64.400000000000006</v>
      </c>
      <c r="BR1264" s="56"/>
      <c r="BS1264" s="112"/>
      <c r="BT1264" s="113" t="s">
        <v>487</v>
      </c>
      <c r="BU1264" s="112" t="s">
        <v>488</v>
      </c>
      <c r="BV1264" s="34"/>
      <c r="BW1264" s="34"/>
      <c r="BX1264" s="34"/>
    </row>
    <row r="1265" spans="1:76" x14ac:dyDescent="0.35">
      <c r="A1265" s="34" t="s">
        <v>329</v>
      </c>
      <c r="B1265" s="34"/>
      <c r="C1265" s="34"/>
      <c r="D1265" s="34"/>
      <c r="E1265" s="113" t="s">
        <v>1246</v>
      </c>
      <c r="F1265" s="113" t="s">
        <v>1246</v>
      </c>
      <c r="G1265" s="41">
        <v>1975</v>
      </c>
      <c r="H1265" s="34"/>
      <c r="I1265" s="34"/>
      <c r="J1265" s="113"/>
      <c r="K1265" s="39" t="s">
        <v>80</v>
      </c>
      <c r="L1265" s="39" t="s">
        <v>89</v>
      </c>
      <c r="M1265" s="39" t="s">
        <v>90</v>
      </c>
      <c r="N1265" s="39" t="s">
        <v>91</v>
      </c>
      <c r="O1265" s="39" t="s">
        <v>92</v>
      </c>
      <c r="P1265" s="39" t="s">
        <v>93</v>
      </c>
      <c r="Q1265" s="39" t="s">
        <v>94</v>
      </c>
      <c r="R1265" s="35" t="s">
        <v>97</v>
      </c>
      <c r="S1265" s="35" t="s">
        <v>97</v>
      </c>
      <c r="T1265" s="113" t="s">
        <v>2089</v>
      </c>
      <c r="U1265" s="39" t="s">
        <v>31</v>
      </c>
      <c r="V1265" s="35" t="s">
        <v>31</v>
      </c>
      <c r="W1265" s="34" t="s">
        <v>280</v>
      </c>
      <c r="X1265" s="113" t="s">
        <v>284</v>
      </c>
      <c r="Y1265" s="113" t="s">
        <v>1888</v>
      </c>
      <c r="Z1265" s="39" t="s">
        <v>239</v>
      </c>
      <c r="AA1265" s="112"/>
      <c r="AB1265" s="112"/>
      <c r="AC1265" s="41">
        <v>96</v>
      </c>
      <c r="AD1265" s="41" t="s">
        <v>240</v>
      </c>
      <c r="AE1265" s="41" t="s">
        <v>508</v>
      </c>
      <c r="AF1265" s="332" t="s">
        <v>240</v>
      </c>
      <c r="AG1265" s="112"/>
      <c r="AH1265" s="112" t="s">
        <v>2090</v>
      </c>
      <c r="AI1265" s="111">
        <v>24.96</v>
      </c>
      <c r="AJ1265" s="112"/>
      <c r="AK1265" s="114" t="s">
        <v>509</v>
      </c>
      <c r="AL1265" s="336">
        <v>7.4</v>
      </c>
      <c r="AM1265" s="44">
        <v>22.998434756878314</v>
      </c>
      <c r="AN1265" s="111">
        <v>1.3</v>
      </c>
      <c r="AO1265" s="111">
        <v>4</v>
      </c>
      <c r="AP1265" s="111">
        <v>2</v>
      </c>
      <c r="AQ1265" s="111" t="s">
        <v>1801</v>
      </c>
      <c r="AR1265" s="335" t="s">
        <v>295</v>
      </c>
      <c r="AS1265" s="111" t="s">
        <v>240</v>
      </c>
      <c r="AT1265" s="111" t="s">
        <v>295</v>
      </c>
      <c r="AU1265" s="111" t="s">
        <v>783</v>
      </c>
      <c r="AV1265" s="112" t="s">
        <v>510</v>
      </c>
      <c r="AW1265" s="112"/>
      <c r="AX1265" s="112">
        <v>12.2</v>
      </c>
      <c r="AY1265" s="112">
        <v>7.4</v>
      </c>
      <c r="AZ1265" s="334" t="s">
        <v>240</v>
      </c>
      <c r="BA1265" s="112">
        <v>23</v>
      </c>
      <c r="BB1265" s="130">
        <v>22.998434756878314</v>
      </c>
      <c r="BC1265" s="112" t="s">
        <v>1901</v>
      </c>
      <c r="BD1265" s="112"/>
      <c r="BE1265" s="112" t="s">
        <v>1901</v>
      </c>
      <c r="BF1265" s="112"/>
      <c r="BG1265" s="112"/>
      <c r="BH1265" s="112"/>
      <c r="BI1265" s="112"/>
      <c r="BJ1265" s="112">
        <v>10</v>
      </c>
      <c r="BK1265" s="56">
        <v>6.1297453420827317</v>
      </c>
      <c r="BL1265" s="56">
        <v>1.8680088969639956</v>
      </c>
      <c r="BM1265" s="56">
        <v>3.2557541824572174</v>
      </c>
      <c r="BN1265" s="56">
        <v>0.49998819898345098</v>
      </c>
      <c r="BO1265" s="56">
        <v>4.4565630887562868</v>
      </c>
      <c r="BP1265" s="223">
        <v>2.8855364825727801</v>
      </c>
      <c r="BQ1265" s="112">
        <v>22</v>
      </c>
      <c r="BR1265" s="56"/>
      <c r="BS1265" s="112"/>
      <c r="BT1265" s="113" t="s">
        <v>487</v>
      </c>
      <c r="BU1265" s="114" t="s">
        <v>488</v>
      </c>
      <c r="BV1265" s="34"/>
      <c r="BW1265" s="34"/>
      <c r="BX1265" s="34"/>
    </row>
    <row r="1266" spans="1:76" x14ac:dyDescent="0.35">
      <c r="A1266" s="34" t="s">
        <v>329</v>
      </c>
      <c r="B1266" s="34"/>
      <c r="C1266" s="34"/>
      <c r="D1266" s="34"/>
      <c r="E1266" s="113" t="s">
        <v>1246</v>
      </c>
      <c r="F1266" s="113" t="s">
        <v>1246</v>
      </c>
      <c r="G1266" s="41">
        <v>1975</v>
      </c>
      <c r="H1266" s="34"/>
      <c r="I1266" s="34"/>
      <c r="J1266" s="113"/>
      <c r="K1266" s="39" t="s">
        <v>80</v>
      </c>
      <c r="L1266" s="39" t="s">
        <v>89</v>
      </c>
      <c r="M1266" s="39" t="s">
        <v>90</v>
      </c>
      <c r="N1266" s="39" t="s">
        <v>91</v>
      </c>
      <c r="O1266" s="39" t="s">
        <v>92</v>
      </c>
      <c r="P1266" s="39" t="s">
        <v>93</v>
      </c>
      <c r="Q1266" s="39" t="s">
        <v>94</v>
      </c>
      <c r="R1266" s="35" t="s">
        <v>97</v>
      </c>
      <c r="S1266" s="35" t="s">
        <v>97</v>
      </c>
      <c r="T1266" s="113" t="s">
        <v>2089</v>
      </c>
      <c r="U1266" s="39" t="s">
        <v>31</v>
      </c>
      <c r="V1266" s="35" t="s">
        <v>31</v>
      </c>
      <c r="W1266" s="34" t="s">
        <v>280</v>
      </c>
      <c r="X1266" s="113" t="s">
        <v>281</v>
      </c>
      <c r="Y1266" s="113" t="s">
        <v>1897</v>
      </c>
      <c r="Z1266" s="39" t="s">
        <v>239</v>
      </c>
      <c r="AA1266" s="112"/>
      <c r="AB1266" s="112"/>
      <c r="AC1266" s="41">
        <v>96</v>
      </c>
      <c r="AD1266" s="41" t="s">
        <v>240</v>
      </c>
      <c r="AE1266" s="41" t="s">
        <v>508</v>
      </c>
      <c r="AF1266" s="332" t="s">
        <v>240</v>
      </c>
      <c r="AG1266" s="112"/>
      <c r="AH1266" s="112" t="s">
        <v>2091</v>
      </c>
      <c r="AI1266" s="111">
        <v>36.479999999999997</v>
      </c>
      <c r="AJ1266" s="112"/>
      <c r="AK1266" s="114" t="s">
        <v>509</v>
      </c>
      <c r="AL1266" s="336">
        <v>7.1</v>
      </c>
      <c r="AM1266" s="44">
        <v>22.998434756878314</v>
      </c>
      <c r="AN1266" s="111">
        <v>1.4</v>
      </c>
      <c r="AO1266" s="111">
        <v>4</v>
      </c>
      <c r="AP1266" s="111">
        <v>2</v>
      </c>
      <c r="AQ1266" s="111" t="s">
        <v>1801</v>
      </c>
      <c r="AR1266" s="335" t="s">
        <v>295</v>
      </c>
      <c r="AS1266" s="111" t="s">
        <v>240</v>
      </c>
      <c r="AT1266" s="111" t="s">
        <v>295</v>
      </c>
      <c r="AU1266" s="111" t="s">
        <v>783</v>
      </c>
      <c r="AV1266" s="112" t="s">
        <v>510</v>
      </c>
      <c r="AW1266" s="112"/>
      <c r="AX1266" s="112">
        <v>12.2</v>
      </c>
      <c r="AY1266" s="112">
        <v>7.1</v>
      </c>
      <c r="AZ1266" s="334" t="s">
        <v>240</v>
      </c>
      <c r="BA1266" s="112">
        <v>23</v>
      </c>
      <c r="BB1266" s="130">
        <v>22.998434756878314</v>
      </c>
      <c r="BC1266" s="112" t="s">
        <v>1925</v>
      </c>
      <c r="BD1266" s="112"/>
      <c r="BE1266" s="112" t="s">
        <v>1925</v>
      </c>
      <c r="BF1266" s="112"/>
      <c r="BG1266" s="112"/>
      <c r="BH1266" s="112"/>
      <c r="BI1266" s="112"/>
      <c r="BJ1266" s="112">
        <v>10</v>
      </c>
      <c r="BK1266" s="56">
        <v>6.1297453420827317</v>
      </c>
      <c r="BL1266" s="56">
        <v>1.8680088969639956</v>
      </c>
      <c r="BM1266" s="56">
        <v>3.2557541824572174</v>
      </c>
      <c r="BN1266" s="56">
        <v>0.49998819898345098</v>
      </c>
      <c r="BO1266" s="56">
        <v>4.4607827862200766</v>
      </c>
      <c r="BP1266" s="223">
        <v>2.8882686532466129</v>
      </c>
      <c r="BQ1266" s="112">
        <v>22</v>
      </c>
      <c r="BR1266" s="56"/>
      <c r="BS1266" s="112"/>
      <c r="BT1266" s="113" t="s">
        <v>487</v>
      </c>
      <c r="BU1266" s="114" t="s">
        <v>488</v>
      </c>
      <c r="BV1266" s="34"/>
      <c r="BW1266" s="34"/>
      <c r="BX1266" s="34"/>
    </row>
    <row r="1267" spans="1:76" x14ac:dyDescent="0.35">
      <c r="A1267" s="34" t="s">
        <v>329</v>
      </c>
      <c r="B1267" s="34"/>
      <c r="C1267" s="34"/>
      <c r="D1267" s="34"/>
      <c r="E1267" s="113" t="s">
        <v>1246</v>
      </c>
      <c r="F1267" s="113" t="s">
        <v>1246</v>
      </c>
      <c r="G1267" s="41">
        <v>1975</v>
      </c>
      <c r="H1267" s="34"/>
      <c r="I1267" s="34"/>
      <c r="J1267" s="113"/>
      <c r="K1267" s="39" t="s">
        <v>80</v>
      </c>
      <c r="L1267" s="39" t="s">
        <v>89</v>
      </c>
      <c r="M1267" s="39" t="s">
        <v>90</v>
      </c>
      <c r="N1267" s="39" t="s">
        <v>91</v>
      </c>
      <c r="O1267" s="39" t="s">
        <v>92</v>
      </c>
      <c r="P1267" s="39" t="s">
        <v>93</v>
      </c>
      <c r="Q1267" s="39" t="s">
        <v>94</v>
      </c>
      <c r="R1267" s="35" t="s">
        <v>97</v>
      </c>
      <c r="S1267" s="35" t="s">
        <v>97</v>
      </c>
      <c r="T1267" s="113" t="s">
        <v>2089</v>
      </c>
      <c r="U1267" s="39" t="s">
        <v>31</v>
      </c>
      <c r="V1267" s="35" t="s">
        <v>31</v>
      </c>
      <c r="W1267" s="34" t="s">
        <v>280</v>
      </c>
      <c r="X1267" s="113" t="s">
        <v>281</v>
      </c>
      <c r="Y1267" s="113" t="s">
        <v>2086</v>
      </c>
      <c r="Z1267" s="39" t="s">
        <v>239</v>
      </c>
      <c r="AA1267" s="112"/>
      <c r="AB1267" s="112"/>
      <c r="AC1267" s="41">
        <v>96</v>
      </c>
      <c r="AD1267" s="41" t="s">
        <v>240</v>
      </c>
      <c r="AE1267" s="41" t="s">
        <v>508</v>
      </c>
      <c r="AF1267" s="332" t="s">
        <v>240</v>
      </c>
      <c r="AG1267" s="112"/>
      <c r="AH1267" s="112" t="s">
        <v>2090</v>
      </c>
      <c r="AI1267" s="111">
        <v>24.96</v>
      </c>
      <c r="AJ1267" s="112"/>
      <c r="AK1267" s="114" t="s">
        <v>509</v>
      </c>
      <c r="AL1267" s="336">
        <v>7.1</v>
      </c>
      <c r="AM1267" s="44">
        <v>22.998434756878314</v>
      </c>
      <c r="AN1267" s="111">
        <v>1.3</v>
      </c>
      <c r="AO1267" s="111">
        <v>4</v>
      </c>
      <c r="AP1267" s="111">
        <v>2</v>
      </c>
      <c r="AQ1267" s="111" t="s">
        <v>1801</v>
      </c>
      <c r="AR1267" s="335" t="s">
        <v>295</v>
      </c>
      <c r="AS1267" s="111" t="s">
        <v>240</v>
      </c>
      <c r="AT1267" s="111" t="s">
        <v>295</v>
      </c>
      <c r="AU1267" s="111" t="s">
        <v>783</v>
      </c>
      <c r="AV1267" s="112" t="s">
        <v>510</v>
      </c>
      <c r="AW1267" s="112"/>
      <c r="AX1267" s="112">
        <v>12.2</v>
      </c>
      <c r="AY1267" s="112">
        <v>7.1</v>
      </c>
      <c r="AZ1267" s="334" t="s">
        <v>240</v>
      </c>
      <c r="BA1267" s="112">
        <v>23</v>
      </c>
      <c r="BB1267" s="130">
        <v>22.998434756878314</v>
      </c>
      <c r="BC1267" s="112" t="s">
        <v>1901</v>
      </c>
      <c r="BD1267" s="112"/>
      <c r="BE1267" s="112" t="s">
        <v>1901</v>
      </c>
      <c r="BF1267" s="112"/>
      <c r="BG1267" s="112"/>
      <c r="BH1267" s="112"/>
      <c r="BI1267" s="112"/>
      <c r="BJ1267" s="112">
        <v>10</v>
      </c>
      <c r="BK1267" s="56">
        <v>6.1297453420827317</v>
      </c>
      <c r="BL1267" s="56">
        <v>1.8680088969639956</v>
      </c>
      <c r="BM1267" s="56">
        <v>3.2557541824572174</v>
      </c>
      <c r="BN1267" s="56">
        <v>0.49998819898345098</v>
      </c>
      <c r="BO1267" s="56">
        <v>4.4607827862200766</v>
      </c>
      <c r="BP1267" s="223">
        <v>2.8882686532466129</v>
      </c>
      <c r="BQ1267" s="112">
        <v>22</v>
      </c>
      <c r="BR1267" s="56"/>
      <c r="BS1267" s="112"/>
      <c r="BT1267" s="113" t="s">
        <v>487</v>
      </c>
      <c r="BU1267" s="114" t="s">
        <v>488</v>
      </c>
      <c r="BV1267" s="34"/>
      <c r="BW1267" s="34"/>
      <c r="BX1267" s="34"/>
    </row>
    <row r="1268" spans="1:76" x14ac:dyDescent="0.35">
      <c r="A1268" s="34" t="s">
        <v>329</v>
      </c>
      <c r="B1268" s="34"/>
      <c r="C1268" s="34"/>
      <c r="D1268" s="34"/>
      <c r="E1268" s="113" t="s">
        <v>1246</v>
      </c>
      <c r="F1268" s="113" t="s">
        <v>1246</v>
      </c>
      <c r="G1268" s="41">
        <v>1975</v>
      </c>
      <c r="H1268" s="34"/>
      <c r="I1268" s="34"/>
      <c r="J1268" s="113"/>
      <c r="K1268" s="39" t="s">
        <v>80</v>
      </c>
      <c r="L1268" s="39" t="s">
        <v>89</v>
      </c>
      <c r="M1268" s="39" t="s">
        <v>90</v>
      </c>
      <c r="N1268" s="39" t="s">
        <v>91</v>
      </c>
      <c r="O1268" s="39" t="s">
        <v>92</v>
      </c>
      <c r="P1268" s="39" t="s">
        <v>93</v>
      </c>
      <c r="Q1268" s="39" t="s">
        <v>94</v>
      </c>
      <c r="R1268" s="35" t="s">
        <v>97</v>
      </c>
      <c r="S1268" s="35" t="s">
        <v>97</v>
      </c>
      <c r="T1268" s="113" t="s">
        <v>2089</v>
      </c>
      <c r="U1268" s="39" t="s">
        <v>31</v>
      </c>
      <c r="V1268" s="35" t="s">
        <v>31</v>
      </c>
      <c r="W1268" s="34" t="s">
        <v>280</v>
      </c>
      <c r="X1268" s="113" t="s">
        <v>281</v>
      </c>
      <c r="Y1268" s="113" t="s">
        <v>1926</v>
      </c>
      <c r="Z1268" s="39" t="s">
        <v>239</v>
      </c>
      <c r="AA1268" s="112"/>
      <c r="AB1268" s="112"/>
      <c r="AC1268" s="41">
        <v>96</v>
      </c>
      <c r="AD1268" s="41" t="s">
        <v>240</v>
      </c>
      <c r="AE1268" s="41" t="s">
        <v>508</v>
      </c>
      <c r="AF1268" s="332" t="s">
        <v>240</v>
      </c>
      <c r="AG1268" s="112"/>
      <c r="AH1268" s="112" t="s">
        <v>2092</v>
      </c>
      <c r="AI1268" s="111">
        <v>18.239999999999998</v>
      </c>
      <c r="AJ1268" s="112"/>
      <c r="AK1268" s="114" t="s">
        <v>509</v>
      </c>
      <c r="AL1268" s="336">
        <v>7.4</v>
      </c>
      <c r="AM1268" s="44">
        <v>22.998434756878314</v>
      </c>
      <c r="AN1268" s="111">
        <v>1.3</v>
      </c>
      <c r="AO1268" s="111">
        <v>4</v>
      </c>
      <c r="AP1268" s="111">
        <v>2</v>
      </c>
      <c r="AQ1268" s="111" t="s">
        <v>1801</v>
      </c>
      <c r="AR1268" s="335" t="s">
        <v>295</v>
      </c>
      <c r="AS1268" s="111" t="s">
        <v>240</v>
      </c>
      <c r="AT1268" s="111" t="s">
        <v>295</v>
      </c>
      <c r="AU1268" s="111" t="s">
        <v>783</v>
      </c>
      <c r="AV1268" s="112" t="s">
        <v>510</v>
      </c>
      <c r="AW1268" s="112"/>
      <c r="AX1268" s="112">
        <v>12.2</v>
      </c>
      <c r="AY1268" s="112">
        <v>7.4</v>
      </c>
      <c r="AZ1268" s="334" t="s">
        <v>240</v>
      </c>
      <c r="BA1268" s="112">
        <v>23</v>
      </c>
      <c r="BB1268" s="130">
        <v>22.998434756878314</v>
      </c>
      <c r="BC1268" s="112" t="s">
        <v>1901</v>
      </c>
      <c r="BD1268" s="112"/>
      <c r="BE1268" s="112" t="s">
        <v>1901</v>
      </c>
      <c r="BF1268" s="112"/>
      <c r="BG1268" s="112"/>
      <c r="BH1268" s="112"/>
      <c r="BI1268" s="112"/>
      <c r="BJ1268" s="112">
        <v>10</v>
      </c>
      <c r="BK1268" s="56">
        <v>6.1297453420827317</v>
      </c>
      <c r="BL1268" s="56">
        <v>1.8680088969639956</v>
      </c>
      <c r="BM1268" s="56">
        <v>3.2557541824572174</v>
      </c>
      <c r="BN1268" s="56">
        <v>0.49998819898345098</v>
      </c>
      <c r="BO1268" s="56">
        <v>4.4565630887562868</v>
      </c>
      <c r="BP1268" s="223">
        <v>2.8855364825727801</v>
      </c>
      <c r="BQ1268" s="112">
        <v>22</v>
      </c>
      <c r="BR1268" s="56"/>
      <c r="BS1268" s="112"/>
      <c r="BT1268" s="113" t="s">
        <v>487</v>
      </c>
      <c r="BU1268" s="114" t="s">
        <v>488</v>
      </c>
      <c r="BV1268" s="34"/>
      <c r="BW1268" s="34"/>
      <c r="BX1268" s="34"/>
    </row>
    <row r="1269" spans="1:76" x14ac:dyDescent="0.35">
      <c r="A1269" s="34" t="s">
        <v>329</v>
      </c>
      <c r="B1269" s="34"/>
      <c r="C1269" s="34"/>
      <c r="D1269" s="34"/>
      <c r="E1269" s="338" t="s">
        <v>1246</v>
      </c>
      <c r="F1269" s="338" t="s">
        <v>2093</v>
      </c>
      <c r="G1269" s="40">
        <v>1977</v>
      </c>
      <c r="H1269" s="34"/>
      <c r="I1269" s="34"/>
      <c r="J1269" s="338"/>
      <c r="K1269" s="39" t="s">
        <v>80</v>
      </c>
      <c r="L1269" s="39" t="s">
        <v>89</v>
      </c>
      <c r="M1269" s="39" t="s">
        <v>90</v>
      </c>
      <c r="N1269" s="39" t="s">
        <v>91</v>
      </c>
      <c r="O1269" s="39" t="s">
        <v>92</v>
      </c>
      <c r="P1269" s="39" t="s">
        <v>93</v>
      </c>
      <c r="Q1269" s="39" t="s">
        <v>94</v>
      </c>
      <c r="R1269" s="35" t="s">
        <v>97</v>
      </c>
      <c r="S1269" s="35" t="s">
        <v>97</v>
      </c>
      <c r="T1269" s="35" t="s">
        <v>2094</v>
      </c>
      <c r="U1269" s="39" t="s">
        <v>31</v>
      </c>
      <c r="V1269" s="35" t="s">
        <v>31</v>
      </c>
      <c r="W1269" s="34" t="s">
        <v>280</v>
      </c>
      <c r="X1269" s="113" t="s">
        <v>281</v>
      </c>
      <c r="Y1269" s="35" t="s">
        <v>2095</v>
      </c>
      <c r="Z1269" s="39" t="s">
        <v>239</v>
      </c>
      <c r="AA1269" s="339"/>
      <c r="AB1269" s="339"/>
      <c r="AC1269" s="40">
        <v>96</v>
      </c>
      <c r="AD1269" s="40" t="s">
        <v>240</v>
      </c>
      <c r="AE1269" s="40" t="s">
        <v>508</v>
      </c>
      <c r="AF1269" s="332" t="s">
        <v>240</v>
      </c>
      <c r="AG1269" s="339"/>
      <c r="AH1269" s="339" t="s">
        <v>2096</v>
      </c>
      <c r="AI1269" s="111">
        <v>10.199999999999999</v>
      </c>
      <c r="AJ1269" s="339"/>
      <c r="AK1269" s="114" t="s">
        <v>509</v>
      </c>
      <c r="AL1269" s="336">
        <v>7.15</v>
      </c>
      <c r="AM1269" s="44">
        <v>12.999115297366004</v>
      </c>
      <c r="AN1269" s="111"/>
      <c r="AO1269" s="111">
        <v>4</v>
      </c>
      <c r="AP1269" s="111">
        <v>3</v>
      </c>
      <c r="AQ1269" s="111" t="s">
        <v>822</v>
      </c>
      <c r="AR1269" s="335" t="s">
        <v>295</v>
      </c>
      <c r="AS1269" s="111" t="s">
        <v>295</v>
      </c>
      <c r="AT1269" s="111" t="s">
        <v>295</v>
      </c>
      <c r="AU1269" s="111" t="s">
        <v>783</v>
      </c>
      <c r="AV1269" s="112" t="s">
        <v>510</v>
      </c>
      <c r="AW1269" s="339"/>
      <c r="AX1269" s="339">
        <v>12</v>
      </c>
      <c r="AY1269" s="334">
        <v>7.15</v>
      </c>
      <c r="AZ1269" s="334" t="s">
        <v>240</v>
      </c>
      <c r="BA1269" s="339">
        <v>13</v>
      </c>
      <c r="BB1269" s="130">
        <v>12.999115297366004</v>
      </c>
      <c r="BC1269" s="339" t="s">
        <v>559</v>
      </c>
      <c r="BD1269" s="339"/>
      <c r="BE1269" s="339" t="s">
        <v>559</v>
      </c>
      <c r="BF1269" s="339"/>
      <c r="BG1269" s="339"/>
      <c r="BH1269" s="334"/>
      <c r="BI1269" s="334"/>
      <c r="BJ1269" s="112">
        <v>0.01</v>
      </c>
      <c r="BK1269" s="56">
        <v>3.4646386716119784</v>
      </c>
      <c r="BL1269" s="56">
        <v>1.0558311156753017</v>
      </c>
      <c r="BM1269" s="56">
        <v>1.8402088857366881</v>
      </c>
      <c r="BN1269" s="56">
        <v>0.28260202551238528</v>
      </c>
      <c r="BO1269" s="56">
        <v>2.7424821585680688</v>
      </c>
      <c r="BP1269" s="223">
        <v>1.7757029719423487</v>
      </c>
      <c r="BQ1269" s="334">
        <v>12</v>
      </c>
      <c r="BR1269" s="56"/>
      <c r="BS1269" s="339"/>
      <c r="BT1269" s="338" t="s">
        <v>773</v>
      </c>
      <c r="BU1269" s="338" t="s">
        <v>825</v>
      </c>
      <c r="BV1269" s="34"/>
      <c r="BW1269" s="34"/>
      <c r="BX1269" s="34"/>
    </row>
    <row r="1270" spans="1:76" x14ac:dyDescent="0.35">
      <c r="A1270" s="34" t="s">
        <v>329</v>
      </c>
      <c r="B1270" s="34"/>
      <c r="C1270" s="34"/>
      <c r="D1270" s="34"/>
      <c r="E1270" s="338" t="s">
        <v>1246</v>
      </c>
      <c r="F1270" s="338" t="s">
        <v>2093</v>
      </c>
      <c r="G1270" s="40">
        <v>1977</v>
      </c>
      <c r="H1270" s="34"/>
      <c r="I1270" s="34"/>
      <c r="J1270" s="338"/>
      <c r="K1270" s="39" t="s">
        <v>80</v>
      </c>
      <c r="L1270" s="39" t="s">
        <v>89</v>
      </c>
      <c r="M1270" s="39" t="s">
        <v>90</v>
      </c>
      <c r="N1270" s="39" t="s">
        <v>91</v>
      </c>
      <c r="O1270" s="39" t="s">
        <v>92</v>
      </c>
      <c r="P1270" s="39" t="s">
        <v>93</v>
      </c>
      <c r="Q1270" s="39" t="s">
        <v>94</v>
      </c>
      <c r="R1270" s="35" t="s">
        <v>97</v>
      </c>
      <c r="S1270" s="35" t="s">
        <v>97</v>
      </c>
      <c r="T1270" s="35" t="s">
        <v>2094</v>
      </c>
      <c r="U1270" s="39" t="s">
        <v>31</v>
      </c>
      <c r="V1270" s="35" t="s">
        <v>31</v>
      </c>
      <c r="W1270" s="34" t="s">
        <v>280</v>
      </c>
      <c r="X1270" s="113" t="s">
        <v>281</v>
      </c>
      <c r="Y1270" s="35" t="s">
        <v>2095</v>
      </c>
      <c r="Z1270" s="39" t="s">
        <v>239</v>
      </c>
      <c r="AA1270" s="339"/>
      <c r="AB1270" s="339"/>
      <c r="AC1270" s="40">
        <v>96</v>
      </c>
      <c r="AD1270" s="40" t="s">
        <v>240</v>
      </c>
      <c r="AE1270" s="40" t="s">
        <v>508</v>
      </c>
      <c r="AF1270" s="332" t="s">
        <v>240</v>
      </c>
      <c r="AG1270" s="339"/>
      <c r="AH1270" s="339" t="s">
        <v>2097</v>
      </c>
      <c r="AI1270" s="111">
        <v>128.4</v>
      </c>
      <c r="AJ1270" s="339"/>
      <c r="AK1270" s="114" t="s">
        <v>509</v>
      </c>
      <c r="AL1270" s="336">
        <v>8.49</v>
      </c>
      <c r="AM1270" s="44">
        <v>45.996869513756629</v>
      </c>
      <c r="AN1270" s="111"/>
      <c r="AO1270" s="111">
        <v>4</v>
      </c>
      <c r="AP1270" s="111">
        <v>3</v>
      </c>
      <c r="AQ1270" s="111" t="s">
        <v>822</v>
      </c>
      <c r="AR1270" s="335" t="s">
        <v>295</v>
      </c>
      <c r="AS1270" s="111" t="s">
        <v>295</v>
      </c>
      <c r="AT1270" s="111" t="s">
        <v>295</v>
      </c>
      <c r="AU1270" s="111" t="s">
        <v>783</v>
      </c>
      <c r="AV1270" s="112" t="s">
        <v>510</v>
      </c>
      <c r="AW1270" s="339"/>
      <c r="AX1270" s="339">
        <v>12</v>
      </c>
      <c r="AY1270" s="334">
        <v>8.49</v>
      </c>
      <c r="AZ1270" s="334" t="s">
        <v>240</v>
      </c>
      <c r="BA1270" s="339">
        <v>359</v>
      </c>
      <c r="BB1270" s="130">
        <v>45.996869513756629</v>
      </c>
      <c r="BC1270" s="339" t="s">
        <v>559</v>
      </c>
      <c r="BD1270" s="339"/>
      <c r="BE1270" s="339" t="s">
        <v>559</v>
      </c>
      <c r="BF1270" s="339"/>
      <c r="BG1270" s="339"/>
      <c r="BH1270" s="334"/>
      <c r="BI1270" s="334"/>
      <c r="BJ1270" s="112">
        <v>0.01</v>
      </c>
      <c r="BK1270" s="56">
        <v>12.259490684165463</v>
      </c>
      <c r="BL1270" s="56">
        <v>3.7360177939279913</v>
      </c>
      <c r="BM1270" s="56">
        <v>6.5115083649144347</v>
      </c>
      <c r="BN1270" s="56">
        <v>0.99997639796690196</v>
      </c>
      <c r="BO1270" s="56">
        <v>13.517217665545074</v>
      </c>
      <c r="BP1270" s="223">
        <v>8.752131169244306</v>
      </c>
      <c r="BQ1270" s="334">
        <v>243</v>
      </c>
      <c r="BR1270" s="56"/>
      <c r="BS1270" s="339"/>
      <c r="BT1270" s="338" t="s">
        <v>773</v>
      </c>
      <c r="BU1270" s="338" t="s">
        <v>825</v>
      </c>
      <c r="BV1270" s="34"/>
      <c r="BW1270" s="34"/>
      <c r="BX1270" s="34"/>
    </row>
    <row r="1271" spans="1:76" x14ac:dyDescent="0.35">
      <c r="A1271" s="34" t="s">
        <v>329</v>
      </c>
      <c r="B1271" s="34"/>
      <c r="C1271" s="34"/>
      <c r="D1271" s="34"/>
      <c r="E1271" s="338" t="s">
        <v>1246</v>
      </c>
      <c r="F1271" s="338" t="s">
        <v>2093</v>
      </c>
      <c r="G1271" s="40">
        <v>1977</v>
      </c>
      <c r="H1271" s="34"/>
      <c r="I1271" s="34"/>
      <c r="J1271" s="338"/>
      <c r="K1271" s="39" t="s">
        <v>80</v>
      </c>
      <c r="L1271" s="39" t="s">
        <v>89</v>
      </c>
      <c r="M1271" s="39" t="s">
        <v>90</v>
      </c>
      <c r="N1271" s="39" t="s">
        <v>91</v>
      </c>
      <c r="O1271" s="39" t="s">
        <v>92</v>
      </c>
      <c r="P1271" s="39" t="s">
        <v>93</v>
      </c>
      <c r="Q1271" s="39" t="s">
        <v>94</v>
      </c>
      <c r="R1271" s="35" t="s">
        <v>97</v>
      </c>
      <c r="S1271" s="35" t="s">
        <v>97</v>
      </c>
      <c r="T1271" s="35" t="s">
        <v>2094</v>
      </c>
      <c r="U1271" s="39" t="s">
        <v>31</v>
      </c>
      <c r="V1271" s="35" t="s">
        <v>31</v>
      </c>
      <c r="W1271" s="34" t="s">
        <v>280</v>
      </c>
      <c r="X1271" s="113" t="s">
        <v>281</v>
      </c>
      <c r="Y1271" s="35" t="s">
        <v>2095</v>
      </c>
      <c r="Z1271" s="39" t="s">
        <v>239</v>
      </c>
      <c r="AA1271" s="339"/>
      <c r="AB1271" s="339"/>
      <c r="AC1271" s="40">
        <v>96</v>
      </c>
      <c r="AD1271" s="40" t="s">
        <v>240</v>
      </c>
      <c r="AE1271" s="40" t="s">
        <v>508</v>
      </c>
      <c r="AF1271" s="332" t="s">
        <v>240</v>
      </c>
      <c r="AG1271" s="339"/>
      <c r="AH1271" s="339" t="s">
        <v>2098</v>
      </c>
      <c r="AI1271" s="111">
        <v>24.1</v>
      </c>
      <c r="AJ1271" s="339"/>
      <c r="AK1271" s="114" t="s">
        <v>509</v>
      </c>
      <c r="AL1271" s="336">
        <v>7.55</v>
      </c>
      <c r="AM1271" s="44">
        <v>181.98761416312408</v>
      </c>
      <c r="AN1271" s="111"/>
      <c r="AO1271" s="111">
        <v>4</v>
      </c>
      <c r="AP1271" s="111">
        <v>3</v>
      </c>
      <c r="AQ1271" s="111" t="s">
        <v>822</v>
      </c>
      <c r="AR1271" s="335" t="s">
        <v>295</v>
      </c>
      <c r="AS1271" s="111" t="s">
        <v>295</v>
      </c>
      <c r="AT1271" s="111" t="s">
        <v>295</v>
      </c>
      <c r="AU1271" s="111" t="s">
        <v>783</v>
      </c>
      <c r="AV1271" s="112" t="s">
        <v>510</v>
      </c>
      <c r="AW1271" s="339"/>
      <c r="AX1271" s="339">
        <v>12</v>
      </c>
      <c r="AY1271" s="334">
        <v>7.55</v>
      </c>
      <c r="AZ1271" s="334" t="s">
        <v>240</v>
      </c>
      <c r="BA1271" s="339">
        <v>46</v>
      </c>
      <c r="BB1271" s="130">
        <v>181.98761416312408</v>
      </c>
      <c r="BC1271" s="339" t="s">
        <v>559</v>
      </c>
      <c r="BD1271" s="339"/>
      <c r="BE1271" s="339" t="s">
        <v>559</v>
      </c>
      <c r="BF1271" s="339"/>
      <c r="BG1271" s="339"/>
      <c r="BH1271" s="334"/>
      <c r="BI1271" s="334"/>
      <c r="BJ1271" s="112">
        <v>0.01</v>
      </c>
      <c r="BK1271" s="56">
        <v>48.504941402567709</v>
      </c>
      <c r="BL1271" s="56">
        <v>14.781635619454228</v>
      </c>
      <c r="BM1271" s="56">
        <v>25.762924400313633</v>
      </c>
      <c r="BN1271" s="56">
        <v>3.9564283571733947</v>
      </c>
      <c r="BO1271" s="56">
        <v>60.37202878996532</v>
      </c>
      <c r="BP1271" s="223">
        <v>39.089694935519361</v>
      </c>
      <c r="BQ1271" s="334">
        <v>35</v>
      </c>
      <c r="BR1271" s="56"/>
      <c r="BS1271" s="339"/>
      <c r="BT1271" s="338" t="s">
        <v>773</v>
      </c>
      <c r="BU1271" s="338" t="s">
        <v>825</v>
      </c>
      <c r="BV1271" s="34"/>
      <c r="BW1271" s="34"/>
      <c r="BX1271" s="34"/>
    </row>
    <row r="1272" spans="1:76" x14ac:dyDescent="0.35">
      <c r="A1272" s="34" t="s">
        <v>329</v>
      </c>
      <c r="B1272" s="34"/>
      <c r="C1272" s="34"/>
      <c r="D1272" s="34"/>
      <c r="E1272" s="338" t="s">
        <v>1246</v>
      </c>
      <c r="F1272" s="338" t="s">
        <v>2093</v>
      </c>
      <c r="G1272" s="40">
        <v>1977</v>
      </c>
      <c r="H1272" s="34"/>
      <c r="I1272" s="34"/>
      <c r="J1272" s="338"/>
      <c r="K1272" s="39" t="s">
        <v>80</v>
      </c>
      <c r="L1272" s="39" t="s">
        <v>89</v>
      </c>
      <c r="M1272" s="39" t="s">
        <v>90</v>
      </c>
      <c r="N1272" s="39" t="s">
        <v>91</v>
      </c>
      <c r="O1272" s="39" t="s">
        <v>92</v>
      </c>
      <c r="P1272" s="39" t="s">
        <v>93</v>
      </c>
      <c r="Q1272" s="39" t="s">
        <v>94</v>
      </c>
      <c r="R1272" s="35" t="s">
        <v>97</v>
      </c>
      <c r="S1272" s="35" t="s">
        <v>97</v>
      </c>
      <c r="T1272" s="35" t="s">
        <v>2094</v>
      </c>
      <c r="U1272" s="39" t="s">
        <v>31</v>
      </c>
      <c r="V1272" s="35" t="s">
        <v>31</v>
      </c>
      <c r="W1272" s="34" t="s">
        <v>280</v>
      </c>
      <c r="X1272" s="113" t="s">
        <v>281</v>
      </c>
      <c r="Y1272" s="35" t="s">
        <v>2095</v>
      </c>
      <c r="Z1272" s="39" t="s">
        <v>239</v>
      </c>
      <c r="AA1272" s="339"/>
      <c r="AB1272" s="339"/>
      <c r="AC1272" s="40">
        <v>96</v>
      </c>
      <c r="AD1272" s="40" t="s">
        <v>240</v>
      </c>
      <c r="AE1272" s="40" t="s">
        <v>508</v>
      </c>
      <c r="AF1272" s="332" t="s">
        <v>240</v>
      </c>
      <c r="AG1272" s="339"/>
      <c r="AH1272" s="339" t="s">
        <v>2099</v>
      </c>
      <c r="AI1272" s="111">
        <v>82.5</v>
      </c>
      <c r="AJ1272" s="339"/>
      <c r="AK1272" s="114" t="s">
        <v>509</v>
      </c>
      <c r="AL1272" s="336">
        <v>8.1199999999999992</v>
      </c>
      <c r="AM1272" s="44">
        <v>358.97556859649194</v>
      </c>
      <c r="AN1272" s="111"/>
      <c r="AO1272" s="111">
        <v>4</v>
      </c>
      <c r="AP1272" s="111">
        <v>3</v>
      </c>
      <c r="AQ1272" s="111" t="s">
        <v>822</v>
      </c>
      <c r="AR1272" s="335" t="s">
        <v>295</v>
      </c>
      <c r="AS1272" s="111" t="s">
        <v>295</v>
      </c>
      <c r="AT1272" s="111" t="s">
        <v>295</v>
      </c>
      <c r="AU1272" s="111" t="s">
        <v>783</v>
      </c>
      <c r="AV1272" s="112" t="s">
        <v>510</v>
      </c>
      <c r="AW1272" s="339"/>
      <c r="AX1272" s="339">
        <v>12</v>
      </c>
      <c r="AY1272" s="334">
        <v>8.1199999999999992</v>
      </c>
      <c r="AZ1272" s="334" t="s">
        <v>240</v>
      </c>
      <c r="BA1272" s="339">
        <v>182</v>
      </c>
      <c r="BB1272" s="130">
        <v>358.97556859649194</v>
      </c>
      <c r="BC1272" s="339" t="s">
        <v>559</v>
      </c>
      <c r="BD1272" s="339"/>
      <c r="BE1272" s="339" t="s">
        <v>559</v>
      </c>
      <c r="BF1272" s="339"/>
      <c r="BG1272" s="339"/>
      <c r="BH1272" s="334"/>
      <c r="BI1272" s="334"/>
      <c r="BJ1272" s="112">
        <v>0.01</v>
      </c>
      <c r="BK1272" s="56">
        <v>95.67732946990003</v>
      </c>
      <c r="BL1272" s="56">
        <v>29.157182348264101</v>
      </c>
      <c r="BM1272" s="56">
        <v>50.818076152266997</v>
      </c>
      <c r="BN1272" s="56">
        <v>7.8041636276112563</v>
      </c>
      <c r="BO1272" s="56">
        <v>120.8958830418693</v>
      </c>
      <c r="BP1272" s="223">
        <v>78.27769385567494</v>
      </c>
      <c r="BQ1272" s="334">
        <v>125</v>
      </c>
      <c r="BR1272" s="56"/>
      <c r="BS1272" s="339"/>
      <c r="BT1272" s="338" t="s">
        <v>773</v>
      </c>
      <c r="BU1272" s="338" t="s">
        <v>825</v>
      </c>
      <c r="BV1272" s="34"/>
      <c r="BW1272" s="34"/>
      <c r="BX1272" s="34"/>
    </row>
    <row r="1273" spans="1:76" x14ac:dyDescent="0.35">
      <c r="A1273" s="34" t="s">
        <v>329</v>
      </c>
      <c r="B1273" s="34"/>
      <c r="C1273" s="34"/>
      <c r="D1273" s="34"/>
      <c r="E1273" s="338" t="s">
        <v>2100</v>
      </c>
      <c r="F1273" s="338" t="s">
        <v>2101</v>
      </c>
      <c r="G1273" s="40">
        <v>1990</v>
      </c>
      <c r="H1273" s="34"/>
      <c r="I1273" s="34"/>
      <c r="J1273" s="338"/>
      <c r="K1273" s="39" t="s">
        <v>80</v>
      </c>
      <c r="L1273" s="39" t="s">
        <v>89</v>
      </c>
      <c r="M1273" s="39" t="s">
        <v>90</v>
      </c>
      <c r="N1273" s="39" t="s">
        <v>91</v>
      </c>
      <c r="O1273" s="39" t="s">
        <v>92</v>
      </c>
      <c r="P1273" s="39" t="s">
        <v>93</v>
      </c>
      <c r="Q1273" s="39" t="s">
        <v>94</v>
      </c>
      <c r="R1273" s="35" t="s">
        <v>97</v>
      </c>
      <c r="S1273" s="35" t="s">
        <v>97</v>
      </c>
      <c r="T1273" s="35" t="s">
        <v>2094</v>
      </c>
      <c r="U1273" s="39" t="s">
        <v>31</v>
      </c>
      <c r="V1273" s="35" t="s">
        <v>31</v>
      </c>
      <c r="W1273" s="34" t="s">
        <v>280</v>
      </c>
      <c r="X1273" s="113" t="s">
        <v>281</v>
      </c>
      <c r="Y1273" s="35" t="s">
        <v>2102</v>
      </c>
      <c r="Z1273" s="39" t="s">
        <v>239</v>
      </c>
      <c r="AA1273" s="339"/>
      <c r="AB1273" s="339"/>
      <c r="AC1273" s="40">
        <v>96</v>
      </c>
      <c r="AD1273" s="40" t="s">
        <v>240</v>
      </c>
      <c r="AE1273" s="40" t="s">
        <v>508</v>
      </c>
      <c r="AF1273" s="332" t="s">
        <v>240</v>
      </c>
      <c r="AG1273" s="339"/>
      <c r="AH1273" s="339" t="s">
        <v>2103</v>
      </c>
      <c r="AI1273" s="111">
        <v>54</v>
      </c>
      <c r="AJ1273" s="339"/>
      <c r="AK1273" s="112" t="s">
        <v>295</v>
      </c>
      <c r="AL1273" s="336">
        <v>7.65</v>
      </c>
      <c r="AM1273" s="44">
        <v>211.197</v>
      </c>
      <c r="AN1273" s="111"/>
      <c r="AO1273" s="111">
        <v>3</v>
      </c>
      <c r="AP1273" s="111">
        <v>3</v>
      </c>
      <c r="AQ1273" s="111" t="s">
        <v>822</v>
      </c>
      <c r="AR1273" s="335" t="s">
        <v>295</v>
      </c>
      <c r="AS1273" s="111" t="s">
        <v>295</v>
      </c>
      <c r="AT1273" s="111" t="s">
        <v>295</v>
      </c>
      <c r="AU1273" s="111" t="s">
        <v>240</v>
      </c>
      <c r="AV1273" s="112" t="s">
        <v>167</v>
      </c>
      <c r="AW1273" s="339"/>
      <c r="AX1273" s="339">
        <v>12</v>
      </c>
      <c r="AY1273" s="334">
        <v>7.65</v>
      </c>
      <c r="AZ1273" s="334" t="s">
        <v>240</v>
      </c>
      <c r="BA1273" s="339">
        <v>211</v>
      </c>
      <c r="BB1273" s="130">
        <v>211.197</v>
      </c>
      <c r="BC1273" s="339" t="s">
        <v>559</v>
      </c>
      <c r="BD1273" s="339"/>
      <c r="BE1273" s="339" t="s">
        <v>559</v>
      </c>
      <c r="BF1273" s="339"/>
      <c r="BG1273" s="339"/>
      <c r="BH1273" s="334"/>
      <c r="BI1273" s="334"/>
      <c r="BJ1273" s="112">
        <v>0.01</v>
      </c>
      <c r="BK1273" s="56">
        <v>45</v>
      </c>
      <c r="BL1273" s="56">
        <v>24</v>
      </c>
      <c r="BM1273" s="56">
        <v>73</v>
      </c>
      <c r="BN1273" s="56">
        <v>1</v>
      </c>
      <c r="BO1273" s="56">
        <v>188</v>
      </c>
      <c r="BP1273" s="223">
        <v>59</v>
      </c>
      <c r="BQ1273" s="334">
        <v>88</v>
      </c>
      <c r="BR1273" s="56"/>
      <c r="BS1273" s="339"/>
      <c r="BT1273" s="338" t="s">
        <v>773</v>
      </c>
      <c r="BU1273" s="340" t="s">
        <v>774</v>
      </c>
      <c r="BV1273" s="34"/>
      <c r="BW1273" s="34"/>
      <c r="BX1273" s="34"/>
    </row>
    <row r="1274" spans="1:76" x14ac:dyDescent="0.35">
      <c r="A1274" s="34" t="s">
        <v>329</v>
      </c>
      <c r="B1274" s="34"/>
      <c r="C1274" s="34"/>
      <c r="D1274" s="34"/>
      <c r="E1274" s="338" t="s">
        <v>2100</v>
      </c>
      <c r="F1274" s="338" t="s">
        <v>2101</v>
      </c>
      <c r="G1274" s="40">
        <v>1990</v>
      </c>
      <c r="H1274" s="34"/>
      <c r="I1274" s="34"/>
      <c r="J1274" s="338"/>
      <c r="K1274" s="39" t="s">
        <v>80</v>
      </c>
      <c r="L1274" s="39" t="s">
        <v>89</v>
      </c>
      <c r="M1274" s="39" t="s">
        <v>90</v>
      </c>
      <c r="N1274" s="39" t="s">
        <v>91</v>
      </c>
      <c r="O1274" s="39" t="s">
        <v>92</v>
      </c>
      <c r="P1274" s="39" t="s">
        <v>93</v>
      </c>
      <c r="Q1274" s="39" t="s">
        <v>94</v>
      </c>
      <c r="R1274" s="35" t="s">
        <v>97</v>
      </c>
      <c r="S1274" s="35" t="s">
        <v>97</v>
      </c>
      <c r="T1274" s="35" t="s">
        <v>2094</v>
      </c>
      <c r="U1274" s="39" t="s">
        <v>31</v>
      </c>
      <c r="V1274" s="35" t="s">
        <v>31</v>
      </c>
      <c r="W1274" s="34" t="s">
        <v>280</v>
      </c>
      <c r="X1274" s="113" t="s">
        <v>281</v>
      </c>
      <c r="Y1274" s="35" t="s">
        <v>2102</v>
      </c>
      <c r="Z1274" s="39" t="s">
        <v>239</v>
      </c>
      <c r="AA1274" s="339"/>
      <c r="AB1274" s="339"/>
      <c r="AC1274" s="40">
        <v>96</v>
      </c>
      <c r="AD1274" s="40" t="s">
        <v>240</v>
      </c>
      <c r="AE1274" s="40" t="s">
        <v>508</v>
      </c>
      <c r="AF1274" s="332" t="s">
        <v>240</v>
      </c>
      <c r="AG1274" s="339"/>
      <c r="AH1274" s="339" t="s">
        <v>2104</v>
      </c>
      <c r="AI1274" s="111">
        <v>58</v>
      </c>
      <c r="AJ1274" s="339"/>
      <c r="AK1274" s="112" t="s">
        <v>295</v>
      </c>
      <c r="AL1274" s="336">
        <v>7.65</v>
      </c>
      <c r="AM1274" s="44">
        <v>211.197</v>
      </c>
      <c r="AN1274" s="111"/>
      <c r="AO1274" s="111">
        <v>3</v>
      </c>
      <c r="AP1274" s="111">
        <v>3</v>
      </c>
      <c r="AQ1274" s="111" t="s">
        <v>822</v>
      </c>
      <c r="AR1274" s="335" t="s">
        <v>295</v>
      </c>
      <c r="AS1274" s="111" t="s">
        <v>295</v>
      </c>
      <c r="AT1274" s="111" t="s">
        <v>295</v>
      </c>
      <c r="AU1274" s="111" t="s">
        <v>240</v>
      </c>
      <c r="AV1274" s="112" t="s">
        <v>167</v>
      </c>
      <c r="AW1274" s="339"/>
      <c r="AX1274" s="339">
        <v>12</v>
      </c>
      <c r="AY1274" s="334">
        <v>7.65</v>
      </c>
      <c r="AZ1274" s="334" t="s">
        <v>240</v>
      </c>
      <c r="BA1274" s="339">
        <v>211</v>
      </c>
      <c r="BB1274" s="130">
        <v>211.197</v>
      </c>
      <c r="BC1274" s="339" t="s">
        <v>559</v>
      </c>
      <c r="BD1274" s="339"/>
      <c r="BE1274" s="339" t="s">
        <v>559</v>
      </c>
      <c r="BF1274" s="339"/>
      <c r="BG1274" s="339"/>
      <c r="BH1274" s="334"/>
      <c r="BI1274" s="334"/>
      <c r="BJ1274" s="112">
        <v>0.01</v>
      </c>
      <c r="BK1274" s="56">
        <v>45</v>
      </c>
      <c r="BL1274" s="56">
        <v>24</v>
      </c>
      <c r="BM1274" s="56">
        <v>73</v>
      </c>
      <c r="BN1274" s="56">
        <v>1</v>
      </c>
      <c r="BO1274" s="56">
        <v>188</v>
      </c>
      <c r="BP1274" s="223">
        <v>59</v>
      </c>
      <c r="BQ1274" s="334">
        <v>88</v>
      </c>
      <c r="BR1274" s="56"/>
      <c r="BS1274" s="339"/>
      <c r="BT1274" s="338" t="s">
        <v>773</v>
      </c>
      <c r="BU1274" s="340" t="s">
        <v>774</v>
      </c>
      <c r="BV1274" s="34"/>
      <c r="BW1274" s="34"/>
      <c r="BX1274" s="34"/>
    </row>
    <row r="1275" spans="1:76" x14ac:dyDescent="0.35">
      <c r="A1275" s="34" t="s">
        <v>277</v>
      </c>
      <c r="B1275" s="34"/>
      <c r="C1275" s="34"/>
      <c r="D1275" s="34"/>
      <c r="E1275" s="113" t="s">
        <v>300</v>
      </c>
      <c r="F1275" s="113" t="s">
        <v>1603</v>
      </c>
      <c r="G1275" s="41">
        <v>2000</v>
      </c>
      <c r="H1275" s="34"/>
      <c r="I1275" s="34"/>
      <c r="J1275" s="113"/>
      <c r="K1275" s="39" t="s">
        <v>80</v>
      </c>
      <c r="L1275" s="39" t="s">
        <v>89</v>
      </c>
      <c r="M1275" s="39" t="s">
        <v>90</v>
      </c>
      <c r="N1275" s="39" t="s">
        <v>91</v>
      </c>
      <c r="O1275" s="39" t="s">
        <v>92</v>
      </c>
      <c r="P1275" s="39" t="s">
        <v>93</v>
      </c>
      <c r="Q1275" s="39" t="s">
        <v>94</v>
      </c>
      <c r="R1275" s="35" t="s">
        <v>97</v>
      </c>
      <c r="S1275" s="35" t="s">
        <v>97</v>
      </c>
      <c r="T1275" s="113" t="s">
        <v>2089</v>
      </c>
      <c r="U1275" s="39" t="s">
        <v>31</v>
      </c>
      <c r="V1275" s="35" t="s">
        <v>31</v>
      </c>
      <c r="W1275" s="34" t="s">
        <v>280</v>
      </c>
      <c r="X1275" s="113" t="s">
        <v>281</v>
      </c>
      <c r="Y1275" s="113" t="s">
        <v>1926</v>
      </c>
      <c r="Z1275" s="39" t="s">
        <v>239</v>
      </c>
      <c r="AA1275" s="112"/>
      <c r="AB1275" s="112"/>
      <c r="AC1275" s="41">
        <v>96</v>
      </c>
      <c r="AD1275" s="41" t="s">
        <v>240</v>
      </c>
      <c r="AE1275" s="41" t="s">
        <v>508</v>
      </c>
      <c r="AF1275" s="332" t="s">
        <v>240</v>
      </c>
      <c r="AG1275" s="112"/>
      <c r="AH1275" s="112">
        <v>7.4</v>
      </c>
      <c r="AI1275" s="111">
        <v>7.4</v>
      </c>
      <c r="AJ1275" s="112"/>
      <c r="AK1275" s="114" t="s">
        <v>509</v>
      </c>
      <c r="AL1275" s="336">
        <v>7.71</v>
      </c>
      <c r="AM1275" s="44">
        <v>36.596629557224809</v>
      </c>
      <c r="AN1275" s="111">
        <v>0.05</v>
      </c>
      <c r="AO1275" s="111">
        <f>IF(AP1275=1,1,"xx")</f>
        <v>1</v>
      </c>
      <c r="AP1275" s="111">
        <v>1</v>
      </c>
      <c r="AQ1275" s="111"/>
      <c r="AR1275" s="335" t="s">
        <v>295</v>
      </c>
      <c r="AS1275" s="111" t="s">
        <v>240</v>
      </c>
      <c r="AT1275" s="111" t="s">
        <v>295</v>
      </c>
      <c r="AU1275" s="111" t="s">
        <v>240</v>
      </c>
      <c r="AV1275" s="112" t="s">
        <v>510</v>
      </c>
      <c r="AW1275" s="112"/>
      <c r="AX1275" s="112">
        <v>12</v>
      </c>
      <c r="AY1275" s="112">
        <v>7.71</v>
      </c>
      <c r="AZ1275" s="334" t="s">
        <v>240</v>
      </c>
      <c r="BA1275" s="112">
        <v>36.6</v>
      </c>
      <c r="BB1275" s="130">
        <v>36.596629557224809</v>
      </c>
      <c r="BC1275" s="112" t="s">
        <v>1992</v>
      </c>
      <c r="BD1275" s="112"/>
      <c r="BE1275" s="112" t="s">
        <v>1992</v>
      </c>
      <c r="BF1275" s="112"/>
      <c r="BG1275" s="112"/>
      <c r="BH1275" s="112"/>
      <c r="BI1275" s="112"/>
      <c r="BJ1275" s="112">
        <v>10</v>
      </c>
      <c r="BK1275" s="56">
        <v>12.42029143087708</v>
      </c>
      <c r="BL1275" s="56">
        <v>1.3557945250910008</v>
      </c>
      <c r="BM1275" s="56">
        <v>3.5623346972885881</v>
      </c>
      <c r="BN1275" s="56">
        <v>0.36349759549852256</v>
      </c>
      <c r="BO1275" s="56">
        <v>0.25994504516424316</v>
      </c>
      <c r="BP1275" s="223">
        <v>2.6382479430479413</v>
      </c>
      <c r="BQ1275" s="112">
        <v>40.799999999999997</v>
      </c>
      <c r="BR1275" s="56"/>
      <c r="BS1275" s="112"/>
      <c r="BT1275" s="113" t="s">
        <v>487</v>
      </c>
      <c r="BU1275" s="114" t="s">
        <v>488</v>
      </c>
      <c r="BV1275" s="34"/>
      <c r="BW1275" s="34"/>
      <c r="BX1275" s="34"/>
    </row>
    <row r="1276" spans="1:76" x14ac:dyDescent="0.35">
      <c r="A1276" s="34" t="s">
        <v>277</v>
      </c>
      <c r="B1276" s="34"/>
      <c r="C1276" s="34"/>
      <c r="D1276" s="34"/>
      <c r="E1276" s="113" t="s">
        <v>300</v>
      </c>
      <c r="F1276" s="113" t="s">
        <v>1603</v>
      </c>
      <c r="G1276" s="41">
        <v>2000</v>
      </c>
      <c r="H1276" s="34"/>
      <c r="I1276" s="34"/>
      <c r="J1276" s="113"/>
      <c r="K1276" s="39" t="s">
        <v>80</v>
      </c>
      <c r="L1276" s="39" t="s">
        <v>89</v>
      </c>
      <c r="M1276" s="39" t="s">
        <v>90</v>
      </c>
      <c r="N1276" s="39" t="s">
        <v>91</v>
      </c>
      <c r="O1276" s="39" t="s">
        <v>92</v>
      </c>
      <c r="P1276" s="39" t="s">
        <v>93</v>
      </c>
      <c r="Q1276" s="39" t="s">
        <v>94</v>
      </c>
      <c r="R1276" s="35" t="s">
        <v>97</v>
      </c>
      <c r="S1276" s="35" t="s">
        <v>97</v>
      </c>
      <c r="T1276" s="113" t="s">
        <v>2089</v>
      </c>
      <c r="U1276" s="39" t="s">
        <v>31</v>
      </c>
      <c r="V1276" s="35" t="s">
        <v>31</v>
      </c>
      <c r="W1276" s="34" t="s">
        <v>280</v>
      </c>
      <c r="X1276" s="113" t="s">
        <v>281</v>
      </c>
      <c r="Y1276" s="113" t="s">
        <v>1926</v>
      </c>
      <c r="Z1276" s="39" t="s">
        <v>239</v>
      </c>
      <c r="AA1276" s="112"/>
      <c r="AB1276" s="112"/>
      <c r="AC1276" s="41">
        <v>96</v>
      </c>
      <c r="AD1276" s="41" t="s">
        <v>240</v>
      </c>
      <c r="AE1276" s="41" t="s">
        <v>508</v>
      </c>
      <c r="AF1276" s="332" t="s">
        <v>240</v>
      </c>
      <c r="AG1276" s="112"/>
      <c r="AH1276" s="112">
        <v>12.5</v>
      </c>
      <c r="AI1276" s="111">
        <v>12.5</v>
      </c>
      <c r="AJ1276" s="112"/>
      <c r="AK1276" s="114" t="s">
        <v>509</v>
      </c>
      <c r="AL1276" s="336">
        <v>7.79</v>
      </c>
      <c r="AM1276" s="44">
        <v>34.596813734425638</v>
      </c>
      <c r="AN1276" s="111">
        <v>0.19</v>
      </c>
      <c r="AO1276" s="111">
        <f>IF(AP1276=1,1,"xx")</f>
        <v>1</v>
      </c>
      <c r="AP1276" s="111">
        <v>1</v>
      </c>
      <c r="AQ1276" s="111"/>
      <c r="AR1276" s="335" t="s">
        <v>295</v>
      </c>
      <c r="AS1276" s="111" t="s">
        <v>240</v>
      </c>
      <c r="AT1276" s="111" t="s">
        <v>295</v>
      </c>
      <c r="AU1276" s="111" t="s">
        <v>240</v>
      </c>
      <c r="AV1276" s="112" t="s">
        <v>510</v>
      </c>
      <c r="AW1276" s="112"/>
      <c r="AX1276" s="112">
        <v>12</v>
      </c>
      <c r="AY1276" s="112">
        <v>7.79</v>
      </c>
      <c r="AZ1276" s="334" t="s">
        <v>240</v>
      </c>
      <c r="BA1276" s="112">
        <v>34.6</v>
      </c>
      <c r="BB1276" s="130">
        <v>34.596813734425638</v>
      </c>
      <c r="BC1276" s="112">
        <v>0.19</v>
      </c>
      <c r="BD1276" s="112"/>
      <c r="BE1276" s="112">
        <v>0.19</v>
      </c>
      <c r="BF1276" s="112"/>
      <c r="BG1276" s="112"/>
      <c r="BH1276" s="112"/>
      <c r="BI1276" s="112"/>
      <c r="BJ1276" s="112">
        <v>10</v>
      </c>
      <c r="BK1276" s="56">
        <v>11.741586981102376</v>
      </c>
      <c r="BL1276" s="56">
        <v>1.281707392572367</v>
      </c>
      <c r="BM1276" s="56">
        <v>3.3676715990760968</v>
      </c>
      <c r="BN1276" s="56">
        <v>0.34363433891390377</v>
      </c>
      <c r="BO1276" s="56">
        <v>0.11324237535085067</v>
      </c>
      <c r="BP1276" s="223">
        <v>1.149325480108597</v>
      </c>
      <c r="BQ1276" s="112">
        <v>40.6</v>
      </c>
      <c r="BR1276" s="56"/>
      <c r="BS1276" s="112"/>
      <c r="BT1276" s="113" t="s">
        <v>487</v>
      </c>
      <c r="BU1276" s="114" t="s">
        <v>488</v>
      </c>
      <c r="BV1276" s="34"/>
      <c r="BW1276" s="34"/>
      <c r="BX1276" s="34"/>
    </row>
    <row r="1277" spans="1:76" x14ac:dyDescent="0.35">
      <c r="A1277" s="34" t="s">
        <v>277</v>
      </c>
      <c r="B1277" s="34"/>
      <c r="C1277" s="34"/>
      <c r="D1277" s="34"/>
      <c r="E1277" s="113" t="s">
        <v>300</v>
      </c>
      <c r="F1277" s="113" t="s">
        <v>1603</v>
      </c>
      <c r="G1277" s="41">
        <v>2000</v>
      </c>
      <c r="H1277" s="34"/>
      <c r="I1277" s="34"/>
      <c r="J1277" s="113"/>
      <c r="K1277" s="39" t="s">
        <v>80</v>
      </c>
      <c r="L1277" s="39" t="s">
        <v>89</v>
      </c>
      <c r="M1277" s="39" t="s">
        <v>90</v>
      </c>
      <c r="N1277" s="39" t="s">
        <v>91</v>
      </c>
      <c r="O1277" s="39" t="s">
        <v>92</v>
      </c>
      <c r="P1277" s="39" t="s">
        <v>93</v>
      </c>
      <c r="Q1277" s="39" t="s">
        <v>94</v>
      </c>
      <c r="R1277" s="35" t="s">
        <v>97</v>
      </c>
      <c r="S1277" s="35" t="s">
        <v>97</v>
      </c>
      <c r="T1277" s="113" t="s">
        <v>2089</v>
      </c>
      <c r="U1277" s="39" t="s">
        <v>31</v>
      </c>
      <c r="V1277" s="35" t="s">
        <v>31</v>
      </c>
      <c r="W1277" s="34" t="s">
        <v>280</v>
      </c>
      <c r="X1277" s="113" t="s">
        <v>281</v>
      </c>
      <c r="Y1277" s="113" t="s">
        <v>1926</v>
      </c>
      <c r="Z1277" s="39" t="s">
        <v>239</v>
      </c>
      <c r="AA1277" s="112"/>
      <c r="AB1277" s="112"/>
      <c r="AC1277" s="41">
        <v>96</v>
      </c>
      <c r="AD1277" s="41" t="s">
        <v>240</v>
      </c>
      <c r="AE1277" s="41" t="s">
        <v>508</v>
      </c>
      <c r="AF1277" s="332" t="s">
        <v>240</v>
      </c>
      <c r="AG1277" s="112"/>
      <c r="AH1277" s="112">
        <v>14.3</v>
      </c>
      <c r="AI1277" s="111">
        <v>14.3</v>
      </c>
      <c r="AJ1277" s="112"/>
      <c r="AK1277" s="114" t="s">
        <v>509</v>
      </c>
      <c r="AL1277" s="336">
        <v>7.71</v>
      </c>
      <c r="AM1277" s="44">
        <v>38.296473006604096</v>
      </c>
      <c r="AN1277" s="111">
        <v>0.24</v>
      </c>
      <c r="AO1277" s="111">
        <f>IF(AP1277=1,1,"xx")</f>
        <v>1</v>
      </c>
      <c r="AP1277" s="111">
        <v>1</v>
      </c>
      <c r="AQ1277" s="111"/>
      <c r="AR1277" s="335" t="s">
        <v>295</v>
      </c>
      <c r="AS1277" s="111" t="s">
        <v>240</v>
      </c>
      <c r="AT1277" s="111" t="s">
        <v>295</v>
      </c>
      <c r="AU1277" s="111" t="s">
        <v>240</v>
      </c>
      <c r="AV1277" s="112" t="s">
        <v>510</v>
      </c>
      <c r="AW1277" s="112"/>
      <c r="AX1277" s="112">
        <v>12</v>
      </c>
      <c r="AY1277" s="112">
        <v>7.71</v>
      </c>
      <c r="AZ1277" s="334" t="s">
        <v>240</v>
      </c>
      <c r="BA1277" s="112">
        <v>38.299999999999997</v>
      </c>
      <c r="BB1277" s="130">
        <v>38.296473006604096</v>
      </c>
      <c r="BC1277" s="112">
        <v>0.24</v>
      </c>
      <c r="BD1277" s="112"/>
      <c r="BE1277" s="112">
        <v>0.24</v>
      </c>
      <c r="BF1277" s="112"/>
      <c r="BG1277" s="112"/>
      <c r="BH1277" s="112"/>
      <c r="BI1277" s="112"/>
      <c r="BJ1277" s="112">
        <v>10</v>
      </c>
      <c r="BK1277" s="56">
        <v>12.997190213185576</v>
      </c>
      <c r="BL1277" s="56">
        <v>1.4187685877318394</v>
      </c>
      <c r="BM1277" s="56">
        <v>3.7277983307692049</v>
      </c>
      <c r="BN1277" s="56">
        <v>0.38038136359544839</v>
      </c>
      <c r="BO1277" s="56">
        <v>0.21320986009487852</v>
      </c>
      <c r="BP1277" s="223">
        <v>2.1639207413145476</v>
      </c>
      <c r="BQ1277" s="112">
        <v>43.6</v>
      </c>
      <c r="BR1277" s="56"/>
      <c r="BS1277" s="112"/>
      <c r="BT1277" s="113" t="s">
        <v>487</v>
      </c>
      <c r="BU1277" s="114" t="s">
        <v>488</v>
      </c>
      <c r="BV1277" s="34"/>
      <c r="BW1277" s="34"/>
      <c r="BX1277" s="34"/>
    </row>
    <row r="1278" spans="1:76" x14ac:dyDescent="0.35">
      <c r="A1278" s="34" t="s">
        <v>277</v>
      </c>
      <c r="B1278" s="34"/>
      <c r="C1278" s="34"/>
      <c r="D1278" s="34"/>
      <c r="E1278" s="113" t="s">
        <v>300</v>
      </c>
      <c r="F1278" s="113" t="s">
        <v>1603</v>
      </c>
      <c r="G1278" s="41">
        <v>2000</v>
      </c>
      <c r="H1278" s="34"/>
      <c r="I1278" s="34"/>
      <c r="J1278" s="113"/>
      <c r="K1278" s="39" t="s">
        <v>80</v>
      </c>
      <c r="L1278" s="39" t="s">
        <v>89</v>
      </c>
      <c r="M1278" s="39" t="s">
        <v>90</v>
      </c>
      <c r="N1278" s="39" t="s">
        <v>91</v>
      </c>
      <c r="O1278" s="39" t="s">
        <v>92</v>
      </c>
      <c r="P1278" s="39" t="s">
        <v>93</v>
      </c>
      <c r="Q1278" s="39" t="s">
        <v>94</v>
      </c>
      <c r="R1278" s="35" t="s">
        <v>97</v>
      </c>
      <c r="S1278" s="35" t="s">
        <v>97</v>
      </c>
      <c r="T1278" s="113" t="s">
        <v>2089</v>
      </c>
      <c r="U1278" s="39" t="s">
        <v>31</v>
      </c>
      <c r="V1278" s="35" t="s">
        <v>31</v>
      </c>
      <c r="W1278" s="34" t="s">
        <v>280</v>
      </c>
      <c r="X1278" s="113" t="s">
        <v>281</v>
      </c>
      <c r="Y1278" s="113" t="s">
        <v>1926</v>
      </c>
      <c r="Z1278" s="39" t="s">
        <v>239</v>
      </c>
      <c r="AA1278" s="112"/>
      <c r="AB1278" s="112"/>
      <c r="AC1278" s="41">
        <v>96</v>
      </c>
      <c r="AD1278" s="41" t="s">
        <v>240</v>
      </c>
      <c r="AE1278" s="41" t="s">
        <v>508</v>
      </c>
      <c r="AF1278" s="332" t="s">
        <v>240</v>
      </c>
      <c r="AG1278" s="112"/>
      <c r="AH1278" s="112">
        <v>18.3</v>
      </c>
      <c r="AI1278" s="111">
        <v>18.3</v>
      </c>
      <c r="AJ1278" s="112"/>
      <c r="AK1278" s="114" t="s">
        <v>509</v>
      </c>
      <c r="AL1278" s="336">
        <v>7.74</v>
      </c>
      <c r="AM1278" s="44">
        <v>35.696712436965186</v>
      </c>
      <c r="AN1278" s="111">
        <v>0.17</v>
      </c>
      <c r="AO1278" s="111">
        <f>IF(AP1278=1,1,"xx")</f>
        <v>1</v>
      </c>
      <c r="AP1278" s="111">
        <v>1</v>
      </c>
      <c r="AQ1278" s="111"/>
      <c r="AR1278" s="335" t="s">
        <v>295</v>
      </c>
      <c r="AS1278" s="111" t="s">
        <v>240</v>
      </c>
      <c r="AT1278" s="111" t="s">
        <v>295</v>
      </c>
      <c r="AU1278" s="111" t="s">
        <v>240</v>
      </c>
      <c r="AV1278" s="112" t="s">
        <v>510</v>
      </c>
      <c r="AW1278" s="112"/>
      <c r="AX1278" s="112">
        <v>12</v>
      </c>
      <c r="AY1278" s="112">
        <v>7.74</v>
      </c>
      <c r="AZ1278" s="334" t="s">
        <v>240</v>
      </c>
      <c r="BA1278" s="112">
        <v>35.700000000000003</v>
      </c>
      <c r="BB1278" s="130">
        <v>35.696712436965186</v>
      </c>
      <c r="BC1278" s="112">
        <v>0.17</v>
      </c>
      <c r="BD1278" s="112"/>
      <c r="BE1278" s="112">
        <v>0.17</v>
      </c>
      <c r="BF1278" s="112"/>
      <c r="BG1278" s="112"/>
      <c r="BH1278" s="112"/>
      <c r="BI1278" s="112"/>
      <c r="BJ1278" s="112">
        <v>10</v>
      </c>
      <c r="BK1278" s="56">
        <v>12.114874428478464</v>
      </c>
      <c r="BL1278" s="56">
        <v>1.3224553154576157</v>
      </c>
      <c r="BM1278" s="56">
        <v>3.4747363030929672</v>
      </c>
      <c r="BN1278" s="56">
        <v>0.35455913003544415</v>
      </c>
      <c r="BO1278" s="56">
        <v>2.5428559147136584E-2</v>
      </c>
      <c r="BP1278" s="223">
        <v>0.25808087175586669</v>
      </c>
      <c r="BQ1278" s="112">
        <v>43.3</v>
      </c>
      <c r="BR1278" s="56"/>
      <c r="BS1278" s="112"/>
      <c r="BT1278" s="113" t="s">
        <v>487</v>
      </c>
      <c r="BU1278" s="114" t="s">
        <v>488</v>
      </c>
      <c r="BV1278" s="34"/>
      <c r="BW1278" s="34"/>
      <c r="BX1278" s="34"/>
    </row>
    <row r="1279" spans="1:76" x14ac:dyDescent="0.35">
      <c r="A1279" s="34" t="s">
        <v>324</v>
      </c>
      <c r="B1279" s="34"/>
      <c r="C1279" s="34"/>
      <c r="D1279" s="34"/>
      <c r="E1279" s="34" t="s">
        <v>890</v>
      </c>
      <c r="F1279" s="34" t="s">
        <v>348</v>
      </c>
      <c r="G1279" s="41">
        <v>2000</v>
      </c>
      <c r="H1279" s="34"/>
      <c r="I1279" s="34"/>
      <c r="J1279" s="34"/>
      <c r="K1279" s="39" t="s">
        <v>80</v>
      </c>
      <c r="L1279" s="35" t="s">
        <v>81</v>
      </c>
      <c r="M1279" s="35" t="s">
        <v>82</v>
      </c>
      <c r="N1279" s="35" t="s">
        <v>786</v>
      </c>
      <c r="O1279" s="39" t="s">
        <v>1598</v>
      </c>
      <c r="P1279" s="39" t="s">
        <v>2105</v>
      </c>
      <c r="Q1279" s="39" t="s">
        <v>2106</v>
      </c>
      <c r="R1279" s="35" t="s">
        <v>265</v>
      </c>
      <c r="S1279" s="35" t="s">
        <v>265</v>
      </c>
      <c r="T1279" s="35" t="s">
        <v>1601</v>
      </c>
      <c r="U1279" s="39" t="s">
        <v>28</v>
      </c>
      <c r="V1279" s="113" t="s">
        <v>293</v>
      </c>
      <c r="W1279" s="34" t="s">
        <v>892</v>
      </c>
      <c r="X1279" s="35"/>
      <c r="Y1279" s="35"/>
      <c r="Z1279" s="39" t="s">
        <v>239</v>
      </c>
      <c r="AA1279" s="343"/>
      <c r="AB1279" s="35"/>
      <c r="AC1279" s="40">
        <v>48</v>
      </c>
      <c r="AD1279" s="332" t="s">
        <v>240</v>
      </c>
      <c r="AE1279" s="40" t="s">
        <v>508</v>
      </c>
      <c r="AF1279" s="332" t="s">
        <v>240</v>
      </c>
      <c r="AG1279" s="35"/>
      <c r="AH1279" s="343">
        <v>61</v>
      </c>
      <c r="AI1279" s="111">
        <v>61</v>
      </c>
      <c r="AJ1279" s="343" t="s">
        <v>2107</v>
      </c>
      <c r="AK1279" s="35" t="s">
        <v>770</v>
      </c>
      <c r="AL1279" s="116">
        <v>7.8</v>
      </c>
      <c r="AM1279" s="116">
        <v>39</v>
      </c>
      <c r="AN1279" s="111">
        <v>0.5</v>
      </c>
      <c r="AO1279" s="335">
        <v>3</v>
      </c>
      <c r="AP1279" s="335">
        <v>2</v>
      </c>
      <c r="AQ1279" s="111" t="s">
        <v>704</v>
      </c>
      <c r="AR1279" s="335" t="s">
        <v>295</v>
      </c>
      <c r="AS1279" s="335" t="s">
        <v>240</v>
      </c>
      <c r="AT1279" s="335" t="s">
        <v>240</v>
      </c>
      <c r="AU1279" s="111"/>
      <c r="AV1279" s="34" t="s">
        <v>749</v>
      </c>
      <c r="AW1279" s="34"/>
      <c r="AX1279" s="34">
        <v>20</v>
      </c>
      <c r="AY1279" s="34">
        <v>7.8</v>
      </c>
      <c r="AZ1279" s="334" t="s">
        <v>240</v>
      </c>
      <c r="BA1279" s="34">
        <v>39</v>
      </c>
      <c r="BB1279" s="34"/>
      <c r="BC1279" s="34"/>
      <c r="BD1279" s="39" t="s">
        <v>496</v>
      </c>
      <c r="BE1279" s="34"/>
      <c r="BF1279" s="34"/>
      <c r="BG1279" s="34" t="s">
        <v>706</v>
      </c>
      <c r="BH1279" s="34"/>
      <c r="BI1279" s="34"/>
      <c r="BJ1279" s="34"/>
      <c r="BK1279" s="34"/>
      <c r="BL1279" s="34"/>
      <c r="BM1279" s="34"/>
      <c r="BN1279" s="34"/>
      <c r="BO1279" s="34"/>
      <c r="BP1279" s="38"/>
      <c r="BQ1279" s="34"/>
      <c r="BR1279" s="34"/>
      <c r="BS1279" s="34"/>
      <c r="BT1279" s="342">
        <v>0.91</v>
      </c>
      <c r="BU1279" s="34" t="s">
        <v>324</v>
      </c>
      <c r="BV1279" s="34"/>
      <c r="BW1279" s="34"/>
      <c r="BX1279" s="34"/>
    </row>
    <row r="1280" spans="1:76" x14ac:dyDescent="0.35">
      <c r="A1280" s="34" t="s">
        <v>1447</v>
      </c>
      <c r="B1280" s="34"/>
      <c r="C1280" s="34"/>
      <c r="D1280" s="34"/>
      <c r="E1280" s="34" t="s">
        <v>264</v>
      </c>
      <c r="F1280" s="34" t="s">
        <v>264</v>
      </c>
      <c r="G1280" s="41">
        <v>2017</v>
      </c>
      <c r="H1280" s="34"/>
      <c r="I1280" s="34"/>
      <c r="J1280" s="34"/>
      <c r="K1280" s="39" t="s">
        <v>80</v>
      </c>
      <c r="L1280" s="35" t="s">
        <v>81</v>
      </c>
      <c r="M1280" s="35" t="s">
        <v>82</v>
      </c>
      <c r="N1280" s="35" t="s">
        <v>786</v>
      </c>
      <c r="O1280" s="39" t="s">
        <v>1598</v>
      </c>
      <c r="P1280" s="39" t="s">
        <v>2105</v>
      </c>
      <c r="Q1280" s="39" t="s">
        <v>2106</v>
      </c>
      <c r="R1280" s="35" t="s">
        <v>265</v>
      </c>
      <c r="S1280" s="35" t="s">
        <v>265</v>
      </c>
      <c r="T1280" s="35" t="s">
        <v>1601</v>
      </c>
      <c r="U1280" s="39" t="s">
        <v>28</v>
      </c>
      <c r="V1280" s="113" t="s">
        <v>293</v>
      </c>
      <c r="W1280" s="34" t="s">
        <v>892</v>
      </c>
      <c r="X1280" s="35"/>
      <c r="Y1280" s="34"/>
      <c r="Z1280" s="34" t="s">
        <v>2108</v>
      </c>
      <c r="AA1280" s="34" t="s">
        <v>2108</v>
      </c>
      <c r="AB1280" s="34"/>
      <c r="AC1280" s="41">
        <v>48</v>
      </c>
      <c r="AD1280" s="332" t="s">
        <v>240</v>
      </c>
      <c r="AE1280" s="41" t="s">
        <v>477</v>
      </c>
      <c r="AF1280" s="332" t="s">
        <v>240</v>
      </c>
      <c r="AG1280" s="34"/>
      <c r="AH1280" s="34">
        <v>70</v>
      </c>
      <c r="AI1280" s="111">
        <v>70</v>
      </c>
      <c r="AJ1280" s="34"/>
      <c r="AK1280" s="34" t="s">
        <v>1592</v>
      </c>
      <c r="AL1280" s="116">
        <v>7.37</v>
      </c>
      <c r="AM1280" s="116">
        <f>2.497*BK1280+4.118*BL1280</f>
        <v>14.15823</v>
      </c>
      <c r="AN1280" s="111">
        <v>0.3</v>
      </c>
      <c r="AO1280" s="335">
        <v>3</v>
      </c>
      <c r="AP1280" s="335">
        <v>2</v>
      </c>
      <c r="AQ1280" s="111" t="s">
        <v>704</v>
      </c>
      <c r="AR1280" s="335" t="s">
        <v>295</v>
      </c>
      <c r="AS1280" s="335" t="s">
        <v>240</v>
      </c>
      <c r="AT1280" s="335" t="s">
        <v>240</v>
      </c>
      <c r="AU1280" s="111"/>
      <c r="AV1280" s="34"/>
      <c r="AW1280" s="34"/>
      <c r="AX1280" s="34">
        <v>21.1</v>
      </c>
      <c r="AY1280" s="336">
        <v>7.37</v>
      </c>
      <c r="AZ1280" s="334" t="s">
        <v>240</v>
      </c>
      <c r="BA1280" s="34">
        <v>14.17</v>
      </c>
      <c r="BB1280" s="34"/>
      <c r="BC1280" s="34">
        <v>0.3</v>
      </c>
      <c r="BD1280" s="34"/>
      <c r="BE1280" s="34"/>
      <c r="BF1280" s="34"/>
      <c r="BG1280" s="34"/>
      <c r="BH1280" s="34"/>
      <c r="BI1280" s="34"/>
      <c r="BJ1280">
        <v>10</v>
      </c>
      <c r="BK1280" s="34">
        <v>2.85</v>
      </c>
      <c r="BL1280" s="34">
        <v>1.71</v>
      </c>
      <c r="BM1280" s="34">
        <v>4.0999999999999996</v>
      </c>
      <c r="BN1280" s="34">
        <v>2.7</v>
      </c>
      <c r="BO1280" s="34">
        <v>1</v>
      </c>
      <c r="BP1280" s="38">
        <v>3.8</v>
      </c>
      <c r="BQ1280" s="34"/>
      <c r="BR1280" s="51" t="s">
        <v>1593</v>
      </c>
      <c r="BS1280" s="34"/>
      <c r="BT1280" s="34" t="s">
        <v>1594</v>
      </c>
      <c r="BU1280" s="34"/>
      <c r="BV1280" s="34"/>
      <c r="BW1280" s="34"/>
      <c r="BX1280" s="34"/>
    </row>
    <row r="1281" spans="1:76" x14ac:dyDescent="0.35">
      <c r="A1281" s="34" t="s">
        <v>1447</v>
      </c>
      <c r="B1281" s="34"/>
      <c r="C1281" s="34"/>
      <c r="D1281" s="34"/>
      <c r="E1281" s="34" t="s">
        <v>264</v>
      </c>
      <c r="F1281" s="34" t="s">
        <v>264</v>
      </c>
      <c r="G1281" s="41">
        <v>2017</v>
      </c>
      <c r="H1281" s="34"/>
      <c r="I1281" s="34"/>
      <c r="J1281" s="34"/>
      <c r="K1281" s="39" t="s">
        <v>80</v>
      </c>
      <c r="L1281" s="35" t="s">
        <v>81</v>
      </c>
      <c r="M1281" s="35" t="s">
        <v>82</v>
      </c>
      <c r="N1281" s="35" t="s">
        <v>786</v>
      </c>
      <c r="O1281" s="39" t="s">
        <v>1598</v>
      </c>
      <c r="P1281" s="39" t="s">
        <v>2105</v>
      </c>
      <c r="Q1281" s="39" t="s">
        <v>2106</v>
      </c>
      <c r="R1281" s="35" t="s">
        <v>265</v>
      </c>
      <c r="S1281" s="35" t="s">
        <v>265</v>
      </c>
      <c r="T1281" s="35" t="s">
        <v>1601</v>
      </c>
      <c r="U1281" s="39" t="s">
        <v>28</v>
      </c>
      <c r="V1281" s="113" t="s">
        <v>293</v>
      </c>
      <c r="W1281" s="34" t="s">
        <v>892</v>
      </c>
      <c r="X1281" s="35"/>
      <c r="Y1281" s="34"/>
      <c r="Z1281" s="34" t="s">
        <v>2108</v>
      </c>
      <c r="AA1281" s="34" t="s">
        <v>2108</v>
      </c>
      <c r="AB1281" s="34"/>
      <c r="AC1281" s="41">
        <v>48</v>
      </c>
      <c r="AD1281" s="332" t="s">
        <v>240</v>
      </c>
      <c r="AE1281" s="41" t="s">
        <v>477</v>
      </c>
      <c r="AF1281" s="332" t="s">
        <v>240</v>
      </c>
      <c r="AG1281" s="34"/>
      <c r="AH1281" s="34">
        <v>92</v>
      </c>
      <c r="AI1281" s="111">
        <v>92</v>
      </c>
      <c r="AJ1281" s="34"/>
      <c r="AK1281" s="34" t="s">
        <v>1592</v>
      </c>
      <c r="AL1281" s="116">
        <v>7.29</v>
      </c>
      <c r="AM1281" s="116">
        <f>2.497*BK1281+4.118*BL1281</f>
        <v>14.15823</v>
      </c>
      <c r="AN1281" s="111">
        <v>1.3</v>
      </c>
      <c r="AO1281" s="335">
        <v>3</v>
      </c>
      <c r="AP1281" s="335">
        <v>2</v>
      </c>
      <c r="AQ1281" s="111" t="s">
        <v>704</v>
      </c>
      <c r="AR1281" s="335" t="s">
        <v>295</v>
      </c>
      <c r="AS1281" s="335" t="s">
        <v>240</v>
      </c>
      <c r="AT1281" s="335" t="s">
        <v>240</v>
      </c>
      <c r="AU1281" s="111"/>
      <c r="AV1281" s="34"/>
      <c r="AW1281" s="34"/>
      <c r="AX1281" s="34">
        <v>19.7</v>
      </c>
      <c r="AY1281" s="336">
        <v>7.29</v>
      </c>
      <c r="AZ1281" s="334" t="s">
        <v>240</v>
      </c>
      <c r="BA1281" s="34"/>
      <c r="BB1281" s="34"/>
      <c r="BC1281" s="34">
        <v>1.3</v>
      </c>
      <c r="BD1281" s="351" t="s">
        <v>1595</v>
      </c>
      <c r="BE1281" s="34"/>
      <c r="BF1281" s="34"/>
      <c r="BG1281" s="34"/>
      <c r="BH1281" s="34"/>
      <c r="BI1281" s="34"/>
      <c r="BJ1281">
        <v>79</v>
      </c>
      <c r="BK1281" s="34">
        <v>2.85</v>
      </c>
      <c r="BL1281" s="34">
        <v>1.71</v>
      </c>
      <c r="BM1281" s="34">
        <v>4.0999999999999996</v>
      </c>
      <c r="BN1281" s="34">
        <v>2.7</v>
      </c>
      <c r="BO1281" s="34">
        <v>1</v>
      </c>
      <c r="BP1281" s="38">
        <v>3.8</v>
      </c>
      <c r="BQ1281" s="34"/>
      <c r="BR1281" s="51" t="s">
        <v>1593</v>
      </c>
      <c r="BS1281" s="34"/>
      <c r="BT1281" s="34" t="s">
        <v>1594</v>
      </c>
      <c r="BU1281" s="34"/>
      <c r="BV1281" s="34"/>
      <c r="BW1281" s="34"/>
      <c r="BX1281" s="34"/>
    </row>
    <row r="1282" spans="1:76" x14ac:dyDescent="0.35">
      <c r="A1282" s="34" t="s">
        <v>1447</v>
      </c>
      <c r="B1282" s="34"/>
      <c r="C1282" s="34"/>
      <c r="D1282" s="34"/>
      <c r="E1282" s="34" t="s">
        <v>264</v>
      </c>
      <c r="F1282" s="34" t="s">
        <v>264</v>
      </c>
      <c r="G1282" s="41">
        <v>2017</v>
      </c>
      <c r="H1282" s="34"/>
      <c r="I1282" s="34"/>
      <c r="J1282" s="34"/>
      <c r="K1282" s="39" t="s">
        <v>80</v>
      </c>
      <c r="L1282" s="35" t="s">
        <v>81</v>
      </c>
      <c r="M1282" s="35" t="s">
        <v>82</v>
      </c>
      <c r="N1282" s="35" t="s">
        <v>786</v>
      </c>
      <c r="O1282" s="39" t="s">
        <v>1598</v>
      </c>
      <c r="P1282" s="39" t="s">
        <v>2105</v>
      </c>
      <c r="Q1282" s="39" t="s">
        <v>2106</v>
      </c>
      <c r="R1282" s="35" t="s">
        <v>265</v>
      </c>
      <c r="S1282" s="35" t="s">
        <v>265</v>
      </c>
      <c r="T1282" s="35" t="s">
        <v>1601</v>
      </c>
      <c r="U1282" s="39" t="s">
        <v>28</v>
      </c>
      <c r="V1282" s="113" t="s">
        <v>293</v>
      </c>
      <c r="W1282" s="34" t="s">
        <v>892</v>
      </c>
      <c r="X1282" s="35"/>
      <c r="Y1282" s="34"/>
      <c r="Z1282" s="34" t="s">
        <v>2108</v>
      </c>
      <c r="AA1282" s="34" t="s">
        <v>2108</v>
      </c>
      <c r="AB1282" s="34"/>
      <c r="AC1282" s="41">
        <v>48</v>
      </c>
      <c r="AD1282" s="332" t="s">
        <v>240</v>
      </c>
      <c r="AE1282" s="41" t="s">
        <v>477</v>
      </c>
      <c r="AF1282" s="332" t="s">
        <v>240</v>
      </c>
      <c r="AG1282" s="34"/>
      <c r="AH1282" s="34">
        <v>263</v>
      </c>
      <c r="AI1282" s="111">
        <v>263</v>
      </c>
      <c r="AJ1282" s="34"/>
      <c r="AK1282" s="34" t="s">
        <v>1592</v>
      </c>
      <c r="AL1282" s="116">
        <v>7.48</v>
      </c>
      <c r="AM1282" s="116">
        <f>2.497*BK1282+4.118*BL1282</f>
        <v>14.15823</v>
      </c>
      <c r="AN1282" s="111">
        <v>4.3</v>
      </c>
      <c r="AO1282" s="335">
        <v>3</v>
      </c>
      <c r="AP1282" s="335">
        <v>2</v>
      </c>
      <c r="AQ1282" s="111" t="s">
        <v>704</v>
      </c>
      <c r="AR1282" s="335" t="s">
        <v>295</v>
      </c>
      <c r="AS1282" s="335" t="s">
        <v>240</v>
      </c>
      <c r="AT1282" s="335" t="s">
        <v>240</v>
      </c>
      <c r="AU1282" s="111"/>
      <c r="AV1282" s="34"/>
      <c r="AW1282" s="34"/>
      <c r="AX1282" s="34">
        <v>19.600000000000001</v>
      </c>
      <c r="AY1282" s="336">
        <v>7.48</v>
      </c>
      <c r="AZ1282" s="334" t="s">
        <v>240</v>
      </c>
      <c r="BA1282" s="34"/>
      <c r="BB1282" s="34"/>
      <c r="BC1282" s="34">
        <v>4.3</v>
      </c>
      <c r="BD1282" s="351" t="s">
        <v>1595</v>
      </c>
      <c r="BE1282" s="34"/>
      <c r="BF1282" s="34"/>
      <c r="BG1282" s="34"/>
      <c r="BH1282" s="34"/>
      <c r="BI1282" s="34"/>
      <c r="BJ1282">
        <v>94</v>
      </c>
      <c r="BK1282" s="34">
        <v>2.85</v>
      </c>
      <c r="BL1282" s="34">
        <v>1.71</v>
      </c>
      <c r="BM1282" s="34">
        <v>4.0999999999999996</v>
      </c>
      <c r="BN1282" s="34">
        <v>2.7</v>
      </c>
      <c r="BO1282" s="34">
        <v>1</v>
      </c>
      <c r="BP1282" s="38">
        <v>3.8</v>
      </c>
      <c r="BQ1282" s="34"/>
      <c r="BR1282" s="51" t="s">
        <v>1593</v>
      </c>
      <c r="BS1282" s="34"/>
      <c r="BT1282" s="34" t="s">
        <v>1594</v>
      </c>
      <c r="BU1282" s="34"/>
      <c r="BV1282" s="34"/>
      <c r="BW1282" s="34"/>
      <c r="BX1282" s="34"/>
    </row>
    <row r="1283" spans="1:76" x14ac:dyDescent="0.35">
      <c r="A1283" s="34" t="s">
        <v>1447</v>
      </c>
      <c r="B1283" s="34"/>
      <c r="C1283" s="34"/>
      <c r="D1283" s="34"/>
      <c r="E1283" s="34" t="s">
        <v>264</v>
      </c>
      <c r="F1283" s="34" t="s">
        <v>264</v>
      </c>
      <c r="G1283" s="41">
        <v>2017</v>
      </c>
      <c r="H1283" s="34"/>
      <c r="I1283" s="34"/>
      <c r="J1283" s="34"/>
      <c r="K1283" s="39" t="s">
        <v>80</v>
      </c>
      <c r="L1283" s="35" t="s">
        <v>81</v>
      </c>
      <c r="M1283" s="35" t="s">
        <v>82</v>
      </c>
      <c r="N1283" s="35" t="s">
        <v>786</v>
      </c>
      <c r="O1283" s="39" t="s">
        <v>1598</v>
      </c>
      <c r="P1283" s="39" t="s">
        <v>2105</v>
      </c>
      <c r="Q1283" s="39" t="s">
        <v>2106</v>
      </c>
      <c r="R1283" s="35" t="s">
        <v>265</v>
      </c>
      <c r="S1283" s="35" t="s">
        <v>265</v>
      </c>
      <c r="T1283" s="35" t="s">
        <v>1601</v>
      </c>
      <c r="U1283" s="39" t="s">
        <v>28</v>
      </c>
      <c r="V1283" s="113" t="s">
        <v>293</v>
      </c>
      <c r="W1283" s="34" t="s">
        <v>892</v>
      </c>
      <c r="X1283" s="35"/>
      <c r="Y1283" s="34"/>
      <c r="Z1283" s="34" t="s">
        <v>2108</v>
      </c>
      <c r="AA1283" s="34" t="s">
        <v>2108</v>
      </c>
      <c r="AB1283" s="34"/>
      <c r="AC1283" s="41">
        <v>48</v>
      </c>
      <c r="AD1283" s="332" t="s">
        <v>240</v>
      </c>
      <c r="AE1283" s="41" t="s">
        <v>477</v>
      </c>
      <c r="AF1283" s="332" t="s">
        <v>240</v>
      </c>
      <c r="AG1283" s="34"/>
      <c r="AH1283" s="34">
        <v>629</v>
      </c>
      <c r="AI1283" s="111">
        <v>629</v>
      </c>
      <c r="AJ1283" s="34"/>
      <c r="AK1283" s="34" t="s">
        <v>1592</v>
      </c>
      <c r="AL1283" s="116">
        <v>7.53</v>
      </c>
      <c r="AM1283" s="116">
        <f>2.497*BK1283+4.118*BL1283</f>
        <v>14.15823</v>
      </c>
      <c r="AN1283" s="111">
        <v>9.3000000000000007</v>
      </c>
      <c r="AO1283" s="335">
        <v>3</v>
      </c>
      <c r="AP1283" s="335">
        <v>2</v>
      </c>
      <c r="AQ1283" s="111" t="s">
        <v>704</v>
      </c>
      <c r="AR1283" s="335" t="s">
        <v>295</v>
      </c>
      <c r="AS1283" s="335" t="s">
        <v>240</v>
      </c>
      <c r="AT1283" s="335" t="s">
        <v>240</v>
      </c>
      <c r="AU1283" s="111"/>
      <c r="AV1283" s="34"/>
      <c r="AW1283" s="34"/>
      <c r="AX1283" s="34">
        <v>20.399999999999999</v>
      </c>
      <c r="AY1283" s="336">
        <v>7.53</v>
      </c>
      <c r="AZ1283" s="334" t="s">
        <v>240</v>
      </c>
      <c r="BA1283" s="34"/>
      <c r="BB1283" s="34"/>
      <c r="BC1283" s="34">
        <v>9.3000000000000007</v>
      </c>
      <c r="BD1283" s="351" t="s">
        <v>1595</v>
      </c>
      <c r="BE1283" s="34"/>
      <c r="BF1283" s="34"/>
      <c r="BG1283" s="34"/>
      <c r="BH1283" s="34"/>
      <c r="BI1283" s="34"/>
      <c r="BJ1283">
        <v>99</v>
      </c>
      <c r="BK1283" s="34">
        <v>2.85</v>
      </c>
      <c r="BL1283" s="34">
        <v>1.71</v>
      </c>
      <c r="BM1283" s="34">
        <v>4.0999999999999996</v>
      </c>
      <c r="BN1283" s="34">
        <v>2.7</v>
      </c>
      <c r="BO1283" s="34">
        <v>1</v>
      </c>
      <c r="BP1283" s="38">
        <v>3.8</v>
      </c>
      <c r="BQ1283" s="34"/>
      <c r="BR1283" s="51" t="s">
        <v>1593</v>
      </c>
      <c r="BS1283" s="34"/>
      <c r="BT1283" s="34" t="s">
        <v>1594</v>
      </c>
      <c r="BU1283" s="34"/>
      <c r="BV1283" s="34"/>
      <c r="BW1283" s="34"/>
      <c r="BX1283" s="34"/>
    </row>
    <row r="1284" spans="1:76" x14ac:dyDescent="0.35">
      <c r="A1284" s="34" t="s">
        <v>1447</v>
      </c>
      <c r="B1284" s="34"/>
      <c r="C1284" s="34"/>
      <c r="D1284" s="34"/>
      <c r="E1284" s="34" t="s">
        <v>2109</v>
      </c>
      <c r="F1284" s="34" t="s">
        <v>2110</v>
      </c>
      <c r="G1284" s="41">
        <v>2021</v>
      </c>
      <c r="H1284" s="34"/>
      <c r="I1284" s="34"/>
      <c r="J1284" s="34"/>
      <c r="K1284" s="39" t="s">
        <v>80</v>
      </c>
      <c r="L1284" s="35" t="s">
        <v>81</v>
      </c>
      <c r="M1284" s="35" t="s">
        <v>82</v>
      </c>
      <c r="N1284" s="35" t="s">
        <v>786</v>
      </c>
      <c r="O1284" s="39" t="s">
        <v>787</v>
      </c>
      <c r="P1284" s="39" t="s">
        <v>1068</v>
      </c>
      <c r="Q1284" s="39" t="s">
        <v>2111</v>
      </c>
      <c r="R1284" s="35" t="s">
        <v>2112</v>
      </c>
      <c r="S1284" s="35" t="s">
        <v>2112</v>
      </c>
      <c r="T1284" s="35" t="s">
        <v>2113</v>
      </c>
      <c r="U1284" s="39" t="s">
        <v>28</v>
      </c>
      <c r="V1284" s="113" t="s">
        <v>293</v>
      </c>
      <c r="W1284" s="34" t="s">
        <v>892</v>
      </c>
      <c r="X1284" s="34"/>
      <c r="Y1284" s="34"/>
      <c r="Z1284" s="39" t="s">
        <v>239</v>
      </c>
      <c r="AA1284" s="34"/>
      <c r="AB1284" s="34"/>
      <c r="AC1284" s="41">
        <v>48</v>
      </c>
      <c r="AD1284" s="332" t="s">
        <v>240</v>
      </c>
      <c r="AE1284" s="41" t="s">
        <v>508</v>
      </c>
      <c r="AF1284" s="332" t="s">
        <v>240</v>
      </c>
      <c r="AG1284" s="34"/>
      <c r="AH1284" s="34" t="s">
        <v>2114</v>
      </c>
      <c r="AI1284" s="34" t="s">
        <v>2114</v>
      </c>
      <c r="AJ1284" s="34"/>
      <c r="AK1284" s="34"/>
      <c r="AL1284" s="116">
        <v>7.8</v>
      </c>
      <c r="AM1284" s="44">
        <v>37</v>
      </c>
      <c r="AN1284" s="111">
        <v>0.25</v>
      </c>
      <c r="AO1284" s="111">
        <f>IF(AP1284=1,1,"xx")</f>
        <v>1</v>
      </c>
      <c r="AP1284" s="111">
        <v>1</v>
      </c>
      <c r="AQ1284" s="111"/>
      <c r="AR1284" s="335" t="s">
        <v>295</v>
      </c>
      <c r="AS1284" s="111" t="s">
        <v>295</v>
      </c>
      <c r="AT1284" s="111" t="s">
        <v>295</v>
      </c>
      <c r="AU1284" s="111"/>
      <c r="AV1284" s="34"/>
      <c r="AW1284" s="34"/>
      <c r="AX1284" s="34"/>
      <c r="AY1284" s="34">
        <v>7.8</v>
      </c>
      <c r="AZ1284" s="334" t="s">
        <v>240</v>
      </c>
      <c r="BA1284" s="34">
        <v>37</v>
      </c>
      <c r="BB1284" s="34"/>
      <c r="BC1284" s="34" t="s">
        <v>1466</v>
      </c>
      <c r="BD1284" s="34"/>
      <c r="BE1284" s="34"/>
      <c r="BF1284" s="34"/>
      <c r="BG1284" s="34"/>
      <c r="BH1284" s="34"/>
      <c r="BI1284" s="34"/>
      <c r="BJ1284" s="34"/>
      <c r="BK1284" s="34"/>
      <c r="BL1284" s="34"/>
      <c r="BM1284" s="34"/>
      <c r="BN1284" s="34"/>
      <c r="BO1284" s="34"/>
      <c r="BP1284" s="38"/>
      <c r="BQ1284" s="34"/>
      <c r="BR1284" s="34"/>
      <c r="BS1284" s="34"/>
      <c r="BT1284" s="34" t="s">
        <v>2115</v>
      </c>
      <c r="BU1284" s="34"/>
      <c r="BV1284" s="34"/>
      <c r="BW1284" s="34"/>
      <c r="BX1284" s="34"/>
    </row>
    <row r="1285" spans="1:76" x14ac:dyDescent="0.35">
      <c r="A1285" s="337" t="s">
        <v>1201</v>
      </c>
      <c r="B1285" s="337"/>
      <c r="C1285" s="39">
        <v>1146615</v>
      </c>
      <c r="D1285" s="39">
        <v>111118</v>
      </c>
      <c r="E1285" s="39" t="s">
        <v>725</v>
      </c>
      <c r="F1285" s="39" t="s">
        <v>726</v>
      </c>
      <c r="G1285" s="39">
        <v>1983</v>
      </c>
      <c r="H1285" s="39" t="s">
        <v>727</v>
      </c>
      <c r="I1285" s="39" t="s">
        <v>728</v>
      </c>
      <c r="J1285" s="39" t="s">
        <v>502</v>
      </c>
      <c r="K1285" s="39" t="s">
        <v>80</v>
      </c>
      <c r="L1285" s="35" t="s">
        <v>81</v>
      </c>
      <c r="M1285" s="35" t="s">
        <v>82</v>
      </c>
      <c r="N1285" s="35" t="s">
        <v>786</v>
      </c>
      <c r="O1285" s="39" t="s">
        <v>787</v>
      </c>
      <c r="P1285" s="39" t="s">
        <v>788</v>
      </c>
      <c r="Q1285" s="39" t="s">
        <v>2116</v>
      </c>
      <c r="R1285" s="39" t="s">
        <v>326</v>
      </c>
      <c r="S1285" s="39" t="s">
        <v>326</v>
      </c>
      <c r="T1285" s="39" t="s">
        <v>791</v>
      </c>
      <c r="U1285" s="39" t="s">
        <v>28</v>
      </c>
      <c r="V1285" s="113" t="s">
        <v>293</v>
      </c>
      <c r="W1285" s="34" t="s">
        <v>733</v>
      </c>
      <c r="X1285" s="35" t="s">
        <v>327</v>
      </c>
      <c r="Z1285" s="39" t="s">
        <v>239</v>
      </c>
      <c r="AA1285" s="39" t="s">
        <v>239</v>
      </c>
      <c r="AB1285" s="34">
        <v>4</v>
      </c>
      <c r="AC1285" s="41">
        <v>96</v>
      </c>
      <c r="AD1285" s="332" t="s">
        <v>240</v>
      </c>
      <c r="AE1285" s="332" t="s">
        <v>508</v>
      </c>
      <c r="AF1285" s="332" t="s">
        <v>240</v>
      </c>
      <c r="AG1285" s="39" t="s">
        <v>631</v>
      </c>
      <c r="AH1285" s="39">
        <v>120</v>
      </c>
      <c r="AI1285" s="111">
        <v>120</v>
      </c>
      <c r="AL1285" s="336">
        <v>7.5</v>
      </c>
      <c r="AM1285" s="44">
        <v>54</v>
      </c>
      <c r="AN1285" s="111"/>
      <c r="AO1285" s="111">
        <v>4</v>
      </c>
      <c r="AP1285" s="111">
        <v>3</v>
      </c>
      <c r="AQ1285" s="111" t="s">
        <v>735</v>
      </c>
      <c r="AR1285" s="335" t="s">
        <v>295</v>
      </c>
      <c r="AS1285" s="111" t="s">
        <v>295</v>
      </c>
      <c r="AT1285" s="111" t="s">
        <v>295</v>
      </c>
      <c r="AU1285" s="111"/>
      <c r="AV1285" s="39" t="s">
        <v>338</v>
      </c>
      <c r="AW1285" s="39" t="s">
        <v>736</v>
      </c>
      <c r="AX1285" s="39">
        <v>15</v>
      </c>
      <c r="AY1285" s="34" t="s">
        <v>737</v>
      </c>
      <c r="AZ1285" s="334" t="s">
        <v>240</v>
      </c>
      <c r="BA1285" s="34" t="s">
        <v>738</v>
      </c>
      <c r="BD1285" s="39" t="s">
        <v>496</v>
      </c>
      <c r="BH1285" s="39">
        <v>150</v>
      </c>
      <c r="BI1285" s="39" t="s">
        <v>739</v>
      </c>
      <c r="BK1285" s="39">
        <v>8.5</v>
      </c>
      <c r="BL1285" s="39">
        <v>4.9000000000000004</v>
      </c>
      <c r="BM1285" s="39">
        <v>12</v>
      </c>
      <c r="BN1285" s="39" t="s">
        <v>497</v>
      </c>
      <c r="BO1285" s="39">
        <v>12</v>
      </c>
      <c r="BP1285" s="107">
        <v>23</v>
      </c>
      <c r="BQ1285" s="39" t="s">
        <v>497</v>
      </c>
      <c r="BR1285" s="53"/>
      <c r="BS1285" s="53"/>
      <c r="BT1285" s="53"/>
      <c r="BU1285" s="53"/>
      <c r="BV1285" s="39" t="s">
        <v>638</v>
      </c>
      <c r="BX1285" s="39" t="s">
        <v>741</v>
      </c>
    </row>
    <row r="1286" spans="1:76" x14ac:dyDescent="0.35">
      <c r="A1286" s="337" t="s">
        <v>1201</v>
      </c>
      <c r="B1286" s="337"/>
      <c r="C1286" s="39">
        <v>1146648</v>
      </c>
      <c r="D1286" s="39">
        <v>111151</v>
      </c>
      <c r="E1286" s="39" t="s">
        <v>725</v>
      </c>
      <c r="F1286" s="39" t="s">
        <v>726</v>
      </c>
      <c r="G1286" s="39">
        <v>1983</v>
      </c>
      <c r="H1286" s="39" t="s">
        <v>727</v>
      </c>
      <c r="I1286" s="39" t="s">
        <v>728</v>
      </c>
      <c r="J1286" s="39" t="s">
        <v>502</v>
      </c>
      <c r="K1286" s="39" t="s">
        <v>80</v>
      </c>
      <c r="L1286" s="35" t="s">
        <v>81</v>
      </c>
      <c r="M1286" s="35" t="s">
        <v>82</v>
      </c>
      <c r="N1286" s="35" t="s">
        <v>786</v>
      </c>
      <c r="O1286" s="39" t="s">
        <v>787</v>
      </c>
      <c r="P1286" s="39" t="s">
        <v>788</v>
      </c>
      <c r="Q1286" s="39" t="s">
        <v>2116</v>
      </c>
      <c r="R1286" s="39" t="s">
        <v>326</v>
      </c>
      <c r="S1286" s="39" t="s">
        <v>326</v>
      </c>
      <c r="T1286" s="39" t="s">
        <v>791</v>
      </c>
      <c r="U1286" s="39" t="s">
        <v>28</v>
      </c>
      <c r="V1286" s="113" t="s">
        <v>293</v>
      </c>
      <c r="W1286" s="34" t="s">
        <v>733</v>
      </c>
      <c r="X1286" s="35" t="s">
        <v>327</v>
      </c>
      <c r="Z1286" s="39" t="s">
        <v>239</v>
      </c>
      <c r="AA1286" s="39" t="s">
        <v>239</v>
      </c>
      <c r="AB1286" s="34">
        <v>4</v>
      </c>
      <c r="AC1286" s="41">
        <v>96</v>
      </c>
      <c r="AD1286" s="332" t="s">
        <v>240</v>
      </c>
      <c r="AE1286" s="332" t="s">
        <v>508</v>
      </c>
      <c r="AF1286" s="332" t="s">
        <v>240</v>
      </c>
      <c r="AG1286" s="39" t="s">
        <v>631</v>
      </c>
      <c r="AH1286" s="39">
        <v>110</v>
      </c>
      <c r="AI1286" s="111">
        <v>110</v>
      </c>
      <c r="AL1286" s="336">
        <v>7.5</v>
      </c>
      <c r="AM1286" s="44">
        <v>54</v>
      </c>
      <c r="AN1286" s="111"/>
      <c r="AO1286" s="111">
        <v>4</v>
      </c>
      <c r="AP1286" s="111">
        <v>3</v>
      </c>
      <c r="AQ1286" s="111" t="s">
        <v>735</v>
      </c>
      <c r="AR1286" s="335" t="s">
        <v>295</v>
      </c>
      <c r="AS1286" s="111" t="s">
        <v>295</v>
      </c>
      <c r="AT1286" s="111" t="s">
        <v>295</v>
      </c>
      <c r="AU1286" s="111"/>
      <c r="AV1286" s="39" t="s">
        <v>338</v>
      </c>
      <c r="AW1286" s="39" t="s">
        <v>736</v>
      </c>
      <c r="AX1286" s="39">
        <v>24</v>
      </c>
      <c r="AY1286" s="34" t="s">
        <v>737</v>
      </c>
      <c r="AZ1286" s="334" t="s">
        <v>240</v>
      </c>
      <c r="BA1286" s="34" t="s">
        <v>738</v>
      </c>
      <c r="BD1286" s="39" t="s">
        <v>496</v>
      </c>
      <c r="BH1286" s="39">
        <v>150</v>
      </c>
      <c r="BI1286" s="39" t="s">
        <v>739</v>
      </c>
      <c r="BK1286" s="39">
        <v>8.5</v>
      </c>
      <c r="BL1286" s="39">
        <v>4.9000000000000004</v>
      </c>
      <c r="BM1286" s="39">
        <v>12</v>
      </c>
      <c r="BN1286" s="39" t="s">
        <v>497</v>
      </c>
      <c r="BO1286" s="39">
        <v>12</v>
      </c>
      <c r="BP1286" s="107">
        <v>23</v>
      </c>
      <c r="BQ1286" s="39" t="s">
        <v>497</v>
      </c>
      <c r="BR1286" s="53"/>
      <c r="BS1286" s="53"/>
      <c r="BT1286" s="53"/>
      <c r="BU1286" s="53"/>
      <c r="BV1286" s="39" t="s">
        <v>638</v>
      </c>
    </row>
    <row r="1287" spans="1:76" x14ac:dyDescent="0.35">
      <c r="A1287" s="34" t="s">
        <v>324</v>
      </c>
      <c r="B1287" s="34"/>
      <c r="C1287" s="34"/>
      <c r="D1287" s="34"/>
      <c r="E1287" s="34" t="s">
        <v>325</v>
      </c>
      <c r="F1287" s="34" t="s">
        <v>358</v>
      </c>
      <c r="G1287" s="41">
        <v>1986</v>
      </c>
      <c r="H1287" s="34"/>
      <c r="I1287" s="34"/>
      <c r="J1287" s="34"/>
      <c r="K1287" s="39" t="s">
        <v>80</v>
      </c>
      <c r="L1287" s="35" t="s">
        <v>81</v>
      </c>
      <c r="M1287" s="35" t="s">
        <v>82</v>
      </c>
      <c r="N1287" s="35" t="s">
        <v>786</v>
      </c>
      <c r="O1287" s="39" t="s">
        <v>787</v>
      </c>
      <c r="P1287" s="39" t="s">
        <v>788</v>
      </c>
      <c r="Q1287" s="39" t="s">
        <v>2116</v>
      </c>
      <c r="R1287" s="35" t="s">
        <v>326</v>
      </c>
      <c r="S1287" s="35" t="s">
        <v>326</v>
      </c>
      <c r="T1287" s="35" t="s">
        <v>791</v>
      </c>
      <c r="U1287" s="39" t="s">
        <v>28</v>
      </c>
      <c r="V1287" s="113" t="s">
        <v>293</v>
      </c>
      <c r="W1287" s="34" t="s">
        <v>733</v>
      </c>
      <c r="X1287" s="35" t="s">
        <v>327</v>
      </c>
      <c r="Y1287" s="35" t="s">
        <v>327</v>
      </c>
      <c r="Z1287" s="39" t="s">
        <v>239</v>
      </c>
      <c r="AA1287" s="343"/>
      <c r="AB1287" s="34">
        <v>4</v>
      </c>
      <c r="AC1287" s="41">
        <v>96</v>
      </c>
      <c r="AD1287" s="332" t="s">
        <v>240</v>
      </c>
      <c r="AE1287" s="41" t="s">
        <v>508</v>
      </c>
      <c r="AF1287" s="332" t="s">
        <v>240</v>
      </c>
      <c r="AG1287" s="34"/>
      <c r="AH1287" s="343">
        <v>34</v>
      </c>
      <c r="AI1287" s="111">
        <v>34</v>
      </c>
      <c r="AJ1287" s="343" t="s">
        <v>2117</v>
      </c>
      <c r="AK1287" s="35" t="s">
        <v>509</v>
      </c>
      <c r="AL1287" s="336">
        <v>6.96</v>
      </c>
      <c r="AM1287" s="116">
        <v>17</v>
      </c>
      <c r="AN1287" s="111">
        <v>2.4</v>
      </c>
      <c r="AO1287" s="335">
        <f t="shared" ref="AO1287:AO1299" si="59">IF(AP1287=1,1,"xx")</f>
        <v>1</v>
      </c>
      <c r="AP1287" s="335">
        <v>1</v>
      </c>
      <c r="AQ1287" s="111"/>
      <c r="AR1287" s="335" t="s">
        <v>295</v>
      </c>
      <c r="AS1287" s="335" t="s">
        <v>240</v>
      </c>
      <c r="AT1287" s="335" t="s">
        <v>240</v>
      </c>
      <c r="AU1287" s="111"/>
      <c r="AV1287" s="34" t="s">
        <v>510</v>
      </c>
      <c r="AW1287" s="34"/>
      <c r="AX1287" s="34">
        <v>15</v>
      </c>
      <c r="AY1287" s="34">
        <v>6.96</v>
      </c>
      <c r="AZ1287" s="334" t="s">
        <v>240</v>
      </c>
      <c r="BA1287" s="34">
        <v>17</v>
      </c>
      <c r="BB1287" s="34"/>
      <c r="BC1287" s="34">
        <v>2.4</v>
      </c>
      <c r="BD1287" s="34" t="s">
        <v>2118</v>
      </c>
      <c r="BE1287" s="34"/>
      <c r="BF1287" s="34"/>
      <c r="BG1287" s="34"/>
      <c r="BH1287" s="34">
        <v>59.7</v>
      </c>
      <c r="BI1287" s="34"/>
      <c r="BJ1287" s="34"/>
      <c r="BK1287" s="34">
        <v>2.06</v>
      </c>
      <c r="BL1287" s="34">
        <v>0.93</v>
      </c>
      <c r="BM1287" s="372">
        <v>3.874960747112187</v>
      </c>
      <c r="BN1287" s="372">
        <v>0.13968508053256201</v>
      </c>
      <c r="BO1287" s="372">
        <v>14.369728611635617</v>
      </c>
      <c r="BP1287" s="372">
        <v>1.2110525481900175E-2</v>
      </c>
      <c r="BQ1287" s="34">
        <v>9.1</v>
      </c>
      <c r="BR1287" s="51" t="s">
        <v>328</v>
      </c>
      <c r="BS1287" s="34"/>
      <c r="BT1287" s="342">
        <v>0.91</v>
      </c>
      <c r="BU1287" s="34" t="s">
        <v>324</v>
      </c>
      <c r="BV1287" s="34"/>
      <c r="BW1287" s="34"/>
      <c r="BX1287" s="34"/>
    </row>
    <row r="1288" spans="1:76" x14ac:dyDescent="0.35">
      <c r="A1288" s="34" t="s">
        <v>324</v>
      </c>
      <c r="B1288" s="34"/>
      <c r="C1288" s="34"/>
      <c r="D1288" s="34"/>
      <c r="E1288" s="34" t="s">
        <v>325</v>
      </c>
      <c r="F1288" s="34" t="s">
        <v>358</v>
      </c>
      <c r="G1288" s="41">
        <v>1986</v>
      </c>
      <c r="H1288" s="34"/>
      <c r="I1288" s="34"/>
      <c r="J1288" s="34"/>
      <c r="K1288" s="39" t="s">
        <v>80</v>
      </c>
      <c r="L1288" s="35" t="s">
        <v>81</v>
      </c>
      <c r="M1288" s="35" t="s">
        <v>82</v>
      </c>
      <c r="N1288" s="35" t="s">
        <v>786</v>
      </c>
      <c r="O1288" s="39" t="s">
        <v>787</v>
      </c>
      <c r="P1288" s="39" t="s">
        <v>788</v>
      </c>
      <c r="Q1288" s="39" t="s">
        <v>2116</v>
      </c>
      <c r="R1288" s="35" t="s">
        <v>326</v>
      </c>
      <c r="S1288" s="35" t="s">
        <v>326</v>
      </c>
      <c r="T1288" s="35" t="s">
        <v>791</v>
      </c>
      <c r="U1288" s="39" t="s">
        <v>28</v>
      </c>
      <c r="V1288" s="113" t="s">
        <v>293</v>
      </c>
      <c r="W1288" s="34" t="s">
        <v>733</v>
      </c>
      <c r="X1288" s="35" t="s">
        <v>327</v>
      </c>
      <c r="Y1288" s="35" t="s">
        <v>327</v>
      </c>
      <c r="Z1288" s="39" t="s">
        <v>239</v>
      </c>
      <c r="AA1288" s="343"/>
      <c r="AB1288" s="34">
        <v>4</v>
      </c>
      <c r="AC1288" s="41">
        <v>96</v>
      </c>
      <c r="AD1288" s="332" t="s">
        <v>240</v>
      </c>
      <c r="AE1288" s="41" t="s">
        <v>508</v>
      </c>
      <c r="AF1288" s="332" t="s">
        <v>240</v>
      </c>
      <c r="AG1288" s="34"/>
      <c r="AH1288" s="343">
        <v>120</v>
      </c>
      <c r="AI1288" s="111">
        <v>120</v>
      </c>
      <c r="AJ1288" s="343" t="s">
        <v>2119</v>
      </c>
      <c r="AK1288" s="35" t="s">
        <v>509</v>
      </c>
      <c r="AL1288" s="336">
        <v>6.9</v>
      </c>
      <c r="AM1288" s="116">
        <v>12</v>
      </c>
      <c r="AN1288" s="111">
        <v>3.4</v>
      </c>
      <c r="AO1288" s="335">
        <f t="shared" si="59"/>
        <v>1</v>
      </c>
      <c r="AP1288" s="335">
        <v>1</v>
      </c>
      <c r="AQ1288" s="111"/>
      <c r="AR1288" s="335" t="s">
        <v>295</v>
      </c>
      <c r="AS1288" s="335" t="s">
        <v>240</v>
      </c>
      <c r="AT1288" s="335" t="s">
        <v>240</v>
      </c>
      <c r="AU1288" s="111"/>
      <c r="AV1288" s="34" t="s">
        <v>510</v>
      </c>
      <c r="AW1288" s="34"/>
      <c r="AX1288" s="34">
        <v>15</v>
      </c>
      <c r="AY1288" s="34">
        <v>6.9</v>
      </c>
      <c r="AZ1288" s="334" t="s">
        <v>240</v>
      </c>
      <c r="BA1288" s="34">
        <v>12</v>
      </c>
      <c r="BB1288" s="34"/>
      <c r="BC1288" s="34">
        <v>3.4</v>
      </c>
      <c r="BD1288" s="34"/>
      <c r="BE1288" s="34"/>
      <c r="BF1288" s="34"/>
      <c r="BG1288" s="34"/>
      <c r="BH1288" s="34"/>
      <c r="BI1288" s="34"/>
      <c r="BJ1288" s="34"/>
      <c r="BK1288" s="373">
        <f>$BA1288/(2.497+4.118/($BK$1287/$BL$1287))</f>
        <v>2.7547595380205845</v>
      </c>
      <c r="BL1288" s="373">
        <f>$BA1288/(4.118+2.497/($BL$1287/$BK$1287))</f>
        <v>1.2436535778442446</v>
      </c>
      <c r="BM1288" s="372">
        <v>22.2276668300049</v>
      </c>
      <c r="BN1288" s="372">
        <v>0.1867955378234217</v>
      </c>
      <c r="BO1288" s="372">
        <v>19.21609075323811</v>
      </c>
      <c r="BP1288" s="372">
        <v>1.619494445713876E-2</v>
      </c>
      <c r="BQ1288" s="34">
        <v>46.5</v>
      </c>
      <c r="BR1288" s="34"/>
      <c r="BS1288" s="34"/>
      <c r="BT1288" s="342">
        <v>0.89</v>
      </c>
      <c r="BU1288" s="34" t="s">
        <v>324</v>
      </c>
      <c r="BV1288" s="34"/>
      <c r="BW1288" s="34"/>
      <c r="BX1288" s="34"/>
    </row>
    <row r="1289" spans="1:76" x14ac:dyDescent="0.35">
      <c r="A1289" s="34" t="s">
        <v>324</v>
      </c>
      <c r="B1289" s="34"/>
      <c r="C1289" s="34"/>
      <c r="D1289" s="34"/>
      <c r="E1289" s="34" t="s">
        <v>325</v>
      </c>
      <c r="F1289" s="34" t="s">
        <v>358</v>
      </c>
      <c r="G1289" s="41">
        <v>1986</v>
      </c>
      <c r="H1289" s="34"/>
      <c r="I1289" s="34"/>
      <c r="J1289" s="34"/>
      <c r="K1289" s="39" t="s">
        <v>80</v>
      </c>
      <c r="L1289" s="35" t="s">
        <v>81</v>
      </c>
      <c r="M1289" s="35" t="s">
        <v>82</v>
      </c>
      <c r="N1289" s="35" t="s">
        <v>786</v>
      </c>
      <c r="O1289" s="39" t="s">
        <v>787</v>
      </c>
      <c r="P1289" s="39" t="s">
        <v>788</v>
      </c>
      <c r="Q1289" s="39" t="s">
        <v>2116</v>
      </c>
      <c r="R1289" s="35" t="s">
        <v>326</v>
      </c>
      <c r="S1289" s="35" t="s">
        <v>326</v>
      </c>
      <c r="T1289" s="35" t="s">
        <v>791</v>
      </c>
      <c r="U1289" s="39" t="s">
        <v>28</v>
      </c>
      <c r="V1289" s="113" t="s">
        <v>293</v>
      </c>
      <c r="W1289" s="34" t="s">
        <v>733</v>
      </c>
      <c r="X1289" s="35" t="s">
        <v>327</v>
      </c>
      <c r="Y1289" s="35" t="s">
        <v>327</v>
      </c>
      <c r="Z1289" s="39" t="s">
        <v>239</v>
      </c>
      <c r="AA1289" s="343"/>
      <c r="AB1289" s="34">
        <v>4</v>
      </c>
      <c r="AC1289" s="41">
        <v>96</v>
      </c>
      <c r="AD1289" s="332" t="s">
        <v>240</v>
      </c>
      <c r="AE1289" s="41" t="s">
        <v>508</v>
      </c>
      <c r="AF1289" s="332" t="s">
        <v>240</v>
      </c>
      <c r="AG1289" s="34"/>
      <c r="AH1289" s="343">
        <v>99</v>
      </c>
      <c r="AI1289" s="111">
        <v>99</v>
      </c>
      <c r="AJ1289" s="343" t="s">
        <v>2120</v>
      </c>
      <c r="AK1289" s="35" t="s">
        <v>509</v>
      </c>
      <c r="AL1289" s="336">
        <v>6.7</v>
      </c>
      <c r="AM1289" s="116">
        <v>14</v>
      </c>
      <c r="AN1289" s="111">
        <v>3.1</v>
      </c>
      <c r="AO1289" s="335">
        <f t="shared" si="59"/>
        <v>1</v>
      </c>
      <c r="AP1289" s="335">
        <v>1</v>
      </c>
      <c r="AQ1289" s="111"/>
      <c r="AR1289" s="335" t="s">
        <v>295</v>
      </c>
      <c r="AS1289" s="335" t="s">
        <v>240</v>
      </c>
      <c r="AT1289" s="335" t="s">
        <v>240</v>
      </c>
      <c r="AU1289" s="111"/>
      <c r="AV1289" s="34" t="s">
        <v>510</v>
      </c>
      <c r="AW1289" s="34"/>
      <c r="AX1289" s="34">
        <v>15</v>
      </c>
      <c r="AY1289" s="34">
        <v>6.7</v>
      </c>
      <c r="AZ1289" s="334" t="s">
        <v>240</v>
      </c>
      <c r="BA1289" s="34">
        <v>14</v>
      </c>
      <c r="BB1289" s="34"/>
      <c r="BC1289" s="34">
        <v>3.1</v>
      </c>
      <c r="BD1289" s="34"/>
      <c r="BE1289" s="34"/>
      <c r="BF1289" s="34"/>
      <c r="BG1289" s="34"/>
      <c r="BH1289" s="34"/>
      <c r="BI1289" s="34"/>
      <c r="BJ1289" s="34"/>
      <c r="BK1289" s="373">
        <f>$BA1289/(2.497+4.118/($BK$1287/$BL$1287))</f>
        <v>3.213886127690682</v>
      </c>
      <c r="BL1289" s="373">
        <f>$BA1289/(4.118+2.497/($BL$1287/$BK$1287))</f>
        <v>1.4509291741516188</v>
      </c>
      <c r="BM1289" s="372">
        <v>22.2276668300049</v>
      </c>
      <c r="BN1289" s="372">
        <v>0.21792812746065868</v>
      </c>
      <c r="BO1289" s="372">
        <v>22.418772545444462</v>
      </c>
      <c r="BP1289" s="372">
        <v>1.8894101866661888E-2</v>
      </c>
      <c r="BQ1289" s="34">
        <v>3.8</v>
      </c>
      <c r="BR1289" s="34"/>
      <c r="BS1289" s="34"/>
      <c r="BT1289" s="342">
        <v>0.89</v>
      </c>
      <c r="BU1289" s="34" t="s">
        <v>324</v>
      </c>
      <c r="BV1289" s="34"/>
      <c r="BW1289" s="34"/>
      <c r="BX1289" s="34"/>
    </row>
    <row r="1290" spans="1:76" x14ac:dyDescent="0.35">
      <c r="A1290" s="34" t="s">
        <v>324</v>
      </c>
      <c r="B1290" s="34"/>
      <c r="C1290" s="34"/>
      <c r="D1290" s="34"/>
      <c r="E1290" s="34" t="s">
        <v>325</v>
      </c>
      <c r="F1290" s="34" t="s">
        <v>358</v>
      </c>
      <c r="G1290" s="41">
        <v>1986</v>
      </c>
      <c r="H1290" s="34"/>
      <c r="I1290" s="34"/>
      <c r="J1290" s="34"/>
      <c r="K1290" s="39" t="s">
        <v>80</v>
      </c>
      <c r="L1290" s="35" t="s">
        <v>81</v>
      </c>
      <c r="M1290" s="35" t="s">
        <v>82</v>
      </c>
      <c r="N1290" s="35" t="s">
        <v>786</v>
      </c>
      <c r="O1290" s="39" t="s">
        <v>787</v>
      </c>
      <c r="P1290" s="39" t="s">
        <v>788</v>
      </c>
      <c r="Q1290" s="39" t="s">
        <v>2116</v>
      </c>
      <c r="R1290" s="35" t="s">
        <v>326</v>
      </c>
      <c r="S1290" s="35" t="s">
        <v>326</v>
      </c>
      <c r="T1290" s="35" t="s">
        <v>791</v>
      </c>
      <c r="U1290" s="39" t="s">
        <v>28</v>
      </c>
      <c r="V1290" s="113" t="s">
        <v>293</v>
      </c>
      <c r="W1290" s="34" t="s">
        <v>733</v>
      </c>
      <c r="X1290" s="35" t="s">
        <v>327</v>
      </c>
      <c r="Y1290" s="35" t="s">
        <v>327</v>
      </c>
      <c r="Z1290" s="39" t="s">
        <v>239</v>
      </c>
      <c r="AA1290" s="343"/>
      <c r="AB1290" s="34">
        <v>4</v>
      </c>
      <c r="AC1290" s="41">
        <v>96</v>
      </c>
      <c r="AD1290" s="332" t="s">
        <v>240</v>
      </c>
      <c r="AE1290" s="41" t="s">
        <v>508</v>
      </c>
      <c r="AF1290" s="332" t="s">
        <v>240</v>
      </c>
      <c r="AG1290" s="34"/>
      <c r="AH1290" s="343">
        <v>178</v>
      </c>
      <c r="AI1290" s="111">
        <v>178</v>
      </c>
      <c r="AJ1290" s="343" t="s">
        <v>2121</v>
      </c>
      <c r="AK1290" s="35" t="s">
        <v>509</v>
      </c>
      <c r="AL1290" s="336">
        <v>6.9</v>
      </c>
      <c r="AM1290" s="116">
        <v>13</v>
      </c>
      <c r="AN1290" s="111">
        <v>3.1</v>
      </c>
      <c r="AO1290" s="335">
        <f t="shared" si="59"/>
        <v>1</v>
      </c>
      <c r="AP1290" s="335">
        <v>1</v>
      </c>
      <c r="AQ1290" s="111"/>
      <c r="AR1290" s="335" t="s">
        <v>295</v>
      </c>
      <c r="AS1290" s="335" t="s">
        <v>240</v>
      </c>
      <c r="AT1290" s="335" t="s">
        <v>240</v>
      </c>
      <c r="AU1290" s="111"/>
      <c r="AV1290" s="34" t="s">
        <v>510</v>
      </c>
      <c r="AW1290" s="34"/>
      <c r="AX1290" s="34">
        <v>15</v>
      </c>
      <c r="AY1290" s="34">
        <v>6.9</v>
      </c>
      <c r="AZ1290" s="334" t="s">
        <v>240</v>
      </c>
      <c r="BA1290" s="34">
        <v>13</v>
      </c>
      <c r="BB1290" s="34"/>
      <c r="BC1290" s="34">
        <v>3.1</v>
      </c>
      <c r="BD1290" s="34"/>
      <c r="BE1290" s="34"/>
      <c r="BF1290" s="34"/>
      <c r="BG1290" s="34"/>
      <c r="BH1290" s="34"/>
      <c r="BI1290" s="34"/>
      <c r="BJ1290" s="34"/>
      <c r="BK1290" s="373">
        <f>$BA1290/(2.497+4.118/($BK$1287/$BL$1287))</f>
        <v>2.9843228328556335</v>
      </c>
      <c r="BL1290" s="373">
        <f>$BA1290/(4.118+2.497/($BL$1287/$BK$1287))</f>
        <v>1.3472913759979317</v>
      </c>
      <c r="BM1290" s="372">
        <v>45.6</v>
      </c>
      <c r="BN1290" s="372">
        <v>0.20236183264204019</v>
      </c>
      <c r="BO1290" s="372">
        <v>20.817431649341287</v>
      </c>
      <c r="BP1290" s="372">
        <v>1.7544523161900322E-2</v>
      </c>
      <c r="BQ1290" s="34">
        <v>95</v>
      </c>
      <c r="BR1290" s="34"/>
      <c r="BS1290" s="34"/>
      <c r="BT1290" s="342">
        <v>0.89</v>
      </c>
      <c r="BU1290" s="34" t="s">
        <v>324</v>
      </c>
      <c r="BV1290" s="34"/>
      <c r="BW1290" s="34"/>
      <c r="BX1290" s="34"/>
    </row>
    <row r="1291" spans="1:76" x14ac:dyDescent="0.35">
      <c r="A1291" s="34" t="s">
        <v>324</v>
      </c>
      <c r="B1291" s="34"/>
      <c r="C1291" s="34"/>
      <c r="D1291" s="34"/>
      <c r="E1291" s="34" t="s">
        <v>325</v>
      </c>
      <c r="F1291" s="34" t="s">
        <v>358</v>
      </c>
      <c r="G1291" s="41">
        <v>1986</v>
      </c>
      <c r="H1291" s="34"/>
      <c r="I1291" s="34"/>
      <c r="J1291" s="34"/>
      <c r="K1291" s="39" t="s">
        <v>80</v>
      </c>
      <c r="L1291" s="35" t="s">
        <v>81</v>
      </c>
      <c r="M1291" s="35" t="s">
        <v>82</v>
      </c>
      <c r="N1291" s="35" t="s">
        <v>786</v>
      </c>
      <c r="O1291" s="39" t="s">
        <v>787</v>
      </c>
      <c r="P1291" s="39" t="s">
        <v>788</v>
      </c>
      <c r="Q1291" s="39" t="s">
        <v>2116</v>
      </c>
      <c r="R1291" s="35" t="s">
        <v>326</v>
      </c>
      <c r="S1291" s="35" t="s">
        <v>326</v>
      </c>
      <c r="T1291" s="35" t="s">
        <v>791</v>
      </c>
      <c r="U1291" s="39" t="s">
        <v>28</v>
      </c>
      <c r="V1291" s="113" t="s">
        <v>293</v>
      </c>
      <c r="W1291" s="34" t="s">
        <v>733</v>
      </c>
      <c r="X1291" s="35" t="s">
        <v>327</v>
      </c>
      <c r="Y1291" s="35" t="s">
        <v>327</v>
      </c>
      <c r="Z1291" s="39" t="s">
        <v>239</v>
      </c>
      <c r="AA1291" s="343"/>
      <c r="AB1291" s="34">
        <v>4</v>
      </c>
      <c r="AC1291" s="41">
        <v>96</v>
      </c>
      <c r="AD1291" s="332" t="s">
        <v>240</v>
      </c>
      <c r="AE1291" s="41" t="s">
        <v>508</v>
      </c>
      <c r="AF1291" s="332" t="s">
        <v>240</v>
      </c>
      <c r="AG1291" s="34"/>
      <c r="AH1291" s="343">
        <v>112</v>
      </c>
      <c r="AI1291" s="111">
        <v>112</v>
      </c>
      <c r="AJ1291" s="343" t="s">
        <v>2122</v>
      </c>
      <c r="AK1291" s="35" t="s">
        <v>509</v>
      </c>
      <c r="AL1291" s="336">
        <v>6.5</v>
      </c>
      <c r="AM1291" s="116">
        <v>13</v>
      </c>
      <c r="AN1291" s="111">
        <v>2.8</v>
      </c>
      <c r="AO1291" s="335">
        <f t="shared" si="59"/>
        <v>1</v>
      </c>
      <c r="AP1291" s="335">
        <v>1</v>
      </c>
      <c r="AQ1291" s="111"/>
      <c r="AR1291" s="335" t="s">
        <v>295</v>
      </c>
      <c r="AS1291" s="335" t="s">
        <v>240</v>
      </c>
      <c r="AT1291" s="335" t="s">
        <v>240</v>
      </c>
      <c r="AU1291" s="111"/>
      <c r="AV1291" s="34" t="s">
        <v>510</v>
      </c>
      <c r="AW1291" s="34"/>
      <c r="AX1291" s="34">
        <v>15</v>
      </c>
      <c r="AY1291" s="34">
        <v>6.5</v>
      </c>
      <c r="AZ1291" s="334" t="s">
        <v>240</v>
      </c>
      <c r="BA1291" s="34">
        <v>13</v>
      </c>
      <c r="BB1291" s="34"/>
      <c r="BC1291" s="34">
        <v>2.8</v>
      </c>
      <c r="BD1291" s="34"/>
      <c r="BE1291" s="34"/>
      <c r="BF1291" s="34"/>
      <c r="BG1291" s="34"/>
      <c r="BH1291" s="34"/>
      <c r="BI1291" s="34"/>
      <c r="BJ1291" s="34"/>
      <c r="BK1291" s="373">
        <f>$BA1291/(2.497+4.118/($BK$1287/$BL$1287))</f>
        <v>2.9843228328556335</v>
      </c>
      <c r="BL1291" s="373">
        <f>$BA1291/(4.118+2.497/($BL$1287/$BK$1287))</f>
        <v>1.3472913759979317</v>
      </c>
      <c r="BM1291" s="372">
        <v>45.6</v>
      </c>
      <c r="BN1291" s="372">
        <v>0.20236183264204019</v>
      </c>
      <c r="BO1291" s="372">
        <v>20.817431649341287</v>
      </c>
      <c r="BP1291" s="372">
        <v>1.7544523161900322E-2</v>
      </c>
      <c r="BQ1291" s="34">
        <v>6.5</v>
      </c>
      <c r="BR1291" s="34"/>
      <c r="BS1291" s="34"/>
      <c r="BT1291" s="342">
        <v>0.89</v>
      </c>
      <c r="BU1291" s="34" t="s">
        <v>324</v>
      </c>
      <c r="BV1291" s="34"/>
      <c r="BW1291" s="34"/>
      <c r="BX1291" s="34"/>
    </row>
    <row r="1292" spans="1:76" x14ac:dyDescent="0.35">
      <c r="A1292" s="34" t="s">
        <v>324</v>
      </c>
      <c r="B1292" s="34"/>
      <c r="C1292" s="34"/>
      <c r="D1292" s="34"/>
      <c r="E1292" s="34" t="s">
        <v>325</v>
      </c>
      <c r="F1292" s="34" t="s">
        <v>359</v>
      </c>
      <c r="G1292" s="41">
        <v>1990</v>
      </c>
      <c r="H1292" s="34"/>
      <c r="I1292" s="34"/>
      <c r="J1292" s="34"/>
      <c r="K1292" s="39" t="s">
        <v>80</v>
      </c>
      <c r="L1292" s="35" t="s">
        <v>81</v>
      </c>
      <c r="M1292" s="35" t="s">
        <v>82</v>
      </c>
      <c r="N1292" s="35" t="s">
        <v>786</v>
      </c>
      <c r="O1292" s="39" t="s">
        <v>787</v>
      </c>
      <c r="P1292" s="39" t="s">
        <v>788</v>
      </c>
      <c r="Q1292" s="39" t="s">
        <v>2116</v>
      </c>
      <c r="R1292" s="35" t="s">
        <v>326</v>
      </c>
      <c r="S1292" s="35" t="s">
        <v>326</v>
      </c>
      <c r="T1292" s="35" t="s">
        <v>791</v>
      </c>
      <c r="U1292" s="39" t="s">
        <v>28</v>
      </c>
      <c r="V1292" s="113" t="s">
        <v>293</v>
      </c>
      <c r="W1292" s="34" t="s">
        <v>733</v>
      </c>
      <c r="X1292" s="35" t="s">
        <v>327</v>
      </c>
      <c r="Y1292" s="35" t="s">
        <v>327</v>
      </c>
      <c r="Z1292" s="39" t="s">
        <v>239</v>
      </c>
      <c r="AA1292" s="343"/>
      <c r="AB1292" s="34">
        <v>4</v>
      </c>
      <c r="AC1292" s="41">
        <v>96</v>
      </c>
      <c r="AD1292" s="332" t="s">
        <v>240</v>
      </c>
      <c r="AE1292" s="41" t="s">
        <v>477</v>
      </c>
      <c r="AF1292" s="332" t="s">
        <v>240</v>
      </c>
      <c r="AG1292" s="34"/>
      <c r="AH1292" s="376">
        <v>141</v>
      </c>
      <c r="AI1292" s="111">
        <v>141</v>
      </c>
      <c r="AJ1292" s="375" t="s">
        <v>2123</v>
      </c>
      <c r="AK1292" s="374"/>
      <c r="AL1292" s="336">
        <v>6.79</v>
      </c>
      <c r="AM1292" s="116">
        <v>16</v>
      </c>
      <c r="AN1292" s="111">
        <v>8.3000000000000007</v>
      </c>
      <c r="AO1292" s="335">
        <f t="shared" si="59"/>
        <v>1</v>
      </c>
      <c r="AP1292" s="335">
        <v>1</v>
      </c>
      <c r="AQ1292" s="111"/>
      <c r="AR1292" s="335" t="s">
        <v>295</v>
      </c>
      <c r="AS1292" s="335" t="s">
        <v>240</v>
      </c>
      <c r="AT1292" s="335" t="s">
        <v>240</v>
      </c>
      <c r="AU1292" s="111"/>
      <c r="AV1292" s="111" t="s">
        <v>510</v>
      </c>
      <c r="AW1292" s="111"/>
      <c r="AX1292" s="111">
        <v>15</v>
      </c>
      <c r="AY1292" s="336">
        <v>6.79</v>
      </c>
      <c r="AZ1292" s="334" t="s">
        <v>240</v>
      </c>
      <c r="BA1292" s="116">
        <v>16</v>
      </c>
      <c r="BB1292" s="111"/>
      <c r="BC1292" s="111">
        <v>8.3000000000000007</v>
      </c>
      <c r="BD1292" s="111"/>
      <c r="BE1292" s="111"/>
      <c r="BF1292" s="111"/>
      <c r="BG1292" s="111"/>
      <c r="BH1292" s="111"/>
      <c r="BI1292" s="111"/>
      <c r="BJ1292" s="111"/>
      <c r="BK1292" s="373">
        <v>3.6730127173607796</v>
      </c>
      <c r="BL1292" s="373">
        <v>1.6582047704589928</v>
      </c>
      <c r="BM1292" s="372">
        <v>6.9091165550567428</v>
      </c>
      <c r="BN1292" s="372">
        <v>0.24906071709789562</v>
      </c>
      <c r="BO1292" s="372">
        <v>25.621454337650814</v>
      </c>
      <c r="BP1292" s="372">
        <v>2.1593259276185012E-2</v>
      </c>
      <c r="BQ1292" s="111">
        <v>6</v>
      </c>
      <c r="BR1292" s="111"/>
      <c r="BS1292" s="34"/>
      <c r="BT1292" s="342">
        <v>0.89</v>
      </c>
      <c r="BU1292" s="34" t="s">
        <v>2124</v>
      </c>
      <c r="BV1292" s="34"/>
      <c r="BW1292" s="34"/>
      <c r="BX1292" s="34"/>
    </row>
    <row r="1293" spans="1:76" x14ac:dyDescent="0.35">
      <c r="A1293" s="34" t="s">
        <v>324</v>
      </c>
      <c r="B1293" s="34"/>
      <c r="C1293" s="34"/>
      <c r="D1293" s="34"/>
      <c r="E1293" s="34" t="s">
        <v>325</v>
      </c>
      <c r="F1293" s="34" t="s">
        <v>359</v>
      </c>
      <c r="G1293" s="41">
        <v>1990</v>
      </c>
      <c r="H1293" s="34"/>
      <c r="I1293" s="34"/>
      <c r="J1293" s="34"/>
      <c r="K1293" s="39" t="s">
        <v>80</v>
      </c>
      <c r="L1293" s="35" t="s">
        <v>81</v>
      </c>
      <c r="M1293" s="35" t="s">
        <v>82</v>
      </c>
      <c r="N1293" s="35" t="s">
        <v>786</v>
      </c>
      <c r="O1293" s="39" t="s">
        <v>787</v>
      </c>
      <c r="P1293" s="39" t="s">
        <v>788</v>
      </c>
      <c r="Q1293" s="39" t="s">
        <v>2116</v>
      </c>
      <c r="R1293" s="35" t="s">
        <v>326</v>
      </c>
      <c r="S1293" s="35" t="s">
        <v>326</v>
      </c>
      <c r="T1293" s="35" t="s">
        <v>791</v>
      </c>
      <c r="U1293" s="39" t="s">
        <v>28</v>
      </c>
      <c r="V1293" s="113" t="s">
        <v>293</v>
      </c>
      <c r="W1293" s="34" t="s">
        <v>733</v>
      </c>
      <c r="X1293" s="35" t="s">
        <v>327</v>
      </c>
      <c r="Y1293" s="35" t="s">
        <v>327</v>
      </c>
      <c r="Z1293" s="39" t="s">
        <v>239</v>
      </c>
      <c r="AA1293" s="343"/>
      <c r="AB1293" s="34">
        <v>4</v>
      </c>
      <c r="AC1293" s="41">
        <v>96</v>
      </c>
      <c r="AD1293" s="332" t="s">
        <v>240</v>
      </c>
      <c r="AE1293" s="41" t="s">
        <v>477</v>
      </c>
      <c r="AF1293" s="332" t="s">
        <v>240</v>
      </c>
      <c r="AG1293" s="34"/>
      <c r="AH1293" s="376">
        <v>238</v>
      </c>
      <c r="AI1293" s="111">
        <v>238</v>
      </c>
      <c r="AJ1293" s="375" t="s">
        <v>2125</v>
      </c>
      <c r="AK1293" s="374"/>
      <c r="AL1293" s="336">
        <v>6.7</v>
      </c>
      <c r="AM1293" s="116">
        <v>16.399999999999999</v>
      </c>
      <c r="AN1293" s="111">
        <v>12.6</v>
      </c>
      <c r="AO1293" s="335">
        <f t="shared" si="59"/>
        <v>1</v>
      </c>
      <c r="AP1293" s="335">
        <v>1</v>
      </c>
      <c r="AQ1293" s="111"/>
      <c r="AR1293" s="335" t="s">
        <v>295</v>
      </c>
      <c r="AS1293" s="335" t="s">
        <v>240</v>
      </c>
      <c r="AT1293" s="335" t="s">
        <v>240</v>
      </c>
      <c r="AU1293" s="111"/>
      <c r="AV1293" s="111" t="s">
        <v>510</v>
      </c>
      <c r="AW1293" s="111"/>
      <c r="AX1293" s="111">
        <v>15</v>
      </c>
      <c r="AY1293" s="336">
        <v>6.7</v>
      </c>
      <c r="AZ1293" s="334" t="s">
        <v>240</v>
      </c>
      <c r="BA1293" s="116">
        <v>16.399999999999999</v>
      </c>
      <c r="BB1293" s="111"/>
      <c r="BC1293" s="111">
        <v>12.6</v>
      </c>
      <c r="BD1293" s="111"/>
      <c r="BE1293" s="111"/>
      <c r="BF1293" s="111"/>
      <c r="BG1293" s="111"/>
      <c r="BH1293" s="111"/>
      <c r="BI1293" s="111"/>
      <c r="BJ1293" s="111"/>
      <c r="BK1293" s="373">
        <v>3.7648380352947988</v>
      </c>
      <c r="BL1293" s="373">
        <v>1.6996598897204676</v>
      </c>
      <c r="BM1293" s="372">
        <v>7.081844468933161</v>
      </c>
      <c r="BN1293" s="372">
        <v>0.25528723502534301</v>
      </c>
      <c r="BO1293" s="372">
        <v>26.261990696092084</v>
      </c>
      <c r="BP1293" s="372">
        <v>2.2133090758089637E-2</v>
      </c>
      <c r="BQ1293" s="111">
        <v>4.9000000000000004</v>
      </c>
      <c r="BR1293" s="111"/>
      <c r="BS1293" s="34"/>
      <c r="BT1293" s="342">
        <v>0.89</v>
      </c>
      <c r="BU1293" s="34" t="s">
        <v>2126</v>
      </c>
      <c r="BV1293" s="34"/>
      <c r="BW1293" s="34"/>
      <c r="BX1293" s="34"/>
    </row>
    <row r="1294" spans="1:76" x14ac:dyDescent="0.35">
      <c r="A1294" s="34" t="s">
        <v>324</v>
      </c>
      <c r="B1294" s="34"/>
      <c r="C1294" s="34"/>
      <c r="D1294" s="34"/>
      <c r="E1294" s="34" t="s">
        <v>325</v>
      </c>
      <c r="F1294" s="34" t="s">
        <v>359</v>
      </c>
      <c r="G1294" s="41">
        <v>1990</v>
      </c>
      <c r="H1294" s="34"/>
      <c r="I1294" s="34"/>
      <c r="J1294" s="34"/>
      <c r="K1294" s="39" t="s">
        <v>80</v>
      </c>
      <c r="L1294" s="35" t="s">
        <v>81</v>
      </c>
      <c r="M1294" s="35" t="s">
        <v>82</v>
      </c>
      <c r="N1294" s="35" t="s">
        <v>786</v>
      </c>
      <c r="O1294" s="39" t="s">
        <v>787</v>
      </c>
      <c r="P1294" s="39" t="s">
        <v>788</v>
      </c>
      <c r="Q1294" s="39" t="s">
        <v>2116</v>
      </c>
      <c r="R1294" s="35" t="s">
        <v>326</v>
      </c>
      <c r="S1294" s="35" t="s">
        <v>326</v>
      </c>
      <c r="T1294" s="35" t="s">
        <v>791</v>
      </c>
      <c r="U1294" s="39" t="s">
        <v>28</v>
      </c>
      <c r="V1294" s="113" t="s">
        <v>293</v>
      </c>
      <c r="W1294" s="34" t="s">
        <v>733</v>
      </c>
      <c r="X1294" s="35" t="s">
        <v>327</v>
      </c>
      <c r="Y1294" s="35" t="s">
        <v>327</v>
      </c>
      <c r="Z1294" s="39" t="s">
        <v>239</v>
      </c>
      <c r="AA1294" s="343"/>
      <c r="AB1294" s="34">
        <v>4</v>
      </c>
      <c r="AC1294" s="41">
        <v>96</v>
      </c>
      <c r="AD1294" s="332" t="s">
        <v>240</v>
      </c>
      <c r="AE1294" s="41" t="s">
        <v>477</v>
      </c>
      <c r="AF1294" s="332" t="s">
        <v>240</v>
      </c>
      <c r="AG1294" s="34"/>
      <c r="AH1294" s="376">
        <v>108</v>
      </c>
      <c r="AI1294" s="111">
        <v>108</v>
      </c>
      <c r="AJ1294" s="375" t="s">
        <v>2127</v>
      </c>
      <c r="AK1294" s="374"/>
      <c r="AL1294" s="336">
        <v>7</v>
      </c>
      <c r="AM1294" s="116">
        <v>17.5</v>
      </c>
      <c r="AN1294" s="111">
        <v>7.4</v>
      </c>
      <c r="AO1294" s="335">
        <f t="shared" si="59"/>
        <v>1</v>
      </c>
      <c r="AP1294" s="335">
        <v>1</v>
      </c>
      <c r="AQ1294" s="111"/>
      <c r="AR1294" s="335" t="s">
        <v>295</v>
      </c>
      <c r="AS1294" s="335" t="s">
        <v>240</v>
      </c>
      <c r="AT1294" s="335" t="s">
        <v>240</v>
      </c>
      <c r="AU1294" s="111"/>
      <c r="AV1294" s="111" t="s">
        <v>510</v>
      </c>
      <c r="AW1294" s="111"/>
      <c r="AX1294" s="111">
        <v>15</v>
      </c>
      <c r="AY1294" s="336">
        <v>7</v>
      </c>
      <c r="AZ1294" s="334" t="s">
        <v>240</v>
      </c>
      <c r="BA1294" s="116">
        <v>17.5</v>
      </c>
      <c r="BB1294" s="111"/>
      <c r="BC1294" s="111">
        <v>7.4</v>
      </c>
      <c r="BD1294" s="111"/>
      <c r="BE1294" s="111"/>
      <c r="BF1294" s="111"/>
      <c r="BG1294" s="111"/>
      <c r="BH1294" s="111"/>
      <c r="BI1294" s="111"/>
      <c r="BJ1294" s="111"/>
      <c r="BK1294" s="373">
        <v>4.0173576596133529</v>
      </c>
      <c r="BL1294" s="373">
        <v>1.8136614676895233</v>
      </c>
      <c r="BM1294" s="372">
        <v>7.5568462320933127</v>
      </c>
      <c r="BN1294" s="372">
        <v>0.2724101593258233</v>
      </c>
      <c r="BO1294" s="372">
        <v>28.023465681805579</v>
      </c>
      <c r="BP1294" s="372">
        <v>2.3617627333327354E-2</v>
      </c>
      <c r="BQ1294" s="111">
        <v>9.4</v>
      </c>
      <c r="BR1294" s="111"/>
      <c r="BS1294" s="34"/>
      <c r="BT1294" s="342">
        <v>0.89</v>
      </c>
      <c r="BU1294" s="34" t="s">
        <v>2128</v>
      </c>
      <c r="BV1294" s="34"/>
      <c r="BW1294" s="34"/>
      <c r="BX1294" s="34"/>
    </row>
    <row r="1295" spans="1:76" x14ac:dyDescent="0.35">
      <c r="A1295" s="34" t="s">
        <v>324</v>
      </c>
      <c r="B1295" s="34"/>
      <c r="C1295" s="34"/>
      <c r="D1295" s="34"/>
      <c r="E1295" s="34" t="s">
        <v>325</v>
      </c>
      <c r="F1295" s="34" t="s">
        <v>359</v>
      </c>
      <c r="G1295" s="41">
        <v>1990</v>
      </c>
      <c r="H1295" s="34"/>
      <c r="I1295" s="34"/>
      <c r="J1295" s="34"/>
      <c r="K1295" s="39" t="s">
        <v>80</v>
      </c>
      <c r="L1295" s="35" t="s">
        <v>81</v>
      </c>
      <c r="M1295" s="35" t="s">
        <v>82</v>
      </c>
      <c r="N1295" s="35" t="s">
        <v>786</v>
      </c>
      <c r="O1295" s="39" t="s">
        <v>787</v>
      </c>
      <c r="P1295" s="39" t="s">
        <v>788</v>
      </c>
      <c r="Q1295" s="39" t="s">
        <v>2116</v>
      </c>
      <c r="R1295" s="35" t="s">
        <v>326</v>
      </c>
      <c r="S1295" s="35" t="s">
        <v>326</v>
      </c>
      <c r="T1295" s="35" t="s">
        <v>791</v>
      </c>
      <c r="U1295" s="39" t="s">
        <v>28</v>
      </c>
      <c r="V1295" s="113" t="s">
        <v>293</v>
      </c>
      <c r="W1295" s="34" t="s">
        <v>733</v>
      </c>
      <c r="X1295" s="35" t="s">
        <v>327</v>
      </c>
      <c r="Y1295" s="35" t="s">
        <v>327</v>
      </c>
      <c r="Z1295" s="39" t="s">
        <v>239</v>
      </c>
      <c r="AA1295" s="343"/>
      <c r="AB1295" s="34">
        <v>4</v>
      </c>
      <c r="AC1295" s="41">
        <v>96</v>
      </c>
      <c r="AD1295" s="332" t="s">
        <v>240</v>
      </c>
      <c r="AE1295" s="41" t="s">
        <v>477</v>
      </c>
      <c r="AF1295" s="332" t="s">
        <v>240</v>
      </c>
      <c r="AG1295" s="34"/>
      <c r="AH1295" s="376">
        <v>184</v>
      </c>
      <c r="AI1295" s="111">
        <v>184</v>
      </c>
      <c r="AJ1295" s="375" t="s">
        <v>2129</v>
      </c>
      <c r="AK1295" s="374"/>
      <c r="AL1295" s="336">
        <v>7.04</v>
      </c>
      <c r="AM1295" s="116">
        <v>15.6</v>
      </c>
      <c r="AN1295" s="111">
        <v>13.8</v>
      </c>
      <c r="AO1295" s="335">
        <f t="shared" si="59"/>
        <v>1</v>
      </c>
      <c r="AP1295" s="335">
        <v>1</v>
      </c>
      <c r="AQ1295" s="111"/>
      <c r="AR1295" s="335" t="s">
        <v>295</v>
      </c>
      <c r="AS1295" s="335" t="s">
        <v>240</v>
      </c>
      <c r="AT1295" s="335" t="s">
        <v>240</v>
      </c>
      <c r="AU1295" s="111"/>
      <c r="AV1295" s="111" t="s">
        <v>510</v>
      </c>
      <c r="AW1295" s="111"/>
      <c r="AX1295" s="111">
        <v>15</v>
      </c>
      <c r="AY1295" s="336">
        <v>7.04</v>
      </c>
      <c r="AZ1295" s="334" t="s">
        <v>240</v>
      </c>
      <c r="BA1295" s="116">
        <v>15.6</v>
      </c>
      <c r="BB1295" s="111"/>
      <c r="BC1295" s="111">
        <v>13.8</v>
      </c>
      <c r="BD1295" s="111"/>
      <c r="BE1295" s="111"/>
      <c r="BF1295" s="111"/>
      <c r="BG1295" s="111"/>
      <c r="BH1295" s="111"/>
      <c r="BI1295" s="111"/>
      <c r="BJ1295" s="111"/>
      <c r="BK1295" s="373">
        <v>3.58118739942676</v>
      </c>
      <c r="BL1295" s="373">
        <v>1.6167496511975179</v>
      </c>
      <c r="BM1295" s="372">
        <v>6.7363886411803238</v>
      </c>
      <c r="BN1295" s="372">
        <v>0.24283419917044821</v>
      </c>
      <c r="BO1295" s="372">
        <v>24.980917979209543</v>
      </c>
      <c r="BP1295" s="372">
        <v>2.1053427794280388E-2</v>
      </c>
      <c r="BQ1295" s="111">
        <v>7.5</v>
      </c>
      <c r="BR1295" s="111"/>
      <c r="BS1295" s="34"/>
      <c r="BT1295" s="342">
        <v>0.89</v>
      </c>
      <c r="BU1295" s="34" t="s">
        <v>2130</v>
      </c>
      <c r="BV1295" s="34"/>
      <c r="BW1295" s="34"/>
      <c r="BX1295" s="34"/>
    </row>
    <row r="1296" spans="1:76" x14ac:dyDescent="0.35">
      <c r="A1296" s="34" t="s">
        <v>324</v>
      </c>
      <c r="B1296" s="34"/>
      <c r="C1296" s="34"/>
      <c r="D1296" s="34"/>
      <c r="E1296" s="34" t="s">
        <v>325</v>
      </c>
      <c r="F1296" s="34" t="s">
        <v>359</v>
      </c>
      <c r="G1296" s="41">
        <v>1990</v>
      </c>
      <c r="H1296" s="34"/>
      <c r="I1296" s="34"/>
      <c r="J1296" s="34"/>
      <c r="K1296" s="39" t="s">
        <v>80</v>
      </c>
      <c r="L1296" s="35" t="s">
        <v>81</v>
      </c>
      <c r="M1296" s="35" t="s">
        <v>82</v>
      </c>
      <c r="N1296" s="35" t="s">
        <v>786</v>
      </c>
      <c r="O1296" s="39" t="s">
        <v>787</v>
      </c>
      <c r="P1296" s="39" t="s">
        <v>788</v>
      </c>
      <c r="Q1296" s="39" t="s">
        <v>2116</v>
      </c>
      <c r="R1296" s="35" t="s">
        <v>326</v>
      </c>
      <c r="S1296" s="35" t="s">
        <v>326</v>
      </c>
      <c r="T1296" s="35" t="s">
        <v>791</v>
      </c>
      <c r="U1296" s="39" t="s">
        <v>28</v>
      </c>
      <c r="V1296" s="113" t="s">
        <v>293</v>
      </c>
      <c r="W1296" s="34" t="s">
        <v>733</v>
      </c>
      <c r="X1296" s="35" t="s">
        <v>327</v>
      </c>
      <c r="Y1296" s="35" t="s">
        <v>327</v>
      </c>
      <c r="Z1296" s="39" t="s">
        <v>239</v>
      </c>
      <c r="AA1296" s="343"/>
      <c r="AB1296" s="34">
        <v>4</v>
      </c>
      <c r="AC1296" s="41">
        <v>96</v>
      </c>
      <c r="AD1296" s="332" t="s">
        <v>240</v>
      </c>
      <c r="AE1296" s="41" t="s">
        <v>477</v>
      </c>
      <c r="AF1296" s="332" t="s">
        <v>240</v>
      </c>
      <c r="AG1296" s="34"/>
      <c r="AH1296" s="376">
        <v>196</v>
      </c>
      <c r="AI1296" s="111">
        <v>196</v>
      </c>
      <c r="AJ1296" s="375" t="s">
        <v>2131</v>
      </c>
      <c r="AK1296" s="374"/>
      <c r="AL1296" s="336">
        <v>6.91</v>
      </c>
      <c r="AM1296" s="116">
        <v>14.7</v>
      </c>
      <c r="AN1296" s="111">
        <v>8</v>
      </c>
      <c r="AO1296" s="335">
        <f t="shared" si="59"/>
        <v>1</v>
      </c>
      <c r="AP1296" s="335">
        <v>1</v>
      </c>
      <c r="AQ1296" s="111"/>
      <c r="AR1296" s="335" t="s">
        <v>295</v>
      </c>
      <c r="AS1296" s="335" t="s">
        <v>240</v>
      </c>
      <c r="AT1296" s="335" t="s">
        <v>240</v>
      </c>
      <c r="AU1296" s="111"/>
      <c r="AV1296" s="111" t="s">
        <v>510</v>
      </c>
      <c r="AW1296" s="111"/>
      <c r="AX1296" s="111">
        <v>15</v>
      </c>
      <c r="AY1296" s="336">
        <v>6.91</v>
      </c>
      <c r="AZ1296" s="334" t="s">
        <v>240</v>
      </c>
      <c r="BA1296" s="116">
        <v>14.7</v>
      </c>
      <c r="BB1296" s="111"/>
      <c r="BC1296" s="111">
        <v>8</v>
      </c>
      <c r="BD1296" s="111"/>
      <c r="BE1296" s="111"/>
      <c r="BF1296" s="111"/>
      <c r="BG1296" s="111"/>
      <c r="BH1296" s="111"/>
      <c r="BI1296" s="111"/>
      <c r="BJ1296" s="111"/>
      <c r="BK1296" s="373">
        <v>3.3745804340752161</v>
      </c>
      <c r="BL1296" s="373">
        <v>1.5234756328591996</v>
      </c>
      <c r="BM1296" s="372">
        <v>6.347750834958382</v>
      </c>
      <c r="BN1296" s="372">
        <v>0.22882453383369158</v>
      </c>
      <c r="BO1296" s="372">
        <v>23.539711172716686</v>
      </c>
      <c r="BP1296" s="372">
        <v>1.983880695999498E-2</v>
      </c>
      <c r="BQ1296" s="111">
        <v>5.5</v>
      </c>
      <c r="BR1296" s="111"/>
      <c r="BS1296" s="34"/>
      <c r="BT1296" s="342">
        <v>0.89</v>
      </c>
      <c r="BU1296" s="34" t="s">
        <v>2132</v>
      </c>
      <c r="BV1296" s="34"/>
      <c r="BW1296" s="34"/>
      <c r="BX1296" s="34"/>
    </row>
    <row r="1297" spans="1:76" x14ac:dyDescent="0.35">
      <c r="A1297" s="34" t="s">
        <v>324</v>
      </c>
      <c r="B1297" s="34"/>
      <c r="C1297" s="34"/>
      <c r="D1297" s="34"/>
      <c r="E1297" s="34" t="s">
        <v>325</v>
      </c>
      <c r="F1297" s="34" t="s">
        <v>359</v>
      </c>
      <c r="G1297" s="41">
        <v>1990</v>
      </c>
      <c r="H1297" s="34"/>
      <c r="I1297" s="34"/>
      <c r="J1297" s="34"/>
      <c r="K1297" s="39" t="s">
        <v>80</v>
      </c>
      <c r="L1297" s="35" t="s">
        <v>81</v>
      </c>
      <c r="M1297" s="35" t="s">
        <v>82</v>
      </c>
      <c r="N1297" s="35" t="s">
        <v>786</v>
      </c>
      <c r="O1297" s="39" t="s">
        <v>787</v>
      </c>
      <c r="P1297" s="39" t="s">
        <v>788</v>
      </c>
      <c r="Q1297" s="39" t="s">
        <v>2116</v>
      </c>
      <c r="R1297" s="35" t="s">
        <v>326</v>
      </c>
      <c r="S1297" s="35" t="s">
        <v>326</v>
      </c>
      <c r="T1297" s="35" t="s">
        <v>791</v>
      </c>
      <c r="U1297" s="39" t="s">
        <v>28</v>
      </c>
      <c r="V1297" s="113" t="s">
        <v>293</v>
      </c>
      <c r="W1297" s="34" t="s">
        <v>733</v>
      </c>
      <c r="X1297" s="35" t="s">
        <v>327</v>
      </c>
      <c r="Y1297" s="35" t="s">
        <v>327</v>
      </c>
      <c r="Z1297" s="39" t="s">
        <v>239</v>
      </c>
      <c r="AA1297" s="343"/>
      <c r="AB1297" s="34">
        <v>4</v>
      </c>
      <c r="AC1297" s="41">
        <v>96</v>
      </c>
      <c r="AD1297" s="332" t="s">
        <v>240</v>
      </c>
      <c r="AE1297" s="41" t="s">
        <v>477</v>
      </c>
      <c r="AF1297" s="332" t="s">
        <v>240</v>
      </c>
      <c r="AG1297" s="34"/>
      <c r="AH1297" s="376">
        <v>317</v>
      </c>
      <c r="AI1297" s="111">
        <v>317</v>
      </c>
      <c r="AJ1297" s="375" t="s">
        <v>2133</v>
      </c>
      <c r="AK1297" s="374"/>
      <c r="AL1297" s="336">
        <v>6.73</v>
      </c>
      <c r="AM1297" s="116">
        <v>14.1</v>
      </c>
      <c r="AN1297" s="111">
        <v>13</v>
      </c>
      <c r="AO1297" s="335">
        <f t="shared" si="59"/>
        <v>1</v>
      </c>
      <c r="AP1297" s="335">
        <v>1</v>
      </c>
      <c r="AQ1297" s="111"/>
      <c r="AR1297" s="335" t="s">
        <v>295</v>
      </c>
      <c r="AS1297" s="335" t="s">
        <v>240</v>
      </c>
      <c r="AT1297" s="335" t="s">
        <v>240</v>
      </c>
      <c r="AU1297" s="111"/>
      <c r="AV1297" s="111" t="s">
        <v>510</v>
      </c>
      <c r="AW1297" s="111"/>
      <c r="AX1297" s="111">
        <v>15</v>
      </c>
      <c r="AY1297" s="336">
        <v>6.73</v>
      </c>
      <c r="AZ1297" s="334" t="s">
        <v>240</v>
      </c>
      <c r="BA1297" s="116">
        <v>14.1</v>
      </c>
      <c r="BB1297" s="111"/>
      <c r="BC1297" s="111">
        <v>13</v>
      </c>
      <c r="BD1297" s="111"/>
      <c r="BE1297" s="111"/>
      <c r="BF1297" s="111"/>
      <c r="BG1297" s="111"/>
      <c r="BH1297" s="111"/>
      <c r="BI1297" s="111"/>
      <c r="BJ1297" s="111"/>
      <c r="BK1297" s="373">
        <v>3.2368424571741867</v>
      </c>
      <c r="BL1297" s="373">
        <v>1.4612929539669874</v>
      </c>
      <c r="BM1297" s="372">
        <v>6.0886589641437538</v>
      </c>
      <c r="BN1297" s="372">
        <v>0.21948475694252051</v>
      </c>
      <c r="BO1297" s="372">
        <v>22.578906635054778</v>
      </c>
      <c r="BP1297" s="372">
        <v>1.9029059737138043E-2</v>
      </c>
      <c r="BQ1297" s="111">
        <v>4.4000000000000004</v>
      </c>
      <c r="BR1297" s="111"/>
      <c r="BS1297" s="34"/>
      <c r="BT1297" s="342">
        <v>0.89</v>
      </c>
      <c r="BU1297" s="34" t="s">
        <v>2134</v>
      </c>
      <c r="BV1297" s="34"/>
      <c r="BW1297" s="34"/>
      <c r="BX1297" s="34"/>
    </row>
    <row r="1298" spans="1:76" x14ac:dyDescent="0.35">
      <c r="A1298" s="34" t="s">
        <v>329</v>
      </c>
      <c r="B1298" s="34"/>
      <c r="C1298" s="34"/>
      <c r="D1298" s="34"/>
      <c r="E1298" s="113" t="s">
        <v>330</v>
      </c>
      <c r="F1298" s="113" t="s">
        <v>2020</v>
      </c>
      <c r="G1298" s="41">
        <v>2003</v>
      </c>
      <c r="H1298" s="34"/>
      <c r="I1298" s="34"/>
      <c r="J1298" s="113"/>
      <c r="K1298" s="39" t="s">
        <v>80</v>
      </c>
      <c r="L1298" s="39" t="s">
        <v>89</v>
      </c>
      <c r="M1298" s="39" t="s">
        <v>90</v>
      </c>
      <c r="N1298" s="39" t="s">
        <v>91</v>
      </c>
      <c r="O1298" s="39" t="s">
        <v>106</v>
      </c>
      <c r="P1298" s="39" t="s">
        <v>1538</v>
      </c>
      <c r="Q1298" s="39" t="s">
        <v>2135</v>
      </c>
      <c r="R1298" s="35" t="s">
        <v>331</v>
      </c>
      <c r="S1298" s="35" t="s">
        <v>331</v>
      </c>
      <c r="T1298" s="113" t="s">
        <v>2136</v>
      </c>
      <c r="U1298" s="39" t="s">
        <v>31</v>
      </c>
      <c r="V1298" s="35" t="s">
        <v>31</v>
      </c>
      <c r="W1298" s="34" t="s">
        <v>280</v>
      </c>
      <c r="X1298" s="113" t="s">
        <v>332</v>
      </c>
      <c r="Y1298" s="113" t="s">
        <v>2137</v>
      </c>
      <c r="Z1298" s="39" t="s">
        <v>239</v>
      </c>
      <c r="AA1298" s="112"/>
      <c r="AB1298" s="112"/>
      <c r="AC1298" s="41">
        <v>96</v>
      </c>
      <c r="AD1298" s="41" t="s">
        <v>240</v>
      </c>
      <c r="AE1298" s="41" t="s">
        <v>508</v>
      </c>
      <c r="AF1298" s="332" t="s">
        <v>240</v>
      </c>
      <c r="AG1298" s="112"/>
      <c r="AH1298" s="112" t="s">
        <v>2138</v>
      </c>
      <c r="AI1298" s="111">
        <v>27.96</v>
      </c>
      <c r="AJ1298" s="112"/>
      <c r="AK1298" s="114" t="s">
        <v>509</v>
      </c>
      <c r="AL1298" s="336">
        <v>7.2</v>
      </c>
      <c r="AM1298" s="44">
        <v>19.074985141345675</v>
      </c>
      <c r="AN1298" s="111">
        <v>0.4</v>
      </c>
      <c r="AO1298" s="111">
        <f t="shared" si="59"/>
        <v>1</v>
      </c>
      <c r="AP1298" s="111">
        <v>1</v>
      </c>
      <c r="AQ1298" s="111"/>
      <c r="AR1298" s="335" t="s">
        <v>295</v>
      </c>
      <c r="AS1298" s="111" t="s">
        <v>240</v>
      </c>
      <c r="AT1298" s="111" t="s">
        <v>295</v>
      </c>
      <c r="AU1298" s="111" t="s">
        <v>240</v>
      </c>
      <c r="AV1298" s="112" t="s">
        <v>510</v>
      </c>
      <c r="AW1298" s="112"/>
      <c r="AX1298" s="112">
        <v>16</v>
      </c>
      <c r="AY1298" s="112">
        <v>7.2</v>
      </c>
      <c r="AZ1298" s="334" t="s">
        <v>240</v>
      </c>
      <c r="BA1298" s="112">
        <v>20</v>
      </c>
      <c r="BB1298" s="130">
        <v>19.074985141345675</v>
      </c>
      <c r="BC1298" s="112">
        <v>0.4</v>
      </c>
      <c r="BD1298" s="112"/>
      <c r="BE1298" s="112">
        <v>0.4</v>
      </c>
      <c r="BF1298" s="112"/>
      <c r="BG1298" s="112"/>
      <c r="BH1298" s="112"/>
      <c r="BI1298" s="112"/>
      <c r="BJ1298" s="112">
        <v>10</v>
      </c>
      <c r="BK1298" s="56">
        <v>5.2103999999999999</v>
      </c>
      <c r="BL1298" s="56">
        <v>1.4727091649698094</v>
      </c>
      <c r="BM1298" s="56">
        <v>2.9887000000000001</v>
      </c>
      <c r="BN1298" s="56">
        <v>0.18532422274318811</v>
      </c>
      <c r="BO1298" s="56">
        <v>8.5279285251089689</v>
      </c>
      <c r="BP1298" s="223">
        <v>3.5449999999999999</v>
      </c>
      <c r="BQ1298" s="112">
        <v>15</v>
      </c>
      <c r="BR1298" s="56"/>
      <c r="BS1298" s="112"/>
      <c r="BT1298" s="113" t="s">
        <v>487</v>
      </c>
      <c r="BU1298" s="112" t="s">
        <v>488</v>
      </c>
      <c r="BV1298" s="34"/>
      <c r="BW1298" s="34"/>
      <c r="BX1298" s="34"/>
    </row>
    <row r="1299" spans="1:76" x14ac:dyDescent="0.35">
      <c r="A1299" s="34" t="s">
        <v>329</v>
      </c>
      <c r="B1299" s="34"/>
      <c r="C1299" s="34"/>
      <c r="D1299" s="34"/>
      <c r="E1299" s="113" t="s">
        <v>330</v>
      </c>
      <c r="F1299" s="113" t="s">
        <v>2020</v>
      </c>
      <c r="G1299" s="41">
        <v>2003</v>
      </c>
      <c r="H1299" s="34"/>
      <c r="I1299" s="34"/>
      <c r="J1299" s="113"/>
      <c r="K1299" s="39" t="s">
        <v>80</v>
      </c>
      <c r="L1299" s="39" t="s">
        <v>89</v>
      </c>
      <c r="M1299" s="39" t="s">
        <v>90</v>
      </c>
      <c r="N1299" s="39" t="s">
        <v>91</v>
      </c>
      <c r="O1299" s="39" t="s">
        <v>106</v>
      </c>
      <c r="P1299" s="39" t="s">
        <v>1538</v>
      </c>
      <c r="Q1299" s="39" t="s">
        <v>2135</v>
      </c>
      <c r="R1299" s="35" t="s">
        <v>331</v>
      </c>
      <c r="S1299" s="35" t="s">
        <v>331</v>
      </c>
      <c r="T1299" s="113" t="s">
        <v>2136</v>
      </c>
      <c r="U1299" s="39" t="s">
        <v>31</v>
      </c>
      <c r="V1299" s="35" t="s">
        <v>31</v>
      </c>
      <c r="W1299" s="34" t="s">
        <v>280</v>
      </c>
      <c r="X1299" s="113" t="s">
        <v>332</v>
      </c>
      <c r="Y1299" s="113" t="s">
        <v>2139</v>
      </c>
      <c r="Z1299" s="39" t="s">
        <v>239</v>
      </c>
      <c r="AA1299" s="112"/>
      <c r="AB1299" s="112"/>
      <c r="AC1299" s="41">
        <v>96</v>
      </c>
      <c r="AD1299" s="41" t="s">
        <v>240</v>
      </c>
      <c r="AE1299" s="41" t="s">
        <v>508</v>
      </c>
      <c r="AF1299" s="332" t="s">
        <v>240</v>
      </c>
      <c r="AG1299" s="112"/>
      <c r="AH1299" s="112" t="s">
        <v>2140</v>
      </c>
      <c r="AI1299" s="111">
        <v>264.39999999999998</v>
      </c>
      <c r="AJ1299" s="112"/>
      <c r="AK1299" s="114" t="s">
        <v>509</v>
      </c>
      <c r="AL1299" s="336">
        <v>8</v>
      </c>
      <c r="AM1299" s="44">
        <v>150.37774224116239</v>
      </c>
      <c r="AN1299" s="111">
        <v>3</v>
      </c>
      <c r="AO1299" s="111">
        <f t="shared" si="59"/>
        <v>1</v>
      </c>
      <c r="AP1299" s="111">
        <v>1</v>
      </c>
      <c r="AQ1299" s="111"/>
      <c r="AR1299" s="335" t="s">
        <v>295</v>
      </c>
      <c r="AS1299" s="111" t="s">
        <v>240</v>
      </c>
      <c r="AT1299" s="111" t="s">
        <v>295</v>
      </c>
      <c r="AU1299" s="111" t="s">
        <v>240</v>
      </c>
      <c r="AV1299" s="112" t="s">
        <v>510</v>
      </c>
      <c r="AW1299" s="112"/>
      <c r="AX1299" s="112">
        <v>18</v>
      </c>
      <c r="AY1299" s="112">
        <v>8</v>
      </c>
      <c r="AZ1299" s="334" t="s">
        <v>240</v>
      </c>
      <c r="BA1299" s="112">
        <v>120</v>
      </c>
      <c r="BB1299" s="130">
        <v>150.37774224116239</v>
      </c>
      <c r="BC1299" s="112">
        <v>3</v>
      </c>
      <c r="BD1299" s="112"/>
      <c r="BE1299" s="112">
        <v>3</v>
      </c>
      <c r="BF1299" s="112"/>
      <c r="BG1299" s="112"/>
      <c r="BH1299" s="112"/>
      <c r="BI1299" s="112"/>
      <c r="BJ1299" s="112">
        <v>10</v>
      </c>
      <c r="BK1299" s="56">
        <v>40.08</v>
      </c>
      <c r="BL1299" s="56">
        <v>12.214177329082663</v>
      </c>
      <c r="BM1299" s="56">
        <v>13.794</v>
      </c>
      <c r="BN1299" s="56">
        <v>3.2692266802143846</v>
      </c>
      <c r="BO1299" s="56">
        <v>38.325494657715844</v>
      </c>
      <c r="BP1299" s="223">
        <v>24.815000000000001</v>
      </c>
      <c r="BQ1299" s="112">
        <v>95</v>
      </c>
      <c r="BR1299" s="56"/>
      <c r="BS1299" s="112"/>
      <c r="BT1299" s="113" t="s">
        <v>487</v>
      </c>
      <c r="BU1299" s="112" t="s">
        <v>488</v>
      </c>
      <c r="BV1299" s="34"/>
      <c r="BW1299" s="34"/>
      <c r="BX1299" s="34"/>
    </row>
    <row r="1300" spans="1:76" x14ac:dyDescent="0.35">
      <c r="A1300" s="34" t="s">
        <v>324</v>
      </c>
      <c r="B1300" s="34"/>
      <c r="C1300" s="34"/>
      <c r="D1300" s="34"/>
      <c r="E1300" s="34" t="s">
        <v>725</v>
      </c>
      <c r="F1300" s="34" t="s">
        <v>742</v>
      </c>
      <c r="G1300" s="41" t="s">
        <v>2141</v>
      </c>
      <c r="H1300" s="34"/>
      <c r="I1300" s="34"/>
      <c r="J1300" s="34"/>
      <c r="K1300" s="39" t="s">
        <v>80</v>
      </c>
      <c r="L1300" s="39" t="s">
        <v>119</v>
      </c>
      <c r="M1300" s="35"/>
      <c r="N1300" s="39" t="s">
        <v>120</v>
      </c>
      <c r="O1300" s="34" t="s">
        <v>1805</v>
      </c>
      <c r="P1300" s="39" t="s">
        <v>2142</v>
      </c>
      <c r="Q1300" s="39" t="s">
        <v>2143</v>
      </c>
      <c r="R1300" s="35" t="s">
        <v>2144</v>
      </c>
      <c r="S1300" s="35" t="s">
        <v>2144</v>
      </c>
      <c r="T1300" s="35" t="s">
        <v>1659</v>
      </c>
      <c r="U1300" s="39" t="s">
        <v>28</v>
      </c>
      <c r="V1300" s="34" t="s">
        <v>307</v>
      </c>
      <c r="W1300" s="34" t="s">
        <v>280</v>
      </c>
      <c r="X1300" s="35" t="s">
        <v>327</v>
      </c>
      <c r="Y1300" s="35" t="s">
        <v>327</v>
      </c>
      <c r="Z1300" s="39" t="s">
        <v>239</v>
      </c>
      <c r="AA1300" s="343"/>
      <c r="AB1300" s="34"/>
      <c r="AC1300" s="41">
        <v>96</v>
      </c>
      <c r="AD1300" s="41" t="s">
        <v>240</v>
      </c>
      <c r="AE1300" s="41" t="s">
        <v>508</v>
      </c>
      <c r="AF1300" s="332" t="s">
        <v>240</v>
      </c>
      <c r="AG1300" s="34"/>
      <c r="AH1300" s="343">
        <v>41</v>
      </c>
      <c r="AI1300" s="111">
        <v>41</v>
      </c>
      <c r="AJ1300" s="343"/>
      <c r="AK1300" s="35" t="s">
        <v>509</v>
      </c>
      <c r="AL1300" s="336">
        <v>7.5</v>
      </c>
      <c r="AM1300" s="44">
        <v>54</v>
      </c>
      <c r="AN1300" s="111"/>
      <c r="AO1300" s="111">
        <v>4</v>
      </c>
      <c r="AP1300" s="111">
        <v>2</v>
      </c>
      <c r="AQ1300" s="111" t="s">
        <v>735</v>
      </c>
      <c r="AR1300" s="335" t="s">
        <v>295</v>
      </c>
      <c r="AS1300" s="111" t="s">
        <v>295</v>
      </c>
      <c r="AT1300" s="111" t="s">
        <v>295</v>
      </c>
      <c r="AU1300" s="111"/>
      <c r="AV1300" s="34" t="s">
        <v>749</v>
      </c>
      <c r="AW1300" s="39" t="s">
        <v>736</v>
      </c>
      <c r="AX1300" s="34">
        <v>25</v>
      </c>
      <c r="AY1300" s="34" t="s">
        <v>737</v>
      </c>
      <c r="AZ1300" s="334" t="s">
        <v>240</v>
      </c>
      <c r="BA1300" s="34" t="s">
        <v>738</v>
      </c>
      <c r="BB1300" s="34"/>
      <c r="BC1300" s="34"/>
      <c r="BD1300" s="34"/>
      <c r="BE1300" s="34"/>
      <c r="BF1300" s="34"/>
      <c r="BG1300" s="34"/>
      <c r="BH1300" s="34"/>
      <c r="BI1300" s="34"/>
      <c r="BJ1300" s="34"/>
      <c r="BK1300" s="34"/>
      <c r="BL1300" s="34"/>
      <c r="BM1300" s="34"/>
      <c r="BN1300" s="34"/>
      <c r="BO1300" s="34"/>
      <c r="BP1300" s="38"/>
      <c r="BQ1300" s="34">
        <v>27</v>
      </c>
      <c r="BR1300" s="34"/>
      <c r="BS1300" s="34"/>
      <c r="BT1300" s="342">
        <v>0.85</v>
      </c>
      <c r="BU1300" s="34" t="s">
        <v>324</v>
      </c>
      <c r="BV1300" s="34"/>
      <c r="BW1300" s="34"/>
      <c r="BX1300" s="34"/>
    </row>
    <row r="1301" spans="1:76" x14ac:dyDescent="0.35">
      <c r="A1301" s="34" t="s">
        <v>329</v>
      </c>
      <c r="B1301" s="34"/>
      <c r="C1301" s="34"/>
      <c r="D1301" s="34"/>
      <c r="E1301" s="338" t="s">
        <v>1744</v>
      </c>
      <c r="F1301" s="338" t="s">
        <v>1745</v>
      </c>
      <c r="G1301" s="40">
        <v>1966</v>
      </c>
      <c r="H1301" s="34"/>
      <c r="I1301" s="34"/>
      <c r="J1301" s="338"/>
      <c r="K1301" s="39" t="s">
        <v>80</v>
      </c>
      <c r="L1301" s="39" t="s">
        <v>89</v>
      </c>
      <c r="M1301" s="39" t="s">
        <v>90</v>
      </c>
      <c r="N1301" s="39" t="s">
        <v>91</v>
      </c>
      <c r="O1301" s="39" t="s">
        <v>102</v>
      </c>
      <c r="P1301" s="39" t="s">
        <v>103</v>
      </c>
      <c r="Q1301" s="39" t="s">
        <v>104</v>
      </c>
      <c r="R1301" s="35" t="s">
        <v>105</v>
      </c>
      <c r="S1301" s="35" t="s">
        <v>105</v>
      </c>
      <c r="T1301" s="35" t="s">
        <v>2145</v>
      </c>
      <c r="U1301" s="39" t="s">
        <v>31</v>
      </c>
      <c r="V1301" s="35" t="s">
        <v>31</v>
      </c>
      <c r="W1301" s="34" t="s">
        <v>280</v>
      </c>
      <c r="X1301" s="35" t="s">
        <v>327</v>
      </c>
      <c r="Y1301" s="35"/>
      <c r="Z1301" s="39" t="s">
        <v>239</v>
      </c>
      <c r="AA1301" s="339"/>
      <c r="AB1301" s="339"/>
      <c r="AC1301" s="40">
        <v>96</v>
      </c>
      <c r="AD1301" s="40" t="s">
        <v>240</v>
      </c>
      <c r="AE1301" s="40" t="s">
        <v>508</v>
      </c>
      <c r="AF1301" s="332" t="s">
        <v>240</v>
      </c>
      <c r="AG1301" s="339"/>
      <c r="AH1301" s="339" t="s">
        <v>2146</v>
      </c>
      <c r="AI1301" s="111">
        <v>22</v>
      </c>
      <c r="AJ1301" s="339"/>
      <c r="AK1301" s="112" t="s">
        <v>295</v>
      </c>
      <c r="AL1301" s="336">
        <v>7.5</v>
      </c>
      <c r="AM1301" s="44">
        <v>19.998638919024621</v>
      </c>
      <c r="AN1301" s="111"/>
      <c r="AO1301" s="111">
        <v>4</v>
      </c>
      <c r="AP1301" s="111">
        <v>3</v>
      </c>
      <c r="AQ1301" s="111" t="s">
        <v>822</v>
      </c>
      <c r="AR1301" s="335" t="s">
        <v>240</v>
      </c>
      <c r="AS1301" s="111" t="s">
        <v>295</v>
      </c>
      <c r="AT1301" s="111" t="s">
        <v>295</v>
      </c>
      <c r="AU1301" s="111" t="s">
        <v>783</v>
      </c>
      <c r="AV1301" s="112" t="s">
        <v>167</v>
      </c>
      <c r="AW1301" s="339"/>
      <c r="AX1301" s="339">
        <v>25</v>
      </c>
      <c r="AY1301" s="334">
        <v>7.5</v>
      </c>
      <c r="AZ1301" s="334" t="s">
        <v>240</v>
      </c>
      <c r="BA1301" s="339">
        <v>20</v>
      </c>
      <c r="BB1301" s="130">
        <v>19.998638919024621</v>
      </c>
      <c r="BC1301" s="339" t="s">
        <v>559</v>
      </c>
      <c r="BD1301" s="339"/>
      <c r="BE1301" s="339" t="s">
        <v>559</v>
      </c>
      <c r="BF1301" s="339"/>
      <c r="BG1301" s="114"/>
      <c r="BH1301" s="334"/>
      <c r="BI1301" s="334"/>
      <c r="BJ1301" s="112">
        <v>10</v>
      </c>
      <c r="BK1301" s="56">
        <v>5.3302133409415058</v>
      </c>
      <c r="BL1301" s="56">
        <v>1.6243555625773873</v>
      </c>
      <c r="BM1301" s="56">
        <v>2.8310905934410586</v>
      </c>
      <c r="BN1301" s="56">
        <v>0.43477234694213124</v>
      </c>
      <c r="BO1301" s="56">
        <v>4.4506759257867419</v>
      </c>
      <c r="BP1301" s="223">
        <v>2.881724660953934</v>
      </c>
      <c r="BQ1301" s="334">
        <v>18</v>
      </c>
      <c r="BR1301" s="56"/>
      <c r="BS1301" s="339"/>
      <c r="BT1301" s="338" t="s">
        <v>773</v>
      </c>
      <c r="BU1301" s="340" t="s">
        <v>774</v>
      </c>
      <c r="BV1301" s="34"/>
      <c r="BW1301" s="34"/>
      <c r="BX1301" s="34"/>
    </row>
    <row r="1302" spans="1:76" x14ac:dyDescent="0.35">
      <c r="A1302" s="34" t="s">
        <v>329</v>
      </c>
      <c r="B1302" s="34"/>
      <c r="C1302" s="34"/>
      <c r="D1302" s="34"/>
      <c r="E1302" s="338" t="s">
        <v>1744</v>
      </c>
      <c r="F1302" s="338" t="s">
        <v>1745</v>
      </c>
      <c r="G1302" s="40">
        <v>1966</v>
      </c>
      <c r="H1302" s="34"/>
      <c r="I1302" s="34"/>
      <c r="J1302" s="338"/>
      <c r="K1302" s="39" t="s">
        <v>80</v>
      </c>
      <c r="L1302" s="39" t="s">
        <v>89</v>
      </c>
      <c r="M1302" s="39" t="s">
        <v>90</v>
      </c>
      <c r="N1302" s="39" t="s">
        <v>91</v>
      </c>
      <c r="O1302" s="39" t="s">
        <v>102</v>
      </c>
      <c r="P1302" s="39" t="s">
        <v>103</v>
      </c>
      <c r="Q1302" s="39" t="s">
        <v>104</v>
      </c>
      <c r="R1302" s="35" t="s">
        <v>105</v>
      </c>
      <c r="S1302" s="35" t="s">
        <v>105</v>
      </c>
      <c r="T1302" s="35" t="s">
        <v>2145</v>
      </c>
      <c r="U1302" s="39" t="s">
        <v>31</v>
      </c>
      <c r="V1302" s="35" t="s">
        <v>31</v>
      </c>
      <c r="W1302" s="34" t="s">
        <v>280</v>
      </c>
      <c r="X1302" s="35" t="s">
        <v>327</v>
      </c>
      <c r="Y1302" s="35"/>
      <c r="Z1302" s="39" t="s">
        <v>239</v>
      </c>
      <c r="AA1302" s="339"/>
      <c r="AB1302" s="339"/>
      <c r="AC1302" s="40">
        <v>96</v>
      </c>
      <c r="AD1302" s="40" t="s">
        <v>240</v>
      </c>
      <c r="AE1302" s="40" t="s">
        <v>508</v>
      </c>
      <c r="AF1302" s="332" t="s">
        <v>240</v>
      </c>
      <c r="AG1302" s="339"/>
      <c r="AH1302" s="339" t="s">
        <v>2147</v>
      </c>
      <c r="AI1302" s="111">
        <v>23</v>
      </c>
      <c r="AJ1302" s="339"/>
      <c r="AK1302" s="112" t="s">
        <v>295</v>
      </c>
      <c r="AL1302" s="336">
        <v>7.5</v>
      </c>
      <c r="AM1302" s="44">
        <v>19.998638919024621</v>
      </c>
      <c r="AN1302" s="111"/>
      <c r="AO1302" s="111">
        <v>4</v>
      </c>
      <c r="AP1302" s="111">
        <v>3</v>
      </c>
      <c r="AQ1302" s="111" t="s">
        <v>822</v>
      </c>
      <c r="AR1302" s="335" t="s">
        <v>240</v>
      </c>
      <c r="AS1302" s="111" t="s">
        <v>295</v>
      </c>
      <c r="AT1302" s="111" t="s">
        <v>295</v>
      </c>
      <c r="AU1302" s="111" t="s">
        <v>783</v>
      </c>
      <c r="AV1302" s="112" t="s">
        <v>167</v>
      </c>
      <c r="AW1302" s="339"/>
      <c r="AX1302" s="339">
        <v>25</v>
      </c>
      <c r="AY1302" s="334">
        <v>7.5</v>
      </c>
      <c r="AZ1302" s="334" t="s">
        <v>240</v>
      </c>
      <c r="BA1302" s="339">
        <v>20</v>
      </c>
      <c r="BB1302" s="130">
        <v>19.998638919024621</v>
      </c>
      <c r="BC1302" s="339" t="s">
        <v>559</v>
      </c>
      <c r="BD1302" s="339"/>
      <c r="BE1302" s="339" t="s">
        <v>559</v>
      </c>
      <c r="BF1302" s="339"/>
      <c r="BG1302" s="114"/>
      <c r="BH1302" s="334"/>
      <c r="BI1302" s="334"/>
      <c r="BJ1302" s="112">
        <v>10</v>
      </c>
      <c r="BK1302" s="56">
        <v>5.3302133409415058</v>
      </c>
      <c r="BL1302" s="56">
        <v>1.6243555625773873</v>
      </c>
      <c r="BM1302" s="56">
        <v>2.8310905934410586</v>
      </c>
      <c r="BN1302" s="56">
        <v>0.43477234694213124</v>
      </c>
      <c r="BO1302" s="56">
        <v>4.4506759257867419</v>
      </c>
      <c r="BP1302" s="223">
        <v>2.881724660953934</v>
      </c>
      <c r="BQ1302" s="334">
        <v>18</v>
      </c>
      <c r="BR1302" s="56"/>
      <c r="BS1302" s="339"/>
      <c r="BT1302" s="338" t="s">
        <v>773</v>
      </c>
      <c r="BU1302" s="340" t="s">
        <v>774</v>
      </c>
      <c r="BV1302" s="34"/>
      <c r="BW1302" s="34"/>
      <c r="BX1302" s="34"/>
    </row>
    <row r="1303" spans="1:76" x14ac:dyDescent="0.35">
      <c r="A1303" s="34" t="s">
        <v>329</v>
      </c>
      <c r="B1303" s="34"/>
      <c r="C1303" s="34"/>
      <c r="D1303" s="34"/>
      <c r="E1303" s="338" t="s">
        <v>1744</v>
      </c>
      <c r="F1303" s="338" t="s">
        <v>1745</v>
      </c>
      <c r="G1303" s="40">
        <v>1966</v>
      </c>
      <c r="H1303" s="34"/>
      <c r="I1303" s="34"/>
      <c r="J1303" s="338"/>
      <c r="K1303" s="39" t="s">
        <v>80</v>
      </c>
      <c r="L1303" s="39" t="s">
        <v>89</v>
      </c>
      <c r="M1303" s="39" t="s">
        <v>90</v>
      </c>
      <c r="N1303" s="39" t="s">
        <v>91</v>
      </c>
      <c r="O1303" s="39" t="s">
        <v>102</v>
      </c>
      <c r="P1303" s="39" t="s">
        <v>103</v>
      </c>
      <c r="Q1303" s="39" t="s">
        <v>104</v>
      </c>
      <c r="R1303" s="35" t="s">
        <v>105</v>
      </c>
      <c r="S1303" s="35" t="s">
        <v>105</v>
      </c>
      <c r="T1303" s="35" t="s">
        <v>2145</v>
      </c>
      <c r="U1303" s="39" t="s">
        <v>31</v>
      </c>
      <c r="V1303" s="35" t="s">
        <v>31</v>
      </c>
      <c r="W1303" s="34" t="s">
        <v>280</v>
      </c>
      <c r="X1303" s="35" t="s">
        <v>327</v>
      </c>
      <c r="Y1303" s="35"/>
      <c r="Z1303" s="39" t="s">
        <v>239</v>
      </c>
      <c r="AA1303" s="339"/>
      <c r="AB1303" s="339"/>
      <c r="AC1303" s="40">
        <v>96</v>
      </c>
      <c r="AD1303" s="40" t="s">
        <v>240</v>
      </c>
      <c r="AE1303" s="40" t="s">
        <v>508</v>
      </c>
      <c r="AF1303" s="332" t="s">
        <v>240</v>
      </c>
      <c r="AG1303" s="339"/>
      <c r="AH1303" s="339" t="s">
        <v>2147</v>
      </c>
      <c r="AI1303" s="111">
        <v>23</v>
      </c>
      <c r="AJ1303" s="339"/>
      <c r="AK1303" s="112" t="s">
        <v>295</v>
      </c>
      <c r="AL1303" s="336">
        <v>7.5</v>
      </c>
      <c r="AM1303" s="44">
        <v>19.998638919024621</v>
      </c>
      <c r="AN1303" s="111"/>
      <c r="AO1303" s="111">
        <v>4</v>
      </c>
      <c r="AP1303" s="111">
        <v>3</v>
      </c>
      <c r="AQ1303" s="111" t="s">
        <v>822</v>
      </c>
      <c r="AR1303" s="335" t="s">
        <v>240</v>
      </c>
      <c r="AS1303" s="111" t="s">
        <v>295</v>
      </c>
      <c r="AT1303" s="111" t="s">
        <v>295</v>
      </c>
      <c r="AU1303" s="111" t="s">
        <v>783</v>
      </c>
      <c r="AV1303" s="112" t="s">
        <v>167</v>
      </c>
      <c r="AW1303" s="339"/>
      <c r="AX1303" s="339">
        <v>25</v>
      </c>
      <c r="AY1303" s="334">
        <v>7.5</v>
      </c>
      <c r="AZ1303" s="334" t="s">
        <v>240</v>
      </c>
      <c r="BA1303" s="339">
        <v>20</v>
      </c>
      <c r="BB1303" s="130">
        <v>19.998638919024621</v>
      </c>
      <c r="BC1303" s="339" t="s">
        <v>559</v>
      </c>
      <c r="BD1303" s="339"/>
      <c r="BE1303" s="339" t="s">
        <v>559</v>
      </c>
      <c r="BF1303" s="339"/>
      <c r="BG1303" s="114"/>
      <c r="BH1303" s="334"/>
      <c r="BI1303" s="334"/>
      <c r="BJ1303" s="112">
        <v>10</v>
      </c>
      <c r="BK1303" s="56">
        <v>5.3302133409415058</v>
      </c>
      <c r="BL1303" s="56">
        <v>1.6243555625773873</v>
      </c>
      <c r="BM1303" s="56">
        <v>2.8310905934410586</v>
      </c>
      <c r="BN1303" s="56">
        <v>0.43477234694213124</v>
      </c>
      <c r="BO1303" s="56">
        <v>4.4506759257867419</v>
      </c>
      <c r="BP1303" s="223">
        <v>2.881724660953934</v>
      </c>
      <c r="BQ1303" s="334">
        <v>18</v>
      </c>
      <c r="BR1303" s="56"/>
      <c r="BS1303" s="339"/>
      <c r="BT1303" s="338" t="s">
        <v>773</v>
      </c>
      <c r="BU1303" s="340" t="s">
        <v>774</v>
      </c>
      <c r="BV1303" s="34"/>
      <c r="BW1303" s="34"/>
      <c r="BX1303" s="34"/>
    </row>
    <row r="1304" spans="1:76" x14ac:dyDescent="0.35">
      <c r="A1304" s="34" t="s">
        <v>329</v>
      </c>
      <c r="B1304" s="34"/>
      <c r="C1304" s="34"/>
      <c r="D1304" s="34"/>
      <c r="E1304" s="338" t="s">
        <v>1744</v>
      </c>
      <c r="F1304" s="338" t="s">
        <v>1745</v>
      </c>
      <c r="G1304" s="40">
        <v>1966</v>
      </c>
      <c r="H1304" s="34"/>
      <c r="I1304" s="34"/>
      <c r="J1304" s="338"/>
      <c r="K1304" s="39" t="s">
        <v>80</v>
      </c>
      <c r="L1304" s="39" t="s">
        <v>89</v>
      </c>
      <c r="M1304" s="39" t="s">
        <v>90</v>
      </c>
      <c r="N1304" s="39" t="s">
        <v>91</v>
      </c>
      <c r="O1304" s="39" t="s">
        <v>102</v>
      </c>
      <c r="P1304" s="39" t="s">
        <v>103</v>
      </c>
      <c r="Q1304" s="39" t="s">
        <v>104</v>
      </c>
      <c r="R1304" s="35" t="s">
        <v>105</v>
      </c>
      <c r="S1304" s="35" t="s">
        <v>105</v>
      </c>
      <c r="T1304" s="35" t="s">
        <v>2145</v>
      </c>
      <c r="U1304" s="39" t="s">
        <v>31</v>
      </c>
      <c r="V1304" s="35" t="s">
        <v>31</v>
      </c>
      <c r="W1304" s="34" t="s">
        <v>280</v>
      </c>
      <c r="X1304" s="35" t="s">
        <v>327</v>
      </c>
      <c r="Y1304" s="35"/>
      <c r="Z1304" s="39" t="s">
        <v>239</v>
      </c>
      <c r="AA1304" s="339"/>
      <c r="AB1304" s="339"/>
      <c r="AC1304" s="40">
        <v>96</v>
      </c>
      <c r="AD1304" s="40" t="s">
        <v>240</v>
      </c>
      <c r="AE1304" s="40" t="s">
        <v>508</v>
      </c>
      <c r="AF1304" s="332" t="s">
        <v>240</v>
      </c>
      <c r="AG1304" s="339"/>
      <c r="AH1304" s="339" t="s">
        <v>2148</v>
      </c>
      <c r="AI1304" s="111">
        <v>25</v>
      </c>
      <c r="AJ1304" s="339"/>
      <c r="AK1304" s="112" t="s">
        <v>295</v>
      </c>
      <c r="AL1304" s="336">
        <v>7.5</v>
      </c>
      <c r="AM1304" s="44">
        <v>19.998638919024621</v>
      </c>
      <c r="AN1304" s="111"/>
      <c r="AO1304" s="111">
        <v>4</v>
      </c>
      <c r="AP1304" s="111">
        <v>3</v>
      </c>
      <c r="AQ1304" s="111" t="s">
        <v>822</v>
      </c>
      <c r="AR1304" s="335" t="s">
        <v>240</v>
      </c>
      <c r="AS1304" s="111" t="s">
        <v>295</v>
      </c>
      <c r="AT1304" s="111" t="s">
        <v>295</v>
      </c>
      <c r="AU1304" s="111" t="s">
        <v>783</v>
      </c>
      <c r="AV1304" s="112" t="s">
        <v>167</v>
      </c>
      <c r="AW1304" s="339"/>
      <c r="AX1304" s="339">
        <v>25</v>
      </c>
      <c r="AY1304" s="334">
        <v>7.5</v>
      </c>
      <c r="AZ1304" s="334" t="s">
        <v>240</v>
      </c>
      <c r="BA1304" s="339">
        <v>20</v>
      </c>
      <c r="BB1304" s="130">
        <v>19.998638919024621</v>
      </c>
      <c r="BC1304" s="339" t="s">
        <v>559</v>
      </c>
      <c r="BD1304" s="339"/>
      <c r="BE1304" s="339" t="s">
        <v>559</v>
      </c>
      <c r="BF1304" s="339"/>
      <c r="BG1304" s="114"/>
      <c r="BH1304" s="334"/>
      <c r="BI1304" s="334"/>
      <c r="BJ1304" s="112">
        <v>10</v>
      </c>
      <c r="BK1304" s="56">
        <v>5.3302133409415058</v>
      </c>
      <c r="BL1304" s="56">
        <v>1.6243555625773873</v>
      </c>
      <c r="BM1304" s="56">
        <v>2.8310905934410586</v>
      </c>
      <c r="BN1304" s="56">
        <v>0.43477234694213124</v>
      </c>
      <c r="BO1304" s="56">
        <v>4.4506759257867419</v>
      </c>
      <c r="BP1304" s="223">
        <v>2.881724660953934</v>
      </c>
      <c r="BQ1304" s="334">
        <v>18</v>
      </c>
      <c r="BR1304" s="56"/>
      <c r="BS1304" s="339"/>
      <c r="BT1304" s="338" t="s">
        <v>773</v>
      </c>
      <c r="BU1304" s="340" t="s">
        <v>774</v>
      </c>
      <c r="BV1304" s="34"/>
      <c r="BW1304" s="34"/>
      <c r="BX1304" s="34"/>
    </row>
    <row r="1305" spans="1:76" x14ac:dyDescent="0.35">
      <c r="A1305" s="34" t="s">
        <v>329</v>
      </c>
      <c r="B1305" s="34"/>
      <c r="C1305" s="34"/>
      <c r="D1305" s="34"/>
      <c r="E1305" s="338" t="s">
        <v>1744</v>
      </c>
      <c r="F1305" s="338" t="s">
        <v>1745</v>
      </c>
      <c r="G1305" s="40">
        <v>1966</v>
      </c>
      <c r="H1305" s="34"/>
      <c r="I1305" s="34"/>
      <c r="J1305" s="338"/>
      <c r="K1305" s="39" t="s">
        <v>80</v>
      </c>
      <c r="L1305" s="39" t="s">
        <v>89</v>
      </c>
      <c r="M1305" s="39" t="s">
        <v>90</v>
      </c>
      <c r="N1305" s="39" t="s">
        <v>91</v>
      </c>
      <c r="O1305" s="39" t="s">
        <v>102</v>
      </c>
      <c r="P1305" s="39" t="s">
        <v>103</v>
      </c>
      <c r="Q1305" s="39" t="s">
        <v>104</v>
      </c>
      <c r="R1305" s="35" t="s">
        <v>105</v>
      </c>
      <c r="S1305" s="35" t="s">
        <v>105</v>
      </c>
      <c r="T1305" s="35" t="s">
        <v>2145</v>
      </c>
      <c r="U1305" s="39" t="s">
        <v>31</v>
      </c>
      <c r="V1305" s="35" t="s">
        <v>31</v>
      </c>
      <c r="W1305" s="34" t="s">
        <v>280</v>
      </c>
      <c r="X1305" s="35" t="s">
        <v>327</v>
      </c>
      <c r="Y1305" s="35"/>
      <c r="Z1305" s="39" t="s">
        <v>239</v>
      </c>
      <c r="AA1305" s="339"/>
      <c r="AB1305" s="339"/>
      <c r="AC1305" s="40">
        <v>96</v>
      </c>
      <c r="AD1305" s="40" t="s">
        <v>240</v>
      </c>
      <c r="AE1305" s="40" t="s">
        <v>508</v>
      </c>
      <c r="AF1305" s="332" t="s">
        <v>240</v>
      </c>
      <c r="AG1305" s="339"/>
      <c r="AH1305" s="339" t="s">
        <v>2149</v>
      </c>
      <c r="AI1305" s="111">
        <v>1140</v>
      </c>
      <c r="AJ1305" s="339"/>
      <c r="AK1305" s="112" t="s">
        <v>295</v>
      </c>
      <c r="AL1305" s="336">
        <v>8.1999999999999993</v>
      </c>
      <c r="AM1305" s="44">
        <v>359.98758726066251</v>
      </c>
      <c r="AN1305" s="111"/>
      <c r="AO1305" s="111">
        <v>4</v>
      </c>
      <c r="AP1305" s="111">
        <v>3</v>
      </c>
      <c r="AQ1305" s="111" t="s">
        <v>822</v>
      </c>
      <c r="AR1305" s="335" t="s">
        <v>240</v>
      </c>
      <c r="AS1305" s="111" t="s">
        <v>295</v>
      </c>
      <c r="AT1305" s="111" t="s">
        <v>295</v>
      </c>
      <c r="AU1305" s="111" t="s">
        <v>783</v>
      </c>
      <c r="AV1305" s="112" t="s">
        <v>167</v>
      </c>
      <c r="AW1305" s="339"/>
      <c r="AX1305" s="339">
        <v>25</v>
      </c>
      <c r="AY1305" s="334">
        <v>8.1999999999999993</v>
      </c>
      <c r="AZ1305" s="334" t="s">
        <v>240</v>
      </c>
      <c r="BA1305" s="339">
        <v>360</v>
      </c>
      <c r="BB1305" s="130">
        <v>359.98758726066251</v>
      </c>
      <c r="BC1305" s="339" t="s">
        <v>559</v>
      </c>
      <c r="BD1305" s="339"/>
      <c r="BE1305" s="339" t="s">
        <v>559</v>
      </c>
      <c r="BF1305" s="339"/>
      <c r="BG1305" s="114"/>
      <c r="BH1305" s="334"/>
      <c r="BI1305" s="334"/>
      <c r="BJ1305" s="112">
        <v>10</v>
      </c>
      <c r="BK1305" s="56">
        <v>59.312602024804804</v>
      </c>
      <c r="BL1305" s="56">
        <v>51.453137446509217</v>
      </c>
      <c r="BM1305" s="56">
        <v>111.56990517242983</v>
      </c>
      <c r="BN1305" s="56">
        <v>8.908694183258774</v>
      </c>
      <c r="BO1305" s="56">
        <v>292.29126513734138</v>
      </c>
      <c r="BP1305" s="223">
        <v>6.8335683680936326</v>
      </c>
      <c r="BQ1305" s="334">
        <v>300</v>
      </c>
      <c r="BR1305" s="56"/>
      <c r="BS1305" s="339"/>
      <c r="BT1305" s="338" t="s">
        <v>773</v>
      </c>
      <c r="BU1305" s="340" t="s">
        <v>774</v>
      </c>
      <c r="BV1305" s="34"/>
      <c r="BW1305" s="34"/>
      <c r="BX1305" s="34"/>
    </row>
    <row r="1306" spans="1:76" x14ac:dyDescent="0.35">
      <c r="A1306" s="34" t="s">
        <v>329</v>
      </c>
      <c r="B1306" s="34"/>
      <c r="C1306" s="34"/>
      <c r="D1306" s="34"/>
      <c r="E1306" s="338" t="s">
        <v>1744</v>
      </c>
      <c r="F1306" s="338" t="s">
        <v>1745</v>
      </c>
      <c r="G1306" s="40">
        <v>1966</v>
      </c>
      <c r="H1306" s="34"/>
      <c r="I1306" s="34"/>
      <c r="J1306" s="338"/>
      <c r="K1306" s="39" t="s">
        <v>80</v>
      </c>
      <c r="L1306" s="39" t="s">
        <v>89</v>
      </c>
      <c r="M1306" s="39" t="s">
        <v>90</v>
      </c>
      <c r="N1306" s="39" t="s">
        <v>91</v>
      </c>
      <c r="O1306" s="39" t="s">
        <v>102</v>
      </c>
      <c r="P1306" s="39" t="s">
        <v>103</v>
      </c>
      <c r="Q1306" s="39" t="s">
        <v>104</v>
      </c>
      <c r="R1306" s="35" t="s">
        <v>105</v>
      </c>
      <c r="S1306" s="35" t="s">
        <v>105</v>
      </c>
      <c r="T1306" s="35" t="s">
        <v>2145</v>
      </c>
      <c r="U1306" s="39" t="s">
        <v>31</v>
      </c>
      <c r="V1306" s="35" t="s">
        <v>31</v>
      </c>
      <c r="W1306" s="34" t="s">
        <v>280</v>
      </c>
      <c r="X1306" s="35" t="s">
        <v>327</v>
      </c>
      <c r="Y1306" s="35"/>
      <c r="Z1306" s="39" t="s">
        <v>239</v>
      </c>
      <c r="AA1306" s="339"/>
      <c r="AB1306" s="339"/>
      <c r="AC1306" s="40">
        <v>96</v>
      </c>
      <c r="AD1306" s="40" t="s">
        <v>240</v>
      </c>
      <c r="AE1306" s="40" t="s">
        <v>508</v>
      </c>
      <c r="AF1306" s="332" t="s">
        <v>240</v>
      </c>
      <c r="AG1306" s="339"/>
      <c r="AH1306" s="339" t="s">
        <v>2150</v>
      </c>
      <c r="AI1306" s="111">
        <v>1760</v>
      </c>
      <c r="AJ1306" s="339"/>
      <c r="AK1306" s="112" t="s">
        <v>295</v>
      </c>
      <c r="AL1306" s="336">
        <v>8.1999999999999993</v>
      </c>
      <c r="AM1306" s="44">
        <v>359.98758726066251</v>
      </c>
      <c r="AN1306" s="111"/>
      <c r="AO1306" s="111">
        <v>4</v>
      </c>
      <c r="AP1306" s="111">
        <v>3</v>
      </c>
      <c r="AQ1306" s="111" t="s">
        <v>822</v>
      </c>
      <c r="AR1306" s="335" t="s">
        <v>240</v>
      </c>
      <c r="AS1306" s="111" t="s">
        <v>295</v>
      </c>
      <c r="AT1306" s="111" t="s">
        <v>295</v>
      </c>
      <c r="AU1306" s="111" t="s">
        <v>783</v>
      </c>
      <c r="AV1306" s="112" t="s">
        <v>167</v>
      </c>
      <c r="AW1306" s="339"/>
      <c r="AX1306" s="339">
        <v>25</v>
      </c>
      <c r="AY1306" s="334">
        <v>8.1999999999999993</v>
      </c>
      <c r="AZ1306" s="334" t="s">
        <v>240</v>
      </c>
      <c r="BA1306" s="339">
        <v>360</v>
      </c>
      <c r="BB1306" s="130">
        <v>359.98758726066251</v>
      </c>
      <c r="BC1306" s="339" t="s">
        <v>559</v>
      </c>
      <c r="BD1306" s="339"/>
      <c r="BE1306" s="339" t="s">
        <v>559</v>
      </c>
      <c r="BF1306" s="339"/>
      <c r="BG1306" s="114"/>
      <c r="BH1306" s="334"/>
      <c r="BI1306" s="334"/>
      <c r="BJ1306" s="112">
        <v>10</v>
      </c>
      <c r="BK1306" s="56">
        <v>59.312602024804804</v>
      </c>
      <c r="BL1306" s="56">
        <v>51.453137446509217</v>
      </c>
      <c r="BM1306" s="56">
        <v>111.56990517242983</v>
      </c>
      <c r="BN1306" s="56">
        <v>8.908694183258774</v>
      </c>
      <c r="BO1306" s="56">
        <v>292.29126513734138</v>
      </c>
      <c r="BP1306" s="223">
        <v>6.8335683680936326</v>
      </c>
      <c r="BQ1306" s="334">
        <v>300</v>
      </c>
      <c r="BR1306" s="56"/>
      <c r="BS1306" s="339"/>
      <c r="BT1306" s="338" t="s">
        <v>773</v>
      </c>
      <c r="BU1306" s="340" t="s">
        <v>774</v>
      </c>
      <c r="BV1306" s="34"/>
      <c r="BW1306" s="34"/>
      <c r="BX1306" s="34"/>
    </row>
    <row r="1307" spans="1:76" x14ac:dyDescent="0.35">
      <c r="A1307" s="34" t="s">
        <v>329</v>
      </c>
      <c r="B1307" s="34"/>
      <c r="C1307" s="34"/>
      <c r="D1307" s="34"/>
      <c r="E1307" s="338" t="s">
        <v>2151</v>
      </c>
      <c r="F1307" s="338" t="s">
        <v>2152</v>
      </c>
      <c r="G1307" s="40">
        <v>1983</v>
      </c>
      <c r="H1307" s="34"/>
      <c r="I1307" s="34"/>
      <c r="J1307" s="338"/>
      <c r="K1307" s="39" t="s">
        <v>80</v>
      </c>
      <c r="L1307" s="39" t="s">
        <v>89</v>
      </c>
      <c r="M1307" s="39" t="s">
        <v>90</v>
      </c>
      <c r="N1307" s="39" t="s">
        <v>91</v>
      </c>
      <c r="O1307" s="39" t="s">
        <v>102</v>
      </c>
      <c r="P1307" s="39" t="s">
        <v>103</v>
      </c>
      <c r="Q1307" s="39" t="s">
        <v>104</v>
      </c>
      <c r="R1307" s="35" t="s">
        <v>105</v>
      </c>
      <c r="S1307" s="35" t="s">
        <v>105</v>
      </c>
      <c r="T1307" s="35" t="s">
        <v>2145</v>
      </c>
      <c r="U1307" s="39" t="s">
        <v>31</v>
      </c>
      <c r="V1307" s="35" t="s">
        <v>31</v>
      </c>
      <c r="W1307" s="34" t="s">
        <v>280</v>
      </c>
      <c r="X1307" s="35" t="s">
        <v>327</v>
      </c>
      <c r="Y1307" s="35"/>
      <c r="Z1307" s="39" t="s">
        <v>239</v>
      </c>
      <c r="AA1307" s="339"/>
      <c r="AB1307" s="339"/>
      <c r="AC1307" s="40">
        <v>96</v>
      </c>
      <c r="AD1307" s="40" t="s">
        <v>240</v>
      </c>
      <c r="AE1307" s="40" t="s">
        <v>508</v>
      </c>
      <c r="AF1307" s="332" t="s">
        <v>240</v>
      </c>
      <c r="AG1307" s="339"/>
      <c r="AH1307" s="339" t="s">
        <v>768</v>
      </c>
      <c r="AI1307" s="111">
        <v>120</v>
      </c>
      <c r="AJ1307" s="339"/>
      <c r="AK1307" s="112" t="s">
        <v>509</v>
      </c>
      <c r="AL1307" s="336">
        <v>7.4</v>
      </c>
      <c r="AM1307" s="44">
        <v>102.99644857735623</v>
      </c>
      <c r="AN1307" s="111"/>
      <c r="AO1307" s="111">
        <v>2</v>
      </c>
      <c r="AP1307" s="111">
        <v>3</v>
      </c>
      <c r="AQ1307" s="111" t="s">
        <v>822</v>
      </c>
      <c r="AR1307" s="335" t="s">
        <v>240</v>
      </c>
      <c r="AS1307" s="111" t="s">
        <v>295</v>
      </c>
      <c r="AT1307" s="111" t="s">
        <v>295</v>
      </c>
      <c r="AU1307" s="111" t="s">
        <v>240</v>
      </c>
      <c r="AV1307" s="112" t="s">
        <v>167</v>
      </c>
      <c r="AW1307" s="339"/>
      <c r="AX1307" s="339">
        <v>22</v>
      </c>
      <c r="AY1307" s="334">
        <v>7.4</v>
      </c>
      <c r="AZ1307" s="334" t="s">
        <v>240</v>
      </c>
      <c r="BA1307" s="339">
        <v>103</v>
      </c>
      <c r="BB1307" s="130">
        <v>102.99644857735623</v>
      </c>
      <c r="BC1307" s="339" t="s">
        <v>559</v>
      </c>
      <c r="BD1307" s="339"/>
      <c r="BE1307" s="339" t="s">
        <v>559</v>
      </c>
      <c r="BF1307" s="339"/>
      <c r="BG1307" s="339"/>
      <c r="BH1307" s="334"/>
      <c r="BI1307" s="334"/>
      <c r="BJ1307" s="34">
        <v>0.01</v>
      </c>
      <c r="BK1307" s="34">
        <v>16.969994468208039</v>
      </c>
      <c r="BL1307" s="34">
        <v>14.72131432497347</v>
      </c>
      <c r="BM1307" s="34">
        <v>31.921389535445194</v>
      </c>
      <c r="BN1307" s="34">
        <v>2.5488763913212602</v>
      </c>
      <c r="BO1307" s="34">
        <v>103.02078893023983</v>
      </c>
      <c r="BP1307" s="38">
        <v>2.4085550560634901</v>
      </c>
      <c r="BQ1307" s="334">
        <v>65</v>
      </c>
      <c r="BR1307" s="339"/>
      <c r="BS1307" s="339"/>
      <c r="BT1307" s="338" t="s">
        <v>773</v>
      </c>
      <c r="BU1307" s="338" t="s">
        <v>825</v>
      </c>
      <c r="BV1307" s="34"/>
      <c r="BW1307" s="34"/>
      <c r="BX1307" s="34"/>
    </row>
    <row r="1308" spans="1:76" x14ac:dyDescent="0.35">
      <c r="A1308" s="34" t="s">
        <v>329</v>
      </c>
      <c r="B1308" s="34"/>
      <c r="C1308" s="34"/>
      <c r="D1308" s="34"/>
      <c r="E1308" s="338" t="s">
        <v>2151</v>
      </c>
      <c r="F1308" s="338" t="s">
        <v>2152</v>
      </c>
      <c r="G1308" s="40">
        <v>1983</v>
      </c>
      <c r="H1308" s="34"/>
      <c r="I1308" s="34"/>
      <c r="J1308" s="338"/>
      <c r="K1308" s="39" t="s">
        <v>80</v>
      </c>
      <c r="L1308" s="39" t="s">
        <v>89</v>
      </c>
      <c r="M1308" s="39" t="s">
        <v>90</v>
      </c>
      <c r="N1308" s="39" t="s">
        <v>91</v>
      </c>
      <c r="O1308" s="39" t="s">
        <v>102</v>
      </c>
      <c r="P1308" s="39" t="s">
        <v>103</v>
      </c>
      <c r="Q1308" s="39" t="s">
        <v>104</v>
      </c>
      <c r="R1308" s="35" t="s">
        <v>105</v>
      </c>
      <c r="S1308" s="35" t="s">
        <v>105</v>
      </c>
      <c r="T1308" s="35" t="s">
        <v>2145</v>
      </c>
      <c r="U1308" s="39" t="s">
        <v>31</v>
      </c>
      <c r="V1308" s="35" t="s">
        <v>31</v>
      </c>
      <c r="W1308" s="34" t="s">
        <v>280</v>
      </c>
      <c r="X1308" s="35" t="s">
        <v>327</v>
      </c>
      <c r="Y1308" s="35"/>
      <c r="Z1308" s="39" t="s">
        <v>239</v>
      </c>
      <c r="AA1308" s="339"/>
      <c r="AB1308" s="339"/>
      <c r="AC1308" s="40">
        <v>96</v>
      </c>
      <c r="AD1308" s="40" t="s">
        <v>240</v>
      </c>
      <c r="AE1308" s="40" t="s">
        <v>508</v>
      </c>
      <c r="AF1308" s="332" t="s">
        <v>240</v>
      </c>
      <c r="AG1308" s="339"/>
      <c r="AH1308" s="339" t="s">
        <v>1191</v>
      </c>
      <c r="AI1308" s="111">
        <v>310</v>
      </c>
      <c r="AJ1308" s="339"/>
      <c r="AK1308" s="112" t="s">
        <v>509</v>
      </c>
      <c r="AL1308" s="336">
        <v>7.4</v>
      </c>
      <c r="AM1308" s="44">
        <v>102.99644857735623</v>
      </c>
      <c r="AN1308" s="111"/>
      <c r="AO1308" s="111">
        <v>2</v>
      </c>
      <c r="AP1308" s="111">
        <v>3</v>
      </c>
      <c r="AQ1308" s="111" t="s">
        <v>822</v>
      </c>
      <c r="AR1308" s="335" t="s">
        <v>240</v>
      </c>
      <c r="AS1308" s="111" t="s">
        <v>295</v>
      </c>
      <c r="AT1308" s="111" t="s">
        <v>295</v>
      </c>
      <c r="AU1308" s="111" t="s">
        <v>240</v>
      </c>
      <c r="AV1308" s="112" t="s">
        <v>167</v>
      </c>
      <c r="AW1308" s="339"/>
      <c r="AX1308" s="339">
        <v>22</v>
      </c>
      <c r="AY1308" s="334">
        <v>7.4</v>
      </c>
      <c r="AZ1308" s="334" t="s">
        <v>240</v>
      </c>
      <c r="BA1308" s="339">
        <v>103</v>
      </c>
      <c r="BB1308" s="130">
        <v>102.99644857735623</v>
      </c>
      <c r="BC1308" s="339" t="s">
        <v>559</v>
      </c>
      <c r="BD1308" s="339"/>
      <c r="BE1308" s="339" t="s">
        <v>559</v>
      </c>
      <c r="BF1308" s="339"/>
      <c r="BG1308" s="339"/>
      <c r="BH1308" s="334"/>
      <c r="BI1308" s="334"/>
      <c r="BJ1308" s="34">
        <v>0.01</v>
      </c>
      <c r="BK1308" s="34">
        <v>16.969994468208039</v>
      </c>
      <c r="BL1308" s="34">
        <v>14.72131432497347</v>
      </c>
      <c r="BM1308" s="34">
        <v>31.921389535445194</v>
      </c>
      <c r="BN1308" s="34">
        <v>2.5488763913212602</v>
      </c>
      <c r="BO1308" s="34">
        <v>103.02078893023983</v>
      </c>
      <c r="BP1308" s="38">
        <v>2.4085550560634901</v>
      </c>
      <c r="BQ1308" s="334">
        <v>65</v>
      </c>
      <c r="BR1308" s="339"/>
      <c r="BS1308" s="339"/>
      <c r="BT1308" s="338" t="s">
        <v>773</v>
      </c>
      <c r="BU1308" s="338" t="s">
        <v>825</v>
      </c>
      <c r="BV1308" s="34"/>
      <c r="BW1308" s="34"/>
      <c r="BX1308" s="34"/>
    </row>
    <row r="1309" spans="1:76" x14ac:dyDescent="0.35">
      <c r="A1309" s="34" t="s">
        <v>889</v>
      </c>
      <c r="B1309" s="34"/>
      <c r="C1309" s="34"/>
      <c r="D1309" s="34"/>
      <c r="E1309" s="357" t="s">
        <v>2151</v>
      </c>
      <c r="F1309" s="357" t="s">
        <v>2152</v>
      </c>
      <c r="G1309" s="359">
        <v>1983</v>
      </c>
      <c r="H1309" s="34"/>
      <c r="I1309" s="34"/>
      <c r="J1309" s="357"/>
      <c r="K1309" s="39" t="s">
        <v>80</v>
      </c>
      <c r="L1309" s="39" t="s">
        <v>89</v>
      </c>
      <c r="M1309" s="39" t="s">
        <v>90</v>
      </c>
      <c r="N1309" s="39" t="s">
        <v>91</v>
      </c>
      <c r="O1309" s="39" t="s">
        <v>102</v>
      </c>
      <c r="P1309" s="39" t="s">
        <v>103</v>
      </c>
      <c r="Q1309" s="39" t="s">
        <v>104</v>
      </c>
      <c r="R1309" s="357" t="s">
        <v>105</v>
      </c>
      <c r="S1309" s="357" t="s">
        <v>105</v>
      </c>
      <c r="T1309" s="34" t="s">
        <v>2153</v>
      </c>
      <c r="U1309" s="39" t="s">
        <v>31</v>
      </c>
      <c r="V1309" s="35" t="s">
        <v>31</v>
      </c>
      <c r="W1309" s="34" t="s">
        <v>280</v>
      </c>
      <c r="X1309" s="35" t="s">
        <v>327</v>
      </c>
      <c r="Y1309" s="357"/>
      <c r="Z1309" s="39" t="s">
        <v>239</v>
      </c>
      <c r="AA1309" s="34"/>
      <c r="AB1309" s="34"/>
      <c r="AC1309" s="41"/>
      <c r="AD1309" s="41" t="s">
        <v>240</v>
      </c>
      <c r="AE1309" s="41" t="s">
        <v>508</v>
      </c>
      <c r="AF1309" s="332" t="s">
        <v>240</v>
      </c>
      <c r="AG1309" s="34"/>
      <c r="AH1309" s="352">
        <v>297.60000000000002</v>
      </c>
      <c r="AI1309" s="111">
        <v>297.60000000000002</v>
      </c>
      <c r="AJ1309" s="34"/>
      <c r="AK1309" s="34"/>
      <c r="AL1309" s="336">
        <v>7.4</v>
      </c>
      <c r="AM1309" s="44">
        <v>103</v>
      </c>
      <c r="AN1309" s="111">
        <v>0.5</v>
      </c>
      <c r="AO1309" s="111">
        <f>IF(AP1309=1,1,"xx")</f>
        <v>1</v>
      </c>
      <c r="AP1309" s="111">
        <v>1</v>
      </c>
      <c r="AQ1309" s="111"/>
      <c r="AR1309" s="335" t="s">
        <v>240</v>
      </c>
      <c r="AS1309" s="111" t="s">
        <v>240</v>
      </c>
      <c r="AT1309" s="111" t="s">
        <v>295</v>
      </c>
      <c r="AU1309" s="111"/>
      <c r="AV1309" s="357"/>
      <c r="AW1309" s="352"/>
      <c r="AX1309" s="352">
        <v>22</v>
      </c>
      <c r="AY1309" s="352">
        <v>7.4</v>
      </c>
      <c r="AZ1309" s="334" t="s">
        <v>240</v>
      </c>
      <c r="BA1309" s="352"/>
      <c r="BB1309" s="356">
        <v>103</v>
      </c>
      <c r="BC1309" s="352"/>
      <c r="BD1309" s="352"/>
      <c r="BE1309" s="34"/>
      <c r="BF1309" s="34">
        <v>0.5</v>
      </c>
      <c r="BG1309" s="34"/>
      <c r="BH1309" s="352"/>
      <c r="BI1309" s="352"/>
      <c r="BJ1309" s="34"/>
      <c r="BK1309" s="42">
        <v>28.466699999999999</v>
      </c>
      <c r="BL1309" s="356">
        <v>7.7731950000000003</v>
      </c>
      <c r="BM1309" s="356">
        <v>27.777999999999999</v>
      </c>
      <c r="BN1309" s="356">
        <v>2.6358000000000001</v>
      </c>
      <c r="BO1309" s="356">
        <v>29.602</v>
      </c>
      <c r="BP1309" s="57">
        <v>53.021000000000001</v>
      </c>
      <c r="BQ1309" s="352">
        <v>65</v>
      </c>
      <c r="BR1309" s="34"/>
      <c r="BS1309" s="34"/>
      <c r="BT1309" s="352"/>
      <c r="BU1309" s="352"/>
      <c r="BV1309" s="34"/>
      <c r="BW1309" s="34"/>
      <c r="BX1309" s="34"/>
    </row>
    <row r="1310" spans="1:76" x14ac:dyDescent="0.35">
      <c r="A1310" s="34" t="s">
        <v>889</v>
      </c>
      <c r="B1310" s="34"/>
      <c r="C1310" s="34"/>
      <c r="D1310" s="34"/>
      <c r="E1310" s="357" t="s">
        <v>2151</v>
      </c>
      <c r="F1310" s="357" t="s">
        <v>2152</v>
      </c>
      <c r="G1310" s="359">
        <v>1983</v>
      </c>
      <c r="H1310" s="34"/>
      <c r="I1310" s="34"/>
      <c r="J1310" s="357"/>
      <c r="K1310" s="39" t="s">
        <v>80</v>
      </c>
      <c r="L1310" s="39" t="s">
        <v>89</v>
      </c>
      <c r="M1310" s="39" t="s">
        <v>90</v>
      </c>
      <c r="N1310" s="39" t="s">
        <v>91</v>
      </c>
      <c r="O1310" s="39" t="s">
        <v>102</v>
      </c>
      <c r="P1310" s="39" t="s">
        <v>103</v>
      </c>
      <c r="Q1310" s="39" t="s">
        <v>104</v>
      </c>
      <c r="R1310" s="357" t="s">
        <v>105</v>
      </c>
      <c r="S1310" s="357" t="s">
        <v>105</v>
      </c>
      <c r="T1310" s="34" t="s">
        <v>2153</v>
      </c>
      <c r="U1310" s="39" t="s">
        <v>31</v>
      </c>
      <c r="V1310" s="35" t="s">
        <v>31</v>
      </c>
      <c r="W1310" s="34" t="s">
        <v>280</v>
      </c>
      <c r="X1310" s="35" t="s">
        <v>327</v>
      </c>
      <c r="Y1310" s="357"/>
      <c r="Z1310" s="39" t="s">
        <v>239</v>
      </c>
      <c r="AA1310" s="34"/>
      <c r="AB1310" s="34"/>
      <c r="AC1310" s="41"/>
      <c r="AD1310" s="41" t="s">
        <v>240</v>
      </c>
      <c r="AE1310" s="41" t="s">
        <v>508</v>
      </c>
      <c r="AF1310" s="332" t="s">
        <v>240</v>
      </c>
      <c r="AG1310" s="34"/>
      <c r="AH1310" s="352">
        <v>115.2</v>
      </c>
      <c r="AI1310" s="111">
        <v>115.2</v>
      </c>
      <c r="AJ1310" s="34"/>
      <c r="AK1310" s="34"/>
      <c r="AL1310" s="336">
        <v>7.4</v>
      </c>
      <c r="AM1310" s="44">
        <v>103</v>
      </c>
      <c r="AN1310" s="111">
        <v>0.5</v>
      </c>
      <c r="AO1310" s="111">
        <f>IF(AP1310=1,1,"xx")</f>
        <v>1</v>
      </c>
      <c r="AP1310" s="111">
        <v>1</v>
      </c>
      <c r="AQ1310" s="111"/>
      <c r="AR1310" s="335" t="s">
        <v>240</v>
      </c>
      <c r="AS1310" s="111" t="s">
        <v>240</v>
      </c>
      <c r="AT1310" s="111" t="s">
        <v>295</v>
      </c>
      <c r="AU1310" s="111"/>
      <c r="AV1310" s="357"/>
      <c r="AW1310" s="352"/>
      <c r="AX1310" s="352">
        <v>22</v>
      </c>
      <c r="AY1310" s="352">
        <v>7.4</v>
      </c>
      <c r="AZ1310" s="334" t="s">
        <v>240</v>
      </c>
      <c r="BA1310" s="352"/>
      <c r="BB1310" s="356">
        <v>103</v>
      </c>
      <c r="BC1310" s="352"/>
      <c r="BD1310" s="352"/>
      <c r="BE1310" s="34"/>
      <c r="BF1310" s="34">
        <v>0.5</v>
      </c>
      <c r="BG1310" s="34"/>
      <c r="BH1310" s="352"/>
      <c r="BI1310" s="352"/>
      <c r="BJ1310" s="34"/>
      <c r="BK1310" s="42">
        <v>28.466699999999999</v>
      </c>
      <c r="BL1310" s="356">
        <v>7.7731950000000003</v>
      </c>
      <c r="BM1310" s="356">
        <v>27.777999999999999</v>
      </c>
      <c r="BN1310" s="356">
        <v>2.6358000000000001</v>
      </c>
      <c r="BO1310" s="356">
        <v>29.602</v>
      </c>
      <c r="BP1310" s="57">
        <v>53.021000000000001</v>
      </c>
      <c r="BQ1310" s="352">
        <v>65</v>
      </c>
      <c r="BR1310" s="34"/>
      <c r="BS1310" s="34"/>
      <c r="BT1310" s="352"/>
      <c r="BU1310" s="352"/>
      <c r="BV1310" s="34"/>
      <c r="BW1310" s="34"/>
      <c r="BX1310" s="34"/>
    </row>
    <row r="1311" spans="1:76" x14ac:dyDescent="0.35">
      <c r="A1311" s="34" t="s">
        <v>329</v>
      </c>
      <c r="B1311" s="34"/>
      <c r="C1311" s="34"/>
      <c r="D1311" s="34"/>
      <c r="E1311" s="338" t="s">
        <v>826</v>
      </c>
      <c r="F1311" s="338" t="s">
        <v>827</v>
      </c>
      <c r="G1311" s="40">
        <v>1986</v>
      </c>
      <c r="H1311" s="34"/>
      <c r="I1311" s="34"/>
      <c r="J1311" s="338"/>
      <c r="K1311" s="39" t="s">
        <v>80</v>
      </c>
      <c r="L1311" s="39" t="s">
        <v>89</v>
      </c>
      <c r="M1311" s="39" t="s">
        <v>90</v>
      </c>
      <c r="N1311" s="39" t="s">
        <v>91</v>
      </c>
      <c r="O1311" s="39" t="s">
        <v>102</v>
      </c>
      <c r="P1311" s="39" t="s">
        <v>103</v>
      </c>
      <c r="Q1311" s="39" t="s">
        <v>104</v>
      </c>
      <c r="R1311" s="35" t="s">
        <v>105</v>
      </c>
      <c r="S1311" s="35" t="s">
        <v>105</v>
      </c>
      <c r="T1311" s="35" t="s">
        <v>2145</v>
      </c>
      <c r="U1311" s="39" t="s">
        <v>31</v>
      </c>
      <c r="V1311" s="35" t="s">
        <v>31</v>
      </c>
      <c r="W1311" s="34" t="s">
        <v>280</v>
      </c>
      <c r="X1311" s="35" t="s">
        <v>284</v>
      </c>
      <c r="Y1311" s="35"/>
      <c r="Z1311" s="39" t="s">
        <v>239</v>
      </c>
      <c r="AA1311" s="339"/>
      <c r="AB1311" s="339"/>
      <c r="AC1311" s="40">
        <v>96</v>
      </c>
      <c r="AD1311" s="40" t="s">
        <v>240</v>
      </c>
      <c r="AE1311" s="41" t="s">
        <v>508</v>
      </c>
      <c r="AF1311" s="332" t="s">
        <v>240</v>
      </c>
      <c r="AG1311" s="339"/>
      <c r="AH1311" s="339" t="s">
        <v>2154</v>
      </c>
      <c r="AI1311" s="111">
        <v>55</v>
      </c>
      <c r="AJ1311" s="339"/>
      <c r="AK1311" s="112" t="s">
        <v>509</v>
      </c>
      <c r="AL1311" s="336">
        <v>7.4</v>
      </c>
      <c r="AM1311" s="44">
        <v>51.995879408618563</v>
      </c>
      <c r="AN1311" s="111"/>
      <c r="AO1311" s="111">
        <v>2</v>
      </c>
      <c r="AP1311" s="111">
        <v>3</v>
      </c>
      <c r="AQ1311" s="111" t="s">
        <v>822</v>
      </c>
      <c r="AR1311" s="335" t="s">
        <v>240</v>
      </c>
      <c r="AS1311" s="111" t="s">
        <v>295</v>
      </c>
      <c r="AT1311" s="111" t="s">
        <v>295</v>
      </c>
      <c r="AU1311" s="111" t="s">
        <v>240</v>
      </c>
      <c r="AV1311" s="112" t="s">
        <v>167</v>
      </c>
      <c r="AW1311" s="339"/>
      <c r="AX1311" s="339">
        <v>24.5</v>
      </c>
      <c r="AY1311" s="334">
        <v>7.4</v>
      </c>
      <c r="AZ1311" s="334" t="s">
        <v>240</v>
      </c>
      <c r="BA1311" s="339">
        <v>52</v>
      </c>
      <c r="BB1311" s="130">
        <v>51.995879408618563</v>
      </c>
      <c r="BC1311" s="339" t="s">
        <v>559</v>
      </c>
      <c r="BD1311" s="339"/>
      <c r="BE1311" s="339" t="s">
        <v>559</v>
      </c>
      <c r="BF1311" s="339"/>
      <c r="BG1311" s="339"/>
      <c r="BH1311" s="334"/>
      <c r="BI1311" s="334"/>
      <c r="BJ1311" s="34">
        <v>10</v>
      </c>
      <c r="BK1311" s="34">
        <v>15.621758915412411</v>
      </c>
      <c r="BL1311" s="34">
        <v>3.1540425927231119</v>
      </c>
      <c r="BM1311" s="34">
        <v>1.504481749194484</v>
      </c>
      <c r="BN1311" s="34">
        <v>0.58250553610398914</v>
      </c>
      <c r="BO1311" s="34">
        <v>0.60300398469262917</v>
      </c>
      <c r="BP1311" s="38">
        <v>0.27032937810490998</v>
      </c>
      <c r="BQ1311" s="334">
        <v>55</v>
      </c>
      <c r="BR1311" s="339"/>
      <c r="BS1311" s="339"/>
      <c r="BT1311" s="338" t="s">
        <v>773</v>
      </c>
      <c r="BU1311" s="338" t="s">
        <v>825</v>
      </c>
      <c r="BV1311" s="34"/>
      <c r="BW1311" s="34"/>
      <c r="BX1311" s="34"/>
    </row>
    <row r="1312" spans="1:76" x14ac:dyDescent="0.35">
      <c r="A1312" s="34" t="s">
        <v>329</v>
      </c>
      <c r="B1312" s="34"/>
      <c r="C1312" s="34"/>
      <c r="D1312" s="34"/>
      <c r="E1312" s="338" t="s">
        <v>826</v>
      </c>
      <c r="F1312" s="338" t="s">
        <v>827</v>
      </c>
      <c r="G1312" s="40">
        <v>1986</v>
      </c>
      <c r="H1312" s="34"/>
      <c r="I1312" s="34"/>
      <c r="J1312" s="338"/>
      <c r="K1312" s="39" t="s">
        <v>80</v>
      </c>
      <c r="L1312" s="39" t="s">
        <v>89</v>
      </c>
      <c r="M1312" s="39" t="s">
        <v>90</v>
      </c>
      <c r="N1312" s="39" t="s">
        <v>91</v>
      </c>
      <c r="O1312" s="39" t="s">
        <v>102</v>
      </c>
      <c r="P1312" s="39" t="s">
        <v>103</v>
      </c>
      <c r="Q1312" s="39" t="s">
        <v>104</v>
      </c>
      <c r="R1312" s="35" t="s">
        <v>105</v>
      </c>
      <c r="S1312" s="35" t="s">
        <v>105</v>
      </c>
      <c r="T1312" s="35" t="s">
        <v>2145</v>
      </c>
      <c r="U1312" s="39" t="s">
        <v>31</v>
      </c>
      <c r="V1312" s="35" t="s">
        <v>31</v>
      </c>
      <c r="W1312" s="34" t="s">
        <v>280</v>
      </c>
      <c r="X1312" s="35" t="s">
        <v>284</v>
      </c>
      <c r="Y1312" s="35"/>
      <c r="Z1312" s="39" t="s">
        <v>239</v>
      </c>
      <c r="AA1312" s="339"/>
      <c r="AB1312" s="339"/>
      <c r="AC1312" s="40">
        <v>96</v>
      </c>
      <c r="AD1312" s="40" t="s">
        <v>240</v>
      </c>
      <c r="AE1312" s="41" t="s">
        <v>508</v>
      </c>
      <c r="AF1312" s="332" t="s">
        <v>240</v>
      </c>
      <c r="AG1312" s="339"/>
      <c r="AH1312" s="339" t="s">
        <v>2155</v>
      </c>
      <c r="AI1312" s="111">
        <v>85</v>
      </c>
      <c r="AJ1312" s="339"/>
      <c r="AK1312" s="112" t="s">
        <v>509</v>
      </c>
      <c r="AL1312" s="336">
        <v>7.4</v>
      </c>
      <c r="AM1312" s="44">
        <v>51.995879408618563</v>
      </c>
      <c r="AN1312" s="111"/>
      <c r="AO1312" s="111">
        <v>2</v>
      </c>
      <c r="AP1312" s="111">
        <v>3</v>
      </c>
      <c r="AQ1312" s="111" t="s">
        <v>822</v>
      </c>
      <c r="AR1312" s="335" t="s">
        <v>240</v>
      </c>
      <c r="AS1312" s="111" t="s">
        <v>295</v>
      </c>
      <c r="AT1312" s="111" t="s">
        <v>295</v>
      </c>
      <c r="AU1312" s="111" t="s">
        <v>240</v>
      </c>
      <c r="AV1312" s="112" t="s">
        <v>167</v>
      </c>
      <c r="AW1312" s="339"/>
      <c r="AX1312" s="339">
        <v>24.5</v>
      </c>
      <c r="AY1312" s="334">
        <v>7.4</v>
      </c>
      <c r="AZ1312" s="334" t="s">
        <v>240</v>
      </c>
      <c r="BA1312" s="339">
        <v>52</v>
      </c>
      <c r="BB1312" s="130">
        <v>51.995879408618563</v>
      </c>
      <c r="BC1312" s="339" t="s">
        <v>559</v>
      </c>
      <c r="BD1312" s="339"/>
      <c r="BE1312" s="339" t="s">
        <v>559</v>
      </c>
      <c r="BF1312" s="339"/>
      <c r="BG1312" s="339"/>
      <c r="BH1312" s="334"/>
      <c r="BI1312" s="334"/>
      <c r="BJ1312" s="34">
        <v>10</v>
      </c>
      <c r="BK1312" s="34">
        <v>15.621758915412411</v>
      </c>
      <c r="BL1312" s="34">
        <v>3.1540425927231119</v>
      </c>
      <c r="BM1312" s="34">
        <v>1.504481749194484</v>
      </c>
      <c r="BN1312" s="34">
        <v>0.58250553610398914</v>
      </c>
      <c r="BO1312" s="34">
        <v>0.60300398469262917</v>
      </c>
      <c r="BP1312" s="38">
        <v>0.27032937810490998</v>
      </c>
      <c r="BQ1312" s="334">
        <v>55</v>
      </c>
      <c r="BR1312" s="339"/>
      <c r="BS1312" s="339"/>
      <c r="BT1312" s="338" t="s">
        <v>773</v>
      </c>
      <c r="BU1312" s="338" t="s">
        <v>825</v>
      </c>
      <c r="BV1312" s="34"/>
      <c r="BW1312" s="34"/>
      <c r="BX1312" s="34"/>
    </row>
    <row r="1313" spans="1:76" x14ac:dyDescent="0.35">
      <c r="A1313" s="34" t="s">
        <v>889</v>
      </c>
      <c r="B1313" s="34"/>
      <c r="C1313" s="34"/>
      <c r="D1313" s="34"/>
      <c r="E1313" s="357" t="s">
        <v>826</v>
      </c>
      <c r="F1313" s="357" t="s">
        <v>827</v>
      </c>
      <c r="G1313" s="359">
        <v>1986</v>
      </c>
      <c r="H1313" s="34"/>
      <c r="I1313" s="34"/>
      <c r="J1313" s="357"/>
      <c r="K1313" s="39" t="s">
        <v>80</v>
      </c>
      <c r="L1313" s="39" t="s">
        <v>89</v>
      </c>
      <c r="M1313" s="39" t="s">
        <v>90</v>
      </c>
      <c r="N1313" s="39" t="s">
        <v>91</v>
      </c>
      <c r="O1313" s="39" t="s">
        <v>102</v>
      </c>
      <c r="P1313" s="39" t="s">
        <v>103</v>
      </c>
      <c r="Q1313" s="39" t="s">
        <v>104</v>
      </c>
      <c r="R1313" s="357" t="s">
        <v>105</v>
      </c>
      <c r="S1313" s="357" t="s">
        <v>105</v>
      </c>
      <c r="T1313" s="34" t="s">
        <v>2153</v>
      </c>
      <c r="U1313" s="39" t="s">
        <v>31</v>
      </c>
      <c r="V1313" s="35" t="s">
        <v>31</v>
      </c>
      <c r="W1313" s="34" t="s">
        <v>280</v>
      </c>
      <c r="X1313" s="35" t="s">
        <v>284</v>
      </c>
      <c r="Y1313" s="357"/>
      <c r="Z1313" s="39" t="s">
        <v>239</v>
      </c>
      <c r="AA1313" s="34"/>
      <c r="AB1313" s="34"/>
      <c r="AC1313" s="41"/>
      <c r="AD1313" s="41" t="s">
        <v>240</v>
      </c>
      <c r="AE1313" s="41" t="s">
        <v>508</v>
      </c>
      <c r="AF1313" s="332" t="s">
        <v>240</v>
      </c>
      <c r="AG1313" s="34"/>
      <c r="AH1313" s="352">
        <v>52.8</v>
      </c>
      <c r="AI1313" s="111">
        <v>52.8</v>
      </c>
      <c r="AJ1313" s="34"/>
      <c r="AK1313" s="34"/>
      <c r="AL1313" s="336">
        <v>7.4</v>
      </c>
      <c r="AM1313" s="44">
        <v>52</v>
      </c>
      <c r="AN1313" s="111">
        <v>1.1000000000000001</v>
      </c>
      <c r="AO1313" s="111">
        <f>IF(AP1313=1,1,"xx")</f>
        <v>1</v>
      </c>
      <c r="AP1313" s="111">
        <v>1</v>
      </c>
      <c r="AQ1313" s="111"/>
      <c r="AR1313" s="335" t="s">
        <v>240</v>
      </c>
      <c r="AS1313" s="111" t="s">
        <v>240</v>
      </c>
      <c r="AT1313" s="111" t="s">
        <v>295</v>
      </c>
      <c r="AU1313" s="111"/>
      <c r="AV1313" s="357"/>
      <c r="AW1313" s="352"/>
      <c r="AX1313" s="352">
        <v>24.5</v>
      </c>
      <c r="AY1313" s="352">
        <v>7.4</v>
      </c>
      <c r="AZ1313" s="334" t="s">
        <v>240</v>
      </c>
      <c r="BA1313" s="352"/>
      <c r="BB1313" s="356">
        <v>52</v>
      </c>
      <c r="BC1313" s="352"/>
      <c r="BD1313" s="352"/>
      <c r="BE1313" s="34"/>
      <c r="BF1313" s="34">
        <v>1.1000000000000001</v>
      </c>
      <c r="BG1313" s="34"/>
      <c r="BH1313" s="352"/>
      <c r="BI1313" s="352"/>
      <c r="BJ1313" s="34"/>
      <c r="BK1313" s="42">
        <v>15.283300000000001</v>
      </c>
      <c r="BL1313" s="356">
        <v>3.3713160000000002</v>
      </c>
      <c r="BM1313" s="356">
        <v>1.47</v>
      </c>
      <c r="BN1313" s="356">
        <v>0.56999999999999995</v>
      </c>
      <c r="BO1313" s="356">
        <v>3.84</v>
      </c>
      <c r="BP1313" s="57">
        <v>1.36</v>
      </c>
      <c r="BQ1313" s="352">
        <v>55</v>
      </c>
      <c r="BR1313" s="34"/>
      <c r="BS1313" s="34"/>
      <c r="BT1313" s="352"/>
      <c r="BU1313" s="352"/>
      <c r="BV1313" s="34"/>
      <c r="BW1313" s="34"/>
      <c r="BX1313" s="34"/>
    </row>
    <row r="1314" spans="1:76" x14ac:dyDescent="0.35">
      <c r="A1314" s="34" t="s">
        <v>889</v>
      </c>
      <c r="B1314" s="34"/>
      <c r="C1314" s="34"/>
      <c r="D1314" s="34"/>
      <c r="E1314" s="357" t="s">
        <v>826</v>
      </c>
      <c r="F1314" s="357" t="s">
        <v>827</v>
      </c>
      <c r="G1314" s="359">
        <v>1986</v>
      </c>
      <c r="H1314" s="34"/>
      <c r="I1314" s="34"/>
      <c r="J1314" s="357"/>
      <c r="K1314" s="39" t="s">
        <v>80</v>
      </c>
      <c r="L1314" s="39" t="s">
        <v>89</v>
      </c>
      <c r="M1314" s="39" t="s">
        <v>90</v>
      </c>
      <c r="N1314" s="39" t="s">
        <v>91</v>
      </c>
      <c r="O1314" s="39" t="s">
        <v>102</v>
      </c>
      <c r="P1314" s="39" t="s">
        <v>103</v>
      </c>
      <c r="Q1314" s="39" t="s">
        <v>104</v>
      </c>
      <c r="R1314" s="357" t="s">
        <v>105</v>
      </c>
      <c r="S1314" s="357" t="s">
        <v>105</v>
      </c>
      <c r="T1314" s="34" t="s">
        <v>2153</v>
      </c>
      <c r="U1314" s="39" t="s">
        <v>31</v>
      </c>
      <c r="V1314" s="35" t="s">
        <v>31</v>
      </c>
      <c r="W1314" s="34" t="s">
        <v>280</v>
      </c>
      <c r="X1314" s="35" t="s">
        <v>284</v>
      </c>
      <c r="Y1314" s="357"/>
      <c r="Z1314" s="39" t="s">
        <v>239</v>
      </c>
      <c r="AA1314" s="34"/>
      <c r="AB1314" s="34"/>
      <c r="AC1314" s="41"/>
      <c r="AD1314" s="41" t="s">
        <v>240</v>
      </c>
      <c r="AE1314" s="41" t="s">
        <v>508</v>
      </c>
      <c r="AF1314" s="332" t="s">
        <v>240</v>
      </c>
      <c r="AG1314" s="34"/>
      <c r="AH1314" s="352">
        <v>81.599999999999994</v>
      </c>
      <c r="AI1314" s="111">
        <v>81.599999999999994</v>
      </c>
      <c r="AJ1314" s="34"/>
      <c r="AK1314" s="34"/>
      <c r="AL1314" s="336">
        <v>7.4</v>
      </c>
      <c r="AM1314" s="44">
        <v>52</v>
      </c>
      <c r="AN1314" s="111">
        <v>1.1000000000000001</v>
      </c>
      <c r="AO1314" s="111">
        <f>IF(AP1314=1,1,"xx")</f>
        <v>1</v>
      </c>
      <c r="AP1314" s="111">
        <v>1</v>
      </c>
      <c r="AQ1314" s="111"/>
      <c r="AR1314" s="335" t="s">
        <v>240</v>
      </c>
      <c r="AS1314" s="111" t="s">
        <v>240</v>
      </c>
      <c r="AT1314" s="111" t="s">
        <v>295</v>
      </c>
      <c r="AU1314" s="111"/>
      <c r="AV1314" s="357"/>
      <c r="AW1314" s="352"/>
      <c r="AX1314" s="352">
        <v>24.5</v>
      </c>
      <c r="AY1314" s="352">
        <v>7.4</v>
      </c>
      <c r="AZ1314" s="334" t="s">
        <v>240</v>
      </c>
      <c r="BA1314" s="352"/>
      <c r="BB1314" s="356">
        <v>52</v>
      </c>
      <c r="BC1314" s="352"/>
      <c r="BD1314" s="352"/>
      <c r="BE1314" s="34"/>
      <c r="BF1314" s="34">
        <v>1.1000000000000001</v>
      </c>
      <c r="BG1314" s="34"/>
      <c r="BH1314" s="352"/>
      <c r="BI1314" s="352"/>
      <c r="BJ1314" s="34"/>
      <c r="BK1314" s="42">
        <v>15.283300000000001</v>
      </c>
      <c r="BL1314" s="356">
        <v>3.3713160000000002</v>
      </c>
      <c r="BM1314" s="356">
        <v>1.47</v>
      </c>
      <c r="BN1314" s="356">
        <v>0.56999999999999995</v>
      </c>
      <c r="BO1314" s="356">
        <v>3.84</v>
      </c>
      <c r="BP1314" s="57">
        <v>1.36</v>
      </c>
      <c r="BQ1314" s="352">
        <v>55</v>
      </c>
      <c r="BR1314" s="34"/>
      <c r="BS1314" s="34"/>
      <c r="BT1314" s="352"/>
      <c r="BU1314" s="352"/>
      <c r="BV1314" s="34"/>
      <c r="BW1314" s="34"/>
      <c r="BX1314" s="34"/>
    </row>
    <row r="1315" spans="1:76" x14ac:dyDescent="0.35">
      <c r="A1315" s="34" t="s">
        <v>277</v>
      </c>
      <c r="B1315" s="34"/>
      <c r="C1315" s="34"/>
      <c r="D1315" s="34"/>
      <c r="E1315" s="113" t="s">
        <v>843</v>
      </c>
      <c r="F1315" s="113" t="s">
        <v>2156</v>
      </c>
      <c r="G1315" s="41">
        <v>1986</v>
      </c>
      <c r="H1315" s="34"/>
      <c r="I1315" s="34"/>
      <c r="J1315" s="113"/>
      <c r="K1315" s="39" t="s">
        <v>80</v>
      </c>
      <c r="L1315" s="39" t="s">
        <v>89</v>
      </c>
      <c r="M1315" s="39" t="s">
        <v>90</v>
      </c>
      <c r="N1315" s="39" t="s">
        <v>91</v>
      </c>
      <c r="O1315" s="39" t="s">
        <v>102</v>
      </c>
      <c r="P1315" s="39" t="s">
        <v>103</v>
      </c>
      <c r="Q1315" s="39" t="s">
        <v>104</v>
      </c>
      <c r="R1315" s="35" t="s">
        <v>105</v>
      </c>
      <c r="S1315" s="35" t="s">
        <v>105</v>
      </c>
      <c r="T1315" s="113" t="s">
        <v>2153</v>
      </c>
      <c r="U1315" s="39" t="s">
        <v>31</v>
      </c>
      <c r="V1315" s="35" t="s">
        <v>31</v>
      </c>
      <c r="W1315" s="34" t="s">
        <v>280</v>
      </c>
      <c r="X1315" s="35" t="s">
        <v>284</v>
      </c>
      <c r="Y1315" s="113" t="s">
        <v>2157</v>
      </c>
      <c r="Z1315" s="39" t="s">
        <v>239</v>
      </c>
      <c r="AA1315" s="112"/>
      <c r="AB1315" s="112"/>
      <c r="AC1315" s="41">
        <v>96</v>
      </c>
      <c r="AD1315" s="41" t="s">
        <v>240</v>
      </c>
      <c r="AE1315" s="41" t="s">
        <v>508</v>
      </c>
      <c r="AF1315" s="332" t="s">
        <v>240</v>
      </c>
      <c r="AG1315" s="112"/>
      <c r="AH1315" s="112">
        <v>88.32</v>
      </c>
      <c r="AI1315" s="111">
        <v>88.32</v>
      </c>
      <c r="AJ1315" s="112"/>
      <c r="AK1315" s="114" t="s">
        <v>509</v>
      </c>
      <c r="AL1315" s="336">
        <v>7.4</v>
      </c>
      <c r="AM1315" s="44">
        <v>43.896521269968368</v>
      </c>
      <c r="AN1315" s="111">
        <v>2</v>
      </c>
      <c r="AO1315" s="111">
        <v>2</v>
      </c>
      <c r="AP1315" s="111">
        <v>2</v>
      </c>
      <c r="AQ1315" s="111" t="s">
        <v>1801</v>
      </c>
      <c r="AR1315" s="335" t="s">
        <v>295</v>
      </c>
      <c r="AS1315" s="111" t="s">
        <v>240</v>
      </c>
      <c r="AT1315" s="111" t="s">
        <v>295</v>
      </c>
      <c r="AU1315" s="111" t="s">
        <v>240</v>
      </c>
      <c r="AV1315" s="112" t="s">
        <v>510</v>
      </c>
      <c r="AW1315" s="112"/>
      <c r="AX1315" s="112">
        <v>25</v>
      </c>
      <c r="AY1315" s="112">
        <v>7.4</v>
      </c>
      <c r="AZ1315" s="334" t="s">
        <v>240</v>
      </c>
      <c r="BA1315" s="112">
        <v>43.9</v>
      </c>
      <c r="BB1315" s="130">
        <v>43.896521269968368</v>
      </c>
      <c r="BC1315" s="112" t="s">
        <v>2158</v>
      </c>
      <c r="BD1315" s="112"/>
      <c r="BE1315" s="112" t="s">
        <v>2158</v>
      </c>
      <c r="BF1315" s="112"/>
      <c r="BG1315" s="112"/>
      <c r="BH1315" s="112"/>
      <c r="BI1315" s="112"/>
      <c r="BJ1315" s="112">
        <v>10</v>
      </c>
      <c r="BK1315" s="56">
        <v>13.188369545896249</v>
      </c>
      <c r="BL1315" s="56">
        <v>2.6627398042412427</v>
      </c>
      <c r="BM1315" s="56">
        <v>1.2701297844161124</v>
      </c>
      <c r="BN1315" s="56">
        <v>0.49176909682625242</v>
      </c>
      <c r="BO1315" s="56">
        <v>2.9161207469844168</v>
      </c>
      <c r="BP1315" s="223">
        <v>1.3073099482301962</v>
      </c>
      <c r="BQ1315" s="112">
        <v>42.4</v>
      </c>
      <c r="BR1315" s="56"/>
      <c r="BS1315" s="112"/>
      <c r="BT1315" s="113" t="s">
        <v>487</v>
      </c>
      <c r="BU1315" s="112" t="s">
        <v>488</v>
      </c>
      <c r="BV1315" s="34"/>
      <c r="BW1315" s="34"/>
      <c r="BX1315" s="34"/>
    </row>
    <row r="1316" spans="1:76" x14ac:dyDescent="0.35">
      <c r="A1316" s="337" t="s">
        <v>842</v>
      </c>
      <c r="B1316" s="337"/>
      <c r="C1316" s="39">
        <v>2293909</v>
      </c>
      <c r="D1316" s="39">
        <v>2690274</v>
      </c>
      <c r="E1316" s="39" t="s">
        <v>843</v>
      </c>
      <c r="F1316" s="39" t="s">
        <v>844</v>
      </c>
      <c r="G1316" s="39">
        <v>1986</v>
      </c>
      <c r="H1316" s="39" t="s">
        <v>845</v>
      </c>
      <c r="I1316" s="39" t="s">
        <v>846</v>
      </c>
      <c r="J1316" s="39" t="s">
        <v>847</v>
      </c>
      <c r="K1316" s="39" t="s">
        <v>80</v>
      </c>
      <c r="L1316" s="39" t="s">
        <v>89</v>
      </c>
      <c r="M1316" s="39" t="s">
        <v>90</v>
      </c>
      <c r="N1316" s="39" t="s">
        <v>91</v>
      </c>
      <c r="O1316" s="39" t="s">
        <v>102</v>
      </c>
      <c r="P1316" s="39" t="s">
        <v>103</v>
      </c>
      <c r="Q1316" s="39" t="s">
        <v>104</v>
      </c>
      <c r="R1316" s="39" t="s">
        <v>105</v>
      </c>
      <c r="S1316" s="39" t="s">
        <v>105</v>
      </c>
      <c r="T1316" s="39" t="s">
        <v>2153</v>
      </c>
      <c r="U1316" s="39" t="s">
        <v>31</v>
      </c>
      <c r="V1316" s="35" t="s">
        <v>31</v>
      </c>
      <c r="W1316" s="34" t="s">
        <v>280</v>
      </c>
      <c r="X1316" s="35" t="s">
        <v>284</v>
      </c>
      <c r="Y1316" s="39" t="s">
        <v>2159</v>
      </c>
      <c r="Z1316" s="39" t="s">
        <v>239</v>
      </c>
      <c r="AA1316" s="39" t="s">
        <v>239</v>
      </c>
      <c r="AB1316" s="39">
        <v>4</v>
      </c>
      <c r="AC1316" s="332">
        <f>AB1316*24</f>
        <v>96</v>
      </c>
      <c r="AD1316" s="332" t="s">
        <v>240</v>
      </c>
      <c r="AE1316" s="332" t="s">
        <v>508</v>
      </c>
      <c r="AF1316" s="332" t="s">
        <v>240</v>
      </c>
      <c r="AG1316" s="39" t="s">
        <v>478</v>
      </c>
      <c r="AH1316" s="39" t="s">
        <v>1200</v>
      </c>
      <c r="AI1316" s="111">
        <v>96</v>
      </c>
      <c r="AL1316" s="336">
        <v>7.4</v>
      </c>
      <c r="AM1316" s="44">
        <v>43.9</v>
      </c>
      <c r="AN1316" s="111">
        <v>2</v>
      </c>
      <c r="AO1316" s="111">
        <f>IF(AP1316=1,1,"xx")</f>
        <v>1</v>
      </c>
      <c r="AP1316" s="111">
        <v>1</v>
      </c>
      <c r="AQ1316" s="111"/>
      <c r="AR1316" s="335" t="s">
        <v>240</v>
      </c>
      <c r="AS1316" s="111" t="s">
        <v>240</v>
      </c>
      <c r="AT1316" s="111" t="s">
        <v>295</v>
      </c>
      <c r="AU1316" s="111"/>
      <c r="AV1316" s="39" t="s">
        <v>338</v>
      </c>
      <c r="AW1316" s="39" t="s">
        <v>559</v>
      </c>
      <c r="AX1316" s="39" t="s">
        <v>850</v>
      </c>
      <c r="AY1316" s="39" t="s">
        <v>2160</v>
      </c>
      <c r="AZ1316" s="334" t="s">
        <v>240</v>
      </c>
      <c r="BA1316" s="39" t="s">
        <v>2161</v>
      </c>
      <c r="BC1316" s="39">
        <v>2</v>
      </c>
      <c r="BD1316" s="39" t="s">
        <v>591</v>
      </c>
      <c r="BH1316" s="39" t="s">
        <v>2162</v>
      </c>
      <c r="BI1316" s="39" t="s">
        <v>853</v>
      </c>
      <c r="BL1316" s="39" t="s">
        <v>854</v>
      </c>
      <c r="BM1316" s="39" t="s">
        <v>497</v>
      </c>
      <c r="BN1316" s="39" t="s">
        <v>497</v>
      </c>
      <c r="BO1316" s="39" t="s">
        <v>644</v>
      </c>
      <c r="BP1316" s="107" t="s">
        <v>644</v>
      </c>
      <c r="BQ1316" s="39" t="s">
        <v>2163</v>
      </c>
      <c r="BR1316" s="53"/>
      <c r="BS1316" s="53"/>
      <c r="BT1316" s="53"/>
      <c r="BU1316" s="53"/>
      <c r="BV1316" s="39" t="s">
        <v>489</v>
      </c>
      <c r="BW1316" s="39" t="s">
        <v>856</v>
      </c>
      <c r="BX1316" s="39" t="s">
        <v>559</v>
      </c>
    </row>
    <row r="1317" spans="1:76" x14ac:dyDescent="0.35">
      <c r="A1317" s="34" t="s">
        <v>329</v>
      </c>
      <c r="B1317" s="34"/>
      <c r="C1317" s="34"/>
      <c r="D1317" s="34"/>
      <c r="E1317" s="338" t="s">
        <v>298</v>
      </c>
      <c r="F1317" s="338" t="s">
        <v>881</v>
      </c>
      <c r="G1317" s="40">
        <v>1993</v>
      </c>
      <c r="H1317" s="34"/>
      <c r="I1317" s="34"/>
      <c r="J1317" s="338"/>
      <c r="K1317" s="39" t="s">
        <v>80</v>
      </c>
      <c r="L1317" s="39" t="s">
        <v>89</v>
      </c>
      <c r="M1317" s="39" t="s">
        <v>90</v>
      </c>
      <c r="N1317" s="39" t="s">
        <v>91</v>
      </c>
      <c r="O1317" s="39" t="s">
        <v>102</v>
      </c>
      <c r="P1317" s="39" t="s">
        <v>103</v>
      </c>
      <c r="Q1317" s="39" t="s">
        <v>104</v>
      </c>
      <c r="R1317" s="35" t="s">
        <v>105</v>
      </c>
      <c r="S1317" s="35" t="s">
        <v>105</v>
      </c>
      <c r="T1317" s="35" t="s">
        <v>2145</v>
      </c>
      <c r="U1317" s="39" t="s">
        <v>31</v>
      </c>
      <c r="V1317" s="35" t="s">
        <v>31</v>
      </c>
      <c r="W1317" s="34" t="s">
        <v>280</v>
      </c>
      <c r="X1317" s="35" t="s">
        <v>284</v>
      </c>
      <c r="Y1317" s="35" t="s">
        <v>2164</v>
      </c>
      <c r="Z1317" s="39" t="s">
        <v>239</v>
      </c>
      <c r="AA1317" s="339"/>
      <c r="AB1317" s="339"/>
      <c r="AC1317" s="40">
        <v>96</v>
      </c>
      <c r="AD1317" s="40" t="s">
        <v>240</v>
      </c>
      <c r="AE1317" s="40" t="s">
        <v>508</v>
      </c>
      <c r="AF1317" s="332" t="s">
        <v>240</v>
      </c>
      <c r="AG1317" s="339"/>
      <c r="AH1317" s="339" t="s">
        <v>2165</v>
      </c>
      <c r="AI1317" s="111">
        <v>15</v>
      </c>
      <c r="AJ1317" s="339"/>
      <c r="AK1317" s="112" t="s">
        <v>509</v>
      </c>
      <c r="AL1317" s="336">
        <v>6.27</v>
      </c>
      <c r="AM1317" s="44">
        <v>289.99000084886711</v>
      </c>
      <c r="AN1317" s="111"/>
      <c r="AO1317" s="111">
        <v>2</v>
      </c>
      <c r="AP1317" s="111">
        <v>3</v>
      </c>
      <c r="AQ1317" s="111" t="s">
        <v>822</v>
      </c>
      <c r="AR1317" s="335" t="s">
        <v>240</v>
      </c>
      <c r="AS1317" s="111" t="s">
        <v>295</v>
      </c>
      <c r="AT1317" s="111" t="s">
        <v>295</v>
      </c>
      <c r="AU1317" s="111" t="s">
        <v>240</v>
      </c>
      <c r="AV1317" s="112" t="s">
        <v>167</v>
      </c>
      <c r="AW1317" s="339"/>
      <c r="AX1317" s="339">
        <v>25</v>
      </c>
      <c r="AY1317" s="334">
        <v>6.27</v>
      </c>
      <c r="AZ1317" s="334" t="s">
        <v>240</v>
      </c>
      <c r="BA1317" s="339">
        <v>290</v>
      </c>
      <c r="BB1317" s="130">
        <v>289.99000084886711</v>
      </c>
      <c r="BC1317" s="339" t="s">
        <v>559</v>
      </c>
      <c r="BD1317" s="339"/>
      <c r="BE1317" s="339" t="s">
        <v>559</v>
      </c>
      <c r="BF1317" s="339"/>
      <c r="BG1317" s="339"/>
      <c r="BH1317" s="334"/>
      <c r="BI1317" s="334"/>
      <c r="BJ1317" s="112">
        <v>0.01</v>
      </c>
      <c r="BK1317" s="56">
        <v>47.779596075537206</v>
      </c>
      <c r="BL1317" s="56">
        <v>41.448360720799094</v>
      </c>
      <c r="BM1317" s="56">
        <v>89.875756944457365</v>
      </c>
      <c r="BN1317" s="56">
        <v>7.1764480920695686</v>
      </c>
      <c r="BO1317" s="56">
        <v>241.74237432323741</v>
      </c>
      <c r="BP1317" s="223">
        <v>5.6517701328738097</v>
      </c>
      <c r="BQ1317" s="334">
        <v>235</v>
      </c>
      <c r="BR1317" s="56"/>
      <c r="BS1317" s="339"/>
      <c r="BT1317" s="338" t="s">
        <v>773</v>
      </c>
      <c r="BU1317" s="338" t="s">
        <v>825</v>
      </c>
      <c r="BV1317" s="34"/>
      <c r="BW1317" s="34"/>
      <c r="BX1317" s="34"/>
    </row>
    <row r="1318" spans="1:76" x14ac:dyDescent="0.35">
      <c r="A1318" s="34" t="s">
        <v>329</v>
      </c>
      <c r="B1318" s="34"/>
      <c r="C1318" s="34"/>
      <c r="D1318" s="34"/>
      <c r="E1318" s="338" t="s">
        <v>298</v>
      </c>
      <c r="F1318" s="338" t="s">
        <v>881</v>
      </c>
      <c r="G1318" s="40">
        <v>1993</v>
      </c>
      <c r="H1318" s="34"/>
      <c r="I1318" s="34"/>
      <c r="J1318" s="338"/>
      <c r="K1318" s="39" t="s">
        <v>80</v>
      </c>
      <c r="L1318" s="39" t="s">
        <v>89</v>
      </c>
      <c r="M1318" s="39" t="s">
        <v>90</v>
      </c>
      <c r="N1318" s="39" t="s">
        <v>91</v>
      </c>
      <c r="O1318" s="39" t="s">
        <v>102</v>
      </c>
      <c r="P1318" s="39" t="s">
        <v>103</v>
      </c>
      <c r="Q1318" s="39" t="s">
        <v>104</v>
      </c>
      <c r="R1318" s="35" t="s">
        <v>105</v>
      </c>
      <c r="S1318" s="35" t="s">
        <v>105</v>
      </c>
      <c r="T1318" s="35" t="s">
        <v>2145</v>
      </c>
      <c r="U1318" s="39" t="s">
        <v>31</v>
      </c>
      <c r="V1318" s="35" t="s">
        <v>31</v>
      </c>
      <c r="W1318" s="34" t="s">
        <v>280</v>
      </c>
      <c r="X1318" s="35" t="s">
        <v>284</v>
      </c>
      <c r="Y1318" s="35" t="s">
        <v>2164</v>
      </c>
      <c r="Z1318" s="39" t="s">
        <v>239</v>
      </c>
      <c r="AA1318" s="339"/>
      <c r="AB1318" s="339"/>
      <c r="AC1318" s="40">
        <v>96</v>
      </c>
      <c r="AD1318" s="40" t="s">
        <v>240</v>
      </c>
      <c r="AE1318" s="40" t="s">
        <v>508</v>
      </c>
      <c r="AF1318" s="332" t="s">
        <v>240</v>
      </c>
      <c r="AG1318" s="339"/>
      <c r="AH1318" s="339" t="s">
        <v>2083</v>
      </c>
      <c r="AI1318" s="111">
        <v>200</v>
      </c>
      <c r="AJ1318" s="339"/>
      <c r="AK1318" s="112" t="s">
        <v>509</v>
      </c>
      <c r="AL1318" s="336">
        <v>8.6050000000000004</v>
      </c>
      <c r="AM1318" s="44">
        <v>289.99000084886711</v>
      </c>
      <c r="AN1318" s="111"/>
      <c r="AO1318" s="111">
        <v>2</v>
      </c>
      <c r="AP1318" s="111">
        <v>3</v>
      </c>
      <c r="AQ1318" s="111" t="s">
        <v>822</v>
      </c>
      <c r="AR1318" s="335" t="s">
        <v>240</v>
      </c>
      <c r="AS1318" s="111" t="s">
        <v>295</v>
      </c>
      <c r="AT1318" s="111" t="s">
        <v>295</v>
      </c>
      <c r="AU1318" s="111" t="s">
        <v>240</v>
      </c>
      <c r="AV1318" s="112" t="s">
        <v>167</v>
      </c>
      <c r="AW1318" s="339"/>
      <c r="AX1318" s="339">
        <v>25</v>
      </c>
      <c r="AY1318" s="334">
        <v>8.6050000000000004</v>
      </c>
      <c r="AZ1318" s="334" t="s">
        <v>240</v>
      </c>
      <c r="BA1318" s="339">
        <v>290</v>
      </c>
      <c r="BB1318" s="130">
        <v>289.99000084886711</v>
      </c>
      <c r="BC1318" s="339" t="s">
        <v>559</v>
      </c>
      <c r="BD1318" s="339"/>
      <c r="BE1318" s="339" t="s">
        <v>559</v>
      </c>
      <c r="BF1318" s="339"/>
      <c r="BG1318" s="339"/>
      <c r="BH1318" s="334"/>
      <c r="BI1318" s="334"/>
      <c r="BJ1318" s="112">
        <v>0.01</v>
      </c>
      <c r="BK1318" s="56">
        <v>47.779596075537206</v>
      </c>
      <c r="BL1318" s="56">
        <v>41.448360720799094</v>
      </c>
      <c r="BM1318" s="56">
        <v>89.875756944457365</v>
      </c>
      <c r="BN1318" s="56">
        <v>7.1764480920695686</v>
      </c>
      <c r="BO1318" s="56">
        <v>241.71529774676321</v>
      </c>
      <c r="BP1318" s="223">
        <v>5.6511371011736546</v>
      </c>
      <c r="BQ1318" s="334">
        <v>235</v>
      </c>
      <c r="BR1318" s="56"/>
      <c r="BS1318" s="339"/>
      <c r="BT1318" s="338" t="s">
        <v>773</v>
      </c>
      <c r="BU1318" s="338" t="s">
        <v>825</v>
      </c>
      <c r="BV1318" s="34"/>
      <c r="BW1318" s="34"/>
      <c r="BX1318" s="34"/>
    </row>
    <row r="1319" spans="1:76" x14ac:dyDescent="0.35">
      <c r="A1319" s="34" t="s">
        <v>329</v>
      </c>
      <c r="B1319" s="34"/>
      <c r="C1319" s="34"/>
      <c r="D1319" s="34"/>
      <c r="E1319" s="338" t="s">
        <v>298</v>
      </c>
      <c r="F1319" s="338" t="s">
        <v>881</v>
      </c>
      <c r="G1319" s="40">
        <v>1993</v>
      </c>
      <c r="H1319" s="34"/>
      <c r="I1319" s="34"/>
      <c r="J1319" s="338"/>
      <c r="K1319" s="39" t="s">
        <v>80</v>
      </c>
      <c r="L1319" s="39" t="s">
        <v>89</v>
      </c>
      <c r="M1319" s="39" t="s">
        <v>90</v>
      </c>
      <c r="N1319" s="39" t="s">
        <v>91</v>
      </c>
      <c r="O1319" s="39" t="s">
        <v>102</v>
      </c>
      <c r="P1319" s="39" t="s">
        <v>103</v>
      </c>
      <c r="Q1319" s="39" t="s">
        <v>104</v>
      </c>
      <c r="R1319" s="35" t="s">
        <v>105</v>
      </c>
      <c r="S1319" s="35" t="s">
        <v>105</v>
      </c>
      <c r="T1319" s="35" t="s">
        <v>2145</v>
      </c>
      <c r="U1319" s="39" t="s">
        <v>31</v>
      </c>
      <c r="V1319" s="35" t="s">
        <v>31</v>
      </c>
      <c r="W1319" s="34" t="s">
        <v>280</v>
      </c>
      <c r="X1319" s="35" t="s">
        <v>284</v>
      </c>
      <c r="Y1319" s="35" t="s">
        <v>2164</v>
      </c>
      <c r="Z1319" s="39" t="s">
        <v>239</v>
      </c>
      <c r="AA1319" s="339"/>
      <c r="AB1319" s="339"/>
      <c r="AC1319" s="40">
        <v>96</v>
      </c>
      <c r="AD1319" s="40" t="s">
        <v>240</v>
      </c>
      <c r="AE1319" s="40" t="s">
        <v>508</v>
      </c>
      <c r="AF1319" s="332" t="s">
        <v>240</v>
      </c>
      <c r="AG1319" s="339"/>
      <c r="AH1319" s="339" t="s">
        <v>2166</v>
      </c>
      <c r="AI1319" s="111">
        <v>44</v>
      </c>
      <c r="AJ1319" s="339"/>
      <c r="AK1319" s="112" t="s">
        <v>509</v>
      </c>
      <c r="AL1319" s="336">
        <v>7.1349999999999998</v>
      </c>
      <c r="AM1319" s="44">
        <v>289.99000084886711</v>
      </c>
      <c r="AN1319" s="111"/>
      <c r="AO1319" s="111">
        <v>2</v>
      </c>
      <c r="AP1319" s="111">
        <v>3</v>
      </c>
      <c r="AQ1319" s="111" t="s">
        <v>822</v>
      </c>
      <c r="AR1319" s="335" t="s">
        <v>240</v>
      </c>
      <c r="AS1319" s="111" t="s">
        <v>295</v>
      </c>
      <c r="AT1319" s="111" t="s">
        <v>295</v>
      </c>
      <c r="AU1319" s="111" t="s">
        <v>240</v>
      </c>
      <c r="AV1319" s="112" t="s">
        <v>167</v>
      </c>
      <c r="AW1319" s="339"/>
      <c r="AX1319" s="339">
        <v>25</v>
      </c>
      <c r="AY1319" s="334">
        <v>7.1349999999999998</v>
      </c>
      <c r="AZ1319" s="334" t="s">
        <v>240</v>
      </c>
      <c r="BA1319" s="339">
        <v>290</v>
      </c>
      <c r="BB1319" s="130">
        <v>289.99000084886711</v>
      </c>
      <c r="BC1319" s="339" t="s">
        <v>559</v>
      </c>
      <c r="BD1319" s="339"/>
      <c r="BE1319" s="339" t="s">
        <v>559</v>
      </c>
      <c r="BF1319" s="339"/>
      <c r="BG1319" s="339"/>
      <c r="BH1319" s="334"/>
      <c r="BI1319" s="334"/>
      <c r="BJ1319" s="112">
        <v>0.01</v>
      </c>
      <c r="BK1319" s="56">
        <v>47.779596075537206</v>
      </c>
      <c r="BL1319" s="56">
        <v>41.448360720799094</v>
      </c>
      <c r="BM1319" s="56">
        <v>89.875756944457365</v>
      </c>
      <c r="BN1319" s="56">
        <v>7.1764480920695686</v>
      </c>
      <c r="BO1319" s="56">
        <v>241.53086411154521</v>
      </c>
      <c r="BP1319" s="223">
        <v>5.6468251698709997</v>
      </c>
      <c r="BQ1319" s="334">
        <v>235</v>
      </c>
      <c r="BR1319" s="56"/>
      <c r="BS1319" s="339"/>
      <c r="BT1319" s="338" t="s">
        <v>773</v>
      </c>
      <c r="BU1319" s="338" t="s">
        <v>825</v>
      </c>
      <c r="BV1319" s="34"/>
      <c r="BW1319" s="34"/>
      <c r="BX1319" s="34"/>
    </row>
    <row r="1320" spans="1:76" x14ac:dyDescent="0.35">
      <c r="A1320" s="34" t="s">
        <v>277</v>
      </c>
      <c r="B1320" s="34"/>
      <c r="C1320" s="34"/>
      <c r="D1320" s="34"/>
      <c r="E1320" s="113" t="s">
        <v>300</v>
      </c>
      <c r="F1320" s="113" t="s">
        <v>1603</v>
      </c>
      <c r="G1320" s="41">
        <v>1993</v>
      </c>
      <c r="H1320" s="34"/>
      <c r="I1320" s="34"/>
      <c r="J1320" s="113"/>
      <c r="K1320" s="39" t="s">
        <v>80</v>
      </c>
      <c r="L1320" s="39" t="s">
        <v>89</v>
      </c>
      <c r="M1320" s="39" t="s">
        <v>90</v>
      </c>
      <c r="N1320" s="39" t="s">
        <v>91</v>
      </c>
      <c r="O1320" s="39" t="s">
        <v>102</v>
      </c>
      <c r="P1320" s="39" t="s">
        <v>103</v>
      </c>
      <c r="Q1320" s="39" t="s">
        <v>104</v>
      </c>
      <c r="R1320" s="35" t="s">
        <v>105</v>
      </c>
      <c r="S1320" s="35" t="s">
        <v>105</v>
      </c>
      <c r="T1320" s="113" t="s">
        <v>2153</v>
      </c>
      <c r="U1320" s="39" t="s">
        <v>31</v>
      </c>
      <c r="V1320" s="35" t="s">
        <v>31</v>
      </c>
      <c r="W1320" s="34" t="s">
        <v>280</v>
      </c>
      <c r="X1320" s="35" t="s">
        <v>284</v>
      </c>
      <c r="Y1320" s="113" t="s">
        <v>2164</v>
      </c>
      <c r="Z1320" s="39" t="s">
        <v>239</v>
      </c>
      <c r="AA1320" s="112"/>
      <c r="AB1320" s="112"/>
      <c r="AC1320" s="41">
        <v>96</v>
      </c>
      <c r="AD1320" s="41" t="s">
        <v>240</v>
      </c>
      <c r="AE1320" s="41" t="s">
        <v>508</v>
      </c>
      <c r="AF1320" s="332" t="s">
        <v>240</v>
      </c>
      <c r="AG1320" s="112" t="s">
        <v>883</v>
      </c>
      <c r="AH1320" s="112" t="s">
        <v>2167</v>
      </c>
      <c r="AI1320" s="111">
        <v>4.82</v>
      </c>
      <c r="AJ1320" s="112"/>
      <c r="AK1320" s="114" t="s">
        <v>509</v>
      </c>
      <c r="AL1320" s="336">
        <v>7.06</v>
      </c>
      <c r="AM1320" s="44">
        <v>18.98882</v>
      </c>
      <c r="AN1320" s="111">
        <v>0.6</v>
      </c>
      <c r="AO1320" s="111">
        <f t="shared" ref="AO1320:AO1337" si="60">IF(AP1320=1,1,"xx")</f>
        <v>1</v>
      </c>
      <c r="AP1320" s="111">
        <v>1</v>
      </c>
      <c r="AQ1320" s="111"/>
      <c r="AR1320" s="335" t="s">
        <v>295</v>
      </c>
      <c r="AS1320" s="111" t="s">
        <v>240</v>
      </c>
      <c r="AT1320" s="111" t="s">
        <v>295</v>
      </c>
      <c r="AU1320" s="111" t="s">
        <v>240</v>
      </c>
      <c r="AV1320" s="112" t="s">
        <v>167</v>
      </c>
      <c r="AW1320" s="112"/>
      <c r="AX1320" s="112">
        <v>22</v>
      </c>
      <c r="AY1320" s="112">
        <v>7.06</v>
      </c>
      <c r="AZ1320" s="334" t="s">
        <v>240</v>
      </c>
      <c r="BA1320" s="112">
        <v>19</v>
      </c>
      <c r="BB1320" s="130">
        <v>18.98882</v>
      </c>
      <c r="BC1320" s="112">
        <v>0.6</v>
      </c>
      <c r="BD1320" s="112"/>
      <c r="BE1320" s="112">
        <v>0.6</v>
      </c>
      <c r="BF1320" s="112"/>
      <c r="BG1320" s="112"/>
      <c r="BH1320" s="112"/>
      <c r="BI1320" s="112"/>
      <c r="BJ1320" s="112">
        <v>10</v>
      </c>
      <c r="BK1320" s="56">
        <v>4.9000000000000004</v>
      </c>
      <c r="BL1320" s="56">
        <v>1.64</v>
      </c>
      <c r="BM1320" s="56">
        <v>3.7</v>
      </c>
      <c r="BN1320" s="56">
        <v>0.78</v>
      </c>
      <c r="BO1320" s="56">
        <v>9.6</v>
      </c>
      <c r="BP1320" s="223">
        <v>5.8</v>
      </c>
      <c r="BQ1320" s="112">
        <v>11.17</v>
      </c>
      <c r="BR1320" s="56" t="s">
        <v>2168</v>
      </c>
      <c r="BS1320" s="112"/>
      <c r="BT1320" s="113" t="s">
        <v>487</v>
      </c>
      <c r="BU1320" s="112" t="s">
        <v>488</v>
      </c>
      <c r="BV1320" s="34"/>
      <c r="BW1320" s="34"/>
      <c r="BX1320" s="34"/>
    </row>
    <row r="1321" spans="1:76" x14ac:dyDescent="0.35">
      <c r="A1321" s="34" t="s">
        <v>277</v>
      </c>
      <c r="B1321" s="34"/>
      <c r="C1321" s="34"/>
      <c r="D1321" s="34"/>
      <c r="E1321" s="113" t="s">
        <v>300</v>
      </c>
      <c r="F1321" s="113" t="s">
        <v>1603</v>
      </c>
      <c r="G1321" s="41">
        <v>1993</v>
      </c>
      <c r="H1321" s="34"/>
      <c r="I1321" s="34"/>
      <c r="J1321" s="113"/>
      <c r="K1321" s="39" t="s">
        <v>80</v>
      </c>
      <c r="L1321" s="39" t="s">
        <v>89</v>
      </c>
      <c r="M1321" s="39" t="s">
        <v>90</v>
      </c>
      <c r="N1321" s="39" t="s">
        <v>91</v>
      </c>
      <c r="O1321" s="39" t="s">
        <v>102</v>
      </c>
      <c r="P1321" s="39" t="s">
        <v>103</v>
      </c>
      <c r="Q1321" s="39" t="s">
        <v>104</v>
      </c>
      <c r="R1321" s="35" t="s">
        <v>105</v>
      </c>
      <c r="S1321" s="35" t="s">
        <v>105</v>
      </c>
      <c r="T1321" s="113" t="s">
        <v>2153</v>
      </c>
      <c r="U1321" s="39" t="s">
        <v>31</v>
      </c>
      <c r="V1321" s="35" t="s">
        <v>31</v>
      </c>
      <c r="W1321" s="34" t="s">
        <v>280</v>
      </c>
      <c r="X1321" s="35" t="s">
        <v>284</v>
      </c>
      <c r="Y1321" s="113" t="s">
        <v>2164</v>
      </c>
      <c r="Z1321" s="39" t="s">
        <v>239</v>
      </c>
      <c r="AA1321" s="112"/>
      <c r="AB1321" s="112"/>
      <c r="AC1321" s="41">
        <v>96</v>
      </c>
      <c r="AD1321" s="41" t="s">
        <v>240</v>
      </c>
      <c r="AE1321" s="41" t="s">
        <v>508</v>
      </c>
      <c r="AF1321" s="332" t="s">
        <v>240</v>
      </c>
      <c r="AG1321" s="112" t="s">
        <v>883</v>
      </c>
      <c r="AH1321" s="112" t="s">
        <v>2169</v>
      </c>
      <c r="AI1321" s="111">
        <v>8.1999999999999993</v>
      </c>
      <c r="AJ1321" s="112"/>
      <c r="AK1321" s="114" t="s">
        <v>509</v>
      </c>
      <c r="AL1321" s="336">
        <v>7.25</v>
      </c>
      <c r="AM1321" s="44">
        <v>19.737919999999999</v>
      </c>
      <c r="AN1321" s="111">
        <v>0.4</v>
      </c>
      <c r="AO1321" s="111">
        <f t="shared" si="60"/>
        <v>1</v>
      </c>
      <c r="AP1321" s="111">
        <v>1</v>
      </c>
      <c r="AQ1321" s="111"/>
      <c r="AR1321" s="335" t="s">
        <v>295</v>
      </c>
      <c r="AS1321" s="111" t="s">
        <v>240</v>
      </c>
      <c r="AT1321" s="111" t="s">
        <v>295</v>
      </c>
      <c r="AU1321" s="111" t="s">
        <v>240</v>
      </c>
      <c r="AV1321" s="112" t="s">
        <v>167</v>
      </c>
      <c r="AW1321" s="112"/>
      <c r="AX1321" s="112">
        <v>22</v>
      </c>
      <c r="AY1321" s="112">
        <v>7.25</v>
      </c>
      <c r="AZ1321" s="334" t="s">
        <v>240</v>
      </c>
      <c r="BA1321" s="112">
        <v>19.5</v>
      </c>
      <c r="BB1321" s="130">
        <v>19.737919999999999</v>
      </c>
      <c r="BC1321" s="112">
        <v>0.4</v>
      </c>
      <c r="BD1321" s="112"/>
      <c r="BE1321" s="112">
        <v>0.4</v>
      </c>
      <c r="BF1321" s="112"/>
      <c r="BG1321" s="112"/>
      <c r="BH1321" s="112"/>
      <c r="BI1321" s="112"/>
      <c r="BJ1321" s="112">
        <v>10</v>
      </c>
      <c r="BK1321" s="56">
        <v>5.2</v>
      </c>
      <c r="BL1321" s="56">
        <v>1.64</v>
      </c>
      <c r="BM1321" s="56">
        <v>5.36</v>
      </c>
      <c r="BN1321" s="56">
        <v>0.79</v>
      </c>
      <c r="BO1321" s="56">
        <v>2.4500000000000002</v>
      </c>
      <c r="BP1321" s="223">
        <v>8.6</v>
      </c>
      <c r="BQ1321" s="112">
        <v>12.7</v>
      </c>
      <c r="BR1321" s="56" t="s">
        <v>2168</v>
      </c>
      <c r="BS1321" s="112"/>
      <c r="BT1321" s="113" t="s">
        <v>487</v>
      </c>
      <c r="BU1321" s="112" t="s">
        <v>488</v>
      </c>
      <c r="BV1321" s="34"/>
      <c r="BW1321" s="34"/>
      <c r="BX1321" s="34"/>
    </row>
    <row r="1322" spans="1:76" x14ac:dyDescent="0.35">
      <c r="A1322" s="34" t="s">
        <v>277</v>
      </c>
      <c r="B1322" s="34"/>
      <c r="C1322" s="34"/>
      <c r="D1322" s="34"/>
      <c r="E1322" s="113" t="s">
        <v>300</v>
      </c>
      <c r="F1322" s="113" t="s">
        <v>1603</v>
      </c>
      <c r="G1322" s="41">
        <v>1993</v>
      </c>
      <c r="H1322" s="34"/>
      <c r="I1322" s="34"/>
      <c r="J1322" s="113"/>
      <c r="K1322" s="39" t="s">
        <v>80</v>
      </c>
      <c r="L1322" s="39" t="s">
        <v>89</v>
      </c>
      <c r="M1322" s="39" t="s">
        <v>90</v>
      </c>
      <c r="N1322" s="39" t="s">
        <v>91</v>
      </c>
      <c r="O1322" s="39" t="s">
        <v>102</v>
      </c>
      <c r="P1322" s="39" t="s">
        <v>103</v>
      </c>
      <c r="Q1322" s="39" t="s">
        <v>104</v>
      </c>
      <c r="R1322" s="35" t="s">
        <v>105</v>
      </c>
      <c r="S1322" s="35" t="s">
        <v>105</v>
      </c>
      <c r="T1322" s="113" t="s">
        <v>2153</v>
      </c>
      <c r="U1322" s="39" t="s">
        <v>31</v>
      </c>
      <c r="V1322" s="35" t="s">
        <v>31</v>
      </c>
      <c r="W1322" s="34" t="s">
        <v>280</v>
      </c>
      <c r="X1322" s="35" t="s">
        <v>284</v>
      </c>
      <c r="Y1322" s="113" t="s">
        <v>2164</v>
      </c>
      <c r="Z1322" s="39" t="s">
        <v>239</v>
      </c>
      <c r="AA1322" s="112"/>
      <c r="AB1322" s="112"/>
      <c r="AC1322" s="41">
        <v>96</v>
      </c>
      <c r="AD1322" s="41" t="s">
        <v>240</v>
      </c>
      <c r="AE1322" s="41" t="s">
        <v>508</v>
      </c>
      <c r="AF1322" s="332" t="s">
        <v>240</v>
      </c>
      <c r="AG1322" s="112" t="s">
        <v>883</v>
      </c>
      <c r="AH1322" s="112" t="s">
        <v>2170</v>
      </c>
      <c r="AI1322" s="111">
        <v>31.57</v>
      </c>
      <c r="AJ1322" s="112"/>
      <c r="AK1322" s="114" t="s">
        <v>509</v>
      </c>
      <c r="AL1322" s="336">
        <v>6.36</v>
      </c>
      <c r="AM1322" s="44">
        <v>16.579419999999999</v>
      </c>
      <c r="AN1322" s="111">
        <v>3.3</v>
      </c>
      <c r="AO1322" s="111">
        <f t="shared" si="60"/>
        <v>1</v>
      </c>
      <c r="AP1322" s="111">
        <v>1</v>
      </c>
      <c r="AQ1322" s="111"/>
      <c r="AR1322" s="335" t="s">
        <v>295</v>
      </c>
      <c r="AS1322" s="111" t="s">
        <v>240</v>
      </c>
      <c r="AT1322" s="111" t="s">
        <v>295</v>
      </c>
      <c r="AU1322" s="111" t="s">
        <v>240</v>
      </c>
      <c r="AV1322" s="112" t="s">
        <v>167</v>
      </c>
      <c r="AW1322" s="112"/>
      <c r="AX1322" s="112">
        <v>22</v>
      </c>
      <c r="AY1322" s="112">
        <v>6.36</v>
      </c>
      <c r="AZ1322" s="334" t="s">
        <v>240</v>
      </c>
      <c r="BA1322" s="112">
        <v>16.5</v>
      </c>
      <c r="BB1322" s="130">
        <v>16.579419999999999</v>
      </c>
      <c r="BC1322" s="112">
        <v>3.3</v>
      </c>
      <c r="BD1322" s="112"/>
      <c r="BE1322" s="112">
        <v>3.3</v>
      </c>
      <c r="BF1322" s="112"/>
      <c r="BG1322" s="112"/>
      <c r="BH1322" s="112"/>
      <c r="BI1322" s="112"/>
      <c r="BJ1322" s="112">
        <v>10</v>
      </c>
      <c r="BK1322" s="56">
        <v>4.0999999999999996</v>
      </c>
      <c r="BL1322" s="56">
        <v>1.54</v>
      </c>
      <c r="BM1322" s="56">
        <v>2.82</v>
      </c>
      <c r="BN1322" s="56">
        <v>0.76</v>
      </c>
      <c r="BO1322" s="56">
        <v>9.4</v>
      </c>
      <c r="BP1322" s="223">
        <v>4.7</v>
      </c>
      <c r="BQ1322" s="112">
        <v>8.4600000000000009</v>
      </c>
      <c r="BR1322" s="56" t="s">
        <v>2171</v>
      </c>
      <c r="BS1322" s="112"/>
      <c r="BT1322" s="113" t="s">
        <v>487</v>
      </c>
      <c r="BU1322" s="112" t="s">
        <v>488</v>
      </c>
      <c r="BV1322" s="34"/>
      <c r="BW1322" s="34"/>
      <c r="BX1322" s="34"/>
    </row>
    <row r="1323" spans="1:76" x14ac:dyDescent="0.35">
      <c r="A1323" s="34" t="s">
        <v>277</v>
      </c>
      <c r="B1323" s="34"/>
      <c r="C1323" s="34"/>
      <c r="D1323" s="34"/>
      <c r="E1323" s="113" t="s">
        <v>300</v>
      </c>
      <c r="F1323" s="113" t="s">
        <v>1603</v>
      </c>
      <c r="G1323" s="41">
        <v>1993</v>
      </c>
      <c r="H1323" s="34"/>
      <c r="I1323" s="34"/>
      <c r="J1323" s="113"/>
      <c r="K1323" s="39" t="s">
        <v>80</v>
      </c>
      <c r="L1323" s="39" t="s">
        <v>89</v>
      </c>
      <c r="M1323" s="39" t="s">
        <v>90</v>
      </c>
      <c r="N1323" s="39" t="s">
        <v>91</v>
      </c>
      <c r="O1323" s="39" t="s">
        <v>102</v>
      </c>
      <c r="P1323" s="39" t="s">
        <v>103</v>
      </c>
      <c r="Q1323" s="39" t="s">
        <v>104</v>
      </c>
      <c r="R1323" s="35" t="s">
        <v>105</v>
      </c>
      <c r="S1323" s="35" t="s">
        <v>105</v>
      </c>
      <c r="T1323" s="113" t="s">
        <v>2153</v>
      </c>
      <c r="U1323" s="39" t="s">
        <v>31</v>
      </c>
      <c r="V1323" s="35" t="s">
        <v>31</v>
      </c>
      <c r="W1323" s="34" t="s">
        <v>280</v>
      </c>
      <c r="X1323" s="35" t="s">
        <v>284</v>
      </c>
      <c r="Y1323" s="113" t="s">
        <v>2164</v>
      </c>
      <c r="Z1323" s="39" t="s">
        <v>239</v>
      </c>
      <c r="AA1323" s="112"/>
      <c r="AB1323" s="112"/>
      <c r="AC1323" s="41">
        <v>96</v>
      </c>
      <c r="AD1323" s="41" t="s">
        <v>240</v>
      </c>
      <c r="AE1323" s="41" t="s">
        <v>508</v>
      </c>
      <c r="AF1323" s="332" t="s">
        <v>240</v>
      </c>
      <c r="AG1323" s="112" t="s">
        <v>883</v>
      </c>
      <c r="AH1323" s="112" t="s">
        <v>2172</v>
      </c>
      <c r="AI1323" s="111">
        <v>21.06</v>
      </c>
      <c r="AJ1323" s="112"/>
      <c r="AK1323" s="114" t="s">
        <v>509</v>
      </c>
      <c r="AL1323" s="336">
        <v>6.42</v>
      </c>
      <c r="AM1323" s="44">
        <v>16.911480000000001</v>
      </c>
      <c r="AN1323" s="111">
        <v>3.1</v>
      </c>
      <c r="AO1323" s="111">
        <f t="shared" si="60"/>
        <v>1</v>
      </c>
      <c r="AP1323" s="111">
        <v>1</v>
      </c>
      <c r="AQ1323" s="111"/>
      <c r="AR1323" s="335" t="s">
        <v>295</v>
      </c>
      <c r="AS1323" s="111" t="s">
        <v>240</v>
      </c>
      <c r="AT1323" s="111" t="s">
        <v>295</v>
      </c>
      <c r="AU1323" s="111" t="s">
        <v>240</v>
      </c>
      <c r="AV1323" s="112" t="s">
        <v>167</v>
      </c>
      <c r="AW1323" s="112"/>
      <c r="AX1323" s="112">
        <v>22</v>
      </c>
      <c r="AY1323" s="112">
        <v>6.42</v>
      </c>
      <c r="AZ1323" s="334" t="s">
        <v>240</v>
      </c>
      <c r="BA1323" s="112">
        <v>17</v>
      </c>
      <c r="BB1323" s="130">
        <v>16.911480000000001</v>
      </c>
      <c r="BC1323" s="112">
        <v>3.1</v>
      </c>
      <c r="BD1323" s="112"/>
      <c r="BE1323" s="112">
        <v>3.1</v>
      </c>
      <c r="BF1323" s="112"/>
      <c r="BG1323" s="112"/>
      <c r="BH1323" s="112"/>
      <c r="BI1323" s="112"/>
      <c r="BJ1323" s="112">
        <v>10</v>
      </c>
      <c r="BK1323" s="56">
        <v>4.2</v>
      </c>
      <c r="BL1323" s="56">
        <v>1.56</v>
      </c>
      <c r="BM1323" s="56">
        <v>2.74</v>
      </c>
      <c r="BN1323" s="56">
        <v>0.74</v>
      </c>
      <c r="BO1323" s="56">
        <v>7.4</v>
      </c>
      <c r="BP1323" s="223">
        <v>4.5999999999999996</v>
      </c>
      <c r="BQ1323" s="112">
        <v>3.4</v>
      </c>
      <c r="BR1323" s="56" t="s">
        <v>2171</v>
      </c>
      <c r="BS1323" s="112"/>
      <c r="BT1323" s="113" t="s">
        <v>487</v>
      </c>
      <c r="BU1323" s="112" t="s">
        <v>488</v>
      </c>
      <c r="BV1323" s="34"/>
      <c r="BW1323" s="34"/>
      <c r="BX1323" s="34"/>
    </row>
    <row r="1324" spans="1:76" x14ac:dyDescent="0.35">
      <c r="A1324" s="34" t="s">
        <v>277</v>
      </c>
      <c r="B1324" s="34"/>
      <c r="C1324" s="34"/>
      <c r="D1324" s="34"/>
      <c r="E1324" s="113" t="s">
        <v>300</v>
      </c>
      <c r="F1324" s="113" t="s">
        <v>1603</v>
      </c>
      <c r="G1324" s="41">
        <v>1993</v>
      </c>
      <c r="H1324" s="34"/>
      <c r="I1324" s="34"/>
      <c r="J1324" s="113"/>
      <c r="K1324" s="39" t="s">
        <v>80</v>
      </c>
      <c r="L1324" s="39" t="s">
        <v>89</v>
      </c>
      <c r="M1324" s="39" t="s">
        <v>90</v>
      </c>
      <c r="N1324" s="39" t="s">
        <v>91</v>
      </c>
      <c r="O1324" s="39" t="s">
        <v>102</v>
      </c>
      <c r="P1324" s="39" t="s">
        <v>103</v>
      </c>
      <c r="Q1324" s="39" t="s">
        <v>104</v>
      </c>
      <c r="R1324" s="35" t="s">
        <v>105</v>
      </c>
      <c r="S1324" s="35" t="s">
        <v>105</v>
      </c>
      <c r="T1324" s="113" t="s">
        <v>2153</v>
      </c>
      <c r="U1324" s="39" t="s">
        <v>31</v>
      </c>
      <c r="V1324" s="35" t="s">
        <v>31</v>
      </c>
      <c r="W1324" s="34" t="s">
        <v>280</v>
      </c>
      <c r="X1324" s="35" t="s">
        <v>284</v>
      </c>
      <c r="Y1324" s="113" t="s">
        <v>2164</v>
      </c>
      <c r="Z1324" s="39" t="s">
        <v>239</v>
      </c>
      <c r="AA1324" s="112"/>
      <c r="AB1324" s="112"/>
      <c r="AC1324" s="41">
        <v>96</v>
      </c>
      <c r="AD1324" s="41" t="s">
        <v>240</v>
      </c>
      <c r="AE1324" s="41" t="s">
        <v>508</v>
      </c>
      <c r="AF1324" s="332" t="s">
        <v>240</v>
      </c>
      <c r="AG1324" s="112" t="s">
        <v>883</v>
      </c>
      <c r="AH1324" s="112" t="s">
        <v>2173</v>
      </c>
      <c r="AI1324" s="111">
        <v>35.97</v>
      </c>
      <c r="AJ1324" s="112"/>
      <c r="AK1324" s="114" t="s">
        <v>509</v>
      </c>
      <c r="AL1324" s="336">
        <v>6.38</v>
      </c>
      <c r="AM1324" s="44">
        <v>19.15616</v>
      </c>
      <c r="AN1324" s="111">
        <v>4.3</v>
      </c>
      <c r="AO1324" s="111">
        <f t="shared" si="60"/>
        <v>1</v>
      </c>
      <c r="AP1324" s="111">
        <v>1</v>
      </c>
      <c r="AQ1324" s="111"/>
      <c r="AR1324" s="335" t="s">
        <v>295</v>
      </c>
      <c r="AS1324" s="111" t="s">
        <v>240</v>
      </c>
      <c r="AT1324" s="111" t="s">
        <v>295</v>
      </c>
      <c r="AU1324" s="111" t="s">
        <v>240</v>
      </c>
      <c r="AV1324" s="112" t="s">
        <v>167</v>
      </c>
      <c r="AW1324" s="112"/>
      <c r="AX1324" s="112">
        <v>22</v>
      </c>
      <c r="AY1324" s="112">
        <v>6.38</v>
      </c>
      <c r="AZ1324" s="334" t="s">
        <v>240</v>
      </c>
      <c r="BA1324" s="112">
        <v>19</v>
      </c>
      <c r="BB1324" s="130">
        <v>19.15616</v>
      </c>
      <c r="BC1324" s="112">
        <v>4.3</v>
      </c>
      <c r="BD1324" s="112"/>
      <c r="BE1324" s="112">
        <v>4.3</v>
      </c>
      <c r="BF1324" s="112"/>
      <c r="BG1324" s="112"/>
      <c r="BH1324" s="112"/>
      <c r="BI1324" s="112"/>
      <c r="BJ1324" s="112">
        <v>10</v>
      </c>
      <c r="BK1324" s="56">
        <v>5</v>
      </c>
      <c r="BL1324" s="56">
        <v>1.62</v>
      </c>
      <c r="BM1324" s="56">
        <v>7.04</v>
      </c>
      <c r="BN1324" s="56">
        <v>0.72</v>
      </c>
      <c r="BO1324" s="56">
        <v>10.199999999999999</v>
      </c>
      <c r="BP1324" s="223">
        <v>12.2</v>
      </c>
      <c r="BQ1324" s="112">
        <v>7.83</v>
      </c>
      <c r="BR1324" s="56" t="s">
        <v>2171</v>
      </c>
      <c r="BS1324" s="112"/>
      <c r="BT1324" s="113" t="s">
        <v>487</v>
      </c>
      <c r="BU1324" s="112" t="s">
        <v>488</v>
      </c>
      <c r="BV1324" s="34"/>
      <c r="BW1324" s="34"/>
      <c r="BX1324" s="34"/>
    </row>
    <row r="1325" spans="1:76" x14ac:dyDescent="0.35">
      <c r="A1325" s="34" t="s">
        <v>277</v>
      </c>
      <c r="B1325" s="34"/>
      <c r="C1325" s="34"/>
      <c r="D1325" s="34"/>
      <c r="E1325" s="113" t="s">
        <v>300</v>
      </c>
      <c r="F1325" s="113" t="s">
        <v>1603</v>
      </c>
      <c r="G1325" s="41">
        <v>1993</v>
      </c>
      <c r="H1325" s="34"/>
      <c r="I1325" s="34"/>
      <c r="J1325" s="113"/>
      <c r="K1325" s="39" t="s">
        <v>80</v>
      </c>
      <c r="L1325" s="39" t="s">
        <v>89</v>
      </c>
      <c r="M1325" s="39" t="s">
        <v>90</v>
      </c>
      <c r="N1325" s="39" t="s">
        <v>91</v>
      </c>
      <c r="O1325" s="39" t="s">
        <v>102</v>
      </c>
      <c r="P1325" s="39" t="s">
        <v>103</v>
      </c>
      <c r="Q1325" s="39" t="s">
        <v>104</v>
      </c>
      <c r="R1325" s="35" t="s">
        <v>105</v>
      </c>
      <c r="S1325" s="35" t="s">
        <v>105</v>
      </c>
      <c r="T1325" s="113" t="s">
        <v>2153</v>
      </c>
      <c r="U1325" s="39" t="s">
        <v>31</v>
      </c>
      <c r="V1325" s="35" t="s">
        <v>31</v>
      </c>
      <c r="W1325" s="34" t="s">
        <v>280</v>
      </c>
      <c r="X1325" s="35" t="s">
        <v>284</v>
      </c>
      <c r="Y1325" s="113" t="s">
        <v>2164</v>
      </c>
      <c r="Z1325" s="39" t="s">
        <v>239</v>
      </c>
      <c r="AA1325" s="112"/>
      <c r="AB1325" s="112"/>
      <c r="AC1325" s="41">
        <v>96</v>
      </c>
      <c r="AD1325" s="41" t="s">
        <v>240</v>
      </c>
      <c r="AE1325" s="41" t="s">
        <v>508</v>
      </c>
      <c r="AF1325" s="332" t="s">
        <v>240</v>
      </c>
      <c r="AG1325" s="112" t="s">
        <v>883</v>
      </c>
      <c r="AH1325" s="112" t="s">
        <v>2174</v>
      </c>
      <c r="AI1325" s="111">
        <v>59.83</v>
      </c>
      <c r="AJ1325" s="112"/>
      <c r="AK1325" s="114" t="s">
        <v>509</v>
      </c>
      <c r="AL1325" s="336">
        <v>7.15</v>
      </c>
      <c r="AM1325" s="44">
        <v>16.82912</v>
      </c>
      <c r="AN1325" s="111">
        <v>3.4</v>
      </c>
      <c r="AO1325" s="111">
        <f t="shared" si="60"/>
        <v>1</v>
      </c>
      <c r="AP1325" s="111">
        <v>1</v>
      </c>
      <c r="AQ1325" s="111"/>
      <c r="AR1325" s="335" t="s">
        <v>295</v>
      </c>
      <c r="AS1325" s="111" t="s">
        <v>240</v>
      </c>
      <c r="AT1325" s="111" t="s">
        <v>295</v>
      </c>
      <c r="AU1325" s="111" t="s">
        <v>240</v>
      </c>
      <c r="AV1325" s="112" t="s">
        <v>167</v>
      </c>
      <c r="AW1325" s="112"/>
      <c r="AX1325" s="112">
        <v>22</v>
      </c>
      <c r="AY1325" s="112">
        <v>7.15</v>
      </c>
      <c r="AZ1325" s="334" t="s">
        <v>240</v>
      </c>
      <c r="BA1325" s="112">
        <v>17</v>
      </c>
      <c r="BB1325" s="130">
        <v>16.82912</v>
      </c>
      <c r="BC1325" s="112">
        <v>3.4</v>
      </c>
      <c r="BD1325" s="112"/>
      <c r="BE1325" s="112">
        <v>3.4</v>
      </c>
      <c r="BF1325" s="112"/>
      <c r="BG1325" s="112"/>
      <c r="BH1325" s="112"/>
      <c r="BI1325" s="112"/>
      <c r="BJ1325" s="112">
        <v>10</v>
      </c>
      <c r="BK1325" s="56">
        <v>4.2</v>
      </c>
      <c r="BL1325" s="56">
        <v>1.54</v>
      </c>
      <c r="BM1325" s="56">
        <v>2.9</v>
      </c>
      <c r="BN1325" s="56">
        <v>1</v>
      </c>
      <c r="BO1325" s="56">
        <v>7.4</v>
      </c>
      <c r="BP1325" s="223">
        <v>4.7</v>
      </c>
      <c r="BQ1325" s="112">
        <v>8.74</v>
      </c>
      <c r="BR1325" s="56" t="s">
        <v>2171</v>
      </c>
      <c r="BS1325" s="112"/>
      <c r="BT1325" s="113" t="s">
        <v>487</v>
      </c>
      <c r="BU1325" s="112" t="s">
        <v>488</v>
      </c>
      <c r="BV1325" s="34"/>
      <c r="BW1325" s="34"/>
      <c r="BX1325" s="34"/>
    </row>
    <row r="1326" spans="1:76" x14ac:dyDescent="0.35">
      <c r="A1326" s="34" t="s">
        <v>297</v>
      </c>
      <c r="B1326" s="34"/>
      <c r="C1326" s="34"/>
      <c r="D1326" s="34"/>
      <c r="E1326" s="34" t="s">
        <v>300</v>
      </c>
      <c r="F1326" s="34" t="s">
        <v>1603</v>
      </c>
      <c r="G1326" s="41">
        <v>1993</v>
      </c>
      <c r="H1326" s="34"/>
      <c r="I1326" s="34"/>
      <c r="J1326" s="34"/>
      <c r="K1326" s="39" t="s">
        <v>80</v>
      </c>
      <c r="L1326" s="39" t="s">
        <v>89</v>
      </c>
      <c r="M1326" s="39" t="s">
        <v>90</v>
      </c>
      <c r="N1326" s="39" t="s">
        <v>91</v>
      </c>
      <c r="O1326" s="39" t="s">
        <v>102</v>
      </c>
      <c r="P1326" s="39" t="s">
        <v>103</v>
      </c>
      <c r="Q1326" s="39" t="s">
        <v>104</v>
      </c>
      <c r="R1326" s="35" t="s">
        <v>105</v>
      </c>
      <c r="S1326" s="35" t="s">
        <v>105</v>
      </c>
      <c r="T1326" s="113" t="s">
        <v>2153</v>
      </c>
      <c r="U1326" s="39" t="s">
        <v>31</v>
      </c>
      <c r="V1326" s="35" t="s">
        <v>31</v>
      </c>
      <c r="W1326" s="34" t="s">
        <v>280</v>
      </c>
      <c r="X1326" s="35" t="s">
        <v>284</v>
      </c>
      <c r="Y1326" s="113" t="s">
        <v>2164</v>
      </c>
      <c r="Z1326" s="39" t="s">
        <v>239</v>
      </c>
      <c r="AA1326" s="112"/>
      <c r="AB1326" s="112"/>
      <c r="AC1326" s="41">
        <v>96</v>
      </c>
      <c r="AD1326" s="41" t="s">
        <v>240</v>
      </c>
      <c r="AE1326" s="41" t="s">
        <v>508</v>
      </c>
      <c r="AF1326" s="332" t="s">
        <v>240</v>
      </c>
      <c r="AG1326" s="112" t="s">
        <v>883</v>
      </c>
      <c r="AH1326" s="346">
        <v>4.8</v>
      </c>
      <c r="AI1326" s="111">
        <v>4.6368</v>
      </c>
      <c r="AJ1326" s="346"/>
      <c r="AK1326" s="114" t="s">
        <v>509</v>
      </c>
      <c r="AL1326" s="336">
        <v>7.16</v>
      </c>
      <c r="AM1326" s="44">
        <v>17.24878</v>
      </c>
      <c r="AN1326" s="111">
        <v>0.8</v>
      </c>
      <c r="AO1326" s="111">
        <f t="shared" si="60"/>
        <v>1</v>
      </c>
      <c r="AP1326" s="111">
        <v>1</v>
      </c>
      <c r="AQ1326" s="111"/>
      <c r="AR1326" s="335" t="s">
        <v>295</v>
      </c>
      <c r="AS1326" s="111" t="s">
        <v>240</v>
      </c>
      <c r="AT1326" s="111" t="s">
        <v>295</v>
      </c>
      <c r="AU1326" s="111" t="s">
        <v>240</v>
      </c>
      <c r="AV1326" s="112" t="s">
        <v>167</v>
      </c>
      <c r="AW1326" s="348"/>
      <c r="AX1326" s="349">
        <v>22</v>
      </c>
      <c r="AY1326" s="348">
        <v>7.16</v>
      </c>
      <c r="AZ1326" s="334" t="s">
        <v>240</v>
      </c>
      <c r="BA1326" s="130"/>
      <c r="BB1326" s="130">
        <v>17.24878</v>
      </c>
      <c r="BC1326" s="348">
        <v>0.8</v>
      </c>
      <c r="BD1326" s="348"/>
      <c r="BE1326" s="346"/>
      <c r="BF1326" s="348">
        <v>0.8</v>
      </c>
      <c r="BG1326" s="348"/>
      <c r="BH1326" s="348"/>
      <c r="BI1326" s="348"/>
      <c r="BJ1326" s="112">
        <v>10</v>
      </c>
      <c r="BK1326" s="346">
        <v>4.5</v>
      </c>
      <c r="BL1326" s="346">
        <v>1.46</v>
      </c>
      <c r="BM1326" s="346">
        <v>2.68</v>
      </c>
      <c r="BN1326" s="346">
        <v>0.78</v>
      </c>
      <c r="BO1326" s="346">
        <v>10.9</v>
      </c>
      <c r="BP1326" s="347">
        <v>3.8</v>
      </c>
      <c r="BQ1326" s="346">
        <v>9.3000000000000007</v>
      </c>
      <c r="BR1326" s="346" t="s">
        <v>2175</v>
      </c>
      <c r="BS1326" s="34"/>
      <c r="BT1326" s="34"/>
      <c r="BU1326" s="34"/>
      <c r="BV1326" s="34"/>
      <c r="BW1326" s="34"/>
      <c r="BX1326" s="34"/>
    </row>
    <row r="1327" spans="1:76" x14ac:dyDescent="0.35">
      <c r="A1327" s="34" t="s">
        <v>297</v>
      </c>
      <c r="B1327" s="34"/>
      <c r="C1327" s="34"/>
      <c r="D1327" s="34"/>
      <c r="E1327" s="34" t="s">
        <v>300</v>
      </c>
      <c r="F1327" s="34" t="s">
        <v>1603</v>
      </c>
      <c r="G1327" s="41">
        <v>1993</v>
      </c>
      <c r="H1327" s="34"/>
      <c r="I1327" s="34"/>
      <c r="J1327" s="34"/>
      <c r="K1327" s="39" t="s">
        <v>80</v>
      </c>
      <c r="L1327" s="39" t="s">
        <v>89</v>
      </c>
      <c r="M1327" s="39" t="s">
        <v>90</v>
      </c>
      <c r="N1327" s="39" t="s">
        <v>91</v>
      </c>
      <c r="O1327" s="39" t="s">
        <v>102</v>
      </c>
      <c r="P1327" s="39" t="s">
        <v>103</v>
      </c>
      <c r="Q1327" s="39" t="s">
        <v>104</v>
      </c>
      <c r="R1327" s="35" t="s">
        <v>105</v>
      </c>
      <c r="S1327" s="35" t="s">
        <v>105</v>
      </c>
      <c r="T1327" s="113" t="s">
        <v>2153</v>
      </c>
      <c r="U1327" s="39" t="s">
        <v>31</v>
      </c>
      <c r="V1327" s="35" t="s">
        <v>31</v>
      </c>
      <c r="W1327" s="34" t="s">
        <v>280</v>
      </c>
      <c r="X1327" s="35" t="s">
        <v>284</v>
      </c>
      <c r="Y1327" s="113" t="s">
        <v>2164</v>
      </c>
      <c r="Z1327" s="39" t="s">
        <v>239</v>
      </c>
      <c r="AA1327" s="112"/>
      <c r="AB1327" s="112"/>
      <c r="AC1327" s="41">
        <v>96</v>
      </c>
      <c r="AD1327" s="41" t="s">
        <v>240</v>
      </c>
      <c r="AE1327" s="41" t="s">
        <v>508</v>
      </c>
      <c r="AF1327" s="332" t="s">
        <v>240</v>
      </c>
      <c r="AG1327" s="112" t="s">
        <v>883</v>
      </c>
      <c r="AH1327" s="346">
        <v>70.3</v>
      </c>
      <c r="AI1327" s="111">
        <v>70.3</v>
      </c>
      <c r="AJ1327" s="346"/>
      <c r="AK1327" s="114" t="s">
        <v>509</v>
      </c>
      <c r="AL1327" s="336">
        <v>7.13</v>
      </c>
      <c r="AM1327" s="44">
        <v>17.580839999999998</v>
      </c>
      <c r="AN1327" s="111">
        <v>5.0999999999999996</v>
      </c>
      <c r="AO1327" s="111">
        <f t="shared" si="60"/>
        <v>1</v>
      </c>
      <c r="AP1327" s="111">
        <v>1</v>
      </c>
      <c r="AQ1327" s="111"/>
      <c r="AR1327" s="335" t="s">
        <v>295</v>
      </c>
      <c r="AS1327" s="111" t="s">
        <v>240</v>
      </c>
      <c r="AT1327" s="111" t="s">
        <v>295</v>
      </c>
      <c r="AU1327" s="111" t="s">
        <v>240</v>
      </c>
      <c r="AV1327" s="112" t="s">
        <v>167</v>
      </c>
      <c r="AW1327" s="348"/>
      <c r="AX1327" s="349">
        <v>22</v>
      </c>
      <c r="AY1327" s="348">
        <v>7.13</v>
      </c>
      <c r="AZ1327" s="334" t="s">
        <v>240</v>
      </c>
      <c r="BA1327" s="130"/>
      <c r="BB1327" s="130">
        <v>17.580839999999998</v>
      </c>
      <c r="BC1327" s="348">
        <v>5.0999999999999996</v>
      </c>
      <c r="BD1327" s="348"/>
      <c r="BE1327" s="346"/>
      <c r="BF1327" s="348">
        <v>5.0999999999999996</v>
      </c>
      <c r="BG1327" s="348"/>
      <c r="BH1327" s="348"/>
      <c r="BI1327" s="348"/>
      <c r="BJ1327" s="112">
        <v>10</v>
      </c>
      <c r="BK1327" s="346">
        <v>4.5999999999999996</v>
      </c>
      <c r="BL1327" s="346">
        <v>1.48</v>
      </c>
      <c r="BM1327" s="346">
        <v>2.62</v>
      </c>
      <c r="BN1327" s="346">
        <v>0.77</v>
      </c>
      <c r="BO1327" s="346">
        <v>10.5</v>
      </c>
      <c r="BP1327" s="347">
        <v>3.5</v>
      </c>
      <c r="BQ1327" s="346">
        <v>8.9499999999999993</v>
      </c>
      <c r="BR1327" s="346" t="s">
        <v>2175</v>
      </c>
      <c r="BS1327" s="34"/>
      <c r="BT1327" s="34"/>
      <c r="BU1327" s="34"/>
      <c r="BV1327" s="34"/>
      <c r="BW1327" s="34"/>
      <c r="BX1327" s="34"/>
    </row>
    <row r="1328" spans="1:76" x14ac:dyDescent="0.35">
      <c r="A1328" s="34" t="s">
        <v>297</v>
      </c>
      <c r="B1328" s="34"/>
      <c r="C1328" s="34"/>
      <c r="D1328" s="34"/>
      <c r="E1328" s="34" t="s">
        <v>300</v>
      </c>
      <c r="F1328" s="34" t="s">
        <v>1603</v>
      </c>
      <c r="G1328" s="41">
        <v>1993</v>
      </c>
      <c r="H1328" s="34"/>
      <c r="I1328" s="34"/>
      <c r="J1328" s="34"/>
      <c r="K1328" s="39" t="s">
        <v>80</v>
      </c>
      <c r="L1328" s="39" t="s">
        <v>89</v>
      </c>
      <c r="M1328" s="39" t="s">
        <v>90</v>
      </c>
      <c r="N1328" s="39" t="s">
        <v>91</v>
      </c>
      <c r="O1328" s="39" t="s">
        <v>102</v>
      </c>
      <c r="P1328" s="39" t="s">
        <v>103</v>
      </c>
      <c r="Q1328" s="39" t="s">
        <v>104</v>
      </c>
      <c r="R1328" s="35" t="s">
        <v>105</v>
      </c>
      <c r="S1328" s="35" t="s">
        <v>105</v>
      </c>
      <c r="T1328" s="113" t="s">
        <v>2153</v>
      </c>
      <c r="U1328" s="39" t="s">
        <v>31</v>
      </c>
      <c r="V1328" s="35" t="s">
        <v>31</v>
      </c>
      <c r="W1328" s="34" t="s">
        <v>280</v>
      </c>
      <c r="X1328" s="35" t="s">
        <v>284</v>
      </c>
      <c r="Y1328" s="113" t="s">
        <v>2164</v>
      </c>
      <c r="Z1328" s="39" t="s">
        <v>239</v>
      </c>
      <c r="AA1328" s="112"/>
      <c r="AB1328" s="112"/>
      <c r="AC1328" s="41">
        <v>96</v>
      </c>
      <c r="AD1328" s="41" t="s">
        <v>240</v>
      </c>
      <c r="AE1328" s="41" t="s">
        <v>508</v>
      </c>
      <c r="AF1328" s="332" t="s">
        <v>240</v>
      </c>
      <c r="AG1328" s="112" t="s">
        <v>883</v>
      </c>
      <c r="AH1328" s="346">
        <v>85.6</v>
      </c>
      <c r="AI1328" s="111">
        <v>80.246399999999994</v>
      </c>
      <c r="AJ1328" s="346"/>
      <c r="AK1328" s="114" t="s">
        <v>509</v>
      </c>
      <c r="AL1328" s="336">
        <v>7.06</v>
      </c>
      <c r="AM1328" s="44">
        <v>18.826720000000002</v>
      </c>
      <c r="AN1328" s="111">
        <v>10.5</v>
      </c>
      <c r="AO1328" s="111">
        <f t="shared" si="60"/>
        <v>1</v>
      </c>
      <c r="AP1328" s="111">
        <v>1</v>
      </c>
      <c r="AQ1328" s="111"/>
      <c r="AR1328" s="335" t="s">
        <v>295</v>
      </c>
      <c r="AS1328" s="111" t="s">
        <v>240</v>
      </c>
      <c r="AT1328" s="111" t="s">
        <v>295</v>
      </c>
      <c r="AU1328" s="111" t="s">
        <v>240</v>
      </c>
      <c r="AV1328" s="112" t="s">
        <v>167</v>
      </c>
      <c r="AW1328" s="348"/>
      <c r="AX1328" s="349">
        <v>22</v>
      </c>
      <c r="AY1328" s="348">
        <v>7.06</v>
      </c>
      <c r="AZ1328" s="334" t="s">
        <v>240</v>
      </c>
      <c r="BA1328" s="130"/>
      <c r="BB1328" s="130">
        <v>18.826720000000002</v>
      </c>
      <c r="BC1328" s="348">
        <v>10.5</v>
      </c>
      <c r="BD1328" s="348"/>
      <c r="BE1328" s="346"/>
      <c r="BF1328" s="348">
        <v>10.5</v>
      </c>
      <c r="BG1328" s="348"/>
      <c r="BH1328" s="348"/>
      <c r="BI1328" s="348"/>
      <c r="BJ1328" s="112">
        <v>10</v>
      </c>
      <c r="BK1328" s="346">
        <v>5</v>
      </c>
      <c r="BL1328" s="346">
        <v>1.54</v>
      </c>
      <c r="BM1328" s="346">
        <v>2.64</v>
      </c>
      <c r="BN1328" s="346">
        <v>0.8</v>
      </c>
      <c r="BO1328" s="346">
        <v>10.7</v>
      </c>
      <c r="BP1328" s="347">
        <v>3.5</v>
      </c>
      <c r="BQ1328" s="346">
        <v>8.2899999999999991</v>
      </c>
      <c r="BR1328" s="346" t="s">
        <v>2175</v>
      </c>
      <c r="BS1328" s="34"/>
      <c r="BT1328" s="34"/>
      <c r="BU1328" s="34"/>
      <c r="BV1328" s="34"/>
      <c r="BW1328" s="34"/>
      <c r="BX1328" s="34"/>
    </row>
    <row r="1329" spans="1:76" x14ac:dyDescent="0.35">
      <c r="A1329" s="34" t="s">
        <v>297</v>
      </c>
      <c r="B1329" s="34"/>
      <c r="C1329" s="34"/>
      <c r="D1329" s="34"/>
      <c r="E1329" s="34" t="s">
        <v>300</v>
      </c>
      <c r="F1329" s="34" t="s">
        <v>1603</v>
      </c>
      <c r="G1329" s="41">
        <v>1993</v>
      </c>
      <c r="H1329" s="34"/>
      <c r="I1329" s="34"/>
      <c r="J1329" s="34"/>
      <c r="K1329" s="39" t="s">
        <v>80</v>
      </c>
      <c r="L1329" s="39" t="s">
        <v>89</v>
      </c>
      <c r="M1329" s="39" t="s">
        <v>90</v>
      </c>
      <c r="N1329" s="39" t="s">
        <v>91</v>
      </c>
      <c r="O1329" s="39" t="s">
        <v>102</v>
      </c>
      <c r="P1329" s="39" t="s">
        <v>103</v>
      </c>
      <c r="Q1329" s="39" t="s">
        <v>104</v>
      </c>
      <c r="R1329" s="35" t="s">
        <v>105</v>
      </c>
      <c r="S1329" s="35" t="s">
        <v>105</v>
      </c>
      <c r="T1329" s="113" t="s">
        <v>2153</v>
      </c>
      <c r="U1329" s="39" t="s">
        <v>31</v>
      </c>
      <c r="V1329" s="35" t="s">
        <v>31</v>
      </c>
      <c r="W1329" s="34" t="s">
        <v>280</v>
      </c>
      <c r="X1329" s="35" t="s">
        <v>284</v>
      </c>
      <c r="Y1329" s="113" t="s">
        <v>2164</v>
      </c>
      <c r="Z1329" s="39" t="s">
        <v>239</v>
      </c>
      <c r="AA1329" s="112"/>
      <c r="AB1329" s="112"/>
      <c r="AC1329" s="41">
        <v>96</v>
      </c>
      <c r="AD1329" s="41" t="s">
        <v>240</v>
      </c>
      <c r="AE1329" s="41" t="s">
        <v>508</v>
      </c>
      <c r="AF1329" s="332" t="s">
        <v>240</v>
      </c>
      <c r="AG1329" s="112" t="s">
        <v>883</v>
      </c>
      <c r="AH1329" s="346">
        <v>182</v>
      </c>
      <c r="AI1329" s="111">
        <v>182</v>
      </c>
      <c r="AJ1329" s="346"/>
      <c r="AK1329" s="114" t="s">
        <v>509</v>
      </c>
      <c r="AL1329" s="336">
        <v>6.9</v>
      </c>
      <c r="AM1329" s="44">
        <v>18.412300000000002</v>
      </c>
      <c r="AN1329" s="111">
        <v>15.6</v>
      </c>
      <c r="AO1329" s="111">
        <f t="shared" si="60"/>
        <v>1</v>
      </c>
      <c r="AP1329" s="111">
        <v>1</v>
      </c>
      <c r="AQ1329" s="111"/>
      <c r="AR1329" s="335" t="s">
        <v>295</v>
      </c>
      <c r="AS1329" s="111" t="s">
        <v>240</v>
      </c>
      <c r="AT1329" s="111" t="s">
        <v>295</v>
      </c>
      <c r="AU1329" s="111" t="s">
        <v>240</v>
      </c>
      <c r="AV1329" s="112" t="s">
        <v>167</v>
      </c>
      <c r="AW1329" s="348"/>
      <c r="AX1329" s="349">
        <v>22</v>
      </c>
      <c r="AY1329" s="348">
        <v>6.9</v>
      </c>
      <c r="AZ1329" s="334" t="s">
        <v>240</v>
      </c>
      <c r="BA1329" s="130"/>
      <c r="BB1329" s="130">
        <v>18.412300000000002</v>
      </c>
      <c r="BC1329" s="348">
        <v>15.6</v>
      </c>
      <c r="BD1329" s="348"/>
      <c r="BE1329" s="346"/>
      <c r="BF1329" s="348">
        <v>15.6</v>
      </c>
      <c r="BG1329" s="348"/>
      <c r="BH1329" s="348"/>
      <c r="BI1329" s="348"/>
      <c r="BJ1329" s="112">
        <v>10</v>
      </c>
      <c r="BK1329" s="346">
        <v>4.9000000000000004</v>
      </c>
      <c r="BL1329" s="346">
        <v>1.5</v>
      </c>
      <c r="BM1329" s="346">
        <v>3.54</v>
      </c>
      <c r="BN1329" s="346">
        <v>0.99</v>
      </c>
      <c r="BO1329" s="346">
        <v>7</v>
      </c>
      <c r="BP1329" s="347">
        <v>5.2</v>
      </c>
      <c r="BQ1329" s="346">
        <v>9.52</v>
      </c>
      <c r="BR1329" s="346" t="s">
        <v>2175</v>
      </c>
      <c r="BS1329" s="34"/>
      <c r="BT1329" s="34"/>
      <c r="BU1329" s="34"/>
      <c r="BV1329" s="34"/>
      <c r="BW1329" s="34"/>
      <c r="BX1329" s="34"/>
    </row>
    <row r="1330" spans="1:76" x14ac:dyDescent="0.35">
      <c r="A1330" s="34" t="s">
        <v>1692</v>
      </c>
      <c r="B1330" s="34"/>
      <c r="C1330" s="34"/>
      <c r="D1330" s="34"/>
      <c r="E1330" s="113" t="s">
        <v>300</v>
      </c>
      <c r="F1330" s="113" t="s">
        <v>1603</v>
      </c>
      <c r="G1330" s="41">
        <v>1993</v>
      </c>
      <c r="H1330" s="34"/>
      <c r="I1330" s="34"/>
      <c r="J1330" s="113"/>
      <c r="K1330" s="39" t="s">
        <v>80</v>
      </c>
      <c r="L1330" s="39" t="s">
        <v>89</v>
      </c>
      <c r="M1330" s="39" t="s">
        <v>90</v>
      </c>
      <c r="N1330" s="39" t="s">
        <v>91</v>
      </c>
      <c r="O1330" s="39" t="s">
        <v>102</v>
      </c>
      <c r="P1330" s="39" t="s">
        <v>103</v>
      </c>
      <c r="Q1330" s="39" t="s">
        <v>104</v>
      </c>
      <c r="R1330" s="35" t="s">
        <v>105</v>
      </c>
      <c r="S1330" s="35" t="s">
        <v>105</v>
      </c>
      <c r="T1330" s="113" t="s">
        <v>2153</v>
      </c>
      <c r="U1330" s="39" t="s">
        <v>31</v>
      </c>
      <c r="V1330" s="35" t="s">
        <v>31</v>
      </c>
      <c r="W1330" s="34" t="s">
        <v>280</v>
      </c>
      <c r="X1330" s="35" t="s">
        <v>284</v>
      </c>
      <c r="Y1330" s="113" t="s">
        <v>2164</v>
      </c>
      <c r="Z1330" s="39" t="s">
        <v>239</v>
      </c>
      <c r="AA1330" s="112"/>
      <c r="AB1330" s="112"/>
      <c r="AC1330" s="41">
        <v>96</v>
      </c>
      <c r="AD1330" s="41" t="s">
        <v>240</v>
      </c>
      <c r="AE1330" s="41" t="s">
        <v>508</v>
      </c>
      <c r="AF1330" s="332" t="s">
        <v>240</v>
      </c>
      <c r="AG1330" s="112" t="s">
        <v>883</v>
      </c>
      <c r="AH1330" s="112">
        <v>2</v>
      </c>
      <c r="AI1330" s="111">
        <v>2</v>
      </c>
      <c r="AJ1330" s="112"/>
      <c r="AK1330" s="114" t="s">
        <v>509</v>
      </c>
      <c r="AL1330" s="336">
        <v>5.64</v>
      </c>
      <c r="AM1330" s="44">
        <v>16.8</v>
      </c>
      <c r="AN1330" s="111">
        <v>0.2</v>
      </c>
      <c r="AO1330" s="111">
        <f t="shared" si="60"/>
        <v>1</v>
      </c>
      <c r="AP1330" s="111">
        <v>1</v>
      </c>
      <c r="AQ1330" s="111"/>
      <c r="AR1330" s="335" t="s">
        <v>240</v>
      </c>
      <c r="AS1330" s="111" t="s">
        <v>240</v>
      </c>
      <c r="AT1330" s="111" t="s">
        <v>295</v>
      </c>
      <c r="AU1330" s="111"/>
      <c r="AV1330" s="112" t="s">
        <v>167</v>
      </c>
      <c r="AW1330" s="112"/>
      <c r="AX1330" s="112">
        <v>22</v>
      </c>
      <c r="AY1330" s="112">
        <v>5.64</v>
      </c>
      <c r="AZ1330" s="334" t="s">
        <v>240</v>
      </c>
      <c r="BA1330" s="112"/>
      <c r="BB1330" s="130"/>
      <c r="BC1330" s="112">
        <v>0.2</v>
      </c>
      <c r="BD1330" s="112"/>
      <c r="BE1330" s="112"/>
      <c r="BF1330" s="112"/>
      <c r="BG1330" s="112"/>
      <c r="BH1330" s="112"/>
      <c r="BI1330" s="112"/>
      <c r="BJ1330" s="112"/>
      <c r="BK1330" s="56"/>
      <c r="BL1330" s="56"/>
      <c r="BM1330" s="56"/>
      <c r="BN1330" s="56"/>
      <c r="BO1330" s="56"/>
      <c r="BP1330" s="223"/>
      <c r="BQ1330" s="112"/>
      <c r="BR1330" s="56" t="s">
        <v>2168</v>
      </c>
      <c r="BS1330" s="112"/>
      <c r="BT1330" s="34" t="s">
        <v>2176</v>
      </c>
      <c r="BU1330" s="112"/>
      <c r="BV1330" s="34"/>
      <c r="BW1330" s="34"/>
      <c r="BX1330" s="34"/>
    </row>
    <row r="1331" spans="1:76" x14ac:dyDescent="0.35">
      <c r="A1331" s="34" t="s">
        <v>1692</v>
      </c>
      <c r="B1331" s="34"/>
      <c r="C1331" s="34"/>
      <c r="D1331" s="34"/>
      <c r="E1331" s="113" t="s">
        <v>300</v>
      </c>
      <c r="F1331" s="113" t="s">
        <v>1603</v>
      </c>
      <c r="G1331" s="41">
        <v>1993</v>
      </c>
      <c r="H1331" s="34"/>
      <c r="I1331" s="34"/>
      <c r="J1331" s="113"/>
      <c r="K1331" s="39" t="s">
        <v>80</v>
      </c>
      <c r="L1331" s="39" t="s">
        <v>89</v>
      </c>
      <c r="M1331" s="39" t="s">
        <v>90</v>
      </c>
      <c r="N1331" s="39" t="s">
        <v>91</v>
      </c>
      <c r="O1331" s="39" t="s">
        <v>102</v>
      </c>
      <c r="P1331" s="39" t="s">
        <v>103</v>
      </c>
      <c r="Q1331" s="39" t="s">
        <v>104</v>
      </c>
      <c r="R1331" s="35" t="s">
        <v>105</v>
      </c>
      <c r="S1331" s="35" t="s">
        <v>105</v>
      </c>
      <c r="T1331" s="113" t="s">
        <v>2153</v>
      </c>
      <c r="U1331" s="39" t="s">
        <v>31</v>
      </c>
      <c r="V1331" s="35" t="s">
        <v>31</v>
      </c>
      <c r="W1331" s="34" t="s">
        <v>280</v>
      </c>
      <c r="X1331" s="35" t="s">
        <v>284</v>
      </c>
      <c r="Y1331" s="113" t="s">
        <v>2164</v>
      </c>
      <c r="Z1331" s="39" t="s">
        <v>239</v>
      </c>
      <c r="AA1331" s="112"/>
      <c r="AB1331" s="112"/>
      <c r="AC1331" s="41">
        <v>96</v>
      </c>
      <c r="AD1331" s="41" t="s">
        <v>240</v>
      </c>
      <c r="AE1331" s="41" t="s">
        <v>508</v>
      </c>
      <c r="AF1331" s="332" t="s">
        <v>240</v>
      </c>
      <c r="AG1331" s="112" t="s">
        <v>883</v>
      </c>
      <c r="AH1331" s="112">
        <v>4.9000000000000004</v>
      </c>
      <c r="AI1331" s="111">
        <v>4.9000000000000004</v>
      </c>
      <c r="AJ1331" s="112"/>
      <c r="AK1331" s="114" t="s">
        <v>509</v>
      </c>
      <c r="AL1331" s="336">
        <v>5.83</v>
      </c>
      <c r="AM1331" s="44">
        <v>16.8</v>
      </c>
      <c r="AN1331" s="111">
        <v>0.3</v>
      </c>
      <c r="AO1331" s="111">
        <f t="shared" si="60"/>
        <v>1</v>
      </c>
      <c r="AP1331" s="111">
        <v>1</v>
      </c>
      <c r="AQ1331" s="111"/>
      <c r="AR1331" s="335" t="s">
        <v>240</v>
      </c>
      <c r="AS1331" s="111" t="s">
        <v>240</v>
      </c>
      <c r="AT1331" s="111" t="s">
        <v>295</v>
      </c>
      <c r="AU1331" s="111"/>
      <c r="AV1331" s="112" t="s">
        <v>167</v>
      </c>
      <c r="AW1331" s="112"/>
      <c r="AX1331" s="112">
        <v>22</v>
      </c>
      <c r="AY1331" s="112">
        <v>5.83</v>
      </c>
      <c r="AZ1331" s="334" t="s">
        <v>240</v>
      </c>
      <c r="BA1331" s="112"/>
      <c r="BB1331" s="130"/>
      <c r="BC1331" s="112">
        <v>0.3</v>
      </c>
      <c r="BD1331" s="112"/>
      <c r="BE1331" s="112"/>
      <c r="BF1331" s="112"/>
      <c r="BG1331" s="112"/>
      <c r="BH1331" s="112"/>
      <c r="BI1331" s="112"/>
      <c r="BJ1331" s="112"/>
      <c r="BK1331" s="56"/>
      <c r="BL1331" s="56"/>
      <c r="BM1331" s="56"/>
      <c r="BN1331" s="56"/>
      <c r="BO1331" s="56"/>
      <c r="BP1331" s="223"/>
      <c r="BQ1331" s="112"/>
      <c r="BR1331" s="56" t="s">
        <v>2168</v>
      </c>
      <c r="BS1331" s="112"/>
      <c r="BT1331" s="34" t="s">
        <v>2176</v>
      </c>
      <c r="BU1331" s="112"/>
      <c r="BV1331" s="34"/>
      <c r="BW1331" s="34"/>
      <c r="BX1331" s="34"/>
    </row>
    <row r="1332" spans="1:76" x14ac:dyDescent="0.35">
      <c r="A1332" s="34" t="s">
        <v>1692</v>
      </c>
      <c r="B1332" s="34"/>
      <c r="C1332" s="34"/>
      <c r="D1332" s="34"/>
      <c r="E1332" s="113" t="s">
        <v>300</v>
      </c>
      <c r="F1332" s="113" t="s">
        <v>1603</v>
      </c>
      <c r="G1332" s="41">
        <v>1993</v>
      </c>
      <c r="H1332" s="34"/>
      <c r="I1332" s="34"/>
      <c r="J1332" s="113"/>
      <c r="K1332" s="39" t="s">
        <v>80</v>
      </c>
      <c r="L1332" s="39" t="s">
        <v>89</v>
      </c>
      <c r="M1332" s="39" t="s">
        <v>90</v>
      </c>
      <c r="N1332" s="39" t="s">
        <v>91</v>
      </c>
      <c r="O1332" s="39" t="s">
        <v>102</v>
      </c>
      <c r="P1332" s="39" t="s">
        <v>103</v>
      </c>
      <c r="Q1332" s="39" t="s">
        <v>104</v>
      </c>
      <c r="R1332" s="35" t="s">
        <v>105</v>
      </c>
      <c r="S1332" s="35" t="s">
        <v>105</v>
      </c>
      <c r="T1332" s="113" t="s">
        <v>2153</v>
      </c>
      <c r="U1332" s="39" t="s">
        <v>31</v>
      </c>
      <c r="V1332" s="35" t="s">
        <v>31</v>
      </c>
      <c r="W1332" s="34" t="s">
        <v>280</v>
      </c>
      <c r="X1332" s="35" t="s">
        <v>284</v>
      </c>
      <c r="Y1332" s="113" t="s">
        <v>2164</v>
      </c>
      <c r="Z1332" s="39" t="s">
        <v>239</v>
      </c>
      <c r="AA1332" s="112"/>
      <c r="AB1332" s="112"/>
      <c r="AC1332" s="41">
        <v>96</v>
      </c>
      <c r="AD1332" s="41" t="s">
        <v>240</v>
      </c>
      <c r="AE1332" s="41" t="s">
        <v>508</v>
      </c>
      <c r="AF1332" s="332" t="s">
        <v>240</v>
      </c>
      <c r="AG1332" s="112" t="s">
        <v>883</v>
      </c>
      <c r="AH1332" s="112">
        <v>2.8</v>
      </c>
      <c r="AI1332" s="111">
        <v>2.8</v>
      </c>
      <c r="AJ1332" s="112"/>
      <c r="AK1332" s="114" t="s">
        <v>509</v>
      </c>
      <c r="AL1332" s="336">
        <v>6.2</v>
      </c>
      <c r="AM1332" s="44">
        <v>16.8</v>
      </c>
      <c r="AN1332" s="111">
        <v>0.5</v>
      </c>
      <c r="AO1332" s="111">
        <f t="shared" si="60"/>
        <v>1</v>
      </c>
      <c r="AP1332" s="111">
        <v>1</v>
      </c>
      <c r="AQ1332" s="111"/>
      <c r="AR1332" s="335" t="s">
        <v>240</v>
      </c>
      <c r="AS1332" s="111" t="s">
        <v>240</v>
      </c>
      <c r="AT1332" s="111" t="s">
        <v>295</v>
      </c>
      <c r="AU1332" s="111"/>
      <c r="AV1332" s="112" t="s">
        <v>167</v>
      </c>
      <c r="AW1332" s="112"/>
      <c r="AX1332" s="112">
        <v>22</v>
      </c>
      <c r="AY1332" s="112">
        <v>6.2</v>
      </c>
      <c r="AZ1332" s="334" t="s">
        <v>240</v>
      </c>
      <c r="BA1332" s="112"/>
      <c r="BB1332" s="130"/>
      <c r="BC1332" s="112">
        <v>0.5</v>
      </c>
      <c r="BD1332" s="112"/>
      <c r="BE1332" s="112"/>
      <c r="BF1332" s="112"/>
      <c r="BG1332" s="112"/>
      <c r="BH1332" s="112"/>
      <c r="BI1332" s="112"/>
      <c r="BJ1332" s="112"/>
      <c r="BK1332" s="56"/>
      <c r="BL1332" s="56"/>
      <c r="BM1332" s="56"/>
      <c r="BN1332" s="56"/>
      <c r="BO1332" s="56"/>
      <c r="BP1332" s="223"/>
      <c r="BQ1332" s="112"/>
      <c r="BR1332" s="56" t="s">
        <v>2168</v>
      </c>
      <c r="BS1332" s="112"/>
      <c r="BT1332" s="34" t="s">
        <v>2176</v>
      </c>
      <c r="BU1332" s="112"/>
      <c r="BV1332" s="34"/>
      <c r="BW1332" s="34"/>
      <c r="BX1332" s="34"/>
    </row>
    <row r="1333" spans="1:76" x14ac:dyDescent="0.35">
      <c r="A1333" s="34" t="s">
        <v>1692</v>
      </c>
      <c r="B1333" s="34"/>
      <c r="C1333" s="34"/>
      <c r="D1333" s="34"/>
      <c r="E1333" s="113" t="s">
        <v>300</v>
      </c>
      <c r="F1333" s="113" t="s">
        <v>1603</v>
      </c>
      <c r="G1333" s="41">
        <v>1993</v>
      </c>
      <c r="H1333" s="34"/>
      <c r="I1333" s="34"/>
      <c r="J1333" s="113"/>
      <c r="K1333" s="39" t="s">
        <v>80</v>
      </c>
      <c r="L1333" s="39" t="s">
        <v>89</v>
      </c>
      <c r="M1333" s="39" t="s">
        <v>90</v>
      </c>
      <c r="N1333" s="39" t="s">
        <v>91</v>
      </c>
      <c r="O1333" s="39" t="s">
        <v>102</v>
      </c>
      <c r="P1333" s="39" t="s">
        <v>103</v>
      </c>
      <c r="Q1333" s="39" t="s">
        <v>104</v>
      </c>
      <c r="R1333" s="35" t="s">
        <v>105</v>
      </c>
      <c r="S1333" s="35" t="s">
        <v>105</v>
      </c>
      <c r="T1333" s="113" t="s">
        <v>2153</v>
      </c>
      <c r="U1333" s="39" t="s">
        <v>31</v>
      </c>
      <c r="V1333" s="35" t="s">
        <v>31</v>
      </c>
      <c r="W1333" s="34" t="s">
        <v>280</v>
      </c>
      <c r="X1333" s="35" t="s">
        <v>284</v>
      </c>
      <c r="Y1333" s="113" t="s">
        <v>2164</v>
      </c>
      <c r="Z1333" s="39" t="s">
        <v>239</v>
      </c>
      <c r="AA1333" s="112"/>
      <c r="AB1333" s="112"/>
      <c r="AC1333" s="41">
        <v>96</v>
      </c>
      <c r="AD1333" s="41" t="s">
        <v>240</v>
      </c>
      <c r="AE1333" s="41" t="s">
        <v>508</v>
      </c>
      <c r="AF1333" s="332" t="s">
        <v>240</v>
      </c>
      <c r="AG1333" s="112" t="s">
        <v>883</v>
      </c>
      <c r="AH1333" s="112">
        <v>11.1</v>
      </c>
      <c r="AI1333" s="111">
        <v>11.1</v>
      </c>
      <c r="AJ1333" s="112"/>
      <c r="AK1333" s="114" t="s">
        <v>509</v>
      </c>
      <c r="AL1333" s="336">
        <v>5.4</v>
      </c>
      <c r="AM1333" s="44">
        <v>16.8</v>
      </c>
      <c r="AN1333" s="111">
        <v>3.3</v>
      </c>
      <c r="AO1333" s="111">
        <f t="shared" si="60"/>
        <v>1</v>
      </c>
      <c r="AP1333" s="111">
        <v>1</v>
      </c>
      <c r="AQ1333" s="111"/>
      <c r="AR1333" s="335" t="s">
        <v>240</v>
      </c>
      <c r="AS1333" s="111" t="s">
        <v>240</v>
      </c>
      <c r="AT1333" s="111" t="s">
        <v>295</v>
      </c>
      <c r="AU1333" s="111"/>
      <c r="AV1333" s="112" t="s">
        <v>167</v>
      </c>
      <c r="AW1333" s="112"/>
      <c r="AX1333" s="112">
        <v>22</v>
      </c>
      <c r="AY1333" s="112">
        <v>5.4</v>
      </c>
      <c r="AZ1333" s="334" t="s">
        <v>240</v>
      </c>
      <c r="BA1333" s="112"/>
      <c r="BB1333" s="130"/>
      <c r="BC1333" s="112">
        <v>3.3</v>
      </c>
      <c r="BD1333" s="112"/>
      <c r="BE1333" s="112"/>
      <c r="BF1333" s="112"/>
      <c r="BG1333" s="112"/>
      <c r="BH1333" s="112"/>
      <c r="BI1333" s="112"/>
      <c r="BJ1333" s="112"/>
      <c r="BK1333" s="56"/>
      <c r="BL1333" s="56"/>
      <c r="BM1333" s="56"/>
      <c r="BN1333" s="56"/>
      <c r="BO1333" s="56"/>
      <c r="BP1333" s="223"/>
      <c r="BQ1333" s="112"/>
      <c r="BR1333" s="56" t="s">
        <v>2171</v>
      </c>
      <c r="BS1333" s="112"/>
      <c r="BT1333" s="34" t="s">
        <v>2176</v>
      </c>
      <c r="BU1333" s="112"/>
      <c r="BV1333" s="34"/>
      <c r="BW1333" s="34"/>
      <c r="BX1333" s="34"/>
    </row>
    <row r="1334" spans="1:76" x14ac:dyDescent="0.35">
      <c r="A1334" s="34" t="s">
        <v>1692</v>
      </c>
      <c r="B1334" s="34"/>
      <c r="C1334" s="34"/>
      <c r="D1334" s="34"/>
      <c r="E1334" s="113" t="s">
        <v>300</v>
      </c>
      <c r="F1334" s="113" t="s">
        <v>1603</v>
      </c>
      <c r="G1334" s="41">
        <v>1993</v>
      </c>
      <c r="H1334" s="34"/>
      <c r="I1334" s="34"/>
      <c r="J1334" s="113"/>
      <c r="K1334" s="39" t="s">
        <v>80</v>
      </c>
      <c r="L1334" s="39" t="s">
        <v>89</v>
      </c>
      <c r="M1334" s="39" t="s">
        <v>90</v>
      </c>
      <c r="N1334" s="39" t="s">
        <v>91</v>
      </c>
      <c r="O1334" s="39" t="s">
        <v>102</v>
      </c>
      <c r="P1334" s="39" t="s">
        <v>103</v>
      </c>
      <c r="Q1334" s="39" t="s">
        <v>104</v>
      </c>
      <c r="R1334" s="35" t="s">
        <v>105</v>
      </c>
      <c r="S1334" s="35" t="s">
        <v>105</v>
      </c>
      <c r="T1334" s="113" t="s">
        <v>2153</v>
      </c>
      <c r="U1334" s="39" t="s">
        <v>31</v>
      </c>
      <c r="V1334" s="35" t="s">
        <v>31</v>
      </c>
      <c r="W1334" s="34" t="s">
        <v>280</v>
      </c>
      <c r="X1334" s="35" t="s">
        <v>284</v>
      </c>
      <c r="Y1334" s="113" t="s">
        <v>2164</v>
      </c>
      <c r="Z1334" s="39" t="s">
        <v>239</v>
      </c>
      <c r="AA1334" s="112"/>
      <c r="AB1334" s="112"/>
      <c r="AC1334" s="41">
        <v>96</v>
      </c>
      <c r="AD1334" s="41" t="s">
        <v>240</v>
      </c>
      <c r="AE1334" s="41" t="s">
        <v>508</v>
      </c>
      <c r="AF1334" s="332" t="s">
        <v>240</v>
      </c>
      <c r="AG1334" s="112" t="s">
        <v>883</v>
      </c>
      <c r="AH1334" s="112">
        <v>9.9</v>
      </c>
      <c r="AI1334" s="111">
        <v>9.9</v>
      </c>
      <c r="AJ1334" s="112"/>
      <c r="AK1334" s="114" t="s">
        <v>509</v>
      </c>
      <c r="AL1334" s="336">
        <v>5.49</v>
      </c>
      <c r="AM1334" s="44">
        <v>16.8</v>
      </c>
      <c r="AN1334" s="111">
        <v>3.1</v>
      </c>
      <c r="AO1334" s="111">
        <f t="shared" si="60"/>
        <v>1</v>
      </c>
      <c r="AP1334" s="111">
        <v>1</v>
      </c>
      <c r="AQ1334" s="111"/>
      <c r="AR1334" s="335" t="s">
        <v>240</v>
      </c>
      <c r="AS1334" s="111" t="s">
        <v>240</v>
      </c>
      <c r="AT1334" s="111" t="s">
        <v>295</v>
      </c>
      <c r="AU1334" s="111"/>
      <c r="AV1334" s="112" t="s">
        <v>167</v>
      </c>
      <c r="AW1334" s="112"/>
      <c r="AX1334" s="112">
        <v>22</v>
      </c>
      <c r="AY1334" s="112">
        <v>5.49</v>
      </c>
      <c r="AZ1334" s="334" t="s">
        <v>240</v>
      </c>
      <c r="BA1334" s="112"/>
      <c r="BB1334" s="130"/>
      <c r="BC1334" s="112">
        <v>3.1</v>
      </c>
      <c r="BD1334" s="112"/>
      <c r="BE1334" s="112"/>
      <c r="BF1334" s="112"/>
      <c r="BG1334" s="112"/>
      <c r="BH1334" s="112"/>
      <c r="BI1334" s="112"/>
      <c r="BJ1334" s="112"/>
      <c r="BK1334" s="56"/>
      <c r="BL1334" s="56"/>
      <c r="BM1334" s="56"/>
      <c r="BN1334" s="56"/>
      <c r="BO1334" s="56"/>
      <c r="BP1334" s="223"/>
      <c r="BQ1334" s="112"/>
      <c r="BR1334" s="56" t="s">
        <v>2171</v>
      </c>
      <c r="BS1334" s="112"/>
      <c r="BT1334" s="34" t="s">
        <v>2176</v>
      </c>
      <c r="BU1334" s="112"/>
      <c r="BV1334" s="34"/>
      <c r="BW1334" s="34"/>
      <c r="BX1334" s="34"/>
    </row>
    <row r="1335" spans="1:76" x14ac:dyDescent="0.35">
      <c r="A1335" s="34" t="s">
        <v>1692</v>
      </c>
      <c r="B1335" s="34"/>
      <c r="C1335" s="34"/>
      <c r="D1335" s="34"/>
      <c r="E1335" s="113" t="s">
        <v>300</v>
      </c>
      <c r="F1335" s="113" t="s">
        <v>1603</v>
      </c>
      <c r="G1335" s="41">
        <v>1993</v>
      </c>
      <c r="H1335" s="34"/>
      <c r="I1335" s="34"/>
      <c r="J1335" s="113"/>
      <c r="K1335" s="39" t="s">
        <v>80</v>
      </c>
      <c r="L1335" s="39" t="s">
        <v>89</v>
      </c>
      <c r="M1335" s="39" t="s">
        <v>90</v>
      </c>
      <c r="N1335" s="39" t="s">
        <v>91</v>
      </c>
      <c r="O1335" s="39" t="s">
        <v>102</v>
      </c>
      <c r="P1335" s="39" t="s">
        <v>103</v>
      </c>
      <c r="Q1335" s="39" t="s">
        <v>104</v>
      </c>
      <c r="R1335" s="35" t="s">
        <v>105</v>
      </c>
      <c r="S1335" s="35" t="s">
        <v>105</v>
      </c>
      <c r="T1335" s="113" t="s">
        <v>2153</v>
      </c>
      <c r="U1335" s="39" t="s">
        <v>31</v>
      </c>
      <c r="V1335" s="35" t="s">
        <v>31</v>
      </c>
      <c r="W1335" s="34" t="s">
        <v>280</v>
      </c>
      <c r="X1335" s="35" t="s">
        <v>284</v>
      </c>
      <c r="Y1335" s="113" t="s">
        <v>2164</v>
      </c>
      <c r="Z1335" s="39" t="s">
        <v>239</v>
      </c>
      <c r="AA1335" s="112"/>
      <c r="AB1335" s="112"/>
      <c r="AC1335" s="41">
        <v>96</v>
      </c>
      <c r="AD1335" s="41" t="s">
        <v>240</v>
      </c>
      <c r="AE1335" s="41" t="s">
        <v>508</v>
      </c>
      <c r="AF1335" s="332" t="s">
        <v>240</v>
      </c>
      <c r="AG1335" s="112" t="s">
        <v>883</v>
      </c>
      <c r="AH1335" s="112">
        <v>15.7</v>
      </c>
      <c r="AI1335" s="111">
        <v>15.7</v>
      </c>
      <c r="AJ1335" s="112"/>
      <c r="AK1335" s="114" t="s">
        <v>509</v>
      </c>
      <c r="AL1335" s="336">
        <v>5.85</v>
      </c>
      <c r="AM1335" s="44">
        <v>16.8</v>
      </c>
      <c r="AN1335" s="111">
        <v>3.1</v>
      </c>
      <c r="AO1335" s="111">
        <f t="shared" si="60"/>
        <v>1</v>
      </c>
      <c r="AP1335" s="111">
        <v>1</v>
      </c>
      <c r="AQ1335" s="111"/>
      <c r="AR1335" s="335" t="s">
        <v>240</v>
      </c>
      <c r="AS1335" s="111" t="s">
        <v>240</v>
      </c>
      <c r="AT1335" s="111" t="s">
        <v>295</v>
      </c>
      <c r="AU1335" s="111"/>
      <c r="AV1335" s="112" t="s">
        <v>167</v>
      </c>
      <c r="AW1335" s="112"/>
      <c r="AX1335" s="112">
        <v>22</v>
      </c>
      <c r="AY1335" s="112">
        <v>5.85</v>
      </c>
      <c r="AZ1335" s="334" t="s">
        <v>240</v>
      </c>
      <c r="BA1335" s="112"/>
      <c r="BB1335" s="130"/>
      <c r="BC1335" s="112">
        <v>3.1</v>
      </c>
      <c r="BD1335" s="112"/>
      <c r="BE1335" s="112"/>
      <c r="BF1335" s="112"/>
      <c r="BG1335" s="112"/>
      <c r="BH1335" s="112"/>
      <c r="BI1335" s="112"/>
      <c r="BJ1335" s="112"/>
      <c r="BK1335" s="56"/>
      <c r="BL1335" s="56"/>
      <c r="BM1335" s="56"/>
      <c r="BN1335" s="56"/>
      <c r="BO1335" s="56"/>
      <c r="BP1335" s="223"/>
      <c r="BQ1335" s="112"/>
      <c r="BR1335" s="56" t="s">
        <v>2171</v>
      </c>
      <c r="BS1335" s="112"/>
      <c r="BT1335" s="34" t="s">
        <v>2176</v>
      </c>
      <c r="BU1335" s="112"/>
      <c r="BV1335" s="34"/>
      <c r="BW1335" s="34"/>
      <c r="BX1335" s="34"/>
    </row>
    <row r="1336" spans="1:76" x14ac:dyDescent="0.35">
      <c r="A1336" s="34" t="s">
        <v>1692</v>
      </c>
      <c r="B1336" s="34"/>
      <c r="C1336" s="34"/>
      <c r="D1336" s="34"/>
      <c r="E1336" s="113" t="s">
        <v>300</v>
      </c>
      <c r="F1336" s="113" t="s">
        <v>1603</v>
      </c>
      <c r="G1336" s="41">
        <v>1993</v>
      </c>
      <c r="H1336" s="34"/>
      <c r="I1336" s="34"/>
      <c r="J1336" s="113"/>
      <c r="K1336" s="39" t="s">
        <v>80</v>
      </c>
      <c r="L1336" s="39" t="s">
        <v>89</v>
      </c>
      <c r="M1336" s="39" t="s">
        <v>90</v>
      </c>
      <c r="N1336" s="39" t="s">
        <v>91</v>
      </c>
      <c r="O1336" s="39" t="s">
        <v>102</v>
      </c>
      <c r="P1336" s="39" t="s">
        <v>103</v>
      </c>
      <c r="Q1336" s="39" t="s">
        <v>104</v>
      </c>
      <c r="R1336" s="35" t="s">
        <v>105</v>
      </c>
      <c r="S1336" s="35" t="s">
        <v>105</v>
      </c>
      <c r="T1336" s="113" t="s">
        <v>2153</v>
      </c>
      <c r="U1336" s="39" t="s">
        <v>31</v>
      </c>
      <c r="V1336" s="35" t="s">
        <v>31</v>
      </c>
      <c r="W1336" s="34" t="s">
        <v>280</v>
      </c>
      <c r="X1336" s="35" t="s">
        <v>284</v>
      </c>
      <c r="Y1336" s="113" t="s">
        <v>2164</v>
      </c>
      <c r="Z1336" s="39" t="s">
        <v>239</v>
      </c>
      <c r="AA1336" s="112"/>
      <c r="AB1336" s="112"/>
      <c r="AC1336" s="41">
        <v>96</v>
      </c>
      <c r="AD1336" s="41" t="s">
        <v>240</v>
      </c>
      <c r="AE1336" s="41" t="s">
        <v>508</v>
      </c>
      <c r="AF1336" s="332" t="s">
        <v>240</v>
      </c>
      <c r="AG1336" s="112" t="s">
        <v>883</v>
      </c>
      <c r="AH1336" s="112">
        <v>15.1</v>
      </c>
      <c r="AI1336" s="111">
        <v>15.1</v>
      </c>
      <c r="AJ1336" s="112"/>
      <c r="AK1336" s="114" t="s">
        <v>509</v>
      </c>
      <c r="AL1336" s="336">
        <v>5.85</v>
      </c>
      <c r="AM1336" s="44">
        <v>16.8</v>
      </c>
      <c r="AN1336" s="111">
        <v>3.3</v>
      </c>
      <c r="AO1336" s="111">
        <f t="shared" si="60"/>
        <v>1</v>
      </c>
      <c r="AP1336" s="111">
        <v>1</v>
      </c>
      <c r="AQ1336" s="111"/>
      <c r="AR1336" s="335" t="s">
        <v>240</v>
      </c>
      <c r="AS1336" s="111" t="s">
        <v>240</v>
      </c>
      <c r="AT1336" s="111" t="s">
        <v>295</v>
      </c>
      <c r="AU1336" s="111"/>
      <c r="AV1336" s="112" t="s">
        <v>167</v>
      </c>
      <c r="AW1336" s="112"/>
      <c r="AX1336" s="112">
        <v>22</v>
      </c>
      <c r="AY1336" s="112">
        <v>5.85</v>
      </c>
      <c r="AZ1336" s="334" t="s">
        <v>240</v>
      </c>
      <c r="BA1336" s="112"/>
      <c r="BB1336" s="130"/>
      <c r="BC1336" s="112">
        <v>3.3</v>
      </c>
      <c r="BD1336" s="112"/>
      <c r="BE1336" s="112"/>
      <c r="BF1336" s="112"/>
      <c r="BG1336" s="112"/>
      <c r="BH1336" s="112"/>
      <c r="BI1336" s="112"/>
      <c r="BJ1336" s="112"/>
      <c r="BK1336" s="56"/>
      <c r="BL1336" s="56"/>
      <c r="BM1336" s="56"/>
      <c r="BN1336" s="56"/>
      <c r="BO1336" s="56"/>
      <c r="BP1336" s="223"/>
      <c r="BQ1336" s="112"/>
      <c r="BR1336" s="56" t="s">
        <v>2171</v>
      </c>
      <c r="BS1336" s="112"/>
      <c r="BT1336" s="34" t="s">
        <v>2176</v>
      </c>
      <c r="BU1336" s="112"/>
      <c r="BV1336" s="34"/>
      <c r="BW1336" s="34"/>
      <c r="BX1336" s="34"/>
    </row>
    <row r="1337" spans="1:76" x14ac:dyDescent="0.35">
      <c r="A1337" s="34" t="s">
        <v>1692</v>
      </c>
      <c r="B1337" s="34"/>
      <c r="C1337" s="34"/>
      <c r="D1337" s="34"/>
      <c r="E1337" s="34" t="s">
        <v>300</v>
      </c>
      <c r="F1337" s="34" t="s">
        <v>1603</v>
      </c>
      <c r="G1337" s="41">
        <v>1993</v>
      </c>
      <c r="H1337" s="34"/>
      <c r="I1337" s="34"/>
      <c r="J1337" s="34"/>
      <c r="K1337" s="39" t="s">
        <v>80</v>
      </c>
      <c r="L1337" s="39" t="s">
        <v>89</v>
      </c>
      <c r="M1337" s="39" t="s">
        <v>90</v>
      </c>
      <c r="N1337" s="39" t="s">
        <v>91</v>
      </c>
      <c r="O1337" s="39" t="s">
        <v>102</v>
      </c>
      <c r="P1337" s="39" t="s">
        <v>103</v>
      </c>
      <c r="Q1337" s="39" t="s">
        <v>104</v>
      </c>
      <c r="R1337" s="35" t="s">
        <v>105</v>
      </c>
      <c r="S1337" s="35" t="s">
        <v>105</v>
      </c>
      <c r="T1337" s="113" t="s">
        <v>2153</v>
      </c>
      <c r="U1337" s="39" t="s">
        <v>31</v>
      </c>
      <c r="V1337" s="35" t="s">
        <v>31</v>
      </c>
      <c r="W1337" s="34" t="s">
        <v>280</v>
      </c>
      <c r="X1337" s="35" t="s">
        <v>284</v>
      </c>
      <c r="Y1337" s="113" t="s">
        <v>2164</v>
      </c>
      <c r="Z1337" s="39" t="s">
        <v>239</v>
      </c>
      <c r="AA1337" s="112"/>
      <c r="AB1337" s="112"/>
      <c r="AC1337" s="41">
        <v>96</v>
      </c>
      <c r="AD1337" s="41" t="s">
        <v>240</v>
      </c>
      <c r="AE1337" s="41" t="s">
        <v>508</v>
      </c>
      <c r="AF1337" s="332" t="s">
        <v>240</v>
      </c>
      <c r="AG1337" s="112" t="s">
        <v>883</v>
      </c>
      <c r="AH1337" s="346">
        <v>105.4</v>
      </c>
      <c r="AI1337" s="111">
        <v>105.4</v>
      </c>
      <c r="AJ1337" s="346"/>
      <c r="AK1337" s="114" t="s">
        <v>509</v>
      </c>
      <c r="AL1337" s="336">
        <v>7.05</v>
      </c>
      <c r="AM1337" s="44">
        <v>16.8</v>
      </c>
      <c r="AN1337" s="111">
        <v>16</v>
      </c>
      <c r="AO1337" s="111">
        <f t="shared" si="60"/>
        <v>1</v>
      </c>
      <c r="AP1337" s="111">
        <v>1</v>
      </c>
      <c r="AQ1337" s="111"/>
      <c r="AR1337" s="335" t="s">
        <v>240</v>
      </c>
      <c r="AS1337" s="111" t="s">
        <v>240</v>
      </c>
      <c r="AT1337" s="111" t="s">
        <v>295</v>
      </c>
      <c r="AU1337" s="111"/>
      <c r="AV1337" s="112" t="s">
        <v>167</v>
      </c>
      <c r="AW1337" s="348"/>
      <c r="AX1337" s="349">
        <v>22</v>
      </c>
      <c r="AY1337" s="348">
        <v>7.05</v>
      </c>
      <c r="AZ1337" s="334" t="s">
        <v>240</v>
      </c>
      <c r="BA1337" s="130"/>
      <c r="BB1337" s="130"/>
      <c r="BC1337" s="348">
        <v>16</v>
      </c>
      <c r="BD1337" s="348"/>
      <c r="BE1337" s="346"/>
      <c r="BF1337" s="348"/>
      <c r="BG1337" s="348"/>
      <c r="BH1337" s="348"/>
      <c r="BI1337" s="348"/>
      <c r="BJ1337" s="112"/>
      <c r="BK1337" s="346"/>
      <c r="BL1337" s="346"/>
      <c r="BM1337" s="346"/>
      <c r="BN1337" s="346"/>
      <c r="BO1337" s="346"/>
      <c r="BP1337" s="347"/>
      <c r="BQ1337" s="346"/>
      <c r="BR1337" s="346" t="s">
        <v>2175</v>
      </c>
      <c r="BS1337" s="34"/>
      <c r="BT1337" s="34" t="s">
        <v>2176</v>
      </c>
      <c r="BU1337" s="34"/>
      <c r="BV1337" s="34"/>
      <c r="BW1337" s="34"/>
      <c r="BX1337" s="34"/>
    </row>
    <row r="1338" spans="1:76" x14ac:dyDescent="0.35">
      <c r="A1338" s="34" t="s">
        <v>329</v>
      </c>
      <c r="B1338" s="34"/>
      <c r="C1338" s="34"/>
      <c r="D1338" s="34"/>
      <c r="E1338" s="338" t="s">
        <v>2177</v>
      </c>
      <c r="F1338" s="338" t="s">
        <v>2178</v>
      </c>
      <c r="G1338" s="40">
        <v>1995</v>
      </c>
      <c r="H1338" s="34"/>
      <c r="I1338" s="34"/>
      <c r="J1338" s="338"/>
      <c r="K1338" s="39" t="s">
        <v>80</v>
      </c>
      <c r="L1338" s="39" t="s">
        <v>89</v>
      </c>
      <c r="M1338" s="39" t="s">
        <v>90</v>
      </c>
      <c r="N1338" s="39" t="s">
        <v>91</v>
      </c>
      <c r="O1338" s="39" t="s">
        <v>102</v>
      </c>
      <c r="P1338" s="39" t="s">
        <v>103</v>
      </c>
      <c r="Q1338" s="39" t="s">
        <v>104</v>
      </c>
      <c r="R1338" s="35" t="s">
        <v>105</v>
      </c>
      <c r="S1338" s="35" t="s">
        <v>105</v>
      </c>
      <c r="T1338" s="35" t="s">
        <v>2145</v>
      </c>
      <c r="U1338" s="39" t="s">
        <v>31</v>
      </c>
      <c r="V1338" s="35" t="s">
        <v>31</v>
      </c>
      <c r="W1338" s="34" t="s">
        <v>280</v>
      </c>
      <c r="X1338" s="35" t="s">
        <v>284</v>
      </c>
      <c r="Y1338" s="35" t="s">
        <v>327</v>
      </c>
      <c r="Z1338" s="39" t="s">
        <v>239</v>
      </c>
      <c r="AA1338" s="339"/>
      <c r="AB1338" s="339"/>
      <c r="AC1338" s="40">
        <v>96</v>
      </c>
      <c r="AD1338" s="40" t="s">
        <v>240</v>
      </c>
      <c r="AE1338" s="40" t="s">
        <v>508</v>
      </c>
      <c r="AF1338" s="332" t="s">
        <v>240</v>
      </c>
      <c r="AG1338" s="339"/>
      <c r="AH1338" s="339" t="s">
        <v>2179</v>
      </c>
      <c r="AI1338" s="111">
        <v>297</v>
      </c>
      <c r="AJ1338" s="339"/>
      <c r="AK1338" s="112" t="s">
        <v>509</v>
      </c>
      <c r="AL1338" s="336">
        <v>8.35</v>
      </c>
      <c r="AM1338" s="44">
        <v>158.98917940624574</v>
      </c>
      <c r="AN1338" s="111"/>
      <c r="AO1338" s="111">
        <v>2</v>
      </c>
      <c r="AP1338" s="111">
        <v>3</v>
      </c>
      <c r="AQ1338" s="111" t="s">
        <v>822</v>
      </c>
      <c r="AR1338" s="335" t="s">
        <v>240</v>
      </c>
      <c r="AS1338" s="111" t="s">
        <v>295</v>
      </c>
      <c r="AT1338" s="111" t="s">
        <v>295</v>
      </c>
      <c r="AU1338" s="111" t="s">
        <v>240</v>
      </c>
      <c r="AV1338" s="112" t="s">
        <v>167</v>
      </c>
      <c r="AW1338" s="339"/>
      <c r="AX1338" s="339">
        <v>12</v>
      </c>
      <c r="AY1338" s="334">
        <v>8.35</v>
      </c>
      <c r="AZ1338" s="334" t="s">
        <v>240</v>
      </c>
      <c r="BA1338" s="339">
        <v>159</v>
      </c>
      <c r="BB1338" s="130">
        <v>158.98917940624574</v>
      </c>
      <c r="BC1338" s="339" t="s">
        <v>559</v>
      </c>
      <c r="BD1338" s="339"/>
      <c r="BE1338" s="339" t="s">
        <v>559</v>
      </c>
      <c r="BF1338" s="339"/>
      <c r="BG1338" s="339"/>
      <c r="BH1338" s="334"/>
      <c r="BI1338" s="334"/>
      <c r="BJ1338" s="112">
        <v>0.01</v>
      </c>
      <c r="BK1338" s="56">
        <v>42.375196060484974</v>
      </c>
      <c r="BL1338" s="56">
        <v>12.913626722490232</v>
      </c>
      <c r="BM1338" s="56">
        <v>22.507170217856419</v>
      </c>
      <c r="BN1338" s="56">
        <v>3.456440158189944</v>
      </c>
      <c r="BO1338" s="56">
        <v>39.525067875644346</v>
      </c>
      <c r="BP1338" s="223">
        <v>25.591699940046379</v>
      </c>
      <c r="BQ1338" s="334">
        <v>135</v>
      </c>
      <c r="BR1338" s="56"/>
      <c r="BS1338" s="339"/>
      <c r="BT1338" s="338" t="s">
        <v>773</v>
      </c>
      <c r="BU1338" s="338" t="s">
        <v>825</v>
      </c>
      <c r="BV1338" s="34"/>
      <c r="BW1338" s="34"/>
      <c r="BX1338" s="34"/>
    </row>
    <row r="1339" spans="1:76" x14ac:dyDescent="0.35">
      <c r="A1339" s="34" t="s">
        <v>329</v>
      </c>
      <c r="B1339" s="34"/>
      <c r="C1339" s="34"/>
      <c r="D1339" s="34"/>
      <c r="E1339" s="338" t="s">
        <v>2177</v>
      </c>
      <c r="F1339" s="338" t="s">
        <v>2178</v>
      </c>
      <c r="G1339" s="40">
        <v>1995</v>
      </c>
      <c r="H1339" s="34"/>
      <c r="I1339" s="34"/>
      <c r="J1339" s="338"/>
      <c r="K1339" s="39" t="s">
        <v>80</v>
      </c>
      <c r="L1339" s="39" t="s">
        <v>89</v>
      </c>
      <c r="M1339" s="39" t="s">
        <v>90</v>
      </c>
      <c r="N1339" s="39" t="s">
        <v>91</v>
      </c>
      <c r="O1339" s="39" t="s">
        <v>102</v>
      </c>
      <c r="P1339" s="39" t="s">
        <v>103</v>
      </c>
      <c r="Q1339" s="39" t="s">
        <v>104</v>
      </c>
      <c r="R1339" s="35" t="s">
        <v>105</v>
      </c>
      <c r="S1339" s="35" t="s">
        <v>105</v>
      </c>
      <c r="T1339" s="35" t="s">
        <v>2145</v>
      </c>
      <c r="U1339" s="39" t="s">
        <v>31</v>
      </c>
      <c r="V1339" s="35" t="s">
        <v>31</v>
      </c>
      <c r="W1339" s="34" t="s">
        <v>280</v>
      </c>
      <c r="X1339" s="35" t="s">
        <v>284</v>
      </c>
      <c r="Y1339" s="35" t="s">
        <v>327</v>
      </c>
      <c r="Z1339" s="39" t="s">
        <v>239</v>
      </c>
      <c r="AA1339" s="339"/>
      <c r="AB1339" s="339"/>
      <c r="AC1339" s="40">
        <v>96</v>
      </c>
      <c r="AD1339" s="40" t="s">
        <v>240</v>
      </c>
      <c r="AE1339" s="40" t="s">
        <v>508</v>
      </c>
      <c r="AF1339" s="332" t="s">
        <v>240</v>
      </c>
      <c r="AG1339" s="339"/>
      <c r="AH1339" s="339" t="s">
        <v>2180</v>
      </c>
      <c r="AI1339" s="111">
        <v>311</v>
      </c>
      <c r="AJ1339" s="339"/>
      <c r="AK1339" s="112" t="s">
        <v>509</v>
      </c>
      <c r="AL1339" s="336">
        <v>8.3000000000000007</v>
      </c>
      <c r="AM1339" s="44">
        <v>167.98856691980683</v>
      </c>
      <c r="AN1339" s="111"/>
      <c r="AO1339" s="111">
        <v>2</v>
      </c>
      <c r="AP1339" s="111">
        <v>3</v>
      </c>
      <c r="AQ1339" s="111" t="s">
        <v>822</v>
      </c>
      <c r="AR1339" s="335" t="s">
        <v>240</v>
      </c>
      <c r="AS1339" s="111" t="s">
        <v>295</v>
      </c>
      <c r="AT1339" s="111" t="s">
        <v>295</v>
      </c>
      <c r="AU1339" s="111" t="s">
        <v>240</v>
      </c>
      <c r="AV1339" s="112" t="s">
        <v>167</v>
      </c>
      <c r="AW1339" s="339"/>
      <c r="AX1339" s="339">
        <v>22</v>
      </c>
      <c r="AY1339" s="334">
        <v>8.3000000000000007</v>
      </c>
      <c r="AZ1339" s="334" t="s">
        <v>240</v>
      </c>
      <c r="BA1339" s="339">
        <v>168</v>
      </c>
      <c r="BB1339" s="130">
        <v>167.98856691980683</v>
      </c>
      <c r="BC1339" s="339" t="s">
        <v>559</v>
      </c>
      <c r="BD1339" s="339"/>
      <c r="BE1339" s="339" t="s">
        <v>559</v>
      </c>
      <c r="BF1339" s="339"/>
      <c r="BG1339" s="339"/>
      <c r="BH1339" s="334"/>
      <c r="BI1339" s="334"/>
      <c r="BJ1339" s="112">
        <v>0.01</v>
      </c>
      <c r="BK1339" s="56">
        <v>44.773792063908651</v>
      </c>
      <c r="BL1339" s="56">
        <v>13.644586725650054</v>
      </c>
      <c r="BM1339" s="56">
        <v>23.781160984904893</v>
      </c>
      <c r="BN1339" s="56">
        <v>3.652087714313903</v>
      </c>
      <c r="BO1339" s="56">
        <v>41.844167670326456</v>
      </c>
      <c r="BP1339" s="223">
        <v>27.093271202700667</v>
      </c>
      <c r="BQ1339" s="334">
        <v>142.5</v>
      </c>
      <c r="BR1339" s="56"/>
      <c r="BS1339" s="339"/>
      <c r="BT1339" s="338" t="s">
        <v>773</v>
      </c>
      <c r="BU1339" s="338" t="s">
        <v>825</v>
      </c>
      <c r="BV1339" s="34"/>
      <c r="BW1339" s="34"/>
      <c r="BX1339" s="34"/>
    </row>
    <row r="1340" spans="1:76" x14ac:dyDescent="0.35">
      <c r="A1340" s="34" t="s">
        <v>329</v>
      </c>
      <c r="B1340" s="34"/>
      <c r="C1340" s="34"/>
      <c r="D1340" s="34"/>
      <c r="E1340" s="338" t="s">
        <v>2177</v>
      </c>
      <c r="F1340" s="338" t="s">
        <v>2178</v>
      </c>
      <c r="G1340" s="40">
        <v>1995</v>
      </c>
      <c r="H1340" s="34"/>
      <c r="I1340" s="34"/>
      <c r="J1340" s="338"/>
      <c r="K1340" s="39" t="s">
        <v>80</v>
      </c>
      <c r="L1340" s="39" t="s">
        <v>89</v>
      </c>
      <c r="M1340" s="39" t="s">
        <v>90</v>
      </c>
      <c r="N1340" s="39" t="s">
        <v>91</v>
      </c>
      <c r="O1340" s="39" t="s">
        <v>102</v>
      </c>
      <c r="P1340" s="39" t="s">
        <v>103</v>
      </c>
      <c r="Q1340" s="39" t="s">
        <v>104</v>
      </c>
      <c r="R1340" s="35" t="s">
        <v>105</v>
      </c>
      <c r="S1340" s="35" t="s">
        <v>105</v>
      </c>
      <c r="T1340" s="35" t="s">
        <v>2145</v>
      </c>
      <c r="U1340" s="39" t="s">
        <v>31</v>
      </c>
      <c r="V1340" s="35" t="s">
        <v>31</v>
      </c>
      <c r="W1340" s="34" t="s">
        <v>280</v>
      </c>
      <c r="X1340" s="35" t="s">
        <v>284</v>
      </c>
      <c r="Y1340" s="35" t="s">
        <v>327</v>
      </c>
      <c r="Z1340" s="39" t="s">
        <v>239</v>
      </c>
      <c r="AA1340" s="339"/>
      <c r="AB1340" s="339"/>
      <c r="AC1340" s="40">
        <v>96</v>
      </c>
      <c r="AD1340" s="40" t="s">
        <v>240</v>
      </c>
      <c r="AE1340" s="40" t="s">
        <v>508</v>
      </c>
      <c r="AF1340" s="332" t="s">
        <v>240</v>
      </c>
      <c r="AG1340" s="339"/>
      <c r="AH1340" s="339" t="s">
        <v>2181</v>
      </c>
      <c r="AI1340" s="111">
        <v>450</v>
      </c>
      <c r="AJ1340" s="339"/>
      <c r="AK1340" s="112" t="s">
        <v>509</v>
      </c>
      <c r="AL1340" s="336">
        <v>8.0500000000000007</v>
      </c>
      <c r="AM1340" s="44">
        <v>165.98870302790436</v>
      </c>
      <c r="AN1340" s="111"/>
      <c r="AO1340" s="111">
        <v>2</v>
      </c>
      <c r="AP1340" s="111">
        <v>3</v>
      </c>
      <c r="AQ1340" s="111" t="s">
        <v>822</v>
      </c>
      <c r="AR1340" s="335" t="s">
        <v>240</v>
      </c>
      <c r="AS1340" s="111" t="s">
        <v>295</v>
      </c>
      <c r="AT1340" s="111" t="s">
        <v>295</v>
      </c>
      <c r="AU1340" s="111" t="s">
        <v>240</v>
      </c>
      <c r="AV1340" s="112" t="s">
        <v>167</v>
      </c>
      <c r="AW1340" s="339"/>
      <c r="AX1340" s="339">
        <v>5</v>
      </c>
      <c r="AY1340" s="334">
        <v>8.0500000000000007</v>
      </c>
      <c r="AZ1340" s="334" t="s">
        <v>240</v>
      </c>
      <c r="BA1340" s="339">
        <v>166</v>
      </c>
      <c r="BB1340" s="130">
        <v>165.98870302790436</v>
      </c>
      <c r="BC1340" s="339" t="s">
        <v>559</v>
      </c>
      <c r="BD1340" s="339"/>
      <c r="BE1340" s="339" t="s">
        <v>559</v>
      </c>
      <c r="BF1340" s="339"/>
      <c r="BG1340" s="339"/>
      <c r="BH1340" s="334"/>
      <c r="BI1340" s="334"/>
      <c r="BJ1340" s="112">
        <v>0.01</v>
      </c>
      <c r="BK1340" s="56">
        <v>44.2407707298145</v>
      </c>
      <c r="BL1340" s="56">
        <v>13.482151169392317</v>
      </c>
      <c r="BM1340" s="56">
        <v>23.498051925560787</v>
      </c>
      <c r="BN1340" s="56">
        <v>3.6086104796196898</v>
      </c>
      <c r="BO1340" s="56">
        <v>45.613413013991234</v>
      </c>
      <c r="BP1340" s="223">
        <v>29.53378303531731</v>
      </c>
      <c r="BQ1340" s="334">
        <v>132.5</v>
      </c>
      <c r="BR1340" s="56"/>
      <c r="BS1340" s="339"/>
      <c r="BT1340" s="338" t="s">
        <v>773</v>
      </c>
      <c r="BU1340" s="338" t="s">
        <v>825</v>
      </c>
      <c r="BV1340" s="34"/>
      <c r="BW1340" s="34"/>
      <c r="BX1340" s="34"/>
    </row>
    <row r="1341" spans="1:76" x14ac:dyDescent="0.35">
      <c r="A1341" s="34" t="s">
        <v>329</v>
      </c>
      <c r="B1341" s="34"/>
      <c r="C1341" s="34"/>
      <c r="D1341" s="34"/>
      <c r="E1341" s="338" t="s">
        <v>2177</v>
      </c>
      <c r="F1341" s="338" t="s">
        <v>2178</v>
      </c>
      <c r="G1341" s="40">
        <v>1995</v>
      </c>
      <c r="H1341" s="34"/>
      <c r="I1341" s="34"/>
      <c r="J1341" s="338"/>
      <c r="K1341" s="39" t="s">
        <v>80</v>
      </c>
      <c r="L1341" s="39" t="s">
        <v>89</v>
      </c>
      <c r="M1341" s="39" t="s">
        <v>90</v>
      </c>
      <c r="N1341" s="39" t="s">
        <v>91</v>
      </c>
      <c r="O1341" s="39" t="s">
        <v>102</v>
      </c>
      <c r="P1341" s="39" t="s">
        <v>103</v>
      </c>
      <c r="Q1341" s="39" t="s">
        <v>104</v>
      </c>
      <c r="R1341" s="35" t="s">
        <v>105</v>
      </c>
      <c r="S1341" s="35" t="s">
        <v>105</v>
      </c>
      <c r="T1341" s="35" t="s">
        <v>2145</v>
      </c>
      <c r="U1341" s="39" t="s">
        <v>31</v>
      </c>
      <c r="V1341" s="35" t="s">
        <v>31</v>
      </c>
      <c r="W1341" s="34" t="s">
        <v>280</v>
      </c>
      <c r="X1341" s="35" t="s">
        <v>284</v>
      </c>
      <c r="Y1341" s="35" t="s">
        <v>327</v>
      </c>
      <c r="Z1341" s="39" t="s">
        <v>239</v>
      </c>
      <c r="AA1341" s="339"/>
      <c r="AB1341" s="339"/>
      <c r="AC1341" s="40">
        <v>96</v>
      </c>
      <c r="AD1341" s="40" t="s">
        <v>240</v>
      </c>
      <c r="AE1341" s="40" t="s">
        <v>508</v>
      </c>
      <c r="AF1341" s="332" t="s">
        <v>240</v>
      </c>
      <c r="AG1341" s="339"/>
      <c r="AH1341" s="339" t="s">
        <v>2182</v>
      </c>
      <c r="AI1341" s="111">
        <v>513</v>
      </c>
      <c r="AJ1341" s="339"/>
      <c r="AK1341" s="112" t="s">
        <v>509</v>
      </c>
      <c r="AL1341" s="336">
        <v>8.4499999999999993</v>
      </c>
      <c r="AM1341" s="44">
        <v>166.98863497385562</v>
      </c>
      <c r="AN1341" s="111"/>
      <c r="AO1341" s="111">
        <v>2</v>
      </c>
      <c r="AP1341" s="111">
        <v>3</v>
      </c>
      <c r="AQ1341" s="111" t="s">
        <v>822</v>
      </c>
      <c r="AR1341" s="335" t="s">
        <v>240</v>
      </c>
      <c r="AS1341" s="111" t="s">
        <v>295</v>
      </c>
      <c r="AT1341" s="111" t="s">
        <v>295</v>
      </c>
      <c r="AU1341" s="111" t="s">
        <v>240</v>
      </c>
      <c r="AV1341" s="112" t="s">
        <v>167</v>
      </c>
      <c r="AW1341" s="339"/>
      <c r="AX1341" s="339">
        <v>32</v>
      </c>
      <c r="AY1341" s="334">
        <v>8.4499999999999993</v>
      </c>
      <c r="AZ1341" s="334" t="s">
        <v>240</v>
      </c>
      <c r="BA1341" s="339">
        <v>167</v>
      </c>
      <c r="BB1341" s="130">
        <v>166.98863497385562</v>
      </c>
      <c r="BC1341" s="339" t="s">
        <v>559</v>
      </c>
      <c r="BD1341" s="339"/>
      <c r="BE1341" s="339" t="s">
        <v>559</v>
      </c>
      <c r="BF1341" s="339"/>
      <c r="BG1341" s="339"/>
      <c r="BH1341" s="334"/>
      <c r="BI1341" s="334"/>
      <c r="BJ1341" s="112">
        <v>0.01</v>
      </c>
      <c r="BK1341" s="56">
        <v>44.507281396861579</v>
      </c>
      <c r="BL1341" s="56">
        <v>13.563368947521187</v>
      </c>
      <c r="BM1341" s="56">
        <v>23.639606455232844</v>
      </c>
      <c r="BN1341" s="56">
        <v>3.6303490969667966</v>
      </c>
      <c r="BO1341" s="56">
        <v>42.41823935487114</v>
      </c>
      <c r="BP1341" s="223">
        <v>27.464971267610551</v>
      </c>
      <c r="BQ1341" s="334">
        <v>140</v>
      </c>
      <c r="BR1341" s="56"/>
      <c r="BS1341" s="339"/>
      <c r="BT1341" s="338" t="s">
        <v>773</v>
      </c>
      <c r="BU1341" s="338" t="s">
        <v>825</v>
      </c>
      <c r="BV1341" s="34"/>
      <c r="BW1341" s="34"/>
      <c r="BX1341" s="34"/>
    </row>
    <row r="1342" spans="1:76" x14ac:dyDescent="0.35">
      <c r="A1342" s="34" t="s">
        <v>329</v>
      </c>
      <c r="B1342" s="34"/>
      <c r="C1342" s="34"/>
      <c r="D1342" s="34"/>
      <c r="E1342" s="113" t="s">
        <v>2183</v>
      </c>
      <c r="F1342" s="113" t="s">
        <v>2184</v>
      </c>
      <c r="G1342" s="41">
        <v>1996</v>
      </c>
      <c r="H1342" s="34"/>
      <c r="I1342" s="34"/>
      <c r="J1342" s="113"/>
      <c r="K1342" s="39" t="s">
        <v>80</v>
      </c>
      <c r="L1342" s="39" t="s">
        <v>89</v>
      </c>
      <c r="M1342" s="39" t="s">
        <v>90</v>
      </c>
      <c r="N1342" s="39" t="s">
        <v>91</v>
      </c>
      <c r="O1342" s="39" t="s">
        <v>102</v>
      </c>
      <c r="P1342" s="39" t="s">
        <v>103</v>
      </c>
      <c r="Q1342" s="39" t="s">
        <v>104</v>
      </c>
      <c r="R1342" s="35" t="s">
        <v>105</v>
      </c>
      <c r="S1342" s="35" t="s">
        <v>105</v>
      </c>
      <c r="T1342" s="113" t="s">
        <v>2153</v>
      </c>
      <c r="U1342" s="39" t="s">
        <v>31</v>
      </c>
      <c r="V1342" s="35" t="s">
        <v>31</v>
      </c>
      <c r="W1342" s="34" t="s">
        <v>280</v>
      </c>
      <c r="X1342" s="35" t="s">
        <v>284</v>
      </c>
      <c r="Y1342" s="113" t="s">
        <v>2164</v>
      </c>
      <c r="Z1342" s="39" t="s">
        <v>239</v>
      </c>
      <c r="AA1342" s="112"/>
      <c r="AB1342" s="112"/>
      <c r="AC1342" s="41">
        <v>96</v>
      </c>
      <c r="AD1342" s="41" t="s">
        <v>240</v>
      </c>
      <c r="AE1342" s="41" t="s">
        <v>508</v>
      </c>
      <c r="AF1342" s="332" t="s">
        <v>240</v>
      </c>
      <c r="AG1342" s="112"/>
      <c r="AH1342" s="112">
        <v>120.75</v>
      </c>
      <c r="AI1342" s="111">
        <v>103.759</v>
      </c>
      <c r="AJ1342" s="112"/>
      <c r="AK1342" s="114" t="s">
        <v>509</v>
      </c>
      <c r="AL1342" s="336">
        <v>7.79</v>
      </c>
      <c r="AM1342" s="44">
        <v>45.079330304000003</v>
      </c>
      <c r="AN1342" s="111">
        <v>2.65</v>
      </c>
      <c r="AO1342" s="111">
        <f t="shared" ref="AO1342:AO1405" si="61">IF(AP1342=1,1,"xx")</f>
        <v>1</v>
      </c>
      <c r="AP1342" s="111">
        <v>1</v>
      </c>
      <c r="AQ1342" s="111"/>
      <c r="AR1342" s="335" t="s">
        <v>240</v>
      </c>
      <c r="AS1342" s="111" t="s">
        <v>240</v>
      </c>
      <c r="AT1342" s="111" t="s">
        <v>295</v>
      </c>
      <c r="AU1342" s="111" t="s">
        <v>240</v>
      </c>
      <c r="AV1342" s="112" t="s">
        <v>167</v>
      </c>
      <c r="AW1342" s="112"/>
      <c r="AX1342" s="112">
        <v>22</v>
      </c>
      <c r="AY1342" s="112">
        <v>7.79</v>
      </c>
      <c r="AZ1342" s="334" t="s">
        <v>240</v>
      </c>
      <c r="BA1342" s="112">
        <v>45.04</v>
      </c>
      <c r="BB1342" s="130">
        <v>45.079330304000003</v>
      </c>
      <c r="BC1342" s="112">
        <v>2.65</v>
      </c>
      <c r="BD1342" s="112"/>
      <c r="BE1342" s="112">
        <v>2.65</v>
      </c>
      <c r="BF1342" s="112" t="s">
        <v>2185</v>
      </c>
      <c r="BG1342" s="114" t="s">
        <v>2186</v>
      </c>
      <c r="BH1342" s="112"/>
      <c r="BI1342" s="112"/>
      <c r="BJ1342" s="370">
        <v>10</v>
      </c>
      <c r="BK1342" s="369">
        <v>13.3428</v>
      </c>
      <c r="BL1342" s="369">
        <v>2.856328</v>
      </c>
      <c r="BM1342" s="369">
        <v>1.6093</v>
      </c>
      <c r="BN1342" s="369">
        <v>0.39100000000000001</v>
      </c>
      <c r="BO1342" s="369">
        <v>3.3620000000000001</v>
      </c>
      <c r="BP1342" s="223">
        <v>1.4180999999999999</v>
      </c>
      <c r="BQ1342" s="112">
        <v>46.04</v>
      </c>
      <c r="BR1342" s="369"/>
      <c r="BS1342" s="112"/>
      <c r="BT1342" s="113" t="s">
        <v>487</v>
      </c>
      <c r="BU1342" s="114" t="s">
        <v>488</v>
      </c>
      <c r="BV1342" s="34"/>
      <c r="BW1342" s="34"/>
      <c r="BX1342" s="34"/>
    </row>
    <row r="1343" spans="1:76" x14ac:dyDescent="0.35">
      <c r="A1343" s="34" t="s">
        <v>329</v>
      </c>
      <c r="B1343" s="34"/>
      <c r="C1343" s="34"/>
      <c r="D1343" s="34"/>
      <c r="E1343" s="113" t="s">
        <v>2183</v>
      </c>
      <c r="F1343" s="113" t="s">
        <v>2184</v>
      </c>
      <c r="G1343" s="41">
        <v>1996</v>
      </c>
      <c r="H1343" s="34"/>
      <c r="I1343" s="34"/>
      <c r="J1343" s="113"/>
      <c r="K1343" s="39" t="s">
        <v>80</v>
      </c>
      <c r="L1343" s="39" t="s">
        <v>89</v>
      </c>
      <c r="M1343" s="39" t="s">
        <v>90</v>
      </c>
      <c r="N1343" s="39" t="s">
        <v>91</v>
      </c>
      <c r="O1343" s="39" t="s">
        <v>102</v>
      </c>
      <c r="P1343" s="39" t="s">
        <v>103</v>
      </c>
      <c r="Q1343" s="39" t="s">
        <v>104</v>
      </c>
      <c r="R1343" s="35" t="s">
        <v>105</v>
      </c>
      <c r="S1343" s="35" t="s">
        <v>105</v>
      </c>
      <c r="T1343" s="113" t="s">
        <v>2153</v>
      </c>
      <c r="U1343" s="39" t="s">
        <v>31</v>
      </c>
      <c r="V1343" s="35" t="s">
        <v>31</v>
      </c>
      <c r="W1343" s="34" t="s">
        <v>280</v>
      </c>
      <c r="X1343" s="35" t="s">
        <v>284</v>
      </c>
      <c r="Y1343" s="362" t="s">
        <v>2164</v>
      </c>
      <c r="Z1343" s="39" t="s">
        <v>239</v>
      </c>
      <c r="AA1343" s="112"/>
      <c r="AB1343" s="112"/>
      <c r="AC1343" s="41">
        <v>96</v>
      </c>
      <c r="AD1343" s="41" t="s">
        <v>240</v>
      </c>
      <c r="AE1343" s="41" t="s">
        <v>508</v>
      </c>
      <c r="AF1343" s="332" t="s">
        <v>240</v>
      </c>
      <c r="AG1343" s="112"/>
      <c r="AH1343" s="112">
        <v>317.75</v>
      </c>
      <c r="AI1343" s="111">
        <v>317.75</v>
      </c>
      <c r="AJ1343" s="112"/>
      <c r="AK1343" s="114" t="s">
        <v>509</v>
      </c>
      <c r="AL1343" s="336">
        <v>7.79</v>
      </c>
      <c r="AM1343" s="44">
        <v>45.079330304000003</v>
      </c>
      <c r="AN1343" s="111">
        <v>2.65</v>
      </c>
      <c r="AO1343" s="111">
        <f t="shared" si="61"/>
        <v>1</v>
      </c>
      <c r="AP1343" s="111">
        <v>1</v>
      </c>
      <c r="AQ1343" s="111"/>
      <c r="AR1343" s="335" t="s">
        <v>240</v>
      </c>
      <c r="AS1343" s="111" t="s">
        <v>240</v>
      </c>
      <c r="AT1343" s="111" t="s">
        <v>295</v>
      </c>
      <c r="AU1343" s="111" t="s">
        <v>240</v>
      </c>
      <c r="AV1343" s="112" t="s">
        <v>167</v>
      </c>
      <c r="AW1343" s="112"/>
      <c r="AX1343" s="112">
        <v>22</v>
      </c>
      <c r="AY1343" s="112">
        <v>7.79</v>
      </c>
      <c r="AZ1343" s="334" t="s">
        <v>240</v>
      </c>
      <c r="BA1343" s="112">
        <v>45.04</v>
      </c>
      <c r="BB1343" s="130">
        <v>0</v>
      </c>
      <c r="BC1343" s="112">
        <v>2.65</v>
      </c>
      <c r="BD1343" s="112"/>
      <c r="BE1343" s="112">
        <v>2.65</v>
      </c>
      <c r="BF1343" s="112" t="s">
        <v>644</v>
      </c>
      <c r="BG1343" s="114"/>
      <c r="BH1343" s="112"/>
      <c r="BI1343" s="112"/>
      <c r="BJ1343" s="339"/>
      <c r="BK1343" s="339"/>
      <c r="BL1343" s="339"/>
      <c r="BM1343" s="339"/>
      <c r="BN1343" s="339"/>
      <c r="BO1343" s="339"/>
      <c r="BP1343" s="371"/>
      <c r="BQ1343" s="112">
        <v>46.04</v>
      </c>
      <c r="BR1343" s="339"/>
      <c r="BS1343" s="112"/>
      <c r="BT1343" s="113" t="s">
        <v>487</v>
      </c>
      <c r="BU1343" s="114" t="s">
        <v>488</v>
      </c>
      <c r="BV1343" s="34"/>
      <c r="BW1343" s="34"/>
      <c r="BX1343" s="34"/>
    </row>
    <row r="1344" spans="1:76" x14ac:dyDescent="0.35">
      <c r="A1344" s="34" t="s">
        <v>329</v>
      </c>
      <c r="B1344" s="34"/>
      <c r="C1344" s="34"/>
      <c r="D1344" s="34"/>
      <c r="E1344" s="113" t="s">
        <v>2183</v>
      </c>
      <c r="F1344" s="113" t="s">
        <v>2184</v>
      </c>
      <c r="G1344" s="41">
        <v>1996</v>
      </c>
      <c r="H1344" s="34"/>
      <c r="I1344" s="34"/>
      <c r="J1344" s="113"/>
      <c r="K1344" s="39" t="s">
        <v>80</v>
      </c>
      <c r="L1344" s="39" t="s">
        <v>89</v>
      </c>
      <c r="M1344" s="39" t="s">
        <v>90</v>
      </c>
      <c r="N1344" s="39" t="s">
        <v>91</v>
      </c>
      <c r="O1344" s="39" t="s">
        <v>102</v>
      </c>
      <c r="P1344" s="39" t="s">
        <v>103</v>
      </c>
      <c r="Q1344" s="39" t="s">
        <v>104</v>
      </c>
      <c r="R1344" s="35" t="s">
        <v>105</v>
      </c>
      <c r="S1344" s="35" t="s">
        <v>105</v>
      </c>
      <c r="T1344" s="113" t="s">
        <v>2153</v>
      </c>
      <c r="U1344" s="39" t="s">
        <v>31</v>
      </c>
      <c r="V1344" s="35" t="s">
        <v>31</v>
      </c>
      <c r="W1344" s="34" t="s">
        <v>280</v>
      </c>
      <c r="X1344" s="35" t="s">
        <v>284</v>
      </c>
      <c r="Y1344" s="113" t="s">
        <v>2164</v>
      </c>
      <c r="Z1344" s="39" t="s">
        <v>239</v>
      </c>
      <c r="AA1344" s="112"/>
      <c r="AB1344" s="112"/>
      <c r="AC1344" s="41">
        <v>96</v>
      </c>
      <c r="AD1344" s="41" t="s">
        <v>240</v>
      </c>
      <c r="AE1344" s="41" t="s">
        <v>508</v>
      </c>
      <c r="AF1344" s="332" t="s">
        <v>240</v>
      </c>
      <c r="AG1344" s="112"/>
      <c r="AH1344" s="112">
        <v>184.3</v>
      </c>
      <c r="AI1344" s="111">
        <v>160.2105</v>
      </c>
      <c r="AJ1344" s="112"/>
      <c r="AK1344" s="114" t="s">
        <v>509</v>
      </c>
      <c r="AL1344" s="336">
        <v>7.81</v>
      </c>
      <c r="AM1344" s="44">
        <v>44.536233899999999</v>
      </c>
      <c r="AN1344" s="111">
        <v>2.65</v>
      </c>
      <c r="AO1344" s="111">
        <f t="shared" si="61"/>
        <v>1</v>
      </c>
      <c r="AP1344" s="111">
        <v>1</v>
      </c>
      <c r="AQ1344" s="111"/>
      <c r="AR1344" s="335" t="s">
        <v>240</v>
      </c>
      <c r="AS1344" s="111" t="s">
        <v>240</v>
      </c>
      <c r="AT1344" s="111" t="s">
        <v>295</v>
      </c>
      <c r="AU1344" s="111" t="s">
        <v>240</v>
      </c>
      <c r="AV1344" s="112" t="s">
        <v>167</v>
      </c>
      <c r="AW1344" s="112"/>
      <c r="AX1344" s="112">
        <v>22</v>
      </c>
      <c r="AY1344" s="112">
        <v>7.81</v>
      </c>
      <c r="AZ1344" s="334" t="s">
        <v>240</v>
      </c>
      <c r="BA1344" s="112">
        <v>45.04</v>
      </c>
      <c r="BB1344" s="130">
        <v>44.536233899999999</v>
      </c>
      <c r="BC1344" s="112">
        <v>2.65</v>
      </c>
      <c r="BD1344" s="112"/>
      <c r="BE1344" s="112">
        <v>2.65</v>
      </c>
      <c r="BF1344" s="112" t="s">
        <v>2185</v>
      </c>
      <c r="BG1344" s="114" t="s">
        <v>2186</v>
      </c>
      <c r="BH1344" s="112"/>
      <c r="BI1344" s="112"/>
      <c r="BJ1344" s="370">
        <v>10</v>
      </c>
      <c r="BK1344" s="369">
        <v>14.228400000000001</v>
      </c>
      <c r="BL1344" s="369">
        <v>2.1874500000000001</v>
      </c>
      <c r="BM1344" s="369">
        <v>35.173999999999999</v>
      </c>
      <c r="BN1344" s="369">
        <v>1.5639000000000001</v>
      </c>
      <c r="BO1344" s="369">
        <v>21.613</v>
      </c>
      <c r="BP1344" s="223">
        <v>36.161999999999999</v>
      </c>
      <c r="BQ1344" s="112">
        <v>41.04</v>
      </c>
      <c r="BR1344" s="369"/>
      <c r="BS1344" s="112"/>
      <c r="BT1344" s="113" t="s">
        <v>487</v>
      </c>
      <c r="BU1344" s="114" t="s">
        <v>488</v>
      </c>
      <c r="BV1344" s="34"/>
      <c r="BW1344" s="34"/>
      <c r="BX1344" s="34"/>
    </row>
    <row r="1345" spans="1:76" x14ac:dyDescent="0.35">
      <c r="A1345" s="34" t="s">
        <v>329</v>
      </c>
      <c r="B1345" s="34"/>
      <c r="C1345" s="34"/>
      <c r="D1345" s="34"/>
      <c r="E1345" s="113" t="s">
        <v>2183</v>
      </c>
      <c r="F1345" s="113" t="s">
        <v>2184</v>
      </c>
      <c r="G1345" s="41">
        <v>1996</v>
      </c>
      <c r="H1345" s="34"/>
      <c r="I1345" s="34"/>
      <c r="J1345" s="113"/>
      <c r="K1345" s="39" t="s">
        <v>80</v>
      </c>
      <c r="L1345" s="39" t="s">
        <v>89</v>
      </c>
      <c r="M1345" s="39" t="s">
        <v>90</v>
      </c>
      <c r="N1345" s="39" t="s">
        <v>91</v>
      </c>
      <c r="O1345" s="39" t="s">
        <v>102</v>
      </c>
      <c r="P1345" s="39" t="s">
        <v>103</v>
      </c>
      <c r="Q1345" s="39" t="s">
        <v>104</v>
      </c>
      <c r="R1345" s="35" t="s">
        <v>105</v>
      </c>
      <c r="S1345" s="35" t="s">
        <v>105</v>
      </c>
      <c r="T1345" s="113" t="s">
        <v>2153</v>
      </c>
      <c r="U1345" s="39" t="s">
        <v>31</v>
      </c>
      <c r="V1345" s="35" t="s">
        <v>31</v>
      </c>
      <c r="W1345" s="34" t="s">
        <v>280</v>
      </c>
      <c r="X1345" s="35" t="s">
        <v>284</v>
      </c>
      <c r="Y1345" s="113" t="s">
        <v>2164</v>
      </c>
      <c r="Z1345" s="39" t="s">
        <v>239</v>
      </c>
      <c r="AA1345" s="112"/>
      <c r="AB1345" s="112"/>
      <c r="AC1345" s="41">
        <v>96</v>
      </c>
      <c r="AD1345" s="41" t="s">
        <v>240</v>
      </c>
      <c r="AE1345" s="41" t="s">
        <v>508</v>
      </c>
      <c r="AF1345" s="332" t="s">
        <v>240</v>
      </c>
      <c r="AG1345" s="112"/>
      <c r="AH1345" s="112">
        <v>203.36</v>
      </c>
      <c r="AI1345" s="111">
        <v>180.84800000000001</v>
      </c>
      <c r="AJ1345" s="112"/>
      <c r="AK1345" s="114" t="s">
        <v>509</v>
      </c>
      <c r="AL1345" s="336">
        <v>7.81</v>
      </c>
      <c r="AM1345" s="44">
        <v>45.036632700000006</v>
      </c>
      <c r="AN1345" s="111">
        <v>2.65</v>
      </c>
      <c r="AO1345" s="111">
        <f t="shared" si="61"/>
        <v>1</v>
      </c>
      <c r="AP1345" s="111">
        <v>1</v>
      </c>
      <c r="AQ1345" s="111"/>
      <c r="AR1345" s="335" t="s">
        <v>240</v>
      </c>
      <c r="AS1345" s="111" t="s">
        <v>240</v>
      </c>
      <c r="AT1345" s="111" t="s">
        <v>295</v>
      </c>
      <c r="AU1345" s="111" t="s">
        <v>240</v>
      </c>
      <c r="AV1345" s="112" t="s">
        <v>167</v>
      </c>
      <c r="AW1345" s="112"/>
      <c r="AX1345" s="112">
        <v>22</v>
      </c>
      <c r="AY1345" s="112">
        <v>7.81</v>
      </c>
      <c r="AZ1345" s="334" t="s">
        <v>240</v>
      </c>
      <c r="BA1345" s="112">
        <v>45.04</v>
      </c>
      <c r="BB1345" s="130">
        <v>45.036632700000006</v>
      </c>
      <c r="BC1345" s="112">
        <v>2.65</v>
      </c>
      <c r="BD1345" s="112"/>
      <c r="BE1345" s="112">
        <v>2.65</v>
      </c>
      <c r="BF1345" s="112" t="s">
        <v>2185</v>
      </c>
      <c r="BG1345" s="114" t="s">
        <v>2186</v>
      </c>
      <c r="BH1345" s="112"/>
      <c r="BI1345" s="112"/>
      <c r="BJ1345" s="370">
        <v>10</v>
      </c>
      <c r="BK1345" s="369">
        <v>14.428800000000001</v>
      </c>
      <c r="BL1345" s="369">
        <v>2.1874500000000001</v>
      </c>
      <c r="BM1345" s="369">
        <v>101.39</v>
      </c>
      <c r="BN1345" s="369">
        <v>1.9549000000000001</v>
      </c>
      <c r="BO1345" s="369">
        <v>59.076000000000001</v>
      </c>
      <c r="BP1345" s="223">
        <v>107.78</v>
      </c>
      <c r="BQ1345" s="112">
        <v>41.04</v>
      </c>
      <c r="BR1345" s="369"/>
      <c r="BS1345" s="365"/>
      <c r="BT1345" s="113" t="s">
        <v>487</v>
      </c>
      <c r="BU1345" s="114" t="s">
        <v>488</v>
      </c>
      <c r="BV1345" s="34"/>
      <c r="BW1345" s="34"/>
      <c r="BX1345" s="34"/>
    </row>
    <row r="1346" spans="1:76" x14ac:dyDescent="0.35">
      <c r="A1346" s="34" t="s">
        <v>329</v>
      </c>
      <c r="B1346" s="34"/>
      <c r="C1346" s="34"/>
      <c r="D1346" s="34"/>
      <c r="E1346" s="113" t="s">
        <v>2183</v>
      </c>
      <c r="F1346" s="113" t="s">
        <v>2184</v>
      </c>
      <c r="G1346" s="41">
        <v>1996</v>
      </c>
      <c r="H1346" s="34"/>
      <c r="I1346" s="34"/>
      <c r="J1346" s="113"/>
      <c r="K1346" s="39" t="s">
        <v>80</v>
      </c>
      <c r="L1346" s="39" t="s">
        <v>89</v>
      </c>
      <c r="M1346" s="39" t="s">
        <v>90</v>
      </c>
      <c r="N1346" s="39" t="s">
        <v>91</v>
      </c>
      <c r="O1346" s="39" t="s">
        <v>102</v>
      </c>
      <c r="P1346" s="39" t="s">
        <v>103</v>
      </c>
      <c r="Q1346" s="39" t="s">
        <v>104</v>
      </c>
      <c r="R1346" s="35" t="s">
        <v>105</v>
      </c>
      <c r="S1346" s="35" t="s">
        <v>105</v>
      </c>
      <c r="T1346" s="113" t="s">
        <v>2153</v>
      </c>
      <c r="U1346" s="39" t="s">
        <v>31</v>
      </c>
      <c r="V1346" s="35" t="s">
        <v>31</v>
      </c>
      <c r="W1346" s="34" t="s">
        <v>280</v>
      </c>
      <c r="X1346" s="35" t="s">
        <v>284</v>
      </c>
      <c r="Y1346" s="113" t="s">
        <v>2164</v>
      </c>
      <c r="Z1346" s="39" t="s">
        <v>239</v>
      </c>
      <c r="AA1346" s="112"/>
      <c r="AB1346" s="112"/>
      <c r="AC1346" s="41">
        <v>96</v>
      </c>
      <c r="AD1346" s="41" t="s">
        <v>240</v>
      </c>
      <c r="AE1346" s="41" t="s">
        <v>508</v>
      </c>
      <c r="AF1346" s="332" t="s">
        <v>240</v>
      </c>
      <c r="AG1346" s="112"/>
      <c r="AH1346" s="112">
        <v>203.36</v>
      </c>
      <c r="AI1346" s="111">
        <v>176.78399999999999</v>
      </c>
      <c r="AJ1346" s="112"/>
      <c r="AK1346" s="114" t="s">
        <v>509</v>
      </c>
      <c r="AL1346" s="336">
        <v>7.81</v>
      </c>
      <c r="AM1346" s="44">
        <v>44.536233899999999</v>
      </c>
      <c r="AN1346" s="111">
        <v>2.65</v>
      </c>
      <c r="AO1346" s="111">
        <f t="shared" si="61"/>
        <v>1</v>
      </c>
      <c r="AP1346" s="111">
        <v>1</v>
      </c>
      <c r="AQ1346" s="111"/>
      <c r="AR1346" s="335" t="s">
        <v>240</v>
      </c>
      <c r="AS1346" s="111" t="s">
        <v>240</v>
      </c>
      <c r="AT1346" s="111" t="s">
        <v>295</v>
      </c>
      <c r="AU1346" s="111" t="s">
        <v>240</v>
      </c>
      <c r="AV1346" s="112" t="s">
        <v>167</v>
      </c>
      <c r="AW1346" s="112"/>
      <c r="AX1346" s="112">
        <v>22</v>
      </c>
      <c r="AY1346" s="112">
        <v>7.81</v>
      </c>
      <c r="AZ1346" s="334" t="s">
        <v>240</v>
      </c>
      <c r="BA1346" s="112">
        <v>46.04</v>
      </c>
      <c r="BB1346" s="130">
        <v>44.536233899999999</v>
      </c>
      <c r="BC1346" s="112">
        <v>2.65</v>
      </c>
      <c r="BD1346" s="112"/>
      <c r="BE1346" s="112">
        <v>2.65</v>
      </c>
      <c r="BF1346" s="112" t="s">
        <v>2185</v>
      </c>
      <c r="BG1346" s="114" t="s">
        <v>2186</v>
      </c>
      <c r="BH1346" s="112"/>
      <c r="BI1346" s="112"/>
      <c r="BJ1346" s="370">
        <v>10</v>
      </c>
      <c r="BK1346" s="369">
        <v>14.228400000000001</v>
      </c>
      <c r="BL1346" s="369">
        <v>2.1874500000000001</v>
      </c>
      <c r="BM1346" s="369">
        <v>57.015000000000001</v>
      </c>
      <c r="BN1346" s="369">
        <v>19.158000000000001</v>
      </c>
      <c r="BO1346" s="369">
        <v>40.825000000000003</v>
      </c>
      <c r="BP1346" s="223">
        <v>71.97</v>
      </c>
      <c r="BQ1346" s="112">
        <v>42.04</v>
      </c>
      <c r="BR1346" s="369"/>
      <c r="BS1346" s="365"/>
      <c r="BT1346" s="113" t="s">
        <v>487</v>
      </c>
      <c r="BU1346" s="114" t="s">
        <v>488</v>
      </c>
      <c r="BV1346" s="34"/>
      <c r="BW1346" s="34"/>
      <c r="BX1346" s="34"/>
    </row>
    <row r="1347" spans="1:76" x14ac:dyDescent="0.35">
      <c r="A1347" s="34" t="s">
        <v>329</v>
      </c>
      <c r="B1347" s="34"/>
      <c r="C1347" s="34"/>
      <c r="D1347" s="34"/>
      <c r="E1347" s="113" t="s">
        <v>2183</v>
      </c>
      <c r="F1347" s="113" t="s">
        <v>2184</v>
      </c>
      <c r="G1347" s="41">
        <v>1996</v>
      </c>
      <c r="H1347" s="34"/>
      <c r="I1347" s="34"/>
      <c r="J1347" s="113"/>
      <c r="K1347" s="39" t="s">
        <v>80</v>
      </c>
      <c r="L1347" s="39" t="s">
        <v>89</v>
      </c>
      <c r="M1347" s="39" t="s">
        <v>90</v>
      </c>
      <c r="N1347" s="39" t="s">
        <v>91</v>
      </c>
      <c r="O1347" s="39" t="s">
        <v>102</v>
      </c>
      <c r="P1347" s="39" t="s">
        <v>103</v>
      </c>
      <c r="Q1347" s="39" t="s">
        <v>104</v>
      </c>
      <c r="R1347" s="35" t="s">
        <v>105</v>
      </c>
      <c r="S1347" s="35" t="s">
        <v>105</v>
      </c>
      <c r="T1347" s="113" t="s">
        <v>2153</v>
      </c>
      <c r="U1347" s="39" t="s">
        <v>31</v>
      </c>
      <c r="V1347" s="35" t="s">
        <v>31</v>
      </c>
      <c r="W1347" s="34" t="s">
        <v>280</v>
      </c>
      <c r="X1347" s="35" t="s">
        <v>284</v>
      </c>
      <c r="Y1347" s="113" t="s">
        <v>2164</v>
      </c>
      <c r="Z1347" s="39" t="s">
        <v>239</v>
      </c>
      <c r="AA1347" s="112"/>
      <c r="AB1347" s="112"/>
      <c r="AC1347" s="41">
        <v>96</v>
      </c>
      <c r="AD1347" s="41" t="s">
        <v>240</v>
      </c>
      <c r="AE1347" s="41" t="s">
        <v>508</v>
      </c>
      <c r="AF1347" s="332" t="s">
        <v>240</v>
      </c>
      <c r="AG1347" s="112"/>
      <c r="AH1347" s="112">
        <v>203.36</v>
      </c>
      <c r="AI1347" s="111">
        <v>166.624</v>
      </c>
      <c r="AJ1347" s="112"/>
      <c r="AK1347" s="114" t="s">
        <v>509</v>
      </c>
      <c r="AL1347" s="336">
        <v>7.81</v>
      </c>
      <c r="AM1347" s="44">
        <v>104.58680580000001</v>
      </c>
      <c r="AN1347" s="111">
        <v>2.65</v>
      </c>
      <c r="AO1347" s="111">
        <f t="shared" si="61"/>
        <v>1</v>
      </c>
      <c r="AP1347" s="111">
        <v>1</v>
      </c>
      <c r="AQ1347" s="111"/>
      <c r="AR1347" s="335" t="s">
        <v>240</v>
      </c>
      <c r="AS1347" s="111" t="s">
        <v>240</v>
      </c>
      <c r="AT1347" s="111" t="s">
        <v>295</v>
      </c>
      <c r="AU1347" s="111" t="s">
        <v>240</v>
      </c>
      <c r="AV1347" s="112" t="s">
        <v>167</v>
      </c>
      <c r="AW1347" s="112"/>
      <c r="AX1347" s="112">
        <v>22</v>
      </c>
      <c r="AY1347" s="112">
        <v>7.81</v>
      </c>
      <c r="AZ1347" s="334" t="s">
        <v>240</v>
      </c>
      <c r="BA1347" s="112">
        <v>103.09</v>
      </c>
      <c r="BB1347" s="130">
        <v>104.58680580000001</v>
      </c>
      <c r="BC1347" s="112">
        <v>2.65</v>
      </c>
      <c r="BD1347" s="112"/>
      <c r="BE1347" s="112">
        <v>2.65</v>
      </c>
      <c r="BF1347" s="112" t="s">
        <v>2185</v>
      </c>
      <c r="BG1347" s="114" t="s">
        <v>2186</v>
      </c>
      <c r="BH1347" s="112"/>
      <c r="BI1347" s="112"/>
      <c r="BJ1347" s="370">
        <v>10</v>
      </c>
      <c r="BK1347" s="369">
        <v>25.05</v>
      </c>
      <c r="BL1347" s="369">
        <v>10.2081</v>
      </c>
      <c r="BM1347" s="369">
        <v>2.0691000000000002</v>
      </c>
      <c r="BN1347" s="369">
        <v>0.39100000000000001</v>
      </c>
      <c r="BO1347" s="369">
        <v>60.036000000000001</v>
      </c>
      <c r="BP1347" s="223">
        <v>1.7726999999999999</v>
      </c>
      <c r="BQ1347" s="112">
        <v>43.04</v>
      </c>
      <c r="BR1347" s="369"/>
      <c r="BS1347" s="112"/>
      <c r="BT1347" s="113" t="s">
        <v>487</v>
      </c>
      <c r="BU1347" s="114" t="s">
        <v>488</v>
      </c>
      <c r="BV1347" s="34"/>
      <c r="BW1347" s="34"/>
      <c r="BX1347" s="34"/>
    </row>
    <row r="1348" spans="1:76" x14ac:dyDescent="0.35">
      <c r="A1348" s="34" t="s">
        <v>329</v>
      </c>
      <c r="B1348" s="34"/>
      <c r="C1348" s="34"/>
      <c r="D1348" s="34"/>
      <c r="E1348" s="113" t="s">
        <v>2183</v>
      </c>
      <c r="F1348" s="113" t="s">
        <v>2184</v>
      </c>
      <c r="G1348" s="41">
        <v>1996</v>
      </c>
      <c r="H1348" s="34"/>
      <c r="I1348" s="34"/>
      <c r="J1348" s="113"/>
      <c r="K1348" s="39" t="s">
        <v>80</v>
      </c>
      <c r="L1348" s="39" t="s">
        <v>89</v>
      </c>
      <c r="M1348" s="39" t="s">
        <v>90</v>
      </c>
      <c r="N1348" s="39" t="s">
        <v>91</v>
      </c>
      <c r="O1348" s="39" t="s">
        <v>102</v>
      </c>
      <c r="P1348" s="39" t="s">
        <v>103</v>
      </c>
      <c r="Q1348" s="39" t="s">
        <v>104</v>
      </c>
      <c r="R1348" s="35" t="s">
        <v>105</v>
      </c>
      <c r="S1348" s="35" t="s">
        <v>105</v>
      </c>
      <c r="T1348" s="113" t="s">
        <v>2153</v>
      </c>
      <c r="U1348" s="39" t="s">
        <v>31</v>
      </c>
      <c r="V1348" s="35" t="s">
        <v>31</v>
      </c>
      <c r="W1348" s="34" t="s">
        <v>280</v>
      </c>
      <c r="X1348" s="35" t="s">
        <v>284</v>
      </c>
      <c r="Y1348" s="113" t="s">
        <v>2164</v>
      </c>
      <c r="Z1348" s="39" t="s">
        <v>239</v>
      </c>
      <c r="AA1348" s="112"/>
      <c r="AB1348" s="112"/>
      <c r="AC1348" s="41">
        <v>96</v>
      </c>
      <c r="AD1348" s="41" t="s">
        <v>240</v>
      </c>
      <c r="AE1348" s="41" t="s">
        <v>508</v>
      </c>
      <c r="AF1348" s="332" t="s">
        <v>240</v>
      </c>
      <c r="AG1348" s="112"/>
      <c r="AH1348" s="112">
        <v>197.01</v>
      </c>
      <c r="AI1348" s="111">
        <v>167.32249999999999</v>
      </c>
      <c r="AJ1348" s="112"/>
      <c r="AK1348" s="114" t="s">
        <v>509</v>
      </c>
      <c r="AL1348" s="336">
        <v>7.81</v>
      </c>
      <c r="AM1348" s="44">
        <v>45.079330304000003</v>
      </c>
      <c r="AN1348" s="111">
        <v>2.65</v>
      </c>
      <c r="AO1348" s="111">
        <f t="shared" si="61"/>
        <v>1</v>
      </c>
      <c r="AP1348" s="111">
        <v>1</v>
      </c>
      <c r="AQ1348" s="111"/>
      <c r="AR1348" s="335" t="s">
        <v>240</v>
      </c>
      <c r="AS1348" s="111" t="s">
        <v>240</v>
      </c>
      <c r="AT1348" s="111" t="s">
        <v>295</v>
      </c>
      <c r="AU1348" s="111" t="s">
        <v>240</v>
      </c>
      <c r="AV1348" s="112" t="s">
        <v>167</v>
      </c>
      <c r="AW1348" s="112"/>
      <c r="AX1348" s="112">
        <v>22</v>
      </c>
      <c r="AY1348" s="112">
        <v>7.81</v>
      </c>
      <c r="AZ1348" s="334" t="s">
        <v>240</v>
      </c>
      <c r="BA1348" s="112">
        <v>45.04</v>
      </c>
      <c r="BB1348" s="130">
        <v>45.079330304000003</v>
      </c>
      <c r="BC1348" s="112">
        <v>2.65</v>
      </c>
      <c r="BD1348" s="112"/>
      <c r="BE1348" s="112">
        <v>2.65</v>
      </c>
      <c r="BF1348" s="112" t="s">
        <v>2185</v>
      </c>
      <c r="BG1348" s="114" t="s">
        <v>2186</v>
      </c>
      <c r="BH1348" s="112"/>
      <c r="BI1348" s="112"/>
      <c r="BJ1348" s="370">
        <v>10</v>
      </c>
      <c r="BK1348" s="369">
        <v>13.3428</v>
      </c>
      <c r="BL1348" s="369">
        <v>2.856328</v>
      </c>
      <c r="BM1348" s="369">
        <v>47.588999999999999</v>
      </c>
      <c r="BN1348" s="369">
        <v>0.39100000000000001</v>
      </c>
      <c r="BO1348" s="369">
        <v>99.42</v>
      </c>
      <c r="BP1348" s="223">
        <v>1.4180999999999999</v>
      </c>
      <c r="BQ1348" s="112">
        <v>46.04</v>
      </c>
      <c r="BR1348" s="369"/>
      <c r="BS1348" s="112"/>
      <c r="BT1348" s="113" t="s">
        <v>487</v>
      </c>
      <c r="BU1348" s="114" t="s">
        <v>488</v>
      </c>
      <c r="BV1348" s="34"/>
      <c r="BW1348" s="34"/>
      <c r="BX1348" s="34"/>
    </row>
    <row r="1349" spans="1:76" x14ac:dyDescent="0.35">
      <c r="A1349" s="34" t="s">
        <v>329</v>
      </c>
      <c r="B1349" s="34"/>
      <c r="C1349" s="34"/>
      <c r="D1349" s="34"/>
      <c r="E1349" s="113" t="s">
        <v>2183</v>
      </c>
      <c r="F1349" s="113" t="s">
        <v>2184</v>
      </c>
      <c r="G1349" s="41">
        <v>1996</v>
      </c>
      <c r="H1349" s="34"/>
      <c r="I1349" s="34"/>
      <c r="J1349" s="113"/>
      <c r="K1349" s="39" t="s">
        <v>80</v>
      </c>
      <c r="L1349" s="39" t="s">
        <v>89</v>
      </c>
      <c r="M1349" s="39" t="s">
        <v>90</v>
      </c>
      <c r="N1349" s="39" t="s">
        <v>91</v>
      </c>
      <c r="O1349" s="39" t="s">
        <v>102</v>
      </c>
      <c r="P1349" s="39" t="s">
        <v>103</v>
      </c>
      <c r="Q1349" s="39" t="s">
        <v>104</v>
      </c>
      <c r="R1349" s="35" t="s">
        <v>105</v>
      </c>
      <c r="S1349" s="35" t="s">
        <v>105</v>
      </c>
      <c r="T1349" s="113" t="s">
        <v>2153</v>
      </c>
      <c r="U1349" s="39" t="s">
        <v>31</v>
      </c>
      <c r="V1349" s="35" t="s">
        <v>31</v>
      </c>
      <c r="W1349" s="34" t="s">
        <v>280</v>
      </c>
      <c r="X1349" s="35" t="s">
        <v>284</v>
      </c>
      <c r="Y1349" s="113" t="s">
        <v>2164</v>
      </c>
      <c r="Z1349" s="39" t="s">
        <v>239</v>
      </c>
      <c r="AA1349" s="112"/>
      <c r="AB1349" s="112"/>
      <c r="AC1349" s="41">
        <v>96</v>
      </c>
      <c r="AD1349" s="41" t="s">
        <v>240</v>
      </c>
      <c r="AE1349" s="41" t="s">
        <v>508</v>
      </c>
      <c r="AF1349" s="332" t="s">
        <v>240</v>
      </c>
      <c r="AG1349" s="112"/>
      <c r="AH1349" s="112">
        <v>266.91000000000003</v>
      </c>
      <c r="AI1349" s="111">
        <v>226.69499999999999</v>
      </c>
      <c r="AJ1349" s="112"/>
      <c r="AK1349" s="114" t="s">
        <v>509</v>
      </c>
      <c r="AL1349" s="336">
        <v>7.84</v>
      </c>
      <c r="AM1349" s="44">
        <v>150.12359039999998</v>
      </c>
      <c r="AN1349" s="111">
        <v>2.65</v>
      </c>
      <c r="AO1349" s="111">
        <f t="shared" si="61"/>
        <v>1</v>
      </c>
      <c r="AP1349" s="111">
        <v>1</v>
      </c>
      <c r="AQ1349" s="111"/>
      <c r="AR1349" s="335" t="s">
        <v>240</v>
      </c>
      <c r="AS1349" s="111" t="s">
        <v>240</v>
      </c>
      <c r="AT1349" s="111" t="s">
        <v>295</v>
      </c>
      <c r="AU1349" s="111" t="s">
        <v>240</v>
      </c>
      <c r="AV1349" s="112" t="s">
        <v>167</v>
      </c>
      <c r="AW1349" s="112"/>
      <c r="AX1349" s="112">
        <v>22</v>
      </c>
      <c r="AY1349" s="112">
        <v>7.84</v>
      </c>
      <c r="AZ1349" s="334" t="s">
        <v>240</v>
      </c>
      <c r="BA1349" s="112">
        <v>134.12</v>
      </c>
      <c r="BB1349" s="130">
        <v>150.12359039999998</v>
      </c>
      <c r="BC1349" s="112">
        <v>2.65</v>
      </c>
      <c r="BD1349" s="112"/>
      <c r="BE1349" s="112">
        <v>2.65</v>
      </c>
      <c r="BF1349" s="112" t="s">
        <v>644</v>
      </c>
      <c r="BG1349" s="112"/>
      <c r="BH1349" s="112"/>
      <c r="BI1349" s="112"/>
      <c r="BJ1349" s="370">
        <v>10</v>
      </c>
      <c r="BK1349" s="369">
        <v>40.881599999999999</v>
      </c>
      <c r="BL1349" s="369">
        <v>11.666399999999999</v>
      </c>
      <c r="BM1349" s="369">
        <v>49.198</v>
      </c>
      <c r="BN1349" s="369">
        <v>0.78200000000000003</v>
      </c>
      <c r="BO1349" s="369">
        <v>118.63</v>
      </c>
      <c r="BP1349" s="223">
        <v>51.052</v>
      </c>
      <c r="BQ1349" s="112">
        <v>43.04</v>
      </c>
      <c r="BR1349" s="369"/>
      <c r="BS1349" s="112"/>
      <c r="BT1349" s="113" t="s">
        <v>487</v>
      </c>
      <c r="BU1349" s="114" t="s">
        <v>488</v>
      </c>
      <c r="BV1349" s="34"/>
      <c r="BW1349" s="34"/>
      <c r="BX1349" s="34"/>
    </row>
    <row r="1350" spans="1:76" x14ac:dyDescent="0.35">
      <c r="A1350" s="34" t="s">
        <v>329</v>
      </c>
      <c r="B1350" s="34"/>
      <c r="C1350" s="34"/>
      <c r="D1350" s="34"/>
      <c r="E1350" s="113" t="s">
        <v>2183</v>
      </c>
      <c r="F1350" s="113" t="s">
        <v>2184</v>
      </c>
      <c r="G1350" s="41">
        <v>1996</v>
      </c>
      <c r="H1350" s="34"/>
      <c r="I1350" s="34"/>
      <c r="J1350" s="113"/>
      <c r="K1350" s="39" t="s">
        <v>80</v>
      </c>
      <c r="L1350" s="39" t="s">
        <v>89</v>
      </c>
      <c r="M1350" s="39" t="s">
        <v>90</v>
      </c>
      <c r="N1350" s="39" t="s">
        <v>91</v>
      </c>
      <c r="O1350" s="39" t="s">
        <v>102</v>
      </c>
      <c r="P1350" s="39" t="s">
        <v>103</v>
      </c>
      <c r="Q1350" s="39" t="s">
        <v>104</v>
      </c>
      <c r="R1350" s="35" t="s">
        <v>105</v>
      </c>
      <c r="S1350" s="35" t="s">
        <v>105</v>
      </c>
      <c r="T1350" s="113" t="s">
        <v>2153</v>
      </c>
      <c r="U1350" s="39" t="s">
        <v>31</v>
      </c>
      <c r="V1350" s="35" t="s">
        <v>31</v>
      </c>
      <c r="W1350" s="34" t="s">
        <v>280</v>
      </c>
      <c r="X1350" s="35" t="s">
        <v>284</v>
      </c>
      <c r="Y1350" s="362" t="s">
        <v>2164</v>
      </c>
      <c r="Z1350" s="39" t="s">
        <v>239</v>
      </c>
      <c r="AA1350" s="112"/>
      <c r="AB1350" s="112"/>
      <c r="AC1350" s="41">
        <v>96</v>
      </c>
      <c r="AD1350" s="41" t="s">
        <v>240</v>
      </c>
      <c r="AE1350" s="41" t="s">
        <v>508</v>
      </c>
      <c r="AF1350" s="332" t="s">
        <v>240</v>
      </c>
      <c r="AG1350" s="112"/>
      <c r="AH1350" s="112">
        <v>152.52000000000001</v>
      </c>
      <c r="AI1350" s="111">
        <v>126.492</v>
      </c>
      <c r="AJ1350" s="112"/>
      <c r="AK1350" s="114" t="s">
        <v>509</v>
      </c>
      <c r="AL1350" s="336">
        <v>7.85</v>
      </c>
      <c r="AM1350" s="44">
        <v>86.070651099999992</v>
      </c>
      <c r="AN1350" s="111">
        <v>2.65</v>
      </c>
      <c r="AO1350" s="111">
        <f t="shared" si="61"/>
        <v>1</v>
      </c>
      <c r="AP1350" s="111">
        <v>1</v>
      </c>
      <c r="AQ1350" s="111"/>
      <c r="AR1350" s="335" t="s">
        <v>240</v>
      </c>
      <c r="AS1350" s="111" t="s">
        <v>240</v>
      </c>
      <c r="AT1350" s="111" t="s">
        <v>295</v>
      </c>
      <c r="AU1350" s="111" t="s">
        <v>240</v>
      </c>
      <c r="AV1350" s="112" t="s">
        <v>167</v>
      </c>
      <c r="AW1350" s="112"/>
      <c r="AX1350" s="112">
        <v>22</v>
      </c>
      <c r="AY1350" s="112">
        <v>7.85</v>
      </c>
      <c r="AZ1350" s="334" t="s">
        <v>240</v>
      </c>
      <c r="BA1350" s="112">
        <v>74.06</v>
      </c>
      <c r="BB1350" s="130">
        <v>86.070651099999992</v>
      </c>
      <c r="BC1350" s="112">
        <v>2.65</v>
      </c>
      <c r="BD1350" s="112"/>
      <c r="BE1350" s="112">
        <v>2.65</v>
      </c>
      <c r="BF1350" s="112" t="s">
        <v>644</v>
      </c>
      <c r="BG1350" s="112"/>
      <c r="BH1350" s="112"/>
      <c r="BI1350" s="112"/>
      <c r="BJ1350" s="370">
        <v>10</v>
      </c>
      <c r="BK1350" s="369">
        <v>24.448799999999999</v>
      </c>
      <c r="BL1350" s="369">
        <v>6.0762499999999999</v>
      </c>
      <c r="BM1350" s="369">
        <v>18.391999999999999</v>
      </c>
      <c r="BN1350" s="369">
        <v>0.39100000000000001</v>
      </c>
      <c r="BO1350" s="369">
        <v>38.902999999999999</v>
      </c>
      <c r="BP1350" s="223">
        <v>18.436</v>
      </c>
      <c r="BQ1350" s="112">
        <v>42.04</v>
      </c>
      <c r="BR1350" s="369"/>
      <c r="BS1350" s="112"/>
      <c r="BT1350" s="113" t="s">
        <v>487</v>
      </c>
      <c r="BU1350" s="114" t="s">
        <v>488</v>
      </c>
      <c r="BV1350" s="34"/>
      <c r="BW1350" s="34"/>
      <c r="BX1350" s="34"/>
    </row>
    <row r="1351" spans="1:76" x14ac:dyDescent="0.35">
      <c r="A1351" s="34" t="s">
        <v>329</v>
      </c>
      <c r="B1351" s="34"/>
      <c r="C1351" s="34"/>
      <c r="D1351" s="34"/>
      <c r="E1351" s="113" t="s">
        <v>2183</v>
      </c>
      <c r="F1351" s="113" t="s">
        <v>2184</v>
      </c>
      <c r="G1351" s="41">
        <v>1996</v>
      </c>
      <c r="H1351" s="34"/>
      <c r="I1351" s="34"/>
      <c r="J1351" s="113"/>
      <c r="K1351" s="39" t="s">
        <v>80</v>
      </c>
      <c r="L1351" s="39" t="s">
        <v>89</v>
      </c>
      <c r="M1351" s="39" t="s">
        <v>90</v>
      </c>
      <c r="N1351" s="39" t="s">
        <v>91</v>
      </c>
      <c r="O1351" s="39" t="s">
        <v>102</v>
      </c>
      <c r="P1351" s="39" t="s">
        <v>103</v>
      </c>
      <c r="Q1351" s="39" t="s">
        <v>104</v>
      </c>
      <c r="R1351" s="35" t="s">
        <v>105</v>
      </c>
      <c r="S1351" s="35" t="s">
        <v>105</v>
      </c>
      <c r="T1351" s="113" t="s">
        <v>2153</v>
      </c>
      <c r="U1351" s="39" t="s">
        <v>31</v>
      </c>
      <c r="V1351" s="35" t="s">
        <v>31</v>
      </c>
      <c r="W1351" s="34" t="s">
        <v>280</v>
      </c>
      <c r="X1351" s="35" t="s">
        <v>284</v>
      </c>
      <c r="Y1351" s="113" t="s">
        <v>2164</v>
      </c>
      <c r="Z1351" s="39" t="s">
        <v>239</v>
      </c>
      <c r="AA1351" s="112"/>
      <c r="AB1351" s="112"/>
      <c r="AC1351" s="41">
        <v>96</v>
      </c>
      <c r="AD1351" s="41" t="s">
        <v>240</v>
      </c>
      <c r="AE1351" s="41" t="s">
        <v>508</v>
      </c>
      <c r="AF1351" s="332" t="s">
        <v>240</v>
      </c>
      <c r="AG1351" s="112"/>
      <c r="AH1351" s="112">
        <v>203.36</v>
      </c>
      <c r="AI1351" s="111">
        <v>172.72</v>
      </c>
      <c r="AJ1351" s="112"/>
      <c r="AK1351" s="114" t="s">
        <v>509</v>
      </c>
      <c r="AL1351" s="336">
        <v>7.85</v>
      </c>
      <c r="AM1351" s="44">
        <v>150.62398920000001</v>
      </c>
      <c r="AN1351" s="111">
        <v>2.65</v>
      </c>
      <c r="AO1351" s="111">
        <f t="shared" si="61"/>
        <v>1</v>
      </c>
      <c r="AP1351" s="111">
        <v>1</v>
      </c>
      <c r="AQ1351" s="111"/>
      <c r="AR1351" s="335" t="s">
        <v>240</v>
      </c>
      <c r="AS1351" s="111" t="s">
        <v>240</v>
      </c>
      <c r="AT1351" s="111" t="s">
        <v>295</v>
      </c>
      <c r="AU1351" s="111" t="s">
        <v>240</v>
      </c>
      <c r="AV1351" s="112" t="s">
        <v>167</v>
      </c>
      <c r="AW1351" s="112"/>
      <c r="AX1351" s="112">
        <v>22</v>
      </c>
      <c r="AY1351" s="112">
        <v>7.85</v>
      </c>
      <c r="AZ1351" s="334" t="s">
        <v>240</v>
      </c>
      <c r="BA1351" s="112">
        <v>133.12</v>
      </c>
      <c r="BB1351" s="130">
        <v>150.62398920000001</v>
      </c>
      <c r="BC1351" s="112">
        <v>2.65</v>
      </c>
      <c r="BD1351" s="112"/>
      <c r="BE1351" s="112">
        <v>2.65</v>
      </c>
      <c r="BF1351" s="112" t="s">
        <v>644</v>
      </c>
      <c r="BG1351" s="112"/>
      <c r="BH1351" s="112"/>
      <c r="BI1351" s="112"/>
      <c r="BJ1351" s="370">
        <v>10</v>
      </c>
      <c r="BK1351" s="369">
        <v>41.082000000000001</v>
      </c>
      <c r="BL1351" s="369">
        <v>11.666399999999999</v>
      </c>
      <c r="BM1351" s="369">
        <v>18.391999999999999</v>
      </c>
      <c r="BN1351" s="369">
        <v>0.39100000000000001</v>
      </c>
      <c r="BO1351" s="369">
        <v>98.94</v>
      </c>
      <c r="BP1351" s="223">
        <v>18.436</v>
      </c>
      <c r="BQ1351" s="112">
        <v>42.04</v>
      </c>
      <c r="BR1351" s="369"/>
      <c r="BS1351" s="112"/>
      <c r="BT1351" s="113" t="s">
        <v>487</v>
      </c>
      <c r="BU1351" s="114" t="s">
        <v>488</v>
      </c>
      <c r="BV1351" s="34"/>
      <c r="BW1351" s="34"/>
      <c r="BX1351" s="34"/>
    </row>
    <row r="1352" spans="1:76" x14ac:dyDescent="0.35">
      <c r="A1352" s="34" t="s">
        <v>329</v>
      </c>
      <c r="B1352" s="34"/>
      <c r="C1352" s="34"/>
      <c r="D1352" s="34"/>
      <c r="E1352" s="113" t="s">
        <v>2183</v>
      </c>
      <c r="F1352" s="113" t="s">
        <v>2184</v>
      </c>
      <c r="G1352" s="41">
        <v>1996</v>
      </c>
      <c r="H1352" s="34"/>
      <c r="I1352" s="34"/>
      <c r="J1352" s="113"/>
      <c r="K1352" s="39" t="s">
        <v>80</v>
      </c>
      <c r="L1352" s="39" t="s">
        <v>89</v>
      </c>
      <c r="M1352" s="39" t="s">
        <v>90</v>
      </c>
      <c r="N1352" s="39" t="s">
        <v>91</v>
      </c>
      <c r="O1352" s="39" t="s">
        <v>102</v>
      </c>
      <c r="P1352" s="39" t="s">
        <v>103</v>
      </c>
      <c r="Q1352" s="39" t="s">
        <v>104</v>
      </c>
      <c r="R1352" s="35" t="s">
        <v>105</v>
      </c>
      <c r="S1352" s="35" t="s">
        <v>105</v>
      </c>
      <c r="T1352" s="113" t="s">
        <v>2153</v>
      </c>
      <c r="U1352" s="39" t="s">
        <v>31</v>
      </c>
      <c r="V1352" s="35" t="s">
        <v>31</v>
      </c>
      <c r="W1352" s="34" t="s">
        <v>280</v>
      </c>
      <c r="X1352" s="35" t="s">
        <v>284</v>
      </c>
      <c r="Y1352" s="113" t="s">
        <v>2164</v>
      </c>
      <c r="Z1352" s="39" t="s">
        <v>239</v>
      </c>
      <c r="AA1352" s="112"/>
      <c r="AB1352" s="112"/>
      <c r="AC1352" s="41">
        <v>96</v>
      </c>
      <c r="AD1352" s="41" t="s">
        <v>240</v>
      </c>
      <c r="AE1352" s="41" t="s">
        <v>508</v>
      </c>
      <c r="AF1352" s="332" t="s">
        <v>240</v>
      </c>
      <c r="AG1352" s="112"/>
      <c r="AH1352" s="112">
        <v>197.01</v>
      </c>
      <c r="AI1352" s="111">
        <v>167.32249999999999</v>
      </c>
      <c r="AJ1352" s="112"/>
      <c r="AK1352" s="114" t="s">
        <v>509</v>
      </c>
      <c r="AL1352" s="336">
        <v>7.85</v>
      </c>
      <c r="AM1352" s="44">
        <v>85.069853499999994</v>
      </c>
      <c r="AN1352" s="111">
        <v>2.65</v>
      </c>
      <c r="AO1352" s="111">
        <f t="shared" si="61"/>
        <v>1</v>
      </c>
      <c r="AP1352" s="111">
        <v>1</v>
      </c>
      <c r="AQ1352" s="111"/>
      <c r="AR1352" s="335" t="s">
        <v>240</v>
      </c>
      <c r="AS1352" s="111" t="s">
        <v>240</v>
      </c>
      <c r="AT1352" s="111" t="s">
        <v>295</v>
      </c>
      <c r="AU1352" s="111" t="s">
        <v>240</v>
      </c>
      <c r="AV1352" s="112" t="s">
        <v>167</v>
      </c>
      <c r="AW1352" s="112"/>
      <c r="AX1352" s="112">
        <v>22</v>
      </c>
      <c r="AY1352" s="112">
        <v>7.85</v>
      </c>
      <c r="AZ1352" s="334" t="s">
        <v>240</v>
      </c>
      <c r="BA1352" s="112">
        <v>76.069999999999993</v>
      </c>
      <c r="BB1352" s="130">
        <v>85.069853499999994</v>
      </c>
      <c r="BC1352" s="112">
        <v>2.65</v>
      </c>
      <c r="BD1352" s="112"/>
      <c r="BE1352" s="112">
        <v>2.65</v>
      </c>
      <c r="BF1352" s="112" t="s">
        <v>644</v>
      </c>
      <c r="BG1352" s="112"/>
      <c r="BH1352" s="112"/>
      <c r="BI1352" s="112"/>
      <c r="BJ1352" s="370">
        <v>10</v>
      </c>
      <c r="BK1352" s="369">
        <v>24.047999999999998</v>
      </c>
      <c r="BL1352" s="369">
        <v>6.0762499999999999</v>
      </c>
      <c r="BM1352" s="369">
        <v>47.588999999999999</v>
      </c>
      <c r="BN1352" s="369">
        <v>0.78200000000000003</v>
      </c>
      <c r="BO1352" s="369">
        <v>58.115000000000002</v>
      </c>
      <c r="BP1352" s="223">
        <v>52.116</v>
      </c>
      <c r="BQ1352" s="112">
        <v>43.04</v>
      </c>
      <c r="BR1352" s="369"/>
      <c r="BS1352" s="112"/>
      <c r="BT1352" s="113" t="s">
        <v>487</v>
      </c>
      <c r="BU1352" s="114" t="s">
        <v>488</v>
      </c>
      <c r="BV1352" s="34"/>
      <c r="BW1352" s="34"/>
      <c r="BX1352" s="34"/>
    </row>
    <row r="1353" spans="1:76" x14ac:dyDescent="0.35">
      <c r="A1353" s="34" t="s">
        <v>329</v>
      </c>
      <c r="B1353" s="34"/>
      <c r="C1353" s="34"/>
      <c r="D1353" s="34"/>
      <c r="E1353" s="113" t="s">
        <v>2183</v>
      </c>
      <c r="F1353" s="113" t="s">
        <v>2184</v>
      </c>
      <c r="G1353" s="41">
        <v>1996</v>
      </c>
      <c r="H1353" s="34"/>
      <c r="I1353" s="34"/>
      <c r="J1353" s="113"/>
      <c r="K1353" s="39" t="s">
        <v>80</v>
      </c>
      <c r="L1353" s="39" t="s">
        <v>89</v>
      </c>
      <c r="M1353" s="39" t="s">
        <v>90</v>
      </c>
      <c r="N1353" s="39" t="s">
        <v>91</v>
      </c>
      <c r="O1353" s="39" t="s">
        <v>102</v>
      </c>
      <c r="P1353" s="39" t="s">
        <v>103</v>
      </c>
      <c r="Q1353" s="39" t="s">
        <v>104</v>
      </c>
      <c r="R1353" s="35" t="s">
        <v>105</v>
      </c>
      <c r="S1353" s="35" t="s">
        <v>105</v>
      </c>
      <c r="T1353" s="113" t="s">
        <v>2153</v>
      </c>
      <c r="U1353" s="39" t="s">
        <v>31</v>
      </c>
      <c r="V1353" s="35" t="s">
        <v>31</v>
      </c>
      <c r="W1353" s="34" t="s">
        <v>280</v>
      </c>
      <c r="X1353" s="35" t="s">
        <v>284</v>
      </c>
      <c r="Y1353" s="362" t="s">
        <v>2164</v>
      </c>
      <c r="Z1353" s="39" t="s">
        <v>239</v>
      </c>
      <c r="AA1353" s="112"/>
      <c r="AB1353" s="112"/>
      <c r="AC1353" s="41">
        <v>96</v>
      </c>
      <c r="AD1353" s="41" t="s">
        <v>240</v>
      </c>
      <c r="AE1353" s="41" t="s">
        <v>508</v>
      </c>
      <c r="AF1353" s="332" t="s">
        <v>240</v>
      </c>
      <c r="AG1353" s="112"/>
      <c r="AH1353" s="112">
        <v>139.81</v>
      </c>
      <c r="AI1353" s="111">
        <v>117.348</v>
      </c>
      <c r="AJ1353" s="112"/>
      <c r="AK1353" s="114" t="s">
        <v>509</v>
      </c>
      <c r="AL1353" s="336">
        <v>7.87</v>
      </c>
      <c r="AM1353" s="44">
        <v>85.570211149999992</v>
      </c>
      <c r="AN1353" s="111">
        <v>2.65</v>
      </c>
      <c r="AO1353" s="111">
        <f t="shared" si="61"/>
        <v>1</v>
      </c>
      <c r="AP1353" s="111">
        <v>1</v>
      </c>
      <c r="AQ1353" s="111"/>
      <c r="AR1353" s="335" t="s">
        <v>240</v>
      </c>
      <c r="AS1353" s="111" t="s">
        <v>240</v>
      </c>
      <c r="AT1353" s="111" t="s">
        <v>295</v>
      </c>
      <c r="AU1353" s="111" t="s">
        <v>240</v>
      </c>
      <c r="AV1353" s="112" t="s">
        <v>167</v>
      </c>
      <c r="AW1353" s="112"/>
      <c r="AX1353" s="112">
        <v>22</v>
      </c>
      <c r="AY1353" s="112">
        <v>7.87</v>
      </c>
      <c r="AZ1353" s="334" t="s">
        <v>240</v>
      </c>
      <c r="BA1353" s="112">
        <v>75.069999999999993</v>
      </c>
      <c r="BB1353" s="130">
        <v>85.570211149999992</v>
      </c>
      <c r="BC1353" s="112">
        <v>2.65</v>
      </c>
      <c r="BD1353" s="112"/>
      <c r="BE1353" s="112">
        <v>2.65</v>
      </c>
      <c r="BF1353" s="112" t="s">
        <v>644</v>
      </c>
      <c r="BG1353" s="112"/>
      <c r="BH1353" s="112"/>
      <c r="BI1353" s="112"/>
      <c r="BJ1353" s="112">
        <v>10</v>
      </c>
      <c r="BK1353" s="56">
        <v>24.448799999999999</v>
      </c>
      <c r="BL1353" s="56">
        <v>5.9547249999999998</v>
      </c>
      <c r="BM1353" s="56">
        <v>1.3794</v>
      </c>
      <c r="BN1353" s="56">
        <v>0.39100000000000001</v>
      </c>
      <c r="BO1353" s="56">
        <v>30.739000000000001</v>
      </c>
      <c r="BP1353" s="223">
        <v>1.0636000000000001</v>
      </c>
      <c r="BQ1353" s="112">
        <v>41.04</v>
      </c>
      <c r="BR1353" s="56"/>
      <c r="BS1353" s="112"/>
      <c r="BT1353" s="113" t="s">
        <v>487</v>
      </c>
      <c r="BU1353" s="114" t="s">
        <v>488</v>
      </c>
      <c r="BV1353" s="34"/>
      <c r="BW1353" s="34"/>
      <c r="BX1353" s="34"/>
    </row>
    <row r="1354" spans="1:76" x14ac:dyDescent="0.35">
      <c r="A1354" s="34" t="s">
        <v>329</v>
      </c>
      <c r="B1354" s="34"/>
      <c r="C1354" s="34"/>
      <c r="D1354" s="34"/>
      <c r="E1354" s="113" t="s">
        <v>2183</v>
      </c>
      <c r="F1354" s="113" t="s">
        <v>2184</v>
      </c>
      <c r="G1354" s="41">
        <v>1996</v>
      </c>
      <c r="H1354" s="34"/>
      <c r="I1354" s="34"/>
      <c r="J1354" s="113"/>
      <c r="K1354" s="39" t="s">
        <v>80</v>
      </c>
      <c r="L1354" s="39" t="s">
        <v>89</v>
      </c>
      <c r="M1354" s="39" t="s">
        <v>90</v>
      </c>
      <c r="N1354" s="39" t="s">
        <v>91</v>
      </c>
      <c r="O1354" s="39" t="s">
        <v>102</v>
      </c>
      <c r="P1354" s="39" t="s">
        <v>103</v>
      </c>
      <c r="Q1354" s="39" t="s">
        <v>104</v>
      </c>
      <c r="R1354" s="35" t="s">
        <v>105</v>
      </c>
      <c r="S1354" s="35" t="s">
        <v>105</v>
      </c>
      <c r="T1354" s="113" t="s">
        <v>2153</v>
      </c>
      <c r="U1354" s="39" t="s">
        <v>31</v>
      </c>
      <c r="V1354" s="35" t="s">
        <v>31</v>
      </c>
      <c r="W1354" s="34" t="s">
        <v>280</v>
      </c>
      <c r="X1354" s="35" t="s">
        <v>284</v>
      </c>
      <c r="Y1354" s="362" t="s">
        <v>2164</v>
      </c>
      <c r="Z1354" s="39" t="s">
        <v>239</v>
      </c>
      <c r="AA1354" s="112"/>
      <c r="AB1354" s="112"/>
      <c r="AC1354" s="41">
        <v>96</v>
      </c>
      <c r="AD1354" s="41" t="s">
        <v>240</v>
      </c>
      <c r="AE1354" s="41" t="s">
        <v>508</v>
      </c>
      <c r="AF1354" s="332" t="s">
        <v>240</v>
      </c>
      <c r="AG1354" s="112"/>
      <c r="AH1354" s="112">
        <v>139.81</v>
      </c>
      <c r="AI1354" s="111">
        <v>114.554</v>
      </c>
      <c r="AJ1354" s="112"/>
      <c r="AK1354" s="112" t="s">
        <v>509</v>
      </c>
      <c r="AL1354" s="336">
        <v>7.87</v>
      </c>
      <c r="AM1354" s="44">
        <v>49.040152300000003</v>
      </c>
      <c r="AN1354" s="111">
        <v>2.65</v>
      </c>
      <c r="AO1354" s="111">
        <f t="shared" si="61"/>
        <v>1</v>
      </c>
      <c r="AP1354" s="111">
        <v>1</v>
      </c>
      <c r="AQ1354" s="111"/>
      <c r="AR1354" s="335" t="s">
        <v>240</v>
      </c>
      <c r="AS1354" s="111" t="s">
        <v>240</v>
      </c>
      <c r="AT1354" s="111" t="s">
        <v>295</v>
      </c>
      <c r="AU1354" s="111" t="s">
        <v>240</v>
      </c>
      <c r="AV1354" s="112" t="s">
        <v>167</v>
      </c>
      <c r="AW1354" s="112"/>
      <c r="AX1354" s="112">
        <v>22</v>
      </c>
      <c r="AY1354" s="112">
        <v>7.87</v>
      </c>
      <c r="AZ1354" s="334" t="s">
        <v>240</v>
      </c>
      <c r="BA1354" s="112">
        <v>46.04</v>
      </c>
      <c r="BB1354" s="130">
        <v>49.040152300000003</v>
      </c>
      <c r="BC1354" s="112">
        <v>2.65</v>
      </c>
      <c r="BD1354" s="112"/>
      <c r="BE1354" s="112">
        <v>2.65</v>
      </c>
      <c r="BF1354" s="112" t="s">
        <v>644</v>
      </c>
      <c r="BG1354" s="112"/>
      <c r="BH1354" s="112"/>
      <c r="BI1354" s="112"/>
      <c r="BJ1354" s="112">
        <v>10</v>
      </c>
      <c r="BK1354" s="56">
        <v>14.428800000000001</v>
      </c>
      <c r="BL1354" s="56">
        <v>3.1596500000000001</v>
      </c>
      <c r="BM1354" s="56">
        <v>19.771000000000001</v>
      </c>
      <c r="BN1354" s="56">
        <v>0.39100000000000001</v>
      </c>
      <c r="BO1354" s="56">
        <v>12.488</v>
      </c>
      <c r="BP1354" s="223">
        <v>18.436</v>
      </c>
      <c r="BQ1354" s="112">
        <v>41.04</v>
      </c>
      <c r="BR1354" s="56"/>
      <c r="BS1354" s="112"/>
      <c r="BT1354" s="113" t="s">
        <v>487</v>
      </c>
      <c r="BU1354" s="114" t="s">
        <v>488</v>
      </c>
      <c r="BV1354" s="34"/>
      <c r="BW1354" s="34"/>
      <c r="BX1354" s="34"/>
    </row>
    <row r="1355" spans="1:76" x14ac:dyDescent="0.35">
      <c r="A1355" s="34" t="s">
        <v>329</v>
      </c>
      <c r="B1355" s="34"/>
      <c r="C1355" s="34"/>
      <c r="D1355" s="34"/>
      <c r="E1355" s="113" t="s">
        <v>2183</v>
      </c>
      <c r="F1355" s="113" t="s">
        <v>2184</v>
      </c>
      <c r="G1355" s="41">
        <v>1996</v>
      </c>
      <c r="H1355" s="34"/>
      <c r="I1355" s="34"/>
      <c r="J1355" s="113"/>
      <c r="K1355" s="39" t="s">
        <v>80</v>
      </c>
      <c r="L1355" s="39" t="s">
        <v>89</v>
      </c>
      <c r="M1355" s="39" t="s">
        <v>90</v>
      </c>
      <c r="N1355" s="39" t="s">
        <v>91</v>
      </c>
      <c r="O1355" s="39" t="s">
        <v>102</v>
      </c>
      <c r="P1355" s="39" t="s">
        <v>103</v>
      </c>
      <c r="Q1355" s="39" t="s">
        <v>104</v>
      </c>
      <c r="R1355" s="35" t="s">
        <v>105</v>
      </c>
      <c r="S1355" s="35" t="s">
        <v>105</v>
      </c>
      <c r="T1355" s="113" t="s">
        <v>2153</v>
      </c>
      <c r="U1355" s="39" t="s">
        <v>31</v>
      </c>
      <c r="V1355" s="35" t="s">
        <v>31</v>
      </c>
      <c r="W1355" s="34" t="s">
        <v>280</v>
      </c>
      <c r="X1355" s="35" t="s">
        <v>284</v>
      </c>
      <c r="Y1355" s="113" t="s">
        <v>2164</v>
      </c>
      <c r="Z1355" s="39" t="s">
        <v>239</v>
      </c>
      <c r="AA1355" s="112"/>
      <c r="AB1355" s="112"/>
      <c r="AC1355" s="41">
        <v>96</v>
      </c>
      <c r="AD1355" s="41" t="s">
        <v>240</v>
      </c>
      <c r="AE1355" s="41" t="s">
        <v>508</v>
      </c>
      <c r="AF1355" s="332" t="s">
        <v>240</v>
      </c>
      <c r="AG1355" s="112"/>
      <c r="AH1355" s="112">
        <v>94.05</v>
      </c>
      <c r="AI1355" s="111">
        <v>78.003399999999999</v>
      </c>
      <c r="AJ1355" s="112"/>
      <c r="AK1355" s="114" t="s">
        <v>509</v>
      </c>
      <c r="AL1355" s="336">
        <v>7.87</v>
      </c>
      <c r="AM1355" s="44">
        <v>44.077583872000005</v>
      </c>
      <c r="AN1355" s="111">
        <v>2.65</v>
      </c>
      <c r="AO1355" s="111">
        <f t="shared" si="61"/>
        <v>1</v>
      </c>
      <c r="AP1355" s="111">
        <v>1</v>
      </c>
      <c r="AQ1355" s="111"/>
      <c r="AR1355" s="335" t="s">
        <v>240</v>
      </c>
      <c r="AS1355" s="111" t="s">
        <v>240</v>
      </c>
      <c r="AT1355" s="111" t="s">
        <v>295</v>
      </c>
      <c r="AU1355" s="111" t="s">
        <v>240</v>
      </c>
      <c r="AV1355" s="112" t="s">
        <v>510</v>
      </c>
      <c r="AW1355" s="112"/>
      <c r="AX1355" s="112">
        <v>22</v>
      </c>
      <c r="AY1355" s="112">
        <v>7.87</v>
      </c>
      <c r="AZ1355" s="334" t="s">
        <v>240</v>
      </c>
      <c r="BA1355" s="112">
        <v>44.04</v>
      </c>
      <c r="BB1355" s="130">
        <v>44.077583872000005</v>
      </c>
      <c r="BC1355" s="112">
        <v>2.65</v>
      </c>
      <c r="BD1355" s="112"/>
      <c r="BE1355" s="112">
        <v>2.65</v>
      </c>
      <c r="BF1355" s="112" t="s">
        <v>644</v>
      </c>
      <c r="BG1355" s="112"/>
      <c r="BH1355" s="112"/>
      <c r="BI1355" s="112"/>
      <c r="BJ1355" s="112">
        <v>10</v>
      </c>
      <c r="BK1355" s="56">
        <v>13.0463</v>
      </c>
      <c r="BL1355" s="56">
        <v>2.7928540000000002</v>
      </c>
      <c r="BM1355" s="56">
        <v>1.6093</v>
      </c>
      <c r="BN1355" s="56">
        <v>0.39100000000000001</v>
      </c>
      <c r="BO1355" s="56">
        <v>3.3620000000000001</v>
      </c>
      <c r="BP1355" s="223">
        <v>1.4180999999999999</v>
      </c>
      <c r="BQ1355" s="112">
        <v>42.04</v>
      </c>
      <c r="BR1355" s="56"/>
      <c r="BS1355" s="112"/>
      <c r="BT1355" s="113" t="s">
        <v>487</v>
      </c>
      <c r="BU1355" s="114" t="s">
        <v>488</v>
      </c>
      <c r="BV1355" s="34"/>
      <c r="BW1355" s="34"/>
      <c r="BX1355" s="34"/>
    </row>
    <row r="1356" spans="1:76" x14ac:dyDescent="0.35">
      <c r="A1356" s="34" t="s">
        <v>329</v>
      </c>
      <c r="B1356" s="34"/>
      <c r="C1356" s="34"/>
      <c r="D1356" s="34"/>
      <c r="E1356" s="113" t="s">
        <v>2183</v>
      </c>
      <c r="F1356" s="113" t="s">
        <v>2184</v>
      </c>
      <c r="G1356" s="41">
        <v>1996</v>
      </c>
      <c r="H1356" s="34"/>
      <c r="I1356" s="34"/>
      <c r="J1356" s="113"/>
      <c r="K1356" s="39" t="s">
        <v>80</v>
      </c>
      <c r="L1356" s="39" t="s">
        <v>89</v>
      </c>
      <c r="M1356" s="39" t="s">
        <v>90</v>
      </c>
      <c r="N1356" s="39" t="s">
        <v>91</v>
      </c>
      <c r="O1356" s="39" t="s">
        <v>102</v>
      </c>
      <c r="P1356" s="39" t="s">
        <v>103</v>
      </c>
      <c r="Q1356" s="39" t="s">
        <v>104</v>
      </c>
      <c r="R1356" s="35" t="s">
        <v>105</v>
      </c>
      <c r="S1356" s="35" t="s">
        <v>105</v>
      </c>
      <c r="T1356" s="113" t="s">
        <v>2153</v>
      </c>
      <c r="U1356" s="39" t="s">
        <v>31</v>
      </c>
      <c r="V1356" s="35" t="s">
        <v>31</v>
      </c>
      <c r="W1356" s="34" t="s">
        <v>280</v>
      </c>
      <c r="X1356" s="35" t="s">
        <v>284</v>
      </c>
      <c r="Y1356" s="362" t="s">
        <v>2164</v>
      </c>
      <c r="Z1356" s="39" t="s">
        <v>239</v>
      </c>
      <c r="AA1356" s="112"/>
      <c r="AB1356" s="112"/>
      <c r="AC1356" s="41">
        <v>96</v>
      </c>
      <c r="AD1356" s="41" t="s">
        <v>240</v>
      </c>
      <c r="AE1356" s="41" t="s">
        <v>508</v>
      </c>
      <c r="AF1356" s="332" t="s">
        <v>240</v>
      </c>
      <c r="AG1356" s="112"/>
      <c r="AH1356" s="112">
        <v>146.16999999999999</v>
      </c>
      <c r="AI1356" s="111">
        <v>125.60299999999999</v>
      </c>
      <c r="AJ1356" s="112"/>
      <c r="AK1356" s="114" t="s">
        <v>509</v>
      </c>
      <c r="AL1356" s="336">
        <v>7.87</v>
      </c>
      <c r="AM1356" s="44">
        <v>49.540551100000002</v>
      </c>
      <c r="AN1356" s="111">
        <v>2.65</v>
      </c>
      <c r="AO1356" s="111">
        <f t="shared" si="61"/>
        <v>1</v>
      </c>
      <c r="AP1356" s="111">
        <v>1</v>
      </c>
      <c r="AQ1356" s="111"/>
      <c r="AR1356" s="335" t="s">
        <v>240</v>
      </c>
      <c r="AS1356" s="111" t="s">
        <v>240</v>
      </c>
      <c r="AT1356" s="111" t="s">
        <v>295</v>
      </c>
      <c r="AU1356" s="111" t="s">
        <v>240</v>
      </c>
      <c r="AV1356" s="112" t="s">
        <v>167</v>
      </c>
      <c r="AW1356" s="112"/>
      <c r="AX1356" s="112">
        <v>22</v>
      </c>
      <c r="AY1356" s="112">
        <v>7.87</v>
      </c>
      <c r="AZ1356" s="334" t="s">
        <v>240</v>
      </c>
      <c r="BA1356" s="112">
        <v>46.04</v>
      </c>
      <c r="BB1356" s="130">
        <v>49.540551100000002</v>
      </c>
      <c r="BC1356" s="112">
        <v>2.65</v>
      </c>
      <c r="BD1356" s="112"/>
      <c r="BE1356" s="112">
        <v>2.65</v>
      </c>
      <c r="BF1356" s="112" t="s">
        <v>644</v>
      </c>
      <c r="BG1356" s="112"/>
      <c r="BH1356" s="112"/>
      <c r="BI1356" s="112"/>
      <c r="BJ1356" s="112">
        <v>10</v>
      </c>
      <c r="BK1356" s="56">
        <v>14.629200000000001</v>
      </c>
      <c r="BL1356" s="56">
        <v>3.1596500000000001</v>
      </c>
      <c r="BM1356" s="56">
        <v>1.3794</v>
      </c>
      <c r="BN1356" s="56">
        <v>0.39100000000000001</v>
      </c>
      <c r="BO1356" s="56">
        <v>3.3620000000000001</v>
      </c>
      <c r="BP1356" s="223">
        <v>1.0636000000000001</v>
      </c>
      <c r="BQ1356" s="112">
        <v>42.04</v>
      </c>
      <c r="BR1356" s="56"/>
      <c r="BS1356" s="112"/>
      <c r="BT1356" s="113" t="s">
        <v>487</v>
      </c>
      <c r="BU1356" s="114" t="s">
        <v>488</v>
      </c>
      <c r="BV1356" s="34"/>
      <c r="BW1356" s="34"/>
      <c r="BX1356" s="34"/>
    </row>
    <row r="1357" spans="1:76" x14ac:dyDescent="0.35">
      <c r="A1357" s="34" t="s">
        <v>329</v>
      </c>
      <c r="B1357" s="34"/>
      <c r="C1357" s="34"/>
      <c r="D1357" s="34"/>
      <c r="E1357" s="113" t="s">
        <v>2183</v>
      </c>
      <c r="F1357" s="113" t="s">
        <v>2184</v>
      </c>
      <c r="G1357" s="41">
        <v>1996</v>
      </c>
      <c r="H1357" s="34"/>
      <c r="I1357" s="34"/>
      <c r="J1357" s="113"/>
      <c r="K1357" s="39" t="s">
        <v>80</v>
      </c>
      <c r="L1357" s="39" t="s">
        <v>89</v>
      </c>
      <c r="M1357" s="39" t="s">
        <v>90</v>
      </c>
      <c r="N1357" s="39" t="s">
        <v>91</v>
      </c>
      <c r="O1357" s="39" t="s">
        <v>102</v>
      </c>
      <c r="P1357" s="39" t="s">
        <v>103</v>
      </c>
      <c r="Q1357" s="39" t="s">
        <v>104</v>
      </c>
      <c r="R1357" s="35" t="s">
        <v>105</v>
      </c>
      <c r="S1357" s="35" t="s">
        <v>105</v>
      </c>
      <c r="T1357" s="113" t="s">
        <v>2153</v>
      </c>
      <c r="U1357" s="39" t="s">
        <v>31</v>
      </c>
      <c r="V1357" s="35" t="s">
        <v>31</v>
      </c>
      <c r="W1357" s="34" t="s">
        <v>280</v>
      </c>
      <c r="X1357" s="35" t="s">
        <v>284</v>
      </c>
      <c r="Y1357" s="113" t="s">
        <v>2164</v>
      </c>
      <c r="Z1357" s="39" t="s">
        <v>239</v>
      </c>
      <c r="AA1357" s="112"/>
      <c r="AB1357" s="112"/>
      <c r="AC1357" s="41">
        <v>96</v>
      </c>
      <c r="AD1357" s="41" t="s">
        <v>240</v>
      </c>
      <c r="AE1357" s="41" t="s">
        <v>508</v>
      </c>
      <c r="AF1357" s="332" t="s">
        <v>240</v>
      </c>
      <c r="AG1357" s="112"/>
      <c r="AH1357" s="112">
        <v>108.04</v>
      </c>
      <c r="AI1357" s="111">
        <v>101.473</v>
      </c>
      <c r="AJ1357" s="112"/>
      <c r="AK1357" s="112" t="s">
        <v>509</v>
      </c>
      <c r="AL1357" s="336">
        <v>7.89</v>
      </c>
      <c r="AM1357" s="44">
        <v>49.040646100000004</v>
      </c>
      <c r="AN1357" s="111">
        <v>2.23</v>
      </c>
      <c r="AO1357" s="111">
        <f t="shared" si="61"/>
        <v>1</v>
      </c>
      <c r="AP1357" s="111">
        <v>1</v>
      </c>
      <c r="AQ1357" s="111"/>
      <c r="AR1357" s="335" t="s">
        <v>240</v>
      </c>
      <c r="AS1357" s="111" t="s">
        <v>240</v>
      </c>
      <c r="AT1357" s="111" t="s">
        <v>295</v>
      </c>
      <c r="AU1357" s="111" t="s">
        <v>240</v>
      </c>
      <c r="AV1357" s="112" t="s">
        <v>167</v>
      </c>
      <c r="AW1357" s="112"/>
      <c r="AX1357" s="112">
        <v>22</v>
      </c>
      <c r="AY1357" s="112">
        <v>7.89</v>
      </c>
      <c r="AZ1357" s="334" t="s">
        <v>240</v>
      </c>
      <c r="BA1357" s="112">
        <v>59.05</v>
      </c>
      <c r="BB1357" s="130">
        <v>49.040646100000004</v>
      </c>
      <c r="BC1357" s="112">
        <v>2.23</v>
      </c>
      <c r="BD1357" s="112"/>
      <c r="BE1357" s="112">
        <v>2.23</v>
      </c>
      <c r="BF1357" s="112" t="s">
        <v>2187</v>
      </c>
      <c r="BG1357" s="114" t="s">
        <v>2188</v>
      </c>
      <c r="BH1357" s="112"/>
      <c r="BI1357" s="112"/>
      <c r="BJ1357" s="370">
        <v>10</v>
      </c>
      <c r="BK1357" s="369">
        <v>12.023999999999999</v>
      </c>
      <c r="BL1357" s="369">
        <v>4.6179500000000004</v>
      </c>
      <c r="BM1357" s="369">
        <v>9.1959</v>
      </c>
      <c r="BN1357" s="369">
        <v>0.78200000000000003</v>
      </c>
      <c r="BO1357" s="369">
        <v>23.053999999999998</v>
      </c>
      <c r="BP1357" s="223">
        <v>9.9268000000000001</v>
      </c>
      <c r="BQ1357" s="112">
        <v>39.03</v>
      </c>
      <c r="BR1357" s="369"/>
      <c r="BS1357" s="112"/>
      <c r="BT1357" s="113" t="s">
        <v>487</v>
      </c>
      <c r="BU1357" s="114" t="s">
        <v>488</v>
      </c>
      <c r="BV1357" s="34"/>
      <c r="BW1357" s="34"/>
      <c r="BX1357" s="34"/>
    </row>
    <row r="1358" spans="1:76" x14ac:dyDescent="0.35">
      <c r="A1358" s="34" t="s">
        <v>329</v>
      </c>
      <c r="B1358" s="34"/>
      <c r="C1358" s="34"/>
      <c r="D1358" s="34"/>
      <c r="E1358" s="113" t="s">
        <v>2183</v>
      </c>
      <c r="F1358" s="113" t="s">
        <v>2184</v>
      </c>
      <c r="G1358" s="41">
        <v>1996</v>
      </c>
      <c r="H1358" s="34"/>
      <c r="I1358" s="34"/>
      <c r="J1358" s="113"/>
      <c r="K1358" s="39" t="s">
        <v>80</v>
      </c>
      <c r="L1358" s="39" t="s">
        <v>89</v>
      </c>
      <c r="M1358" s="39" t="s">
        <v>90</v>
      </c>
      <c r="N1358" s="39" t="s">
        <v>91</v>
      </c>
      <c r="O1358" s="39" t="s">
        <v>102</v>
      </c>
      <c r="P1358" s="39" t="s">
        <v>103</v>
      </c>
      <c r="Q1358" s="39" t="s">
        <v>104</v>
      </c>
      <c r="R1358" s="35" t="s">
        <v>105</v>
      </c>
      <c r="S1358" s="35" t="s">
        <v>105</v>
      </c>
      <c r="T1358" s="113" t="s">
        <v>2153</v>
      </c>
      <c r="U1358" s="39" t="s">
        <v>31</v>
      </c>
      <c r="V1358" s="35" t="s">
        <v>31</v>
      </c>
      <c r="W1358" s="34" t="s">
        <v>280</v>
      </c>
      <c r="X1358" s="35" t="s">
        <v>284</v>
      </c>
      <c r="Y1358" s="362" t="s">
        <v>2164</v>
      </c>
      <c r="Z1358" s="39" t="s">
        <v>239</v>
      </c>
      <c r="AA1358" s="112"/>
      <c r="AB1358" s="112"/>
      <c r="AC1358" s="41">
        <v>96</v>
      </c>
      <c r="AD1358" s="41" t="s">
        <v>240</v>
      </c>
      <c r="AE1358" s="41" t="s">
        <v>508</v>
      </c>
      <c r="AF1358" s="332" t="s">
        <v>240</v>
      </c>
      <c r="AG1358" s="112"/>
      <c r="AH1358" s="112">
        <v>177.94</v>
      </c>
      <c r="AI1358" s="111">
        <v>172.46600000000001</v>
      </c>
      <c r="AJ1358" s="112"/>
      <c r="AK1358" s="114" t="s">
        <v>509</v>
      </c>
      <c r="AL1358" s="336">
        <v>7.89</v>
      </c>
      <c r="AM1358" s="44">
        <v>37.030416500000001</v>
      </c>
      <c r="AN1358" s="111">
        <v>2.65</v>
      </c>
      <c r="AO1358" s="111">
        <f t="shared" si="61"/>
        <v>1</v>
      </c>
      <c r="AP1358" s="111">
        <v>1</v>
      </c>
      <c r="AQ1358" s="111"/>
      <c r="AR1358" s="335" t="s">
        <v>240</v>
      </c>
      <c r="AS1358" s="111" t="s">
        <v>240</v>
      </c>
      <c r="AT1358" s="111" t="s">
        <v>295</v>
      </c>
      <c r="AU1358" s="111" t="s">
        <v>240</v>
      </c>
      <c r="AV1358" s="112" t="s">
        <v>167</v>
      </c>
      <c r="AW1358" s="112"/>
      <c r="AX1358" s="112">
        <v>22</v>
      </c>
      <c r="AY1358" s="112">
        <v>7.89</v>
      </c>
      <c r="AZ1358" s="334" t="s">
        <v>240</v>
      </c>
      <c r="BA1358" s="112">
        <v>43.04</v>
      </c>
      <c r="BB1358" s="130">
        <v>37.030416500000001</v>
      </c>
      <c r="BC1358" s="112">
        <v>2.65</v>
      </c>
      <c r="BD1358" s="112"/>
      <c r="BE1358" s="112">
        <v>2.65</v>
      </c>
      <c r="BF1358" s="112" t="s">
        <v>2185</v>
      </c>
      <c r="BG1358" s="114" t="s">
        <v>2186</v>
      </c>
      <c r="BH1358" s="112"/>
      <c r="BI1358" s="112"/>
      <c r="BJ1358" s="370">
        <v>10</v>
      </c>
      <c r="BK1358" s="369">
        <v>10.4208</v>
      </c>
      <c r="BL1358" s="369">
        <v>2.6735500000000001</v>
      </c>
      <c r="BM1358" s="369">
        <v>1.6093</v>
      </c>
      <c r="BN1358" s="369">
        <v>0.78200000000000003</v>
      </c>
      <c r="BO1358" s="369">
        <v>2.8816999999999999</v>
      </c>
      <c r="BP1358" s="223">
        <v>1.4180999999999999</v>
      </c>
      <c r="BQ1358" s="112">
        <v>42.04</v>
      </c>
      <c r="BR1358" s="369"/>
      <c r="BS1358" s="112"/>
      <c r="BT1358" s="113" t="s">
        <v>487</v>
      </c>
      <c r="BU1358" s="114" t="s">
        <v>488</v>
      </c>
      <c r="BV1358" s="34"/>
      <c r="BW1358" s="34"/>
      <c r="BX1358" s="34"/>
    </row>
    <row r="1359" spans="1:76" x14ac:dyDescent="0.35">
      <c r="A1359" s="34" t="s">
        <v>329</v>
      </c>
      <c r="B1359" s="34"/>
      <c r="C1359" s="34"/>
      <c r="D1359" s="34"/>
      <c r="E1359" s="113" t="s">
        <v>2183</v>
      </c>
      <c r="F1359" s="113" t="s">
        <v>2184</v>
      </c>
      <c r="G1359" s="41">
        <v>1996</v>
      </c>
      <c r="H1359" s="34"/>
      <c r="I1359" s="34"/>
      <c r="J1359" s="113"/>
      <c r="K1359" s="39" t="s">
        <v>80</v>
      </c>
      <c r="L1359" s="39" t="s">
        <v>89</v>
      </c>
      <c r="M1359" s="39" t="s">
        <v>90</v>
      </c>
      <c r="N1359" s="39" t="s">
        <v>91</v>
      </c>
      <c r="O1359" s="39" t="s">
        <v>102</v>
      </c>
      <c r="P1359" s="39" t="s">
        <v>103</v>
      </c>
      <c r="Q1359" s="39" t="s">
        <v>104</v>
      </c>
      <c r="R1359" s="35" t="s">
        <v>105</v>
      </c>
      <c r="S1359" s="35" t="s">
        <v>105</v>
      </c>
      <c r="T1359" s="113" t="s">
        <v>2153</v>
      </c>
      <c r="U1359" s="39" t="s">
        <v>31</v>
      </c>
      <c r="V1359" s="35" t="s">
        <v>31</v>
      </c>
      <c r="W1359" s="34" t="s">
        <v>280</v>
      </c>
      <c r="X1359" s="35" t="s">
        <v>284</v>
      </c>
      <c r="Y1359" s="362" t="s">
        <v>2164</v>
      </c>
      <c r="Z1359" s="39" t="s">
        <v>239</v>
      </c>
      <c r="AA1359" s="112"/>
      <c r="AB1359" s="112"/>
      <c r="AC1359" s="41">
        <v>96</v>
      </c>
      <c r="AD1359" s="41" t="s">
        <v>240</v>
      </c>
      <c r="AE1359" s="41" t="s">
        <v>508</v>
      </c>
      <c r="AF1359" s="332" t="s">
        <v>240</v>
      </c>
      <c r="AG1359" s="112"/>
      <c r="AH1359" s="112">
        <v>133.46</v>
      </c>
      <c r="AI1359" s="111">
        <v>109.34699999999999</v>
      </c>
      <c r="AJ1359" s="112"/>
      <c r="AK1359" s="114" t="s">
        <v>509</v>
      </c>
      <c r="AL1359" s="336">
        <v>7.91</v>
      </c>
      <c r="AM1359" s="44">
        <v>45.079330304000003</v>
      </c>
      <c r="AN1359" s="111">
        <v>0.93</v>
      </c>
      <c r="AO1359" s="111">
        <f t="shared" si="61"/>
        <v>1</v>
      </c>
      <c r="AP1359" s="111">
        <v>1</v>
      </c>
      <c r="AQ1359" s="111"/>
      <c r="AR1359" s="335" t="s">
        <v>240</v>
      </c>
      <c r="AS1359" s="111" t="s">
        <v>240</v>
      </c>
      <c r="AT1359" s="111" t="s">
        <v>295</v>
      </c>
      <c r="AU1359" s="111" t="s">
        <v>240</v>
      </c>
      <c r="AV1359" s="112" t="s">
        <v>510</v>
      </c>
      <c r="AW1359" s="112"/>
      <c r="AX1359" s="112">
        <v>22</v>
      </c>
      <c r="AY1359" s="112">
        <v>7.91</v>
      </c>
      <c r="AZ1359" s="334" t="s">
        <v>240</v>
      </c>
      <c r="BA1359" s="112">
        <v>45.04</v>
      </c>
      <c r="BB1359" s="130">
        <v>45.079330304000003</v>
      </c>
      <c r="BC1359" s="112">
        <v>0.93</v>
      </c>
      <c r="BD1359" s="112"/>
      <c r="BE1359" s="112">
        <v>0.93</v>
      </c>
      <c r="BF1359" s="112" t="s">
        <v>2189</v>
      </c>
      <c r="BG1359" s="114" t="s">
        <v>2190</v>
      </c>
      <c r="BH1359" s="112"/>
      <c r="BI1359" s="112"/>
      <c r="BJ1359" s="370">
        <v>57.872300000000003</v>
      </c>
      <c r="BK1359" s="369">
        <v>13.3428</v>
      </c>
      <c r="BL1359" s="369">
        <v>2.856328</v>
      </c>
      <c r="BM1359" s="369">
        <v>1.6093</v>
      </c>
      <c r="BN1359" s="369">
        <v>0.39100000000000001</v>
      </c>
      <c r="BO1359" s="369">
        <v>3.3620000000000001</v>
      </c>
      <c r="BP1359" s="223">
        <v>1.4180999999999999</v>
      </c>
      <c r="BQ1359" s="112">
        <v>42.04</v>
      </c>
      <c r="BR1359" s="369"/>
      <c r="BS1359" s="112"/>
      <c r="BT1359" s="113" t="s">
        <v>487</v>
      </c>
      <c r="BU1359" s="114" t="s">
        <v>488</v>
      </c>
      <c r="BV1359" s="34"/>
      <c r="BW1359" s="34"/>
      <c r="BX1359" s="34"/>
    </row>
    <row r="1360" spans="1:76" x14ac:dyDescent="0.35">
      <c r="A1360" s="34" t="s">
        <v>329</v>
      </c>
      <c r="B1360" s="34"/>
      <c r="C1360" s="34"/>
      <c r="D1360" s="34"/>
      <c r="E1360" s="113" t="s">
        <v>2183</v>
      </c>
      <c r="F1360" s="113" t="s">
        <v>2184</v>
      </c>
      <c r="G1360" s="41">
        <v>1996</v>
      </c>
      <c r="H1360" s="34"/>
      <c r="I1360" s="34"/>
      <c r="J1360" s="113"/>
      <c r="K1360" s="39" t="s">
        <v>80</v>
      </c>
      <c r="L1360" s="39" t="s">
        <v>89</v>
      </c>
      <c r="M1360" s="39" t="s">
        <v>90</v>
      </c>
      <c r="N1360" s="39" t="s">
        <v>91</v>
      </c>
      <c r="O1360" s="39" t="s">
        <v>102</v>
      </c>
      <c r="P1360" s="39" t="s">
        <v>103</v>
      </c>
      <c r="Q1360" s="39" t="s">
        <v>104</v>
      </c>
      <c r="R1360" s="35" t="s">
        <v>105</v>
      </c>
      <c r="S1360" s="35" t="s">
        <v>105</v>
      </c>
      <c r="T1360" s="113" t="s">
        <v>2153</v>
      </c>
      <c r="U1360" s="39" t="s">
        <v>31</v>
      </c>
      <c r="V1360" s="35" t="s">
        <v>31</v>
      </c>
      <c r="W1360" s="34" t="s">
        <v>280</v>
      </c>
      <c r="X1360" s="35" t="s">
        <v>284</v>
      </c>
      <c r="Y1360" s="113" t="s">
        <v>2164</v>
      </c>
      <c r="Z1360" s="39" t="s">
        <v>239</v>
      </c>
      <c r="AA1360" s="112"/>
      <c r="AB1360" s="112"/>
      <c r="AC1360" s="41">
        <v>96</v>
      </c>
      <c r="AD1360" s="41" t="s">
        <v>240</v>
      </c>
      <c r="AE1360" s="41" t="s">
        <v>508</v>
      </c>
      <c r="AF1360" s="332" t="s">
        <v>240</v>
      </c>
      <c r="AG1360" s="112"/>
      <c r="AH1360" s="112">
        <v>292.33</v>
      </c>
      <c r="AI1360" s="111">
        <v>245.364</v>
      </c>
      <c r="AJ1360" s="112"/>
      <c r="AK1360" s="114" t="s">
        <v>509</v>
      </c>
      <c r="AL1360" s="336">
        <v>7.91</v>
      </c>
      <c r="AM1360" s="44">
        <v>45.580328370000004</v>
      </c>
      <c r="AN1360" s="111">
        <v>2.8</v>
      </c>
      <c r="AO1360" s="111">
        <f t="shared" si="61"/>
        <v>1</v>
      </c>
      <c r="AP1360" s="111">
        <v>1</v>
      </c>
      <c r="AQ1360" s="111"/>
      <c r="AR1360" s="335" t="s">
        <v>240</v>
      </c>
      <c r="AS1360" s="111" t="s">
        <v>240</v>
      </c>
      <c r="AT1360" s="111" t="s">
        <v>295</v>
      </c>
      <c r="AU1360" s="111" t="s">
        <v>240</v>
      </c>
      <c r="AV1360" s="112" t="s">
        <v>510</v>
      </c>
      <c r="AW1360" s="112"/>
      <c r="AX1360" s="112">
        <v>22</v>
      </c>
      <c r="AY1360" s="112">
        <v>7.91</v>
      </c>
      <c r="AZ1360" s="334" t="s">
        <v>240</v>
      </c>
      <c r="BA1360" s="112">
        <v>45.54</v>
      </c>
      <c r="BB1360" s="130">
        <v>45.580328370000004</v>
      </c>
      <c r="BC1360" s="112">
        <v>2.8</v>
      </c>
      <c r="BD1360" s="112"/>
      <c r="BE1360" s="112">
        <v>2.8</v>
      </c>
      <c r="BF1360" s="112" t="s">
        <v>2191</v>
      </c>
      <c r="BG1360" s="114" t="s">
        <v>2192</v>
      </c>
      <c r="BH1360" s="112"/>
      <c r="BI1360" s="112"/>
      <c r="BJ1360" s="370">
        <v>83.770499999999998</v>
      </c>
      <c r="BK1360" s="369">
        <v>13.491099999999999</v>
      </c>
      <c r="BL1360" s="369">
        <v>2.8880650000000001</v>
      </c>
      <c r="BM1360" s="369">
        <v>1.6093</v>
      </c>
      <c r="BN1360" s="369">
        <v>0.39100000000000001</v>
      </c>
      <c r="BO1360" s="369">
        <v>3.3620000000000001</v>
      </c>
      <c r="BP1360" s="223">
        <v>1.4180999999999999</v>
      </c>
      <c r="BQ1360" s="112">
        <v>44.04</v>
      </c>
      <c r="BR1360" s="369"/>
      <c r="BS1360" s="112"/>
      <c r="BT1360" s="113" t="s">
        <v>487</v>
      </c>
      <c r="BU1360" s="114" t="s">
        <v>488</v>
      </c>
      <c r="BV1360" s="34"/>
      <c r="BW1360" s="34"/>
      <c r="BX1360" s="34"/>
    </row>
    <row r="1361" spans="1:76" x14ac:dyDescent="0.35">
      <c r="A1361" s="34" t="s">
        <v>329</v>
      </c>
      <c r="B1361" s="34"/>
      <c r="C1361" s="34"/>
      <c r="D1361" s="34"/>
      <c r="E1361" s="113" t="s">
        <v>2183</v>
      </c>
      <c r="F1361" s="113" t="s">
        <v>2184</v>
      </c>
      <c r="G1361" s="41">
        <v>1996</v>
      </c>
      <c r="H1361" s="34"/>
      <c r="I1361" s="34"/>
      <c r="J1361" s="113"/>
      <c r="K1361" s="39" t="s">
        <v>80</v>
      </c>
      <c r="L1361" s="39" t="s">
        <v>89</v>
      </c>
      <c r="M1361" s="39" t="s">
        <v>90</v>
      </c>
      <c r="N1361" s="39" t="s">
        <v>91</v>
      </c>
      <c r="O1361" s="39" t="s">
        <v>102</v>
      </c>
      <c r="P1361" s="39" t="s">
        <v>103</v>
      </c>
      <c r="Q1361" s="39" t="s">
        <v>104</v>
      </c>
      <c r="R1361" s="35" t="s">
        <v>105</v>
      </c>
      <c r="S1361" s="35" t="s">
        <v>105</v>
      </c>
      <c r="T1361" s="113" t="s">
        <v>2153</v>
      </c>
      <c r="U1361" s="39" t="s">
        <v>31</v>
      </c>
      <c r="V1361" s="35" t="s">
        <v>31</v>
      </c>
      <c r="W1361" s="34" t="s">
        <v>280</v>
      </c>
      <c r="X1361" s="35" t="s">
        <v>284</v>
      </c>
      <c r="Y1361" s="362" t="s">
        <v>2164</v>
      </c>
      <c r="Z1361" s="39" t="s">
        <v>239</v>
      </c>
      <c r="AA1361" s="112"/>
      <c r="AB1361" s="112"/>
      <c r="AC1361" s="41">
        <v>96</v>
      </c>
      <c r="AD1361" s="41" t="s">
        <v>240</v>
      </c>
      <c r="AE1361" s="41" t="s">
        <v>508</v>
      </c>
      <c r="AF1361" s="332" t="s">
        <v>240</v>
      </c>
      <c r="AG1361" s="112"/>
      <c r="AH1361" s="112">
        <v>705.40499999999997</v>
      </c>
      <c r="AI1361" s="111">
        <v>995.68</v>
      </c>
      <c r="AJ1361" s="112"/>
      <c r="AK1361" s="114" t="s">
        <v>509</v>
      </c>
      <c r="AL1361" s="336">
        <v>7.92</v>
      </c>
      <c r="AM1361" s="44">
        <v>252.45026247999999</v>
      </c>
      <c r="AN1361" s="111">
        <v>0.3</v>
      </c>
      <c r="AO1361" s="111">
        <f t="shared" si="61"/>
        <v>1</v>
      </c>
      <c r="AP1361" s="111">
        <v>1</v>
      </c>
      <c r="AQ1361" s="111"/>
      <c r="AR1361" s="335" t="s">
        <v>240</v>
      </c>
      <c r="AS1361" s="111" t="s">
        <v>240</v>
      </c>
      <c r="AT1361" s="111" t="s">
        <v>295</v>
      </c>
      <c r="AU1361" s="111" t="s">
        <v>240</v>
      </c>
      <c r="AV1361" s="112" t="s">
        <v>167</v>
      </c>
      <c r="AW1361" s="112"/>
      <c r="AX1361" s="112">
        <v>22</v>
      </c>
      <c r="AY1361" s="112">
        <v>7.92</v>
      </c>
      <c r="AZ1361" s="334" t="s">
        <v>240</v>
      </c>
      <c r="BA1361" s="112">
        <v>252.22</v>
      </c>
      <c r="BB1361" s="130">
        <v>252.45026247999999</v>
      </c>
      <c r="BC1361" s="112">
        <v>0.3</v>
      </c>
      <c r="BD1361" s="112"/>
      <c r="BE1361" s="112">
        <v>0.3</v>
      </c>
      <c r="BF1361" s="112" t="s">
        <v>2187</v>
      </c>
      <c r="BG1361" s="114" t="s">
        <v>2188</v>
      </c>
      <c r="BH1361" s="112"/>
      <c r="BI1361" s="112"/>
      <c r="BJ1361" s="370">
        <v>0.01</v>
      </c>
      <c r="BK1361" s="369">
        <v>67.394499999999994</v>
      </c>
      <c r="BL1361" s="369">
        <v>20.438610000000001</v>
      </c>
      <c r="BM1361" s="369">
        <v>57.475000000000001</v>
      </c>
      <c r="BN1361" s="369">
        <v>4.6917999999999997</v>
      </c>
      <c r="BO1361" s="369">
        <v>73.483999999999995</v>
      </c>
      <c r="BP1361" s="223">
        <v>62.042999999999999</v>
      </c>
      <c r="BQ1361" s="112">
        <v>150.13</v>
      </c>
      <c r="BR1361" s="369"/>
      <c r="BS1361" s="112"/>
      <c r="BT1361" s="113" t="s">
        <v>487</v>
      </c>
      <c r="BU1361" s="114" t="s">
        <v>488</v>
      </c>
      <c r="BV1361" s="34"/>
      <c r="BW1361" s="34"/>
      <c r="BX1361" s="34"/>
    </row>
    <row r="1362" spans="1:76" x14ac:dyDescent="0.35">
      <c r="A1362" s="34" t="s">
        <v>329</v>
      </c>
      <c r="B1362" s="34"/>
      <c r="C1362" s="34"/>
      <c r="D1362" s="34"/>
      <c r="E1362" s="113" t="s">
        <v>2183</v>
      </c>
      <c r="F1362" s="113" t="s">
        <v>2184</v>
      </c>
      <c r="G1362" s="41">
        <v>1996</v>
      </c>
      <c r="H1362" s="34"/>
      <c r="I1362" s="34"/>
      <c r="J1362" s="113"/>
      <c r="K1362" s="39" t="s">
        <v>80</v>
      </c>
      <c r="L1362" s="39" t="s">
        <v>89</v>
      </c>
      <c r="M1362" s="39" t="s">
        <v>90</v>
      </c>
      <c r="N1362" s="39" t="s">
        <v>91</v>
      </c>
      <c r="O1362" s="39" t="s">
        <v>102</v>
      </c>
      <c r="P1362" s="39" t="s">
        <v>103</v>
      </c>
      <c r="Q1362" s="39" t="s">
        <v>104</v>
      </c>
      <c r="R1362" s="35" t="s">
        <v>105</v>
      </c>
      <c r="S1362" s="35" t="s">
        <v>105</v>
      </c>
      <c r="T1362" s="113" t="s">
        <v>2153</v>
      </c>
      <c r="U1362" s="39" t="s">
        <v>31</v>
      </c>
      <c r="V1362" s="35" t="s">
        <v>31</v>
      </c>
      <c r="W1362" s="34" t="s">
        <v>280</v>
      </c>
      <c r="X1362" s="35" t="s">
        <v>284</v>
      </c>
      <c r="Y1362" s="113" t="s">
        <v>2164</v>
      </c>
      <c r="Z1362" s="39" t="s">
        <v>239</v>
      </c>
      <c r="AA1362" s="112"/>
      <c r="AB1362" s="112"/>
      <c r="AC1362" s="41">
        <v>96</v>
      </c>
      <c r="AD1362" s="41" t="s">
        <v>240</v>
      </c>
      <c r="AE1362" s="41" t="s">
        <v>508</v>
      </c>
      <c r="AF1362" s="332" t="s">
        <v>240</v>
      </c>
      <c r="AG1362" s="112"/>
      <c r="AH1362" s="112">
        <v>107.4</v>
      </c>
      <c r="AI1362" s="111">
        <v>93.364050000000006</v>
      </c>
      <c r="AJ1362" s="112"/>
      <c r="AK1362" s="112" t="s">
        <v>509</v>
      </c>
      <c r="AL1362" s="336">
        <v>7.93</v>
      </c>
      <c r="AM1362" s="44">
        <v>43.075837440000001</v>
      </c>
      <c r="AN1362" s="111">
        <v>2.65</v>
      </c>
      <c r="AO1362" s="111">
        <f t="shared" si="61"/>
        <v>1</v>
      </c>
      <c r="AP1362" s="111">
        <v>1</v>
      </c>
      <c r="AQ1362" s="111"/>
      <c r="AR1362" s="335" t="s">
        <v>240</v>
      </c>
      <c r="AS1362" s="111" t="s">
        <v>240</v>
      </c>
      <c r="AT1362" s="111" t="s">
        <v>295</v>
      </c>
      <c r="AU1362" s="111" t="s">
        <v>240</v>
      </c>
      <c r="AV1362" s="112" t="s">
        <v>510</v>
      </c>
      <c r="AW1362" s="112"/>
      <c r="AX1362" s="112">
        <v>22</v>
      </c>
      <c r="AY1362" s="112">
        <v>7.93</v>
      </c>
      <c r="AZ1362" s="334" t="s">
        <v>240</v>
      </c>
      <c r="BA1362" s="112">
        <v>43.04</v>
      </c>
      <c r="BB1362" s="130">
        <v>43.075837440000001</v>
      </c>
      <c r="BC1362" s="112">
        <v>2.65</v>
      </c>
      <c r="BD1362" s="112"/>
      <c r="BE1362" s="112">
        <v>2.65</v>
      </c>
      <c r="BF1362" s="112" t="s">
        <v>2185</v>
      </c>
      <c r="BG1362" s="114" t="s">
        <v>2186</v>
      </c>
      <c r="BH1362" s="112"/>
      <c r="BI1362" s="112"/>
      <c r="BJ1362" s="370">
        <v>10</v>
      </c>
      <c r="BK1362" s="369">
        <v>12.7498</v>
      </c>
      <c r="BL1362" s="369">
        <v>2.7293799999999999</v>
      </c>
      <c r="BM1362" s="369">
        <v>1.6093</v>
      </c>
      <c r="BN1362" s="369">
        <v>0.39100000000000001</v>
      </c>
      <c r="BO1362" s="369">
        <v>3.3620000000000001</v>
      </c>
      <c r="BP1362" s="223">
        <v>1.4180999999999999</v>
      </c>
      <c r="BQ1362" s="112">
        <v>41.04</v>
      </c>
      <c r="BR1362" s="369"/>
      <c r="BS1362" s="112"/>
      <c r="BT1362" s="113" t="s">
        <v>487</v>
      </c>
      <c r="BU1362" s="114" t="s">
        <v>488</v>
      </c>
      <c r="BV1362" s="34"/>
      <c r="BW1362" s="34"/>
      <c r="BX1362" s="34"/>
    </row>
    <row r="1363" spans="1:76" x14ac:dyDescent="0.35">
      <c r="A1363" s="34" t="s">
        <v>329</v>
      </c>
      <c r="B1363" s="34"/>
      <c r="C1363" s="34"/>
      <c r="D1363" s="34"/>
      <c r="E1363" s="113" t="s">
        <v>2183</v>
      </c>
      <c r="F1363" s="113" t="s">
        <v>2184</v>
      </c>
      <c r="G1363" s="41">
        <v>1996</v>
      </c>
      <c r="H1363" s="34"/>
      <c r="I1363" s="34"/>
      <c r="J1363" s="113"/>
      <c r="K1363" s="39" t="s">
        <v>80</v>
      </c>
      <c r="L1363" s="39" t="s">
        <v>89</v>
      </c>
      <c r="M1363" s="39" t="s">
        <v>90</v>
      </c>
      <c r="N1363" s="39" t="s">
        <v>91</v>
      </c>
      <c r="O1363" s="39" t="s">
        <v>102</v>
      </c>
      <c r="P1363" s="39" t="s">
        <v>103</v>
      </c>
      <c r="Q1363" s="39" t="s">
        <v>104</v>
      </c>
      <c r="R1363" s="35" t="s">
        <v>105</v>
      </c>
      <c r="S1363" s="35" t="s">
        <v>105</v>
      </c>
      <c r="T1363" s="113" t="s">
        <v>2153</v>
      </c>
      <c r="U1363" s="39" t="s">
        <v>31</v>
      </c>
      <c r="V1363" s="35" t="s">
        <v>31</v>
      </c>
      <c r="W1363" s="34" t="s">
        <v>280</v>
      </c>
      <c r="X1363" s="35" t="s">
        <v>284</v>
      </c>
      <c r="Y1363" s="113" t="s">
        <v>2164</v>
      </c>
      <c r="Z1363" s="39" t="s">
        <v>239</v>
      </c>
      <c r="AA1363" s="112"/>
      <c r="AB1363" s="364"/>
      <c r="AC1363" s="363">
        <v>96</v>
      </c>
      <c r="AD1363" s="363" t="s">
        <v>240</v>
      </c>
      <c r="AE1363" s="41" t="s">
        <v>508</v>
      </c>
      <c r="AF1363" s="332" t="s">
        <v>240</v>
      </c>
      <c r="AG1363" s="112"/>
      <c r="AH1363" s="112">
        <v>62.28</v>
      </c>
      <c r="AI1363" s="111">
        <v>53.958365999999998</v>
      </c>
      <c r="AJ1363" s="112"/>
      <c r="AK1363" s="114" t="s">
        <v>509</v>
      </c>
      <c r="AL1363" s="336">
        <v>7.93</v>
      </c>
      <c r="AM1363" s="44">
        <v>45.580328370000004</v>
      </c>
      <c r="AN1363" s="111">
        <v>2.65</v>
      </c>
      <c r="AO1363" s="111">
        <f t="shared" si="61"/>
        <v>1</v>
      </c>
      <c r="AP1363" s="111">
        <v>1</v>
      </c>
      <c r="AQ1363" s="111"/>
      <c r="AR1363" s="335" t="s">
        <v>240</v>
      </c>
      <c r="AS1363" s="111" t="s">
        <v>240</v>
      </c>
      <c r="AT1363" s="111" t="s">
        <v>295</v>
      </c>
      <c r="AU1363" s="111" t="s">
        <v>240</v>
      </c>
      <c r="AV1363" s="112" t="s">
        <v>167</v>
      </c>
      <c r="AW1363" s="112"/>
      <c r="AX1363" s="112">
        <v>22</v>
      </c>
      <c r="AY1363" s="112">
        <v>7.93</v>
      </c>
      <c r="AZ1363" s="334" t="s">
        <v>240</v>
      </c>
      <c r="BA1363" s="112">
        <v>45.54</v>
      </c>
      <c r="BB1363" s="130">
        <v>45.580328370000004</v>
      </c>
      <c r="BC1363" s="112">
        <v>2.65</v>
      </c>
      <c r="BD1363" s="112"/>
      <c r="BE1363" s="112">
        <v>2.65</v>
      </c>
      <c r="BF1363" s="112" t="s">
        <v>2185</v>
      </c>
      <c r="BG1363" s="114" t="s">
        <v>2186</v>
      </c>
      <c r="BH1363" s="112"/>
      <c r="BI1363" s="112"/>
      <c r="BJ1363" s="370">
        <v>10</v>
      </c>
      <c r="BK1363" s="369">
        <v>13.491099999999999</v>
      </c>
      <c r="BL1363" s="369">
        <v>2.8880650000000001</v>
      </c>
      <c r="BM1363" s="369">
        <v>1.6093</v>
      </c>
      <c r="BN1363" s="369">
        <v>0.39100000000000001</v>
      </c>
      <c r="BO1363" s="369">
        <v>3.3620000000000001</v>
      </c>
      <c r="BP1363" s="223">
        <v>1.4180999999999999</v>
      </c>
      <c r="BQ1363" s="112">
        <v>42.04</v>
      </c>
      <c r="BR1363" s="369"/>
      <c r="BS1363" s="112"/>
      <c r="BT1363" s="113" t="s">
        <v>487</v>
      </c>
      <c r="BU1363" s="114" t="s">
        <v>488</v>
      </c>
      <c r="BV1363" s="34"/>
      <c r="BW1363" s="34"/>
      <c r="BX1363" s="34"/>
    </row>
    <row r="1364" spans="1:76" x14ac:dyDescent="0.35">
      <c r="A1364" s="34" t="s">
        <v>329</v>
      </c>
      <c r="B1364" s="34"/>
      <c r="C1364" s="34"/>
      <c r="D1364" s="34"/>
      <c r="E1364" s="113" t="s">
        <v>2183</v>
      </c>
      <c r="F1364" s="113" t="s">
        <v>2184</v>
      </c>
      <c r="G1364" s="41">
        <v>1996</v>
      </c>
      <c r="H1364" s="34"/>
      <c r="I1364" s="34"/>
      <c r="J1364" s="113"/>
      <c r="K1364" s="39" t="s">
        <v>80</v>
      </c>
      <c r="L1364" s="39" t="s">
        <v>89</v>
      </c>
      <c r="M1364" s="39" t="s">
        <v>90</v>
      </c>
      <c r="N1364" s="39" t="s">
        <v>91</v>
      </c>
      <c r="O1364" s="39" t="s">
        <v>102</v>
      </c>
      <c r="P1364" s="39" t="s">
        <v>103</v>
      </c>
      <c r="Q1364" s="39" t="s">
        <v>104</v>
      </c>
      <c r="R1364" s="35" t="s">
        <v>105</v>
      </c>
      <c r="S1364" s="35" t="s">
        <v>105</v>
      </c>
      <c r="T1364" s="113" t="s">
        <v>2153</v>
      </c>
      <c r="U1364" s="39" t="s">
        <v>31</v>
      </c>
      <c r="V1364" s="35" t="s">
        <v>31</v>
      </c>
      <c r="W1364" s="34" t="s">
        <v>280</v>
      </c>
      <c r="X1364" s="35" t="s">
        <v>284</v>
      </c>
      <c r="Y1364" s="113" t="s">
        <v>2164</v>
      </c>
      <c r="Z1364" s="39" t="s">
        <v>239</v>
      </c>
      <c r="AA1364" s="112"/>
      <c r="AB1364" s="112"/>
      <c r="AC1364" s="41">
        <v>96</v>
      </c>
      <c r="AD1364" s="41" t="s">
        <v>240</v>
      </c>
      <c r="AE1364" s="41" t="s">
        <v>508</v>
      </c>
      <c r="AF1364" s="332" t="s">
        <v>240</v>
      </c>
      <c r="AG1364" s="112"/>
      <c r="AH1364" s="112">
        <v>190.65</v>
      </c>
      <c r="AI1364" s="111">
        <v>165.17867000000001</v>
      </c>
      <c r="AJ1364" s="112"/>
      <c r="AK1364" s="114" t="s">
        <v>509</v>
      </c>
      <c r="AL1364" s="336">
        <v>7.93</v>
      </c>
      <c r="AM1364" s="44">
        <v>45.580328370000004</v>
      </c>
      <c r="AN1364" s="111">
        <v>2.65</v>
      </c>
      <c r="AO1364" s="111">
        <f t="shared" si="61"/>
        <v>1</v>
      </c>
      <c r="AP1364" s="111">
        <v>1</v>
      </c>
      <c r="AQ1364" s="111"/>
      <c r="AR1364" s="335" t="s">
        <v>240</v>
      </c>
      <c r="AS1364" s="111" t="s">
        <v>240</v>
      </c>
      <c r="AT1364" s="111" t="s">
        <v>295</v>
      </c>
      <c r="AU1364" s="111" t="s">
        <v>240</v>
      </c>
      <c r="AV1364" s="112" t="s">
        <v>167</v>
      </c>
      <c r="AW1364" s="112"/>
      <c r="AX1364" s="112">
        <v>22</v>
      </c>
      <c r="AY1364" s="112">
        <v>7.93</v>
      </c>
      <c r="AZ1364" s="334" t="s">
        <v>240</v>
      </c>
      <c r="BA1364" s="112">
        <v>45.54</v>
      </c>
      <c r="BB1364" s="130">
        <v>45.580328370000004</v>
      </c>
      <c r="BC1364" s="112">
        <v>2.65</v>
      </c>
      <c r="BD1364" s="112"/>
      <c r="BE1364" s="112">
        <v>2.65</v>
      </c>
      <c r="BF1364" s="112" t="s">
        <v>2185</v>
      </c>
      <c r="BG1364" s="114" t="s">
        <v>2186</v>
      </c>
      <c r="BH1364" s="112"/>
      <c r="BI1364" s="112"/>
      <c r="BJ1364" s="370">
        <v>10</v>
      </c>
      <c r="BK1364" s="369">
        <v>13.491099999999999</v>
      </c>
      <c r="BL1364" s="369">
        <v>2.8880650000000001</v>
      </c>
      <c r="BM1364" s="369">
        <v>91.27</v>
      </c>
      <c r="BN1364" s="369">
        <v>0.39100000000000001</v>
      </c>
      <c r="BO1364" s="369">
        <v>3.3620000000000001</v>
      </c>
      <c r="BP1364" s="223">
        <v>143.22999999999999</v>
      </c>
      <c r="BQ1364" s="112">
        <v>42.04</v>
      </c>
      <c r="BR1364" s="369"/>
      <c r="BS1364" s="112"/>
      <c r="BT1364" s="113" t="s">
        <v>487</v>
      </c>
      <c r="BU1364" s="114" t="s">
        <v>488</v>
      </c>
      <c r="BV1364" s="34"/>
      <c r="BW1364" s="34"/>
      <c r="BX1364" s="34"/>
    </row>
    <row r="1365" spans="1:76" x14ac:dyDescent="0.35">
      <c r="A1365" s="34" t="s">
        <v>329</v>
      </c>
      <c r="B1365" s="34"/>
      <c r="C1365" s="34"/>
      <c r="D1365" s="34"/>
      <c r="E1365" s="113" t="s">
        <v>2183</v>
      </c>
      <c r="F1365" s="113" t="s">
        <v>2184</v>
      </c>
      <c r="G1365" s="41">
        <v>1996</v>
      </c>
      <c r="H1365" s="34"/>
      <c r="I1365" s="34"/>
      <c r="J1365" s="113"/>
      <c r="K1365" s="39" t="s">
        <v>80</v>
      </c>
      <c r="L1365" s="39" t="s">
        <v>89</v>
      </c>
      <c r="M1365" s="39" t="s">
        <v>90</v>
      </c>
      <c r="N1365" s="39" t="s">
        <v>91</v>
      </c>
      <c r="O1365" s="39" t="s">
        <v>102</v>
      </c>
      <c r="P1365" s="39" t="s">
        <v>103</v>
      </c>
      <c r="Q1365" s="39" t="s">
        <v>104</v>
      </c>
      <c r="R1365" s="35" t="s">
        <v>105</v>
      </c>
      <c r="S1365" s="35" t="s">
        <v>105</v>
      </c>
      <c r="T1365" s="368" t="s">
        <v>2153</v>
      </c>
      <c r="U1365" s="39" t="s">
        <v>31</v>
      </c>
      <c r="V1365" s="35" t="s">
        <v>31</v>
      </c>
      <c r="W1365" s="34" t="s">
        <v>280</v>
      </c>
      <c r="X1365" s="35" t="s">
        <v>284</v>
      </c>
      <c r="Y1365" s="368" t="s">
        <v>2164</v>
      </c>
      <c r="Z1365" s="39" t="s">
        <v>239</v>
      </c>
      <c r="AA1365" s="365"/>
      <c r="AB1365" s="365"/>
      <c r="AC1365" s="367">
        <v>96</v>
      </c>
      <c r="AD1365" s="367" t="s">
        <v>240</v>
      </c>
      <c r="AE1365" s="367" t="s">
        <v>508</v>
      </c>
      <c r="AF1365" s="332" t="s">
        <v>240</v>
      </c>
      <c r="AG1365" s="365"/>
      <c r="AH1365" s="365">
        <v>81.34</v>
      </c>
      <c r="AI1365" s="111">
        <v>72.339200000000005</v>
      </c>
      <c r="AJ1365" s="365"/>
      <c r="AK1365" s="366" t="s">
        <v>509</v>
      </c>
      <c r="AL1365" s="336">
        <v>7.94</v>
      </c>
      <c r="AM1365" s="44">
        <v>45.079330304000003</v>
      </c>
      <c r="AN1365" s="111">
        <v>2.65</v>
      </c>
      <c r="AO1365" s="111">
        <f t="shared" si="61"/>
        <v>1</v>
      </c>
      <c r="AP1365" s="111">
        <v>1</v>
      </c>
      <c r="AQ1365" s="111"/>
      <c r="AR1365" s="335" t="s">
        <v>240</v>
      </c>
      <c r="AS1365" s="111" t="s">
        <v>240</v>
      </c>
      <c r="AT1365" s="111" t="s">
        <v>295</v>
      </c>
      <c r="AU1365" s="111" t="s">
        <v>240</v>
      </c>
      <c r="AV1365" s="112" t="s">
        <v>510</v>
      </c>
      <c r="AW1365" s="365"/>
      <c r="AX1365" s="365">
        <v>22</v>
      </c>
      <c r="AY1365" s="112">
        <v>7.94</v>
      </c>
      <c r="AZ1365" s="334" t="s">
        <v>240</v>
      </c>
      <c r="BA1365" s="365">
        <v>45.04</v>
      </c>
      <c r="BB1365" s="130">
        <v>45.079330304000003</v>
      </c>
      <c r="BC1365" s="365">
        <v>2.65</v>
      </c>
      <c r="BD1365" s="365"/>
      <c r="BE1365" s="365">
        <v>2.65</v>
      </c>
      <c r="BF1365" s="112" t="s">
        <v>2185</v>
      </c>
      <c r="BG1365" s="114" t="s">
        <v>2186</v>
      </c>
      <c r="BH1365" s="112"/>
      <c r="BI1365" s="112"/>
      <c r="BJ1365" s="370">
        <v>10</v>
      </c>
      <c r="BK1365" s="369">
        <v>13.3428</v>
      </c>
      <c r="BL1365" s="369">
        <v>2.856328</v>
      </c>
      <c r="BM1365" s="369">
        <v>1.6093</v>
      </c>
      <c r="BN1365" s="369">
        <v>0.39100000000000001</v>
      </c>
      <c r="BO1365" s="369">
        <v>3.3620000000000001</v>
      </c>
      <c r="BP1365" s="223">
        <v>1.4180999999999999</v>
      </c>
      <c r="BQ1365" s="365">
        <v>43.04</v>
      </c>
      <c r="BR1365" s="369"/>
      <c r="BS1365" s="112"/>
      <c r="BT1365" s="113" t="s">
        <v>487</v>
      </c>
      <c r="BU1365" s="114" t="s">
        <v>488</v>
      </c>
      <c r="BV1365" s="34"/>
      <c r="BW1365" s="34"/>
      <c r="BX1365" s="34"/>
    </row>
    <row r="1366" spans="1:76" x14ac:dyDescent="0.35">
      <c r="A1366" s="34" t="s">
        <v>329</v>
      </c>
      <c r="B1366" s="34"/>
      <c r="C1366" s="34"/>
      <c r="D1366" s="34"/>
      <c r="E1366" s="113" t="s">
        <v>2183</v>
      </c>
      <c r="F1366" s="113" t="s">
        <v>2184</v>
      </c>
      <c r="G1366" s="41">
        <v>1996</v>
      </c>
      <c r="H1366" s="34"/>
      <c r="I1366" s="34"/>
      <c r="J1366" s="113"/>
      <c r="K1366" s="39" t="s">
        <v>80</v>
      </c>
      <c r="L1366" s="39" t="s">
        <v>89</v>
      </c>
      <c r="M1366" s="39" t="s">
        <v>90</v>
      </c>
      <c r="N1366" s="39" t="s">
        <v>91</v>
      </c>
      <c r="O1366" s="39" t="s">
        <v>102</v>
      </c>
      <c r="P1366" s="39" t="s">
        <v>103</v>
      </c>
      <c r="Q1366" s="39" t="s">
        <v>104</v>
      </c>
      <c r="R1366" s="35" t="s">
        <v>105</v>
      </c>
      <c r="S1366" s="35" t="s">
        <v>105</v>
      </c>
      <c r="T1366" s="113" t="s">
        <v>2153</v>
      </c>
      <c r="U1366" s="39" t="s">
        <v>31</v>
      </c>
      <c r="V1366" s="35" t="s">
        <v>31</v>
      </c>
      <c r="W1366" s="34" t="s">
        <v>280</v>
      </c>
      <c r="X1366" s="35" t="s">
        <v>284</v>
      </c>
      <c r="Y1366" s="113" t="s">
        <v>2164</v>
      </c>
      <c r="Z1366" s="39" t="s">
        <v>239</v>
      </c>
      <c r="AA1366" s="112"/>
      <c r="AB1366" s="112"/>
      <c r="AC1366" s="41">
        <v>96</v>
      </c>
      <c r="AD1366" s="41" t="s">
        <v>240</v>
      </c>
      <c r="AE1366" s="41" t="s">
        <v>508</v>
      </c>
      <c r="AF1366" s="332" t="s">
        <v>240</v>
      </c>
      <c r="AG1366" s="112"/>
      <c r="AH1366" s="112">
        <v>190.65</v>
      </c>
      <c r="AI1366" s="111">
        <v>175.26</v>
      </c>
      <c r="AJ1366" s="112"/>
      <c r="AK1366" s="114" t="s">
        <v>509</v>
      </c>
      <c r="AL1366" s="336">
        <v>7.94</v>
      </c>
      <c r="AM1366" s="44">
        <v>44.036370050000002</v>
      </c>
      <c r="AN1366" s="111">
        <v>2.23</v>
      </c>
      <c r="AO1366" s="111">
        <f t="shared" si="61"/>
        <v>1</v>
      </c>
      <c r="AP1366" s="111">
        <v>1</v>
      </c>
      <c r="AQ1366" s="111"/>
      <c r="AR1366" s="335" t="s">
        <v>240</v>
      </c>
      <c r="AS1366" s="111" t="s">
        <v>240</v>
      </c>
      <c r="AT1366" s="111" t="s">
        <v>295</v>
      </c>
      <c r="AU1366" s="111" t="s">
        <v>240</v>
      </c>
      <c r="AV1366" s="112" t="s">
        <v>167</v>
      </c>
      <c r="AW1366" s="112"/>
      <c r="AX1366" s="112">
        <v>22</v>
      </c>
      <c r="AY1366" s="112">
        <v>7.94</v>
      </c>
      <c r="AZ1366" s="334" t="s">
        <v>240</v>
      </c>
      <c r="BA1366" s="112">
        <v>52.05</v>
      </c>
      <c r="BB1366" s="130">
        <v>44.036370050000002</v>
      </c>
      <c r="BC1366" s="112">
        <v>2.23</v>
      </c>
      <c r="BD1366" s="112"/>
      <c r="BE1366" s="112">
        <v>2.23</v>
      </c>
      <c r="BF1366" s="112" t="s">
        <v>2187</v>
      </c>
      <c r="BG1366" s="114" t="s">
        <v>2188</v>
      </c>
      <c r="BH1366" s="112"/>
      <c r="BI1366" s="112"/>
      <c r="BJ1366" s="370">
        <v>10</v>
      </c>
      <c r="BK1366" s="369">
        <v>11.422800000000001</v>
      </c>
      <c r="BL1366" s="369">
        <v>3.7672750000000002</v>
      </c>
      <c r="BM1366" s="369">
        <v>236.79</v>
      </c>
      <c r="BN1366" s="369">
        <v>10.948</v>
      </c>
      <c r="BO1366" s="369">
        <v>128.24</v>
      </c>
      <c r="BP1366" s="223">
        <v>279.72000000000003</v>
      </c>
      <c r="BQ1366" s="112">
        <v>43.04</v>
      </c>
      <c r="BR1366" s="369"/>
      <c r="BS1366" s="112"/>
      <c r="BT1366" s="113" t="s">
        <v>487</v>
      </c>
      <c r="BU1366" s="114" t="s">
        <v>488</v>
      </c>
      <c r="BV1366" s="34"/>
      <c r="BW1366" s="34"/>
      <c r="BX1366" s="34"/>
    </row>
    <row r="1367" spans="1:76" x14ac:dyDescent="0.35">
      <c r="A1367" s="34" t="s">
        <v>329</v>
      </c>
      <c r="B1367" s="34"/>
      <c r="C1367" s="34"/>
      <c r="D1367" s="34"/>
      <c r="E1367" s="113" t="s">
        <v>2183</v>
      </c>
      <c r="F1367" s="113" t="s">
        <v>2184</v>
      </c>
      <c r="G1367" s="41">
        <v>1996</v>
      </c>
      <c r="H1367" s="34"/>
      <c r="I1367" s="34"/>
      <c r="J1367" s="113"/>
      <c r="K1367" s="39" t="s">
        <v>80</v>
      </c>
      <c r="L1367" s="39" t="s">
        <v>89</v>
      </c>
      <c r="M1367" s="39" t="s">
        <v>90</v>
      </c>
      <c r="N1367" s="39" t="s">
        <v>91</v>
      </c>
      <c r="O1367" s="39" t="s">
        <v>102</v>
      </c>
      <c r="P1367" s="39" t="s">
        <v>103</v>
      </c>
      <c r="Q1367" s="39" t="s">
        <v>104</v>
      </c>
      <c r="R1367" s="35" t="s">
        <v>105</v>
      </c>
      <c r="S1367" s="35" t="s">
        <v>105</v>
      </c>
      <c r="T1367" s="113" t="s">
        <v>2153</v>
      </c>
      <c r="U1367" s="39" t="s">
        <v>31</v>
      </c>
      <c r="V1367" s="35" t="s">
        <v>31</v>
      </c>
      <c r="W1367" s="34" t="s">
        <v>280</v>
      </c>
      <c r="X1367" s="35" t="s">
        <v>284</v>
      </c>
      <c r="Y1367" s="113" t="s">
        <v>2164</v>
      </c>
      <c r="Z1367" s="39" t="s">
        <v>239</v>
      </c>
      <c r="AA1367" s="112"/>
      <c r="AB1367" s="112"/>
      <c r="AC1367" s="41">
        <v>96</v>
      </c>
      <c r="AD1367" s="41" t="s">
        <v>240</v>
      </c>
      <c r="AE1367" s="41" t="s">
        <v>508</v>
      </c>
      <c r="AF1367" s="332" t="s">
        <v>240</v>
      </c>
      <c r="AG1367" s="112"/>
      <c r="AH1367" s="112">
        <v>241.49</v>
      </c>
      <c r="AI1367" s="111">
        <v>195.453</v>
      </c>
      <c r="AJ1367" s="112"/>
      <c r="AK1367" s="114" t="s">
        <v>509</v>
      </c>
      <c r="AL1367" s="336">
        <v>7.94</v>
      </c>
      <c r="AM1367" s="44">
        <v>45.580328370000004</v>
      </c>
      <c r="AN1367" s="111">
        <v>1.55</v>
      </c>
      <c r="AO1367" s="111">
        <f t="shared" si="61"/>
        <v>1</v>
      </c>
      <c r="AP1367" s="111">
        <v>1</v>
      </c>
      <c r="AQ1367" s="111"/>
      <c r="AR1367" s="335" t="s">
        <v>240</v>
      </c>
      <c r="AS1367" s="111" t="s">
        <v>240</v>
      </c>
      <c r="AT1367" s="111" t="s">
        <v>295</v>
      </c>
      <c r="AU1367" s="111" t="s">
        <v>240</v>
      </c>
      <c r="AV1367" s="112" t="s">
        <v>510</v>
      </c>
      <c r="AW1367" s="112"/>
      <c r="AX1367" s="112">
        <v>22</v>
      </c>
      <c r="AY1367" s="112">
        <v>7.94</v>
      </c>
      <c r="AZ1367" s="334" t="s">
        <v>240</v>
      </c>
      <c r="BA1367" s="112">
        <v>45.54</v>
      </c>
      <c r="BB1367" s="130">
        <v>45.580328370000004</v>
      </c>
      <c r="BC1367" s="112">
        <v>1.55</v>
      </c>
      <c r="BD1367" s="112"/>
      <c r="BE1367" s="112">
        <v>1.55</v>
      </c>
      <c r="BF1367" s="112" t="s">
        <v>2193</v>
      </c>
      <c r="BG1367" s="114" t="s">
        <v>2194</v>
      </c>
      <c r="BH1367" s="112"/>
      <c r="BI1367" s="112"/>
      <c r="BJ1367" s="112">
        <v>72.5</v>
      </c>
      <c r="BK1367" s="56">
        <v>13.491099999999999</v>
      </c>
      <c r="BL1367" s="56">
        <v>2.8880650000000001</v>
      </c>
      <c r="BM1367" s="56">
        <v>1.6093</v>
      </c>
      <c r="BN1367" s="56">
        <v>0.39100000000000001</v>
      </c>
      <c r="BO1367" s="56">
        <v>3.3620000000000001</v>
      </c>
      <c r="BP1367" s="223">
        <v>1.4180999999999999</v>
      </c>
      <c r="BQ1367" s="112">
        <v>44.04</v>
      </c>
      <c r="BR1367" s="56"/>
      <c r="BS1367" s="112"/>
      <c r="BT1367" s="113" t="s">
        <v>487</v>
      </c>
      <c r="BU1367" s="114" t="s">
        <v>488</v>
      </c>
      <c r="BV1367" s="34"/>
      <c r="BW1367" s="34"/>
      <c r="BX1367" s="34"/>
    </row>
    <row r="1368" spans="1:76" x14ac:dyDescent="0.35">
      <c r="A1368" s="34" t="s">
        <v>329</v>
      </c>
      <c r="B1368" s="34"/>
      <c r="C1368" s="34"/>
      <c r="D1368" s="34"/>
      <c r="E1368" s="113" t="s">
        <v>2183</v>
      </c>
      <c r="F1368" s="113" t="s">
        <v>2184</v>
      </c>
      <c r="G1368" s="41">
        <v>1996</v>
      </c>
      <c r="H1368" s="34"/>
      <c r="I1368" s="34"/>
      <c r="J1368" s="113"/>
      <c r="K1368" s="39" t="s">
        <v>80</v>
      </c>
      <c r="L1368" s="39" t="s">
        <v>89</v>
      </c>
      <c r="M1368" s="39" t="s">
        <v>90</v>
      </c>
      <c r="N1368" s="39" t="s">
        <v>91</v>
      </c>
      <c r="O1368" s="39" t="s">
        <v>102</v>
      </c>
      <c r="P1368" s="39" t="s">
        <v>103</v>
      </c>
      <c r="Q1368" s="39" t="s">
        <v>104</v>
      </c>
      <c r="R1368" s="35" t="s">
        <v>105</v>
      </c>
      <c r="S1368" s="35" t="s">
        <v>105</v>
      </c>
      <c r="T1368" s="113" t="s">
        <v>2153</v>
      </c>
      <c r="U1368" s="39" t="s">
        <v>31</v>
      </c>
      <c r="V1368" s="35" t="s">
        <v>31</v>
      </c>
      <c r="W1368" s="34" t="s">
        <v>280</v>
      </c>
      <c r="X1368" s="35" t="s">
        <v>284</v>
      </c>
      <c r="Y1368" s="362" t="s">
        <v>2164</v>
      </c>
      <c r="Z1368" s="39" t="s">
        <v>239</v>
      </c>
      <c r="AA1368" s="112"/>
      <c r="AB1368" s="112"/>
      <c r="AC1368" s="41">
        <v>96</v>
      </c>
      <c r="AD1368" s="41" t="s">
        <v>240</v>
      </c>
      <c r="AE1368" s="41" t="s">
        <v>508</v>
      </c>
      <c r="AF1368" s="332" t="s">
        <v>240</v>
      </c>
      <c r="AG1368" s="112"/>
      <c r="AH1368" s="112">
        <v>298.69</v>
      </c>
      <c r="AI1368" s="111">
        <v>229.8065</v>
      </c>
      <c r="AJ1368" s="112"/>
      <c r="AK1368" s="114" t="s">
        <v>509</v>
      </c>
      <c r="AL1368" s="336">
        <v>7.95</v>
      </c>
      <c r="AM1368" s="44">
        <v>45.079330304000003</v>
      </c>
      <c r="AN1368" s="111">
        <v>2.8</v>
      </c>
      <c r="AO1368" s="111">
        <f t="shared" si="61"/>
        <v>1</v>
      </c>
      <c r="AP1368" s="111">
        <v>1</v>
      </c>
      <c r="AQ1368" s="111"/>
      <c r="AR1368" s="335" t="s">
        <v>240</v>
      </c>
      <c r="AS1368" s="111" t="s">
        <v>240</v>
      </c>
      <c r="AT1368" s="111" t="s">
        <v>295</v>
      </c>
      <c r="AU1368" s="111" t="s">
        <v>240</v>
      </c>
      <c r="AV1368" s="112" t="s">
        <v>510</v>
      </c>
      <c r="AW1368" s="112"/>
      <c r="AX1368" s="112">
        <v>22</v>
      </c>
      <c r="AY1368" s="112">
        <v>7.95</v>
      </c>
      <c r="AZ1368" s="334" t="s">
        <v>240</v>
      </c>
      <c r="BA1368" s="112">
        <v>45.04</v>
      </c>
      <c r="BB1368" s="130">
        <v>45.079330304000003</v>
      </c>
      <c r="BC1368" s="112">
        <v>2.8</v>
      </c>
      <c r="BD1368" s="112"/>
      <c r="BE1368" s="112">
        <v>2.8</v>
      </c>
      <c r="BF1368" s="112" t="s">
        <v>2191</v>
      </c>
      <c r="BG1368" s="114" t="s">
        <v>2192</v>
      </c>
      <c r="BH1368" s="112"/>
      <c r="BI1368" s="112"/>
      <c r="BJ1368" s="112">
        <v>83.770499999999998</v>
      </c>
      <c r="BK1368" s="56">
        <v>13.3428</v>
      </c>
      <c r="BL1368" s="56">
        <v>2.856328</v>
      </c>
      <c r="BM1368" s="56">
        <v>1.6093</v>
      </c>
      <c r="BN1368" s="56">
        <v>0.39100000000000001</v>
      </c>
      <c r="BO1368" s="56">
        <v>3.3620000000000001</v>
      </c>
      <c r="BP1368" s="223">
        <v>1.4180999999999999</v>
      </c>
      <c r="BQ1368" s="112">
        <v>43.04</v>
      </c>
      <c r="BR1368" s="56"/>
      <c r="BS1368" s="112"/>
      <c r="BT1368" s="113" t="s">
        <v>487</v>
      </c>
      <c r="BU1368" s="114" t="s">
        <v>488</v>
      </c>
      <c r="BV1368" s="34"/>
      <c r="BW1368" s="34"/>
      <c r="BX1368" s="34"/>
    </row>
    <row r="1369" spans="1:76" x14ac:dyDescent="0.35">
      <c r="A1369" s="34" t="s">
        <v>329</v>
      </c>
      <c r="B1369" s="34"/>
      <c r="C1369" s="34"/>
      <c r="D1369" s="34"/>
      <c r="E1369" s="113" t="s">
        <v>2183</v>
      </c>
      <c r="F1369" s="113" t="s">
        <v>2184</v>
      </c>
      <c r="G1369" s="41">
        <v>1996</v>
      </c>
      <c r="H1369" s="34"/>
      <c r="I1369" s="34"/>
      <c r="J1369" s="113"/>
      <c r="K1369" s="39" t="s">
        <v>80</v>
      </c>
      <c r="L1369" s="39" t="s">
        <v>89</v>
      </c>
      <c r="M1369" s="39" t="s">
        <v>90</v>
      </c>
      <c r="N1369" s="39" t="s">
        <v>91</v>
      </c>
      <c r="O1369" s="39" t="s">
        <v>102</v>
      </c>
      <c r="P1369" s="39" t="s">
        <v>103</v>
      </c>
      <c r="Q1369" s="39" t="s">
        <v>104</v>
      </c>
      <c r="R1369" s="35" t="s">
        <v>105</v>
      </c>
      <c r="S1369" s="35" t="s">
        <v>105</v>
      </c>
      <c r="T1369" s="113" t="s">
        <v>2153</v>
      </c>
      <c r="U1369" s="39" t="s">
        <v>31</v>
      </c>
      <c r="V1369" s="35" t="s">
        <v>31</v>
      </c>
      <c r="W1369" s="34" t="s">
        <v>280</v>
      </c>
      <c r="X1369" s="35" t="s">
        <v>284</v>
      </c>
      <c r="Y1369" s="362" t="s">
        <v>2164</v>
      </c>
      <c r="Z1369" s="39" t="s">
        <v>239</v>
      </c>
      <c r="AA1369" s="112"/>
      <c r="AB1369" s="112"/>
      <c r="AC1369" s="41">
        <v>96</v>
      </c>
      <c r="AD1369" s="41" t="s">
        <v>240</v>
      </c>
      <c r="AE1369" s="41" t="s">
        <v>508</v>
      </c>
      <c r="AF1369" s="332" t="s">
        <v>240</v>
      </c>
      <c r="AG1369" s="112"/>
      <c r="AH1369" s="112">
        <v>476.62</v>
      </c>
      <c r="AI1369" s="111">
        <v>404.8125</v>
      </c>
      <c r="AJ1369" s="112"/>
      <c r="AK1369" s="114" t="s">
        <v>509</v>
      </c>
      <c r="AL1369" s="336">
        <v>7.95</v>
      </c>
      <c r="AM1369" s="44">
        <v>140.25020101999999</v>
      </c>
      <c r="AN1369" s="111">
        <v>1.59</v>
      </c>
      <c r="AO1369" s="111">
        <f t="shared" si="61"/>
        <v>1</v>
      </c>
      <c r="AP1369" s="111">
        <v>1</v>
      </c>
      <c r="AQ1369" s="111"/>
      <c r="AR1369" s="335" t="s">
        <v>240</v>
      </c>
      <c r="AS1369" s="111" t="s">
        <v>240</v>
      </c>
      <c r="AT1369" s="111" t="s">
        <v>295</v>
      </c>
      <c r="AU1369" s="111" t="s">
        <v>240</v>
      </c>
      <c r="AV1369" s="112" t="s">
        <v>167</v>
      </c>
      <c r="AW1369" s="112"/>
      <c r="AX1369" s="112">
        <v>22</v>
      </c>
      <c r="AY1369" s="112">
        <v>7.95</v>
      </c>
      <c r="AZ1369" s="334" t="s">
        <v>240</v>
      </c>
      <c r="BA1369" s="112">
        <v>140.12</v>
      </c>
      <c r="BB1369" s="130">
        <v>140.25020101999999</v>
      </c>
      <c r="BC1369" s="112">
        <v>1.59</v>
      </c>
      <c r="BD1369" s="112"/>
      <c r="BE1369" s="112">
        <v>1.59</v>
      </c>
      <c r="BF1369" s="112" t="s">
        <v>2187</v>
      </c>
      <c r="BG1369" s="114" t="s">
        <v>2188</v>
      </c>
      <c r="BH1369" s="112"/>
      <c r="BI1369" s="112"/>
      <c r="BJ1369" s="112">
        <v>10</v>
      </c>
      <c r="BK1369" s="56">
        <v>37.441400000000002</v>
      </c>
      <c r="BL1369" s="56">
        <v>11.354789999999999</v>
      </c>
      <c r="BM1369" s="56">
        <v>22.99</v>
      </c>
      <c r="BN1369" s="56">
        <v>2.3458999999999999</v>
      </c>
      <c r="BO1369" s="56">
        <v>28.817</v>
      </c>
      <c r="BP1369" s="223">
        <v>25.172000000000001</v>
      </c>
      <c r="BQ1369" s="112">
        <v>99.09</v>
      </c>
      <c r="BR1369" s="56"/>
      <c r="BS1369" s="112"/>
      <c r="BT1369" s="113" t="s">
        <v>487</v>
      </c>
      <c r="BU1369" s="114" t="s">
        <v>488</v>
      </c>
      <c r="BV1369" s="34"/>
      <c r="BW1369" s="34"/>
      <c r="BX1369" s="34"/>
    </row>
    <row r="1370" spans="1:76" x14ac:dyDescent="0.35">
      <c r="A1370" s="34" t="s">
        <v>329</v>
      </c>
      <c r="B1370" s="34"/>
      <c r="C1370" s="34"/>
      <c r="D1370" s="34"/>
      <c r="E1370" s="113" t="s">
        <v>2183</v>
      </c>
      <c r="F1370" s="113" t="s">
        <v>2184</v>
      </c>
      <c r="G1370" s="41">
        <v>1996</v>
      </c>
      <c r="H1370" s="34"/>
      <c r="I1370" s="34"/>
      <c r="J1370" s="113"/>
      <c r="K1370" s="39" t="s">
        <v>80</v>
      </c>
      <c r="L1370" s="39" t="s">
        <v>89</v>
      </c>
      <c r="M1370" s="39" t="s">
        <v>90</v>
      </c>
      <c r="N1370" s="39" t="s">
        <v>91</v>
      </c>
      <c r="O1370" s="39" t="s">
        <v>102</v>
      </c>
      <c r="P1370" s="39" t="s">
        <v>103</v>
      </c>
      <c r="Q1370" s="39" t="s">
        <v>104</v>
      </c>
      <c r="R1370" s="35" t="s">
        <v>105</v>
      </c>
      <c r="S1370" s="35" t="s">
        <v>105</v>
      </c>
      <c r="T1370" s="113" t="s">
        <v>2153</v>
      </c>
      <c r="U1370" s="39" t="s">
        <v>31</v>
      </c>
      <c r="V1370" s="35" t="s">
        <v>31</v>
      </c>
      <c r="W1370" s="34" t="s">
        <v>280</v>
      </c>
      <c r="X1370" s="35" t="s">
        <v>284</v>
      </c>
      <c r="Y1370" s="113" t="s">
        <v>2164</v>
      </c>
      <c r="Z1370" s="39" t="s">
        <v>239</v>
      </c>
      <c r="AA1370" s="112"/>
      <c r="AB1370" s="112"/>
      <c r="AC1370" s="41">
        <v>96</v>
      </c>
      <c r="AD1370" s="41" t="s">
        <v>240</v>
      </c>
      <c r="AE1370" s="41" t="s">
        <v>508</v>
      </c>
      <c r="AF1370" s="332" t="s">
        <v>240</v>
      </c>
      <c r="AG1370" s="112"/>
      <c r="AH1370" s="112">
        <v>85.16</v>
      </c>
      <c r="AI1370" s="111">
        <v>77.431899999999999</v>
      </c>
      <c r="AJ1370" s="112"/>
      <c r="AK1370" s="114" t="s">
        <v>509</v>
      </c>
      <c r="AL1370" s="336">
        <v>7.96</v>
      </c>
      <c r="AM1370" s="44">
        <v>43.535971250000003</v>
      </c>
      <c r="AN1370" s="111">
        <v>2.23</v>
      </c>
      <c r="AO1370" s="111">
        <f t="shared" si="61"/>
        <v>1</v>
      </c>
      <c r="AP1370" s="111">
        <v>1</v>
      </c>
      <c r="AQ1370" s="111"/>
      <c r="AR1370" s="335" t="s">
        <v>240</v>
      </c>
      <c r="AS1370" s="111" t="s">
        <v>240</v>
      </c>
      <c r="AT1370" s="111" t="s">
        <v>295</v>
      </c>
      <c r="AU1370" s="111" t="s">
        <v>240</v>
      </c>
      <c r="AV1370" s="112" t="s">
        <v>167</v>
      </c>
      <c r="AW1370" s="112"/>
      <c r="AX1370" s="112">
        <v>22</v>
      </c>
      <c r="AY1370" s="112">
        <v>7.96</v>
      </c>
      <c r="AZ1370" s="334" t="s">
        <v>240</v>
      </c>
      <c r="BA1370" s="112">
        <v>51.04</v>
      </c>
      <c r="BB1370" s="130">
        <v>43.535971250000003</v>
      </c>
      <c r="BC1370" s="112">
        <v>2.23</v>
      </c>
      <c r="BD1370" s="112"/>
      <c r="BE1370" s="112">
        <v>2.23</v>
      </c>
      <c r="BF1370" s="112" t="s">
        <v>2187</v>
      </c>
      <c r="BG1370" s="114" t="s">
        <v>2188</v>
      </c>
      <c r="BH1370" s="112"/>
      <c r="BI1370" s="112"/>
      <c r="BJ1370" s="112">
        <v>10</v>
      </c>
      <c r="BK1370" s="56">
        <v>11.2224</v>
      </c>
      <c r="BL1370" s="56">
        <v>3.7672750000000002</v>
      </c>
      <c r="BM1370" s="56">
        <v>23.22</v>
      </c>
      <c r="BN1370" s="56">
        <v>3.1278999999999999</v>
      </c>
      <c r="BO1370" s="56">
        <v>21.613</v>
      </c>
      <c r="BP1370" s="223">
        <v>30.135000000000002</v>
      </c>
      <c r="BQ1370" s="112">
        <v>41.04</v>
      </c>
      <c r="BR1370" s="56"/>
      <c r="BS1370" s="112"/>
      <c r="BT1370" s="113" t="s">
        <v>487</v>
      </c>
      <c r="BU1370" s="114" t="s">
        <v>488</v>
      </c>
      <c r="BV1370" s="34"/>
      <c r="BW1370" s="34"/>
      <c r="BX1370" s="34"/>
    </row>
    <row r="1371" spans="1:76" x14ac:dyDescent="0.35">
      <c r="A1371" s="34" t="s">
        <v>329</v>
      </c>
      <c r="B1371" s="34"/>
      <c r="C1371" s="34"/>
      <c r="D1371" s="34"/>
      <c r="E1371" s="113" t="s">
        <v>2183</v>
      </c>
      <c r="F1371" s="113" t="s">
        <v>2184</v>
      </c>
      <c r="G1371" s="41">
        <v>1996</v>
      </c>
      <c r="H1371" s="34"/>
      <c r="I1371" s="34"/>
      <c r="J1371" s="113"/>
      <c r="K1371" s="39" t="s">
        <v>80</v>
      </c>
      <c r="L1371" s="39" t="s">
        <v>89</v>
      </c>
      <c r="M1371" s="39" t="s">
        <v>90</v>
      </c>
      <c r="N1371" s="39" t="s">
        <v>91</v>
      </c>
      <c r="O1371" s="39" t="s">
        <v>102</v>
      </c>
      <c r="P1371" s="39" t="s">
        <v>103</v>
      </c>
      <c r="Q1371" s="39" t="s">
        <v>104</v>
      </c>
      <c r="R1371" s="35" t="s">
        <v>105</v>
      </c>
      <c r="S1371" s="35" t="s">
        <v>105</v>
      </c>
      <c r="T1371" s="113" t="s">
        <v>2153</v>
      </c>
      <c r="U1371" s="39" t="s">
        <v>31</v>
      </c>
      <c r="V1371" s="35" t="s">
        <v>31</v>
      </c>
      <c r="W1371" s="34" t="s">
        <v>280</v>
      </c>
      <c r="X1371" s="35" t="s">
        <v>284</v>
      </c>
      <c r="Y1371" s="113" t="s">
        <v>2164</v>
      </c>
      <c r="Z1371" s="39" t="s">
        <v>239</v>
      </c>
      <c r="AA1371" s="112"/>
      <c r="AB1371" s="112"/>
      <c r="AC1371" s="41">
        <v>96</v>
      </c>
      <c r="AD1371" s="41" t="s">
        <v>240</v>
      </c>
      <c r="AE1371" s="41" t="s">
        <v>508</v>
      </c>
      <c r="AF1371" s="332" t="s">
        <v>240</v>
      </c>
      <c r="AG1371" s="112"/>
      <c r="AH1371" s="112">
        <v>111.21</v>
      </c>
      <c r="AI1371" s="111">
        <v>97.79</v>
      </c>
      <c r="AJ1371" s="112"/>
      <c r="AK1371" s="114" t="s">
        <v>509</v>
      </c>
      <c r="AL1371" s="336">
        <v>7.96</v>
      </c>
      <c r="AM1371" s="44">
        <v>44.036411200000003</v>
      </c>
      <c r="AN1371" s="111">
        <v>2.23</v>
      </c>
      <c r="AO1371" s="111">
        <f t="shared" si="61"/>
        <v>1</v>
      </c>
      <c r="AP1371" s="111">
        <v>1</v>
      </c>
      <c r="AQ1371" s="111"/>
      <c r="AR1371" s="335" t="s">
        <v>240</v>
      </c>
      <c r="AS1371" s="111" t="s">
        <v>240</v>
      </c>
      <c r="AT1371" s="111" t="s">
        <v>295</v>
      </c>
      <c r="AU1371" s="111" t="s">
        <v>240</v>
      </c>
      <c r="AV1371" s="112" t="s">
        <v>167</v>
      </c>
      <c r="AW1371" s="112"/>
      <c r="AX1371" s="112">
        <v>22</v>
      </c>
      <c r="AY1371" s="112">
        <v>7.96</v>
      </c>
      <c r="AZ1371" s="334" t="s">
        <v>240</v>
      </c>
      <c r="BA1371" s="112">
        <v>51.04</v>
      </c>
      <c r="BB1371" s="130">
        <v>44.036411200000003</v>
      </c>
      <c r="BC1371" s="112">
        <v>2.23</v>
      </c>
      <c r="BD1371" s="112"/>
      <c r="BE1371" s="112">
        <v>2.23</v>
      </c>
      <c r="BF1371" s="112" t="s">
        <v>2187</v>
      </c>
      <c r="BG1371" s="114" t="s">
        <v>2188</v>
      </c>
      <c r="BH1371" s="112"/>
      <c r="BI1371" s="112"/>
      <c r="BJ1371" s="112">
        <v>10</v>
      </c>
      <c r="BK1371" s="56">
        <v>11.2224</v>
      </c>
      <c r="BL1371" s="56">
        <v>3.8887999999999998</v>
      </c>
      <c r="BM1371" s="56">
        <v>2.7587999999999999</v>
      </c>
      <c r="BN1371" s="56">
        <v>0.78200000000000003</v>
      </c>
      <c r="BO1371" s="56">
        <v>10.566000000000001</v>
      </c>
      <c r="BP1371" s="223">
        <v>3.5453000000000001</v>
      </c>
      <c r="BQ1371" s="112">
        <v>41.04</v>
      </c>
      <c r="BR1371" s="56"/>
      <c r="BS1371" s="112"/>
      <c r="BT1371" s="113" t="s">
        <v>487</v>
      </c>
      <c r="BU1371" s="114" t="s">
        <v>488</v>
      </c>
      <c r="BV1371" s="34"/>
      <c r="BW1371" s="34"/>
      <c r="BX1371" s="34"/>
    </row>
    <row r="1372" spans="1:76" x14ac:dyDescent="0.35">
      <c r="A1372" s="34" t="s">
        <v>329</v>
      </c>
      <c r="B1372" s="34"/>
      <c r="C1372" s="34"/>
      <c r="D1372" s="34"/>
      <c r="E1372" s="113" t="s">
        <v>2183</v>
      </c>
      <c r="F1372" s="113" t="s">
        <v>2184</v>
      </c>
      <c r="G1372" s="41">
        <v>1996</v>
      </c>
      <c r="H1372" s="34"/>
      <c r="I1372" s="34"/>
      <c r="J1372" s="113"/>
      <c r="K1372" s="39" t="s">
        <v>80</v>
      </c>
      <c r="L1372" s="39" t="s">
        <v>89</v>
      </c>
      <c r="M1372" s="39" t="s">
        <v>90</v>
      </c>
      <c r="N1372" s="39" t="s">
        <v>91</v>
      </c>
      <c r="O1372" s="39" t="s">
        <v>102</v>
      </c>
      <c r="P1372" s="39" t="s">
        <v>103</v>
      </c>
      <c r="Q1372" s="39" t="s">
        <v>104</v>
      </c>
      <c r="R1372" s="35" t="s">
        <v>105</v>
      </c>
      <c r="S1372" s="35" t="s">
        <v>105</v>
      </c>
      <c r="T1372" s="113" t="s">
        <v>2153</v>
      </c>
      <c r="U1372" s="39" t="s">
        <v>31</v>
      </c>
      <c r="V1372" s="35" t="s">
        <v>31</v>
      </c>
      <c r="W1372" s="34" t="s">
        <v>280</v>
      </c>
      <c r="X1372" s="35" t="s">
        <v>284</v>
      </c>
      <c r="Y1372" s="113" t="s">
        <v>2164</v>
      </c>
      <c r="Z1372" s="39" t="s">
        <v>239</v>
      </c>
      <c r="AA1372" s="112"/>
      <c r="AB1372" s="112"/>
      <c r="AC1372" s="41">
        <v>96</v>
      </c>
      <c r="AD1372" s="41" t="s">
        <v>240</v>
      </c>
      <c r="AE1372" s="41" t="s">
        <v>508</v>
      </c>
      <c r="AF1372" s="332" t="s">
        <v>240</v>
      </c>
      <c r="AG1372" s="112"/>
      <c r="AH1372" s="112">
        <v>99.14</v>
      </c>
      <c r="AI1372" s="111">
        <v>84.200999999999993</v>
      </c>
      <c r="AJ1372" s="112"/>
      <c r="AK1372" s="114" t="s">
        <v>509</v>
      </c>
      <c r="AL1372" s="336">
        <v>7.96</v>
      </c>
      <c r="AM1372" s="44">
        <v>47.038886300000001</v>
      </c>
      <c r="AN1372" s="111">
        <v>2.23</v>
      </c>
      <c r="AO1372" s="111">
        <f t="shared" si="61"/>
        <v>1</v>
      </c>
      <c r="AP1372" s="111">
        <v>1</v>
      </c>
      <c r="AQ1372" s="111"/>
      <c r="AR1372" s="335" t="s">
        <v>240</v>
      </c>
      <c r="AS1372" s="111" t="s">
        <v>240</v>
      </c>
      <c r="AT1372" s="111" t="s">
        <v>295</v>
      </c>
      <c r="AU1372" s="111" t="s">
        <v>240</v>
      </c>
      <c r="AV1372" s="112" t="s">
        <v>167</v>
      </c>
      <c r="AW1372" s="112"/>
      <c r="AX1372" s="112">
        <v>22</v>
      </c>
      <c r="AY1372" s="112">
        <v>7.96</v>
      </c>
      <c r="AZ1372" s="334" t="s">
        <v>240</v>
      </c>
      <c r="BA1372" s="112">
        <v>52.05</v>
      </c>
      <c r="BB1372" s="130">
        <v>47.038886300000001</v>
      </c>
      <c r="BC1372" s="112">
        <v>2.23</v>
      </c>
      <c r="BD1372" s="112"/>
      <c r="BE1372" s="112">
        <v>2.23</v>
      </c>
      <c r="BF1372" s="112" t="s">
        <v>2187</v>
      </c>
      <c r="BG1372" s="114" t="s">
        <v>2188</v>
      </c>
      <c r="BH1372" s="112"/>
      <c r="BI1372" s="112"/>
      <c r="BJ1372" s="112">
        <v>10</v>
      </c>
      <c r="BK1372" s="56">
        <v>12.023999999999999</v>
      </c>
      <c r="BL1372" s="56">
        <v>4.13185</v>
      </c>
      <c r="BM1372" s="56">
        <v>1.6093</v>
      </c>
      <c r="BN1372" s="56">
        <v>0.39100000000000001</v>
      </c>
      <c r="BO1372" s="56">
        <v>10.566000000000001</v>
      </c>
      <c r="BP1372" s="223">
        <v>1.7726999999999999</v>
      </c>
      <c r="BQ1372" s="112">
        <v>42.04</v>
      </c>
      <c r="BR1372" s="56"/>
      <c r="BS1372" s="112"/>
      <c r="BT1372" s="113" t="s">
        <v>487</v>
      </c>
      <c r="BU1372" s="114" t="s">
        <v>488</v>
      </c>
      <c r="BV1372" s="34"/>
      <c r="BW1372" s="34"/>
      <c r="BX1372" s="34"/>
    </row>
    <row r="1373" spans="1:76" x14ac:dyDescent="0.35">
      <c r="A1373" s="34" t="s">
        <v>329</v>
      </c>
      <c r="B1373" s="34"/>
      <c r="C1373" s="34"/>
      <c r="D1373" s="34"/>
      <c r="E1373" s="113" t="s">
        <v>2183</v>
      </c>
      <c r="F1373" s="113" t="s">
        <v>2184</v>
      </c>
      <c r="G1373" s="41">
        <v>1996</v>
      </c>
      <c r="H1373" s="34"/>
      <c r="I1373" s="34"/>
      <c r="J1373" s="113"/>
      <c r="K1373" s="39" t="s">
        <v>80</v>
      </c>
      <c r="L1373" s="39" t="s">
        <v>89</v>
      </c>
      <c r="M1373" s="39" t="s">
        <v>90</v>
      </c>
      <c r="N1373" s="39" t="s">
        <v>91</v>
      </c>
      <c r="O1373" s="39" t="s">
        <v>102</v>
      </c>
      <c r="P1373" s="39" t="s">
        <v>103</v>
      </c>
      <c r="Q1373" s="39" t="s">
        <v>104</v>
      </c>
      <c r="R1373" s="35" t="s">
        <v>105</v>
      </c>
      <c r="S1373" s="35" t="s">
        <v>105</v>
      </c>
      <c r="T1373" s="113" t="s">
        <v>2153</v>
      </c>
      <c r="U1373" s="39" t="s">
        <v>31</v>
      </c>
      <c r="V1373" s="35" t="s">
        <v>31</v>
      </c>
      <c r="W1373" s="34" t="s">
        <v>280</v>
      </c>
      <c r="X1373" s="35" t="s">
        <v>284</v>
      </c>
      <c r="Y1373" s="362" t="s">
        <v>2164</v>
      </c>
      <c r="Z1373" s="39" t="s">
        <v>239</v>
      </c>
      <c r="AA1373" s="112"/>
      <c r="AB1373" s="112"/>
      <c r="AC1373" s="41">
        <v>96</v>
      </c>
      <c r="AD1373" s="41" t="s">
        <v>240</v>
      </c>
      <c r="AE1373" s="41" t="s">
        <v>508</v>
      </c>
      <c r="AF1373" s="332" t="s">
        <v>240</v>
      </c>
      <c r="AG1373" s="112"/>
      <c r="AH1373" s="112">
        <v>165.23</v>
      </c>
      <c r="AI1373" s="111">
        <v>151.892</v>
      </c>
      <c r="AJ1373" s="112"/>
      <c r="AK1373" s="114" t="s">
        <v>509</v>
      </c>
      <c r="AL1373" s="336">
        <v>7.96</v>
      </c>
      <c r="AM1373" s="44">
        <v>45.037208800000002</v>
      </c>
      <c r="AN1373" s="111">
        <v>2.23</v>
      </c>
      <c r="AO1373" s="111">
        <f t="shared" si="61"/>
        <v>1</v>
      </c>
      <c r="AP1373" s="111">
        <v>1</v>
      </c>
      <c r="AQ1373" s="111"/>
      <c r="AR1373" s="335" t="s">
        <v>240</v>
      </c>
      <c r="AS1373" s="111" t="s">
        <v>240</v>
      </c>
      <c r="AT1373" s="111" t="s">
        <v>295</v>
      </c>
      <c r="AU1373" s="111" t="s">
        <v>240</v>
      </c>
      <c r="AV1373" s="112" t="s">
        <v>167</v>
      </c>
      <c r="AW1373" s="112"/>
      <c r="AX1373" s="112">
        <v>22</v>
      </c>
      <c r="AY1373" s="112">
        <v>7.96</v>
      </c>
      <c r="AZ1373" s="334" t="s">
        <v>240</v>
      </c>
      <c r="BA1373" s="112">
        <v>53.05</v>
      </c>
      <c r="BB1373" s="130">
        <v>45.037208800000002</v>
      </c>
      <c r="BC1373" s="112">
        <v>2.23</v>
      </c>
      <c r="BD1373" s="112"/>
      <c r="BE1373" s="112">
        <v>2.23</v>
      </c>
      <c r="BF1373" s="112" t="s">
        <v>2187</v>
      </c>
      <c r="BG1373" s="114" t="s">
        <v>2188</v>
      </c>
      <c r="BH1373" s="112"/>
      <c r="BI1373" s="112"/>
      <c r="BJ1373" s="112">
        <v>10</v>
      </c>
      <c r="BK1373" s="56">
        <v>11.623200000000001</v>
      </c>
      <c r="BL1373" s="56">
        <v>3.8887999999999998</v>
      </c>
      <c r="BM1373" s="56">
        <v>117.94</v>
      </c>
      <c r="BN1373" s="56">
        <v>7.0377000000000001</v>
      </c>
      <c r="BO1373" s="56">
        <v>68.200999999999993</v>
      </c>
      <c r="BP1373" s="223">
        <v>141.81</v>
      </c>
      <c r="BQ1373" s="112">
        <v>42.04</v>
      </c>
      <c r="BR1373" s="56"/>
      <c r="BS1373" s="112"/>
      <c r="BT1373" s="113" t="s">
        <v>487</v>
      </c>
      <c r="BU1373" s="114" t="s">
        <v>488</v>
      </c>
      <c r="BV1373" s="34"/>
      <c r="BW1373" s="34"/>
      <c r="BX1373" s="34"/>
    </row>
    <row r="1374" spans="1:76" x14ac:dyDescent="0.35">
      <c r="A1374" s="34" t="s">
        <v>329</v>
      </c>
      <c r="B1374" s="34"/>
      <c r="C1374" s="34"/>
      <c r="D1374" s="34"/>
      <c r="E1374" s="113" t="s">
        <v>2183</v>
      </c>
      <c r="F1374" s="113" t="s">
        <v>2184</v>
      </c>
      <c r="G1374" s="41">
        <v>1996</v>
      </c>
      <c r="H1374" s="34"/>
      <c r="I1374" s="34"/>
      <c r="J1374" s="113"/>
      <c r="K1374" s="39" t="s">
        <v>80</v>
      </c>
      <c r="L1374" s="39" t="s">
        <v>89</v>
      </c>
      <c r="M1374" s="39" t="s">
        <v>90</v>
      </c>
      <c r="N1374" s="39" t="s">
        <v>91</v>
      </c>
      <c r="O1374" s="39" t="s">
        <v>102</v>
      </c>
      <c r="P1374" s="39" t="s">
        <v>103</v>
      </c>
      <c r="Q1374" s="39" t="s">
        <v>104</v>
      </c>
      <c r="R1374" s="35" t="s">
        <v>105</v>
      </c>
      <c r="S1374" s="35" t="s">
        <v>105</v>
      </c>
      <c r="T1374" s="113" t="s">
        <v>2153</v>
      </c>
      <c r="U1374" s="39" t="s">
        <v>31</v>
      </c>
      <c r="V1374" s="35" t="s">
        <v>31</v>
      </c>
      <c r="W1374" s="34" t="s">
        <v>280</v>
      </c>
      <c r="X1374" s="35" t="s">
        <v>284</v>
      </c>
      <c r="Y1374" s="362" t="s">
        <v>2164</v>
      </c>
      <c r="Z1374" s="39" t="s">
        <v>239</v>
      </c>
      <c r="AA1374" s="112"/>
      <c r="AB1374" s="112"/>
      <c r="AC1374" s="41">
        <v>96</v>
      </c>
      <c r="AD1374" s="41" t="s">
        <v>240</v>
      </c>
      <c r="AE1374" s="41" t="s">
        <v>508</v>
      </c>
      <c r="AF1374" s="332" t="s">
        <v>240</v>
      </c>
      <c r="AG1374" s="112"/>
      <c r="AH1374" s="112">
        <v>143.62</v>
      </c>
      <c r="AI1374" s="111">
        <v>124.4346</v>
      </c>
      <c r="AJ1374" s="112"/>
      <c r="AK1374" s="114" t="s">
        <v>509</v>
      </c>
      <c r="AL1374" s="336">
        <v>7.96</v>
      </c>
      <c r="AM1374" s="44">
        <v>45.580328370000004</v>
      </c>
      <c r="AN1374" s="111">
        <v>2.65</v>
      </c>
      <c r="AO1374" s="111">
        <f t="shared" si="61"/>
        <v>1</v>
      </c>
      <c r="AP1374" s="111">
        <v>1</v>
      </c>
      <c r="AQ1374" s="111"/>
      <c r="AR1374" s="335" t="s">
        <v>240</v>
      </c>
      <c r="AS1374" s="111" t="s">
        <v>240</v>
      </c>
      <c r="AT1374" s="111" t="s">
        <v>295</v>
      </c>
      <c r="AU1374" s="111" t="s">
        <v>240</v>
      </c>
      <c r="AV1374" s="112" t="s">
        <v>167</v>
      </c>
      <c r="AW1374" s="112"/>
      <c r="AX1374" s="112">
        <v>22</v>
      </c>
      <c r="AY1374" s="112">
        <v>7.96</v>
      </c>
      <c r="AZ1374" s="334" t="s">
        <v>240</v>
      </c>
      <c r="BA1374" s="112">
        <v>45.54</v>
      </c>
      <c r="BB1374" s="130">
        <v>45.580328370000004</v>
      </c>
      <c r="BC1374" s="112">
        <v>2.65</v>
      </c>
      <c r="BD1374" s="112"/>
      <c r="BE1374" s="112">
        <v>2.65</v>
      </c>
      <c r="BF1374" s="112" t="s">
        <v>2185</v>
      </c>
      <c r="BG1374" s="114" t="s">
        <v>2186</v>
      </c>
      <c r="BH1374" s="112"/>
      <c r="BI1374" s="112"/>
      <c r="BJ1374" s="112">
        <v>10</v>
      </c>
      <c r="BK1374" s="56">
        <v>13.491099999999999</v>
      </c>
      <c r="BL1374" s="56">
        <v>2.8880650000000001</v>
      </c>
      <c r="BM1374" s="56">
        <v>1.6093</v>
      </c>
      <c r="BN1374" s="56">
        <v>0.39100000000000001</v>
      </c>
      <c r="BO1374" s="56">
        <v>3.3620000000000001</v>
      </c>
      <c r="BP1374" s="223">
        <v>36.871000000000002</v>
      </c>
      <c r="BQ1374" s="112">
        <v>43.04</v>
      </c>
      <c r="BR1374" s="56"/>
      <c r="BS1374" s="112"/>
      <c r="BT1374" s="113" t="s">
        <v>487</v>
      </c>
      <c r="BU1374" s="114" t="s">
        <v>488</v>
      </c>
      <c r="BV1374" s="34"/>
      <c r="BW1374" s="34"/>
      <c r="BX1374" s="34"/>
    </row>
    <row r="1375" spans="1:76" x14ac:dyDescent="0.35">
      <c r="A1375" s="34" t="s">
        <v>329</v>
      </c>
      <c r="B1375" s="34"/>
      <c r="C1375" s="34"/>
      <c r="D1375" s="34"/>
      <c r="E1375" s="113" t="s">
        <v>2183</v>
      </c>
      <c r="F1375" s="113" t="s">
        <v>2184</v>
      </c>
      <c r="G1375" s="41">
        <v>1996</v>
      </c>
      <c r="H1375" s="34"/>
      <c r="I1375" s="34"/>
      <c r="J1375" s="113"/>
      <c r="K1375" s="39" t="s">
        <v>80</v>
      </c>
      <c r="L1375" s="39" t="s">
        <v>89</v>
      </c>
      <c r="M1375" s="39" t="s">
        <v>90</v>
      </c>
      <c r="N1375" s="39" t="s">
        <v>91</v>
      </c>
      <c r="O1375" s="39" t="s">
        <v>102</v>
      </c>
      <c r="P1375" s="39" t="s">
        <v>103</v>
      </c>
      <c r="Q1375" s="39" t="s">
        <v>104</v>
      </c>
      <c r="R1375" s="35" t="s">
        <v>105</v>
      </c>
      <c r="S1375" s="35" t="s">
        <v>105</v>
      </c>
      <c r="T1375" s="113" t="s">
        <v>2153</v>
      </c>
      <c r="U1375" s="39" t="s">
        <v>31</v>
      </c>
      <c r="V1375" s="35" t="s">
        <v>31</v>
      </c>
      <c r="W1375" s="34" t="s">
        <v>280</v>
      </c>
      <c r="X1375" s="35" t="s">
        <v>284</v>
      </c>
      <c r="Y1375" s="113" t="s">
        <v>2164</v>
      </c>
      <c r="Z1375" s="39" t="s">
        <v>239</v>
      </c>
      <c r="AA1375" s="112"/>
      <c r="AB1375" s="112"/>
      <c r="AC1375" s="41">
        <v>96</v>
      </c>
      <c r="AD1375" s="41" t="s">
        <v>240</v>
      </c>
      <c r="AE1375" s="41" t="s">
        <v>508</v>
      </c>
      <c r="AF1375" s="332" t="s">
        <v>240</v>
      </c>
      <c r="AG1375" s="112"/>
      <c r="AH1375" s="112">
        <v>123.29</v>
      </c>
      <c r="AI1375" s="111">
        <v>110.871</v>
      </c>
      <c r="AJ1375" s="112"/>
      <c r="AK1375" s="114" t="s">
        <v>509</v>
      </c>
      <c r="AL1375" s="336">
        <v>7.97</v>
      </c>
      <c r="AM1375" s="44">
        <v>43.535971250000003</v>
      </c>
      <c r="AN1375" s="111">
        <v>2.23</v>
      </c>
      <c r="AO1375" s="111">
        <f t="shared" si="61"/>
        <v>1</v>
      </c>
      <c r="AP1375" s="111">
        <v>1</v>
      </c>
      <c r="AQ1375" s="111"/>
      <c r="AR1375" s="335" t="s">
        <v>240</v>
      </c>
      <c r="AS1375" s="111" t="s">
        <v>240</v>
      </c>
      <c r="AT1375" s="111" t="s">
        <v>295</v>
      </c>
      <c r="AU1375" s="111" t="s">
        <v>240</v>
      </c>
      <c r="AV1375" s="112" t="s">
        <v>167</v>
      </c>
      <c r="AW1375" s="112"/>
      <c r="AX1375" s="112">
        <v>22</v>
      </c>
      <c r="AY1375" s="112">
        <v>7.97</v>
      </c>
      <c r="AZ1375" s="334" t="s">
        <v>240</v>
      </c>
      <c r="BA1375" s="112">
        <v>53.05</v>
      </c>
      <c r="BB1375" s="130">
        <v>43.535971250000003</v>
      </c>
      <c r="BC1375" s="112">
        <v>2.23</v>
      </c>
      <c r="BD1375" s="112"/>
      <c r="BE1375" s="112">
        <v>2.23</v>
      </c>
      <c r="BF1375" s="112" t="s">
        <v>2187</v>
      </c>
      <c r="BG1375" s="114" t="s">
        <v>2188</v>
      </c>
      <c r="BH1375" s="112"/>
      <c r="BI1375" s="112"/>
      <c r="BJ1375" s="112">
        <v>10</v>
      </c>
      <c r="BK1375" s="56">
        <v>11.2224</v>
      </c>
      <c r="BL1375" s="56">
        <v>3.7672750000000002</v>
      </c>
      <c r="BM1375" s="56">
        <v>46.899000000000001</v>
      </c>
      <c r="BN1375" s="56">
        <v>4.6917999999999997</v>
      </c>
      <c r="BO1375" s="56">
        <v>33.619999999999997</v>
      </c>
      <c r="BP1375" s="223">
        <v>59.207000000000001</v>
      </c>
      <c r="BQ1375" s="112">
        <v>41.54</v>
      </c>
      <c r="BR1375" s="56"/>
      <c r="BS1375" s="112"/>
      <c r="BT1375" s="113" t="s">
        <v>487</v>
      </c>
      <c r="BU1375" s="114" t="s">
        <v>488</v>
      </c>
      <c r="BV1375" s="34"/>
      <c r="BW1375" s="34"/>
      <c r="BX1375" s="34"/>
    </row>
    <row r="1376" spans="1:76" x14ac:dyDescent="0.35">
      <c r="A1376" s="34" t="s">
        <v>329</v>
      </c>
      <c r="B1376" s="34"/>
      <c r="C1376" s="34"/>
      <c r="D1376" s="34"/>
      <c r="E1376" s="113" t="s">
        <v>2183</v>
      </c>
      <c r="F1376" s="113" t="s">
        <v>2184</v>
      </c>
      <c r="G1376" s="41">
        <v>1996</v>
      </c>
      <c r="H1376" s="34"/>
      <c r="I1376" s="34"/>
      <c r="J1376" s="113"/>
      <c r="K1376" s="39" t="s">
        <v>80</v>
      </c>
      <c r="L1376" s="39" t="s">
        <v>89</v>
      </c>
      <c r="M1376" s="39" t="s">
        <v>90</v>
      </c>
      <c r="N1376" s="39" t="s">
        <v>91</v>
      </c>
      <c r="O1376" s="39" t="s">
        <v>102</v>
      </c>
      <c r="P1376" s="39" t="s">
        <v>103</v>
      </c>
      <c r="Q1376" s="39" t="s">
        <v>104</v>
      </c>
      <c r="R1376" s="35" t="s">
        <v>105</v>
      </c>
      <c r="S1376" s="35" t="s">
        <v>105</v>
      </c>
      <c r="T1376" s="113" t="s">
        <v>2153</v>
      </c>
      <c r="U1376" s="39" t="s">
        <v>31</v>
      </c>
      <c r="V1376" s="35" t="s">
        <v>31</v>
      </c>
      <c r="W1376" s="34" t="s">
        <v>280</v>
      </c>
      <c r="X1376" s="35" t="s">
        <v>284</v>
      </c>
      <c r="Y1376" s="113" t="s">
        <v>2164</v>
      </c>
      <c r="Z1376" s="39" t="s">
        <v>239</v>
      </c>
      <c r="AA1376" s="112"/>
      <c r="AB1376" s="112"/>
      <c r="AC1376" s="41">
        <v>96</v>
      </c>
      <c r="AD1376" s="41" t="s">
        <v>240</v>
      </c>
      <c r="AE1376" s="41" t="s">
        <v>508</v>
      </c>
      <c r="AF1376" s="332" t="s">
        <v>240</v>
      </c>
      <c r="AG1376" s="112"/>
      <c r="AH1376" s="112">
        <v>92.78</v>
      </c>
      <c r="AI1376" s="111">
        <v>81.584800000000001</v>
      </c>
      <c r="AJ1376" s="112"/>
      <c r="AK1376" s="114" t="s">
        <v>509</v>
      </c>
      <c r="AL1376" s="336">
        <v>7.97</v>
      </c>
      <c r="AM1376" s="44">
        <v>44.036411200000003</v>
      </c>
      <c r="AN1376" s="111">
        <v>2.23</v>
      </c>
      <c r="AO1376" s="111">
        <f t="shared" si="61"/>
        <v>1</v>
      </c>
      <c r="AP1376" s="111">
        <v>1</v>
      </c>
      <c r="AQ1376" s="111"/>
      <c r="AR1376" s="335" t="s">
        <v>240</v>
      </c>
      <c r="AS1376" s="111" t="s">
        <v>240</v>
      </c>
      <c r="AT1376" s="111" t="s">
        <v>295</v>
      </c>
      <c r="AU1376" s="111" t="s">
        <v>240</v>
      </c>
      <c r="AV1376" s="112" t="s">
        <v>167</v>
      </c>
      <c r="AW1376" s="112"/>
      <c r="AX1376" s="112">
        <v>22</v>
      </c>
      <c r="AY1376" s="112">
        <v>7.97</v>
      </c>
      <c r="AZ1376" s="334" t="s">
        <v>240</v>
      </c>
      <c r="BA1376" s="112">
        <v>51.04</v>
      </c>
      <c r="BB1376" s="130">
        <v>44.036411200000003</v>
      </c>
      <c r="BC1376" s="112">
        <v>2.23</v>
      </c>
      <c r="BD1376" s="112"/>
      <c r="BE1376" s="112">
        <v>2.23</v>
      </c>
      <c r="BF1376" s="112" t="s">
        <v>2187</v>
      </c>
      <c r="BG1376" s="114" t="s">
        <v>2188</v>
      </c>
      <c r="BH1376" s="112"/>
      <c r="BI1376" s="112"/>
      <c r="BJ1376" s="112">
        <v>10</v>
      </c>
      <c r="BK1376" s="56">
        <v>11.2224</v>
      </c>
      <c r="BL1376" s="56">
        <v>3.8887999999999998</v>
      </c>
      <c r="BM1376" s="56">
        <v>11.955</v>
      </c>
      <c r="BN1376" s="56">
        <v>2.3458999999999999</v>
      </c>
      <c r="BO1376" s="56">
        <v>15.369</v>
      </c>
      <c r="BP1376" s="223">
        <v>15.244999999999999</v>
      </c>
      <c r="BQ1376" s="112">
        <v>42.04</v>
      </c>
      <c r="BR1376" s="56"/>
      <c r="BS1376" s="112"/>
      <c r="BT1376" s="113" t="s">
        <v>487</v>
      </c>
      <c r="BU1376" s="114" t="s">
        <v>488</v>
      </c>
      <c r="BV1376" s="34"/>
      <c r="BW1376" s="34"/>
      <c r="BX1376" s="34"/>
    </row>
    <row r="1377" spans="1:76" x14ac:dyDescent="0.35">
      <c r="A1377" s="34" t="s">
        <v>329</v>
      </c>
      <c r="B1377" s="34"/>
      <c r="C1377" s="34"/>
      <c r="D1377" s="34"/>
      <c r="E1377" s="113" t="s">
        <v>2183</v>
      </c>
      <c r="F1377" s="113" t="s">
        <v>2184</v>
      </c>
      <c r="G1377" s="41">
        <v>1996</v>
      </c>
      <c r="H1377" s="34"/>
      <c r="I1377" s="34"/>
      <c r="J1377" s="113"/>
      <c r="K1377" s="39" t="s">
        <v>80</v>
      </c>
      <c r="L1377" s="39" t="s">
        <v>89</v>
      </c>
      <c r="M1377" s="39" t="s">
        <v>90</v>
      </c>
      <c r="N1377" s="39" t="s">
        <v>91</v>
      </c>
      <c r="O1377" s="39" t="s">
        <v>102</v>
      </c>
      <c r="P1377" s="39" t="s">
        <v>103</v>
      </c>
      <c r="Q1377" s="39" t="s">
        <v>104</v>
      </c>
      <c r="R1377" s="35" t="s">
        <v>105</v>
      </c>
      <c r="S1377" s="35" t="s">
        <v>105</v>
      </c>
      <c r="T1377" s="113" t="s">
        <v>2153</v>
      </c>
      <c r="U1377" s="39" t="s">
        <v>31</v>
      </c>
      <c r="V1377" s="35" t="s">
        <v>31</v>
      </c>
      <c r="W1377" s="34" t="s">
        <v>280</v>
      </c>
      <c r="X1377" s="35" t="s">
        <v>284</v>
      </c>
      <c r="Y1377" s="362" t="s">
        <v>2164</v>
      </c>
      <c r="Z1377" s="39" t="s">
        <v>239</v>
      </c>
      <c r="AA1377" s="112"/>
      <c r="AB1377" s="112"/>
      <c r="AC1377" s="41">
        <v>96</v>
      </c>
      <c r="AD1377" s="41" t="s">
        <v>240</v>
      </c>
      <c r="AE1377" s="41" t="s">
        <v>508</v>
      </c>
      <c r="AF1377" s="332" t="s">
        <v>240</v>
      </c>
      <c r="AG1377" s="112"/>
      <c r="AH1377" s="112">
        <v>317.75</v>
      </c>
      <c r="AI1377" s="111">
        <v>292.10000000000002</v>
      </c>
      <c r="AJ1377" s="112"/>
      <c r="AK1377" s="114" t="s">
        <v>509</v>
      </c>
      <c r="AL1377" s="336">
        <v>7.97</v>
      </c>
      <c r="AM1377" s="44">
        <v>76.563403100000002</v>
      </c>
      <c r="AN1377" s="111">
        <v>1.99</v>
      </c>
      <c r="AO1377" s="111">
        <f t="shared" si="61"/>
        <v>1</v>
      </c>
      <c r="AP1377" s="111">
        <v>1</v>
      </c>
      <c r="AQ1377" s="111"/>
      <c r="AR1377" s="335" t="s">
        <v>240</v>
      </c>
      <c r="AS1377" s="111" t="s">
        <v>240</v>
      </c>
      <c r="AT1377" s="111" t="s">
        <v>295</v>
      </c>
      <c r="AU1377" s="111" t="s">
        <v>240</v>
      </c>
      <c r="AV1377" s="112" t="s">
        <v>167</v>
      </c>
      <c r="AW1377" s="112"/>
      <c r="AX1377" s="112">
        <v>22</v>
      </c>
      <c r="AY1377" s="112">
        <v>7.97</v>
      </c>
      <c r="AZ1377" s="334" t="s">
        <v>240</v>
      </c>
      <c r="BA1377" s="112">
        <v>88.08</v>
      </c>
      <c r="BB1377" s="130">
        <v>76.563403100000002</v>
      </c>
      <c r="BC1377" s="112">
        <v>1.99</v>
      </c>
      <c r="BD1377" s="112"/>
      <c r="BE1377" s="112">
        <v>1.99</v>
      </c>
      <c r="BF1377" s="112" t="s">
        <v>2187</v>
      </c>
      <c r="BG1377" s="114" t="s">
        <v>2188</v>
      </c>
      <c r="BH1377" s="112"/>
      <c r="BI1377" s="112"/>
      <c r="BJ1377" s="112">
        <v>10</v>
      </c>
      <c r="BK1377" s="56">
        <v>19.038</v>
      </c>
      <c r="BL1377" s="56">
        <v>7.0484499999999999</v>
      </c>
      <c r="BM1377" s="56">
        <v>14.943</v>
      </c>
      <c r="BN1377" s="56">
        <v>2.7368999999999999</v>
      </c>
      <c r="BO1377" s="56">
        <v>37.942999999999998</v>
      </c>
      <c r="BP1377" s="223">
        <v>17.016999999999999</v>
      </c>
      <c r="BQ1377" s="112">
        <v>63.05</v>
      </c>
      <c r="BR1377" s="56"/>
      <c r="BS1377" s="112"/>
      <c r="BT1377" s="113" t="s">
        <v>487</v>
      </c>
      <c r="BU1377" s="114" t="s">
        <v>488</v>
      </c>
      <c r="BV1377" s="34"/>
      <c r="BW1377" s="34"/>
      <c r="BX1377" s="34"/>
    </row>
    <row r="1378" spans="1:76" x14ac:dyDescent="0.35">
      <c r="A1378" s="34" t="s">
        <v>329</v>
      </c>
      <c r="B1378" s="34"/>
      <c r="C1378" s="34"/>
      <c r="D1378" s="34"/>
      <c r="E1378" s="113" t="s">
        <v>2183</v>
      </c>
      <c r="F1378" s="113" t="s">
        <v>2184</v>
      </c>
      <c r="G1378" s="41">
        <v>1996</v>
      </c>
      <c r="H1378" s="34"/>
      <c r="I1378" s="34"/>
      <c r="J1378" s="113"/>
      <c r="K1378" s="39" t="s">
        <v>80</v>
      </c>
      <c r="L1378" s="39" t="s">
        <v>89</v>
      </c>
      <c r="M1378" s="39" t="s">
        <v>90</v>
      </c>
      <c r="N1378" s="39" t="s">
        <v>91</v>
      </c>
      <c r="O1378" s="39" t="s">
        <v>102</v>
      </c>
      <c r="P1378" s="39" t="s">
        <v>103</v>
      </c>
      <c r="Q1378" s="39" t="s">
        <v>104</v>
      </c>
      <c r="R1378" s="35" t="s">
        <v>105</v>
      </c>
      <c r="S1378" s="35" t="s">
        <v>105</v>
      </c>
      <c r="T1378" s="368" t="s">
        <v>2153</v>
      </c>
      <c r="U1378" s="39" t="s">
        <v>31</v>
      </c>
      <c r="V1378" s="35" t="s">
        <v>31</v>
      </c>
      <c r="W1378" s="34" t="s">
        <v>280</v>
      </c>
      <c r="X1378" s="35" t="s">
        <v>284</v>
      </c>
      <c r="Y1378" s="368" t="s">
        <v>2164</v>
      </c>
      <c r="Z1378" s="39" t="s">
        <v>239</v>
      </c>
      <c r="AA1378" s="365"/>
      <c r="AB1378" s="365"/>
      <c r="AC1378" s="367">
        <v>96</v>
      </c>
      <c r="AD1378" s="367" t="s">
        <v>240</v>
      </c>
      <c r="AE1378" s="367" t="s">
        <v>508</v>
      </c>
      <c r="AF1378" s="332" t="s">
        <v>240</v>
      </c>
      <c r="AG1378" s="365"/>
      <c r="AH1378" s="365">
        <v>68.63</v>
      </c>
      <c r="AI1378" s="111">
        <v>59.464322000000003</v>
      </c>
      <c r="AJ1378" s="365"/>
      <c r="AK1378" s="366" t="s">
        <v>509</v>
      </c>
      <c r="AL1378" s="336">
        <v>7.98</v>
      </c>
      <c r="AM1378" s="44">
        <v>44.578581937999999</v>
      </c>
      <c r="AN1378" s="111">
        <v>2.65</v>
      </c>
      <c r="AO1378" s="111">
        <f t="shared" si="61"/>
        <v>1</v>
      </c>
      <c r="AP1378" s="111">
        <v>1</v>
      </c>
      <c r="AQ1378" s="111"/>
      <c r="AR1378" s="335" t="s">
        <v>240</v>
      </c>
      <c r="AS1378" s="111" t="s">
        <v>240</v>
      </c>
      <c r="AT1378" s="111" t="s">
        <v>295</v>
      </c>
      <c r="AU1378" s="111" t="s">
        <v>240</v>
      </c>
      <c r="AV1378" s="365" t="s">
        <v>167</v>
      </c>
      <c r="AW1378" s="365"/>
      <c r="AX1378" s="365">
        <v>22</v>
      </c>
      <c r="AY1378" s="112">
        <v>7.98</v>
      </c>
      <c r="AZ1378" s="334" t="s">
        <v>240</v>
      </c>
      <c r="BA1378" s="365">
        <v>44.54</v>
      </c>
      <c r="BB1378" s="130">
        <v>44.578581937999999</v>
      </c>
      <c r="BC1378" s="365">
        <v>2.65</v>
      </c>
      <c r="BD1378" s="365"/>
      <c r="BE1378" s="365">
        <v>2.65</v>
      </c>
      <c r="BF1378" s="112" t="s">
        <v>2185</v>
      </c>
      <c r="BG1378" s="114" t="s">
        <v>2186</v>
      </c>
      <c r="BH1378" s="112"/>
      <c r="BI1378" s="112"/>
      <c r="BJ1378" s="112">
        <v>10</v>
      </c>
      <c r="BK1378" s="56">
        <v>13.194599999999999</v>
      </c>
      <c r="BL1378" s="56">
        <v>2.8245909999999999</v>
      </c>
      <c r="BM1378" s="56">
        <v>1.6093</v>
      </c>
      <c r="BN1378" s="56">
        <v>0.39100000000000001</v>
      </c>
      <c r="BO1378" s="56">
        <v>3.3620000000000001</v>
      </c>
      <c r="BP1378" s="223">
        <v>1.4180999999999999</v>
      </c>
      <c r="BQ1378" s="365">
        <v>42.04</v>
      </c>
      <c r="BR1378" s="56"/>
      <c r="BS1378" s="112"/>
      <c r="BT1378" s="113" t="s">
        <v>487</v>
      </c>
      <c r="BU1378" s="114" t="s">
        <v>488</v>
      </c>
      <c r="BV1378" s="34"/>
      <c r="BW1378" s="34"/>
      <c r="BX1378" s="34"/>
    </row>
    <row r="1379" spans="1:76" x14ac:dyDescent="0.35">
      <c r="A1379" s="34" t="s">
        <v>329</v>
      </c>
      <c r="B1379" s="34"/>
      <c r="C1379" s="34"/>
      <c r="D1379" s="34"/>
      <c r="E1379" s="113" t="s">
        <v>2183</v>
      </c>
      <c r="F1379" s="113" t="s">
        <v>2184</v>
      </c>
      <c r="G1379" s="41">
        <v>1996</v>
      </c>
      <c r="H1379" s="34"/>
      <c r="I1379" s="34"/>
      <c r="J1379" s="113"/>
      <c r="K1379" s="39" t="s">
        <v>80</v>
      </c>
      <c r="L1379" s="39" t="s">
        <v>89</v>
      </c>
      <c r="M1379" s="39" t="s">
        <v>90</v>
      </c>
      <c r="N1379" s="39" t="s">
        <v>91</v>
      </c>
      <c r="O1379" s="39" t="s">
        <v>102</v>
      </c>
      <c r="P1379" s="39" t="s">
        <v>103</v>
      </c>
      <c r="Q1379" s="39" t="s">
        <v>104</v>
      </c>
      <c r="R1379" s="35" t="s">
        <v>105</v>
      </c>
      <c r="S1379" s="35" t="s">
        <v>105</v>
      </c>
      <c r="T1379" s="113" t="s">
        <v>2153</v>
      </c>
      <c r="U1379" s="39" t="s">
        <v>31</v>
      </c>
      <c r="V1379" s="35" t="s">
        <v>31</v>
      </c>
      <c r="W1379" s="34" t="s">
        <v>280</v>
      </c>
      <c r="X1379" s="35" t="s">
        <v>284</v>
      </c>
      <c r="Y1379" s="362" t="s">
        <v>2164</v>
      </c>
      <c r="Z1379" s="39" t="s">
        <v>239</v>
      </c>
      <c r="AA1379" s="112"/>
      <c r="AB1379" s="112"/>
      <c r="AC1379" s="41">
        <v>96</v>
      </c>
      <c r="AD1379" s="41" t="s">
        <v>240</v>
      </c>
      <c r="AE1379" s="41" t="s">
        <v>508</v>
      </c>
      <c r="AF1379" s="332" t="s">
        <v>240</v>
      </c>
      <c r="AG1379" s="112"/>
      <c r="AH1379" s="112">
        <v>169.04</v>
      </c>
      <c r="AI1379" s="111">
        <v>146.45841999999999</v>
      </c>
      <c r="AJ1379" s="112"/>
      <c r="AK1379" s="114" t="s">
        <v>509</v>
      </c>
      <c r="AL1379" s="336">
        <v>7.98</v>
      </c>
      <c r="AM1379" s="44">
        <v>44.578581937999999</v>
      </c>
      <c r="AN1379" s="111">
        <v>2.65</v>
      </c>
      <c r="AO1379" s="111">
        <f t="shared" si="61"/>
        <v>1</v>
      </c>
      <c r="AP1379" s="111">
        <v>1</v>
      </c>
      <c r="AQ1379" s="111"/>
      <c r="AR1379" s="335" t="s">
        <v>240</v>
      </c>
      <c r="AS1379" s="111" t="s">
        <v>240</v>
      </c>
      <c r="AT1379" s="111" t="s">
        <v>295</v>
      </c>
      <c r="AU1379" s="111" t="s">
        <v>240</v>
      </c>
      <c r="AV1379" s="112" t="s">
        <v>167</v>
      </c>
      <c r="AW1379" s="112"/>
      <c r="AX1379" s="112">
        <v>22</v>
      </c>
      <c r="AY1379" s="112">
        <v>7.98</v>
      </c>
      <c r="AZ1379" s="334" t="s">
        <v>240</v>
      </c>
      <c r="BA1379" s="112">
        <v>44.54</v>
      </c>
      <c r="BB1379" s="130">
        <v>44.578581937999999</v>
      </c>
      <c r="BC1379" s="112">
        <v>2.65</v>
      </c>
      <c r="BD1379" s="112"/>
      <c r="BE1379" s="112">
        <v>2.65</v>
      </c>
      <c r="BF1379" s="112" t="s">
        <v>2185</v>
      </c>
      <c r="BG1379" s="114" t="s">
        <v>2186</v>
      </c>
      <c r="BH1379" s="112"/>
      <c r="BI1379" s="112"/>
      <c r="BJ1379" s="112">
        <v>10</v>
      </c>
      <c r="BK1379" s="56">
        <v>13.194599999999999</v>
      </c>
      <c r="BL1379" s="56">
        <v>2.8245909999999999</v>
      </c>
      <c r="BM1379" s="56">
        <v>45.98</v>
      </c>
      <c r="BN1379" s="56">
        <v>0.39100000000000001</v>
      </c>
      <c r="BO1379" s="56">
        <v>3.3620000000000001</v>
      </c>
      <c r="BP1379" s="223">
        <v>72.323999999999998</v>
      </c>
      <c r="BQ1379" s="112">
        <v>44.04</v>
      </c>
      <c r="BR1379" s="56"/>
      <c r="BS1379" s="112"/>
      <c r="BT1379" s="113" t="s">
        <v>487</v>
      </c>
      <c r="BU1379" s="114" t="s">
        <v>488</v>
      </c>
      <c r="BV1379" s="34"/>
      <c r="BW1379" s="34"/>
      <c r="BX1379" s="34"/>
    </row>
    <row r="1380" spans="1:76" x14ac:dyDescent="0.35">
      <c r="A1380" s="34" t="s">
        <v>329</v>
      </c>
      <c r="B1380" s="34"/>
      <c r="C1380" s="34"/>
      <c r="D1380" s="34"/>
      <c r="E1380" s="113" t="s">
        <v>2183</v>
      </c>
      <c r="F1380" s="113" t="s">
        <v>2184</v>
      </c>
      <c r="G1380" s="41">
        <v>1996</v>
      </c>
      <c r="H1380" s="34"/>
      <c r="I1380" s="34"/>
      <c r="J1380" s="113"/>
      <c r="K1380" s="39" t="s">
        <v>80</v>
      </c>
      <c r="L1380" s="39" t="s">
        <v>89</v>
      </c>
      <c r="M1380" s="39" t="s">
        <v>90</v>
      </c>
      <c r="N1380" s="39" t="s">
        <v>91</v>
      </c>
      <c r="O1380" s="39" t="s">
        <v>102</v>
      </c>
      <c r="P1380" s="39" t="s">
        <v>103</v>
      </c>
      <c r="Q1380" s="39" t="s">
        <v>104</v>
      </c>
      <c r="R1380" s="35" t="s">
        <v>105</v>
      </c>
      <c r="S1380" s="35" t="s">
        <v>105</v>
      </c>
      <c r="T1380" s="113" t="s">
        <v>2153</v>
      </c>
      <c r="U1380" s="39" t="s">
        <v>31</v>
      </c>
      <c r="V1380" s="35" t="s">
        <v>31</v>
      </c>
      <c r="W1380" s="34" t="s">
        <v>280</v>
      </c>
      <c r="X1380" s="35" t="s">
        <v>284</v>
      </c>
      <c r="Y1380" s="113" t="s">
        <v>2164</v>
      </c>
      <c r="Z1380" s="39" t="s">
        <v>239</v>
      </c>
      <c r="AA1380" s="112"/>
      <c r="AB1380" s="112"/>
      <c r="AC1380" s="41">
        <v>96</v>
      </c>
      <c r="AD1380" s="41" t="s">
        <v>240</v>
      </c>
      <c r="AE1380" s="41" t="s">
        <v>508</v>
      </c>
      <c r="AF1380" s="332" t="s">
        <v>240</v>
      </c>
      <c r="AG1380" s="112"/>
      <c r="AH1380" s="112">
        <v>94.69</v>
      </c>
      <c r="AI1380" s="111">
        <v>82.038741000000002</v>
      </c>
      <c r="AJ1380" s="112"/>
      <c r="AK1380" s="114" t="s">
        <v>509</v>
      </c>
      <c r="AL1380" s="336">
        <v>7.99</v>
      </c>
      <c r="AM1380" s="44">
        <v>44.578581937999999</v>
      </c>
      <c r="AN1380" s="111">
        <v>2.65</v>
      </c>
      <c r="AO1380" s="111">
        <f t="shared" si="61"/>
        <v>1</v>
      </c>
      <c r="AP1380" s="111">
        <v>1</v>
      </c>
      <c r="AQ1380" s="111"/>
      <c r="AR1380" s="335" t="s">
        <v>240</v>
      </c>
      <c r="AS1380" s="111" t="s">
        <v>240</v>
      </c>
      <c r="AT1380" s="111" t="s">
        <v>295</v>
      </c>
      <c r="AU1380" s="111" t="s">
        <v>240</v>
      </c>
      <c r="AV1380" s="112" t="s">
        <v>167</v>
      </c>
      <c r="AW1380" s="112"/>
      <c r="AX1380" s="112">
        <v>22</v>
      </c>
      <c r="AY1380" s="112">
        <v>7.99</v>
      </c>
      <c r="AZ1380" s="334" t="s">
        <v>240</v>
      </c>
      <c r="BA1380" s="112">
        <v>44.54</v>
      </c>
      <c r="BB1380" s="130">
        <v>44.578581937999999</v>
      </c>
      <c r="BC1380" s="112">
        <v>2.65</v>
      </c>
      <c r="BD1380" s="112"/>
      <c r="BE1380" s="112">
        <v>2.65</v>
      </c>
      <c r="BF1380" s="112" t="s">
        <v>2185</v>
      </c>
      <c r="BG1380" s="114" t="s">
        <v>2186</v>
      </c>
      <c r="BH1380" s="112"/>
      <c r="BI1380" s="112"/>
      <c r="BJ1380" s="112">
        <v>10</v>
      </c>
      <c r="BK1380" s="56">
        <v>13.194599999999999</v>
      </c>
      <c r="BL1380" s="56">
        <v>2.8245909999999999</v>
      </c>
      <c r="BM1380" s="56">
        <v>1.6093</v>
      </c>
      <c r="BN1380" s="56">
        <v>0.39100000000000001</v>
      </c>
      <c r="BO1380" s="56">
        <v>3.3620000000000001</v>
      </c>
      <c r="BP1380" s="223">
        <v>1.4180999999999999</v>
      </c>
      <c r="BQ1380" s="112">
        <v>42.54</v>
      </c>
      <c r="BR1380" s="56"/>
      <c r="BS1380" s="112"/>
      <c r="BT1380" s="113" t="s">
        <v>487</v>
      </c>
      <c r="BU1380" s="114" t="s">
        <v>488</v>
      </c>
      <c r="BV1380" s="34"/>
      <c r="BW1380" s="34"/>
      <c r="BX1380" s="34"/>
    </row>
    <row r="1381" spans="1:76" x14ac:dyDescent="0.35">
      <c r="A1381" s="34" t="s">
        <v>329</v>
      </c>
      <c r="B1381" s="34"/>
      <c r="C1381" s="34"/>
      <c r="D1381" s="34"/>
      <c r="E1381" s="113" t="s">
        <v>2183</v>
      </c>
      <c r="F1381" s="113" t="s">
        <v>2184</v>
      </c>
      <c r="G1381" s="41">
        <v>1996</v>
      </c>
      <c r="H1381" s="34"/>
      <c r="I1381" s="34"/>
      <c r="J1381" s="113"/>
      <c r="K1381" s="39" t="s">
        <v>80</v>
      </c>
      <c r="L1381" s="39" t="s">
        <v>89</v>
      </c>
      <c r="M1381" s="39" t="s">
        <v>90</v>
      </c>
      <c r="N1381" s="39" t="s">
        <v>91</v>
      </c>
      <c r="O1381" s="39" t="s">
        <v>102</v>
      </c>
      <c r="P1381" s="39" t="s">
        <v>103</v>
      </c>
      <c r="Q1381" s="39" t="s">
        <v>104</v>
      </c>
      <c r="R1381" s="35" t="s">
        <v>105</v>
      </c>
      <c r="S1381" s="35" t="s">
        <v>105</v>
      </c>
      <c r="T1381" s="113" t="s">
        <v>2153</v>
      </c>
      <c r="U1381" s="39" t="s">
        <v>31</v>
      </c>
      <c r="V1381" s="35" t="s">
        <v>31</v>
      </c>
      <c r="W1381" s="34" t="s">
        <v>280</v>
      </c>
      <c r="X1381" s="35" t="s">
        <v>284</v>
      </c>
      <c r="Y1381" s="113" t="s">
        <v>2164</v>
      </c>
      <c r="Z1381" s="39" t="s">
        <v>239</v>
      </c>
      <c r="AA1381" s="112"/>
      <c r="AB1381" s="112"/>
      <c r="AC1381" s="41">
        <v>96</v>
      </c>
      <c r="AD1381" s="41" t="s">
        <v>240</v>
      </c>
      <c r="AE1381" s="41" t="s">
        <v>508</v>
      </c>
      <c r="AF1381" s="332" t="s">
        <v>240</v>
      </c>
      <c r="AG1381" s="112"/>
      <c r="AH1381" s="112">
        <v>190.65</v>
      </c>
      <c r="AI1381" s="111">
        <v>182.88</v>
      </c>
      <c r="AJ1381" s="112"/>
      <c r="AK1381" s="114" t="s">
        <v>509</v>
      </c>
      <c r="AL1381" s="336">
        <v>8</v>
      </c>
      <c r="AM1381" s="44">
        <v>90.160718177999996</v>
      </c>
      <c r="AN1381" s="111">
        <v>1.99</v>
      </c>
      <c r="AO1381" s="111">
        <f t="shared" si="61"/>
        <v>1</v>
      </c>
      <c r="AP1381" s="111">
        <v>1</v>
      </c>
      <c r="AQ1381" s="111"/>
      <c r="AR1381" s="335" t="s">
        <v>240</v>
      </c>
      <c r="AS1381" s="111" t="s">
        <v>240</v>
      </c>
      <c r="AT1381" s="111" t="s">
        <v>295</v>
      </c>
      <c r="AU1381" s="111" t="s">
        <v>240</v>
      </c>
      <c r="AV1381" s="112" t="s">
        <v>167</v>
      </c>
      <c r="AW1381" s="112"/>
      <c r="AX1381" s="112">
        <v>22</v>
      </c>
      <c r="AY1381" s="112">
        <v>8</v>
      </c>
      <c r="AZ1381" s="334" t="s">
        <v>240</v>
      </c>
      <c r="BA1381" s="112">
        <v>90.08</v>
      </c>
      <c r="BB1381" s="130">
        <v>90.160718177999996</v>
      </c>
      <c r="BC1381" s="112">
        <v>1.99</v>
      </c>
      <c r="BD1381" s="112"/>
      <c r="BE1381" s="112">
        <v>1.99</v>
      </c>
      <c r="BF1381" s="112" t="s">
        <v>2187</v>
      </c>
      <c r="BG1381" s="114" t="s">
        <v>2188</v>
      </c>
      <c r="BH1381" s="112"/>
      <c r="BI1381" s="112"/>
      <c r="BJ1381" s="112">
        <v>10</v>
      </c>
      <c r="BK1381" s="56">
        <v>24.133800000000001</v>
      </c>
      <c r="BL1381" s="56">
        <v>7.2604709999999999</v>
      </c>
      <c r="BM1381" s="56">
        <v>14.254</v>
      </c>
      <c r="BN1381" s="56">
        <v>1.9549000000000001</v>
      </c>
      <c r="BO1381" s="56">
        <v>19.212</v>
      </c>
      <c r="BP1381" s="223">
        <v>15.954000000000001</v>
      </c>
      <c r="BQ1381" s="112">
        <v>63.05</v>
      </c>
      <c r="BR1381" s="56"/>
      <c r="BS1381" s="112"/>
      <c r="BT1381" s="113" t="s">
        <v>487</v>
      </c>
      <c r="BU1381" s="114" t="s">
        <v>488</v>
      </c>
      <c r="BV1381" s="34"/>
      <c r="BW1381" s="34"/>
      <c r="BX1381" s="34"/>
    </row>
    <row r="1382" spans="1:76" x14ac:dyDescent="0.35">
      <c r="A1382" s="34" t="s">
        <v>329</v>
      </c>
      <c r="B1382" s="34"/>
      <c r="C1382" s="34"/>
      <c r="D1382" s="34"/>
      <c r="E1382" s="113" t="s">
        <v>2183</v>
      </c>
      <c r="F1382" s="113" t="s">
        <v>2184</v>
      </c>
      <c r="G1382" s="41">
        <v>1996</v>
      </c>
      <c r="H1382" s="34"/>
      <c r="I1382" s="34"/>
      <c r="J1382" s="113"/>
      <c r="K1382" s="39" t="s">
        <v>80</v>
      </c>
      <c r="L1382" s="39" t="s">
        <v>89</v>
      </c>
      <c r="M1382" s="39" t="s">
        <v>90</v>
      </c>
      <c r="N1382" s="39" t="s">
        <v>91</v>
      </c>
      <c r="O1382" s="39" t="s">
        <v>102</v>
      </c>
      <c r="P1382" s="39" t="s">
        <v>103</v>
      </c>
      <c r="Q1382" s="39" t="s">
        <v>104</v>
      </c>
      <c r="R1382" s="35" t="s">
        <v>105</v>
      </c>
      <c r="S1382" s="35" t="s">
        <v>105</v>
      </c>
      <c r="T1382" s="113" t="s">
        <v>2153</v>
      </c>
      <c r="U1382" s="39" t="s">
        <v>31</v>
      </c>
      <c r="V1382" s="35" t="s">
        <v>31</v>
      </c>
      <c r="W1382" s="34" t="s">
        <v>280</v>
      </c>
      <c r="X1382" s="35" t="s">
        <v>284</v>
      </c>
      <c r="Y1382" s="113" t="s">
        <v>2164</v>
      </c>
      <c r="Z1382" s="39" t="s">
        <v>239</v>
      </c>
      <c r="AA1382" s="112"/>
      <c r="AB1382" s="112"/>
      <c r="AC1382" s="41">
        <v>96</v>
      </c>
      <c r="AD1382" s="41" t="s">
        <v>240</v>
      </c>
      <c r="AE1382" s="41" t="s">
        <v>508</v>
      </c>
      <c r="AF1382" s="332" t="s">
        <v>240</v>
      </c>
      <c r="AG1382" s="112"/>
      <c r="AH1382" s="112">
        <v>29.86</v>
      </c>
      <c r="AI1382" s="111">
        <v>26.860499999999998</v>
      </c>
      <c r="AJ1382" s="112"/>
      <c r="AK1382" s="112" t="s">
        <v>509</v>
      </c>
      <c r="AL1382" s="336">
        <v>8</v>
      </c>
      <c r="AM1382" s="44">
        <v>23.041083382</v>
      </c>
      <c r="AN1382" s="111">
        <v>2.4910000000000001</v>
      </c>
      <c r="AO1382" s="111">
        <f t="shared" si="61"/>
        <v>1</v>
      </c>
      <c r="AP1382" s="111">
        <v>1</v>
      </c>
      <c r="AQ1382" s="111"/>
      <c r="AR1382" s="335" t="s">
        <v>240</v>
      </c>
      <c r="AS1382" s="111" t="s">
        <v>240</v>
      </c>
      <c r="AT1382" s="111" t="s">
        <v>295</v>
      </c>
      <c r="AU1382" s="111" t="s">
        <v>240</v>
      </c>
      <c r="AV1382" s="112" t="s">
        <v>510</v>
      </c>
      <c r="AW1382" s="112"/>
      <c r="AX1382" s="112">
        <v>22</v>
      </c>
      <c r="AY1382" s="112">
        <v>8</v>
      </c>
      <c r="AZ1382" s="334" t="s">
        <v>240</v>
      </c>
      <c r="BA1382" s="112">
        <v>23.01</v>
      </c>
      <c r="BB1382" s="130">
        <v>23.041083382</v>
      </c>
      <c r="BC1382" s="112">
        <v>2.4910000000000001</v>
      </c>
      <c r="BD1382" s="112"/>
      <c r="BE1382" s="112">
        <v>2.4910000000000001</v>
      </c>
      <c r="BF1382" s="112" t="s">
        <v>2187</v>
      </c>
      <c r="BG1382" s="114" t="s">
        <v>2188</v>
      </c>
      <c r="BH1382" s="112"/>
      <c r="BI1382" s="112"/>
      <c r="BJ1382" s="112">
        <v>10</v>
      </c>
      <c r="BK1382" s="56">
        <v>6.1510800000000003</v>
      </c>
      <c r="BL1382" s="56">
        <v>1.865429</v>
      </c>
      <c r="BM1382" s="56">
        <v>4.1382000000000003</v>
      </c>
      <c r="BN1382" s="56">
        <v>0.78200000000000003</v>
      </c>
      <c r="BO1382" s="56">
        <v>3.3620000000000001</v>
      </c>
      <c r="BP1382" s="223">
        <v>4.9634</v>
      </c>
      <c r="BQ1382" s="112">
        <v>17.510000000000002</v>
      </c>
      <c r="BR1382" s="56"/>
      <c r="BS1382" s="112"/>
      <c r="BT1382" s="113" t="s">
        <v>487</v>
      </c>
      <c r="BU1382" s="114" t="s">
        <v>488</v>
      </c>
      <c r="BV1382" s="34"/>
      <c r="BW1382" s="34"/>
      <c r="BX1382" s="34"/>
    </row>
    <row r="1383" spans="1:76" x14ac:dyDescent="0.35">
      <c r="A1383" s="34" t="s">
        <v>329</v>
      </c>
      <c r="B1383" s="34"/>
      <c r="C1383" s="34"/>
      <c r="D1383" s="34"/>
      <c r="E1383" s="113" t="s">
        <v>2183</v>
      </c>
      <c r="F1383" s="113" t="s">
        <v>2184</v>
      </c>
      <c r="G1383" s="41">
        <v>1996</v>
      </c>
      <c r="H1383" s="34"/>
      <c r="I1383" s="34"/>
      <c r="J1383" s="113"/>
      <c r="K1383" s="39" t="s">
        <v>80</v>
      </c>
      <c r="L1383" s="39" t="s">
        <v>89</v>
      </c>
      <c r="M1383" s="39" t="s">
        <v>90</v>
      </c>
      <c r="N1383" s="39" t="s">
        <v>91</v>
      </c>
      <c r="O1383" s="39" t="s">
        <v>102</v>
      </c>
      <c r="P1383" s="39" t="s">
        <v>103</v>
      </c>
      <c r="Q1383" s="39" t="s">
        <v>104</v>
      </c>
      <c r="R1383" s="35" t="s">
        <v>105</v>
      </c>
      <c r="S1383" s="35" t="s">
        <v>105</v>
      </c>
      <c r="T1383" s="113" t="s">
        <v>2153</v>
      </c>
      <c r="U1383" s="39" t="s">
        <v>31</v>
      </c>
      <c r="V1383" s="35" t="s">
        <v>31</v>
      </c>
      <c r="W1383" s="34" t="s">
        <v>280</v>
      </c>
      <c r="X1383" s="35" t="s">
        <v>284</v>
      </c>
      <c r="Y1383" s="113" t="s">
        <v>2164</v>
      </c>
      <c r="Z1383" s="39" t="s">
        <v>239</v>
      </c>
      <c r="AA1383" s="112"/>
      <c r="AB1383" s="112"/>
      <c r="AC1383" s="41">
        <v>96</v>
      </c>
      <c r="AD1383" s="41" t="s">
        <v>240</v>
      </c>
      <c r="AE1383" s="41" t="s">
        <v>508</v>
      </c>
      <c r="AF1383" s="332" t="s">
        <v>240</v>
      </c>
      <c r="AG1383" s="112"/>
      <c r="AH1383" s="112">
        <v>117.57</v>
      </c>
      <c r="AI1383" s="111">
        <v>105.72750000000001</v>
      </c>
      <c r="AJ1383" s="112"/>
      <c r="AK1383" s="114" t="s">
        <v>509</v>
      </c>
      <c r="AL1383" s="336">
        <v>8.01</v>
      </c>
      <c r="AM1383" s="44">
        <v>243.41418671</v>
      </c>
      <c r="AN1383" s="111">
        <v>2.65</v>
      </c>
      <c r="AO1383" s="111">
        <f t="shared" si="61"/>
        <v>1</v>
      </c>
      <c r="AP1383" s="111">
        <v>1</v>
      </c>
      <c r="AQ1383" s="111"/>
      <c r="AR1383" s="335" t="s">
        <v>240</v>
      </c>
      <c r="AS1383" s="111" t="s">
        <v>240</v>
      </c>
      <c r="AT1383" s="111" t="s">
        <v>295</v>
      </c>
      <c r="AU1383" s="111" t="s">
        <v>240</v>
      </c>
      <c r="AV1383" s="112" t="s">
        <v>510</v>
      </c>
      <c r="AW1383" s="112"/>
      <c r="AX1383" s="112">
        <v>22</v>
      </c>
      <c r="AY1383" s="112">
        <v>8.01</v>
      </c>
      <c r="AZ1383" s="334" t="s">
        <v>240</v>
      </c>
      <c r="BA1383" s="112">
        <v>243.21</v>
      </c>
      <c r="BB1383" s="130">
        <v>243.41418671</v>
      </c>
      <c r="BC1383" s="112">
        <v>2.65</v>
      </c>
      <c r="BD1383" s="112"/>
      <c r="BE1383" s="112">
        <v>2.65</v>
      </c>
      <c r="BF1383" s="112" t="s">
        <v>2185</v>
      </c>
      <c r="BG1383" s="114" t="s">
        <v>2186</v>
      </c>
      <c r="BH1383" s="112"/>
      <c r="BI1383" s="112"/>
      <c r="BJ1383" s="112">
        <v>10</v>
      </c>
      <c r="BK1383" s="56">
        <v>92.726100000000002</v>
      </c>
      <c r="BL1383" s="56">
        <v>2.8841950000000001</v>
      </c>
      <c r="BM1383" s="56">
        <v>47.128999999999998</v>
      </c>
      <c r="BN1383" s="56">
        <v>0.39100000000000001</v>
      </c>
      <c r="BO1383" s="56">
        <v>3.3620000000000001</v>
      </c>
      <c r="BP1383" s="223">
        <v>143.22999999999999</v>
      </c>
      <c r="BQ1383" s="112">
        <v>43.04</v>
      </c>
      <c r="BR1383" s="56"/>
      <c r="BS1383" s="112"/>
      <c r="BT1383" s="113" t="s">
        <v>487</v>
      </c>
      <c r="BU1383" s="114" t="s">
        <v>488</v>
      </c>
      <c r="BV1383" s="34"/>
      <c r="BW1383" s="34"/>
      <c r="BX1383" s="34"/>
    </row>
    <row r="1384" spans="1:76" x14ac:dyDescent="0.35">
      <c r="A1384" s="34" t="s">
        <v>329</v>
      </c>
      <c r="B1384" s="34"/>
      <c r="C1384" s="34"/>
      <c r="D1384" s="34"/>
      <c r="E1384" s="113" t="s">
        <v>2183</v>
      </c>
      <c r="F1384" s="113" t="s">
        <v>2184</v>
      </c>
      <c r="G1384" s="41">
        <v>1996</v>
      </c>
      <c r="H1384" s="34"/>
      <c r="I1384" s="34"/>
      <c r="J1384" s="113"/>
      <c r="K1384" s="39" t="s">
        <v>80</v>
      </c>
      <c r="L1384" s="39" t="s">
        <v>89</v>
      </c>
      <c r="M1384" s="39" t="s">
        <v>90</v>
      </c>
      <c r="N1384" s="39" t="s">
        <v>91</v>
      </c>
      <c r="O1384" s="39" t="s">
        <v>102</v>
      </c>
      <c r="P1384" s="39" t="s">
        <v>103</v>
      </c>
      <c r="Q1384" s="39" t="s">
        <v>104</v>
      </c>
      <c r="R1384" s="35" t="s">
        <v>105</v>
      </c>
      <c r="S1384" s="35" t="s">
        <v>105</v>
      </c>
      <c r="T1384" s="113" t="s">
        <v>2153</v>
      </c>
      <c r="U1384" s="39" t="s">
        <v>31</v>
      </c>
      <c r="V1384" s="35" t="s">
        <v>31</v>
      </c>
      <c r="W1384" s="34" t="s">
        <v>280</v>
      </c>
      <c r="X1384" s="35" t="s">
        <v>284</v>
      </c>
      <c r="Y1384" s="113" t="s">
        <v>2164</v>
      </c>
      <c r="Z1384" s="39" t="s">
        <v>239</v>
      </c>
      <c r="AA1384" s="112"/>
      <c r="AB1384" s="364"/>
      <c r="AC1384" s="363">
        <v>96</v>
      </c>
      <c r="AD1384" s="363" t="s">
        <v>240</v>
      </c>
      <c r="AE1384" s="41" t="s">
        <v>508</v>
      </c>
      <c r="AF1384" s="332" t="s">
        <v>240</v>
      </c>
      <c r="AG1384" s="112"/>
      <c r="AH1384" s="112">
        <v>59.1</v>
      </c>
      <c r="AI1384" s="111">
        <v>49.015650000000001</v>
      </c>
      <c r="AJ1384" s="112"/>
      <c r="AK1384" s="114" t="s">
        <v>509</v>
      </c>
      <c r="AL1384" s="336">
        <v>8.02</v>
      </c>
      <c r="AM1384" s="44">
        <v>45.079330304000003</v>
      </c>
      <c r="AN1384" s="111">
        <v>2.65</v>
      </c>
      <c r="AO1384" s="111">
        <f t="shared" si="61"/>
        <v>1</v>
      </c>
      <c r="AP1384" s="111">
        <v>1</v>
      </c>
      <c r="AQ1384" s="111"/>
      <c r="AR1384" s="335" t="s">
        <v>240</v>
      </c>
      <c r="AS1384" s="111" t="s">
        <v>240</v>
      </c>
      <c r="AT1384" s="111" t="s">
        <v>295</v>
      </c>
      <c r="AU1384" s="111" t="s">
        <v>240</v>
      </c>
      <c r="AV1384" s="112" t="s">
        <v>510</v>
      </c>
      <c r="AW1384" s="112"/>
      <c r="AX1384" s="112">
        <v>22</v>
      </c>
      <c r="AY1384" s="112">
        <v>8.02</v>
      </c>
      <c r="AZ1384" s="334" t="s">
        <v>240</v>
      </c>
      <c r="BA1384" s="112">
        <v>45.04</v>
      </c>
      <c r="BB1384" s="130">
        <v>45.079330304000003</v>
      </c>
      <c r="BC1384" s="112">
        <v>2.65</v>
      </c>
      <c r="BD1384" s="112"/>
      <c r="BE1384" s="112">
        <v>2.65</v>
      </c>
      <c r="BF1384" s="112" t="s">
        <v>2185</v>
      </c>
      <c r="BG1384" s="114" t="s">
        <v>2186</v>
      </c>
      <c r="BH1384" s="112"/>
      <c r="BI1384" s="112"/>
      <c r="BJ1384" s="112">
        <v>10</v>
      </c>
      <c r="BK1384" s="56">
        <v>13.3428</v>
      </c>
      <c r="BL1384" s="56">
        <v>2.856328</v>
      </c>
      <c r="BM1384" s="56">
        <v>1.6093</v>
      </c>
      <c r="BN1384" s="56">
        <v>0.39100000000000001</v>
      </c>
      <c r="BO1384" s="56">
        <v>3.3620000000000001</v>
      </c>
      <c r="BP1384" s="223">
        <v>1.4180999999999999</v>
      </c>
      <c r="BQ1384" s="112">
        <v>43.04</v>
      </c>
      <c r="BR1384" s="56"/>
      <c r="BS1384" s="112"/>
      <c r="BT1384" s="113" t="s">
        <v>487</v>
      </c>
      <c r="BU1384" s="114" t="s">
        <v>488</v>
      </c>
      <c r="BV1384" s="34"/>
      <c r="BW1384" s="34"/>
      <c r="BX1384" s="34"/>
    </row>
    <row r="1385" spans="1:76" x14ac:dyDescent="0.35">
      <c r="A1385" s="34" t="s">
        <v>329</v>
      </c>
      <c r="B1385" s="34"/>
      <c r="C1385" s="34"/>
      <c r="D1385" s="34"/>
      <c r="E1385" s="113" t="s">
        <v>2183</v>
      </c>
      <c r="F1385" s="113" t="s">
        <v>2184</v>
      </c>
      <c r="G1385" s="41">
        <v>1996</v>
      </c>
      <c r="H1385" s="34"/>
      <c r="I1385" s="34"/>
      <c r="J1385" s="113"/>
      <c r="K1385" s="39" t="s">
        <v>80</v>
      </c>
      <c r="L1385" s="39" t="s">
        <v>89</v>
      </c>
      <c r="M1385" s="39" t="s">
        <v>90</v>
      </c>
      <c r="N1385" s="39" t="s">
        <v>91</v>
      </c>
      <c r="O1385" s="39" t="s">
        <v>102</v>
      </c>
      <c r="P1385" s="39" t="s">
        <v>103</v>
      </c>
      <c r="Q1385" s="39" t="s">
        <v>104</v>
      </c>
      <c r="R1385" s="35" t="s">
        <v>105</v>
      </c>
      <c r="S1385" s="35" t="s">
        <v>105</v>
      </c>
      <c r="T1385" s="113" t="s">
        <v>2153</v>
      </c>
      <c r="U1385" s="39" t="s">
        <v>31</v>
      </c>
      <c r="V1385" s="35" t="s">
        <v>31</v>
      </c>
      <c r="W1385" s="34" t="s">
        <v>280</v>
      </c>
      <c r="X1385" s="35" t="s">
        <v>284</v>
      </c>
      <c r="Y1385" s="362" t="s">
        <v>2164</v>
      </c>
      <c r="Z1385" s="39" t="s">
        <v>239</v>
      </c>
      <c r="AA1385" s="112"/>
      <c r="AB1385" s="112"/>
      <c r="AC1385" s="41">
        <v>96</v>
      </c>
      <c r="AD1385" s="41" t="s">
        <v>240</v>
      </c>
      <c r="AE1385" s="41" t="s">
        <v>508</v>
      </c>
      <c r="AF1385" s="332" t="s">
        <v>240</v>
      </c>
      <c r="AG1385" s="112"/>
      <c r="AH1385" s="112">
        <v>305.04000000000002</v>
      </c>
      <c r="AI1385" s="111">
        <v>268.22399999999999</v>
      </c>
      <c r="AJ1385" s="112"/>
      <c r="AK1385" s="114" t="s">
        <v>509</v>
      </c>
      <c r="AL1385" s="336">
        <v>8.02</v>
      </c>
      <c r="AM1385" s="44">
        <v>138.26379750000001</v>
      </c>
      <c r="AN1385" s="111">
        <v>2.65</v>
      </c>
      <c r="AO1385" s="111">
        <f t="shared" si="61"/>
        <v>1</v>
      </c>
      <c r="AP1385" s="111">
        <v>1</v>
      </c>
      <c r="AQ1385" s="111"/>
      <c r="AR1385" s="335" t="s">
        <v>240</v>
      </c>
      <c r="AS1385" s="111" t="s">
        <v>240</v>
      </c>
      <c r="AT1385" s="111" t="s">
        <v>295</v>
      </c>
      <c r="AU1385" s="111" t="s">
        <v>240</v>
      </c>
      <c r="AV1385" s="112" t="s">
        <v>167</v>
      </c>
      <c r="AW1385" s="112"/>
      <c r="AX1385" s="112">
        <v>22</v>
      </c>
      <c r="AY1385" s="112">
        <v>8.02</v>
      </c>
      <c r="AZ1385" s="334" t="s">
        <v>240</v>
      </c>
      <c r="BA1385" s="112">
        <v>138.12</v>
      </c>
      <c r="BB1385" s="130">
        <v>138.26379750000001</v>
      </c>
      <c r="BC1385" s="112">
        <v>2.65</v>
      </c>
      <c r="BD1385" s="112"/>
      <c r="BE1385" s="112">
        <v>2.65</v>
      </c>
      <c r="BF1385" s="112" t="s">
        <v>2185</v>
      </c>
      <c r="BG1385" s="114" t="s">
        <v>2186</v>
      </c>
      <c r="BH1385" s="112"/>
      <c r="BI1385" s="112"/>
      <c r="BJ1385" s="112">
        <v>10</v>
      </c>
      <c r="BK1385" s="56">
        <v>12.891999999999999</v>
      </c>
      <c r="BL1385" s="56">
        <v>25.75825</v>
      </c>
      <c r="BM1385" s="56">
        <v>1.6093</v>
      </c>
      <c r="BN1385" s="56">
        <v>0.39100000000000001</v>
      </c>
      <c r="BO1385" s="56">
        <v>3.3620000000000001</v>
      </c>
      <c r="BP1385" s="223">
        <v>1.4180999999999999</v>
      </c>
      <c r="BQ1385" s="112">
        <v>149.13</v>
      </c>
      <c r="BR1385" s="56"/>
      <c r="BS1385" s="112"/>
      <c r="BT1385" s="113" t="s">
        <v>487</v>
      </c>
      <c r="BU1385" s="114" t="s">
        <v>488</v>
      </c>
      <c r="BV1385" s="34"/>
      <c r="BW1385" s="34"/>
      <c r="BX1385" s="34"/>
    </row>
    <row r="1386" spans="1:76" x14ac:dyDescent="0.35">
      <c r="A1386" s="34" t="s">
        <v>329</v>
      </c>
      <c r="B1386" s="34"/>
      <c r="C1386" s="34"/>
      <c r="D1386" s="34"/>
      <c r="E1386" s="113" t="s">
        <v>2183</v>
      </c>
      <c r="F1386" s="113" t="s">
        <v>2184</v>
      </c>
      <c r="G1386" s="41">
        <v>1996</v>
      </c>
      <c r="H1386" s="34"/>
      <c r="I1386" s="34"/>
      <c r="J1386" s="113"/>
      <c r="K1386" s="39" t="s">
        <v>80</v>
      </c>
      <c r="L1386" s="39" t="s">
        <v>89</v>
      </c>
      <c r="M1386" s="39" t="s">
        <v>90</v>
      </c>
      <c r="N1386" s="39" t="s">
        <v>91</v>
      </c>
      <c r="O1386" s="39" t="s">
        <v>102</v>
      </c>
      <c r="P1386" s="39" t="s">
        <v>103</v>
      </c>
      <c r="Q1386" s="39" t="s">
        <v>104</v>
      </c>
      <c r="R1386" s="35" t="s">
        <v>105</v>
      </c>
      <c r="S1386" s="35" t="s">
        <v>105</v>
      </c>
      <c r="T1386" s="113" t="s">
        <v>2153</v>
      </c>
      <c r="U1386" s="39" t="s">
        <v>31</v>
      </c>
      <c r="V1386" s="35" t="s">
        <v>31</v>
      </c>
      <c r="W1386" s="34" t="s">
        <v>280</v>
      </c>
      <c r="X1386" s="35" t="s">
        <v>284</v>
      </c>
      <c r="Y1386" s="362" t="s">
        <v>2164</v>
      </c>
      <c r="Z1386" s="39" t="s">
        <v>239</v>
      </c>
      <c r="AA1386" s="112"/>
      <c r="AB1386" s="112"/>
      <c r="AC1386" s="41">
        <v>96</v>
      </c>
      <c r="AD1386" s="41" t="s">
        <v>240</v>
      </c>
      <c r="AE1386" s="41" t="s">
        <v>508</v>
      </c>
      <c r="AF1386" s="332" t="s">
        <v>240</v>
      </c>
      <c r="AG1386" s="112"/>
      <c r="AH1386" s="112">
        <v>394.01</v>
      </c>
      <c r="AI1386" s="111">
        <v>370.07799999999997</v>
      </c>
      <c r="AJ1386" s="112"/>
      <c r="AK1386" s="114" t="s">
        <v>509</v>
      </c>
      <c r="AL1386" s="336">
        <v>8.0299999999999994</v>
      </c>
      <c r="AM1386" s="44">
        <v>122.10140163999999</v>
      </c>
      <c r="AN1386" s="111">
        <v>1.59</v>
      </c>
      <c r="AO1386" s="111">
        <f t="shared" si="61"/>
        <v>1</v>
      </c>
      <c r="AP1386" s="111">
        <v>1</v>
      </c>
      <c r="AQ1386" s="111"/>
      <c r="AR1386" s="335" t="s">
        <v>240</v>
      </c>
      <c r="AS1386" s="111" t="s">
        <v>240</v>
      </c>
      <c r="AT1386" s="111" t="s">
        <v>295</v>
      </c>
      <c r="AU1386" s="111" t="s">
        <v>240</v>
      </c>
      <c r="AV1386" s="112" t="s">
        <v>167</v>
      </c>
      <c r="AW1386" s="112"/>
      <c r="AX1386" s="112">
        <v>22</v>
      </c>
      <c r="AY1386" s="112">
        <v>8.0299999999999994</v>
      </c>
      <c r="AZ1386" s="334" t="s">
        <v>240</v>
      </c>
      <c r="BA1386" s="112">
        <v>140.12</v>
      </c>
      <c r="BB1386" s="130">
        <v>122.10140163999999</v>
      </c>
      <c r="BC1386" s="112">
        <v>1.59</v>
      </c>
      <c r="BD1386" s="112"/>
      <c r="BE1386" s="112">
        <v>1.59</v>
      </c>
      <c r="BF1386" s="112" t="s">
        <v>2187</v>
      </c>
      <c r="BG1386" s="114" t="s">
        <v>2188</v>
      </c>
      <c r="BH1386" s="112"/>
      <c r="BI1386" s="112"/>
      <c r="BJ1386" s="112">
        <v>10</v>
      </c>
      <c r="BK1386" s="56">
        <v>29.058</v>
      </c>
      <c r="BL1386" s="56">
        <v>12.03098</v>
      </c>
      <c r="BM1386" s="56">
        <v>25.059000000000001</v>
      </c>
      <c r="BN1386" s="56">
        <v>4.3007999999999997</v>
      </c>
      <c r="BO1386" s="56">
        <v>60.036000000000001</v>
      </c>
      <c r="BP1386" s="223">
        <v>25.881</v>
      </c>
      <c r="BQ1386" s="112">
        <v>98.09</v>
      </c>
      <c r="BR1386" s="56"/>
      <c r="BS1386" s="112"/>
      <c r="BT1386" s="113" t="s">
        <v>487</v>
      </c>
      <c r="BU1386" s="114" t="s">
        <v>488</v>
      </c>
      <c r="BV1386" s="34"/>
      <c r="BW1386" s="34"/>
      <c r="BX1386" s="34"/>
    </row>
    <row r="1387" spans="1:76" x14ac:dyDescent="0.35">
      <c r="A1387" s="34" t="s">
        <v>329</v>
      </c>
      <c r="B1387" s="34"/>
      <c r="C1387" s="34"/>
      <c r="D1387" s="34"/>
      <c r="E1387" s="113" t="s">
        <v>2183</v>
      </c>
      <c r="F1387" s="113" t="s">
        <v>2184</v>
      </c>
      <c r="G1387" s="41">
        <v>1996</v>
      </c>
      <c r="H1387" s="34"/>
      <c r="I1387" s="34"/>
      <c r="J1387" s="113"/>
      <c r="K1387" s="39" t="s">
        <v>80</v>
      </c>
      <c r="L1387" s="39" t="s">
        <v>89</v>
      </c>
      <c r="M1387" s="39" t="s">
        <v>90</v>
      </c>
      <c r="N1387" s="39" t="s">
        <v>91</v>
      </c>
      <c r="O1387" s="39" t="s">
        <v>102</v>
      </c>
      <c r="P1387" s="39" t="s">
        <v>103</v>
      </c>
      <c r="Q1387" s="39" t="s">
        <v>104</v>
      </c>
      <c r="R1387" s="35" t="s">
        <v>105</v>
      </c>
      <c r="S1387" s="35" t="s">
        <v>105</v>
      </c>
      <c r="T1387" s="113" t="s">
        <v>2153</v>
      </c>
      <c r="U1387" s="39" t="s">
        <v>31</v>
      </c>
      <c r="V1387" s="35" t="s">
        <v>31</v>
      </c>
      <c r="W1387" s="34" t="s">
        <v>280</v>
      </c>
      <c r="X1387" s="35" t="s">
        <v>284</v>
      </c>
      <c r="Y1387" s="113" t="s">
        <v>2164</v>
      </c>
      <c r="Z1387" s="39" t="s">
        <v>239</v>
      </c>
      <c r="AA1387" s="112"/>
      <c r="AB1387" s="112"/>
      <c r="AC1387" s="41">
        <v>96</v>
      </c>
      <c r="AD1387" s="41" t="s">
        <v>240</v>
      </c>
      <c r="AE1387" s="41" t="s">
        <v>508</v>
      </c>
      <c r="AF1387" s="332" t="s">
        <v>240</v>
      </c>
      <c r="AG1387" s="112"/>
      <c r="AH1387" s="112">
        <v>273.27</v>
      </c>
      <c r="AI1387" s="111">
        <v>262.12799999999999</v>
      </c>
      <c r="AJ1387" s="112"/>
      <c r="AK1387" s="114" t="s">
        <v>509</v>
      </c>
      <c r="AL1387" s="336">
        <v>8.0500000000000007</v>
      </c>
      <c r="AM1387" s="44">
        <v>90.160718177999996</v>
      </c>
      <c r="AN1387" s="111">
        <v>1.99</v>
      </c>
      <c r="AO1387" s="111">
        <f t="shared" si="61"/>
        <v>1</v>
      </c>
      <c r="AP1387" s="111">
        <v>1</v>
      </c>
      <c r="AQ1387" s="111"/>
      <c r="AR1387" s="335" t="s">
        <v>240</v>
      </c>
      <c r="AS1387" s="111" t="s">
        <v>240</v>
      </c>
      <c r="AT1387" s="111" t="s">
        <v>295</v>
      </c>
      <c r="AU1387" s="111" t="s">
        <v>240</v>
      </c>
      <c r="AV1387" s="112" t="s">
        <v>167</v>
      </c>
      <c r="AW1387" s="112"/>
      <c r="AX1387" s="112">
        <v>22</v>
      </c>
      <c r="AY1387" s="112">
        <v>8.0500000000000007</v>
      </c>
      <c r="AZ1387" s="334" t="s">
        <v>240</v>
      </c>
      <c r="BA1387" s="112">
        <v>90.08</v>
      </c>
      <c r="BB1387" s="130">
        <v>90.160718177999996</v>
      </c>
      <c r="BC1387" s="112">
        <v>1.99</v>
      </c>
      <c r="BD1387" s="112"/>
      <c r="BE1387" s="112">
        <v>1.99</v>
      </c>
      <c r="BF1387" s="112" t="s">
        <v>2187</v>
      </c>
      <c r="BG1387" s="114" t="s">
        <v>2188</v>
      </c>
      <c r="BH1387" s="112"/>
      <c r="BI1387" s="112"/>
      <c r="BJ1387" s="112">
        <v>10</v>
      </c>
      <c r="BK1387" s="56">
        <v>24.133800000000001</v>
      </c>
      <c r="BL1387" s="56">
        <v>7.2604709999999999</v>
      </c>
      <c r="BM1387" s="56">
        <v>14.254</v>
      </c>
      <c r="BN1387" s="56">
        <v>1.9549000000000001</v>
      </c>
      <c r="BO1387" s="56">
        <v>18.731000000000002</v>
      </c>
      <c r="BP1387" s="223">
        <v>15.599</v>
      </c>
      <c r="BQ1387" s="112">
        <v>65.06</v>
      </c>
      <c r="BR1387" s="56"/>
      <c r="BS1387" s="112"/>
      <c r="BT1387" s="113" t="s">
        <v>487</v>
      </c>
      <c r="BU1387" s="114" t="s">
        <v>488</v>
      </c>
      <c r="BV1387" s="34"/>
      <c r="BW1387" s="34"/>
      <c r="BX1387" s="34"/>
    </row>
    <row r="1388" spans="1:76" x14ac:dyDescent="0.35">
      <c r="A1388" s="34" t="s">
        <v>329</v>
      </c>
      <c r="B1388" s="34"/>
      <c r="C1388" s="34"/>
      <c r="D1388" s="34"/>
      <c r="E1388" s="113" t="s">
        <v>2183</v>
      </c>
      <c r="F1388" s="113" t="s">
        <v>2184</v>
      </c>
      <c r="G1388" s="41">
        <v>1996</v>
      </c>
      <c r="H1388" s="34"/>
      <c r="I1388" s="34"/>
      <c r="J1388" s="113"/>
      <c r="K1388" s="39" t="s">
        <v>80</v>
      </c>
      <c r="L1388" s="39" t="s">
        <v>89</v>
      </c>
      <c r="M1388" s="39" t="s">
        <v>90</v>
      </c>
      <c r="N1388" s="39" t="s">
        <v>91</v>
      </c>
      <c r="O1388" s="39" t="s">
        <v>102</v>
      </c>
      <c r="P1388" s="39" t="s">
        <v>103</v>
      </c>
      <c r="Q1388" s="39" t="s">
        <v>104</v>
      </c>
      <c r="R1388" s="35" t="s">
        <v>105</v>
      </c>
      <c r="S1388" s="35" t="s">
        <v>105</v>
      </c>
      <c r="T1388" s="113" t="s">
        <v>2153</v>
      </c>
      <c r="U1388" s="39" t="s">
        <v>31</v>
      </c>
      <c r="V1388" s="35" t="s">
        <v>31</v>
      </c>
      <c r="W1388" s="34" t="s">
        <v>280</v>
      </c>
      <c r="X1388" s="35" t="s">
        <v>284</v>
      </c>
      <c r="Y1388" s="362" t="s">
        <v>2164</v>
      </c>
      <c r="Z1388" s="39" t="s">
        <v>239</v>
      </c>
      <c r="AA1388" s="112"/>
      <c r="AB1388" s="112"/>
      <c r="AC1388" s="41">
        <v>96</v>
      </c>
      <c r="AD1388" s="41" t="s">
        <v>240</v>
      </c>
      <c r="AE1388" s="41" t="s">
        <v>508</v>
      </c>
      <c r="AF1388" s="332" t="s">
        <v>240</v>
      </c>
      <c r="AG1388" s="112"/>
      <c r="AH1388" s="112">
        <v>781.66</v>
      </c>
      <c r="AI1388" s="111">
        <v>757.61850000000004</v>
      </c>
      <c r="AJ1388" s="112"/>
      <c r="AK1388" s="114" t="s">
        <v>509</v>
      </c>
      <c r="AL1388" s="336">
        <v>8.0500000000000007</v>
      </c>
      <c r="AM1388" s="44">
        <v>200.35727378000001</v>
      </c>
      <c r="AN1388" s="111">
        <v>0.93</v>
      </c>
      <c r="AO1388" s="111">
        <f t="shared" si="61"/>
        <v>1</v>
      </c>
      <c r="AP1388" s="111">
        <v>1</v>
      </c>
      <c r="AQ1388" s="111"/>
      <c r="AR1388" s="335" t="s">
        <v>240</v>
      </c>
      <c r="AS1388" s="111" t="s">
        <v>240</v>
      </c>
      <c r="AT1388" s="111" t="s">
        <v>295</v>
      </c>
      <c r="AU1388" s="111" t="s">
        <v>240</v>
      </c>
      <c r="AV1388" s="112" t="s">
        <v>167</v>
      </c>
      <c r="AW1388" s="112"/>
      <c r="AX1388" s="112">
        <v>22</v>
      </c>
      <c r="AY1388" s="112">
        <v>8.0500000000000007</v>
      </c>
      <c r="AZ1388" s="334" t="s">
        <v>240</v>
      </c>
      <c r="BA1388" s="112">
        <v>200.17</v>
      </c>
      <c r="BB1388" s="130">
        <v>200.35727378000001</v>
      </c>
      <c r="BC1388" s="112">
        <v>0.93</v>
      </c>
      <c r="BD1388" s="112"/>
      <c r="BE1388" s="112">
        <v>0.93</v>
      </c>
      <c r="BF1388" s="112" t="s">
        <v>2187</v>
      </c>
      <c r="BG1388" s="114" t="s">
        <v>2188</v>
      </c>
      <c r="BH1388" s="112"/>
      <c r="BI1388" s="112"/>
      <c r="BJ1388" s="112">
        <v>10</v>
      </c>
      <c r="BK1388" s="56">
        <v>53.5426</v>
      </c>
      <c r="BL1388" s="56">
        <v>16.187809999999999</v>
      </c>
      <c r="BM1388" s="56">
        <v>37.243000000000002</v>
      </c>
      <c r="BN1388" s="56">
        <v>3.5188000000000001</v>
      </c>
      <c r="BO1388" s="56">
        <v>49.47</v>
      </c>
      <c r="BP1388" s="223">
        <v>46.798000000000002</v>
      </c>
      <c r="BQ1388" s="112">
        <v>128.11000000000001</v>
      </c>
      <c r="BR1388" s="56"/>
      <c r="BS1388" s="112"/>
      <c r="BT1388" s="113" t="s">
        <v>487</v>
      </c>
      <c r="BU1388" s="114" t="s">
        <v>488</v>
      </c>
      <c r="BV1388" s="34"/>
      <c r="BW1388" s="34"/>
      <c r="BX1388" s="34"/>
    </row>
    <row r="1389" spans="1:76" x14ac:dyDescent="0.35">
      <c r="A1389" s="34" t="s">
        <v>329</v>
      </c>
      <c r="B1389" s="34"/>
      <c r="C1389" s="34"/>
      <c r="D1389" s="34"/>
      <c r="E1389" s="113" t="s">
        <v>2183</v>
      </c>
      <c r="F1389" s="113" t="s">
        <v>2184</v>
      </c>
      <c r="G1389" s="41">
        <v>1996</v>
      </c>
      <c r="H1389" s="34"/>
      <c r="I1389" s="34"/>
      <c r="J1389" s="113"/>
      <c r="K1389" s="39" t="s">
        <v>80</v>
      </c>
      <c r="L1389" s="39" t="s">
        <v>89</v>
      </c>
      <c r="M1389" s="39" t="s">
        <v>90</v>
      </c>
      <c r="N1389" s="39" t="s">
        <v>91</v>
      </c>
      <c r="O1389" s="39" t="s">
        <v>102</v>
      </c>
      <c r="P1389" s="39" t="s">
        <v>103</v>
      </c>
      <c r="Q1389" s="39" t="s">
        <v>104</v>
      </c>
      <c r="R1389" s="35" t="s">
        <v>105</v>
      </c>
      <c r="S1389" s="35" t="s">
        <v>105</v>
      </c>
      <c r="T1389" s="113" t="s">
        <v>2153</v>
      </c>
      <c r="U1389" s="39" t="s">
        <v>31</v>
      </c>
      <c r="V1389" s="35" t="s">
        <v>31</v>
      </c>
      <c r="W1389" s="34" t="s">
        <v>280</v>
      </c>
      <c r="X1389" s="35" t="s">
        <v>284</v>
      </c>
      <c r="Y1389" s="362" t="s">
        <v>2164</v>
      </c>
      <c r="Z1389" s="39" t="s">
        <v>239</v>
      </c>
      <c r="AA1389" s="112"/>
      <c r="AB1389" s="112"/>
      <c r="AC1389" s="41">
        <v>96</v>
      </c>
      <c r="AD1389" s="41" t="s">
        <v>240</v>
      </c>
      <c r="AE1389" s="41" t="s">
        <v>508</v>
      </c>
      <c r="AF1389" s="332" t="s">
        <v>240</v>
      </c>
      <c r="AG1389" s="112"/>
      <c r="AH1389" s="112">
        <v>152.52000000000001</v>
      </c>
      <c r="AI1389" s="111">
        <v>137.16</v>
      </c>
      <c r="AJ1389" s="112"/>
      <c r="AK1389" s="114" t="s">
        <v>509</v>
      </c>
      <c r="AL1389" s="336">
        <v>8.07</v>
      </c>
      <c r="AM1389" s="44">
        <v>87.155259790000002</v>
      </c>
      <c r="AN1389" s="111">
        <v>1.99</v>
      </c>
      <c r="AO1389" s="111">
        <f t="shared" si="61"/>
        <v>1</v>
      </c>
      <c r="AP1389" s="111">
        <v>1</v>
      </c>
      <c r="AQ1389" s="111"/>
      <c r="AR1389" s="335" t="s">
        <v>240</v>
      </c>
      <c r="AS1389" s="111" t="s">
        <v>240</v>
      </c>
      <c r="AT1389" s="111" t="s">
        <v>295</v>
      </c>
      <c r="AU1389" s="111" t="s">
        <v>240</v>
      </c>
      <c r="AV1389" s="112" t="s">
        <v>167</v>
      </c>
      <c r="AW1389" s="112"/>
      <c r="AX1389" s="112">
        <v>22</v>
      </c>
      <c r="AY1389" s="112">
        <v>8.07</v>
      </c>
      <c r="AZ1389" s="334" t="s">
        <v>240</v>
      </c>
      <c r="BA1389" s="112">
        <v>87.08</v>
      </c>
      <c r="BB1389" s="130">
        <v>87.155259790000002</v>
      </c>
      <c r="BC1389" s="112">
        <v>1.99</v>
      </c>
      <c r="BD1389" s="112"/>
      <c r="BE1389" s="112">
        <v>1.99</v>
      </c>
      <c r="BF1389" s="112" t="s">
        <v>2187</v>
      </c>
      <c r="BG1389" s="114" t="s">
        <v>2188</v>
      </c>
      <c r="BH1389" s="112"/>
      <c r="BI1389" s="112"/>
      <c r="BJ1389" s="112">
        <v>10</v>
      </c>
      <c r="BK1389" s="56">
        <v>23.3293</v>
      </c>
      <c r="BL1389" s="56">
        <v>7.0184550000000003</v>
      </c>
      <c r="BM1389" s="56">
        <v>12.644</v>
      </c>
      <c r="BN1389" s="56">
        <v>1.9549000000000001</v>
      </c>
      <c r="BO1389" s="56">
        <v>18.731000000000002</v>
      </c>
      <c r="BP1389" s="223">
        <v>15.954000000000001</v>
      </c>
      <c r="BQ1389" s="112">
        <v>59.05</v>
      </c>
      <c r="BR1389" s="56"/>
      <c r="BS1389" s="112"/>
      <c r="BT1389" s="113" t="s">
        <v>487</v>
      </c>
      <c r="BU1389" s="114" t="s">
        <v>488</v>
      </c>
      <c r="BV1389" s="34"/>
      <c r="BW1389" s="34"/>
      <c r="BX1389" s="34"/>
    </row>
    <row r="1390" spans="1:76" x14ac:dyDescent="0.35">
      <c r="A1390" s="34" t="s">
        <v>329</v>
      </c>
      <c r="B1390" s="34"/>
      <c r="C1390" s="34"/>
      <c r="D1390" s="34"/>
      <c r="E1390" s="113" t="s">
        <v>2183</v>
      </c>
      <c r="F1390" s="113" t="s">
        <v>2184</v>
      </c>
      <c r="G1390" s="41">
        <v>1996</v>
      </c>
      <c r="H1390" s="34"/>
      <c r="I1390" s="34"/>
      <c r="J1390" s="113"/>
      <c r="K1390" s="39" t="s">
        <v>80</v>
      </c>
      <c r="L1390" s="39" t="s">
        <v>89</v>
      </c>
      <c r="M1390" s="39" t="s">
        <v>90</v>
      </c>
      <c r="N1390" s="39" t="s">
        <v>91</v>
      </c>
      <c r="O1390" s="39" t="s">
        <v>102</v>
      </c>
      <c r="P1390" s="39" t="s">
        <v>103</v>
      </c>
      <c r="Q1390" s="39" t="s">
        <v>104</v>
      </c>
      <c r="R1390" s="35" t="s">
        <v>105</v>
      </c>
      <c r="S1390" s="35" t="s">
        <v>105</v>
      </c>
      <c r="T1390" s="113" t="s">
        <v>2153</v>
      </c>
      <c r="U1390" s="39" t="s">
        <v>31</v>
      </c>
      <c r="V1390" s="35" t="s">
        <v>31</v>
      </c>
      <c r="W1390" s="34" t="s">
        <v>280</v>
      </c>
      <c r="X1390" s="35" t="s">
        <v>284</v>
      </c>
      <c r="Y1390" s="113" t="s">
        <v>2164</v>
      </c>
      <c r="Z1390" s="39" t="s">
        <v>239</v>
      </c>
      <c r="AA1390" s="112"/>
      <c r="AB1390" s="112"/>
      <c r="AC1390" s="41">
        <v>96</v>
      </c>
      <c r="AD1390" s="41" t="s">
        <v>240</v>
      </c>
      <c r="AE1390" s="41" t="s">
        <v>508</v>
      </c>
      <c r="AF1390" s="332" t="s">
        <v>240</v>
      </c>
      <c r="AG1390" s="112"/>
      <c r="AH1390" s="112">
        <v>209.72</v>
      </c>
      <c r="AI1390" s="111">
        <v>190.69049999999999</v>
      </c>
      <c r="AJ1390" s="112"/>
      <c r="AK1390" s="114" t="s">
        <v>509</v>
      </c>
      <c r="AL1390" s="336">
        <v>8.09</v>
      </c>
      <c r="AM1390" s="44">
        <v>180.32155648</v>
      </c>
      <c r="AN1390" s="111">
        <v>2.0099999999999998</v>
      </c>
      <c r="AO1390" s="111">
        <f t="shared" si="61"/>
        <v>1</v>
      </c>
      <c r="AP1390" s="111">
        <v>1</v>
      </c>
      <c r="AQ1390" s="111"/>
      <c r="AR1390" s="335" t="s">
        <v>240</v>
      </c>
      <c r="AS1390" s="111" t="s">
        <v>240</v>
      </c>
      <c r="AT1390" s="111" t="s">
        <v>295</v>
      </c>
      <c r="AU1390" s="111" t="s">
        <v>240</v>
      </c>
      <c r="AV1390" s="112" t="s">
        <v>167</v>
      </c>
      <c r="AW1390" s="112"/>
      <c r="AX1390" s="112">
        <v>22</v>
      </c>
      <c r="AY1390" s="112">
        <v>8.09</v>
      </c>
      <c r="AZ1390" s="334" t="s">
        <v>240</v>
      </c>
      <c r="BA1390" s="112">
        <v>180.16</v>
      </c>
      <c r="BB1390" s="130">
        <v>180.32155648</v>
      </c>
      <c r="BC1390" s="112">
        <v>2.0099999999999998</v>
      </c>
      <c r="BD1390" s="112"/>
      <c r="BE1390" s="112">
        <v>2.0099999999999998</v>
      </c>
      <c r="BF1390" s="112" t="s">
        <v>2187</v>
      </c>
      <c r="BG1390" s="114" t="s">
        <v>2188</v>
      </c>
      <c r="BH1390" s="112"/>
      <c r="BI1390" s="112"/>
      <c r="BJ1390" s="112">
        <v>10</v>
      </c>
      <c r="BK1390" s="56">
        <v>48.1389</v>
      </c>
      <c r="BL1390" s="56">
        <v>14.59901</v>
      </c>
      <c r="BM1390" s="56">
        <v>11.955</v>
      </c>
      <c r="BN1390" s="56">
        <v>1.5639000000000001</v>
      </c>
      <c r="BO1390" s="56">
        <v>62.438000000000002</v>
      </c>
      <c r="BP1390" s="223">
        <v>17.016999999999999</v>
      </c>
      <c r="BQ1390" s="112">
        <v>58.05</v>
      </c>
      <c r="BR1390" s="56"/>
      <c r="BS1390" s="112"/>
      <c r="BT1390" s="113" t="s">
        <v>487</v>
      </c>
      <c r="BU1390" s="114" t="s">
        <v>488</v>
      </c>
      <c r="BV1390" s="34"/>
      <c r="BW1390" s="34"/>
      <c r="BX1390" s="34"/>
    </row>
    <row r="1391" spans="1:76" x14ac:dyDescent="0.35">
      <c r="A1391" s="34" t="s">
        <v>329</v>
      </c>
      <c r="B1391" s="34"/>
      <c r="C1391" s="34"/>
      <c r="D1391" s="34"/>
      <c r="E1391" s="113" t="s">
        <v>2183</v>
      </c>
      <c r="F1391" s="113" t="s">
        <v>2184</v>
      </c>
      <c r="G1391" s="41">
        <v>1996</v>
      </c>
      <c r="H1391" s="34"/>
      <c r="I1391" s="34"/>
      <c r="J1391" s="113"/>
      <c r="K1391" s="39" t="s">
        <v>80</v>
      </c>
      <c r="L1391" s="39" t="s">
        <v>89</v>
      </c>
      <c r="M1391" s="39" t="s">
        <v>90</v>
      </c>
      <c r="N1391" s="39" t="s">
        <v>91</v>
      </c>
      <c r="O1391" s="39" t="s">
        <v>102</v>
      </c>
      <c r="P1391" s="39" t="s">
        <v>103</v>
      </c>
      <c r="Q1391" s="39" t="s">
        <v>104</v>
      </c>
      <c r="R1391" s="35" t="s">
        <v>105</v>
      </c>
      <c r="S1391" s="35" t="s">
        <v>105</v>
      </c>
      <c r="T1391" s="113" t="s">
        <v>2153</v>
      </c>
      <c r="U1391" s="39" t="s">
        <v>31</v>
      </c>
      <c r="V1391" s="35" t="s">
        <v>31</v>
      </c>
      <c r="W1391" s="34" t="s">
        <v>280</v>
      </c>
      <c r="X1391" s="35" t="s">
        <v>284</v>
      </c>
      <c r="Y1391" s="113" t="s">
        <v>2164</v>
      </c>
      <c r="Z1391" s="39" t="s">
        <v>239</v>
      </c>
      <c r="AA1391" s="112"/>
      <c r="AB1391" s="112"/>
      <c r="AC1391" s="41">
        <v>96</v>
      </c>
      <c r="AD1391" s="41" t="s">
        <v>240</v>
      </c>
      <c r="AE1391" s="41" t="s">
        <v>508</v>
      </c>
      <c r="AF1391" s="332" t="s">
        <v>240</v>
      </c>
      <c r="AG1391" s="112"/>
      <c r="AH1391" s="112">
        <v>203.36</v>
      </c>
      <c r="AI1391" s="111">
        <v>182.88</v>
      </c>
      <c r="AJ1391" s="112"/>
      <c r="AK1391" s="114" t="s">
        <v>509</v>
      </c>
      <c r="AL1391" s="336">
        <v>8.09</v>
      </c>
      <c r="AM1391" s="44">
        <v>120.21437373199998</v>
      </c>
      <c r="AN1391" s="111">
        <v>2.0099999999999998</v>
      </c>
      <c r="AO1391" s="111">
        <f t="shared" si="61"/>
        <v>1</v>
      </c>
      <c r="AP1391" s="111">
        <v>1</v>
      </c>
      <c r="AQ1391" s="111"/>
      <c r="AR1391" s="335" t="s">
        <v>240</v>
      </c>
      <c r="AS1391" s="111" t="s">
        <v>240</v>
      </c>
      <c r="AT1391" s="111" t="s">
        <v>295</v>
      </c>
      <c r="AU1391" s="111" t="s">
        <v>240</v>
      </c>
      <c r="AV1391" s="112" t="s">
        <v>167</v>
      </c>
      <c r="AW1391" s="112"/>
      <c r="AX1391" s="112">
        <v>22</v>
      </c>
      <c r="AY1391" s="112">
        <v>8.09</v>
      </c>
      <c r="AZ1391" s="334" t="s">
        <v>240</v>
      </c>
      <c r="BA1391" s="112">
        <v>120.1</v>
      </c>
      <c r="BB1391" s="130">
        <v>120.21437373199998</v>
      </c>
      <c r="BC1391" s="112">
        <v>2.0099999999999998</v>
      </c>
      <c r="BD1391" s="112"/>
      <c r="BE1391" s="112">
        <v>2.0099999999999998</v>
      </c>
      <c r="BF1391" s="112" t="s">
        <v>2187</v>
      </c>
      <c r="BG1391" s="114" t="s">
        <v>2188</v>
      </c>
      <c r="BH1391" s="112"/>
      <c r="BI1391" s="112"/>
      <c r="BJ1391" s="112">
        <v>10</v>
      </c>
      <c r="BK1391" s="56">
        <v>32.092599999999997</v>
      </c>
      <c r="BL1391" s="56">
        <v>9.7326739999999994</v>
      </c>
      <c r="BM1391" s="56">
        <v>11.955</v>
      </c>
      <c r="BN1391" s="56">
        <v>1.5639000000000001</v>
      </c>
      <c r="BO1391" s="56">
        <v>33.619999999999997</v>
      </c>
      <c r="BP1391" s="223">
        <v>17.372</v>
      </c>
      <c r="BQ1391" s="112">
        <v>59.05</v>
      </c>
      <c r="BR1391" s="56"/>
      <c r="BS1391" s="112"/>
      <c r="BT1391" s="113" t="s">
        <v>487</v>
      </c>
      <c r="BU1391" s="114" t="s">
        <v>488</v>
      </c>
      <c r="BV1391" s="34"/>
      <c r="BW1391" s="34"/>
      <c r="BX1391" s="34"/>
    </row>
    <row r="1392" spans="1:76" x14ac:dyDescent="0.35">
      <c r="A1392" s="34" t="s">
        <v>277</v>
      </c>
      <c r="B1392" s="34"/>
      <c r="C1392" s="34"/>
      <c r="D1392" s="34"/>
      <c r="E1392" s="113" t="s">
        <v>2183</v>
      </c>
      <c r="F1392" s="113" t="s">
        <v>2184</v>
      </c>
      <c r="G1392" s="41">
        <v>1996</v>
      </c>
      <c r="H1392" s="34"/>
      <c r="I1392" s="34"/>
      <c r="J1392" s="113"/>
      <c r="K1392" s="39" t="s">
        <v>80</v>
      </c>
      <c r="L1392" s="39" t="s">
        <v>89</v>
      </c>
      <c r="M1392" s="39" t="s">
        <v>90</v>
      </c>
      <c r="N1392" s="39" t="s">
        <v>91</v>
      </c>
      <c r="O1392" s="39" t="s">
        <v>102</v>
      </c>
      <c r="P1392" s="39" t="s">
        <v>103</v>
      </c>
      <c r="Q1392" s="39" t="s">
        <v>104</v>
      </c>
      <c r="R1392" s="35" t="s">
        <v>105</v>
      </c>
      <c r="S1392" s="35" t="s">
        <v>105</v>
      </c>
      <c r="T1392" s="113" t="s">
        <v>2153</v>
      </c>
      <c r="U1392" s="39" t="s">
        <v>31</v>
      </c>
      <c r="V1392" s="35" t="s">
        <v>31</v>
      </c>
      <c r="W1392" s="34" t="s">
        <v>280</v>
      </c>
      <c r="X1392" s="35" t="s">
        <v>284</v>
      </c>
      <c r="Y1392" s="113" t="s">
        <v>2164</v>
      </c>
      <c r="Z1392" s="39" t="s">
        <v>239</v>
      </c>
      <c r="AA1392" s="112"/>
      <c r="AB1392" s="364"/>
      <c r="AC1392" s="363">
        <v>96</v>
      </c>
      <c r="AD1392" s="363" t="s">
        <v>240</v>
      </c>
      <c r="AE1392" s="41" t="s">
        <v>508</v>
      </c>
      <c r="AF1392" s="332" t="s">
        <v>240</v>
      </c>
      <c r="AG1392" s="112"/>
      <c r="AH1392" s="112">
        <v>66.73</v>
      </c>
      <c r="AI1392" s="111">
        <v>60.0075</v>
      </c>
      <c r="AJ1392" s="112"/>
      <c r="AK1392" s="114" t="s">
        <v>509</v>
      </c>
      <c r="AL1392" s="336">
        <v>7.9</v>
      </c>
      <c r="AM1392" s="44">
        <v>47.083072867999995</v>
      </c>
      <c r="AN1392" s="111">
        <v>2.65</v>
      </c>
      <c r="AO1392" s="111">
        <f t="shared" si="61"/>
        <v>1</v>
      </c>
      <c r="AP1392" s="111">
        <v>1</v>
      </c>
      <c r="AQ1392" s="111"/>
      <c r="AR1392" s="335" t="s">
        <v>295</v>
      </c>
      <c r="AS1392" s="111" t="s">
        <v>240</v>
      </c>
      <c r="AT1392" s="111" t="s">
        <v>295</v>
      </c>
      <c r="AU1392" s="111" t="s">
        <v>240</v>
      </c>
      <c r="AV1392" s="112" t="s">
        <v>167</v>
      </c>
      <c r="AW1392" s="112"/>
      <c r="AX1392" s="112">
        <v>10</v>
      </c>
      <c r="AY1392" s="112">
        <v>7.9</v>
      </c>
      <c r="AZ1392" s="334" t="s">
        <v>240</v>
      </c>
      <c r="BA1392" s="112">
        <v>47.04</v>
      </c>
      <c r="BB1392" s="130">
        <v>47.083072867999995</v>
      </c>
      <c r="BC1392" s="112">
        <v>2.65</v>
      </c>
      <c r="BD1392" s="112"/>
      <c r="BE1392" s="112">
        <v>2.65</v>
      </c>
      <c r="BF1392" s="112" t="s">
        <v>2185</v>
      </c>
      <c r="BG1392" s="114" t="s">
        <v>2186</v>
      </c>
      <c r="BH1392" s="112"/>
      <c r="BI1392" s="112"/>
      <c r="BJ1392" s="112">
        <v>10</v>
      </c>
      <c r="BK1392" s="56">
        <v>13.9359</v>
      </c>
      <c r="BL1392" s="56">
        <v>2.983276</v>
      </c>
      <c r="BM1392" s="56">
        <v>1.6093</v>
      </c>
      <c r="BN1392" s="56">
        <v>0.39100000000000001</v>
      </c>
      <c r="BO1392" s="56">
        <v>3.3620000000000001</v>
      </c>
      <c r="BP1392" s="223">
        <v>1.4180999999999999</v>
      </c>
      <c r="BQ1392" s="112">
        <v>42.54</v>
      </c>
      <c r="BR1392" s="56"/>
      <c r="BS1392" s="112"/>
      <c r="BT1392" s="113" t="s">
        <v>487</v>
      </c>
      <c r="BU1392" s="114" t="s">
        <v>488</v>
      </c>
      <c r="BV1392" s="34"/>
      <c r="BW1392" s="34"/>
      <c r="BX1392" s="34"/>
    </row>
    <row r="1393" spans="1:76" x14ac:dyDescent="0.35">
      <c r="A1393" s="34" t="s">
        <v>277</v>
      </c>
      <c r="B1393" s="34"/>
      <c r="C1393" s="34"/>
      <c r="D1393" s="34"/>
      <c r="E1393" s="113" t="s">
        <v>2183</v>
      </c>
      <c r="F1393" s="113" t="s">
        <v>2184</v>
      </c>
      <c r="G1393" s="41">
        <v>1996</v>
      </c>
      <c r="H1393" s="34"/>
      <c r="I1393" s="34"/>
      <c r="J1393" s="113"/>
      <c r="K1393" s="39" t="s">
        <v>80</v>
      </c>
      <c r="L1393" s="39" t="s">
        <v>89</v>
      </c>
      <c r="M1393" s="39" t="s">
        <v>90</v>
      </c>
      <c r="N1393" s="39" t="s">
        <v>91</v>
      </c>
      <c r="O1393" s="39" t="s">
        <v>102</v>
      </c>
      <c r="P1393" s="39" t="s">
        <v>103</v>
      </c>
      <c r="Q1393" s="39" t="s">
        <v>104</v>
      </c>
      <c r="R1393" s="35" t="s">
        <v>105</v>
      </c>
      <c r="S1393" s="35" t="s">
        <v>105</v>
      </c>
      <c r="T1393" s="113" t="s">
        <v>2153</v>
      </c>
      <c r="U1393" s="39" t="s">
        <v>31</v>
      </c>
      <c r="V1393" s="35" t="s">
        <v>31</v>
      </c>
      <c r="W1393" s="34" t="s">
        <v>280</v>
      </c>
      <c r="X1393" s="35" t="s">
        <v>284</v>
      </c>
      <c r="Y1393" s="113" t="s">
        <v>2164</v>
      </c>
      <c r="Z1393" s="39" t="s">
        <v>239</v>
      </c>
      <c r="AA1393" s="112"/>
      <c r="AB1393" s="112"/>
      <c r="AC1393" s="41">
        <v>96</v>
      </c>
      <c r="AD1393" s="41" t="s">
        <v>240</v>
      </c>
      <c r="AE1393" s="41" t="s">
        <v>508</v>
      </c>
      <c r="AF1393" s="332" t="s">
        <v>240</v>
      </c>
      <c r="AG1393" s="112"/>
      <c r="AH1393" s="112">
        <v>92.15</v>
      </c>
      <c r="AI1393" s="111">
        <v>79.1845</v>
      </c>
      <c r="AJ1393" s="112"/>
      <c r="AK1393" s="114" t="s">
        <v>509</v>
      </c>
      <c r="AL1393" s="336">
        <v>7.9</v>
      </c>
      <c r="AM1393" s="44">
        <v>47.083072867999995</v>
      </c>
      <c r="AN1393" s="111">
        <v>2.65</v>
      </c>
      <c r="AO1393" s="111">
        <f t="shared" si="61"/>
        <v>1</v>
      </c>
      <c r="AP1393" s="111">
        <v>1</v>
      </c>
      <c r="AQ1393" s="111"/>
      <c r="AR1393" s="335" t="s">
        <v>295</v>
      </c>
      <c r="AS1393" s="111" t="s">
        <v>240</v>
      </c>
      <c r="AT1393" s="111" t="s">
        <v>295</v>
      </c>
      <c r="AU1393" s="111" t="s">
        <v>240</v>
      </c>
      <c r="AV1393" s="112" t="s">
        <v>167</v>
      </c>
      <c r="AW1393" s="112"/>
      <c r="AX1393" s="112">
        <v>15</v>
      </c>
      <c r="AY1393" s="112">
        <v>7.9</v>
      </c>
      <c r="AZ1393" s="334" t="s">
        <v>240</v>
      </c>
      <c r="BA1393" s="112">
        <v>47.04</v>
      </c>
      <c r="BB1393" s="130">
        <v>47.083072867999995</v>
      </c>
      <c r="BC1393" s="112">
        <v>2.65</v>
      </c>
      <c r="BD1393" s="112"/>
      <c r="BE1393" s="112">
        <v>2.65</v>
      </c>
      <c r="BF1393" s="112" t="s">
        <v>2185</v>
      </c>
      <c r="BG1393" s="114" t="s">
        <v>2186</v>
      </c>
      <c r="BH1393" s="112"/>
      <c r="BI1393" s="112"/>
      <c r="BJ1393" s="112">
        <v>10</v>
      </c>
      <c r="BK1393" s="56">
        <v>13.9359</v>
      </c>
      <c r="BL1393" s="56">
        <v>2.983276</v>
      </c>
      <c r="BM1393" s="56">
        <v>1.6093</v>
      </c>
      <c r="BN1393" s="56">
        <v>0.39100000000000001</v>
      </c>
      <c r="BO1393" s="56">
        <v>3.3620000000000001</v>
      </c>
      <c r="BP1393" s="223">
        <v>1.4180999999999999</v>
      </c>
      <c r="BQ1393" s="112">
        <v>42.54</v>
      </c>
      <c r="BR1393" s="56"/>
      <c r="BS1393" s="112"/>
      <c r="BT1393" s="113" t="s">
        <v>487</v>
      </c>
      <c r="BU1393" s="114" t="s">
        <v>488</v>
      </c>
      <c r="BV1393" s="34"/>
      <c r="BW1393" s="34"/>
      <c r="BX1393" s="34"/>
    </row>
    <row r="1394" spans="1:76" x14ac:dyDescent="0.35">
      <c r="A1394" s="34" t="s">
        <v>277</v>
      </c>
      <c r="B1394" s="34"/>
      <c r="C1394" s="34"/>
      <c r="D1394" s="34"/>
      <c r="E1394" s="113" t="s">
        <v>2183</v>
      </c>
      <c r="F1394" s="113" t="s">
        <v>2184</v>
      </c>
      <c r="G1394" s="41">
        <v>1996</v>
      </c>
      <c r="H1394" s="34"/>
      <c r="I1394" s="34"/>
      <c r="J1394" s="113"/>
      <c r="K1394" s="39" t="s">
        <v>80</v>
      </c>
      <c r="L1394" s="39" t="s">
        <v>89</v>
      </c>
      <c r="M1394" s="39" t="s">
        <v>90</v>
      </c>
      <c r="N1394" s="39" t="s">
        <v>91</v>
      </c>
      <c r="O1394" s="39" t="s">
        <v>102</v>
      </c>
      <c r="P1394" s="39" t="s">
        <v>103</v>
      </c>
      <c r="Q1394" s="39" t="s">
        <v>104</v>
      </c>
      <c r="R1394" s="35" t="s">
        <v>105</v>
      </c>
      <c r="S1394" s="35" t="s">
        <v>105</v>
      </c>
      <c r="T1394" s="113" t="s">
        <v>2153</v>
      </c>
      <c r="U1394" s="39" t="s">
        <v>31</v>
      </c>
      <c r="V1394" s="35" t="s">
        <v>31</v>
      </c>
      <c r="W1394" s="34" t="s">
        <v>280</v>
      </c>
      <c r="X1394" s="35" t="s">
        <v>284</v>
      </c>
      <c r="Y1394" s="113" t="s">
        <v>2164</v>
      </c>
      <c r="Z1394" s="39" t="s">
        <v>239</v>
      </c>
      <c r="AA1394" s="112"/>
      <c r="AB1394" s="112"/>
      <c r="AC1394" s="41">
        <v>96</v>
      </c>
      <c r="AD1394" s="41" t="s">
        <v>240</v>
      </c>
      <c r="AE1394" s="41" t="s">
        <v>508</v>
      </c>
      <c r="AF1394" s="332" t="s">
        <v>240</v>
      </c>
      <c r="AG1394" s="112"/>
      <c r="AH1394" s="112">
        <v>127.1</v>
      </c>
      <c r="AI1394" s="111">
        <v>111.76</v>
      </c>
      <c r="AJ1394" s="112"/>
      <c r="AK1394" s="114" t="s">
        <v>509</v>
      </c>
      <c r="AL1394" s="336">
        <v>7.82</v>
      </c>
      <c r="AM1394" s="44">
        <v>47.083072867999995</v>
      </c>
      <c r="AN1394" s="111">
        <v>2.65</v>
      </c>
      <c r="AO1394" s="111">
        <f t="shared" si="61"/>
        <v>1</v>
      </c>
      <c r="AP1394" s="111">
        <v>1</v>
      </c>
      <c r="AQ1394" s="111"/>
      <c r="AR1394" s="335" t="s">
        <v>295</v>
      </c>
      <c r="AS1394" s="111" t="s">
        <v>240</v>
      </c>
      <c r="AT1394" s="111" t="s">
        <v>295</v>
      </c>
      <c r="AU1394" s="111" t="s">
        <v>240</v>
      </c>
      <c r="AV1394" s="112" t="s">
        <v>167</v>
      </c>
      <c r="AW1394" s="112"/>
      <c r="AX1394" s="112">
        <v>20</v>
      </c>
      <c r="AY1394" s="112">
        <v>7.82</v>
      </c>
      <c r="AZ1394" s="334" t="s">
        <v>240</v>
      </c>
      <c r="BA1394" s="112">
        <v>47.04</v>
      </c>
      <c r="BB1394" s="130">
        <v>47.083072867999995</v>
      </c>
      <c r="BC1394" s="112">
        <v>2.65</v>
      </c>
      <c r="BD1394" s="112"/>
      <c r="BE1394" s="112">
        <v>2.65</v>
      </c>
      <c r="BF1394" s="112" t="s">
        <v>2185</v>
      </c>
      <c r="BG1394" s="114" t="s">
        <v>2186</v>
      </c>
      <c r="BH1394" s="112"/>
      <c r="BI1394" s="112"/>
      <c r="BJ1394" s="112">
        <v>10</v>
      </c>
      <c r="BK1394" s="56">
        <v>13.9359</v>
      </c>
      <c r="BL1394" s="56">
        <v>2.983276</v>
      </c>
      <c r="BM1394" s="56">
        <v>1.6093</v>
      </c>
      <c r="BN1394" s="56">
        <v>0.39100000000000001</v>
      </c>
      <c r="BO1394" s="56">
        <v>3.3620000000000001</v>
      </c>
      <c r="BP1394" s="223">
        <v>1.4180999999999999</v>
      </c>
      <c r="BQ1394" s="112">
        <v>43.04</v>
      </c>
      <c r="BR1394" s="56"/>
      <c r="BS1394" s="112"/>
      <c r="BT1394" s="113" t="s">
        <v>487</v>
      </c>
      <c r="BU1394" s="114" t="s">
        <v>488</v>
      </c>
      <c r="BV1394" s="34"/>
      <c r="BW1394" s="34"/>
      <c r="BX1394" s="34"/>
    </row>
    <row r="1395" spans="1:76" x14ac:dyDescent="0.35">
      <c r="A1395" s="34" t="s">
        <v>277</v>
      </c>
      <c r="B1395" s="34"/>
      <c r="C1395" s="34"/>
      <c r="D1395" s="34"/>
      <c r="E1395" s="113" t="s">
        <v>2183</v>
      </c>
      <c r="F1395" s="113" t="s">
        <v>2184</v>
      </c>
      <c r="G1395" s="41">
        <v>1996</v>
      </c>
      <c r="H1395" s="34"/>
      <c r="I1395" s="34"/>
      <c r="J1395" s="113"/>
      <c r="K1395" s="39" t="s">
        <v>80</v>
      </c>
      <c r="L1395" s="39" t="s">
        <v>89</v>
      </c>
      <c r="M1395" s="39" t="s">
        <v>90</v>
      </c>
      <c r="N1395" s="39" t="s">
        <v>91</v>
      </c>
      <c r="O1395" s="39" t="s">
        <v>102</v>
      </c>
      <c r="P1395" s="39" t="s">
        <v>103</v>
      </c>
      <c r="Q1395" s="39" t="s">
        <v>104</v>
      </c>
      <c r="R1395" s="35" t="s">
        <v>105</v>
      </c>
      <c r="S1395" s="35" t="s">
        <v>105</v>
      </c>
      <c r="T1395" s="113" t="s">
        <v>2153</v>
      </c>
      <c r="U1395" s="39" t="s">
        <v>31</v>
      </c>
      <c r="V1395" s="35" t="s">
        <v>31</v>
      </c>
      <c r="W1395" s="34" t="s">
        <v>280</v>
      </c>
      <c r="X1395" s="35" t="s">
        <v>284</v>
      </c>
      <c r="Y1395" s="113" t="s">
        <v>2164</v>
      </c>
      <c r="Z1395" s="39" t="s">
        <v>239</v>
      </c>
      <c r="AA1395" s="112"/>
      <c r="AB1395" s="112"/>
      <c r="AC1395" s="41">
        <v>96</v>
      </c>
      <c r="AD1395" s="41" t="s">
        <v>240</v>
      </c>
      <c r="AE1395" s="41" t="s">
        <v>508</v>
      </c>
      <c r="AF1395" s="332" t="s">
        <v>240</v>
      </c>
      <c r="AG1395" s="112"/>
      <c r="AH1395" s="112">
        <v>4.76</v>
      </c>
      <c r="AI1395" s="111">
        <v>4.3815</v>
      </c>
      <c r="AJ1395" s="112"/>
      <c r="AK1395" s="114" t="s">
        <v>509</v>
      </c>
      <c r="AL1395" s="336">
        <v>6.01</v>
      </c>
      <c r="AM1395" s="44">
        <v>22.540187287999998</v>
      </c>
      <c r="AN1395" s="111">
        <v>2.4910000000000001</v>
      </c>
      <c r="AO1395" s="111">
        <f t="shared" si="61"/>
        <v>1</v>
      </c>
      <c r="AP1395" s="111">
        <v>1</v>
      </c>
      <c r="AQ1395" s="111"/>
      <c r="AR1395" s="335" t="s">
        <v>295</v>
      </c>
      <c r="AS1395" s="111" t="s">
        <v>240</v>
      </c>
      <c r="AT1395" s="111" t="s">
        <v>295</v>
      </c>
      <c r="AU1395" s="111" t="s">
        <v>240</v>
      </c>
      <c r="AV1395" s="112" t="s">
        <v>510</v>
      </c>
      <c r="AW1395" s="112"/>
      <c r="AX1395" s="112">
        <v>22</v>
      </c>
      <c r="AY1395" s="112">
        <v>6.01</v>
      </c>
      <c r="AZ1395" s="334" t="s">
        <v>240</v>
      </c>
      <c r="BA1395" s="112">
        <v>22.51</v>
      </c>
      <c r="BB1395" s="130">
        <v>22.540187287999998</v>
      </c>
      <c r="BC1395" s="112">
        <v>2.4910000000000001</v>
      </c>
      <c r="BD1395" s="112"/>
      <c r="BE1395" s="112">
        <v>2.4910000000000001</v>
      </c>
      <c r="BF1395" s="112" t="s">
        <v>2187</v>
      </c>
      <c r="BG1395" s="114" t="s">
        <v>2188</v>
      </c>
      <c r="BH1395" s="112"/>
      <c r="BI1395" s="112"/>
      <c r="BJ1395" s="112">
        <v>10</v>
      </c>
      <c r="BK1395" s="56">
        <v>6.01736</v>
      </c>
      <c r="BL1395" s="56">
        <v>1.8248759999999999</v>
      </c>
      <c r="BM1395" s="56">
        <v>3.4485000000000001</v>
      </c>
      <c r="BN1395" s="56">
        <v>0.39100000000000001</v>
      </c>
      <c r="BO1395" s="56">
        <v>3.3620000000000001</v>
      </c>
      <c r="BP1395" s="223">
        <v>4.2544000000000004</v>
      </c>
      <c r="BQ1395" s="112">
        <v>15.01</v>
      </c>
      <c r="BR1395" s="56"/>
      <c r="BS1395" s="112"/>
      <c r="BT1395" s="113" t="s">
        <v>487</v>
      </c>
      <c r="BU1395" s="114" t="s">
        <v>488</v>
      </c>
      <c r="BV1395" s="34"/>
      <c r="BW1395" s="34"/>
      <c r="BX1395" s="34"/>
    </row>
    <row r="1396" spans="1:76" x14ac:dyDescent="0.35">
      <c r="A1396" s="34" t="s">
        <v>277</v>
      </c>
      <c r="B1396" s="34"/>
      <c r="C1396" s="34"/>
      <c r="D1396" s="34"/>
      <c r="E1396" s="113" t="s">
        <v>2183</v>
      </c>
      <c r="F1396" s="113" t="s">
        <v>2184</v>
      </c>
      <c r="G1396" s="41">
        <v>1996</v>
      </c>
      <c r="H1396" s="34"/>
      <c r="I1396" s="34"/>
      <c r="J1396" s="113"/>
      <c r="K1396" s="39" t="s">
        <v>80</v>
      </c>
      <c r="L1396" s="39" t="s">
        <v>89</v>
      </c>
      <c r="M1396" s="39" t="s">
        <v>90</v>
      </c>
      <c r="N1396" s="39" t="s">
        <v>91</v>
      </c>
      <c r="O1396" s="39" t="s">
        <v>102</v>
      </c>
      <c r="P1396" s="39" t="s">
        <v>103</v>
      </c>
      <c r="Q1396" s="39" t="s">
        <v>104</v>
      </c>
      <c r="R1396" s="35" t="s">
        <v>105</v>
      </c>
      <c r="S1396" s="35" t="s">
        <v>105</v>
      </c>
      <c r="T1396" s="113" t="s">
        <v>2153</v>
      </c>
      <c r="U1396" s="39" t="s">
        <v>31</v>
      </c>
      <c r="V1396" s="35" t="s">
        <v>31</v>
      </c>
      <c r="W1396" s="34" t="s">
        <v>280</v>
      </c>
      <c r="X1396" s="35" t="s">
        <v>284</v>
      </c>
      <c r="Y1396" s="113" t="s">
        <v>2164</v>
      </c>
      <c r="Z1396" s="39" t="s">
        <v>239</v>
      </c>
      <c r="AA1396" s="112"/>
      <c r="AB1396" s="112"/>
      <c r="AC1396" s="41">
        <v>96</v>
      </c>
      <c r="AD1396" s="41" t="s">
        <v>240</v>
      </c>
      <c r="AE1396" s="41" t="s">
        <v>508</v>
      </c>
      <c r="AF1396" s="332" t="s">
        <v>240</v>
      </c>
      <c r="AG1396" s="112"/>
      <c r="AH1396" s="112">
        <v>6.99</v>
      </c>
      <c r="AI1396" s="111">
        <v>6.1467999999999998</v>
      </c>
      <c r="AJ1396" s="112"/>
      <c r="AK1396" s="114" t="s">
        <v>509</v>
      </c>
      <c r="AL1396" s="336">
        <v>6.63</v>
      </c>
      <c r="AM1396" s="44">
        <v>49.086565731999997</v>
      </c>
      <c r="AN1396" s="111">
        <v>2.65</v>
      </c>
      <c r="AO1396" s="111">
        <f t="shared" si="61"/>
        <v>1</v>
      </c>
      <c r="AP1396" s="111">
        <v>1</v>
      </c>
      <c r="AQ1396" s="111"/>
      <c r="AR1396" s="335" t="s">
        <v>295</v>
      </c>
      <c r="AS1396" s="111" t="s">
        <v>240</v>
      </c>
      <c r="AT1396" s="111" t="s">
        <v>295</v>
      </c>
      <c r="AU1396" s="111" t="s">
        <v>240</v>
      </c>
      <c r="AV1396" s="112" t="s">
        <v>510</v>
      </c>
      <c r="AW1396" s="112"/>
      <c r="AX1396" s="112">
        <v>22</v>
      </c>
      <c r="AY1396" s="112">
        <v>6.63</v>
      </c>
      <c r="AZ1396" s="334" t="s">
        <v>240</v>
      </c>
      <c r="BA1396" s="112">
        <v>49.04</v>
      </c>
      <c r="BB1396" s="130">
        <v>49.086565731999997</v>
      </c>
      <c r="BC1396" s="112">
        <v>2.65</v>
      </c>
      <c r="BD1396" s="112"/>
      <c r="BE1396" s="112">
        <v>2.65</v>
      </c>
      <c r="BF1396" s="112" t="s">
        <v>2185</v>
      </c>
      <c r="BG1396" s="114" t="s">
        <v>2186</v>
      </c>
      <c r="BH1396" s="112"/>
      <c r="BI1396" s="112"/>
      <c r="BJ1396" s="112">
        <v>10</v>
      </c>
      <c r="BK1396" s="56">
        <v>14.5289</v>
      </c>
      <c r="BL1396" s="56">
        <v>3.1102240000000001</v>
      </c>
      <c r="BM1396" s="56">
        <v>1.6093</v>
      </c>
      <c r="BN1396" s="56">
        <v>0.39100000000000001</v>
      </c>
      <c r="BO1396" s="56">
        <v>3.3620000000000001</v>
      </c>
      <c r="BP1396" s="223">
        <v>1.4180999999999999</v>
      </c>
      <c r="BQ1396" s="112">
        <v>49.04</v>
      </c>
      <c r="BR1396" s="56"/>
      <c r="BS1396" s="112"/>
      <c r="BT1396" s="113" t="s">
        <v>487</v>
      </c>
      <c r="BU1396" s="114" t="s">
        <v>488</v>
      </c>
      <c r="BV1396" s="34"/>
      <c r="BW1396" s="34"/>
      <c r="BX1396" s="34"/>
    </row>
    <row r="1397" spans="1:76" x14ac:dyDescent="0.35">
      <c r="A1397" s="34" t="s">
        <v>277</v>
      </c>
      <c r="B1397" s="34"/>
      <c r="C1397" s="34"/>
      <c r="D1397" s="34"/>
      <c r="E1397" s="113" t="s">
        <v>2183</v>
      </c>
      <c r="F1397" s="113" t="s">
        <v>2184</v>
      </c>
      <c r="G1397" s="41">
        <v>1996</v>
      </c>
      <c r="H1397" s="34"/>
      <c r="I1397" s="34"/>
      <c r="J1397" s="113"/>
      <c r="K1397" s="39" t="s">
        <v>80</v>
      </c>
      <c r="L1397" s="39" t="s">
        <v>89</v>
      </c>
      <c r="M1397" s="39" t="s">
        <v>90</v>
      </c>
      <c r="N1397" s="39" t="s">
        <v>91</v>
      </c>
      <c r="O1397" s="39" t="s">
        <v>102</v>
      </c>
      <c r="P1397" s="39" t="s">
        <v>103</v>
      </c>
      <c r="Q1397" s="39" t="s">
        <v>104</v>
      </c>
      <c r="R1397" s="35" t="s">
        <v>105</v>
      </c>
      <c r="S1397" s="35" t="s">
        <v>105</v>
      </c>
      <c r="T1397" s="113" t="s">
        <v>2153</v>
      </c>
      <c r="U1397" s="39" t="s">
        <v>31</v>
      </c>
      <c r="V1397" s="35" t="s">
        <v>31</v>
      </c>
      <c r="W1397" s="34" t="s">
        <v>280</v>
      </c>
      <c r="X1397" s="35" t="s">
        <v>284</v>
      </c>
      <c r="Y1397" s="113" t="s">
        <v>2164</v>
      </c>
      <c r="Z1397" s="39" t="s">
        <v>239</v>
      </c>
      <c r="AA1397" s="112"/>
      <c r="AB1397" s="112"/>
      <c r="AC1397" s="41">
        <v>96</v>
      </c>
      <c r="AD1397" s="41" t="s">
        <v>240</v>
      </c>
      <c r="AE1397" s="41" t="s">
        <v>508</v>
      </c>
      <c r="AF1397" s="332" t="s">
        <v>240</v>
      </c>
      <c r="AG1397" s="112"/>
      <c r="AH1397" s="112">
        <v>13.98</v>
      </c>
      <c r="AI1397" s="111">
        <v>12.433299999999999</v>
      </c>
      <c r="AJ1397" s="112"/>
      <c r="AK1397" s="114" t="s">
        <v>509</v>
      </c>
      <c r="AL1397" s="336">
        <v>7.02</v>
      </c>
      <c r="AM1397" s="44">
        <v>24.04287557</v>
      </c>
      <c r="AN1397" s="111">
        <v>2.4910000000000001</v>
      </c>
      <c r="AO1397" s="111">
        <f t="shared" si="61"/>
        <v>1</v>
      </c>
      <c r="AP1397" s="111">
        <v>1</v>
      </c>
      <c r="AQ1397" s="111"/>
      <c r="AR1397" s="335" t="s">
        <v>295</v>
      </c>
      <c r="AS1397" s="111" t="s">
        <v>240</v>
      </c>
      <c r="AT1397" s="111" t="s">
        <v>295</v>
      </c>
      <c r="AU1397" s="111" t="s">
        <v>240</v>
      </c>
      <c r="AV1397" s="112" t="s">
        <v>510</v>
      </c>
      <c r="AW1397" s="112"/>
      <c r="AX1397" s="112">
        <v>22</v>
      </c>
      <c r="AY1397" s="112">
        <v>7.02</v>
      </c>
      <c r="AZ1397" s="334" t="s">
        <v>240</v>
      </c>
      <c r="BA1397" s="112">
        <v>24.02</v>
      </c>
      <c r="BB1397" s="130">
        <v>24.04287557</v>
      </c>
      <c r="BC1397" s="112">
        <v>2.4910000000000001</v>
      </c>
      <c r="BD1397" s="112"/>
      <c r="BE1397" s="112">
        <v>2.4910000000000001</v>
      </c>
      <c r="BF1397" s="112" t="s">
        <v>2187</v>
      </c>
      <c r="BG1397" s="114" t="s">
        <v>2188</v>
      </c>
      <c r="BH1397" s="112"/>
      <c r="BI1397" s="112"/>
      <c r="BJ1397" s="112">
        <v>10</v>
      </c>
      <c r="BK1397" s="56">
        <v>6.41852</v>
      </c>
      <c r="BL1397" s="56">
        <v>1.9465349999999999</v>
      </c>
      <c r="BM1397" s="56">
        <v>3.6783999999999999</v>
      </c>
      <c r="BN1397" s="56">
        <v>0.39100000000000001</v>
      </c>
      <c r="BO1397" s="56">
        <v>3.3620000000000001</v>
      </c>
      <c r="BP1397" s="223">
        <v>4.9634</v>
      </c>
      <c r="BQ1397" s="112">
        <v>17.010000000000002</v>
      </c>
      <c r="BR1397" s="56"/>
      <c r="BS1397" s="112"/>
      <c r="BT1397" s="113" t="s">
        <v>487</v>
      </c>
      <c r="BU1397" s="114" t="s">
        <v>488</v>
      </c>
      <c r="BV1397" s="34"/>
      <c r="BW1397" s="34"/>
      <c r="BX1397" s="34"/>
    </row>
    <row r="1398" spans="1:76" x14ac:dyDescent="0.35">
      <c r="A1398" s="34" t="s">
        <v>277</v>
      </c>
      <c r="B1398" s="34"/>
      <c r="C1398" s="34"/>
      <c r="D1398" s="34"/>
      <c r="E1398" s="113" t="s">
        <v>2183</v>
      </c>
      <c r="F1398" s="113" t="s">
        <v>2184</v>
      </c>
      <c r="G1398" s="41">
        <v>1996</v>
      </c>
      <c r="H1398" s="34"/>
      <c r="I1398" s="34"/>
      <c r="J1398" s="113"/>
      <c r="K1398" s="39" t="s">
        <v>80</v>
      </c>
      <c r="L1398" s="39" t="s">
        <v>89</v>
      </c>
      <c r="M1398" s="39" t="s">
        <v>90</v>
      </c>
      <c r="N1398" s="39" t="s">
        <v>91</v>
      </c>
      <c r="O1398" s="39" t="s">
        <v>102</v>
      </c>
      <c r="P1398" s="39" t="s">
        <v>103</v>
      </c>
      <c r="Q1398" s="39" t="s">
        <v>104</v>
      </c>
      <c r="R1398" s="35" t="s">
        <v>105</v>
      </c>
      <c r="S1398" s="35" t="s">
        <v>105</v>
      </c>
      <c r="T1398" s="368" t="s">
        <v>2153</v>
      </c>
      <c r="U1398" s="39" t="s">
        <v>31</v>
      </c>
      <c r="V1398" s="35" t="s">
        <v>31</v>
      </c>
      <c r="W1398" s="34" t="s">
        <v>280</v>
      </c>
      <c r="X1398" s="35" t="s">
        <v>284</v>
      </c>
      <c r="Y1398" s="368" t="s">
        <v>2164</v>
      </c>
      <c r="Z1398" s="39" t="s">
        <v>239</v>
      </c>
      <c r="AA1398" s="365"/>
      <c r="AB1398" s="365"/>
      <c r="AC1398" s="367">
        <v>96</v>
      </c>
      <c r="AD1398" s="367" t="s">
        <v>240</v>
      </c>
      <c r="AE1398" s="367" t="s">
        <v>508</v>
      </c>
      <c r="AF1398" s="332" t="s">
        <v>240</v>
      </c>
      <c r="AG1398" s="365"/>
      <c r="AH1398" s="112">
        <v>71.180000000000007</v>
      </c>
      <c r="AI1398" s="111">
        <v>71.12</v>
      </c>
      <c r="AJ1398" s="112"/>
      <c r="AK1398" s="114" t="s">
        <v>509</v>
      </c>
      <c r="AL1398" s="336">
        <v>7.06</v>
      </c>
      <c r="AM1398" s="44">
        <v>87.155259790000002</v>
      </c>
      <c r="AN1398" s="111">
        <v>1.99</v>
      </c>
      <c r="AO1398" s="111">
        <f t="shared" si="61"/>
        <v>1</v>
      </c>
      <c r="AP1398" s="111">
        <v>1</v>
      </c>
      <c r="AQ1398" s="111"/>
      <c r="AR1398" s="335" t="s">
        <v>295</v>
      </c>
      <c r="AS1398" s="111" t="s">
        <v>240</v>
      </c>
      <c r="AT1398" s="111" t="s">
        <v>295</v>
      </c>
      <c r="AU1398" s="111" t="s">
        <v>240</v>
      </c>
      <c r="AV1398" s="112" t="s">
        <v>167</v>
      </c>
      <c r="AW1398" s="365"/>
      <c r="AX1398" s="112">
        <v>22</v>
      </c>
      <c r="AY1398" s="112">
        <v>7.06</v>
      </c>
      <c r="AZ1398" s="334" t="s">
        <v>240</v>
      </c>
      <c r="BA1398" s="365">
        <v>87.08</v>
      </c>
      <c r="BB1398" s="130">
        <v>87.155259790000002</v>
      </c>
      <c r="BC1398" s="365">
        <v>1.99</v>
      </c>
      <c r="BD1398" s="365"/>
      <c r="BE1398" s="365">
        <v>1.99</v>
      </c>
      <c r="BF1398" s="112" t="s">
        <v>2187</v>
      </c>
      <c r="BG1398" s="114" t="s">
        <v>2188</v>
      </c>
      <c r="BH1398" s="112"/>
      <c r="BI1398" s="112"/>
      <c r="BJ1398" s="112">
        <v>10</v>
      </c>
      <c r="BK1398" s="56">
        <v>23.3293</v>
      </c>
      <c r="BL1398" s="56">
        <v>7.0184550000000003</v>
      </c>
      <c r="BM1398" s="56">
        <v>13.564</v>
      </c>
      <c r="BN1398" s="56">
        <v>1.9549000000000001</v>
      </c>
      <c r="BO1398" s="56">
        <v>19.212</v>
      </c>
      <c r="BP1398" s="223">
        <v>15.954000000000001</v>
      </c>
      <c r="BQ1398" s="365">
        <v>58.05</v>
      </c>
      <c r="BR1398" s="56"/>
      <c r="BS1398" s="112"/>
      <c r="BT1398" s="113" t="s">
        <v>487</v>
      </c>
      <c r="BU1398" s="114" t="s">
        <v>488</v>
      </c>
      <c r="BV1398" s="34"/>
      <c r="BW1398" s="34"/>
      <c r="BX1398" s="34"/>
    </row>
    <row r="1399" spans="1:76" x14ac:dyDescent="0.35">
      <c r="A1399" s="34" t="s">
        <v>277</v>
      </c>
      <c r="B1399" s="34"/>
      <c r="C1399" s="34"/>
      <c r="D1399" s="34"/>
      <c r="E1399" s="113" t="s">
        <v>2183</v>
      </c>
      <c r="F1399" s="113" t="s">
        <v>2184</v>
      </c>
      <c r="G1399" s="41">
        <v>1996</v>
      </c>
      <c r="H1399" s="34"/>
      <c r="I1399" s="34"/>
      <c r="J1399" s="113"/>
      <c r="K1399" s="39" t="s">
        <v>80</v>
      </c>
      <c r="L1399" s="39" t="s">
        <v>89</v>
      </c>
      <c r="M1399" s="39" t="s">
        <v>90</v>
      </c>
      <c r="N1399" s="39" t="s">
        <v>91</v>
      </c>
      <c r="O1399" s="39" t="s">
        <v>102</v>
      </c>
      <c r="P1399" s="39" t="s">
        <v>103</v>
      </c>
      <c r="Q1399" s="39" t="s">
        <v>104</v>
      </c>
      <c r="R1399" s="35" t="s">
        <v>105</v>
      </c>
      <c r="S1399" s="35" t="s">
        <v>105</v>
      </c>
      <c r="T1399" s="113" t="s">
        <v>2153</v>
      </c>
      <c r="U1399" s="39" t="s">
        <v>31</v>
      </c>
      <c r="V1399" s="35" t="s">
        <v>31</v>
      </c>
      <c r="W1399" s="34" t="s">
        <v>280</v>
      </c>
      <c r="X1399" s="35" t="s">
        <v>284</v>
      </c>
      <c r="Y1399" s="113" t="s">
        <v>2164</v>
      </c>
      <c r="Z1399" s="39" t="s">
        <v>239</v>
      </c>
      <c r="AA1399" s="112"/>
      <c r="AB1399" s="112"/>
      <c r="AC1399" s="41">
        <v>96</v>
      </c>
      <c r="AD1399" s="41" t="s">
        <v>240</v>
      </c>
      <c r="AE1399" s="41" t="s">
        <v>508</v>
      </c>
      <c r="AF1399" s="332" t="s">
        <v>240</v>
      </c>
      <c r="AG1399" s="112"/>
      <c r="AH1399" s="112">
        <v>22.24</v>
      </c>
      <c r="AI1399" s="111">
        <v>20.446999999999999</v>
      </c>
      <c r="AJ1399" s="112"/>
      <c r="AK1399" s="114" t="s">
        <v>509</v>
      </c>
      <c r="AL1399" s="336">
        <v>7.16</v>
      </c>
      <c r="AM1399" s="44">
        <v>45.079330304000003</v>
      </c>
      <c r="AN1399" s="111">
        <v>2.65</v>
      </c>
      <c r="AO1399" s="111">
        <f t="shared" si="61"/>
        <v>1</v>
      </c>
      <c r="AP1399" s="111">
        <v>1</v>
      </c>
      <c r="AQ1399" s="111"/>
      <c r="AR1399" s="335" t="s">
        <v>295</v>
      </c>
      <c r="AS1399" s="111" t="s">
        <v>240</v>
      </c>
      <c r="AT1399" s="111" t="s">
        <v>295</v>
      </c>
      <c r="AU1399" s="111" t="s">
        <v>240</v>
      </c>
      <c r="AV1399" s="112" t="s">
        <v>510</v>
      </c>
      <c r="AW1399" s="112"/>
      <c r="AX1399" s="112">
        <v>22</v>
      </c>
      <c r="AY1399" s="112">
        <v>7.16</v>
      </c>
      <c r="AZ1399" s="334" t="s">
        <v>240</v>
      </c>
      <c r="BA1399" s="112">
        <v>45.03</v>
      </c>
      <c r="BB1399" s="130">
        <v>45.079330304000003</v>
      </c>
      <c r="BC1399" s="112">
        <v>2.65</v>
      </c>
      <c r="BD1399" s="112"/>
      <c r="BE1399" s="112">
        <v>2.65</v>
      </c>
      <c r="BF1399" s="112" t="s">
        <v>2185</v>
      </c>
      <c r="BG1399" s="114" t="s">
        <v>2186</v>
      </c>
      <c r="BH1399" s="112"/>
      <c r="BI1399" s="112"/>
      <c r="BJ1399" s="112">
        <v>10</v>
      </c>
      <c r="BK1399" s="56">
        <v>13.3428</v>
      </c>
      <c r="BL1399" s="56">
        <v>2.856328</v>
      </c>
      <c r="BM1399" s="56">
        <v>1.6093</v>
      </c>
      <c r="BN1399" s="56">
        <v>0.39100000000000001</v>
      </c>
      <c r="BO1399" s="56">
        <v>3.3620000000000001</v>
      </c>
      <c r="BP1399" s="223">
        <v>15.599</v>
      </c>
      <c r="BQ1399" s="112">
        <v>26.02</v>
      </c>
      <c r="BR1399" s="56"/>
      <c r="BS1399" s="112"/>
      <c r="BT1399" s="113" t="s">
        <v>487</v>
      </c>
      <c r="BU1399" s="114" t="s">
        <v>488</v>
      </c>
      <c r="BV1399" s="34"/>
      <c r="BW1399" s="34"/>
      <c r="BX1399" s="34"/>
    </row>
    <row r="1400" spans="1:76" x14ac:dyDescent="0.35">
      <c r="A1400" s="34" t="s">
        <v>277</v>
      </c>
      <c r="B1400" s="34"/>
      <c r="C1400" s="34"/>
      <c r="D1400" s="34"/>
      <c r="E1400" s="113" t="s">
        <v>2183</v>
      </c>
      <c r="F1400" s="113" t="s">
        <v>2184</v>
      </c>
      <c r="G1400" s="41">
        <v>1996</v>
      </c>
      <c r="H1400" s="34"/>
      <c r="I1400" s="34"/>
      <c r="J1400" s="113"/>
      <c r="K1400" s="39" t="s">
        <v>80</v>
      </c>
      <c r="L1400" s="39" t="s">
        <v>89</v>
      </c>
      <c r="M1400" s="39" t="s">
        <v>90</v>
      </c>
      <c r="N1400" s="39" t="s">
        <v>91</v>
      </c>
      <c r="O1400" s="39" t="s">
        <v>102</v>
      </c>
      <c r="P1400" s="39" t="s">
        <v>103</v>
      </c>
      <c r="Q1400" s="39" t="s">
        <v>104</v>
      </c>
      <c r="R1400" s="35" t="s">
        <v>105</v>
      </c>
      <c r="S1400" s="35" t="s">
        <v>105</v>
      </c>
      <c r="T1400" s="113" t="s">
        <v>2153</v>
      </c>
      <c r="U1400" s="39" t="s">
        <v>31</v>
      </c>
      <c r="V1400" s="35" t="s">
        <v>31</v>
      </c>
      <c r="W1400" s="34" t="s">
        <v>280</v>
      </c>
      <c r="X1400" s="35" t="s">
        <v>284</v>
      </c>
      <c r="Y1400" s="362" t="s">
        <v>2164</v>
      </c>
      <c r="Z1400" s="39" t="s">
        <v>239</v>
      </c>
      <c r="AA1400" s="112"/>
      <c r="AB1400" s="112"/>
      <c r="AC1400" s="41">
        <v>96</v>
      </c>
      <c r="AD1400" s="41" t="s">
        <v>240</v>
      </c>
      <c r="AE1400" s="41" t="s">
        <v>508</v>
      </c>
      <c r="AF1400" s="332" t="s">
        <v>240</v>
      </c>
      <c r="AG1400" s="112"/>
      <c r="AH1400" s="112">
        <v>1245.58</v>
      </c>
      <c r="AI1400" s="111">
        <v>662.55899999999997</v>
      </c>
      <c r="AJ1400" s="112"/>
      <c r="AK1400" s="114" t="s">
        <v>509</v>
      </c>
      <c r="AL1400" s="336">
        <v>7.2</v>
      </c>
      <c r="AM1400" s="44">
        <v>251.44834517999999</v>
      </c>
      <c r="AN1400" s="111">
        <v>0.3</v>
      </c>
      <c r="AO1400" s="111">
        <f t="shared" si="61"/>
        <v>1</v>
      </c>
      <c r="AP1400" s="111">
        <v>1</v>
      </c>
      <c r="AQ1400" s="111"/>
      <c r="AR1400" s="335" t="s">
        <v>295</v>
      </c>
      <c r="AS1400" s="111" t="s">
        <v>240</v>
      </c>
      <c r="AT1400" s="111" t="s">
        <v>295</v>
      </c>
      <c r="AU1400" s="111" t="s">
        <v>240</v>
      </c>
      <c r="AV1400" s="112" t="s">
        <v>167</v>
      </c>
      <c r="AW1400" s="112"/>
      <c r="AX1400" s="112">
        <v>22</v>
      </c>
      <c r="AY1400" s="112">
        <v>7.2</v>
      </c>
      <c r="AZ1400" s="334" t="s">
        <v>240</v>
      </c>
      <c r="BA1400" s="112">
        <v>251.22</v>
      </c>
      <c r="BB1400" s="130">
        <v>251.44834517999999</v>
      </c>
      <c r="BC1400" s="112">
        <v>0.3</v>
      </c>
      <c r="BD1400" s="112"/>
      <c r="BE1400" s="112">
        <v>0.3</v>
      </c>
      <c r="BF1400" s="112" t="s">
        <v>2187</v>
      </c>
      <c r="BG1400" s="114" t="s">
        <v>2188</v>
      </c>
      <c r="BH1400" s="112"/>
      <c r="BI1400" s="112"/>
      <c r="BJ1400" s="112">
        <v>0.01</v>
      </c>
      <c r="BK1400" s="56">
        <v>67.126999999999995</v>
      </c>
      <c r="BL1400" s="56">
        <v>20.357510000000001</v>
      </c>
      <c r="BM1400" s="56">
        <v>57.475000000000001</v>
      </c>
      <c r="BN1400" s="56">
        <v>4.6917999999999997</v>
      </c>
      <c r="BO1400" s="56">
        <v>72.524000000000001</v>
      </c>
      <c r="BP1400" s="223">
        <v>62.396999999999998</v>
      </c>
      <c r="BQ1400" s="112">
        <v>150.13</v>
      </c>
      <c r="BR1400" s="56"/>
      <c r="BS1400" s="112"/>
      <c r="BT1400" s="113" t="s">
        <v>487</v>
      </c>
      <c r="BU1400" s="114" t="s">
        <v>488</v>
      </c>
      <c r="BV1400" s="34"/>
      <c r="BW1400" s="34"/>
      <c r="BX1400" s="34"/>
    </row>
    <row r="1401" spans="1:76" x14ac:dyDescent="0.35">
      <c r="A1401" s="34" t="s">
        <v>277</v>
      </c>
      <c r="B1401" s="34"/>
      <c r="C1401" s="34"/>
      <c r="D1401" s="34"/>
      <c r="E1401" s="113" t="s">
        <v>2183</v>
      </c>
      <c r="F1401" s="113" t="s">
        <v>2184</v>
      </c>
      <c r="G1401" s="41">
        <v>1996</v>
      </c>
      <c r="H1401" s="34"/>
      <c r="I1401" s="34"/>
      <c r="J1401" s="113"/>
      <c r="K1401" s="39" t="s">
        <v>80</v>
      </c>
      <c r="L1401" s="39" t="s">
        <v>89</v>
      </c>
      <c r="M1401" s="39" t="s">
        <v>90</v>
      </c>
      <c r="N1401" s="39" t="s">
        <v>91</v>
      </c>
      <c r="O1401" s="39" t="s">
        <v>102</v>
      </c>
      <c r="P1401" s="39" t="s">
        <v>103</v>
      </c>
      <c r="Q1401" s="39" t="s">
        <v>104</v>
      </c>
      <c r="R1401" s="35" t="s">
        <v>105</v>
      </c>
      <c r="S1401" s="35" t="s">
        <v>105</v>
      </c>
      <c r="T1401" s="113" t="s">
        <v>2153</v>
      </c>
      <c r="U1401" s="39" t="s">
        <v>31</v>
      </c>
      <c r="V1401" s="35" t="s">
        <v>31</v>
      </c>
      <c r="W1401" s="34" t="s">
        <v>280</v>
      </c>
      <c r="X1401" s="35" t="s">
        <v>284</v>
      </c>
      <c r="Y1401" s="113" t="s">
        <v>2164</v>
      </c>
      <c r="Z1401" s="39" t="s">
        <v>239</v>
      </c>
      <c r="AA1401" s="112"/>
      <c r="AB1401" s="112"/>
      <c r="AC1401" s="41">
        <v>96</v>
      </c>
      <c r="AD1401" s="41" t="s">
        <v>240</v>
      </c>
      <c r="AE1401" s="41" t="s">
        <v>508</v>
      </c>
      <c r="AF1401" s="332" t="s">
        <v>240</v>
      </c>
      <c r="AG1401" s="112"/>
      <c r="AH1401" s="112">
        <v>22.24</v>
      </c>
      <c r="AI1401" s="111">
        <v>18.669</v>
      </c>
      <c r="AJ1401" s="112"/>
      <c r="AK1401" s="114" t="s">
        <v>509</v>
      </c>
      <c r="AL1401" s="336">
        <v>7.3</v>
      </c>
      <c r="AM1401" s="44">
        <v>45.580328370000004</v>
      </c>
      <c r="AN1401" s="111">
        <v>2.65</v>
      </c>
      <c r="AO1401" s="111">
        <f t="shared" si="61"/>
        <v>1</v>
      </c>
      <c r="AP1401" s="111">
        <v>1</v>
      </c>
      <c r="AQ1401" s="111"/>
      <c r="AR1401" s="335" t="s">
        <v>295</v>
      </c>
      <c r="AS1401" s="111" t="s">
        <v>240</v>
      </c>
      <c r="AT1401" s="111" t="s">
        <v>295</v>
      </c>
      <c r="AU1401" s="111" t="s">
        <v>240</v>
      </c>
      <c r="AV1401" s="112" t="s">
        <v>510</v>
      </c>
      <c r="AW1401" s="112"/>
      <c r="AX1401" s="112">
        <v>22</v>
      </c>
      <c r="AY1401" s="112">
        <v>7.3</v>
      </c>
      <c r="AZ1401" s="334" t="s">
        <v>240</v>
      </c>
      <c r="BA1401" s="112">
        <v>45.53</v>
      </c>
      <c r="BB1401" s="130">
        <v>45.580328370000004</v>
      </c>
      <c r="BC1401" s="112">
        <v>2.65</v>
      </c>
      <c r="BD1401" s="112"/>
      <c r="BE1401" s="112">
        <v>2.65</v>
      </c>
      <c r="BF1401" s="112" t="s">
        <v>2185</v>
      </c>
      <c r="BG1401" s="114" t="s">
        <v>2186</v>
      </c>
      <c r="BH1401" s="112"/>
      <c r="BI1401" s="112"/>
      <c r="BJ1401" s="112">
        <v>10</v>
      </c>
      <c r="BK1401" s="56">
        <v>13.491099999999999</v>
      </c>
      <c r="BL1401" s="56">
        <v>2.8880650000000001</v>
      </c>
      <c r="BM1401" s="56">
        <v>1.6093</v>
      </c>
      <c r="BN1401" s="56">
        <v>0.39100000000000001</v>
      </c>
      <c r="BO1401" s="56">
        <v>3.3620000000000001</v>
      </c>
      <c r="BP1401" s="223">
        <v>1.4180999999999999</v>
      </c>
      <c r="BQ1401" s="112">
        <v>44.03</v>
      </c>
      <c r="BR1401" s="56"/>
      <c r="BS1401" s="112"/>
      <c r="BT1401" s="113" t="s">
        <v>487</v>
      </c>
      <c r="BU1401" s="114" t="s">
        <v>488</v>
      </c>
      <c r="BV1401" s="34"/>
      <c r="BW1401" s="34"/>
      <c r="BX1401" s="34"/>
    </row>
    <row r="1402" spans="1:76" x14ac:dyDescent="0.35">
      <c r="A1402" s="34" t="s">
        <v>277</v>
      </c>
      <c r="B1402" s="34"/>
      <c r="C1402" s="34"/>
      <c r="D1402" s="34"/>
      <c r="E1402" s="113" t="s">
        <v>2183</v>
      </c>
      <c r="F1402" s="113" t="s">
        <v>2184</v>
      </c>
      <c r="G1402" s="41">
        <v>1996</v>
      </c>
      <c r="H1402" s="34"/>
      <c r="I1402" s="34"/>
      <c r="J1402" s="113"/>
      <c r="K1402" s="39" t="s">
        <v>80</v>
      </c>
      <c r="L1402" s="39" t="s">
        <v>89</v>
      </c>
      <c r="M1402" s="39" t="s">
        <v>90</v>
      </c>
      <c r="N1402" s="39" t="s">
        <v>91</v>
      </c>
      <c r="O1402" s="39" t="s">
        <v>102</v>
      </c>
      <c r="P1402" s="39" t="s">
        <v>103</v>
      </c>
      <c r="Q1402" s="39" t="s">
        <v>104</v>
      </c>
      <c r="R1402" s="35" t="s">
        <v>105</v>
      </c>
      <c r="S1402" s="35" t="s">
        <v>105</v>
      </c>
      <c r="T1402" s="368" t="s">
        <v>2153</v>
      </c>
      <c r="U1402" s="39" t="s">
        <v>31</v>
      </c>
      <c r="V1402" s="35" t="s">
        <v>31</v>
      </c>
      <c r="W1402" s="34" t="s">
        <v>280</v>
      </c>
      <c r="X1402" s="35" t="s">
        <v>284</v>
      </c>
      <c r="Y1402" s="368" t="s">
        <v>2164</v>
      </c>
      <c r="Z1402" s="39" t="s">
        <v>239</v>
      </c>
      <c r="AA1402" s="365"/>
      <c r="AB1402" s="365"/>
      <c r="AC1402" s="367">
        <v>96</v>
      </c>
      <c r="AD1402" s="367" t="s">
        <v>240</v>
      </c>
      <c r="AE1402" s="367" t="s">
        <v>508</v>
      </c>
      <c r="AF1402" s="332" t="s">
        <v>240</v>
      </c>
      <c r="AG1402" s="365"/>
      <c r="AH1402" s="365">
        <v>83.89</v>
      </c>
      <c r="AI1402" s="111">
        <v>79.629000000000005</v>
      </c>
      <c r="AJ1402" s="365"/>
      <c r="AK1402" s="366" t="s">
        <v>509</v>
      </c>
      <c r="AL1402" s="336">
        <v>7.33</v>
      </c>
      <c r="AM1402" s="44">
        <v>85.151704097999996</v>
      </c>
      <c r="AN1402" s="111">
        <v>1.99</v>
      </c>
      <c r="AO1402" s="111">
        <f t="shared" si="61"/>
        <v>1</v>
      </c>
      <c r="AP1402" s="111">
        <v>1</v>
      </c>
      <c r="AQ1402" s="111"/>
      <c r="AR1402" s="335" t="s">
        <v>295</v>
      </c>
      <c r="AS1402" s="111" t="s">
        <v>240</v>
      </c>
      <c r="AT1402" s="111" t="s">
        <v>295</v>
      </c>
      <c r="AU1402" s="111" t="s">
        <v>240</v>
      </c>
      <c r="AV1402" s="365" t="s">
        <v>167</v>
      </c>
      <c r="AW1402" s="365"/>
      <c r="AX1402" s="365">
        <v>22</v>
      </c>
      <c r="AY1402" s="112">
        <v>7.33</v>
      </c>
      <c r="AZ1402" s="334" t="s">
        <v>240</v>
      </c>
      <c r="BA1402" s="365">
        <v>85.07</v>
      </c>
      <c r="BB1402" s="130">
        <v>85.151704097999996</v>
      </c>
      <c r="BC1402" s="365">
        <v>1.99</v>
      </c>
      <c r="BD1402" s="365"/>
      <c r="BE1402" s="365">
        <v>1.99</v>
      </c>
      <c r="BF1402" s="112" t="s">
        <v>2187</v>
      </c>
      <c r="BG1402" s="114" t="s">
        <v>2188</v>
      </c>
      <c r="BH1402" s="112"/>
      <c r="BI1402" s="112"/>
      <c r="BJ1402" s="112">
        <v>10</v>
      </c>
      <c r="BK1402" s="56">
        <v>22.792999999999999</v>
      </c>
      <c r="BL1402" s="56">
        <v>6.8571109999999997</v>
      </c>
      <c r="BM1402" s="56">
        <v>13.794</v>
      </c>
      <c r="BN1402" s="56">
        <v>1.9549000000000001</v>
      </c>
      <c r="BO1402" s="56">
        <v>19.212</v>
      </c>
      <c r="BP1402" s="223">
        <v>15.954000000000001</v>
      </c>
      <c r="BQ1402" s="365">
        <v>58.05</v>
      </c>
      <c r="BR1402" s="56"/>
      <c r="BS1402" s="365"/>
      <c r="BT1402" s="113" t="s">
        <v>487</v>
      </c>
      <c r="BU1402" s="114" t="s">
        <v>488</v>
      </c>
      <c r="BV1402" s="34"/>
      <c r="BW1402" s="34"/>
      <c r="BX1402" s="34"/>
    </row>
    <row r="1403" spans="1:76" x14ac:dyDescent="0.35">
      <c r="A1403" s="34" t="s">
        <v>277</v>
      </c>
      <c r="B1403" s="34"/>
      <c r="C1403" s="34"/>
      <c r="D1403" s="34"/>
      <c r="E1403" s="113" t="s">
        <v>2183</v>
      </c>
      <c r="F1403" s="113" t="s">
        <v>2184</v>
      </c>
      <c r="G1403" s="41">
        <v>1996</v>
      </c>
      <c r="H1403" s="34"/>
      <c r="I1403" s="34"/>
      <c r="J1403" s="113"/>
      <c r="K1403" s="39" t="s">
        <v>80</v>
      </c>
      <c r="L1403" s="39" t="s">
        <v>89</v>
      </c>
      <c r="M1403" s="39" t="s">
        <v>90</v>
      </c>
      <c r="N1403" s="39" t="s">
        <v>91</v>
      </c>
      <c r="O1403" s="39" t="s">
        <v>102</v>
      </c>
      <c r="P1403" s="39" t="s">
        <v>103</v>
      </c>
      <c r="Q1403" s="39" t="s">
        <v>104</v>
      </c>
      <c r="R1403" s="35" t="s">
        <v>105</v>
      </c>
      <c r="S1403" s="35" t="s">
        <v>105</v>
      </c>
      <c r="T1403" s="113" t="s">
        <v>2153</v>
      </c>
      <c r="U1403" s="39" t="s">
        <v>31</v>
      </c>
      <c r="V1403" s="35" t="s">
        <v>31</v>
      </c>
      <c r="W1403" s="34" t="s">
        <v>280</v>
      </c>
      <c r="X1403" s="35" t="s">
        <v>284</v>
      </c>
      <c r="Y1403" s="113" t="s">
        <v>2164</v>
      </c>
      <c r="Z1403" s="39" t="s">
        <v>239</v>
      </c>
      <c r="AA1403" s="112"/>
      <c r="AB1403" s="112"/>
      <c r="AC1403" s="41">
        <v>96</v>
      </c>
      <c r="AD1403" s="41" t="s">
        <v>240</v>
      </c>
      <c r="AE1403" s="41" t="s">
        <v>508</v>
      </c>
      <c r="AF1403" s="332" t="s">
        <v>240</v>
      </c>
      <c r="AG1403" s="112"/>
      <c r="AH1403" s="112">
        <v>22.24</v>
      </c>
      <c r="AI1403" s="111">
        <v>20.446999999999999</v>
      </c>
      <c r="AJ1403" s="112"/>
      <c r="AK1403" s="114" t="s">
        <v>509</v>
      </c>
      <c r="AL1403" s="336">
        <v>7.52</v>
      </c>
      <c r="AM1403" s="44">
        <v>19.033947835999999</v>
      </c>
      <c r="AN1403" s="111">
        <v>2.4910000000000001</v>
      </c>
      <c r="AO1403" s="111">
        <f t="shared" si="61"/>
        <v>1</v>
      </c>
      <c r="AP1403" s="111">
        <v>1</v>
      </c>
      <c r="AQ1403" s="111"/>
      <c r="AR1403" s="335" t="s">
        <v>295</v>
      </c>
      <c r="AS1403" s="111" t="s">
        <v>240</v>
      </c>
      <c r="AT1403" s="111" t="s">
        <v>295</v>
      </c>
      <c r="AU1403" s="111" t="s">
        <v>240</v>
      </c>
      <c r="AV1403" s="112" t="s">
        <v>167</v>
      </c>
      <c r="AW1403" s="112"/>
      <c r="AX1403" s="112">
        <v>22</v>
      </c>
      <c r="AY1403" s="112">
        <v>7.52</v>
      </c>
      <c r="AZ1403" s="334" t="s">
        <v>240</v>
      </c>
      <c r="BA1403" s="112">
        <v>19.010000000000002</v>
      </c>
      <c r="BB1403" s="130">
        <v>19.033947835999999</v>
      </c>
      <c r="BC1403" s="112">
        <v>2.4910000000000001</v>
      </c>
      <c r="BD1403" s="112"/>
      <c r="BE1403" s="112">
        <v>2.4910000000000001</v>
      </c>
      <c r="BF1403" s="112" t="s">
        <v>2187</v>
      </c>
      <c r="BG1403" s="114" t="s">
        <v>2188</v>
      </c>
      <c r="BH1403" s="112"/>
      <c r="BI1403" s="112"/>
      <c r="BJ1403" s="112">
        <v>10</v>
      </c>
      <c r="BK1403" s="56">
        <v>5.0813300000000003</v>
      </c>
      <c r="BL1403" s="56">
        <v>1.541007</v>
      </c>
      <c r="BM1403" s="56">
        <v>3.4485000000000001</v>
      </c>
      <c r="BN1403" s="56">
        <v>0.78200000000000003</v>
      </c>
      <c r="BO1403" s="56">
        <v>0.96060000000000001</v>
      </c>
      <c r="BP1403" s="223">
        <v>4.9634</v>
      </c>
      <c r="BQ1403" s="112">
        <v>19.010000000000002</v>
      </c>
      <c r="BR1403" s="56"/>
      <c r="BS1403" s="112"/>
      <c r="BT1403" s="113" t="s">
        <v>487</v>
      </c>
      <c r="BU1403" s="114" t="s">
        <v>488</v>
      </c>
      <c r="BV1403" s="34"/>
      <c r="BW1403" s="34"/>
      <c r="BX1403" s="34"/>
    </row>
    <row r="1404" spans="1:76" x14ac:dyDescent="0.35">
      <c r="A1404" s="34" t="s">
        <v>277</v>
      </c>
      <c r="B1404" s="34"/>
      <c r="C1404" s="34"/>
      <c r="D1404" s="34"/>
      <c r="E1404" s="113" t="s">
        <v>2183</v>
      </c>
      <c r="F1404" s="113" t="s">
        <v>2184</v>
      </c>
      <c r="G1404" s="41">
        <v>1996</v>
      </c>
      <c r="H1404" s="34"/>
      <c r="I1404" s="34"/>
      <c r="J1404" s="113"/>
      <c r="K1404" s="39" t="s">
        <v>80</v>
      </c>
      <c r="L1404" s="39" t="s">
        <v>89</v>
      </c>
      <c r="M1404" s="39" t="s">
        <v>90</v>
      </c>
      <c r="N1404" s="39" t="s">
        <v>91</v>
      </c>
      <c r="O1404" s="39" t="s">
        <v>102</v>
      </c>
      <c r="P1404" s="39" t="s">
        <v>103</v>
      </c>
      <c r="Q1404" s="39" t="s">
        <v>104</v>
      </c>
      <c r="R1404" s="35" t="s">
        <v>105</v>
      </c>
      <c r="S1404" s="35" t="s">
        <v>105</v>
      </c>
      <c r="T1404" s="113" t="s">
        <v>2153</v>
      </c>
      <c r="U1404" s="39" t="s">
        <v>31</v>
      </c>
      <c r="V1404" s="35" t="s">
        <v>31</v>
      </c>
      <c r="W1404" s="34" t="s">
        <v>280</v>
      </c>
      <c r="X1404" s="35" t="s">
        <v>284</v>
      </c>
      <c r="Y1404" s="113" t="s">
        <v>2164</v>
      </c>
      <c r="Z1404" s="39" t="s">
        <v>239</v>
      </c>
      <c r="AA1404" s="112"/>
      <c r="AB1404" s="112"/>
      <c r="AC1404" s="41">
        <v>96</v>
      </c>
      <c r="AD1404" s="41" t="s">
        <v>240</v>
      </c>
      <c r="AE1404" s="41" t="s">
        <v>508</v>
      </c>
      <c r="AF1404" s="332" t="s">
        <v>240</v>
      </c>
      <c r="AG1404" s="112"/>
      <c r="AH1404" s="112">
        <v>26.69</v>
      </c>
      <c r="AI1404" s="111">
        <v>26.67</v>
      </c>
      <c r="AJ1404" s="112"/>
      <c r="AK1404" s="114" t="s">
        <v>509</v>
      </c>
      <c r="AL1404" s="336">
        <v>7.52</v>
      </c>
      <c r="AM1404" s="44">
        <v>27.048248016000002</v>
      </c>
      <c r="AN1404" s="111">
        <v>2.4910000000000001</v>
      </c>
      <c r="AO1404" s="111">
        <f t="shared" si="61"/>
        <v>1</v>
      </c>
      <c r="AP1404" s="111">
        <v>1</v>
      </c>
      <c r="AQ1404" s="111"/>
      <c r="AR1404" s="335" t="s">
        <v>295</v>
      </c>
      <c r="AS1404" s="111" t="s">
        <v>240</v>
      </c>
      <c r="AT1404" s="111" t="s">
        <v>295</v>
      </c>
      <c r="AU1404" s="111" t="s">
        <v>240</v>
      </c>
      <c r="AV1404" s="112" t="s">
        <v>167</v>
      </c>
      <c r="AW1404" s="112"/>
      <c r="AX1404" s="112">
        <v>22</v>
      </c>
      <c r="AY1404" s="112">
        <v>7.52</v>
      </c>
      <c r="AZ1404" s="334" t="s">
        <v>240</v>
      </c>
      <c r="BA1404" s="112">
        <v>27.02</v>
      </c>
      <c r="BB1404" s="130">
        <v>27.048248016000002</v>
      </c>
      <c r="BC1404" s="112">
        <v>2.4910000000000001</v>
      </c>
      <c r="BD1404" s="112"/>
      <c r="BE1404" s="112">
        <v>2.4910000000000001</v>
      </c>
      <c r="BF1404" s="112" t="s">
        <v>2187</v>
      </c>
      <c r="BG1404" s="114" t="s">
        <v>2188</v>
      </c>
      <c r="BH1404" s="112"/>
      <c r="BI1404" s="112"/>
      <c r="BJ1404" s="112">
        <v>10</v>
      </c>
      <c r="BK1404" s="56">
        <v>7.2208399999999999</v>
      </c>
      <c r="BL1404" s="56">
        <v>2.1898520000000001</v>
      </c>
      <c r="BM1404" s="56">
        <v>20.690999999999999</v>
      </c>
      <c r="BN1404" s="56">
        <v>1.5639000000000001</v>
      </c>
      <c r="BO1404" s="56">
        <v>10.566000000000001</v>
      </c>
      <c r="BP1404" s="223">
        <v>26.59</v>
      </c>
      <c r="BQ1404" s="112">
        <v>20.010000000000002</v>
      </c>
      <c r="BR1404" s="56"/>
      <c r="BS1404" s="112"/>
      <c r="BT1404" s="113" t="s">
        <v>487</v>
      </c>
      <c r="BU1404" s="114" t="s">
        <v>488</v>
      </c>
      <c r="BV1404" s="34"/>
      <c r="BW1404" s="34"/>
      <c r="BX1404" s="34"/>
    </row>
    <row r="1405" spans="1:76" x14ac:dyDescent="0.35">
      <c r="A1405" s="34" t="s">
        <v>277</v>
      </c>
      <c r="B1405" s="34"/>
      <c r="C1405" s="34"/>
      <c r="D1405" s="34"/>
      <c r="E1405" s="113" t="s">
        <v>2183</v>
      </c>
      <c r="F1405" s="113" t="s">
        <v>2184</v>
      </c>
      <c r="G1405" s="41">
        <v>1996</v>
      </c>
      <c r="H1405" s="34"/>
      <c r="I1405" s="34"/>
      <c r="J1405" s="113"/>
      <c r="K1405" s="39" t="s">
        <v>80</v>
      </c>
      <c r="L1405" s="39" t="s">
        <v>89</v>
      </c>
      <c r="M1405" s="39" t="s">
        <v>90</v>
      </c>
      <c r="N1405" s="39" t="s">
        <v>91</v>
      </c>
      <c r="O1405" s="39" t="s">
        <v>102</v>
      </c>
      <c r="P1405" s="39" t="s">
        <v>103</v>
      </c>
      <c r="Q1405" s="39" t="s">
        <v>104</v>
      </c>
      <c r="R1405" s="35" t="s">
        <v>105</v>
      </c>
      <c r="S1405" s="35" t="s">
        <v>105</v>
      </c>
      <c r="T1405" s="113" t="s">
        <v>2153</v>
      </c>
      <c r="U1405" s="39" t="s">
        <v>31</v>
      </c>
      <c r="V1405" s="35" t="s">
        <v>31</v>
      </c>
      <c r="W1405" s="34" t="s">
        <v>280</v>
      </c>
      <c r="X1405" s="35" t="s">
        <v>284</v>
      </c>
      <c r="Y1405" s="113" t="s">
        <v>2164</v>
      </c>
      <c r="Z1405" s="39" t="s">
        <v>239</v>
      </c>
      <c r="AA1405" s="112"/>
      <c r="AB1405" s="112"/>
      <c r="AC1405" s="41">
        <v>96</v>
      </c>
      <c r="AD1405" s="41" t="s">
        <v>240</v>
      </c>
      <c r="AE1405" s="41" t="s">
        <v>508</v>
      </c>
      <c r="AF1405" s="332" t="s">
        <v>240</v>
      </c>
      <c r="AG1405" s="112"/>
      <c r="AH1405" s="112">
        <v>24.14</v>
      </c>
      <c r="AI1405" s="111">
        <v>24.14</v>
      </c>
      <c r="AJ1405" s="112"/>
      <c r="AK1405" s="114" t="s">
        <v>509</v>
      </c>
      <c r="AL1405" s="336">
        <v>7.53</v>
      </c>
      <c r="AM1405" s="44">
        <v>34.060731038</v>
      </c>
      <c r="AN1405" s="111">
        <v>2.4910000000000001</v>
      </c>
      <c r="AO1405" s="111">
        <f t="shared" si="61"/>
        <v>1</v>
      </c>
      <c r="AP1405" s="111">
        <v>1</v>
      </c>
      <c r="AQ1405" s="111"/>
      <c r="AR1405" s="335" t="s">
        <v>295</v>
      </c>
      <c r="AS1405" s="111" t="s">
        <v>240</v>
      </c>
      <c r="AT1405" s="111" t="s">
        <v>295</v>
      </c>
      <c r="AU1405" s="111" t="s">
        <v>240</v>
      </c>
      <c r="AV1405" s="112" t="s">
        <v>167</v>
      </c>
      <c r="AW1405" s="112"/>
      <c r="AX1405" s="112">
        <v>22</v>
      </c>
      <c r="AY1405" s="112">
        <v>7.53</v>
      </c>
      <c r="AZ1405" s="334" t="s">
        <v>240</v>
      </c>
      <c r="BA1405" s="112">
        <v>34.020000000000003</v>
      </c>
      <c r="BB1405" s="130">
        <v>34.060731038</v>
      </c>
      <c r="BC1405" s="112">
        <v>2.4910000000000001</v>
      </c>
      <c r="BD1405" s="112"/>
      <c r="BE1405" s="112">
        <v>2.4910000000000001</v>
      </c>
      <c r="BF1405" s="112" t="s">
        <v>2187</v>
      </c>
      <c r="BG1405" s="114" t="s">
        <v>2188</v>
      </c>
      <c r="BH1405" s="112"/>
      <c r="BI1405" s="112"/>
      <c r="BJ1405" s="112">
        <v>10</v>
      </c>
      <c r="BK1405" s="56">
        <v>9.0929000000000002</v>
      </c>
      <c r="BL1405" s="56">
        <v>2.7575910000000001</v>
      </c>
      <c r="BM1405" s="56">
        <v>3.4485000000000001</v>
      </c>
      <c r="BN1405" s="56">
        <v>0.78200000000000003</v>
      </c>
      <c r="BO1405" s="56">
        <v>9.6058000000000003</v>
      </c>
      <c r="BP1405" s="223">
        <v>4.6089000000000002</v>
      </c>
      <c r="BQ1405" s="112">
        <v>20.010000000000002</v>
      </c>
      <c r="BR1405" s="56"/>
      <c r="BS1405" s="112"/>
      <c r="BT1405" s="113" t="s">
        <v>487</v>
      </c>
      <c r="BU1405" s="114" t="s">
        <v>488</v>
      </c>
      <c r="BV1405" s="34"/>
      <c r="BW1405" s="34"/>
      <c r="BX1405" s="34"/>
    </row>
    <row r="1406" spans="1:76" x14ac:dyDescent="0.35">
      <c r="A1406" s="34" t="s">
        <v>277</v>
      </c>
      <c r="B1406" s="34"/>
      <c r="C1406" s="34"/>
      <c r="D1406" s="34"/>
      <c r="E1406" s="113" t="s">
        <v>2183</v>
      </c>
      <c r="F1406" s="113" t="s">
        <v>2184</v>
      </c>
      <c r="G1406" s="41">
        <v>1996</v>
      </c>
      <c r="H1406" s="34"/>
      <c r="I1406" s="34"/>
      <c r="J1406" s="113"/>
      <c r="K1406" s="39" t="s">
        <v>80</v>
      </c>
      <c r="L1406" s="39" t="s">
        <v>89</v>
      </c>
      <c r="M1406" s="39" t="s">
        <v>90</v>
      </c>
      <c r="N1406" s="39" t="s">
        <v>91</v>
      </c>
      <c r="O1406" s="39" t="s">
        <v>102</v>
      </c>
      <c r="P1406" s="39" t="s">
        <v>103</v>
      </c>
      <c r="Q1406" s="39" t="s">
        <v>104</v>
      </c>
      <c r="R1406" s="35" t="s">
        <v>105</v>
      </c>
      <c r="S1406" s="35" t="s">
        <v>105</v>
      </c>
      <c r="T1406" s="113" t="s">
        <v>2153</v>
      </c>
      <c r="U1406" s="39" t="s">
        <v>31</v>
      </c>
      <c r="V1406" s="35" t="s">
        <v>31</v>
      </c>
      <c r="W1406" s="34" t="s">
        <v>280</v>
      </c>
      <c r="X1406" s="35" t="s">
        <v>284</v>
      </c>
      <c r="Y1406" s="113" t="s">
        <v>2164</v>
      </c>
      <c r="Z1406" s="39" t="s">
        <v>239</v>
      </c>
      <c r="AA1406" s="112"/>
      <c r="AB1406" s="364"/>
      <c r="AC1406" s="363">
        <v>96</v>
      </c>
      <c r="AD1406" s="363" t="s">
        <v>240</v>
      </c>
      <c r="AE1406" s="41" t="s">
        <v>508</v>
      </c>
      <c r="AF1406" s="332" t="s">
        <v>240</v>
      </c>
      <c r="AG1406" s="112"/>
      <c r="AH1406" s="112">
        <v>36.86</v>
      </c>
      <c r="AI1406" s="111">
        <v>34.988500000000002</v>
      </c>
      <c r="AJ1406" s="112"/>
      <c r="AK1406" s="114" t="s">
        <v>509</v>
      </c>
      <c r="AL1406" s="336">
        <v>7.54</v>
      </c>
      <c r="AM1406" s="44">
        <v>51.091219348000003</v>
      </c>
      <c r="AN1406" s="111">
        <v>2.4900000000000002</v>
      </c>
      <c r="AO1406" s="111">
        <f t="shared" ref="AO1406:AO1469" si="62">IF(AP1406=1,1,"xx")</f>
        <v>1</v>
      </c>
      <c r="AP1406" s="111">
        <v>1</v>
      </c>
      <c r="AQ1406" s="111"/>
      <c r="AR1406" s="335" t="s">
        <v>295</v>
      </c>
      <c r="AS1406" s="111" t="s">
        <v>240</v>
      </c>
      <c r="AT1406" s="111" t="s">
        <v>295</v>
      </c>
      <c r="AU1406" s="111" t="s">
        <v>240</v>
      </c>
      <c r="AV1406" s="112" t="s">
        <v>167</v>
      </c>
      <c r="AW1406" s="112"/>
      <c r="AX1406" s="112">
        <v>22</v>
      </c>
      <c r="AY1406" s="112">
        <v>7.54</v>
      </c>
      <c r="AZ1406" s="334" t="s">
        <v>240</v>
      </c>
      <c r="BA1406" s="112">
        <v>51.04</v>
      </c>
      <c r="BB1406" s="130">
        <v>51.091219348000003</v>
      </c>
      <c r="BC1406" s="112">
        <v>2.4900000000000002</v>
      </c>
      <c r="BD1406" s="112"/>
      <c r="BE1406" s="112">
        <v>2.4900000000000002</v>
      </c>
      <c r="BF1406" s="112" t="s">
        <v>2187</v>
      </c>
      <c r="BG1406" s="114" t="s">
        <v>2188</v>
      </c>
      <c r="BH1406" s="112"/>
      <c r="BI1406" s="112"/>
      <c r="BJ1406" s="112">
        <v>10</v>
      </c>
      <c r="BK1406" s="56">
        <v>13.6394</v>
      </c>
      <c r="BL1406" s="56">
        <v>4.1363859999999999</v>
      </c>
      <c r="BM1406" s="56">
        <v>3.4485000000000001</v>
      </c>
      <c r="BN1406" s="56">
        <v>0.78200000000000003</v>
      </c>
      <c r="BO1406" s="56">
        <v>16.809999999999999</v>
      </c>
      <c r="BP1406" s="223">
        <v>4.6089000000000002</v>
      </c>
      <c r="BQ1406" s="112">
        <v>21.02</v>
      </c>
      <c r="BR1406" s="56"/>
      <c r="BS1406" s="112"/>
      <c r="BT1406" s="113" t="s">
        <v>487</v>
      </c>
      <c r="BU1406" s="114" t="s">
        <v>488</v>
      </c>
      <c r="BV1406" s="34"/>
      <c r="BW1406" s="34"/>
      <c r="BX1406" s="34"/>
    </row>
    <row r="1407" spans="1:76" x14ac:dyDescent="0.35">
      <c r="A1407" s="34" t="s">
        <v>277</v>
      </c>
      <c r="B1407" s="34"/>
      <c r="C1407" s="34"/>
      <c r="D1407" s="34"/>
      <c r="E1407" s="113" t="s">
        <v>2183</v>
      </c>
      <c r="F1407" s="113" t="s">
        <v>2184</v>
      </c>
      <c r="G1407" s="41">
        <v>1996</v>
      </c>
      <c r="H1407" s="34"/>
      <c r="I1407" s="34"/>
      <c r="J1407" s="113"/>
      <c r="K1407" s="39" t="s">
        <v>80</v>
      </c>
      <c r="L1407" s="39" t="s">
        <v>89</v>
      </c>
      <c r="M1407" s="39" t="s">
        <v>90</v>
      </c>
      <c r="N1407" s="39" t="s">
        <v>91</v>
      </c>
      <c r="O1407" s="39" t="s">
        <v>102</v>
      </c>
      <c r="P1407" s="39" t="s">
        <v>103</v>
      </c>
      <c r="Q1407" s="39" t="s">
        <v>104</v>
      </c>
      <c r="R1407" s="35" t="s">
        <v>105</v>
      </c>
      <c r="S1407" s="35" t="s">
        <v>105</v>
      </c>
      <c r="T1407" s="113" t="s">
        <v>2153</v>
      </c>
      <c r="U1407" s="39" t="s">
        <v>31</v>
      </c>
      <c r="V1407" s="35" t="s">
        <v>31</v>
      </c>
      <c r="W1407" s="34" t="s">
        <v>280</v>
      </c>
      <c r="X1407" s="35" t="s">
        <v>284</v>
      </c>
      <c r="Y1407" s="113" t="s">
        <v>2164</v>
      </c>
      <c r="Z1407" s="39" t="s">
        <v>239</v>
      </c>
      <c r="AA1407" s="112"/>
      <c r="AB1407" s="112"/>
      <c r="AC1407" s="41">
        <v>96</v>
      </c>
      <c r="AD1407" s="41" t="s">
        <v>240</v>
      </c>
      <c r="AE1407" s="41" t="s">
        <v>508</v>
      </c>
      <c r="AF1407" s="332" t="s">
        <v>240</v>
      </c>
      <c r="AG1407" s="112"/>
      <c r="AH1407" s="112">
        <v>20.329999999999998</v>
      </c>
      <c r="AI1407" s="111">
        <v>20.32</v>
      </c>
      <c r="AJ1407" s="112"/>
      <c r="AK1407" s="114" t="s">
        <v>509</v>
      </c>
      <c r="AL1407" s="336">
        <v>7.55</v>
      </c>
      <c r="AM1407" s="44">
        <v>27.048248016000002</v>
      </c>
      <c r="AN1407" s="111">
        <v>2.4910000000000001</v>
      </c>
      <c r="AO1407" s="111">
        <f t="shared" si="62"/>
        <v>1</v>
      </c>
      <c r="AP1407" s="111">
        <v>1</v>
      </c>
      <c r="AQ1407" s="111"/>
      <c r="AR1407" s="335" t="s">
        <v>295</v>
      </c>
      <c r="AS1407" s="111" t="s">
        <v>240</v>
      </c>
      <c r="AT1407" s="111" t="s">
        <v>295</v>
      </c>
      <c r="AU1407" s="111" t="s">
        <v>240</v>
      </c>
      <c r="AV1407" s="112" t="s">
        <v>167</v>
      </c>
      <c r="AW1407" s="112"/>
      <c r="AX1407" s="112">
        <v>22</v>
      </c>
      <c r="AY1407" s="112">
        <v>7.55</v>
      </c>
      <c r="AZ1407" s="334" t="s">
        <v>240</v>
      </c>
      <c r="BA1407" s="112">
        <v>27.02</v>
      </c>
      <c r="BB1407" s="130">
        <v>27.048248016000002</v>
      </c>
      <c r="BC1407" s="112">
        <v>2.4910000000000001</v>
      </c>
      <c r="BD1407" s="112"/>
      <c r="BE1407" s="112">
        <v>2.4910000000000001</v>
      </c>
      <c r="BF1407" s="112" t="s">
        <v>2187</v>
      </c>
      <c r="BG1407" s="114" t="s">
        <v>2188</v>
      </c>
      <c r="BH1407" s="112"/>
      <c r="BI1407" s="112"/>
      <c r="BJ1407" s="112">
        <v>10</v>
      </c>
      <c r="BK1407" s="56">
        <v>7.2208399999999999</v>
      </c>
      <c r="BL1407" s="56">
        <v>2.1898520000000001</v>
      </c>
      <c r="BM1407" s="56">
        <v>10.345000000000001</v>
      </c>
      <c r="BN1407" s="56">
        <v>1.1729000000000001</v>
      </c>
      <c r="BO1407" s="56">
        <v>5.2831999999999999</v>
      </c>
      <c r="BP1407" s="223">
        <v>13.118</v>
      </c>
      <c r="BQ1407" s="112">
        <v>20.010000000000002</v>
      </c>
      <c r="BR1407" s="56"/>
      <c r="BS1407" s="112"/>
      <c r="BT1407" s="113" t="s">
        <v>487</v>
      </c>
      <c r="BU1407" s="114" t="s">
        <v>488</v>
      </c>
      <c r="BV1407" s="34"/>
      <c r="BW1407" s="34"/>
      <c r="BX1407" s="34"/>
    </row>
    <row r="1408" spans="1:76" x14ac:dyDescent="0.35">
      <c r="A1408" s="34" t="s">
        <v>277</v>
      </c>
      <c r="B1408" s="34"/>
      <c r="C1408" s="34"/>
      <c r="D1408" s="34"/>
      <c r="E1408" s="113" t="s">
        <v>2183</v>
      </c>
      <c r="F1408" s="113" t="s">
        <v>2184</v>
      </c>
      <c r="G1408" s="41">
        <v>1996</v>
      </c>
      <c r="H1408" s="34"/>
      <c r="I1408" s="34"/>
      <c r="J1408" s="113"/>
      <c r="K1408" s="39" t="s">
        <v>80</v>
      </c>
      <c r="L1408" s="39" t="s">
        <v>89</v>
      </c>
      <c r="M1408" s="39" t="s">
        <v>90</v>
      </c>
      <c r="N1408" s="39" t="s">
        <v>91</v>
      </c>
      <c r="O1408" s="39" t="s">
        <v>102</v>
      </c>
      <c r="P1408" s="39" t="s">
        <v>103</v>
      </c>
      <c r="Q1408" s="39" t="s">
        <v>104</v>
      </c>
      <c r="R1408" s="35" t="s">
        <v>105</v>
      </c>
      <c r="S1408" s="35" t="s">
        <v>105</v>
      </c>
      <c r="T1408" s="113" t="s">
        <v>2153</v>
      </c>
      <c r="U1408" s="39" t="s">
        <v>31</v>
      </c>
      <c r="V1408" s="35" t="s">
        <v>31</v>
      </c>
      <c r="W1408" s="34" t="s">
        <v>280</v>
      </c>
      <c r="X1408" s="35" t="s">
        <v>284</v>
      </c>
      <c r="Y1408" s="113" t="s">
        <v>2164</v>
      </c>
      <c r="Z1408" s="39" t="s">
        <v>239</v>
      </c>
      <c r="AA1408" s="112"/>
      <c r="AB1408" s="112"/>
      <c r="AC1408" s="41">
        <v>96</v>
      </c>
      <c r="AD1408" s="41" t="s">
        <v>240</v>
      </c>
      <c r="AE1408" s="41" t="s">
        <v>508</v>
      </c>
      <c r="AF1408" s="332" t="s">
        <v>240</v>
      </c>
      <c r="AG1408" s="112"/>
      <c r="AH1408" s="112">
        <v>13.98</v>
      </c>
      <c r="AI1408" s="111">
        <v>12.433299999999999</v>
      </c>
      <c r="AJ1408" s="112"/>
      <c r="AK1408" s="114" t="s">
        <v>509</v>
      </c>
      <c r="AL1408" s="336">
        <v>7.56</v>
      </c>
      <c r="AM1408" s="44">
        <v>25.044663639999996</v>
      </c>
      <c r="AN1408" s="111">
        <v>2.4910000000000001</v>
      </c>
      <c r="AO1408" s="111">
        <f t="shared" si="62"/>
        <v>1</v>
      </c>
      <c r="AP1408" s="111">
        <v>1</v>
      </c>
      <c r="AQ1408" s="111"/>
      <c r="AR1408" s="335" t="s">
        <v>295</v>
      </c>
      <c r="AS1408" s="111" t="s">
        <v>240</v>
      </c>
      <c r="AT1408" s="111" t="s">
        <v>295</v>
      </c>
      <c r="AU1408" s="111" t="s">
        <v>240</v>
      </c>
      <c r="AV1408" s="112" t="s">
        <v>167</v>
      </c>
      <c r="AW1408" s="112"/>
      <c r="AX1408" s="112">
        <v>22</v>
      </c>
      <c r="AY1408" s="112">
        <v>7.56</v>
      </c>
      <c r="AZ1408" s="334" t="s">
        <v>240</v>
      </c>
      <c r="BA1408" s="112">
        <v>25.02</v>
      </c>
      <c r="BB1408" s="130">
        <v>25.044663639999996</v>
      </c>
      <c r="BC1408" s="112">
        <v>2.4910000000000001</v>
      </c>
      <c r="BD1408" s="112"/>
      <c r="BE1408" s="112">
        <v>2.4910000000000001</v>
      </c>
      <c r="BF1408" s="112" t="s">
        <v>2187</v>
      </c>
      <c r="BG1408" s="114" t="s">
        <v>2188</v>
      </c>
      <c r="BH1408" s="112"/>
      <c r="BI1408" s="112"/>
      <c r="BJ1408" s="112">
        <v>10</v>
      </c>
      <c r="BK1408" s="56">
        <v>6.6859599999999997</v>
      </c>
      <c r="BL1408" s="56">
        <v>2.0276399999999999</v>
      </c>
      <c r="BM1408" s="56">
        <v>3.4485000000000001</v>
      </c>
      <c r="BN1408" s="56">
        <v>1.1729000000000001</v>
      </c>
      <c r="BO1408" s="56">
        <v>4.3226000000000004</v>
      </c>
      <c r="BP1408" s="223">
        <v>4.9634</v>
      </c>
      <c r="BQ1408" s="112">
        <v>16.010000000000002</v>
      </c>
      <c r="BR1408" s="56"/>
      <c r="BS1408" s="112"/>
      <c r="BT1408" s="113" t="s">
        <v>487</v>
      </c>
      <c r="BU1408" s="114" t="s">
        <v>488</v>
      </c>
      <c r="BV1408" s="34"/>
      <c r="BW1408" s="34"/>
      <c r="BX1408" s="34"/>
    </row>
    <row r="1409" spans="1:76" x14ac:dyDescent="0.35">
      <c r="A1409" s="34" t="s">
        <v>277</v>
      </c>
      <c r="B1409" s="34"/>
      <c r="C1409" s="34"/>
      <c r="D1409" s="34"/>
      <c r="E1409" s="113" t="s">
        <v>2183</v>
      </c>
      <c r="F1409" s="113" t="s">
        <v>2184</v>
      </c>
      <c r="G1409" s="41">
        <v>1996</v>
      </c>
      <c r="H1409" s="34"/>
      <c r="I1409" s="34"/>
      <c r="J1409" s="113"/>
      <c r="K1409" s="39" t="s">
        <v>80</v>
      </c>
      <c r="L1409" s="39" t="s">
        <v>89</v>
      </c>
      <c r="M1409" s="39" t="s">
        <v>90</v>
      </c>
      <c r="N1409" s="39" t="s">
        <v>91</v>
      </c>
      <c r="O1409" s="39" t="s">
        <v>102</v>
      </c>
      <c r="P1409" s="39" t="s">
        <v>103</v>
      </c>
      <c r="Q1409" s="39" t="s">
        <v>104</v>
      </c>
      <c r="R1409" s="35" t="s">
        <v>105</v>
      </c>
      <c r="S1409" s="35" t="s">
        <v>105</v>
      </c>
      <c r="T1409" s="113" t="s">
        <v>2153</v>
      </c>
      <c r="U1409" s="39" t="s">
        <v>31</v>
      </c>
      <c r="V1409" s="35" t="s">
        <v>31</v>
      </c>
      <c r="W1409" s="34" t="s">
        <v>280</v>
      </c>
      <c r="X1409" s="35" t="s">
        <v>284</v>
      </c>
      <c r="Y1409" s="113" t="s">
        <v>2164</v>
      </c>
      <c r="Z1409" s="39" t="s">
        <v>239</v>
      </c>
      <c r="AA1409" s="112"/>
      <c r="AB1409" s="112"/>
      <c r="AC1409" s="41">
        <v>96</v>
      </c>
      <c r="AD1409" s="41" t="s">
        <v>240</v>
      </c>
      <c r="AE1409" s="41" t="s">
        <v>508</v>
      </c>
      <c r="AF1409" s="332" t="s">
        <v>240</v>
      </c>
      <c r="AG1409" s="112"/>
      <c r="AH1409" s="112">
        <v>27.96</v>
      </c>
      <c r="AI1409" s="111">
        <v>27.94</v>
      </c>
      <c r="AJ1409" s="112"/>
      <c r="AK1409" s="112" t="s">
        <v>509</v>
      </c>
      <c r="AL1409" s="336">
        <v>7.58</v>
      </c>
      <c r="AM1409" s="44">
        <v>29.051803303999996</v>
      </c>
      <c r="AN1409" s="111">
        <v>2.4910000000000001</v>
      </c>
      <c r="AO1409" s="111">
        <f t="shared" si="62"/>
        <v>1</v>
      </c>
      <c r="AP1409" s="111">
        <v>1</v>
      </c>
      <c r="AQ1409" s="111"/>
      <c r="AR1409" s="335" t="s">
        <v>295</v>
      </c>
      <c r="AS1409" s="111" t="s">
        <v>240</v>
      </c>
      <c r="AT1409" s="111" t="s">
        <v>295</v>
      </c>
      <c r="AU1409" s="111" t="s">
        <v>240</v>
      </c>
      <c r="AV1409" s="112" t="s">
        <v>167</v>
      </c>
      <c r="AW1409" s="112"/>
      <c r="AX1409" s="112">
        <v>22</v>
      </c>
      <c r="AY1409" s="112">
        <v>7.58</v>
      </c>
      <c r="AZ1409" s="334" t="s">
        <v>240</v>
      </c>
      <c r="BA1409" s="112">
        <v>29.02</v>
      </c>
      <c r="BB1409" s="130">
        <v>29.051803303999996</v>
      </c>
      <c r="BC1409" s="112">
        <v>2.4910000000000001</v>
      </c>
      <c r="BD1409" s="112"/>
      <c r="BE1409" s="112">
        <v>2.4910000000000001</v>
      </c>
      <c r="BF1409" s="112" t="s">
        <v>2187</v>
      </c>
      <c r="BG1409" s="114" t="s">
        <v>2188</v>
      </c>
      <c r="BH1409" s="112"/>
      <c r="BI1409" s="112"/>
      <c r="BJ1409" s="112">
        <v>10</v>
      </c>
      <c r="BK1409" s="56">
        <v>7.7557099999999997</v>
      </c>
      <c r="BL1409" s="56">
        <v>2.3520629999999998</v>
      </c>
      <c r="BM1409" s="56">
        <v>3.4485000000000001</v>
      </c>
      <c r="BN1409" s="56">
        <v>0.78200000000000003</v>
      </c>
      <c r="BO1409" s="56">
        <v>5.2831999999999999</v>
      </c>
      <c r="BP1409" s="223">
        <v>4.6089000000000002</v>
      </c>
      <c r="BQ1409" s="112">
        <v>22.01</v>
      </c>
      <c r="BR1409" s="56"/>
      <c r="BS1409" s="365"/>
      <c r="BT1409" s="113" t="s">
        <v>487</v>
      </c>
      <c r="BU1409" s="114" t="s">
        <v>488</v>
      </c>
      <c r="BV1409" s="34"/>
      <c r="BW1409" s="34"/>
      <c r="BX1409" s="34"/>
    </row>
    <row r="1410" spans="1:76" x14ac:dyDescent="0.35">
      <c r="A1410" s="34" t="s">
        <v>277</v>
      </c>
      <c r="B1410" s="34"/>
      <c r="C1410" s="34"/>
      <c r="D1410" s="34"/>
      <c r="E1410" s="113" t="s">
        <v>2183</v>
      </c>
      <c r="F1410" s="113" t="s">
        <v>2184</v>
      </c>
      <c r="G1410" s="41">
        <v>1996</v>
      </c>
      <c r="H1410" s="34"/>
      <c r="I1410" s="34"/>
      <c r="J1410" s="113"/>
      <c r="K1410" s="39" t="s">
        <v>80</v>
      </c>
      <c r="L1410" s="39" t="s">
        <v>89</v>
      </c>
      <c r="M1410" s="39" t="s">
        <v>90</v>
      </c>
      <c r="N1410" s="39" t="s">
        <v>91</v>
      </c>
      <c r="O1410" s="39" t="s">
        <v>102</v>
      </c>
      <c r="P1410" s="39" t="s">
        <v>103</v>
      </c>
      <c r="Q1410" s="39" t="s">
        <v>104</v>
      </c>
      <c r="R1410" s="35" t="s">
        <v>105</v>
      </c>
      <c r="S1410" s="35" t="s">
        <v>105</v>
      </c>
      <c r="T1410" s="113" t="s">
        <v>2153</v>
      </c>
      <c r="U1410" s="39" t="s">
        <v>31</v>
      </c>
      <c r="V1410" s="35" t="s">
        <v>31</v>
      </c>
      <c r="W1410" s="34" t="s">
        <v>280</v>
      </c>
      <c r="X1410" s="35" t="s">
        <v>284</v>
      </c>
      <c r="Y1410" s="362" t="s">
        <v>2164</v>
      </c>
      <c r="Z1410" s="39" t="s">
        <v>239</v>
      </c>
      <c r="AA1410" s="112"/>
      <c r="AB1410" s="112"/>
      <c r="AC1410" s="41">
        <v>96</v>
      </c>
      <c r="AD1410" s="41" t="s">
        <v>240</v>
      </c>
      <c r="AE1410" s="41" t="s">
        <v>508</v>
      </c>
      <c r="AF1410" s="332" t="s">
        <v>240</v>
      </c>
      <c r="AG1410" s="112"/>
      <c r="AH1410" s="112">
        <v>953.25</v>
      </c>
      <c r="AI1410" s="111">
        <v>904.875</v>
      </c>
      <c r="AJ1410" s="112"/>
      <c r="AK1410" s="114" t="s">
        <v>509</v>
      </c>
      <c r="AL1410" s="336">
        <v>7.58</v>
      </c>
      <c r="AM1410" s="44">
        <v>252.45026247999999</v>
      </c>
      <c r="AN1410" s="111">
        <v>0.3</v>
      </c>
      <c r="AO1410" s="111">
        <f t="shared" si="62"/>
        <v>1</v>
      </c>
      <c r="AP1410" s="111">
        <v>1</v>
      </c>
      <c r="AQ1410" s="111"/>
      <c r="AR1410" s="335" t="s">
        <v>295</v>
      </c>
      <c r="AS1410" s="111" t="s">
        <v>240</v>
      </c>
      <c r="AT1410" s="111" t="s">
        <v>295</v>
      </c>
      <c r="AU1410" s="111" t="s">
        <v>240</v>
      </c>
      <c r="AV1410" s="112" t="s">
        <v>167</v>
      </c>
      <c r="AW1410" s="112"/>
      <c r="AX1410" s="112">
        <v>22</v>
      </c>
      <c r="AY1410" s="112">
        <v>7.58</v>
      </c>
      <c r="AZ1410" s="334" t="s">
        <v>240</v>
      </c>
      <c r="BA1410" s="112">
        <v>252.22</v>
      </c>
      <c r="BB1410" s="130">
        <v>252.45026247999999</v>
      </c>
      <c r="BC1410" s="112">
        <v>0.3</v>
      </c>
      <c r="BD1410" s="112"/>
      <c r="BE1410" s="112">
        <v>0.3</v>
      </c>
      <c r="BF1410" s="112" t="s">
        <v>2187</v>
      </c>
      <c r="BG1410" s="114" t="s">
        <v>2188</v>
      </c>
      <c r="BH1410" s="112"/>
      <c r="BI1410" s="112"/>
      <c r="BJ1410" s="112">
        <v>0.01</v>
      </c>
      <c r="BK1410" s="56">
        <v>67.394499999999994</v>
      </c>
      <c r="BL1410" s="56">
        <v>20.438610000000001</v>
      </c>
      <c r="BM1410" s="56">
        <v>57.475000000000001</v>
      </c>
      <c r="BN1410" s="56">
        <v>4.6917999999999997</v>
      </c>
      <c r="BO1410" s="56">
        <v>70.602999999999994</v>
      </c>
      <c r="BP1410" s="223">
        <v>62.042999999999999</v>
      </c>
      <c r="BQ1410" s="112">
        <v>164.14</v>
      </c>
      <c r="BR1410" s="56"/>
      <c r="BS1410" s="365"/>
      <c r="BT1410" s="113" t="s">
        <v>487</v>
      </c>
      <c r="BU1410" s="114" t="s">
        <v>488</v>
      </c>
      <c r="BV1410" s="34"/>
      <c r="BW1410" s="34"/>
      <c r="BX1410" s="34"/>
    </row>
    <row r="1411" spans="1:76" x14ac:dyDescent="0.35">
      <c r="A1411" s="34" t="s">
        <v>277</v>
      </c>
      <c r="B1411" s="34"/>
      <c r="C1411" s="34"/>
      <c r="D1411" s="34"/>
      <c r="E1411" s="113" t="s">
        <v>2183</v>
      </c>
      <c r="F1411" s="113" t="s">
        <v>2184</v>
      </c>
      <c r="G1411" s="41">
        <v>1996</v>
      </c>
      <c r="H1411" s="34"/>
      <c r="I1411" s="34"/>
      <c r="J1411" s="113"/>
      <c r="K1411" s="39" t="s">
        <v>80</v>
      </c>
      <c r="L1411" s="39" t="s">
        <v>89</v>
      </c>
      <c r="M1411" s="39" t="s">
        <v>90</v>
      </c>
      <c r="N1411" s="39" t="s">
        <v>91</v>
      </c>
      <c r="O1411" s="39" t="s">
        <v>102</v>
      </c>
      <c r="P1411" s="39" t="s">
        <v>103</v>
      </c>
      <c r="Q1411" s="39" t="s">
        <v>104</v>
      </c>
      <c r="R1411" s="35" t="s">
        <v>105</v>
      </c>
      <c r="S1411" s="35" t="s">
        <v>105</v>
      </c>
      <c r="T1411" s="113" t="s">
        <v>2153</v>
      </c>
      <c r="U1411" s="39" t="s">
        <v>31</v>
      </c>
      <c r="V1411" s="35" t="s">
        <v>31</v>
      </c>
      <c r="W1411" s="34" t="s">
        <v>280</v>
      </c>
      <c r="X1411" s="35" t="s">
        <v>284</v>
      </c>
      <c r="Y1411" s="113" t="s">
        <v>2164</v>
      </c>
      <c r="Z1411" s="39" t="s">
        <v>239</v>
      </c>
      <c r="AA1411" s="365"/>
      <c r="AB1411" s="365"/>
      <c r="AC1411" s="367">
        <v>96</v>
      </c>
      <c r="AD1411" s="367" t="s">
        <v>240</v>
      </c>
      <c r="AE1411" s="367" t="s">
        <v>508</v>
      </c>
      <c r="AF1411" s="332" t="s">
        <v>240</v>
      </c>
      <c r="AG1411" s="365"/>
      <c r="AH1411" s="112">
        <v>26.69</v>
      </c>
      <c r="AI1411" s="111">
        <v>26.67</v>
      </c>
      <c r="AJ1411" s="112"/>
      <c r="AK1411" s="114" t="s">
        <v>509</v>
      </c>
      <c r="AL1411" s="336">
        <v>7.6</v>
      </c>
      <c r="AM1411" s="44">
        <v>30.053591374</v>
      </c>
      <c r="AN1411" s="111">
        <v>2.4910000000000001</v>
      </c>
      <c r="AO1411" s="111">
        <f t="shared" si="62"/>
        <v>1</v>
      </c>
      <c r="AP1411" s="111">
        <v>1</v>
      </c>
      <c r="AQ1411" s="111"/>
      <c r="AR1411" s="335" t="s">
        <v>295</v>
      </c>
      <c r="AS1411" s="111" t="s">
        <v>240</v>
      </c>
      <c r="AT1411" s="111" t="s">
        <v>295</v>
      </c>
      <c r="AU1411" s="111" t="s">
        <v>240</v>
      </c>
      <c r="AV1411" s="112" t="s">
        <v>167</v>
      </c>
      <c r="AW1411" s="365"/>
      <c r="AX1411" s="112">
        <v>22</v>
      </c>
      <c r="AY1411" s="112">
        <v>7.6</v>
      </c>
      <c r="AZ1411" s="334" t="s">
        <v>240</v>
      </c>
      <c r="BA1411" s="365">
        <v>30.02</v>
      </c>
      <c r="BB1411" s="130">
        <v>30.053591374</v>
      </c>
      <c r="BC1411" s="365">
        <v>2.4910000000000001</v>
      </c>
      <c r="BD1411" s="365"/>
      <c r="BE1411" s="365">
        <v>2.4910000000000001</v>
      </c>
      <c r="BF1411" s="112" t="s">
        <v>2187</v>
      </c>
      <c r="BG1411" s="114" t="s">
        <v>2188</v>
      </c>
      <c r="BH1411" s="112"/>
      <c r="BI1411" s="112"/>
      <c r="BJ1411" s="112">
        <v>10</v>
      </c>
      <c r="BK1411" s="56">
        <v>8.0231499999999993</v>
      </c>
      <c r="BL1411" s="56">
        <v>2.4331680000000002</v>
      </c>
      <c r="BM1411" s="56">
        <v>1.3794</v>
      </c>
      <c r="BN1411" s="56">
        <v>0.78200000000000003</v>
      </c>
      <c r="BO1411" s="56">
        <v>4.3226000000000004</v>
      </c>
      <c r="BP1411" s="223">
        <v>2.4817</v>
      </c>
      <c r="BQ1411" s="365">
        <v>23.01</v>
      </c>
      <c r="BR1411" s="56"/>
      <c r="BS1411" s="112"/>
      <c r="BT1411" s="113" t="s">
        <v>487</v>
      </c>
      <c r="BU1411" s="114" t="s">
        <v>488</v>
      </c>
      <c r="BV1411" s="34"/>
      <c r="BW1411" s="34"/>
      <c r="BX1411" s="34"/>
    </row>
    <row r="1412" spans="1:76" x14ac:dyDescent="0.35">
      <c r="A1412" s="34" t="s">
        <v>277</v>
      </c>
      <c r="B1412" s="34"/>
      <c r="C1412" s="34"/>
      <c r="D1412" s="34"/>
      <c r="E1412" s="113" t="s">
        <v>2183</v>
      </c>
      <c r="F1412" s="113" t="s">
        <v>2184</v>
      </c>
      <c r="G1412" s="41">
        <v>1996</v>
      </c>
      <c r="H1412" s="34"/>
      <c r="I1412" s="34"/>
      <c r="J1412" s="113"/>
      <c r="K1412" s="39" t="s">
        <v>80</v>
      </c>
      <c r="L1412" s="39" t="s">
        <v>89</v>
      </c>
      <c r="M1412" s="39" t="s">
        <v>90</v>
      </c>
      <c r="N1412" s="39" t="s">
        <v>91</v>
      </c>
      <c r="O1412" s="39" t="s">
        <v>102</v>
      </c>
      <c r="P1412" s="39" t="s">
        <v>103</v>
      </c>
      <c r="Q1412" s="39" t="s">
        <v>104</v>
      </c>
      <c r="R1412" s="35" t="s">
        <v>105</v>
      </c>
      <c r="S1412" s="35" t="s">
        <v>105</v>
      </c>
      <c r="T1412" s="113" t="s">
        <v>2153</v>
      </c>
      <c r="U1412" s="39" t="s">
        <v>31</v>
      </c>
      <c r="V1412" s="35" t="s">
        <v>31</v>
      </c>
      <c r="W1412" s="34" t="s">
        <v>280</v>
      </c>
      <c r="X1412" s="35" t="s">
        <v>284</v>
      </c>
      <c r="Y1412" s="113" t="s">
        <v>2164</v>
      </c>
      <c r="Z1412" s="39" t="s">
        <v>239</v>
      </c>
      <c r="AA1412" s="112"/>
      <c r="AB1412" s="112"/>
      <c r="AC1412" s="41">
        <v>96</v>
      </c>
      <c r="AD1412" s="41" t="s">
        <v>240</v>
      </c>
      <c r="AE1412" s="41" t="s">
        <v>508</v>
      </c>
      <c r="AF1412" s="332" t="s">
        <v>240</v>
      </c>
      <c r="AG1412" s="112"/>
      <c r="AH1412" s="112">
        <v>104.86</v>
      </c>
      <c r="AI1412" s="111">
        <v>99.536249999999995</v>
      </c>
      <c r="AJ1412" s="112"/>
      <c r="AK1412" s="114" t="s">
        <v>509</v>
      </c>
      <c r="AL1412" s="336">
        <v>7.61</v>
      </c>
      <c r="AM1412" s="44">
        <v>88.157162486000004</v>
      </c>
      <c r="AN1412" s="111">
        <v>1.99</v>
      </c>
      <c r="AO1412" s="111">
        <f t="shared" si="62"/>
        <v>1</v>
      </c>
      <c r="AP1412" s="111">
        <v>1</v>
      </c>
      <c r="AQ1412" s="111"/>
      <c r="AR1412" s="335" t="s">
        <v>295</v>
      </c>
      <c r="AS1412" s="111" t="s">
        <v>240</v>
      </c>
      <c r="AT1412" s="111" t="s">
        <v>295</v>
      </c>
      <c r="AU1412" s="111" t="s">
        <v>240</v>
      </c>
      <c r="AV1412" s="112" t="s">
        <v>167</v>
      </c>
      <c r="AW1412" s="112"/>
      <c r="AX1412" s="112">
        <v>22</v>
      </c>
      <c r="AY1412" s="112">
        <v>7.61</v>
      </c>
      <c r="AZ1412" s="334" t="s">
        <v>240</v>
      </c>
      <c r="BA1412" s="112">
        <v>88.08</v>
      </c>
      <c r="BB1412" s="130">
        <v>88.157162486000004</v>
      </c>
      <c r="BC1412" s="112">
        <v>1.99</v>
      </c>
      <c r="BD1412" s="112"/>
      <c r="BE1412" s="112">
        <v>1.99</v>
      </c>
      <c r="BF1412" s="112" t="s">
        <v>2187</v>
      </c>
      <c r="BG1412" s="114" t="s">
        <v>2188</v>
      </c>
      <c r="BH1412" s="112"/>
      <c r="BI1412" s="112"/>
      <c r="BJ1412" s="112">
        <v>10</v>
      </c>
      <c r="BK1412" s="56">
        <v>23.5975</v>
      </c>
      <c r="BL1412" s="56">
        <v>7.0991270000000002</v>
      </c>
      <c r="BM1412" s="56">
        <v>13.564</v>
      </c>
      <c r="BN1412" s="56">
        <v>1.9549000000000001</v>
      </c>
      <c r="BO1412" s="56">
        <v>19.212</v>
      </c>
      <c r="BP1412" s="223">
        <v>15.954000000000001</v>
      </c>
      <c r="BQ1412" s="112">
        <v>59.05</v>
      </c>
      <c r="BR1412" s="56"/>
      <c r="BS1412" s="112"/>
      <c r="BT1412" s="113" t="s">
        <v>487</v>
      </c>
      <c r="BU1412" s="114" t="s">
        <v>488</v>
      </c>
      <c r="BV1412" s="34"/>
      <c r="BW1412" s="34"/>
      <c r="BX1412" s="34"/>
    </row>
    <row r="1413" spans="1:76" x14ac:dyDescent="0.35">
      <c r="A1413" s="34" t="s">
        <v>277</v>
      </c>
      <c r="B1413" s="34"/>
      <c r="C1413" s="34"/>
      <c r="D1413" s="34"/>
      <c r="E1413" s="113" t="s">
        <v>2183</v>
      </c>
      <c r="F1413" s="113" t="s">
        <v>2184</v>
      </c>
      <c r="G1413" s="41">
        <v>1996</v>
      </c>
      <c r="H1413" s="34"/>
      <c r="I1413" s="34"/>
      <c r="J1413" s="113"/>
      <c r="K1413" s="39" t="s">
        <v>80</v>
      </c>
      <c r="L1413" s="39" t="s">
        <v>89</v>
      </c>
      <c r="M1413" s="39" t="s">
        <v>90</v>
      </c>
      <c r="N1413" s="39" t="s">
        <v>91</v>
      </c>
      <c r="O1413" s="39" t="s">
        <v>102</v>
      </c>
      <c r="P1413" s="39" t="s">
        <v>103</v>
      </c>
      <c r="Q1413" s="39" t="s">
        <v>104</v>
      </c>
      <c r="R1413" s="35" t="s">
        <v>105</v>
      </c>
      <c r="S1413" s="35" t="s">
        <v>105</v>
      </c>
      <c r="T1413" s="113" t="s">
        <v>2153</v>
      </c>
      <c r="U1413" s="39" t="s">
        <v>31</v>
      </c>
      <c r="V1413" s="35" t="s">
        <v>31</v>
      </c>
      <c r="W1413" s="34" t="s">
        <v>280</v>
      </c>
      <c r="X1413" s="35" t="s">
        <v>284</v>
      </c>
      <c r="Y1413" s="113" t="s">
        <v>2164</v>
      </c>
      <c r="Z1413" s="39" t="s">
        <v>239</v>
      </c>
      <c r="AA1413" s="112"/>
      <c r="AB1413" s="364"/>
      <c r="AC1413" s="363">
        <v>96</v>
      </c>
      <c r="AD1413" s="363" t="s">
        <v>240</v>
      </c>
      <c r="AE1413" s="41" t="s">
        <v>508</v>
      </c>
      <c r="AF1413" s="332" t="s">
        <v>240</v>
      </c>
      <c r="AG1413" s="112"/>
      <c r="AH1413" s="112">
        <v>45.76</v>
      </c>
      <c r="AI1413" s="111">
        <v>42.062399999999997</v>
      </c>
      <c r="AJ1413" s="112"/>
      <c r="AK1413" s="114" t="s">
        <v>509</v>
      </c>
      <c r="AL1413" s="336">
        <v>7.75</v>
      </c>
      <c r="AM1413" s="44">
        <v>21.517765650000001</v>
      </c>
      <c r="AN1413" s="111">
        <v>2.4900000000000002</v>
      </c>
      <c r="AO1413" s="111">
        <f t="shared" si="62"/>
        <v>1</v>
      </c>
      <c r="AP1413" s="111">
        <v>1</v>
      </c>
      <c r="AQ1413" s="111"/>
      <c r="AR1413" s="335" t="s">
        <v>295</v>
      </c>
      <c r="AS1413" s="111" t="s">
        <v>240</v>
      </c>
      <c r="AT1413" s="111" t="s">
        <v>295</v>
      </c>
      <c r="AU1413" s="111" t="s">
        <v>240</v>
      </c>
      <c r="AV1413" s="112" t="s">
        <v>167</v>
      </c>
      <c r="AW1413" s="112"/>
      <c r="AX1413" s="112">
        <v>22</v>
      </c>
      <c r="AY1413" s="112">
        <v>7.75</v>
      </c>
      <c r="AZ1413" s="334" t="s">
        <v>240</v>
      </c>
      <c r="BA1413" s="112">
        <v>27.02</v>
      </c>
      <c r="BB1413" s="130">
        <v>21.517765650000001</v>
      </c>
      <c r="BC1413" s="112">
        <v>2.4900000000000002</v>
      </c>
      <c r="BD1413" s="112"/>
      <c r="BE1413" s="112">
        <v>2.4900000000000002</v>
      </c>
      <c r="BF1413" s="112" t="s">
        <v>2187</v>
      </c>
      <c r="BG1413" s="114" t="s">
        <v>2188</v>
      </c>
      <c r="BH1413" s="112"/>
      <c r="BI1413" s="112"/>
      <c r="BJ1413" s="112">
        <v>10</v>
      </c>
      <c r="BK1413" s="56">
        <v>5.6112000000000002</v>
      </c>
      <c r="BL1413" s="56">
        <v>1.822875</v>
      </c>
      <c r="BM1413" s="56">
        <v>4.5979999999999999</v>
      </c>
      <c r="BN1413" s="56">
        <v>2.3458999999999999</v>
      </c>
      <c r="BO1413" s="56">
        <v>8.6452000000000009</v>
      </c>
      <c r="BP1413" s="223">
        <v>4.2544000000000004</v>
      </c>
      <c r="BQ1413" s="112">
        <v>23.02</v>
      </c>
      <c r="BR1413" s="56"/>
      <c r="BS1413" s="112"/>
      <c r="BT1413" s="113" t="s">
        <v>487</v>
      </c>
      <c r="BU1413" s="114" t="s">
        <v>488</v>
      </c>
      <c r="BV1413" s="34"/>
      <c r="BW1413" s="34"/>
      <c r="BX1413" s="34"/>
    </row>
    <row r="1414" spans="1:76" x14ac:dyDescent="0.35">
      <c r="A1414" s="34" t="s">
        <v>277</v>
      </c>
      <c r="B1414" s="34"/>
      <c r="C1414" s="34"/>
      <c r="D1414" s="34"/>
      <c r="E1414" s="113" t="s">
        <v>2183</v>
      </c>
      <c r="F1414" s="113" t="s">
        <v>2184</v>
      </c>
      <c r="G1414" s="41">
        <v>1996</v>
      </c>
      <c r="H1414" s="34"/>
      <c r="I1414" s="34"/>
      <c r="J1414" s="113"/>
      <c r="K1414" s="39" t="s">
        <v>80</v>
      </c>
      <c r="L1414" s="39" t="s">
        <v>89</v>
      </c>
      <c r="M1414" s="39" t="s">
        <v>90</v>
      </c>
      <c r="N1414" s="39" t="s">
        <v>91</v>
      </c>
      <c r="O1414" s="39" t="s">
        <v>102</v>
      </c>
      <c r="P1414" s="39" t="s">
        <v>103</v>
      </c>
      <c r="Q1414" s="39" t="s">
        <v>104</v>
      </c>
      <c r="R1414" s="35" t="s">
        <v>105</v>
      </c>
      <c r="S1414" s="35" t="s">
        <v>105</v>
      </c>
      <c r="T1414" s="113" t="s">
        <v>2153</v>
      </c>
      <c r="U1414" s="39" t="s">
        <v>31</v>
      </c>
      <c r="V1414" s="35" t="s">
        <v>31</v>
      </c>
      <c r="W1414" s="34" t="s">
        <v>280</v>
      </c>
      <c r="X1414" s="35" t="s">
        <v>284</v>
      </c>
      <c r="Y1414" s="362" t="s">
        <v>2164</v>
      </c>
      <c r="Z1414" s="39" t="s">
        <v>239</v>
      </c>
      <c r="AA1414" s="112"/>
      <c r="AB1414" s="112"/>
      <c r="AC1414" s="41">
        <v>96</v>
      </c>
      <c r="AD1414" s="41" t="s">
        <v>240</v>
      </c>
      <c r="AE1414" s="41" t="s">
        <v>508</v>
      </c>
      <c r="AF1414" s="332" t="s">
        <v>240</v>
      </c>
      <c r="AG1414" s="112"/>
      <c r="AH1414" s="112">
        <v>139.81</v>
      </c>
      <c r="AI1414" s="111">
        <v>132.715</v>
      </c>
      <c r="AJ1414" s="112"/>
      <c r="AK1414" s="112" t="s">
        <v>509</v>
      </c>
      <c r="AL1414" s="336">
        <v>7.75</v>
      </c>
      <c r="AM1414" s="44">
        <v>87.155259790000002</v>
      </c>
      <c r="AN1414" s="111">
        <v>1.99</v>
      </c>
      <c r="AO1414" s="111">
        <f t="shared" si="62"/>
        <v>1</v>
      </c>
      <c r="AP1414" s="111">
        <v>1</v>
      </c>
      <c r="AQ1414" s="111"/>
      <c r="AR1414" s="335" t="s">
        <v>295</v>
      </c>
      <c r="AS1414" s="111" t="s">
        <v>240</v>
      </c>
      <c r="AT1414" s="111" t="s">
        <v>295</v>
      </c>
      <c r="AU1414" s="111" t="s">
        <v>240</v>
      </c>
      <c r="AV1414" s="112" t="s">
        <v>167</v>
      </c>
      <c r="AW1414" s="112"/>
      <c r="AX1414" s="112">
        <v>22</v>
      </c>
      <c r="AY1414" s="112">
        <v>7.75</v>
      </c>
      <c r="AZ1414" s="334" t="s">
        <v>240</v>
      </c>
      <c r="BA1414" s="112">
        <v>87.08</v>
      </c>
      <c r="BB1414" s="130">
        <v>87.155259790000002</v>
      </c>
      <c r="BC1414" s="112">
        <v>1.99</v>
      </c>
      <c r="BD1414" s="112"/>
      <c r="BE1414" s="112">
        <v>1.99</v>
      </c>
      <c r="BF1414" s="112" t="s">
        <v>2187</v>
      </c>
      <c r="BG1414" s="114" t="s">
        <v>2188</v>
      </c>
      <c r="BH1414" s="112"/>
      <c r="BI1414" s="112"/>
      <c r="BJ1414" s="112">
        <v>10</v>
      </c>
      <c r="BK1414" s="56">
        <v>23.3293</v>
      </c>
      <c r="BL1414" s="56">
        <v>7.0184550000000003</v>
      </c>
      <c r="BM1414" s="56">
        <v>14.484</v>
      </c>
      <c r="BN1414" s="56">
        <v>1.9549000000000001</v>
      </c>
      <c r="BO1414" s="56">
        <v>18.731000000000002</v>
      </c>
      <c r="BP1414" s="223">
        <v>15.954000000000001</v>
      </c>
      <c r="BQ1414" s="112">
        <v>59.05</v>
      </c>
      <c r="BR1414" s="56"/>
      <c r="BS1414" s="112"/>
      <c r="BT1414" s="113" t="s">
        <v>487</v>
      </c>
      <c r="BU1414" s="114" t="s">
        <v>488</v>
      </c>
      <c r="BV1414" s="34"/>
      <c r="BW1414" s="34"/>
      <c r="BX1414" s="34"/>
    </row>
    <row r="1415" spans="1:76" x14ac:dyDescent="0.35">
      <c r="A1415" s="34" t="s">
        <v>277</v>
      </c>
      <c r="B1415" s="34"/>
      <c r="C1415" s="34"/>
      <c r="D1415" s="34"/>
      <c r="E1415" s="113" t="s">
        <v>2183</v>
      </c>
      <c r="F1415" s="113" t="s">
        <v>2184</v>
      </c>
      <c r="G1415" s="41">
        <v>1996</v>
      </c>
      <c r="H1415" s="34"/>
      <c r="I1415" s="34"/>
      <c r="J1415" s="113"/>
      <c r="K1415" s="39" t="s">
        <v>80</v>
      </c>
      <c r="L1415" s="39" t="s">
        <v>89</v>
      </c>
      <c r="M1415" s="39" t="s">
        <v>90</v>
      </c>
      <c r="N1415" s="39" t="s">
        <v>91</v>
      </c>
      <c r="O1415" s="39" t="s">
        <v>102</v>
      </c>
      <c r="P1415" s="39" t="s">
        <v>103</v>
      </c>
      <c r="Q1415" s="39" t="s">
        <v>104</v>
      </c>
      <c r="R1415" s="35" t="s">
        <v>105</v>
      </c>
      <c r="S1415" s="35" t="s">
        <v>105</v>
      </c>
      <c r="T1415" s="113" t="s">
        <v>2153</v>
      </c>
      <c r="U1415" s="39" t="s">
        <v>31</v>
      </c>
      <c r="V1415" s="35" t="s">
        <v>31</v>
      </c>
      <c r="W1415" s="34" t="s">
        <v>280</v>
      </c>
      <c r="X1415" s="35" t="s">
        <v>284</v>
      </c>
      <c r="Y1415" s="113" t="s">
        <v>2164</v>
      </c>
      <c r="Z1415" s="39" t="s">
        <v>239</v>
      </c>
      <c r="AA1415" s="112"/>
      <c r="AB1415" s="112"/>
      <c r="AC1415" s="41">
        <v>96</v>
      </c>
      <c r="AD1415" s="41" t="s">
        <v>240</v>
      </c>
      <c r="AE1415" s="41" t="s">
        <v>508</v>
      </c>
      <c r="AF1415" s="332" t="s">
        <v>240</v>
      </c>
      <c r="AG1415" s="112"/>
      <c r="AH1415" s="112">
        <v>190.65</v>
      </c>
      <c r="AI1415" s="111">
        <v>163.83000000000001</v>
      </c>
      <c r="AJ1415" s="112"/>
      <c r="AK1415" s="114" t="s">
        <v>509</v>
      </c>
      <c r="AL1415" s="336">
        <v>7.78</v>
      </c>
      <c r="AM1415" s="44">
        <v>96.578326349999998</v>
      </c>
      <c r="AN1415" s="111">
        <v>2.65</v>
      </c>
      <c r="AO1415" s="111">
        <f t="shared" si="62"/>
        <v>1</v>
      </c>
      <c r="AP1415" s="111">
        <v>1</v>
      </c>
      <c r="AQ1415" s="111"/>
      <c r="AR1415" s="335" t="s">
        <v>295</v>
      </c>
      <c r="AS1415" s="111" t="s">
        <v>240</v>
      </c>
      <c r="AT1415" s="111" t="s">
        <v>295</v>
      </c>
      <c r="AU1415" s="111" t="s">
        <v>240</v>
      </c>
      <c r="AV1415" s="112" t="s">
        <v>167</v>
      </c>
      <c r="AW1415" s="112"/>
      <c r="AX1415" s="112">
        <v>22</v>
      </c>
      <c r="AY1415" s="112">
        <v>7.78</v>
      </c>
      <c r="AZ1415" s="334" t="s">
        <v>240</v>
      </c>
      <c r="BA1415" s="112">
        <v>103.09</v>
      </c>
      <c r="BB1415" s="130">
        <v>96.578326349999998</v>
      </c>
      <c r="BC1415" s="112">
        <v>2.65</v>
      </c>
      <c r="BD1415" s="112"/>
      <c r="BE1415" s="112">
        <v>2.65</v>
      </c>
      <c r="BF1415" s="112" t="s">
        <v>2185</v>
      </c>
      <c r="BG1415" s="114" t="s">
        <v>2186</v>
      </c>
      <c r="BH1415" s="112"/>
      <c r="BI1415" s="112"/>
      <c r="BJ1415" s="112">
        <v>10</v>
      </c>
      <c r="BK1415" s="56">
        <v>32.064</v>
      </c>
      <c r="BL1415" s="56">
        <v>4.0103249999999999</v>
      </c>
      <c r="BM1415" s="56">
        <v>1.8391999999999999</v>
      </c>
      <c r="BN1415" s="56">
        <v>0.39100000000000001</v>
      </c>
      <c r="BO1415" s="56">
        <v>58.115000000000002</v>
      </c>
      <c r="BP1415" s="223">
        <v>1.7726999999999999</v>
      </c>
      <c r="BQ1415" s="112">
        <v>40.03</v>
      </c>
      <c r="BR1415" s="56"/>
      <c r="BS1415" s="112"/>
      <c r="BT1415" s="113" t="s">
        <v>487</v>
      </c>
      <c r="BU1415" s="114" t="s">
        <v>488</v>
      </c>
      <c r="BV1415" s="34"/>
      <c r="BW1415" s="34"/>
      <c r="BX1415" s="34"/>
    </row>
    <row r="1416" spans="1:76" x14ac:dyDescent="0.35">
      <c r="A1416" s="34" t="s">
        <v>277</v>
      </c>
      <c r="B1416" s="34"/>
      <c r="C1416" s="34"/>
      <c r="D1416" s="34"/>
      <c r="E1416" s="113" t="s">
        <v>2183</v>
      </c>
      <c r="F1416" s="113" t="s">
        <v>2184</v>
      </c>
      <c r="G1416" s="41">
        <v>1996</v>
      </c>
      <c r="H1416" s="34"/>
      <c r="I1416" s="34"/>
      <c r="J1416" s="113"/>
      <c r="K1416" s="39" t="s">
        <v>80</v>
      </c>
      <c r="L1416" s="39" t="s">
        <v>89</v>
      </c>
      <c r="M1416" s="39" t="s">
        <v>90</v>
      </c>
      <c r="N1416" s="39" t="s">
        <v>91</v>
      </c>
      <c r="O1416" s="39" t="s">
        <v>102</v>
      </c>
      <c r="P1416" s="39" t="s">
        <v>103</v>
      </c>
      <c r="Q1416" s="39" t="s">
        <v>104</v>
      </c>
      <c r="R1416" s="35" t="s">
        <v>105</v>
      </c>
      <c r="S1416" s="35" t="s">
        <v>105</v>
      </c>
      <c r="T1416" s="113" t="s">
        <v>2153</v>
      </c>
      <c r="U1416" s="39" t="s">
        <v>31</v>
      </c>
      <c r="V1416" s="35" t="s">
        <v>31</v>
      </c>
      <c r="W1416" s="34" t="s">
        <v>280</v>
      </c>
      <c r="X1416" s="35" t="s">
        <v>284</v>
      </c>
      <c r="Y1416" s="362" t="s">
        <v>2164</v>
      </c>
      <c r="Z1416" s="39" t="s">
        <v>239</v>
      </c>
      <c r="AA1416" s="112"/>
      <c r="AB1416" s="112"/>
      <c r="AC1416" s="41">
        <v>96</v>
      </c>
      <c r="AD1416" s="41" t="s">
        <v>240</v>
      </c>
      <c r="AE1416" s="41" t="s">
        <v>508</v>
      </c>
      <c r="AF1416" s="332" t="s">
        <v>240</v>
      </c>
      <c r="AG1416" s="112"/>
      <c r="AH1416" s="112">
        <v>133.46</v>
      </c>
      <c r="AI1416" s="111">
        <v>113.3475</v>
      </c>
      <c r="AJ1416" s="112"/>
      <c r="AK1416" s="114" t="s">
        <v>509</v>
      </c>
      <c r="AL1416" s="336">
        <v>7.78</v>
      </c>
      <c r="AM1416" s="44">
        <v>50.041237949999996</v>
      </c>
      <c r="AN1416" s="111">
        <v>2.65</v>
      </c>
      <c r="AO1416" s="111">
        <f t="shared" si="62"/>
        <v>1</v>
      </c>
      <c r="AP1416" s="111">
        <v>1</v>
      </c>
      <c r="AQ1416" s="111"/>
      <c r="AR1416" s="335" t="s">
        <v>295</v>
      </c>
      <c r="AS1416" s="111" t="s">
        <v>240</v>
      </c>
      <c r="AT1416" s="111" t="s">
        <v>295</v>
      </c>
      <c r="AU1416" s="111" t="s">
        <v>240</v>
      </c>
      <c r="AV1416" s="112" t="s">
        <v>167</v>
      </c>
      <c r="AW1416" s="112"/>
      <c r="AX1416" s="112">
        <v>22</v>
      </c>
      <c r="AY1416" s="112">
        <v>7.78</v>
      </c>
      <c r="AZ1416" s="334" t="s">
        <v>240</v>
      </c>
      <c r="BA1416" s="112">
        <v>47.04</v>
      </c>
      <c r="BB1416" s="130">
        <v>50.041237949999996</v>
      </c>
      <c r="BC1416" s="112">
        <v>2.65</v>
      </c>
      <c r="BD1416" s="112"/>
      <c r="BE1416" s="112">
        <v>2.65</v>
      </c>
      <c r="BF1416" s="112" t="s">
        <v>2185</v>
      </c>
      <c r="BG1416" s="114" t="s">
        <v>2186</v>
      </c>
      <c r="BH1416" s="112"/>
      <c r="BI1416" s="112"/>
      <c r="BJ1416" s="112">
        <v>10</v>
      </c>
      <c r="BK1416" s="56">
        <v>13.4268</v>
      </c>
      <c r="BL1416" s="56">
        <v>4.0103249999999999</v>
      </c>
      <c r="BM1416" s="56">
        <v>1.6093</v>
      </c>
      <c r="BN1416" s="56">
        <v>0.39100000000000001</v>
      </c>
      <c r="BO1416" s="56">
        <v>3.3620000000000001</v>
      </c>
      <c r="BP1416" s="223">
        <v>1.4180999999999999</v>
      </c>
      <c r="BQ1416" s="112">
        <v>43.04</v>
      </c>
      <c r="BR1416" s="56"/>
      <c r="BS1416" s="112"/>
      <c r="BT1416" s="113" t="s">
        <v>487</v>
      </c>
      <c r="BU1416" s="114" t="s">
        <v>488</v>
      </c>
      <c r="BV1416" s="34"/>
      <c r="BW1416" s="34"/>
      <c r="BX1416" s="34"/>
    </row>
    <row r="1417" spans="1:76" x14ac:dyDescent="0.35">
      <c r="A1417" s="34" t="s">
        <v>277</v>
      </c>
      <c r="B1417" s="34"/>
      <c r="C1417" s="34"/>
      <c r="D1417" s="34"/>
      <c r="E1417" s="113" t="s">
        <v>2183</v>
      </c>
      <c r="F1417" s="113" t="s">
        <v>2184</v>
      </c>
      <c r="G1417" s="41">
        <v>1996</v>
      </c>
      <c r="H1417" s="34"/>
      <c r="I1417" s="34"/>
      <c r="J1417" s="113"/>
      <c r="K1417" s="39" t="s">
        <v>80</v>
      </c>
      <c r="L1417" s="39" t="s">
        <v>89</v>
      </c>
      <c r="M1417" s="39" t="s">
        <v>90</v>
      </c>
      <c r="N1417" s="39" t="s">
        <v>91</v>
      </c>
      <c r="O1417" s="39" t="s">
        <v>102</v>
      </c>
      <c r="P1417" s="39" t="s">
        <v>103</v>
      </c>
      <c r="Q1417" s="39" t="s">
        <v>104</v>
      </c>
      <c r="R1417" s="35" t="s">
        <v>105</v>
      </c>
      <c r="S1417" s="35" t="s">
        <v>105</v>
      </c>
      <c r="T1417" s="113" t="s">
        <v>2153</v>
      </c>
      <c r="U1417" s="39" t="s">
        <v>31</v>
      </c>
      <c r="V1417" s="35" t="s">
        <v>31</v>
      </c>
      <c r="W1417" s="34" t="s">
        <v>280</v>
      </c>
      <c r="X1417" s="35" t="s">
        <v>284</v>
      </c>
      <c r="Y1417" s="113" t="s">
        <v>2164</v>
      </c>
      <c r="Z1417" s="39" t="s">
        <v>239</v>
      </c>
      <c r="AA1417" s="112"/>
      <c r="AB1417" s="112"/>
      <c r="AC1417" s="41">
        <v>96</v>
      </c>
      <c r="AD1417" s="41" t="s">
        <v>240</v>
      </c>
      <c r="AE1417" s="41" t="s">
        <v>508</v>
      </c>
      <c r="AF1417" s="332" t="s">
        <v>240</v>
      </c>
      <c r="AG1417" s="112"/>
      <c r="AH1417" s="112">
        <v>184.3</v>
      </c>
      <c r="AI1417" s="111">
        <v>169.41800000000001</v>
      </c>
      <c r="AJ1417" s="112"/>
      <c r="AK1417" s="114" t="s">
        <v>509</v>
      </c>
      <c r="AL1417" s="336">
        <v>7.78</v>
      </c>
      <c r="AM1417" s="44">
        <v>151.28877218000002</v>
      </c>
      <c r="AN1417" s="111">
        <v>2.65</v>
      </c>
      <c r="AO1417" s="111">
        <f t="shared" si="62"/>
        <v>1</v>
      </c>
      <c r="AP1417" s="111">
        <v>1</v>
      </c>
      <c r="AQ1417" s="111"/>
      <c r="AR1417" s="335" t="s">
        <v>295</v>
      </c>
      <c r="AS1417" s="111" t="s">
        <v>240</v>
      </c>
      <c r="AT1417" s="111" t="s">
        <v>295</v>
      </c>
      <c r="AU1417" s="111" t="s">
        <v>240</v>
      </c>
      <c r="AV1417" s="112" t="s">
        <v>167</v>
      </c>
      <c r="AW1417" s="112"/>
      <c r="AX1417" s="112">
        <v>22</v>
      </c>
      <c r="AY1417" s="112">
        <v>7.78</v>
      </c>
      <c r="AZ1417" s="334" t="s">
        <v>240</v>
      </c>
      <c r="BA1417" s="112">
        <v>151.13</v>
      </c>
      <c r="BB1417" s="130">
        <v>151.28877218000002</v>
      </c>
      <c r="BC1417" s="112">
        <v>2.65</v>
      </c>
      <c r="BD1417" s="112"/>
      <c r="BE1417" s="112">
        <v>2.65</v>
      </c>
      <c r="BF1417" s="112" t="s">
        <v>2185</v>
      </c>
      <c r="BG1417" s="114" t="s">
        <v>2186</v>
      </c>
      <c r="BH1417" s="112"/>
      <c r="BI1417" s="112"/>
      <c r="BJ1417" s="112">
        <v>10</v>
      </c>
      <c r="BK1417" s="56">
        <v>14.1065</v>
      </c>
      <c r="BL1417" s="56">
        <v>28.184760000000001</v>
      </c>
      <c r="BM1417" s="56">
        <v>1.6093</v>
      </c>
      <c r="BN1417" s="56">
        <v>0.39100000000000001</v>
      </c>
      <c r="BO1417" s="56">
        <v>99.42</v>
      </c>
      <c r="BP1417" s="223">
        <v>1.4180999999999999</v>
      </c>
      <c r="BQ1417" s="112">
        <v>43.04</v>
      </c>
      <c r="BR1417" s="56"/>
      <c r="BS1417" s="112"/>
      <c r="BT1417" s="113" t="s">
        <v>487</v>
      </c>
      <c r="BU1417" s="114" t="s">
        <v>488</v>
      </c>
      <c r="BV1417" s="34"/>
      <c r="BW1417" s="34"/>
      <c r="BX1417" s="34"/>
    </row>
    <row r="1418" spans="1:76" x14ac:dyDescent="0.35">
      <c r="A1418" s="34" t="s">
        <v>277</v>
      </c>
      <c r="B1418" s="34"/>
      <c r="C1418" s="34"/>
      <c r="D1418" s="34"/>
      <c r="E1418" s="113" t="s">
        <v>2183</v>
      </c>
      <c r="F1418" s="113" t="s">
        <v>2184</v>
      </c>
      <c r="G1418" s="41">
        <v>1996</v>
      </c>
      <c r="H1418" s="34"/>
      <c r="I1418" s="34"/>
      <c r="J1418" s="113"/>
      <c r="K1418" s="39" t="s">
        <v>80</v>
      </c>
      <c r="L1418" s="39" t="s">
        <v>89</v>
      </c>
      <c r="M1418" s="39" t="s">
        <v>90</v>
      </c>
      <c r="N1418" s="39" t="s">
        <v>91</v>
      </c>
      <c r="O1418" s="39" t="s">
        <v>102</v>
      </c>
      <c r="P1418" s="39" t="s">
        <v>103</v>
      </c>
      <c r="Q1418" s="39" t="s">
        <v>104</v>
      </c>
      <c r="R1418" s="35" t="s">
        <v>105</v>
      </c>
      <c r="S1418" s="35" t="s">
        <v>105</v>
      </c>
      <c r="T1418" s="113" t="s">
        <v>2153</v>
      </c>
      <c r="U1418" s="39" t="s">
        <v>31</v>
      </c>
      <c r="V1418" s="35" t="s">
        <v>31</v>
      </c>
      <c r="W1418" s="34" t="s">
        <v>280</v>
      </c>
      <c r="X1418" s="35" t="s">
        <v>284</v>
      </c>
      <c r="Y1418" s="113" t="s">
        <v>2164</v>
      </c>
      <c r="Z1418" s="39" t="s">
        <v>239</v>
      </c>
      <c r="AA1418" s="112"/>
      <c r="AB1418" s="112"/>
      <c r="AC1418" s="41">
        <v>96</v>
      </c>
      <c r="AD1418" s="41" t="s">
        <v>240</v>
      </c>
      <c r="AE1418" s="41" t="s">
        <v>508</v>
      </c>
      <c r="AF1418" s="332" t="s">
        <v>240</v>
      </c>
      <c r="AG1418" s="112"/>
      <c r="AH1418" s="112">
        <v>292.33</v>
      </c>
      <c r="AI1418" s="111">
        <v>242.44300000000001</v>
      </c>
      <c r="AJ1418" s="112"/>
      <c r="AK1418" s="114" t="s">
        <v>509</v>
      </c>
      <c r="AL1418" s="336">
        <v>7.78</v>
      </c>
      <c r="AM1418" s="44">
        <v>139.23823241599999</v>
      </c>
      <c r="AN1418" s="111">
        <v>2.65</v>
      </c>
      <c r="AO1418" s="111">
        <f t="shared" si="62"/>
        <v>1</v>
      </c>
      <c r="AP1418" s="111">
        <v>1</v>
      </c>
      <c r="AQ1418" s="111"/>
      <c r="AR1418" s="335" t="s">
        <v>295</v>
      </c>
      <c r="AS1418" s="111" t="s">
        <v>240</v>
      </c>
      <c r="AT1418" s="111" t="s">
        <v>295</v>
      </c>
      <c r="AU1418" s="111" t="s">
        <v>240</v>
      </c>
      <c r="AV1418" s="112" t="s">
        <v>167</v>
      </c>
      <c r="AW1418" s="112"/>
      <c r="AX1418" s="112">
        <v>22</v>
      </c>
      <c r="AY1418" s="112">
        <v>7.78</v>
      </c>
      <c r="AZ1418" s="334" t="s">
        <v>240</v>
      </c>
      <c r="BA1418" s="112">
        <v>139.12</v>
      </c>
      <c r="BB1418" s="130">
        <v>139.23823241599999</v>
      </c>
      <c r="BC1418" s="112">
        <v>2.65</v>
      </c>
      <c r="BD1418" s="112"/>
      <c r="BE1418" s="112">
        <v>2.65</v>
      </c>
      <c r="BF1418" s="112" t="s">
        <v>2185</v>
      </c>
      <c r="BG1418" s="114" t="s">
        <v>2186</v>
      </c>
      <c r="BH1418" s="112"/>
      <c r="BI1418" s="112"/>
      <c r="BJ1418" s="112">
        <v>10</v>
      </c>
      <c r="BK1418" s="56">
        <v>51.177799999999998</v>
      </c>
      <c r="BL1418" s="56">
        <v>2.7798120000000002</v>
      </c>
      <c r="BM1418" s="56">
        <v>1.6093</v>
      </c>
      <c r="BN1418" s="56">
        <v>0.39100000000000001</v>
      </c>
      <c r="BO1418" s="56">
        <v>99.42</v>
      </c>
      <c r="BP1418" s="223">
        <v>1.4180999999999999</v>
      </c>
      <c r="BQ1418" s="112">
        <v>43.04</v>
      </c>
      <c r="BR1418" s="56"/>
      <c r="BS1418" s="112"/>
      <c r="BT1418" s="113" t="s">
        <v>487</v>
      </c>
      <c r="BU1418" s="114" t="s">
        <v>488</v>
      </c>
      <c r="BV1418" s="34"/>
      <c r="BW1418" s="34"/>
      <c r="BX1418" s="34"/>
    </row>
    <row r="1419" spans="1:76" x14ac:dyDescent="0.35">
      <c r="A1419" s="34" t="s">
        <v>277</v>
      </c>
      <c r="B1419" s="34"/>
      <c r="C1419" s="34"/>
      <c r="D1419" s="34"/>
      <c r="E1419" s="113" t="s">
        <v>2183</v>
      </c>
      <c r="F1419" s="113" t="s">
        <v>2184</v>
      </c>
      <c r="G1419" s="41">
        <v>1996</v>
      </c>
      <c r="H1419" s="34"/>
      <c r="I1419" s="34"/>
      <c r="J1419" s="113"/>
      <c r="K1419" s="39" t="s">
        <v>80</v>
      </c>
      <c r="L1419" s="39" t="s">
        <v>89</v>
      </c>
      <c r="M1419" s="39" t="s">
        <v>90</v>
      </c>
      <c r="N1419" s="39" t="s">
        <v>91</v>
      </c>
      <c r="O1419" s="39" t="s">
        <v>102</v>
      </c>
      <c r="P1419" s="39" t="s">
        <v>103</v>
      </c>
      <c r="Q1419" s="39" t="s">
        <v>104</v>
      </c>
      <c r="R1419" s="35" t="s">
        <v>105</v>
      </c>
      <c r="S1419" s="35" t="s">
        <v>105</v>
      </c>
      <c r="T1419" s="113" t="s">
        <v>2153</v>
      </c>
      <c r="U1419" s="39" t="s">
        <v>31</v>
      </c>
      <c r="V1419" s="35" t="s">
        <v>31</v>
      </c>
      <c r="W1419" s="34" t="s">
        <v>280</v>
      </c>
      <c r="X1419" s="35" t="s">
        <v>284</v>
      </c>
      <c r="Y1419" s="113" t="s">
        <v>2164</v>
      </c>
      <c r="Z1419" s="39" t="s">
        <v>239</v>
      </c>
      <c r="AA1419" s="112"/>
      <c r="AB1419" s="112"/>
      <c r="AC1419" s="41">
        <v>96</v>
      </c>
      <c r="AD1419" s="41" t="s">
        <v>240</v>
      </c>
      <c r="AE1419" s="41" t="s">
        <v>508</v>
      </c>
      <c r="AF1419" s="332" t="s">
        <v>240</v>
      </c>
      <c r="AG1419" s="112"/>
      <c r="AH1419" s="112">
        <v>92.78</v>
      </c>
      <c r="AI1419" s="111">
        <v>77.876400000000004</v>
      </c>
      <c r="AJ1419" s="112"/>
      <c r="AK1419" s="114" t="s">
        <v>509</v>
      </c>
      <c r="AL1419" s="336">
        <v>7.79</v>
      </c>
      <c r="AM1419" s="44">
        <v>41.033812650000002</v>
      </c>
      <c r="AN1419" s="111">
        <v>2.12</v>
      </c>
      <c r="AO1419" s="111">
        <f t="shared" si="62"/>
        <v>1</v>
      </c>
      <c r="AP1419" s="111">
        <v>1</v>
      </c>
      <c r="AQ1419" s="111"/>
      <c r="AR1419" s="335" t="s">
        <v>295</v>
      </c>
      <c r="AS1419" s="111" t="s">
        <v>240</v>
      </c>
      <c r="AT1419" s="111" t="s">
        <v>295</v>
      </c>
      <c r="AU1419" s="111" t="s">
        <v>240</v>
      </c>
      <c r="AV1419" s="112" t="s">
        <v>167</v>
      </c>
      <c r="AW1419" s="112"/>
      <c r="AX1419" s="112">
        <v>22</v>
      </c>
      <c r="AY1419" s="112">
        <v>7.79</v>
      </c>
      <c r="AZ1419" s="334" t="s">
        <v>240</v>
      </c>
      <c r="BA1419" s="112">
        <v>37.03</v>
      </c>
      <c r="BB1419" s="130">
        <v>41.033812650000002</v>
      </c>
      <c r="BC1419" s="112">
        <v>2.12</v>
      </c>
      <c r="BD1419" s="112"/>
      <c r="BE1419" s="112">
        <v>2.12</v>
      </c>
      <c r="BF1419" s="112" t="s">
        <v>2195</v>
      </c>
      <c r="BG1419" s="114" t="s">
        <v>2196</v>
      </c>
      <c r="BH1419" s="112"/>
      <c r="BI1419" s="112"/>
      <c r="BJ1419" s="112">
        <v>10</v>
      </c>
      <c r="BK1419" s="56">
        <v>11.022</v>
      </c>
      <c r="BL1419" s="56">
        <v>3.2811750000000002</v>
      </c>
      <c r="BM1419" s="56">
        <v>2.9887000000000001</v>
      </c>
      <c r="BN1419" s="56">
        <v>0.39100000000000001</v>
      </c>
      <c r="BO1419" s="56">
        <v>3.3620000000000001</v>
      </c>
      <c r="BP1419" s="223">
        <v>1.4180999999999999</v>
      </c>
      <c r="BQ1419" s="112">
        <v>43.04</v>
      </c>
      <c r="BR1419" s="56"/>
      <c r="BS1419" s="112"/>
      <c r="BT1419" s="113" t="s">
        <v>487</v>
      </c>
      <c r="BU1419" s="114" t="s">
        <v>488</v>
      </c>
      <c r="BV1419" s="34"/>
      <c r="BW1419" s="34"/>
      <c r="BX1419" s="34"/>
    </row>
    <row r="1420" spans="1:76" x14ac:dyDescent="0.35">
      <c r="A1420" s="34" t="s">
        <v>277</v>
      </c>
      <c r="B1420" s="34"/>
      <c r="C1420" s="34"/>
      <c r="D1420" s="34"/>
      <c r="E1420" s="113" t="s">
        <v>2183</v>
      </c>
      <c r="F1420" s="113" t="s">
        <v>2184</v>
      </c>
      <c r="G1420" s="41">
        <v>1996</v>
      </c>
      <c r="H1420" s="34"/>
      <c r="I1420" s="34"/>
      <c r="J1420" s="113"/>
      <c r="K1420" s="39" t="s">
        <v>80</v>
      </c>
      <c r="L1420" s="39" t="s">
        <v>89</v>
      </c>
      <c r="M1420" s="39" t="s">
        <v>90</v>
      </c>
      <c r="N1420" s="39" t="s">
        <v>91</v>
      </c>
      <c r="O1420" s="39" t="s">
        <v>102</v>
      </c>
      <c r="P1420" s="39" t="s">
        <v>103</v>
      </c>
      <c r="Q1420" s="39" t="s">
        <v>104</v>
      </c>
      <c r="R1420" s="35" t="s">
        <v>105</v>
      </c>
      <c r="S1420" s="35" t="s">
        <v>105</v>
      </c>
      <c r="T1420" s="113" t="s">
        <v>2153</v>
      </c>
      <c r="U1420" s="39" t="s">
        <v>31</v>
      </c>
      <c r="V1420" s="35" t="s">
        <v>31</v>
      </c>
      <c r="W1420" s="34" t="s">
        <v>280</v>
      </c>
      <c r="X1420" s="35" t="s">
        <v>284</v>
      </c>
      <c r="Y1420" s="362" t="s">
        <v>2164</v>
      </c>
      <c r="Z1420" s="39" t="s">
        <v>239</v>
      </c>
      <c r="AA1420" s="112"/>
      <c r="AB1420" s="112"/>
      <c r="AC1420" s="41">
        <v>96</v>
      </c>
      <c r="AD1420" s="41" t="s">
        <v>240</v>
      </c>
      <c r="AE1420" s="41" t="s">
        <v>508</v>
      </c>
      <c r="AF1420" s="332" t="s">
        <v>240</v>
      </c>
      <c r="AG1420" s="112"/>
      <c r="AH1420" s="112">
        <v>133.46</v>
      </c>
      <c r="AI1420" s="111">
        <v>120.015</v>
      </c>
      <c r="AJ1420" s="112"/>
      <c r="AK1420" s="114" t="s">
        <v>509</v>
      </c>
      <c r="AL1420" s="336">
        <v>7.79</v>
      </c>
      <c r="AM1420" s="44">
        <v>138.26379750000001</v>
      </c>
      <c r="AN1420" s="111">
        <v>2.65</v>
      </c>
      <c r="AO1420" s="111">
        <f t="shared" si="62"/>
        <v>1</v>
      </c>
      <c r="AP1420" s="111">
        <v>1</v>
      </c>
      <c r="AQ1420" s="111"/>
      <c r="AR1420" s="335" t="s">
        <v>295</v>
      </c>
      <c r="AS1420" s="111" t="s">
        <v>240</v>
      </c>
      <c r="AT1420" s="111" t="s">
        <v>295</v>
      </c>
      <c r="AU1420" s="111" t="s">
        <v>240</v>
      </c>
      <c r="AV1420" s="112" t="s">
        <v>167</v>
      </c>
      <c r="AW1420" s="112"/>
      <c r="AX1420" s="112">
        <v>22</v>
      </c>
      <c r="AY1420" s="112">
        <v>7.79</v>
      </c>
      <c r="AZ1420" s="334" t="s">
        <v>240</v>
      </c>
      <c r="BA1420" s="112">
        <v>138.12</v>
      </c>
      <c r="BB1420" s="130">
        <v>138.26379750000001</v>
      </c>
      <c r="BC1420" s="112">
        <v>2.65</v>
      </c>
      <c r="BD1420" s="112"/>
      <c r="BE1420" s="112">
        <v>2.65</v>
      </c>
      <c r="BF1420" s="112" t="s">
        <v>2185</v>
      </c>
      <c r="BG1420" s="114" t="s">
        <v>2186</v>
      </c>
      <c r="BH1420" s="112"/>
      <c r="BI1420" s="112"/>
      <c r="BJ1420" s="112">
        <v>10</v>
      </c>
      <c r="BK1420" s="56">
        <v>12.891999999999999</v>
      </c>
      <c r="BL1420" s="56">
        <v>25.75825</v>
      </c>
      <c r="BM1420" s="56">
        <v>1.6093</v>
      </c>
      <c r="BN1420" s="56">
        <v>0.39100000000000001</v>
      </c>
      <c r="BO1420" s="56">
        <v>3.3620000000000001</v>
      </c>
      <c r="BP1420" s="223">
        <v>72.323999999999998</v>
      </c>
      <c r="BQ1420" s="112">
        <v>43.04</v>
      </c>
      <c r="BR1420" s="56"/>
      <c r="BS1420" s="112"/>
      <c r="BT1420" s="113" t="s">
        <v>487</v>
      </c>
      <c r="BU1420" s="114" t="s">
        <v>488</v>
      </c>
      <c r="BV1420" s="34"/>
      <c r="BW1420" s="34"/>
      <c r="BX1420" s="34"/>
    </row>
    <row r="1421" spans="1:76" x14ac:dyDescent="0.35">
      <c r="A1421" s="34" t="s">
        <v>277</v>
      </c>
      <c r="B1421" s="34"/>
      <c r="C1421" s="34"/>
      <c r="D1421" s="34"/>
      <c r="E1421" s="113" t="s">
        <v>2183</v>
      </c>
      <c r="F1421" s="113" t="s">
        <v>2184</v>
      </c>
      <c r="G1421" s="41">
        <v>1996</v>
      </c>
      <c r="H1421" s="34"/>
      <c r="I1421" s="34"/>
      <c r="J1421" s="113"/>
      <c r="K1421" s="39" t="s">
        <v>80</v>
      </c>
      <c r="L1421" s="39" t="s">
        <v>89</v>
      </c>
      <c r="M1421" s="39" t="s">
        <v>90</v>
      </c>
      <c r="N1421" s="39" t="s">
        <v>91</v>
      </c>
      <c r="O1421" s="39" t="s">
        <v>102</v>
      </c>
      <c r="P1421" s="39" t="s">
        <v>103</v>
      </c>
      <c r="Q1421" s="39" t="s">
        <v>104</v>
      </c>
      <c r="R1421" s="35" t="s">
        <v>105</v>
      </c>
      <c r="S1421" s="35" t="s">
        <v>105</v>
      </c>
      <c r="T1421" s="113" t="s">
        <v>2153</v>
      </c>
      <c r="U1421" s="39" t="s">
        <v>31</v>
      </c>
      <c r="V1421" s="35" t="s">
        <v>31</v>
      </c>
      <c r="W1421" s="34" t="s">
        <v>280</v>
      </c>
      <c r="X1421" s="35" t="s">
        <v>284</v>
      </c>
      <c r="Y1421" s="113" t="s">
        <v>2164</v>
      </c>
      <c r="Z1421" s="39" t="s">
        <v>239</v>
      </c>
      <c r="AA1421" s="112"/>
      <c r="AB1421" s="112"/>
      <c r="AC1421" s="41">
        <v>96</v>
      </c>
      <c r="AD1421" s="41" t="s">
        <v>240</v>
      </c>
      <c r="AE1421" s="41" t="s">
        <v>508</v>
      </c>
      <c r="AF1421" s="332" t="s">
        <v>240</v>
      </c>
      <c r="AG1421" s="112"/>
      <c r="AH1421" s="112">
        <v>197.01</v>
      </c>
      <c r="AI1421" s="111">
        <v>157.47999999999999</v>
      </c>
      <c r="AJ1421" s="112"/>
      <c r="AK1421" s="114" t="s">
        <v>509</v>
      </c>
      <c r="AL1421" s="336">
        <v>7.79</v>
      </c>
      <c r="AM1421" s="44">
        <v>109.09218504</v>
      </c>
      <c r="AN1421" s="111">
        <v>2.65</v>
      </c>
      <c r="AO1421" s="111">
        <f t="shared" si="62"/>
        <v>1</v>
      </c>
      <c r="AP1421" s="111">
        <v>1</v>
      </c>
      <c r="AQ1421" s="111"/>
      <c r="AR1421" s="335" t="s">
        <v>295</v>
      </c>
      <c r="AS1421" s="111" t="s">
        <v>240</v>
      </c>
      <c r="AT1421" s="111" t="s">
        <v>295</v>
      </c>
      <c r="AU1421" s="111" t="s">
        <v>240</v>
      </c>
      <c r="AV1421" s="112" t="s">
        <v>167</v>
      </c>
      <c r="AW1421" s="112"/>
      <c r="AX1421" s="112">
        <v>22</v>
      </c>
      <c r="AY1421" s="112">
        <v>7.79</v>
      </c>
      <c r="AZ1421" s="334" t="s">
        <v>240</v>
      </c>
      <c r="BA1421" s="112">
        <v>107.09</v>
      </c>
      <c r="BB1421" s="130">
        <v>109.09218504</v>
      </c>
      <c r="BC1421" s="112">
        <v>2.65</v>
      </c>
      <c r="BD1421" s="112"/>
      <c r="BE1421" s="112">
        <v>2.65</v>
      </c>
      <c r="BF1421" s="112" t="s">
        <v>644</v>
      </c>
      <c r="BG1421" s="34"/>
      <c r="BH1421" s="112"/>
      <c r="BI1421" s="112"/>
      <c r="BJ1421" s="112">
        <v>10</v>
      </c>
      <c r="BK1421" s="56">
        <v>18.2364</v>
      </c>
      <c r="BL1421" s="56">
        <v>15.433680000000001</v>
      </c>
      <c r="BM1421" s="56">
        <v>1.6093</v>
      </c>
      <c r="BN1421" s="56">
        <v>0.39100000000000001</v>
      </c>
      <c r="BO1421" s="56">
        <v>61.957000000000001</v>
      </c>
      <c r="BP1421" s="223">
        <v>1.7726999999999999</v>
      </c>
      <c r="BQ1421" s="112">
        <v>43.04</v>
      </c>
      <c r="BR1421" s="56"/>
      <c r="BS1421" s="112"/>
      <c r="BT1421" s="113" t="s">
        <v>487</v>
      </c>
      <c r="BU1421" s="114" t="s">
        <v>488</v>
      </c>
      <c r="BV1421" s="34"/>
      <c r="BW1421" s="34"/>
      <c r="BX1421" s="34"/>
    </row>
    <row r="1422" spans="1:76" x14ac:dyDescent="0.35">
      <c r="A1422" s="34" t="s">
        <v>277</v>
      </c>
      <c r="B1422" s="34"/>
      <c r="C1422" s="34"/>
      <c r="D1422" s="34"/>
      <c r="E1422" s="113" t="s">
        <v>2183</v>
      </c>
      <c r="F1422" s="113" t="s">
        <v>2184</v>
      </c>
      <c r="G1422" s="41">
        <v>1996</v>
      </c>
      <c r="H1422" s="34"/>
      <c r="I1422" s="34"/>
      <c r="J1422" s="113"/>
      <c r="K1422" s="39" t="s">
        <v>80</v>
      </c>
      <c r="L1422" s="39" t="s">
        <v>89</v>
      </c>
      <c r="M1422" s="39" t="s">
        <v>90</v>
      </c>
      <c r="N1422" s="39" t="s">
        <v>91</v>
      </c>
      <c r="O1422" s="39" t="s">
        <v>102</v>
      </c>
      <c r="P1422" s="39" t="s">
        <v>103</v>
      </c>
      <c r="Q1422" s="39" t="s">
        <v>104</v>
      </c>
      <c r="R1422" s="35" t="s">
        <v>105</v>
      </c>
      <c r="S1422" s="35" t="s">
        <v>105</v>
      </c>
      <c r="T1422" s="113" t="s">
        <v>2153</v>
      </c>
      <c r="U1422" s="39" t="s">
        <v>31</v>
      </c>
      <c r="V1422" s="35" t="s">
        <v>31</v>
      </c>
      <c r="W1422" s="34" t="s">
        <v>280</v>
      </c>
      <c r="X1422" s="35" t="s">
        <v>284</v>
      </c>
      <c r="Y1422" s="362" t="s">
        <v>2164</v>
      </c>
      <c r="Z1422" s="39" t="s">
        <v>239</v>
      </c>
      <c r="AA1422" s="112"/>
      <c r="AB1422" s="112"/>
      <c r="AC1422" s="41">
        <v>96</v>
      </c>
      <c r="AD1422" s="41" t="s">
        <v>240</v>
      </c>
      <c r="AE1422" s="41" t="s">
        <v>508</v>
      </c>
      <c r="AF1422" s="332" t="s">
        <v>240</v>
      </c>
      <c r="AG1422" s="112"/>
      <c r="AH1422" s="112">
        <v>152.52000000000001</v>
      </c>
      <c r="AI1422" s="111">
        <v>128.01599999999999</v>
      </c>
      <c r="AJ1422" s="112"/>
      <c r="AK1422" s="114" t="s">
        <v>509</v>
      </c>
      <c r="AL1422" s="336">
        <v>7.8</v>
      </c>
      <c r="AM1422" s="44">
        <v>62.551866349999997</v>
      </c>
      <c r="AN1422" s="111">
        <v>2.65</v>
      </c>
      <c r="AO1422" s="111">
        <f t="shared" si="62"/>
        <v>1</v>
      </c>
      <c r="AP1422" s="111">
        <v>1</v>
      </c>
      <c r="AQ1422" s="111"/>
      <c r="AR1422" s="335" t="s">
        <v>295</v>
      </c>
      <c r="AS1422" s="111" t="s">
        <v>240</v>
      </c>
      <c r="AT1422" s="111" t="s">
        <v>295</v>
      </c>
      <c r="AU1422" s="111" t="s">
        <v>240</v>
      </c>
      <c r="AV1422" s="112" t="s">
        <v>167</v>
      </c>
      <c r="AW1422" s="112"/>
      <c r="AX1422" s="112">
        <v>22</v>
      </c>
      <c r="AY1422" s="112">
        <v>7.8</v>
      </c>
      <c r="AZ1422" s="334" t="s">
        <v>240</v>
      </c>
      <c r="BA1422" s="112">
        <v>60.05</v>
      </c>
      <c r="BB1422" s="130">
        <v>62.551866349999997</v>
      </c>
      <c r="BC1422" s="112">
        <v>2.65</v>
      </c>
      <c r="BD1422" s="112"/>
      <c r="BE1422" s="112">
        <v>2.65</v>
      </c>
      <c r="BF1422" s="112" t="s">
        <v>2185</v>
      </c>
      <c r="BG1422" s="114" t="s">
        <v>2186</v>
      </c>
      <c r="BH1422" s="112"/>
      <c r="BI1422" s="112"/>
      <c r="BJ1422" s="112">
        <v>10</v>
      </c>
      <c r="BK1422" s="56">
        <v>15.230399999999999</v>
      </c>
      <c r="BL1422" s="56">
        <v>5.9547249999999998</v>
      </c>
      <c r="BM1422" s="56">
        <v>1.6093</v>
      </c>
      <c r="BN1422" s="56">
        <v>0.39100000000000001</v>
      </c>
      <c r="BO1422" s="56">
        <v>17.771000000000001</v>
      </c>
      <c r="BP1422" s="223">
        <v>1.4180999999999999</v>
      </c>
      <c r="BQ1422" s="112">
        <v>43.04</v>
      </c>
      <c r="BR1422" s="56"/>
      <c r="BS1422" s="112"/>
      <c r="BT1422" s="113" t="s">
        <v>487</v>
      </c>
      <c r="BU1422" s="114" t="s">
        <v>488</v>
      </c>
      <c r="BV1422" s="34"/>
      <c r="BW1422" s="34"/>
      <c r="BX1422" s="34"/>
    </row>
    <row r="1423" spans="1:76" x14ac:dyDescent="0.35">
      <c r="A1423" s="34" t="s">
        <v>277</v>
      </c>
      <c r="B1423" s="34"/>
      <c r="C1423" s="34"/>
      <c r="D1423" s="34"/>
      <c r="E1423" s="113" t="s">
        <v>2183</v>
      </c>
      <c r="F1423" s="113" t="s">
        <v>2184</v>
      </c>
      <c r="G1423" s="41">
        <v>1996</v>
      </c>
      <c r="H1423" s="34"/>
      <c r="I1423" s="34"/>
      <c r="J1423" s="113"/>
      <c r="K1423" s="39" t="s">
        <v>80</v>
      </c>
      <c r="L1423" s="39" t="s">
        <v>89</v>
      </c>
      <c r="M1423" s="39" t="s">
        <v>90</v>
      </c>
      <c r="N1423" s="39" t="s">
        <v>91</v>
      </c>
      <c r="O1423" s="39" t="s">
        <v>102</v>
      </c>
      <c r="P1423" s="39" t="s">
        <v>103</v>
      </c>
      <c r="Q1423" s="39" t="s">
        <v>104</v>
      </c>
      <c r="R1423" s="35" t="s">
        <v>105</v>
      </c>
      <c r="S1423" s="35" t="s">
        <v>105</v>
      </c>
      <c r="T1423" s="113" t="s">
        <v>2153</v>
      </c>
      <c r="U1423" s="39" t="s">
        <v>31</v>
      </c>
      <c r="V1423" s="35" t="s">
        <v>31</v>
      </c>
      <c r="W1423" s="34" t="s">
        <v>280</v>
      </c>
      <c r="X1423" s="35" t="s">
        <v>284</v>
      </c>
      <c r="Y1423" s="362" t="s">
        <v>2164</v>
      </c>
      <c r="Z1423" s="39" t="s">
        <v>239</v>
      </c>
      <c r="AA1423" s="112"/>
      <c r="AB1423" s="112"/>
      <c r="AC1423" s="41">
        <v>96</v>
      </c>
      <c r="AD1423" s="41" t="s">
        <v>240</v>
      </c>
      <c r="AE1423" s="41" t="s">
        <v>508</v>
      </c>
      <c r="AF1423" s="332" t="s">
        <v>240</v>
      </c>
      <c r="AG1423" s="112"/>
      <c r="AH1423" s="112">
        <v>177.94</v>
      </c>
      <c r="AI1423" s="111">
        <v>151.13</v>
      </c>
      <c r="AJ1423" s="112"/>
      <c r="AK1423" s="114" t="s">
        <v>509</v>
      </c>
      <c r="AL1423" s="336">
        <v>7.8</v>
      </c>
      <c r="AM1423" s="44">
        <v>77.564324150000004</v>
      </c>
      <c r="AN1423" s="111">
        <v>2.65</v>
      </c>
      <c r="AO1423" s="111">
        <f t="shared" si="62"/>
        <v>1</v>
      </c>
      <c r="AP1423" s="111">
        <v>1</v>
      </c>
      <c r="AQ1423" s="111"/>
      <c r="AR1423" s="335" t="s">
        <v>295</v>
      </c>
      <c r="AS1423" s="111" t="s">
        <v>240</v>
      </c>
      <c r="AT1423" s="111" t="s">
        <v>295</v>
      </c>
      <c r="AU1423" s="111" t="s">
        <v>240</v>
      </c>
      <c r="AV1423" s="112" t="s">
        <v>167</v>
      </c>
      <c r="AW1423" s="112"/>
      <c r="AX1423" s="112">
        <v>22</v>
      </c>
      <c r="AY1423" s="112">
        <v>7.8</v>
      </c>
      <c r="AZ1423" s="334" t="s">
        <v>240</v>
      </c>
      <c r="BA1423" s="112">
        <v>76.069999999999993</v>
      </c>
      <c r="BB1423" s="130">
        <v>77.564324150000004</v>
      </c>
      <c r="BC1423" s="112">
        <v>2.65</v>
      </c>
      <c r="BD1423" s="112"/>
      <c r="BE1423" s="112">
        <v>2.65</v>
      </c>
      <c r="BF1423" s="112" t="s">
        <v>2185</v>
      </c>
      <c r="BG1423" s="114" t="s">
        <v>2186</v>
      </c>
      <c r="BH1423" s="112"/>
      <c r="BI1423" s="112"/>
      <c r="BJ1423" s="112">
        <v>10</v>
      </c>
      <c r="BK1423" s="56">
        <v>18.837599999999998</v>
      </c>
      <c r="BL1423" s="56">
        <v>7.4130250000000002</v>
      </c>
      <c r="BM1423" s="56">
        <v>1.6093</v>
      </c>
      <c r="BN1423" s="56">
        <v>0.39100000000000001</v>
      </c>
      <c r="BO1423" s="56">
        <v>32.179000000000002</v>
      </c>
      <c r="BP1423" s="223">
        <v>1.7726999999999999</v>
      </c>
      <c r="BQ1423" s="112">
        <v>42.04</v>
      </c>
      <c r="BR1423" s="56"/>
      <c r="BS1423" s="112"/>
      <c r="BT1423" s="113" t="s">
        <v>487</v>
      </c>
      <c r="BU1423" s="114" t="s">
        <v>488</v>
      </c>
      <c r="BV1423" s="34"/>
      <c r="BW1423" s="34"/>
      <c r="BX1423" s="34"/>
    </row>
    <row r="1424" spans="1:76" x14ac:dyDescent="0.35">
      <c r="A1424" s="34" t="s">
        <v>277</v>
      </c>
      <c r="B1424" s="34"/>
      <c r="C1424" s="34"/>
      <c r="D1424" s="34"/>
      <c r="E1424" s="113" t="s">
        <v>2183</v>
      </c>
      <c r="F1424" s="113" t="s">
        <v>2184</v>
      </c>
      <c r="G1424" s="41">
        <v>1996</v>
      </c>
      <c r="H1424" s="34"/>
      <c r="I1424" s="34"/>
      <c r="J1424" s="113"/>
      <c r="K1424" s="39" t="s">
        <v>80</v>
      </c>
      <c r="L1424" s="39" t="s">
        <v>89</v>
      </c>
      <c r="M1424" s="39" t="s">
        <v>90</v>
      </c>
      <c r="N1424" s="39" t="s">
        <v>91</v>
      </c>
      <c r="O1424" s="39" t="s">
        <v>102</v>
      </c>
      <c r="P1424" s="39" t="s">
        <v>103</v>
      </c>
      <c r="Q1424" s="39" t="s">
        <v>104</v>
      </c>
      <c r="R1424" s="35" t="s">
        <v>105</v>
      </c>
      <c r="S1424" s="35" t="s">
        <v>105</v>
      </c>
      <c r="T1424" s="113" t="s">
        <v>2153</v>
      </c>
      <c r="U1424" s="39" t="s">
        <v>31</v>
      </c>
      <c r="V1424" s="35" t="s">
        <v>31</v>
      </c>
      <c r="W1424" s="34" t="s">
        <v>280</v>
      </c>
      <c r="X1424" s="35" t="s">
        <v>284</v>
      </c>
      <c r="Y1424" s="113" t="s">
        <v>2164</v>
      </c>
      <c r="Z1424" s="39" t="s">
        <v>239</v>
      </c>
      <c r="AA1424" s="112"/>
      <c r="AB1424" s="112"/>
      <c r="AC1424" s="41">
        <v>96</v>
      </c>
      <c r="AD1424" s="41" t="s">
        <v>240</v>
      </c>
      <c r="AE1424" s="41" t="s">
        <v>508</v>
      </c>
      <c r="AF1424" s="332" t="s">
        <v>240</v>
      </c>
      <c r="AG1424" s="112"/>
      <c r="AH1424" s="112">
        <v>235.14</v>
      </c>
      <c r="AI1424" s="111">
        <v>199.70750000000001</v>
      </c>
      <c r="AJ1424" s="112"/>
      <c r="AK1424" s="114" t="s">
        <v>509</v>
      </c>
      <c r="AL1424" s="336">
        <v>7.8</v>
      </c>
      <c r="AM1424" s="44">
        <v>134.11130204</v>
      </c>
      <c r="AN1424" s="111">
        <v>2.65</v>
      </c>
      <c r="AO1424" s="111">
        <f t="shared" si="62"/>
        <v>1</v>
      </c>
      <c r="AP1424" s="111">
        <v>1</v>
      </c>
      <c r="AQ1424" s="111"/>
      <c r="AR1424" s="335" t="s">
        <v>295</v>
      </c>
      <c r="AS1424" s="111" t="s">
        <v>240</v>
      </c>
      <c r="AT1424" s="111" t="s">
        <v>295</v>
      </c>
      <c r="AU1424" s="111" t="s">
        <v>240</v>
      </c>
      <c r="AV1424" s="112" t="s">
        <v>167</v>
      </c>
      <c r="AW1424" s="112"/>
      <c r="AX1424" s="112">
        <v>22</v>
      </c>
      <c r="AY1424" s="112">
        <v>7.8</v>
      </c>
      <c r="AZ1424" s="334" t="s">
        <v>240</v>
      </c>
      <c r="BA1424" s="112">
        <v>134.12</v>
      </c>
      <c r="BB1424" s="130">
        <v>134.11130204</v>
      </c>
      <c r="BC1424" s="112">
        <v>2.65</v>
      </c>
      <c r="BD1424" s="112"/>
      <c r="BE1424" s="112">
        <v>2.65</v>
      </c>
      <c r="BF1424" s="112" t="s">
        <v>2185</v>
      </c>
      <c r="BG1424" s="114" t="s">
        <v>2186</v>
      </c>
      <c r="BH1424" s="112"/>
      <c r="BI1424" s="112"/>
      <c r="BJ1424" s="112">
        <v>10</v>
      </c>
      <c r="BK1424" s="56">
        <v>32.264400000000002</v>
      </c>
      <c r="BL1424" s="56">
        <v>13.00318</v>
      </c>
      <c r="BM1424" s="56">
        <v>1.6093</v>
      </c>
      <c r="BN1424" s="56">
        <v>0.39100000000000001</v>
      </c>
      <c r="BO1424" s="56">
        <v>88.853999999999999</v>
      </c>
      <c r="BP1424" s="223">
        <v>1.7726999999999999</v>
      </c>
      <c r="BQ1424" s="112">
        <v>43.04</v>
      </c>
      <c r="BR1424" s="56"/>
      <c r="BS1424" s="365"/>
      <c r="BT1424" s="113" t="s">
        <v>487</v>
      </c>
      <c r="BU1424" s="114" t="s">
        <v>488</v>
      </c>
      <c r="BV1424" s="34"/>
      <c r="BW1424" s="34"/>
      <c r="BX1424" s="34"/>
    </row>
    <row r="1425" spans="1:76" x14ac:dyDescent="0.35">
      <c r="A1425" s="34" t="s">
        <v>277</v>
      </c>
      <c r="B1425" s="34"/>
      <c r="C1425" s="34"/>
      <c r="D1425" s="34"/>
      <c r="E1425" s="113" t="s">
        <v>2183</v>
      </c>
      <c r="F1425" s="113" t="s">
        <v>2184</v>
      </c>
      <c r="G1425" s="41">
        <v>1996</v>
      </c>
      <c r="H1425" s="34"/>
      <c r="I1425" s="34"/>
      <c r="J1425" s="113"/>
      <c r="K1425" s="39" t="s">
        <v>80</v>
      </c>
      <c r="L1425" s="39" t="s">
        <v>89</v>
      </c>
      <c r="M1425" s="39" t="s">
        <v>90</v>
      </c>
      <c r="N1425" s="39" t="s">
        <v>91</v>
      </c>
      <c r="O1425" s="39" t="s">
        <v>102</v>
      </c>
      <c r="P1425" s="39" t="s">
        <v>103</v>
      </c>
      <c r="Q1425" s="39" t="s">
        <v>104</v>
      </c>
      <c r="R1425" s="35" t="s">
        <v>105</v>
      </c>
      <c r="S1425" s="35" t="s">
        <v>105</v>
      </c>
      <c r="T1425" s="113" t="s">
        <v>2153</v>
      </c>
      <c r="U1425" s="39" t="s">
        <v>31</v>
      </c>
      <c r="V1425" s="35" t="s">
        <v>31</v>
      </c>
      <c r="W1425" s="34" t="s">
        <v>280</v>
      </c>
      <c r="X1425" s="35" t="s">
        <v>284</v>
      </c>
      <c r="Y1425" s="113" t="s">
        <v>2164</v>
      </c>
      <c r="Z1425" s="39" t="s">
        <v>239</v>
      </c>
      <c r="AA1425" s="112"/>
      <c r="AB1425" s="112"/>
      <c r="AC1425" s="41">
        <v>96</v>
      </c>
      <c r="AD1425" s="41" t="s">
        <v>240</v>
      </c>
      <c r="AE1425" s="41" t="s">
        <v>508</v>
      </c>
      <c r="AF1425" s="332" t="s">
        <v>240</v>
      </c>
      <c r="AG1425" s="112"/>
      <c r="AH1425" s="112">
        <v>203.36</v>
      </c>
      <c r="AI1425" s="111">
        <v>182.88</v>
      </c>
      <c r="AJ1425" s="112"/>
      <c r="AK1425" s="114" t="s">
        <v>509</v>
      </c>
      <c r="AL1425" s="336">
        <v>7.82</v>
      </c>
      <c r="AM1425" s="44">
        <v>46.537829099999996</v>
      </c>
      <c r="AN1425" s="111">
        <v>2.65</v>
      </c>
      <c r="AO1425" s="111">
        <f t="shared" si="62"/>
        <v>1</v>
      </c>
      <c r="AP1425" s="111">
        <v>1</v>
      </c>
      <c r="AQ1425" s="111"/>
      <c r="AR1425" s="335" t="s">
        <v>295</v>
      </c>
      <c r="AS1425" s="111" t="s">
        <v>240</v>
      </c>
      <c r="AT1425" s="111" t="s">
        <v>295</v>
      </c>
      <c r="AU1425" s="111" t="s">
        <v>240</v>
      </c>
      <c r="AV1425" s="112" t="s">
        <v>167</v>
      </c>
      <c r="AW1425" s="112"/>
      <c r="AX1425" s="112">
        <v>22</v>
      </c>
      <c r="AY1425" s="112">
        <v>7.82</v>
      </c>
      <c r="AZ1425" s="334" t="s">
        <v>240</v>
      </c>
      <c r="BA1425" s="112">
        <v>44.04</v>
      </c>
      <c r="BB1425" s="130">
        <v>46.537829099999996</v>
      </c>
      <c r="BC1425" s="112">
        <v>2.65</v>
      </c>
      <c r="BD1425" s="112"/>
      <c r="BE1425" s="112">
        <v>2.65</v>
      </c>
      <c r="BF1425" s="112" t="s">
        <v>2185</v>
      </c>
      <c r="BG1425" s="114" t="s">
        <v>2186</v>
      </c>
      <c r="BH1425" s="112"/>
      <c r="BI1425" s="112"/>
      <c r="BJ1425" s="112">
        <v>10</v>
      </c>
      <c r="BK1425" s="56">
        <v>15.03</v>
      </c>
      <c r="BL1425" s="56">
        <v>2.1874500000000001</v>
      </c>
      <c r="BM1425" s="56">
        <v>62.991999999999997</v>
      </c>
      <c r="BN1425" s="56">
        <v>1.5639000000000001</v>
      </c>
      <c r="BO1425" s="56">
        <v>40.825000000000003</v>
      </c>
      <c r="BP1425" s="223">
        <v>70.906000000000006</v>
      </c>
      <c r="BQ1425" s="112">
        <v>40.03</v>
      </c>
      <c r="BR1425" s="56"/>
      <c r="BS1425" s="112"/>
      <c r="BT1425" s="113" t="s">
        <v>487</v>
      </c>
      <c r="BU1425" s="114" t="s">
        <v>488</v>
      </c>
      <c r="BV1425" s="34"/>
      <c r="BW1425" s="34"/>
      <c r="BX1425" s="34"/>
    </row>
    <row r="1426" spans="1:76" x14ac:dyDescent="0.35">
      <c r="A1426" s="34" t="s">
        <v>277</v>
      </c>
      <c r="B1426" s="34"/>
      <c r="C1426" s="34"/>
      <c r="D1426" s="34"/>
      <c r="E1426" s="113" t="s">
        <v>2183</v>
      </c>
      <c r="F1426" s="113" t="s">
        <v>2184</v>
      </c>
      <c r="G1426" s="41">
        <v>1996</v>
      </c>
      <c r="H1426" s="34"/>
      <c r="I1426" s="34"/>
      <c r="J1426" s="113"/>
      <c r="K1426" s="39" t="s">
        <v>80</v>
      </c>
      <c r="L1426" s="39" t="s">
        <v>89</v>
      </c>
      <c r="M1426" s="39" t="s">
        <v>90</v>
      </c>
      <c r="N1426" s="39" t="s">
        <v>91</v>
      </c>
      <c r="O1426" s="39" t="s">
        <v>102</v>
      </c>
      <c r="P1426" s="39" t="s">
        <v>103</v>
      </c>
      <c r="Q1426" s="39" t="s">
        <v>104</v>
      </c>
      <c r="R1426" s="35" t="s">
        <v>105</v>
      </c>
      <c r="S1426" s="35" t="s">
        <v>105</v>
      </c>
      <c r="T1426" s="113" t="s">
        <v>2153</v>
      </c>
      <c r="U1426" s="39" t="s">
        <v>31</v>
      </c>
      <c r="V1426" s="35" t="s">
        <v>31</v>
      </c>
      <c r="W1426" s="34" t="s">
        <v>280</v>
      </c>
      <c r="X1426" s="35" t="s">
        <v>284</v>
      </c>
      <c r="Y1426" s="362" t="s">
        <v>2164</v>
      </c>
      <c r="Z1426" s="39" t="s">
        <v>239</v>
      </c>
      <c r="AA1426" s="112"/>
      <c r="AB1426" s="112"/>
      <c r="AC1426" s="41">
        <v>96</v>
      </c>
      <c r="AD1426" s="41" t="s">
        <v>240</v>
      </c>
      <c r="AE1426" s="41" t="s">
        <v>508</v>
      </c>
      <c r="AF1426" s="332" t="s">
        <v>240</v>
      </c>
      <c r="AG1426" s="112"/>
      <c r="AH1426" s="112">
        <v>146.16999999999999</v>
      </c>
      <c r="AI1426" s="111">
        <v>128.524</v>
      </c>
      <c r="AJ1426" s="112"/>
      <c r="AK1426" s="114" t="s">
        <v>509</v>
      </c>
      <c r="AL1426" s="336">
        <v>7.82</v>
      </c>
      <c r="AM1426" s="44">
        <v>44.0358351</v>
      </c>
      <c r="AN1426" s="111">
        <v>2.65</v>
      </c>
      <c r="AO1426" s="111">
        <f t="shared" si="62"/>
        <v>1</v>
      </c>
      <c r="AP1426" s="111">
        <v>1</v>
      </c>
      <c r="AQ1426" s="111"/>
      <c r="AR1426" s="335" t="s">
        <v>295</v>
      </c>
      <c r="AS1426" s="111" t="s">
        <v>240</v>
      </c>
      <c r="AT1426" s="111" t="s">
        <v>295</v>
      </c>
      <c r="AU1426" s="111" t="s">
        <v>240</v>
      </c>
      <c r="AV1426" s="112" t="s">
        <v>167</v>
      </c>
      <c r="AW1426" s="112"/>
      <c r="AX1426" s="112">
        <v>22</v>
      </c>
      <c r="AY1426" s="112">
        <v>7.82</v>
      </c>
      <c r="AZ1426" s="334" t="s">
        <v>240</v>
      </c>
      <c r="BA1426" s="112">
        <v>45.04</v>
      </c>
      <c r="BB1426" s="130">
        <v>44.0358351</v>
      </c>
      <c r="BC1426" s="112">
        <v>2.65</v>
      </c>
      <c r="BD1426" s="112"/>
      <c r="BE1426" s="112">
        <v>2.65</v>
      </c>
      <c r="BF1426" s="112" t="s">
        <v>644</v>
      </c>
      <c r="BG1426" s="112"/>
      <c r="BH1426" s="112"/>
      <c r="BI1426" s="112"/>
      <c r="BJ1426" s="112">
        <v>10</v>
      </c>
      <c r="BK1426" s="56">
        <v>14.028</v>
      </c>
      <c r="BL1426" s="56">
        <v>2.1874500000000001</v>
      </c>
      <c r="BM1426" s="56">
        <v>1.3794</v>
      </c>
      <c r="BN1426" s="56">
        <v>0.39100000000000001</v>
      </c>
      <c r="BO1426" s="56">
        <v>3.3620000000000001</v>
      </c>
      <c r="BP1426" s="223">
        <v>1.0636000000000001</v>
      </c>
      <c r="BQ1426" s="112">
        <v>41.04</v>
      </c>
      <c r="BR1426" s="56"/>
      <c r="BS1426" s="112"/>
      <c r="BT1426" s="113" t="s">
        <v>487</v>
      </c>
      <c r="BU1426" s="114" t="s">
        <v>488</v>
      </c>
      <c r="BV1426" s="34"/>
      <c r="BW1426" s="34"/>
      <c r="BX1426" s="34"/>
    </row>
    <row r="1427" spans="1:76" x14ac:dyDescent="0.35">
      <c r="A1427" s="34" t="s">
        <v>277</v>
      </c>
      <c r="B1427" s="34"/>
      <c r="C1427" s="34"/>
      <c r="D1427" s="34"/>
      <c r="E1427" s="113" t="s">
        <v>2183</v>
      </c>
      <c r="F1427" s="113" t="s">
        <v>2184</v>
      </c>
      <c r="G1427" s="41">
        <v>1996</v>
      </c>
      <c r="H1427" s="34"/>
      <c r="I1427" s="34"/>
      <c r="J1427" s="113"/>
      <c r="K1427" s="39" t="s">
        <v>80</v>
      </c>
      <c r="L1427" s="39" t="s">
        <v>89</v>
      </c>
      <c r="M1427" s="39" t="s">
        <v>90</v>
      </c>
      <c r="N1427" s="39" t="s">
        <v>91</v>
      </c>
      <c r="O1427" s="39" t="s">
        <v>102</v>
      </c>
      <c r="P1427" s="39" t="s">
        <v>103</v>
      </c>
      <c r="Q1427" s="39" t="s">
        <v>104</v>
      </c>
      <c r="R1427" s="35" t="s">
        <v>105</v>
      </c>
      <c r="S1427" s="35" t="s">
        <v>105</v>
      </c>
      <c r="T1427" s="113" t="s">
        <v>2153</v>
      </c>
      <c r="U1427" s="39" t="s">
        <v>31</v>
      </c>
      <c r="V1427" s="35" t="s">
        <v>31</v>
      </c>
      <c r="W1427" s="34" t="s">
        <v>280</v>
      </c>
      <c r="X1427" s="35" t="s">
        <v>284</v>
      </c>
      <c r="Y1427" s="362" t="s">
        <v>2164</v>
      </c>
      <c r="Z1427" s="39" t="s">
        <v>239</v>
      </c>
      <c r="AA1427" s="112"/>
      <c r="AB1427" s="112"/>
      <c r="AC1427" s="41">
        <v>96</v>
      </c>
      <c r="AD1427" s="41" t="s">
        <v>240</v>
      </c>
      <c r="AE1427" s="41" t="s">
        <v>508</v>
      </c>
      <c r="AF1427" s="332" t="s">
        <v>240</v>
      </c>
      <c r="AG1427" s="112"/>
      <c r="AH1427" s="112">
        <v>152.52000000000001</v>
      </c>
      <c r="AI1427" s="111">
        <v>131.06399999999999</v>
      </c>
      <c r="AJ1427" s="112"/>
      <c r="AK1427" s="114" t="s">
        <v>509</v>
      </c>
      <c r="AL1427" s="336">
        <v>7.82</v>
      </c>
      <c r="AM1427" s="44">
        <v>44.0358351</v>
      </c>
      <c r="AN1427" s="111">
        <v>2.65</v>
      </c>
      <c r="AO1427" s="111">
        <f t="shared" si="62"/>
        <v>1</v>
      </c>
      <c r="AP1427" s="111">
        <v>1</v>
      </c>
      <c r="AQ1427" s="111"/>
      <c r="AR1427" s="335" t="s">
        <v>295</v>
      </c>
      <c r="AS1427" s="111" t="s">
        <v>240</v>
      </c>
      <c r="AT1427" s="111" t="s">
        <v>295</v>
      </c>
      <c r="AU1427" s="111" t="s">
        <v>240</v>
      </c>
      <c r="AV1427" s="112" t="s">
        <v>167</v>
      </c>
      <c r="AW1427" s="112"/>
      <c r="AX1427" s="112">
        <v>22</v>
      </c>
      <c r="AY1427" s="112">
        <v>7.82</v>
      </c>
      <c r="AZ1427" s="334" t="s">
        <v>240</v>
      </c>
      <c r="BA1427" s="112">
        <v>45.04</v>
      </c>
      <c r="BB1427" s="130">
        <v>44.0358351</v>
      </c>
      <c r="BC1427" s="112">
        <v>2.65</v>
      </c>
      <c r="BD1427" s="112"/>
      <c r="BE1427" s="112">
        <v>2.65</v>
      </c>
      <c r="BF1427" s="112" t="s">
        <v>644</v>
      </c>
      <c r="BG1427" s="112"/>
      <c r="BH1427" s="112"/>
      <c r="BI1427" s="112"/>
      <c r="BJ1427" s="112">
        <v>10</v>
      </c>
      <c r="BK1427" s="56">
        <v>14.028</v>
      </c>
      <c r="BL1427" s="56">
        <v>2.1874500000000001</v>
      </c>
      <c r="BM1427" s="56">
        <v>15.173</v>
      </c>
      <c r="BN1427" s="56">
        <v>1.5639000000000001</v>
      </c>
      <c r="BO1427" s="56">
        <v>10.566000000000001</v>
      </c>
      <c r="BP1427" s="223">
        <v>15.244999999999999</v>
      </c>
      <c r="BQ1427" s="112">
        <v>41.04</v>
      </c>
      <c r="BR1427" s="56"/>
      <c r="BS1427" s="112"/>
      <c r="BT1427" s="113" t="s">
        <v>487</v>
      </c>
      <c r="BU1427" s="114" t="s">
        <v>488</v>
      </c>
      <c r="BV1427" s="34"/>
      <c r="BW1427" s="34"/>
      <c r="BX1427" s="34"/>
    </row>
    <row r="1428" spans="1:76" x14ac:dyDescent="0.35">
      <c r="A1428" s="34" t="s">
        <v>277</v>
      </c>
      <c r="B1428" s="34"/>
      <c r="C1428" s="34"/>
      <c r="D1428" s="34"/>
      <c r="E1428" s="113" t="s">
        <v>2183</v>
      </c>
      <c r="F1428" s="113" t="s">
        <v>2184</v>
      </c>
      <c r="G1428" s="41">
        <v>1996</v>
      </c>
      <c r="H1428" s="34"/>
      <c r="I1428" s="34"/>
      <c r="J1428" s="113"/>
      <c r="K1428" s="39" t="s">
        <v>80</v>
      </c>
      <c r="L1428" s="39" t="s">
        <v>89</v>
      </c>
      <c r="M1428" s="39" t="s">
        <v>90</v>
      </c>
      <c r="N1428" s="39" t="s">
        <v>91</v>
      </c>
      <c r="O1428" s="39" t="s">
        <v>102</v>
      </c>
      <c r="P1428" s="39" t="s">
        <v>103</v>
      </c>
      <c r="Q1428" s="39" t="s">
        <v>104</v>
      </c>
      <c r="R1428" s="35" t="s">
        <v>105</v>
      </c>
      <c r="S1428" s="35" t="s">
        <v>105</v>
      </c>
      <c r="T1428" s="113" t="s">
        <v>2153</v>
      </c>
      <c r="U1428" s="39" t="s">
        <v>31</v>
      </c>
      <c r="V1428" s="35" t="s">
        <v>31</v>
      </c>
      <c r="W1428" s="34" t="s">
        <v>280</v>
      </c>
      <c r="X1428" s="35" t="s">
        <v>284</v>
      </c>
      <c r="Y1428" s="362" t="s">
        <v>2164</v>
      </c>
      <c r="Z1428" s="39" t="s">
        <v>239</v>
      </c>
      <c r="AA1428" s="112"/>
      <c r="AB1428" s="112"/>
      <c r="AC1428" s="41">
        <v>96</v>
      </c>
      <c r="AD1428" s="41" t="s">
        <v>240</v>
      </c>
      <c r="AE1428" s="41" t="s">
        <v>508</v>
      </c>
      <c r="AF1428" s="332" t="s">
        <v>240</v>
      </c>
      <c r="AG1428" s="112"/>
      <c r="AH1428" s="112">
        <v>171.59</v>
      </c>
      <c r="AI1428" s="111">
        <v>150.876</v>
      </c>
      <c r="AJ1428" s="112"/>
      <c r="AK1428" s="114" t="s">
        <v>509</v>
      </c>
      <c r="AL1428" s="336">
        <v>7.82</v>
      </c>
      <c r="AM1428" s="44">
        <v>44.0358351</v>
      </c>
      <c r="AN1428" s="111">
        <v>2.65</v>
      </c>
      <c r="AO1428" s="111">
        <f t="shared" si="62"/>
        <v>1</v>
      </c>
      <c r="AP1428" s="111">
        <v>1</v>
      </c>
      <c r="AQ1428" s="111"/>
      <c r="AR1428" s="335" t="s">
        <v>295</v>
      </c>
      <c r="AS1428" s="111" t="s">
        <v>240</v>
      </c>
      <c r="AT1428" s="111" t="s">
        <v>295</v>
      </c>
      <c r="AU1428" s="111" t="s">
        <v>240</v>
      </c>
      <c r="AV1428" s="112" t="s">
        <v>167</v>
      </c>
      <c r="AW1428" s="112"/>
      <c r="AX1428" s="112">
        <v>22</v>
      </c>
      <c r="AY1428" s="112">
        <v>7.82</v>
      </c>
      <c r="AZ1428" s="334" t="s">
        <v>240</v>
      </c>
      <c r="BA1428" s="112">
        <v>46.04</v>
      </c>
      <c r="BB1428" s="130">
        <v>44.0358351</v>
      </c>
      <c r="BC1428" s="112">
        <v>2.65</v>
      </c>
      <c r="BD1428" s="112"/>
      <c r="BE1428" s="112">
        <v>2.65</v>
      </c>
      <c r="BF1428" s="112" t="s">
        <v>644</v>
      </c>
      <c r="BG1428" s="112"/>
      <c r="BH1428" s="112"/>
      <c r="BI1428" s="112"/>
      <c r="BJ1428" s="112">
        <v>10</v>
      </c>
      <c r="BK1428" s="56">
        <v>14.028</v>
      </c>
      <c r="BL1428" s="56">
        <v>2.1874500000000001</v>
      </c>
      <c r="BM1428" s="56">
        <v>6.2072000000000003</v>
      </c>
      <c r="BN1428" s="56">
        <v>1.5639000000000001</v>
      </c>
      <c r="BO1428" s="56">
        <v>5.7634999999999996</v>
      </c>
      <c r="BP1428" s="223">
        <v>7.0906000000000002</v>
      </c>
      <c r="BQ1428" s="112">
        <v>42.04</v>
      </c>
      <c r="BR1428" s="56"/>
      <c r="BS1428" s="112"/>
      <c r="BT1428" s="113" t="s">
        <v>487</v>
      </c>
      <c r="BU1428" s="114" t="s">
        <v>488</v>
      </c>
      <c r="BV1428" s="34"/>
      <c r="BW1428" s="34"/>
      <c r="BX1428" s="34"/>
    </row>
    <row r="1429" spans="1:76" x14ac:dyDescent="0.35">
      <c r="A1429" s="34" t="s">
        <v>277</v>
      </c>
      <c r="B1429" s="34"/>
      <c r="C1429" s="34"/>
      <c r="D1429" s="34"/>
      <c r="E1429" s="113" t="s">
        <v>2183</v>
      </c>
      <c r="F1429" s="113" t="s">
        <v>2184</v>
      </c>
      <c r="G1429" s="41">
        <v>1996</v>
      </c>
      <c r="H1429" s="34"/>
      <c r="I1429" s="34"/>
      <c r="J1429" s="113"/>
      <c r="K1429" s="39" t="s">
        <v>80</v>
      </c>
      <c r="L1429" s="39" t="s">
        <v>89</v>
      </c>
      <c r="M1429" s="39" t="s">
        <v>90</v>
      </c>
      <c r="N1429" s="39" t="s">
        <v>91</v>
      </c>
      <c r="O1429" s="39" t="s">
        <v>102</v>
      </c>
      <c r="P1429" s="39" t="s">
        <v>103</v>
      </c>
      <c r="Q1429" s="39" t="s">
        <v>104</v>
      </c>
      <c r="R1429" s="35" t="s">
        <v>105</v>
      </c>
      <c r="S1429" s="35" t="s">
        <v>105</v>
      </c>
      <c r="T1429" s="113" t="s">
        <v>2153</v>
      </c>
      <c r="U1429" s="39" t="s">
        <v>31</v>
      </c>
      <c r="V1429" s="35" t="s">
        <v>31</v>
      </c>
      <c r="W1429" s="34" t="s">
        <v>280</v>
      </c>
      <c r="X1429" s="35" t="s">
        <v>284</v>
      </c>
      <c r="Y1429" s="113" t="s">
        <v>2164</v>
      </c>
      <c r="Z1429" s="39" t="s">
        <v>239</v>
      </c>
      <c r="AA1429" s="112"/>
      <c r="AB1429" s="112"/>
      <c r="AC1429" s="41">
        <v>96</v>
      </c>
      <c r="AD1429" s="41" t="s">
        <v>240</v>
      </c>
      <c r="AE1429" s="41" t="s">
        <v>508</v>
      </c>
      <c r="AF1429" s="332" t="s">
        <v>240</v>
      </c>
      <c r="AG1429" s="112"/>
      <c r="AH1429" s="112">
        <v>222.43</v>
      </c>
      <c r="AI1429" s="111">
        <v>188.91249999999999</v>
      </c>
      <c r="AJ1429" s="112"/>
      <c r="AK1429" s="114" t="s">
        <v>509</v>
      </c>
      <c r="AL1429" s="336">
        <v>7.82</v>
      </c>
      <c r="AM1429" s="44">
        <v>202.66686349999998</v>
      </c>
      <c r="AN1429" s="111">
        <v>2.65</v>
      </c>
      <c r="AO1429" s="111">
        <f t="shared" si="62"/>
        <v>1</v>
      </c>
      <c r="AP1429" s="111">
        <v>1</v>
      </c>
      <c r="AQ1429" s="111"/>
      <c r="AR1429" s="335" t="s">
        <v>295</v>
      </c>
      <c r="AS1429" s="111" t="s">
        <v>240</v>
      </c>
      <c r="AT1429" s="111" t="s">
        <v>295</v>
      </c>
      <c r="AU1429" s="111" t="s">
        <v>240</v>
      </c>
      <c r="AV1429" s="112" t="s">
        <v>167</v>
      </c>
      <c r="AW1429" s="112"/>
      <c r="AX1429" s="112">
        <v>22</v>
      </c>
      <c r="AY1429" s="112">
        <v>7.82</v>
      </c>
      <c r="AZ1429" s="334" t="s">
        <v>240</v>
      </c>
      <c r="BA1429" s="112">
        <v>189.16</v>
      </c>
      <c r="BB1429" s="130">
        <v>202.66686349999998</v>
      </c>
      <c r="BC1429" s="112">
        <v>2.65</v>
      </c>
      <c r="BD1429" s="112"/>
      <c r="BE1429" s="112">
        <v>2.65</v>
      </c>
      <c r="BF1429" s="112" t="s">
        <v>644</v>
      </c>
      <c r="BG1429" s="112"/>
      <c r="BH1429" s="112"/>
      <c r="BI1429" s="112"/>
      <c r="BJ1429" s="112">
        <v>10</v>
      </c>
      <c r="BK1429" s="56">
        <v>55.11</v>
      </c>
      <c r="BL1429" s="56">
        <v>15.798249999999999</v>
      </c>
      <c r="BM1429" s="56">
        <v>1.6093</v>
      </c>
      <c r="BN1429" s="56">
        <v>0.78200000000000003</v>
      </c>
      <c r="BO1429" s="56">
        <v>152.25</v>
      </c>
      <c r="BP1429" s="223">
        <v>1.0636000000000001</v>
      </c>
      <c r="BQ1429" s="112">
        <v>42.04</v>
      </c>
      <c r="BR1429" s="56"/>
      <c r="BS1429" s="112"/>
      <c r="BT1429" s="113" t="s">
        <v>487</v>
      </c>
      <c r="BU1429" s="114" t="s">
        <v>488</v>
      </c>
      <c r="BV1429" s="34"/>
      <c r="BW1429" s="34"/>
      <c r="BX1429" s="34"/>
    </row>
    <row r="1430" spans="1:76" x14ac:dyDescent="0.35">
      <c r="A1430" s="34" t="s">
        <v>277</v>
      </c>
      <c r="B1430" s="34"/>
      <c r="C1430" s="34"/>
      <c r="D1430" s="34"/>
      <c r="E1430" s="113" t="s">
        <v>2183</v>
      </c>
      <c r="F1430" s="113" t="s">
        <v>2184</v>
      </c>
      <c r="G1430" s="41">
        <v>1996</v>
      </c>
      <c r="H1430" s="34"/>
      <c r="I1430" s="34"/>
      <c r="J1430" s="113"/>
      <c r="K1430" s="39" t="s">
        <v>80</v>
      </c>
      <c r="L1430" s="39" t="s">
        <v>89</v>
      </c>
      <c r="M1430" s="39" t="s">
        <v>90</v>
      </c>
      <c r="N1430" s="39" t="s">
        <v>91</v>
      </c>
      <c r="O1430" s="39" t="s">
        <v>102</v>
      </c>
      <c r="P1430" s="39" t="s">
        <v>103</v>
      </c>
      <c r="Q1430" s="39" t="s">
        <v>104</v>
      </c>
      <c r="R1430" s="35" t="s">
        <v>105</v>
      </c>
      <c r="S1430" s="35" t="s">
        <v>105</v>
      </c>
      <c r="T1430" s="368" t="s">
        <v>2153</v>
      </c>
      <c r="U1430" s="39" t="s">
        <v>31</v>
      </c>
      <c r="V1430" s="35" t="s">
        <v>31</v>
      </c>
      <c r="W1430" s="34" t="s">
        <v>280</v>
      </c>
      <c r="X1430" s="35" t="s">
        <v>284</v>
      </c>
      <c r="Y1430" s="368" t="s">
        <v>2164</v>
      </c>
      <c r="Z1430" s="39" t="s">
        <v>239</v>
      </c>
      <c r="AA1430" s="365"/>
      <c r="AB1430" s="365"/>
      <c r="AC1430" s="367">
        <v>96</v>
      </c>
      <c r="AD1430" s="367" t="s">
        <v>240</v>
      </c>
      <c r="AE1430" s="367" t="s">
        <v>508</v>
      </c>
      <c r="AF1430" s="332" t="s">
        <v>240</v>
      </c>
      <c r="AG1430" s="365"/>
      <c r="AH1430" s="112">
        <v>68</v>
      </c>
      <c r="AI1430" s="111">
        <v>62.509399999999999</v>
      </c>
      <c r="AJ1430" s="112"/>
      <c r="AK1430" s="114" t="s">
        <v>509</v>
      </c>
      <c r="AL1430" s="336">
        <v>7.83</v>
      </c>
      <c r="AM1430" s="44">
        <v>33.027349549999997</v>
      </c>
      <c r="AN1430" s="111">
        <v>2.39</v>
      </c>
      <c r="AO1430" s="111">
        <f t="shared" si="62"/>
        <v>1</v>
      </c>
      <c r="AP1430" s="111">
        <v>1</v>
      </c>
      <c r="AQ1430" s="111"/>
      <c r="AR1430" s="335" t="s">
        <v>295</v>
      </c>
      <c r="AS1430" s="111" t="s">
        <v>240</v>
      </c>
      <c r="AT1430" s="111" t="s">
        <v>295</v>
      </c>
      <c r="AU1430" s="111" t="s">
        <v>240</v>
      </c>
      <c r="AV1430" s="112" t="s">
        <v>167</v>
      </c>
      <c r="AW1430" s="365"/>
      <c r="AX1430" s="112">
        <v>22</v>
      </c>
      <c r="AY1430" s="112">
        <v>7.83</v>
      </c>
      <c r="AZ1430" s="334" t="s">
        <v>240</v>
      </c>
      <c r="BA1430" s="365">
        <v>41.04</v>
      </c>
      <c r="BB1430" s="130">
        <v>33.027349549999997</v>
      </c>
      <c r="BC1430" s="365">
        <v>2.39</v>
      </c>
      <c r="BD1430" s="365"/>
      <c r="BE1430" s="365">
        <v>2.39</v>
      </c>
      <c r="BF1430" s="112" t="s">
        <v>2187</v>
      </c>
      <c r="BG1430" s="114" t="s">
        <v>2188</v>
      </c>
      <c r="BH1430" s="112"/>
      <c r="BI1430" s="112"/>
      <c r="BJ1430" s="370">
        <v>10</v>
      </c>
      <c r="BK1430" s="369">
        <v>8.2164000000000001</v>
      </c>
      <c r="BL1430" s="369">
        <v>3.038125</v>
      </c>
      <c r="BM1430" s="369">
        <v>7.5865999999999998</v>
      </c>
      <c r="BN1430" s="369">
        <v>2.7368999999999999</v>
      </c>
      <c r="BO1430" s="369">
        <v>13.928000000000001</v>
      </c>
      <c r="BP1430" s="223">
        <v>6.3815</v>
      </c>
      <c r="BQ1430" s="365">
        <v>29.03</v>
      </c>
      <c r="BR1430" s="369"/>
      <c r="BS1430" s="112"/>
      <c r="BT1430" s="113" t="s">
        <v>487</v>
      </c>
      <c r="BU1430" s="114" t="s">
        <v>488</v>
      </c>
      <c r="BV1430" s="34"/>
      <c r="BW1430" s="34"/>
      <c r="BX1430" s="34"/>
    </row>
    <row r="1431" spans="1:76" x14ac:dyDescent="0.35">
      <c r="A1431" s="34" t="s">
        <v>277</v>
      </c>
      <c r="B1431" s="34"/>
      <c r="C1431" s="34"/>
      <c r="D1431" s="34"/>
      <c r="E1431" s="113" t="s">
        <v>2183</v>
      </c>
      <c r="F1431" s="113" t="s">
        <v>2184</v>
      </c>
      <c r="G1431" s="41">
        <v>1996</v>
      </c>
      <c r="H1431" s="34"/>
      <c r="I1431" s="34"/>
      <c r="J1431" s="113"/>
      <c r="K1431" s="39" t="s">
        <v>80</v>
      </c>
      <c r="L1431" s="39" t="s">
        <v>89</v>
      </c>
      <c r="M1431" s="39" t="s">
        <v>90</v>
      </c>
      <c r="N1431" s="39" t="s">
        <v>91</v>
      </c>
      <c r="O1431" s="39" t="s">
        <v>102</v>
      </c>
      <c r="P1431" s="39" t="s">
        <v>103</v>
      </c>
      <c r="Q1431" s="39" t="s">
        <v>104</v>
      </c>
      <c r="R1431" s="35" t="s">
        <v>105</v>
      </c>
      <c r="S1431" s="35" t="s">
        <v>105</v>
      </c>
      <c r="T1431" s="113" t="s">
        <v>2153</v>
      </c>
      <c r="U1431" s="39" t="s">
        <v>31</v>
      </c>
      <c r="V1431" s="35" t="s">
        <v>31</v>
      </c>
      <c r="W1431" s="34" t="s">
        <v>280</v>
      </c>
      <c r="X1431" s="35" t="s">
        <v>284</v>
      </c>
      <c r="Y1431" s="113" t="s">
        <v>2164</v>
      </c>
      <c r="Z1431" s="39" t="s">
        <v>239</v>
      </c>
      <c r="AA1431" s="112"/>
      <c r="AB1431" s="364"/>
      <c r="AC1431" s="363">
        <v>96</v>
      </c>
      <c r="AD1431" s="363" t="s">
        <v>240</v>
      </c>
      <c r="AE1431" s="41" t="s">
        <v>508</v>
      </c>
      <c r="AF1431" s="332" t="s">
        <v>240</v>
      </c>
      <c r="AG1431" s="112"/>
      <c r="AH1431" s="112">
        <v>68</v>
      </c>
      <c r="AI1431" s="111">
        <v>45.523150000000001</v>
      </c>
      <c r="AJ1431" s="112"/>
      <c r="AK1431" s="114" t="s">
        <v>509</v>
      </c>
      <c r="AL1431" s="336">
        <v>7.84</v>
      </c>
      <c r="AM1431" s="44">
        <v>44.077583872000005</v>
      </c>
      <c r="AN1431" s="111">
        <v>2.65</v>
      </c>
      <c r="AO1431" s="111">
        <f t="shared" si="62"/>
        <v>1</v>
      </c>
      <c r="AP1431" s="111">
        <v>1</v>
      </c>
      <c r="AQ1431" s="111"/>
      <c r="AR1431" s="335" t="s">
        <v>295</v>
      </c>
      <c r="AS1431" s="111" t="s">
        <v>240</v>
      </c>
      <c r="AT1431" s="111" t="s">
        <v>295</v>
      </c>
      <c r="AU1431" s="111" t="s">
        <v>240</v>
      </c>
      <c r="AV1431" s="112" t="s">
        <v>510</v>
      </c>
      <c r="AW1431" s="112"/>
      <c r="AX1431" s="112">
        <v>22</v>
      </c>
      <c r="AY1431" s="112">
        <v>7.84</v>
      </c>
      <c r="AZ1431" s="334" t="s">
        <v>240</v>
      </c>
      <c r="BA1431" s="112">
        <v>44.04</v>
      </c>
      <c r="BB1431" s="130">
        <v>44.077583872000005</v>
      </c>
      <c r="BC1431" s="112">
        <v>2.65</v>
      </c>
      <c r="BD1431" s="112"/>
      <c r="BE1431" s="112">
        <v>2.65</v>
      </c>
      <c r="BF1431" s="112" t="s">
        <v>644</v>
      </c>
      <c r="BG1431" s="112"/>
      <c r="BH1431" s="112"/>
      <c r="BI1431" s="112"/>
      <c r="BJ1431" s="112">
        <v>10</v>
      </c>
      <c r="BK1431" s="56">
        <v>13.0463</v>
      </c>
      <c r="BL1431" s="56">
        <v>2.7928540000000002</v>
      </c>
      <c r="BM1431" s="56">
        <v>1.6093</v>
      </c>
      <c r="BN1431" s="56">
        <v>0.39100000000000001</v>
      </c>
      <c r="BO1431" s="56">
        <v>3.3620000000000001</v>
      </c>
      <c r="BP1431" s="223">
        <v>19.145</v>
      </c>
      <c r="BQ1431" s="112">
        <v>17.010000000000002</v>
      </c>
      <c r="BR1431" s="56"/>
      <c r="BS1431" s="112"/>
      <c r="BT1431" s="113" t="s">
        <v>487</v>
      </c>
      <c r="BU1431" s="114" t="s">
        <v>488</v>
      </c>
      <c r="BV1431" s="34"/>
      <c r="BW1431" s="34"/>
      <c r="BX1431" s="34"/>
    </row>
    <row r="1432" spans="1:76" x14ac:dyDescent="0.35">
      <c r="A1432" s="34" t="s">
        <v>277</v>
      </c>
      <c r="B1432" s="34"/>
      <c r="C1432" s="34"/>
      <c r="D1432" s="34"/>
      <c r="E1432" s="113" t="s">
        <v>2183</v>
      </c>
      <c r="F1432" s="113" t="s">
        <v>2184</v>
      </c>
      <c r="G1432" s="41">
        <v>1996</v>
      </c>
      <c r="H1432" s="34"/>
      <c r="I1432" s="34"/>
      <c r="J1432" s="113"/>
      <c r="K1432" s="39" t="s">
        <v>80</v>
      </c>
      <c r="L1432" s="39" t="s">
        <v>89</v>
      </c>
      <c r="M1432" s="39" t="s">
        <v>90</v>
      </c>
      <c r="N1432" s="39" t="s">
        <v>91</v>
      </c>
      <c r="O1432" s="39" t="s">
        <v>102</v>
      </c>
      <c r="P1432" s="39" t="s">
        <v>103</v>
      </c>
      <c r="Q1432" s="39" t="s">
        <v>104</v>
      </c>
      <c r="R1432" s="35" t="s">
        <v>105</v>
      </c>
      <c r="S1432" s="35" t="s">
        <v>105</v>
      </c>
      <c r="T1432" s="368" t="s">
        <v>2153</v>
      </c>
      <c r="U1432" s="39" t="s">
        <v>31</v>
      </c>
      <c r="V1432" s="35" t="s">
        <v>31</v>
      </c>
      <c r="W1432" s="34" t="s">
        <v>280</v>
      </c>
      <c r="X1432" s="35" t="s">
        <v>284</v>
      </c>
      <c r="Y1432" s="368" t="s">
        <v>2164</v>
      </c>
      <c r="Z1432" s="39" t="s">
        <v>239</v>
      </c>
      <c r="AA1432" s="365"/>
      <c r="AB1432" s="365"/>
      <c r="AC1432" s="367">
        <v>96</v>
      </c>
      <c r="AD1432" s="367" t="s">
        <v>240</v>
      </c>
      <c r="AE1432" s="367" t="s">
        <v>508</v>
      </c>
      <c r="AF1432" s="332" t="s">
        <v>240</v>
      </c>
      <c r="AG1432" s="365"/>
      <c r="AH1432" s="365">
        <v>78.8</v>
      </c>
      <c r="AI1432" s="111">
        <v>70.078599999999994</v>
      </c>
      <c r="AJ1432" s="365"/>
      <c r="AK1432" s="366" t="s">
        <v>509</v>
      </c>
      <c r="AL1432" s="336">
        <v>7.95</v>
      </c>
      <c r="AM1432" s="44">
        <v>43.035572450000004</v>
      </c>
      <c r="AN1432" s="111">
        <v>2.23</v>
      </c>
      <c r="AO1432" s="111">
        <f t="shared" si="62"/>
        <v>1</v>
      </c>
      <c r="AP1432" s="111">
        <v>1</v>
      </c>
      <c r="AQ1432" s="111"/>
      <c r="AR1432" s="335" t="s">
        <v>295</v>
      </c>
      <c r="AS1432" s="111" t="s">
        <v>240</v>
      </c>
      <c r="AT1432" s="111" t="s">
        <v>295</v>
      </c>
      <c r="AU1432" s="111" t="s">
        <v>240</v>
      </c>
      <c r="AV1432" s="365" t="s">
        <v>167</v>
      </c>
      <c r="AW1432" s="365"/>
      <c r="AX1432" s="365">
        <v>22</v>
      </c>
      <c r="AY1432" s="112">
        <v>7.95</v>
      </c>
      <c r="AZ1432" s="334" t="s">
        <v>240</v>
      </c>
      <c r="BA1432" s="365">
        <v>50.04</v>
      </c>
      <c r="BB1432" s="130">
        <v>43.035572450000004</v>
      </c>
      <c r="BC1432" s="365">
        <v>2.23</v>
      </c>
      <c r="BD1432" s="365"/>
      <c r="BE1432" s="365">
        <v>2.23</v>
      </c>
      <c r="BF1432" s="112" t="s">
        <v>2187</v>
      </c>
      <c r="BG1432" s="114" t="s">
        <v>2188</v>
      </c>
      <c r="BH1432" s="112"/>
      <c r="BI1432" s="112"/>
      <c r="BJ1432" s="112">
        <v>10</v>
      </c>
      <c r="BK1432" s="56">
        <v>11.022</v>
      </c>
      <c r="BL1432" s="56">
        <v>3.7672750000000002</v>
      </c>
      <c r="BM1432" s="56">
        <v>5.9772999999999996</v>
      </c>
      <c r="BN1432" s="56">
        <v>1.5639000000000001</v>
      </c>
      <c r="BO1432" s="56">
        <v>12.007</v>
      </c>
      <c r="BP1432" s="223">
        <v>8.1541999999999994</v>
      </c>
      <c r="BQ1432" s="365">
        <v>41.04</v>
      </c>
      <c r="BR1432" s="56"/>
      <c r="BS1432" s="112"/>
      <c r="BT1432" s="113" t="s">
        <v>487</v>
      </c>
      <c r="BU1432" s="114" t="s">
        <v>488</v>
      </c>
      <c r="BV1432" s="34"/>
      <c r="BW1432" s="34"/>
      <c r="BX1432" s="34"/>
    </row>
    <row r="1433" spans="1:76" x14ac:dyDescent="0.35">
      <c r="A1433" s="34" t="s">
        <v>277</v>
      </c>
      <c r="B1433" s="34"/>
      <c r="C1433" s="34"/>
      <c r="D1433" s="34"/>
      <c r="E1433" s="113" t="s">
        <v>2183</v>
      </c>
      <c r="F1433" s="113" t="s">
        <v>2184</v>
      </c>
      <c r="G1433" s="41">
        <v>1996</v>
      </c>
      <c r="H1433" s="34"/>
      <c r="I1433" s="34"/>
      <c r="J1433" s="113"/>
      <c r="K1433" s="39" t="s">
        <v>80</v>
      </c>
      <c r="L1433" s="39" t="s">
        <v>89</v>
      </c>
      <c r="M1433" s="39" t="s">
        <v>90</v>
      </c>
      <c r="N1433" s="39" t="s">
        <v>91</v>
      </c>
      <c r="O1433" s="39" t="s">
        <v>102</v>
      </c>
      <c r="P1433" s="39" t="s">
        <v>103</v>
      </c>
      <c r="Q1433" s="39" t="s">
        <v>104</v>
      </c>
      <c r="R1433" s="35" t="s">
        <v>105</v>
      </c>
      <c r="S1433" s="35" t="s">
        <v>105</v>
      </c>
      <c r="T1433" s="113" t="s">
        <v>2153</v>
      </c>
      <c r="U1433" s="39" t="s">
        <v>31</v>
      </c>
      <c r="V1433" s="35" t="s">
        <v>31</v>
      </c>
      <c r="W1433" s="34" t="s">
        <v>280</v>
      </c>
      <c r="X1433" s="35" t="s">
        <v>284</v>
      </c>
      <c r="Y1433" s="113" t="s">
        <v>2164</v>
      </c>
      <c r="Z1433" s="39" t="s">
        <v>239</v>
      </c>
      <c r="AA1433" s="112"/>
      <c r="AB1433" s="364"/>
      <c r="AC1433" s="363">
        <v>96</v>
      </c>
      <c r="AD1433" s="363" t="s">
        <v>240</v>
      </c>
      <c r="AE1433" s="41" t="s">
        <v>508</v>
      </c>
      <c r="AF1433" s="332" t="s">
        <v>240</v>
      </c>
      <c r="AG1433" s="112"/>
      <c r="AH1433" s="112">
        <v>48.3</v>
      </c>
      <c r="AI1433" s="111">
        <v>40.055799999999998</v>
      </c>
      <c r="AJ1433" s="112"/>
      <c r="AK1433" s="114" t="s">
        <v>509</v>
      </c>
      <c r="AL1433" s="336">
        <v>8.01</v>
      </c>
      <c r="AM1433" s="44">
        <v>255.99542530000005</v>
      </c>
      <c r="AN1433" s="111">
        <v>2.65</v>
      </c>
      <c r="AO1433" s="111">
        <f t="shared" si="62"/>
        <v>1</v>
      </c>
      <c r="AP1433" s="111">
        <v>1</v>
      </c>
      <c r="AQ1433" s="111"/>
      <c r="AR1433" s="335" t="s">
        <v>295</v>
      </c>
      <c r="AS1433" s="111" t="s">
        <v>240</v>
      </c>
      <c r="AT1433" s="111" t="s">
        <v>295</v>
      </c>
      <c r="AU1433" s="111" t="s">
        <v>240</v>
      </c>
      <c r="AV1433" s="112" t="s">
        <v>510</v>
      </c>
      <c r="AW1433" s="112"/>
      <c r="AX1433" s="112">
        <v>22</v>
      </c>
      <c r="AY1433" s="112">
        <v>8.01</v>
      </c>
      <c r="AZ1433" s="334" t="s">
        <v>240</v>
      </c>
      <c r="BA1433" s="112">
        <v>255.72</v>
      </c>
      <c r="BB1433" s="130">
        <v>255.99542530000005</v>
      </c>
      <c r="BC1433" s="112">
        <v>2.65</v>
      </c>
      <c r="BD1433" s="112"/>
      <c r="BE1433" s="112">
        <v>2.65</v>
      </c>
      <c r="BF1433" s="112" t="s">
        <v>2185</v>
      </c>
      <c r="BG1433" s="114" t="s">
        <v>2186</v>
      </c>
      <c r="BH1433" s="112"/>
      <c r="BI1433" s="112"/>
      <c r="BJ1433" s="112">
        <v>10</v>
      </c>
      <c r="BK1433" s="56">
        <v>14.1661</v>
      </c>
      <c r="BL1433" s="56">
        <v>53.575200000000002</v>
      </c>
      <c r="BM1433" s="56">
        <v>1.6093</v>
      </c>
      <c r="BN1433" s="56">
        <v>0.39100000000000001</v>
      </c>
      <c r="BO1433" s="56">
        <v>3.3620000000000001</v>
      </c>
      <c r="BP1433" s="223">
        <v>143.22999999999999</v>
      </c>
      <c r="BQ1433" s="112">
        <v>43.54</v>
      </c>
      <c r="BR1433" s="56"/>
      <c r="BS1433" s="112"/>
      <c r="BT1433" s="113" t="s">
        <v>487</v>
      </c>
      <c r="BU1433" s="114" t="s">
        <v>488</v>
      </c>
      <c r="BV1433" s="34"/>
      <c r="BW1433" s="34"/>
      <c r="BX1433" s="34"/>
    </row>
    <row r="1434" spans="1:76" x14ac:dyDescent="0.35">
      <c r="A1434" s="34" t="s">
        <v>277</v>
      </c>
      <c r="B1434" s="34"/>
      <c r="C1434" s="34"/>
      <c r="D1434" s="34"/>
      <c r="E1434" s="113" t="s">
        <v>2183</v>
      </c>
      <c r="F1434" s="113" t="s">
        <v>2184</v>
      </c>
      <c r="G1434" s="41">
        <v>1996</v>
      </c>
      <c r="H1434" s="34"/>
      <c r="I1434" s="34"/>
      <c r="J1434" s="113"/>
      <c r="K1434" s="39" t="s">
        <v>80</v>
      </c>
      <c r="L1434" s="39" t="s">
        <v>89</v>
      </c>
      <c r="M1434" s="39" t="s">
        <v>90</v>
      </c>
      <c r="N1434" s="39" t="s">
        <v>91</v>
      </c>
      <c r="O1434" s="39" t="s">
        <v>102</v>
      </c>
      <c r="P1434" s="39" t="s">
        <v>103</v>
      </c>
      <c r="Q1434" s="39" t="s">
        <v>104</v>
      </c>
      <c r="R1434" s="35" t="s">
        <v>105</v>
      </c>
      <c r="S1434" s="35" t="s">
        <v>105</v>
      </c>
      <c r="T1434" s="113" t="s">
        <v>2153</v>
      </c>
      <c r="U1434" s="39" t="s">
        <v>31</v>
      </c>
      <c r="V1434" s="35" t="s">
        <v>31</v>
      </c>
      <c r="W1434" s="34" t="s">
        <v>280</v>
      </c>
      <c r="X1434" s="35" t="s">
        <v>284</v>
      </c>
      <c r="Y1434" s="113" t="s">
        <v>2164</v>
      </c>
      <c r="Z1434" s="39" t="s">
        <v>239</v>
      </c>
      <c r="AA1434" s="112"/>
      <c r="AB1434" s="112"/>
      <c r="AC1434" s="41">
        <v>96</v>
      </c>
      <c r="AD1434" s="41" t="s">
        <v>240</v>
      </c>
      <c r="AE1434" s="41" t="s">
        <v>508</v>
      </c>
      <c r="AF1434" s="332" t="s">
        <v>240</v>
      </c>
      <c r="AG1434" s="112"/>
      <c r="AH1434" s="112">
        <v>31.77</v>
      </c>
      <c r="AI1434" s="111">
        <v>27.94</v>
      </c>
      <c r="AJ1434" s="112"/>
      <c r="AK1434" s="112" t="s">
        <v>509</v>
      </c>
      <c r="AL1434" s="336">
        <v>8.1</v>
      </c>
      <c r="AM1434" s="44">
        <v>47.083072867999995</v>
      </c>
      <c r="AN1434" s="111">
        <v>2.65</v>
      </c>
      <c r="AO1434" s="111">
        <f t="shared" si="62"/>
        <v>1</v>
      </c>
      <c r="AP1434" s="111">
        <v>1</v>
      </c>
      <c r="AQ1434" s="111"/>
      <c r="AR1434" s="335" t="s">
        <v>295</v>
      </c>
      <c r="AS1434" s="111" t="s">
        <v>240</v>
      </c>
      <c r="AT1434" s="111" t="s">
        <v>295</v>
      </c>
      <c r="AU1434" s="111" t="s">
        <v>240</v>
      </c>
      <c r="AV1434" s="112" t="s">
        <v>510</v>
      </c>
      <c r="AW1434" s="112"/>
      <c r="AX1434" s="112">
        <v>22</v>
      </c>
      <c r="AY1434" s="112">
        <v>8.1</v>
      </c>
      <c r="AZ1434" s="334" t="s">
        <v>240</v>
      </c>
      <c r="BA1434" s="112">
        <v>47.04</v>
      </c>
      <c r="BB1434" s="130">
        <v>47.083072867999995</v>
      </c>
      <c r="BC1434" s="112">
        <v>2.65</v>
      </c>
      <c r="BD1434" s="112"/>
      <c r="BE1434" s="112">
        <v>2.65</v>
      </c>
      <c r="BF1434" s="112" t="s">
        <v>2185</v>
      </c>
      <c r="BG1434" s="114" t="s">
        <v>2186</v>
      </c>
      <c r="BH1434" s="112"/>
      <c r="BI1434" s="112"/>
      <c r="BJ1434" s="112">
        <v>10</v>
      </c>
      <c r="BK1434" s="56">
        <v>13.9359</v>
      </c>
      <c r="BL1434" s="56">
        <v>2.983276</v>
      </c>
      <c r="BM1434" s="56">
        <v>1.6093</v>
      </c>
      <c r="BN1434" s="56">
        <v>0.39100000000000001</v>
      </c>
      <c r="BO1434" s="56">
        <v>3.3620000000000001</v>
      </c>
      <c r="BP1434" s="223">
        <v>1.4180999999999999</v>
      </c>
      <c r="BQ1434" s="112">
        <v>42.53</v>
      </c>
      <c r="BR1434" s="56"/>
      <c r="BS1434" s="112"/>
      <c r="BT1434" s="113" t="s">
        <v>487</v>
      </c>
      <c r="BU1434" s="114" t="s">
        <v>488</v>
      </c>
      <c r="BV1434" s="34"/>
      <c r="BW1434" s="34"/>
      <c r="BX1434" s="34"/>
    </row>
    <row r="1435" spans="1:76" x14ac:dyDescent="0.35">
      <c r="A1435" s="34" t="s">
        <v>277</v>
      </c>
      <c r="B1435" s="34"/>
      <c r="C1435" s="34"/>
      <c r="D1435" s="34"/>
      <c r="E1435" s="113" t="s">
        <v>2183</v>
      </c>
      <c r="F1435" s="113" t="s">
        <v>2184</v>
      </c>
      <c r="G1435" s="41">
        <v>1996</v>
      </c>
      <c r="H1435" s="34"/>
      <c r="I1435" s="34"/>
      <c r="J1435" s="113"/>
      <c r="K1435" s="39" t="s">
        <v>80</v>
      </c>
      <c r="L1435" s="39" t="s">
        <v>89</v>
      </c>
      <c r="M1435" s="39" t="s">
        <v>90</v>
      </c>
      <c r="N1435" s="39" t="s">
        <v>91</v>
      </c>
      <c r="O1435" s="39" t="s">
        <v>102</v>
      </c>
      <c r="P1435" s="39" t="s">
        <v>103</v>
      </c>
      <c r="Q1435" s="39" t="s">
        <v>104</v>
      </c>
      <c r="R1435" s="35" t="s">
        <v>105</v>
      </c>
      <c r="S1435" s="35" t="s">
        <v>105</v>
      </c>
      <c r="T1435" s="368" t="s">
        <v>2153</v>
      </c>
      <c r="U1435" s="39" t="s">
        <v>31</v>
      </c>
      <c r="V1435" s="35" t="s">
        <v>31</v>
      </c>
      <c r="W1435" s="34" t="s">
        <v>280</v>
      </c>
      <c r="X1435" s="35" t="s">
        <v>284</v>
      </c>
      <c r="Y1435" s="368" t="s">
        <v>2164</v>
      </c>
      <c r="Z1435" s="39" t="s">
        <v>239</v>
      </c>
      <c r="AA1435" s="365"/>
      <c r="AB1435" s="365"/>
      <c r="AC1435" s="367">
        <v>96</v>
      </c>
      <c r="AD1435" s="367" t="s">
        <v>240</v>
      </c>
      <c r="AE1435" s="367" t="s">
        <v>508</v>
      </c>
      <c r="AF1435" s="332" t="s">
        <v>240</v>
      </c>
      <c r="AG1435" s="365"/>
      <c r="AH1435" s="365">
        <v>73.08</v>
      </c>
      <c r="AI1435" s="111">
        <v>64.262</v>
      </c>
      <c r="AJ1435" s="365"/>
      <c r="AK1435" s="366" t="s">
        <v>509</v>
      </c>
      <c r="AL1435" s="336">
        <v>8.1</v>
      </c>
      <c r="AM1435" s="44">
        <v>47.083072867999995</v>
      </c>
      <c r="AN1435" s="111">
        <v>2.65</v>
      </c>
      <c r="AO1435" s="111">
        <f t="shared" si="62"/>
        <v>1</v>
      </c>
      <c r="AP1435" s="111">
        <v>1</v>
      </c>
      <c r="AQ1435" s="111"/>
      <c r="AR1435" s="335" t="s">
        <v>295</v>
      </c>
      <c r="AS1435" s="111" t="s">
        <v>240</v>
      </c>
      <c r="AT1435" s="111" t="s">
        <v>295</v>
      </c>
      <c r="AU1435" s="111" t="s">
        <v>240</v>
      </c>
      <c r="AV1435" s="112" t="s">
        <v>510</v>
      </c>
      <c r="AW1435" s="365"/>
      <c r="AX1435" s="365">
        <v>22</v>
      </c>
      <c r="AY1435" s="112">
        <v>8.1</v>
      </c>
      <c r="AZ1435" s="334" t="s">
        <v>240</v>
      </c>
      <c r="BA1435" s="365">
        <v>47.04</v>
      </c>
      <c r="BB1435" s="130">
        <v>47.083072867999995</v>
      </c>
      <c r="BC1435" s="365">
        <v>2.65</v>
      </c>
      <c r="BD1435" s="365"/>
      <c r="BE1435" s="365">
        <v>2.65</v>
      </c>
      <c r="BF1435" s="112" t="s">
        <v>2185</v>
      </c>
      <c r="BG1435" s="114" t="s">
        <v>2186</v>
      </c>
      <c r="BH1435" s="112"/>
      <c r="BI1435" s="112"/>
      <c r="BJ1435" s="112">
        <v>10</v>
      </c>
      <c r="BK1435" s="56">
        <v>13.9359</v>
      </c>
      <c r="BL1435" s="56">
        <v>2.983276</v>
      </c>
      <c r="BM1435" s="56">
        <v>47.588999999999999</v>
      </c>
      <c r="BN1435" s="56">
        <v>0.39100000000000001</v>
      </c>
      <c r="BO1435" s="56">
        <v>3.3620000000000001</v>
      </c>
      <c r="BP1435" s="223">
        <v>72.323999999999998</v>
      </c>
      <c r="BQ1435" s="365">
        <v>43.54</v>
      </c>
      <c r="BR1435" s="56"/>
      <c r="BS1435" s="112"/>
      <c r="BT1435" s="113" t="s">
        <v>487</v>
      </c>
      <c r="BU1435" s="114" t="s">
        <v>488</v>
      </c>
      <c r="BV1435" s="34"/>
      <c r="BW1435" s="34"/>
      <c r="BX1435" s="34"/>
    </row>
    <row r="1436" spans="1:76" x14ac:dyDescent="0.35">
      <c r="A1436" s="34" t="s">
        <v>277</v>
      </c>
      <c r="B1436" s="34"/>
      <c r="C1436" s="34"/>
      <c r="D1436" s="34"/>
      <c r="E1436" s="113" t="s">
        <v>2183</v>
      </c>
      <c r="F1436" s="113" t="s">
        <v>2184</v>
      </c>
      <c r="G1436" s="41">
        <v>1996</v>
      </c>
      <c r="H1436" s="34"/>
      <c r="I1436" s="34"/>
      <c r="J1436" s="113"/>
      <c r="K1436" s="39" t="s">
        <v>80</v>
      </c>
      <c r="L1436" s="39" t="s">
        <v>89</v>
      </c>
      <c r="M1436" s="39" t="s">
        <v>90</v>
      </c>
      <c r="N1436" s="39" t="s">
        <v>91</v>
      </c>
      <c r="O1436" s="39" t="s">
        <v>102</v>
      </c>
      <c r="P1436" s="39" t="s">
        <v>103</v>
      </c>
      <c r="Q1436" s="39" t="s">
        <v>104</v>
      </c>
      <c r="R1436" s="35" t="s">
        <v>105</v>
      </c>
      <c r="S1436" s="35" t="s">
        <v>105</v>
      </c>
      <c r="T1436" s="113" t="s">
        <v>2153</v>
      </c>
      <c r="U1436" s="39" t="s">
        <v>31</v>
      </c>
      <c r="V1436" s="35" t="s">
        <v>31</v>
      </c>
      <c r="W1436" s="34" t="s">
        <v>280</v>
      </c>
      <c r="X1436" s="35" t="s">
        <v>284</v>
      </c>
      <c r="Y1436" s="113" t="s">
        <v>2164</v>
      </c>
      <c r="Z1436" s="39" t="s">
        <v>239</v>
      </c>
      <c r="AA1436" s="112"/>
      <c r="AB1436" s="112"/>
      <c r="AC1436" s="41">
        <v>96</v>
      </c>
      <c r="AD1436" s="41" t="s">
        <v>240</v>
      </c>
      <c r="AE1436" s="41" t="s">
        <v>508</v>
      </c>
      <c r="AF1436" s="332" t="s">
        <v>240</v>
      </c>
      <c r="AG1436" s="112"/>
      <c r="AH1436" s="112">
        <v>109.94</v>
      </c>
      <c r="AI1436" s="111">
        <v>96.672399999999996</v>
      </c>
      <c r="AJ1436" s="112"/>
      <c r="AK1436" s="114" t="s">
        <v>509</v>
      </c>
      <c r="AL1436" s="336">
        <v>8.11</v>
      </c>
      <c r="AM1436" s="44">
        <v>60.107186865999992</v>
      </c>
      <c r="AN1436" s="111">
        <v>2.0099999999999998</v>
      </c>
      <c r="AO1436" s="111">
        <f t="shared" si="62"/>
        <v>1</v>
      </c>
      <c r="AP1436" s="111">
        <v>1</v>
      </c>
      <c r="AQ1436" s="111"/>
      <c r="AR1436" s="335" t="s">
        <v>295</v>
      </c>
      <c r="AS1436" s="111" t="s">
        <v>240</v>
      </c>
      <c r="AT1436" s="111" t="s">
        <v>295</v>
      </c>
      <c r="AU1436" s="111" t="s">
        <v>240</v>
      </c>
      <c r="AV1436" s="112" t="s">
        <v>167</v>
      </c>
      <c r="AW1436" s="112"/>
      <c r="AX1436" s="112">
        <v>22</v>
      </c>
      <c r="AY1436" s="112">
        <v>8.11</v>
      </c>
      <c r="AZ1436" s="334" t="s">
        <v>240</v>
      </c>
      <c r="BA1436" s="112">
        <v>60.05</v>
      </c>
      <c r="BB1436" s="130">
        <v>60.107186865999992</v>
      </c>
      <c r="BC1436" s="112">
        <v>2.0099999999999998</v>
      </c>
      <c r="BD1436" s="112"/>
      <c r="BE1436" s="112">
        <v>2.0099999999999998</v>
      </c>
      <c r="BF1436" s="112" t="s">
        <v>2187</v>
      </c>
      <c r="BG1436" s="114" t="s">
        <v>2188</v>
      </c>
      <c r="BH1436" s="112"/>
      <c r="BI1436" s="112"/>
      <c r="BJ1436" s="112">
        <v>10</v>
      </c>
      <c r="BK1436" s="56">
        <v>16.046299999999999</v>
      </c>
      <c r="BL1436" s="56">
        <v>4.8663369999999997</v>
      </c>
      <c r="BM1436" s="56">
        <v>11.955</v>
      </c>
      <c r="BN1436" s="56">
        <v>1.5639000000000001</v>
      </c>
      <c r="BO1436" s="56">
        <v>3.8422999999999998</v>
      </c>
      <c r="BP1436" s="223">
        <v>17.372</v>
      </c>
      <c r="BQ1436" s="112">
        <v>58.05</v>
      </c>
      <c r="BR1436" s="56"/>
      <c r="BS1436" s="112"/>
      <c r="BT1436" s="113" t="s">
        <v>487</v>
      </c>
      <c r="BU1436" s="114" t="s">
        <v>488</v>
      </c>
      <c r="BV1436" s="34"/>
      <c r="BW1436" s="34"/>
      <c r="BX1436" s="34"/>
    </row>
    <row r="1437" spans="1:76" x14ac:dyDescent="0.35">
      <c r="A1437" s="34" t="s">
        <v>277</v>
      </c>
      <c r="B1437" s="34"/>
      <c r="C1437" s="34"/>
      <c r="D1437" s="34"/>
      <c r="E1437" s="113" t="s">
        <v>2183</v>
      </c>
      <c r="F1437" s="113" t="s">
        <v>2184</v>
      </c>
      <c r="G1437" s="41">
        <v>1996</v>
      </c>
      <c r="H1437" s="34"/>
      <c r="I1437" s="34"/>
      <c r="J1437" s="113"/>
      <c r="K1437" s="39" t="s">
        <v>80</v>
      </c>
      <c r="L1437" s="39" t="s">
        <v>89</v>
      </c>
      <c r="M1437" s="39" t="s">
        <v>90</v>
      </c>
      <c r="N1437" s="39" t="s">
        <v>91</v>
      </c>
      <c r="O1437" s="39" t="s">
        <v>102</v>
      </c>
      <c r="P1437" s="39" t="s">
        <v>103</v>
      </c>
      <c r="Q1437" s="39" t="s">
        <v>104</v>
      </c>
      <c r="R1437" s="35" t="s">
        <v>105</v>
      </c>
      <c r="S1437" s="35" t="s">
        <v>105</v>
      </c>
      <c r="T1437" s="113" t="s">
        <v>2153</v>
      </c>
      <c r="U1437" s="39" t="s">
        <v>31</v>
      </c>
      <c r="V1437" s="35" t="s">
        <v>31</v>
      </c>
      <c r="W1437" s="34" t="s">
        <v>280</v>
      </c>
      <c r="X1437" s="35" t="s">
        <v>284</v>
      </c>
      <c r="Y1437" s="362" t="s">
        <v>2164</v>
      </c>
      <c r="Z1437" s="39" t="s">
        <v>239</v>
      </c>
      <c r="AA1437" s="112"/>
      <c r="AB1437" s="112"/>
      <c r="AC1437" s="41">
        <v>96</v>
      </c>
      <c r="AD1437" s="41" t="s">
        <v>240</v>
      </c>
      <c r="AE1437" s="41" t="s">
        <v>508</v>
      </c>
      <c r="AF1437" s="332" t="s">
        <v>240</v>
      </c>
      <c r="AG1437" s="112"/>
      <c r="AH1437" s="112">
        <v>305.04000000000002</v>
      </c>
      <c r="AI1437" s="111">
        <v>271.27199999999999</v>
      </c>
      <c r="AJ1437" s="112"/>
      <c r="AK1437" s="114" t="s">
        <v>509</v>
      </c>
      <c r="AL1437" s="336">
        <v>8.11</v>
      </c>
      <c r="AM1437" s="44">
        <v>107.19105817399999</v>
      </c>
      <c r="AN1437" s="111">
        <v>1.99</v>
      </c>
      <c r="AO1437" s="111">
        <f t="shared" si="62"/>
        <v>1</v>
      </c>
      <c r="AP1437" s="111">
        <v>1</v>
      </c>
      <c r="AQ1437" s="111"/>
      <c r="AR1437" s="335" t="s">
        <v>295</v>
      </c>
      <c r="AS1437" s="111" t="s">
        <v>240</v>
      </c>
      <c r="AT1437" s="111" t="s">
        <v>295</v>
      </c>
      <c r="AU1437" s="111" t="s">
        <v>240</v>
      </c>
      <c r="AV1437" s="112" t="s">
        <v>167</v>
      </c>
      <c r="AW1437" s="112"/>
      <c r="AX1437" s="112">
        <v>22</v>
      </c>
      <c r="AY1437" s="112">
        <v>8.11</v>
      </c>
      <c r="AZ1437" s="334" t="s">
        <v>240</v>
      </c>
      <c r="BA1437" s="112">
        <v>107.09</v>
      </c>
      <c r="BB1437" s="130">
        <v>107.19105817399999</v>
      </c>
      <c r="BC1437" s="112">
        <v>1.99</v>
      </c>
      <c r="BD1437" s="112"/>
      <c r="BE1437" s="112">
        <v>1.99</v>
      </c>
      <c r="BF1437" s="112" t="s">
        <v>2187</v>
      </c>
      <c r="BG1437" s="114" t="s">
        <v>2188</v>
      </c>
      <c r="BH1437" s="112"/>
      <c r="BI1437" s="112"/>
      <c r="BJ1437" s="112">
        <v>10</v>
      </c>
      <c r="BK1437" s="56">
        <v>28.692399999999999</v>
      </c>
      <c r="BL1437" s="56">
        <v>8.6318929999999998</v>
      </c>
      <c r="BM1437" s="56">
        <v>14.254</v>
      </c>
      <c r="BN1437" s="56">
        <v>1.9549000000000001</v>
      </c>
      <c r="BO1437" s="56">
        <v>19.212</v>
      </c>
      <c r="BP1437" s="223">
        <v>16.308</v>
      </c>
      <c r="BQ1437" s="112">
        <v>80.069999999999993</v>
      </c>
      <c r="BR1437" s="56"/>
      <c r="BS1437" s="112"/>
      <c r="BT1437" s="113" t="s">
        <v>487</v>
      </c>
      <c r="BU1437" s="114" t="s">
        <v>488</v>
      </c>
      <c r="BV1437" s="34"/>
      <c r="BW1437" s="34"/>
      <c r="BX1437" s="34"/>
    </row>
    <row r="1438" spans="1:76" x14ac:dyDescent="0.35">
      <c r="A1438" s="34" t="s">
        <v>277</v>
      </c>
      <c r="B1438" s="34"/>
      <c r="C1438" s="34"/>
      <c r="D1438" s="34"/>
      <c r="E1438" s="113" t="s">
        <v>2183</v>
      </c>
      <c r="F1438" s="113" t="s">
        <v>2184</v>
      </c>
      <c r="G1438" s="41">
        <v>1996</v>
      </c>
      <c r="H1438" s="34"/>
      <c r="I1438" s="34"/>
      <c r="J1438" s="113"/>
      <c r="K1438" s="39" t="s">
        <v>80</v>
      </c>
      <c r="L1438" s="39" t="s">
        <v>89</v>
      </c>
      <c r="M1438" s="39" t="s">
        <v>90</v>
      </c>
      <c r="N1438" s="39" t="s">
        <v>91</v>
      </c>
      <c r="O1438" s="39" t="s">
        <v>102</v>
      </c>
      <c r="P1438" s="39" t="s">
        <v>103</v>
      </c>
      <c r="Q1438" s="39" t="s">
        <v>104</v>
      </c>
      <c r="R1438" s="35" t="s">
        <v>105</v>
      </c>
      <c r="S1438" s="35" t="s">
        <v>105</v>
      </c>
      <c r="T1438" s="113" t="s">
        <v>2153</v>
      </c>
      <c r="U1438" s="39" t="s">
        <v>31</v>
      </c>
      <c r="V1438" s="35" t="s">
        <v>31</v>
      </c>
      <c r="W1438" s="34" t="s">
        <v>280</v>
      </c>
      <c r="X1438" s="35" t="s">
        <v>284</v>
      </c>
      <c r="Y1438" s="113" t="s">
        <v>2164</v>
      </c>
      <c r="Z1438" s="39" t="s">
        <v>239</v>
      </c>
      <c r="AA1438" s="112"/>
      <c r="AB1438" s="112"/>
      <c r="AC1438" s="41">
        <v>96</v>
      </c>
      <c r="AD1438" s="41" t="s">
        <v>240</v>
      </c>
      <c r="AE1438" s="41" t="s">
        <v>508</v>
      </c>
      <c r="AF1438" s="332" t="s">
        <v>240</v>
      </c>
      <c r="AG1438" s="112"/>
      <c r="AH1438" s="112">
        <v>203.36</v>
      </c>
      <c r="AI1438" s="111">
        <v>188.976</v>
      </c>
      <c r="AJ1438" s="112"/>
      <c r="AK1438" s="114" t="s">
        <v>509</v>
      </c>
      <c r="AL1438" s="336">
        <v>8.1199999999999992</v>
      </c>
      <c r="AM1438" s="44">
        <v>87.155259790000002</v>
      </c>
      <c r="AN1438" s="111">
        <v>1.99</v>
      </c>
      <c r="AO1438" s="111">
        <f t="shared" si="62"/>
        <v>1</v>
      </c>
      <c r="AP1438" s="111">
        <v>1</v>
      </c>
      <c r="AQ1438" s="111"/>
      <c r="AR1438" s="335" t="s">
        <v>295</v>
      </c>
      <c r="AS1438" s="111" t="s">
        <v>240</v>
      </c>
      <c r="AT1438" s="111" t="s">
        <v>295</v>
      </c>
      <c r="AU1438" s="111" t="s">
        <v>240</v>
      </c>
      <c r="AV1438" s="112" t="s">
        <v>167</v>
      </c>
      <c r="AW1438" s="112"/>
      <c r="AX1438" s="112">
        <v>22</v>
      </c>
      <c r="AY1438" s="112">
        <v>8.1199999999999992</v>
      </c>
      <c r="AZ1438" s="334" t="s">
        <v>240</v>
      </c>
      <c r="BA1438" s="112">
        <v>87.08</v>
      </c>
      <c r="BB1438" s="130">
        <v>87.155259790000002</v>
      </c>
      <c r="BC1438" s="112">
        <v>1.99</v>
      </c>
      <c r="BD1438" s="112"/>
      <c r="BE1438" s="112">
        <v>1.99</v>
      </c>
      <c r="BF1438" s="112" t="s">
        <v>2187</v>
      </c>
      <c r="BG1438" s="114" t="s">
        <v>2188</v>
      </c>
      <c r="BH1438" s="112"/>
      <c r="BI1438" s="112"/>
      <c r="BJ1438" s="112">
        <v>10</v>
      </c>
      <c r="BK1438" s="56">
        <v>23.3293</v>
      </c>
      <c r="BL1438" s="56">
        <v>7.0184550000000003</v>
      </c>
      <c r="BM1438" s="56">
        <v>12.874000000000001</v>
      </c>
      <c r="BN1438" s="56">
        <v>1.9549000000000001</v>
      </c>
      <c r="BO1438" s="56">
        <v>18.731000000000002</v>
      </c>
      <c r="BP1438" s="223">
        <v>15.954000000000001</v>
      </c>
      <c r="BQ1438" s="112">
        <v>59.05</v>
      </c>
      <c r="BR1438" s="56"/>
      <c r="BS1438" s="112"/>
      <c r="BT1438" s="113" t="s">
        <v>487</v>
      </c>
      <c r="BU1438" s="114" t="s">
        <v>488</v>
      </c>
      <c r="BV1438" s="34"/>
      <c r="BW1438" s="34"/>
      <c r="BX1438" s="34"/>
    </row>
    <row r="1439" spans="1:76" x14ac:dyDescent="0.35">
      <c r="A1439" s="34" t="s">
        <v>277</v>
      </c>
      <c r="B1439" s="34"/>
      <c r="C1439" s="34"/>
      <c r="D1439" s="34"/>
      <c r="E1439" s="113" t="s">
        <v>2183</v>
      </c>
      <c r="F1439" s="113" t="s">
        <v>2184</v>
      </c>
      <c r="G1439" s="41">
        <v>1996</v>
      </c>
      <c r="H1439" s="34"/>
      <c r="I1439" s="34"/>
      <c r="J1439" s="113"/>
      <c r="K1439" s="39" t="s">
        <v>80</v>
      </c>
      <c r="L1439" s="39" t="s">
        <v>89</v>
      </c>
      <c r="M1439" s="39" t="s">
        <v>90</v>
      </c>
      <c r="N1439" s="39" t="s">
        <v>91</v>
      </c>
      <c r="O1439" s="39" t="s">
        <v>102</v>
      </c>
      <c r="P1439" s="39" t="s">
        <v>103</v>
      </c>
      <c r="Q1439" s="39" t="s">
        <v>104</v>
      </c>
      <c r="R1439" s="35" t="s">
        <v>105</v>
      </c>
      <c r="S1439" s="35" t="s">
        <v>105</v>
      </c>
      <c r="T1439" s="113" t="s">
        <v>2153</v>
      </c>
      <c r="U1439" s="39" t="s">
        <v>31</v>
      </c>
      <c r="V1439" s="35" t="s">
        <v>31</v>
      </c>
      <c r="W1439" s="34" t="s">
        <v>280</v>
      </c>
      <c r="X1439" s="35" t="s">
        <v>284</v>
      </c>
      <c r="Y1439" s="362" t="s">
        <v>2164</v>
      </c>
      <c r="Z1439" s="39" t="s">
        <v>239</v>
      </c>
      <c r="AA1439" s="112"/>
      <c r="AB1439" s="112"/>
      <c r="AC1439" s="41">
        <v>96</v>
      </c>
      <c r="AD1439" s="41" t="s">
        <v>240</v>
      </c>
      <c r="AE1439" s="41" t="s">
        <v>508</v>
      </c>
      <c r="AF1439" s="332" t="s">
        <v>240</v>
      </c>
      <c r="AG1439" s="112"/>
      <c r="AH1439" s="112">
        <v>146.16999999999999</v>
      </c>
      <c r="AI1439" s="111">
        <v>127.0635</v>
      </c>
      <c r="AJ1439" s="112"/>
      <c r="AK1439" s="114" t="s">
        <v>509</v>
      </c>
      <c r="AL1439" s="336">
        <v>8.1300000000000008</v>
      </c>
      <c r="AM1439" s="44">
        <v>91.162595397999993</v>
      </c>
      <c r="AN1439" s="111">
        <v>2.0099999999999998</v>
      </c>
      <c r="AO1439" s="111">
        <f t="shared" si="62"/>
        <v>1</v>
      </c>
      <c r="AP1439" s="111">
        <v>1</v>
      </c>
      <c r="AQ1439" s="111"/>
      <c r="AR1439" s="335" t="s">
        <v>295</v>
      </c>
      <c r="AS1439" s="111" t="s">
        <v>240</v>
      </c>
      <c r="AT1439" s="111" t="s">
        <v>295</v>
      </c>
      <c r="AU1439" s="111" t="s">
        <v>240</v>
      </c>
      <c r="AV1439" s="112" t="s">
        <v>167</v>
      </c>
      <c r="AW1439" s="112"/>
      <c r="AX1439" s="112">
        <v>22</v>
      </c>
      <c r="AY1439" s="112">
        <v>8.1300000000000008</v>
      </c>
      <c r="AZ1439" s="334" t="s">
        <v>240</v>
      </c>
      <c r="BA1439" s="112">
        <v>91.08</v>
      </c>
      <c r="BB1439" s="130">
        <v>91.162595397999993</v>
      </c>
      <c r="BC1439" s="112">
        <v>2.0099999999999998</v>
      </c>
      <c r="BD1439" s="112"/>
      <c r="BE1439" s="112">
        <v>2.0099999999999998</v>
      </c>
      <c r="BF1439" s="112" t="s">
        <v>2187</v>
      </c>
      <c r="BG1439" s="114" t="s">
        <v>2188</v>
      </c>
      <c r="BH1439" s="112"/>
      <c r="BI1439" s="112"/>
      <c r="BJ1439" s="112">
        <v>10</v>
      </c>
      <c r="BK1439" s="56">
        <v>24.3369</v>
      </c>
      <c r="BL1439" s="56">
        <v>7.380611</v>
      </c>
      <c r="BM1439" s="56">
        <v>11.955</v>
      </c>
      <c r="BN1439" s="56">
        <v>1.5639000000000001</v>
      </c>
      <c r="BO1439" s="56">
        <v>19.212</v>
      </c>
      <c r="BP1439" s="223">
        <v>15.954000000000001</v>
      </c>
      <c r="BQ1439" s="112">
        <v>59.05</v>
      </c>
      <c r="BR1439" s="56"/>
      <c r="BS1439" s="112"/>
      <c r="BT1439" s="113" t="s">
        <v>487</v>
      </c>
      <c r="BU1439" s="114" t="s">
        <v>488</v>
      </c>
      <c r="BV1439" s="34"/>
      <c r="BW1439" s="34"/>
      <c r="BX1439" s="34"/>
    </row>
    <row r="1440" spans="1:76" x14ac:dyDescent="0.35">
      <c r="A1440" s="34" t="s">
        <v>277</v>
      </c>
      <c r="B1440" s="34"/>
      <c r="C1440" s="34"/>
      <c r="D1440" s="34"/>
      <c r="E1440" s="113" t="s">
        <v>2183</v>
      </c>
      <c r="F1440" s="113" t="s">
        <v>2184</v>
      </c>
      <c r="G1440" s="41">
        <v>1996</v>
      </c>
      <c r="H1440" s="34"/>
      <c r="I1440" s="34"/>
      <c r="J1440" s="113"/>
      <c r="K1440" s="39" t="s">
        <v>80</v>
      </c>
      <c r="L1440" s="39" t="s">
        <v>89</v>
      </c>
      <c r="M1440" s="39" t="s">
        <v>90</v>
      </c>
      <c r="N1440" s="39" t="s">
        <v>91</v>
      </c>
      <c r="O1440" s="39" t="s">
        <v>102</v>
      </c>
      <c r="P1440" s="39" t="s">
        <v>103</v>
      </c>
      <c r="Q1440" s="39" t="s">
        <v>104</v>
      </c>
      <c r="R1440" s="35" t="s">
        <v>105</v>
      </c>
      <c r="S1440" s="35" t="s">
        <v>105</v>
      </c>
      <c r="T1440" s="113" t="s">
        <v>2153</v>
      </c>
      <c r="U1440" s="39" t="s">
        <v>31</v>
      </c>
      <c r="V1440" s="35" t="s">
        <v>31</v>
      </c>
      <c r="W1440" s="34" t="s">
        <v>280</v>
      </c>
      <c r="X1440" s="35" t="s">
        <v>284</v>
      </c>
      <c r="Y1440" s="113" t="s">
        <v>2164</v>
      </c>
      <c r="Z1440" s="39" t="s">
        <v>239</v>
      </c>
      <c r="AA1440" s="112"/>
      <c r="AB1440" s="112"/>
      <c r="AC1440" s="41">
        <v>96</v>
      </c>
      <c r="AD1440" s="41" t="s">
        <v>240</v>
      </c>
      <c r="AE1440" s="41" t="s">
        <v>508</v>
      </c>
      <c r="AF1440" s="332" t="s">
        <v>240</v>
      </c>
      <c r="AG1440" s="112"/>
      <c r="AH1440" s="112">
        <v>266.91000000000003</v>
      </c>
      <c r="AI1440" s="111">
        <v>253.36500000000001</v>
      </c>
      <c r="AJ1440" s="112"/>
      <c r="AK1440" s="114" t="s">
        <v>509</v>
      </c>
      <c r="AL1440" s="336">
        <v>8.1300000000000008</v>
      </c>
      <c r="AM1440" s="44">
        <v>92.16426975200001</v>
      </c>
      <c r="AN1440" s="111">
        <v>1.99</v>
      </c>
      <c r="AO1440" s="111">
        <f t="shared" si="62"/>
        <v>1</v>
      </c>
      <c r="AP1440" s="111">
        <v>1</v>
      </c>
      <c r="AQ1440" s="111"/>
      <c r="AR1440" s="335" t="s">
        <v>295</v>
      </c>
      <c r="AS1440" s="111" t="s">
        <v>240</v>
      </c>
      <c r="AT1440" s="111" t="s">
        <v>295</v>
      </c>
      <c r="AU1440" s="111" t="s">
        <v>240</v>
      </c>
      <c r="AV1440" s="112" t="s">
        <v>167</v>
      </c>
      <c r="AW1440" s="112"/>
      <c r="AX1440" s="112">
        <v>22</v>
      </c>
      <c r="AY1440" s="112">
        <v>8.1300000000000008</v>
      </c>
      <c r="AZ1440" s="334" t="s">
        <v>240</v>
      </c>
      <c r="BA1440" s="112">
        <v>92.08</v>
      </c>
      <c r="BB1440" s="130">
        <v>92.16426975200001</v>
      </c>
      <c r="BC1440" s="112">
        <v>1.99</v>
      </c>
      <c r="BD1440" s="112"/>
      <c r="BE1440" s="112">
        <v>1.99</v>
      </c>
      <c r="BF1440" s="112" t="s">
        <v>2187</v>
      </c>
      <c r="BG1440" s="114" t="s">
        <v>2188</v>
      </c>
      <c r="BH1440" s="112"/>
      <c r="BI1440" s="112"/>
      <c r="BJ1440" s="112">
        <v>10</v>
      </c>
      <c r="BK1440" s="56">
        <v>24.670100000000001</v>
      </c>
      <c r="BL1440" s="56">
        <v>7.4218140000000004</v>
      </c>
      <c r="BM1440" s="56">
        <v>14.254</v>
      </c>
      <c r="BN1440" s="56">
        <v>1.9549000000000001</v>
      </c>
      <c r="BO1440" s="56">
        <v>19.212</v>
      </c>
      <c r="BP1440" s="223">
        <v>16.663</v>
      </c>
      <c r="BQ1440" s="112">
        <v>63.05</v>
      </c>
      <c r="BR1440" s="56"/>
      <c r="BS1440" s="112"/>
      <c r="BT1440" s="113" t="s">
        <v>487</v>
      </c>
      <c r="BU1440" s="114" t="s">
        <v>488</v>
      </c>
      <c r="BV1440" s="34"/>
      <c r="BW1440" s="34"/>
      <c r="BX1440" s="34"/>
    </row>
    <row r="1441" spans="1:76" x14ac:dyDescent="0.35">
      <c r="A1441" s="34" t="s">
        <v>277</v>
      </c>
      <c r="B1441" s="34"/>
      <c r="C1441" s="34"/>
      <c r="D1441" s="34"/>
      <c r="E1441" s="113" t="s">
        <v>2183</v>
      </c>
      <c r="F1441" s="113" t="s">
        <v>2184</v>
      </c>
      <c r="G1441" s="41">
        <v>1996</v>
      </c>
      <c r="H1441" s="34"/>
      <c r="I1441" s="34"/>
      <c r="J1441" s="113"/>
      <c r="K1441" s="39" t="s">
        <v>80</v>
      </c>
      <c r="L1441" s="39" t="s">
        <v>89</v>
      </c>
      <c r="M1441" s="39" t="s">
        <v>90</v>
      </c>
      <c r="N1441" s="39" t="s">
        <v>91</v>
      </c>
      <c r="O1441" s="39" t="s">
        <v>102</v>
      </c>
      <c r="P1441" s="39" t="s">
        <v>103</v>
      </c>
      <c r="Q1441" s="39" t="s">
        <v>104</v>
      </c>
      <c r="R1441" s="35" t="s">
        <v>105</v>
      </c>
      <c r="S1441" s="35" t="s">
        <v>105</v>
      </c>
      <c r="T1441" s="113" t="s">
        <v>2153</v>
      </c>
      <c r="U1441" s="39" t="s">
        <v>31</v>
      </c>
      <c r="V1441" s="35" t="s">
        <v>31</v>
      </c>
      <c r="W1441" s="34" t="s">
        <v>280</v>
      </c>
      <c r="X1441" s="35" t="s">
        <v>284</v>
      </c>
      <c r="Y1441" s="113" t="s">
        <v>2164</v>
      </c>
      <c r="Z1441" s="39" t="s">
        <v>239</v>
      </c>
      <c r="AA1441" s="112"/>
      <c r="AB1441" s="112"/>
      <c r="AC1441" s="41">
        <v>96</v>
      </c>
      <c r="AD1441" s="41" t="s">
        <v>240</v>
      </c>
      <c r="AE1441" s="41" t="s">
        <v>508</v>
      </c>
      <c r="AF1441" s="332" t="s">
        <v>240</v>
      </c>
      <c r="AG1441" s="112"/>
      <c r="AH1441" s="112">
        <v>254.2</v>
      </c>
      <c r="AI1441" s="111">
        <v>223.52</v>
      </c>
      <c r="AJ1441" s="112"/>
      <c r="AK1441" s="114" t="s">
        <v>509</v>
      </c>
      <c r="AL1441" s="336">
        <v>8.14</v>
      </c>
      <c r="AM1441" s="44">
        <v>93.166225596000004</v>
      </c>
      <c r="AN1441" s="111">
        <v>2.0099999999999998</v>
      </c>
      <c r="AO1441" s="111">
        <f t="shared" si="62"/>
        <v>1</v>
      </c>
      <c r="AP1441" s="111">
        <v>1</v>
      </c>
      <c r="AQ1441" s="111"/>
      <c r="AR1441" s="335" t="s">
        <v>295</v>
      </c>
      <c r="AS1441" s="111" t="s">
        <v>240</v>
      </c>
      <c r="AT1441" s="111" t="s">
        <v>295</v>
      </c>
      <c r="AU1441" s="111" t="s">
        <v>240</v>
      </c>
      <c r="AV1441" s="112" t="s">
        <v>167</v>
      </c>
      <c r="AW1441" s="112"/>
      <c r="AX1441" s="112">
        <v>22</v>
      </c>
      <c r="AY1441" s="112">
        <v>8.14</v>
      </c>
      <c r="AZ1441" s="334" t="s">
        <v>240</v>
      </c>
      <c r="BA1441" s="112">
        <v>93.08</v>
      </c>
      <c r="BB1441" s="130">
        <v>93.166225596000004</v>
      </c>
      <c r="BC1441" s="112">
        <v>2.0099999999999998</v>
      </c>
      <c r="BD1441" s="112"/>
      <c r="BE1441" s="112">
        <v>2.0099999999999998</v>
      </c>
      <c r="BF1441" s="112" t="s">
        <v>2187</v>
      </c>
      <c r="BG1441" s="114" t="s">
        <v>2188</v>
      </c>
      <c r="BH1441" s="112"/>
      <c r="BI1441" s="112"/>
      <c r="BJ1441" s="112">
        <v>10</v>
      </c>
      <c r="BK1441" s="56">
        <v>24.8718</v>
      </c>
      <c r="BL1441" s="56">
        <v>7.5428220000000001</v>
      </c>
      <c r="BM1441" s="56">
        <v>35.863999999999997</v>
      </c>
      <c r="BN1441" s="56">
        <v>3.9098000000000002</v>
      </c>
      <c r="BO1441" s="56">
        <v>27.376999999999999</v>
      </c>
      <c r="BP1441" s="223">
        <v>49.988999999999997</v>
      </c>
      <c r="BQ1441" s="112">
        <v>62.05</v>
      </c>
      <c r="BR1441" s="56"/>
      <c r="BS1441" s="112"/>
      <c r="BT1441" s="113" t="s">
        <v>487</v>
      </c>
      <c r="BU1441" s="114" t="s">
        <v>488</v>
      </c>
      <c r="BV1441" s="34"/>
      <c r="BW1441" s="34"/>
      <c r="BX1441" s="34"/>
    </row>
    <row r="1442" spans="1:76" x14ac:dyDescent="0.35">
      <c r="A1442" s="34" t="s">
        <v>277</v>
      </c>
      <c r="B1442" s="34"/>
      <c r="C1442" s="34"/>
      <c r="D1442" s="34"/>
      <c r="E1442" s="113" t="s">
        <v>2183</v>
      </c>
      <c r="F1442" s="113" t="s">
        <v>2184</v>
      </c>
      <c r="G1442" s="41">
        <v>1996</v>
      </c>
      <c r="H1442" s="34"/>
      <c r="I1442" s="34"/>
      <c r="J1442" s="113"/>
      <c r="K1442" s="39" t="s">
        <v>80</v>
      </c>
      <c r="L1442" s="39" t="s">
        <v>89</v>
      </c>
      <c r="M1442" s="39" t="s">
        <v>90</v>
      </c>
      <c r="N1442" s="39" t="s">
        <v>91</v>
      </c>
      <c r="O1442" s="39" t="s">
        <v>102</v>
      </c>
      <c r="P1442" s="39" t="s">
        <v>103</v>
      </c>
      <c r="Q1442" s="39" t="s">
        <v>104</v>
      </c>
      <c r="R1442" s="35" t="s">
        <v>105</v>
      </c>
      <c r="S1442" s="35" t="s">
        <v>105</v>
      </c>
      <c r="T1442" s="113" t="s">
        <v>2153</v>
      </c>
      <c r="U1442" s="39" t="s">
        <v>31</v>
      </c>
      <c r="V1442" s="35" t="s">
        <v>31</v>
      </c>
      <c r="W1442" s="34" t="s">
        <v>280</v>
      </c>
      <c r="X1442" s="35" t="s">
        <v>284</v>
      </c>
      <c r="Y1442" s="113" t="s">
        <v>2164</v>
      </c>
      <c r="Z1442" s="39" t="s">
        <v>239</v>
      </c>
      <c r="AA1442" s="112"/>
      <c r="AB1442" s="112"/>
      <c r="AC1442" s="41">
        <v>96</v>
      </c>
      <c r="AD1442" s="41" t="s">
        <v>240</v>
      </c>
      <c r="AE1442" s="41" t="s">
        <v>508</v>
      </c>
      <c r="AF1442" s="332" t="s">
        <v>240</v>
      </c>
      <c r="AG1442" s="112"/>
      <c r="AH1442" s="112">
        <v>311.39499999999998</v>
      </c>
      <c r="AI1442" s="111">
        <v>283.1465</v>
      </c>
      <c r="AJ1442" s="112"/>
      <c r="AK1442" s="114" t="s">
        <v>509</v>
      </c>
      <c r="AL1442" s="336">
        <v>8.15</v>
      </c>
      <c r="AM1442" s="44">
        <v>92.164287705999996</v>
      </c>
      <c r="AN1442" s="111">
        <v>2.0099999999999998</v>
      </c>
      <c r="AO1442" s="111">
        <f t="shared" si="62"/>
        <v>1</v>
      </c>
      <c r="AP1442" s="111">
        <v>1</v>
      </c>
      <c r="AQ1442" s="111"/>
      <c r="AR1442" s="335" t="s">
        <v>295</v>
      </c>
      <c r="AS1442" s="111" t="s">
        <v>240</v>
      </c>
      <c r="AT1442" s="111" t="s">
        <v>295</v>
      </c>
      <c r="AU1442" s="111" t="s">
        <v>240</v>
      </c>
      <c r="AV1442" s="112" t="s">
        <v>167</v>
      </c>
      <c r="AW1442" s="112"/>
      <c r="AX1442" s="112">
        <v>22</v>
      </c>
      <c r="AY1442" s="112">
        <v>8.15</v>
      </c>
      <c r="AZ1442" s="334" t="s">
        <v>240</v>
      </c>
      <c r="BA1442" s="112">
        <v>92.08</v>
      </c>
      <c r="BB1442" s="130">
        <v>92.164287705999996</v>
      </c>
      <c r="BC1442" s="112">
        <v>2.0099999999999998</v>
      </c>
      <c r="BD1442" s="112"/>
      <c r="BE1442" s="112">
        <v>2.0099999999999998</v>
      </c>
      <c r="BF1442" s="112" t="s">
        <v>2187</v>
      </c>
      <c r="BG1442" s="114" t="s">
        <v>2188</v>
      </c>
      <c r="BH1442" s="112"/>
      <c r="BI1442" s="112"/>
      <c r="BJ1442" s="112">
        <v>10</v>
      </c>
      <c r="BK1442" s="56">
        <v>24.604299999999999</v>
      </c>
      <c r="BL1442" s="56">
        <v>7.4617170000000002</v>
      </c>
      <c r="BM1442" s="56">
        <v>71.727999999999994</v>
      </c>
      <c r="BN1442" s="56">
        <v>7.4287000000000001</v>
      </c>
      <c r="BO1442" s="56">
        <v>41.305</v>
      </c>
      <c r="BP1442" s="223">
        <v>102.81</v>
      </c>
      <c r="BQ1442" s="112">
        <v>61.05</v>
      </c>
      <c r="BR1442" s="56"/>
      <c r="BS1442" s="112"/>
      <c r="BT1442" s="113" t="s">
        <v>487</v>
      </c>
      <c r="BU1442" s="114" t="s">
        <v>488</v>
      </c>
      <c r="BV1442" s="34"/>
      <c r="BW1442" s="34"/>
      <c r="BX1442" s="34"/>
    </row>
    <row r="1443" spans="1:76" x14ac:dyDescent="0.35">
      <c r="A1443" s="34" t="s">
        <v>277</v>
      </c>
      <c r="B1443" s="34"/>
      <c r="C1443" s="34"/>
      <c r="D1443" s="34"/>
      <c r="E1443" s="113" t="s">
        <v>2183</v>
      </c>
      <c r="F1443" s="113" t="s">
        <v>2184</v>
      </c>
      <c r="G1443" s="41">
        <v>1996</v>
      </c>
      <c r="H1443" s="34"/>
      <c r="I1443" s="34"/>
      <c r="J1443" s="113"/>
      <c r="K1443" s="39" t="s">
        <v>80</v>
      </c>
      <c r="L1443" s="39" t="s">
        <v>89</v>
      </c>
      <c r="M1443" s="39" t="s">
        <v>90</v>
      </c>
      <c r="N1443" s="39" t="s">
        <v>91</v>
      </c>
      <c r="O1443" s="39" t="s">
        <v>102</v>
      </c>
      <c r="P1443" s="39" t="s">
        <v>103</v>
      </c>
      <c r="Q1443" s="39" t="s">
        <v>104</v>
      </c>
      <c r="R1443" s="35" t="s">
        <v>105</v>
      </c>
      <c r="S1443" s="35" t="s">
        <v>105</v>
      </c>
      <c r="T1443" s="113" t="s">
        <v>2153</v>
      </c>
      <c r="U1443" s="39" t="s">
        <v>31</v>
      </c>
      <c r="V1443" s="35" t="s">
        <v>31</v>
      </c>
      <c r="W1443" s="34" t="s">
        <v>280</v>
      </c>
      <c r="X1443" s="35" t="s">
        <v>284</v>
      </c>
      <c r="Y1443" s="362" t="s">
        <v>2164</v>
      </c>
      <c r="Z1443" s="39" t="s">
        <v>239</v>
      </c>
      <c r="AA1443" s="112"/>
      <c r="AB1443" s="112"/>
      <c r="AC1443" s="41">
        <v>96</v>
      </c>
      <c r="AD1443" s="41" t="s">
        <v>240</v>
      </c>
      <c r="AE1443" s="41" t="s">
        <v>508</v>
      </c>
      <c r="AF1443" s="332" t="s">
        <v>240</v>
      </c>
      <c r="AG1443" s="112"/>
      <c r="AH1443" s="112">
        <v>165.23</v>
      </c>
      <c r="AI1443" s="111">
        <v>148.59</v>
      </c>
      <c r="AJ1443" s="112"/>
      <c r="AK1443" s="114" t="s">
        <v>509</v>
      </c>
      <c r="AL1443" s="336">
        <v>8.16</v>
      </c>
      <c r="AM1443" s="44">
        <v>90.160903090000005</v>
      </c>
      <c r="AN1443" s="111">
        <v>2.0099999999999998</v>
      </c>
      <c r="AO1443" s="111">
        <f t="shared" si="62"/>
        <v>1</v>
      </c>
      <c r="AP1443" s="111">
        <v>1</v>
      </c>
      <c r="AQ1443" s="111"/>
      <c r="AR1443" s="335" t="s">
        <v>295</v>
      </c>
      <c r="AS1443" s="111" t="s">
        <v>240</v>
      </c>
      <c r="AT1443" s="111" t="s">
        <v>295</v>
      </c>
      <c r="AU1443" s="111" t="s">
        <v>240</v>
      </c>
      <c r="AV1443" s="112" t="s">
        <v>167</v>
      </c>
      <c r="AW1443" s="112"/>
      <c r="AX1443" s="112">
        <v>22</v>
      </c>
      <c r="AY1443" s="112">
        <v>8.16</v>
      </c>
      <c r="AZ1443" s="334" t="s">
        <v>240</v>
      </c>
      <c r="BA1443" s="112">
        <v>90.08</v>
      </c>
      <c r="BB1443" s="130">
        <v>90.160903090000005</v>
      </c>
      <c r="BC1443" s="112">
        <v>2.0099999999999998</v>
      </c>
      <c r="BD1443" s="112"/>
      <c r="BE1443" s="112">
        <v>2.0099999999999998</v>
      </c>
      <c r="BF1443" s="112" t="s">
        <v>2187</v>
      </c>
      <c r="BG1443" s="114" t="s">
        <v>2188</v>
      </c>
      <c r="BH1443" s="112"/>
      <c r="BI1443" s="112"/>
      <c r="BJ1443" s="112">
        <v>10</v>
      </c>
      <c r="BK1443" s="56">
        <v>24.069500000000001</v>
      </c>
      <c r="BL1443" s="56">
        <v>7.2995049999999999</v>
      </c>
      <c r="BM1443" s="56">
        <v>2.2989999999999999</v>
      </c>
      <c r="BN1443" s="56">
        <v>6.2557</v>
      </c>
      <c r="BO1443" s="56">
        <v>15.85</v>
      </c>
      <c r="BP1443" s="223">
        <v>6.0270000000000001</v>
      </c>
      <c r="BQ1443" s="112">
        <v>60.05</v>
      </c>
      <c r="BR1443" s="56"/>
      <c r="BS1443" s="112"/>
      <c r="BT1443" s="113" t="s">
        <v>487</v>
      </c>
      <c r="BU1443" s="114" t="s">
        <v>488</v>
      </c>
      <c r="BV1443" s="34"/>
      <c r="BW1443" s="34"/>
      <c r="BX1443" s="34"/>
    </row>
    <row r="1444" spans="1:76" x14ac:dyDescent="0.35">
      <c r="A1444" s="34" t="s">
        <v>277</v>
      </c>
      <c r="B1444" s="34"/>
      <c r="C1444" s="34"/>
      <c r="D1444" s="34"/>
      <c r="E1444" s="113" t="s">
        <v>2183</v>
      </c>
      <c r="F1444" s="113" t="s">
        <v>2184</v>
      </c>
      <c r="G1444" s="41">
        <v>1996</v>
      </c>
      <c r="H1444" s="34"/>
      <c r="I1444" s="34"/>
      <c r="J1444" s="113"/>
      <c r="K1444" s="39" t="s">
        <v>80</v>
      </c>
      <c r="L1444" s="39" t="s">
        <v>89</v>
      </c>
      <c r="M1444" s="39" t="s">
        <v>90</v>
      </c>
      <c r="N1444" s="39" t="s">
        <v>91</v>
      </c>
      <c r="O1444" s="39" t="s">
        <v>102</v>
      </c>
      <c r="P1444" s="39" t="s">
        <v>103</v>
      </c>
      <c r="Q1444" s="39" t="s">
        <v>104</v>
      </c>
      <c r="R1444" s="35" t="s">
        <v>105</v>
      </c>
      <c r="S1444" s="35" t="s">
        <v>105</v>
      </c>
      <c r="T1444" s="113" t="s">
        <v>2153</v>
      </c>
      <c r="U1444" s="39" t="s">
        <v>31</v>
      </c>
      <c r="V1444" s="35" t="s">
        <v>31</v>
      </c>
      <c r="W1444" s="34" t="s">
        <v>280</v>
      </c>
      <c r="X1444" s="35" t="s">
        <v>284</v>
      </c>
      <c r="Y1444" s="362" t="s">
        <v>2164</v>
      </c>
      <c r="Z1444" s="39" t="s">
        <v>239</v>
      </c>
      <c r="AA1444" s="112"/>
      <c r="AB1444" s="112"/>
      <c r="AC1444" s="41">
        <v>96</v>
      </c>
      <c r="AD1444" s="41" t="s">
        <v>240</v>
      </c>
      <c r="AE1444" s="41" t="s">
        <v>508</v>
      </c>
      <c r="AF1444" s="332" t="s">
        <v>240</v>
      </c>
      <c r="AG1444" s="112"/>
      <c r="AH1444" s="112">
        <v>165.23</v>
      </c>
      <c r="AI1444" s="111">
        <v>150.24100000000001</v>
      </c>
      <c r="AJ1444" s="112"/>
      <c r="AK1444" s="114" t="s">
        <v>509</v>
      </c>
      <c r="AL1444" s="336">
        <v>8.19</v>
      </c>
      <c r="AM1444" s="44">
        <v>91.162616756000006</v>
      </c>
      <c r="AN1444" s="111">
        <v>1.99</v>
      </c>
      <c r="AO1444" s="111">
        <f t="shared" si="62"/>
        <v>1</v>
      </c>
      <c r="AP1444" s="111">
        <v>1</v>
      </c>
      <c r="AQ1444" s="111"/>
      <c r="AR1444" s="335" t="s">
        <v>295</v>
      </c>
      <c r="AS1444" s="111" t="s">
        <v>240</v>
      </c>
      <c r="AT1444" s="111" t="s">
        <v>295</v>
      </c>
      <c r="AU1444" s="111" t="s">
        <v>240</v>
      </c>
      <c r="AV1444" s="112" t="s">
        <v>167</v>
      </c>
      <c r="AW1444" s="112"/>
      <c r="AX1444" s="112">
        <v>22</v>
      </c>
      <c r="AY1444" s="112">
        <v>8.19</v>
      </c>
      <c r="AZ1444" s="334" t="s">
        <v>240</v>
      </c>
      <c r="BA1444" s="112">
        <v>91.08</v>
      </c>
      <c r="BB1444" s="130">
        <v>91.162616756000006</v>
      </c>
      <c r="BC1444" s="112">
        <v>1.99</v>
      </c>
      <c r="BD1444" s="112"/>
      <c r="BE1444" s="112">
        <v>1.99</v>
      </c>
      <c r="BF1444" s="112" t="s">
        <v>2187</v>
      </c>
      <c r="BG1444" s="114" t="s">
        <v>2188</v>
      </c>
      <c r="BH1444" s="112"/>
      <c r="BI1444" s="112"/>
      <c r="BJ1444" s="112">
        <v>10</v>
      </c>
      <c r="BK1444" s="56">
        <v>24.402000000000001</v>
      </c>
      <c r="BL1444" s="56">
        <v>7.3411419999999996</v>
      </c>
      <c r="BM1444" s="56">
        <v>14.484</v>
      </c>
      <c r="BN1444" s="56">
        <v>15.247999999999999</v>
      </c>
      <c r="BO1444" s="56">
        <v>18.731000000000002</v>
      </c>
      <c r="BP1444" s="223">
        <v>17.372</v>
      </c>
      <c r="BQ1444" s="112">
        <v>62.05</v>
      </c>
      <c r="BR1444" s="56"/>
      <c r="BS1444" s="112"/>
      <c r="BT1444" s="113" t="s">
        <v>487</v>
      </c>
      <c r="BU1444" s="114" t="s">
        <v>488</v>
      </c>
      <c r="BV1444" s="34"/>
      <c r="BW1444" s="34"/>
      <c r="BX1444" s="34"/>
    </row>
    <row r="1445" spans="1:76" x14ac:dyDescent="0.35">
      <c r="A1445" s="34" t="s">
        <v>277</v>
      </c>
      <c r="B1445" s="34"/>
      <c r="C1445" s="34"/>
      <c r="D1445" s="34"/>
      <c r="E1445" s="113" t="s">
        <v>2183</v>
      </c>
      <c r="F1445" s="113" t="s">
        <v>2184</v>
      </c>
      <c r="G1445" s="41">
        <v>1996</v>
      </c>
      <c r="H1445" s="34"/>
      <c r="I1445" s="34"/>
      <c r="J1445" s="113"/>
      <c r="K1445" s="39" t="s">
        <v>80</v>
      </c>
      <c r="L1445" s="39" t="s">
        <v>89</v>
      </c>
      <c r="M1445" s="39" t="s">
        <v>90</v>
      </c>
      <c r="N1445" s="39" t="s">
        <v>91</v>
      </c>
      <c r="O1445" s="39" t="s">
        <v>102</v>
      </c>
      <c r="P1445" s="39" t="s">
        <v>103</v>
      </c>
      <c r="Q1445" s="39" t="s">
        <v>104</v>
      </c>
      <c r="R1445" s="35" t="s">
        <v>105</v>
      </c>
      <c r="S1445" s="35" t="s">
        <v>105</v>
      </c>
      <c r="T1445" s="113" t="s">
        <v>2153</v>
      </c>
      <c r="U1445" s="39" t="s">
        <v>31</v>
      </c>
      <c r="V1445" s="35" t="s">
        <v>31</v>
      </c>
      <c r="W1445" s="34" t="s">
        <v>280</v>
      </c>
      <c r="X1445" s="35" t="s">
        <v>284</v>
      </c>
      <c r="Y1445" s="362" t="s">
        <v>2164</v>
      </c>
      <c r="Z1445" s="39" t="s">
        <v>239</v>
      </c>
      <c r="AA1445" s="112"/>
      <c r="AB1445" s="112"/>
      <c r="AC1445" s="41">
        <v>96</v>
      </c>
      <c r="AD1445" s="41" t="s">
        <v>240</v>
      </c>
      <c r="AE1445" s="41" t="s">
        <v>508</v>
      </c>
      <c r="AF1445" s="332" t="s">
        <v>240</v>
      </c>
      <c r="AG1445" s="112"/>
      <c r="AH1445" s="112">
        <v>934.18</v>
      </c>
      <c r="AI1445" s="111">
        <v>752.47500000000002</v>
      </c>
      <c r="AJ1445" s="112"/>
      <c r="AK1445" s="114" t="s">
        <v>509</v>
      </c>
      <c r="AL1445" s="336">
        <v>8.23</v>
      </c>
      <c r="AM1445" s="44">
        <v>440.78636445999996</v>
      </c>
      <c r="AN1445" s="111">
        <v>1.06</v>
      </c>
      <c r="AO1445" s="111">
        <f t="shared" si="62"/>
        <v>1</v>
      </c>
      <c r="AP1445" s="111">
        <v>1</v>
      </c>
      <c r="AQ1445" s="111"/>
      <c r="AR1445" s="335" t="s">
        <v>295</v>
      </c>
      <c r="AS1445" s="111" t="s">
        <v>240</v>
      </c>
      <c r="AT1445" s="111" t="s">
        <v>295</v>
      </c>
      <c r="AU1445" s="111" t="s">
        <v>240</v>
      </c>
      <c r="AV1445" s="112" t="s">
        <v>167</v>
      </c>
      <c r="AW1445" s="112"/>
      <c r="AX1445" s="112">
        <v>22</v>
      </c>
      <c r="AY1445" s="112">
        <v>8.23</v>
      </c>
      <c r="AZ1445" s="334" t="s">
        <v>240</v>
      </c>
      <c r="BA1445" s="112">
        <v>440.38</v>
      </c>
      <c r="BB1445" s="130">
        <v>440.78636445999996</v>
      </c>
      <c r="BC1445" s="112">
        <v>1.06</v>
      </c>
      <c r="BD1445" s="112"/>
      <c r="BE1445" s="112">
        <v>1.06</v>
      </c>
      <c r="BF1445" s="112" t="s">
        <v>2187</v>
      </c>
      <c r="BG1445" s="114" t="s">
        <v>2188</v>
      </c>
      <c r="BH1445" s="112"/>
      <c r="BI1445" s="112"/>
      <c r="BJ1445" s="112">
        <v>10</v>
      </c>
      <c r="BK1445" s="56">
        <v>117.673</v>
      </c>
      <c r="BL1445" s="56">
        <v>35.68647</v>
      </c>
      <c r="BM1445" s="56">
        <v>34.484999999999999</v>
      </c>
      <c r="BN1445" s="56">
        <v>3.1278999999999999</v>
      </c>
      <c r="BO1445" s="56">
        <v>175.31</v>
      </c>
      <c r="BP1445" s="223">
        <v>41.125</v>
      </c>
      <c r="BQ1445" s="112">
        <v>133.12</v>
      </c>
      <c r="BR1445" s="56"/>
      <c r="BS1445" s="112"/>
      <c r="BT1445" s="113" t="s">
        <v>487</v>
      </c>
      <c r="BU1445" s="114" t="s">
        <v>488</v>
      </c>
      <c r="BV1445" s="34"/>
      <c r="BW1445" s="34"/>
      <c r="BX1445" s="34"/>
    </row>
    <row r="1446" spans="1:76" x14ac:dyDescent="0.35">
      <c r="A1446" s="34" t="s">
        <v>277</v>
      </c>
      <c r="B1446" s="34"/>
      <c r="C1446" s="34"/>
      <c r="D1446" s="34"/>
      <c r="E1446" s="113" t="s">
        <v>2183</v>
      </c>
      <c r="F1446" s="113" t="s">
        <v>2184</v>
      </c>
      <c r="G1446" s="41">
        <v>1996</v>
      </c>
      <c r="H1446" s="34"/>
      <c r="I1446" s="34"/>
      <c r="J1446" s="113"/>
      <c r="K1446" s="39" t="s">
        <v>80</v>
      </c>
      <c r="L1446" s="39" t="s">
        <v>89</v>
      </c>
      <c r="M1446" s="39" t="s">
        <v>90</v>
      </c>
      <c r="N1446" s="39" t="s">
        <v>91</v>
      </c>
      <c r="O1446" s="39" t="s">
        <v>102</v>
      </c>
      <c r="P1446" s="39" t="s">
        <v>103</v>
      </c>
      <c r="Q1446" s="39" t="s">
        <v>104</v>
      </c>
      <c r="R1446" s="35" t="s">
        <v>105</v>
      </c>
      <c r="S1446" s="35" t="s">
        <v>105</v>
      </c>
      <c r="T1446" s="113" t="s">
        <v>2153</v>
      </c>
      <c r="U1446" s="39" t="s">
        <v>31</v>
      </c>
      <c r="V1446" s="35" t="s">
        <v>31</v>
      </c>
      <c r="W1446" s="34" t="s">
        <v>280</v>
      </c>
      <c r="X1446" s="35" t="s">
        <v>284</v>
      </c>
      <c r="Y1446" s="362" t="s">
        <v>2164</v>
      </c>
      <c r="Z1446" s="39" t="s">
        <v>239</v>
      </c>
      <c r="AA1446" s="112"/>
      <c r="AB1446" s="112"/>
      <c r="AC1446" s="41">
        <v>96</v>
      </c>
      <c r="AD1446" s="41" t="s">
        <v>240</v>
      </c>
      <c r="AE1446" s="41" t="s">
        <v>508</v>
      </c>
      <c r="AF1446" s="332" t="s">
        <v>240</v>
      </c>
      <c r="AG1446" s="112"/>
      <c r="AH1446" s="112">
        <v>1073</v>
      </c>
      <c r="AI1446" s="111">
        <v>697.54750000000001</v>
      </c>
      <c r="AJ1446" s="112"/>
      <c r="AK1446" s="114" t="s">
        <v>509</v>
      </c>
      <c r="AL1446" s="336">
        <v>8.27</v>
      </c>
      <c r="AM1446" s="44">
        <v>292.52165911999998</v>
      </c>
      <c r="AN1446" s="111">
        <v>1.06</v>
      </c>
      <c r="AO1446" s="111">
        <f t="shared" si="62"/>
        <v>1</v>
      </c>
      <c r="AP1446" s="111">
        <v>1</v>
      </c>
      <c r="AQ1446" s="111"/>
      <c r="AR1446" s="335" t="s">
        <v>295</v>
      </c>
      <c r="AS1446" s="111" t="s">
        <v>240</v>
      </c>
      <c r="AT1446" s="111" t="s">
        <v>295</v>
      </c>
      <c r="AU1446" s="111" t="s">
        <v>240</v>
      </c>
      <c r="AV1446" s="112" t="s">
        <v>167</v>
      </c>
      <c r="AW1446" s="112"/>
      <c r="AX1446" s="112">
        <v>22</v>
      </c>
      <c r="AY1446" s="112">
        <v>8.27</v>
      </c>
      <c r="AZ1446" s="334" t="s">
        <v>240</v>
      </c>
      <c r="BA1446" s="112">
        <v>292.25</v>
      </c>
      <c r="BB1446" s="130">
        <v>292.52165911999998</v>
      </c>
      <c r="BC1446" s="112">
        <v>1.06</v>
      </c>
      <c r="BD1446" s="112"/>
      <c r="BE1446" s="112">
        <v>1.06</v>
      </c>
      <c r="BF1446" s="112" t="s">
        <v>2187</v>
      </c>
      <c r="BG1446" s="114" t="s">
        <v>2188</v>
      </c>
      <c r="BH1446" s="112"/>
      <c r="BI1446" s="112"/>
      <c r="BJ1446" s="112">
        <v>10</v>
      </c>
      <c r="BK1446" s="56">
        <v>78.091999999999999</v>
      </c>
      <c r="BL1446" s="56">
        <v>23.682839999999999</v>
      </c>
      <c r="BM1446" s="56">
        <v>34.484999999999999</v>
      </c>
      <c r="BN1446" s="56">
        <v>3.1278999999999999</v>
      </c>
      <c r="BO1446" s="56">
        <v>87.893000000000001</v>
      </c>
      <c r="BP1446" s="223">
        <v>57.079000000000001</v>
      </c>
      <c r="BQ1446" s="112">
        <v>137.12</v>
      </c>
      <c r="BR1446" s="56"/>
      <c r="BS1446" s="112"/>
      <c r="BT1446" s="113" t="s">
        <v>487</v>
      </c>
      <c r="BU1446" s="114" t="s">
        <v>488</v>
      </c>
      <c r="BV1446" s="34"/>
      <c r="BW1446" s="34"/>
      <c r="BX1446" s="34"/>
    </row>
    <row r="1447" spans="1:76" x14ac:dyDescent="0.35">
      <c r="A1447" s="34" t="s">
        <v>277</v>
      </c>
      <c r="B1447" s="34"/>
      <c r="C1447" s="34"/>
      <c r="D1447" s="34"/>
      <c r="E1447" s="113" t="s">
        <v>2183</v>
      </c>
      <c r="F1447" s="113" t="s">
        <v>2184</v>
      </c>
      <c r="G1447" s="41">
        <v>1996</v>
      </c>
      <c r="H1447" s="34"/>
      <c r="I1447" s="34"/>
      <c r="J1447" s="113"/>
      <c r="K1447" s="39" t="s">
        <v>80</v>
      </c>
      <c r="L1447" s="39" t="s">
        <v>89</v>
      </c>
      <c r="M1447" s="39" t="s">
        <v>90</v>
      </c>
      <c r="N1447" s="39" t="s">
        <v>91</v>
      </c>
      <c r="O1447" s="39" t="s">
        <v>102</v>
      </c>
      <c r="P1447" s="39" t="s">
        <v>103</v>
      </c>
      <c r="Q1447" s="39" t="s">
        <v>104</v>
      </c>
      <c r="R1447" s="35" t="s">
        <v>105</v>
      </c>
      <c r="S1447" s="35" t="s">
        <v>105</v>
      </c>
      <c r="T1447" s="113" t="s">
        <v>2153</v>
      </c>
      <c r="U1447" s="39" t="s">
        <v>31</v>
      </c>
      <c r="V1447" s="35" t="s">
        <v>31</v>
      </c>
      <c r="W1447" s="34" t="s">
        <v>280</v>
      </c>
      <c r="X1447" s="35" t="s">
        <v>284</v>
      </c>
      <c r="Y1447" s="362" t="s">
        <v>2164</v>
      </c>
      <c r="Z1447" s="39" t="s">
        <v>239</v>
      </c>
      <c r="AA1447" s="112"/>
      <c r="AB1447" s="112"/>
      <c r="AC1447" s="41">
        <v>96</v>
      </c>
      <c r="AD1447" s="41" t="s">
        <v>240</v>
      </c>
      <c r="AE1447" s="41" t="s">
        <v>508</v>
      </c>
      <c r="AF1447" s="332" t="s">
        <v>240</v>
      </c>
      <c r="AG1447" s="112"/>
      <c r="AH1447" s="112">
        <v>1487.07</v>
      </c>
      <c r="AI1447" s="111">
        <v>891.54</v>
      </c>
      <c r="AJ1447" s="112"/>
      <c r="AK1447" s="114" t="s">
        <v>509</v>
      </c>
      <c r="AL1447" s="336">
        <v>8.27</v>
      </c>
      <c r="AM1447" s="44">
        <v>251.44834517999999</v>
      </c>
      <c r="AN1447" s="111">
        <v>0.3</v>
      </c>
      <c r="AO1447" s="111">
        <f t="shared" si="62"/>
        <v>1</v>
      </c>
      <c r="AP1447" s="111">
        <v>1</v>
      </c>
      <c r="AQ1447" s="111"/>
      <c r="AR1447" s="335" t="s">
        <v>295</v>
      </c>
      <c r="AS1447" s="111" t="s">
        <v>240</v>
      </c>
      <c r="AT1447" s="111" t="s">
        <v>295</v>
      </c>
      <c r="AU1447" s="111" t="s">
        <v>240</v>
      </c>
      <c r="AV1447" s="112" t="s">
        <v>167</v>
      </c>
      <c r="AW1447" s="112"/>
      <c r="AX1447" s="112">
        <v>22</v>
      </c>
      <c r="AY1447" s="112">
        <v>8.27</v>
      </c>
      <c r="AZ1447" s="334" t="s">
        <v>240</v>
      </c>
      <c r="BA1447" s="112">
        <v>251.21</v>
      </c>
      <c r="BB1447" s="130">
        <v>251.44834517999999</v>
      </c>
      <c r="BC1447" s="112">
        <v>0.3</v>
      </c>
      <c r="BD1447" s="112"/>
      <c r="BE1447" s="112">
        <v>0.3</v>
      </c>
      <c r="BF1447" s="112" t="s">
        <v>2187</v>
      </c>
      <c r="BG1447" s="114" t="s">
        <v>2188</v>
      </c>
      <c r="BH1447" s="112"/>
      <c r="BI1447" s="112"/>
      <c r="BJ1447" s="112">
        <v>0.01</v>
      </c>
      <c r="BK1447" s="56">
        <v>67.126999999999995</v>
      </c>
      <c r="BL1447" s="56">
        <v>20.357510000000001</v>
      </c>
      <c r="BM1447" s="56">
        <v>57.475000000000001</v>
      </c>
      <c r="BN1447" s="56">
        <v>4.6917999999999997</v>
      </c>
      <c r="BO1447" s="56">
        <v>73.483999999999995</v>
      </c>
      <c r="BP1447" s="223">
        <v>62.042999999999999</v>
      </c>
      <c r="BQ1447" s="112">
        <v>143.12</v>
      </c>
      <c r="BR1447" s="56"/>
      <c r="BS1447" s="112"/>
      <c r="BT1447" s="113" t="s">
        <v>487</v>
      </c>
      <c r="BU1447" s="114" t="s">
        <v>488</v>
      </c>
      <c r="BV1447" s="34"/>
      <c r="BW1447" s="34"/>
      <c r="BX1447" s="34"/>
    </row>
    <row r="1448" spans="1:76" x14ac:dyDescent="0.35">
      <c r="A1448" s="34" t="s">
        <v>277</v>
      </c>
      <c r="B1448" s="34"/>
      <c r="C1448" s="34"/>
      <c r="D1448" s="34"/>
      <c r="E1448" s="113" t="s">
        <v>2183</v>
      </c>
      <c r="F1448" s="113" t="s">
        <v>2184</v>
      </c>
      <c r="G1448" s="41">
        <v>1996</v>
      </c>
      <c r="H1448" s="34"/>
      <c r="I1448" s="34"/>
      <c r="J1448" s="113"/>
      <c r="K1448" s="39" t="s">
        <v>80</v>
      </c>
      <c r="L1448" s="39" t="s">
        <v>89</v>
      </c>
      <c r="M1448" s="39" t="s">
        <v>90</v>
      </c>
      <c r="N1448" s="39" t="s">
        <v>91</v>
      </c>
      <c r="O1448" s="39" t="s">
        <v>102</v>
      </c>
      <c r="P1448" s="39" t="s">
        <v>103</v>
      </c>
      <c r="Q1448" s="39" t="s">
        <v>104</v>
      </c>
      <c r="R1448" s="35" t="s">
        <v>105</v>
      </c>
      <c r="S1448" s="35" t="s">
        <v>105</v>
      </c>
      <c r="T1448" s="113" t="s">
        <v>2153</v>
      </c>
      <c r="U1448" s="39" t="s">
        <v>31</v>
      </c>
      <c r="V1448" s="35" t="s">
        <v>31</v>
      </c>
      <c r="W1448" s="34" t="s">
        <v>280</v>
      </c>
      <c r="X1448" s="35" t="s">
        <v>284</v>
      </c>
      <c r="Y1448" s="362" t="s">
        <v>2164</v>
      </c>
      <c r="Z1448" s="39" t="s">
        <v>239</v>
      </c>
      <c r="AA1448" s="112"/>
      <c r="AB1448" s="112"/>
      <c r="AC1448" s="41">
        <v>96</v>
      </c>
      <c r="AD1448" s="41" t="s">
        <v>240</v>
      </c>
      <c r="AE1448" s="41" t="s">
        <v>508</v>
      </c>
      <c r="AF1448" s="332" t="s">
        <v>240</v>
      </c>
      <c r="AG1448" s="112"/>
      <c r="AH1448" s="112">
        <v>743.53</v>
      </c>
      <c r="AI1448" s="111">
        <v>646.36649999999997</v>
      </c>
      <c r="AJ1448" s="112"/>
      <c r="AK1448" s="114" t="s">
        <v>509</v>
      </c>
      <c r="AL1448" s="336">
        <v>8.31</v>
      </c>
      <c r="AM1448" s="44">
        <v>218.38953555999998</v>
      </c>
      <c r="AN1448" s="111">
        <v>1.06</v>
      </c>
      <c r="AO1448" s="111">
        <f t="shared" si="62"/>
        <v>1</v>
      </c>
      <c r="AP1448" s="111">
        <v>1</v>
      </c>
      <c r="AQ1448" s="111"/>
      <c r="AR1448" s="335" t="s">
        <v>295</v>
      </c>
      <c r="AS1448" s="111" t="s">
        <v>240</v>
      </c>
      <c r="AT1448" s="111" t="s">
        <v>295</v>
      </c>
      <c r="AU1448" s="111" t="s">
        <v>240</v>
      </c>
      <c r="AV1448" s="112" t="s">
        <v>167</v>
      </c>
      <c r="AW1448" s="112"/>
      <c r="AX1448" s="112">
        <v>22</v>
      </c>
      <c r="AY1448" s="112">
        <v>8.31</v>
      </c>
      <c r="AZ1448" s="334" t="s">
        <v>240</v>
      </c>
      <c r="BA1448" s="112">
        <v>218.19</v>
      </c>
      <c r="BB1448" s="130">
        <v>218.38953555999998</v>
      </c>
      <c r="BC1448" s="112">
        <v>1.06</v>
      </c>
      <c r="BD1448" s="112"/>
      <c r="BE1448" s="112">
        <v>1.06</v>
      </c>
      <c r="BF1448" s="112" t="s">
        <v>2187</v>
      </c>
      <c r="BG1448" s="114" t="s">
        <v>2188</v>
      </c>
      <c r="BH1448" s="112"/>
      <c r="BI1448" s="112"/>
      <c r="BJ1448" s="112">
        <v>10</v>
      </c>
      <c r="BK1448" s="56">
        <v>58.301600000000001</v>
      </c>
      <c r="BL1448" s="56">
        <v>17.68102</v>
      </c>
      <c r="BM1448" s="56">
        <v>6.8968999999999996</v>
      </c>
      <c r="BN1448" s="56">
        <v>1.5639000000000001</v>
      </c>
      <c r="BO1448" s="56">
        <v>38.902999999999999</v>
      </c>
      <c r="BP1448" s="223">
        <v>9.5723000000000003</v>
      </c>
      <c r="BQ1448" s="112">
        <v>140.12</v>
      </c>
      <c r="BR1448" s="56"/>
      <c r="BS1448" s="112"/>
      <c r="BT1448" s="113" t="s">
        <v>487</v>
      </c>
      <c r="BU1448" s="114" t="s">
        <v>488</v>
      </c>
      <c r="BV1448" s="34"/>
      <c r="BW1448" s="34"/>
      <c r="BX1448" s="34"/>
    </row>
    <row r="1449" spans="1:76" x14ac:dyDescent="0.35">
      <c r="A1449" s="34" t="s">
        <v>277</v>
      </c>
      <c r="B1449" s="34"/>
      <c r="C1449" s="34"/>
      <c r="D1449" s="34"/>
      <c r="E1449" s="113" t="s">
        <v>2183</v>
      </c>
      <c r="F1449" s="113" t="s">
        <v>2184</v>
      </c>
      <c r="G1449" s="41">
        <v>1996</v>
      </c>
      <c r="H1449" s="34"/>
      <c r="I1449" s="34"/>
      <c r="J1449" s="113"/>
      <c r="K1449" s="39" t="s">
        <v>80</v>
      </c>
      <c r="L1449" s="39" t="s">
        <v>89</v>
      </c>
      <c r="M1449" s="39" t="s">
        <v>90</v>
      </c>
      <c r="N1449" s="39" t="s">
        <v>91</v>
      </c>
      <c r="O1449" s="39" t="s">
        <v>102</v>
      </c>
      <c r="P1449" s="39" t="s">
        <v>103</v>
      </c>
      <c r="Q1449" s="39" t="s">
        <v>104</v>
      </c>
      <c r="R1449" s="35" t="s">
        <v>105</v>
      </c>
      <c r="S1449" s="35" t="s">
        <v>105</v>
      </c>
      <c r="T1449" s="113" t="s">
        <v>2153</v>
      </c>
      <c r="U1449" s="39" t="s">
        <v>31</v>
      </c>
      <c r="V1449" s="35" t="s">
        <v>31</v>
      </c>
      <c r="W1449" s="34" t="s">
        <v>280</v>
      </c>
      <c r="X1449" s="35" t="s">
        <v>284</v>
      </c>
      <c r="Y1449" s="362" t="s">
        <v>2164</v>
      </c>
      <c r="Z1449" s="39" t="s">
        <v>239</v>
      </c>
      <c r="AA1449" s="112"/>
      <c r="AB1449" s="112"/>
      <c r="AC1449" s="41">
        <v>96</v>
      </c>
      <c r="AD1449" s="41" t="s">
        <v>240</v>
      </c>
      <c r="AE1449" s="41" t="s">
        <v>508</v>
      </c>
      <c r="AF1449" s="332" t="s">
        <v>240</v>
      </c>
      <c r="AG1449" s="112"/>
      <c r="AH1449" s="112">
        <v>1004.09</v>
      </c>
      <c r="AI1449" s="111">
        <v>653.41499999999996</v>
      </c>
      <c r="AJ1449" s="112"/>
      <c r="AK1449" s="114" t="s">
        <v>509</v>
      </c>
      <c r="AL1449" s="336">
        <v>8.31</v>
      </c>
      <c r="AM1449" s="44">
        <v>217.38761826000001</v>
      </c>
      <c r="AN1449" s="111">
        <v>1.06</v>
      </c>
      <c r="AO1449" s="111">
        <f t="shared" si="62"/>
        <v>1</v>
      </c>
      <c r="AP1449" s="111">
        <v>1</v>
      </c>
      <c r="AQ1449" s="111"/>
      <c r="AR1449" s="335" t="s">
        <v>295</v>
      </c>
      <c r="AS1449" s="111" t="s">
        <v>240</v>
      </c>
      <c r="AT1449" s="111" t="s">
        <v>295</v>
      </c>
      <c r="AU1449" s="111" t="s">
        <v>240</v>
      </c>
      <c r="AV1449" s="112" t="s">
        <v>167</v>
      </c>
      <c r="AW1449" s="112"/>
      <c r="AX1449" s="112">
        <v>22</v>
      </c>
      <c r="AY1449" s="112">
        <v>8.31</v>
      </c>
      <c r="AZ1449" s="334" t="s">
        <v>240</v>
      </c>
      <c r="BA1449" s="112">
        <v>217.19</v>
      </c>
      <c r="BB1449" s="130">
        <v>217.38761826000001</v>
      </c>
      <c r="BC1449" s="112">
        <v>1.06</v>
      </c>
      <c r="BD1449" s="112"/>
      <c r="BE1449" s="112">
        <v>1.06</v>
      </c>
      <c r="BF1449" s="112" t="s">
        <v>2187</v>
      </c>
      <c r="BG1449" s="114" t="s">
        <v>2188</v>
      </c>
      <c r="BH1449" s="112"/>
      <c r="BI1449" s="112"/>
      <c r="BJ1449" s="112">
        <v>10</v>
      </c>
      <c r="BK1449" s="56">
        <v>58.034100000000002</v>
      </c>
      <c r="BL1449" s="56">
        <v>17.599920000000001</v>
      </c>
      <c r="BM1449" s="56">
        <v>34.484999999999999</v>
      </c>
      <c r="BN1449" s="56">
        <v>3.1278999999999999</v>
      </c>
      <c r="BO1449" s="56">
        <v>46.588000000000001</v>
      </c>
      <c r="BP1449" s="223">
        <v>43.253</v>
      </c>
      <c r="BQ1449" s="112">
        <v>133.12</v>
      </c>
      <c r="BR1449" s="56"/>
      <c r="BS1449" s="112"/>
      <c r="BT1449" s="113" t="s">
        <v>487</v>
      </c>
      <c r="BU1449" s="114" t="s">
        <v>488</v>
      </c>
      <c r="BV1449" s="34"/>
      <c r="BW1449" s="34"/>
      <c r="BX1449" s="34"/>
    </row>
    <row r="1450" spans="1:76" x14ac:dyDescent="0.35">
      <c r="A1450" s="34" t="s">
        <v>277</v>
      </c>
      <c r="B1450" s="34"/>
      <c r="C1450" s="34"/>
      <c r="D1450" s="34"/>
      <c r="E1450" s="113" t="s">
        <v>2183</v>
      </c>
      <c r="F1450" s="113" t="s">
        <v>2184</v>
      </c>
      <c r="G1450" s="41">
        <v>1996</v>
      </c>
      <c r="H1450" s="34"/>
      <c r="I1450" s="34"/>
      <c r="J1450" s="113"/>
      <c r="K1450" s="39" t="s">
        <v>80</v>
      </c>
      <c r="L1450" s="39" t="s">
        <v>89</v>
      </c>
      <c r="M1450" s="39" t="s">
        <v>90</v>
      </c>
      <c r="N1450" s="39" t="s">
        <v>91</v>
      </c>
      <c r="O1450" s="39" t="s">
        <v>102</v>
      </c>
      <c r="P1450" s="39" t="s">
        <v>103</v>
      </c>
      <c r="Q1450" s="39" t="s">
        <v>104</v>
      </c>
      <c r="R1450" s="35" t="s">
        <v>105</v>
      </c>
      <c r="S1450" s="35" t="s">
        <v>105</v>
      </c>
      <c r="T1450" s="113" t="s">
        <v>2153</v>
      </c>
      <c r="U1450" s="39" t="s">
        <v>31</v>
      </c>
      <c r="V1450" s="35" t="s">
        <v>31</v>
      </c>
      <c r="W1450" s="34" t="s">
        <v>280</v>
      </c>
      <c r="X1450" s="35" t="s">
        <v>284</v>
      </c>
      <c r="Y1450" s="362" t="s">
        <v>2164</v>
      </c>
      <c r="Z1450" s="39" t="s">
        <v>239</v>
      </c>
      <c r="AA1450" s="112"/>
      <c r="AB1450" s="112"/>
      <c r="AC1450" s="41">
        <v>96</v>
      </c>
      <c r="AD1450" s="41" t="s">
        <v>240</v>
      </c>
      <c r="AE1450" s="41" t="s">
        <v>508</v>
      </c>
      <c r="AF1450" s="332" t="s">
        <v>240</v>
      </c>
      <c r="AG1450" s="112"/>
      <c r="AH1450" s="112">
        <v>1881.08</v>
      </c>
      <c r="AI1450" s="111">
        <v>939.8</v>
      </c>
      <c r="AJ1450" s="112"/>
      <c r="AK1450" s="114" t="s">
        <v>509</v>
      </c>
      <c r="AL1450" s="336">
        <v>8.34</v>
      </c>
      <c r="AM1450" s="44">
        <v>212.37865732</v>
      </c>
      <c r="AN1450" s="111">
        <v>1.6</v>
      </c>
      <c r="AO1450" s="111">
        <f t="shared" si="62"/>
        <v>1</v>
      </c>
      <c r="AP1450" s="111">
        <v>1</v>
      </c>
      <c r="AQ1450" s="111"/>
      <c r="AR1450" s="335" t="s">
        <v>295</v>
      </c>
      <c r="AS1450" s="111" t="s">
        <v>240</v>
      </c>
      <c r="AT1450" s="111" t="s">
        <v>295</v>
      </c>
      <c r="AU1450" s="111" t="s">
        <v>240</v>
      </c>
      <c r="AV1450" s="112" t="s">
        <v>167</v>
      </c>
      <c r="AW1450" s="112"/>
      <c r="AX1450" s="112">
        <v>22</v>
      </c>
      <c r="AY1450" s="112">
        <v>8.34</v>
      </c>
      <c r="AZ1450" s="334" t="s">
        <v>240</v>
      </c>
      <c r="BA1450" s="112">
        <v>212.18</v>
      </c>
      <c r="BB1450" s="130">
        <v>212.37865732</v>
      </c>
      <c r="BC1450" s="112">
        <v>1.6</v>
      </c>
      <c r="BD1450" s="112"/>
      <c r="BE1450" s="112">
        <v>1.6</v>
      </c>
      <c r="BF1450" s="112" t="s">
        <v>2187</v>
      </c>
      <c r="BG1450" s="114" t="s">
        <v>2188</v>
      </c>
      <c r="BH1450" s="112"/>
      <c r="BI1450" s="112"/>
      <c r="BJ1450" s="112">
        <v>10</v>
      </c>
      <c r="BK1450" s="56">
        <v>56.696899999999999</v>
      </c>
      <c r="BL1450" s="56">
        <v>17.194389999999999</v>
      </c>
      <c r="BM1450" s="56">
        <v>103.45</v>
      </c>
      <c r="BN1450" s="56">
        <v>7.8197000000000001</v>
      </c>
      <c r="BO1450" s="56">
        <v>65.319000000000003</v>
      </c>
      <c r="BP1450" s="223">
        <v>124.79</v>
      </c>
      <c r="BQ1450" s="112">
        <v>143.12</v>
      </c>
      <c r="BR1450" s="56"/>
      <c r="BS1450" s="112"/>
      <c r="BT1450" s="113" t="s">
        <v>487</v>
      </c>
      <c r="BU1450" s="114" t="s">
        <v>488</v>
      </c>
      <c r="BV1450" s="34"/>
      <c r="BW1450" s="34"/>
      <c r="BX1450" s="34"/>
    </row>
    <row r="1451" spans="1:76" x14ac:dyDescent="0.35">
      <c r="A1451" s="34" t="s">
        <v>277</v>
      </c>
      <c r="B1451" s="34"/>
      <c r="C1451" s="34"/>
      <c r="D1451" s="34"/>
      <c r="E1451" s="113" t="s">
        <v>2183</v>
      </c>
      <c r="F1451" s="113" t="s">
        <v>2184</v>
      </c>
      <c r="G1451" s="41">
        <v>1996</v>
      </c>
      <c r="H1451" s="34"/>
      <c r="I1451" s="34"/>
      <c r="J1451" s="113"/>
      <c r="K1451" s="39" t="s">
        <v>80</v>
      </c>
      <c r="L1451" s="39" t="s">
        <v>89</v>
      </c>
      <c r="M1451" s="39" t="s">
        <v>90</v>
      </c>
      <c r="N1451" s="39" t="s">
        <v>91</v>
      </c>
      <c r="O1451" s="39" t="s">
        <v>102</v>
      </c>
      <c r="P1451" s="39" t="s">
        <v>103</v>
      </c>
      <c r="Q1451" s="39" t="s">
        <v>104</v>
      </c>
      <c r="R1451" s="35" t="s">
        <v>105</v>
      </c>
      <c r="S1451" s="35" t="s">
        <v>105</v>
      </c>
      <c r="T1451" s="113" t="s">
        <v>2153</v>
      </c>
      <c r="U1451" s="39" t="s">
        <v>31</v>
      </c>
      <c r="V1451" s="35" t="s">
        <v>31</v>
      </c>
      <c r="W1451" s="34" t="s">
        <v>280</v>
      </c>
      <c r="X1451" s="35" t="s">
        <v>284</v>
      </c>
      <c r="Y1451" s="113" t="s">
        <v>2164</v>
      </c>
      <c r="Z1451" s="39" t="s">
        <v>239</v>
      </c>
      <c r="AA1451" s="112"/>
      <c r="AB1451" s="112"/>
      <c r="AC1451" s="41">
        <v>96</v>
      </c>
      <c r="AD1451" s="41" t="s">
        <v>240</v>
      </c>
      <c r="AE1451" s="41" t="s">
        <v>508</v>
      </c>
      <c r="AF1451" s="332" t="s">
        <v>240</v>
      </c>
      <c r="AG1451" s="112"/>
      <c r="AH1451" s="112">
        <v>260.56</v>
      </c>
      <c r="AI1451" s="111">
        <v>182.245</v>
      </c>
      <c r="AJ1451" s="112"/>
      <c r="AK1451" s="114" t="s">
        <v>509</v>
      </c>
      <c r="AL1451" s="336">
        <v>8.3800000000000008</v>
      </c>
      <c r="AM1451" s="44">
        <v>87.155259790000002</v>
      </c>
      <c r="AN1451" s="111">
        <v>1.99</v>
      </c>
      <c r="AO1451" s="111">
        <f t="shared" si="62"/>
        <v>1</v>
      </c>
      <c r="AP1451" s="111">
        <v>1</v>
      </c>
      <c r="AQ1451" s="111"/>
      <c r="AR1451" s="335" t="s">
        <v>295</v>
      </c>
      <c r="AS1451" s="111" t="s">
        <v>240</v>
      </c>
      <c r="AT1451" s="111" t="s">
        <v>295</v>
      </c>
      <c r="AU1451" s="111" t="s">
        <v>240</v>
      </c>
      <c r="AV1451" s="112" t="s">
        <v>167</v>
      </c>
      <c r="AW1451" s="112"/>
      <c r="AX1451" s="112">
        <v>22</v>
      </c>
      <c r="AY1451" s="112">
        <v>8.3800000000000008</v>
      </c>
      <c r="AZ1451" s="334" t="s">
        <v>240</v>
      </c>
      <c r="BA1451" s="112">
        <v>87.08</v>
      </c>
      <c r="BB1451" s="130">
        <v>87.155259790000002</v>
      </c>
      <c r="BC1451" s="112">
        <v>1.99</v>
      </c>
      <c r="BD1451" s="112"/>
      <c r="BE1451" s="112">
        <v>1.99</v>
      </c>
      <c r="BF1451" s="112" t="s">
        <v>2187</v>
      </c>
      <c r="BG1451" s="114" t="s">
        <v>2188</v>
      </c>
      <c r="BH1451" s="112"/>
      <c r="BI1451" s="112"/>
      <c r="BJ1451" s="112">
        <v>10</v>
      </c>
      <c r="BK1451" s="56">
        <v>23.3293</v>
      </c>
      <c r="BL1451" s="56">
        <v>7.0184550000000003</v>
      </c>
      <c r="BM1451" s="56">
        <v>13.334</v>
      </c>
      <c r="BN1451" s="56">
        <v>1.9549000000000001</v>
      </c>
      <c r="BO1451" s="56">
        <v>18.731000000000002</v>
      </c>
      <c r="BP1451" s="223">
        <v>15.954000000000001</v>
      </c>
      <c r="BQ1451" s="112">
        <v>59.05</v>
      </c>
      <c r="BR1451" s="56"/>
      <c r="BS1451" s="112"/>
      <c r="BT1451" s="113" t="s">
        <v>487</v>
      </c>
      <c r="BU1451" s="114" t="s">
        <v>488</v>
      </c>
      <c r="BV1451" s="34"/>
      <c r="BW1451" s="34"/>
      <c r="BX1451" s="34"/>
    </row>
    <row r="1452" spans="1:76" x14ac:dyDescent="0.35">
      <c r="A1452" s="34" t="s">
        <v>277</v>
      </c>
      <c r="B1452" s="34"/>
      <c r="C1452" s="34"/>
      <c r="D1452" s="34"/>
      <c r="E1452" s="113" t="s">
        <v>2183</v>
      </c>
      <c r="F1452" s="113" t="s">
        <v>2184</v>
      </c>
      <c r="G1452" s="41">
        <v>1996</v>
      </c>
      <c r="H1452" s="34"/>
      <c r="I1452" s="34"/>
      <c r="J1452" s="113"/>
      <c r="K1452" s="39" t="s">
        <v>80</v>
      </c>
      <c r="L1452" s="39" t="s">
        <v>89</v>
      </c>
      <c r="M1452" s="39" t="s">
        <v>90</v>
      </c>
      <c r="N1452" s="39" t="s">
        <v>91</v>
      </c>
      <c r="O1452" s="39" t="s">
        <v>102</v>
      </c>
      <c r="P1452" s="39" t="s">
        <v>103</v>
      </c>
      <c r="Q1452" s="39" t="s">
        <v>104</v>
      </c>
      <c r="R1452" s="35" t="s">
        <v>105</v>
      </c>
      <c r="S1452" s="35" t="s">
        <v>105</v>
      </c>
      <c r="T1452" s="113" t="s">
        <v>2153</v>
      </c>
      <c r="U1452" s="39" t="s">
        <v>31</v>
      </c>
      <c r="V1452" s="35" t="s">
        <v>31</v>
      </c>
      <c r="W1452" s="34" t="s">
        <v>280</v>
      </c>
      <c r="X1452" s="35" t="s">
        <v>284</v>
      </c>
      <c r="Y1452" s="362" t="s">
        <v>2164</v>
      </c>
      <c r="Z1452" s="39" t="s">
        <v>239</v>
      </c>
      <c r="AA1452" s="112"/>
      <c r="AB1452" s="112"/>
      <c r="AC1452" s="41">
        <v>96</v>
      </c>
      <c r="AD1452" s="41" t="s">
        <v>240</v>
      </c>
      <c r="AE1452" s="41" t="s">
        <v>508</v>
      </c>
      <c r="AF1452" s="332" t="s">
        <v>240</v>
      </c>
      <c r="AG1452" s="112"/>
      <c r="AH1452" s="112">
        <v>921.47</v>
      </c>
      <c r="AI1452" s="111">
        <v>644.52499999999998</v>
      </c>
      <c r="AJ1452" s="112"/>
      <c r="AK1452" s="114" t="s">
        <v>509</v>
      </c>
      <c r="AL1452" s="336">
        <v>8.3800000000000008</v>
      </c>
      <c r="AM1452" s="44">
        <v>144.25720347999999</v>
      </c>
      <c r="AN1452" s="111">
        <v>1.06</v>
      </c>
      <c r="AO1452" s="111">
        <f t="shared" si="62"/>
        <v>1</v>
      </c>
      <c r="AP1452" s="111">
        <v>1</v>
      </c>
      <c r="AQ1452" s="111"/>
      <c r="AR1452" s="335" t="s">
        <v>295</v>
      </c>
      <c r="AS1452" s="111" t="s">
        <v>240</v>
      </c>
      <c r="AT1452" s="111" t="s">
        <v>295</v>
      </c>
      <c r="AU1452" s="111" t="s">
        <v>240</v>
      </c>
      <c r="AV1452" s="112" t="s">
        <v>167</v>
      </c>
      <c r="AW1452" s="112"/>
      <c r="AX1452" s="112">
        <v>22</v>
      </c>
      <c r="AY1452" s="112">
        <v>8.3800000000000008</v>
      </c>
      <c r="AZ1452" s="334" t="s">
        <v>240</v>
      </c>
      <c r="BA1452" s="112">
        <v>144.13</v>
      </c>
      <c r="BB1452" s="130">
        <v>144.25720347999999</v>
      </c>
      <c r="BC1452" s="112">
        <v>1.06</v>
      </c>
      <c r="BD1452" s="112"/>
      <c r="BE1452" s="112">
        <v>1.06</v>
      </c>
      <c r="BF1452" s="112" t="s">
        <v>2187</v>
      </c>
      <c r="BG1452" s="114" t="s">
        <v>2188</v>
      </c>
      <c r="BH1452" s="112"/>
      <c r="BI1452" s="112"/>
      <c r="BJ1452" s="112">
        <v>10</v>
      </c>
      <c r="BK1452" s="56">
        <v>38.511099999999999</v>
      </c>
      <c r="BL1452" s="56">
        <v>11.679209999999999</v>
      </c>
      <c r="BM1452" s="56">
        <v>34.484999999999999</v>
      </c>
      <c r="BN1452" s="56">
        <v>3.1278999999999999</v>
      </c>
      <c r="BO1452" s="56">
        <v>12.488</v>
      </c>
      <c r="BP1452" s="223">
        <v>42.189</v>
      </c>
      <c r="BQ1452" s="112">
        <v>138.12</v>
      </c>
      <c r="BR1452" s="56"/>
      <c r="BS1452" s="112"/>
      <c r="BT1452" s="113" t="s">
        <v>487</v>
      </c>
      <c r="BU1452" s="114" t="s">
        <v>488</v>
      </c>
      <c r="BV1452" s="34"/>
      <c r="BW1452" s="34"/>
      <c r="BX1452" s="34"/>
    </row>
    <row r="1453" spans="1:76" x14ac:dyDescent="0.35">
      <c r="A1453" s="34" t="s">
        <v>277</v>
      </c>
      <c r="B1453" s="34"/>
      <c r="C1453" s="34"/>
      <c r="D1453" s="34"/>
      <c r="E1453" s="113" t="s">
        <v>2183</v>
      </c>
      <c r="F1453" s="113" t="s">
        <v>2184</v>
      </c>
      <c r="G1453" s="41">
        <v>1996</v>
      </c>
      <c r="H1453" s="34"/>
      <c r="I1453" s="34"/>
      <c r="J1453" s="113"/>
      <c r="K1453" s="39" t="s">
        <v>80</v>
      </c>
      <c r="L1453" s="39" t="s">
        <v>89</v>
      </c>
      <c r="M1453" s="39" t="s">
        <v>90</v>
      </c>
      <c r="N1453" s="39" t="s">
        <v>91</v>
      </c>
      <c r="O1453" s="39" t="s">
        <v>102</v>
      </c>
      <c r="P1453" s="39" t="s">
        <v>103</v>
      </c>
      <c r="Q1453" s="39" t="s">
        <v>104</v>
      </c>
      <c r="R1453" s="35" t="s">
        <v>105</v>
      </c>
      <c r="S1453" s="35" t="s">
        <v>105</v>
      </c>
      <c r="T1453" s="368" t="s">
        <v>2153</v>
      </c>
      <c r="U1453" s="39" t="s">
        <v>31</v>
      </c>
      <c r="V1453" s="35" t="s">
        <v>31</v>
      </c>
      <c r="W1453" s="34" t="s">
        <v>280</v>
      </c>
      <c r="X1453" s="35" t="s">
        <v>284</v>
      </c>
      <c r="Y1453" s="368" t="s">
        <v>2164</v>
      </c>
      <c r="Z1453" s="39" t="s">
        <v>239</v>
      </c>
      <c r="AA1453" s="365"/>
      <c r="AB1453" s="365"/>
      <c r="AC1453" s="367">
        <v>96</v>
      </c>
      <c r="AD1453" s="367" t="s">
        <v>240</v>
      </c>
      <c r="AE1453" s="367" t="s">
        <v>508</v>
      </c>
      <c r="AF1453" s="332" t="s">
        <v>240</v>
      </c>
      <c r="AG1453" s="365"/>
      <c r="AH1453" s="365">
        <v>78.8</v>
      </c>
      <c r="AI1453" s="111">
        <v>67.716399999999993</v>
      </c>
      <c r="AJ1453" s="365"/>
      <c r="AK1453" s="366" t="s">
        <v>509</v>
      </c>
      <c r="AL1453" s="336">
        <v>8.65</v>
      </c>
      <c r="AM1453" s="44">
        <v>45.079330304000003</v>
      </c>
      <c r="AN1453" s="111">
        <v>2.65</v>
      </c>
      <c r="AO1453" s="111">
        <f t="shared" si="62"/>
        <v>1</v>
      </c>
      <c r="AP1453" s="111">
        <v>1</v>
      </c>
      <c r="AQ1453" s="111"/>
      <c r="AR1453" s="335" t="s">
        <v>295</v>
      </c>
      <c r="AS1453" s="111" t="s">
        <v>240</v>
      </c>
      <c r="AT1453" s="111" t="s">
        <v>295</v>
      </c>
      <c r="AU1453" s="111" t="s">
        <v>240</v>
      </c>
      <c r="AV1453" s="112" t="s">
        <v>510</v>
      </c>
      <c r="AW1453" s="365"/>
      <c r="AX1453" s="365">
        <v>22</v>
      </c>
      <c r="AY1453" s="112">
        <v>8.65</v>
      </c>
      <c r="AZ1453" s="334" t="s">
        <v>240</v>
      </c>
      <c r="BA1453" s="365">
        <v>45.04</v>
      </c>
      <c r="BB1453" s="130">
        <v>45.079330304000003</v>
      </c>
      <c r="BC1453" s="365">
        <v>2.65</v>
      </c>
      <c r="BD1453" s="365"/>
      <c r="BE1453" s="365">
        <v>2.65</v>
      </c>
      <c r="BF1453" s="112" t="s">
        <v>2185</v>
      </c>
      <c r="BG1453" s="114" t="s">
        <v>2186</v>
      </c>
      <c r="BH1453" s="112"/>
      <c r="BI1453" s="112"/>
      <c r="BJ1453" s="112">
        <v>10</v>
      </c>
      <c r="BK1453" s="56">
        <v>13.3428</v>
      </c>
      <c r="BL1453" s="56">
        <v>2.856328</v>
      </c>
      <c r="BM1453" s="56">
        <v>1.6093</v>
      </c>
      <c r="BN1453" s="56">
        <v>0.39100000000000001</v>
      </c>
      <c r="BO1453" s="56">
        <v>3.3620000000000001</v>
      </c>
      <c r="BP1453" s="223">
        <v>1.4180999999999999</v>
      </c>
      <c r="BQ1453" s="365">
        <v>47.04</v>
      </c>
      <c r="BR1453" s="56"/>
      <c r="BS1453" s="112"/>
      <c r="BT1453" s="113" t="s">
        <v>487</v>
      </c>
      <c r="BU1453" s="114" t="s">
        <v>488</v>
      </c>
      <c r="BV1453" s="34"/>
      <c r="BW1453" s="34"/>
      <c r="BX1453" s="34"/>
    </row>
    <row r="1454" spans="1:76" x14ac:dyDescent="0.35">
      <c r="A1454" s="34" t="s">
        <v>277</v>
      </c>
      <c r="B1454" s="34"/>
      <c r="C1454" s="34"/>
      <c r="D1454" s="34"/>
      <c r="E1454" s="113" t="s">
        <v>2183</v>
      </c>
      <c r="F1454" s="113" t="s">
        <v>2184</v>
      </c>
      <c r="G1454" s="41">
        <v>1996</v>
      </c>
      <c r="H1454" s="34"/>
      <c r="I1454" s="34"/>
      <c r="J1454" s="113"/>
      <c r="K1454" s="39" t="s">
        <v>80</v>
      </c>
      <c r="L1454" s="39" t="s">
        <v>89</v>
      </c>
      <c r="M1454" s="39" t="s">
        <v>90</v>
      </c>
      <c r="N1454" s="39" t="s">
        <v>91</v>
      </c>
      <c r="O1454" s="39" t="s">
        <v>102</v>
      </c>
      <c r="P1454" s="39" t="s">
        <v>103</v>
      </c>
      <c r="Q1454" s="39" t="s">
        <v>104</v>
      </c>
      <c r="R1454" s="35" t="s">
        <v>105</v>
      </c>
      <c r="S1454" s="35" t="s">
        <v>105</v>
      </c>
      <c r="T1454" s="113" t="s">
        <v>2153</v>
      </c>
      <c r="U1454" s="39" t="s">
        <v>31</v>
      </c>
      <c r="V1454" s="35" t="s">
        <v>31</v>
      </c>
      <c r="W1454" s="34" t="s">
        <v>280</v>
      </c>
      <c r="X1454" s="35" t="s">
        <v>284</v>
      </c>
      <c r="Y1454" s="362" t="s">
        <v>2164</v>
      </c>
      <c r="Z1454" s="39" t="s">
        <v>239</v>
      </c>
      <c r="AA1454" s="112"/>
      <c r="AB1454" s="112"/>
      <c r="AC1454" s="41">
        <v>96</v>
      </c>
      <c r="AD1454" s="41" t="s">
        <v>240</v>
      </c>
      <c r="AE1454" s="41" t="s">
        <v>508</v>
      </c>
      <c r="AF1454" s="332" t="s">
        <v>240</v>
      </c>
      <c r="AG1454" s="112"/>
      <c r="AH1454" s="112">
        <v>22.24</v>
      </c>
      <c r="AI1454" s="111">
        <v>268.92250000000001</v>
      </c>
      <c r="AJ1454" s="112"/>
      <c r="AK1454" s="114" t="s">
        <v>509</v>
      </c>
      <c r="AL1454" s="336">
        <v>8.73</v>
      </c>
      <c r="AM1454" s="44">
        <v>87.155259790000002</v>
      </c>
      <c r="AN1454" s="111">
        <v>1.99</v>
      </c>
      <c r="AO1454" s="111">
        <f t="shared" si="62"/>
        <v>1</v>
      </c>
      <c r="AP1454" s="111">
        <v>1</v>
      </c>
      <c r="AQ1454" s="111"/>
      <c r="AR1454" s="335" t="s">
        <v>295</v>
      </c>
      <c r="AS1454" s="111" t="s">
        <v>240</v>
      </c>
      <c r="AT1454" s="111" t="s">
        <v>295</v>
      </c>
      <c r="AU1454" s="111" t="s">
        <v>240</v>
      </c>
      <c r="AV1454" s="112" t="s">
        <v>167</v>
      </c>
      <c r="AW1454" s="112"/>
      <c r="AX1454" s="112">
        <v>22</v>
      </c>
      <c r="AY1454" s="112">
        <v>8.73</v>
      </c>
      <c r="AZ1454" s="334" t="s">
        <v>240</v>
      </c>
      <c r="BA1454" s="112">
        <v>87.08</v>
      </c>
      <c r="BB1454" s="130">
        <v>87.155259790000002</v>
      </c>
      <c r="BC1454" s="112">
        <v>1.99</v>
      </c>
      <c r="BD1454" s="112"/>
      <c r="BE1454" s="112">
        <v>1.99</v>
      </c>
      <c r="BF1454" s="112" t="s">
        <v>2187</v>
      </c>
      <c r="BG1454" s="114" t="s">
        <v>2188</v>
      </c>
      <c r="BH1454" s="112"/>
      <c r="BI1454" s="112"/>
      <c r="BJ1454" s="112">
        <v>10</v>
      </c>
      <c r="BK1454" s="56">
        <v>23.3293</v>
      </c>
      <c r="BL1454" s="56">
        <v>7.0184550000000003</v>
      </c>
      <c r="BM1454" s="56">
        <v>14.254</v>
      </c>
      <c r="BN1454" s="56">
        <v>1.9549000000000001</v>
      </c>
      <c r="BO1454" s="56">
        <v>18.731000000000002</v>
      </c>
      <c r="BP1454" s="223">
        <v>14.89</v>
      </c>
      <c r="BQ1454" s="112">
        <v>59.05</v>
      </c>
      <c r="BR1454" s="56"/>
      <c r="BS1454" s="112"/>
      <c r="BT1454" s="113" t="s">
        <v>487</v>
      </c>
      <c r="BU1454" s="114" t="s">
        <v>488</v>
      </c>
      <c r="BV1454" s="34"/>
      <c r="BW1454" s="34"/>
      <c r="BX1454" s="34"/>
    </row>
    <row r="1455" spans="1:76" x14ac:dyDescent="0.35">
      <c r="A1455" s="34" t="s">
        <v>277</v>
      </c>
      <c r="B1455" s="34"/>
      <c r="C1455" s="34"/>
      <c r="D1455" s="34"/>
      <c r="E1455" s="113" t="s">
        <v>2183</v>
      </c>
      <c r="F1455" s="113" t="s">
        <v>2184</v>
      </c>
      <c r="G1455" s="41">
        <v>1996</v>
      </c>
      <c r="H1455" s="34"/>
      <c r="I1455" s="34"/>
      <c r="J1455" s="113"/>
      <c r="K1455" s="39" t="s">
        <v>80</v>
      </c>
      <c r="L1455" s="39" t="s">
        <v>89</v>
      </c>
      <c r="M1455" s="39" t="s">
        <v>90</v>
      </c>
      <c r="N1455" s="39" t="s">
        <v>91</v>
      </c>
      <c r="O1455" s="39" t="s">
        <v>102</v>
      </c>
      <c r="P1455" s="39" t="s">
        <v>103</v>
      </c>
      <c r="Q1455" s="39" t="s">
        <v>104</v>
      </c>
      <c r="R1455" s="35" t="s">
        <v>105</v>
      </c>
      <c r="S1455" s="35" t="s">
        <v>105</v>
      </c>
      <c r="T1455" s="113" t="s">
        <v>2153</v>
      </c>
      <c r="U1455" s="39" t="s">
        <v>31</v>
      </c>
      <c r="V1455" s="35" t="s">
        <v>31</v>
      </c>
      <c r="W1455" s="34" t="s">
        <v>280</v>
      </c>
      <c r="X1455" s="35" t="s">
        <v>284</v>
      </c>
      <c r="Y1455" s="113" t="s">
        <v>2164</v>
      </c>
      <c r="Z1455" s="39" t="s">
        <v>239</v>
      </c>
      <c r="AA1455" s="112"/>
      <c r="AB1455" s="364"/>
      <c r="AC1455" s="363">
        <v>96</v>
      </c>
      <c r="AD1455" s="363" t="s">
        <v>240</v>
      </c>
      <c r="AE1455" s="41" t="s">
        <v>508</v>
      </c>
      <c r="AF1455" s="332" t="s">
        <v>240</v>
      </c>
      <c r="AG1455" s="112"/>
      <c r="AH1455" s="112">
        <v>59.74</v>
      </c>
      <c r="AI1455" s="111">
        <v>51.333399999999997</v>
      </c>
      <c r="AJ1455" s="112"/>
      <c r="AK1455" s="114" t="s">
        <v>509</v>
      </c>
      <c r="AL1455" s="336">
        <v>9.01</v>
      </c>
      <c r="AM1455" s="44">
        <v>21.538399218000002</v>
      </c>
      <c r="AN1455" s="111">
        <v>2.4900000000000002</v>
      </c>
      <c r="AO1455" s="111">
        <f t="shared" si="62"/>
        <v>1</v>
      </c>
      <c r="AP1455" s="111">
        <v>1</v>
      </c>
      <c r="AQ1455" s="111"/>
      <c r="AR1455" s="335" t="s">
        <v>295</v>
      </c>
      <c r="AS1455" s="111" t="s">
        <v>240</v>
      </c>
      <c r="AT1455" s="111" t="s">
        <v>295</v>
      </c>
      <c r="AU1455" s="111" t="s">
        <v>240</v>
      </c>
      <c r="AV1455" s="112" t="s">
        <v>510</v>
      </c>
      <c r="AW1455" s="112"/>
      <c r="AX1455" s="112">
        <v>22</v>
      </c>
      <c r="AY1455" s="112">
        <v>9.01</v>
      </c>
      <c r="AZ1455" s="334" t="s">
        <v>2197</v>
      </c>
      <c r="BA1455" s="112">
        <v>21.52</v>
      </c>
      <c r="BB1455" s="130">
        <v>21.538399218000002</v>
      </c>
      <c r="BC1455" s="112">
        <v>2.4900000000000002</v>
      </c>
      <c r="BD1455" s="112"/>
      <c r="BE1455" s="112">
        <v>2.4900000000000002</v>
      </c>
      <c r="BF1455" s="112" t="s">
        <v>2187</v>
      </c>
      <c r="BG1455" s="114" t="s">
        <v>2188</v>
      </c>
      <c r="BH1455" s="112"/>
      <c r="BI1455" s="112"/>
      <c r="BJ1455" s="112">
        <v>10</v>
      </c>
      <c r="BK1455" s="56">
        <v>5.7499200000000004</v>
      </c>
      <c r="BL1455" s="56">
        <v>1.743771</v>
      </c>
      <c r="BM1455" s="56">
        <v>4.5979999999999999</v>
      </c>
      <c r="BN1455" s="56">
        <v>1.5639000000000001</v>
      </c>
      <c r="BO1455" s="56">
        <v>3.3620000000000001</v>
      </c>
      <c r="BP1455" s="223">
        <v>4.9634</v>
      </c>
      <c r="BQ1455" s="112">
        <v>19.02</v>
      </c>
      <c r="BR1455" s="56"/>
      <c r="BS1455" s="112"/>
      <c r="BT1455" s="113" t="s">
        <v>487</v>
      </c>
      <c r="BU1455" s="114" t="s">
        <v>488</v>
      </c>
      <c r="BV1455" s="34"/>
      <c r="BW1455" s="34"/>
      <c r="BX1455" s="34"/>
    </row>
    <row r="1456" spans="1:76" x14ac:dyDescent="0.35">
      <c r="A1456" s="34" t="s">
        <v>277</v>
      </c>
      <c r="B1456" s="34"/>
      <c r="C1456" s="34"/>
      <c r="D1456" s="34"/>
      <c r="E1456" s="113" t="s">
        <v>2183</v>
      </c>
      <c r="F1456" s="113" t="s">
        <v>2184</v>
      </c>
      <c r="G1456" s="41">
        <v>1996</v>
      </c>
      <c r="H1456" s="34"/>
      <c r="I1456" s="34"/>
      <c r="J1456" s="113"/>
      <c r="K1456" s="39" t="s">
        <v>80</v>
      </c>
      <c r="L1456" s="39" t="s">
        <v>89</v>
      </c>
      <c r="M1456" s="39" t="s">
        <v>90</v>
      </c>
      <c r="N1456" s="39" t="s">
        <v>91</v>
      </c>
      <c r="O1456" s="39" t="s">
        <v>102</v>
      </c>
      <c r="P1456" s="39" t="s">
        <v>103</v>
      </c>
      <c r="Q1456" s="39" t="s">
        <v>104</v>
      </c>
      <c r="R1456" s="35" t="s">
        <v>105</v>
      </c>
      <c r="S1456" s="35" t="s">
        <v>105</v>
      </c>
      <c r="T1456" s="113" t="s">
        <v>2153</v>
      </c>
      <c r="U1456" s="39" t="s">
        <v>31</v>
      </c>
      <c r="V1456" s="35" t="s">
        <v>31</v>
      </c>
      <c r="W1456" s="34" t="s">
        <v>280</v>
      </c>
      <c r="X1456" s="35" t="s">
        <v>284</v>
      </c>
      <c r="Y1456" s="362" t="s">
        <v>2164</v>
      </c>
      <c r="Z1456" s="39" t="s">
        <v>239</v>
      </c>
      <c r="AA1456" s="112"/>
      <c r="AB1456" s="112"/>
      <c r="AC1456" s="41">
        <v>96</v>
      </c>
      <c r="AD1456" s="41" t="s">
        <v>240</v>
      </c>
      <c r="AE1456" s="41" t="s">
        <v>508</v>
      </c>
      <c r="AF1456" s="332" t="s">
        <v>240</v>
      </c>
      <c r="AG1456" s="112"/>
      <c r="AH1456" s="112">
        <v>165.23</v>
      </c>
      <c r="AI1456" s="111">
        <v>145.28800000000001</v>
      </c>
      <c r="AJ1456" s="112"/>
      <c r="AK1456" s="114" t="s">
        <v>509</v>
      </c>
      <c r="AL1456" s="336">
        <v>7.9</v>
      </c>
      <c r="AM1456" s="44">
        <v>47.083072867999995</v>
      </c>
      <c r="AN1456" s="111">
        <v>2.65</v>
      </c>
      <c r="AO1456" s="111">
        <f t="shared" si="62"/>
        <v>1</v>
      </c>
      <c r="AP1456" s="111">
        <v>1</v>
      </c>
      <c r="AQ1456" s="111"/>
      <c r="AR1456" s="335" t="s">
        <v>295</v>
      </c>
      <c r="AS1456" s="111" t="s">
        <v>240</v>
      </c>
      <c r="AT1456" s="111" t="s">
        <v>295</v>
      </c>
      <c r="AU1456" s="111" t="s">
        <v>240</v>
      </c>
      <c r="AV1456" s="112" t="s">
        <v>167</v>
      </c>
      <c r="AW1456" s="112"/>
      <c r="AX1456" s="112">
        <v>25</v>
      </c>
      <c r="AY1456" s="112">
        <v>7.9</v>
      </c>
      <c r="AZ1456" s="334" t="s">
        <v>240</v>
      </c>
      <c r="BA1456" s="112">
        <v>47.04</v>
      </c>
      <c r="BB1456" s="130">
        <v>47.083072867999995</v>
      </c>
      <c r="BC1456" s="112">
        <v>2.65</v>
      </c>
      <c r="BD1456" s="112"/>
      <c r="BE1456" s="112">
        <v>2.65</v>
      </c>
      <c r="BF1456" s="112" t="s">
        <v>2185</v>
      </c>
      <c r="BG1456" s="114" t="s">
        <v>2186</v>
      </c>
      <c r="BH1456" s="112"/>
      <c r="BI1456" s="112"/>
      <c r="BJ1456" s="112">
        <v>10</v>
      </c>
      <c r="BK1456" s="56">
        <v>13.9359</v>
      </c>
      <c r="BL1456" s="56">
        <v>2.983276</v>
      </c>
      <c r="BM1456" s="56">
        <v>1.6093</v>
      </c>
      <c r="BN1456" s="56">
        <v>0.39100000000000001</v>
      </c>
      <c r="BO1456" s="56">
        <v>3.3620000000000001</v>
      </c>
      <c r="BP1456" s="223">
        <v>1.4180999999999999</v>
      </c>
      <c r="BQ1456" s="112">
        <v>42.54</v>
      </c>
      <c r="BR1456" s="56"/>
      <c r="BS1456" s="112"/>
      <c r="BT1456" s="113" t="s">
        <v>487</v>
      </c>
      <c r="BU1456" s="114" t="s">
        <v>488</v>
      </c>
      <c r="BV1456" s="34"/>
      <c r="BW1456" s="34"/>
      <c r="BX1456" s="34"/>
    </row>
    <row r="1457" spans="3:76" x14ac:dyDescent="0.35">
      <c r="C1457" s="39">
        <v>1190508</v>
      </c>
      <c r="D1457" s="39">
        <v>163385</v>
      </c>
      <c r="E1457" s="39" t="s">
        <v>300</v>
      </c>
      <c r="F1457" s="39" t="s">
        <v>2198</v>
      </c>
      <c r="G1457" s="39">
        <v>1996</v>
      </c>
      <c r="H1457" s="39" t="s">
        <v>2199</v>
      </c>
      <c r="I1457" s="39" t="s">
        <v>2200</v>
      </c>
      <c r="J1457" s="39" t="s">
        <v>502</v>
      </c>
      <c r="K1457" s="39" t="s">
        <v>80</v>
      </c>
      <c r="L1457" s="39" t="s">
        <v>89</v>
      </c>
      <c r="M1457" s="39" t="s">
        <v>90</v>
      </c>
      <c r="N1457" s="39" t="s">
        <v>91</v>
      </c>
      <c r="O1457" s="39" t="s">
        <v>102</v>
      </c>
      <c r="P1457" s="39" t="s">
        <v>103</v>
      </c>
      <c r="Q1457" s="39" t="s">
        <v>104</v>
      </c>
      <c r="R1457" s="39" t="s">
        <v>105</v>
      </c>
      <c r="S1457" s="39" t="s">
        <v>105</v>
      </c>
      <c r="T1457" s="39" t="s">
        <v>2153</v>
      </c>
      <c r="U1457" s="39" t="s">
        <v>31</v>
      </c>
      <c r="V1457" s="35" t="s">
        <v>31</v>
      </c>
      <c r="W1457" s="34" t="s">
        <v>280</v>
      </c>
      <c r="X1457" s="35" t="s">
        <v>284</v>
      </c>
      <c r="Y1457" s="39" t="s">
        <v>848</v>
      </c>
      <c r="Z1457" s="39" t="s">
        <v>239</v>
      </c>
      <c r="AA1457" s="39" t="s">
        <v>239</v>
      </c>
      <c r="AB1457" s="39">
        <v>4</v>
      </c>
      <c r="AC1457" s="332">
        <f t="shared" ref="AC1457:AC1474" si="63">AB1457*24</f>
        <v>96</v>
      </c>
      <c r="AD1457" s="332" t="s">
        <v>240</v>
      </c>
      <c r="AE1457" s="332" t="s">
        <v>508</v>
      </c>
      <c r="AF1457" s="332" t="s">
        <v>240</v>
      </c>
      <c r="AG1457" s="39" t="s">
        <v>631</v>
      </c>
      <c r="AH1457" s="39" t="s">
        <v>67</v>
      </c>
      <c r="AI1457" s="111" t="s">
        <v>67</v>
      </c>
      <c r="AL1457" s="336">
        <v>5.8</v>
      </c>
      <c r="AM1457" s="116">
        <v>8.9</v>
      </c>
      <c r="AN1457" s="111">
        <v>10.9</v>
      </c>
      <c r="AO1457" s="111">
        <f t="shared" si="62"/>
        <v>1</v>
      </c>
      <c r="AP1457" s="111">
        <v>1</v>
      </c>
      <c r="AQ1457" s="111"/>
      <c r="AR1457" s="335" t="s">
        <v>240</v>
      </c>
      <c r="AS1457" s="111" t="s">
        <v>240</v>
      </c>
      <c r="AT1457" s="111" t="s">
        <v>295</v>
      </c>
      <c r="AU1457" s="111"/>
      <c r="AV1457" s="39" t="s">
        <v>481</v>
      </c>
      <c r="AW1457" s="39" t="s">
        <v>2201</v>
      </c>
      <c r="AX1457" s="39" t="s">
        <v>483</v>
      </c>
      <c r="AY1457" s="39">
        <v>5.8</v>
      </c>
      <c r="AZ1457" s="334" t="s">
        <v>240</v>
      </c>
      <c r="BA1457" s="39" t="s">
        <v>2202</v>
      </c>
      <c r="BC1457" s="39" t="s">
        <v>2203</v>
      </c>
      <c r="BD1457" s="39" t="s">
        <v>485</v>
      </c>
      <c r="BH1457" s="39" t="s">
        <v>2204</v>
      </c>
      <c r="BI1457" s="39" t="s">
        <v>497</v>
      </c>
      <c r="BL1457" s="39" t="s">
        <v>854</v>
      </c>
      <c r="BM1457" s="39" t="s">
        <v>497</v>
      </c>
      <c r="BN1457" s="39" t="s">
        <v>497</v>
      </c>
      <c r="BO1457" s="39" t="s">
        <v>644</v>
      </c>
      <c r="BP1457" s="107" t="s">
        <v>644</v>
      </c>
      <c r="BQ1457" s="39" t="s">
        <v>2205</v>
      </c>
      <c r="BR1457" s="53"/>
      <c r="BS1457" s="53"/>
      <c r="BT1457" s="53"/>
      <c r="BU1457" s="53"/>
      <c r="BV1457" s="39" t="s">
        <v>489</v>
      </c>
      <c r="BX1457" s="39" t="s">
        <v>2201</v>
      </c>
    </row>
    <row r="1458" spans="3:76" x14ac:dyDescent="0.35">
      <c r="C1458" s="39">
        <v>1190513</v>
      </c>
      <c r="D1458" s="39">
        <v>163390</v>
      </c>
      <c r="E1458" s="39" t="s">
        <v>300</v>
      </c>
      <c r="F1458" s="39" t="s">
        <v>2198</v>
      </c>
      <c r="G1458" s="39">
        <v>1996</v>
      </c>
      <c r="H1458" s="39" t="s">
        <v>2199</v>
      </c>
      <c r="I1458" s="39" t="s">
        <v>2200</v>
      </c>
      <c r="J1458" s="39" t="s">
        <v>502</v>
      </c>
      <c r="K1458" s="39" t="s">
        <v>80</v>
      </c>
      <c r="L1458" s="39" t="s">
        <v>89</v>
      </c>
      <c r="M1458" s="39" t="s">
        <v>90</v>
      </c>
      <c r="N1458" s="39" t="s">
        <v>91</v>
      </c>
      <c r="O1458" s="39" t="s">
        <v>102</v>
      </c>
      <c r="P1458" s="39" t="s">
        <v>103</v>
      </c>
      <c r="Q1458" s="39" t="s">
        <v>104</v>
      </c>
      <c r="R1458" s="39" t="s">
        <v>105</v>
      </c>
      <c r="S1458" s="39" t="s">
        <v>105</v>
      </c>
      <c r="T1458" s="39" t="s">
        <v>2153</v>
      </c>
      <c r="U1458" s="39" t="s">
        <v>31</v>
      </c>
      <c r="V1458" s="35" t="s">
        <v>31</v>
      </c>
      <c r="W1458" s="34" t="s">
        <v>280</v>
      </c>
      <c r="X1458" s="35" t="s">
        <v>284</v>
      </c>
      <c r="Y1458" s="39" t="s">
        <v>848</v>
      </c>
      <c r="Z1458" s="39" t="s">
        <v>239</v>
      </c>
      <c r="AA1458" s="39" t="s">
        <v>239</v>
      </c>
      <c r="AB1458" s="39">
        <v>4</v>
      </c>
      <c r="AC1458" s="332">
        <f t="shared" si="63"/>
        <v>96</v>
      </c>
      <c r="AD1458" s="332" t="s">
        <v>240</v>
      </c>
      <c r="AE1458" s="332" t="s">
        <v>508</v>
      </c>
      <c r="AF1458" s="332" t="s">
        <v>240</v>
      </c>
      <c r="AG1458" s="39" t="s">
        <v>631</v>
      </c>
      <c r="AH1458" s="39" t="s">
        <v>2206</v>
      </c>
      <c r="AI1458" s="111" t="s">
        <v>2206</v>
      </c>
      <c r="AL1458" s="336">
        <v>5.5</v>
      </c>
      <c r="AM1458" s="116">
        <v>9.4</v>
      </c>
      <c r="AN1458" s="111">
        <v>11.8</v>
      </c>
      <c r="AO1458" s="111">
        <f t="shared" si="62"/>
        <v>1</v>
      </c>
      <c r="AP1458" s="111">
        <v>1</v>
      </c>
      <c r="AQ1458" s="111"/>
      <c r="AR1458" s="335" t="s">
        <v>240</v>
      </c>
      <c r="AS1458" s="111" t="s">
        <v>240</v>
      </c>
      <c r="AT1458" s="111" t="s">
        <v>295</v>
      </c>
      <c r="AU1458" s="111"/>
      <c r="AV1458" s="39" t="s">
        <v>481</v>
      </c>
      <c r="AW1458" s="39" t="s">
        <v>2207</v>
      </c>
      <c r="AX1458" s="39" t="s">
        <v>483</v>
      </c>
      <c r="AY1458" s="39">
        <v>5.5</v>
      </c>
      <c r="AZ1458" s="334" t="s">
        <v>240</v>
      </c>
      <c r="BA1458" s="39" t="s">
        <v>2208</v>
      </c>
      <c r="BC1458" s="39" t="s">
        <v>2209</v>
      </c>
      <c r="BD1458" s="39" t="s">
        <v>485</v>
      </c>
      <c r="BH1458" s="39" t="s">
        <v>2210</v>
      </c>
      <c r="BI1458" s="39" t="s">
        <v>497</v>
      </c>
      <c r="BL1458" s="39" t="s">
        <v>854</v>
      </c>
      <c r="BM1458" s="39" t="s">
        <v>497</v>
      </c>
      <c r="BN1458" s="39" t="s">
        <v>497</v>
      </c>
      <c r="BO1458" s="39" t="s">
        <v>644</v>
      </c>
      <c r="BP1458" s="107" t="s">
        <v>644</v>
      </c>
      <c r="BQ1458" s="39" t="s">
        <v>2211</v>
      </c>
      <c r="BR1458" s="53"/>
      <c r="BS1458" s="53"/>
      <c r="BT1458" s="53"/>
      <c r="BU1458" s="53"/>
      <c r="BV1458" s="39" t="s">
        <v>489</v>
      </c>
      <c r="BX1458" s="39" t="s">
        <v>2207</v>
      </c>
    </row>
    <row r="1459" spans="3:76" x14ac:dyDescent="0.35">
      <c r="C1459" s="39">
        <v>1190503</v>
      </c>
      <c r="D1459" s="39">
        <v>163380</v>
      </c>
      <c r="E1459" s="39" t="s">
        <v>300</v>
      </c>
      <c r="F1459" s="39" t="s">
        <v>2198</v>
      </c>
      <c r="G1459" s="39">
        <v>1996</v>
      </c>
      <c r="H1459" s="39" t="s">
        <v>2199</v>
      </c>
      <c r="I1459" s="39" t="s">
        <v>2200</v>
      </c>
      <c r="J1459" s="39" t="s">
        <v>502</v>
      </c>
      <c r="K1459" s="39" t="s">
        <v>80</v>
      </c>
      <c r="L1459" s="39" t="s">
        <v>89</v>
      </c>
      <c r="M1459" s="39" t="s">
        <v>90</v>
      </c>
      <c r="N1459" s="39" t="s">
        <v>91</v>
      </c>
      <c r="O1459" s="39" t="s">
        <v>102</v>
      </c>
      <c r="P1459" s="39" t="s">
        <v>103</v>
      </c>
      <c r="Q1459" s="39" t="s">
        <v>104</v>
      </c>
      <c r="R1459" s="39" t="s">
        <v>105</v>
      </c>
      <c r="S1459" s="39" t="s">
        <v>105</v>
      </c>
      <c r="T1459" s="39" t="s">
        <v>2153</v>
      </c>
      <c r="U1459" s="39" t="s">
        <v>31</v>
      </c>
      <c r="V1459" s="35" t="s">
        <v>31</v>
      </c>
      <c r="W1459" s="34" t="s">
        <v>280</v>
      </c>
      <c r="X1459" s="35" t="s">
        <v>284</v>
      </c>
      <c r="Y1459" s="39" t="s">
        <v>848</v>
      </c>
      <c r="Z1459" s="39" t="s">
        <v>239</v>
      </c>
      <c r="AA1459" s="39" t="s">
        <v>239</v>
      </c>
      <c r="AB1459" s="39">
        <v>4</v>
      </c>
      <c r="AC1459" s="332">
        <f t="shared" si="63"/>
        <v>96</v>
      </c>
      <c r="AD1459" s="332" t="s">
        <v>240</v>
      </c>
      <c r="AE1459" s="332" t="s">
        <v>508</v>
      </c>
      <c r="AF1459" s="332" t="s">
        <v>240</v>
      </c>
      <c r="AG1459" s="39" t="s">
        <v>631</v>
      </c>
      <c r="AH1459" s="39" t="s">
        <v>2212</v>
      </c>
      <c r="AI1459" s="111" t="s">
        <v>2212</v>
      </c>
      <c r="AL1459" s="336">
        <v>5.98</v>
      </c>
      <c r="AM1459" s="44">
        <v>8.1999999999999993</v>
      </c>
      <c r="AN1459" s="111">
        <v>8.1999999999999993</v>
      </c>
      <c r="AO1459" s="111">
        <f t="shared" si="62"/>
        <v>1</v>
      </c>
      <c r="AP1459" s="111">
        <v>1</v>
      </c>
      <c r="AQ1459" s="111"/>
      <c r="AR1459" s="335" t="s">
        <v>240</v>
      </c>
      <c r="AS1459" s="111" t="s">
        <v>240</v>
      </c>
      <c r="AT1459" s="111" t="s">
        <v>295</v>
      </c>
      <c r="AU1459" s="111"/>
      <c r="AV1459" s="39" t="s">
        <v>481</v>
      </c>
      <c r="AW1459" s="39" t="s">
        <v>2213</v>
      </c>
      <c r="AX1459" s="39" t="s">
        <v>483</v>
      </c>
      <c r="AY1459" s="39">
        <v>5.98</v>
      </c>
      <c r="AZ1459" s="334" t="s">
        <v>240</v>
      </c>
      <c r="BA1459" s="39" t="s">
        <v>2214</v>
      </c>
      <c r="BC1459" s="39" t="s">
        <v>2215</v>
      </c>
      <c r="BD1459" s="39" t="s">
        <v>485</v>
      </c>
      <c r="BH1459" s="39" t="s">
        <v>2216</v>
      </c>
      <c r="BI1459" s="39" t="s">
        <v>497</v>
      </c>
      <c r="BL1459" s="39" t="s">
        <v>854</v>
      </c>
      <c r="BM1459" s="39" t="s">
        <v>497</v>
      </c>
      <c r="BN1459" s="39" t="s">
        <v>497</v>
      </c>
      <c r="BO1459" s="39" t="s">
        <v>644</v>
      </c>
      <c r="BP1459" s="107" t="s">
        <v>644</v>
      </c>
      <c r="BQ1459" s="39" t="s">
        <v>2217</v>
      </c>
      <c r="BR1459" s="53"/>
      <c r="BS1459" s="53"/>
      <c r="BT1459" s="53"/>
      <c r="BU1459" s="53"/>
      <c r="BV1459" s="39" t="s">
        <v>489</v>
      </c>
      <c r="BX1459" s="39" t="s">
        <v>2213</v>
      </c>
    </row>
    <row r="1460" spans="3:76" x14ac:dyDescent="0.35">
      <c r="C1460" s="39">
        <v>1190502</v>
      </c>
      <c r="D1460" s="39">
        <v>163379</v>
      </c>
      <c r="E1460" s="39" t="s">
        <v>300</v>
      </c>
      <c r="F1460" s="39" t="s">
        <v>2198</v>
      </c>
      <c r="G1460" s="39">
        <v>1996</v>
      </c>
      <c r="H1460" s="39" t="s">
        <v>2199</v>
      </c>
      <c r="I1460" s="39" t="s">
        <v>2200</v>
      </c>
      <c r="J1460" s="39" t="s">
        <v>502</v>
      </c>
      <c r="K1460" s="39" t="s">
        <v>80</v>
      </c>
      <c r="L1460" s="39" t="s">
        <v>89</v>
      </c>
      <c r="M1460" s="39" t="s">
        <v>90</v>
      </c>
      <c r="N1460" s="39" t="s">
        <v>91</v>
      </c>
      <c r="O1460" s="39" t="s">
        <v>102</v>
      </c>
      <c r="P1460" s="39" t="s">
        <v>103</v>
      </c>
      <c r="Q1460" s="39" t="s">
        <v>104</v>
      </c>
      <c r="R1460" s="39" t="s">
        <v>105</v>
      </c>
      <c r="S1460" s="39" t="s">
        <v>105</v>
      </c>
      <c r="T1460" s="39" t="s">
        <v>2153</v>
      </c>
      <c r="U1460" s="39" t="s">
        <v>31</v>
      </c>
      <c r="V1460" s="35" t="s">
        <v>31</v>
      </c>
      <c r="W1460" s="34" t="s">
        <v>280</v>
      </c>
      <c r="X1460" s="35" t="s">
        <v>284</v>
      </c>
      <c r="Y1460" s="39" t="s">
        <v>848</v>
      </c>
      <c r="Z1460" s="39" t="s">
        <v>239</v>
      </c>
      <c r="AA1460" s="39" t="s">
        <v>239</v>
      </c>
      <c r="AB1460" s="39">
        <v>4</v>
      </c>
      <c r="AC1460" s="332">
        <f t="shared" si="63"/>
        <v>96</v>
      </c>
      <c r="AD1460" s="332" t="s">
        <v>240</v>
      </c>
      <c r="AE1460" s="332" t="s">
        <v>508</v>
      </c>
      <c r="AF1460" s="332" t="s">
        <v>240</v>
      </c>
      <c r="AG1460" s="39" t="s">
        <v>631</v>
      </c>
      <c r="AH1460" s="39" t="s">
        <v>2218</v>
      </c>
      <c r="AI1460" s="111" t="s">
        <v>2218</v>
      </c>
      <c r="AL1460" s="336">
        <v>5.76</v>
      </c>
      <c r="AM1460" s="44">
        <v>7.1</v>
      </c>
      <c r="AN1460" s="111">
        <v>5.6</v>
      </c>
      <c r="AO1460" s="111">
        <f t="shared" si="62"/>
        <v>1</v>
      </c>
      <c r="AP1460" s="111">
        <v>1</v>
      </c>
      <c r="AQ1460" s="111"/>
      <c r="AR1460" s="335" t="s">
        <v>240</v>
      </c>
      <c r="AS1460" s="111" t="s">
        <v>240</v>
      </c>
      <c r="AT1460" s="111" t="s">
        <v>295</v>
      </c>
      <c r="AU1460" s="111"/>
      <c r="AV1460" s="39" t="s">
        <v>481</v>
      </c>
      <c r="AW1460" s="39" t="s">
        <v>2219</v>
      </c>
      <c r="AX1460" s="39" t="s">
        <v>483</v>
      </c>
      <c r="AY1460" s="39">
        <v>5.76</v>
      </c>
      <c r="AZ1460" s="334" t="s">
        <v>240</v>
      </c>
      <c r="BA1460" s="39" t="s">
        <v>2220</v>
      </c>
      <c r="BC1460" s="39" t="s">
        <v>2221</v>
      </c>
      <c r="BD1460" s="39" t="s">
        <v>485</v>
      </c>
      <c r="BH1460" s="39" t="s">
        <v>2222</v>
      </c>
      <c r="BI1460" s="39" t="s">
        <v>497</v>
      </c>
      <c r="BL1460" s="39" t="s">
        <v>854</v>
      </c>
      <c r="BM1460" s="39" t="s">
        <v>497</v>
      </c>
      <c r="BN1460" s="39" t="s">
        <v>497</v>
      </c>
      <c r="BO1460" s="39" t="s">
        <v>644</v>
      </c>
      <c r="BP1460" s="107" t="s">
        <v>644</v>
      </c>
      <c r="BQ1460" s="39" t="s">
        <v>2223</v>
      </c>
      <c r="BR1460" s="53"/>
      <c r="BS1460" s="53"/>
      <c r="BT1460" s="53"/>
      <c r="BU1460" s="53"/>
      <c r="BV1460" s="39" t="s">
        <v>489</v>
      </c>
      <c r="BX1460" s="39" t="s">
        <v>2219</v>
      </c>
    </row>
    <row r="1461" spans="3:76" x14ac:dyDescent="0.35">
      <c r="C1461" s="39">
        <v>1190509</v>
      </c>
      <c r="D1461" s="39">
        <v>163386</v>
      </c>
      <c r="E1461" s="39" t="s">
        <v>300</v>
      </c>
      <c r="F1461" s="39" t="s">
        <v>2198</v>
      </c>
      <c r="G1461" s="39">
        <v>1996</v>
      </c>
      <c r="H1461" s="39" t="s">
        <v>2199</v>
      </c>
      <c r="I1461" s="39" t="s">
        <v>2200</v>
      </c>
      <c r="J1461" s="39" t="s">
        <v>502</v>
      </c>
      <c r="K1461" s="39" t="s">
        <v>80</v>
      </c>
      <c r="L1461" s="39" t="s">
        <v>89</v>
      </c>
      <c r="M1461" s="39" t="s">
        <v>90</v>
      </c>
      <c r="N1461" s="39" t="s">
        <v>91</v>
      </c>
      <c r="O1461" s="39" t="s">
        <v>102</v>
      </c>
      <c r="P1461" s="39" t="s">
        <v>103</v>
      </c>
      <c r="Q1461" s="39" t="s">
        <v>104</v>
      </c>
      <c r="R1461" s="39" t="s">
        <v>105</v>
      </c>
      <c r="S1461" s="39" t="s">
        <v>105</v>
      </c>
      <c r="T1461" s="39" t="s">
        <v>2153</v>
      </c>
      <c r="U1461" s="39" t="s">
        <v>31</v>
      </c>
      <c r="V1461" s="35" t="s">
        <v>31</v>
      </c>
      <c r="W1461" s="34" t="s">
        <v>280</v>
      </c>
      <c r="X1461" s="35" t="s">
        <v>284</v>
      </c>
      <c r="Y1461" s="39" t="s">
        <v>848</v>
      </c>
      <c r="Z1461" s="39" t="s">
        <v>239</v>
      </c>
      <c r="AA1461" s="39" t="s">
        <v>239</v>
      </c>
      <c r="AB1461" s="39">
        <v>4</v>
      </c>
      <c r="AC1461" s="332">
        <f t="shared" si="63"/>
        <v>96</v>
      </c>
      <c r="AD1461" s="332" t="s">
        <v>240</v>
      </c>
      <c r="AE1461" s="332" t="s">
        <v>508</v>
      </c>
      <c r="AF1461" s="332" t="s">
        <v>240</v>
      </c>
      <c r="AG1461" s="39" t="s">
        <v>631</v>
      </c>
      <c r="AH1461" s="39" t="s">
        <v>2224</v>
      </c>
      <c r="AI1461" s="111" t="s">
        <v>2224</v>
      </c>
      <c r="AL1461" s="336">
        <v>6.08</v>
      </c>
      <c r="AM1461" s="116">
        <v>9.4</v>
      </c>
      <c r="AN1461" s="111">
        <v>6.2</v>
      </c>
      <c r="AO1461" s="111">
        <f t="shared" si="62"/>
        <v>1</v>
      </c>
      <c r="AP1461" s="111">
        <v>1</v>
      </c>
      <c r="AQ1461" s="111"/>
      <c r="AR1461" s="335" t="s">
        <v>240</v>
      </c>
      <c r="AS1461" s="111" t="s">
        <v>240</v>
      </c>
      <c r="AT1461" s="111" t="s">
        <v>295</v>
      </c>
      <c r="AU1461" s="111"/>
      <c r="AV1461" s="39" t="s">
        <v>481</v>
      </c>
      <c r="AW1461" s="39" t="s">
        <v>2225</v>
      </c>
      <c r="AX1461" s="39" t="s">
        <v>483</v>
      </c>
      <c r="AY1461" s="39">
        <v>6.08</v>
      </c>
      <c r="AZ1461" s="334" t="s">
        <v>240</v>
      </c>
      <c r="BA1461" s="39" t="s">
        <v>2208</v>
      </c>
      <c r="BC1461" s="39" t="s">
        <v>2226</v>
      </c>
      <c r="BD1461" s="39" t="s">
        <v>485</v>
      </c>
      <c r="BH1461" s="39" t="s">
        <v>2227</v>
      </c>
      <c r="BI1461" s="39" t="s">
        <v>497</v>
      </c>
      <c r="BL1461" s="39" t="s">
        <v>854</v>
      </c>
      <c r="BM1461" s="39" t="s">
        <v>497</v>
      </c>
      <c r="BN1461" s="39" t="s">
        <v>497</v>
      </c>
      <c r="BO1461" s="39" t="s">
        <v>644</v>
      </c>
      <c r="BP1461" s="107" t="s">
        <v>644</v>
      </c>
      <c r="BQ1461" s="39" t="s">
        <v>2228</v>
      </c>
      <c r="BR1461" s="53"/>
      <c r="BS1461" s="53"/>
      <c r="BT1461" s="53"/>
      <c r="BU1461" s="53"/>
      <c r="BV1461" s="39" t="s">
        <v>489</v>
      </c>
      <c r="BX1461" s="39" t="s">
        <v>2225</v>
      </c>
    </row>
    <row r="1462" spans="3:76" x14ac:dyDescent="0.35">
      <c r="C1462" s="39">
        <v>1190511</v>
      </c>
      <c r="D1462" s="39">
        <v>163388</v>
      </c>
      <c r="E1462" s="39" t="s">
        <v>300</v>
      </c>
      <c r="F1462" s="39" t="s">
        <v>2198</v>
      </c>
      <c r="G1462" s="39">
        <v>1996</v>
      </c>
      <c r="H1462" s="39" t="s">
        <v>2199</v>
      </c>
      <c r="I1462" s="39" t="s">
        <v>2200</v>
      </c>
      <c r="J1462" s="39" t="s">
        <v>502</v>
      </c>
      <c r="K1462" s="39" t="s">
        <v>80</v>
      </c>
      <c r="L1462" s="39" t="s">
        <v>89</v>
      </c>
      <c r="M1462" s="39" t="s">
        <v>90</v>
      </c>
      <c r="N1462" s="39" t="s">
        <v>91</v>
      </c>
      <c r="O1462" s="39" t="s">
        <v>102</v>
      </c>
      <c r="P1462" s="39" t="s">
        <v>103</v>
      </c>
      <c r="Q1462" s="39" t="s">
        <v>104</v>
      </c>
      <c r="R1462" s="39" t="s">
        <v>105</v>
      </c>
      <c r="S1462" s="39" t="s">
        <v>105</v>
      </c>
      <c r="T1462" s="39" t="s">
        <v>2153</v>
      </c>
      <c r="U1462" s="39" t="s">
        <v>31</v>
      </c>
      <c r="V1462" s="35" t="s">
        <v>31</v>
      </c>
      <c r="W1462" s="34" t="s">
        <v>280</v>
      </c>
      <c r="X1462" s="35" t="s">
        <v>284</v>
      </c>
      <c r="Y1462" s="39" t="s">
        <v>848</v>
      </c>
      <c r="Z1462" s="39" t="s">
        <v>239</v>
      </c>
      <c r="AA1462" s="39" t="s">
        <v>239</v>
      </c>
      <c r="AB1462" s="39">
        <v>4</v>
      </c>
      <c r="AC1462" s="332">
        <f t="shared" si="63"/>
        <v>96</v>
      </c>
      <c r="AD1462" s="332" t="s">
        <v>240</v>
      </c>
      <c r="AE1462" s="332" t="s">
        <v>508</v>
      </c>
      <c r="AF1462" s="332" t="s">
        <v>240</v>
      </c>
      <c r="AG1462" s="39" t="s">
        <v>631</v>
      </c>
      <c r="AH1462" s="39" t="s">
        <v>2229</v>
      </c>
      <c r="AI1462" s="111" t="s">
        <v>2229</v>
      </c>
      <c r="AL1462" s="336">
        <v>5.49</v>
      </c>
      <c r="AM1462" s="116">
        <v>12.1</v>
      </c>
      <c r="AN1462" s="111">
        <v>14.7</v>
      </c>
      <c r="AO1462" s="111">
        <f t="shared" si="62"/>
        <v>1</v>
      </c>
      <c r="AP1462" s="111">
        <v>1</v>
      </c>
      <c r="AQ1462" s="111"/>
      <c r="AR1462" s="335" t="s">
        <v>240</v>
      </c>
      <c r="AS1462" s="111" t="s">
        <v>240</v>
      </c>
      <c r="AT1462" s="111" t="s">
        <v>295</v>
      </c>
      <c r="AU1462" s="111"/>
      <c r="AV1462" s="39" t="s">
        <v>481</v>
      </c>
      <c r="AW1462" s="39" t="s">
        <v>2230</v>
      </c>
      <c r="AX1462" s="39" t="s">
        <v>483</v>
      </c>
      <c r="AY1462" s="39">
        <v>5.49</v>
      </c>
      <c r="AZ1462" s="334" t="s">
        <v>240</v>
      </c>
      <c r="BA1462" s="39" t="s">
        <v>2231</v>
      </c>
      <c r="BC1462" s="39" t="s">
        <v>2232</v>
      </c>
      <c r="BD1462" s="39" t="s">
        <v>485</v>
      </c>
      <c r="BH1462" s="39" t="s">
        <v>2233</v>
      </c>
      <c r="BI1462" s="39" t="s">
        <v>497</v>
      </c>
      <c r="BL1462" s="39" t="s">
        <v>854</v>
      </c>
      <c r="BM1462" s="39" t="s">
        <v>497</v>
      </c>
      <c r="BN1462" s="39" t="s">
        <v>497</v>
      </c>
      <c r="BO1462" s="39" t="s">
        <v>644</v>
      </c>
      <c r="BP1462" s="107" t="s">
        <v>644</v>
      </c>
      <c r="BQ1462" s="39" t="s">
        <v>2217</v>
      </c>
      <c r="BR1462" s="53"/>
      <c r="BS1462" s="53"/>
      <c r="BT1462" s="53"/>
      <c r="BU1462" s="53"/>
      <c r="BV1462" s="39" t="s">
        <v>489</v>
      </c>
      <c r="BX1462" s="39" t="s">
        <v>2230</v>
      </c>
    </row>
    <row r="1463" spans="3:76" x14ac:dyDescent="0.35">
      <c r="C1463" s="39">
        <v>1190505</v>
      </c>
      <c r="D1463" s="39">
        <v>163382</v>
      </c>
      <c r="E1463" s="39" t="s">
        <v>300</v>
      </c>
      <c r="F1463" s="39" t="s">
        <v>2198</v>
      </c>
      <c r="G1463" s="39">
        <v>1996</v>
      </c>
      <c r="H1463" s="39" t="s">
        <v>2199</v>
      </c>
      <c r="I1463" s="39" t="s">
        <v>2200</v>
      </c>
      <c r="J1463" s="39" t="s">
        <v>502</v>
      </c>
      <c r="K1463" s="39" t="s">
        <v>80</v>
      </c>
      <c r="L1463" s="39" t="s">
        <v>89</v>
      </c>
      <c r="M1463" s="39" t="s">
        <v>90</v>
      </c>
      <c r="N1463" s="39" t="s">
        <v>91</v>
      </c>
      <c r="O1463" s="39" t="s">
        <v>102</v>
      </c>
      <c r="P1463" s="39" t="s">
        <v>103</v>
      </c>
      <c r="Q1463" s="39" t="s">
        <v>104</v>
      </c>
      <c r="R1463" s="39" t="s">
        <v>105</v>
      </c>
      <c r="S1463" s="39" t="s">
        <v>105</v>
      </c>
      <c r="T1463" s="39" t="s">
        <v>2153</v>
      </c>
      <c r="U1463" s="39" t="s">
        <v>31</v>
      </c>
      <c r="V1463" s="35" t="s">
        <v>31</v>
      </c>
      <c r="W1463" s="34" t="s">
        <v>280</v>
      </c>
      <c r="X1463" s="35" t="s">
        <v>284</v>
      </c>
      <c r="Y1463" s="39" t="s">
        <v>848</v>
      </c>
      <c r="Z1463" s="39" t="s">
        <v>239</v>
      </c>
      <c r="AA1463" s="39" t="s">
        <v>239</v>
      </c>
      <c r="AB1463" s="39">
        <v>4</v>
      </c>
      <c r="AC1463" s="332">
        <f t="shared" si="63"/>
        <v>96</v>
      </c>
      <c r="AD1463" s="332" t="s">
        <v>240</v>
      </c>
      <c r="AE1463" s="332" t="s">
        <v>508</v>
      </c>
      <c r="AF1463" s="332" t="s">
        <v>240</v>
      </c>
      <c r="AG1463" s="39" t="s">
        <v>631</v>
      </c>
      <c r="AH1463" s="39" t="s">
        <v>2234</v>
      </c>
      <c r="AI1463" s="111" t="s">
        <v>2234</v>
      </c>
      <c r="AL1463" s="336">
        <v>5.87</v>
      </c>
      <c r="AM1463" s="116">
        <v>8.9</v>
      </c>
      <c r="AN1463" s="111">
        <v>11.4</v>
      </c>
      <c r="AO1463" s="111">
        <f t="shared" si="62"/>
        <v>1</v>
      </c>
      <c r="AP1463" s="111">
        <v>1</v>
      </c>
      <c r="AQ1463" s="111"/>
      <c r="AR1463" s="335" t="s">
        <v>240</v>
      </c>
      <c r="AS1463" s="111" t="s">
        <v>240</v>
      </c>
      <c r="AT1463" s="111" t="s">
        <v>295</v>
      </c>
      <c r="AU1463" s="111"/>
      <c r="AV1463" s="39" t="s">
        <v>481</v>
      </c>
      <c r="AW1463" s="39" t="s">
        <v>2235</v>
      </c>
      <c r="AX1463" s="39" t="s">
        <v>483</v>
      </c>
      <c r="AY1463" s="39">
        <v>5.87</v>
      </c>
      <c r="AZ1463" s="334" t="s">
        <v>240</v>
      </c>
      <c r="BA1463" s="39" t="s">
        <v>2202</v>
      </c>
      <c r="BC1463" s="39" t="s">
        <v>2236</v>
      </c>
      <c r="BD1463" s="39" t="s">
        <v>485</v>
      </c>
      <c r="BH1463" s="39" t="s">
        <v>2237</v>
      </c>
      <c r="BI1463" s="39" t="s">
        <v>497</v>
      </c>
      <c r="BL1463" s="39" t="s">
        <v>854</v>
      </c>
      <c r="BM1463" s="39" t="s">
        <v>497</v>
      </c>
      <c r="BN1463" s="39" t="s">
        <v>497</v>
      </c>
      <c r="BO1463" s="39" t="s">
        <v>644</v>
      </c>
      <c r="BP1463" s="107" t="s">
        <v>644</v>
      </c>
      <c r="BQ1463" s="39" t="s">
        <v>2238</v>
      </c>
      <c r="BR1463" s="53"/>
      <c r="BS1463" s="53"/>
      <c r="BT1463" s="53"/>
      <c r="BU1463" s="53"/>
      <c r="BV1463" s="39" t="s">
        <v>489</v>
      </c>
      <c r="BX1463" s="39" t="s">
        <v>2235</v>
      </c>
    </row>
    <row r="1464" spans="3:76" x14ac:dyDescent="0.35">
      <c r="C1464" s="39">
        <v>1190504</v>
      </c>
      <c r="D1464" s="39">
        <v>163381</v>
      </c>
      <c r="E1464" s="39" t="s">
        <v>300</v>
      </c>
      <c r="F1464" s="39" t="s">
        <v>2198</v>
      </c>
      <c r="G1464" s="39">
        <v>1996</v>
      </c>
      <c r="H1464" s="39" t="s">
        <v>2199</v>
      </c>
      <c r="I1464" s="39" t="s">
        <v>2200</v>
      </c>
      <c r="J1464" s="39" t="s">
        <v>502</v>
      </c>
      <c r="K1464" s="39" t="s">
        <v>80</v>
      </c>
      <c r="L1464" s="39" t="s">
        <v>89</v>
      </c>
      <c r="M1464" s="39" t="s">
        <v>90</v>
      </c>
      <c r="N1464" s="39" t="s">
        <v>91</v>
      </c>
      <c r="O1464" s="39" t="s">
        <v>102</v>
      </c>
      <c r="P1464" s="39" t="s">
        <v>103</v>
      </c>
      <c r="Q1464" s="39" t="s">
        <v>104</v>
      </c>
      <c r="R1464" s="39" t="s">
        <v>105</v>
      </c>
      <c r="S1464" s="39" t="s">
        <v>105</v>
      </c>
      <c r="T1464" s="39" t="s">
        <v>2153</v>
      </c>
      <c r="U1464" s="39" t="s">
        <v>31</v>
      </c>
      <c r="V1464" s="35" t="s">
        <v>31</v>
      </c>
      <c r="W1464" s="34" t="s">
        <v>280</v>
      </c>
      <c r="X1464" s="35" t="s">
        <v>284</v>
      </c>
      <c r="Y1464" s="39" t="s">
        <v>848</v>
      </c>
      <c r="Z1464" s="39" t="s">
        <v>239</v>
      </c>
      <c r="AA1464" s="39" t="s">
        <v>239</v>
      </c>
      <c r="AB1464" s="39">
        <v>4</v>
      </c>
      <c r="AC1464" s="332">
        <f t="shared" si="63"/>
        <v>96</v>
      </c>
      <c r="AD1464" s="332" t="s">
        <v>240</v>
      </c>
      <c r="AE1464" s="332" t="s">
        <v>508</v>
      </c>
      <c r="AF1464" s="332" t="s">
        <v>240</v>
      </c>
      <c r="AG1464" s="39" t="s">
        <v>631</v>
      </c>
      <c r="AH1464" s="39" t="s">
        <v>2239</v>
      </c>
      <c r="AI1464" s="111" t="s">
        <v>2239</v>
      </c>
      <c r="AL1464" s="336">
        <v>6</v>
      </c>
      <c r="AM1464" s="116">
        <v>8.3000000000000007</v>
      </c>
      <c r="AN1464" s="111">
        <v>6.1</v>
      </c>
      <c r="AO1464" s="111">
        <f t="shared" si="62"/>
        <v>1</v>
      </c>
      <c r="AP1464" s="111">
        <v>1</v>
      </c>
      <c r="AQ1464" s="111"/>
      <c r="AR1464" s="335" t="s">
        <v>240</v>
      </c>
      <c r="AS1464" s="111" t="s">
        <v>240</v>
      </c>
      <c r="AT1464" s="111" t="s">
        <v>295</v>
      </c>
      <c r="AU1464" s="111"/>
      <c r="AV1464" s="39" t="s">
        <v>481</v>
      </c>
      <c r="AW1464" s="39" t="s">
        <v>2240</v>
      </c>
      <c r="AX1464" s="39" t="s">
        <v>483</v>
      </c>
      <c r="AY1464" s="39">
        <v>6</v>
      </c>
      <c r="AZ1464" s="334" t="s">
        <v>240</v>
      </c>
      <c r="BA1464" s="39" t="s">
        <v>2241</v>
      </c>
      <c r="BC1464" s="39" t="s">
        <v>2242</v>
      </c>
      <c r="BD1464" s="39" t="s">
        <v>485</v>
      </c>
      <c r="BH1464" s="39" t="s">
        <v>2243</v>
      </c>
      <c r="BI1464" s="39" t="s">
        <v>497</v>
      </c>
      <c r="BL1464" s="39" t="s">
        <v>854</v>
      </c>
      <c r="BM1464" s="39" t="s">
        <v>497</v>
      </c>
      <c r="BN1464" s="39" t="s">
        <v>497</v>
      </c>
      <c r="BO1464" s="39" t="s">
        <v>644</v>
      </c>
      <c r="BP1464" s="107" t="s">
        <v>644</v>
      </c>
      <c r="BQ1464" s="39" t="s">
        <v>2244</v>
      </c>
      <c r="BR1464" s="53"/>
      <c r="BS1464" s="53"/>
      <c r="BT1464" s="53"/>
      <c r="BU1464" s="53"/>
      <c r="BV1464" s="39" t="s">
        <v>489</v>
      </c>
      <c r="BX1464" s="39" t="s">
        <v>2240</v>
      </c>
    </row>
    <row r="1465" spans="3:76" x14ac:dyDescent="0.35">
      <c r="C1465" s="39">
        <v>1190507</v>
      </c>
      <c r="D1465" s="39">
        <v>163384</v>
      </c>
      <c r="E1465" s="39" t="s">
        <v>300</v>
      </c>
      <c r="F1465" s="39" t="s">
        <v>2198</v>
      </c>
      <c r="G1465" s="39">
        <v>1996</v>
      </c>
      <c r="H1465" s="39" t="s">
        <v>2199</v>
      </c>
      <c r="I1465" s="39" t="s">
        <v>2200</v>
      </c>
      <c r="J1465" s="39" t="s">
        <v>502</v>
      </c>
      <c r="K1465" s="39" t="s">
        <v>80</v>
      </c>
      <c r="L1465" s="39" t="s">
        <v>89</v>
      </c>
      <c r="M1465" s="39" t="s">
        <v>90</v>
      </c>
      <c r="N1465" s="39" t="s">
        <v>91</v>
      </c>
      <c r="O1465" s="39" t="s">
        <v>102</v>
      </c>
      <c r="P1465" s="39" t="s">
        <v>103</v>
      </c>
      <c r="Q1465" s="39" t="s">
        <v>104</v>
      </c>
      <c r="R1465" s="39" t="s">
        <v>105</v>
      </c>
      <c r="S1465" s="39" t="s">
        <v>105</v>
      </c>
      <c r="T1465" s="39" t="s">
        <v>2153</v>
      </c>
      <c r="U1465" s="39" t="s">
        <v>31</v>
      </c>
      <c r="V1465" s="35" t="s">
        <v>31</v>
      </c>
      <c r="W1465" s="34" t="s">
        <v>280</v>
      </c>
      <c r="X1465" s="35" t="s">
        <v>284</v>
      </c>
      <c r="Y1465" s="39" t="s">
        <v>848</v>
      </c>
      <c r="Z1465" s="39" t="s">
        <v>239</v>
      </c>
      <c r="AA1465" s="39" t="s">
        <v>239</v>
      </c>
      <c r="AB1465" s="39">
        <v>4</v>
      </c>
      <c r="AC1465" s="332">
        <f t="shared" si="63"/>
        <v>96</v>
      </c>
      <c r="AD1465" s="332" t="s">
        <v>240</v>
      </c>
      <c r="AE1465" s="332" t="s">
        <v>508</v>
      </c>
      <c r="AF1465" s="332" t="s">
        <v>240</v>
      </c>
      <c r="AG1465" s="39" t="s">
        <v>631</v>
      </c>
      <c r="AH1465" s="39" t="s">
        <v>2245</v>
      </c>
      <c r="AI1465" s="111" t="s">
        <v>2245</v>
      </c>
      <c r="AL1465" s="336">
        <v>6.6</v>
      </c>
      <c r="AM1465" s="116">
        <v>12.2</v>
      </c>
      <c r="AN1465" s="111">
        <v>11.2</v>
      </c>
      <c r="AO1465" s="111">
        <f t="shared" si="62"/>
        <v>1</v>
      </c>
      <c r="AP1465" s="111">
        <v>1</v>
      </c>
      <c r="AQ1465" s="111"/>
      <c r="AR1465" s="335" t="s">
        <v>240</v>
      </c>
      <c r="AS1465" s="111" t="s">
        <v>240</v>
      </c>
      <c r="AT1465" s="111" t="s">
        <v>295</v>
      </c>
      <c r="AU1465" s="111"/>
      <c r="AV1465" s="39" t="s">
        <v>481</v>
      </c>
      <c r="AW1465" s="39" t="s">
        <v>2246</v>
      </c>
      <c r="AX1465" s="39" t="s">
        <v>483</v>
      </c>
      <c r="AY1465" s="39">
        <v>6.6</v>
      </c>
      <c r="AZ1465" s="334" t="s">
        <v>240</v>
      </c>
      <c r="BA1465" s="39" t="s">
        <v>2247</v>
      </c>
      <c r="BC1465" s="39" t="s">
        <v>2248</v>
      </c>
      <c r="BD1465" s="39" t="s">
        <v>485</v>
      </c>
      <c r="BH1465" s="39" t="s">
        <v>2249</v>
      </c>
      <c r="BI1465" s="39" t="s">
        <v>497</v>
      </c>
      <c r="BL1465" s="39" t="s">
        <v>854</v>
      </c>
      <c r="BM1465" s="39" t="s">
        <v>497</v>
      </c>
      <c r="BN1465" s="39" t="s">
        <v>497</v>
      </c>
      <c r="BO1465" s="39" t="s">
        <v>644</v>
      </c>
      <c r="BP1465" s="107" t="s">
        <v>644</v>
      </c>
      <c r="BQ1465" s="39" t="s">
        <v>2250</v>
      </c>
      <c r="BR1465" s="53"/>
      <c r="BS1465" s="53"/>
      <c r="BT1465" s="53"/>
      <c r="BU1465" s="53"/>
      <c r="BV1465" s="39" t="s">
        <v>489</v>
      </c>
      <c r="BX1465" s="39" t="s">
        <v>2246</v>
      </c>
    </row>
    <row r="1466" spans="3:76" x14ac:dyDescent="0.35">
      <c r="C1466" s="39">
        <v>1190501</v>
      </c>
      <c r="D1466" s="39">
        <v>163378</v>
      </c>
      <c r="E1466" s="39" t="s">
        <v>300</v>
      </c>
      <c r="F1466" s="39" t="s">
        <v>2198</v>
      </c>
      <c r="G1466" s="39">
        <v>1996</v>
      </c>
      <c r="H1466" s="39" t="s">
        <v>2199</v>
      </c>
      <c r="I1466" s="39" t="s">
        <v>2200</v>
      </c>
      <c r="J1466" s="39" t="s">
        <v>502</v>
      </c>
      <c r="K1466" s="39" t="s">
        <v>80</v>
      </c>
      <c r="L1466" s="39" t="s">
        <v>89</v>
      </c>
      <c r="M1466" s="39" t="s">
        <v>90</v>
      </c>
      <c r="N1466" s="39" t="s">
        <v>91</v>
      </c>
      <c r="O1466" s="39" t="s">
        <v>102</v>
      </c>
      <c r="P1466" s="39" t="s">
        <v>103</v>
      </c>
      <c r="Q1466" s="39" t="s">
        <v>104</v>
      </c>
      <c r="R1466" s="39" t="s">
        <v>105</v>
      </c>
      <c r="S1466" s="39" t="s">
        <v>105</v>
      </c>
      <c r="T1466" s="39" t="s">
        <v>2153</v>
      </c>
      <c r="U1466" s="39" t="s">
        <v>31</v>
      </c>
      <c r="V1466" s="35" t="s">
        <v>31</v>
      </c>
      <c r="W1466" s="34" t="s">
        <v>280</v>
      </c>
      <c r="X1466" s="35" t="s">
        <v>284</v>
      </c>
      <c r="Y1466" s="39" t="s">
        <v>848</v>
      </c>
      <c r="Z1466" s="39" t="s">
        <v>239</v>
      </c>
      <c r="AA1466" s="39" t="s">
        <v>239</v>
      </c>
      <c r="AB1466" s="39">
        <v>4</v>
      </c>
      <c r="AC1466" s="332">
        <f t="shared" si="63"/>
        <v>96</v>
      </c>
      <c r="AD1466" s="332" t="s">
        <v>240</v>
      </c>
      <c r="AE1466" s="332" t="s">
        <v>508</v>
      </c>
      <c r="AF1466" s="332" t="s">
        <v>240</v>
      </c>
      <c r="AG1466" s="39" t="s">
        <v>631</v>
      </c>
      <c r="AH1466" s="39" t="s">
        <v>2206</v>
      </c>
      <c r="AI1466" s="111" t="s">
        <v>2206</v>
      </c>
      <c r="AL1466" s="336">
        <v>6.64</v>
      </c>
      <c r="AM1466" s="44">
        <v>9.9</v>
      </c>
      <c r="AN1466" s="111">
        <v>6.4</v>
      </c>
      <c r="AO1466" s="111">
        <f t="shared" si="62"/>
        <v>1</v>
      </c>
      <c r="AP1466" s="111">
        <v>1</v>
      </c>
      <c r="AQ1466" s="111"/>
      <c r="AR1466" s="335" t="s">
        <v>240</v>
      </c>
      <c r="AS1466" s="111" t="s">
        <v>240</v>
      </c>
      <c r="AT1466" s="111" t="s">
        <v>295</v>
      </c>
      <c r="AU1466" s="111"/>
      <c r="AV1466" s="39" t="s">
        <v>481</v>
      </c>
      <c r="AW1466" s="39" t="s">
        <v>2251</v>
      </c>
      <c r="AX1466" s="39" t="s">
        <v>483</v>
      </c>
      <c r="AY1466" s="39">
        <v>6.64</v>
      </c>
      <c r="AZ1466" s="334" t="s">
        <v>240</v>
      </c>
      <c r="BA1466" s="39" t="s">
        <v>2252</v>
      </c>
      <c r="BC1466" s="39" t="s">
        <v>2253</v>
      </c>
      <c r="BD1466" s="39" t="s">
        <v>485</v>
      </c>
      <c r="BH1466" s="39" t="s">
        <v>2210</v>
      </c>
      <c r="BI1466" s="39" t="s">
        <v>497</v>
      </c>
      <c r="BL1466" s="39" t="s">
        <v>854</v>
      </c>
      <c r="BM1466" s="39" t="s">
        <v>497</v>
      </c>
      <c r="BN1466" s="39" t="s">
        <v>497</v>
      </c>
      <c r="BO1466" s="39" t="s">
        <v>644</v>
      </c>
      <c r="BP1466" s="107" t="s">
        <v>644</v>
      </c>
      <c r="BQ1466" s="39" t="s">
        <v>2254</v>
      </c>
      <c r="BR1466" s="53"/>
      <c r="BS1466" s="53"/>
      <c r="BT1466" s="53"/>
      <c r="BU1466" s="53"/>
      <c r="BV1466" s="39" t="s">
        <v>489</v>
      </c>
      <c r="BX1466" s="39" t="s">
        <v>2251</v>
      </c>
    </row>
    <row r="1467" spans="3:76" x14ac:dyDescent="0.35">
      <c r="C1467" s="39">
        <v>1190500</v>
      </c>
      <c r="D1467" s="39">
        <v>163377</v>
      </c>
      <c r="E1467" s="39" t="s">
        <v>300</v>
      </c>
      <c r="F1467" s="39" t="s">
        <v>2198</v>
      </c>
      <c r="G1467" s="39">
        <v>1996</v>
      </c>
      <c r="H1467" s="39" t="s">
        <v>2199</v>
      </c>
      <c r="I1467" s="39" t="s">
        <v>2200</v>
      </c>
      <c r="J1467" s="39" t="s">
        <v>502</v>
      </c>
      <c r="K1467" s="39" t="s">
        <v>80</v>
      </c>
      <c r="L1467" s="39" t="s">
        <v>89</v>
      </c>
      <c r="M1467" s="39" t="s">
        <v>90</v>
      </c>
      <c r="N1467" s="39" t="s">
        <v>91</v>
      </c>
      <c r="O1467" s="39" t="s">
        <v>102</v>
      </c>
      <c r="P1467" s="39" t="s">
        <v>103</v>
      </c>
      <c r="Q1467" s="39" t="s">
        <v>104</v>
      </c>
      <c r="R1467" s="39" t="s">
        <v>105</v>
      </c>
      <c r="S1467" s="39" t="s">
        <v>105</v>
      </c>
      <c r="T1467" s="39" t="s">
        <v>2153</v>
      </c>
      <c r="U1467" s="39" t="s">
        <v>31</v>
      </c>
      <c r="V1467" s="35" t="s">
        <v>31</v>
      </c>
      <c r="W1467" s="34" t="s">
        <v>280</v>
      </c>
      <c r="X1467" s="35" t="s">
        <v>284</v>
      </c>
      <c r="Y1467" s="39" t="s">
        <v>848</v>
      </c>
      <c r="Z1467" s="39" t="s">
        <v>239</v>
      </c>
      <c r="AA1467" s="39" t="s">
        <v>239</v>
      </c>
      <c r="AB1467" s="39">
        <v>4</v>
      </c>
      <c r="AC1467" s="332">
        <f t="shared" si="63"/>
        <v>96</v>
      </c>
      <c r="AD1467" s="332" t="s">
        <v>240</v>
      </c>
      <c r="AE1467" s="332" t="s">
        <v>508</v>
      </c>
      <c r="AF1467" s="332" t="s">
        <v>240</v>
      </c>
      <c r="AG1467" s="39" t="s">
        <v>631</v>
      </c>
      <c r="AH1467" s="39" t="s">
        <v>2255</v>
      </c>
      <c r="AI1467" s="111" t="s">
        <v>2255</v>
      </c>
      <c r="AL1467" s="336">
        <v>5.73</v>
      </c>
      <c r="AM1467" s="116">
        <v>6.9</v>
      </c>
      <c r="AN1467" s="111">
        <v>3.8</v>
      </c>
      <c r="AO1467" s="111">
        <f t="shared" si="62"/>
        <v>1</v>
      </c>
      <c r="AP1467" s="111">
        <v>1</v>
      </c>
      <c r="AQ1467" s="111"/>
      <c r="AR1467" s="335" t="s">
        <v>240</v>
      </c>
      <c r="AS1467" s="111" t="s">
        <v>240</v>
      </c>
      <c r="AT1467" s="111" t="s">
        <v>295</v>
      </c>
      <c r="AU1467" s="111"/>
      <c r="AV1467" s="39" t="s">
        <v>481</v>
      </c>
      <c r="AW1467" s="39" t="s">
        <v>2256</v>
      </c>
      <c r="AX1467" s="39" t="s">
        <v>483</v>
      </c>
      <c r="AY1467" s="39">
        <v>5.73</v>
      </c>
      <c r="AZ1467" s="334" t="s">
        <v>240</v>
      </c>
      <c r="BA1467" s="39" t="s">
        <v>2257</v>
      </c>
      <c r="BC1467" s="39" t="s">
        <v>2258</v>
      </c>
      <c r="BD1467" s="39" t="s">
        <v>485</v>
      </c>
      <c r="BH1467" s="39" t="s">
        <v>2259</v>
      </c>
      <c r="BI1467" s="39" t="s">
        <v>497</v>
      </c>
      <c r="BL1467" s="39" t="s">
        <v>854</v>
      </c>
      <c r="BM1467" s="39" t="s">
        <v>497</v>
      </c>
      <c r="BN1467" s="39" t="s">
        <v>497</v>
      </c>
      <c r="BO1467" s="39" t="s">
        <v>644</v>
      </c>
      <c r="BP1467" s="107" t="s">
        <v>644</v>
      </c>
      <c r="BQ1467" s="39" t="s">
        <v>2260</v>
      </c>
      <c r="BR1467" s="53"/>
      <c r="BS1467" s="53"/>
      <c r="BT1467" s="53"/>
      <c r="BU1467" s="53"/>
      <c r="BV1467" s="39" t="s">
        <v>489</v>
      </c>
      <c r="BX1467" s="39" t="s">
        <v>2256</v>
      </c>
    </row>
    <row r="1468" spans="3:76" x14ac:dyDescent="0.35">
      <c r="C1468" s="39">
        <v>1190499</v>
      </c>
      <c r="D1468" s="39">
        <v>163376</v>
      </c>
      <c r="E1468" s="39" t="s">
        <v>300</v>
      </c>
      <c r="F1468" s="39" t="s">
        <v>2198</v>
      </c>
      <c r="G1468" s="39">
        <v>1996</v>
      </c>
      <c r="H1468" s="39" t="s">
        <v>2199</v>
      </c>
      <c r="I1468" s="39" t="s">
        <v>2200</v>
      </c>
      <c r="J1468" s="39" t="s">
        <v>502</v>
      </c>
      <c r="K1468" s="39" t="s">
        <v>80</v>
      </c>
      <c r="L1468" s="39" t="s">
        <v>89</v>
      </c>
      <c r="M1468" s="39" t="s">
        <v>90</v>
      </c>
      <c r="N1468" s="39" t="s">
        <v>91</v>
      </c>
      <c r="O1468" s="39" t="s">
        <v>102</v>
      </c>
      <c r="P1468" s="39" t="s">
        <v>103</v>
      </c>
      <c r="Q1468" s="39" t="s">
        <v>104</v>
      </c>
      <c r="R1468" s="39" t="s">
        <v>105</v>
      </c>
      <c r="S1468" s="39" t="s">
        <v>105</v>
      </c>
      <c r="T1468" s="39" t="s">
        <v>2153</v>
      </c>
      <c r="U1468" s="39" t="s">
        <v>31</v>
      </c>
      <c r="V1468" s="35" t="s">
        <v>31</v>
      </c>
      <c r="W1468" s="34" t="s">
        <v>280</v>
      </c>
      <c r="X1468" s="35" t="s">
        <v>284</v>
      </c>
      <c r="Y1468" s="39" t="s">
        <v>848</v>
      </c>
      <c r="Z1468" s="39" t="s">
        <v>239</v>
      </c>
      <c r="AA1468" s="39" t="s">
        <v>239</v>
      </c>
      <c r="AB1468" s="39">
        <v>4</v>
      </c>
      <c r="AC1468" s="332">
        <f t="shared" si="63"/>
        <v>96</v>
      </c>
      <c r="AD1468" s="332" t="s">
        <v>240</v>
      </c>
      <c r="AE1468" s="332" t="s">
        <v>508</v>
      </c>
      <c r="AF1468" s="332" t="s">
        <v>240</v>
      </c>
      <c r="AG1468" s="39" t="s">
        <v>631</v>
      </c>
      <c r="AH1468" s="39" t="s">
        <v>619</v>
      </c>
      <c r="AI1468" s="111" t="s">
        <v>619</v>
      </c>
      <c r="AL1468" s="336">
        <v>5.78</v>
      </c>
      <c r="AM1468" s="116">
        <v>6.6</v>
      </c>
      <c r="AN1468" s="111">
        <v>13.7</v>
      </c>
      <c r="AO1468" s="111">
        <f t="shared" si="62"/>
        <v>1</v>
      </c>
      <c r="AP1468" s="111">
        <v>1</v>
      </c>
      <c r="AQ1468" s="111"/>
      <c r="AR1468" s="335" t="s">
        <v>240</v>
      </c>
      <c r="AS1468" s="111" t="s">
        <v>240</v>
      </c>
      <c r="AT1468" s="111" t="s">
        <v>295</v>
      </c>
      <c r="AU1468" s="111"/>
      <c r="AV1468" s="39" t="s">
        <v>481</v>
      </c>
      <c r="AW1468" s="39" t="s">
        <v>2261</v>
      </c>
      <c r="AX1468" s="39" t="s">
        <v>483</v>
      </c>
      <c r="AY1468" s="39">
        <v>5.78</v>
      </c>
      <c r="AZ1468" s="334" t="s">
        <v>240</v>
      </c>
      <c r="BA1468" s="39" t="s">
        <v>1175</v>
      </c>
      <c r="BC1468" s="39" t="s">
        <v>2262</v>
      </c>
      <c r="BD1468" s="39" t="s">
        <v>485</v>
      </c>
      <c r="BH1468" s="39" t="s">
        <v>2263</v>
      </c>
      <c r="BI1468" s="39" t="s">
        <v>497</v>
      </c>
      <c r="BL1468" s="39" t="s">
        <v>854</v>
      </c>
      <c r="BM1468" s="39" t="s">
        <v>497</v>
      </c>
      <c r="BN1468" s="39" t="s">
        <v>497</v>
      </c>
      <c r="BO1468" s="39" t="s">
        <v>644</v>
      </c>
      <c r="BP1468" s="107" t="s">
        <v>644</v>
      </c>
      <c r="BQ1468" s="39" t="s">
        <v>2264</v>
      </c>
      <c r="BR1468" s="53"/>
      <c r="BS1468" s="53"/>
      <c r="BT1468" s="53"/>
      <c r="BU1468" s="53"/>
      <c r="BV1468" s="39" t="s">
        <v>489</v>
      </c>
      <c r="BX1468" s="39" t="s">
        <v>2261</v>
      </c>
    </row>
    <row r="1469" spans="3:76" x14ac:dyDescent="0.35">
      <c r="C1469" s="39">
        <v>1190515</v>
      </c>
      <c r="D1469" s="39">
        <v>163392</v>
      </c>
      <c r="E1469" s="39" t="s">
        <v>300</v>
      </c>
      <c r="F1469" s="39" t="s">
        <v>2198</v>
      </c>
      <c r="G1469" s="39">
        <v>1996</v>
      </c>
      <c r="H1469" s="39" t="s">
        <v>2199</v>
      </c>
      <c r="I1469" s="39" t="s">
        <v>2200</v>
      </c>
      <c r="J1469" s="39" t="s">
        <v>502</v>
      </c>
      <c r="K1469" s="39" t="s">
        <v>80</v>
      </c>
      <c r="L1469" s="39" t="s">
        <v>89</v>
      </c>
      <c r="M1469" s="39" t="s">
        <v>90</v>
      </c>
      <c r="N1469" s="39" t="s">
        <v>91</v>
      </c>
      <c r="O1469" s="39" t="s">
        <v>102</v>
      </c>
      <c r="P1469" s="39" t="s">
        <v>103</v>
      </c>
      <c r="Q1469" s="39" t="s">
        <v>104</v>
      </c>
      <c r="R1469" s="39" t="s">
        <v>105</v>
      </c>
      <c r="S1469" s="39" t="s">
        <v>105</v>
      </c>
      <c r="T1469" s="39" t="s">
        <v>2153</v>
      </c>
      <c r="U1469" s="39" t="s">
        <v>31</v>
      </c>
      <c r="V1469" s="35" t="s">
        <v>31</v>
      </c>
      <c r="W1469" s="34" t="s">
        <v>280</v>
      </c>
      <c r="X1469" s="35" t="s">
        <v>284</v>
      </c>
      <c r="Y1469" s="39" t="s">
        <v>848</v>
      </c>
      <c r="Z1469" s="39" t="s">
        <v>239</v>
      </c>
      <c r="AA1469" s="39" t="s">
        <v>239</v>
      </c>
      <c r="AB1469" s="39">
        <v>4</v>
      </c>
      <c r="AC1469" s="332">
        <f t="shared" si="63"/>
        <v>96</v>
      </c>
      <c r="AD1469" s="332" t="s">
        <v>240</v>
      </c>
      <c r="AE1469" s="332" t="s">
        <v>508</v>
      </c>
      <c r="AF1469" s="332" t="s">
        <v>240</v>
      </c>
      <c r="AG1469" s="39" t="s">
        <v>631</v>
      </c>
      <c r="AH1469" s="39" t="s">
        <v>2265</v>
      </c>
      <c r="AI1469" s="111" t="s">
        <v>2265</v>
      </c>
      <c r="AL1469" s="336">
        <v>5.49</v>
      </c>
      <c r="AM1469" s="116">
        <v>8.6</v>
      </c>
      <c r="AN1469" s="111">
        <v>14.9</v>
      </c>
      <c r="AO1469" s="111">
        <f t="shared" si="62"/>
        <v>1</v>
      </c>
      <c r="AP1469" s="111">
        <v>1</v>
      </c>
      <c r="AQ1469" s="111"/>
      <c r="AR1469" s="335" t="s">
        <v>240</v>
      </c>
      <c r="AS1469" s="111" t="s">
        <v>240</v>
      </c>
      <c r="AT1469" s="111" t="s">
        <v>295</v>
      </c>
      <c r="AU1469" s="111"/>
      <c r="AV1469" s="39" t="s">
        <v>481</v>
      </c>
      <c r="AW1469" s="39" t="s">
        <v>2266</v>
      </c>
      <c r="AX1469" s="39" t="s">
        <v>483</v>
      </c>
      <c r="AY1469" s="39">
        <v>5.49</v>
      </c>
      <c r="AZ1469" s="334" t="s">
        <v>240</v>
      </c>
      <c r="BA1469" s="39" t="s">
        <v>2267</v>
      </c>
      <c r="BC1469" s="39" t="s">
        <v>2268</v>
      </c>
      <c r="BD1469" s="39" t="s">
        <v>485</v>
      </c>
      <c r="BH1469" s="39" t="s">
        <v>2269</v>
      </c>
      <c r="BI1469" s="39" t="s">
        <v>497</v>
      </c>
      <c r="BL1469" s="39" t="s">
        <v>854</v>
      </c>
      <c r="BM1469" s="39" t="s">
        <v>497</v>
      </c>
      <c r="BN1469" s="39" t="s">
        <v>497</v>
      </c>
      <c r="BO1469" s="39" t="s">
        <v>644</v>
      </c>
      <c r="BP1469" s="107" t="s">
        <v>644</v>
      </c>
      <c r="BQ1469" s="39" t="s">
        <v>2270</v>
      </c>
      <c r="BR1469" s="53"/>
      <c r="BS1469" s="53"/>
      <c r="BT1469" s="53"/>
      <c r="BU1469" s="53"/>
      <c r="BV1469" s="39" t="s">
        <v>489</v>
      </c>
      <c r="BX1469" s="39" t="s">
        <v>2266</v>
      </c>
    </row>
    <row r="1470" spans="3:76" x14ac:dyDescent="0.35">
      <c r="C1470" s="39">
        <v>1190512</v>
      </c>
      <c r="D1470" s="39">
        <v>163389</v>
      </c>
      <c r="E1470" s="39" t="s">
        <v>300</v>
      </c>
      <c r="F1470" s="39" t="s">
        <v>2198</v>
      </c>
      <c r="G1470" s="39">
        <v>1996</v>
      </c>
      <c r="H1470" s="39" t="s">
        <v>2199</v>
      </c>
      <c r="I1470" s="39" t="s">
        <v>2200</v>
      </c>
      <c r="J1470" s="39" t="s">
        <v>502</v>
      </c>
      <c r="K1470" s="39" t="s">
        <v>80</v>
      </c>
      <c r="L1470" s="39" t="s">
        <v>89</v>
      </c>
      <c r="M1470" s="39" t="s">
        <v>90</v>
      </c>
      <c r="N1470" s="39" t="s">
        <v>91</v>
      </c>
      <c r="O1470" s="39" t="s">
        <v>102</v>
      </c>
      <c r="P1470" s="39" t="s">
        <v>103</v>
      </c>
      <c r="Q1470" s="39" t="s">
        <v>104</v>
      </c>
      <c r="R1470" s="39" t="s">
        <v>105</v>
      </c>
      <c r="S1470" s="39" t="s">
        <v>105</v>
      </c>
      <c r="T1470" s="39" t="s">
        <v>2153</v>
      </c>
      <c r="U1470" s="39" t="s">
        <v>31</v>
      </c>
      <c r="V1470" s="35" t="s">
        <v>31</v>
      </c>
      <c r="W1470" s="34" t="s">
        <v>280</v>
      </c>
      <c r="X1470" s="35" t="s">
        <v>284</v>
      </c>
      <c r="Y1470" s="39" t="s">
        <v>848</v>
      </c>
      <c r="Z1470" s="39" t="s">
        <v>239</v>
      </c>
      <c r="AA1470" s="39" t="s">
        <v>239</v>
      </c>
      <c r="AB1470" s="39">
        <v>4</v>
      </c>
      <c r="AC1470" s="332">
        <f t="shared" si="63"/>
        <v>96</v>
      </c>
      <c r="AD1470" s="332" t="s">
        <v>240</v>
      </c>
      <c r="AE1470" s="332" t="s">
        <v>508</v>
      </c>
      <c r="AF1470" s="332" t="s">
        <v>240</v>
      </c>
      <c r="AG1470" s="39" t="s">
        <v>631</v>
      </c>
      <c r="AH1470" s="39" t="s">
        <v>2271</v>
      </c>
      <c r="AI1470" s="111" t="s">
        <v>2271</v>
      </c>
      <c r="AL1470" s="336">
        <v>5.78</v>
      </c>
      <c r="AM1470" s="116">
        <v>10.9</v>
      </c>
      <c r="AN1470" s="111">
        <v>14.8</v>
      </c>
      <c r="AO1470" s="111">
        <f t="shared" ref="AO1470:AO1533" si="64">IF(AP1470=1,1,"xx")</f>
        <v>1</v>
      </c>
      <c r="AP1470" s="111">
        <v>1</v>
      </c>
      <c r="AQ1470" s="111"/>
      <c r="AR1470" s="335" t="s">
        <v>240</v>
      </c>
      <c r="AS1470" s="111" t="s">
        <v>240</v>
      </c>
      <c r="AT1470" s="111" t="s">
        <v>295</v>
      </c>
      <c r="AU1470" s="111"/>
      <c r="AV1470" s="39" t="s">
        <v>481</v>
      </c>
      <c r="AW1470" s="39" t="s">
        <v>2272</v>
      </c>
      <c r="AX1470" s="39" t="s">
        <v>483</v>
      </c>
      <c r="AY1470" s="39">
        <v>5.78</v>
      </c>
      <c r="AZ1470" s="334" t="s">
        <v>240</v>
      </c>
      <c r="BA1470" s="39" t="s">
        <v>2273</v>
      </c>
      <c r="BC1470" s="39" t="s">
        <v>2274</v>
      </c>
      <c r="BD1470" s="39" t="s">
        <v>485</v>
      </c>
      <c r="BH1470" s="39" t="s">
        <v>2275</v>
      </c>
      <c r="BI1470" s="39" t="s">
        <v>497</v>
      </c>
      <c r="BL1470" s="39" t="s">
        <v>854</v>
      </c>
      <c r="BM1470" s="39" t="s">
        <v>497</v>
      </c>
      <c r="BN1470" s="39" t="s">
        <v>497</v>
      </c>
      <c r="BO1470" s="39" t="s">
        <v>644</v>
      </c>
      <c r="BP1470" s="107" t="s">
        <v>644</v>
      </c>
      <c r="BQ1470" s="39" t="s">
        <v>2276</v>
      </c>
      <c r="BR1470" s="53"/>
      <c r="BS1470" s="53"/>
      <c r="BT1470" s="53"/>
      <c r="BU1470" s="53"/>
      <c r="BV1470" s="39" t="s">
        <v>489</v>
      </c>
      <c r="BX1470" s="39" t="s">
        <v>2272</v>
      </c>
    </row>
    <row r="1471" spans="3:76" x14ac:dyDescent="0.35">
      <c r="C1471" s="39">
        <v>1190514</v>
      </c>
      <c r="D1471" s="39">
        <v>163391</v>
      </c>
      <c r="E1471" s="39" t="s">
        <v>300</v>
      </c>
      <c r="F1471" s="39" t="s">
        <v>2198</v>
      </c>
      <c r="G1471" s="39">
        <v>1996</v>
      </c>
      <c r="H1471" s="39" t="s">
        <v>2199</v>
      </c>
      <c r="I1471" s="39" t="s">
        <v>2200</v>
      </c>
      <c r="J1471" s="39" t="s">
        <v>502</v>
      </c>
      <c r="K1471" s="39" t="s">
        <v>80</v>
      </c>
      <c r="L1471" s="39" t="s">
        <v>89</v>
      </c>
      <c r="M1471" s="39" t="s">
        <v>90</v>
      </c>
      <c r="N1471" s="39" t="s">
        <v>91</v>
      </c>
      <c r="O1471" s="39" t="s">
        <v>102</v>
      </c>
      <c r="P1471" s="39" t="s">
        <v>103</v>
      </c>
      <c r="Q1471" s="39" t="s">
        <v>104</v>
      </c>
      <c r="R1471" s="39" t="s">
        <v>105</v>
      </c>
      <c r="S1471" s="39" t="s">
        <v>105</v>
      </c>
      <c r="T1471" s="39" t="s">
        <v>2153</v>
      </c>
      <c r="U1471" s="39" t="s">
        <v>31</v>
      </c>
      <c r="V1471" s="35" t="s">
        <v>31</v>
      </c>
      <c r="W1471" s="34" t="s">
        <v>280</v>
      </c>
      <c r="X1471" s="35" t="s">
        <v>284</v>
      </c>
      <c r="Y1471" s="39" t="s">
        <v>848</v>
      </c>
      <c r="Z1471" s="39" t="s">
        <v>239</v>
      </c>
      <c r="AA1471" s="39" t="s">
        <v>239</v>
      </c>
      <c r="AB1471" s="39">
        <v>4</v>
      </c>
      <c r="AC1471" s="332">
        <f t="shared" si="63"/>
        <v>96</v>
      </c>
      <c r="AD1471" s="332" t="s">
        <v>240</v>
      </c>
      <c r="AE1471" s="332" t="s">
        <v>508</v>
      </c>
      <c r="AF1471" s="332" t="s">
        <v>240</v>
      </c>
      <c r="AG1471" s="39" t="s">
        <v>631</v>
      </c>
      <c r="AH1471" s="39" t="s">
        <v>69</v>
      </c>
      <c r="AI1471" s="111" t="s">
        <v>69</v>
      </c>
      <c r="AL1471" s="336">
        <v>5.69</v>
      </c>
      <c r="AM1471" s="44">
        <v>12.4</v>
      </c>
      <c r="AN1471" s="111">
        <v>14</v>
      </c>
      <c r="AO1471" s="111">
        <f t="shared" si="64"/>
        <v>1</v>
      </c>
      <c r="AP1471" s="111">
        <v>1</v>
      </c>
      <c r="AQ1471" s="111"/>
      <c r="AR1471" s="335" t="s">
        <v>240</v>
      </c>
      <c r="AS1471" s="111" t="s">
        <v>240</v>
      </c>
      <c r="AT1471" s="111" t="s">
        <v>295</v>
      </c>
      <c r="AU1471" s="111"/>
      <c r="AV1471" s="39" t="s">
        <v>481</v>
      </c>
      <c r="AW1471" s="39" t="s">
        <v>2277</v>
      </c>
      <c r="AX1471" s="39" t="s">
        <v>483</v>
      </c>
      <c r="AY1471" s="39">
        <v>5.69</v>
      </c>
      <c r="AZ1471" s="334" t="s">
        <v>240</v>
      </c>
      <c r="BA1471" s="39" t="s">
        <v>2278</v>
      </c>
      <c r="BC1471" s="39" t="s">
        <v>2279</v>
      </c>
      <c r="BD1471" s="39" t="s">
        <v>485</v>
      </c>
      <c r="BH1471" s="39" t="s">
        <v>2280</v>
      </c>
      <c r="BI1471" s="39" t="s">
        <v>497</v>
      </c>
      <c r="BL1471" s="39" t="s">
        <v>854</v>
      </c>
      <c r="BM1471" s="39" t="s">
        <v>497</v>
      </c>
      <c r="BN1471" s="39" t="s">
        <v>497</v>
      </c>
      <c r="BO1471" s="39" t="s">
        <v>644</v>
      </c>
      <c r="BP1471" s="107" t="s">
        <v>644</v>
      </c>
      <c r="BQ1471" s="39" t="s">
        <v>2281</v>
      </c>
      <c r="BR1471" s="53"/>
      <c r="BS1471" s="53"/>
      <c r="BT1471" s="53"/>
      <c r="BU1471" s="53"/>
      <c r="BV1471" s="39" t="s">
        <v>489</v>
      </c>
      <c r="BX1471" s="39" t="s">
        <v>2277</v>
      </c>
    </row>
    <row r="1472" spans="3:76" x14ac:dyDescent="0.35">
      <c r="C1472" s="39">
        <v>1190506</v>
      </c>
      <c r="D1472" s="39">
        <v>163383</v>
      </c>
      <c r="E1472" s="39" t="s">
        <v>300</v>
      </c>
      <c r="F1472" s="39" t="s">
        <v>2198</v>
      </c>
      <c r="G1472" s="39">
        <v>1996</v>
      </c>
      <c r="H1472" s="39" t="s">
        <v>2199</v>
      </c>
      <c r="I1472" s="39" t="s">
        <v>2200</v>
      </c>
      <c r="J1472" s="39" t="s">
        <v>502</v>
      </c>
      <c r="K1472" s="39" t="s">
        <v>80</v>
      </c>
      <c r="L1472" s="39" t="s">
        <v>89</v>
      </c>
      <c r="M1472" s="39" t="s">
        <v>90</v>
      </c>
      <c r="N1472" s="39" t="s">
        <v>91</v>
      </c>
      <c r="O1472" s="39" t="s">
        <v>102</v>
      </c>
      <c r="P1472" s="39" t="s">
        <v>103</v>
      </c>
      <c r="Q1472" s="39" t="s">
        <v>104</v>
      </c>
      <c r="R1472" s="39" t="s">
        <v>105</v>
      </c>
      <c r="S1472" s="39" t="s">
        <v>105</v>
      </c>
      <c r="T1472" s="39" t="s">
        <v>2153</v>
      </c>
      <c r="U1472" s="39" t="s">
        <v>31</v>
      </c>
      <c r="V1472" s="35" t="s">
        <v>31</v>
      </c>
      <c r="W1472" s="34" t="s">
        <v>280</v>
      </c>
      <c r="X1472" s="35" t="s">
        <v>284</v>
      </c>
      <c r="Y1472" s="39" t="s">
        <v>848</v>
      </c>
      <c r="Z1472" s="39" t="s">
        <v>239</v>
      </c>
      <c r="AA1472" s="39" t="s">
        <v>239</v>
      </c>
      <c r="AB1472" s="39">
        <v>4</v>
      </c>
      <c r="AC1472" s="332">
        <f t="shared" si="63"/>
        <v>96</v>
      </c>
      <c r="AD1472" s="332" t="s">
        <v>240</v>
      </c>
      <c r="AE1472" s="332" t="s">
        <v>508</v>
      </c>
      <c r="AF1472" s="332" t="s">
        <v>240</v>
      </c>
      <c r="AG1472" s="39" t="s">
        <v>631</v>
      </c>
      <c r="AH1472" s="39" t="s">
        <v>1363</v>
      </c>
      <c r="AI1472" s="111" t="s">
        <v>1363</v>
      </c>
      <c r="AL1472" s="336">
        <v>6.9</v>
      </c>
      <c r="AM1472" s="116">
        <v>16.8</v>
      </c>
      <c r="AN1472" s="111">
        <v>13.5</v>
      </c>
      <c r="AO1472" s="111">
        <f t="shared" si="64"/>
        <v>1</v>
      </c>
      <c r="AP1472" s="111">
        <v>1</v>
      </c>
      <c r="AQ1472" s="111"/>
      <c r="AR1472" s="335" t="s">
        <v>240</v>
      </c>
      <c r="AS1472" s="111" t="s">
        <v>240</v>
      </c>
      <c r="AT1472" s="111" t="s">
        <v>295</v>
      </c>
      <c r="AU1472" s="111"/>
      <c r="AV1472" s="39" t="s">
        <v>481</v>
      </c>
      <c r="AW1472" s="39" t="s">
        <v>2282</v>
      </c>
      <c r="AX1472" s="39" t="s">
        <v>483</v>
      </c>
      <c r="AY1472" s="39">
        <v>6.9</v>
      </c>
      <c r="AZ1472" s="334" t="s">
        <v>240</v>
      </c>
      <c r="BA1472" s="39" t="s">
        <v>2283</v>
      </c>
      <c r="BC1472" s="39" t="s">
        <v>2284</v>
      </c>
      <c r="BD1472" s="39" t="s">
        <v>485</v>
      </c>
      <c r="BH1472" s="39" t="s">
        <v>2285</v>
      </c>
      <c r="BI1472" s="39" t="s">
        <v>497</v>
      </c>
      <c r="BL1472" s="39" t="s">
        <v>854</v>
      </c>
      <c r="BM1472" s="39" t="s">
        <v>497</v>
      </c>
      <c r="BN1472" s="39" t="s">
        <v>497</v>
      </c>
      <c r="BO1472" s="39" t="s">
        <v>644</v>
      </c>
      <c r="BP1472" s="107" t="s">
        <v>644</v>
      </c>
      <c r="BQ1472" s="39" t="s">
        <v>2286</v>
      </c>
      <c r="BR1472" s="53"/>
      <c r="BS1472" s="53"/>
      <c r="BT1472" s="53"/>
      <c r="BU1472" s="53"/>
      <c r="BV1472" s="39" t="s">
        <v>489</v>
      </c>
      <c r="BX1472" s="39" t="s">
        <v>2282</v>
      </c>
    </row>
    <row r="1473" spans="1:76" x14ac:dyDescent="0.35">
      <c r="C1473" s="39">
        <v>1190510</v>
      </c>
      <c r="D1473" s="39">
        <v>163387</v>
      </c>
      <c r="E1473" s="39" t="s">
        <v>300</v>
      </c>
      <c r="F1473" s="39" t="s">
        <v>2198</v>
      </c>
      <c r="G1473" s="39">
        <v>1996</v>
      </c>
      <c r="H1473" s="39" t="s">
        <v>2199</v>
      </c>
      <c r="I1473" s="39" t="s">
        <v>2200</v>
      </c>
      <c r="J1473" s="39" t="s">
        <v>502</v>
      </c>
      <c r="K1473" s="39" t="s">
        <v>80</v>
      </c>
      <c r="L1473" s="39" t="s">
        <v>89</v>
      </c>
      <c r="M1473" s="39" t="s">
        <v>90</v>
      </c>
      <c r="N1473" s="39" t="s">
        <v>91</v>
      </c>
      <c r="O1473" s="39" t="s">
        <v>102</v>
      </c>
      <c r="P1473" s="39" t="s">
        <v>103</v>
      </c>
      <c r="Q1473" s="39" t="s">
        <v>104</v>
      </c>
      <c r="R1473" s="39" t="s">
        <v>105</v>
      </c>
      <c r="S1473" s="39" t="s">
        <v>105</v>
      </c>
      <c r="T1473" s="39" t="s">
        <v>2153</v>
      </c>
      <c r="U1473" s="39" t="s">
        <v>31</v>
      </c>
      <c r="V1473" s="35" t="s">
        <v>31</v>
      </c>
      <c r="W1473" s="34" t="s">
        <v>280</v>
      </c>
      <c r="X1473" s="35" t="s">
        <v>284</v>
      </c>
      <c r="Y1473" s="39" t="s">
        <v>848</v>
      </c>
      <c r="Z1473" s="39" t="s">
        <v>239</v>
      </c>
      <c r="AA1473" s="39" t="s">
        <v>239</v>
      </c>
      <c r="AB1473" s="39">
        <v>4</v>
      </c>
      <c r="AC1473" s="332">
        <f t="shared" si="63"/>
        <v>96</v>
      </c>
      <c r="AD1473" s="332" t="s">
        <v>240</v>
      </c>
      <c r="AE1473" s="332" t="s">
        <v>508</v>
      </c>
      <c r="AF1473" s="332" t="s">
        <v>240</v>
      </c>
      <c r="AG1473" s="39" t="s">
        <v>631</v>
      </c>
      <c r="AH1473" s="39" t="s">
        <v>2287</v>
      </c>
      <c r="AI1473" s="111" t="s">
        <v>2287</v>
      </c>
      <c r="AL1473" s="336">
        <v>6.12</v>
      </c>
      <c r="AM1473" s="116">
        <v>11.4</v>
      </c>
      <c r="AN1473" s="111">
        <v>8.8000000000000007</v>
      </c>
      <c r="AO1473" s="111">
        <f t="shared" si="64"/>
        <v>1</v>
      </c>
      <c r="AP1473" s="111">
        <v>1</v>
      </c>
      <c r="AQ1473" s="111"/>
      <c r="AR1473" s="335" t="s">
        <v>240</v>
      </c>
      <c r="AS1473" s="111" t="s">
        <v>240</v>
      </c>
      <c r="AT1473" s="111" t="s">
        <v>295</v>
      </c>
      <c r="AU1473" s="111"/>
      <c r="AV1473" s="39" t="s">
        <v>481</v>
      </c>
      <c r="AW1473" s="39" t="s">
        <v>2288</v>
      </c>
      <c r="AX1473" s="39" t="s">
        <v>483</v>
      </c>
      <c r="AY1473" s="39">
        <v>6.12</v>
      </c>
      <c r="AZ1473" s="334" t="s">
        <v>240</v>
      </c>
      <c r="BA1473" s="39" t="s">
        <v>2289</v>
      </c>
      <c r="BC1473" s="39" t="s">
        <v>2290</v>
      </c>
      <c r="BD1473" s="39" t="s">
        <v>485</v>
      </c>
      <c r="BH1473" s="39" t="s">
        <v>2291</v>
      </c>
      <c r="BI1473" s="39" t="s">
        <v>497</v>
      </c>
      <c r="BL1473" s="39" t="s">
        <v>854</v>
      </c>
      <c r="BM1473" s="39" t="s">
        <v>497</v>
      </c>
      <c r="BN1473" s="39" t="s">
        <v>497</v>
      </c>
      <c r="BO1473" s="39" t="s">
        <v>644</v>
      </c>
      <c r="BP1473" s="107" t="s">
        <v>644</v>
      </c>
      <c r="BQ1473" s="39" t="s">
        <v>2292</v>
      </c>
      <c r="BR1473" s="53"/>
      <c r="BS1473" s="53"/>
      <c r="BT1473" s="53"/>
      <c r="BU1473" s="53"/>
      <c r="BV1473" s="39" t="s">
        <v>489</v>
      </c>
      <c r="BX1473" s="39" t="s">
        <v>2288</v>
      </c>
    </row>
    <row r="1474" spans="1:76" x14ac:dyDescent="0.35">
      <c r="C1474" s="39">
        <v>1190516</v>
      </c>
      <c r="D1474" s="39">
        <v>163393</v>
      </c>
      <c r="E1474" s="39" t="s">
        <v>300</v>
      </c>
      <c r="F1474" s="39" t="s">
        <v>2198</v>
      </c>
      <c r="G1474" s="39">
        <v>1996</v>
      </c>
      <c r="H1474" s="39" t="s">
        <v>2199</v>
      </c>
      <c r="I1474" s="39" t="s">
        <v>2200</v>
      </c>
      <c r="J1474" s="39" t="s">
        <v>502</v>
      </c>
      <c r="K1474" s="39" t="s">
        <v>80</v>
      </c>
      <c r="L1474" s="39" t="s">
        <v>89</v>
      </c>
      <c r="M1474" s="39" t="s">
        <v>90</v>
      </c>
      <c r="N1474" s="39" t="s">
        <v>91</v>
      </c>
      <c r="O1474" s="39" t="s">
        <v>102</v>
      </c>
      <c r="P1474" s="39" t="s">
        <v>103</v>
      </c>
      <c r="Q1474" s="39" t="s">
        <v>104</v>
      </c>
      <c r="R1474" s="39" t="s">
        <v>105</v>
      </c>
      <c r="S1474" s="39" t="s">
        <v>105</v>
      </c>
      <c r="T1474" s="39" t="s">
        <v>2153</v>
      </c>
      <c r="U1474" s="39" t="s">
        <v>31</v>
      </c>
      <c r="V1474" s="35" t="s">
        <v>31</v>
      </c>
      <c r="W1474" s="34" t="s">
        <v>280</v>
      </c>
      <c r="X1474" s="35" t="s">
        <v>284</v>
      </c>
      <c r="Y1474" s="39" t="s">
        <v>848</v>
      </c>
      <c r="Z1474" s="39" t="s">
        <v>239</v>
      </c>
      <c r="AA1474" s="39" t="s">
        <v>239</v>
      </c>
      <c r="AB1474" s="39">
        <v>4</v>
      </c>
      <c r="AC1474" s="332">
        <f t="shared" si="63"/>
        <v>96</v>
      </c>
      <c r="AD1474" s="332" t="s">
        <v>240</v>
      </c>
      <c r="AE1474" s="332" t="s">
        <v>508</v>
      </c>
      <c r="AF1474" s="332" t="s">
        <v>240</v>
      </c>
      <c r="AG1474" s="39" t="s">
        <v>631</v>
      </c>
      <c r="AH1474" s="39" t="s">
        <v>2293</v>
      </c>
      <c r="AI1474" s="111" t="s">
        <v>2293</v>
      </c>
      <c r="AL1474" s="336">
        <v>6.39</v>
      </c>
      <c r="AM1474" s="44">
        <v>17.399999999999999</v>
      </c>
      <c r="AN1474" s="111">
        <v>17.399999999999999</v>
      </c>
      <c r="AO1474" s="111">
        <f t="shared" si="64"/>
        <v>1</v>
      </c>
      <c r="AP1474" s="111">
        <v>1</v>
      </c>
      <c r="AQ1474" s="111"/>
      <c r="AR1474" s="335" t="s">
        <v>240</v>
      </c>
      <c r="AS1474" s="111" t="s">
        <v>240</v>
      </c>
      <c r="AT1474" s="111" t="s">
        <v>295</v>
      </c>
      <c r="AU1474" s="111"/>
      <c r="AV1474" s="39" t="s">
        <v>481</v>
      </c>
      <c r="AW1474" s="39" t="s">
        <v>2294</v>
      </c>
      <c r="AX1474" s="39" t="s">
        <v>483</v>
      </c>
      <c r="AY1474" s="39">
        <v>6.39</v>
      </c>
      <c r="AZ1474" s="334" t="s">
        <v>240</v>
      </c>
      <c r="BA1474" s="39" t="s">
        <v>2295</v>
      </c>
      <c r="BC1474" s="39" t="s">
        <v>2296</v>
      </c>
      <c r="BD1474" s="39" t="s">
        <v>485</v>
      </c>
      <c r="BH1474" s="39" t="s">
        <v>2297</v>
      </c>
      <c r="BI1474" s="39" t="s">
        <v>497</v>
      </c>
      <c r="BL1474" s="39" t="s">
        <v>854</v>
      </c>
      <c r="BM1474" s="39" t="s">
        <v>497</v>
      </c>
      <c r="BN1474" s="39" t="s">
        <v>497</v>
      </c>
      <c r="BO1474" s="39" t="s">
        <v>644</v>
      </c>
      <c r="BP1474" s="107" t="s">
        <v>644</v>
      </c>
      <c r="BQ1474" s="39" t="s">
        <v>2298</v>
      </c>
      <c r="BR1474" s="53"/>
      <c r="BS1474" s="53"/>
      <c r="BT1474" s="53"/>
      <c r="BU1474" s="53"/>
      <c r="BV1474" s="39" t="s">
        <v>489</v>
      </c>
      <c r="BX1474" s="39" t="s">
        <v>2294</v>
      </c>
    </row>
    <row r="1475" spans="1:76" x14ac:dyDescent="0.35">
      <c r="A1475" s="34" t="s">
        <v>297</v>
      </c>
      <c r="B1475" s="34"/>
      <c r="C1475" s="34"/>
      <c r="D1475" s="34"/>
      <c r="E1475" s="34" t="s">
        <v>1372</v>
      </c>
      <c r="F1475" s="34" t="s">
        <v>1396</v>
      </c>
      <c r="G1475" s="41">
        <v>2004</v>
      </c>
      <c r="H1475" s="34"/>
      <c r="I1475" s="34"/>
      <c r="J1475" s="34"/>
      <c r="K1475" s="39" t="s">
        <v>80</v>
      </c>
      <c r="L1475" s="39" t="s">
        <v>89</v>
      </c>
      <c r="M1475" s="39" t="s">
        <v>90</v>
      </c>
      <c r="N1475" s="39" t="s">
        <v>91</v>
      </c>
      <c r="O1475" s="39" t="s">
        <v>102</v>
      </c>
      <c r="P1475" s="39" t="s">
        <v>103</v>
      </c>
      <c r="Q1475" s="39" t="s">
        <v>104</v>
      </c>
      <c r="R1475" s="35" t="s">
        <v>105</v>
      </c>
      <c r="S1475" s="35" t="s">
        <v>105</v>
      </c>
      <c r="T1475" s="34" t="s">
        <v>2153</v>
      </c>
      <c r="U1475" s="39" t="s">
        <v>31</v>
      </c>
      <c r="V1475" s="35" t="s">
        <v>31</v>
      </c>
      <c r="W1475" s="34" t="s">
        <v>280</v>
      </c>
      <c r="X1475" s="35" t="s">
        <v>284</v>
      </c>
      <c r="Y1475" s="115"/>
      <c r="Z1475" s="39" t="s">
        <v>239</v>
      </c>
      <c r="AA1475" s="112"/>
      <c r="AB1475" s="115"/>
      <c r="AC1475" s="341"/>
      <c r="AD1475" s="341" t="s">
        <v>240</v>
      </c>
      <c r="AE1475" s="41" t="s">
        <v>508</v>
      </c>
      <c r="AF1475" s="332" t="s">
        <v>240</v>
      </c>
      <c r="AG1475" s="112"/>
      <c r="AH1475" s="346">
        <v>96.6</v>
      </c>
      <c r="AI1475" s="111">
        <v>96.6</v>
      </c>
      <c r="AJ1475" s="346"/>
      <c r="AK1475" s="349"/>
      <c r="AL1475" s="336">
        <v>8</v>
      </c>
      <c r="AM1475" s="44">
        <v>90.075590000000005</v>
      </c>
      <c r="AN1475" s="111">
        <v>0.42</v>
      </c>
      <c r="AO1475" s="111">
        <f t="shared" si="64"/>
        <v>1</v>
      </c>
      <c r="AP1475" s="111">
        <v>1</v>
      </c>
      <c r="AQ1475" s="111"/>
      <c r="AR1475" s="335" t="s">
        <v>295</v>
      </c>
      <c r="AS1475" s="111" t="s">
        <v>240</v>
      </c>
      <c r="AT1475" s="111" t="s">
        <v>295</v>
      </c>
      <c r="AU1475" s="111" t="s">
        <v>240</v>
      </c>
      <c r="AV1475" s="349"/>
      <c r="AW1475" s="348"/>
      <c r="AX1475" s="349">
        <v>25</v>
      </c>
      <c r="AY1475" s="348">
        <v>8</v>
      </c>
      <c r="AZ1475" s="334" t="s">
        <v>240</v>
      </c>
      <c r="BA1475" s="130"/>
      <c r="BB1475" s="130">
        <v>90.075590000000005</v>
      </c>
      <c r="BC1475" s="348">
        <v>0.42</v>
      </c>
      <c r="BD1475" s="348"/>
      <c r="BE1475" s="346"/>
      <c r="BF1475" s="348">
        <v>0.42</v>
      </c>
      <c r="BG1475" s="348"/>
      <c r="BH1475" s="348"/>
      <c r="BI1475" s="348"/>
      <c r="BJ1475" s="361">
        <v>10</v>
      </c>
      <c r="BK1475" s="346">
        <v>15.030000000000001</v>
      </c>
      <c r="BL1475" s="346">
        <v>12.76</v>
      </c>
      <c r="BM1475" s="346">
        <v>33.22</v>
      </c>
      <c r="BN1475" s="346">
        <v>2.645</v>
      </c>
      <c r="BO1475" s="346">
        <v>88.83</v>
      </c>
      <c r="BP1475" s="347">
        <v>5.71</v>
      </c>
      <c r="BQ1475" s="346">
        <v>62.15</v>
      </c>
      <c r="BR1475" s="346"/>
      <c r="BS1475" s="34"/>
      <c r="BT1475" s="34"/>
      <c r="BU1475" s="34"/>
      <c r="BV1475" s="34"/>
      <c r="BW1475" s="34"/>
      <c r="BX1475" s="34"/>
    </row>
    <row r="1476" spans="1:76" x14ac:dyDescent="0.35">
      <c r="A1476" s="34" t="s">
        <v>297</v>
      </c>
      <c r="B1476" s="34"/>
      <c r="C1476" s="34"/>
      <c r="D1476" s="34"/>
      <c r="E1476" s="34" t="s">
        <v>1372</v>
      </c>
      <c r="F1476" s="34" t="s">
        <v>1396</v>
      </c>
      <c r="G1476" s="41">
        <v>2004</v>
      </c>
      <c r="H1476" s="34"/>
      <c r="I1476" s="34"/>
      <c r="J1476" s="34"/>
      <c r="K1476" s="39" t="s">
        <v>80</v>
      </c>
      <c r="L1476" s="39" t="s">
        <v>89</v>
      </c>
      <c r="M1476" s="39" t="s">
        <v>90</v>
      </c>
      <c r="N1476" s="39" t="s">
        <v>91</v>
      </c>
      <c r="O1476" s="39" t="s">
        <v>102</v>
      </c>
      <c r="P1476" s="39" t="s">
        <v>103</v>
      </c>
      <c r="Q1476" s="39" t="s">
        <v>104</v>
      </c>
      <c r="R1476" s="35" t="s">
        <v>105</v>
      </c>
      <c r="S1476" s="35" t="s">
        <v>105</v>
      </c>
      <c r="T1476" s="34" t="s">
        <v>2153</v>
      </c>
      <c r="U1476" s="39" t="s">
        <v>31</v>
      </c>
      <c r="V1476" s="35" t="s">
        <v>31</v>
      </c>
      <c r="W1476" s="34" t="s">
        <v>280</v>
      </c>
      <c r="X1476" s="35" t="s">
        <v>284</v>
      </c>
      <c r="Y1476" s="115"/>
      <c r="Z1476" s="39" t="s">
        <v>239</v>
      </c>
      <c r="AA1476" s="112"/>
      <c r="AB1476" s="115"/>
      <c r="AC1476" s="341"/>
      <c r="AD1476" s="341" t="s">
        <v>240</v>
      </c>
      <c r="AE1476" s="41" t="s">
        <v>508</v>
      </c>
      <c r="AF1476" s="332" t="s">
        <v>240</v>
      </c>
      <c r="AG1476" s="112"/>
      <c r="AH1476" s="346">
        <v>106.1</v>
      </c>
      <c r="AI1476" s="111">
        <v>106.1</v>
      </c>
      <c r="AJ1476" s="346"/>
      <c r="AK1476" s="349"/>
      <c r="AL1476" s="336">
        <v>8</v>
      </c>
      <c r="AM1476" s="44">
        <v>90.075590000000005</v>
      </c>
      <c r="AN1476" s="111">
        <v>0.41</v>
      </c>
      <c r="AO1476" s="111">
        <f t="shared" si="64"/>
        <v>1</v>
      </c>
      <c r="AP1476" s="111">
        <v>1</v>
      </c>
      <c r="AQ1476" s="111"/>
      <c r="AR1476" s="335" t="s">
        <v>295</v>
      </c>
      <c r="AS1476" s="111" t="s">
        <v>240</v>
      </c>
      <c r="AT1476" s="111" t="s">
        <v>295</v>
      </c>
      <c r="AU1476" s="111" t="s">
        <v>240</v>
      </c>
      <c r="AV1476" s="349"/>
      <c r="AW1476" s="348"/>
      <c r="AX1476" s="349">
        <v>25</v>
      </c>
      <c r="AY1476" s="348">
        <v>8</v>
      </c>
      <c r="AZ1476" s="334" t="s">
        <v>240</v>
      </c>
      <c r="BA1476" s="130"/>
      <c r="BB1476" s="130">
        <v>90.075590000000005</v>
      </c>
      <c r="BC1476" s="348">
        <v>0.41</v>
      </c>
      <c r="BD1476" s="348"/>
      <c r="BE1476" s="346"/>
      <c r="BF1476" s="348">
        <v>0.41</v>
      </c>
      <c r="BG1476" s="348"/>
      <c r="BH1476" s="348"/>
      <c r="BI1476" s="348"/>
      <c r="BJ1476" s="361">
        <v>10</v>
      </c>
      <c r="BK1476" s="346">
        <v>15.030000000000001</v>
      </c>
      <c r="BL1476" s="346">
        <v>12.76</v>
      </c>
      <c r="BM1476" s="346">
        <v>33.22</v>
      </c>
      <c r="BN1476" s="346">
        <v>2.645</v>
      </c>
      <c r="BO1476" s="346">
        <v>88.83</v>
      </c>
      <c r="BP1476" s="347">
        <v>5.71</v>
      </c>
      <c r="BQ1476" s="346">
        <v>62.15</v>
      </c>
      <c r="BR1476" s="346"/>
      <c r="BS1476" s="34"/>
      <c r="BT1476" s="34"/>
      <c r="BU1476" s="34"/>
      <c r="BV1476" s="34"/>
      <c r="BW1476" s="34"/>
      <c r="BX1476" s="34"/>
    </row>
    <row r="1477" spans="1:76" x14ac:dyDescent="0.35">
      <c r="A1477" s="34" t="s">
        <v>297</v>
      </c>
      <c r="B1477" s="34"/>
      <c r="C1477" s="34"/>
      <c r="D1477" s="34"/>
      <c r="E1477" s="34" t="s">
        <v>1372</v>
      </c>
      <c r="F1477" s="34" t="s">
        <v>1396</v>
      </c>
      <c r="G1477" s="41">
        <v>2004</v>
      </c>
      <c r="H1477" s="34"/>
      <c r="I1477" s="34"/>
      <c r="J1477" s="34"/>
      <c r="K1477" s="39" t="s">
        <v>80</v>
      </c>
      <c r="L1477" s="39" t="s">
        <v>89</v>
      </c>
      <c r="M1477" s="39" t="s">
        <v>90</v>
      </c>
      <c r="N1477" s="39" t="s">
        <v>91</v>
      </c>
      <c r="O1477" s="39" t="s">
        <v>102</v>
      </c>
      <c r="P1477" s="39" t="s">
        <v>103</v>
      </c>
      <c r="Q1477" s="39" t="s">
        <v>104</v>
      </c>
      <c r="R1477" s="35" t="s">
        <v>105</v>
      </c>
      <c r="S1477" s="35" t="s">
        <v>105</v>
      </c>
      <c r="T1477" s="34" t="s">
        <v>2153</v>
      </c>
      <c r="U1477" s="39" t="s">
        <v>31</v>
      </c>
      <c r="V1477" s="35" t="s">
        <v>31</v>
      </c>
      <c r="W1477" s="34" t="s">
        <v>280</v>
      </c>
      <c r="X1477" s="35" t="s">
        <v>284</v>
      </c>
      <c r="Y1477" s="115"/>
      <c r="Z1477" s="39" t="s">
        <v>239</v>
      </c>
      <c r="AA1477" s="112"/>
      <c r="AB1477" s="115"/>
      <c r="AC1477" s="341"/>
      <c r="AD1477" s="341" t="s">
        <v>240</v>
      </c>
      <c r="AE1477" s="41" t="s">
        <v>508</v>
      </c>
      <c r="AF1477" s="332" t="s">
        <v>240</v>
      </c>
      <c r="AG1477" s="112"/>
      <c r="AH1477" s="346">
        <v>129</v>
      </c>
      <c r="AI1477" s="111">
        <v>129</v>
      </c>
      <c r="AJ1477" s="346"/>
      <c r="AK1477" s="349"/>
      <c r="AL1477" s="336">
        <v>8</v>
      </c>
      <c r="AM1477" s="44">
        <v>90.075590000000005</v>
      </c>
      <c r="AN1477" s="111">
        <v>0.51</v>
      </c>
      <c r="AO1477" s="111">
        <f t="shared" si="64"/>
        <v>1</v>
      </c>
      <c r="AP1477" s="111">
        <v>1</v>
      </c>
      <c r="AQ1477" s="111"/>
      <c r="AR1477" s="335" t="s">
        <v>295</v>
      </c>
      <c r="AS1477" s="111" t="s">
        <v>240</v>
      </c>
      <c r="AT1477" s="111" t="s">
        <v>295</v>
      </c>
      <c r="AU1477" s="111" t="s">
        <v>240</v>
      </c>
      <c r="AV1477" s="349"/>
      <c r="AW1477" s="348"/>
      <c r="AX1477" s="349">
        <v>25</v>
      </c>
      <c r="AY1477" s="348">
        <v>8</v>
      </c>
      <c r="AZ1477" s="334" t="s">
        <v>240</v>
      </c>
      <c r="BA1477" s="130"/>
      <c r="BB1477" s="130">
        <v>90.075590000000005</v>
      </c>
      <c r="BC1477" s="348">
        <v>0.51</v>
      </c>
      <c r="BD1477" s="348"/>
      <c r="BE1477" s="346"/>
      <c r="BF1477" s="348">
        <v>0.51</v>
      </c>
      <c r="BG1477" s="348"/>
      <c r="BH1477" s="348"/>
      <c r="BI1477" s="348"/>
      <c r="BJ1477" s="361">
        <v>10</v>
      </c>
      <c r="BK1477" s="346">
        <v>15.030000000000001</v>
      </c>
      <c r="BL1477" s="346">
        <v>12.76</v>
      </c>
      <c r="BM1477" s="346">
        <v>33.22</v>
      </c>
      <c r="BN1477" s="346">
        <v>2.645</v>
      </c>
      <c r="BO1477" s="346">
        <v>88.83</v>
      </c>
      <c r="BP1477" s="347">
        <v>5.71</v>
      </c>
      <c r="BQ1477" s="346">
        <v>62.15</v>
      </c>
      <c r="BR1477" s="346"/>
      <c r="BS1477" s="34"/>
      <c r="BT1477" s="34"/>
      <c r="BU1477" s="34"/>
      <c r="BV1477" s="34"/>
      <c r="BW1477" s="34"/>
      <c r="BX1477" s="34"/>
    </row>
    <row r="1478" spans="1:76" x14ac:dyDescent="0.35">
      <c r="A1478" s="34" t="s">
        <v>297</v>
      </c>
      <c r="B1478" s="34"/>
      <c r="C1478" s="34"/>
      <c r="D1478" s="34"/>
      <c r="E1478" s="34" t="s">
        <v>1372</v>
      </c>
      <c r="F1478" s="34" t="s">
        <v>1396</v>
      </c>
      <c r="G1478" s="41">
        <v>2004</v>
      </c>
      <c r="H1478" s="34"/>
      <c r="I1478" s="34"/>
      <c r="J1478" s="34"/>
      <c r="K1478" s="39" t="s">
        <v>80</v>
      </c>
      <c r="L1478" s="39" t="s">
        <v>89</v>
      </c>
      <c r="M1478" s="39" t="s">
        <v>90</v>
      </c>
      <c r="N1478" s="39" t="s">
        <v>91</v>
      </c>
      <c r="O1478" s="39" t="s">
        <v>102</v>
      </c>
      <c r="P1478" s="39" t="s">
        <v>103</v>
      </c>
      <c r="Q1478" s="39" t="s">
        <v>104</v>
      </c>
      <c r="R1478" s="35" t="s">
        <v>105</v>
      </c>
      <c r="S1478" s="35" t="s">
        <v>105</v>
      </c>
      <c r="T1478" s="34" t="s">
        <v>2153</v>
      </c>
      <c r="U1478" s="39" t="s">
        <v>31</v>
      </c>
      <c r="V1478" s="35" t="s">
        <v>31</v>
      </c>
      <c r="W1478" s="34" t="s">
        <v>280</v>
      </c>
      <c r="X1478" s="35" t="s">
        <v>284</v>
      </c>
      <c r="Y1478" s="115"/>
      <c r="Z1478" s="39" t="s">
        <v>239</v>
      </c>
      <c r="AA1478" s="112"/>
      <c r="AB1478" s="115"/>
      <c r="AC1478" s="341"/>
      <c r="AD1478" s="341" t="s">
        <v>240</v>
      </c>
      <c r="AE1478" s="41" t="s">
        <v>508</v>
      </c>
      <c r="AF1478" s="332" t="s">
        <v>240</v>
      </c>
      <c r="AG1478" s="112"/>
      <c r="AH1478" s="346">
        <v>137</v>
      </c>
      <c r="AI1478" s="111">
        <v>137</v>
      </c>
      <c r="AJ1478" s="346"/>
      <c r="AK1478" s="349"/>
      <c r="AL1478" s="336">
        <v>8</v>
      </c>
      <c r="AM1478" s="44">
        <v>90.075590000000005</v>
      </c>
      <c r="AN1478" s="111">
        <v>2.96</v>
      </c>
      <c r="AO1478" s="111">
        <f t="shared" si="64"/>
        <v>1</v>
      </c>
      <c r="AP1478" s="111">
        <v>1</v>
      </c>
      <c r="AQ1478" s="111"/>
      <c r="AR1478" s="335" t="s">
        <v>295</v>
      </c>
      <c r="AS1478" s="111" t="s">
        <v>240</v>
      </c>
      <c r="AT1478" s="111" t="s">
        <v>295</v>
      </c>
      <c r="AU1478" s="111" t="s">
        <v>240</v>
      </c>
      <c r="AV1478" s="349"/>
      <c r="AW1478" s="348"/>
      <c r="AX1478" s="349">
        <v>25</v>
      </c>
      <c r="AY1478" s="348">
        <v>8</v>
      </c>
      <c r="AZ1478" s="334" t="s">
        <v>240</v>
      </c>
      <c r="BA1478" s="130"/>
      <c r="BB1478" s="130">
        <v>90.075590000000005</v>
      </c>
      <c r="BC1478" s="348">
        <v>2.96</v>
      </c>
      <c r="BD1478" s="348"/>
      <c r="BE1478" s="346"/>
      <c r="BF1478" s="348">
        <v>2.96</v>
      </c>
      <c r="BG1478" s="348"/>
      <c r="BH1478" s="348"/>
      <c r="BI1478" s="348"/>
      <c r="BJ1478" s="361">
        <v>10</v>
      </c>
      <c r="BK1478" s="346">
        <v>15.030000000000001</v>
      </c>
      <c r="BL1478" s="346">
        <v>12.76</v>
      </c>
      <c r="BM1478" s="346">
        <v>33.22</v>
      </c>
      <c r="BN1478" s="346">
        <v>2.645</v>
      </c>
      <c r="BO1478" s="346">
        <v>88.83</v>
      </c>
      <c r="BP1478" s="347">
        <v>5.71</v>
      </c>
      <c r="BQ1478" s="346">
        <v>62.15</v>
      </c>
      <c r="BR1478" s="346"/>
      <c r="BS1478" s="34"/>
      <c r="BT1478" s="34"/>
      <c r="BU1478" s="34"/>
      <c r="BV1478" s="34"/>
      <c r="BW1478" s="34"/>
      <c r="BX1478" s="34"/>
    </row>
    <row r="1479" spans="1:76" x14ac:dyDescent="0.35">
      <c r="A1479" s="34" t="s">
        <v>297</v>
      </c>
      <c r="B1479" s="34"/>
      <c r="C1479" s="34"/>
      <c r="D1479" s="34"/>
      <c r="E1479" s="34" t="s">
        <v>1372</v>
      </c>
      <c r="F1479" s="34" t="s">
        <v>1396</v>
      </c>
      <c r="G1479" s="41">
        <v>2004</v>
      </c>
      <c r="H1479" s="34"/>
      <c r="I1479" s="34"/>
      <c r="J1479" s="34"/>
      <c r="K1479" s="39" t="s">
        <v>80</v>
      </c>
      <c r="L1479" s="39" t="s">
        <v>89</v>
      </c>
      <c r="M1479" s="39" t="s">
        <v>90</v>
      </c>
      <c r="N1479" s="39" t="s">
        <v>91</v>
      </c>
      <c r="O1479" s="39" t="s">
        <v>102</v>
      </c>
      <c r="P1479" s="39" t="s">
        <v>103</v>
      </c>
      <c r="Q1479" s="39" t="s">
        <v>104</v>
      </c>
      <c r="R1479" s="35" t="s">
        <v>105</v>
      </c>
      <c r="S1479" s="35" t="s">
        <v>105</v>
      </c>
      <c r="T1479" s="34" t="s">
        <v>2153</v>
      </c>
      <c r="U1479" s="39" t="s">
        <v>31</v>
      </c>
      <c r="V1479" s="35" t="s">
        <v>31</v>
      </c>
      <c r="W1479" s="34" t="s">
        <v>280</v>
      </c>
      <c r="X1479" s="35" t="s">
        <v>284</v>
      </c>
      <c r="Y1479" s="115"/>
      <c r="Z1479" s="39" t="s">
        <v>239</v>
      </c>
      <c r="AA1479" s="112"/>
      <c r="AB1479" s="115"/>
      <c r="AC1479" s="341"/>
      <c r="AD1479" s="341" t="s">
        <v>240</v>
      </c>
      <c r="AE1479" s="41" t="s">
        <v>508</v>
      </c>
      <c r="AF1479" s="332" t="s">
        <v>240</v>
      </c>
      <c r="AG1479" s="112"/>
      <c r="AH1479" s="346">
        <v>259.5</v>
      </c>
      <c r="AI1479" s="111">
        <v>259.5</v>
      </c>
      <c r="AJ1479" s="346"/>
      <c r="AK1479" s="349"/>
      <c r="AL1479" s="336">
        <v>8</v>
      </c>
      <c r="AM1479" s="44">
        <v>90.075590000000005</v>
      </c>
      <c r="AN1479" s="111">
        <v>3.94</v>
      </c>
      <c r="AO1479" s="111">
        <f t="shared" si="64"/>
        <v>1</v>
      </c>
      <c r="AP1479" s="111">
        <v>1</v>
      </c>
      <c r="AQ1479" s="111"/>
      <c r="AR1479" s="335" t="s">
        <v>295</v>
      </c>
      <c r="AS1479" s="111" t="s">
        <v>240</v>
      </c>
      <c r="AT1479" s="111" t="s">
        <v>295</v>
      </c>
      <c r="AU1479" s="111" t="s">
        <v>240</v>
      </c>
      <c r="AV1479" s="349"/>
      <c r="AW1479" s="348"/>
      <c r="AX1479" s="349">
        <v>25</v>
      </c>
      <c r="AY1479" s="348">
        <v>8</v>
      </c>
      <c r="AZ1479" s="334" t="s">
        <v>240</v>
      </c>
      <c r="BA1479" s="130"/>
      <c r="BB1479" s="130">
        <v>90.075590000000005</v>
      </c>
      <c r="BC1479" s="348">
        <v>3.94</v>
      </c>
      <c r="BD1479" s="348"/>
      <c r="BE1479" s="346"/>
      <c r="BF1479" s="348">
        <v>3.94</v>
      </c>
      <c r="BG1479" s="348"/>
      <c r="BH1479" s="348"/>
      <c r="BI1479" s="348"/>
      <c r="BJ1479" s="361">
        <v>10</v>
      </c>
      <c r="BK1479" s="346">
        <v>15.030000000000001</v>
      </c>
      <c r="BL1479" s="346">
        <v>12.76</v>
      </c>
      <c r="BM1479" s="346">
        <v>33.22</v>
      </c>
      <c r="BN1479" s="346">
        <v>2.645</v>
      </c>
      <c r="BO1479" s="346">
        <v>88.83</v>
      </c>
      <c r="BP1479" s="347">
        <v>5.71</v>
      </c>
      <c r="BQ1479" s="346">
        <v>62.15</v>
      </c>
      <c r="BR1479" s="346"/>
      <c r="BS1479" s="34"/>
      <c r="BT1479" s="34"/>
      <c r="BU1479" s="34"/>
      <c r="BV1479" s="34"/>
      <c r="BW1479" s="34"/>
      <c r="BX1479" s="34"/>
    </row>
    <row r="1480" spans="1:76" x14ac:dyDescent="0.35">
      <c r="A1480" s="34" t="s">
        <v>297</v>
      </c>
      <c r="B1480" s="34"/>
      <c r="C1480" s="34"/>
      <c r="D1480" s="34"/>
      <c r="E1480" s="34" t="s">
        <v>1372</v>
      </c>
      <c r="F1480" s="34" t="s">
        <v>1396</v>
      </c>
      <c r="G1480" s="41">
        <v>2004</v>
      </c>
      <c r="H1480" s="34"/>
      <c r="I1480" s="34"/>
      <c r="J1480" s="34"/>
      <c r="K1480" s="39" t="s">
        <v>80</v>
      </c>
      <c r="L1480" s="39" t="s">
        <v>89</v>
      </c>
      <c r="M1480" s="39" t="s">
        <v>90</v>
      </c>
      <c r="N1480" s="39" t="s">
        <v>91</v>
      </c>
      <c r="O1480" s="39" t="s">
        <v>102</v>
      </c>
      <c r="P1480" s="39" t="s">
        <v>103</v>
      </c>
      <c r="Q1480" s="39" t="s">
        <v>104</v>
      </c>
      <c r="R1480" s="35" t="s">
        <v>105</v>
      </c>
      <c r="S1480" s="35" t="s">
        <v>105</v>
      </c>
      <c r="T1480" s="34" t="s">
        <v>2153</v>
      </c>
      <c r="U1480" s="39" t="s">
        <v>31</v>
      </c>
      <c r="V1480" s="35" t="s">
        <v>31</v>
      </c>
      <c r="W1480" s="34" t="s">
        <v>280</v>
      </c>
      <c r="X1480" s="35" t="s">
        <v>284</v>
      </c>
      <c r="Y1480" s="115"/>
      <c r="Z1480" s="39" t="s">
        <v>239</v>
      </c>
      <c r="AA1480" s="112"/>
      <c r="AB1480" s="115"/>
      <c r="AC1480" s="341"/>
      <c r="AD1480" s="341" t="s">
        <v>240</v>
      </c>
      <c r="AE1480" s="41" t="s">
        <v>508</v>
      </c>
      <c r="AF1480" s="332" t="s">
        <v>240</v>
      </c>
      <c r="AG1480" s="112"/>
      <c r="AH1480" s="346">
        <v>283.60000000000002</v>
      </c>
      <c r="AI1480" s="111">
        <v>283.60000000000002</v>
      </c>
      <c r="AJ1480" s="346"/>
      <c r="AK1480" s="349"/>
      <c r="AL1480" s="336">
        <v>8</v>
      </c>
      <c r="AM1480" s="44">
        <v>90.075590000000005</v>
      </c>
      <c r="AN1480" s="111">
        <v>2.42</v>
      </c>
      <c r="AO1480" s="111">
        <f t="shared" si="64"/>
        <v>1</v>
      </c>
      <c r="AP1480" s="111">
        <v>1</v>
      </c>
      <c r="AQ1480" s="111"/>
      <c r="AR1480" s="335" t="s">
        <v>295</v>
      </c>
      <c r="AS1480" s="111" t="s">
        <v>240</v>
      </c>
      <c r="AT1480" s="111" t="s">
        <v>295</v>
      </c>
      <c r="AU1480" s="111" t="s">
        <v>240</v>
      </c>
      <c r="AV1480" s="349"/>
      <c r="AW1480" s="348"/>
      <c r="AX1480" s="349">
        <v>25</v>
      </c>
      <c r="AY1480" s="348">
        <v>8</v>
      </c>
      <c r="AZ1480" s="334" t="s">
        <v>240</v>
      </c>
      <c r="BA1480" s="130"/>
      <c r="BB1480" s="130">
        <v>90.075590000000005</v>
      </c>
      <c r="BC1480" s="348">
        <v>2.42</v>
      </c>
      <c r="BD1480" s="348"/>
      <c r="BE1480" s="346"/>
      <c r="BF1480" s="348">
        <v>2.42</v>
      </c>
      <c r="BG1480" s="348"/>
      <c r="BH1480" s="348"/>
      <c r="BI1480" s="348"/>
      <c r="BJ1480" s="361">
        <v>10</v>
      </c>
      <c r="BK1480" s="346">
        <v>15.030000000000001</v>
      </c>
      <c r="BL1480" s="346">
        <v>12.76</v>
      </c>
      <c r="BM1480" s="346">
        <v>33.22</v>
      </c>
      <c r="BN1480" s="346">
        <v>2.645</v>
      </c>
      <c r="BO1480" s="346">
        <v>88.83</v>
      </c>
      <c r="BP1480" s="347">
        <v>5.71</v>
      </c>
      <c r="BQ1480" s="346">
        <v>62.15</v>
      </c>
      <c r="BR1480" s="346"/>
      <c r="BS1480" s="34"/>
      <c r="BT1480" s="34"/>
      <c r="BU1480" s="34"/>
      <c r="BV1480" s="34"/>
      <c r="BW1480" s="34"/>
      <c r="BX1480" s="34"/>
    </row>
    <row r="1481" spans="1:76" x14ac:dyDescent="0.35">
      <c r="A1481" s="34" t="s">
        <v>297</v>
      </c>
      <c r="B1481" s="34"/>
      <c r="C1481" s="34"/>
      <c r="D1481" s="34"/>
      <c r="E1481" s="34" t="s">
        <v>1372</v>
      </c>
      <c r="F1481" s="34" t="s">
        <v>1396</v>
      </c>
      <c r="G1481" s="41">
        <v>2004</v>
      </c>
      <c r="H1481" s="34"/>
      <c r="I1481" s="34"/>
      <c r="J1481" s="34"/>
      <c r="K1481" s="39" t="s">
        <v>80</v>
      </c>
      <c r="L1481" s="39" t="s">
        <v>89</v>
      </c>
      <c r="M1481" s="39" t="s">
        <v>90</v>
      </c>
      <c r="N1481" s="39" t="s">
        <v>91</v>
      </c>
      <c r="O1481" s="39" t="s">
        <v>102</v>
      </c>
      <c r="P1481" s="39" t="s">
        <v>103</v>
      </c>
      <c r="Q1481" s="39" t="s">
        <v>104</v>
      </c>
      <c r="R1481" s="35" t="s">
        <v>105</v>
      </c>
      <c r="S1481" s="35" t="s">
        <v>105</v>
      </c>
      <c r="T1481" s="34" t="s">
        <v>2153</v>
      </c>
      <c r="U1481" s="39" t="s">
        <v>31</v>
      </c>
      <c r="V1481" s="35" t="s">
        <v>31</v>
      </c>
      <c r="W1481" s="34" t="s">
        <v>280</v>
      </c>
      <c r="X1481" s="35" t="s">
        <v>284</v>
      </c>
      <c r="Y1481" s="115"/>
      <c r="Z1481" s="39" t="s">
        <v>239</v>
      </c>
      <c r="AA1481" s="112"/>
      <c r="AB1481" s="115"/>
      <c r="AC1481" s="341"/>
      <c r="AD1481" s="341" t="s">
        <v>240</v>
      </c>
      <c r="AE1481" s="41" t="s">
        <v>508</v>
      </c>
      <c r="AF1481" s="332" t="s">
        <v>240</v>
      </c>
      <c r="AG1481" s="112"/>
      <c r="AH1481" s="346">
        <v>363.6</v>
      </c>
      <c r="AI1481" s="111">
        <v>363.6</v>
      </c>
      <c r="AJ1481" s="346"/>
      <c r="AK1481" s="349"/>
      <c r="AL1481" s="336">
        <v>8</v>
      </c>
      <c r="AM1481" s="44">
        <v>90.075590000000005</v>
      </c>
      <c r="AN1481" s="111">
        <v>2.46</v>
      </c>
      <c r="AO1481" s="111">
        <f t="shared" si="64"/>
        <v>1</v>
      </c>
      <c r="AP1481" s="111">
        <v>1</v>
      </c>
      <c r="AQ1481" s="111"/>
      <c r="AR1481" s="335" t="s">
        <v>295</v>
      </c>
      <c r="AS1481" s="111" t="s">
        <v>240</v>
      </c>
      <c r="AT1481" s="111" t="s">
        <v>295</v>
      </c>
      <c r="AU1481" s="111" t="s">
        <v>240</v>
      </c>
      <c r="AV1481" s="349"/>
      <c r="AW1481" s="348"/>
      <c r="AX1481" s="349">
        <v>25</v>
      </c>
      <c r="AY1481" s="348">
        <v>8</v>
      </c>
      <c r="AZ1481" s="334" t="s">
        <v>240</v>
      </c>
      <c r="BA1481" s="130"/>
      <c r="BB1481" s="130">
        <v>90.075590000000005</v>
      </c>
      <c r="BC1481" s="348">
        <v>2.46</v>
      </c>
      <c r="BD1481" s="348"/>
      <c r="BE1481" s="346"/>
      <c r="BF1481" s="348">
        <v>2.46</v>
      </c>
      <c r="BG1481" s="348"/>
      <c r="BH1481" s="348"/>
      <c r="BI1481" s="348"/>
      <c r="BJ1481" s="361">
        <v>10</v>
      </c>
      <c r="BK1481" s="346">
        <v>15.030000000000001</v>
      </c>
      <c r="BL1481" s="346">
        <v>12.76</v>
      </c>
      <c r="BM1481" s="346">
        <v>33.22</v>
      </c>
      <c r="BN1481" s="346">
        <v>2.645</v>
      </c>
      <c r="BO1481" s="346">
        <v>88.83</v>
      </c>
      <c r="BP1481" s="347">
        <v>5.71</v>
      </c>
      <c r="BQ1481" s="346">
        <v>62.15</v>
      </c>
      <c r="BR1481" s="346"/>
      <c r="BS1481" s="34"/>
      <c r="BT1481" s="34"/>
      <c r="BU1481" s="34"/>
      <c r="BV1481" s="34"/>
      <c r="BW1481" s="34"/>
      <c r="BX1481" s="34"/>
    </row>
    <row r="1482" spans="1:76" x14ac:dyDescent="0.35">
      <c r="A1482" s="34" t="s">
        <v>297</v>
      </c>
      <c r="B1482" s="34"/>
      <c r="C1482" s="34"/>
      <c r="D1482" s="34"/>
      <c r="E1482" s="34" t="s">
        <v>1372</v>
      </c>
      <c r="F1482" s="34" t="s">
        <v>1396</v>
      </c>
      <c r="G1482" s="41">
        <v>2004</v>
      </c>
      <c r="H1482" s="34"/>
      <c r="I1482" s="34"/>
      <c r="J1482" s="34"/>
      <c r="K1482" s="39" t="s">
        <v>80</v>
      </c>
      <c r="L1482" s="39" t="s">
        <v>89</v>
      </c>
      <c r="M1482" s="39" t="s">
        <v>90</v>
      </c>
      <c r="N1482" s="39" t="s">
        <v>91</v>
      </c>
      <c r="O1482" s="39" t="s">
        <v>102</v>
      </c>
      <c r="P1482" s="39" t="s">
        <v>103</v>
      </c>
      <c r="Q1482" s="39" t="s">
        <v>104</v>
      </c>
      <c r="R1482" s="35" t="s">
        <v>105</v>
      </c>
      <c r="S1482" s="35" t="s">
        <v>105</v>
      </c>
      <c r="T1482" s="34" t="s">
        <v>2153</v>
      </c>
      <c r="U1482" s="39" t="s">
        <v>31</v>
      </c>
      <c r="V1482" s="35" t="s">
        <v>31</v>
      </c>
      <c r="W1482" s="34" t="s">
        <v>280</v>
      </c>
      <c r="X1482" s="35" t="s">
        <v>284</v>
      </c>
      <c r="Y1482" s="115"/>
      <c r="Z1482" s="39" t="s">
        <v>239</v>
      </c>
      <c r="AA1482" s="112"/>
      <c r="AB1482" s="115"/>
      <c r="AC1482" s="341"/>
      <c r="AD1482" s="341" t="s">
        <v>240</v>
      </c>
      <c r="AE1482" s="41" t="s">
        <v>508</v>
      </c>
      <c r="AF1482" s="332" t="s">
        <v>240</v>
      </c>
      <c r="AG1482" s="112"/>
      <c r="AH1482" s="346">
        <v>383.7</v>
      </c>
      <c r="AI1482" s="111">
        <v>383.7</v>
      </c>
      <c r="AJ1482" s="346"/>
      <c r="AK1482" s="349"/>
      <c r="AL1482" s="336">
        <v>8</v>
      </c>
      <c r="AM1482" s="44">
        <v>90.075590000000005</v>
      </c>
      <c r="AN1482" s="111">
        <v>2.0699999999999998</v>
      </c>
      <c r="AO1482" s="111">
        <f t="shared" si="64"/>
        <v>1</v>
      </c>
      <c r="AP1482" s="111">
        <v>1</v>
      </c>
      <c r="AQ1482" s="111"/>
      <c r="AR1482" s="335" t="s">
        <v>295</v>
      </c>
      <c r="AS1482" s="111" t="s">
        <v>240</v>
      </c>
      <c r="AT1482" s="111" t="s">
        <v>295</v>
      </c>
      <c r="AU1482" s="111" t="s">
        <v>240</v>
      </c>
      <c r="AV1482" s="349"/>
      <c r="AW1482" s="348"/>
      <c r="AX1482" s="349">
        <v>25</v>
      </c>
      <c r="AY1482" s="348">
        <v>8</v>
      </c>
      <c r="AZ1482" s="334" t="s">
        <v>240</v>
      </c>
      <c r="BA1482" s="130"/>
      <c r="BB1482" s="130">
        <v>90.075590000000005</v>
      </c>
      <c r="BC1482" s="348">
        <v>2.0699999999999998</v>
      </c>
      <c r="BD1482" s="348"/>
      <c r="BE1482" s="346"/>
      <c r="BF1482" s="348">
        <v>2.0699999999999998</v>
      </c>
      <c r="BG1482" s="348"/>
      <c r="BH1482" s="348"/>
      <c r="BI1482" s="348"/>
      <c r="BJ1482" s="361">
        <v>10</v>
      </c>
      <c r="BK1482" s="346">
        <v>15.030000000000001</v>
      </c>
      <c r="BL1482" s="346">
        <v>12.76</v>
      </c>
      <c r="BM1482" s="346">
        <v>33.22</v>
      </c>
      <c r="BN1482" s="346">
        <v>2.645</v>
      </c>
      <c r="BO1482" s="346">
        <v>88.83</v>
      </c>
      <c r="BP1482" s="347">
        <v>5.71</v>
      </c>
      <c r="BQ1482" s="346">
        <v>62.15</v>
      </c>
      <c r="BR1482" s="346"/>
      <c r="BS1482" s="34"/>
      <c r="BT1482" s="34"/>
      <c r="BU1482" s="34"/>
      <c r="BV1482" s="34"/>
      <c r="BW1482" s="34"/>
      <c r="BX1482" s="34"/>
    </row>
    <row r="1483" spans="1:76" x14ac:dyDescent="0.35">
      <c r="A1483" s="34" t="s">
        <v>297</v>
      </c>
      <c r="B1483" s="34"/>
      <c r="C1483" s="34"/>
      <c r="D1483" s="34"/>
      <c r="E1483" s="34" t="s">
        <v>1372</v>
      </c>
      <c r="F1483" s="34" t="s">
        <v>1396</v>
      </c>
      <c r="G1483" s="41">
        <v>2004</v>
      </c>
      <c r="H1483" s="34"/>
      <c r="I1483" s="34"/>
      <c r="J1483" s="34"/>
      <c r="K1483" s="39" t="s">
        <v>80</v>
      </c>
      <c r="L1483" s="39" t="s">
        <v>89</v>
      </c>
      <c r="M1483" s="39" t="s">
        <v>90</v>
      </c>
      <c r="N1483" s="39" t="s">
        <v>91</v>
      </c>
      <c r="O1483" s="39" t="s">
        <v>102</v>
      </c>
      <c r="P1483" s="39" t="s">
        <v>103</v>
      </c>
      <c r="Q1483" s="39" t="s">
        <v>104</v>
      </c>
      <c r="R1483" s="35" t="s">
        <v>105</v>
      </c>
      <c r="S1483" s="35" t="s">
        <v>105</v>
      </c>
      <c r="T1483" s="34" t="s">
        <v>2153</v>
      </c>
      <c r="U1483" s="39" t="s">
        <v>31</v>
      </c>
      <c r="V1483" s="35" t="s">
        <v>31</v>
      </c>
      <c r="W1483" s="34" t="s">
        <v>280</v>
      </c>
      <c r="X1483" s="35" t="s">
        <v>284</v>
      </c>
      <c r="Y1483" s="115"/>
      <c r="Z1483" s="39" t="s">
        <v>239</v>
      </c>
      <c r="AA1483" s="112"/>
      <c r="AB1483" s="115"/>
      <c r="AC1483" s="341"/>
      <c r="AD1483" s="341" t="s">
        <v>240</v>
      </c>
      <c r="AE1483" s="41" t="s">
        <v>508</v>
      </c>
      <c r="AF1483" s="332" t="s">
        <v>240</v>
      </c>
      <c r="AG1483" s="112"/>
      <c r="AH1483" s="346">
        <v>395.5</v>
      </c>
      <c r="AI1483" s="111">
        <v>395.5</v>
      </c>
      <c r="AJ1483" s="346"/>
      <c r="AK1483" s="349"/>
      <c r="AL1483" s="336">
        <v>8</v>
      </c>
      <c r="AM1483" s="44">
        <v>90.075590000000005</v>
      </c>
      <c r="AN1483" s="111">
        <v>2.73</v>
      </c>
      <c r="AO1483" s="111">
        <f t="shared" si="64"/>
        <v>1</v>
      </c>
      <c r="AP1483" s="111">
        <v>1</v>
      </c>
      <c r="AQ1483" s="111"/>
      <c r="AR1483" s="335" t="s">
        <v>295</v>
      </c>
      <c r="AS1483" s="111" t="s">
        <v>240</v>
      </c>
      <c r="AT1483" s="111" t="s">
        <v>295</v>
      </c>
      <c r="AU1483" s="111" t="s">
        <v>240</v>
      </c>
      <c r="AV1483" s="349"/>
      <c r="AW1483" s="348"/>
      <c r="AX1483" s="349">
        <v>25</v>
      </c>
      <c r="AY1483" s="348">
        <v>8</v>
      </c>
      <c r="AZ1483" s="334" t="s">
        <v>240</v>
      </c>
      <c r="BA1483" s="130"/>
      <c r="BB1483" s="130">
        <v>90.075590000000005</v>
      </c>
      <c r="BC1483" s="348">
        <v>2.73</v>
      </c>
      <c r="BD1483" s="348"/>
      <c r="BE1483" s="346"/>
      <c r="BF1483" s="348">
        <v>2.73</v>
      </c>
      <c r="BG1483" s="348"/>
      <c r="BH1483" s="348"/>
      <c r="BI1483" s="348"/>
      <c r="BJ1483" s="361">
        <v>10</v>
      </c>
      <c r="BK1483" s="346">
        <v>15.030000000000001</v>
      </c>
      <c r="BL1483" s="346">
        <v>12.76</v>
      </c>
      <c r="BM1483" s="346">
        <v>33.22</v>
      </c>
      <c r="BN1483" s="346">
        <v>2.645</v>
      </c>
      <c r="BO1483" s="346">
        <v>88.83</v>
      </c>
      <c r="BP1483" s="347">
        <v>5.71</v>
      </c>
      <c r="BQ1483" s="346">
        <v>62.15</v>
      </c>
      <c r="BR1483" s="346"/>
      <c r="BS1483" s="34"/>
      <c r="BT1483" s="34"/>
      <c r="BU1483" s="34"/>
      <c r="BV1483" s="34"/>
      <c r="BW1483" s="34"/>
      <c r="BX1483" s="34"/>
    </row>
    <row r="1484" spans="1:76" x14ac:dyDescent="0.35">
      <c r="A1484" s="34" t="s">
        <v>297</v>
      </c>
      <c r="B1484" s="34"/>
      <c r="C1484" s="34"/>
      <c r="D1484" s="34"/>
      <c r="E1484" s="34" t="s">
        <v>1372</v>
      </c>
      <c r="F1484" s="34" t="s">
        <v>1396</v>
      </c>
      <c r="G1484" s="41">
        <v>2004</v>
      </c>
      <c r="H1484" s="34"/>
      <c r="I1484" s="34"/>
      <c r="J1484" s="34"/>
      <c r="K1484" s="39" t="s">
        <v>80</v>
      </c>
      <c r="L1484" s="39" t="s">
        <v>89</v>
      </c>
      <c r="M1484" s="39" t="s">
        <v>90</v>
      </c>
      <c r="N1484" s="39" t="s">
        <v>91</v>
      </c>
      <c r="O1484" s="39" t="s">
        <v>102</v>
      </c>
      <c r="P1484" s="39" t="s">
        <v>103</v>
      </c>
      <c r="Q1484" s="39" t="s">
        <v>104</v>
      </c>
      <c r="R1484" s="35" t="s">
        <v>105</v>
      </c>
      <c r="S1484" s="35" t="s">
        <v>105</v>
      </c>
      <c r="T1484" s="34" t="s">
        <v>2153</v>
      </c>
      <c r="U1484" s="39" t="s">
        <v>31</v>
      </c>
      <c r="V1484" s="35" t="s">
        <v>31</v>
      </c>
      <c r="W1484" s="34" t="s">
        <v>280</v>
      </c>
      <c r="X1484" s="35" t="s">
        <v>284</v>
      </c>
      <c r="Y1484" s="115"/>
      <c r="Z1484" s="39" t="s">
        <v>239</v>
      </c>
      <c r="AA1484" s="112"/>
      <c r="AB1484" s="115"/>
      <c r="AC1484" s="341"/>
      <c r="AD1484" s="341" t="s">
        <v>240</v>
      </c>
      <c r="AE1484" s="41" t="s">
        <v>508</v>
      </c>
      <c r="AF1484" s="332" t="s">
        <v>240</v>
      </c>
      <c r="AG1484" s="112"/>
      <c r="AH1484" s="346">
        <v>402.4</v>
      </c>
      <c r="AI1484" s="111">
        <v>402.4</v>
      </c>
      <c r="AJ1484" s="346"/>
      <c r="AK1484" s="349"/>
      <c r="AL1484" s="336">
        <v>8</v>
      </c>
      <c r="AM1484" s="44">
        <v>90.075590000000005</v>
      </c>
      <c r="AN1484" s="111">
        <v>2.4500000000000002</v>
      </c>
      <c r="AO1484" s="111">
        <f t="shared" si="64"/>
        <v>1</v>
      </c>
      <c r="AP1484" s="111">
        <v>1</v>
      </c>
      <c r="AQ1484" s="111"/>
      <c r="AR1484" s="335" t="s">
        <v>295</v>
      </c>
      <c r="AS1484" s="111" t="s">
        <v>240</v>
      </c>
      <c r="AT1484" s="111" t="s">
        <v>295</v>
      </c>
      <c r="AU1484" s="111" t="s">
        <v>240</v>
      </c>
      <c r="AV1484" s="349"/>
      <c r="AW1484" s="348"/>
      <c r="AX1484" s="349">
        <v>25</v>
      </c>
      <c r="AY1484" s="348">
        <v>8</v>
      </c>
      <c r="AZ1484" s="334" t="s">
        <v>240</v>
      </c>
      <c r="BA1484" s="130"/>
      <c r="BB1484" s="130">
        <v>90.075590000000005</v>
      </c>
      <c r="BC1484" s="348">
        <v>2.4500000000000002</v>
      </c>
      <c r="BD1484" s="348"/>
      <c r="BE1484" s="346"/>
      <c r="BF1484" s="348">
        <v>2.4500000000000002</v>
      </c>
      <c r="BG1484" s="348"/>
      <c r="BH1484" s="348"/>
      <c r="BI1484" s="348"/>
      <c r="BJ1484" s="361">
        <v>10</v>
      </c>
      <c r="BK1484" s="346">
        <v>15.030000000000001</v>
      </c>
      <c r="BL1484" s="346">
        <v>12.76</v>
      </c>
      <c r="BM1484" s="346">
        <v>33.22</v>
      </c>
      <c r="BN1484" s="346">
        <v>2.645</v>
      </c>
      <c r="BO1484" s="346">
        <v>88.83</v>
      </c>
      <c r="BP1484" s="347">
        <v>5.71</v>
      </c>
      <c r="BQ1484" s="346">
        <v>62.15</v>
      </c>
      <c r="BR1484" s="346"/>
      <c r="BS1484" s="34"/>
      <c r="BT1484" s="34"/>
      <c r="BU1484" s="34"/>
      <c r="BV1484" s="34"/>
      <c r="BW1484" s="34"/>
      <c r="BX1484" s="34"/>
    </row>
    <row r="1485" spans="1:76" x14ac:dyDescent="0.35">
      <c r="A1485" s="34" t="s">
        <v>297</v>
      </c>
      <c r="B1485" s="34"/>
      <c r="C1485" s="34"/>
      <c r="D1485" s="34"/>
      <c r="E1485" s="34" t="s">
        <v>1372</v>
      </c>
      <c r="F1485" s="34" t="s">
        <v>1396</v>
      </c>
      <c r="G1485" s="41">
        <v>2004</v>
      </c>
      <c r="H1485" s="34"/>
      <c r="I1485" s="34"/>
      <c r="J1485" s="34"/>
      <c r="K1485" s="39" t="s">
        <v>80</v>
      </c>
      <c r="L1485" s="39" t="s">
        <v>89</v>
      </c>
      <c r="M1485" s="39" t="s">
        <v>90</v>
      </c>
      <c r="N1485" s="39" t="s">
        <v>91</v>
      </c>
      <c r="O1485" s="39" t="s">
        <v>102</v>
      </c>
      <c r="P1485" s="39" t="s">
        <v>103</v>
      </c>
      <c r="Q1485" s="39" t="s">
        <v>104</v>
      </c>
      <c r="R1485" s="35" t="s">
        <v>105</v>
      </c>
      <c r="S1485" s="35" t="s">
        <v>105</v>
      </c>
      <c r="T1485" s="34" t="s">
        <v>2153</v>
      </c>
      <c r="U1485" s="39" t="s">
        <v>31</v>
      </c>
      <c r="V1485" s="35" t="s">
        <v>31</v>
      </c>
      <c r="W1485" s="34" t="s">
        <v>280</v>
      </c>
      <c r="X1485" s="35" t="s">
        <v>284</v>
      </c>
      <c r="Y1485" s="115"/>
      <c r="Z1485" s="39" t="s">
        <v>239</v>
      </c>
      <c r="AA1485" s="112"/>
      <c r="AB1485" s="115"/>
      <c r="AC1485" s="341"/>
      <c r="AD1485" s="341" t="s">
        <v>240</v>
      </c>
      <c r="AE1485" s="41" t="s">
        <v>508</v>
      </c>
      <c r="AF1485" s="332" t="s">
        <v>240</v>
      </c>
      <c r="AG1485" s="112"/>
      <c r="AH1485" s="346">
        <v>422.1</v>
      </c>
      <c r="AI1485" s="111">
        <v>422.1</v>
      </c>
      <c r="AJ1485" s="346"/>
      <c r="AK1485" s="349"/>
      <c r="AL1485" s="336">
        <v>8</v>
      </c>
      <c r="AM1485" s="44">
        <v>90.075590000000005</v>
      </c>
      <c r="AN1485" s="111">
        <v>2.61</v>
      </c>
      <c r="AO1485" s="111">
        <f t="shared" si="64"/>
        <v>1</v>
      </c>
      <c r="AP1485" s="111">
        <v>1</v>
      </c>
      <c r="AQ1485" s="111"/>
      <c r="AR1485" s="335" t="s">
        <v>295</v>
      </c>
      <c r="AS1485" s="111" t="s">
        <v>240</v>
      </c>
      <c r="AT1485" s="111" t="s">
        <v>295</v>
      </c>
      <c r="AU1485" s="111" t="s">
        <v>240</v>
      </c>
      <c r="AV1485" s="349"/>
      <c r="AW1485" s="348"/>
      <c r="AX1485" s="349">
        <v>25</v>
      </c>
      <c r="AY1485" s="348">
        <v>8</v>
      </c>
      <c r="AZ1485" s="334" t="s">
        <v>240</v>
      </c>
      <c r="BA1485" s="130"/>
      <c r="BB1485" s="130">
        <v>90.075590000000005</v>
      </c>
      <c r="BC1485" s="348">
        <v>2.61</v>
      </c>
      <c r="BD1485" s="348"/>
      <c r="BE1485" s="346"/>
      <c r="BF1485" s="348">
        <v>2.61</v>
      </c>
      <c r="BG1485" s="348"/>
      <c r="BH1485" s="348"/>
      <c r="BI1485" s="348"/>
      <c r="BJ1485" s="361">
        <v>10</v>
      </c>
      <c r="BK1485" s="346">
        <v>15.030000000000001</v>
      </c>
      <c r="BL1485" s="346">
        <v>12.76</v>
      </c>
      <c r="BM1485" s="346">
        <v>33.22</v>
      </c>
      <c r="BN1485" s="346">
        <v>2.645</v>
      </c>
      <c r="BO1485" s="346">
        <v>88.83</v>
      </c>
      <c r="BP1485" s="347">
        <v>5.71</v>
      </c>
      <c r="BQ1485" s="346">
        <v>62.15</v>
      </c>
      <c r="BR1485" s="346"/>
      <c r="BS1485" s="34"/>
      <c r="BT1485" s="34"/>
      <c r="BU1485" s="34"/>
      <c r="BV1485" s="34"/>
      <c r="BW1485" s="34"/>
      <c r="BX1485" s="34"/>
    </row>
    <row r="1486" spans="1:76" x14ac:dyDescent="0.35">
      <c r="A1486" s="34" t="s">
        <v>297</v>
      </c>
      <c r="B1486" s="34"/>
      <c r="C1486" s="34"/>
      <c r="D1486" s="34"/>
      <c r="E1486" s="34" t="s">
        <v>1372</v>
      </c>
      <c r="F1486" s="34" t="s">
        <v>1396</v>
      </c>
      <c r="G1486" s="41">
        <v>2004</v>
      </c>
      <c r="H1486" s="34"/>
      <c r="I1486" s="34"/>
      <c r="J1486" s="34"/>
      <c r="K1486" s="39" t="s">
        <v>80</v>
      </c>
      <c r="L1486" s="39" t="s">
        <v>89</v>
      </c>
      <c r="M1486" s="39" t="s">
        <v>90</v>
      </c>
      <c r="N1486" s="39" t="s">
        <v>91</v>
      </c>
      <c r="O1486" s="39" t="s">
        <v>102</v>
      </c>
      <c r="P1486" s="39" t="s">
        <v>103</v>
      </c>
      <c r="Q1486" s="39" t="s">
        <v>104</v>
      </c>
      <c r="R1486" s="35" t="s">
        <v>105</v>
      </c>
      <c r="S1486" s="35" t="s">
        <v>105</v>
      </c>
      <c r="T1486" s="34" t="s">
        <v>2153</v>
      </c>
      <c r="U1486" s="39" t="s">
        <v>31</v>
      </c>
      <c r="V1486" s="35" t="s">
        <v>31</v>
      </c>
      <c r="W1486" s="34" t="s">
        <v>280</v>
      </c>
      <c r="X1486" s="35" t="s">
        <v>284</v>
      </c>
      <c r="Y1486" s="115"/>
      <c r="Z1486" s="39" t="s">
        <v>239</v>
      </c>
      <c r="AA1486" s="112"/>
      <c r="AB1486" s="115"/>
      <c r="AC1486" s="341"/>
      <c r="AD1486" s="341" t="s">
        <v>240</v>
      </c>
      <c r="AE1486" s="41" t="s">
        <v>508</v>
      </c>
      <c r="AF1486" s="332" t="s">
        <v>240</v>
      </c>
      <c r="AG1486" s="112"/>
      <c r="AH1486" s="346">
        <v>429</v>
      </c>
      <c r="AI1486" s="111">
        <v>429</v>
      </c>
      <c r="AJ1486" s="346"/>
      <c r="AK1486" s="349"/>
      <c r="AL1486" s="336">
        <v>8</v>
      </c>
      <c r="AM1486" s="44">
        <v>90.075590000000005</v>
      </c>
      <c r="AN1486" s="111">
        <v>2.89</v>
      </c>
      <c r="AO1486" s="111">
        <f t="shared" si="64"/>
        <v>1</v>
      </c>
      <c r="AP1486" s="111">
        <v>1</v>
      </c>
      <c r="AQ1486" s="111"/>
      <c r="AR1486" s="335" t="s">
        <v>295</v>
      </c>
      <c r="AS1486" s="111" t="s">
        <v>240</v>
      </c>
      <c r="AT1486" s="111" t="s">
        <v>295</v>
      </c>
      <c r="AU1486" s="111" t="s">
        <v>240</v>
      </c>
      <c r="AV1486" s="349"/>
      <c r="AW1486" s="348"/>
      <c r="AX1486" s="349">
        <v>25</v>
      </c>
      <c r="AY1486" s="348">
        <v>8</v>
      </c>
      <c r="AZ1486" s="334" t="s">
        <v>240</v>
      </c>
      <c r="BA1486" s="130"/>
      <c r="BB1486" s="130">
        <v>90.075590000000005</v>
      </c>
      <c r="BC1486" s="348">
        <v>2.89</v>
      </c>
      <c r="BD1486" s="348"/>
      <c r="BE1486" s="346"/>
      <c r="BF1486" s="348">
        <v>2.89</v>
      </c>
      <c r="BG1486" s="348"/>
      <c r="BH1486" s="348"/>
      <c r="BI1486" s="348"/>
      <c r="BJ1486" s="361">
        <v>10</v>
      </c>
      <c r="BK1486" s="346">
        <v>15.030000000000001</v>
      </c>
      <c r="BL1486" s="346">
        <v>12.76</v>
      </c>
      <c r="BM1486" s="346">
        <v>33.22</v>
      </c>
      <c r="BN1486" s="346">
        <v>2.645</v>
      </c>
      <c r="BO1486" s="346">
        <v>88.83</v>
      </c>
      <c r="BP1486" s="347">
        <v>5.71</v>
      </c>
      <c r="BQ1486" s="346">
        <v>62.15</v>
      </c>
      <c r="BR1486" s="346"/>
      <c r="BS1486" s="34"/>
      <c r="BT1486" s="34"/>
      <c r="BU1486" s="34"/>
      <c r="BV1486" s="34"/>
      <c r="BW1486" s="34"/>
      <c r="BX1486" s="34"/>
    </row>
    <row r="1487" spans="1:76" x14ac:dyDescent="0.35">
      <c r="A1487" s="34" t="s">
        <v>297</v>
      </c>
      <c r="B1487" s="34"/>
      <c r="C1487" s="34"/>
      <c r="D1487" s="34"/>
      <c r="E1487" s="34" t="s">
        <v>1372</v>
      </c>
      <c r="F1487" s="34" t="s">
        <v>1396</v>
      </c>
      <c r="G1487" s="41">
        <v>2004</v>
      </c>
      <c r="H1487" s="34"/>
      <c r="I1487" s="34"/>
      <c r="J1487" s="34"/>
      <c r="K1487" s="39" t="s">
        <v>80</v>
      </c>
      <c r="L1487" s="39" t="s">
        <v>89</v>
      </c>
      <c r="M1487" s="39" t="s">
        <v>90</v>
      </c>
      <c r="N1487" s="39" t="s">
        <v>91</v>
      </c>
      <c r="O1487" s="39" t="s">
        <v>102</v>
      </c>
      <c r="P1487" s="39" t="s">
        <v>103</v>
      </c>
      <c r="Q1487" s="39" t="s">
        <v>104</v>
      </c>
      <c r="R1487" s="35" t="s">
        <v>105</v>
      </c>
      <c r="S1487" s="35" t="s">
        <v>105</v>
      </c>
      <c r="T1487" s="34" t="s">
        <v>2153</v>
      </c>
      <c r="U1487" s="39" t="s">
        <v>31</v>
      </c>
      <c r="V1487" s="35" t="s">
        <v>31</v>
      </c>
      <c r="W1487" s="34" t="s">
        <v>280</v>
      </c>
      <c r="X1487" s="35" t="s">
        <v>284</v>
      </c>
      <c r="Y1487" s="115"/>
      <c r="Z1487" s="39" t="s">
        <v>239</v>
      </c>
      <c r="AA1487" s="112"/>
      <c r="AB1487" s="115"/>
      <c r="AC1487" s="341"/>
      <c r="AD1487" s="341" t="s">
        <v>240</v>
      </c>
      <c r="AE1487" s="41" t="s">
        <v>508</v>
      </c>
      <c r="AF1487" s="332" t="s">
        <v>240</v>
      </c>
      <c r="AG1487" s="112"/>
      <c r="AH1487" s="346">
        <v>468.1</v>
      </c>
      <c r="AI1487" s="111">
        <v>468.1</v>
      </c>
      <c r="AJ1487" s="346"/>
      <c r="AK1487" s="349"/>
      <c r="AL1487" s="336">
        <v>8</v>
      </c>
      <c r="AM1487" s="44">
        <v>90.075590000000005</v>
      </c>
      <c r="AN1487" s="111">
        <v>4.26</v>
      </c>
      <c r="AO1487" s="111">
        <f t="shared" si="64"/>
        <v>1</v>
      </c>
      <c r="AP1487" s="111">
        <v>1</v>
      </c>
      <c r="AQ1487" s="111"/>
      <c r="AR1487" s="335" t="s">
        <v>295</v>
      </c>
      <c r="AS1487" s="111" t="s">
        <v>240</v>
      </c>
      <c r="AT1487" s="111" t="s">
        <v>295</v>
      </c>
      <c r="AU1487" s="111" t="s">
        <v>240</v>
      </c>
      <c r="AV1487" s="349"/>
      <c r="AW1487" s="348"/>
      <c r="AX1487" s="349">
        <v>25</v>
      </c>
      <c r="AY1487" s="348">
        <v>8</v>
      </c>
      <c r="AZ1487" s="334" t="s">
        <v>240</v>
      </c>
      <c r="BA1487" s="130"/>
      <c r="BB1487" s="130">
        <v>90.075590000000005</v>
      </c>
      <c r="BC1487" s="348">
        <v>4.26</v>
      </c>
      <c r="BD1487" s="348"/>
      <c r="BE1487" s="346"/>
      <c r="BF1487" s="348">
        <v>4.26</v>
      </c>
      <c r="BG1487" s="348"/>
      <c r="BH1487" s="348"/>
      <c r="BI1487" s="348"/>
      <c r="BJ1487" s="361">
        <v>10</v>
      </c>
      <c r="BK1487" s="346">
        <v>15.030000000000001</v>
      </c>
      <c r="BL1487" s="346">
        <v>12.76</v>
      </c>
      <c r="BM1487" s="346">
        <v>33.22</v>
      </c>
      <c r="BN1487" s="346">
        <v>2.645</v>
      </c>
      <c r="BO1487" s="346">
        <v>88.83</v>
      </c>
      <c r="BP1487" s="347">
        <v>5.71</v>
      </c>
      <c r="BQ1487" s="346">
        <v>62.15</v>
      </c>
      <c r="BR1487" s="346"/>
      <c r="BS1487" s="34"/>
      <c r="BT1487" s="34"/>
      <c r="BU1487" s="34"/>
      <c r="BV1487" s="34"/>
      <c r="BW1487" s="34"/>
      <c r="BX1487" s="34"/>
    </row>
    <row r="1488" spans="1:76" x14ac:dyDescent="0.35">
      <c r="A1488" s="34" t="s">
        <v>297</v>
      </c>
      <c r="B1488" s="34"/>
      <c r="C1488" s="34"/>
      <c r="D1488" s="34"/>
      <c r="E1488" s="34" t="s">
        <v>1372</v>
      </c>
      <c r="F1488" s="34" t="s">
        <v>1396</v>
      </c>
      <c r="G1488" s="41">
        <v>2004</v>
      </c>
      <c r="H1488" s="34"/>
      <c r="I1488" s="34"/>
      <c r="J1488" s="34"/>
      <c r="K1488" s="39" t="s">
        <v>80</v>
      </c>
      <c r="L1488" s="39" t="s">
        <v>89</v>
      </c>
      <c r="M1488" s="39" t="s">
        <v>90</v>
      </c>
      <c r="N1488" s="39" t="s">
        <v>91</v>
      </c>
      <c r="O1488" s="39" t="s">
        <v>102</v>
      </c>
      <c r="P1488" s="39" t="s">
        <v>103</v>
      </c>
      <c r="Q1488" s="39" t="s">
        <v>104</v>
      </c>
      <c r="R1488" s="35" t="s">
        <v>105</v>
      </c>
      <c r="S1488" s="35" t="s">
        <v>105</v>
      </c>
      <c r="T1488" s="34" t="s">
        <v>2153</v>
      </c>
      <c r="U1488" s="39" t="s">
        <v>31</v>
      </c>
      <c r="V1488" s="35" t="s">
        <v>31</v>
      </c>
      <c r="W1488" s="34" t="s">
        <v>280</v>
      </c>
      <c r="X1488" s="35" t="s">
        <v>284</v>
      </c>
      <c r="Y1488" s="115"/>
      <c r="Z1488" s="39" t="s">
        <v>239</v>
      </c>
      <c r="AA1488" s="112"/>
      <c r="AB1488" s="115"/>
      <c r="AC1488" s="341"/>
      <c r="AD1488" s="341" t="s">
        <v>240</v>
      </c>
      <c r="AE1488" s="41" t="s">
        <v>508</v>
      </c>
      <c r="AF1488" s="332" t="s">
        <v>240</v>
      </c>
      <c r="AG1488" s="112"/>
      <c r="AH1488" s="346">
        <v>494.8</v>
      </c>
      <c r="AI1488" s="111">
        <v>494.8</v>
      </c>
      <c r="AJ1488" s="346"/>
      <c r="AK1488" s="349"/>
      <c r="AL1488" s="336">
        <v>8</v>
      </c>
      <c r="AM1488" s="44">
        <v>90.075590000000005</v>
      </c>
      <c r="AN1488" s="111">
        <v>5.14</v>
      </c>
      <c r="AO1488" s="111">
        <f t="shared" si="64"/>
        <v>1</v>
      </c>
      <c r="AP1488" s="111">
        <v>1</v>
      </c>
      <c r="AQ1488" s="111"/>
      <c r="AR1488" s="335" t="s">
        <v>295</v>
      </c>
      <c r="AS1488" s="111" t="s">
        <v>240</v>
      </c>
      <c r="AT1488" s="111" t="s">
        <v>295</v>
      </c>
      <c r="AU1488" s="111" t="s">
        <v>240</v>
      </c>
      <c r="AV1488" s="349"/>
      <c r="AW1488" s="348"/>
      <c r="AX1488" s="349">
        <v>25</v>
      </c>
      <c r="AY1488" s="348">
        <v>8</v>
      </c>
      <c r="AZ1488" s="334" t="s">
        <v>240</v>
      </c>
      <c r="BA1488" s="130"/>
      <c r="BB1488" s="130">
        <v>90.075590000000005</v>
      </c>
      <c r="BC1488" s="348">
        <v>5.14</v>
      </c>
      <c r="BD1488" s="348"/>
      <c r="BE1488" s="346"/>
      <c r="BF1488" s="348">
        <v>5.14</v>
      </c>
      <c r="BG1488" s="348"/>
      <c r="BH1488" s="348"/>
      <c r="BI1488" s="348"/>
      <c r="BJ1488" s="361">
        <v>10</v>
      </c>
      <c r="BK1488" s="346">
        <v>15.030000000000001</v>
      </c>
      <c r="BL1488" s="346">
        <v>12.76</v>
      </c>
      <c r="BM1488" s="346">
        <v>33.22</v>
      </c>
      <c r="BN1488" s="346">
        <v>2.645</v>
      </c>
      <c r="BO1488" s="346">
        <v>88.83</v>
      </c>
      <c r="BP1488" s="347">
        <v>5.71</v>
      </c>
      <c r="BQ1488" s="346">
        <v>62.15</v>
      </c>
      <c r="BR1488" s="346"/>
      <c r="BS1488" s="34"/>
      <c r="BT1488" s="34"/>
      <c r="BU1488" s="34"/>
      <c r="BV1488" s="34"/>
      <c r="BW1488" s="34"/>
      <c r="BX1488" s="34"/>
    </row>
    <row r="1489" spans="1:76" x14ac:dyDescent="0.35">
      <c r="A1489" s="34" t="s">
        <v>297</v>
      </c>
      <c r="B1489" s="34"/>
      <c r="C1489" s="34"/>
      <c r="D1489" s="34"/>
      <c r="E1489" s="34" t="s">
        <v>1372</v>
      </c>
      <c r="F1489" s="34" t="s">
        <v>1396</v>
      </c>
      <c r="G1489" s="41">
        <v>2004</v>
      </c>
      <c r="H1489" s="34"/>
      <c r="I1489" s="34"/>
      <c r="J1489" s="34"/>
      <c r="K1489" s="39" t="s">
        <v>80</v>
      </c>
      <c r="L1489" s="39" t="s">
        <v>89</v>
      </c>
      <c r="M1489" s="39" t="s">
        <v>90</v>
      </c>
      <c r="N1489" s="39" t="s">
        <v>91</v>
      </c>
      <c r="O1489" s="39" t="s">
        <v>102</v>
      </c>
      <c r="P1489" s="39" t="s">
        <v>103</v>
      </c>
      <c r="Q1489" s="39" t="s">
        <v>104</v>
      </c>
      <c r="R1489" s="35" t="s">
        <v>105</v>
      </c>
      <c r="S1489" s="35" t="s">
        <v>105</v>
      </c>
      <c r="T1489" s="34" t="s">
        <v>2153</v>
      </c>
      <c r="U1489" s="39" t="s">
        <v>31</v>
      </c>
      <c r="V1489" s="35" t="s">
        <v>31</v>
      </c>
      <c r="W1489" s="34" t="s">
        <v>280</v>
      </c>
      <c r="X1489" s="35" t="s">
        <v>284</v>
      </c>
      <c r="Y1489" s="115"/>
      <c r="Z1489" s="39" t="s">
        <v>239</v>
      </c>
      <c r="AA1489" s="112"/>
      <c r="AB1489" s="115"/>
      <c r="AC1489" s="341"/>
      <c r="AD1489" s="341" t="s">
        <v>240</v>
      </c>
      <c r="AE1489" s="41" t="s">
        <v>508</v>
      </c>
      <c r="AF1489" s="332" t="s">
        <v>240</v>
      </c>
      <c r="AG1489" s="112"/>
      <c r="AH1489" s="346">
        <v>499.5</v>
      </c>
      <c r="AI1489" s="111">
        <v>499.5</v>
      </c>
      <c r="AJ1489" s="346"/>
      <c r="AK1489" s="349"/>
      <c r="AL1489" s="336">
        <v>8</v>
      </c>
      <c r="AM1489" s="44">
        <v>90.075590000000005</v>
      </c>
      <c r="AN1489" s="111">
        <v>4.97</v>
      </c>
      <c r="AO1489" s="111">
        <f t="shared" si="64"/>
        <v>1</v>
      </c>
      <c r="AP1489" s="111">
        <v>1</v>
      </c>
      <c r="AQ1489" s="111"/>
      <c r="AR1489" s="335" t="s">
        <v>295</v>
      </c>
      <c r="AS1489" s="111" t="s">
        <v>240</v>
      </c>
      <c r="AT1489" s="111" t="s">
        <v>295</v>
      </c>
      <c r="AU1489" s="111" t="s">
        <v>240</v>
      </c>
      <c r="AV1489" s="349"/>
      <c r="AW1489" s="348"/>
      <c r="AX1489" s="349">
        <v>25</v>
      </c>
      <c r="AY1489" s="348">
        <v>8</v>
      </c>
      <c r="AZ1489" s="334" t="s">
        <v>240</v>
      </c>
      <c r="BA1489" s="130"/>
      <c r="BB1489" s="130">
        <v>90.075590000000005</v>
      </c>
      <c r="BC1489" s="348">
        <v>4.97</v>
      </c>
      <c r="BD1489" s="348"/>
      <c r="BE1489" s="346"/>
      <c r="BF1489" s="348">
        <v>4.97</v>
      </c>
      <c r="BG1489" s="348"/>
      <c r="BH1489" s="348"/>
      <c r="BI1489" s="348"/>
      <c r="BJ1489" s="361">
        <v>10</v>
      </c>
      <c r="BK1489" s="346">
        <v>15.030000000000001</v>
      </c>
      <c r="BL1489" s="346">
        <v>12.76</v>
      </c>
      <c r="BM1489" s="346">
        <v>33.22</v>
      </c>
      <c r="BN1489" s="346">
        <v>2.645</v>
      </c>
      <c r="BO1489" s="346">
        <v>88.83</v>
      </c>
      <c r="BP1489" s="347">
        <v>5.71</v>
      </c>
      <c r="BQ1489" s="346">
        <v>62.15</v>
      </c>
      <c r="BR1489" s="346"/>
      <c r="BS1489" s="34"/>
      <c r="BT1489" s="34"/>
      <c r="BU1489" s="34"/>
      <c r="BV1489" s="34"/>
      <c r="BW1489" s="34"/>
      <c r="BX1489" s="34"/>
    </row>
    <row r="1490" spans="1:76" x14ac:dyDescent="0.35">
      <c r="A1490" s="34" t="s">
        <v>297</v>
      </c>
      <c r="B1490" s="34"/>
      <c r="C1490" s="34"/>
      <c r="D1490" s="34"/>
      <c r="E1490" s="34" t="s">
        <v>1372</v>
      </c>
      <c r="F1490" s="34" t="s">
        <v>1396</v>
      </c>
      <c r="G1490" s="41">
        <v>2004</v>
      </c>
      <c r="H1490" s="34"/>
      <c r="I1490" s="34"/>
      <c r="J1490" s="34"/>
      <c r="K1490" s="39" t="s">
        <v>80</v>
      </c>
      <c r="L1490" s="39" t="s">
        <v>89</v>
      </c>
      <c r="M1490" s="39" t="s">
        <v>90</v>
      </c>
      <c r="N1490" s="39" t="s">
        <v>91</v>
      </c>
      <c r="O1490" s="39" t="s">
        <v>102</v>
      </c>
      <c r="P1490" s="39" t="s">
        <v>103</v>
      </c>
      <c r="Q1490" s="39" t="s">
        <v>104</v>
      </c>
      <c r="R1490" s="35" t="s">
        <v>105</v>
      </c>
      <c r="S1490" s="35" t="s">
        <v>105</v>
      </c>
      <c r="T1490" s="34" t="s">
        <v>2153</v>
      </c>
      <c r="U1490" s="39" t="s">
        <v>31</v>
      </c>
      <c r="V1490" s="35" t="s">
        <v>31</v>
      </c>
      <c r="W1490" s="34" t="s">
        <v>280</v>
      </c>
      <c r="X1490" s="35" t="s">
        <v>284</v>
      </c>
      <c r="Y1490" s="115"/>
      <c r="Z1490" s="39" t="s">
        <v>239</v>
      </c>
      <c r="AA1490" s="112"/>
      <c r="AB1490" s="115"/>
      <c r="AC1490" s="341"/>
      <c r="AD1490" s="341" t="s">
        <v>240</v>
      </c>
      <c r="AE1490" s="41" t="s">
        <v>508</v>
      </c>
      <c r="AF1490" s="332" t="s">
        <v>240</v>
      </c>
      <c r="AG1490" s="112"/>
      <c r="AH1490" s="346">
        <v>596.29999999999995</v>
      </c>
      <c r="AI1490" s="111">
        <v>596.29999999999995</v>
      </c>
      <c r="AJ1490" s="346"/>
      <c r="AK1490" s="349"/>
      <c r="AL1490" s="336">
        <v>8</v>
      </c>
      <c r="AM1490" s="44">
        <v>90.075590000000005</v>
      </c>
      <c r="AN1490" s="111">
        <v>5.68</v>
      </c>
      <c r="AO1490" s="111">
        <f t="shared" si="64"/>
        <v>1</v>
      </c>
      <c r="AP1490" s="111">
        <v>1</v>
      </c>
      <c r="AQ1490" s="111"/>
      <c r="AR1490" s="335" t="s">
        <v>295</v>
      </c>
      <c r="AS1490" s="111" t="s">
        <v>240</v>
      </c>
      <c r="AT1490" s="111" t="s">
        <v>295</v>
      </c>
      <c r="AU1490" s="111" t="s">
        <v>240</v>
      </c>
      <c r="AV1490" s="349"/>
      <c r="AW1490" s="348"/>
      <c r="AX1490" s="349">
        <v>25</v>
      </c>
      <c r="AY1490" s="348">
        <v>8</v>
      </c>
      <c r="AZ1490" s="334" t="s">
        <v>240</v>
      </c>
      <c r="BA1490" s="130"/>
      <c r="BB1490" s="130">
        <v>90.075590000000005</v>
      </c>
      <c r="BC1490" s="348">
        <v>5.68</v>
      </c>
      <c r="BD1490" s="348"/>
      <c r="BE1490" s="346"/>
      <c r="BF1490" s="348">
        <v>5.68</v>
      </c>
      <c r="BG1490" s="348"/>
      <c r="BH1490" s="348"/>
      <c r="BI1490" s="348"/>
      <c r="BJ1490" s="361">
        <v>10</v>
      </c>
      <c r="BK1490" s="346">
        <v>15.030000000000001</v>
      </c>
      <c r="BL1490" s="346">
        <v>12.76</v>
      </c>
      <c r="BM1490" s="346">
        <v>33.22</v>
      </c>
      <c r="BN1490" s="346">
        <v>2.645</v>
      </c>
      <c r="BO1490" s="346">
        <v>88.83</v>
      </c>
      <c r="BP1490" s="347">
        <v>5.71</v>
      </c>
      <c r="BQ1490" s="346">
        <v>62.15</v>
      </c>
      <c r="BR1490" s="346"/>
      <c r="BS1490" s="34"/>
      <c r="BT1490" s="34"/>
      <c r="BU1490" s="34"/>
      <c r="BV1490" s="34"/>
      <c r="BW1490" s="34"/>
      <c r="BX1490" s="34"/>
    </row>
    <row r="1491" spans="1:76" x14ac:dyDescent="0.35">
      <c r="A1491" s="34" t="s">
        <v>297</v>
      </c>
      <c r="B1491" s="34"/>
      <c r="C1491" s="34"/>
      <c r="D1491" s="34"/>
      <c r="E1491" s="34" t="s">
        <v>1372</v>
      </c>
      <c r="F1491" s="34" t="s">
        <v>1396</v>
      </c>
      <c r="G1491" s="41">
        <v>2004</v>
      </c>
      <c r="H1491" s="34"/>
      <c r="I1491" s="34"/>
      <c r="J1491" s="34"/>
      <c r="K1491" s="39" t="s">
        <v>80</v>
      </c>
      <c r="L1491" s="39" t="s">
        <v>89</v>
      </c>
      <c r="M1491" s="39" t="s">
        <v>90</v>
      </c>
      <c r="N1491" s="39" t="s">
        <v>91</v>
      </c>
      <c r="O1491" s="39" t="s">
        <v>102</v>
      </c>
      <c r="P1491" s="39" t="s">
        <v>103</v>
      </c>
      <c r="Q1491" s="39" t="s">
        <v>104</v>
      </c>
      <c r="R1491" s="35" t="s">
        <v>105</v>
      </c>
      <c r="S1491" s="35" t="s">
        <v>105</v>
      </c>
      <c r="T1491" s="34" t="s">
        <v>2153</v>
      </c>
      <c r="U1491" s="39" t="s">
        <v>31</v>
      </c>
      <c r="V1491" s="35" t="s">
        <v>31</v>
      </c>
      <c r="W1491" s="34" t="s">
        <v>280</v>
      </c>
      <c r="X1491" s="35" t="s">
        <v>284</v>
      </c>
      <c r="Y1491" s="115"/>
      <c r="Z1491" s="39" t="s">
        <v>239</v>
      </c>
      <c r="AA1491" s="112"/>
      <c r="AB1491" s="115"/>
      <c r="AC1491" s="341"/>
      <c r="AD1491" s="341" t="s">
        <v>240</v>
      </c>
      <c r="AE1491" s="41" t="s">
        <v>508</v>
      </c>
      <c r="AF1491" s="332" t="s">
        <v>240</v>
      </c>
      <c r="AG1491" s="112"/>
      <c r="AH1491" s="346">
        <v>597.70000000000005</v>
      </c>
      <c r="AI1491" s="111">
        <v>597.70000000000005</v>
      </c>
      <c r="AJ1491" s="346"/>
      <c r="AK1491" s="349"/>
      <c r="AL1491" s="336">
        <v>8</v>
      </c>
      <c r="AM1491" s="44">
        <v>90.075590000000005</v>
      </c>
      <c r="AN1491" s="111">
        <v>9.5299999999999994</v>
      </c>
      <c r="AO1491" s="111">
        <f t="shared" si="64"/>
        <v>1</v>
      </c>
      <c r="AP1491" s="111">
        <v>1</v>
      </c>
      <c r="AQ1491" s="111"/>
      <c r="AR1491" s="335" t="s">
        <v>295</v>
      </c>
      <c r="AS1491" s="111" t="s">
        <v>240</v>
      </c>
      <c r="AT1491" s="111" t="s">
        <v>295</v>
      </c>
      <c r="AU1491" s="111" t="s">
        <v>240</v>
      </c>
      <c r="AV1491" s="349"/>
      <c r="AW1491" s="348"/>
      <c r="AX1491" s="349">
        <v>25</v>
      </c>
      <c r="AY1491" s="348">
        <v>8</v>
      </c>
      <c r="AZ1491" s="334" t="s">
        <v>240</v>
      </c>
      <c r="BA1491" s="130"/>
      <c r="BB1491" s="130">
        <v>90.075590000000005</v>
      </c>
      <c r="BC1491" s="348">
        <v>9.5299999999999994</v>
      </c>
      <c r="BD1491" s="348"/>
      <c r="BE1491" s="346"/>
      <c r="BF1491" s="348">
        <v>9.5299999999999994</v>
      </c>
      <c r="BG1491" s="348"/>
      <c r="BH1491" s="348"/>
      <c r="BI1491" s="348"/>
      <c r="BJ1491" s="361">
        <v>10</v>
      </c>
      <c r="BK1491" s="346">
        <v>15.030000000000001</v>
      </c>
      <c r="BL1491" s="346">
        <v>12.76</v>
      </c>
      <c r="BM1491" s="346">
        <v>33.22</v>
      </c>
      <c r="BN1491" s="346">
        <v>2.645</v>
      </c>
      <c r="BO1491" s="346">
        <v>88.83</v>
      </c>
      <c r="BP1491" s="347">
        <v>5.71</v>
      </c>
      <c r="BQ1491" s="346">
        <v>62.15</v>
      </c>
      <c r="BR1491" s="346"/>
      <c r="BS1491" s="34"/>
      <c r="BT1491" s="34"/>
      <c r="BU1491" s="34"/>
      <c r="BV1491" s="34"/>
      <c r="BW1491" s="34"/>
      <c r="BX1491" s="34"/>
    </row>
    <row r="1492" spans="1:76" x14ac:dyDescent="0.35">
      <c r="A1492" s="34" t="s">
        <v>297</v>
      </c>
      <c r="B1492" s="34"/>
      <c r="C1492" s="34"/>
      <c r="D1492" s="34"/>
      <c r="E1492" s="34" t="s">
        <v>1372</v>
      </c>
      <c r="F1492" s="34" t="s">
        <v>1396</v>
      </c>
      <c r="G1492" s="41">
        <v>2004</v>
      </c>
      <c r="H1492" s="34"/>
      <c r="I1492" s="34"/>
      <c r="J1492" s="34"/>
      <c r="K1492" s="39" t="s">
        <v>80</v>
      </c>
      <c r="L1492" s="39" t="s">
        <v>89</v>
      </c>
      <c r="M1492" s="39" t="s">
        <v>90</v>
      </c>
      <c r="N1492" s="39" t="s">
        <v>91</v>
      </c>
      <c r="O1492" s="39" t="s">
        <v>102</v>
      </c>
      <c r="P1492" s="39" t="s">
        <v>103</v>
      </c>
      <c r="Q1492" s="39" t="s">
        <v>104</v>
      </c>
      <c r="R1492" s="35" t="s">
        <v>105</v>
      </c>
      <c r="S1492" s="35" t="s">
        <v>105</v>
      </c>
      <c r="T1492" s="34" t="s">
        <v>2153</v>
      </c>
      <c r="U1492" s="39" t="s">
        <v>31</v>
      </c>
      <c r="V1492" s="35" t="s">
        <v>31</v>
      </c>
      <c r="W1492" s="34" t="s">
        <v>280</v>
      </c>
      <c r="X1492" s="35" t="s">
        <v>284</v>
      </c>
      <c r="Y1492" s="115"/>
      <c r="Z1492" s="39" t="s">
        <v>239</v>
      </c>
      <c r="AA1492" s="112"/>
      <c r="AB1492" s="115"/>
      <c r="AC1492" s="341"/>
      <c r="AD1492" s="341" t="s">
        <v>240</v>
      </c>
      <c r="AE1492" s="41" t="s">
        <v>508</v>
      </c>
      <c r="AF1492" s="332" t="s">
        <v>240</v>
      </c>
      <c r="AG1492" s="112"/>
      <c r="AH1492" s="346">
        <v>613.29999999999995</v>
      </c>
      <c r="AI1492" s="111">
        <v>613.29999999999995</v>
      </c>
      <c r="AJ1492" s="346"/>
      <c r="AK1492" s="349"/>
      <c r="AL1492" s="336">
        <v>8</v>
      </c>
      <c r="AM1492" s="44">
        <v>90.075590000000005</v>
      </c>
      <c r="AN1492" s="111">
        <v>5.47</v>
      </c>
      <c r="AO1492" s="111">
        <f t="shared" si="64"/>
        <v>1</v>
      </c>
      <c r="AP1492" s="111">
        <v>1</v>
      </c>
      <c r="AQ1492" s="111"/>
      <c r="AR1492" s="335" t="s">
        <v>295</v>
      </c>
      <c r="AS1492" s="111" t="s">
        <v>240</v>
      </c>
      <c r="AT1492" s="111" t="s">
        <v>295</v>
      </c>
      <c r="AU1492" s="111" t="s">
        <v>240</v>
      </c>
      <c r="AV1492" s="349"/>
      <c r="AW1492" s="348"/>
      <c r="AX1492" s="349">
        <v>25</v>
      </c>
      <c r="AY1492" s="348">
        <v>8</v>
      </c>
      <c r="AZ1492" s="334" t="s">
        <v>240</v>
      </c>
      <c r="BA1492" s="130"/>
      <c r="BB1492" s="130">
        <v>90.075590000000005</v>
      </c>
      <c r="BC1492" s="348">
        <v>5.47</v>
      </c>
      <c r="BD1492" s="348"/>
      <c r="BE1492" s="346"/>
      <c r="BF1492" s="348">
        <v>5.47</v>
      </c>
      <c r="BG1492" s="348"/>
      <c r="BH1492" s="348"/>
      <c r="BI1492" s="348"/>
      <c r="BJ1492" s="361">
        <v>10</v>
      </c>
      <c r="BK1492" s="346">
        <v>15.030000000000001</v>
      </c>
      <c r="BL1492" s="346">
        <v>12.76</v>
      </c>
      <c r="BM1492" s="346">
        <v>33.22</v>
      </c>
      <c r="BN1492" s="346">
        <v>2.645</v>
      </c>
      <c r="BO1492" s="346">
        <v>88.83</v>
      </c>
      <c r="BP1492" s="347">
        <v>5.71</v>
      </c>
      <c r="BQ1492" s="346">
        <v>62.15</v>
      </c>
      <c r="BR1492" s="346"/>
      <c r="BS1492" s="34"/>
      <c r="BT1492" s="34"/>
      <c r="BU1492" s="34"/>
      <c r="BV1492" s="34"/>
      <c r="BW1492" s="34"/>
      <c r="BX1492" s="34"/>
    </row>
    <row r="1493" spans="1:76" x14ac:dyDescent="0.35">
      <c r="A1493" s="34" t="s">
        <v>297</v>
      </c>
      <c r="B1493" s="34"/>
      <c r="C1493" s="34"/>
      <c r="D1493" s="34"/>
      <c r="E1493" s="34" t="s">
        <v>1372</v>
      </c>
      <c r="F1493" s="34" t="s">
        <v>1396</v>
      </c>
      <c r="G1493" s="41">
        <v>2004</v>
      </c>
      <c r="H1493" s="34"/>
      <c r="I1493" s="34"/>
      <c r="J1493" s="34"/>
      <c r="K1493" s="39" t="s">
        <v>80</v>
      </c>
      <c r="L1493" s="39" t="s">
        <v>89</v>
      </c>
      <c r="M1493" s="39" t="s">
        <v>90</v>
      </c>
      <c r="N1493" s="39" t="s">
        <v>91</v>
      </c>
      <c r="O1493" s="39" t="s">
        <v>102</v>
      </c>
      <c r="P1493" s="39" t="s">
        <v>103</v>
      </c>
      <c r="Q1493" s="39" t="s">
        <v>104</v>
      </c>
      <c r="R1493" s="35" t="s">
        <v>105</v>
      </c>
      <c r="S1493" s="35" t="s">
        <v>105</v>
      </c>
      <c r="T1493" s="34" t="s">
        <v>2153</v>
      </c>
      <c r="U1493" s="39" t="s">
        <v>31</v>
      </c>
      <c r="V1493" s="35" t="s">
        <v>31</v>
      </c>
      <c r="W1493" s="34" t="s">
        <v>280</v>
      </c>
      <c r="X1493" s="35" t="s">
        <v>284</v>
      </c>
      <c r="Y1493" s="115"/>
      <c r="Z1493" s="39" t="s">
        <v>239</v>
      </c>
      <c r="AA1493" s="112"/>
      <c r="AB1493" s="115"/>
      <c r="AC1493" s="341"/>
      <c r="AD1493" s="341" t="s">
        <v>240</v>
      </c>
      <c r="AE1493" s="41" t="s">
        <v>508</v>
      </c>
      <c r="AF1493" s="332" t="s">
        <v>240</v>
      </c>
      <c r="AG1493" s="112"/>
      <c r="AH1493" s="346">
        <v>671.2</v>
      </c>
      <c r="AI1493" s="111">
        <v>671.2</v>
      </c>
      <c r="AJ1493" s="346"/>
      <c r="AK1493" s="349"/>
      <c r="AL1493" s="336">
        <v>8</v>
      </c>
      <c r="AM1493" s="44">
        <v>90.075590000000005</v>
      </c>
      <c r="AN1493" s="111">
        <v>2.94</v>
      </c>
      <c r="AO1493" s="111">
        <f t="shared" si="64"/>
        <v>1</v>
      </c>
      <c r="AP1493" s="111">
        <v>1</v>
      </c>
      <c r="AQ1493" s="111"/>
      <c r="AR1493" s="335" t="s">
        <v>295</v>
      </c>
      <c r="AS1493" s="111" t="s">
        <v>240</v>
      </c>
      <c r="AT1493" s="111" t="s">
        <v>295</v>
      </c>
      <c r="AU1493" s="111" t="s">
        <v>240</v>
      </c>
      <c r="AV1493" s="349"/>
      <c r="AW1493" s="348"/>
      <c r="AX1493" s="349">
        <v>25</v>
      </c>
      <c r="AY1493" s="348">
        <v>8</v>
      </c>
      <c r="AZ1493" s="334" t="s">
        <v>240</v>
      </c>
      <c r="BA1493" s="130"/>
      <c r="BB1493" s="130">
        <v>90.075590000000005</v>
      </c>
      <c r="BC1493" s="348">
        <v>2.94</v>
      </c>
      <c r="BD1493" s="348"/>
      <c r="BE1493" s="346"/>
      <c r="BF1493" s="348">
        <v>2.94</v>
      </c>
      <c r="BG1493" s="348"/>
      <c r="BH1493" s="348"/>
      <c r="BI1493" s="348"/>
      <c r="BJ1493" s="361">
        <v>10</v>
      </c>
      <c r="BK1493" s="346">
        <v>15.030000000000001</v>
      </c>
      <c r="BL1493" s="346">
        <v>12.76</v>
      </c>
      <c r="BM1493" s="346">
        <v>33.22</v>
      </c>
      <c r="BN1493" s="346">
        <v>2.645</v>
      </c>
      <c r="BO1493" s="346">
        <v>88.83</v>
      </c>
      <c r="BP1493" s="347">
        <v>5.71</v>
      </c>
      <c r="BQ1493" s="346">
        <v>62.15</v>
      </c>
      <c r="BR1493" s="346"/>
      <c r="BS1493" s="34"/>
      <c r="BT1493" s="34"/>
      <c r="BU1493" s="34"/>
      <c r="BV1493" s="34"/>
      <c r="BW1493" s="34"/>
      <c r="BX1493" s="34"/>
    </row>
    <row r="1494" spans="1:76" x14ac:dyDescent="0.35">
      <c r="A1494" s="34" t="s">
        <v>297</v>
      </c>
      <c r="B1494" s="34"/>
      <c r="C1494" s="34"/>
      <c r="D1494" s="34"/>
      <c r="E1494" s="34" t="s">
        <v>1372</v>
      </c>
      <c r="F1494" s="34" t="s">
        <v>1396</v>
      </c>
      <c r="G1494" s="41">
        <v>2004</v>
      </c>
      <c r="H1494" s="34"/>
      <c r="I1494" s="34"/>
      <c r="J1494" s="34"/>
      <c r="K1494" s="39" t="s">
        <v>80</v>
      </c>
      <c r="L1494" s="39" t="s">
        <v>89</v>
      </c>
      <c r="M1494" s="39" t="s">
        <v>90</v>
      </c>
      <c r="N1494" s="39" t="s">
        <v>91</v>
      </c>
      <c r="O1494" s="39" t="s">
        <v>102</v>
      </c>
      <c r="P1494" s="39" t="s">
        <v>103</v>
      </c>
      <c r="Q1494" s="39" t="s">
        <v>104</v>
      </c>
      <c r="R1494" s="35" t="s">
        <v>105</v>
      </c>
      <c r="S1494" s="35" t="s">
        <v>105</v>
      </c>
      <c r="T1494" s="34" t="s">
        <v>2153</v>
      </c>
      <c r="U1494" s="39" t="s">
        <v>31</v>
      </c>
      <c r="V1494" s="35" t="s">
        <v>31</v>
      </c>
      <c r="W1494" s="34" t="s">
        <v>280</v>
      </c>
      <c r="X1494" s="35" t="s">
        <v>284</v>
      </c>
      <c r="Y1494" s="115"/>
      <c r="Z1494" s="39" t="s">
        <v>239</v>
      </c>
      <c r="AA1494" s="112"/>
      <c r="AB1494" s="115"/>
      <c r="AC1494" s="341"/>
      <c r="AD1494" s="341" t="s">
        <v>240</v>
      </c>
      <c r="AE1494" s="41" t="s">
        <v>508</v>
      </c>
      <c r="AF1494" s="332" t="s">
        <v>240</v>
      </c>
      <c r="AG1494" s="112"/>
      <c r="AH1494" s="346">
        <v>726.5</v>
      </c>
      <c r="AI1494" s="111">
        <v>726.5</v>
      </c>
      <c r="AJ1494" s="346"/>
      <c r="AK1494" s="349"/>
      <c r="AL1494" s="336">
        <v>8</v>
      </c>
      <c r="AM1494" s="44">
        <v>90.075590000000005</v>
      </c>
      <c r="AN1494" s="111">
        <v>4.9800000000000004</v>
      </c>
      <c r="AO1494" s="111">
        <f t="shared" si="64"/>
        <v>1</v>
      </c>
      <c r="AP1494" s="111">
        <v>1</v>
      </c>
      <c r="AQ1494" s="111"/>
      <c r="AR1494" s="335" t="s">
        <v>295</v>
      </c>
      <c r="AS1494" s="111" t="s">
        <v>240</v>
      </c>
      <c r="AT1494" s="111" t="s">
        <v>295</v>
      </c>
      <c r="AU1494" s="111" t="s">
        <v>240</v>
      </c>
      <c r="AV1494" s="349"/>
      <c r="AW1494" s="348"/>
      <c r="AX1494" s="349">
        <v>25</v>
      </c>
      <c r="AY1494" s="348">
        <v>8</v>
      </c>
      <c r="AZ1494" s="334" t="s">
        <v>240</v>
      </c>
      <c r="BA1494" s="130"/>
      <c r="BB1494" s="130">
        <v>90.075590000000005</v>
      </c>
      <c r="BC1494" s="348">
        <v>4.9800000000000004</v>
      </c>
      <c r="BD1494" s="348"/>
      <c r="BE1494" s="346"/>
      <c r="BF1494" s="348">
        <v>4.9800000000000004</v>
      </c>
      <c r="BG1494" s="348"/>
      <c r="BH1494" s="348"/>
      <c r="BI1494" s="348"/>
      <c r="BJ1494" s="361">
        <v>10</v>
      </c>
      <c r="BK1494" s="346">
        <v>15.030000000000001</v>
      </c>
      <c r="BL1494" s="346">
        <v>12.76</v>
      </c>
      <c r="BM1494" s="346">
        <v>33.22</v>
      </c>
      <c r="BN1494" s="346">
        <v>2.645</v>
      </c>
      <c r="BO1494" s="346">
        <v>88.83</v>
      </c>
      <c r="BP1494" s="347">
        <v>5.71</v>
      </c>
      <c r="BQ1494" s="346">
        <v>62.15</v>
      </c>
      <c r="BR1494" s="346"/>
      <c r="BS1494" s="34"/>
      <c r="BT1494" s="34"/>
      <c r="BU1494" s="34"/>
      <c r="BV1494" s="34"/>
      <c r="BW1494" s="34"/>
      <c r="BX1494" s="34"/>
    </row>
    <row r="1495" spans="1:76" x14ac:dyDescent="0.35">
      <c r="A1495" s="34" t="s">
        <v>297</v>
      </c>
      <c r="B1495" s="34"/>
      <c r="C1495" s="34"/>
      <c r="D1495" s="34"/>
      <c r="E1495" s="34" t="s">
        <v>1372</v>
      </c>
      <c r="F1495" s="34" t="s">
        <v>1396</v>
      </c>
      <c r="G1495" s="41">
        <v>2004</v>
      </c>
      <c r="H1495" s="34"/>
      <c r="I1495" s="34"/>
      <c r="J1495" s="34"/>
      <c r="K1495" s="39" t="s">
        <v>80</v>
      </c>
      <c r="L1495" s="39" t="s">
        <v>89</v>
      </c>
      <c r="M1495" s="39" t="s">
        <v>90</v>
      </c>
      <c r="N1495" s="39" t="s">
        <v>91</v>
      </c>
      <c r="O1495" s="39" t="s">
        <v>102</v>
      </c>
      <c r="P1495" s="39" t="s">
        <v>103</v>
      </c>
      <c r="Q1495" s="39" t="s">
        <v>104</v>
      </c>
      <c r="R1495" s="35" t="s">
        <v>105</v>
      </c>
      <c r="S1495" s="35" t="s">
        <v>105</v>
      </c>
      <c r="T1495" s="34" t="s">
        <v>2153</v>
      </c>
      <c r="U1495" s="39" t="s">
        <v>31</v>
      </c>
      <c r="V1495" s="35" t="s">
        <v>31</v>
      </c>
      <c r="W1495" s="34" t="s">
        <v>280</v>
      </c>
      <c r="X1495" s="35" t="s">
        <v>284</v>
      </c>
      <c r="Y1495" s="115"/>
      <c r="Z1495" s="39" t="s">
        <v>239</v>
      </c>
      <c r="AA1495" s="112"/>
      <c r="AB1495" s="115"/>
      <c r="AC1495" s="341"/>
      <c r="AD1495" s="341" t="s">
        <v>240</v>
      </c>
      <c r="AE1495" s="41" t="s">
        <v>508</v>
      </c>
      <c r="AF1495" s="332" t="s">
        <v>240</v>
      </c>
      <c r="AG1495" s="112"/>
      <c r="AH1495" s="346">
        <v>774.3</v>
      </c>
      <c r="AI1495" s="111">
        <v>774.3</v>
      </c>
      <c r="AJ1495" s="346"/>
      <c r="AK1495" s="349"/>
      <c r="AL1495" s="336">
        <v>8</v>
      </c>
      <c r="AM1495" s="44">
        <v>90.075590000000005</v>
      </c>
      <c r="AN1495" s="111">
        <v>5.95</v>
      </c>
      <c r="AO1495" s="111">
        <f t="shared" si="64"/>
        <v>1</v>
      </c>
      <c r="AP1495" s="111">
        <v>1</v>
      </c>
      <c r="AQ1495" s="111"/>
      <c r="AR1495" s="335" t="s">
        <v>295</v>
      </c>
      <c r="AS1495" s="111" t="s">
        <v>240</v>
      </c>
      <c r="AT1495" s="111" t="s">
        <v>295</v>
      </c>
      <c r="AU1495" s="111" t="s">
        <v>240</v>
      </c>
      <c r="AV1495" s="349"/>
      <c r="AW1495" s="348"/>
      <c r="AX1495" s="349">
        <v>25</v>
      </c>
      <c r="AY1495" s="348">
        <v>8</v>
      </c>
      <c r="AZ1495" s="334" t="s">
        <v>240</v>
      </c>
      <c r="BA1495" s="130"/>
      <c r="BB1495" s="130">
        <v>90.075590000000005</v>
      </c>
      <c r="BC1495" s="348">
        <v>5.95</v>
      </c>
      <c r="BD1495" s="348"/>
      <c r="BE1495" s="346"/>
      <c r="BF1495" s="348">
        <v>5.95</v>
      </c>
      <c r="BG1495" s="348"/>
      <c r="BH1495" s="348"/>
      <c r="BI1495" s="348"/>
      <c r="BJ1495" s="361">
        <v>10</v>
      </c>
      <c r="BK1495" s="346">
        <v>15.030000000000001</v>
      </c>
      <c r="BL1495" s="346">
        <v>12.76</v>
      </c>
      <c r="BM1495" s="346">
        <v>33.22</v>
      </c>
      <c r="BN1495" s="346">
        <v>2.645</v>
      </c>
      <c r="BO1495" s="346">
        <v>88.83</v>
      </c>
      <c r="BP1495" s="347">
        <v>5.71</v>
      </c>
      <c r="BQ1495" s="346">
        <v>62.15</v>
      </c>
      <c r="BR1495" s="346"/>
      <c r="BS1495" s="34"/>
      <c r="BT1495" s="34"/>
      <c r="BU1495" s="34"/>
      <c r="BV1495" s="34"/>
      <c r="BW1495" s="34"/>
      <c r="BX1495" s="34"/>
    </row>
    <row r="1496" spans="1:76" x14ac:dyDescent="0.35">
      <c r="A1496" s="34" t="s">
        <v>297</v>
      </c>
      <c r="B1496" s="34"/>
      <c r="C1496" s="34"/>
      <c r="D1496" s="34"/>
      <c r="E1496" s="34" t="s">
        <v>1372</v>
      </c>
      <c r="F1496" s="34" t="s">
        <v>1396</v>
      </c>
      <c r="G1496" s="41">
        <v>2004</v>
      </c>
      <c r="H1496" s="34"/>
      <c r="I1496" s="34"/>
      <c r="J1496" s="34"/>
      <c r="K1496" s="39" t="s">
        <v>80</v>
      </c>
      <c r="L1496" s="39" t="s">
        <v>89</v>
      </c>
      <c r="M1496" s="39" t="s">
        <v>90</v>
      </c>
      <c r="N1496" s="39" t="s">
        <v>91</v>
      </c>
      <c r="O1496" s="39" t="s">
        <v>102</v>
      </c>
      <c r="P1496" s="39" t="s">
        <v>103</v>
      </c>
      <c r="Q1496" s="39" t="s">
        <v>104</v>
      </c>
      <c r="R1496" s="35" t="s">
        <v>105</v>
      </c>
      <c r="S1496" s="35" t="s">
        <v>105</v>
      </c>
      <c r="T1496" s="34" t="s">
        <v>2153</v>
      </c>
      <c r="U1496" s="39" t="s">
        <v>31</v>
      </c>
      <c r="V1496" s="35" t="s">
        <v>31</v>
      </c>
      <c r="W1496" s="34" t="s">
        <v>280</v>
      </c>
      <c r="X1496" s="35" t="s">
        <v>284</v>
      </c>
      <c r="Y1496" s="115"/>
      <c r="Z1496" s="39" t="s">
        <v>239</v>
      </c>
      <c r="AA1496" s="112"/>
      <c r="AB1496" s="115"/>
      <c r="AC1496" s="341"/>
      <c r="AD1496" s="341" t="s">
        <v>240</v>
      </c>
      <c r="AE1496" s="41" t="s">
        <v>508</v>
      </c>
      <c r="AF1496" s="332" t="s">
        <v>240</v>
      </c>
      <c r="AG1496" s="112"/>
      <c r="AH1496" s="346">
        <v>1405</v>
      </c>
      <c r="AI1496" s="111">
        <v>1405</v>
      </c>
      <c r="AJ1496" s="346"/>
      <c r="AK1496" s="349"/>
      <c r="AL1496" s="336">
        <v>8</v>
      </c>
      <c r="AM1496" s="44">
        <v>90.075590000000005</v>
      </c>
      <c r="AN1496" s="111">
        <v>9.56</v>
      </c>
      <c r="AO1496" s="111">
        <f t="shared" si="64"/>
        <v>1</v>
      </c>
      <c r="AP1496" s="111">
        <v>1</v>
      </c>
      <c r="AQ1496" s="111"/>
      <c r="AR1496" s="335" t="s">
        <v>295</v>
      </c>
      <c r="AS1496" s="111" t="s">
        <v>240</v>
      </c>
      <c r="AT1496" s="111" t="s">
        <v>295</v>
      </c>
      <c r="AU1496" s="111" t="s">
        <v>240</v>
      </c>
      <c r="AV1496" s="349"/>
      <c r="AW1496" s="348"/>
      <c r="AX1496" s="349">
        <v>25</v>
      </c>
      <c r="AY1496" s="348">
        <v>8</v>
      </c>
      <c r="AZ1496" s="334" t="s">
        <v>240</v>
      </c>
      <c r="BA1496" s="130"/>
      <c r="BB1496" s="130">
        <v>90.075590000000005</v>
      </c>
      <c r="BC1496" s="348">
        <v>9.56</v>
      </c>
      <c r="BD1496" s="348"/>
      <c r="BE1496" s="346"/>
      <c r="BF1496" s="348">
        <v>9.56</v>
      </c>
      <c r="BG1496" s="348"/>
      <c r="BH1496" s="348"/>
      <c r="BI1496" s="348"/>
      <c r="BJ1496" s="361">
        <v>10</v>
      </c>
      <c r="BK1496" s="346">
        <v>15.030000000000001</v>
      </c>
      <c r="BL1496" s="346">
        <v>12.76</v>
      </c>
      <c r="BM1496" s="346">
        <v>33.22</v>
      </c>
      <c r="BN1496" s="346">
        <v>2.645</v>
      </c>
      <c r="BO1496" s="346">
        <v>88.83</v>
      </c>
      <c r="BP1496" s="347">
        <v>5.71</v>
      </c>
      <c r="BQ1496" s="346">
        <v>62.15</v>
      </c>
      <c r="BR1496" s="346"/>
      <c r="BS1496" s="34"/>
      <c r="BT1496" s="34"/>
      <c r="BU1496" s="34"/>
      <c r="BV1496" s="34"/>
      <c r="BW1496" s="34"/>
      <c r="BX1496" s="34"/>
    </row>
    <row r="1497" spans="1:76" x14ac:dyDescent="0.35">
      <c r="A1497" s="34" t="s">
        <v>297</v>
      </c>
      <c r="B1497" s="34"/>
      <c r="C1497" s="34"/>
      <c r="D1497" s="34"/>
      <c r="E1497" s="34" t="s">
        <v>1372</v>
      </c>
      <c r="F1497" s="34" t="s">
        <v>1396</v>
      </c>
      <c r="G1497" s="41">
        <v>2004</v>
      </c>
      <c r="H1497" s="34"/>
      <c r="I1497" s="34"/>
      <c r="J1497" s="34"/>
      <c r="K1497" s="39" t="s">
        <v>80</v>
      </c>
      <c r="L1497" s="39" t="s">
        <v>89</v>
      </c>
      <c r="M1497" s="39" t="s">
        <v>90</v>
      </c>
      <c r="N1497" s="39" t="s">
        <v>91</v>
      </c>
      <c r="O1497" s="39" t="s">
        <v>102</v>
      </c>
      <c r="P1497" s="39" t="s">
        <v>103</v>
      </c>
      <c r="Q1497" s="39" t="s">
        <v>104</v>
      </c>
      <c r="R1497" s="35" t="s">
        <v>105</v>
      </c>
      <c r="S1497" s="35" t="s">
        <v>105</v>
      </c>
      <c r="T1497" s="34" t="s">
        <v>2153</v>
      </c>
      <c r="U1497" s="39" t="s">
        <v>31</v>
      </c>
      <c r="V1497" s="35" t="s">
        <v>31</v>
      </c>
      <c r="W1497" s="34" t="s">
        <v>280</v>
      </c>
      <c r="X1497" s="35" t="s">
        <v>284</v>
      </c>
      <c r="Y1497" s="115"/>
      <c r="Z1497" s="39" t="s">
        <v>239</v>
      </c>
      <c r="AA1497" s="112"/>
      <c r="AB1497" s="115"/>
      <c r="AC1497" s="341"/>
      <c r="AD1497" s="341" t="s">
        <v>240</v>
      </c>
      <c r="AE1497" s="41" t="s">
        <v>508</v>
      </c>
      <c r="AF1497" s="332" t="s">
        <v>240</v>
      </c>
      <c r="AG1497" s="112"/>
      <c r="AH1497" s="346">
        <v>1514</v>
      </c>
      <c r="AI1497" s="111">
        <v>1514</v>
      </c>
      <c r="AJ1497" s="346"/>
      <c r="AK1497" s="349"/>
      <c r="AL1497" s="336">
        <v>8</v>
      </c>
      <c r="AM1497" s="44">
        <v>90.075590000000005</v>
      </c>
      <c r="AN1497" s="111">
        <v>5.01</v>
      </c>
      <c r="AO1497" s="111">
        <f t="shared" si="64"/>
        <v>1</v>
      </c>
      <c r="AP1497" s="111">
        <v>1</v>
      </c>
      <c r="AQ1497" s="111"/>
      <c r="AR1497" s="335" t="s">
        <v>295</v>
      </c>
      <c r="AS1497" s="111" t="s">
        <v>240</v>
      </c>
      <c r="AT1497" s="111" t="s">
        <v>295</v>
      </c>
      <c r="AU1497" s="111" t="s">
        <v>240</v>
      </c>
      <c r="AV1497" s="349"/>
      <c r="AW1497" s="348"/>
      <c r="AX1497" s="349">
        <v>25</v>
      </c>
      <c r="AY1497" s="348">
        <v>8</v>
      </c>
      <c r="AZ1497" s="334" t="s">
        <v>240</v>
      </c>
      <c r="BA1497" s="130"/>
      <c r="BB1497" s="130">
        <v>90.075590000000005</v>
      </c>
      <c r="BC1497" s="348">
        <v>5.01</v>
      </c>
      <c r="BD1497" s="348"/>
      <c r="BE1497" s="346"/>
      <c r="BF1497" s="348">
        <v>5.01</v>
      </c>
      <c r="BG1497" s="348"/>
      <c r="BH1497" s="348"/>
      <c r="BI1497" s="348"/>
      <c r="BJ1497" s="361">
        <v>10</v>
      </c>
      <c r="BK1497" s="346">
        <v>15.030000000000001</v>
      </c>
      <c r="BL1497" s="346">
        <v>12.76</v>
      </c>
      <c r="BM1497" s="346">
        <v>33.22</v>
      </c>
      <c r="BN1497" s="346">
        <v>2.645</v>
      </c>
      <c r="BO1497" s="346">
        <v>88.83</v>
      </c>
      <c r="BP1497" s="347">
        <v>5.71</v>
      </c>
      <c r="BQ1497" s="346">
        <v>62.15</v>
      </c>
      <c r="BR1497" s="346"/>
      <c r="BS1497" s="34"/>
      <c r="BT1497" s="34"/>
      <c r="BU1497" s="34"/>
      <c r="BV1497" s="34"/>
      <c r="BW1497" s="34"/>
      <c r="BX1497" s="34"/>
    </row>
    <row r="1498" spans="1:76" x14ac:dyDescent="0.35">
      <c r="A1498" s="34" t="s">
        <v>297</v>
      </c>
      <c r="B1498" s="34"/>
      <c r="C1498" s="34"/>
      <c r="D1498" s="34"/>
      <c r="E1498" s="34" t="s">
        <v>1372</v>
      </c>
      <c r="F1498" s="34" t="s">
        <v>1396</v>
      </c>
      <c r="G1498" s="41">
        <v>2004</v>
      </c>
      <c r="H1498" s="34"/>
      <c r="I1498" s="34"/>
      <c r="J1498" s="34"/>
      <c r="K1498" s="39" t="s">
        <v>80</v>
      </c>
      <c r="L1498" s="39" t="s">
        <v>89</v>
      </c>
      <c r="M1498" s="39" t="s">
        <v>90</v>
      </c>
      <c r="N1498" s="39" t="s">
        <v>91</v>
      </c>
      <c r="O1498" s="39" t="s">
        <v>102</v>
      </c>
      <c r="P1498" s="39" t="s">
        <v>103</v>
      </c>
      <c r="Q1498" s="39" t="s">
        <v>104</v>
      </c>
      <c r="R1498" s="35" t="s">
        <v>105</v>
      </c>
      <c r="S1498" s="35" t="s">
        <v>105</v>
      </c>
      <c r="T1498" s="34" t="s">
        <v>2153</v>
      </c>
      <c r="U1498" s="39" t="s">
        <v>31</v>
      </c>
      <c r="V1498" s="35" t="s">
        <v>31</v>
      </c>
      <c r="W1498" s="34" t="s">
        <v>280</v>
      </c>
      <c r="X1498" s="35" t="s">
        <v>284</v>
      </c>
      <c r="Y1498" s="115"/>
      <c r="Z1498" s="39" t="s">
        <v>239</v>
      </c>
      <c r="AA1498" s="112"/>
      <c r="AB1498" s="115"/>
      <c r="AC1498" s="341"/>
      <c r="AD1498" s="341" t="s">
        <v>240</v>
      </c>
      <c r="AE1498" s="41" t="s">
        <v>508</v>
      </c>
      <c r="AF1498" s="332" t="s">
        <v>240</v>
      </c>
      <c r="AG1498" s="112"/>
      <c r="AH1498" s="346">
        <v>1526</v>
      </c>
      <c r="AI1498" s="111">
        <v>1526</v>
      </c>
      <c r="AJ1498" s="346"/>
      <c r="AK1498" s="349"/>
      <c r="AL1498" s="336">
        <v>8</v>
      </c>
      <c r="AM1498" s="44">
        <v>90.075590000000005</v>
      </c>
      <c r="AN1498" s="111">
        <v>10.16</v>
      </c>
      <c r="AO1498" s="111">
        <f t="shared" si="64"/>
        <v>1</v>
      </c>
      <c r="AP1498" s="111">
        <v>1</v>
      </c>
      <c r="AQ1498" s="111"/>
      <c r="AR1498" s="335" t="s">
        <v>295</v>
      </c>
      <c r="AS1498" s="111" t="s">
        <v>240</v>
      </c>
      <c r="AT1498" s="111" t="s">
        <v>295</v>
      </c>
      <c r="AU1498" s="111" t="s">
        <v>240</v>
      </c>
      <c r="AV1498" s="349"/>
      <c r="AW1498" s="348"/>
      <c r="AX1498" s="349">
        <v>25</v>
      </c>
      <c r="AY1498" s="348">
        <v>8</v>
      </c>
      <c r="AZ1498" s="334" t="s">
        <v>240</v>
      </c>
      <c r="BA1498" s="130"/>
      <c r="BB1498" s="130">
        <v>90.075590000000005</v>
      </c>
      <c r="BC1498" s="348">
        <v>10.16</v>
      </c>
      <c r="BD1498" s="348"/>
      <c r="BE1498" s="346"/>
      <c r="BF1498" s="348">
        <v>10.16</v>
      </c>
      <c r="BG1498" s="348"/>
      <c r="BH1498" s="348"/>
      <c r="BI1498" s="348"/>
      <c r="BJ1498" s="361">
        <v>10</v>
      </c>
      <c r="BK1498" s="346">
        <v>15.030000000000001</v>
      </c>
      <c r="BL1498" s="346">
        <v>12.76</v>
      </c>
      <c r="BM1498" s="346">
        <v>33.22</v>
      </c>
      <c r="BN1498" s="346">
        <v>2.645</v>
      </c>
      <c r="BO1498" s="346">
        <v>88.83</v>
      </c>
      <c r="BP1498" s="347">
        <v>5.71</v>
      </c>
      <c r="BQ1498" s="346">
        <v>62.15</v>
      </c>
      <c r="BR1498" s="346"/>
      <c r="BS1498" s="34"/>
      <c r="BT1498" s="34"/>
      <c r="BU1498" s="34"/>
      <c r="BV1498" s="34"/>
      <c r="BW1498" s="34"/>
      <c r="BX1498" s="34"/>
    </row>
    <row r="1499" spans="1:76" x14ac:dyDescent="0.35">
      <c r="A1499" s="34" t="s">
        <v>297</v>
      </c>
      <c r="B1499" s="34"/>
      <c r="C1499" s="34"/>
      <c r="D1499" s="34"/>
      <c r="E1499" s="34" t="s">
        <v>1372</v>
      </c>
      <c r="F1499" s="34" t="s">
        <v>1396</v>
      </c>
      <c r="G1499" s="41">
        <v>2004</v>
      </c>
      <c r="H1499" s="34"/>
      <c r="I1499" s="34"/>
      <c r="J1499" s="34"/>
      <c r="K1499" s="39" t="s">
        <v>80</v>
      </c>
      <c r="L1499" s="39" t="s">
        <v>89</v>
      </c>
      <c r="M1499" s="39" t="s">
        <v>90</v>
      </c>
      <c r="N1499" s="39" t="s">
        <v>91</v>
      </c>
      <c r="O1499" s="39" t="s">
        <v>102</v>
      </c>
      <c r="P1499" s="39" t="s">
        <v>103</v>
      </c>
      <c r="Q1499" s="39" t="s">
        <v>104</v>
      </c>
      <c r="R1499" s="35" t="s">
        <v>105</v>
      </c>
      <c r="S1499" s="35" t="s">
        <v>105</v>
      </c>
      <c r="T1499" s="34" t="s">
        <v>2153</v>
      </c>
      <c r="U1499" s="39" t="s">
        <v>31</v>
      </c>
      <c r="V1499" s="35" t="s">
        <v>31</v>
      </c>
      <c r="W1499" s="34" t="s">
        <v>280</v>
      </c>
      <c r="X1499" s="35" t="s">
        <v>284</v>
      </c>
      <c r="Y1499" s="115"/>
      <c r="Z1499" s="39" t="s">
        <v>239</v>
      </c>
      <c r="AA1499" s="112"/>
      <c r="AB1499" s="115"/>
      <c r="AC1499" s="341"/>
      <c r="AD1499" s="341" t="s">
        <v>240</v>
      </c>
      <c r="AE1499" s="41" t="s">
        <v>508</v>
      </c>
      <c r="AF1499" s="332" t="s">
        <v>240</v>
      </c>
      <c r="AG1499" s="112"/>
      <c r="AH1499" s="346">
        <v>1564</v>
      </c>
      <c r="AI1499" s="111">
        <v>1564</v>
      </c>
      <c r="AJ1499" s="346"/>
      <c r="AK1499" s="349"/>
      <c r="AL1499" s="336">
        <v>8</v>
      </c>
      <c r="AM1499" s="44">
        <v>90.075590000000005</v>
      </c>
      <c r="AN1499" s="111">
        <v>9.77</v>
      </c>
      <c r="AO1499" s="111">
        <f t="shared" si="64"/>
        <v>1</v>
      </c>
      <c r="AP1499" s="111">
        <v>1</v>
      </c>
      <c r="AQ1499" s="111"/>
      <c r="AR1499" s="335" t="s">
        <v>295</v>
      </c>
      <c r="AS1499" s="111" t="s">
        <v>240</v>
      </c>
      <c r="AT1499" s="111" t="s">
        <v>295</v>
      </c>
      <c r="AU1499" s="111" t="s">
        <v>240</v>
      </c>
      <c r="AV1499" s="349"/>
      <c r="AW1499" s="348"/>
      <c r="AX1499" s="349">
        <v>25</v>
      </c>
      <c r="AY1499" s="348">
        <v>8</v>
      </c>
      <c r="AZ1499" s="334" t="s">
        <v>240</v>
      </c>
      <c r="BA1499" s="130"/>
      <c r="BB1499" s="130">
        <v>90.075590000000005</v>
      </c>
      <c r="BC1499" s="348">
        <v>9.77</v>
      </c>
      <c r="BD1499" s="348"/>
      <c r="BE1499" s="346"/>
      <c r="BF1499" s="348">
        <v>9.77</v>
      </c>
      <c r="BG1499" s="348"/>
      <c r="BH1499" s="348"/>
      <c r="BI1499" s="348"/>
      <c r="BJ1499" s="361">
        <v>10</v>
      </c>
      <c r="BK1499" s="346">
        <v>15.030000000000001</v>
      </c>
      <c r="BL1499" s="346">
        <v>12.76</v>
      </c>
      <c r="BM1499" s="346">
        <v>33.22</v>
      </c>
      <c r="BN1499" s="346">
        <v>2.645</v>
      </c>
      <c r="BO1499" s="346">
        <v>88.83</v>
      </c>
      <c r="BP1499" s="347">
        <v>5.71</v>
      </c>
      <c r="BQ1499" s="346">
        <v>62.15</v>
      </c>
      <c r="BR1499" s="346"/>
      <c r="BS1499" s="34"/>
      <c r="BT1499" s="34"/>
      <c r="BU1499" s="34"/>
      <c r="BV1499" s="34"/>
      <c r="BW1499" s="34"/>
      <c r="BX1499" s="34"/>
    </row>
    <row r="1500" spans="1:76" x14ac:dyDescent="0.35">
      <c r="A1500" s="34" t="s">
        <v>297</v>
      </c>
      <c r="B1500" s="34"/>
      <c r="C1500" s="34"/>
      <c r="D1500" s="34"/>
      <c r="E1500" s="34" t="s">
        <v>1372</v>
      </c>
      <c r="F1500" s="34" t="s">
        <v>1396</v>
      </c>
      <c r="G1500" s="41">
        <v>2004</v>
      </c>
      <c r="H1500" s="34"/>
      <c r="I1500" s="34"/>
      <c r="J1500" s="34"/>
      <c r="K1500" s="39" t="s">
        <v>80</v>
      </c>
      <c r="L1500" s="39" t="s">
        <v>89</v>
      </c>
      <c r="M1500" s="39" t="s">
        <v>90</v>
      </c>
      <c r="N1500" s="39" t="s">
        <v>91</v>
      </c>
      <c r="O1500" s="39" t="s">
        <v>102</v>
      </c>
      <c r="P1500" s="39" t="s">
        <v>103</v>
      </c>
      <c r="Q1500" s="39" t="s">
        <v>104</v>
      </c>
      <c r="R1500" s="35" t="s">
        <v>105</v>
      </c>
      <c r="S1500" s="35" t="s">
        <v>105</v>
      </c>
      <c r="T1500" s="34" t="s">
        <v>2153</v>
      </c>
      <c r="U1500" s="39" t="s">
        <v>31</v>
      </c>
      <c r="V1500" s="35" t="s">
        <v>31</v>
      </c>
      <c r="W1500" s="34" t="s">
        <v>280</v>
      </c>
      <c r="X1500" s="35" t="s">
        <v>284</v>
      </c>
      <c r="Y1500" s="115"/>
      <c r="Z1500" s="39" t="s">
        <v>239</v>
      </c>
      <c r="AA1500" s="112"/>
      <c r="AB1500" s="115"/>
      <c r="AC1500" s="341"/>
      <c r="AD1500" s="341" t="s">
        <v>240</v>
      </c>
      <c r="AE1500" s="41" t="s">
        <v>508</v>
      </c>
      <c r="AF1500" s="332" t="s">
        <v>240</v>
      </c>
      <c r="AG1500" s="112"/>
      <c r="AH1500" s="346">
        <v>1681</v>
      </c>
      <c r="AI1500" s="111">
        <v>1681</v>
      </c>
      <c r="AJ1500" s="346"/>
      <c r="AK1500" s="349"/>
      <c r="AL1500" s="336">
        <v>8</v>
      </c>
      <c r="AM1500" s="44">
        <v>90.075590000000005</v>
      </c>
      <c r="AN1500" s="111">
        <v>9.94</v>
      </c>
      <c r="AO1500" s="111">
        <f t="shared" si="64"/>
        <v>1</v>
      </c>
      <c r="AP1500" s="111">
        <v>1</v>
      </c>
      <c r="AQ1500" s="111"/>
      <c r="AR1500" s="335" t="s">
        <v>295</v>
      </c>
      <c r="AS1500" s="111" t="s">
        <v>240</v>
      </c>
      <c r="AT1500" s="111" t="s">
        <v>295</v>
      </c>
      <c r="AU1500" s="111" t="s">
        <v>240</v>
      </c>
      <c r="AV1500" s="349"/>
      <c r="AW1500" s="348"/>
      <c r="AX1500" s="349">
        <v>25</v>
      </c>
      <c r="AY1500" s="348">
        <v>8</v>
      </c>
      <c r="AZ1500" s="334" t="s">
        <v>240</v>
      </c>
      <c r="BA1500" s="130"/>
      <c r="BB1500" s="130">
        <v>90.075590000000005</v>
      </c>
      <c r="BC1500" s="348">
        <v>9.94</v>
      </c>
      <c r="BD1500" s="348"/>
      <c r="BE1500" s="346"/>
      <c r="BF1500" s="348">
        <v>9.94</v>
      </c>
      <c r="BG1500" s="348"/>
      <c r="BH1500" s="348"/>
      <c r="BI1500" s="348"/>
      <c r="BJ1500" s="361">
        <v>10</v>
      </c>
      <c r="BK1500" s="346">
        <v>15.030000000000001</v>
      </c>
      <c r="BL1500" s="346">
        <v>12.76</v>
      </c>
      <c r="BM1500" s="346">
        <v>33.22</v>
      </c>
      <c r="BN1500" s="346">
        <v>2.645</v>
      </c>
      <c r="BO1500" s="346">
        <v>88.83</v>
      </c>
      <c r="BP1500" s="347">
        <v>5.71</v>
      </c>
      <c r="BQ1500" s="346">
        <v>62.15</v>
      </c>
      <c r="BR1500" s="346"/>
      <c r="BS1500" s="34"/>
      <c r="BT1500" s="34"/>
      <c r="BU1500" s="34"/>
      <c r="BV1500" s="34"/>
      <c r="BW1500" s="34"/>
      <c r="BX1500" s="34"/>
    </row>
    <row r="1501" spans="1:76" x14ac:dyDescent="0.35">
      <c r="A1501" s="34" t="s">
        <v>297</v>
      </c>
      <c r="B1501" s="34"/>
      <c r="C1501" s="34"/>
      <c r="D1501" s="34"/>
      <c r="E1501" s="34" t="s">
        <v>1372</v>
      </c>
      <c r="F1501" s="34" t="s">
        <v>1396</v>
      </c>
      <c r="G1501" s="41">
        <v>2004</v>
      </c>
      <c r="H1501" s="34"/>
      <c r="I1501" s="34"/>
      <c r="J1501" s="34"/>
      <c r="K1501" s="39" t="s">
        <v>80</v>
      </c>
      <c r="L1501" s="39" t="s">
        <v>89</v>
      </c>
      <c r="M1501" s="39" t="s">
        <v>90</v>
      </c>
      <c r="N1501" s="39" t="s">
        <v>91</v>
      </c>
      <c r="O1501" s="39" t="s">
        <v>102</v>
      </c>
      <c r="P1501" s="39" t="s">
        <v>103</v>
      </c>
      <c r="Q1501" s="39" t="s">
        <v>104</v>
      </c>
      <c r="R1501" s="35" t="s">
        <v>105</v>
      </c>
      <c r="S1501" s="35" t="s">
        <v>105</v>
      </c>
      <c r="T1501" s="34" t="s">
        <v>2153</v>
      </c>
      <c r="U1501" s="39" t="s">
        <v>31</v>
      </c>
      <c r="V1501" s="35" t="s">
        <v>31</v>
      </c>
      <c r="W1501" s="34" t="s">
        <v>280</v>
      </c>
      <c r="X1501" s="35" t="s">
        <v>284</v>
      </c>
      <c r="Y1501" s="115"/>
      <c r="Z1501" s="39" t="s">
        <v>239</v>
      </c>
      <c r="AA1501" s="112"/>
      <c r="AB1501" s="115"/>
      <c r="AC1501" s="341"/>
      <c r="AD1501" s="341" t="s">
        <v>240</v>
      </c>
      <c r="AE1501" s="41" t="s">
        <v>508</v>
      </c>
      <c r="AF1501" s="332" t="s">
        <v>240</v>
      </c>
      <c r="AG1501" s="112"/>
      <c r="AH1501" s="346">
        <v>1949</v>
      </c>
      <c r="AI1501" s="111">
        <v>1949</v>
      </c>
      <c r="AJ1501" s="346"/>
      <c r="AK1501" s="349"/>
      <c r="AL1501" s="336">
        <v>8</v>
      </c>
      <c r="AM1501" s="44">
        <v>90.075590000000005</v>
      </c>
      <c r="AN1501" s="111">
        <v>8.93</v>
      </c>
      <c r="AO1501" s="111">
        <f t="shared" si="64"/>
        <v>1</v>
      </c>
      <c r="AP1501" s="111">
        <v>1</v>
      </c>
      <c r="AQ1501" s="111"/>
      <c r="AR1501" s="335" t="s">
        <v>295</v>
      </c>
      <c r="AS1501" s="111" t="s">
        <v>240</v>
      </c>
      <c r="AT1501" s="111" t="s">
        <v>295</v>
      </c>
      <c r="AU1501" s="111" t="s">
        <v>240</v>
      </c>
      <c r="AV1501" s="349"/>
      <c r="AW1501" s="348"/>
      <c r="AX1501" s="349">
        <v>25</v>
      </c>
      <c r="AY1501" s="348">
        <v>8</v>
      </c>
      <c r="AZ1501" s="334" t="s">
        <v>240</v>
      </c>
      <c r="BA1501" s="130"/>
      <c r="BB1501" s="130">
        <v>90.075590000000005</v>
      </c>
      <c r="BC1501" s="348">
        <v>8.93</v>
      </c>
      <c r="BD1501" s="348"/>
      <c r="BE1501" s="346"/>
      <c r="BF1501" s="348">
        <v>8.93</v>
      </c>
      <c r="BG1501" s="348"/>
      <c r="BH1501" s="348"/>
      <c r="BI1501" s="348"/>
      <c r="BJ1501" s="361">
        <v>10</v>
      </c>
      <c r="BK1501" s="346">
        <v>15.030000000000001</v>
      </c>
      <c r="BL1501" s="346">
        <v>12.76</v>
      </c>
      <c r="BM1501" s="346">
        <v>33.22</v>
      </c>
      <c r="BN1501" s="346">
        <v>2.645</v>
      </c>
      <c r="BO1501" s="346">
        <v>88.83</v>
      </c>
      <c r="BP1501" s="347">
        <v>5.71</v>
      </c>
      <c r="BQ1501" s="346">
        <v>62.15</v>
      </c>
      <c r="BR1501" s="346"/>
      <c r="BS1501" s="34"/>
      <c r="BT1501" s="34"/>
      <c r="BU1501" s="34"/>
      <c r="BV1501" s="34"/>
      <c r="BW1501" s="34"/>
      <c r="BX1501" s="34"/>
    </row>
    <row r="1502" spans="1:76" x14ac:dyDescent="0.35">
      <c r="A1502" s="34" t="s">
        <v>297</v>
      </c>
      <c r="B1502" s="34"/>
      <c r="C1502" s="34"/>
      <c r="D1502" s="34"/>
      <c r="E1502" s="34" t="s">
        <v>1372</v>
      </c>
      <c r="F1502" s="34" t="s">
        <v>1396</v>
      </c>
      <c r="G1502" s="41">
        <v>2004</v>
      </c>
      <c r="H1502" s="34"/>
      <c r="I1502" s="34"/>
      <c r="J1502" s="34"/>
      <c r="K1502" s="39" t="s">
        <v>80</v>
      </c>
      <c r="L1502" s="39" t="s">
        <v>89</v>
      </c>
      <c r="M1502" s="39" t="s">
        <v>90</v>
      </c>
      <c r="N1502" s="39" t="s">
        <v>91</v>
      </c>
      <c r="O1502" s="39" t="s">
        <v>102</v>
      </c>
      <c r="P1502" s="39" t="s">
        <v>103</v>
      </c>
      <c r="Q1502" s="39" t="s">
        <v>104</v>
      </c>
      <c r="R1502" s="35" t="s">
        <v>105</v>
      </c>
      <c r="S1502" s="35" t="s">
        <v>105</v>
      </c>
      <c r="T1502" s="34" t="s">
        <v>2153</v>
      </c>
      <c r="U1502" s="39" t="s">
        <v>31</v>
      </c>
      <c r="V1502" s="35" t="s">
        <v>31</v>
      </c>
      <c r="W1502" s="34" t="s">
        <v>280</v>
      </c>
      <c r="X1502" s="35" t="s">
        <v>284</v>
      </c>
      <c r="Y1502" s="115"/>
      <c r="Z1502" s="39" t="s">
        <v>239</v>
      </c>
      <c r="AA1502" s="112"/>
      <c r="AB1502" s="115"/>
      <c r="AC1502" s="341"/>
      <c r="AD1502" s="341" t="s">
        <v>240</v>
      </c>
      <c r="AE1502" s="41" t="s">
        <v>508</v>
      </c>
      <c r="AF1502" s="332" t="s">
        <v>240</v>
      </c>
      <c r="AG1502" s="112"/>
      <c r="AH1502" s="346">
        <v>1959</v>
      </c>
      <c r="AI1502" s="111">
        <v>1959</v>
      </c>
      <c r="AJ1502" s="346"/>
      <c r="AK1502" s="349"/>
      <c r="AL1502" s="336">
        <v>8</v>
      </c>
      <c r="AM1502" s="44">
        <v>90.075590000000005</v>
      </c>
      <c r="AN1502" s="111">
        <v>10.94</v>
      </c>
      <c r="AO1502" s="111">
        <f t="shared" si="64"/>
        <v>1</v>
      </c>
      <c r="AP1502" s="111">
        <v>1</v>
      </c>
      <c r="AQ1502" s="111"/>
      <c r="AR1502" s="335" t="s">
        <v>295</v>
      </c>
      <c r="AS1502" s="111" t="s">
        <v>240</v>
      </c>
      <c r="AT1502" s="111" t="s">
        <v>295</v>
      </c>
      <c r="AU1502" s="111" t="s">
        <v>240</v>
      </c>
      <c r="AV1502" s="349"/>
      <c r="AW1502" s="348"/>
      <c r="AX1502" s="349">
        <v>25</v>
      </c>
      <c r="AY1502" s="348">
        <v>8</v>
      </c>
      <c r="AZ1502" s="334" t="s">
        <v>240</v>
      </c>
      <c r="BA1502" s="130"/>
      <c r="BB1502" s="130">
        <v>90.075590000000005</v>
      </c>
      <c r="BC1502" s="348">
        <v>10.94</v>
      </c>
      <c r="BD1502" s="348"/>
      <c r="BE1502" s="346"/>
      <c r="BF1502" s="348">
        <v>10.94</v>
      </c>
      <c r="BG1502" s="348"/>
      <c r="BH1502" s="348"/>
      <c r="BI1502" s="348"/>
      <c r="BJ1502" s="361">
        <v>10</v>
      </c>
      <c r="BK1502" s="346">
        <v>15.030000000000001</v>
      </c>
      <c r="BL1502" s="346">
        <v>12.76</v>
      </c>
      <c r="BM1502" s="346">
        <v>33.22</v>
      </c>
      <c r="BN1502" s="346">
        <v>2.645</v>
      </c>
      <c r="BO1502" s="346">
        <v>88.83</v>
      </c>
      <c r="BP1502" s="347">
        <v>5.71</v>
      </c>
      <c r="BQ1502" s="346">
        <v>62.15</v>
      </c>
      <c r="BR1502" s="346"/>
      <c r="BS1502" s="34"/>
      <c r="BT1502" s="34"/>
      <c r="BU1502" s="34"/>
      <c r="BV1502" s="34"/>
      <c r="BW1502" s="34"/>
      <c r="BX1502" s="34"/>
    </row>
    <row r="1503" spans="1:76" x14ac:dyDescent="0.35">
      <c r="A1503" s="34" t="s">
        <v>297</v>
      </c>
      <c r="B1503" s="34"/>
      <c r="C1503" s="34"/>
      <c r="D1503" s="34"/>
      <c r="E1503" s="34" t="s">
        <v>1372</v>
      </c>
      <c r="F1503" s="34" t="s">
        <v>1396</v>
      </c>
      <c r="G1503" s="41">
        <v>2004</v>
      </c>
      <c r="H1503" s="34"/>
      <c r="I1503" s="34"/>
      <c r="J1503" s="34"/>
      <c r="K1503" s="39" t="s">
        <v>80</v>
      </c>
      <c r="L1503" s="39" t="s">
        <v>89</v>
      </c>
      <c r="M1503" s="39" t="s">
        <v>90</v>
      </c>
      <c r="N1503" s="39" t="s">
        <v>91</v>
      </c>
      <c r="O1503" s="39" t="s">
        <v>102</v>
      </c>
      <c r="P1503" s="39" t="s">
        <v>103</v>
      </c>
      <c r="Q1503" s="39" t="s">
        <v>104</v>
      </c>
      <c r="R1503" s="35" t="s">
        <v>105</v>
      </c>
      <c r="S1503" s="35" t="s">
        <v>105</v>
      </c>
      <c r="T1503" s="34" t="s">
        <v>2153</v>
      </c>
      <c r="U1503" s="39" t="s">
        <v>31</v>
      </c>
      <c r="V1503" s="35" t="s">
        <v>31</v>
      </c>
      <c r="W1503" s="34" t="s">
        <v>280</v>
      </c>
      <c r="X1503" s="35" t="s">
        <v>284</v>
      </c>
      <c r="Y1503" s="115"/>
      <c r="Z1503" s="39" t="s">
        <v>239</v>
      </c>
      <c r="AA1503" s="112"/>
      <c r="AB1503" s="115"/>
      <c r="AC1503" s="341"/>
      <c r="AD1503" s="341" t="s">
        <v>240</v>
      </c>
      <c r="AE1503" s="41" t="s">
        <v>508</v>
      </c>
      <c r="AF1503" s="332" t="s">
        <v>240</v>
      </c>
      <c r="AG1503" s="112"/>
      <c r="AH1503" s="346">
        <v>2013</v>
      </c>
      <c r="AI1503" s="111">
        <v>2013</v>
      </c>
      <c r="AJ1503" s="346"/>
      <c r="AK1503" s="349"/>
      <c r="AL1503" s="336">
        <v>8</v>
      </c>
      <c r="AM1503" s="44">
        <v>90.075590000000005</v>
      </c>
      <c r="AN1503" s="111">
        <v>10.58</v>
      </c>
      <c r="AO1503" s="111">
        <f t="shared" si="64"/>
        <v>1</v>
      </c>
      <c r="AP1503" s="111">
        <v>1</v>
      </c>
      <c r="AQ1503" s="111"/>
      <c r="AR1503" s="335" t="s">
        <v>295</v>
      </c>
      <c r="AS1503" s="111" t="s">
        <v>240</v>
      </c>
      <c r="AT1503" s="111" t="s">
        <v>295</v>
      </c>
      <c r="AU1503" s="111" t="s">
        <v>240</v>
      </c>
      <c r="AV1503" s="349"/>
      <c r="AW1503" s="348"/>
      <c r="AX1503" s="349">
        <v>25</v>
      </c>
      <c r="AY1503" s="348">
        <v>8</v>
      </c>
      <c r="AZ1503" s="334" t="s">
        <v>240</v>
      </c>
      <c r="BA1503" s="130"/>
      <c r="BB1503" s="130">
        <v>90.075590000000005</v>
      </c>
      <c r="BC1503" s="348">
        <v>10.58</v>
      </c>
      <c r="BD1503" s="348"/>
      <c r="BE1503" s="346"/>
      <c r="BF1503" s="348">
        <v>10.58</v>
      </c>
      <c r="BG1503" s="348"/>
      <c r="BH1503" s="348"/>
      <c r="BI1503" s="348"/>
      <c r="BJ1503" s="361">
        <v>10</v>
      </c>
      <c r="BK1503" s="346">
        <v>15.030000000000001</v>
      </c>
      <c r="BL1503" s="346">
        <v>12.76</v>
      </c>
      <c r="BM1503" s="346">
        <v>33.22</v>
      </c>
      <c r="BN1503" s="346">
        <v>2.645</v>
      </c>
      <c r="BO1503" s="346">
        <v>88.83</v>
      </c>
      <c r="BP1503" s="347">
        <v>5.71</v>
      </c>
      <c r="BQ1503" s="346">
        <v>62.15</v>
      </c>
      <c r="BR1503" s="346"/>
      <c r="BS1503" s="34"/>
      <c r="BT1503" s="34"/>
      <c r="BU1503" s="34"/>
      <c r="BV1503" s="34"/>
      <c r="BW1503" s="34"/>
      <c r="BX1503" s="34"/>
    </row>
    <row r="1504" spans="1:76" x14ac:dyDescent="0.35">
      <c r="A1504" s="34" t="s">
        <v>297</v>
      </c>
      <c r="B1504" s="34"/>
      <c r="C1504" s="34"/>
      <c r="D1504" s="34"/>
      <c r="E1504" s="34" t="s">
        <v>1372</v>
      </c>
      <c r="F1504" s="34" t="s">
        <v>1396</v>
      </c>
      <c r="G1504" s="41">
        <v>2004</v>
      </c>
      <c r="H1504" s="34"/>
      <c r="I1504" s="34"/>
      <c r="J1504" s="34"/>
      <c r="K1504" s="39" t="s">
        <v>80</v>
      </c>
      <c r="L1504" s="39" t="s">
        <v>89</v>
      </c>
      <c r="M1504" s="39" t="s">
        <v>90</v>
      </c>
      <c r="N1504" s="39" t="s">
        <v>91</v>
      </c>
      <c r="O1504" s="39" t="s">
        <v>102</v>
      </c>
      <c r="P1504" s="39" t="s">
        <v>103</v>
      </c>
      <c r="Q1504" s="39" t="s">
        <v>104</v>
      </c>
      <c r="R1504" s="35" t="s">
        <v>105</v>
      </c>
      <c r="S1504" s="35" t="s">
        <v>105</v>
      </c>
      <c r="T1504" s="34" t="s">
        <v>2153</v>
      </c>
      <c r="U1504" s="39" t="s">
        <v>31</v>
      </c>
      <c r="V1504" s="35" t="s">
        <v>31</v>
      </c>
      <c r="W1504" s="34" t="s">
        <v>280</v>
      </c>
      <c r="X1504" s="35" t="s">
        <v>284</v>
      </c>
      <c r="Y1504" s="115"/>
      <c r="Z1504" s="39" t="s">
        <v>239</v>
      </c>
      <c r="AA1504" s="112"/>
      <c r="AB1504" s="115"/>
      <c r="AC1504" s="341"/>
      <c r="AD1504" s="341" t="s">
        <v>240</v>
      </c>
      <c r="AE1504" s="41" t="s">
        <v>508</v>
      </c>
      <c r="AF1504" s="332" t="s">
        <v>240</v>
      </c>
      <c r="AG1504" s="112"/>
      <c r="AH1504" s="346">
        <v>2034</v>
      </c>
      <c r="AI1504" s="111">
        <v>2034</v>
      </c>
      <c r="AJ1504" s="346"/>
      <c r="AK1504" s="349"/>
      <c r="AL1504" s="336">
        <v>8</v>
      </c>
      <c r="AM1504" s="44">
        <v>90.075590000000005</v>
      </c>
      <c r="AN1504" s="111">
        <v>18.23</v>
      </c>
      <c r="AO1504" s="111">
        <f t="shared" si="64"/>
        <v>1</v>
      </c>
      <c r="AP1504" s="111">
        <v>1</v>
      </c>
      <c r="AQ1504" s="111"/>
      <c r="AR1504" s="335" t="s">
        <v>295</v>
      </c>
      <c r="AS1504" s="111" t="s">
        <v>240</v>
      </c>
      <c r="AT1504" s="111" t="s">
        <v>295</v>
      </c>
      <c r="AU1504" s="111" t="s">
        <v>240</v>
      </c>
      <c r="AV1504" s="349"/>
      <c r="AW1504" s="348"/>
      <c r="AX1504" s="349">
        <v>25</v>
      </c>
      <c r="AY1504" s="348">
        <v>8</v>
      </c>
      <c r="AZ1504" s="334" t="s">
        <v>240</v>
      </c>
      <c r="BA1504" s="130"/>
      <c r="BB1504" s="130">
        <v>90.075590000000005</v>
      </c>
      <c r="BC1504" s="348">
        <v>18.23</v>
      </c>
      <c r="BD1504" s="348"/>
      <c r="BE1504" s="346"/>
      <c r="BF1504" s="348">
        <v>18.23</v>
      </c>
      <c r="BG1504" s="348"/>
      <c r="BH1504" s="348"/>
      <c r="BI1504" s="348"/>
      <c r="BJ1504" s="361">
        <v>10</v>
      </c>
      <c r="BK1504" s="346">
        <v>15.030000000000001</v>
      </c>
      <c r="BL1504" s="346">
        <v>12.76</v>
      </c>
      <c r="BM1504" s="346">
        <v>33.22</v>
      </c>
      <c r="BN1504" s="346">
        <v>2.645</v>
      </c>
      <c r="BO1504" s="346">
        <v>88.83</v>
      </c>
      <c r="BP1504" s="347">
        <v>5.71</v>
      </c>
      <c r="BQ1504" s="346">
        <v>62.15</v>
      </c>
      <c r="BR1504" s="346"/>
      <c r="BS1504" s="34"/>
      <c r="BT1504" s="34"/>
      <c r="BU1504" s="34"/>
      <c r="BV1504" s="34"/>
      <c r="BW1504" s="34"/>
      <c r="BX1504" s="34"/>
    </row>
    <row r="1505" spans="1:76" x14ac:dyDescent="0.35">
      <c r="A1505" s="34" t="s">
        <v>297</v>
      </c>
      <c r="B1505" s="34"/>
      <c r="C1505" s="34"/>
      <c r="D1505" s="34"/>
      <c r="E1505" s="34" t="s">
        <v>2299</v>
      </c>
      <c r="F1505" s="34" t="s">
        <v>2300</v>
      </c>
      <c r="G1505" s="41">
        <v>2004</v>
      </c>
      <c r="H1505" s="34"/>
      <c r="I1505" s="34"/>
      <c r="J1505" s="34"/>
      <c r="K1505" s="39" t="s">
        <v>80</v>
      </c>
      <c r="L1505" s="39" t="s">
        <v>89</v>
      </c>
      <c r="M1505" s="39" t="s">
        <v>90</v>
      </c>
      <c r="N1505" s="39" t="s">
        <v>91</v>
      </c>
      <c r="O1505" s="39" t="s">
        <v>102</v>
      </c>
      <c r="P1505" s="39" t="s">
        <v>103</v>
      </c>
      <c r="Q1505" s="39" t="s">
        <v>104</v>
      </c>
      <c r="R1505" s="35" t="s">
        <v>105</v>
      </c>
      <c r="S1505" s="35" t="s">
        <v>105</v>
      </c>
      <c r="T1505" s="34" t="s">
        <v>2153</v>
      </c>
      <c r="U1505" s="39" t="s">
        <v>31</v>
      </c>
      <c r="V1505" s="35" t="s">
        <v>31</v>
      </c>
      <c r="W1505" s="34" t="s">
        <v>280</v>
      </c>
      <c r="X1505" s="35" t="s">
        <v>284</v>
      </c>
      <c r="Y1505" s="115"/>
      <c r="Z1505" s="39" t="s">
        <v>239</v>
      </c>
      <c r="AA1505" s="112"/>
      <c r="AB1505" s="115"/>
      <c r="AC1505" s="341"/>
      <c r="AD1505" s="341" t="s">
        <v>240</v>
      </c>
      <c r="AE1505" s="41" t="s">
        <v>508</v>
      </c>
      <c r="AF1505" s="332" t="s">
        <v>240</v>
      </c>
      <c r="AG1505" s="112"/>
      <c r="AH1505" s="346">
        <v>2.9</v>
      </c>
      <c r="AI1505" s="111">
        <v>2.9</v>
      </c>
      <c r="AJ1505" s="346"/>
      <c r="AK1505" s="349"/>
      <c r="AL1505" s="336">
        <v>5.98</v>
      </c>
      <c r="AM1505" s="44">
        <v>11.744900000000001</v>
      </c>
      <c r="AN1505" s="111">
        <v>0.5</v>
      </c>
      <c r="AO1505" s="111">
        <f t="shared" si="64"/>
        <v>1</v>
      </c>
      <c r="AP1505" s="111">
        <v>1</v>
      </c>
      <c r="AQ1505" s="111"/>
      <c r="AR1505" s="335" t="s">
        <v>295</v>
      </c>
      <c r="AS1505" s="111" t="s">
        <v>240</v>
      </c>
      <c r="AT1505" s="111" t="s">
        <v>295</v>
      </c>
      <c r="AU1505" s="111" t="s">
        <v>240</v>
      </c>
      <c r="AV1505" s="349"/>
      <c r="AW1505" s="348"/>
      <c r="AX1505" s="349">
        <v>25</v>
      </c>
      <c r="AY1505" s="348">
        <v>5.98</v>
      </c>
      <c r="AZ1505" s="334" t="s">
        <v>240</v>
      </c>
      <c r="BA1505" s="130"/>
      <c r="BB1505" s="130">
        <v>11.744900000000001</v>
      </c>
      <c r="BC1505" s="348">
        <v>0.5</v>
      </c>
      <c r="BD1505" s="348"/>
      <c r="BE1505" s="346"/>
      <c r="BF1505" s="348">
        <v>0.5</v>
      </c>
      <c r="BG1505" s="348"/>
      <c r="BH1505" s="348"/>
      <c r="BI1505" s="348"/>
      <c r="BJ1505" s="361">
        <v>0.01</v>
      </c>
      <c r="BK1505" s="346">
        <v>1.9</v>
      </c>
      <c r="BL1505" s="346">
        <v>1.7</v>
      </c>
      <c r="BM1505" s="346">
        <v>21</v>
      </c>
      <c r="BN1505" s="346">
        <v>0.5</v>
      </c>
      <c r="BO1505" s="346">
        <v>53.4</v>
      </c>
      <c r="BP1505" s="347">
        <v>0.4</v>
      </c>
      <c r="BQ1505" s="346">
        <v>4</v>
      </c>
      <c r="BR1505" s="346"/>
      <c r="BS1505" s="34"/>
      <c r="BT1505" s="34"/>
      <c r="BU1505" s="34"/>
      <c r="BV1505" s="34"/>
      <c r="BW1505" s="34"/>
      <c r="BX1505" s="34"/>
    </row>
    <row r="1506" spans="1:76" x14ac:dyDescent="0.35">
      <c r="A1506" s="34" t="s">
        <v>297</v>
      </c>
      <c r="B1506" s="34"/>
      <c r="C1506" s="34"/>
      <c r="D1506" s="34"/>
      <c r="E1506" s="34" t="s">
        <v>2299</v>
      </c>
      <c r="F1506" s="34" t="s">
        <v>2300</v>
      </c>
      <c r="G1506" s="41">
        <v>2004</v>
      </c>
      <c r="H1506" s="34"/>
      <c r="I1506" s="34"/>
      <c r="J1506" s="34"/>
      <c r="K1506" s="39" t="s">
        <v>80</v>
      </c>
      <c r="L1506" s="39" t="s">
        <v>89</v>
      </c>
      <c r="M1506" s="39" t="s">
        <v>90</v>
      </c>
      <c r="N1506" s="39" t="s">
        <v>91</v>
      </c>
      <c r="O1506" s="39" t="s">
        <v>102</v>
      </c>
      <c r="P1506" s="39" t="s">
        <v>103</v>
      </c>
      <c r="Q1506" s="39" t="s">
        <v>104</v>
      </c>
      <c r="R1506" s="35" t="s">
        <v>105</v>
      </c>
      <c r="S1506" s="35" t="s">
        <v>105</v>
      </c>
      <c r="T1506" s="34" t="s">
        <v>2153</v>
      </c>
      <c r="U1506" s="39" t="s">
        <v>31</v>
      </c>
      <c r="V1506" s="35" t="s">
        <v>31</v>
      </c>
      <c r="W1506" s="34" t="s">
        <v>280</v>
      </c>
      <c r="X1506" s="35" t="s">
        <v>284</v>
      </c>
      <c r="Y1506" s="115"/>
      <c r="Z1506" s="39" t="s">
        <v>239</v>
      </c>
      <c r="AA1506" s="112"/>
      <c r="AB1506" s="115"/>
      <c r="AC1506" s="341"/>
      <c r="AD1506" s="341" t="s">
        <v>240</v>
      </c>
      <c r="AE1506" s="41" t="s">
        <v>508</v>
      </c>
      <c r="AF1506" s="332" t="s">
        <v>240</v>
      </c>
      <c r="AG1506" s="112"/>
      <c r="AH1506" s="346">
        <v>3.4</v>
      </c>
      <c r="AI1506" s="111">
        <v>3.4</v>
      </c>
      <c r="AJ1506" s="346"/>
      <c r="AK1506" s="349"/>
      <c r="AL1506" s="336">
        <v>6</v>
      </c>
      <c r="AM1506" s="44">
        <v>20.681699999999999</v>
      </c>
      <c r="AN1506" s="111">
        <v>0.5</v>
      </c>
      <c r="AO1506" s="111">
        <f t="shared" si="64"/>
        <v>1</v>
      </c>
      <c r="AP1506" s="111">
        <v>1</v>
      </c>
      <c r="AQ1506" s="111"/>
      <c r="AR1506" s="335" t="s">
        <v>295</v>
      </c>
      <c r="AS1506" s="111" t="s">
        <v>240</v>
      </c>
      <c r="AT1506" s="111" t="s">
        <v>295</v>
      </c>
      <c r="AU1506" s="111" t="s">
        <v>240</v>
      </c>
      <c r="AV1506" s="349"/>
      <c r="AW1506" s="348"/>
      <c r="AX1506" s="349">
        <v>25</v>
      </c>
      <c r="AY1506" s="348">
        <v>6</v>
      </c>
      <c r="AZ1506" s="334" t="s">
        <v>240</v>
      </c>
      <c r="BA1506" s="130"/>
      <c r="BB1506" s="130">
        <v>20.681699999999999</v>
      </c>
      <c r="BC1506" s="348">
        <v>0.5</v>
      </c>
      <c r="BD1506" s="348"/>
      <c r="BE1506" s="346"/>
      <c r="BF1506" s="348">
        <v>0.5</v>
      </c>
      <c r="BG1506" s="348"/>
      <c r="BH1506" s="348"/>
      <c r="BI1506" s="348"/>
      <c r="BJ1506" s="361">
        <v>0.01</v>
      </c>
      <c r="BK1506" s="346">
        <v>3.5</v>
      </c>
      <c r="BL1506" s="346">
        <v>2.9</v>
      </c>
      <c r="BM1506" s="346">
        <v>21.1</v>
      </c>
      <c r="BN1506" s="346">
        <v>0.6</v>
      </c>
      <c r="BO1506" s="346">
        <v>61.5</v>
      </c>
      <c r="BP1506" s="347">
        <v>0.4</v>
      </c>
      <c r="BQ1506" s="346">
        <v>4</v>
      </c>
      <c r="BR1506" s="346"/>
      <c r="BS1506" s="34"/>
      <c r="BT1506" s="34"/>
      <c r="BU1506" s="34"/>
      <c r="BV1506" s="34"/>
      <c r="BW1506" s="34"/>
      <c r="BX1506" s="34"/>
    </row>
    <row r="1507" spans="1:76" x14ac:dyDescent="0.35">
      <c r="A1507" s="34" t="s">
        <v>297</v>
      </c>
      <c r="B1507" s="34"/>
      <c r="C1507" s="34"/>
      <c r="D1507" s="34"/>
      <c r="E1507" s="34" t="s">
        <v>2299</v>
      </c>
      <c r="F1507" s="34" t="s">
        <v>2300</v>
      </c>
      <c r="G1507" s="41">
        <v>2004</v>
      </c>
      <c r="H1507" s="34"/>
      <c r="I1507" s="34"/>
      <c r="J1507" s="34"/>
      <c r="K1507" s="39" t="s">
        <v>80</v>
      </c>
      <c r="L1507" s="39" t="s">
        <v>89</v>
      </c>
      <c r="M1507" s="39" t="s">
        <v>90</v>
      </c>
      <c r="N1507" s="39" t="s">
        <v>91</v>
      </c>
      <c r="O1507" s="39" t="s">
        <v>102</v>
      </c>
      <c r="P1507" s="39" t="s">
        <v>103</v>
      </c>
      <c r="Q1507" s="39" t="s">
        <v>104</v>
      </c>
      <c r="R1507" s="35" t="s">
        <v>105</v>
      </c>
      <c r="S1507" s="35" t="s">
        <v>105</v>
      </c>
      <c r="T1507" s="34" t="s">
        <v>2153</v>
      </c>
      <c r="U1507" s="39" t="s">
        <v>31</v>
      </c>
      <c r="V1507" s="35" t="s">
        <v>31</v>
      </c>
      <c r="W1507" s="34" t="s">
        <v>280</v>
      </c>
      <c r="X1507" s="35" t="s">
        <v>284</v>
      </c>
      <c r="Y1507" s="115"/>
      <c r="Z1507" s="39" t="s">
        <v>239</v>
      </c>
      <c r="AA1507" s="112"/>
      <c r="AB1507" s="115"/>
      <c r="AC1507" s="341"/>
      <c r="AD1507" s="341" t="s">
        <v>240</v>
      </c>
      <c r="AE1507" s="41" t="s">
        <v>508</v>
      </c>
      <c r="AF1507" s="332" t="s">
        <v>240</v>
      </c>
      <c r="AG1507" s="112"/>
      <c r="AH1507" s="346">
        <v>3.6</v>
      </c>
      <c r="AI1507" s="111">
        <v>3.6</v>
      </c>
      <c r="AJ1507" s="346"/>
      <c r="AK1507" s="349"/>
      <c r="AL1507" s="336">
        <v>5.96</v>
      </c>
      <c r="AM1507" s="44">
        <v>47.478999999999999</v>
      </c>
      <c r="AN1507" s="111">
        <v>0.5</v>
      </c>
      <c r="AO1507" s="111">
        <f t="shared" si="64"/>
        <v>1</v>
      </c>
      <c r="AP1507" s="111">
        <v>1</v>
      </c>
      <c r="AQ1507" s="111"/>
      <c r="AR1507" s="335" t="s">
        <v>295</v>
      </c>
      <c r="AS1507" s="111" t="s">
        <v>240</v>
      </c>
      <c r="AT1507" s="111" t="s">
        <v>295</v>
      </c>
      <c r="AU1507" s="111" t="s">
        <v>240</v>
      </c>
      <c r="AV1507" s="349"/>
      <c r="AW1507" s="348"/>
      <c r="AX1507" s="349">
        <v>25</v>
      </c>
      <c r="AY1507" s="348">
        <v>5.96</v>
      </c>
      <c r="AZ1507" s="334" t="s">
        <v>240</v>
      </c>
      <c r="BA1507" s="130"/>
      <c r="BB1507" s="130">
        <v>47.478999999999999</v>
      </c>
      <c r="BC1507" s="348">
        <v>0.5</v>
      </c>
      <c r="BD1507" s="348"/>
      <c r="BE1507" s="346"/>
      <c r="BF1507" s="348">
        <v>0.5</v>
      </c>
      <c r="BG1507" s="348"/>
      <c r="BH1507" s="348"/>
      <c r="BI1507" s="348"/>
      <c r="BJ1507" s="361">
        <v>0.01</v>
      </c>
      <c r="BK1507" s="346">
        <v>7.8</v>
      </c>
      <c r="BL1507" s="346">
        <v>6.8</v>
      </c>
      <c r="BM1507" s="346">
        <v>22.1</v>
      </c>
      <c r="BN1507" s="346">
        <v>0.4</v>
      </c>
      <c r="BO1507" s="346">
        <v>92.2</v>
      </c>
      <c r="BP1507" s="347">
        <v>0.4</v>
      </c>
      <c r="BQ1507" s="346">
        <v>4</v>
      </c>
      <c r="BR1507" s="346"/>
      <c r="BS1507" s="34"/>
      <c r="BT1507" s="34"/>
      <c r="BU1507" s="34"/>
      <c r="BV1507" s="34"/>
      <c r="BW1507" s="34"/>
      <c r="BX1507" s="34"/>
    </row>
    <row r="1508" spans="1:76" x14ac:dyDescent="0.35">
      <c r="A1508" s="34" t="s">
        <v>297</v>
      </c>
      <c r="B1508" s="34"/>
      <c r="C1508" s="34"/>
      <c r="D1508" s="34"/>
      <c r="E1508" s="34" t="s">
        <v>2299</v>
      </c>
      <c r="F1508" s="34" t="s">
        <v>2300</v>
      </c>
      <c r="G1508" s="41">
        <v>2004</v>
      </c>
      <c r="H1508" s="34"/>
      <c r="I1508" s="34"/>
      <c r="J1508" s="34"/>
      <c r="K1508" s="39" t="s">
        <v>80</v>
      </c>
      <c r="L1508" s="39" t="s">
        <v>89</v>
      </c>
      <c r="M1508" s="39" t="s">
        <v>90</v>
      </c>
      <c r="N1508" s="39" t="s">
        <v>91</v>
      </c>
      <c r="O1508" s="39" t="s">
        <v>102</v>
      </c>
      <c r="P1508" s="39" t="s">
        <v>103</v>
      </c>
      <c r="Q1508" s="39" t="s">
        <v>104</v>
      </c>
      <c r="R1508" s="35" t="s">
        <v>105</v>
      </c>
      <c r="S1508" s="35" t="s">
        <v>105</v>
      </c>
      <c r="T1508" s="34" t="s">
        <v>2153</v>
      </c>
      <c r="U1508" s="39" t="s">
        <v>31</v>
      </c>
      <c r="V1508" s="35" t="s">
        <v>31</v>
      </c>
      <c r="W1508" s="34" t="s">
        <v>280</v>
      </c>
      <c r="X1508" s="35" t="s">
        <v>284</v>
      </c>
      <c r="Y1508" s="115"/>
      <c r="Z1508" s="39" t="s">
        <v>239</v>
      </c>
      <c r="AA1508" s="112"/>
      <c r="AB1508" s="115"/>
      <c r="AC1508" s="341"/>
      <c r="AD1508" s="341" t="s">
        <v>240</v>
      </c>
      <c r="AE1508" s="41" t="s">
        <v>508</v>
      </c>
      <c r="AF1508" s="332" t="s">
        <v>240</v>
      </c>
      <c r="AG1508" s="112"/>
      <c r="AH1508" s="346">
        <v>3.8</v>
      </c>
      <c r="AI1508" s="111">
        <v>3.8</v>
      </c>
      <c r="AJ1508" s="346"/>
      <c r="AK1508" s="349"/>
      <c r="AL1508" s="336">
        <v>7.32</v>
      </c>
      <c r="AM1508" s="44">
        <v>12.406400000000001</v>
      </c>
      <c r="AN1508" s="111">
        <v>0.5</v>
      </c>
      <c r="AO1508" s="111">
        <f t="shared" si="64"/>
        <v>1</v>
      </c>
      <c r="AP1508" s="111">
        <v>1</v>
      </c>
      <c r="AQ1508" s="111"/>
      <c r="AR1508" s="335" t="s">
        <v>295</v>
      </c>
      <c r="AS1508" s="111" t="s">
        <v>240</v>
      </c>
      <c r="AT1508" s="111" t="s">
        <v>295</v>
      </c>
      <c r="AU1508" s="111" t="s">
        <v>240</v>
      </c>
      <c r="AV1508" s="349"/>
      <c r="AW1508" s="348"/>
      <c r="AX1508" s="349">
        <v>25</v>
      </c>
      <c r="AY1508" s="348">
        <v>7.32</v>
      </c>
      <c r="AZ1508" s="334" t="s">
        <v>240</v>
      </c>
      <c r="BA1508" s="130"/>
      <c r="BB1508" s="130">
        <v>12.406400000000001</v>
      </c>
      <c r="BC1508" s="348">
        <v>0.5</v>
      </c>
      <c r="BD1508" s="348"/>
      <c r="BE1508" s="346"/>
      <c r="BF1508" s="348">
        <v>0.5</v>
      </c>
      <c r="BG1508" s="348"/>
      <c r="BH1508" s="348"/>
      <c r="BI1508" s="348"/>
      <c r="BJ1508" s="361">
        <v>0.01</v>
      </c>
      <c r="BK1508" s="346">
        <v>2</v>
      </c>
      <c r="BL1508" s="346">
        <v>1.8</v>
      </c>
      <c r="BM1508" s="346">
        <v>26.4</v>
      </c>
      <c r="BN1508" s="346">
        <v>0.5</v>
      </c>
      <c r="BO1508" s="346">
        <v>48.5</v>
      </c>
      <c r="BP1508" s="347">
        <v>0.4</v>
      </c>
      <c r="BQ1508" s="346">
        <v>28</v>
      </c>
      <c r="BR1508" s="346"/>
      <c r="BS1508" s="34"/>
      <c r="BT1508" s="34"/>
      <c r="BU1508" s="34"/>
      <c r="BV1508" s="34"/>
      <c r="BW1508" s="34"/>
      <c r="BX1508" s="34"/>
    </row>
    <row r="1509" spans="1:76" x14ac:dyDescent="0.35">
      <c r="A1509" s="34" t="s">
        <v>297</v>
      </c>
      <c r="B1509" s="34"/>
      <c r="C1509" s="34"/>
      <c r="D1509" s="34"/>
      <c r="E1509" s="34" t="s">
        <v>2299</v>
      </c>
      <c r="F1509" s="34" t="s">
        <v>2300</v>
      </c>
      <c r="G1509" s="41">
        <v>2004</v>
      </c>
      <c r="H1509" s="34"/>
      <c r="I1509" s="34"/>
      <c r="J1509" s="34"/>
      <c r="K1509" s="39" t="s">
        <v>80</v>
      </c>
      <c r="L1509" s="39" t="s">
        <v>89</v>
      </c>
      <c r="M1509" s="39" t="s">
        <v>90</v>
      </c>
      <c r="N1509" s="39" t="s">
        <v>91</v>
      </c>
      <c r="O1509" s="39" t="s">
        <v>102</v>
      </c>
      <c r="P1509" s="39" t="s">
        <v>103</v>
      </c>
      <c r="Q1509" s="39" t="s">
        <v>104</v>
      </c>
      <c r="R1509" s="35" t="s">
        <v>105</v>
      </c>
      <c r="S1509" s="35" t="s">
        <v>105</v>
      </c>
      <c r="T1509" s="34" t="s">
        <v>2153</v>
      </c>
      <c r="U1509" s="39" t="s">
        <v>31</v>
      </c>
      <c r="V1509" s="35" t="s">
        <v>31</v>
      </c>
      <c r="W1509" s="34" t="s">
        <v>280</v>
      </c>
      <c r="X1509" s="35" t="s">
        <v>284</v>
      </c>
      <c r="Y1509" s="115"/>
      <c r="Z1509" s="39" t="s">
        <v>239</v>
      </c>
      <c r="AA1509" s="112"/>
      <c r="AB1509" s="115"/>
      <c r="AC1509" s="341"/>
      <c r="AD1509" s="341" t="s">
        <v>240</v>
      </c>
      <c r="AE1509" s="41" t="s">
        <v>508</v>
      </c>
      <c r="AF1509" s="332" t="s">
        <v>240</v>
      </c>
      <c r="AG1509" s="112"/>
      <c r="AH1509" s="346">
        <v>10.5</v>
      </c>
      <c r="AI1509" s="111">
        <v>10.5</v>
      </c>
      <c r="AJ1509" s="346"/>
      <c r="AK1509" s="349"/>
      <c r="AL1509" s="336">
        <v>7.92</v>
      </c>
      <c r="AM1509" s="44">
        <v>10.584000000000001</v>
      </c>
      <c r="AN1509" s="111">
        <v>0.5</v>
      </c>
      <c r="AO1509" s="111">
        <f t="shared" si="64"/>
        <v>1</v>
      </c>
      <c r="AP1509" s="111">
        <v>1</v>
      </c>
      <c r="AQ1509" s="111"/>
      <c r="AR1509" s="335" t="s">
        <v>295</v>
      </c>
      <c r="AS1509" s="111" t="s">
        <v>240</v>
      </c>
      <c r="AT1509" s="111" t="s">
        <v>295</v>
      </c>
      <c r="AU1509" s="111" t="s">
        <v>240</v>
      </c>
      <c r="AV1509" s="349"/>
      <c r="AW1509" s="348"/>
      <c r="AX1509" s="349">
        <v>25</v>
      </c>
      <c r="AY1509" s="348">
        <v>7.92</v>
      </c>
      <c r="AZ1509" s="334" t="s">
        <v>240</v>
      </c>
      <c r="BA1509" s="130"/>
      <c r="BB1509" s="130">
        <v>10.584000000000001</v>
      </c>
      <c r="BC1509" s="348">
        <v>0.5</v>
      </c>
      <c r="BD1509" s="348"/>
      <c r="BE1509" s="346"/>
      <c r="BF1509" s="348">
        <v>0.5</v>
      </c>
      <c r="BG1509" s="348"/>
      <c r="BH1509" s="348"/>
      <c r="BI1509" s="348"/>
      <c r="BJ1509" s="361">
        <v>0.01</v>
      </c>
      <c r="BK1509" s="346">
        <v>1.6</v>
      </c>
      <c r="BL1509" s="346">
        <v>1.6</v>
      </c>
      <c r="BM1509" s="346">
        <v>21.7</v>
      </c>
      <c r="BN1509" s="346">
        <v>0.5</v>
      </c>
      <c r="BO1509" s="346">
        <v>10.199999999999999</v>
      </c>
      <c r="BP1509" s="347">
        <v>0.4</v>
      </c>
      <c r="BQ1509" s="346">
        <v>52</v>
      </c>
      <c r="BR1509" s="346"/>
      <c r="BS1509" s="34"/>
      <c r="BT1509" s="34"/>
      <c r="BU1509" s="34"/>
      <c r="BV1509" s="34"/>
      <c r="BW1509" s="34"/>
      <c r="BX1509" s="34"/>
    </row>
    <row r="1510" spans="1:76" x14ac:dyDescent="0.35">
      <c r="A1510" s="34" t="s">
        <v>297</v>
      </c>
      <c r="B1510" s="34"/>
      <c r="C1510" s="34"/>
      <c r="D1510" s="34"/>
      <c r="E1510" s="34" t="s">
        <v>2299</v>
      </c>
      <c r="F1510" s="34" t="s">
        <v>2300</v>
      </c>
      <c r="G1510" s="41">
        <v>2004</v>
      </c>
      <c r="H1510" s="34"/>
      <c r="I1510" s="34"/>
      <c r="J1510" s="34"/>
      <c r="K1510" s="39" t="s">
        <v>80</v>
      </c>
      <c r="L1510" s="39" t="s">
        <v>89</v>
      </c>
      <c r="M1510" s="39" t="s">
        <v>90</v>
      </c>
      <c r="N1510" s="39" t="s">
        <v>91</v>
      </c>
      <c r="O1510" s="39" t="s">
        <v>102</v>
      </c>
      <c r="P1510" s="39" t="s">
        <v>103</v>
      </c>
      <c r="Q1510" s="39" t="s">
        <v>104</v>
      </c>
      <c r="R1510" s="35" t="s">
        <v>105</v>
      </c>
      <c r="S1510" s="35" t="s">
        <v>105</v>
      </c>
      <c r="T1510" s="34" t="s">
        <v>2153</v>
      </c>
      <c r="U1510" s="39" t="s">
        <v>31</v>
      </c>
      <c r="V1510" s="35" t="s">
        <v>31</v>
      </c>
      <c r="W1510" s="34" t="s">
        <v>280</v>
      </c>
      <c r="X1510" s="35" t="s">
        <v>284</v>
      </c>
      <c r="Y1510" s="115"/>
      <c r="Z1510" s="39" t="s">
        <v>239</v>
      </c>
      <c r="AA1510" s="112"/>
      <c r="AB1510" s="115"/>
      <c r="AC1510" s="341"/>
      <c r="AD1510" s="341" t="s">
        <v>240</v>
      </c>
      <c r="AE1510" s="41" t="s">
        <v>508</v>
      </c>
      <c r="AF1510" s="332" t="s">
        <v>240</v>
      </c>
      <c r="AG1510" s="112"/>
      <c r="AH1510" s="346">
        <v>16.399999999999999</v>
      </c>
      <c r="AI1510" s="111">
        <v>16.399999999999999</v>
      </c>
      <c r="AJ1510" s="346"/>
      <c r="AK1510" s="349"/>
      <c r="AL1510" s="336">
        <v>7.34</v>
      </c>
      <c r="AM1510" s="44">
        <v>22.429600000000001</v>
      </c>
      <c r="AN1510" s="111">
        <v>0.5</v>
      </c>
      <c r="AO1510" s="111">
        <f t="shared" si="64"/>
        <v>1</v>
      </c>
      <c r="AP1510" s="111">
        <v>1</v>
      </c>
      <c r="AQ1510" s="111"/>
      <c r="AR1510" s="335" t="s">
        <v>295</v>
      </c>
      <c r="AS1510" s="111" t="s">
        <v>240</v>
      </c>
      <c r="AT1510" s="111" t="s">
        <v>295</v>
      </c>
      <c r="AU1510" s="111" t="s">
        <v>240</v>
      </c>
      <c r="AV1510" s="349"/>
      <c r="AW1510" s="348"/>
      <c r="AX1510" s="349">
        <v>25</v>
      </c>
      <c r="AY1510" s="348">
        <v>7.34</v>
      </c>
      <c r="AZ1510" s="334" t="s">
        <v>240</v>
      </c>
      <c r="BA1510" s="130"/>
      <c r="BB1510" s="130">
        <v>22.429600000000001</v>
      </c>
      <c r="BC1510" s="348">
        <v>0.5</v>
      </c>
      <c r="BD1510" s="348"/>
      <c r="BE1510" s="346"/>
      <c r="BF1510" s="348">
        <v>0.5</v>
      </c>
      <c r="BG1510" s="348"/>
      <c r="BH1510" s="348"/>
      <c r="BI1510" s="348"/>
      <c r="BJ1510" s="361">
        <v>0.01</v>
      </c>
      <c r="BK1510" s="346">
        <v>4.2</v>
      </c>
      <c r="BL1510" s="346">
        <v>2.9</v>
      </c>
      <c r="BM1510" s="346">
        <v>27.9</v>
      </c>
      <c r="BN1510" s="346">
        <v>0.4</v>
      </c>
      <c r="BO1510" s="346">
        <v>77.7</v>
      </c>
      <c r="BP1510" s="347">
        <v>0.7</v>
      </c>
      <c r="BQ1510" s="346">
        <v>28</v>
      </c>
      <c r="BR1510" s="346"/>
      <c r="BS1510" s="34"/>
      <c r="BT1510" s="34"/>
      <c r="BU1510" s="34"/>
      <c r="BV1510" s="34"/>
      <c r="BW1510" s="34"/>
      <c r="BX1510" s="34"/>
    </row>
    <row r="1511" spans="1:76" x14ac:dyDescent="0.35">
      <c r="A1511" s="34" t="s">
        <v>297</v>
      </c>
      <c r="B1511" s="34"/>
      <c r="C1511" s="34"/>
      <c r="D1511" s="34"/>
      <c r="E1511" s="34" t="s">
        <v>2299</v>
      </c>
      <c r="F1511" s="34" t="s">
        <v>2300</v>
      </c>
      <c r="G1511" s="41">
        <v>2004</v>
      </c>
      <c r="H1511" s="34"/>
      <c r="I1511" s="34"/>
      <c r="J1511" s="34"/>
      <c r="K1511" s="39" t="s">
        <v>80</v>
      </c>
      <c r="L1511" s="39" t="s">
        <v>89</v>
      </c>
      <c r="M1511" s="39" t="s">
        <v>90</v>
      </c>
      <c r="N1511" s="39" t="s">
        <v>91</v>
      </c>
      <c r="O1511" s="39" t="s">
        <v>102</v>
      </c>
      <c r="P1511" s="39" t="s">
        <v>103</v>
      </c>
      <c r="Q1511" s="39" t="s">
        <v>104</v>
      </c>
      <c r="R1511" s="35" t="s">
        <v>105</v>
      </c>
      <c r="S1511" s="35" t="s">
        <v>105</v>
      </c>
      <c r="T1511" s="34" t="s">
        <v>2153</v>
      </c>
      <c r="U1511" s="39" t="s">
        <v>31</v>
      </c>
      <c r="V1511" s="35" t="s">
        <v>31</v>
      </c>
      <c r="W1511" s="34" t="s">
        <v>280</v>
      </c>
      <c r="X1511" s="35" t="s">
        <v>284</v>
      </c>
      <c r="Y1511" s="115"/>
      <c r="Z1511" s="39" t="s">
        <v>239</v>
      </c>
      <c r="AA1511" s="112"/>
      <c r="AB1511" s="115"/>
      <c r="AC1511" s="341"/>
      <c r="AD1511" s="341" t="s">
        <v>240</v>
      </c>
      <c r="AE1511" s="41" t="s">
        <v>508</v>
      </c>
      <c r="AF1511" s="332" t="s">
        <v>240</v>
      </c>
      <c r="AG1511" s="112"/>
      <c r="AH1511" s="346">
        <v>16.5</v>
      </c>
      <c r="AI1511" s="111">
        <v>16.5</v>
      </c>
      <c r="AJ1511" s="346"/>
      <c r="AK1511" s="349"/>
      <c r="AL1511" s="336">
        <v>5.9</v>
      </c>
      <c r="AM1511" s="44">
        <v>10.9213</v>
      </c>
      <c r="AN1511" s="111">
        <v>5.2</v>
      </c>
      <c r="AO1511" s="111">
        <f t="shared" si="64"/>
        <v>1</v>
      </c>
      <c r="AP1511" s="111">
        <v>1</v>
      </c>
      <c r="AQ1511" s="111"/>
      <c r="AR1511" s="335" t="s">
        <v>295</v>
      </c>
      <c r="AS1511" s="111" t="s">
        <v>240</v>
      </c>
      <c r="AT1511" s="111" t="s">
        <v>295</v>
      </c>
      <c r="AU1511" s="111" t="s">
        <v>240</v>
      </c>
      <c r="AV1511" s="349"/>
      <c r="AW1511" s="348"/>
      <c r="AX1511" s="349">
        <v>25</v>
      </c>
      <c r="AY1511" s="348">
        <v>5.9</v>
      </c>
      <c r="AZ1511" s="334" t="s">
        <v>240</v>
      </c>
      <c r="BA1511" s="130"/>
      <c r="BB1511" s="130">
        <v>10.9213</v>
      </c>
      <c r="BC1511" s="348">
        <v>5.2</v>
      </c>
      <c r="BD1511" s="348"/>
      <c r="BE1511" s="346"/>
      <c r="BF1511" s="348">
        <v>5.2</v>
      </c>
      <c r="BG1511" s="348"/>
      <c r="BH1511" s="348"/>
      <c r="BI1511" s="348"/>
      <c r="BJ1511" s="361">
        <v>10</v>
      </c>
      <c r="BK1511" s="346">
        <v>1.9</v>
      </c>
      <c r="BL1511" s="346">
        <v>1.5</v>
      </c>
      <c r="BM1511" s="346">
        <v>42.6</v>
      </c>
      <c r="BN1511" s="346">
        <v>0.4</v>
      </c>
      <c r="BO1511" s="346">
        <v>63.7</v>
      </c>
      <c r="BP1511" s="347">
        <v>7.8</v>
      </c>
      <c r="BQ1511" s="346">
        <v>4</v>
      </c>
      <c r="BR1511" s="346"/>
      <c r="BS1511" s="34"/>
      <c r="BT1511" s="34"/>
      <c r="BU1511" s="34"/>
      <c r="BV1511" s="34"/>
      <c r="BW1511" s="34"/>
      <c r="BX1511" s="34"/>
    </row>
    <row r="1512" spans="1:76" x14ac:dyDescent="0.35">
      <c r="A1512" s="34" t="s">
        <v>297</v>
      </c>
      <c r="B1512" s="34"/>
      <c r="C1512" s="34"/>
      <c r="D1512" s="34"/>
      <c r="E1512" s="34" t="s">
        <v>2299</v>
      </c>
      <c r="F1512" s="34" t="s">
        <v>2300</v>
      </c>
      <c r="G1512" s="41">
        <v>2004</v>
      </c>
      <c r="H1512" s="34"/>
      <c r="I1512" s="34"/>
      <c r="J1512" s="34"/>
      <c r="K1512" s="39" t="s">
        <v>80</v>
      </c>
      <c r="L1512" s="39" t="s">
        <v>89</v>
      </c>
      <c r="M1512" s="39" t="s">
        <v>90</v>
      </c>
      <c r="N1512" s="39" t="s">
        <v>91</v>
      </c>
      <c r="O1512" s="39" t="s">
        <v>102</v>
      </c>
      <c r="P1512" s="39" t="s">
        <v>103</v>
      </c>
      <c r="Q1512" s="39" t="s">
        <v>104</v>
      </c>
      <c r="R1512" s="35" t="s">
        <v>105</v>
      </c>
      <c r="S1512" s="35" t="s">
        <v>105</v>
      </c>
      <c r="T1512" s="34" t="s">
        <v>2153</v>
      </c>
      <c r="U1512" s="39" t="s">
        <v>31</v>
      </c>
      <c r="V1512" s="35" t="s">
        <v>31</v>
      </c>
      <c r="W1512" s="34" t="s">
        <v>280</v>
      </c>
      <c r="X1512" s="35" t="s">
        <v>284</v>
      </c>
      <c r="Y1512" s="115"/>
      <c r="Z1512" s="39" t="s">
        <v>239</v>
      </c>
      <c r="AA1512" s="112"/>
      <c r="AB1512" s="115"/>
      <c r="AC1512" s="341"/>
      <c r="AD1512" s="341" t="s">
        <v>240</v>
      </c>
      <c r="AE1512" s="41" t="s">
        <v>508</v>
      </c>
      <c r="AF1512" s="332" t="s">
        <v>240</v>
      </c>
      <c r="AG1512" s="112"/>
      <c r="AH1512" s="346">
        <v>16.600000000000001</v>
      </c>
      <c r="AI1512" s="111">
        <v>16.600000000000001</v>
      </c>
      <c r="AJ1512" s="346"/>
      <c r="AK1512" s="349"/>
      <c r="AL1512" s="336">
        <v>5.93</v>
      </c>
      <c r="AM1512" s="44">
        <v>19.770499999999998</v>
      </c>
      <c r="AN1512" s="111">
        <v>5.4</v>
      </c>
      <c r="AO1512" s="111">
        <f t="shared" si="64"/>
        <v>1</v>
      </c>
      <c r="AP1512" s="111">
        <v>1</v>
      </c>
      <c r="AQ1512" s="111"/>
      <c r="AR1512" s="335" t="s">
        <v>295</v>
      </c>
      <c r="AS1512" s="111" t="s">
        <v>240</v>
      </c>
      <c r="AT1512" s="111" t="s">
        <v>295</v>
      </c>
      <c r="AU1512" s="111" t="s">
        <v>240</v>
      </c>
      <c r="AV1512" s="349"/>
      <c r="AW1512" s="348"/>
      <c r="AX1512" s="349">
        <v>25</v>
      </c>
      <c r="AY1512" s="348">
        <v>5.93</v>
      </c>
      <c r="AZ1512" s="334" t="s">
        <v>240</v>
      </c>
      <c r="BA1512" s="130"/>
      <c r="BB1512" s="130">
        <v>19.770499999999998</v>
      </c>
      <c r="BC1512" s="348">
        <v>5.4</v>
      </c>
      <c r="BD1512" s="348"/>
      <c r="BE1512" s="346"/>
      <c r="BF1512" s="348">
        <v>5.4</v>
      </c>
      <c r="BG1512" s="348"/>
      <c r="BH1512" s="348"/>
      <c r="BI1512" s="348"/>
      <c r="BJ1512" s="361">
        <v>10</v>
      </c>
      <c r="BK1512" s="346">
        <v>3.3</v>
      </c>
      <c r="BL1512" s="346">
        <v>2.8</v>
      </c>
      <c r="BM1512" s="346">
        <v>39.200000000000003</v>
      </c>
      <c r="BN1512" s="346">
        <v>0.6</v>
      </c>
      <c r="BO1512" s="346">
        <v>71.8</v>
      </c>
      <c r="BP1512" s="347">
        <v>8</v>
      </c>
      <c r="BQ1512" s="346">
        <v>4</v>
      </c>
      <c r="BR1512" s="346"/>
      <c r="BS1512" s="34"/>
      <c r="BT1512" s="34"/>
      <c r="BU1512" s="34"/>
      <c r="BV1512" s="34"/>
      <c r="BW1512" s="34"/>
      <c r="BX1512" s="34"/>
    </row>
    <row r="1513" spans="1:76" x14ac:dyDescent="0.35">
      <c r="A1513" s="34" t="s">
        <v>297</v>
      </c>
      <c r="B1513" s="34"/>
      <c r="C1513" s="34"/>
      <c r="D1513" s="34"/>
      <c r="E1513" s="34" t="s">
        <v>2299</v>
      </c>
      <c r="F1513" s="34" t="s">
        <v>2300</v>
      </c>
      <c r="G1513" s="41">
        <v>2004</v>
      </c>
      <c r="H1513" s="34"/>
      <c r="I1513" s="34"/>
      <c r="J1513" s="34"/>
      <c r="K1513" s="39" t="s">
        <v>80</v>
      </c>
      <c r="L1513" s="39" t="s">
        <v>89</v>
      </c>
      <c r="M1513" s="39" t="s">
        <v>90</v>
      </c>
      <c r="N1513" s="39" t="s">
        <v>91</v>
      </c>
      <c r="O1513" s="39" t="s">
        <v>102</v>
      </c>
      <c r="P1513" s="39" t="s">
        <v>103</v>
      </c>
      <c r="Q1513" s="39" t="s">
        <v>104</v>
      </c>
      <c r="R1513" s="35" t="s">
        <v>105</v>
      </c>
      <c r="S1513" s="35" t="s">
        <v>105</v>
      </c>
      <c r="T1513" s="34" t="s">
        <v>2153</v>
      </c>
      <c r="U1513" s="39" t="s">
        <v>31</v>
      </c>
      <c r="V1513" s="35" t="s">
        <v>31</v>
      </c>
      <c r="W1513" s="34" t="s">
        <v>280</v>
      </c>
      <c r="X1513" s="35" t="s">
        <v>284</v>
      </c>
      <c r="Y1513" s="115"/>
      <c r="Z1513" s="39" t="s">
        <v>239</v>
      </c>
      <c r="AA1513" s="112"/>
      <c r="AB1513" s="115"/>
      <c r="AC1513" s="341"/>
      <c r="AD1513" s="341" t="s">
        <v>240</v>
      </c>
      <c r="AE1513" s="41" t="s">
        <v>508</v>
      </c>
      <c r="AF1513" s="332" t="s">
        <v>240</v>
      </c>
      <c r="AG1513" s="112"/>
      <c r="AH1513" s="346">
        <v>19.7</v>
      </c>
      <c r="AI1513" s="111">
        <v>19.7</v>
      </c>
      <c r="AJ1513" s="346"/>
      <c r="AK1513" s="349"/>
      <c r="AL1513" s="336">
        <v>7.94</v>
      </c>
      <c r="AM1513" s="44">
        <v>21.093499999999999</v>
      </c>
      <c r="AN1513" s="111">
        <v>0.5</v>
      </c>
      <c r="AO1513" s="111">
        <f t="shared" si="64"/>
        <v>1</v>
      </c>
      <c r="AP1513" s="111">
        <v>1</v>
      </c>
      <c r="AQ1513" s="111"/>
      <c r="AR1513" s="335" t="s">
        <v>295</v>
      </c>
      <c r="AS1513" s="111" t="s">
        <v>240</v>
      </c>
      <c r="AT1513" s="111" t="s">
        <v>295</v>
      </c>
      <c r="AU1513" s="111" t="s">
        <v>240</v>
      </c>
      <c r="AV1513" s="349"/>
      <c r="AW1513" s="348"/>
      <c r="AX1513" s="349">
        <v>25</v>
      </c>
      <c r="AY1513" s="348">
        <v>7.94</v>
      </c>
      <c r="AZ1513" s="334" t="s">
        <v>240</v>
      </c>
      <c r="BA1513" s="130"/>
      <c r="BB1513" s="130">
        <v>21.093499999999999</v>
      </c>
      <c r="BC1513" s="348">
        <v>0.5</v>
      </c>
      <c r="BD1513" s="348"/>
      <c r="BE1513" s="346"/>
      <c r="BF1513" s="348">
        <v>0.5</v>
      </c>
      <c r="BG1513" s="348"/>
      <c r="BH1513" s="348"/>
      <c r="BI1513" s="348"/>
      <c r="BJ1513" s="361">
        <v>0.01</v>
      </c>
      <c r="BK1513" s="346">
        <v>3.5</v>
      </c>
      <c r="BL1513" s="346">
        <v>3</v>
      </c>
      <c r="BM1513" s="346">
        <v>22</v>
      </c>
      <c r="BN1513" s="346">
        <v>0.6</v>
      </c>
      <c r="BO1513" s="346">
        <v>18.3</v>
      </c>
      <c r="BP1513" s="347">
        <v>0.4</v>
      </c>
      <c r="BQ1513" s="346">
        <v>54</v>
      </c>
      <c r="BR1513" s="346"/>
      <c r="BS1513" s="34"/>
      <c r="BT1513" s="34"/>
      <c r="BU1513" s="34"/>
      <c r="BV1513" s="34"/>
      <c r="BW1513" s="34"/>
      <c r="BX1513" s="34"/>
    </row>
    <row r="1514" spans="1:76" x14ac:dyDescent="0.35">
      <c r="A1514" s="34" t="s">
        <v>297</v>
      </c>
      <c r="B1514" s="34"/>
      <c r="C1514" s="34"/>
      <c r="D1514" s="34"/>
      <c r="E1514" s="34" t="s">
        <v>2299</v>
      </c>
      <c r="F1514" s="34" t="s">
        <v>2300</v>
      </c>
      <c r="G1514" s="41">
        <v>2004</v>
      </c>
      <c r="H1514" s="34"/>
      <c r="I1514" s="34"/>
      <c r="J1514" s="34"/>
      <c r="K1514" s="39" t="s">
        <v>80</v>
      </c>
      <c r="L1514" s="39" t="s">
        <v>89</v>
      </c>
      <c r="M1514" s="39" t="s">
        <v>90</v>
      </c>
      <c r="N1514" s="39" t="s">
        <v>91</v>
      </c>
      <c r="O1514" s="39" t="s">
        <v>102</v>
      </c>
      <c r="P1514" s="39" t="s">
        <v>103</v>
      </c>
      <c r="Q1514" s="39" t="s">
        <v>104</v>
      </c>
      <c r="R1514" s="35" t="s">
        <v>105</v>
      </c>
      <c r="S1514" s="35" t="s">
        <v>105</v>
      </c>
      <c r="T1514" s="34" t="s">
        <v>2153</v>
      </c>
      <c r="U1514" s="39" t="s">
        <v>31</v>
      </c>
      <c r="V1514" s="35" t="s">
        <v>31</v>
      </c>
      <c r="W1514" s="34" t="s">
        <v>280</v>
      </c>
      <c r="X1514" s="35" t="s">
        <v>284</v>
      </c>
      <c r="Y1514" s="115"/>
      <c r="Z1514" s="39" t="s">
        <v>239</v>
      </c>
      <c r="AA1514" s="112"/>
      <c r="AB1514" s="115"/>
      <c r="AC1514" s="341"/>
      <c r="AD1514" s="341" t="s">
        <v>240</v>
      </c>
      <c r="AE1514" s="41" t="s">
        <v>508</v>
      </c>
      <c r="AF1514" s="332" t="s">
        <v>240</v>
      </c>
      <c r="AG1514" s="112"/>
      <c r="AH1514" s="346">
        <v>22.9</v>
      </c>
      <c r="AI1514" s="111">
        <v>22.9</v>
      </c>
      <c r="AJ1514" s="346"/>
      <c r="AK1514" s="349"/>
      <c r="AL1514" s="336">
        <v>6.05</v>
      </c>
      <c r="AM1514" s="44">
        <v>11.333100000000002</v>
      </c>
      <c r="AN1514" s="111">
        <v>4.0999999999999996</v>
      </c>
      <c r="AO1514" s="111">
        <f t="shared" si="64"/>
        <v>1</v>
      </c>
      <c r="AP1514" s="111">
        <v>1</v>
      </c>
      <c r="AQ1514" s="111"/>
      <c r="AR1514" s="335" t="s">
        <v>295</v>
      </c>
      <c r="AS1514" s="111" t="s">
        <v>240</v>
      </c>
      <c r="AT1514" s="111" t="s">
        <v>295</v>
      </c>
      <c r="AU1514" s="111" t="s">
        <v>240</v>
      </c>
      <c r="AV1514" s="349"/>
      <c r="AW1514" s="348"/>
      <c r="AX1514" s="349">
        <v>25</v>
      </c>
      <c r="AY1514" s="348">
        <v>6.05</v>
      </c>
      <c r="AZ1514" s="334" t="s">
        <v>240</v>
      </c>
      <c r="BA1514" s="130"/>
      <c r="BB1514" s="130">
        <v>11.333100000000002</v>
      </c>
      <c r="BC1514" s="348">
        <v>4.0999999999999996</v>
      </c>
      <c r="BD1514" s="348"/>
      <c r="BE1514" s="346"/>
      <c r="BF1514" s="348">
        <v>4.0999999999999996</v>
      </c>
      <c r="BG1514" s="348"/>
      <c r="BH1514" s="348"/>
      <c r="BI1514" s="348"/>
      <c r="BJ1514" s="361">
        <v>10</v>
      </c>
      <c r="BK1514" s="346">
        <v>1.9</v>
      </c>
      <c r="BL1514" s="346">
        <v>1.6</v>
      </c>
      <c r="BM1514" s="346">
        <v>48.4</v>
      </c>
      <c r="BN1514" s="346">
        <v>0.4</v>
      </c>
      <c r="BO1514" s="346">
        <v>99.6</v>
      </c>
      <c r="BP1514" s="347">
        <v>4.2</v>
      </c>
      <c r="BQ1514" s="346">
        <v>4</v>
      </c>
      <c r="BR1514" s="346"/>
      <c r="BS1514" s="34"/>
      <c r="BT1514" s="34"/>
      <c r="BU1514" s="34"/>
      <c r="BV1514" s="34"/>
      <c r="BW1514" s="34"/>
      <c r="BX1514" s="34"/>
    </row>
    <row r="1515" spans="1:76" x14ac:dyDescent="0.35">
      <c r="A1515" s="34" t="s">
        <v>297</v>
      </c>
      <c r="B1515" s="34"/>
      <c r="C1515" s="34"/>
      <c r="D1515" s="34"/>
      <c r="E1515" s="34" t="s">
        <v>2299</v>
      </c>
      <c r="F1515" s="34" t="s">
        <v>2300</v>
      </c>
      <c r="G1515" s="41">
        <v>2004</v>
      </c>
      <c r="H1515" s="34"/>
      <c r="I1515" s="34"/>
      <c r="J1515" s="34"/>
      <c r="K1515" s="39" t="s">
        <v>80</v>
      </c>
      <c r="L1515" s="39" t="s">
        <v>89</v>
      </c>
      <c r="M1515" s="39" t="s">
        <v>90</v>
      </c>
      <c r="N1515" s="39" t="s">
        <v>91</v>
      </c>
      <c r="O1515" s="39" t="s">
        <v>102</v>
      </c>
      <c r="P1515" s="39" t="s">
        <v>103</v>
      </c>
      <c r="Q1515" s="39" t="s">
        <v>104</v>
      </c>
      <c r="R1515" s="35" t="s">
        <v>105</v>
      </c>
      <c r="S1515" s="35" t="s">
        <v>105</v>
      </c>
      <c r="T1515" s="34" t="s">
        <v>2153</v>
      </c>
      <c r="U1515" s="39" t="s">
        <v>31</v>
      </c>
      <c r="V1515" s="35" t="s">
        <v>31</v>
      </c>
      <c r="W1515" s="34" t="s">
        <v>280</v>
      </c>
      <c r="X1515" s="35" t="s">
        <v>284</v>
      </c>
      <c r="Y1515" s="115"/>
      <c r="Z1515" s="39" t="s">
        <v>239</v>
      </c>
      <c r="AA1515" s="112"/>
      <c r="AB1515" s="115"/>
      <c r="AC1515" s="341"/>
      <c r="AD1515" s="341" t="s">
        <v>240</v>
      </c>
      <c r="AE1515" s="41" t="s">
        <v>508</v>
      </c>
      <c r="AF1515" s="332" t="s">
        <v>240</v>
      </c>
      <c r="AG1515" s="112"/>
      <c r="AH1515" s="346">
        <v>28.5</v>
      </c>
      <c r="AI1515" s="111">
        <v>28.5</v>
      </c>
      <c r="AJ1515" s="346"/>
      <c r="AK1515" s="349"/>
      <c r="AL1515" s="336">
        <v>7.33</v>
      </c>
      <c r="AM1515" s="44">
        <v>46.331200000000003</v>
      </c>
      <c r="AN1515" s="111">
        <v>0.5</v>
      </c>
      <c r="AO1515" s="111">
        <f t="shared" si="64"/>
        <v>1</v>
      </c>
      <c r="AP1515" s="111">
        <v>1</v>
      </c>
      <c r="AQ1515" s="111"/>
      <c r="AR1515" s="335" t="s">
        <v>295</v>
      </c>
      <c r="AS1515" s="111" t="s">
        <v>240</v>
      </c>
      <c r="AT1515" s="111" t="s">
        <v>295</v>
      </c>
      <c r="AU1515" s="111" t="s">
        <v>240</v>
      </c>
      <c r="AV1515" s="349"/>
      <c r="AW1515" s="348"/>
      <c r="AX1515" s="349">
        <v>25</v>
      </c>
      <c r="AY1515" s="348">
        <v>7.33</v>
      </c>
      <c r="AZ1515" s="334" t="s">
        <v>240</v>
      </c>
      <c r="BA1515" s="130"/>
      <c r="BB1515" s="130">
        <v>46.331200000000003</v>
      </c>
      <c r="BC1515" s="348">
        <v>0.5</v>
      </c>
      <c r="BD1515" s="348"/>
      <c r="BE1515" s="346"/>
      <c r="BF1515" s="348">
        <v>0.5</v>
      </c>
      <c r="BG1515" s="348"/>
      <c r="BH1515" s="348"/>
      <c r="BI1515" s="348"/>
      <c r="BJ1515" s="361">
        <v>0.01</v>
      </c>
      <c r="BK1515" s="346">
        <v>8</v>
      </c>
      <c r="BL1515" s="346">
        <v>6.4</v>
      </c>
      <c r="BM1515" s="346">
        <v>29.4</v>
      </c>
      <c r="BN1515" s="346">
        <v>0.6</v>
      </c>
      <c r="BO1515" s="346">
        <v>46.3</v>
      </c>
      <c r="BP1515" s="347">
        <v>0.6</v>
      </c>
      <c r="BQ1515" s="346">
        <v>28</v>
      </c>
      <c r="BR1515" s="346"/>
      <c r="BS1515" s="34"/>
      <c r="BT1515" s="34"/>
      <c r="BU1515" s="34"/>
      <c r="BV1515" s="34"/>
      <c r="BW1515" s="34"/>
      <c r="BX1515" s="34"/>
    </row>
    <row r="1516" spans="1:76" x14ac:dyDescent="0.35">
      <c r="A1516" s="34" t="s">
        <v>297</v>
      </c>
      <c r="B1516" s="34"/>
      <c r="C1516" s="34"/>
      <c r="D1516" s="34"/>
      <c r="E1516" s="34" t="s">
        <v>2299</v>
      </c>
      <c r="F1516" s="34" t="s">
        <v>2300</v>
      </c>
      <c r="G1516" s="41">
        <v>2004</v>
      </c>
      <c r="H1516" s="34"/>
      <c r="I1516" s="34"/>
      <c r="J1516" s="34"/>
      <c r="K1516" s="39" t="s">
        <v>80</v>
      </c>
      <c r="L1516" s="39" t="s">
        <v>89</v>
      </c>
      <c r="M1516" s="39" t="s">
        <v>90</v>
      </c>
      <c r="N1516" s="39" t="s">
        <v>91</v>
      </c>
      <c r="O1516" s="39" t="s">
        <v>102</v>
      </c>
      <c r="P1516" s="39" t="s">
        <v>103</v>
      </c>
      <c r="Q1516" s="39" t="s">
        <v>104</v>
      </c>
      <c r="R1516" s="35" t="s">
        <v>105</v>
      </c>
      <c r="S1516" s="35" t="s">
        <v>105</v>
      </c>
      <c r="T1516" s="34" t="s">
        <v>2153</v>
      </c>
      <c r="U1516" s="39" t="s">
        <v>31</v>
      </c>
      <c r="V1516" s="35" t="s">
        <v>31</v>
      </c>
      <c r="W1516" s="34" t="s">
        <v>280</v>
      </c>
      <c r="X1516" s="35" t="s">
        <v>284</v>
      </c>
      <c r="Y1516" s="115"/>
      <c r="Z1516" s="39" t="s">
        <v>239</v>
      </c>
      <c r="AA1516" s="112"/>
      <c r="AB1516" s="115"/>
      <c r="AC1516" s="341"/>
      <c r="AD1516" s="341" t="s">
        <v>240</v>
      </c>
      <c r="AE1516" s="41" t="s">
        <v>508</v>
      </c>
      <c r="AF1516" s="332" t="s">
        <v>240</v>
      </c>
      <c r="AG1516" s="112"/>
      <c r="AH1516" s="346">
        <v>31.3</v>
      </c>
      <c r="AI1516" s="111">
        <v>31.3</v>
      </c>
      <c r="AJ1516" s="346"/>
      <c r="AK1516" s="349"/>
      <c r="AL1516" s="336">
        <v>8.0399999999999991</v>
      </c>
      <c r="AM1516" s="44">
        <v>49.476600000000005</v>
      </c>
      <c r="AN1516" s="111">
        <v>0.5</v>
      </c>
      <c r="AO1516" s="111">
        <f t="shared" si="64"/>
        <v>1</v>
      </c>
      <c r="AP1516" s="111">
        <v>1</v>
      </c>
      <c r="AQ1516" s="111"/>
      <c r="AR1516" s="335" t="s">
        <v>295</v>
      </c>
      <c r="AS1516" s="111" t="s">
        <v>240</v>
      </c>
      <c r="AT1516" s="111" t="s">
        <v>295</v>
      </c>
      <c r="AU1516" s="111" t="s">
        <v>240</v>
      </c>
      <c r="AV1516" s="349"/>
      <c r="AW1516" s="348"/>
      <c r="AX1516" s="349">
        <v>25</v>
      </c>
      <c r="AY1516" s="348">
        <v>8.0399999999999991</v>
      </c>
      <c r="AZ1516" s="334" t="s">
        <v>240</v>
      </c>
      <c r="BA1516" s="130"/>
      <c r="BB1516" s="130">
        <v>49.476600000000005</v>
      </c>
      <c r="BC1516" s="348">
        <v>0.5</v>
      </c>
      <c r="BD1516" s="348"/>
      <c r="BE1516" s="346"/>
      <c r="BF1516" s="348">
        <v>0.5</v>
      </c>
      <c r="BG1516" s="348"/>
      <c r="BH1516" s="348"/>
      <c r="BI1516" s="348"/>
      <c r="BJ1516" s="361">
        <v>0.01</v>
      </c>
      <c r="BK1516" s="346">
        <v>8.6</v>
      </c>
      <c r="BL1516" s="346">
        <v>6.8</v>
      </c>
      <c r="BM1516" s="346">
        <v>22.4</v>
      </c>
      <c r="BN1516" s="346">
        <v>0.4</v>
      </c>
      <c r="BO1516" s="346">
        <v>40.6</v>
      </c>
      <c r="BP1516" s="347">
        <v>0.4</v>
      </c>
      <c r="BQ1516" s="346">
        <v>55.3</v>
      </c>
      <c r="BR1516" s="346"/>
      <c r="BS1516" s="34"/>
      <c r="BT1516" s="34"/>
      <c r="BU1516" s="34"/>
      <c r="BV1516" s="34"/>
      <c r="BW1516" s="34"/>
      <c r="BX1516" s="34"/>
    </row>
    <row r="1517" spans="1:76" x14ac:dyDescent="0.35">
      <c r="A1517" s="34" t="s">
        <v>297</v>
      </c>
      <c r="B1517" s="34"/>
      <c r="C1517" s="34"/>
      <c r="D1517" s="34"/>
      <c r="E1517" s="34" t="s">
        <v>2299</v>
      </c>
      <c r="F1517" s="34" t="s">
        <v>2300</v>
      </c>
      <c r="G1517" s="41">
        <v>2004</v>
      </c>
      <c r="H1517" s="34"/>
      <c r="I1517" s="34"/>
      <c r="J1517" s="34"/>
      <c r="K1517" s="39" t="s">
        <v>80</v>
      </c>
      <c r="L1517" s="39" t="s">
        <v>89</v>
      </c>
      <c r="M1517" s="39" t="s">
        <v>90</v>
      </c>
      <c r="N1517" s="39" t="s">
        <v>91</v>
      </c>
      <c r="O1517" s="39" t="s">
        <v>102</v>
      </c>
      <c r="P1517" s="39" t="s">
        <v>103</v>
      </c>
      <c r="Q1517" s="39" t="s">
        <v>104</v>
      </c>
      <c r="R1517" s="35" t="s">
        <v>105</v>
      </c>
      <c r="S1517" s="35" t="s">
        <v>105</v>
      </c>
      <c r="T1517" s="34" t="s">
        <v>2153</v>
      </c>
      <c r="U1517" s="39" t="s">
        <v>31</v>
      </c>
      <c r="V1517" s="35" t="s">
        <v>31</v>
      </c>
      <c r="W1517" s="34" t="s">
        <v>280</v>
      </c>
      <c r="X1517" s="35" t="s">
        <v>284</v>
      </c>
      <c r="Y1517" s="115"/>
      <c r="Z1517" s="39" t="s">
        <v>239</v>
      </c>
      <c r="AA1517" s="112"/>
      <c r="AB1517" s="115"/>
      <c r="AC1517" s="341"/>
      <c r="AD1517" s="341" t="s">
        <v>240</v>
      </c>
      <c r="AE1517" s="41" t="s">
        <v>508</v>
      </c>
      <c r="AF1517" s="332" t="s">
        <v>240</v>
      </c>
      <c r="AG1517" s="112"/>
      <c r="AH1517" s="346">
        <v>33.700000000000003</v>
      </c>
      <c r="AI1517" s="111">
        <v>33.700000000000003</v>
      </c>
      <c r="AJ1517" s="346"/>
      <c r="AK1517" s="349"/>
      <c r="AL1517" s="336">
        <v>5.9</v>
      </c>
      <c r="AM1517" s="44">
        <v>44.009399999999999</v>
      </c>
      <c r="AN1517" s="111">
        <v>6</v>
      </c>
      <c r="AO1517" s="111">
        <f t="shared" si="64"/>
        <v>1</v>
      </c>
      <c r="AP1517" s="111">
        <v>1</v>
      </c>
      <c r="AQ1517" s="111"/>
      <c r="AR1517" s="335" t="s">
        <v>295</v>
      </c>
      <c r="AS1517" s="111" t="s">
        <v>240</v>
      </c>
      <c r="AT1517" s="111" t="s">
        <v>295</v>
      </c>
      <c r="AU1517" s="111" t="s">
        <v>240</v>
      </c>
      <c r="AV1517" s="349"/>
      <c r="AW1517" s="348"/>
      <c r="AX1517" s="349">
        <v>25</v>
      </c>
      <c r="AY1517" s="348">
        <v>5.9</v>
      </c>
      <c r="AZ1517" s="334" t="s">
        <v>240</v>
      </c>
      <c r="BA1517" s="130"/>
      <c r="BB1517" s="130">
        <v>44.009399999999999</v>
      </c>
      <c r="BC1517" s="348">
        <v>6</v>
      </c>
      <c r="BD1517" s="348"/>
      <c r="BE1517" s="346"/>
      <c r="BF1517" s="348">
        <v>6</v>
      </c>
      <c r="BG1517" s="348"/>
      <c r="BH1517" s="348"/>
      <c r="BI1517" s="348"/>
      <c r="BJ1517" s="361">
        <v>10</v>
      </c>
      <c r="BK1517" s="346">
        <v>7.4</v>
      </c>
      <c r="BL1517" s="346">
        <v>6.2</v>
      </c>
      <c r="BM1517" s="346">
        <v>40.799999999999997</v>
      </c>
      <c r="BN1517" s="346">
        <v>0.7</v>
      </c>
      <c r="BO1517" s="346">
        <v>94.2</v>
      </c>
      <c r="BP1517" s="347">
        <v>8.8000000000000007</v>
      </c>
      <c r="BQ1517" s="346">
        <v>4</v>
      </c>
      <c r="BR1517" s="346"/>
      <c r="BS1517" s="34"/>
      <c r="BT1517" s="34"/>
      <c r="BU1517" s="34"/>
      <c r="BV1517" s="34"/>
      <c r="BW1517" s="34"/>
      <c r="BX1517" s="34"/>
    </row>
    <row r="1518" spans="1:76" x14ac:dyDescent="0.35">
      <c r="A1518" s="34" t="s">
        <v>297</v>
      </c>
      <c r="B1518" s="34"/>
      <c r="C1518" s="34"/>
      <c r="D1518" s="34"/>
      <c r="E1518" s="34" t="s">
        <v>2299</v>
      </c>
      <c r="F1518" s="34" t="s">
        <v>2300</v>
      </c>
      <c r="G1518" s="41">
        <v>2004</v>
      </c>
      <c r="H1518" s="34"/>
      <c r="I1518" s="34"/>
      <c r="J1518" s="34"/>
      <c r="K1518" s="39" t="s">
        <v>80</v>
      </c>
      <c r="L1518" s="39" t="s">
        <v>89</v>
      </c>
      <c r="M1518" s="39" t="s">
        <v>90</v>
      </c>
      <c r="N1518" s="39" t="s">
        <v>91</v>
      </c>
      <c r="O1518" s="39" t="s">
        <v>102</v>
      </c>
      <c r="P1518" s="39" t="s">
        <v>103</v>
      </c>
      <c r="Q1518" s="39" t="s">
        <v>104</v>
      </c>
      <c r="R1518" s="35" t="s">
        <v>105</v>
      </c>
      <c r="S1518" s="35" t="s">
        <v>105</v>
      </c>
      <c r="T1518" s="34" t="s">
        <v>2153</v>
      </c>
      <c r="U1518" s="39" t="s">
        <v>31</v>
      </c>
      <c r="V1518" s="35" t="s">
        <v>31</v>
      </c>
      <c r="W1518" s="34" t="s">
        <v>280</v>
      </c>
      <c r="X1518" s="35" t="s">
        <v>284</v>
      </c>
      <c r="Y1518" s="115"/>
      <c r="Z1518" s="39" t="s">
        <v>239</v>
      </c>
      <c r="AA1518" s="112"/>
      <c r="AB1518" s="115"/>
      <c r="AC1518" s="341"/>
      <c r="AD1518" s="341" t="s">
        <v>240</v>
      </c>
      <c r="AE1518" s="41" t="s">
        <v>508</v>
      </c>
      <c r="AF1518" s="332" t="s">
        <v>240</v>
      </c>
      <c r="AG1518" s="112"/>
      <c r="AH1518" s="346">
        <v>39.5</v>
      </c>
      <c r="AI1518" s="111">
        <v>39.5</v>
      </c>
      <c r="AJ1518" s="346"/>
      <c r="AK1518" s="349"/>
      <c r="AL1518" s="336">
        <v>6.05</v>
      </c>
      <c r="AM1518" s="44">
        <v>21.005900000000004</v>
      </c>
      <c r="AN1518" s="111">
        <v>4.0999999999999996</v>
      </c>
      <c r="AO1518" s="111">
        <f t="shared" si="64"/>
        <v>1</v>
      </c>
      <c r="AP1518" s="111">
        <v>1</v>
      </c>
      <c r="AQ1518" s="111"/>
      <c r="AR1518" s="335" t="s">
        <v>295</v>
      </c>
      <c r="AS1518" s="111" t="s">
        <v>240</v>
      </c>
      <c r="AT1518" s="111" t="s">
        <v>295</v>
      </c>
      <c r="AU1518" s="111" t="s">
        <v>240</v>
      </c>
      <c r="AV1518" s="349"/>
      <c r="AW1518" s="348"/>
      <c r="AX1518" s="349">
        <v>25</v>
      </c>
      <c r="AY1518" s="348">
        <v>6.05</v>
      </c>
      <c r="AZ1518" s="334" t="s">
        <v>240</v>
      </c>
      <c r="BA1518" s="130"/>
      <c r="BB1518" s="130">
        <v>21.005900000000004</v>
      </c>
      <c r="BC1518" s="348">
        <v>4.0999999999999996</v>
      </c>
      <c r="BD1518" s="348"/>
      <c r="BE1518" s="346"/>
      <c r="BF1518" s="348">
        <v>4.0999999999999996</v>
      </c>
      <c r="BG1518" s="348"/>
      <c r="BH1518" s="348"/>
      <c r="BI1518" s="348"/>
      <c r="BJ1518" s="361">
        <v>10</v>
      </c>
      <c r="BK1518" s="346">
        <v>3.3</v>
      </c>
      <c r="BL1518" s="346">
        <v>3.1</v>
      </c>
      <c r="BM1518" s="346">
        <v>47.5</v>
      </c>
      <c r="BN1518" s="346">
        <v>0.5</v>
      </c>
      <c r="BO1518" s="346">
        <v>107.7</v>
      </c>
      <c r="BP1518" s="347">
        <v>4.2</v>
      </c>
      <c r="BQ1518" s="346">
        <v>4</v>
      </c>
      <c r="BR1518" s="346"/>
      <c r="BS1518" s="34"/>
      <c r="BT1518" s="34"/>
      <c r="BU1518" s="34"/>
      <c r="BV1518" s="34"/>
      <c r="BW1518" s="34"/>
      <c r="BX1518" s="34"/>
    </row>
    <row r="1519" spans="1:76" x14ac:dyDescent="0.35">
      <c r="A1519" s="34" t="s">
        <v>297</v>
      </c>
      <c r="B1519" s="34"/>
      <c r="C1519" s="34"/>
      <c r="D1519" s="34"/>
      <c r="E1519" s="34" t="s">
        <v>2299</v>
      </c>
      <c r="F1519" s="34" t="s">
        <v>2300</v>
      </c>
      <c r="G1519" s="41">
        <v>2004</v>
      </c>
      <c r="H1519" s="34"/>
      <c r="I1519" s="34"/>
      <c r="J1519" s="34"/>
      <c r="K1519" s="39" t="s">
        <v>80</v>
      </c>
      <c r="L1519" s="39" t="s">
        <v>89</v>
      </c>
      <c r="M1519" s="39" t="s">
        <v>90</v>
      </c>
      <c r="N1519" s="39" t="s">
        <v>91</v>
      </c>
      <c r="O1519" s="39" t="s">
        <v>102</v>
      </c>
      <c r="P1519" s="39" t="s">
        <v>103</v>
      </c>
      <c r="Q1519" s="39" t="s">
        <v>104</v>
      </c>
      <c r="R1519" s="35" t="s">
        <v>105</v>
      </c>
      <c r="S1519" s="35" t="s">
        <v>105</v>
      </c>
      <c r="T1519" s="34" t="s">
        <v>2153</v>
      </c>
      <c r="U1519" s="39" t="s">
        <v>31</v>
      </c>
      <c r="V1519" s="35" t="s">
        <v>31</v>
      </c>
      <c r="W1519" s="34" t="s">
        <v>280</v>
      </c>
      <c r="X1519" s="35" t="s">
        <v>284</v>
      </c>
      <c r="Y1519" s="115"/>
      <c r="Z1519" s="39" t="s">
        <v>239</v>
      </c>
      <c r="AA1519" s="112"/>
      <c r="AB1519" s="115"/>
      <c r="AC1519" s="341"/>
      <c r="AD1519" s="341" t="s">
        <v>240</v>
      </c>
      <c r="AE1519" s="41" t="s">
        <v>508</v>
      </c>
      <c r="AF1519" s="332" t="s">
        <v>240</v>
      </c>
      <c r="AG1519" s="112"/>
      <c r="AH1519" s="346">
        <v>40</v>
      </c>
      <c r="AI1519" s="111">
        <v>40</v>
      </c>
      <c r="AJ1519" s="346"/>
      <c r="AK1519" s="349"/>
      <c r="AL1519" s="336">
        <v>5.95</v>
      </c>
      <c r="AM1519" s="44">
        <v>44.346699999999998</v>
      </c>
      <c r="AN1519" s="111">
        <v>4.5</v>
      </c>
      <c r="AO1519" s="111">
        <f t="shared" si="64"/>
        <v>1</v>
      </c>
      <c r="AP1519" s="111">
        <v>1</v>
      </c>
      <c r="AQ1519" s="111"/>
      <c r="AR1519" s="335" t="s">
        <v>295</v>
      </c>
      <c r="AS1519" s="111" t="s">
        <v>240</v>
      </c>
      <c r="AT1519" s="111" t="s">
        <v>295</v>
      </c>
      <c r="AU1519" s="111" t="s">
        <v>240</v>
      </c>
      <c r="AV1519" s="349"/>
      <c r="AW1519" s="348"/>
      <c r="AX1519" s="349">
        <v>25</v>
      </c>
      <c r="AY1519" s="348">
        <v>5.95</v>
      </c>
      <c r="AZ1519" s="334" t="s">
        <v>240</v>
      </c>
      <c r="BA1519" s="130"/>
      <c r="BB1519" s="130">
        <v>44.346699999999998</v>
      </c>
      <c r="BC1519" s="348">
        <v>4.5</v>
      </c>
      <c r="BD1519" s="348"/>
      <c r="BE1519" s="346"/>
      <c r="BF1519" s="348">
        <v>4.5</v>
      </c>
      <c r="BG1519" s="348"/>
      <c r="BH1519" s="348"/>
      <c r="BI1519" s="348"/>
      <c r="BJ1519" s="361">
        <v>10</v>
      </c>
      <c r="BK1519" s="346">
        <v>7.7</v>
      </c>
      <c r="BL1519" s="346">
        <v>6.1</v>
      </c>
      <c r="BM1519" s="346">
        <v>49</v>
      </c>
      <c r="BN1519" s="346">
        <v>1.5</v>
      </c>
      <c r="BO1519" s="346">
        <v>130.4</v>
      </c>
      <c r="BP1519" s="347">
        <v>4.5</v>
      </c>
      <c r="BQ1519" s="346">
        <v>4</v>
      </c>
      <c r="BR1519" s="346"/>
      <c r="BS1519" s="34"/>
      <c r="BT1519" s="34"/>
      <c r="BU1519" s="34"/>
      <c r="BV1519" s="34"/>
      <c r="BW1519" s="34"/>
      <c r="BX1519" s="34"/>
    </row>
    <row r="1520" spans="1:76" x14ac:dyDescent="0.35">
      <c r="A1520" s="34" t="s">
        <v>297</v>
      </c>
      <c r="B1520" s="34"/>
      <c r="C1520" s="34"/>
      <c r="D1520" s="34"/>
      <c r="E1520" s="34" t="s">
        <v>2299</v>
      </c>
      <c r="F1520" s="34" t="s">
        <v>2300</v>
      </c>
      <c r="G1520" s="41">
        <v>2004</v>
      </c>
      <c r="H1520" s="34"/>
      <c r="I1520" s="34"/>
      <c r="J1520" s="34"/>
      <c r="K1520" s="39" t="s">
        <v>80</v>
      </c>
      <c r="L1520" s="39" t="s">
        <v>89</v>
      </c>
      <c r="M1520" s="39" t="s">
        <v>90</v>
      </c>
      <c r="N1520" s="39" t="s">
        <v>91</v>
      </c>
      <c r="O1520" s="39" t="s">
        <v>102</v>
      </c>
      <c r="P1520" s="39" t="s">
        <v>103</v>
      </c>
      <c r="Q1520" s="39" t="s">
        <v>104</v>
      </c>
      <c r="R1520" s="35" t="s">
        <v>105</v>
      </c>
      <c r="S1520" s="35" t="s">
        <v>105</v>
      </c>
      <c r="T1520" s="34" t="s">
        <v>2153</v>
      </c>
      <c r="U1520" s="39" t="s">
        <v>31</v>
      </c>
      <c r="V1520" s="35" t="s">
        <v>31</v>
      </c>
      <c r="W1520" s="34" t="s">
        <v>280</v>
      </c>
      <c r="X1520" s="35" t="s">
        <v>284</v>
      </c>
      <c r="Y1520" s="115"/>
      <c r="Z1520" s="39" t="s">
        <v>239</v>
      </c>
      <c r="AA1520" s="112"/>
      <c r="AB1520" s="115"/>
      <c r="AC1520" s="341"/>
      <c r="AD1520" s="341" t="s">
        <v>240</v>
      </c>
      <c r="AE1520" s="41" t="s">
        <v>508</v>
      </c>
      <c r="AF1520" s="332" t="s">
        <v>240</v>
      </c>
      <c r="AG1520" s="112"/>
      <c r="AH1520" s="346">
        <v>45.9</v>
      </c>
      <c r="AI1520" s="111">
        <v>45.9</v>
      </c>
      <c r="AJ1520" s="346"/>
      <c r="AK1520" s="349"/>
      <c r="AL1520" s="336">
        <v>5.99</v>
      </c>
      <c r="AM1520" s="44">
        <v>12.0822</v>
      </c>
      <c r="AN1520" s="111">
        <v>9.5</v>
      </c>
      <c r="AO1520" s="111">
        <f t="shared" si="64"/>
        <v>1</v>
      </c>
      <c r="AP1520" s="111">
        <v>1</v>
      </c>
      <c r="AQ1520" s="111"/>
      <c r="AR1520" s="335" t="s">
        <v>295</v>
      </c>
      <c r="AS1520" s="111" t="s">
        <v>240</v>
      </c>
      <c r="AT1520" s="111" t="s">
        <v>295</v>
      </c>
      <c r="AU1520" s="111" t="s">
        <v>240</v>
      </c>
      <c r="AV1520" s="349"/>
      <c r="AW1520" s="348"/>
      <c r="AX1520" s="349">
        <v>25</v>
      </c>
      <c r="AY1520" s="348">
        <v>5.99</v>
      </c>
      <c r="AZ1520" s="334" t="s">
        <v>240</v>
      </c>
      <c r="BA1520" s="130"/>
      <c r="BB1520" s="130">
        <v>12.0822</v>
      </c>
      <c r="BC1520" s="348">
        <v>9.5</v>
      </c>
      <c r="BD1520" s="348"/>
      <c r="BE1520" s="346"/>
      <c r="BF1520" s="348">
        <v>9.5</v>
      </c>
      <c r="BG1520" s="348"/>
      <c r="BH1520" s="348"/>
      <c r="BI1520" s="348"/>
      <c r="BJ1520" s="361">
        <v>10</v>
      </c>
      <c r="BK1520" s="346">
        <v>2.2000000000000002</v>
      </c>
      <c r="BL1520" s="346">
        <v>1.6</v>
      </c>
      <c r="BM1520" s="346">
        <v>30.3</v>
      </c>
      <c r="BN1520" s="346">
        <v>0.4</v>
      </c>
      <c r="BO1520" s="346">
        <v>11.3</v>
      </c>
      <c r="BP1520" s="347">
        <v>13.7</v>
      </c>
      <c r="BQ1520" s="346">
        <v>4</v>
      </c>
      <c r="BR1520" s="346"/>
      <c r="BS1520" s="34"/>
      <c r="BT1520" s="34"/>
      <c r="BU1520" s="34"/>
      <c r="BV1520" s="34"/>
      <c r="BW1520" s="34"/>
      <c r="BX1520" s="34"/>
    </row>
    <row r="1521" spans="1:76" x14ac:dyDescent="0.35">
      <c r="A1521" s="34" t="s">
        <v>297</v>
      </c>
      <c r="B1521" s="34"/>
      <c r="C1521" s="34"/>
      <c r="D1521" s="34"/>
      <c r="E1521" s="34" t="s">
        <v>2299</v>
      </c>
      <c r="F1521" s="34" t="s">
        <v>2300</v>
      </c>
      <c r="G1521" s="41">
        <v>2004</v>
      </c>
      <c r="H1521" s="34"/>
      <c r="I1521" s="34"/>
      <c r="J1521" s="34"/>
      <c r="K1521" s="39" t="s">
        <v>80</v>
      </c>
      <c r="L1521" s="39" t="s">
        <v>89</v>
      </c>
      <c r="M1521" s="39" t="s">
        <v>90</v>
      </c>
      <c r="N1521" s="39" t="s">
        <v>91</v>
      </c>
      <c r="O1521" s="39" t="s">
        <v>102</v>
      </c>
      <c r="P1521" s="39" t="s">
        <v>103</v>
      </c>
      <c r="Q1521" s="39" t="s">
        <v>104</v>
      </c>
      <c r="R1521" s="35" t="s">
        <v>105</v>
      </c>
      <c r="S1521" s="35" t="s">
        <v>105</v>
      </c>
      <c r="T1521" s="34" t="s">
        <v>2153</v>
      </c>
      <c r="U1521" s="39" t="s">
        <v>31</v>
      </c>
      <c r="V1521" s="35" t="s">
        <v>31</v>
      </c>
      <c r="W1521" s="34" t="s">
        <v>280</v>
      </c>
      <c r="X1521" s="35" t="s">
        <v>284</v>
      </c>
      <c r="Y1521" s="115"/>
      <c r="Z1521" s="39" t="s">
        <v>239</v>
      </c>
      <c r="AA1521" s="112"/>
      <c r="AB1521" s="115"/>
      <c r="AC1521" s="341"/>
      <c r="AD1521" s="341" t="s">
        <v>240</v>
      </c>
      <c r="AE1521" s="41" t="s">
        <v>508</v>
      </c>
      <c r="AF1521" s="332" t="s">
        <v>240</v>
      </c>
      <c r="AG1521" s="112"/>
      <c r="AH1521" s="346">
        <v>63.8</v>
      </c>
      <c r="AI1521" s="111">
        <v>63.8</v>
      </c>
      <c r="AJ1521" s="346"/>
      <c r="AK1521" s="349"/>
      <c r="AL1521" s="336">
        <v>7.93</v>
      </c>
      <c r="AM1521" s="44">
        <v>9.7604000000000006</v>
      </c>
      <c r="AN1521" s="111">
        <v>4.5999999999999996</v>
      </c>
      <c r="AO1521" s="111">
        <f t="shared" si="64"/>
        <v>1</v>
      </c>
      <c r="AP1521" s="111">
        <v>1</v>
      </c>
      <c r="AQ1521" s="111"/>
      <c r="AR1521" s="335" t="s">
        <v>295</v>
      </c>
      <c r="AS1521" s="111" t="s">
        <v>240</v>
      </c>
      <c r="AT1521" s="111" t="s">
        <v>295</v>
      </c>
      <c r="AU1521" s="111" t="s">
        <v>240</v>
      </c>
      <c r="AV1521" s="349"/>
      <c r="AW1521" s="348"/>
      <c r="AX1521" s="349">
        <v>25</v>
      </c>
      <c r="AY1521" s="348">
        <v>7.93</v>
      </c>
      <c r="AZ1521" s="334" t="s">
        <v>240</v>
      </c>
      <c r="BA1521" s="130"/>
      <c r="BB1521" s="130">
        <v>9.7604000000000006</v>
      </c>
      <c r="BC1521" s="348">
        <v>4.5999999999999996</v>
      </c>
      <c r="BD1521" s="348"/>
      <c r="BE1521" s="346"/>
      <c r="BF1521" s="348">
        <v>4.5999999999999996</v>
      </c>
      <c r="BG1521" s="348"/>
      <c r="BH1521" s="348"/>
      <c r="BI1521" s="348"/>
      <c r="BJ1521" s="361">
        <v>10</v>
      </c>
      <c r="BK1521" s="346">
        <v>1.6</v>
      </c>
      <c r="BL1521" s="346">
        <v>1.4</v>
      </c>
      <c r="BM1521" s="346">
        <v>51.7</v>
      </c>
      <c r="BN1521" s="346">
        <v>0.9</v>
      </c>
      <c r="BO1521" s="346">
        <v>13.7</v>
      </c>
      <c r="BP1521" s="347">
        <v>4.5999999999999996</v>
      </c>
      <c r="BQ1521" s="346">
        <v>44</v>
      </c>
      <c r="BR1521" s="346"/>
      <c r="BS1521" s="34"/>
      <c r="BT1521" s="34"/>
      <c r="BU1521" s="34"/>
      <c r="BV1521" s="34"/>
      <c r="BW1521" s="34"/>
      <c r="BX1521" s="34"/>
    </row>
    <row r="1522" spans="1:76" x14ac:dyDescent="0.35">
      <c r="A1522" s="34" t="s">
        <v>297</v>
      </c>
      <c r="B1522" s="34"/>
      <c r="C1522" s="34"/>
      <c r="D1522" s="34"/>
      <c r="E1522" s="34" t="s">
        <v>2299</v>
      </c>
      <c r="F1522" s="34" t="s">
        <v>2300</v>
      </c>
      <c r="G1522" s="41">
        <v>2004</v>
      </c>
      <c r="H1522" s="34"/>
      <c r="I1522" s="34"/>
      <c r="J1522" s="34"/>
      <c r="K1522" s="39" t="s">
        <v>80</v>
      </c>
      <c r="L1522" s="39" t="s">
        <v>89</v>
      </c>
      <c r="M1522" s="39" t="s">
        <v>90</v>
      </c>
      <c r="N1522" s="39" t="s">
        <v>91</v>
      </c>
      <c r="O1522" s="39" t="s">
        <v>102</v>
      </c>
      <c r="P1522" s="39" t="s">
        <v>103</v>
      </c>
      <c r="Q1522" s="39" t="s">
        <v>104</v>
      </c>
      <c r="R1522" s="35" t="s">
        <v>105</v>
      </c>
      <c r="S1522" s="35" t="s">
        <v>105</v>
      </c>
      <c r="T1522" s="34" t="s">
        <v>2153</v>
      </c>
      <c r="U1522" s="39" t="s">
        <v>31</v>
      </c>
      <c r="V1522" s="35" t="s">
        <v>31</v>
      </c>
      <c r="W1522" s="34" t="s">
        <v>280</v>
      </c>
      <c r="X1522" s="35" t="s">
        <v>284</v>
      </c>
      <c r="Y1522" s="115"/>
      <c r="Z1522" s="39" t="s">
        <v>239</v>
      </c>
      <c r="AA1522" s="112"/>
      <c r="AB1522" s="115"/>
      <c r="AC1522" s="341"/>
      <c r="AD1522" s="341" t="s">
        <v>240</v>
      </c>
      <c r="AE1522" s="41" t="s">
        <v>508</v>
      </c>
      <c r="AF1522" s="332" t="s">
        <v>240</v>
      </c>
      <c r="AG1522" s="112"/>
      <c r="AH1522" s="346">
        <v>64.099999999999994</v>
      </c>
      <c r="AI1522" s="111">
        <v>64.099999999999994</v>
      </c>
      <c r="AJ1522" s="346"/>
      <c r="AK1522" s="349"/>
      <c r="AL1522" s="336">
        <v>6.08</v>
      </c>
      <c r="AM1522" s="44">
        <v>11.744900000000001</v>
      </c>
      <c r="AN1522" s="111">
        <v>10.3</v>
      </c>
      <c r="AO1522" s="111">
        <f t="shared" si="64"/>
        <v>1</v>
      </c>
      <c r="AP1522" s="111">
        <v>1</v>
      </c>
      <c r="AQ1522" s="111"/>
      <c r="AR1522" s="335" t="s">
        <v>295</v>
      </c>
      <c r="AS1522" s="111" t="s">
        <v>240</v>
      </c>
      <c r="AT1522" s="111" t="s">
        <v>295</v>
      </c>
      <c r="AU1522" s="111" t="s">
        <v>240</v>
      </c>
      <c r="AV1522" s="349"/>
      <c r="AW1522" s="348"/>
      <c r="AX1522" s="349">
        <v>25</v>
      </c>
      <c r="AY1522" s="348">
        <v>6.08</v>
      </c>
      <c r="AZ1522" s="334" t="s">
        <v>240</v>
      </c>
      <c r="BA1522" s="130"/>
      <c r="BB1522" s="130">
        <v>11.744900000000001</v>
      </c>
      <c r="BC1522" s="348">
        <v>10.3</v>
      </c>
      <c r="BD1522" s="348"/>
      <c r="BE1522" s="346"/>
      <c r="BF1522" s="348">
        <v>10.3</v>
      </c>
      <c r="BG1522" s="348"/>
      <c r="BH1522" s="348"/>
      <c r="BI1522" s="348"/>
      <c r="BJ1522" s="361">
        <v>10</v>
      </c>
      <c r="BK1522" s="346">
        <v>1.9</v>
      </c>
      <c r="BL1522" s="346">
        <v>1.7</v>
      </c>
      <c r="BM1522" s="346">
        <v>17.3</v>
      </c>
      <c r="BN1522" s="346">
        <v>1.3</v>
      </c>
      <c r="BO1522" s="346">
        <v>68.8</v>
      </c>
      <c r="BP1522" s="347">
        <v>9.8000000000000007</v>
      </c>
      <c r="BQ1522" s="346">
        <v>4</v>
      </c>
      <c r="BR1522" s="346"/>
      <c r="BS1522" s="34"/>
      <c r="BT1522" s="34"/>
      <c r="BU1522" s="34"/>
      <c r="BV1522" s="34"/>
      <c r="BW1522" s="34"/>
      <c r="BX1522" s="34"/>
    </row>
    <row r="1523" spans="1:76" x14ac:dyDescent="0.35">
      <c r="A1523" s="34" t="s">
        <v>297</v>
      </c>
      <c r="B1523" s="34"/>
      <c r="C1523" s="34"/>
      <c r="D1523" s="34"/>
      <c r="E1523" s="34" t="s">
        <v>2299</v>
      </c>
      <c r="F1523" s="34" t="s">
        <v>2300</v>
      </c>
      <c r="G1523" s="41">
        <v>2004</v>
      </c>
      <c r="H1523" s="34"/>
      <c r="I1523" s="34"/>
      <c r="J1523" s="34"/>
      <c r="K1523" s="39" t="s">
        <v>80</v>
      </c>
      <c r="L1523" s="39" t="s">
        <v>89</v>
      </c>
      <c r="M1523" s="39" t="s">
        <v>90</v>
      </c>
      <c r="N1523" s="39" t="s">
        <v>91</v>
      </c>
      <c r="O1523" s="39" t="s">
        <v>102</v>
      </c>
      <c r="P1523" s="39" t="s">
        <v>103</v>
      </c>
      <c r="Q1523" s="39" t="s">
        <v>104</v>
      </c>
      <c r="R1523" s="35" t="s">
        <v>105</v>
      </c>
      <c r="S1523" s="35" t="s">
        <v>105</v>
      </c>
      <c r="T1523" s="34" t="s">
        <v>2153</v>
      </c>
      <c r="U1523" s="39" t="s">
        <v>31</v>
      </c>
      <c r="V1523" s="35" t="s">
        <v>31</v>
      </c>
      <c r="W1523" s="34" t="s">
        <v>280</v>
      </c>
      <c r="X1523" s="35" t="s">
        <v>284</v>
      </c>
      <c r="Y1523" s="115"/>
      <c r="Z1523" s="39" t="s">
        <v>239</v>
      </c>
      <c r="AA1523" s="112"/>
      <c r="AB1523" s="115"/>
      <c r="AC1523" s="341"/>
      <c r="AD1523" s="341" t="s">
        <v>240</v>
      </c>
      <c r="AE1523" s="41" t="s">
        <v>508</v>
      </c>
      <c r="AF1523" s="332" t="s">
        <v>240</v>
      </c>
      <c r="AG1523" s="112"/>
      <c r="AH1523" s="346">
        <v>78.7</v>
      </c>
      <c r="AI1523" s="111">
        <v>78.7</v>
      </c>
      <c r="AJ1523" s="346"/>
      <c r="AK1523" s="349"/>
      <c r="AL1523" s="336">
        <v>5.94</v>
      </c>
      <c r="AM1523" s="44">
        <v>21.842600000000001</v>
      </c>
      <c r="AN1523" s="111">
        <v>11.1</v>
      </c>
      <c r="AO1523" s="111">
        <f t="shared" si="64"/>
        <v>1</v>
      </c>
      <c r="AP1523" s="111">
        <v>1</v>
      </c>
      <c r="AQ1523" s="111"/>
      <c r="AR1523" s="335" t="s">
        <v>295</v>
      </c>
      <c r="AS1523" s="111" t="s">
        <v>240</v>
      </c>
      <c r="AT1523" s="111" t="s">
        <v>295</v>
      </c>
      <c r="AU1523" s="111" t="s">
        <v>240</v>
      </c>
      <c r="AV1523" s="349"/>
      <c r="AW1523" s="348"/>
      <c r="AX1523" s="349">
        <v>25</v>
      </c>
      <c r="AY1523" s="348">
        <v>5.94</v>
      </c>
      <c r="AZ1523" s="334" t="s">
        <v>240</v>
      </c>
      <c r="BA1523" s="130"/>
      <c r="BB1523" s="130">
        <v>21.842600000000001</v>
      </c>
      <c r="BC1523" s="348">
        <v>11.1</v>
      </c>
      <c r="BD1523" s="348"/>
      <c r="BE1523" s="346"/>
      <c r="BF1523" s="348">
        <v>11.1</v>
      </c>
      <c r="BG1523" s="348"/>
      <c r="BH1523" s="348"/>
      <c r="BI1523" s="348"/>
      <c r="BJ1523" s="361">
        <v>10</v>
      </c>
      <c r="BK1523" s="346">
        <v>3.8</v>
      </c>
      <c r="BL1523" s="346">
        <v>3</v>
      </c>
      <c r="BM1523" s="346">
        <v>32.299999999999997</v>
      </c>
      <c r="BN1523" s="346">
        <v>0.3</v>
      </c>
      <c r="BO1523" s="346">
        <v>19.399999999999999</v>
      </c>
      <c r="BP1523" s="347">
        <v>16.100000000000001</v>
      </c>
      <c r="BQ1523" s="346">
        <v>4</v>
      </c>
      <c r="BR1523" s="346"/>
      <c r="BS1523" s="34"/>
      <c r="BT1523" s="34"/>
      <c r="BU1523" s="34"/>
      <c r="BV1523" s="34"/>
      <c r="BW1523" s="34"/>
      <c r="BX1523" s="34"/>
    </row>
    <row r="1524" spans="1:76" x14ac:dyDescent="0.35">
      <c r="A1524" s="34" t="s">
        <v>297</v>
      </c>
      <c r="B1524" s="34"/>
      <c r="C1524" s="34"/>
      <c r="D1524" s="34"/>
      <c r="E1524" s="34" t="s">
        <v>2299</v>
      </c>
      <c r="F1524" s="34" t="s">
        <v>2300</v>
      </c>
      <c r="G1524" s="41">
        <v>2004</v>
      </c>
      <c r="H1524" s="34"/>
      <c r="I1524" s="34"/>
      <c r="J1524" s="34"/>
      <c r="K1524" s="39" t="s">
        <v>80</v>
      </c>
      <c r="L1524" s="39" t="s">
        <v>89</v>
      </c>
      <c r="M1524" s="39" t="s">
        <v>90</v>
      </c>
      <c r="N1524" s="39" t="s">
        <v>91</v>
      </c>
      <c r="O1524" s="39" t="s">
        <v>102</v>
      </c>
      <c r="P1524" s="39" t="s">
        <v>103</v>
      </c>
      <c r="Q1524" s="39" t="s">
        <v>104</v>
      </c>
      <c r="R1524" s="35" t="s">
        <v>105</v>
      </c>
      <c r="S1524" s="35" t="s">
        <v>105</v>
      </c>
      <c r="T1524" s="34" t="s">
        <v>2153</v>
      </c>
      <c r="U1524" s="39" t="s">
        <v>31</v>
      </c>
      <c r="V1524" s="35" t="s">
        <v>31</v>
      </c>
      <c r="W1524" s="34" t="s">
        <v>280</v>
      </c>
      <c r="X1524" s="35" t="s">
        <v>284</v>
      </c>
      <c r="Y1524" s="115"/>
      <c r="Z1524" s="39" t="s">
        <v>239</v>
      </c>
      <c r="AA1524" s="112"/>
      <c r="AB1524" s="115"/>
      <c r="AC1524" s="341"/>
      <c r="AD1524" s="341" t="s">
        <v>240</v>
      </c>
      <c r="AE1524" s="41" t="s">
        <v>508</v>
      </c>
      <c r="AF1524" s="332" t="s">
        <v>240</v>
      </c>
      <c r="AG1524" s="112"/>
      <c r="AH1524" s="346">
        <v>89.1</v>
      </c>
      <c r="AI1524" s="111">
        <v>89.1</v>
      </c>
      <c r="AJ1524" s="346"/>
      <c r="AK1524" s="349"/>
      <c r="AL1524" s="336">
        <v>6.11</v>
      </c>
      <c r="AM1524" s="44">
        <v>22.254400000000004</v>
      </c>
      <c r="AN1524" s="111">
        <v>9.1999999999999993</v>
      </c>
      <c r="AO1524" s="111">
        <f t="shared" si="64"/>
        <v>1</v>
      </c>
      <c r="AP1524" s="111">
        <v>1</v>
      </c>
      <c r="AQ1524" s="111"/>
      <c r="AR1524" s="335" t="s">
        <v>295</v>
      </c>
      <c r="AS1524" s="111" t="s">
        <v>240</v>
      </c>
      <c r="AT1524" s="111" t="s">
        <v>295</v>
      </c>
      <c r="AU1524" s="111" t="s">
        <v>240</v>
      </c>
      <c r="AV1524" s="349"/>
      <c r="AW1524" s="348"/>
      <c r="AX1524" s="349">
        <v>25</v>
      </c>
      <c r="AY1524" s="348">
        <v>6.11</v>
      </c>
      <c r="AZ1524" s="334" t="s">
        <v>240</v>
      </c>
      <c r="BA1524" s="130"/>
      <c r="BB1524" s="130">
        <v>22.254400000000004</v>
      </c>
      <c r="BC1524" s="348">
        <v>9.1999999999999993</v>
      </c>
      <c r="BD1524" s="348"/>
      <c r="BE1524" s="346"/>
      <c r="BF1524" s="348">
        <v>9.1999999999999993</v>
      </c>
      <c r="BG1524" s="348"/>
      <c r="BH1524" s="348"/>
      <c r="BI1524" s="348"/>
      <c r="BJ1524" s="361">
        <v>10</v>
      </c>
      <c r="BK1524" s="346">
        <v>3.8</v>
      </c>
      <c r="BL1524" s="346">
        <v>3.1</v>
      </c>
      <c r="BM1524" s="346">
        <v>17.100000000000001</v>
      </c>
      <c r="BN1524" s="346">
        <v>0.6</v>
      </c>
      <c r="BO1524" s="346">
        <v>76.2</v>
      </c>
      <c r="BP1524" s="347">
        <v>8.8000000000000007</v>
      </c>
      <c r="BQ1524" s="346">
        <v>4</v>
      </c>
      <c r="BR1524" s="346"/>
      <c r="BS1524" s="34"/>
      <c r="BT1524" s="34"/>
      <c r="BU1524" s="34"/>
      <c r="BV1524" s="34"/>
      <c r="BW1524" s="34"/>
      <c r="BX1524" s="34"/>
    </row>
    <row r="1525" spans="1:76" x14ac:dyDescent="0.35">
      <c r="A1525" s="34" t="s">
        <v>297</v>
      </c>
      <c r="B1525" s="34"/>
      <c r="C1525" s="34"/>
      <c r="D1525" s="34"/>
      <c r="E1525" s="34" t="s">
        <v>2299</v>
      </c>
      <c r="F1525" s="34" t="s">
        <v>2300</v>
      </c>
      <c r="G1525" s="41">
        <v>2004</v>
      </c>
      <c r="H1525" s="34"/>
      <c r="I1525" s="34"/>
      <c r="J1525" s="34"/>
      <c r="K1525" s="39" t="s">
        <v>80</v>
      </c>
      <c r="L1525" s="39" t="s">
        <v>89</v>
      </c>
      <c r="M1525" s="39" t="s">
        <v>90</v>
      </c>
      <c r="N1525" s="39" t="s">
        <v>91</v>
      </c>
      <c r="O1525" s="39" t="s">
        <v>102</v>
      </c>
      <c r="P1525" s="39" t="s">
        <v>103</v>
      </c>
      <c r="Q1525" s="39" t="s">
        <v>104</v>
      </c>
      <c r="R1525" s="35" t="s">
        <v>105</v>
      </c>
      <c r="S1525" s="35" t="s">
        <v>105</v>
      </c>
      <c r="T1525" s="34" t="s">
        <v>2153</v>
      </c>
      <c r="U1525" s="39" t="s">
        <v>31</v>
      </c>
      <c r="V1525" s="35" t="s">
        <v>31</v>
      </c>
      <c r="W1525" s="34" t="s">
        <v>280</v>
      </c>
      <c r="X1525" s="35" t="s">
        <v>284</v>
      </c>
      <c r="Y1525" s="115"/>
      <c r="Z1525" s="39" t="s">
        <v>239</v>
      </c>
      <c r="AA1525" s="112"/>
      <c r="AB1525" s="115"/>
      <c r="AC1525" s="341"/>
      <c r="AD1525" s="341" t="s">
        <v>240</v>
      </c>
      <c r="AE1525" s="41" t="s">
        <v>508</v>
      </c>
      <c r="AF1525" s="332" t="s">
        <v>240</v>
      </c>
      <c r="AG1525" s="112"/>
      <c r="AH1525" s="346">
        <v>92.4</v>
      </c>
      <c r="AI1525" s="111">
        <v>92.4</v>
      </c>
      <c r="AJ1525" s="346"/>
      <c r="AK1525" s="349"/>
      <c r="AL1525" s="336">
        <v>7.07</v>
      </c>
      <c r="AM1525" s="44">
        <v>11.9946</v>
      </c>
      <c r="AN1525" s="111">
        <v>5.3</v>
      </c>
      <c r="AO1525" s="111">
        <f t="shared" si="64"/>
        <v>1</v>
      </c>
      <c r="AP1525" s="111">
        <v>1</v>
      </c>
      <c r="AQ1525" s="111"/>
      <c r="AR1525" s="335" t="s">
        <v>295</v>
      </c>
      <c r="AS1525" s="111" t="s">
        <v>240</v>
      </c>
      <c r="AT1525" s="111" t="s">
        <v>295</v>
      </c>
      <c r="AU1525" s="111" t="s">
        <v>240</v>
      </c>
      <c r="AV1525" s="349"/>
      <c r="AW1525" s="348"/>
      <c r="AX1525" s="349">
        <v>25</v>
      </c>
      <c r="AY1525" s="348">
        <v>7.07</v>
      </c>
      <c r="AZ1525" s="334" t="s">
        <v>240</v>
      </c>
      <c r="BA1525" s="130"/>
      <c r="BB1525" s="130">
        <v>11.9946</v>
      </c>
      <c r="BC1525" s="348">
        <v>5.3</v>
      </c>
      <c r="BD1525" s="348"/>
      <c r="BE1525" s="346"/>
      <c r="BF1525" s="348">
        <v>5.3</v>
      </c>
      <c r="BG1525" s="348"/>
      <c r="BH1525" s="348"/>
      <c r="BI1525" s="348"/>
      <c r="BJ1525" s="361">
        <v>10</v>
      </c>
      <c r="BK1525" s="346">
        <v>2</v>
      </c>
      <c r="BL1525" s="346">
        <v>1.7</v>
      </c>
      <c r="BM1525" s="346">
        <v>26.6</v>
      </c>
      <c r="BN1525" s="346">
        <v>0.5</v>
      </c>
      <c r="BO1525" s="346">
        <v>45</v>
      </c>
      <c r="BP1525" s="347">
        <v>5</v>
      </c>
      <c r="BQ1525" s="346">
        <v>20</v>
      </c>
      <c r="BR1525" s="346"/>
      <c r="BS1525" s="34"/>
      <c r="BT1525" s="34"/>
      <c r="BU1525" s="34"/>
      <c r="BV1525" s="34"/>
      <c r="BW1525" s="34"/>
      <c r="BX1525" s="34"/>
    </row>
    <row r="1526" spans="1:76" x14ac:dyDescent="0.35">
      <c r="A1526" s="34" t="s">
        <v>297</v>
      </c>
      <c r="B1526" s="34"/>
      <c r="C1526" s="34"/>
      <c r="D1526" s="34"/>
      <c r="E1526" s="34" t="s">
        <v>2299</v>
      </c>
      <c r="F1526" s="34" t="s">
        <v>2300</v>
      </c>
      <c r="G1526" s="41">
        <v>2004</v>
      </c>
      <c r="H1526" s="34"/>
      <c r="I1526" s="34"/>
      <c r="J1526" s="34"/>
      <c r="K1526" s="39" t="s">
        <v>80</v>
      </c>
      <c r="L1526" s="39" t="s">
        <v>89</v>
      </c>
      <c r="M1526" s="39" t="s">
        <v>90</v>
      </c>
      <c r="N1526" s="39" t="s">
        <v>91</v>
      </c>
      <c r="O1526" s="39" t="s">
        <v>102</v>
      </c>
      <c r="P1526" s="39" t="s">
        <v>103</v>
      </c>
      <c r="Q1526" s="39" t="s">
        <v>104</v>
      </c>
      <c r="R1526" s="35" t="s">
        <v>105</v>
      </c>
      <c r="S1526" s="35" t="s">
        <v>105</v>
      </c>
      <c r="T1526" s="34" t="s">
        <v>2153</v>
      </c>
      <c r="U1526" s="39" t="s">
        <v>31</v>
      </c>
      <c r="V1526" s="35" t="s">
        <v>31</v>
      </c>
      <c r="W1526" s="34" t="s">
        <v>280</v>
      </c>
      <c r="X1526" s="35" t="s">
        <v>284</v>
      </c>
      <c r="Y1526" s="115"/>
      <c r="Z1526" s="39" t="s">
        <v>239</v>
      </c>
      <c r="AA1526" s="112"/>
      <c r="AB1526" s="115"/>
      <c r="AC1526" s="341"/>
      <c r="AD1526" s="341" t="s">
        <v>240</v>
      </c>
      <c r="AE1526" s="41" t="s">
        <v>508</v>
      </c>
      <c r="AF1526" s="332" t="s">
        <v>240</v>
      </c>
      <c r="AG1526" s="112"/>
      <c r="AH1526" s="346">
        <v>103</v>
      </c>
      <c r="AI1526" s="111">
        <v>103</v>
      </c>
      <c r="AJ1526" s="346"/>
      <c r="AK1526" s="349"/>
      <c r="AL1526" s="336">
        <v>7.83</v>
      </c>
      <c r="AM1526" s="44">
        <v>16.861700000000003</v>
      </c>
      <c r="AN1526" s="111">
        <v>4.5</v>
      </c>
      <c r="AO1526" s="111">
        <f t="shared" si="64"/>
        <v>1</v>
      </c>
      <c r="AP1526" s="111">
        <v>1</v>
      </c>
      <c r="AQ1526" s="111"/>
      <c r="AR1526" s="335" t="s">
        <v>295</v>
      </c>
      <c r="AS1526" s="111" t="s">
        <v>240</v>
      </c>
      <c r="AT1526" s="111" t="s">
        <v>295</v>
      </c>
      <c r="AU1526" s="111" t="s">
        <v>240</v>
      </c>
      <c r="AV1526" s="349"/>
      <c r="AW1526" s="348"/>
      <c r="AX1526" s="349">
        <v>25</v>
      </c>
      <c r="AY1526" s="348">
        <v>7.83</v>
      </c>
      <c r="AZ1526" s="334" t="s">
        <v>240</v>
      </c>
      <c r="BA1526" s="130"/>
      <c r="BB1526" s="130">
        <v>16.861700000000003</v>
      </c>
      <c r="BC1526" s="348">
        <v>4.5</v>
      </c>
      <c r="BD1526" s="348"/>
      <c r="BE1526" s="346"/>
      <c r="BF1526" s="348">
        <v>4.5</v>
      </c>
      <c r="BG1526" s="348"/>
      <c r="BH1526" s="348"/>
      <c r="BI1526" s="348"/>
      <c r="BJ1526" s="361">
        <v>10</v>
      </c>
      <c r="BK1526" s="346">
        <v>2.2999999999999998</v>
      </c>
      <c r="BL1526" s="346">
        <v>2.7</v>
      </c>
      <c r="BM1526" s="346">
        <v>51.3</v>
      </c>
      <c r="BN1526" s="346">
        <v>0.5</v>
      </c>
      <c r="BO1526" s="346">
        <v>21.8</v>
      </c>
      <c r="BP1526" s="347">
        <v>4.5</v>
      </c>
      <c r="BQ1526" s="346">
        <v>44</v>
      </c>
      <c r="BR1526" s="346"/>
      <c r="BS1526" s="34"/>
      <c r="BT1526" s="34"/>
      <c r="BU1526" s="34"/>
      <c r="BV1526" s="34"/>
      <c r="BW1526" s="34"/>
      <c r="BX1526" s="34"/>
    </row>
    <row r="1527" spans="1:76" x14ac:dyDescent="0.35">
      <c r="A1527" s="34" t="s">
        <v>297</v>
      </c>
      <c r="B1527" s="34"/>
      <c r="C1527" s="34"/>
      <c r="D1527" s="34"/>
      <c r="E1527" s="34" t="s">
        <v>2299</v>
      </c>
      <c r="F1527" s="34" t="s">
        <v>2300</v>
      </c>
      <c r="G1527" s="41">
        <v>2004</v>
      </c>
      <c r="H1527" s="34"/>
      <c r="I1527" s="34"/>
      <c r="J1527" s="34"/>
      <c r="K1527" s="39" t="s">
        <v>80</v>
      </c>
      <c r="L1527" s="39" t="s">
        <v>89</v>
      </c>
      <c r="M1527" s="39" t="s">
        <v>90</v>
      </c>
      <c r="N1527" s="39" t="s">
        <v>91</v>
      </c>
      <c r="O1527" s="39" t="s">
        <v>102</v>
      </c>
      <c r="P1527" s="39" t="s">
        <v>103</v>
      </c>
      <c r="Q1527" s="39" t="s">
        <v>104</v>
      </c>
      <c r="R1527" s="35" t="s">
        <v>105</v>
      </c>
      <c r="S1527" s="35" t="s">
        <v>105</v>
      </c>
      <c r="T1527" s="34" t="s">
        <v>2153</v>
      </c>
      <c r="U1527" s="39" t="s">
        <v>31</v>
      </c>
      <c r="V1527" s="35" t="s">
        <v>31</v>
      </c>
      <c r="W1527" s="34" t="s">
        <v>280</v>
      </c>
      <c r="X1527" s="35" t="s">
        <v>284</v>
      </c>
      <c r="Y1527" s="115"/>
      <c r="Z1527" s="39" t="s">
        <v>239</v>
      </c>
      <c r="AA1527" s="112"/>
      <c r="AB1527" s="115"/>
      <c r="AC1527" s="341"/>
      <c r="AD1527" s="341" t="s">
        <v>240</v>
      </c>
      <c r="AE1527" s="41" t="s">
        <v>508</v>
      </c>
      <c r="AF1527" s="332" t="s">
        <v>240</v>
      </c>
      <c r="AG1527" s="112"/>
      <c r="AH1527" s="346">
        <v>106.7</v>
      </c>
      <c r="AI1527" s="111">
        <v>106.7</v>
      </c>
      <c r="AJ1527" s="346"/>
      <c r="AK1527" s="349"/>
      <c r="AL1527" s="336">
        <v>6.11</v>
      </c>
      <c r="AM1527" s="44">
        <v>47.1417</v>
      </c>
      <c r="AN1527" s="111">
        <v>9.6</v>
      </c>
      <c r="AO1527" s="111">
        <f t="shared" si="64"/>
        <v>1</v>
      </c>
      <c r="AP1527" s="111">
        <v>1</v>
      </c>
      <c r="AQ1527" s="111"/>
      <c r="AR1527" s="335" t="s">
        <v>295</v>
      </c>
      <c r="AS1527" s="111" t="s">
        <v>240</v>
      </c>
      <c r="AT1527" s="111" t="s">
        <v>295</v>
      </c>
      <c r="AU1527" s="111" t="s">
        <v>240</v>
      </c>
      <c r="AV1527" s="349"/>
      <c r="AW1527" s="348"/>
      <c r="AX1527" s="349">
        <v>25</v>
      </c>
      <c r="AY1527" s="348">
        <v>6.11</v>
      </c>
      <c r="AZ1527" s="334" t="s">
        <v>240</v>
      </c>
      <c r="BA1527" s="130"/>
      <c r="BB1527" s="130">
        <v>47.1417</v>
      </c>
      <c r="BC1527" s="348">
        <v>9.6</v>
      </c>
      <c r="BD1527" s="348"/>
      <c r="BE1527" s="346"/>
      <c r="BF1527" s="348">
        <v>9.6</v>
      </c>
      <c r="BG1527" s="348"/>
      <c r="BH1527" s="348"/>
      <c r="BI1527" s="348"/>
      <c r="BJ1527" s="361">
        <v>10</v>
      </c>
      <c r="BK1527" s="346">
        <v>7.5</v>
      </c>
      <c r="BL1527" s="346">
        <v>6.9</v>
      </c>
      <c r="BM1527" s="346">
        <v>17.2</v>
      </c>
      <c r="BN1527" s="346">
        <v>0.7</v>
      </c>
      <c r="BO1527" s="346">
        <v>98.8</v>
      </c>
      <c r="BP1527" s="347">
        <v>9.1999999999999993</v>
      </c>
      <c r="BQ1527" s="346">
        <v>4</v>
      </c>
      <c r="BR1527" s="346"/>
      <c r="BS1527" s="34"/>
      <c r="BT1527" s="34"/>
      <c r="BU1527" s="34"/>
      <c r="BV1527" s="34"/>
      <c r="BW1527" s="34"/>
      <c r="BX1527" s="34"/>
    </row>
    <row r="1528" spans="1:76" x14ac:dyDescent="0.35">
      <c r="A1528" s="34" t="s">
        <v>297</v>
      </c>
      <c r="B1528" s="34"/>
      <c r="C1528" s="34"/>
      <c r="D1528" s="34"/>
      <c r="E1528" s="34" t="s">
        <v>2299</v>
      </c>
      <c r="F1528" s="34" t="s">
        <v>2300</v>
      </c>
      <c r="G1528" s="41">
        <v>2004</v>
      </c>
      <c r="H1528" s="34"/>
      <c r="I1528" s="34"/>
      <c r="J1528" s="34"/>
      <c r="K1528" s="39" t="s">
        <v>80</v>
      </c>
      <c r="L1528" s="39" t="s">
        <v>89</v>
      </c>
      <c r="M1528" s="39" t="s">
        <v>90</v>
      </c>
      <c r="N1528" s="39" t="s">
        <v>91</v>
      </c>
      <c r="O1528" s="39" t="s">
        <v>102</v>
      </c>
      <c r="P1528" s="39" t="s">
        <v>103</v>
      </c>
      <c r="Q1528" s="39" t="s">
        <v>104</v>
      </c>
      <c r="R1528" s="35" t="s">
        <v>105</v>
      </c>
      <c r="S1528" s="35" t="s">
        <v>105</v>
      </c>
      <c r="T1528" s="34" t="s">
        <v>2153</v>
      </c>
      <c r="U1528" s="39" t="s">
        <v>31</v>
      </c>
      <c r="V1528" s="35" t="s">
        <v>31</v>
      </c>
      <c r="W1528" s="34" t="s">
        <v>280</v>
      </c>
      <c r="X1528" s="35" t="s">
        <v>284</v>
      </c>
      <c r="Y1528" s="115"/>
      <c r="Z1528" s="39" t="s">
        <v>239</v>
      </c>
      <c r="AA1528" s="112"/>
      <c r="AB1528" s="115"/>
      <c r="AC1528" s="341"/>
      <c r="AD1528" s="341" t="s">
        <v>240</v>
      </c>
      <c r="AE1528" s="41" t="s">
        <v>508</v>
      </c>
      <c r="AF1528" s="332" t="s">
        <v>240</v>
      </c>
      <c r="AG1528" s="112"/>
      <c r="AH1528" s="346">
        <v>112.4</v>
      </c>
      <c r="AI1528" s="111">
        <v>112.4</v>
      </c>
      <c r="AJ1528" s="346"/>
      <c r="AK1528" s="349"/>
      <c r="AL1528" s="336">
        <v>5.99</v>
      </c>
      <c r="AM1528" s="44">
        <v>47.566600000000001</v>
      </c>
      <c r="AN1528" s="111">
        <v>10.8</v>
      </c>
      <c r="AO1528" s="111">
        <f t="shared" si="64"/>
        <v>1</v>
      </c>
      <c r="AP1528" s="111">
        <v>1</v>
      </c>
      <c r="AQ1528" s="111"/>
      <c r="AR1528" s="335" t="s">
        <v>295</v>
      </c>
      <c r="AS1528" s="111" t="s">
        <v>240</v>
      </c>
      <c r="AT1528" s="111" t="s">
        <v>295</v>
      </c>
      <c r="AU1528" s="111" t="s">
        <v>240</v>
      </c>
      <c r="AV1528" s="349"/>
      <c r="AW1528" s="348"/>
      <c r="AX1528" s="349">
        <v>25</v>
      </c>
      <c r="AY1528" s="348">
        <v>5.99</v>
      </c>
      <c r="AZ1528" s="334" t="s">
        <v>240</v>
      </c>
      <c r="BA1528" s="130"/>
      <c r="BB1528" s="130">
        <v>47.566600000000001</v>
      </c>
      <c r="BC1528" s="348">
        <v>10.8</v>
      </c>
      <c r="BD1528" s="348"/>
      <c r="BE1528" s="346"/>
      <c r="BF1528" s="348">
        <v>10.8</v>
      </c>
      <c r="BG1528" s="348"/>
      <c r="BH1528" s="348"/>
      <c r="BI1528" s="348"/>
      <c r="BJ1528" s="361">
        <v>10</v>
      </c>
      <c r="BK1528" s="346">
        <v>8</v>
      </c>
      <c r="BL1528" s="346">
        <v>6.7</v>
      </c>
      <c r="BM1528" s="346">
        <v>32.4</v>
      </c>
      <c r="BN1528" s="346">
        <v>0.6</v>
      </c>
      <c r="BO1528" s="346">
        <v>41.8</v>
      </c>
      <c r="BP1528" s="347">
        <v>15.6</v>
      </c>
      <c r="BQ1528" s="346">
        <v>4</v>
      </c>
      <c r="BR1528" s="346"/>
      <c r="BS1528" s="34"/>
      <c r="BT1528" s="34"/>
      <c r="BU1528" s="34"/>
      <c r="BV1528" s="34"/>
      <c r="BW1528" s="34"/>
      <c r="BX1528" s="34"/>
    </row>
    <row r="1529" spans="1:76" x14ac:dyDescent="0.35">
      <c r="A1529" s="34" t="s">
        <v>297</v>
      </c>
      <c r="B1529" s="34"/>
      <c r="C1529" s="34"/>
      <c r="D1529" s="34"/>
      <c r="E1529" s="34" t="s">
        <v>2299</v>
      </c>
      <c r="F1529" s="34" t="s">
        <v>2300</v>
      </c>
      <c r="G1529" s="41">
        <v>2004</v>
      </c>
      <c r="H1529" s="34"/>
      <c r="I1529" s="34"/>
      <c r="J1529" s="34"/>
      <c r="K1529" s="39" t="s">
        <v>80</v>
      </c>
      <c r="L1529" s="39" t="s">
        <v>89</v>
      </c>
      <c r="M1529" s="39" t="s">
        <v>90</v>
      </c>
      <c r="N1529" s="39" t="s">
        <v>91</v>
      </c>
      <c r="O1529" s="39" t="s">
        <v>102</v>
      </c>
      <c r="P1529" s="39" t="s">
        <v>103</v>
      </c>
      <c r="Q1529" s="39" t="s">
        <v>104</v>
      </c>
      <c r="R1529" s="35" t="s">
        <v>105</v>
      </c>
      <c r="S1529" s="35" t="s">
        <v>105</v>
      </c>
      <c r="T1529" s="34" t="s">
        <v>2153</v>
      </c>
      <c r="U1529" s="39" t="s">
        <v>31</v>
      </c>
      <c r="V1529" s="35" t="s">
        <v>31</v>
      </c>
      <c r="W1529" s="34" t="s">
        <v>280</v>
      </c>
      <c r="X1529" s="35" t="s">
        <v>284</v>
      </c>
      <c r="Y1529" s="115"/>
      <c r="Z1529" s="39" t="s">
        <v>239</v>
      </c>
      <c r="AA1529" s="112"/>
      <c r="AB1529" s="115"/>
      <c r="AC1529" s="341"/>
      <c r="AD1529" s="341" t="s">
        <v>240</v>
      </c>
      <c r="AE1529" s="41" t="s">
        <v>508</v>
      </c>
      <c r="AF1529" s="332" t="s">
        <v>240</v>
      </c>
      <c r="AG1529" s="112"/>
      <c r="AH1529" s="346">
        <v>134.5</v>
      </c>
      <c r="AI1529" s="111">
        <v>134.5</v>
      </c>
      <c r="AJ1529" s="346"/>
      <c r="AK1529" s="349"/>
      <c r="AL1529" s="336">
        <v>7.19</v>
      </c>
      <c r="AM1529" s="44">
        <v>21.343200000000003</v>
      </c>
      <c r="AN1529" s="111">
        <v>5.5</v>
      </c>
      <c r="AO1529" s="111">
        <f t="shared" si="64"/>
        <v>1</v>
      </c>
      <c r="AP1529" s="111">
        <v>1</v>
      </c>
      <c r="AQ1529" s="111"/>
      <c r="AR1529" s="335" t="s">
        <v>295</v>
      </c>
      <c r="AS1529" s="111" t="s">
        <v>240</v>
      </c>
      <c r="AT1529" s="111" t="s">
        <v>295</v>
      </c>
      <c r="AU1529" s="111" t="s">
        <v>240</v>
      </c>
      <c r="AV1529" s="349"/>
      <c r="AW1529" s="348"/>
      <c r="AX1529" s="349">
        <v>25</v>
      </c>
      <c r="AY1529" s="348">
        <v>7.19</v>
      </c>
      <c r="AZ1529" s="334" t="s">
        <v>240</v>
      </c>
      <c r="BA1529" s="130"/>
      <c r="BB1529" s="130">
        <v>21.343200000000003</v>
      </c>
      <c r="BC1529" s="348">
        <v>5.5</v>
      </c>
      <c r="BD1529" s="348"/>
      <c r="BE1529" s="346"/>
      <c r="BF1529" s="348">
        <v>5.5</v>
      </c>
      <c r="BG1529" s="348"/>
      <c r="BH1529" s="348"/>
      <c r="BI1529" s="348"/>
      <c r="BJ1529" s="361">
        <v>10</v>
      </c>
      <c r="BK1529" s="346">
        <v>3.6</v>
      </c>
      <c r="BL1529" s="346">
        <v>3</v>
      </c>
      <c r="BM1529" s="346">
        <v>26.8</v>
      </c>
      <c r="BN1529" s="346">
        <v>0.5</v>
      </c>
      <c r="BO1529" s="346">
        <v>73.099999999999994</v>
      </c>
      <c r="BP1529" s="347">
        <v>6.3</v>
      </c>
      <c r="BQ1529" s="346">
        <v>20</v>
      </c>
      <c r="BR1529" s="346"/>
      <c r="BS1529" s="34"/>
      <c r="BT1529" s="34"/>
      <c r="BU1529" s="34"/>
      <c r="BV1529" s="34"/>
      <c r="BW1529" s="34"/>
      <c r="BX1529" s="34"/>
    </row>
    <row r="1530" spans="1:76" x14ac:dyDescent="0.35">
      <c r="A1530" s="34" t="s">
        <v>297</v>
      </c>
      <c r="B1530" s="34"/>
      <c r="C1530" s="34"/>
      <c r="D1530" s="34"/>
      <c r="E1530" s="34" t="s">
        <v>2299</v>
      </c>
      <c r="F1530" s="34" t="s">
        <v>2300</v>
      </c>
      <c r="G1530" s="41">
        <v>2004</v>
      </c>
      <c r="H1530" s="34"/>
      <c r="I1530" s="34"/>
      <c r="J1530" s="34"/>
      <c r="K1530" s="39" t="s">
        <v>80</v>
      </c>
      <c r="L1530" s="39" t="s">
        <v>89</v>
      </c>
      <c r="M1530" s="39" t="s">
        <v>90</v>
      </c>
      <c r="N1530" s="39" t="s">
        <v>91</v>
      </c>
      <c r="O1530" s="39" t="s">
        <v>102</v>
      </c>
      <c r="P1530" s="39" t="s">
        <v>103</v>
      </c>
      <c r="Q1530" s="39" t="s">
        <v>104</v>
      </c>
      <c r="R1530" s="35" t="s">
        <v>105</v>
      </c>
      <c r="S1530" s="35" t="s">
        <v>105</v>
      </c>
      <c r="T1530" s="34" t="s">
        <v>2153</v>
      </c>
      <c r="U1530" s="39" t="s">
        <v>31</v>
      </c>
      <c r="V1530" s="35" t="s">
        <v>31</v>
      </c>
      <c r="W1530" s="34" t="s">
        <v>280</v>
      </c>
      <c r="X1530" s="35" t="s">
        <v>284</v>
      </c>
      <c r="Y1530" s="115"/>
      <c r="Z1530" s="39" t="s">
        <v>239</v>
      </c>
      <c r="AA1530" s="112"/>
      <c r="AB1530" s="115"/>
      <c r="AC1530" s="341"/>
      <c r="AD1530" s="341" t="s">
        <v>240</v>
      </c>
      <c r="AE1530" s="41" t="s">
        <v>508</v>
      </c>
      <c r="AF1530" s="332" t="s">
        <v>240</v>
      </c>
      <c r="AG1530" s="112"/>
      <c r="AH1530" s="346">
        <v>140.5</v>
      </c>
      <c r="AI1530" s="111">
        <v>140.5</v>
      </c>
      <c r="AJ1530" s="346"/>
      <c r="AK1530" s="349"/>
      <c r="AL1530" s="336">
        <v>8</v>
      </c>
      <c r="AM1530" s="44">
        <v>8.7615999999999996</v>
      </c>
      <c r="AN1530" s="111">
        <v>9.5</v>
      </c>
      <c r="AO1530" s="111">
        <f t="shared" si="64"/>
        <v>1</v>
      </c>
      <c r="AP1530" s="111">
        <v>1</v>
      </c>
      <c r="AQ1530" s="111"/>
      <c r="AR1530" s="335" t="s">
        <v>295</v>
      </c>
      <c r="AS1530" s="111" t="s">
        <v>240</v>
      </c>
      <c r="AT1530" s="111" t="s">
        <v>295</v>
      </c>
      <c r="AU1530" s="111" t="s">
        <v>240</v>
      </c>
      <c r="AV1530" s="349"/>
      <c r="AW1530" s="348"/>
      <c r="AX1530" s="349">
        <v>25</v>
      </c>
      <c r="AY1530" s="348">
        <v>8</v>
      </c>
      <c r="AZ1530" s="334" t="s">
        <v>240</v>
      </c>
      <c r="BA1530" s="130"/>
      <c r="BB1530" s="130">
        <v>8.7615999999999996</v>
      </c>
      <c r="BC1530" s="348">
        <v>9.5</v>
      </c>
      <c r="BD1530" s="348"/>
      <c r="BE1530" s="346"/>
      <c r="BF1530" s="348">
        <v>9.5</v>
      </c>
      <c r="BG1530" s="348"/>
      <c r="BH1530" s="348"/>
      <c r="BI1530" s="348"/>
      <c r="BJ1530" s="361">
        <v>10</v>
      </c>
      <c r="BK1530" s="346">
        <v>1.2</v>
      </c>
      <c r="BL1530" s="346">
        <v>1.4</v>
      </c>
      <c r="BM1530" s="346">
        <v>35.4</v>
      </c>
      <c r="BN1530" s="346">
        <v>0.1</v>
      </c>
      <c r="BO1530" s="346">
        <v>7.3</v>
      </c>
      <c r="BP1530" s="347">
        <v>8.8000000000000007</v>
      </c>
      <c r="BQ1530" s="346">
        <v>56</v>
      </c>
      <c r="BR1530" s="346"/>
      <c r="BS1530" s="34"/>
      <c r="BT1530" s="34"/>
      <c r="BU1530" s="34"/>
      <c r="BV1530" s="34"/>
      <c r="BW1530" s="34"/>
      <c r="BX1530" s="34"/>
    </row>
    <row r="1531" spans="1:76" x14ac:dyDescent="0.35">
      <c r="A1531" s="34" t="s">
        <v>297</v>
      </c>
      <c r="B1531" s="34"/>
      <c r="C1531" s="34"/>
      <c r="D1531" s="34"/>
      <c r="E1531" s="34" t="s">
        <v>2299</v>
      </c>
      <c r="F1531" s="34" t="s">
        <v>2300</v>
      </c>
      <c r="G1531" s="41">
        <v>2004</v>
      </c>
      <c r="H1531" s="34"/>
      <c r="I1531" s="34"/>
      <c r="J1531" s="34"/>
      <c r="K1531" s="39" t="s">
        <v>80</v>
      </c>
      <c r="L1531" s="39" t="s">
        <v>89</v>
      </c>
      <c r="M1531" s="39" t="s">
        <v>90</v>
      </c>
      <c r="N1531" s="39" t="s">
        <v>91</v>
      </c>
      <c r="O1531" s="39" t="s">
        <v>102</v>
      </c>
      <c r="P1531" s="39" t="s">
        <v>103</v>
      </c>
      <c r="Q1531" s="39" t="s">
        <v>104</v>
      </c>
      <c r="R1531" s="35" t="s">
        <v>105</v>
      </c>
      <c r="S1531" s="35" t="s">
        <v>105</v>
      </c>
      <c r="T1531" s="34" t="s">
        <v>2153</v>
      </c>
      <c r="U1531" s="39" t="s">
        <v>31</v>
      </c>
      <c r="V1531" s="35" t="s">
        <v>31</v>
      </c>
      <c r="W1531" s="34" t="s">
        <v>280</v>
      </c>
      <c r="X1531" s="35" t="s">
        <v>284</v>
      </c>
      <c r="Y1531" s="115"/>
      <c r="Z1531" s="39" t="s">
        <v>239</v>
      </c>
      <c r="AA1531" s="112"/>
      <c r="AB1531" s="115"/>
      <c r="AC1531" s="341"/>
      <c r="AD1531" s="341" t="s">
        <v>240</v>
      </c>
      <c r="AE1531" s="41" t="s">
        <v>508</v>
      </c>
      <c r="AF1531" s="332" t="s">
        <v>240</v>
      </c>
      <c r="AG1531" s="112"/>
      <c r="AH1531" s="346">
        <v>159.80000000000001</v>
      </c>
      <c r="AI1531" s="111">
        <v>159.80000000000001</v>
      </c>
      <c r="AJ1531" s="346"/>
      <c r="AK1531" s="349"/>
      <c r="AL1531" s="336">
        <v>7.85</v>
      </c>
      <c r="AM1531" s="44">
        <v>11.258600000000001</v>
      </c>
      <c r="AN1531" s="111">
        <v>5.0999999999999996</v>
      </c>
      <c r="AO1531" s="111">
        <f t="shared" si="64"/>
        <v>1</v>
      </c>
      <c r="AP1531" s="111">
        <v>1</v>
      </c>
      <c r="AQ1531" s="111"/>
      <c r="AR1531" s="335" t="s">
        <v>295</v>
      </c>
      <c r="AS1531" s="111" t="s">
        <v>240</v>
      </c>
      <c r="AT1531" s="111" t="s">
        <v>295</v>
      </c>
      <c r="AU1531" s="111" t="s">
        <v>240</v>
      </c>
      <c r="AV1531" s="349"/>
      <c r="AW1531" s="348"/>
      <c r="AX1531" s="349">
        <v>25</v>
      </c>
      <c r="AY1531" s="348">
        <v>7.85</v>
      </c>
      <c r="AZ1531" s="334" t="s">
        <v>240</v>
      </c>
      <c r="BA1531" s="130"/>
      <c r="BB1531" s="130">
        <v>11.258600000000001</v>
      </c>
      <c r="BC1531" s="348">
        <v>5.0999999999999996</v>
      </c>
      <c r="BD1531" s="348"/>
      <c r="BE1531" s="346"/>
      <c r="BF1531" s="348">
        <v>5.0999999999999996</v>
      </c>
      <c r="BG1531" s="348"/>
      <c r="BH1531" s="348"/>
      <c r="BI1531" s="348"/>
      <c r="BJ1531" s="361">
        <v>10</v>
      </c>
      <c r="BK1531" s="346">
        <v>2.2000000000000002</v>
      </c>
      <c r="BL1531" s="346">
        <v>1.4</v>
      </c>
      <c r="BM1531" s="346">
        <v>30.1</v>
      </c>
      <c r="BN1531" s="346">
        <v>0.5</v>
      </c>
      <c r="BO1531" s="346">
        <v>4.3</v>
      </c>
      <c r="BP1531" s="347">
        <v>7.6</v>
      </c>
      <c r="BQ1531" s="346">
        <v>44.7</v>
      </c>
      <c r="BR1531" s="346"/>
      <c r="BS1531" s="34"/>
      <c r="BT1531" s="34"/>
      <c r="BU1531" s="34"/>
      <c r="BV1531" s="34"/>
      <c r="BW1531" s="34"/>
      <c r="BX1531" s="34"/>
    </row>
    <row r="1532" spans="1:76" x14ac:dyDescent="0.35">
      <c r="A1532" s="34" t="s">
        <v>297</v>
      </c>
      <c r="B1532" s="34"/>
      <c r="C1532" s="34"/>
      <c r="D1532" s="34"/>
      <c r="E1532" s="34" t="s">
        <v>2299</v>
      </c>
      <c r="F1532" s="34" t="s">
        <v>2300</v>
      </c>
      <c r="G1532" s="41">
        <v>2004</v>
      </c>
      <c r="H1532" s="34"/>
      <c r="I1532" s="34"/>
      <c r="J1532" s="34"/>
      <c r="K1532" s="39" t="s">
        <v>80</v>
      </c>
      <c r="L1532" s="39" t="s">
        <v>89</v>
      </c>
      <c r="M1532" s="39" t="s">
        <v>90</v>
      </c>
      <c r="N1532" s="39" t="s">
        <v>91</v>
      </c>
      <c r="O1532" s="39" t="s">
        <v>102</v>
      </c>
      <c r="P1532" s="39" t="s">
        <v>103</v>
      </c>
      <c r="Q1532" s="39" t="s">
        <v>104</v>
      </c>
      <c r="R1532" s="35" t="s">
        <v>105</v>
      </c>
      <c r="S1532" s="35" t="s">
        <v>105</v>
      </c>
      <c r="T1532" s="34" t="s">
        <v>2153</v>
      </c>
      <c r="U1532" s="39" t="s">
        <v>31</v>
      </c>
      <c r="V1532" s="35" t="s">
        <v>31</v>
      </c>
      <c r="W1532" s="34" t="s">
        <v>280</v>
      </c>
      <c r="X1532" s="35" t="s">
        <v>284</v>
      </c>
      <c r="Y1532" s="115"/>
      <c r="Z1532" s="39" t="s">
        <v>239</v>
      </c>
      <c r="AA1532" s="112"/>
      <c r="AB1532" s="115"/>
      <c r="AC1532" s="341"/>
      <c r="AD1532" s="341" t="s">
        <v>240</v>
      </c>
      <c r="AE1532" s="41" t="s">
        <v>508</v>
      </c>
      <c r="AF1532" s="332" t="s">
        <v>240</v>
      </c>
      <c r="AG1532" s="112"/>
      <c r="AH1532" s="346">
        <v>202.5</v>
      </c>
      <c r="AI1532" s="111">
        <v>202.5</v>
      </c>
      <c r="AJ1532" s="346"/>
      <c r="AK1532" s="349"/>
      <c r="AL1532" s="336">
        <v>7.86</v>
      </c>
      <c r="AM1532" s="44">
        <v>11.2455</v>
      </c>
      <c r="AN1532" s="111">
        <v>11.1</v>
      </c>
      <c r="AO1532" s="111">
        <f t="shared" si="64"/>
        <v>1</v>
      </c>
      <c r="AP1532" s="111">
        <v>1</v>
      </c>
      <c r="AQ1532" s="111"/>
      <c r="AR1532" s="335" t="s">
        <v>295</v>
      </c>
      <c r="AS1532" s="111" t="s">
        <v>240</v>
      </c>
      <c r="AT1532" s="111" t="s">
        <v>295</v>
      </c>
      <c r="AU1532" s="111" t="s">
        <v>240</v>
      </c>
      <c r="AV1532" s="349"/>
      <c r="AW1532" s="348"/>
      <c r="AX1532" s="349">
        <v>25</v>
      </c>
      <c r="AY1532" s="348">
        <v>7.86</v>
      </c>
      <c r="AZ1532" s="334" t="s">
        <v>240</v>
      </c>
      <c r="BA1532" s="130"/>
      <c r="BB1532" s="130">
        <v>11.2455</v>
      </c>
      <c r="BC1532" s="348">
        <v>11.1</v>
      </c>
      <c r="BD1532" s="348"/>
      <c r="BE1532" s="346"/>
      <c r="BF1532" s="348">
        <v>11.1</v>
      </c>
      <c r="BG1532" s="348"/>
      <c r="BH1532" s="348"/>
      <c r="BI1532" s="348"/>
      <c r="BJ1532" s="361">
        <v>10</v>
      </c>
      <c r="BK1532" s="346">
        <v>1.7</v>
      </c>
      <c r="BL1532" s="346">
        <v>1.7</v>
      </c>
      <c r="BM1532" s="346">
        <v>32.9</v>
      </c>
      <c r="BN1532" s="346">
        <v>32.5</v>
      </c>
      <c r="BO1532" s="346">
        <v>1.1000000000000001</v>
      </c>
      <c r="BP1532" s="347">
        <v>16</v>
      </c>
      <c r="BQ1532" s="346">
        <v>56</v>
      </c>
      <c r="BR1532" s="346"/>
      <c r="BS1532" s="34"/>
      <c r="BT1532" s="34"/>
      <c r="BU1532" s="34"/>
      <c r="BV1532" s="34"/>
      <c r="BW1532" s="34"/>
      <c r="BX1532" s="34"/>
    </row>
    <row r="1533" spans="1:76" x14ac:dyDescent="0.35">
      <c r="A1533" s="34" t="s">
        <v>297</v>
      </c>
      <c r="B1533" s="34"/>
      <c r="C1533" s="34"/>
      <c r="D1533" s="34"/>
      <c r="E1533" s="34" t="s">
        <v>2299</v>
      </c>
      <c r="F1533" s="34" t="s">
        <v>2300</v>
      </c>
      <c r="G1533" s="41">
        <v>2004</v>
      </c>
      <c r="H1533" s="34"/>
      <c r="I1533" s="34"/>
      <c r="J1533" s="34"/>
      <c r="K1533" s="39" t="s">
        <v>80</v>
      </c>
      <c r="L1533" s="39" t="s">
        <v>89</v>
      </c>
      <c r="M1533" s="39" t="s">
        <v>90</v>
      </c>
      <c r="N1533" s="39" t="s">
        <v>91</v>
      </c>
      <c r="O1533" s="39" t="s">
        <v>102</v>
      </c>
      <c r="P1533" s="39" t="s">
        <v>103</v>
      </c>
      <c r="Q1533" s="39" t="s">
        <v>104</v>
      </c>
      <c r="R1533" s="35" t="s">
        <v>105</v>
      </c>
      <c r="S1533" s="35" t="s">
        <v>105</v>
      </c>
      <c r="T1533" s="34" t="s">
        <v>2153</v>
      </c>
      <c r="U1533" s="39" t="s">
        <v>31</v>
      </c>
      <c r="V1533" s="35" t="s">
        <v>31</v>
      </c>
      <c r="W1533" s="34" t="s">
        <v>280</v>
      </c>
      <c r="X1533" s="35" t="s">
        <v>284</v>
      </c>
      <c r="Y1533" s="115"/>
      <c r="Z1533" s="39" t="s">
        <v>239</v>
      </c>
      <c r="AA1533" s="112"/>
      <c r="AB1533" s="115"/>
      <c r="AC1533" s="341"/>
      <c r="AD1533" s="341" t="s">
        <v>240</v>
      </c>
      <c r="AE1533" s="41" t="s">
        <v>508</v>
      </c>
      <c r="AF1533" s="332" t="s">
        <v>240</v>
      </c>
      <c r="AG1533" s="112"/>
      <c r="AH1533" s="346">
        <v>208.4</v>
      </c>
      <c r="AI1533" s="111">
        <v>208.4</v>
      </c>
      <c r="AJ1533" s="346"/>
      <c r="AK1533" s="349"/>
      <c r="AL1533" s="336">
        <v>7.87</v>
      </c>
      <c r="AM1533" s="44">
        <v>27.056000000000001</v>
      </c>
      <c r="AN1533" s="111">
        <v>9.3000000000000007</v>
      </c>
      <c r="AO1533" s="111">
        <f t="shared" si="64"/>
        <v>1</v>
      </c>
      <c r="AP1533" s="111">
        <v>1</v>
      </c>
      <c r="AQ1533" s="111"/>
      <c r="AR1533" s="335" t="s">
        <v>295</v>
      </c>
      <c r="AS1533" s="111" t="s">
        <v>240</v>
      </c>
      <c r="AT1533" s="111" t="s">
        <v>295</v>
      </c>
      <c r="AU1533" s="111" t="s">
        <v>240</v>
      </c>
      <c r="AV1533" s="349"/>
      <c r="AW1533" s="348"/>
      <c r="AX1533" s="349">
        <v>25</v>
      </c>
      <c r="AY1533" s="348">
        <v>7.87</v>
      </c>
      <c r="AZ1533" s="334" t="s">
        <v>240</v>
      </c>
      <c r="BA1533" s="130"/>
      <c r="BB1533" s="130">
        <v>27.056000000000001</v>
      </c>
      <c r="BC1533" s="348">
        <v>9.3000000000000007</v>
      </c>
      <c r="BD1533" s="348"/>
      <c r="BE1533" s="346"/>
      <c r="BF1533" s="348">
        <v>9.3000000000000007</v>
      </c>
      <c r="BG1533" s="348"/>
      <c r="BH1533" s="348"/>
      <c r="BI1533" s="348"/>
      <c r="BJ1533" s="361">
        <v>10</v>
      </c>
      <c r="BK1533" s="346">
        <v>1.6</v>
      </c>
      <c r="BL1533" s="346">
        <v>5.6</v>
      </c>
      <c r="BM1533" s="346">
        <v>34.700000000000003</v>
      </c>
      <c r="BN1533" s="346">
        <v>0.1</v>
      </c>
      <c r="BO1533" s="346">
        <v>37.4</v>
      </c>
      <c r="BP1533" s="347">
        <v>8.5</v>
      </c>
      <c r="BQ1533" s="346">
        <v>48</v>
      </c>
      <c r="BR1533" s="346"/>
      <c r="BS1533" s="34"/>
      <c r="BT1533" s="34"/>
      <c r="BU1533" s="34"/>
      <c r="BV1533" s="34"/>
      <c r="BW1533" s="34"/>
      <c r="BX1533" s="34"/>
    </row>
    <row r="1534" spans="1:76" x14ac:dyDescent="0.35">
      <c r="A1534" s="34" t="s">
        <v>297</v>
      </c>
      <c r="B1534" s="34"/>
      <c r="C1534" s="34"/>
      <c r="D1534" s="34"/>
      <c r="E1534" s="34" t="s">
        <v>2299</v>
      </c>
      <c r="F1534" s="34" t="s">
        <v>2300</v>
      </c>
      <c r="G1534" s="41">
        <v>2004</v>
      </c>
      <c r="H1534" s="34"/>
      <c r="I1534" s="34"/>
      <c r="J1534" s="34"/>
      <c r="K1534" s="39" t="s">
        <v>80</v>
      </c>
      <c r="L1534" s="39" t="s">
        <v>89</v>
      </c>
      <c r="M1534" s="39" t="s">
        <v>90</v>
      </c>
      <c r="N1534" s="39" t="s">
        <v>91</v>
      </c>
      <c r="O1534" s="39" t="s">
        <v>102</v>
      </c>
      <c r="P1534" s="39" t="s">
        <v>103</v>
      </c>
      <c r="Q1534" s="39" t="s">
        <v>104</v>
      </c>
      <c r="R1534" s="35" t="s">
        <v>105</v>
      </c>
      <c r="S1534" s="35" t="s">
        <v>105</v>
      </c>
      <c r="T1534" s="34" t="s">
        <v>2153</v>
      </c>
      <c r="U1534" s="39" t="s">
        <v>31</v>
      </c>
      <c r="V1534" s="35" t="s">
        <v>31</v>
      </c>
      <c r="W1534" s="34" t="s">
        <v>280</v>
      </c>
      <c r="X1534" s="35" t="s">
        <v>284</v>
      </c>
      <c r="Y1534" s="115"/>
      <c r="Z1534" s="39" t="s">
        <v>239</v>
      </c>
      <c r="AA1534" s="112"/>
      <c r="AB1534" s="115"/>
      <c r="AC1534" s="341"/>
      <c r="AD1534" s="341" t="s">
        <v>240</v>
      </c>
      <c r="AE1534" s="41" t="s">
        <v>508</v>
      </c>
      <c r="AF1534" s="332" t="s">
        <v>240</v>
      </c>
      <c r="AG1534" s="112"/>
      <c r="AH1534" s="346">
        <v>213.2</v>
      </c>
      <c r="AI1534" s="111">
        <v>213.2</v>
      </c>
      <c r="AJ1534" s="346"/>
      <c r="AK1534" s="349"/>
      <c r="AL1534" s="336">
        <v>7.27</v>
      </c>
      <c r="AM1534" s="44">
        <v>45.993900000000004</v>
      </c>
      <c r="AN1534" s="111">
        <v>5.5</v>
      </c>
      <c r="AO1534" s="111">
        <f t="shared" ref="AO1534:AO1543" si="65">IF(AP1534=1,1,"xx")</f>
        <v>1</v>
      </c>
      <c r="AP1534" s="111">
        <v>1</v>
      </c>
      <c r="AQ1534" s="111"/>
      <c r="AR1534" s="335" t="s">
        <v>295</v>
      </c>
      <c r="AS1534" s="111" t="s">
        <v>240</v>
      </c>
      <c r="AT1534" s="111" t="s">
        <v>295</v>
      </c>
      <c r="AU1534" s="111" t="s">
        <v>240</v>
      </c>
      <c r="AV1534" s="349"/>
      <c r="AW1534" s="348"/>
      <c r="AX1534" s="349">
        <v>25</v>
      </c>
      <c r="AY1534" s="348">
        <v>7.27</v>
      </c>
      <c r="AZ1534" s="334" t="s">
        <v>240</v>
      </c>
      <c r="BA1534" s="130"/>
      <c r="BB1534" s="130">
        <v>45.993900000000004</v>
      </c>
      <c r="BC1534" s="348">
        <v>5.5</v>
      </c>
      <c r="BD1534" s="348"/>
      <c r="BE1534" s="346"/>
      <c r="BF1534" s="348">
        <v>5.5</v>
      </c>
      <c r="BG1534" s="348"/>
      <c r="BH1534" s="348"/>
      <c r="BI1534" s="348"/>
      <c r="BJ1534" s="361">
        <v>10</v>
      </c>
      <c r="BK1534" s="346">
        <v>7.7</v>
      </c>
      <c r="BL1534" s="346">
        <v>6.5</v>
      </c>
      <c r="BM1534" s="346">
        <v>26.1</v>
      </c>
      <c r="BN1534" s="346">
        <v>0.6</v>
      </c>
      <c r="BO1534" s="346">
        <v>40.700000000000003</v>
      </c>
      <c r="BP1534" s="347">
        <v>10.3</v>
      </c>
      <c r="BQ1534" s="346">
        <v>20</v>
      </c>
      <c r="BR1534" s="346"/>
      <c r="BS1534" s="34"/>
      <c r="BT1534" s="34"/>
      <c r="BU1534" s="34"/>
      <c r="BV1534" s="34"/>
      <c r="BW1534" s="34"/>
      <c r="BX1534" s="34"/>
    </row>
    <row r="1535" spans="1:76" x14ac:dyDescent="0.35">
      <c r="A1535" s="34" t="s">
        <v>297</v>
      </c>
      <c r="B1535" s="34"/>
      <c r="C1535" s="34"/>
      <c r="D1535" s="34"/>
      <c r="E1535" s="34" t="s">
        <v>2299</v>
      </c>
      <c r="F1535" s="34" t="s">
        <v>2300</v>
      </c>
      <c r="G1535" s="41">
        <v>2004</v>
      </c>
      <c r="H1535" s="34"/>
      <c r="I1535" s="34"/>
      <c r="J1535" s="34"/>
      <c r="K1535" s="39" t="s">
        <v>80</v>
      </c>
      <c r="L1535" s="39" t="s">
        <v>89</v>
      </c>
      <c r="M1535" s="39" t="s">
        <v>90</v>
      </c>
      <c r="N1535" s="39" t="s">
        <v>91</v>
      </c>
      <c r="O1535" s="39" t="s">
        <v>102</v>
      </c>
      <c r="P1535" s="39" t="s">
        <v>103</v>
      </c>
      <c r="Q1535" s="39" t="s">
        <v>104</v>
      </c>
      <c r="R1535" s="35" t="s">
        <v>105</v>
      </c>
      <c r="S1535" s="35" t="s">
        <v>105</v>
      </c>
      <c r="T1535" s="34" t="s">
        <v>2153</v>
      </c>
      <c r="U1535" s="39" t="s">
        <v>31</v>
      </c>
      <c r="V1535" s="35" t="s">
        <v>31</v>
      </c>
      <c r="W1535" s="34" t="s">
        <v>280</v>
      </c>
      <c r="X1535" s="35" t="s">
        <v>284</v>
      </c>
      <c r="Y1535" s="115"/>
      <c r="Z1535" s="39" t="s">
        <v>239</v>
      </c>
      <c r="AA1535" s="112"/>
      <c r="AB1535" s="115"/>
      <c r="AC1535" s="341"/>
      <c r="AD1535" s="341" t="s">
        <v>240</v>
      </c>
      <c r="AE1535" s="41" t="s">
        <v>508</v>
      </c>
      <c r="AF1535" s="332" t="s">
        <v>240</v>
      </c>
      <c r="AG1535" s="112"/>
      <c r="AH1535" s="346">
        <v>256.5</v>
      </c>
      <c r="AI1535" s="111">
        <v>256.5</v>
      </c>
      <c r="AJ1535" s="346"/>
      <c r="AK1535" s="349"/>
      <c r="AL1535" s="336">
        <v>7.92</v>
      </c>
      <c r="AM1535" s="44">
        <v>19.1966</v>
      </c>
      <c r="AN1535" s="111">
        <v>5.2</v>
      </c>
      <c r="AO1535" s="111">
        <f t="shared" si="65"/>
        <v>1</v>
      </c>
      <c r="AP1535" s="111">
        <v>1</v>
      </c>
      <c r="AQ1535" s="111"/>
      <c r="AR1535" s="335" t="s">
        <v>295</v>
      </c>
      <c r="AS1535" s="111" t="s">
        <v>240</v>
      </c>
      <c r="AT1535" s="111" t="s">
        <v>295</v>
      </c>
      <c r="AU1535" s="111" t="s">
        <v>240</v>
      </c>
      <c r="AV1535" s="349"/>
      <c r="AW1535" s="348"/>
      <c r="AX1535" s="349">
        <v>25</v>
      </c>
      <c r="AY1535" s="348">
        <v>7.92</v>
      </c>
      <c r="AZ1535" s="334" t="s">
        <v>240</v>
      </c>
      <c r="BA1535" s="130"/>
      <c r="BB1535" s="130">
        <v>19.1966</v>
      </c>
      <c r="BC1535" s="348">
        <v>5.2</v>
      </c>
      <c r="BD1535" s="348"/>
      <c r="BE1535" s="346"/>
      <c r="BF1535" s="348">
        <v>5.2</v>
      </c>
      <c r="BG1535" s="348"/>
      <c r="BH1535" s="348"/>
      <c r="BI1535" s="348"/>
      <c r="BJ1535" s="361">
        <v>10</v>
      </c>
      <c r="BK1535" s="346">
        <v>3.4</v>
      </c>
      <c r="BL1535" s="346">
        <v>2.6</v>
      </c>
      <c r="BM1535" s="346">
        <v>28.9</v>
      </c>
      <c r="BN1535" s="346">
        <v>0.5</v>
      </c>
      <c r="BO1535" s="346">
        <v>12.5</v>
      </c>
      <c r="BP1535" s="347">
        <v>7.7</v>
      </c>
      <c r="BQ1535" s="346">
        <v>60</v>
      </c>
      <c r="BR1535" s="346"/>
      <c r="BS1535" s="34"/>
      <c r="BT1535" s="34"/>
      <c r="BU1535" s="34"/>
      <c r="BV1535" s="34"/>
      <c r="BW1535" s="34"/>
      <c r="BX1535" s="34"/>
    </row>
    <row r="1536" spans="1:76" x14ac:dyDescent="0.35">
      <c r="A1536" s="34" t="s">
        <v>297</v>
      </c>
      <c r="B1536" s="34"/>
      <c r="C1536" s="34"/>
      <c r="D1536" s="34"/>
      <c r="E1536" s="34" t="s">
        <v>2299</v>
      </c>
      <c r="F1536" s="34" t="s">
        <v>2300</v>
      </c>
      <c r="G1536" s="41">
        <v>2004</v>
      </c>
      <c r="H1536" s="34"/>
      <c r="I1536" s="34"/>
      <c r="J1536" s="34"/>
      <c r="K1536" s="39" t="s">
        <v>80</v>
      </c>
      <c r="L1536" s="39" t="s">
        <v>89</v>
      </c>
      <c r="M1536" s="39" t="s">
        <v>90</v>
      </c>
      <c r="N1536" s="39" t="s">
        <v>91</v>
      </c>
      <c r="O1536" s="39" t="s">
        <v>102</v>
      </c>
      <c r="P1536" s="39" t="s">
        <v>103</v>
      </c>
      <c r="Q1536" s="39" t="s">
        <v>104</v>
      </c>
      <c r="R1536" s="35" t="s">
        <v>105</v>
      </c>
      <c r="S1536" s="35" t="s">
        <v>105</v>
      </c>
      <c r="T1536" s="34" t="s">
        <v>2153</v>
      </c>
      <c r="U1536" s="39" t="s">
        <v>31</v>
      </c>
      <c r="V1536" s="35" t="s">
        <v>31</v>
      </c>
      <c r="W1536" s="34" t="s">
        <v>280</v>
      </c>
      <c r="X1536" s="35" t="s">
        <v>284</v>
      </c>
      <c r="Y1536" s="115"/>
      <c r="Z1536" s="39" t="s">
        <v>239</v>
      </c>
      <c r="AA1536" s="112"/>
      <c r="AB1536" s="115"/>
      <c r="AC1536" s="341"/>
      <c r="AD1536" s="341" t="s">
        <v>240</v>
      </c>
      <c r="AE1536" s="41" t="s">
        <v>508</v>
      </c>
      <c r="AF1536" s="332" t="s">
        <v>240</v>
      </c>
      <c r="AG1536" s="112"/>
      <c r="AH1536" s="346">
        <v>260.89999999999998</v>
      </c>
      <c r="AI1536" s="111">
        <v>260.89999999999998</v>
      </c>
      <c r="AJ1536" s="346"/>
      <c r="AK1536" s="349"/>
      <c r="AL1536" s="336">
        <v>7.18</v>
      </c>
      <c r="AM1536" s="44">
        <v>11.9946</v>
      </c>
      <c r="AN1536" s="111">
        <v>9.8000000000000007</v>
      </c>
      <c r="AO1536" s="111">
        <f t="shared" si="65"/>
        <v>1</v>
      </c>
      <c r="AP1536" s="111">
        <v>1</v>
      </c>
      <c r="AQ1536" s="111"/>
      <c r="AR1536" s="335" t="s">
        <v>295</v>
      </c>
      <c r="AS1536" s="111" t="s">
        <v>240</v>
      </c>
      <c r="AT1536" s="111" t="s">
        <v>295</v>
      </c>
      <c r="AU1536" s="111" t="s">
        <v>240</v>
      </c>
      <c r="AV1536" s="349"/>
      <c r="AW1536" s="348"/>
      <c r="AX1536" s="349">
        <v>25</v>
      </c>
      <c r="AY1536" s="348">
        <v>7.18</v>
      </c>
      <c r="AZ1536" s="334" t="s">
        <v>240</v>
      </c>
      <c r="BA1536" s="130"/>
      <c r="BB1536" s="130">
        <v>11.9946</v>
      </c>
      <c r="BC1536" s="348">
        <v>9.8000000000000007</v>
      </c>
      <c r="BD1536" s="348"/>
      <c r="BE1536" s="346"/>
      <c r="BF1536" s="348">
        <v>9.8000000000000007</v>
      </c>
      <c r="BG1536" s="348"/>
      <c r="BH1536" s="348"/>
      <c r="BI1536" s="348"/>
      <c r="BJ1536" s="361">
        <v>10</v>
      </c>
      <c r="BK1536" s="346">
        <v>2</v>
      </c>
      <c r="BL1536" s="346">
        <v>1.7</v>
      </c>
      <c r="BM1536" s="346">
        <v>27.8</v>
      </c>
      <c r="BN1536" s="346">
        <v>0.5</v>
      </c>
      <c r="BO1536" s="346">
        <v>52.3</v>
      </c>
      <c r="BP1536" s="347">
        <v>10.199999999999999</v>
      </c>
      <c r="BQ1536" s="346">
        <v>26</v>
      </c>
      <c r="BR1536" s="346"/>
      <c r="BS1536" s="34"/>
      <c r="BT1536" s="34"/>
      <c r="BU1536" s="34"/>
      <c r="BV1536" s="34"/>
      <c r="BW1536" s="34"/>
      <c r="BX1536" s="34"/>
    </row>
    <row r="1537" spans="1:76" x14ac:dyDescent="0.35">
      <c r="A1537" s="34" t="s">
        <v>297</v>
      </c>
      <c r="B1537" s="34"/>
      <c r="C1537" s="34"/>
      <c r="D1537" s="34"/>
      <c r="E1537" s="34" t="s">
        <v>2299</v>
      </c>
      <c r="F1537" s="34" t="s">
        <v>2300</v>
      </c>
      <c r="G1537" s="41">
        <v>2004</v>
      </c>
      <c r="H1537" s="34"/>
      <c r="I1537" s="34"/>
      <c r="J1537" s="34"/>
      <c r="K1537" s="39" t="s">
        <v>80</v>
      </c>
      <c r="L1537" s="39" t="s">
        <v>89</v>
      </c>
      <c r="M1537" s="39" t="s">
        <v>90</v>
      </c>
      <c r="N1537" s="39" t="s">
        <v>91</v>
      </c>
      <c r="O1537" s="39" t="s">
        <v>102</v>
      </c>
      <c r="P1537" s="39" t="s">
        <v>103</v>
      </c>
      <c r="Q1537" s="39" t="s">
        <v>104</v>
      </c>
      <c r="R1537" s="35" t="s">
        <v>105</v>
      </c>
      <c r="S1537" s="35" t="s">
        <v>105</v>
      </c>
      <c r="T1537" s="34" t="s">
        <v>2153</v>
      </c>
      <c r="U1537" s="39" t="s">
        <v>31</v>
      </c>
      <c r="V1537" s="35" t="s">
        <v>31</v>
      </c>
      <c r="W1537" s="34" t="s">
        <v>280</v>
      </c>
      <c r="X1537" s="35" t="s">
        <v>284</v>
      </c>
      <c r="Y1537" s="115"/>
      <c r="Z1537" s="39" t="s">
        <v>239</v>
      </c>
      <c r="AA1537" s="112"/>
      <c r="AB1537" s="115"/>
      <c r="AC1537" s="341"/>
      <c r="AD1537" s="341" t="s">
        <v>240</v>
      </c>
      <c r="AE1537" s="41" t="s">
        <v>508</v>
      </c>
      <c r="AF1537" s="332" t="s">
        <v>240</v>
      </c>
      <c r="AG1537" s="112"/>
      <c r="AH1537" s="346">
        <v>268</v>
      </c>
      <c r="AI1537" s="111">
        <v>268</v>
      </c>
      <c r="AJ1537" s="346"/>
      <c r="AK1537" s="349"/>
      <c r="AL1537" s="336">
        <v>7.97</v>
      </c>
      <c r="AM1537" s="44">
        <v>14.864100000000002</v>
      </c>
      <c r="AN1537" s="111">
        <v>9.1999999999999993</v>
      </c>
      <c r="AO1537" s="111">
        <f t="shared" si="65"/>
        <v>1</v>
      </c>
      <c r="AP1537" s="111">
        <v>1</v>
      </c>
      <c r="AQ1537" s="111"/>
      <c r="AR1537" s="335" t="s">
        <v>295</v>
      </c>
      <c r="AS1537" s="111" t="s">
        <v>240</v>
      </c>
      <c r="AT1537" s="111" t="s">
        <v>295</v>
      </c>
      <c r="AU1537" s="111" t="s">
        <v>240</v>
      </c>
      <c r="AV1537" s="349"/>
      <c r="AW1537" s="348"/>
      <c r="AX1537" s="349">
        <v>25</v>
      </c>
      <c r="AY1537" s="348">
        <v>7.97</v>
      </c>
      <c r="AZ1537" s="334" t="s">
        <v>240</v>
      </c>
      <c r="BA1537" s="130"/>
      <c r="BB1537" s="130">
        <v>14.864100000000002</v>
      </c>
      <c r="BC1537" s="348">
        <v>9.1999999999999993</v>
      </c>
      <c r="BD1537" s="348"/>
      <c r="BE1537" s="346"/>
      <c r="BF1537" s="348">
        <v>9.1999999999999993</v>
      </c>
      <c r="BG1537" s="348"/>
      <c r="BH1537" s="348"/>
      <c r="BI1537" s="348"/>
      <c r="BJ1537" s="361">
        <v>10</v>
      </c>
      <c r="BK1537" s="346">
        <v>1.5</v>
      </c>
      <c r="BL1537" s="346">
        <v>2.7</v>
      </c>
      <c r="BM1537" s="346">
        <v>31.8</v>
      </c>
      <c r="BN1537" s="346">
        <v>0.1</v>
      </c>
      <c r="BO1537" s="346">
        <v>7.5</v>
      </c>
      <c r="BP1537" s="347">
        <v>8.4</v>
      </c>
      <c r="BQ1537" s="346">
        <v>61.3</v>
      </c>
      <c r="BR1537" s="346"/>
      <c r="BS1537" s="34"/>
      <c r="BT1537" s="34"/>
      <c r="BU1537" s="34"/>
      <c r="BV1537" s="34"/>
      <c r="BW1537" s="34"/>
      <c r="BX1537" s="34"/>
    </row>
    <row r="1538" spans="1:76" x14ac:dyDescent="0.35">
      <c r="A1538" s="34" t="s">
        <v>297</v>
      </c>
      <c r="B1538" s="34"/>
      <c r="C1538" s="34"/>
      <c r="D1538" s="34"/>
      <c r="E1538" s="34" t="s">
        <v>2299</v>
      </c>
      <c r="F1538" s="34" t="s">
        <v>2300</v>
      </c>
      <c r="G1538" s="41">
        <v>2004</v>
      </c>
      <c r="H1538" s="34"/>
      <c r="I1538" s="34"/>
      <c r="J1538" s="34"/>
      <c r="K1538" s="39" t="s">
        <v>80</v>
      </c>
      <c r="L1538" s="39" t="s">
        <v>89</v>
      </c>
      <c r="M1538" s="39" t="s">
        <v>90</v>
      </c>
      <c r="N1538" s="39" t="s">
        <v>91</v>
      </c>
      <c r="O1538" s="39" t="s">
        <v>102</v>
      </c>
      <c r="P1538" s="39" t="s">
        <v>103</v>
      </c>
      <c r="Q1538" s="39" t="s">
        <v>104</v>
      </c>
      <c r="R1538" s="35" t="s">
        <v>105</v>
      </c>
      <c r="S1538" s="35" t="s">
        <v>105</v>
      </c>
      <c r="T1538" s="34" t="s">
        <v>2153</v>
      </c>
      <c r="U1538" s="39" t="s">
        <v>31</v>
      </c>
      <c r="V1538" s="35" t="s">
        <v>31</v>
      </c>
      <c r="W1538" s="34" t="s">
        <v>280</v>
      </c>
      <c r="X1538" s="35" t="s">
        <v>284</v>
      </c>
      <c r="Y1538" s="115"/>
      <c r="Z1538" s="39" t="s">
        <v>239</v>
      </c>
      <c r="AA1538" s="112"/>
      <c r="AB1538" s="115"/>
      <c r="AC1538" s="341"/>
      <c r="AD1538" s="341" t="s">
        <v>240</v>
      </c>
      <c r="AE1538" s="41" t="s">
        <v>508</v>
      </c>
      <c r="AF1538" s="332" t="s">
        <v>240</v>
      </c>
      <c r="AG1538" s="112"/>
      <c r="AH1538" s="346">
        <v>284.60000000000002</v>
      </c>
      <c r="AI1538" s="111">
        <v>284.60000000000002</v>
      </c>
      <c r="AJ1538" s="346"/>
      <c r="AK1538" s="349"/>
      <c r="AL1538" s="336">
        <v>7.87</v>
      </c>
      <c r="AM1538" s="44">
        <v>39.453400000000002</v>
      </c>
      <c r="AN1538" s="111">
        <v>4.5</v>
      </c>
      <c r="AO1538" s="111">
        <f t="shared" si="65"/>
        <v>1</v>
      </c>
      <c r="AP1538" s="111">
        <v>1</v>
      </c>
      <c r="AQ1538" s="111"/>
      <c r="AR1538" s="335" t="s">
        <v>295</v>
      </c>
      <c r="AS1538" s="111" t="s">
        <v>240</v>
      </c>
      <c r="AT1538" s="111" t="s">
        <v>295</v>
      </c>
      <c r="AU1538" s="111" t="s">
        <v>240</v>
      </c>
      <c r="AV1538" s="349"/>
      <c r="AW1538" s="348"/>
      <c r="AX1538" s="349">
        <v>25</v>
      </c>
      <c r="AY1538" s="348">
        <v>7.87</v>
      </c>
      <c r="AZ1538" s="334" t="s">
        <v>240</v>
      </c>
      <c r="BA1538" s="130"/>
      <c r="BB1538" s="130">
        <v>39.453400000000002</v>
      </c>
      <c r="BC1538" s="348">
        <v>4.5</v>
      </c>
      <c r="BD1538" s="348"/>
      <c r="BE1538" s="346"/>
      <c r="BF1538" s="348">
        <v>4.5</v>
      </c>
      <c r="BG1538" s="348"/>
      <c r="BH1538" s="348"/>
      <c r="BI1538" s="348"/>
      <c r="BJ1538" s="361">
        <v>10</v>
      </c>
      <c r="BK1538" s="346">
        <v>6.4</v>
      </c>
      <c r="BL1538" s="346">
        <v>5.7</v>
      </c>
      <c r="BM1538" s="346">
        <v>50.1</v>
      </c>
      <c r="BN1538" s="346">
        <v>0.8</v>
      </c>
      <c r="BO1538" s="346">
        <v>44.2</v>
      </c>
      <c r="BP1538" s="347">
        <v>4.5</v>
      </c>
      <c r="BQ1538" s="346">
        <v>44</v>
      </c>
      <c r="BR1538" s="346"/>
      <c r="BS1538" s="34"/>
      <c r="BT1538" s="34"/>
      <c r="BU1538" s="34"/>
      <c r="BV1538" s="34"/>
      <c r="BW1538" s="34"/>
      <c r="BX1538" s="34"/>
    </row>
    <row r="1539" spans="1:76" x14ac:dyDescent="0.35">
      <c r="A1539" s="34" t="s">
        <v>297</v>
      </c>
      <c r="B1539" s="34"/>
      <c r="C1539" s="34"/>
      <c r="D1539" s="34"/>
      <c r="E1539" s="34" t="s">
        <v>2299</v>
      </c>
      <c r="F1539" s="34" t="s">
        <v>2300</v>
      </c>
      <c r="G1539" s="41">
        <v>2004</v>
      </c>
      <c r="H1539" s="34"/>
      <c r="I1539" s="34"/>
      <c r="J1539" s="34"/>
      <c r="K1539" s="39" t="s">
        <v>80</v>
      </c>
      <c r="L1539" s="39" t="s">
        <v>89</v>
      </c>
      <c r="M1539" s="39" t="s">
        <v>90</v>
      </c>
      <c r="N1539" s="39" t="s">
        <v>91</v>
      </c>
      <c r="O1539" s="39" t="s">
        <v>102</v>
      </c>
      <c r="P1539" s="39" t="s">
        <v>103</v>
      </c>
      <c r="Q1539" s="39" t="s">
        <v>104</v>
      </c>
      <c r="R1539" s="35" t="s">
        <v>105</v>
      </c>
      <c r="S1539" s="35" t="s">
        <v>105</v>
      </c>
      <c r="T1539" s="34" t="s">
        <v>2153</v>
      </c>
      <c r="U1539" s="39" t="s">
        <v>31</v>
      </c>
      <c r="V1539" s="35" t="s">
        <v>31</v>
      </c>
      <c r="W1539" s="34" t="s">
        <v>280</v>
      </c>
      <c r="X1539" s="35" t="s">
        <v>284</v>
      </c>
      <c r="Y1539" s="115"/>
      <c r="Z1539" s="39" t="s">
        <v>239</v>
      </c>
      <c r="AA1539" s="112"/>
      <c r="AB1539" s="115"/>
      <c r="AC1539" s="341"/>
      <c r="AD1539" s="341" t="s">
        <v>240</v>
      </c>
      <c r="AE1539" s="41" t="s">
        <v>508</v>
      </c>
      <c r="AF1539" s="332" t="s">
        <v>240</v>
      </c>
      <c r="AG1539" s="112"/>
      <c r="AH1539" s="346">
        <v>295.5</v>
      </c>
      <c r="AI1539" s="111">
        <v>295.5</v>
      </c>
      <c r="AJ1539" s="346"/>
      <c r="AK1539" s="349"/>
      <c r="AL1539" s="336">
        <v>7.15</v>
      </c>
      <c r="AM1539" s="44">
        <v>20.431999999999999</v>
      </c>
      <c r="AN1539" s="111">
        <v>9.6</v>
      </c>
      <c r="AO1539" s="111">
        <f t="shared" si="65"/>
        <v>1</v>
      </c>
      <c r="AP1539" s="111">
        <v>1</v>
      </c>
      <c r="AQ1539" s="111"/>
      <c r="AR1539" s="335" t="s">
        <v>295</v>
      </c>
      <c r="AS1539" s="111" t="s">
        <v>240</v>
      </c>
      <c r="AT1539" s="111" t="s">
        <v>295</v>
      </c>
      <c r="AU1539" s="111" t="s">
        <v>240</v>
      </c>
      <c r="AV1539" s="349"/>
      <c r="AW1539" s="348"/>
      <c r="AX1539" s="349">
        <v>25</v>
      </c>
      <c r="AY1539" s="348">
        <v>7.15</v>
      </c>
      <c r="AZ1539" s="334" t="s">
        <v>240</v>
      </c>
      <c r="BA1539" s="130"/>
      <c r="BB1539" s="130">
        <v>20.431999999999999</v>
      </c>
      <c r="BC1539" s="348">
        <v>9.6</v>
      </c>
      <c r="BD1539" s="348"/>
      <c r="BE1539" s="346"/>
      <c r="BF1539" s="348">
        <v>9.6</v>
      </c>
      <c r="BG1539" s="348"/>
      <c r="BH1539" s="348"/>
      <c r="BI1539" s="348"/>
      <c r="BJ1539" s="361">
        <v>10</v>
      </c>
      <c r="BK1539" s="346">
        <v>3.4</v>
      </c>
      <c r="BL1539" s="346">
        <v>2.9</v>
      </c>
      <c r="BM1539" s="346">
        <v>29.5</v>
      </c>
      <c r="BN1539" s="346">
        <v>0.5</v>
      </c>
      <c r="BO1539" s="346">
        <v>74.3</v>
      </c>
      <c r="BP1539" s="347">
        <v>11.3</v>
      </c>
      <c r="BQ1539" s="346">
        <v>20</v>
      </c>
      <c r="BR1539" s="346"/>
      <c r="BS1539" s="34"/>
      <c r="BT1539" s="34"/>
      <c r="BU1539" s="34"/>
      <c r="BV1539" s="34"/>
      <c r="BW1539" s="34"/>
      <c r="BX1539" s="34"/>
    </row>
    <row r="1540" spans="1:76" x14ac:dyDescent="0.35">
      <c r="A1540" s="34" t="s">
        <v>297</v>
      </c>
      <c r="B1540" s="34"/>
      <c r="C1540" s="34"/>
      <c r="D1540" s="34"/>
      <c r="E1540" s="34" t="s">
        <v>2299</v>
      </c>
      <c r="F1540" s="34" t="s">
        <v>2300</v>
      </c>
      <c r="G1540" s="41">
        <v>2004</v>
      </c>
      <c r="H1540" s="34"/>
      <c r="I1540" s="34"/>
      <c r="J1540" s="34"/>
      <c r="K1540" s="39" t="s">
        <v>80</v>
      </c>
      <c r="L1540" s="39" t="s">
        <v>89</v>
      </c>
      <c r="M1540" s="39" t="s">
        <v>90</v>
      </c>
      <c r="N1540" s="39" t="s">
        <v>91</v>
      </c>
      <c r="O1540" s="39" t="s">
        <v>102</v>
      </c>
      <c r="P1540" s="39" t="s">
        <v>103</v>
      </c>
      <c r="Q1540" s="39" t="s">
        <v>104</v>
      </c>
      <c r="R1540" s="35" t="s">
        <v>105</v>
      </c>
      <c r="S1540" s="35" t="s">
        <v>105</v>
      </c>
      <c r="T1540" s="34" t="s">
        <v>2153</v>
      </c>
      <c r="U1540" s="39" t="s">
        <v>31</v>
      </c>
      <c r="V1540" s="35" t="s">
        <v>31</v>
      </c>
      <c r="W1540" s="34" t="s">
        <v>280</v>
      </c>
      <c r="X1540" s="35" t="s">
        <v>284</v>
      </c>
      <c r="Y1540" s="115"/>
      <c r="Z1540" s="39" t="s">
        <v>239</v>
      </c>
      <c r="AA1540" s="112"/>
      <c r="AB1540" s="115"/>
      <c r="AC1540" s="341"/>
      <c r="AD1540" s="341" t="s">
        <v>240</v>
      </c>
      <c r="AE1540" s="41" t="s">
        <v>508</v>
      </c>
      <c r="AF1540" s="332" t="s">
        <v>240</v>
      </c>
      <c r="AG1540" s="112"/>
      <c r="AH1540" s="346">
        <v>371.1</v>
      </c>
      <c r="AI1540" s="111">
        <v>371.1</v>
      </c>
      <c r="AJ1540" s="346"/>
      <c r="AK1540" s="349"/>
      <c r="AL1540" s="336">
        <v>7.85</v>
      </c>
      <c r="AM1540" s="44">
        <v>17.448700000000002</v>
      </c>
      <c r="AN1540" s="111">
        <v>11.2</v>
      </c>
      <c r="AO1540" s="111">
        <f t="shared" si="65"/>
        <v>1</v>
      </c>
      <c r="AP1540" s="111">
        <v>1</v>
      </c>
      <c r="AQ1540" s="111"/>
      <c r="AR1540" s="335" t="s">
        <v>295</v>
      </c>
      <c r="AS1540" s="111" t="s">
        <v>240</v>
      </c>
      <c r="AT1540" s="111" t="s">
        <v>295</v>
      </c>
      <c r="AU1540" s="111" t="s">
        <v>240</v>
      </c>
      <c r="AV1540" s="349"/>
      <c r="AW1540" s="348"/>
      <c r="AX1540" s="349">
        <v>25</v>
      </c>
      <c r="AY1540" s="348">
        <v>7.85</v>
      </c>
      <c r="AZ1540" s="334" t="s">
        <v>240</v>
      </c>
      <c r="BA1540" s="130"/>
      <c r="BB1540" s="130">
        <v>17.448700000000002</v>
      </c>
      <c r="BC1540" s="348">
        <v>11.2</v>
      </c>
      <c r="BD1540" s="348"/>
      <c r="BE1540" s="346"/>
      <c r="BF1540" s="348">
        <v>11.2</v>
      </c>
      <c r="BG1540" s="348"/>
      <c r="BH1540" s="348"/>
      <c r="BI1540" s="348"/>
      <c r="BJ1540" s="361">
        <v>10</v>
      </c>
      <c r="BK1540" s="346">
        <v>2.7</v>
      </c>
      <c r="BL1540" s="346">
        <v>2.6</v>
      </c>
      <c r="BM1540" s="346">
        <v>32.700000000000003</v>
      </c>
      <c r="BN1540" s="346">
        <v>26.1</v>
      </c>
      <c r="BO1540" s="346">
        <v>1.1000000000000001</v>
      </c>
      <c r="BP1540" s="347">
        <v>16.100000000000001</v>
      </c>
      <c r="BQ1540" s="346">
        <v>56</v>
      </c>
      <c r="BR1540" s="346"/>
      <c r="BS1540" s="34"/>
      <c r="BT1540" s="34"/>
      <c r="BU1540" s="34"/>
      <c r="BV1540" s="34"/>
      <c r="BW1540" s="34"/>
      <c r="BX1540" s="34"/>
    </row>
    <row r="1541" spans="1:76" x14ac:dyDescent="0.35">
      <c r="A1541" s="34" t="s">
        <v>297</v>
      </c>
      <c r="B1541" s="34"/>
      <c r="C1541" s="34"/>
      <c r="D1541" s="34"/>
      <c r="E1541" s="34" t="s">
        <v>2299</v>
      </c>
      <c r="F1541" s="34" t="s">
        <v>2300</v>
      </c>
      <c r="G1541" s="41">
        <v>2004</v>
      </c>
      <c r="H1541" s="34"/>
      <c r="I1541" s="34"/>
      <c r="J1541" s="34"/>
      <c r="K1541" s="39" t="s">
        <v>80</v>
      </c>
      <c r="L1541" s="39" t="s">
        <v>89</v>
      </c>
      <c r="M1541" s="39" t="s">
        <v>90</v>
      </c>
      <c r="N1541" s="39" t="s">
        <v>91</v>
      </c>
      <c r="O1541" s="39" t="s">
        <v>102</v>
      </c>
      <c r="P1541" s="39" t="s">
        <v>103</v>
      </c>
      <c r="Q1541" s="39" t="s">
        <v>104</v>
      </c>
      <c r="R1541" s="35" t="s">
        <v>105</v>
      </c>
      <c r="S1541" s="35" t="s">
        <v>105</v>
      </c>
      <c r="T1541" s="34" t="s">
        <v>2153</v>
      </c>
      <c r="U1541" s="39" t="s">
        <v>31</v>
      </c>
      <c r="V1541" s="35" t="s">
        <v>31</v>
      </c>
      <c r="W1541" s="34" t="s">
        <v>280</v>
      </c>
      <c r="X1541" s="35" t="s">
        <v>284</v>
      </c>
      <c r="Y1541" s="115"/>
      <c r="Z1541" s="39" t="s">
        <v>239</v>
      </c>
      <c r="AA1541" s="112"/>
      <c r="AB1541" s="115"/>
      <c r="AC1541" s="341"/>
      <c r="AD1541" s="341" t="s">
        <v>240</v>
      </c>
      <c r="AE1541" s="41" t="s">
        <v>508</v>
      </c>
      <c r="AF1541" s="332" t="s">
        <v>240</v>
      </c>
      <c r="AG1541" s="112"/>
      <c r="AH1541" s="346">
        <v>391</v>
      </c>
      <c r="AI1541" s="111">
        <v>391</v>
      </c>
      <c r="AJ1541" s="346"/>
      <c r="AK1541" s="349"/>
      <c r="AL1541" s="336">
        <v>7.16</v>
      </c>
      <c r="AM1541" s="44">
        <v>45.744200000000006</v>
      </c>
      <c r="AN1541" s="111">
        <v>10.3</v>
      </c>
      <c r="AO1541" s="111">
        <f t="shared" si="65"/>
        <v>1</v>
      </c>
      <c r="AP1541" s="111">
        <v>1</v>
      </c>
      <c r="AQ1541" s="111"/>
      <c r="AR1541" s="335" t="s">
        <v>295</v>
      </c>
      <c r="AS1541" s="111" t="s">
        <v>240</v>
      </c>
      <c r="AT1541" s="111" t="s">
        <v>295</v>
      </c>
      <c r="AU1541" s="111" t="s">
        <v>240</v>
      </c>
      <c r="AV1541" s="349"/>
      <c r="AW1541" s="348"/>
      <c r="AX1541" s="349">
        <v>25</v>
      </c>
      <c r="AY1541" s="348">
        <v>7.16</v>
      </c>
      <c r="AZ1541" s="334" t="s">
        <v>240</v>
      </c>
      <c r="BA1541" s="130"/>
      <c r="BB1541" s="130">
        <v>45.744200000000006</v>
      </c>
      <c r="BC1541" s="348">
        <v>10.3</v>
      </c>
      <c r="BD1541" s="348"/>
      <c r="BE1541" s="346"/>
      <c r="BF1541" s="348">
        <v>10.3</v>
      </c>
      <c r="BG1541" s="348"/>
      <c r="BH1541" s="348"/>
      <c r="BI1541" s="348"/>
      <c r="BJ1541" s="361">
        <v>10</v>
      </c>
      <c r="BK1541" s="346">
        <v>7.6</v>
      </c>
      <c r="BL1541" s="346">
        <v>6.5</v>
      </c>
      <c r="BM1541" s="346">
        <v>31.6</v>
      </c>
      <c r="BN1541" s="346">
        <v>0.6</v>
      </c>
      <c r="BO1541" s="346">
        <v>74.3</v>
      </c>
      <c r="BP1541" s="347">
        <v>11.3</v>
      </c>
      <c r="BQ1541" s="346">
        <v>26</v>
      </c>
      <c r="BR1541" s="346"/>
      <c r="BS1541" s="34"/>
      <c r="BT1541" s="34"/>
      <c r="BU1541" s="34"/>
      <c r="BV1541" s="34"/>
      <c r="BW1541" s="34"/>
      <c r="BX1541" s="34"/>
    </row>
    <row r="1542" spans="1:76" x14ac:dyDescent="0.35">
      <c r="A1542" s="34" t="s">
        <v>297</v>
      </c>
      <c r="B1542" s="34"/>
      <c r="C1542" s="34"/>
      <c r="D1542" s="34"/>
      <c r="E1542" s="34" t="s">
        <v>2299</v>
      </c>
      <c r="F1542" s="34" t="s">
        <v>2300</v>
      </c>
      <c r="G1542" s="41">
        <v>2004</v>
      </c>
      <c r="H1542" s="34"/>
      <c r="I1542" s="34"/>
      <c r="J1542" s="34"/>
      <c r="K1542" s="39" t="s">
        <v>80</v>
      </c>
      <c r="L1542" s="39" t="s">
        <v>89</v>
      </c>
      <c r="M1542" s="39" t="s">
        <v>90</v>
      </c>
      <c r="N1542" s="39" t="s">
        <v>91</v>
      </c>
      <c r="O1542" s="39" t="s">
        <v>102</v>
      </c>
      <c r="P1542" s="39" t="s">
        <v>103</v>
      </c>
      <c r="Q1542" s="39" t="s">
        <v>104</v>
      </c>
      <c r="R1542" s="35" t="s">
        <v>105</v>
      </c>
      <c r="S1542" s="35" t="s">
        <v>105</v>
      </c>
      <c r="T1542" s="34" t="s">
        <v>2153</v>
      </c>
      <c r="U1542" s="39" t="s">
        <v>31</v>
      </c>
      <c r="V1542" s="35" t="s">
        <v>31</v>
      </c>
      <c r="W1542" s="34" t="s">
        <v>280</v>
      </c>
      <c r="X1542" s="35" t="s">
        <v>284</v>
      </c>
      <c r="Y1542" s="115"/>
      <c r="Z1542" s="39" t="s">
        <v>239</v>
      </c>
      <c r="AA1542" s="112"/>
      <c r="AB1542" s="115"/>
      <c r="AC1542" s="341"/>
      <c r="AD1542" s="341" t="s">
        <v>240</v>
      </c>
      <c r="AE1542" s="41" t="s">
        <v>508</v>
      </c>
      <c r="AF1542" s="332" t="s">
        <v>240</v>
      </c>
      <c r="AG1542" s="112"/>
      <c r="AH1542" s="346">
        <v>413.6</v>
      </c>
      <c r="AI1542" s="111">
        <v>413.6</v>
      </c>
      <c r="AJ1542" s="346"/>
      <c r="AK1542" s="349"/>
      <c r="AL1542" s="336">
        <v>7.92</v>
      </c>
      <c r="AM1542" s="44">
        <v>26.9373</v>
      </c>
      <c r="AN1542" s="111">
        <v>5.2</v>
      </c>
      <c r="AO1542" s="111">
        <f t="shared" si="65"/>
        <v>1</v>
      </c>
      <c r="AP1542" s="111">
        <v>1</v>
      </c>
      <c r="AQ1542" s="111"/>
      <c r="AR1542" s="335" t="s">
        <v>295</v>
      </c>
      <c r="AS1542" s="111" t="s">
        <v>240</v>
      </c>
      <c r="AT1542" s="111" t="s">
        <v>295</v>
      </c>
      <c r="AU1542" s="111" t="s">
        <v>240</v>
      </c>
      <c r="AV1542" s="349"/>
      <c r="AW1542" s="348"/>
      <c r="AX1542" s="349">
        <v>25</v>
      </c>
      <c r="AY1542" s="348">
        <v>7.92</v>
      </c>
      <c r="AZ1542" s="334" t="s">
        <v>240</v>
      </c>
      <c r="BA1542" s="130"/>
      <c r="BB1542" s="130">
        <v>26.9373</v>
      </c>
      <c r="BC1542" s="348">
        <v>5.2</v>
      </c>
      <c r="BD1542" s="348"/>
      <c r="BE1542" s="346"/>
      <c r="BF1542" s="348">
        <v>5.2</v>
      </c>
      <c r="BG1542" s="348"/>
      <c r="BH1542" s="348"/>
      <c r="BI1542" s="348"/>
      <c r="BJ1542" s="361">
        <v>10</v>
      </c>
      <c r="BK1542" s="346">
        <v>6.5</v>
      </c>
      <c r="BL1542" s="346">
        <v>2.6</v>
      </c>
      <c r="BM1542" s="346">
        <v>27.7</v>
      </c>
      <c r="BN1542" s="346">
        <v>0.4</v>
      </c>
      <c r="BO1542" s="346">
        <v>34.799999999999997</v>
      </c>
      <c r="BP1542" s="347">
        <v>7.8</v>
      </c>
      <c r="BQ1542" s="346">
        <v>60</v>
      </c>
      <c r="BR1542" s="346"/>
      <c r="BS1542" s="34"/>
      <c r="BT1542" s="34"/>
      <c r="BU1542" s="34"/>
      <c r="BV1542" s="34"/>
      <c r="BW1542" s="34"/>
      <c r="BX1542" s="34"/>
    </row>
    <row r="1543" spans="1:76" x14ac:dyDescent="0.35">
      <c r="A1543" s="34" t="s">
        <v>297</v>
      </c>
      <c r="B1543" s="34"/>
      <c r="C1543" s="34"/>
      <c r="D1543" s="34"/>
      <c r="E1543" s="34" t="s">
        <v>2299</v>
      </c>
      <c r="F1543" s="34" t="s">
        <v>2300</v>
      </c>
      <c r="G1543" s="41">
        <v>2004</v>
      </c>
      <c r="H1543" s="34"/>
      <c r="I1543" s="34"/>
      <c r="J1543" s="34"/>
      <c r="K1543" s="39" t="s">
        <v>80</v>
      </c>
      <c r="L1543" s="39" t="s">
        <v>89</v>
      </c>
      <c r="M1543" s="39" t="s">
        <v>90</v>
      </c>
      <c r="N1543" s="39" t="s">
        <v>91</v>
      </c>
      <c r="O1543" s="39" t="s">
        <v>102</v>
      </c>
      <c r="P1543" s="39" t="s">
        <v>103</v>
      </c>
      <c r="Q1543" s="39" t="s">
        <v>104</v>
      </c>
      <c r="R1543" s="35" t="s">
        <v>105</v>
      </c>
      <c r="S1543" s="35" t="s">
        <v>105</v>
      </c>
      <c r="T1543" s="34" t="s">
        <v>2153</v>
      </c>
      <c r="U1543" s="39" t="s">
        <v>31</v>
      </c>
      <c r="V1543" s="35" t="s">
        <v>31</v>
      </c>
      <c r="W1543" s="34" t="s">
        <v>280</v>
      </c>
      <c r="X1543" s="35" t="s">
        <v>284</v>
      </c>
      <c r="Y1543" s="115"/>
      <c r="Z1543" s="39" t="s">
        <v>239</v>
      </c>
      <c r="AA1543" s="112"/>
      <c r="AB1543" s="115"/>
      <c r="AC1543" s="341"/>
      <c r="AD1543" s="341" t="s">
        <v>240</v>
      </c>
      <c r="AE1543" s="41" t="s">
        <v>508</v>
      </c>
      <c r="AF1543" s="332" t="s">
        <v>240</v>
      </c>
      <c r="AG1543" s="112"/>
      <c r="AH1543" s="346">
        <v>427.3</v>
      </c>
      <c r="AI1543" s="111">
        <v>427.3</v>
      </c>
      <c r="AJ1543" s="346"/>
      <c r="AK1543" s="349"/>
      <c r="AL1543" s="336">
        <v>7.85</v>
      </c>
      <c r="AM1543" s="44">
        <v>40.189399999999999</v>
      </c>
      <c r="AN1543" s="111">
        <v>11</v>
      </c>
      <c r="AO1543" s="111">
        <f t="shared" si="65"/>
        <v>1</v>
      </c>
      <c r="AP1543" s="111">
        <v>1</v>
      </c>
      <c r="AQ1543" s="111"/>
      <c r="AR1543" s="335" t="s">
        <v>295</v>
      </c>
      <c r="AS1543" s="111" t="s">
        <v>240</v>
      </c>
      <c r="AT1543" s="111" t="s">
        <v>295</v>
      </c>
      <c r="AU1543" s="111" t="s">
        <v>240</v>
      </c>
      <c r="AV1543" s="349"/>
      <c r="AW1543" s="348"/>
      <c r="AX1543" s="349">
        <v>25</v>
      </c>
      <c r="AY1543" s="348">
        <v>7.85</v>
      </c>
      <c r="AZ1543" s="334" t="s">
        <v>240</v>
      </c>
      <c r="BA1543" s="130"/>
      <c r="BB1543" s="130">
        <v>40.189399999999999</v>
      </c>
      <c r="BC1543" s="348">
        <v>11</v>
      </c>
      <c r="BD1543" s="348"/>
      <c r="BE1543" s="346"/>
      <c r="BF1543" s="348">
        <v>11</v>
      </c>
      <c r="BG1543" s="348"/>
      <c r="BH1543" s="348"/>
      <c r="BI1543" s="348"/>
      <c r="BJ1543" s="361">
        <v>10</v>
      </c>
      <c r="BK1543" s="346">
        <v>6.2</v>
      </c>
      <c r="BL1543" s="346">
        <v>6</v>
      </c>
      <c r="BM1543" s="346">
        <v>32.9</v>
      </c>
      <c r="BN1543" s="346">
        <v>6.7</v>
      </c>
      <c r="BO1543" s="346">
        <v>1.1000000000000001</v>
      </c>
      <c r="BP1543" s="347">
        <v>15.9</v>
      </c>
      <c r="BQ1543" s="346">
        <v>56</v>
      </c>
      <c r="BR1543" s="346"/>
      <c r="BS1543" s="34"/>
      <c r="BT1543" s="34"/>
      <c r="BU1543" s="34"/>
      <c r="BV1543" s="34"/>
      <c r="BW1543" s="34"/>
      <c r="BX1543" s="34"/>
    </row>
    <row r="1544" spans="1:76" x14ac:dyDescent="0.35">
      <c r="A1544" s="34" t="s">
        <v>889</v>
      </c>
      <c r="B1544" s="34"/>
      <c r="C1544" s="34"/>
      <c r="D1544" s="34"/>
      <c r="E1544" s="357" t="s">
        <v>757</v>
      </c>
      <c r="F1544" s="357" t="s">
        <v>758</v>
      </c>
      <c r="G1544" s="359">
        <v>1995</v>
      </c>
      <c r="H1544" s="34"/>
      <c r="I1544" s="34"/>
      <c r="J1544" s="357"/>
      <c r="K1544" s="39" t="s">
        <v>80</v>
      </c>
      <c r="L1544" s="39" t="s">
        <v>89</v>
      </c>
      <c r="M1544" s="39" t="s">
        <v>90</v>
      </c>
      <c r="N1544" s="39" t="s">
        <v>91</v>
      </c>
      <c r="O1544" s="39" t="s">
        <v>102</v>
      </c>
      <c r="P1544" s="39" t="s">
        <v>103</v>
      </c>
      <c r="Q1544" s="39" t="s">
        <v>104</v>
      </c>
      <c r="R1544" s="357" t="s">
        <v>105</v>
      </c>
      <c r="S1544" s="357" t="s">
        <v>105</v>
      </c>
      <c r="T1544" s="34" t="s">
        <v>2153</v>
      </c>
      <c r="U1544" s="39" t="s">
        <v>31</v>
      </c>
      <c r="V1544" s="35" t="s">
        <v>31</v>
      </c>
      <c r="W1544" s="34" t="s">
        <v>280</v>
      </c>
      <c r="X1544" s="35" t="s">
        <v>284</v>
      </c>
      <c r="Y1544" s="357"/>
      <c r="Z1544" s="39" t="s">
        <v>239</v>
      </c>
      <c r="AA1544" s="34"/>
      <c r="AB1544" s="34"/>
      <c r="AC1544" s="41"/>
      <c r="AD1544" s="41" t="s">
        <v>240</v>
      </c>
      <c r="AE1544" s="41" t="s">
        <v>508</v>
      </c>
      <c r="AF1544" s="332" t="s">
        <v>240</v>
      </c>
      <c r="AG1544" s="34"/>
      <c r="AH1544" s="352">
        <v>278.39999999999998</v>
      </c>
      <c r="AI1544" s="111">
        <v>278.39999999999998</v>
      </c>
      <c r="AJ1544" s="34"/>
      <c r="AK1544" s="112" t="s">
        <v>769</v>
      </c>
      <c r="AL1544" s="336">
        <v>8.25</v>
      </c>
      <c r="AM1544" s="44">
        <v>173</v>
      </c>
      <c r="AN1544" s="111">
        <v>0.5</v>
      </c>
      <c r="AO1544" s="111">
        <v>2</v>
      </c>
      <c r="AP1544" s="111">
        <v>2</v>
      </c>
      <c r="AQ1544" s="111"/>
      <c r="AR1544" s="335" t="s">
        <v>240</v>
      </c>
      <c r="AS1544" s="111" t="s">
        <v>240</v>
      </c>
      <c r="AT1544" s="111" t="s">
        <v>295</v>
      </c>
      <c r="AU1544" s="111"/>
      <c r="AV1544" s="357"/>
      <c r="AW1544" s="352"/>
      <c r="AX1544" s="352">
        <v>22</v>
      </c>
      <c r="AY1544" s="352">
        <v>8.25</v>
      </c>
      <c r="AZ1544" s="334" t="s">
        <v>240</v>
      </c>
      <c r="BA1544" s="352"/>
      <c r="BB1544" s="356">
        <v>173</v>
      </c>
      <c r="BC1544" s="352"/>
      <c r="BD1544" s="352"/>
      <c r="BE1544" s="34"/>
      <c r="BF1544" s="34">
        <v>0.5</v>
      </c>
      <c r="BG1544" s="34"/>
      <c r="BH1544" s="352"/>
      <c r="BI1544" s="352"/>
      <c r="BJ1544" s="34"/>
      <c r="BK1544" s="42">
        <v>28.551100000000002</v>
      </c>
      <c r="BL1544" s="356">
        <v>24.739000000000001</v>
      </c>
      <c r="BM1544" s="356">
        <v>53.582999999999998</v>
      </c>
      <c r="BN1544" s="356">
        <v>4.282</v>
      </c>
      <c r="BO1544" s="356">
        <v>166.08</v>
      </c>
      <c r="BP1544" s="57">
        <v>3.8824000000000001</v>
      </c>
      <c r="BQ1544" s="352">
        <v>117</v>
      </c>
      <c r="BR1544" s="34"/>
      <c r="BS1544" s="34"/>
      <c r="BT1544" s="352"/>
      <c r="BU1544" s="352"/>
      <c r="BV1544" s="34"/>
      <c r="BW1544" s="34"/>
      <c r="BX1544" s="34"/>
    </row>
    <row r="1545" spans="1:76" x14ac:dyDescent="0.35">
      <c r="A1545" s="34" t="s">
        <v>889</v>
      </c>
      <c r="B1545" s="34"/>
      <c r="C1545" s="34"/>
      <c r="D1545" s="34"/>
      <c r="E1545" s="357" t="s">
        <v>757</v>
      </c>
      <c r="F1545" s="357" t="s">
        <v>758</v>
      </c>
      <c r="G1545" s="359">
        <v>1995</v>
      </c>
      <c r="H1545" s="34"/>
      <c r="I1545" s="34"/>
      <c r="J1545" s="357"/>
      <c r="K1545" s="39" t="s">
        <v>80</v>
      </c>
      <c r="L1545" s="39" t="s">
        <v>89</v>
      </c>
      <c r="M1545" s="39" t="s">
        <v>90</v>
      </c>
      <c r="N1545" s="39" t="s">
        <v>91</v>
      </c>
      <c r="O1545" s="39" t="s">
        <v>102</v>
      </c>
      <c r="P1545" s="39" t="s">
        <v>103</v>
      </c>
      <c r="Q1545" s="39" t="s">
        <v>104</v>
      </c>
      <c r="R1545" s="357" t="s">
        <v>105</v>
      </c>
      <c r="S1545" s="357" t="s">
        <v>105</v>
      </c>
      <c r="T1545" s="34" t="s">
        <v>2153</v>
      </c>
      <c r="U1545" s="39" t="s">
        <v>31</v>
      </c>
      <c r="V1545" s="35" t="s">
        <v>31</v>
      </c>
      <c r="W1545" s="34" t="s">
        <v>280</v>
      </c>
      <c r="X1545" s="35" t="s">
        <v>284</v>
      </c>
      <c r="Y1545" s="357"/>
      <c r="Z1545" s="39" t="s">
        <v>239</v>
      </c>
      <c r="AA1545" s="34"/>
      <c r="AB1545" s="34"/>
      <c r="AC1545" s="41"/>
      <c r="AD1545" s="41" t="s">
        <v>240</v>
      </c>
      <c r="AE1545" s="41" t="s">
        <v>508</v>
      </c>
      <c r="AF1545" s="332" t="s">
        <v>240</v>
      </c>
      <c r="AG1545" s="34"/>
      <c r="AH1545" s="352">
        <v>604.79999999999995</v>
      </c>
      <c r="AI1545" s="111">
        <v>604.79999999999995</v>
      </c>
      <c r="AJ1545" s="34"/>
      <c r="AK1545" s="112" t="s">
        <v>769</v>
      </c>
      <c r="AL1545" s="336">
        <v>8.1</v>
      </c>
      <c r="AM1545" s="44">
        <v>173</v>
      </c>
      <c r="AN1545" s="111">
        <v>0.5</v>
      </c>
      <c r="AO1545" s="111">
        <v>2</v>
      </c>
      <c r="AP1545" s="111">
        <v>2</v>
      </c>
      <c r="AQ1545" s="111" t="s">
        <v>933</v>
      </c>
      <c r="AR1545" s="335" t="s">
        <v>240</v>
      </c>
      <c r="AS1545" s="111" t="s">
        <v>240</v>
      </c>
      <c r="AT1545" s="111" t="s">
        <v>295</v>
      </c>
      <c r="AU1545" s="111"/>
      <c r="AV1545" s="357"/>
      <c r="AW1545" s="352"/>
      <c r="AX1545" s="352">
        <v>22</v>
      </c>
      <c r="AY1545" s="352">
        <v>8.1</v>
      </c>
      <c r="AZ1545" s="334" t="s">
        <v>240</v>
      </c>
      <c r="BA1545" s="352"/>
      <c r="BB1545" s="356">
        <v>173</v>
      </c>
      <c r="BC1545" s="352"/>
      <c r="BD1545" s="352"/>
      <c r="BE1545" s="34"/>
      <c r="BF1545" s="34">
        <v>0.5</v>
      </c>
      <c r="BG1545" s="34"/>
      <c r="BH1545" s="352"/>
      <c r="BI1545" s="352"/>
      <c r="BJ1545" s="34"/>
      <c r="BK1545" s="42">
        <v>28.551100000000002</v>
      </c>
      <c r="BL1545" s="356">
        <v>24.739000000000001</v>
      </c>
      <c r="BM1545" s="356">
        <v>53.582999999999998</v>
      </c>
      <c r="BN1545" s="356">
        <v>4.282</v>
      </c>
      <c r="BO1545" s="356">
        <v>166.08</v>
      </c>
      <c r="BP1545" s="57">
        <v>3.8824000000000001</v>
      </c>
      <c r="BQ1545" s="352">
        <v>117</v>
      </c>
      <c r="BR1545" s="34"/>
      <c r="BS1545" s="34"/>
      <c r="BT1545" s="352"/>
      <c r="BU1545" s="352"/>
      <c r="BV1545" s="34"/>
      <c r="BW1545" s="34"/>
      <c r="BX1545" s="34"/>
    </row>
    <row r="1546" spans="1:76" x14ac:dyDescent="0.35">
      <c r="A1546" s="34" t="s">
        <v>889</v>
      </c>
      <c r="B1546" s="34"/>
      <c r="C1546" s="34"/>
      <c r="D1546" s="34"/>
      <c r="E1546" s="357" t="s">
        <v>757</v>
      </c>
      <c r="F1546" s="357" t="s">
        <v>758</v>
      </c>
      <c r="G1546" s="359">
        <v>1995</v>
      </c>
      <c r="H1546" s="34"/>
      <c r="I1546" s="34"/>
      <c r="J1546" s="357"/>
      <c r="K1546" s="39" t="s">
        <v>80</v>
      </c>
      <c r="L1546" s="39" t="s">
        <v>89</v>
      </c>
      <c r="M1546" s="39" t="s">
        <v>90</v>
      </c>
      <c r="N1546" s="39" t="s">
        <v>91</v>
      </c>
      <c r="O1546" s="39" t="s">
        <v>102</v>
      </c>
      <c r="P1546" s="39" t="s">
        <v>103</v>
      </c>
      <c r="Q1546" s="39" t="s">
        <v>104</v>
      </c>
      <c r="R1546" s="357" t="s">
        <v>105</v>
      </c>
      <c r="S1546" s="357" t="s">
        <v>105</v>
      </c>
      <c r="T1546" s="34" t="s">
        <v>2153</v>
      </c>
      <c r="U1546" s="39" t="s">
        <v>31</v>
      </c>
      <c r="V1546" s="35" t="s">
        <v>31</v>
      </c>
      <c r="W1546" s="34" t="s">
        <v>280</v>
      </c>
      <c r="X1546" s="35" t="s">
        <v>284</v>
      </c>
      <c r="Y1546" s="357"/>
      <c r="Z1546" s="39" t="s">
        <v>239</v>
      </c>
      <c r="AA1546" s="34"/>
      <c r="AB1546" s="34"/>
      <c r="AC1546" s="41"/>
      <c r="AD1546" s="41" t="s">
        <v>240</v>
      </c>
      <c r="AE1546" s="41" t="s">
        <v>508</v>
      </c>
      <c r="AF1546" s="332" t="s">
        <v>240</v>
      </c>
      <c r="AG1546" s="34"/>
      <c r="AH1546" s="352">
        <v>384</v>
      </c>
      <c r="AI1546" s="111">
        <v>384</v>
      </c>
      <c r="AJ1546" s="34"/>
      <c r="AK1546" s="112" t="s">
        <v>769</v>
      </c>
      <c r="AL1546" s="336">
        <v>8.15</v>
      </c>
      <c r="AM1546" s="44">
        <v>173</v>
      </c>
      <c r="AN1546" s="111">
        <v>0.5</v>
      </c>
      <c r="AO1546" s="111">
        <v>2</v>
      </c>
      <c r="AP1546" s="111">
        <v>2</v>
      </c>
      <c r="AQ1546" s="111" t="s">
        <v>933</v>
      </c>
      <c r="AR1546" s="335" t="s">
        <v>240</v>
      </c>
      <c r="AS1546" s="111" t="s">
        <v>240</v>
      </c>
      <c r="AT1546" s="111" t="s">
        <v>295</v>
      </c>
      <c r="AU1546" s="111"/>
      <c r="AV1546" s="357"/>
      <c r="AW1546" s="352"/>
      <c r="AX1546" s="352">
        <v>22</v>
      </c>
      <c r="AY1546" s="352">
        <v>8.15</v>
      </c>
      <c r="AZ1546" s="334" t="s">
        <v>240</v>
      </c>
      <c r="BA1546" s="352"/>
      <c r="BB1546" s="356">
        <v>173</v>
      </c>
      <c r="BC1546" s="352"/>
      <c r="BD1546" s="352"/>
      <c r="BE1546" s="34"/>
      <c r="BF1546" s="34">
        <v>0.5</v>
      </c>
      <c r="BG1546" s="34"/>
      <c r="BH1546" s="352"/>
      <c r="BI1546" s="352"/>
      <c r="BJ1546" s="34"/>
      <c r="BK1546" s="42">
        <v>28.551100000000002</v>
      </c>
      <c r="BL1546" s="356">
        <v>24.739000000000001</v>
      </c>
      <c r="BM1546" s="356">
        <v>53.582999999999998</v>
      </c>
      <c r="BN1546" s="356">
        <v>4.282</v>
      </c>
      <c r="BO1546" s="356">
        <v>166.08</v>
      </c>
      <c r="BP1546" s="57">
        <v>3.8824000000000001</v>
      </c>
      <c r="BQ1546" s="352">
        <v>117</v>
      </c>
      <c r="BR1546" s="34"/>
      <c r="BS1546" s="34"/>
      <c r="BT1546" s="352"/>
      <c r="BU1546" s="352"/>
      <c r="BV1546" s="34"/>
      <c r="BW1546" s="34"/>
      <c r="BX1546" s="34"/>
    </row>
    <row r="1547" spans="1:76" x14ac:dyDescent="0.35">
      <c r="A1547" s="34" t="s">
        <v>889</v>
      </c>
      <c r="B1547" s="34"/>
      <c r="C1547" s="34"/>
      <c r="D1547" s="34"/>
      <c r="E1547" s="357" t="s">
        <v>757</v>
      </c>
      <c r="F1547" s="357" t="s">
        <v>758</v>
      </c>
      <c r="G1547" s="359">
        <v>1995</v>
      </c>
      <c r="H1547" s="34"/>
      <c r="I1547" s="34"/>
      <c r="J1547" s="357"/>
      <c r="K1547" s="39" t="s">
        <v>80</v>
      </c>
      <c r="L1547" s="39" t="s">
        <v>89</v>
      </c>
      <c r="M1547" s="39" t="s">
        <v>90</v>
      </c>
      <c r="N1547" s="39" t="s">
        <v>91</v>
      </c>
      <c r="O1547" s="39" t="s">
        <v>102</v>
      </c>
      <c r="P1547" s="39" t="s">
        <v>103</v>
      </c>
      <c r="Q1547" s="39" t="s">
        <v>104</v>
      </c>
      <c r="R1547" s="357" t="s">
        <v>105</v>
      </c>
      <c r="S1547" s="357" t="s">
        <v>105</v>
      </c>
      <c r="T1547" s="34" t="s">
        <v>2153</v>
      </c>
      <c r="U1547" s="39" t="s">
        <v>31</v>
      </c>
      <c r="V1547" s="35" t="s">
        <v>31</v>
      </c>
      <c r="W1547" s="34" t="s">
        <v>280</v>
      </c>
      <c r="X1547" s="35" t="s">
        <v>284</v>
      </c>
      <c r="Y1547" s="357"/>
      <c r="Z1547" s="39" t="s">
        <v>239</v>
      </c>
      <c r="AA1547" s="34"/>
      <c r="AB1547" s="34"/>
      <c r="AC1547" s="41"/>
      <c r="AD1547" s="41" t="s">
        <v>240</v>
      </c>
      <c r="AE1547" s="41" t="s">
        <v>508</v>
      </c>
      <c r="AF1547" s="332" t="s">
        <v>240</v>
      </c>
      <c r="AG1547" s="34"/>
      <c r="AH1547" s="352">
        <v>374.4</v>
      </c>
      <c r="AI1547" s="111">
        <v>374.4</v>
      </c>
      <c r="AJ1547" s="34"/>
      <c r="AK1547" s="112" t="s">
        <v>769</v>
      </c>
      <c r="AL1547" s="336">
        <v>7.3</v>
      </c>
      <c r="AM1547" s="44">
        <v>173</v>
      </c>
      <c r="AN1547" s="111">
        <v>0.5</v>
      </c>
      <c r="AO1547" s="111">
        <v>2</v>
      </c>
      <c r="AP1547" s="111">
        <v>2</v>
      </c>
      <c r="AQ1547" s="111" t="s">
        <v>933</v>
      </c>
      <c r="AR1547" s="335" t="s">
        <v>240</v>
      </c>
      <c r="AS1547" s="111" t="s">
        <v>240</v>
      </c>
      <c r="AT1547" s="111" t="s">
        <v>295</v>
      </c>
      <c r="AU1547" s="111"/>
      <c r="AV1547" s="357"/>
      <c r="AW1547" s="352"/>
      <c r="AX1547" s="352">
        <v>22</v>
      </c>
      <c r="AY1547" s="352">
        <v>7.3</v>
      </c>
      <c r="AZ1547" s="334" t="s">
        <v>240</v>
      </c>
      <c r="BA1547" s="352"/>
      <c r="BB1547" s="356">
        <v>173</v>
      </c>
      <c r="BC1547" s="352"/>
      <c r="BD1547" s="352"/>
      <c r="BE1547" s="34"/>
      <c r="BF1547" s="34">
        <v>0.5</v>
      </c>
      <c r="BG1547" s="34"/>
      <c r="BH1547" s="352"/>
      <c r="BI1547" s="352"/>
      <c r="BJ1547" s="34"/>
      <c r="BK1547" s="42">
        <v>28.551100000000002</v>
      </c>
      <c r="BL1547" s="356">
        <v>24.739000000000001</v>
      </c>
      <c r="BM1547" s="356">
        <v>53.582999999999998</v>
      </c>
      <c r="BN1547" s="356">
        <v>4.282</v>
      </c>
      <c r="BO1547" s="356">
        <v>166.08</v>
      </c>
      <c r="BP1547" s="57">
        <v>3.8824000000000001</v>
      </c>
      <c r="BQ1547" s="352">
        <v>117</v>
      </c>
      <c r="BR1547" s="34"/>
      <c r="BS1547" s="34"/>
      <c r="BT1547" s="352"/>
      <c r="BU1547" s="352"/>
      <c r="BV1547" s="34"/>
      <c r="BW1547" s="34"/>
      <c r="BX1547" s="34"/>
    </row>
    <row r="1548" spans="1:76" x14ac:dyDescent="0.35">
      <c r="A1548" s="34" t="s">
        <v>329</v>
      </c>
      <c r="B1548" s="34"/>
      <c r="C1548" s="34"/>
      <c r="D1548" s="34"/>
      <c r="E1548" s="338" t="s">
        <v>757</v>
      </c>
      <c r="F1548" s="338" t="s">
        <v>758</v>
      </c>
      <c r="G1548" s="40">
        <v>2005</v>
      </c>
      <c r="H1548" s="34"/>
      <c r="I1548" s="34"/>
      <c r="J1548" s="338"/>
      <c r="K1548" s="39" t="s">
        <v>80</v>
      </c>
      <c r="L1548" s="39" t="s">
        <v>89</v>
      </c>
      <c r="M1548" s="39" t="s">
        <v>90</v>
      </c>
      <c r="N1548" s="39" t="s">
        <v>91</v>
      </c>
      <c r="O1548" s="39" t="s">
        <v>102</v>
      </c>
      <c r="P1548" s="39" t="s">
        <v>103</v>
      </c>
      <c r="Q1548" s="39" t="s">
        <v>104</v>
      </c>
      <c r="R1548" s="35" t="s">
        <v>105</v>
      </c>
      <c r="S1548" s="35" t="s">
        <v>105</v>
      </c>
      <c r="T1548" s="35" t="s">
        <v>2145</v>
      </c>
      <c r="U1548" s="39" t="s">
        <v>31</v>
      </c>
      <c r="V1548" s="35" t="s">
        <v>31</v>
      </c>
      <c r="W1548" s="34" t="s">
        <v>280</v>
      </c>
      <c r="X1548" s="35" t="s">
        <v>284</v>
      </c>
      <c r="Y1548" s="35"/>
      <c r="Z1548" s="39" t="s">
        <v>239</v>
      </c>
      <c r="AA1548" s="339"/>
      <c r="AB1548" s="339"/>
      <c r="AC1548" s="40">
        <v>96</v>
      </c>
      <c r="AD1548" s="341" t="s">
        <v>240</v>
      </c>
      <c r="AE1548" s="40" t="s">
        <v>508</v>
      </c>
      <c r="AF1548" s="332" t="s">
        <v>240</v>
      </c>
      <c r="AG1548" s="339"/>
      <c r="AH1548" s="339" t="s">
        <v>2301</v>
      </c>
      <c r="AI1548" s="111">
        <v>290</v>
      </c>
      <c r="AJ1548" s="339"/>
      <c r="AK1548" s="112" t="s">
        <v>769</v>
      </c>
      <c r="AL1548" s="336">
        <v>8.25</v>
      </c>
      <c r="AM1548" s="44">
        <v>172.99266357199707</v>
      </c>
      <c r="AN1548" s="111">
        <v>0.5</v>
      </c>
      <c r="AO1548" s="111">
        <v>2</v>
      </c>
      <c r="AP1548" s="111">
        <v>2</v>
      </c>
      <c r="AQ1548" s="111" t="s">
        <v>933</v>
      </c>
      <c r="AR1548" s="335" t="s">
        <v>240</v>
      </c>
      <c r="AS1548" s="111" t="s">
        <v>240</v>
      </c>
      <c r="AT1548" s="111" t="s">
        <v>295</v>
      </c>
      <c r="AU1548" s="111" t="s">
        <v>240</v>
      </c>
      <c r="AV1548" s="112" t="s">
        <v>167</v>
      </c>
      <c r="AW1548" s="339"/>
      <c r="AX1548" s="339">
        <v>22</v>
      </c>
      <c r="AY1548" s="334">
        <v>8.25</v>
      </c>
      <c r="AZ1548" s="334" t="s">
        <v>240</v>
      </c>
      <c r="BA1548" s="339">
        <v>173</v>
      </c>
      <c r="BB1548" s="130">
        <v>172.99266357199707</v>
      </c>
      <c r="BC1548" s="339" t="s">
        <v>559</v>
      </c>
      <c r="BD1548" s="339"/>
      <c r="BE1548" s="339" t="s">
        <v>559</v>
      </c>
      <c r="BF1548" s="339"/>
      <c r="BG1548" s="339"/>
      <c r="BH1548" s="334"/>
      <c r="BI1548" s="334"/>
      <c r="BJ1548" s="34">
        <v>0.01</v>
      </c>
      <c r="BK1548" s="34">
        <v>32.659356794108433</v>
      </c>
      <c r="BL1548" s="34">
        <v>22.20550015956977</v>
      </c>
      <c r="BM1548" s="34">
        <v>54.221507120007232</v>
      </c>
      <c r="BN1548" s="34">
        <v>4.696110789812237</v>
      </c>
      <c r="BO1548" s="34">
        <v>165.24195666978474</v>
      </c>
      <c r="BP1548" s="38">
        <v>5.5143460687711938</v>
      </c>
      <c r="BQ1548" s="334">
        <v>117</v>
      </c>
      <c r="BR1548" s="339"/>
      <c r="BS1548" s="339"/>
      <c r="BT1548" s="338" t="s">
        <v>773</v>
      </c>
      <c r="BU1548" s="340" t="s">
        <v>774</v>
      </c>
      <c r="BV1548" s="34"/>
      <c r="BW1548" s="34"/>
      <c r="BX1548" s="34"/>
    </row>
    <row r="1549" spans="1:76" x14ac:dyDescent="0.35">
      <c r="A1549" s="34" t="s">
        <v>329</v>
      </c>
      <c r="B1549" s="34"/>
      <c r="C1549" s="34"/>
      <c r="D1549" s="34"/>
      <c r="E1549" s="338" t="s">
        <v>757</v>
      </c>
      <c r="F1549" s="338" t="s">
        <v>758</v>
      </c>
      <c r="G1549" s="40">
        <v>2005</v>
      </c>
      <c r="H1549" s="34"/>
      <c r="I1549" s="34"/>
      <c r="J1549" s="338"/>
      <c r="K1549" s="39" t="s">
        <v>80</v>
      </c>
      <c r="L1549" s="39" t="s">
        <v>89</v>
      </c>
      <c r="M1549" s="39" t="s">
        <v>90</v>
      </c>
      <c r="N1549" s="39" t="s">
        <v>91</v>
      </c>
      <c r="O1549" s="39" t="s">
        <v>102</v>
      </c>
      <c r="P1549" s="39" t="s">
        <v>103</v>
      </c>
      <c r="Q1549" s="39" t="s">
        <v>104</v>
      </c>
      <c r="R1549" s="35" t="s">
        <v>105</v>
      </c>
      <c r="S1549" s="35" t="s">
        <v>105</v>
      </c>
      <c r="T1549" s="35" t="s">
        <v>2145</v>
      </c>
      <c r="U1549" s="39" t="s">
        <v>31</v>
      </c>
      <c r="V1549" s="35" t="s">
        <v>31</v>
      </c>
      <c r="W1549" s="34" t="s">
        <v>280</v>
      </c>
      <c r="X1549" s="35" t="s">
        <v>284</v>
      </c>
      <c r="Y1549" s="35"/>
      <c r="Z1549" s="39" t="s">
        <v>239</v>
      </c>
      <c r="AA1549" s="339"/>
      <c r="AB1549" s="339"/>
      <c r="AC1549" s="40">
        <v>96</v>
      </c>
      <c r="AD1549" s="341" t="s">
        <v>240</v>
      </c>
      <c r="AE1549" s="40" t="s">
        <v>508</v>
      </c>
      <c r="AF1549" s="332" t="s">
        <v>240</v>
      </c>
      <c r="AG1549" s="339"/>
      <c r="AH1549" s="339" t="s">
        <v>2302</v>
      </c>
      <c r="AI1549" s="111">
        <v>390</v>
      </c>
      <c r="AJ1549" s="339"/>
      <c r="AK1549" s="112" t="s">
        <v>769</v>
      </c>
      <c r="AL1549" s="336">
        <v>7.3</v>
      </c>
      <c r="AM1549" s="44">
        <v>172.99266357199707</v>
      </c>
      <c r="AN1549" s="111">
        <v>0.5</v>
      </c>
      <c r="AO1549" s="111">
        <v>2</v>
      </c>
      <c r="AP1549" s="111">
        <v>2</v>
      </c>
      <c r="AQ1549" s="111" t="s">
        <v>933</v>
      </c>
      <c r="AR1549" s="335" t="s">
        <v>240</v>
      </c>
      <c r="AS1549" s="111" t="s">
        <v>240</v>
      </c>
      <c r="AT1549" s="111" t="s">
        <v>295</v>
      </c>
      <c r="AU1549" s="111" t="s">
        <v>240</v>
      </c>
      <c r="AV1549" s="112" t="s">
        <v>167</v>
      </c>
      <c r="AW1549" s="339"/>
      <c r="AX1549" s="339">
        <v>22</v>
      </c>
      <c r="AY1549" s="334">
        <v>7.3</v>
      </c>
      <c r="AZ1549" s="334" t="s">
        <v>240</v>
      </c>
      <c r="BA1549" s="339">
        <v>173</v>
      </c>
      <c r="BB1549" s="130">
        <v>172.99266357199707</v>
      </c>
      <c r="BC1549" s="339" t="s">
        <v>559</v>
      </c>
      <c r="BD1549" s="339"/>
      <c r="BE1549" s="339" t="s">
        <v>559</v>
      </c>
      <c r="BF1549" s="339"/>
      <c r="BG1549" s="339"/>
      <c r="BH1549" s="334"/>
      <c r="BI1549" s="334"/>
      <c r="BJ1549" s="34">
        <v>0.01</v>
      </c>
      <c r="BK1549" s="34">
        <v>32.659356794108433</v>
      </c>
      <c r="BL1549" s="34">
        <v>22.20550015956977</v>
      </c>
      <c r="BM1549" s="34">
        <v>54.221507120007232</v>
      </c>
      <c r="BN1549" s="34">
        <v>4.696110789812237</v>
      </c>
      <c r="BO1549" s="34">
        <v>165.31655047144491</v>
      </c>
      <c r="BP1549" s="38">
        <v>5.516835364136786</v>
      </c>
      <c r="BQ1549" s="334">
        <v>117</v>
      </c>
      <c r="BR1549" s="339"/>
      <c r="BS1549" s="339"/>
      <c r="BT1549" s="338" t="s">
        <v>773</v>
      </c>
      <c r="BU1549" s="340" t="s">
        <v>774</v>
      </c>
      <c r="BV1549" s="34"/>
      <c r="BW1549" s="34"/>
      <c r="BX1549" s="34"/>
    </row>
    <row r="1550" spans="1:76" x14ac:dyDescent="0.35">
      <c r="A1550" s="34" t="s">
        <v>329</v>
      </c>
      <c r="B1550" s="34"/>
      <c r="C1550" s="34"/>
      <c r="D1550" s="34"/>
      <c r="E1550" s="338" t="s">
        <v>757</v>
      </c>
      <c r="F1550" s="338" t="s">
        <v>758</v>
      </c>
      <c r="G1550" s="40">
        <v>2005</v>
      </c>
      <c r="H1550" s="34"/>
      <c r="I1550" s="34"/>
      <c r="J1550" s="338"/>
      <c r="K1550" s="39" t="s">
        <v>80</v>
      </c>
      <c r="L1550" s="39" t="s">
        <v>89</v>
      </c>
      <c r="M1550" s="39" t="s">
        <v>90</v>
      </c>
      <c r="N1550" s="39" t="s">
        <v>91</v>
      </c>
      <c r="O1550" s="39" t="s">
        <v>102</v>
      </c>
      <c r="P1550" s="39" t="s">
        <v>103</v>
      </c>
      <c r="Q1550" s="39" t="s">
        <v>104</v>
      </c>
      <c r="R1550" s="35" t="s">
        <v>105</v>
      </c>
      <c r="S1550" s="35" t="s">
        <v>105</v>
      </c>
      <c r="T1550" s="35" t="s">
        <v>2145</v>
      </c>
      <c r="U1550" s="39" t="s">
        <v>31</v>
      </c>
      <c r="V1550" s="35" t="s">
        <v>31</v>
      </c>
      <c r="W1550" s="34" t="s">
        <v>280</v>
      </c>
      <c r="X1550" s="35" t="s">
        <v>284</v>
      </c>
      <c r="Y1550" s="35"/>
      <c r="Z1550" s="39" t="s">
        <v>239</v>
      </c>
      <c r="AA1550" s="339"/>
      <c r="AB1550" s="339"/>
      <c r="AC1550" s="40">
        <v>96</v>
      </c>
      <c r="AD1550" s="341" t="s">
        <v>240</v>
      </c>
      <c r="AE1550" s="40" t="s">
        <v>508</v>
      </c>
      <c r="AF1550" s="332" t="s">
        <v>240</v>
      </c>
      <c r="AG1550" s="339"/>
      <c r="AH1550" s="339" t="s">
        <v>2303</v>
      </c>
      <c r="AI1550" s="111">
        <v>400</v>
      </c>
      <c r="AJ1550" s="339"/>
      <c r="AK1550" s="112" t="s">
        <v>769</v>
      </c>
      <c r="AL1550" s="336">
        <v>8.15</v>
      </c>
      <c r="AM1550" s="44">
        <v>172.99266357199707</v>
      </c>
      <c r="AN1550" s="111">
        <v>0.5</v>
      </c>
      <c r="AO1550" s="111">
        <v>2</v>
      </c>
      <c r="AP1550" s="111">
        <v>2</v>
      </c>
      <c r="AQ1550" s="111" t="s">
        <v>933</v>
      </c>
      <c r="AR1550" s="335" t="s">
        <v>240</v>
      </c>
      <c r="AS1550" s="111" t="s">
        <v>240</v>
      </c>
      <c r="AT1550" s="111" t="s">
        <v>295</v>
      </c>
      <c r="AU1550" s="111" t="s">
        <v>240</v>
      </c>
      <c r="AV1550" s="112" t="s">
        <v>167</v>
      </c>
      <c r="AW1550" s="339"/>
      <c r="AX1550" s="339">
        <v>22</v>
      </c>
      <c r="AY1550" s="334">
        <v>8.15</v>
      </c>
      <c r="AZ1550" s="334" t="s">
        <v>240</v>
      </c>
      <c r="BA1550" s="339">
        <v>173</v>
      </c>
      <c r="BB1550" s="130">
        <v>172.99266357199707</v>
      </c>
      <c r="BC1550" s="339" t="s">
        <v>559</v>
      </c>
      <c r="BD1550" s="339"/>
      <c r="BE1550" s="339" t="s">
        <v>559</v>
      </c>
      <c r="BF1550" s="339"/>
      <c r="BG1550" s="339"/>
      <c r="BH1550" s="334"/>
      <c r="BI1550" s="334"/>
      <c r="BJ1550" s="34">
        <v>0.01</v>
      </c>
      <c r="BK1550" s="34">
        <v>32.659356794108433</v>
      </c>
      <c r="BL1550" s="34">
        <v>22.20550015956977</v>
      </c>
      <c r="BM1550" s="34">
        <v>54.221507120007232</v>
      </c>
      <c r="BN1550" s="34">
        <v>4.696110789812237</v>
      </c>
      <c r="BO1550" s="34">
        <v>165.25883066551654</v>
      </c>
      <c r="BP1550" s="38">
        <v>5.5149091766761309</v>
      </c>
      <c r="BQ1550" s="334">
        <v>117</v>
      </c>
      <c r="BR1550" s="339"/>
      <c r="BS1550" s="339"/>
      <c r="BT1550" s="338" t="s">
        <v>773</v>
      </c>
      <c r="BU1550" s="340" t="s">
        <v>774</v>
      </c>
      <c r="BV1550" s="34"/>
      <c r="BW1550" s="34"/>
      <c r="BX1550" s="34"/>
    </row>
    <row r="1551" spans="1:76" x14ac:dyDescent="0.35">
      <c r="A1551" s="34" t="s">
        <v>329</v>
      </c>
      <c r="B1551" s="34"/>
      <c r="C1551" s="34"/>
      <c r="D1551" s="34"/>
      <c r="E1551" s="338" t="s">
        <v>757</v>
      </c>
      <c r="F1551" s="338" t="s">
        <v>758</v>
      </c>
      <c r="G1551" s="40">
        <v>2005</v>
      </c>
      <c r="H1551" s="34"/>
      <c r="I1551" s="34"/>
      <c r="J1551" s="338"/>
      <c r="K1551" s="39" t="s">
        <v>80</v>
      </c>
      <c r="L1551" s="39" t="s">
        <v>89</v>
      </c>
      <c r="M1551" s="39" t="s">
        <v>90</v>
      </c>
      <c r="N1551" s="39" t="s">
        <v>91</v>
      </c>
      <c r="O1551" s="39" t="s">
        <v>102</v>
      </c>
      <c r="P1551" s="39" t="s">
        <v>103</v>
      </c>
      <c r="Q1551" s="39" t="s">
        <v>104</v>
      </c>
      <c r="R1551" s="35" t="s">
        <v>105</v>
      </c>
      <c r="S1551" s="35" t="s">
        <v>105</v>
      </c>
      <c r="T1551" s="35" t="s">
        <v>2145</v>
      </c>
      <c r="U1551" s="39" t="s">
        <v>31</v>
      </c>
      <c r="V1551" s="35" t="s">
        <v>31</v>
      </c>
      <c r="W1551" s="34" t="s">
        <v>280</v>
      </c>
      <c r="X1551" s="35" t="s">
        <v>284</v>
      </c>
      <c r="Y1551" s="35"/>
      <c r="Z1551" s="39" t="s">
        <v>239</v>
      </c>
      <c r="AA1551" s="339"/>
      <c r="AB1551" s="339"/>
      <c r="AC1551" s="40">
        <v>96</v>
      </c>
      <c r="AD1551" s="341" t="s">
        <v>240</v>
      </c>
      <c r="AE1551" s="40" t="s">
        <v>508</v>
      </c>
      <c r="AF1551" s="332" t="s">
        <v>240</v>
      </c>
      <c r="AG1551" s="339"/>
      <c r="AH1551" s="339" t="s">
        <v>2304</v>
      </c>
      <c r="AI1551" s="111">
        <v>630</v>
      </c>
      <c r="AJ1551" s="339"/>
      <c r="AK1551" s="112" t="s">
        <v>769</v>
      </c>
      <c r="AL1551" s="336">
        <v>8.1</v>
      </c>
      <c r="AM1551" s="44">
        <v>172.99266357199707</v>
      </c>
      <c r="AN1551" s="111">
        <v>0.5</v>
      </c>
      <c r="AO1551" s="111">
        <v>2</v>
      </c>
      <c r="AP1551" s="111">
        <v>2</v>
      </c>
      <c r="AQ1551" s="111" t="s">
        <v>933</v>
      </c>
      <c r="AR1551" s="335" t="s">
        <v>240</v>
      </c>
      <c r="AS1551" s="111" t="s">
        <v>240</v>
      </c>
      <c r="AT1551" s="111" t="s">
        <v>295</v>
      </c>
      <c r="AU1551" s="111" t="s">
        <v>240</v>
      </c>
      <c r="AV1551" s="112" t="s">
        <v>167</v>
      </c>
      <c r="AW1551" s="339"/>
      <c r="AX1551" s="339">
        <v>22</v>
      </c>
      <c r="AY1551" s="334">
        <v>8.1</v>
      </c>
      <c r="AZ1551" s="334" t="s">
        <v>240</v>
      </c>
      <c r="BA1551" s="339">
        <v>173</v>
      </c>
      <c r="BB1551" s="130">
        <v>172.99266357199707</v>
      </c>
      <c r="BC1551" s="339" t="s">
        <v>559</v>
      </c>
      <c r="BD1551" s="339"/>
      <c r="BE1551" s="339" t="s">
        <v>559</v>
      </c>
      <c r="BF1551" s="339"/>
      <c r="BG1551" s="339"/>
      <c r="BH1551" s="334"/>
      <c r="BI1551" s="334"/>
      <c r="BJ1551" s="34">
        <v>0.01</v>
      </c>
      <c r="BK1551" s="34">
        <v>32.659356794108433</v>
      </c>
      <c r="BL1551" s="34">
        <v>22.20550015956977</v>
      </c>
      <c r="BM1551" s="34">
        <v>54.221507120007232</v>
      </c>
      <c r="BN1551" s="34">
        <v>4.696110789812237</v>
      </c>
      <c r="BO1551" s="34">
        <v>165.26592936235997</v>
      </c>
      <c r="BP1551" s="38">
        <v>5.5151460697256987</v>
      </c>
      <c r="BQ1551" s="334">
        <v>117</v>
      </c>
      <c r="BR1551" s="339"/>
      <c r="BS1551" s="339"/>
      <c r="BT1551" s="338" t="s">
        <v>773</v>
      </c>
      <c r="BU1551" s="340" t="s">
        <v>774</v>
      </c>
      <c r="BV1551" s="34"/>
      <c r="BW1551" s="34"/>
      <c r="BX1551" s="34"/>
    </row>
    <row r="1552" spans="1:76" x14ac:dyDescent="0.35">
      <c r="A1552" s="34" t="s">
        <v>277</v>
      </c>
      <c r="B1552" s="34"/>
      <c r="C1552" s="34"/>
      <c r="D1552" s="34"/>
      <c r="E1552" s="113" t="s">
        <v>992</v>
      </c>
      <c r="F1552" s="113" t="s">
        <v>993</v>
      </c>
      <c r="G1552" s="41">
        <v>2006</v>
      </c>
      <c r="H1552" s="34"/>
      <c r="I1552" s="34"/>
      <c r="J1552" s="113"/>
      <c r="K1552" s="39" t="s">
        <v>80</v>
      </c>
      <c r="L1552" s="39" t="s">
        <v>89</v>
      </c>
      <c r="M1552" s="39" t="s">
        <v>90</v>
      </c>
      <c r="N1552" s="39" t="s">
        <v>91</v>
      </c>
      <c r="O1552" s="39" t="s">
        <v>102</v>
      </c>
      <c r="P1552" s="39" t="s">
        <v>103</v>
      </c>
      <c r="Q1552" s="39" t="s">
        <v>104</v>
      </c>
      <c r="R1552" s="35" t="s">
        <v>105</v>
      </c>
      <c r="S1552" s="35" t="s">
        <v>105</v>
      </c>
      <c r="T1552" s="113" t="s">
        <v>2153</v>
      </c>
      <c r="U1552" s="39" t="s">
        <v>31</v>
      </c>
      <c r="V1552" s="35" t="s">
        <v>31</v>
      </c>
      <c r="W1552" s="34" t="s">
        <v>280</v>
      </c>
      <c r="X1552" s="35" t="s">
        <v>284</v>
      </c>
      <c r="Y1552" s="113" t="s">
        <v>2164</v>
      </c>
      <c r="Z1552" s="39" t="s">
        <v>239</v>
      </c>
      <c r="AA1552" s="112"/>
      <c r="AB1552" s="112"/>
      <c r="AC1552" s="41">
        <v>96</v>
      </c>
      <c r="AD1552" s="341" t="s">
        <v>240</v>
      </c>
      <c r="AE1552" s="41" t="s">
        <v>508</v>
      </c>
      <c r="AF1552" s="332" t="s">
        <v>240</v>
      </c>
      <c r="AG1552" s="112"/>
      <c r="AH1552" s="112">
        <v>31.7</v>
      </c>
      <c r="AI1552" s="111">
        <v>31.7</v>
      </c>
      <c r="AJ1552" s="112"/>
      <c r="AK1552" s="114" t="s">
        <v>509</v>
      </c>
      <c r="AL1552" s="336">
        <v>7.8</v>
      </c>
      <c r="AM1552" s="44">
        <v>96.993398757269404</v>
      </c>
      <c r="AN1552" s="111"/>
      <c r="AO1552" s="111">
        <v>2</v>
      </c>
      <c r="AP1552" s="111">
        <v>3</v>
      </c>
      <c r="AQ1552" s="111" t="s">
        <v>822</v>
      </c>
      <c r="AR1552" s="335" t="s">
        <v>295</v>
      </c>
      <c r="AS1552" s="111" t="s">
        <v>295</v>
      </c>
      <c r="AT1552" s="111" t="s">
        <v>295</v>
      </c>
      <c r="AU1552" s="111" t="s">
        <v>240</v>
      </c>
      <c r="AV1552" s="112" t="s">
        <v>749</v>
      </c>
      <c r="AW1552" s="112"/>
      <c r="AX1552" s="112">
        <v>25</v>
      </c>
      <c r="AY1552" s="112">
        <v>7.8</v>
      </c>
      <c r="AZ1552" s="334" t="s">
        <v>240</v>
      </c>
      <c r="BA1552" s="112">
        <v>97</v>
      </c>
      <c r="BB1552" s="130">
        <v>96.993398757269404</v>
      </c>
      <c r="BC1552" s="112">
        <v>0</v>
      </c>
      <c r="BD1552" s="112"/>
      <c r="BE1552" s="112">
        <v>0</v>
      </c>
      <c r="BF1552" s="112"/>
      <c r="BG1552" s="114"/>
      <c r="BH1552" s="112"/>
      <c r="BI1552" s="112"/>
      <c r="BJ1552" s="112">
        <v>10</v>
      </c>
      <c r="BK1552" s="56">
        <v>25.851534703566301</v>
      </c>
      <c r="BL1552" s="56">
        <v>7.8781244785003288</v>
      </c>
      <c r="BM1552" s="56">
        <v>13.730789378189133</v>
      </c>
      <c r="BN1552" s="56">
        <v>2.1086458826693368</v>
      </c>
      <c r="BO1552" s="56">
        <v>42.721735462772607</v>
      </c>
      <c r="BP1552" s="223">
        <v>27.661478996599737</v>
      </c>
      <c r="BQ1552" s="112">
        <v>46</v>
      </c>
      <c r="BR1552" s="56"/>
      <c r="BS1552" s="112"/>
      <c r="BT1552" s="113" t="s">
        <v>487</v>
      </c>
      <c r="BU1552" s="112" t="s">
        <v>488</v>
      </c>
      <c r="BV1552" s="34"/>
      <c r="BW1552" s="34"/>
      <c r="BX1552" s="34"/>
    </row>
    <row r="1553" spans="1:76" x14ac:dyDescent="0.35">
      <c r="A1553" s="34" t="s">
        <v>277</v>
      </c>
      <c r="B1553" s="34"/>
      <c r="C1553" s="34"/>
      <c r="D1553" s="34"/>
      <c r="E1553" s="338" t="s">
        <v>2305</v>
      </c>
      <c r="F1553" s="338" t="s">
        <v>2306</v>
      </c>
      <c r="G1553" s="40">
        <v>2008</v>
      </c>
      <c r="H1553" s="34"/>
      <c r="I1553" s="34"/>
      <c r="J1553" s="338"/>
      <c r="K1553" s="39" t="s">
        <v>80</v>
      </c>
      <c r="L1553" s="39" t="s">
        <v>89</v>
      </c>
      <c r="M1553" s="39" t="s">
        <v>90</v>
      </c>
      <c r="N1553" s="39" t="s">
        <v>91</v>
      </c>
      <c r="O1553" s="39" t="s">
        <v>102</v>
      </c>
      <c r="P1553" s="39" t="s">
        <v>103</v>
      </c>
      <c r="Q1553" s="39" t="s">
        <v>104</v>
      </c>
      <c r="R1553" s="35" t="s">
        <v>105</v>
      </c>
      <c r="S1553" s="35" t="s">
        <v>105</v>
      </c>
      <c r="T1553" s="35" t="s">
        <v>2145</v>
      </c>
      <c r="U1553" s="39" t="s">
        <v>31</v>
      </c>
      <c r="V1553" s="35" t="s">
        <v>31</v>
      </c>
      <c r="W1553" s="34" t="s">
        <v>280</v>
      </c>
      <c r="X1553" s="35" t="s">
        <v>284</v>
      </c>
      <c r="Y1553" s="35" t="s">
        <v>887</v>
      </c>
      <c r="Z1553" s="39" t="s">
        <v>239</v>
      </c>
      <c r="AA1553" s="339"/>
      <c r="AB1553" s="339"/>
      <c r="AC1553" s="40">
        <v>96</v>
      </c>
      <c r="AD1553" s="341" t="s">
        <v>240</v>
      </c>
      <c r="AE1553" s="40" t="s">
        <v>508</v>
      </c>
      <c r="AF1553" s="332" t="s">
        <v>240</v>
      </c>
      <c r="AG1553" s="339"/>
      <c r="AH1553" s="339" t="s">
        <v>2307</v>
      </c>
      <c r="AI1553" s="111">
        <v>57.5</v>
      </c>
      <c r="AJ1553" s="339"/>
      <c r="AK1553" s="112" t="s">
        <v>509</v>
      </c>
      <c r="AL1553" s="336">
        <v>7.7</v>
      </c>
      <c r="AM1553" s="44">
        <v>99.996552016850714</v>
      </c>
      <c r="AN1553" s="111"/>
      <c r="AO1553" s="111">
        <v>2</v>
      </c>
      <c r="AP1553" s="111">
        <v>3</v>
      </c>
      <c r="AQ1553" s="111" t="s">
        <v>822</v>
      </c>
      <c r="AR1553" s="335" t="s">
        <v>295</v>
      </c>
      <c r="AS1553" s="111" t="s">
        <v>295</v>
      </c>
      <c r="AT1553" s="111" t="s">
        <v>295</v>
      </c>
      <c r="AU1553" s="111" t="s">
        <v>240</v>
      </c>
      <c r="AV1553" s="112" t="s">
        <v>167</v>
      </c>
      <c r="AW1553" s="339"/>
      <c r="AX1553" s="339">
        <v>23</v>
      </c>
      <c r="AY1553" s="334">
        <v>7.7</v>
      </c>
      <c r="AZ1553" s="334" t="s">
        <v>240</v>
      </c>
      <c r="BA1553" s="339">
        <v>100</v>
      </c>
      <c r="BB1553" s="130">
        <v>99.996552016850714</v>
      </c>
      <c r="BC1553" s="339" t="s">
        <v>559</v>
      </c>
      <c r="BD1553" s="339"/>
      <c r="BE1553" s="334"/>
      <c r="BF1553" s="339"/>
      <c r="BG1553" s="339"/>
      <c r="BH1553" s="334"/>
      <c r="BI1553" s="334"/>
      <c r="BJ1553" s="112">
        <v>0.01</v>
      </c>
      <c r="BK1553" s="56">
        <v>16.475722784668001</v>
      </c>
      <c r="BL1553" s="56">
        <v>14.292538179585893</v>
      </c>
      <c r="BM1553" s="56">
        <v>30.991640325674947</v>
      </c>
      <c r="BN1553" s="56">
        <v>2.4746372731274371</v>
      </c>
      <c r="BO1553" s="56">
        <v>98.246033504044249</v>
      </c>
      <c r="BP1553" s="223">
        <v>2.2969245643671266</v>
      </c>
      <c r="BQ1553" s="334">
        <v>65</v>
      </c>
      <c r="BR1553" s="56"/>
      <c r="BS1553" s="339"/>
      <c r="BT1553" s="338" t="s">
        <v>773</v>
      </c>
      <c r="BU1553" s="338" t="s">
        <v>825</v>
      </c>
      <c r="BV1553" s="34"/>
      <c r="BW1553" s="34"/>
      <c r="BX1553" s="34"/>
    </row>
    <row r="1554" spans="1:76" x14ac:dyDescent="0.35">
      <c r="A1554" s="34" t="s">
        <v>277</v>
      </c>
      <c r="B1554" s="34"/>
      <c r="C1554" s="34"/>
      <c r="D1554" s="34"/>
      <c r="E1554" s="113" t="s">
        <v>285</v>
      </c>
      <c r="F1554" s="113" t="s">
        <v>2044</v>
      </c>
      <c r="G1554" s="41">
        <v>2013</v>
      </c>
      <c r="H1554" s="34"/>
      <c r="I1554" s="34"/>
      <c r="J1554" s="113"/>
      <c r="K1554" s="39" t="s">
        <v>80</v>
      </c>
      <c r="L1554" s="39" t="s">
        <v>89</v>
      </c>
      <c r="M1554" s="39" t="s">
        <v>90</v>
      </c>
      <c r="N1554" s="39" t="s">
        <v>91</v>
      </c>
      <c r="O1554" s="39" t="s">
        <v>102</v>
      </c>
      <c r="P1554" s="39" t="s">
        <v>103</v>
      </c>
      <c r="Q1554" s="39" t="s">
        <v>104</v>
      </c>
      <c r="R1554" s="35" t="s">
        <v>105</v>
      </c>
      <c r="S1554" s="35" t="s">
        <v>105</v>
      </c>
      <c r="T1554" s="113" t="s">
        <v>2153</v>
      </c>
      <c r="U1554" s="39" t="s">
        <v>31</v>
      </c>
      <c r="V1554" s="35" t="s">
        <v>31</v>
      </c>
      <c r="W1554" s="34" t="s">
        <v>280</v>
      </c>
      <c r="X1554" s="35" t="s">
        <v>284</v>
      </c>
      <c r="Y1554" s="113" t="s">
        <v>2046</v>
      </c>
      <c r="Z1554" s="39" t="s">
        <v>239</v>
      </c>
      <c r="AA1554" s="112"/>
      <c r="AB1554" s="112"/>
      <c r="AC1554" s="41">
        <v>96</v>
      </c>
      <c r="AD1554" s="341" t="s">
        <v>240</v>
      </c>
      <c r="AE1554" s="41" t="s">
        <v>508</v>
      </c>
      <c r="AF1554" s="332" t="s">
        <v>240</v>
      </c>
      <c r="AG1554" s="112"/>
      <c r="AH1554" s="112">
        <v>102</v>
      </c>
      <c r="AI1554" s="111">
        <v>102</v>
      </c>
      <c r="AJ1554" s="112"/>
      <c r="AK1554" s="114" t="s">
        <v>509</v>
      </c>
      <c r="AL1554" s="336">
        <v>7.9</v>
      </c>
      <c r="AM1554" s="44">
        <v>56.995996343784427</v>
      </c>
      <c r="AN1554" s="111">
        <v>1.9</v>
      </c>
      <c r="AO1554" s="111">
        <f>IF(AP1554=1,1,"xx")</f>
        <v>1</v>
      </c>
      <c r="AP1554" s="111">
        <v>1</v>
      </c>
      <c r="AQ1554" s="111"/>
      <c r="AR1554" s="335" t="s">
        <v>295</v>
      </c>
      <c r="AS1554" s="111" t="s">
        <v>240</v>
      </c>
      <c r="AT1554" s="111" t="s">
        <v>295</v>
      </c>
      <c r="AU1554" s="111" t="s">
        <v>240</v>
      </c>
      <c r="AV1554" s="112" t="s">
        <v>749</v>
      </c>
      <c r="AW1554" s="112"/>
      <c r="AX1554" s="112">
        <v>21.5</v>
      </c>
      <c r="AY1554" s="112">
        <v>7.9</v>
      </c>
      <c r="AZ1554" s="334" t="s">
        <v>240</v>
      </c>
      <c r="BA1554" s="112">
        <v>61</v>
      </c>
      <c r="BB1554" s="130">
        <v>56.995996343784427</v>
      </c>
      <c r="BC1554" s="112">
        <v>1.9</v>
      </c>
      <c r="BD1554" s="112"/>
      <c r="BE1554" s="112">
        <v>1.9</v>
      </c>
      <c r="BF1554" s="112">
        <v>2.2000000000000002</v>
      </c>
      <c r="BG1554" s="112" t="s">
        <v>2308</v>
      </c>
      <c r="BH1554" s="112"/>
      <c r="BI1554" s="112"/>
      <c r="BJ1554" s="112">
        <v>10</v>
      </c>
      <c r="BK1554" s="56">
        <v>15.568659013314651</v>
      </c>
      <c r="BL1554" s="56">
        <v>4.4004504097954706</v>
      </c>
      <c r="BM1554" s="56">
        <v>2.2764402533256693</v>
      </c>
      <c r="BN1554" s="56">
        <v>0.55374820182639872</v>
      </c>
      <c r="BO1554" s="56">
        <v>18.205052595936209</v>
      </c>
      <c r="BP1554" s="223">
        <v>7.5677125180606755</v>
      </c>
      <c r="BQ1554" s="112">
        <v>33</v>
      </c>
      <c r="BR1554" s="56"/>
      <c r="BS1554" s="112"/>
      <c r="BT1554" s="113" t="s">
        <v>487</v>
      </c>
      <c r="BU1554" s="112" t="s">
        <v>488</v>
      </c>
      <c r="BV1554" s="34"/>
      <c r="BW1554" s="34"/>
      <c r="BX1554" s="34"/>
    </row>
    <row r="1555" spans="1:76" x14ac:dyDescent="0.35">
      <c r="A1555" s="34" t="s">
        <v>889</v>
      </c>
      <c r="B1555" s="34"/>
      <c r="C1555" s="34"/>
      <c r="D1555" s="34"/>
      <c r="E1555" s="357" t="s">
        <v>2151</v>
      </c>
      <c r="F1555" s="357" t="s">
        <v>2152</v>
      </c>
      <c r="G1555" s="359" t="s">
        <v>2309</v>
      </c>
      <c r="H1555" s="34"/>
      <c r="I1555" s="34"/>
      <c r="J1555" s="357"/>
      <c r="K1555" s="39" t="s">
        <v>80</v>
      </c>
      <c r="L1555" s="39" t="s">
        <v>89</v>
      </c>
      <c r="M1555" s="39" t="s">
        <v>90</v>
      </c>
      <c r="N1555" s="39" t="s">
        <v>91</v>
      </c>
      <c r="O1555" s="39" t="s">
        <v>102</v>
      </c>
      <c r="P1555" s="39" t="s">
        <v>103</v>
      </c>
      <c r="Q1555" s="39" t="s">
        <v>104</v>
      </c>
      <c r="R1555" s="357" t="s">
        <v>105</v>
      </c>
      <c r="S1555" s="357" t="s">
        <v>105</v>
      </c>
      <c r="T1555" s="34" t="s">
        <v>2153</v>
      </c>
      <c r="U1555" s="39" t="s">
        <v>31</v>
      </c>
      <c r="V1555" s="35" t="s">
        <v>31</v>
      </c>
      <c r="W1555" s="34" t="s">
        <v>280</v>
      </c>
      <c r="X1555" s="35" t="s">
        <v>284</v>
      </c>
      <c r="Y1555" s="357"/>
      <c r="Z1555" s="39" t="s">
        <v>239</v>
      </c>
      <c r="AA1555" s="112" t="s">
        <v>239</v>
      </c>
      <c r="AB1555" s="34"/>
      <c r="AC1555" s="41"/>
      <c r="AD1555" s="341" t="s">
        <v>240</v>
      </c>
      <c r="AE1555" s="41" t="s">
        <v>508</v>
      </c>
      <c r="AF1555" s="332" t="s">
        <v>240</v>
      </c>
      <c r="AG1555" s="34"/>
      <c r="AH1555" s="352">
        <v>374.4</v>
      </c>
      <c r="AI1555" s="111">
        <v>374.4</v>
      </c>
      <c r="AJ1555" s="34"/>
      <c r="AK1555" s="34"/>
      <c r="AL1555" s="336">
        <v>7.4</v>
      </c>
      <c r="AM1555" s="44">
        <v>263</v>
      </c>
      <c r="AN1555" s="111">
        <v>0.5</v>
      </c>
      <c r="AO1555" s="111">
        <f>IF(AP1555=1,1,"xx")</f>
        <v>1</v>
      </c>
      <c r="AP1555" s="111">
        <v>1</v>
      </c>
      <c r="AQ1555" s="111"/>
      <c r="AR1555" s="335" t="s">
        <v>240</v>
      </c>
      <c r="AS1555" s="111" t="s">
        <v>240</v>
      </c>
      <c r="AT1555" s="111" t="s">
        <v>295</v>
      </c>
      <c r="AU1555" s="111"/>
      <c r="AV1555" s="357"/>
      <c r="AW1555" s="352"/>
      <c r="AX1555" s="352">
        <v>22</v>
      </c>
      <c r="AY1555" s="352">
        <v>7.4</v>
      </c>
      <c r="AZ1555" s="334" t="s">
        <v>240</v>
      </c>
      <c r="BA1555" s="352"/>
      <c r="BB1555" s="356">
        <v>263</v>
      </c>
      <c r="BC1555" s="352"/>
      <c r="BD1555" s="352"/>
      <c r="BE1555" s="34"/>
      <c r="BF1555" s="34">
        <v>0.5</v>
      </c>
      <c r="BG1555" s="34"/>
      <c r="BH1555" s="352"/>
      <c r="BI1555" s="352"/>
      <c r="BJ1555" s="34"/>
      <c r="BK1555" s="42">
        <v>72.686800000000005</v>
      </c>
      <c r="BL1555" s="356">
        <v>19.84806</v>
      </c>
      <c r="BM1555" s="356">
        <v>36.487000000000002</v>
      </c>
      <c r="BN1555" s="356">
        <v>3.4622999999999999</v>
      </c>
      <c r="BO1555" s="356">
        <v>77.900999999999996</v>
      </c>
      <c r="BP1555" s="57">
        <v>130.77000000000001</v>
      </c>
      <c r="BQ1555" s="352">
        <v>65</v>
      </c>
      <c r="BR1555" s="34"/>
      <c r="BS1555" s="34"/>
      <c r="BT1555" s="352"/>
      <c r="BU1555" s="352"/>
      <c r="BV1555" s="34"/>
      <c r="BW1555" s="34"/>
      <c r="BX1555" s="34"/>
    </row>
    <row r="1556" spans="1:76" ht="15.5" x14ac:dyDescent="0.35">
      <c r="A1556" s="34"/>
      <c r="B1556" s="34"/>
      <c r="C1556" s="34"/>
      <c r="D1556" s="34"/>
      <c r="E1556" s="357" t="s">
        <v>2310</v>
      </c>
      <c r="F1556" s="357" t="s">
        <v>2311</v>
      </c>
      <c r="G1556" s="359">
        <v>2005</v>
      </c>
      <c r="H1556" s="34"/>
      <c r="I1556" s="34"/>
      <c r="J1556" s="357"/>
      <c r="K1556" s="39" t="s">
        <v>80</v>
      </c>
      <c r="L1556" s="39" t="s">
        <v>89</v>
      </c>
      <c r="M1556" s="39" t="s">
        <v>90</v>
      </c>
      <c r="N1556" s="39" t="s">
        <v>91</v>
      </c>
      <c r="O1556" s="39" t="s">
        <v>102</v>
      </c>
      <c r="P1556" s="39" t="s">
        <v>103</v>
      </c>
      <c r="Q1556" s="39" t="s">
        <v>104</v>
      </c>
      <c r="R1556" s="357" t="s">
        <v>105</v>
      </c>
      <c r="S1556" s="357" t="s">
        <v>105</v>
      </c>
      <c r="T1556" s="34" t="s">
        <v>2153</v>
      </c>
      <c r="U1556" s="39" t="s">
        <v>31</v>
      </c>
      <c r="V1556" s="35" t="s">
        <v>31</v>
      </c>
      <c r="W1556" s="34" t="s">
        <v>280</v>
      </c>
      <c r="X1556" s="35" t="s">
        <v>284</v>
      </c>
      <c r="Y1556" s="357"/>
      <c r="Z1556" s="39" t="s">
        <v>239</v>
      </c>
      <c r="AA1556" s="112" t="s">
        <v>239</v>
      </c>
      <c r="AB1556" s="34">
        <v>2</v>
      </c>
      <c r="AC1556" s="41">
        <v>48</v>
      </c>
      <c r="AD1556" s="341" t="s">
        <v>295</v>
      </c>
      <c r="AE1556" s="41" t="s">
        <v>508</v>
      </c>
      <c r="AF1556" s="332" t="s">
        <v>240</v>
      </c>
      <c r="AG1556" s="34" t="s">
        <v>478</v>
      </c>
      <c r="AH1556" s="352"/>
      <c r="AI1556" s="358">
        <v>15.938499999999999</v>
      </c>
      <c r="AJ1556" s="34"/>
      <c r="AK1556" s="34"/>
      <c r="AL1556" s="355">
        <v>6.241944444444445</v>
      </c>
      <c r="AM1556" s="44">
        <v>5.2535895367999998</v>
      </c>
      <c r="AN1556" s="44">
        <v>3.2</v>
      </c>
      <c r="AO1556" s="111">
        <v>4</v>
      </c>
      <c r="AP1556" s="111"/>
      <c r="AQ1556" s="111"/>
      <c r="AR1556" s="335"/>
      <c r="AS1556" s="111"/>
      <c r="AT1556" s="111"/>
      <c r="AU1556" s="111"/>
      <c r="AV1556" s="357" t="s">
        <v>2312</v>
      </c>
      <c r="AW1556" s="354" t="s">
        <v>2313</v>
      </c>
      <c r="AX1556" s="352">
        <v>25</v>
      </c>
      <c r="AY1556" s="352">
        <v>6.241944444444445</v>
      </c>
      <c r="BA1556" s="334">
        <v>5.2535895367999998</v>
      </c>
      <c r="BB1556" s="356"/>
      <c r="BC1556" s="352">
        <v>3.2</v>
      </c>
      <c r="BD1556" s="352"/>
      <c r="BE1556" s="34"/>
      <c r="BF1556" s="34"/>
      <c r="BG1556" s="34"/>
      <c r="BH1556" s="352"/>
      <c r="BI1556" s="352"/>
      <c r="BJ1556" s="354">
        <v>10</v>
      </c>
      <c r="BK1556" s="355">
        <v>0.89022000000000001</v>
      </c>
      <c r="BL1556" s="355">
        <v>0.71957599999999999</v>
      </c>
      <c r="BM1556" s="360">
        <v>2.1383053666666667</v>
      </c>
      <c r="BN1556" s="360">
        <v>1.540149</v>
      </c>
      <c r="BO1556" s="355">
        <v>1.9123899999999998</v>
      </c>
      <c r="BP1556" s="360">
        <v>5.5805396692415714</v>
      </c>
      <c r="BQ1556" s="360">
        <v>4</v>
      </c>
      <c r="BR1556" s="353" t="s">
        <v>2314</v>
      </c>
      <c r="BS1556" s="34"/>
      <c r="BT1556" s="352"/>
      <c r="BU1556" s="352"/>
      <c r="BV1556" s="34"/>
      <c r="BW1556" s="34"/>
      <c r="BX1556" s="34"/>
    </row>
    <row r="1557" spans="1:76" ht="15.5" x14ac:dyDescent="0.35">
      <c r="A1557" s="34"/>
      <c r="B1557" s="34"/>
      <c r="C1557" s="34"/>
      <c r="D1557" s="34"/>
      <c r="E1557" s="357" t="s">
        <v>2310</v>
      </c>
      <c r="F1557" s="357" t="s">
        <v>2311</v>
      </c>
      <c r="G1557" s="359">
        <v>2005</v>
      </c>
      <c r="H1557" s="34"/>
      <c r="I1557" s="34"/>
      <c r="J1557" s="357"/>
      <c r="K1557" s="39" t="s">
        <v>80</v>
      </c>
      <c r="L1557" s="39" t="s">
        <v>89</v>
      </c>
      <c r="M1557" s="39" t="s">
        <v>90</v>
      </c>
      <c r="N1557" s="39" t="s">
        <v>91</v>
      </c>
      <c r="O1557" s="39" t="s">
        <v>102</v>
      </c>
      <c r="P1557" s="39" t="s">
        <v>103</v>
      </c>
      <c r="Q1557" s="39" t="s">
        <v>104</v>
      </c>
      <c r="R1557" s="357" t="s">
        <v>105</v>
      </c>
      <c r="S1557" s="357" t="s">
        <v>105</v>
      </c>
      <c r="T1557" s="34" t="s">
        <v>2153</v>
      </c>
      <c r="U1557" s="39" t="s">
        <v>31</v>
      </c>
      <c r="V1557" s="35" t="s">
        <v>31</v>
      </c>
      <c r="W1557" s="34" t="s">
        <v>280</v>
      </c>
      <c r="X1557" s="35" t="s">
        <v>284</v>
      </c>
      <c r="Y1557" s="357"/>
      <c r="Z1557" s="39" t="s">
        <v>239</v>
      </c>
      <c r="AA1557" s="112" t="s">
        <v>239</v>
      </c>
      <c r="AB1557" s="34">
        <v>2</v>
      </c>
      <c r="AC1557" s="41">
        <v>48</v>
      </c>
      <c r="AD1557" s="341" t="s">
        <v>295</v>
      </c>
      <c r="AE1557" s="41" t="s">
        <v>2315</v>
      </c>
      <c r="AF1557" s="332" t="s">
        <v>240</v>
      </c>
      <c r="AG1557" s="34" t="s">
        <v>478</v>
      </c>
      <c r="AH1557" s="352"/>
      <c r="AI1557" s="358">
        <v>21.59</v>
      </c>
      <c r="AJ1557" s="34"/>
      <c r="AK1557" s="34"/>
      <c r="AL1557" s="355">
        <v>6.0964285714285715</v>
      </c>
      <c r="AM1557" s="44">
        <v>6.0448400826000004</v>
      </c>
      <c r="AN1557" s="44">
        <v>7.6794073333333328</v>
      </c>
      <c r="AO1557" s="111">
        <v>4</v>
      </c>
      <c r="AP1557" s="111"/>
      <c r="AQ1557" s="111"/>
      <c r="AR1557" s="335"/>
      <c r="AS1557" s="111"/>
      <c r="AT1557" s="111"/>
      <c r="AU1557" s="111"/>
      <c r="AV1557" s="357" t="s">
        <v>2312</v>
      </c>
      <c r="AW1557" s="354" t="s">
        <v>2313</v>
      </c>
      <c r="AX1557" s="352">
        <v>25</v>
      </c>
      <c r="AY1557" s="352">
        <v>6.0964285714285715</v>
      </c>
      <c r="BA1557" s="334">
        <v>6.0448400826000004</v>
      </c>
      <c r="BB1557" s="356"/>
      <c r="BC1557" s="352">
        <v>7.6794073333333328</v>
      </c>
      <c r="BD1557" s="352"/>
      <c r="BE1557" s="34"/>
      <c r="BF1557" s="34"/>
      <c r="BG1557" s="34"/>
      <c r="BH1557" s="352"/>
      <c r="BI1557" s="352"/>
      <c r="BJ1557" s="354">
        <v>10</v>
      </c>
      <c r="BK1557" s="355">
        <v>1.2030000000000001</v>
      </c>
      <c r="BL1557" s="355">
        <v>0.72200699999999995</v>
      </c>
      <c r="BM1557" s="360">
        <v>3.6749999999999998</v>
      </c>
      <c r="BN1557" s="360">
        <v>2.4003489999999998</v>
      </c>
      <c r="BO1557" s="355">
        <v>1.96044</v>
      </c>
      <c r="BP1557" s="360">
        <v>2.4006202333333331</v>
      </c>
      <c r="BQ1557" s="360">
        <v>5.333333333333333</v>
      </c>
      <c r="BR1557" s="353" t="s">
        <v>2314</v>
      </c>
      <c r="BS1557" s="34"/>
      <c r="BT1557" s="352"/>
      <c r="BU1557" s="352"/>
      <c r="BV1557" s="34"/>
      <c r="BW1557" s="34"/>
      <c r="BX1557" s="34"/>
    </row>
    <row r="1558" spans="1:76" ht="15.5" x14ac:dyDescent="0.35">
      <c r="A1558" s="34"/>
      <c r="B1558" s="34"/>
      <c r="C1558" s="34"/>
      <c r="D1558" s="34"/>
      <c r="E1558" s="357" t="s">
        <v>2310</v>
      </c>
      <c r="F1558" s="357" t="s">
        <v>2311</v>
      </c>
      <c r="G1558" s="359">
        <v>2005</v>
      </c>
      <c r="H1558" s="34"/>
      <c r="I1558" s="34"/>
      <c r="J1558" s="357"/>
      <c r="K1558" s="39" t="s">
        <v>80</v>
      </c>
      <c r="L1558" s="39" t="s">
        <v>89</v>
      </c>
      <c r="M1558" s="39" t="s">
        <v>90</v>
      </c>
      <c r="N1558" s="39" t="s">
        <v>91</v>
      </c>
      <c r="O1558" s="39" t="s">
        <v>102</v>
      </c>
      <c r="P1558" s="39" t="s">
        <v>103</v>
      </c>
      <c r="Q1558" s="39" t="s">
        <v>104</v>
      </c>
      <c r="R1558" s="357" t="s">
        <v>105</v>
      </c>
      <c r="S1558" s="357" t="s">
        <v>105</v>
      </c>
      <c r="T1558" s="34" t="s">
        <v>2153</v>
      </c>
      <c r="U1558" s="39" t="s">
        <v>31</v>
      </c>
      <c r="V1558" s="35" t="s">
        <v>31</v>
      </c>
      <c r="W1558" s="34" t="s">
        <v>280</v>
      </c>
      <c r="X1558" s="35" t="s">
        <v>284</v>
      </c>
      <c r="Y1558" s="357"/>
      <c r="Z1558" s="39" t="s">
        <v>239</v>
      </c>
      <c r="AA1558" s="112" t="s">
        <v>239</v>
      </c>
      <c r="AB1558" s="34">
        <v>2</v>
      </c>
      <c r="AC1558" s="41">
        <v>48</v>
      </c>
      <c r="AD1558" s="341" t="s">
        <v>295</v>
      </c>
      <c r="AE1558" s="41" t="s">
        <v>2316</v>
      </c>
      <c r="AF1558" s="332" t="s">
        <v>240</v>
      </c>
      <c r="AG1558" s="34" t="s">
        <v>478</v>
      </c>
      <c r="AH1558" s="352"/>
      <c r="AI1558" s="358">
        <v>27.178000000000001</v>
      </c>
      <c r="AJ1558" s="34"/>
      <c r="AK1558" s="34"/>
      <c r="AL1558" s="355">
        <v>6.553809523809524</v>
      </c>
      <c r="AM1558" s="44">
        <v>5.3089231249999997</v>
      </c>
      <c r="AN1558" s="44">
        <v>5.0111829999999991</v>
      </c>
      <c r="AO1558" s="111">
        <v>4</v>
      </c>
      <c r="AP1558" s="111"/>
      <c r="AQ1558" s="111"/>
      <c r="AR1558" s="335"/>
      <c r="AS1558" s="111"/>
      <c r="AT1558" s="111"/>
      <c r="AU1558" s="111"/>
      <c r="AV1558" s="357" t="s">
        <v>2312</v>
      </c>
      <c r="AW1558" s="354" t="s">
        <v>2313</v>
      </c>
      <c r="AX1558" s="352">
        <v>25</v>
      </c>
      <c r="AY1558" s="352">
        <v>6.553809523809524</v>
      </c>
      <c r="BA1558" s="334">
        <v>5.3089231249999997</v>
      </c>
      <c r="BB1558" s="356"/>
      <c r="BC1558" s="352">
        <v>5.0111829999999991</v>
      </c>
      <c r="BD1558" s="352"/>
      <c r="BE1558" s="34"/>
      <c r="BF1558" s="34"/>
      <c r="BG1558" s="34"/>
      <c r="BH1558" s="352"/>
      <c r="BI1558" s="352"/>
      <c r="BJ1558" s="354">
        <v>10</v>
      </c>
      <c r="BK1558" s="355">
        <v>0.99848999999999988</v>
      </c>
      <c r="BL1558" s="355">
        <v>0.66852500000000004</v>
      </c>
      <c r="BM1558" s="360">
        <v>1.9543333333333335</v>
      </c>
      <c r="BN1558" s="360">
        <v>0.55013699999999999</v>
      </c>
      <c r="BO1558" s="355">
        <v>1.9892699999999996</v>
      </c>
      <c r="BP1558" s="360">
        <v>3.44</v>
      </c>
      <c r="BQ1558" s="360">
        <v>5.333333333333333</v>
      </c>
      <c r="BR1558" s="353" t="s">
        <v>2314</v>
      </c>
      <c r="BS1558" s="34"/>
      <c r="BT1558" s="352"/>
      <c r="BU1558" s="352"/>
      <c r="BV1558" s="34"/>
      <c r="BW1558" s="34"/>
      <c r="BX1558" s="34"/>
    </row>
    <row r="1559" spans="1:76" ht="15.5" x14ac:dyDescent="0.35">
      <c r="A1559" s="34"/>
      <c r="B1559" s="34"/>
      <c r="C1559" s="34"/>
      <c r="D1559" s="34"/>
      <c r="E1559" s="357" t="s">
        <v>2310</v>
      </c>
      <c r="F1559" s="357" t="s">
        <v>2311</v>
      </c>
      <c r="G1559" s="359">
        <v>2005</v>
      </c>
      <c r="H1559" s="34"/>
      <c r="I1559" s="34"/>
      <c r="J1559" s="357"/>
      <c r="K1559" s="39" t="s">
        <v>80</v>
      </c>
      <c r="L1559" s="39" t="s">
        <v>89</v>
      </c>
      <c r="M1559" s="39" t="s">
        <v>90</v>
      </c>
      <c r="N1559" s="39" t="s">
        <v>91</v>
      </c>
      <c r="O1559" s="39" t="s">
        <v>102</v>
      </c>
      <c r="P1559" s="39" t="s">
        <v>103</v>
      </c>
      <c r="Q1559" s="39" t="s">
        <v>104</v>
      </c>
      <c r="R1559" s="357" t="s">
        <v>105</v>
      </c>
      <c r="S1559" s="357" t="s">
        <v>105</v>
      </c>
      <c r="T1559" s="34" t="s">
        <v>2153</v>
      </c>
      <c r="U1559" s="39" t="s">
        <v>31</v>
      </c>
      <c r="V1559" s="35" t="s">
        <v>31</v>
      </c>
      <c r="W1559" s="34" t="s">
        <v>280</v>
      </c>
      <c r="X1559" s="35" t="s">
        <v>284</v>
      </c>
      <c r="Y1559" s="357"/>
      <c r="Z1559" s="39" t="s">
        <v>239</v>
      </c>
      <c r="AA1559" s="112" t="s">
        <v>239</v>
      </c>
      <c r="AB1559" s="34">
        <v>2</v>
      </c>
      <c r="AC1559" s="41">
        <v>48</v>
      </c>
      <c r="AD1559" s="341" t="s">
        <v>295</v>
      </c>
      <c r="AE1559" s="41" t="s">
        <v>2317</v>
      </c>
      <c r="AF1559" s="332" t="s">
        <v>240</v>
      </c>
      <c r="AG1559" s="34" t="s">
        <v>478</v>
      </c>
      <c r="AH1559" s="352"/>
      <c r="AI1559" s="358">
        <v>46.609000000000002</v>
      </c>
      <c r="AJ1559" s="34"/>
      <c r="AK1559" s="34"/>
      <c r="AL1559" s="355">
        <v>6.7964285714285708</v>
      </c>
      <c r="AM1559" s="44">
        <v>12.748567726400001</v>
      </c>
      <c r="AN1559" s="44">
        <v>9.1397714285714287</v>
      </c>
      <c r="AO1559" s="111">
        <v>4</v>
      </c>
      <c r="AP1559" s="111"/>
      <c r="AQ1559" s="111"/>
      <c r="AR1559" s="335"/>
      <c r="AS1559" s="111"/>
      <c r="AT1559" s="111"/>
      <c r="AU1559" s="111"/>
      <c r="AV1559" s="357" t="s">
        <v>2312</v>
      </c>
      <c r="AW1559" s="354" t="s">
        <v>2318</v>
      </c>
      <c r="AX1559" s="352">
        <v>25</v>
      </c>
      <c r="AY1559" s="352">
        <v>6.7964285714285708</v>
      </c>
      <c r="BA1559" s="334">
        <v>12.748567726400001</v>
      </c>
      <c r="BB1559" s="356"/>
      <c r="BC1559" s="352">
        <v>9.1397714285714287</v>
      </c>
      <c r="BD1559" s="352"/>
      <c r="BE1559" s="34"/>
      <c r="BF1559" s="34"/>
      <c r="BG1559" s="34"/>
      <c r="BH1559" s="352"/>
      <c r="BI1559" s="352"/>
      <c r="BJ1559" s="354">
        <v>10</v>
      </c>
      <c r="BK1559" s="355">
        <v>3.4325600000000001</v>
      </c>
      <c r="BL1559" s="355">
        <v>0.99184800000000006</v>
      </c>
      <c r="BM1559" s="360">
        <v>5.7392931333333337</v>
      </c>
      <c r="BN1559" s="360">
        <v>1.0103439999999999</v>
      </c>
      <c r="BO1559" s="355">
        <v>5.1509599999999995</v>
      </c>
      <c r="BP1559" s="360">
        <v>7.4855205677274022</v>
      </c>
      <c r="BQ1559" s="360">
        <v>10.666666666666666</v>
      </c>
      <c r="BR1559" s="353" t="s">
        <v>2314</v>
      </c>
      <c r="BS1559" s="34"/>
      <c r="BT1559" s="352"/>
      <c r="BU1559" s="352"/>
      <c r="BV1559" s="34"/>
      <c r="BW1559" s="34"/>
      <c r="BX1559" s="34"/>
    </row>
    <row r="1560" spans="1:76" ht="15.5" x14ac:dyDescent="0.35">
      <c r="A1560" s="34"/>
      <c r="B1560" s="34"/>
      <c r="C1560" s="34"/>
      <c r="D1560" s="34"/>
      <c r="E1560" s="357" t="s">
        <v>2310</v>
      </c>
      <c r="F1560" s="357" t="s">
        <v>2311</v>
      </c>
      <c r="G1560" s="359">
        <v>2005</v>
      </c>
      <c r="H1560" s="34"/>
      <c r="I1560" s="34"/>
      <c r="J1560" s="357"/>
      <c r="K1560" s="39" t="s">
        <v>80</v>
      </c>
      <c r="L1560" s="39" t="s">
        <v>89</v>
      </c>
      <c r="M1560" s="39" t="s">
        <v>90</v>
      </c>
      <c r="N1560" s="39" t="s">
        <v>91</v>
      </c>
      <c r="O1560" s="39" t="s">
        <v>102</v>
      </c>
      <c r="P1560" s="39" t="s">
        <v>103</v>
      </c>
      <c r="Q1560" s="39" t="s">
        <v>104</v>
      </c>
      <c r="R1560" s="357" t="s">
        <v>105</v>
      </c>
      <c r="S1560" s="357" t="s">
        <v>105</v>
      </c>
      <c r="T1560" s="34" t="s">
        <v>2153</v>
      </c>
      <c r="U1560" s="39" t="s">
        <v>31</v>
      </c>
      <c r="V1560" s="35" t="s">
        <v>31</v>
      </c>
      <c r="W1560" s="34" t="s">
        <v>280</v>
      </c>
      <c r="X1560" s="35" t="s">
        <v>284</v>
      </c>
      <c r="Y1560" s="357"/>
      <c r="Z1560" s="39" t="s">
        <v>239</v>
      </c>
      <c r="AA1560" s="112" t="s">
        <v>239</v>
      </c>
      <c r="AB1560" s="34">
        <v>2</v>
      </c>
      <c r="AC1560" s="41">
        <v>48</v>
      </c>
      <c r="AD1560" s="341" t="s">
        <v>295</v>
      </c>
      <c r="AE1560" s="41" t="s">
        <v>2319</v>
      </c>
      <c r="AF1560" s="332" t="s">
        <v>240</v>
      </c>
      <c r="AG1560" s="34" t="s">
        <v>478</v>
      </c>
      <c r="AH1560" s="352"/>
      <c r="AI1560" s="358">
        <v>118.745</v>
      </c>
      <c r="AJ1560" s="34"/>
      <c r="AK1560" s="34"/>
      <c r="AL1560" s="355">
        <v>6.8335714285714282</v>
      </c>
      <c r="AM1560" s="44">
        <v>13.103160835599999</v>
      </c>
      <c r="AN1560" s="44">
        <v>12.457210666666667</v>
      </c>
      <c r="AO1560" s="111">
        <v>4</v>
      </c>
      <c r="AP1560" s="111"/>
      <c r="AQ1560" s="111"/>
      <c r="AR1560" s="335"/>
      <c r="AS1560" s="111"/>
      <c r="AT1560" s="111"/>
      <c r="AU1560" s="111"/>
      <c r="AV1560" s="357" t="s">
        <v>2312</v>
      </c>
      <c r="AW1560" s="354" t="s">
        <v>2318</v>
      </c>
      <c r="AX1560" s="352">
        <v>25</v>
      </c>
      <c r="AY1560" s="352">
        <v>6.8335714285714282</v>
      </c>
      <c r="BA1560" s="334">
        <v>13.103160835599999</v>
      </c>
      <c r="BB1560" s="356"/>
      <c r="BC1560" s="352">
        <v>12.457210666666667</v>
      </c>
      <c r="BD1560" s="352"/>
      <c r="BE1560" s="34"/>
      <c r="BF1560" s="34"/>
      <c r="BG1560" s="34"/>
      <c r="BH1560" s="352"/>
      <c r="BI1560" s="352"/>
      <c r="BJ1560" s="354">
        <v>10</v>
      </c>
      <c r="BK1560" s="355">
        <v>3.6811799999999999</v>
      </c>
      <c r="BL1560" s="355">
        <v>0.92864199999999997</v>
      </c>
      <c r="BM1560" s="360">
        <v>5.2774999999999999</v>
      </c>
      <c r="BN1560" s="360">
        <v>4.5395099999999999</v>
      </c>
      <c r="BO1560" s="355">
        <v>3.9401000000000002</v>
      </c>
      <c r="BP1560" s="360">
        <v>4.5358355999999995</v>
      </c>
      <c r="BQ1560" s="360">
        <v>9.3333333333333339</v>
      </c>
      <c r="BR1560" s="353" t="s">
        <v>2314</v>
      </c>
      <c r="BS1560" s="34"/>
      <c r="BT1560" s="352"/>
      <c r="BU1560" s="352"/>
      <c r="BV1560" s="34"/>
      <c r="BW1560" s="34"/>
      <c r="BX1560" s="34"/>
    </row>
    <row r="1561" spans="1:76" ht="15.5" x14ac:dyDescent="0.35">
      <c r="A1561" s="34"/>
      <c r="B1561" s="34"/>
      <c r="C1561" s="34"/>
      <c r="D1561" s="34"/>
      <c r="E1561" s="357" t="s">
        <v>2310</v>
      </c>
      <c r="F1561" s="357" t="s">
        <v>2311</v>
      </c>
      <c r="G1561" s="359">
        <v>2005</v>
      </c>
      <c r="H1561" s="34"/>
      <c r="I1561" s="34"/>
      <c r="J1561" s="357"/>
      <c r="K1561" s="39" t="s">
        <v>80</v>
      </c>
      <c r="L1561" s="39" t="s">
        <v>89</v>
      </c>
      <c r="M1561" s="39" t="s">
        <v>90</v>
      </c>
      <c r="N1561" s="39" t="s">
        <v>91</v>
      </c>
      <c r="O1561" s="39" t="s">
        <v>102</v>
      </c>
      <c r="P1561" s="39" t="s">
        <v>103</v>
      </c>
      <c r="Q1561" s="39" t="s">
        <v>104</v>
      </c>
      <c r="R1561" s="357" t="s">
        <v>105</v>
      </c>
      <c r="S1561" s="357" t="s">
        <v>105</v>
      </c>
      <c r="T1561" s="34" t="s">
        <v>2153</v>
      </c>
      <c r="U1561" s="39" t="s">
        <v>31</v>
      </c>
      <c r="V1561" s="35" t="s">
        <v>31</v>
      </c>
      <c r="W1561" s="34" t="s">
        <v>280</v>
      </c>
      <c r="X1561" s="35" t="s">
        <v>284</v>
      </c>
      <c r="Y1561" s="357"/>
      <c r="Z1561" s="39" t="s">
        <v>239</v>
      </c>
      <c r="AA1561" s="112" t="s">
        <v>239</v>
      </c>
      <c r="AB1561" s="34">
        <v>2</v>
      </c>
      <c r="AC1561" s="41">
        <v>48</v>
      </c>
      <c r="AD1561" s="341" t="s">
        <v>295</v>
      </c>
      <c r="AE1561" s="41" t="s">
        <v>2320</v>
      </c>
      <c r="AF1561" s="332" t="s">
        <v>240</v>
      </c>
      <c r="AG1561" s="34" t="s">
        <v>478</v>
      </c>
      <c r="AH1561" s="352"/>
      <c r="AI1561" s="358">
        <v>154.94</v>
      </c>
      <c r="AJ1561" s="34"/>
      <c r="AK1561" s="34"/>
      <c r="AL1561" s="355">
        <v>6.7871428571428574</v>
      </c>
      <c r="AM1561" s="44">
        <v>11.593760114199998</v>
      </c>
      <c r="AN1561" s="44">
        <v>12.939916599999998</v>
      </c>
      <c r="AO1561" s="111">
        <v>4</v>
      </c>
      <c r="AP1561" s="111"/>
      <c r="AQ1561" s="111"/>
      <c r="AR1561" s="335"/>
      <c r="AS1561" s="111"/>
      <c r="AT1561" s="111"/>
      <c r="AU1561" s="111"/>
      <c r="AV1561" s="357" t="s">
        <v>2312</v>
      </c>
      <c r="AW1561" s="354" t="s">
        <v>2318</v>
      </c>
      <c r="AX1561" s="352">
        <v>25</v>
      </c>
      <c r="AY1561" s="352">
        <v>6.7871428571428574</v>
      </c>
      <c r="BA1561" s="334">
        <v>11.593760114199998</v>
      </c>
      <c r="BB1561" s="356"/>
      <c r="BC1561" s="352">
        <v>12.939916599999998</v>
      </c>
      <c r="BD1561" s="352"/>
      <c r="BE1561" s="34"/>
      <c r="BF1561" s="34"/>
      <c r="BG1561" s="34"/>
      <c r="BH1561" s="352"/>
      <c r="BI1561" s="352"/>
      <c r="BJ1561" s="354">
        <v>10</v>
      </c>
      <c r="BK1561" s="355">
        <v>3.2120099999999998</v>
      </c>
      <c r="BL1561" s="355">
        <v>0.84841900000000003</v>
      </c>
      <c r="BM1561" s="360">
        <v>6.8709999999999996</v>
      </c>
      <c r="BN1561" s="360">
        <v>0.84025899999999998</v>
      </c>
      <c r="BO1561" s="355">
        <v>4.73773</v>
      </c>
      <c r="BP1561" s="360">
        <v>7.02</v>
      </c>
      <c r="BQ1561" s="360">
        <v>10.666666666666666</v>
      </c>
      <c r="BR1561" s="353" t="s">
        <v>2314</v>
      </c>
      <c r="BS1561" s="34"/>
      <c r="BT1561" s="352"/>
      <c r="BU1561" s="352"/>
      <c r="BV1561" s="34"/>
      <c r="BW1561" s="34"/>
      <c r="BX1561" s="34"/>
    </row>
    <row r="1562" spans="1:76" ht="15.5" x14ac:dyDescent="0.35">
      <c r="A1562" s="34"/>
      <c r="B1562" s="34"/>
      <c r="C1562" s="34"/>
      <c r="D1562" s="34"/>
      <c r="E1562" s="357" t="s">
        <v>2310</v>
      </c>
      <c r="F1562" s="357" t="s">
        <v>2311</v>
      </c>
      <c r="G1562" s="359">
        <v>2005</v>
      </c>
      <c r="H1562" s="34"/>
      <c r="I1562" s="34"/>
      <c r="J1562" s="357"/>
      <c r="K1562" s="39" t="s">
        <v>80</v>
      </c>
      <c r="L1562" s="39" t="s">
        <v>89</v>
      </c>
      <c r="M1562" s="39" t="s">
        <v>90</v>
      </c>
      <c r="N1562" s="39" t="s">
        <v>91</v>
      </c>
      <c r="O1562" s="39" t="s">
        <v>102</v>
      </c>
      <c r="P1562" s="39" t="s">
        <v>103</v>
      </c>
      <c r="Q1562" s="39" t="s">
        <v>104</v>
      </c>
      <c r="R1562" s="357" t="s">
        <v>105</v>
      </c>
      <c r="S1562" s="357" t="s">
        <v>105</v>
      </c>
      <c r="T1562" s="34" t="s">
        <v>2153</v>
      </c>
      <c r="U1562" s="39" t="s">
        <v>31</v>
      </c>
      <c r="V1562" s="35" t="s">
        <v>31</v>
      </c>
      <c r="W1562" s="34" t="s">
        <v>280</v>
      </c>
      <c r="X1562" s="35" t="s">
        <v>284</v>
      </c>
      <c r="Y1562" s="357"/>
      <c r="Z1562" s="39" t="s">
        <v>239</v>
      </c>
      <c r="AA1562" s="112" t="s">
        <v>239</v>
      </c>
      <c r="AB1562" s="34">
        <v>2</v>
      </c>
      <c r="AC1562" s="41">
        <v>48</v>
      </c>
      <c r="AD1562" s="341" t="s">
        <v>295</v>
      </c>
      <c r="AE1562" s="41" t="s">
        <v>2321</v>
      </c>
      <c r="AF1562" s="332" t="s">
        <v>240</v>
      </c>
      <c r="AG1562" s="34" t="s">
        <v>478</v>
      </c>
      <c r="AH1562" s="352"/>
      <c r="AI1562" s="358">
        <v>82.55</v>
      </c>
      <c r="AJ1562" s="34"/>
      <c r="AK1562" s="34"/>
      <c r="AL1562" s="355">
        <v>7.1164285714285711</v>
      </c>
      <c r="AM1562" s="44">
        <v>21.032085472199999</v>
      </c>
      <c r="AN1562" s="44">
        <v>11.927031071428573</v>
      </c>
      <c r="AO1562" s="111">
        <v>4</v>
      </c>
      <c r="AP1562" s="111"/>
      <c r="AQ1562" s="111"/>
      <c r="AR1562" s="335"/>
      <c r="AS1562" s="111"/>
      <c r="AT1562" s="111"/>
      <c r="AU1562" s="111"/>
      <c r="AV1562" s="357" t="s">
        <v>2312</v>
      </c>
      <c r="AW1562" s="354" t="s">
        <v>2322</v>
      </c>
      <c r="AX1562" s="352">
        <v>25</v>
      </c>
      <c r="AY1562" s="352">
        <v>7.1164285714285711</v>
      </c>
      <c r="BA1562" s="334">
        <v>21.032085472199999</v>
      </c>
      <c r="BB1562" s="356"/>
      <c r="BC1562" s="352">
        <v>11.927031071428573</v>
      </c>
      <c r="BD1562" s="352"/>
      <c r="BE1562" s="34"/>
      <c r="BF1562" s="34"/>
      <c r="BG1562" s="34"/>
      <c r="BH1562" s="352"/>
      <c r="BI1562" s="352"/>
      <c r="BJ1562" s="354">
        <v>10</v>
      </c>
      <c r="BK1562" s="355">
        <v>6.3357999999999999</v>
      </c>
      <c r="BL1562" s="355">
        <v>1.2373789999999998</v>
      </c>
      <c r="BM1562" s="360">
        <v>5.7997194999999993</v>
      </c>
      <c r="BN1562" s="360">
        <v>4.3010000000000002</v>
      </c>
      <c r="BO1562" s="355">
        <v>9.898299999999999</v>
      </c>
      <c r="BP1562" s="360">
        <v>8.641386878443976</v>
      </c>
      <c r="BQ1562" s="360">
        <v>13.333333333333334</v>
      </c>
      <c r="BR1562" s="353" t="s">
        <v>2314</v>
      </c>
      <c r="BS1562" s="34"/>
      <c r="BT1562" s="352"/>
      <c r="BU1562" s="352"/>
      <c r="BV1562" s="34"/>
      <c r="BW1562" s="34"/>
      <c r="BX1562" s="34"/>
    </row>
    <row r="1563" spans="1:76" ht="15.5" x14ac:dyDescent="0.35">
      <c r="A1563" s="34"/>
      <c r="B1563" s="34"/>
      <c r="C1563" s="34"/>
      <c r="D1563" s="34"/>
      <c r="E1563" s="357" t="s">
        <v>2310</v>
      </c>
      <c r="F1563" s="357" t="s">
        <v>2311</v>
      </c>
      <c r="G1563" s="359">
        <v>2005</v>
      </c>
      <c r="H1563" s="34"/>
      <c r="I1563" s="34"/>
      <c r="J1563" s="357"/>
      <c r="K1563" s="39" t="s">
        <v>80</v>
      </c>
      <c r="L1563" s="39" t="s">
        <v>89</v>
      </c>
      <c r="M1563" s="39" t="s">
        <v>90</v>
      </c>
      <c r="N1563" s="39" t="s">
        <v>91</v>
      </c>
      <c r="O1563" s="39" t="s">
        <v>102</v>
      </c>
      <c r="P1563" s="39" t="s">
        <v>103</v>
      </c>
      <c r="Q1563" s="39" t="s">
        <v>104</v>
      </c>
      <c r="R1563" s="357" t="s">
        <v>105</v>
      </c>
      <c r="S1563" s="357" t="s">
        <v>105</v>
      </c>
      <c r="T1563" s="34" t="s">
        <v>2153</v>
      </c>
      <c r="U1563" s="39" t="s">
        <v>31</v>
      </c>
      <c r="V1563" s="35" t="s">
        <v>31</v>
      </c>
      <c r="W1563" s="34" t="s">
        <v>280</v>
      </c>
      <c r="X1563" s="35" t="s">
        <v>284</v>
      </c>
      <c r="Y1563" s="357"/>
      <c r="Z1563" s="39" t="s">
        <v>239</v>
      </c>
      <c r="AA1563" s="112" t="s">
        <v>239</v>
      </c>
      <c r="AB1563" s="34">
        <v>2</v>
      </c>
      <c r="AC1563" s="41">
        <v>48</v>
      </c>
      <c r="AD1563" s="341" t="s">
        <v>295</v>
      </c>
      <c r="AE1563" s="41" t="s">
        <v>2323</v>
      </c>
      <c r="AF1563" s="332" t="s">
        <v>240</v>
      </c>
      <c r="AG1563" s="34" t="s">
        <v>478</v>
      </c>
      <c r="AH1563" s="352"/>
      <c r="AI1563" s="358">
        <v>349.88499999999999</v>
      </c>
      <c r="AJ1563" s="34"/>
      <c r="AK1563" s="34"/>
      <c r="AL1563" s="355">
        <v>7.21</v>
      </c>
      <c r="AM1563" s="44">
        <v>22.885614501200003</v>
      </c>
      <c r="AN1563" s="44">
        <v>16.899999999999999</v>
      </c>
      <c r="AO1563" s="111">
        <v>4</v>
      </c>
      <c r="AP1563" s="111"/>
      <c r="AQ1563" s="111"/>
      <c r="AR1563" s="335"/>
      <c r="AS1563" s="111"/>
      <c r="AT1563" s="111"/>
      <c r="AU1563" s="111"/>
      <c r="AV1563" s="357" t="s">
        <v>2312</v>
      </c>
      <c r="AW1563" s="354" t="s">
        <v>2324</v>
      </c>
      <c r="AX1563" s="352">
        <v>25</v>
      </c>
      <c r="AY1563" s="352">
        <v>7.21</v>
      </c>
      <c r="BA1563" s="334">
        <v>22.885614501200003</v>
      </c>
      <c r="BB1563" s="356"/>
      <c r="BC1563" s="352">
        <v>16.899999999999999</v>
      </c>
      <c r="BD1563" s="352"/>
      <c r="BE1563" s="34"/>
      <c r="BF1563" s="34"/>
      <c r="BG1563" s="34"/>
      <c r="BH1563" s="352"/>
      <c r="BI1563" s="352"/>
      <c r="BJ1563" s="354">
        <v>10</v>
      </c>
      <c r="BK1563" s="355">
        <v>7.0575999999999999</v>
      </c>
      <c r="BL1563" s="355">
        <v>1.2495340000000001</v>
      </c>
      <c r="BM1563" s="360">
        <v>6.6</v>
      </c>
      <c r="BN1563" s="360">
        <v>1.5</v>
      </c>
      <c r="BO1563" s="355">
        <v>4.3052799999999998</v>
      </c>
      <c r="BP1563" s="360">
        <v>4.3</v>
      </c>
      <c r="BQ1563" s="360">
        <v>16</v>
      </c>
      <c r="BR1563" s="353" t="s">
        <v>2314</v>
      </c>
      <c r="BS1563" s="34"/>
      <c r="BT1563" s="352"/>
      <c r="BU1563" s="352"/>
      <c r="BV1563" s="34"/>
      <c r="BW1563" s="34"/>
      <c r="BX1563" s="34"/>
    </row>
    <row r="1564" spans="1:76" ht="15.5" x14ac:dyDescent="0.35">
      <c r="A1564" s="34"/>
      <c r="B1564" s="34"/>
      <c r="C1564" s="34"/>
      <c r="D1564" s="34"/>
      <c r="E1564" s="357" t="s">
        <v>2310</v>
      </c>
      <c r="F1564" s="357" t="s">
        <v>2311</v>
      </c>
      <c r="G1564" s="359">
        <v>2005</v>
      </c>
      <c r="H1564" s="34"/>
      <c r="I1564" s="34"/>
      <c r="J1564" s="357"/>
      <c r="K1564" s="39" t="s">
        <v>80</v>
      </c>
      <c r="L1564" s="39" t="s">
        <v>89</v>
      </c>
      <c r="M1564" s="39" t="s">
        <v>90</v>
      </c>
      <c r="N1564" s="39" t="s">
        <v>91</v>
      </c>
      <c r="O1564" s="39" t="s">
        <v>102</v>
      </c>
      <c r="P1564" s="39" t="s">
        <v>103</v>
      </c>
      <c r="Q1564" s="39" t="s">
        <v>104</v>
      </c>
      <c r="R1564" s="357" t="s">
        <v>105</v>
      </c>
      <c r="S1564" s="357" t="s">
        <v>105</v>
      </c>
      <c r="T1564" s="34" t="s">
        <v>2153</v>
      </c>
      <c r="U1564" s="39" t="s">
        <v>31</v>
      </c>
      <c r="V1564" s="35" t="s">
        <v>31</v>
      </c>
      <c r="W1564" s="34" t="s">
        <v>280</v>
      </c>
      <c r="X1564" s="35" t="s">
        <v>284</v>
      </c>
      <c r="Y1564" s="357"/>
      <c r="Z1564" s="39" t="s">
        <v>239</v>
      </c>
      <c r="AA1564" s="112" t="s">
        <v>239</v>
      </c>
      <c r="AB1564" s="34">
        <v>2</v>
      </c>
      <c r="AC1564" s="41">
        <v>48</v>
      </c>
      <c r="AD1564" s="341" t="s">
        <v>295</v>
      </c>
      <c r="AE1564" s="41" t="s">
        <v>2325</v>
      </c>
      <c r="AF1564" s="332" t="s">
        <v>240</v>
      </c>
      <c r="AG1564" s="34" t="s">
        <v>478</v>
      </c>
      <c r="AH1564" s="352"/>
      <c r="AI1564" s="358">
        <v>305.5</v>
      </c>
      <c r="AJ1564" s="34"/>
      <c r="AK1564" s="34"/>
      <c r="AL1564" s="355">
        <v>7.0521428571428579</v>
      </c>
      <c r="AM1564" s="44">
        <v>122.996124649</v>
      </c>
      <c r="AN1564" s="44">
        <v>15.483492333333333</v>
      </c>
      <c r="AO1564" s="111">
        <v>4</v>
      </c>
      <c r="AP1564" s="111"/>
      <c r="AQ1564" s="111"/>
      <c r="AR1564" s="335"/>
      <c r="AS1564" s="111"/>
      <c r="AT1564" s="111"/>
      <c r="AU1564" s="111"/>
      <c r="AV1564" s="357" t="s">
        <v>2312</v>
      </c>
      <c r="AW1564" s="354" t="s">
        <v>2324</v>
      </c>
      <c r="AX1564" s="352">
        <v>25</v>
      </c>
      <c r="AY1564" s="352">
        <v>7.0521428571428579</v>
      </c>
      <c r="BA1564" s="334">
        <v>122.996124649</v>
      </c>
      <c r="BB1564" s="356"/>
      <c r="BC1564" s="352">
        <v>15.483492333333333</v>
      </c>
      <c r="BD1564" s="352"/>
      <c r="BE1564" s="34"/>
      <c r="BF1564" s="34"/>
      <c r="BG1564" s="34"/>
      <c r="BH1564" s="352"/>
      <c r="BI1564" s="352"/>
      <c r="BJ1564" s="354">
        <v>10</v>
      </c>
      <c r="BK1564" s="355">
        <v>34.454599999999999</v>
      </c>
      <c r="BL1564" s="355">
        <v>8.7760549999999995</v>
      </c>
      <c r="BM1564" s="360">
        <v>9.9499828666666659</v>
      </c>
      <c r="BN1564" s="360">
        <v>29.903680000000001</v>
      </c>
      <c r="BO1564" s="355">
        <v>12.966876870815014</v>
      </c>
      <c r="BP1564" s="360">
        <v>6</v>
      </c>
      <c r="BQ1564" s="360">
        <v>16</v>
      </c>
      <c r="BR1564" s="353" t="s">
        <v>2314</v>
      </c>
      <c r="BS1564" s="34"/>
      <c r="BT1564" s="352"/>
      <c r="BU1564" s="352"/>
      <c r="BV1564" s="34"/>
      <c r="BW1564" s="34"/>
      <c r="BX1564" s="34"/>
    </row>
    <row r="1565" spans="1:76" ht="15.5" x14ac:dyDescent="0.35">
      <c r="A1565" s="34"/>
      <c r="B1565" s="34"/>
      <c r="C1565" s="34"/>
      <c r="D1565" s="34"/>
      <c r="E1565" s="357" t="s">
        <v>2310</v>
      </c>
      <c r="F1565" s="357" t="s">
        <v>2311</v>
      </c>
      <c r="G1565" s="359">
        <v>2005</v>
      </c>
      <c r="H1565" s="34"/>
      <c r="I1565" s="34"/>
      <c r="J1565" s="357"/>
      <c r="K1565" s="39" t="s">
        <v>80</v>
      </c>
      <c r="L1565" s="39" t="s">
        <v>89</v>
      </c>
      <c r="M1565" s="39" t="s">
        <v>90</v>
      </c>
      <c r="N1565" s="39" t="s">
        <v>91</v>
      </c>
      <c r="O1565" s="39" t="s">
        <v>102</v>
      </c>
      <c r="P1565" s="39" t="s">
        <v>103</v>
      </c>
      <c r="Q1565" s="39" t="s">
        <v>104</v>
      </c>
      <c r="R1565" s="357" t="s">
        <v>105</v>
      </c>
      <c r="S1565" s="357" t="s">
        <v>105</v>
      </c>
      <c r="T1565" s="34" t="s">
        <v>2153</v>
      </c>
      <c r="U1565" s="39" t="s">
        <v>31</v>
      </c>
      <c r="V1565" s="35" t="s">
        <v>31</v>
      </c>
      <c r="W1565" s="34" t="s">
        <v>280</v>
      </c>
      <c r="X1565" s="35" t="s">
        <v>284</v>
      </c>
      <c r="Y1565" s="357"/>
      <c r="Z1565" s="39" t="s">
        <v>239</v>
      </c>
      <c r="AA1565" s="112" t="s">
        <v>239</v>
      </c>
      <c r="AB1565" s="34">
        <v>2</v>
      </c>
      <c r="AC1565" s="41">
        <v>48</v>
      </c>
      <c r="AD1565" s="341" t="s">
        <v>295</v>
      </c>
      <c r="AE1565" s="41" t="s">
        <v>2326</v>
      </c>
      <c r="AF1565" s="332" t="s">
        <v>240</v>
      </c>
      <c r="AG1565" s="34" t="s">
        <v>478</v>
      </c>
      <c r="AH1565" s="352"/>
      <c r="AI1565" s="358">
        <v>34.924999999999997</v>
      </c>
      <c r="AJ1565" s="34"/>
      <c r="AK1565" s="34"/>
      <c r="AL1565" s="355">
        <v>6.630523809523809</v>
      </c>
      <c r="AM1565" s="44">
        <v>5.1764953570000003</v>
      </c>
      <c r="AN1565" s="44">
        <v>5.2385959</v>
      </c>
      <c r="AO1565" s="111">
        <v>4</v>
      </c>
      <c r="AP1565" s="111"/>
      <c r="AQ1565" s="111"/>
      <c r="AR1565" s="335"/>
      <c r="AS1565" s="111"/>
      <c r="AT1565" s="111"/>
      <c r="AU1565" s="111"/>
      <c r="AV1565" s="357" t="s">
        <v>2312</v>
      </c>
      <c r="AW1565" s="354" t="s">
        <v>2327</v>
      </c>
      <c r="AX1565" s="352">
        <v>25</v>
      </c>
      <c r="AY1565" s="352">
        <v>6.630523809523809</v>
      </c>
      <c r="BA1565" s="334">
        <v>5.1764953570000003</v>
      </c>
      <c r="BB1565" s="356"/>
      <c r="BC1565" s="352">
        <v>5.2385959</v>
      </c>
      <c r="BD1565" s="352"/>
      <c r="BE1565" s="34"/>
      <c r="BF1565" s="34"/>
      <c r="BG1565" s="34"/>
      <c r="BH1565" s="352"/>
      <c r="BI1565" s="352"/>
      <c r="BJ1565" s="354">
        <v>10</v>
      </c>
      <c r="BK1565" s="355">
        <v>0.98646000000000023</v>
      </c>
      <c r="BL1565" s="355">
        <v>0.64421499999999998</v>
      </c>
      <c r="BM1565" s="360">
        <v>1.9923333333333335</v>
      </c>
      <c r="BN1565" s="360">
        <v>0.48014799999999996</v>
      </c>
      <c r="BO1565" s="355">
        <v>1.9412199999999997</v>
      </c>
      <c r="BP1565" s="360">
        <v>3.46</v>
      </c>
      <c r="BQ1565" s="360">
        <v>6.666666666666667</v>
      </c>
      <c r="BR1565" s="353" t="s">
        <v>2314</v>
      </c>
      <c r="BS1565" s="34"/>
      <c r="BT1565" s="352"/>
      <c r="BU1565" s="352"/>
      <c r="BV1565" s="34"/>
      <c r="BW1565" s="34"/>
      <c r="BX1565" s="34"/>
    </row>
    <row r="1566" spans="1:76" ht="15.5" x14ac:dyDescent="0.35">
      <c r="A1566" s="34"/>
      <c r="B1566" s="34"/>
      <c r="C1566" s="34"/>
      <c r="D1566" s="34"/>
      <c r="E1566" s="357" t="s">
        <v>2310</v>
      </c>
      <c r="F1566" s="357" t="s">
        <v>2311</v>
      </c>
      <c r="G1566" s="359">
        <v>2005</v>
      </c>
      <c r="H1566" s="34"/>
      <c r="I1566" s="34"/>
      <c r="J1566" s="357"/>
      <c r="K1566" s="39" t="s">
        <v>80</v>
      </c>
      <c r="L1566" s="39" t="s">
        <v>89</v>
      </c>
      <c r="M1566" s="39" t="s">
        <v>90</v>
      </c>
      <c r="N1566" s="39" t="s">
        <v>91</v>
      </c>
      <c r="O1566" s="39" t="s">
        <v>102</v>
      </c>
      <c r="P1566" s="39" t="s">
        <v>103</v>
      </c>
      <c r="Q1566" s="39" t="s">
        <v>104</v>
      </c>
      <c r="R1566" s="357" t="s">
        <v>105</v>
      </c>
      <c r="S1566" s="357" t="s">
        <v>105</v>
      </c>
      <c r="T1566" s="34" t="s">
        <v>2153</v>
      </c>
      <c r="U1566" s="39" t="s">
        <v>31</v>
      </c>
      <c r="V1566" s="35" t="s">
        <v>31</v>
      </c>
      <c r="W1566" s="34" t="s">
        <v>280</v>
      </c>
      <c r="X1566" s="35" t="s">
        <v>284</v>
      </c>
      <c r="Y1566" s="357"/>
      <c r="Z1566" s="39" t="s">
        <v>239</v>
      </c>
      <c r="AA1566" s="112" t="s">
        <v>239</v>
      </c>
      <c r="AB1566" s="34">
        <v>2</v>
      </c>
      <c r="AC1566" s="41">
        <v>48</v>
      </c>
      <c r="AD1566" s="341" t="s">
        <v>295</v>
      </c>
      <c r="AE1566" s="41" t="s">
        <v>2328</v>
      </c>
      <c r="AF1566" s="332" t="s">
        <v>240</v>
      </c>
      <c r="AG1566" s="34" t="s">
        <v>478</v>
      </c>
      <c r="AH1566" s="352"/>
      <c r="AI1566" s="358">
        <v>11.7475</v>
      </c>
      <c r="AJ1566" s="34"/>
      <c r="AK1566" s="34"/>
      <c r="AL1566" s="355">
        <v>6.4892857142857139</v>
      </c>
      <c r="AM1566" s="44">
        <v>4.8349974727999996</v>
      </c>
      <c r="AN1566" s="44">
        <v>4.9778285714285717</v>
      </c>
      <c r="AO1566" s="111">
        <v>4</v>
      </c>
      <c r="AP1566" s="111"/>
      <c r="AQ1566" s="111"/>
      <c r="AR1566" s="335"/>
      <c r="AS1566" s="111"/>
      <c r="AT1566" s="111"/>
      <c r="AU1566" s="111"/>
      <c r="AV1566" s="357" t="s">
        <v>2312</v>
      </c>
      <c r="AW1566" s="354" t="s">
        <v>2329</v>
      </c>
      <c r="AX1566" s="352">
        <v>25</v>
      </c>
      <c r="AY1566" s="352">
        <v>6.4892857142857139</v>
      </c>
      <c r="BA1566" s="334">
        <v>4.8349974727999996</v>
      </c>
      <c r="BB1566" s="356"/>
      <c r="BC1566" s="352">
        <v>4.9778285714285717</v>
      </c>
      <c r="BD1566" s="352"/>
      <c r="BE1566" s="34"/>
      <c r="BF1566" s="34"/>
      <c r="BG1566" s="34"/>
      <c r="BH1566" s="352"/>
      <c r="BI1566" s="352"/>
      <c r="BJ1566" s="354">
        <v>10</v>
      </c>
      <c r="BK1566" s="355">
        <v>1.0506199999999999</v>
      </c>
      <c r="BL1566" s="355">
        <v>0.52509600000000001</v>
      </c>
      <c r="BM1566" s="360">
        <v>2.7920972333333332</v>
      </c>
      <c r="BN1566" s="360">
        <v>0.60995999999999995</v>
      </c>
      <c r="BO1566" s="355">
        <v>2.0180999999999996</v>
      </c>
      <c r="BP1566" s="360">
        <v>3.5791181713393914</v>
      </c>
      <c r="BQ1566" s="360">
        <v>8</v>
      </c>
      <c r="BR1566" s="353" t="s">
        <v>2314</v>
      </c>
      <c r="BS1566" s="34"/>
      <c r="BT1566" s="352"/>
      <c r="BU1566" s="352"/>
      <c r="BV1566" s="34"/>
      <c r="BW1566" s="34"/>
      <c r="BX1566" s="34"/>
    </row>
    <row r="1567" spans="1:76" ht="15.5" x14ac:dyDescent="0.35">
      <c r="A1567" s="34"/>
      <c r="B1567" s="34"/>
      <c r="C1567" s="34"/>
      <c r="D1567" s="34"/>
      <c r="E1567" s="357" t="s">
        <v>2310</v>
      </c>
      <c r="F1567" s="357" t="s">
        <v>2311</v>
      </c>
      <c r="G1567" s="359">
        <v>2005</v>
      </c>
      <c r="H1567" s="34"/>
      <c r="I1567" s="34"/>
      <c r="J1567" s="357"/>
      <c r="K1567" s="39" t="s">
        <v>80</v>
      </c>
      <c r="L1567" s="39" t="s">
        <v>89</v>
      </c>
      <c r="M1567" s="39" t="s">
        <v>90</v>
      </c>
      <c r="N1567" s="39" t="s">
        <v>91</v>
      </c>
      <c r="O1567" s="39" t="s">
        <v>102</v>
      </c>
      <c r="P1567" s="39" t="s">
        <v>103</v>
      </c>
      <c r="Q1567" s="39" t="s">
        <v>104</v>
      </c>
      <c r="R1567" s="357" t="s">
        <v>105</v>
      </c>
      <c r="S1567" s="357" t="s">
        <v>105</v>
      </c>
      <c r="T1567" s="34" t="s">
        <v>2153</v>
      </c>
      <c r="U1567" s="39" t="s">
        <v>31</v>
      </c>
      <c r="V1567" s="35" t="s">
        <v>31</v>
      </c>
      <c r="W1567" s="34" t="s">
        <v>280</v>
      </c>
      <c r="X1567" s="35" t="s">
        <v>284</v>
      </c>
      <c r="Y1567" s="357"/>
      <c r="Z1567" s="39" t="s">
        <v>239</v>
      </c>
      <c r="AA1567" s="112" t="s">
        <v>239</v>
      </c>
      <c r="AB1567" s="34">
        <v>2</v>
      </c>
      <c r="AC1567" s="41">
        <v>48</v>
      </c>
      <c r="AD1567" s="341" t="s">
        <v>295</v>
      </c>
      <c r="AE1567" s="41" t="s">
        <v>2330</v>
      </c>
      <c r="AF1567" s="332" t="s">
        <v>240</v>
      </c>
      <c r="AG1567" s="34" t="s">
        <v>478</v>
      </c>
      <c r="AH1567" s="352"/>
      <c r="AI1567" s="358">
        <v>23.876000000000001</v>
      </c>
      <c r="AJ1567" s="34"/>
      <c r="AK1567" s="34"/>
      <c r="AL1567" s="355">
        <v>6.0771428571428583</v>
      </c>
      <c r="AM1567" s="44">
        <v>6.4974569747999995</v>
      </c>
      <c r="AN1567" s="44">
        <v>6.0758833333333326</v>
      </c>
      <c r="AO1567" s="111">
        <v>4</v>
      </c>
      <c r="AP1567" s="111"/>
      <c r="AQ1567" s="111"/>
      <c r="AR1567" s="335"/>
      <c r="AS1567" s="111"/>
      <c r="AT1567" s="111"/>
      <c r="AU1567" s="111"/>
      <c r="AV1567" s="357" t="s">
        <v>2312</v>
      </c>
      <c r="AW1567" s="354" t="s">
        <v>2329</v>
      </c>
      <c r="AX1567" s="352">
        <v>25</v>
      </c>
      <c r="AY1567" s="352">
        <v>6.0771428571428583</v>
      </c>
      <c r="BA1567" s="334">
        <v>6.4974569747999995</v>
      </c>
      <c r="BB1567" s="356"/>
      <c r="BC1567" s="352">
        <v>6.0758833333333326</v>
      </c>
      <c r="BD1567" s="352"/>
      <c r="BE1567" s="34"/>
      <c r="BF1567" s="34"/>
      <c r="BG1567" s="34"/>
      <c r="BH1567" s="352"/>
      <c r="BI1567" s="352"/>
      <c r="BJ1567" s="354">
        <v>10</v>
      </c>
      <c r="BK1567" s="355">
        <v>1.3473599999999999</v>
      </c>
      <c r="BL1567" s="355">
        <v>0.74388599999999994</v>
      </c>
      <c r="BM1567" s="360">
        <v>3.3824999999999998</v>
      </c>
      <c r="BN1567" s="360">
        <v>2.810508</v>
      </c>
      <c r="BO1567" s="355">
        <v>2.4601599999999997</v>
      </c>
      <c r="BP1567" s="360">
        <v>2.8093716999999998</v>
      </c>
      <c r="BQ1567" s="360">
        <v>5.333333333333333</v>
      </c>
      <c r="BR1567" s="353" t="s">
        <v>2314</v>
      </c>
      <c r="BS1567" s="34"/>
      <c r="BT1567" s="352"/>
      <c r="BU1567" s="352"/>
      <c r="BV1567" s="34"/>
      <c r="BW1567" s="34"/>
      <c r="BX1567" s="34"/>
    </row>
    <row r="1568" spans="1:76" ht="15.5" x14ac:dyDescent="0.35">
      <c r="A1568" s="34"/>
      <c r="B1568" s="34"/>
      <c r="C1568" s="34"/>
      <c r="D1568" s="34"/>
      <c r="E1568" s="357" t="s">
        <v>2310</v>
      </c>
      <c r="F1568" s="357" t="s">
        <v>2311</v>
      </c>
      <c r="G1568" s="359">
        <v>2005</v>
      </c>
      <c r="H1568" s="34"/>
      <c r="I1568" s="34"/>
      <c r="J1568" s="357"/>
      <c r="K1568" s="39" t="s">
        <v>80</v>
      </c>
      <c r="L1568" s="39" t="s">
        <v>89</v>
      </c>
      <c r="M1568" s="39" t="s">
        <v>90</v>
      </c>
      <c r="N1568" s="39" t="s">
        <v>91</v>
      </c>
      <c r="O1568" s="39" t="s">
        <v>102</v>
      </c>
      <c r="P1568" s="39" t="s">
        <v>103</v>
      </c>
      <c r="Q1568" s="39" t="s">
        <v>104</v>
      </c>
      <c r="R1568" s="357" t="s">
        <v>105</v>
      </c>
      <c r="S1568" s="357" t="s">
        <v>105</v>
      </c>
      <c r="T1568" s="34" t="s">
        <v>2153</v>
      </c>
      <c r="U1568" s="39" t="s">
        <v>31</v>
      </c>
      <c r="V1568" s="35" t="s">
        <v>31</v>
      </c>
      <c r="W1568" s="34" t="s">
        <v>280</v>
      </c>
      <c r="X1568" s="35" t="s">
        <v>284</v>
      </c>
      <c r="Y1568" s="357"/>
      <c r="Z1568" s="39" t="s">
        <v>239</v>
      </c>
      <c r="AA1568" s="112" t="s">
        <v>239</v>
      </c>
      <c r="AB1568" s="34">
        <v>2</v>
      </c>
      <c r="AC1568" s="41">
        <v>48</v>
      </c>
      <c r="AD1568" s="341" t="s">
        <v>295</v>
      </c>
      <c r="AE1568" s="41" t="s">
        <v>2331</v>
      </c>
      <c r="AF1568" s="332" t="s">
        <v>240</v>
      </c>
      <c r="AG1568" s="34" t="s">
        <v>478</v>
      </c>
      <c r="AH1568" s="352"/>
      <c r="AI1568" s="358">
        <v>15.3035</v>
      </c>
      <c r="AJ1568" s="34"/>
      <c r="AK1568" s="34"/>
      <c r="AL1568" s="355">
        <v>6.4307142857142869</v>
      </c>
      <c r="AM1568" s="44">
        <v>4.2972339982000003</v>
      </c>
      <c r="AN1568" s="44">
        <v>3.7776960999999996</v>
      </c>
      <c r="AO1568" s="111">
        <v>4</v>
      </c>
      <c r="AP1568" s="111"/>
      <c r="AQ1568" s="111"/>
      <c r="AR1568" s="335"/>
      <c r="AS1568" s="111"/>
      <c r="AT1568" s="111"/>
      <c r="AU1568" s="111"/>
      <c r="AV1568" s="357" t="s">
        <v>2312</v>
      </c>
      <c r="AW1568" s="354" t="s">
        <v>2329</v>
      </c>
      <c r="AX1568" s="352">
        <v>25</v>
      </c>
      <c r="AY1568" s="352">
        <v>6.4307142857142869</v>
      </c>
      <c r="BA1568" s="334">
        <v>4.2972339982000003</v>
      </c>
      <c r="BB1568" s="356"/>
      <c r="BC1568" s="352">
        <v>3.7776960999999996</v>
      </c>
      <c r="BD1568" s="352"/>
      <c r="BE1568" s="34"/>
      <c r="BF1568" s="34"/>
      <c r="BG1568" s="34"/>
      <c r="BH1568" s="352"/>
      <c r="BI1568" s="352"/>
      <c r="BJ1568" s="354">
        <v>10</v>
      </c>
      <c r="BK1568" s="355">
        <v>0.78195000000000003</v>
      </c>
      <c r="BL1568" s="355">
        <v>0.55669900000000005</v>
      </c>
      <c r="BM1568" s="360">
        <v>2.371</v>
      </c>
      <c r="BN1568" s="360">
        <v>0.52002999999999999</v>
      </c>
      <c r="BO1568" s="355">
        <v>2.1238099999999998</v>
      </c>
      <c r="BP1568" s="360">
        <v>3.89</v>
      </c>
      <c r="BQ1568" s="360">
        <v>4</v>
      </c>
      <c r="BR1568" s="353" t="s">
        <v>2314</v>
      </c>
      <c r="BS1568" s="34"/>
      <c r="BT1568" s="352"/>
      <c r="BU1568" s="352"/>
      <c r="BV1568" s="34"/>
      <c r="BW1568" s="34"/>
      <c r="BX1568" s="34"/>
    </row>
    <row r="1569" spans="1:76" ht="15.5" x14ac:dyDescent="0.35">
      <c r="A1569" s="34"/>
      <c r="B1569" s="34"/>
      <c r="C1569" s="34"/>
      <c r="D1569" s="34"/>
      <c r="E1569" s="357" t="s">
        <v>2310</v>
      </c>
      <c r="F1569" s="357" t="s">
        <v>2311</v>
      </c>
      <c r="G1569" s="359">
        <v>2005</v>
      </c>
      <c r="H1569" s="34"/>
      <c r="I1569" s="34"/>
      <c r="J1569" s="357"/>
      <c r="K1569" s="39" t="s">
        <v>80</v>
      </c>
      <c r="L1569" s="39" t="s">
        <v>89</v>
      </c>
      <c r="M1569" s="39" t="s">
        <v>90</v>
      </c>
      <c r="N1569" s="39" t="s">
        <v>91</v>
      </c>
      <c r="O1569" s="39" t="s">
        <v>102</v>
      </c>
      <c r="P1569" s="39" t="s">
        <v>103</v>
      </c>
      <c r="Q1569" s="39" t="s">
        <v>104</v>
      </c>
      <c r="R1569" s="357" t="s">
        <v>105</v>
      </c>
      <c r="S1569" s="357" t="s">
        <v>105</v>
      </c>
      <c r="T1569" s="34" t="s">
        <v>2153</v>
      </c>
      <c r="U1569" s="39" t="s">
        <v>31</v>
      </c>
      <c r="V1569" s="35" t="s">
        <v>31</v>
      </c>
      <c r="W1569" s="34" t="s">
        <v>280</v>
      </c>
      <c r="X1569" s="35" t="s">
        <v>284</v>
      </c>
      <c r="Y1569" s="357"/>
      <c r="Z1569" s="39" t="s">
        <v>239</v>
      </c>
      <c r="AA1569" s="112" t="s">
        <v>239</v>
      </c>
      <c r="AB1569" s="34">
        <v>2</v>
      </c>
      <c r="AC1569" s="41">
        <v>48</v>
      </c>
      <c r="AD1569" s="341" t="s">
        <v>295</v>
      </c>
      <c r="AE1569" s="41" t="s">
        <v>2332</v>
      </c>
      <c r="AF1569" s="332" t="s">
        <v>240</v>
      </c>
      <c r="AG1569" s="34" t="s">
        <v>478</v>
      </c>
      <c r="AH1569" s="352"/>
      <c r="AI1569" s="358">
        <v>24.5745</v>
      </c>
      <c r="AJ1569" s="34"/>
      <c r="AK1569" s="34"/>
      <c r="AL1569" s="355">
        <v>6.5850476190476188</v>
      </c>
      <c r="AM1569" s="44">
        <v>4.4590229288000005</v>
      </c>
      <c r="AN1569" s="44">
        <v>5.2466311000000001</v>
      </c>
      <c r="AO1569" s="111">
        <v>4</v>
      </c>
      <c r="AP1569" s="111"/>
      <c r="AQ1569" s="111"/>
      <c r="AR1569" s="335"/>
      <c r="AS1569" s="111"/>
      <c r="AT1569" s="111"/>
      <c r="AU1569" s="111"/>
      <c r="AV1569" s="357" t="s">
        <v>2312</v>
      </c>
      <c r="AW1569" s="354" t="s">
        <v>2333</v>
      </c>
      <c r="AX1569" s="352">
        <v>25</v>
      </c>
      <c r="AY1569" s="352">
        <v>6.5850476190476188</v>
      </c>
      <c r="BA1569" s="334">
        <v>4.4590229288000005</v>
      </c>
      <c r="BB1569" s="356"/>
      <c r="BC1569" s="352">
        <v>5.2466311000000001</v>
      </c>
      <c r="BD1569" s="352"/>
      <c r="BE1569" s="34"/>
      <c r="BF1569" s="34"/>
      <c r="BG1569" s="34"/>
      <c r="BH1569" s="352"/>
      <c r="BI1569" s="352"/>
      <c r="BJ1569" s="354">
        <v>10</v>
      </c>
      <c r="BK1569" s="355">
        <v>0.8180400000000001</v>
      </c>
      <c r="BL1569" s="355">
        <v>0.573716</v>
      </c>
      <c r="BM1569" s="360">
        <v>3.3660000000000001</v>
      </c>
      <c r="BN1569" s="360">
        <v>0.82031799999999999</v>
      </c>
      <c r="BO1569" s="355">
        <v>2.3160099999999999</v>
      </c>
      <c r="BP1569" s="360">
        <v>4.17</v>
      </c>
      <c r="BQ1569" s="360">
        <v>5.333333333333333</v>
      </c>
      <c r="BR1569" s="353" t="s">
        <v>2314</v>
      </c>
      <c r="BS1569" s="34"/>
      <c r="BT1569" s="352"/>
      <c r="BU1569" s="352"/>
      <c r="BV1569" s="34"/>
      <c r="BW1569" s="34"/>
      <c r="BX1569" s="34"/>
    </row>
    <row r="1570" spans="1:76" ht="15.5" x14ac:dyDescent="0.35">
      <c r="A1570" s="34"/>
      <c r="B1570" s="34"/>
      <c r="C1570" s="34"/>
      <c r="D1570" s="34"/>
      <c r="E1570" s="357" t="s">
        <v>2310</v>
      </c>
      <c r="F1570" s="357" t="s">
        <v>2311</v>
      </c>
      <c r="G1570" s="359">
        <v>2005</v>
      </c>
      <c r="H1570" s="34"/>
      <c r="I1570" s="34"/>
      <c r="J1570" s="357"/>
      <c r="K1570" s="39" t="s">
        <v>80</v>
      </c>
      <c r="L1570" s="39" t="s">
        <v>89</v>
      </c>
      <c r="M1570" s="39" t="s">
        <v>90</v>
      </c>
      <c r="N1570" s="39" t="s">
        <v>91</v>
      </c>
      <c r="O1570" s="39" t="s">
        <v>102</v>
      </c>
      <c r="P1570" s="39" t="s">
        <v>103</v>
      </c>
      <c r="Q1570" s="39" t="s">
        <v>104</v>
      </c>
      <c r="R1570" s="357" t="s">
        <v>105</v>
      </c>
      <c r="S1570" s="357" t="s">
        <v>105</v>
      </c>
      <c r="T1570" s="34" t="s">
        <v>2153</v>
      </c>
      <c r="U1570" s="39" t="s">
        <v>31</v>
      </c>
      <c r="V1570" s="35" t="s">
        <v>31</v>
      </c>
      <c r="W1570" s="34" t="s">
        <v>280</v>
      </c>
      <c r="X1570" s="35" t="s">
        <v>284</v>
      </c>
      <c r="Y1570" s="357"/>
      <c r="Z1570" s="39" t="s">
        <v>239</v>
      </c>
      <c r="AA1570" s="112" t="s">
        <v>239</v>
      </c>
      <c r="AB1570" s="34">
        <v>2</v>
      </c>
      <c r="AC1570" s="41">
        <v>48</v>
      </c>
      <c r="AD1570" s="341" t="s">
        <v>295</v>
      </c>
      <c r="AE1570" s="41" t="s">
        <v>2334</v>
      </c>
      <c r="AF1570" s="332" t="s">
        <v>240</v>
      </c>
      <c r="AG1570" s="34" t="s">
        <v>478</v>
      </c>
      <c r="AH1570" s="352"/>
      <c r="AI1570" s="358">
        <v>518.4</v>
      </c>
      <c r="AJ1570" s="34"/>
      <c r="AK1570" s="34"/>
      <c r="AL1570" s="355">
        <v>7.0292857142857148</v>
      </c>
      <c r="AM1570" s="44">
        <v>77.945018406666662</v>
      </c>
      <c r="AN1570" s="44">
        <v>19.399999999999999</v>
      </c>
      <c r="AO1570" s="111">
        <v>4</v>
      </c>
      <c r="AP1570" s="111"/>
      <c r="AQ1570" s="111"/>
      <c r="AR1570" s="335"/>
      <c r="AS1570" s="111"/>
      <c r="AT1570" s="111"/>
      <c r="AU1570" s="111"/>
      <c r="AV1570" s="357" t="s">
        <v>2312</v>
      </c>
      <c r="AW1570" s="354" t="s">
        <v>2335</v>
      </c>
      <c r="AX1570" s="352">
        <v>25</v>
      </c>
      <c r="AY1570" s="352">
        <v>7.0292857142857148</v>
      </c>
      <c r="BA1570" s="334">
        <v>77.945018406666662</v>
      </c>
      <c r="BB1570" s="356"/>
      <c r="BC1570" s="352">
        <v>19.399999999999999</v>
      </c>
      <c r="BD1570" s="352"/>
      <c r="BE1570" s="34"/>
      <c r="BF1570" s="34"/>
      <c r="BG1570" s="34"/>
      <c r="BH1570" s="352"/>
      <c r="BI1570" s="352"/>
      <c r="BJ1570" s="354">
        <v>10</v>
      </c>
      <c r="BK1570" s="355">
        <v>22.428063333333331</v>
      </c>
      <c r="BL1570" s="355">
        <v>5.2096833333333334</v>
      </c>
      <c r="BM1570" s="360">
        <v>7.489316566666667</v>
      </c>
      <c r="BN1570" s="360">
        <v>18.384820000000001</v>
      </c>
      <c r="BO1570" s="355">
        <v>12.958934948849102</v>
      </c>
      <c r="BP1570" s="360">
        <v>8</v>
      </c>
      <c r="BQ1570" s="360">
        <v>16</v>
      </c>
      <c r="BR1570" s="353" t="s">
        <v>2314</v>
      </c>
      <c r="BS1570" s="34"/>
      <c r="BT1570" s="352"/>
      <c r="BU1570" s="352"/>
      <c r="BV1570" s="34"/>
      <c r="BW1570" s="34"/>
      <c r="BX1570" s="34"/>
    </row>
    <row r="1571" spans="1:76" ht="15.5" x14ac:dyDescent="0.35">
      <c r="A1571" s="34"/>
      <c r="B1571" s="34"/>
      <c r="C1571" s="34"/>
      <c r="D1571" s="34"/>
      <c r="E1571" s="357" t="s">
        <v>2310</v>
      </c>
      <c r="F1571" s="357" t="s">
        <v>2311</v>
      </c>
      <c r="G1571" s="359">
        <v>2005</v>
      </c>
      <c r="H1571" s="34"/>
      <c r="I1571" s="34"/>
      <c r="J1571" s="357"/>
      <c r="K1571" s="39" t="s">
        <v>80</v>
      </c>
      <c r="L1571" s="39" t="s">
        <v>89</v>
      </c>
      <c r="M1571" s="39" t="s">
        <v>90</v>
      </c>
      <c r="N1571" s="39" t="s">
        <v>91</v>
      </c>
      <c r="O1571" s="39" t="s">
        <v>102</v>
      </c>
      <c r="P1571" s="39" t="s">
        <v>103</v>
      </c>
      <c r="Q1571" s="39" t="s">
        <v>104</v>
      </c>
      <c r="R1571" s="357" t="s">
        <v>105</v>
      </c>
      <c r="S1571" s="357" t="s">
        <v>105</v>
      </c>
      <c r="T1571" s="34" t="s">
        <v>2153</v>
      </c>
      <c r="U1571" s="39" t="s">
        <v>31</v>
      </c>
      <c r="V1571" s="35" t="s">
        <v>31</v>
      </c>
      <c r="W1571" s="34" t="s">
        <v>280</v>
      </c>
      <c r="X1571" s="35" t="s">
        <v>284</v>
      </c>
      <c r="Y1571" s="357"/>
      <c r="Z1571" s="39" t="s">
        <v>239</v>
      </c>
      <c r="AA1571" s="112" t="s">
        <v>239</v>
      </c>
      <c r="AB1571" s="34">
        <v>2</v>
      </c>
      <c r="AC1571" s="41">
        <v>48</v>
      </c>
      <c r="AD1571" s="341" t="s">
        <v>295</v>
      </c>
      <c r="AE1571" s="41" t="s">
        <v>2336</v>
      </c>
      <c r="AF1571" s="332" t="s">
        <v>240</v>
      </c>
      <c r="AG1571" s="34" t="s">
        <v>478</v>
      </c>
      <c r="AH1571" s="352"/>
      <c r="AI1571" s="358">
        <v>66.674999999999997</v>
      </c>
      <c r="AJ1571" s="34"/>
      <c r="AK1571" s="34"/>
      <c r="AL1571" s="355">
        <v>7.7420634920634912</v>
      </c>
      <c r="AM1571" s="44">
        <v>28.905934001999999</v>
      </c>
      <c r="AN1571" s="44">
        <v>3.894572457142857</v>
      </c>
      <c r="AO1571" s="111">
        <v>4</v>
      </c>
      <c r="AP1571" s="111"/>
      <c r="AQ1571" s="111"/>
      <c r="AR1571" s="335"/>
      <c r="AS1571" s="111"/>
      <c r="AT1571" s="111"/>
      <c r="AU1571" s="111"/>
      <c r="AV1571" s="357" t="s">
        <v>2312</v>
      </c>
      <c r="AW1571" s="354" t="s">
        <v>2337</v>
      </c>
      <c r="AX1571" s="352">
        <v>25</v>
      </c>
      <c r="AY1571" s="352">
        <v>7.7420634920634912</v>
      </c>
      <c r="BA1571" s="334">
        <v>28.905934001999999</v>
      </c>
      <c r="BB1571" s="356"/>
      <c r="BC1571" s="352">
        <v>3.894572457142857</v>
      </c>
      <c r="BD1571" s="352"/>
      <c r="BE1571" s="34"/>
      <c r="BF1571" s="34"/>
      <c r="BG1571" s="34"/>
      <c r="BH1571" s="352"/>
      <c r="BI1571" s="352"/>
      <c r="BJ1571" s="354">
        <v>10</v>
      </c>
      <c r="BK1571" s="355">
        <v>6.6966999999999999</v>
      </c>
      <c r="BL1571" s="355">
        <v>2.89289</v>
      </c>
      <c r="BM1571" s="360">
        <v>6.2737436666666655</v>
      </c>
      <c r="BN1571" s="360">
        <v>2.1505000000000001</v>
      </c>
      <c r="BO1571" s="355">
        <v>3.8440000000000003</v>
      </c>
      <c r="BP1571" s="360">
        <v>6.2636865313804817</v>
      </c>
      <c r="BQ1571" s="360">
        <v>30.666666666666668</v>
      </c>
      <c r="BR1571" s="353" t="s">
        <v>2314</v>
      </c>
      <c r="BS1571" s="34"/>
      <c r="BT1571" s="352"/>
      <c r="BU1571" s="352"/>
      <c r="BV1571" s="34"/>
      <c r="BW1571" s="34"/>
      <c r="BX1571" s="34"/>
    </row>
    <row r="1572" spans="1:76" ht="15.5" x14ac:dyDescent="0.35">
      <c r="A1572" s="34"/>
      <c r="B1572" s="34"/>
      <c r="C1572" s="34"/>
      <c r="D1572" s="34"/>
      <c r="E1572" s="357" t="s">
        <v>2310</v>
      </c>
      <c r="F1572" s="357" t="s">
        <v>2311</v>
      </c>
      <c r="G1572" s="359">
        <v>2005</v>
      </c>
      <c r="H1572" s="34"/>
      <c r="I1572" s="34"/>
      <c r="J1572" s="357"/>
      <c r="K1572" s="39" t="s">
        <v>80</v>
      </c>
      <c r="L1572" s="39" t="s">
        <v>89</v>
      </c>
      <c r="M1572" s="39" t="s">
        <v>90</v>
      </c>
      <c r="N1572" s="39" t="s">
        <v>91</v>
      </c>
      <c r="O1572" s="39" t="s">
        <v>102</v>
      </c>
      <c r="P1572" s="39" t="s">
        <v>103</v>
      </c>
      <c r="Q1572" s="39" t="s">
        <v>104</v>
      </c>
      <c r="R1572" s="357" t="s">
        <v>105</v>
      </c>
      <c r="S1572" s="357" t="s">
        <v>105</v>
      </c>
      <c r="T1572" s="34" t="s">
        <v>2153</v>
      </c>
      <c r="U1572" s="39" t="s">
        <v>31</v>
      </c>
      <c r="V1572" s="35" t="s">
        <v>31</v>
      </c>
      <c r="W1572" s="34" t="s">
        <v>280</v>
      </c>
      <c r="X1572" s="35" t="s">
        <v>284</v>
      </c>
      <c r="Y1572" s="357"/>
      <c r="Z1572" s="39" t="s">
        <v>239</v>
      </c>
      <c r="AA1572" s="112" t="s">
        <v>239</v>
      </c>
      <c r="AB1572" s="34">
        <v>2</v>
      </c>
      <c r="AC1572" s="41">
        <v>48</v>
      </c>
      <c r="AD1572" s="341" t="s">
        <v>295</v>
      </c>
      <c r="AE1572" s="41" t="s">
        <v>2338</v>
      </c>
      <c r="AF1572" s="332" t="s">
        <v>240</v>
      </c>
      <c r="AG1572" s="34" t="s">
        <v>478</v>
      </c>
      <c r="AH1572" s="352"/>
      <c r="AI1572" s="358">
        <v>148.9</v>
      </c>
      <c r="AJ1572" s="34"/>
      <c r="AK1572" s="34"/>
      <c r="AL1572" s="355">
        <v>7.6558730158730164</v>
      </c>
      <c r="AM1572" s="44">
        <v>29.038706455333333</v>
      </c>
      <c r="AN1572" s="44">
        <v>4.49</v>
      </c>
      <c r="AO1572" s="111">
        <v>4</v>
      </c>
      <c r="AP1572" s="111"/>
      <c r="AQ1572" s="111"/>
      <c r="AR1572" s="335"/>
      <c r="AS1572" s="111"/>
      <c r="AT1572" s="111"/>
      <c r="AU1572" s="111"/>
      <c r="AV1572" s="357" t="s">
        <v>2312</v>
      </c>
      <c r="AW1572" s="354" t="s">
        <v>2337</v>
      </c>
      <c r="AX1572" s="352">
        <v>25</v>
      </c>
      <c r="AY1572" s="352">
        <v>7.6558730158730164</v>
      </c>
      <c r="BA1572" s="334">
        <v>29.038706455333333</v>
      </c>
      <c r="BB1572" s="356"/>
      <c r="BC1572" s="352">
        <v>4.49</v>
      </c>
      <c r="BD1572" s="352"/>
      <c r="BE1572" s="34"/>
      <c r="BF1572" s="34"/>
      <c r="BG1572" s="34"/>
      <c r="BH1572" s="352"/>
      <c r="BI1572" s="352"/>
      <c r="BJ1572" s="354">
        <v>10</v>
      </c>
      <c r="BK1572" s="355">
        <v>6.85372</v>
      </c>
      <c r="BL1572" s="355">
        <v>2.8313233333333332</v>
      </c>
      <c r="BM1572" s="360">
        <v>10.533209566666669</v>
      </c>
      <c r="BN1572" s="360">
        <v>4.0898599999999998</v>
      </c>
      <c r="BO1572" s="355">
        <v>4.5716916725661925</v>
      </c>
      <c r="BP1572" s="360">
        <v>6</v>
      </c>
      <c r="BQ1572" s="360">
        <v>34.666666666666664</v>
      </c>
      <c r="BR1572" s="353" t="s">
        <v>2314</v>
      </c>
      <c r="BS1572" s="34"/>
      <c r="BT1572" s="352"/>
      <c r="BU1572" s="352"/>
      <c r="BV1572" s="34"/>
      <c r="BW1572" s="34"/>
      <c r="BX1572" s="34"/>
    </row>
    <row r="1573" spans="1:76" ht="15.5" x14ac:dyDescent="0.35">
      <c r="A1573" s="34"/>
      <c r="B1573" s="34"/>
      <c r="C1573" s="34"/>
      <c r="D1573" s="34"/>
      <c r="E1573" s="357" t="s">
        <v>2310</v>
      </c>
      <c r="F1573" s="357" t="s">
        <v>2311</v>
      </c>
      <c r="G1573" s="359">
        <v>2005</v>
      </c>
      <c r="H1573" s="34"/>
      <c r="I1573" s="34"/>
      <c r="J1573" s="357"/>
      <c r="K1573" s="39" t="s">
        <v>80</v>
      </c>
      <c r="L1573" s="39" t="s">
        <v>89</v>
      </c>
      <c r="M1573" s="39" t="s">
        <v>90</v>
      </c>
      <c r="N1573" s="39" t="s">
        <v>91</v>
      </c>
      <c r="O1573" s="39" t="s">
        <v>102</v>
      </c>
      <c r="P1573" s="39" t="s">
        <v>103</v>
      </c>
      <c r="Q1573" s="39" t="s">
        <v>104</v>
      </c>
      <c r="R1573" s="357" t="s">
        <v>105</v>
      </c>
      <c r="S1573" s="357" t="s">
        <v>105</v>
      </c>
      <c r="T1573" s="34" t="s">
        <v>2153</v>
      </c>
      <c r="U1573" s="39" t="s">
        <v>31</v>
      </c>
      <c r="V1573" s="35" t="s">
        <v>31</v>
      </c>
      <c r="W1573" s="34" t="s">
        <v>280</v>
      </c>
      <c r="X1573" s="35" t="s">
        <v>284</v>
      </c>
      <c r="Y1573" s="357"/>
      <c r="Z1573" s="39" t="s">
        <v>239</v>
      </c>
      <c r="AA1573" s="112" t="s">
        <v>239</v>
      </c>
      <c r="AB1573" s="34">
        <v>2</v>
      </c>
      <c r="AC1573" s="41">
        <v>48</v>
      </c>
      <c r="AD1573" s="341" t="s">
        <v>295</v>
      </c>
      <c r="AE1573" s="41" t="s">
        <v>2339</v>
      </c>
      <c r="AF1573" s="332" t="s">
        <v>240</v>
      </c>
      <c r="AG1573" s="34" t="s">
        <v>478</v>
      </c>
      <c r="AH1573" s="352"/>
      <c r="AI1573" s="358">
        <v>39.179499999999997</v>
      </c>
      <c r="AJ1573" s="34"/>
      <c r="AK1573" s="34"/>
      <c r="AL1573" s="355">
        <v>6.9062857142857146</v>
      </c>
      <c r="AM1573" s="44">
        <v>11.937670397399998</v>
      </c>
      <c r="AN1573" s="44">
        <v>4.1903714285714289</v>
      </c>
      <c r="AO1573" s="111">
        <v>4</v>
      </c>
      <c r="AP1573" s="111"/>
      <c r="AQ1573" s="111"/>
      <c r="AR1573" s="335"/>
      <c r="AS1573" s="111"/>
      <c r="AT1573" s="111"/>
      <c r="AU1573" s="111"/>
      <c r="AV1573" s="357" t="s">
        <v>2312</v>
      </c>
      <c r="AW1573" s="354" t="s">
        <v>2340</v>
      </c>
      <c r="AX1573" s="352">
        <v>25</v>
      </c>
      <c r="AY1573" s="352">
        <v>6.9062857142857146</v>
      </c>
      <c r="BA1573" s="334">
        <v>11.937670397399998</v>
      </c>
      <c r="BB1573" s="356"/>
      <c r="BC1573" s="352">
        <v>4.1903714285714289</v>
      </c>
      <c r="BD1573" s="352"/>
      <c r="BE1573" s="34"/>
      <c r="BF1573" s="34"/>
      <c r="BG1573" s="34"/>
      <c r="BH1573" s="352"/>
      <c r="BI1573" s="352"/>
      <c r="BJ1573" s="354">
        <v>10</v>
      </c>
      <c r="BK1573" s="355">
        <v>2.9232899999999997</v>
      </c>
      <c r="BL1573" s="355">
        <v>1.101243</v>
      </c>
      <c r="BM1573" s="360">
        <v>8.4242699999999999</v>
      </c>
      <c r="BN1573" s="360">
        <v>1.1800379999999999</v>
      </c>
      <c r="BO1573" s="355">
        <v>12.7813</v>
      </c>
      <c r="BP1573" s="360">
        <v>4.7975671224816034</v>
      </c>
      <c r="BQ1573" s="360">
        <v>11.333333333333334</v>
      </c>
      <c r="BR1573" s="353" t="s">
        <v>2314</v>
      </c>
      <c r="BS1573" s="34"/>
      <c r="BT1573" s="352"/>
      <c r="BU1573" s="352"/>
      <c r="BV1573" s="34"/>
      <c r="BW1573" s="34"/>
      <c r="BX1573" s="34"/>
    </row>
    <row r="1574" spans="1:76" ht="15.5" x14ac:dyDescent="0.35">
      <c r="A1574" s="34"/>
      <c r="B1574" s="34"/>
      <c r="C1574" s="34"/>
      <c r="D1574" s="34"/>
      <c r="E1574" s="357" t="s">
        <v>2310</v>
      </c>
      <c r="F1574" s="357" t="s">
        <v>2311</v>
      </c>
      <c r="G1574" s="359">
        <v>2005</v>
      </c>
      <c r="H1574" s="34"/>
      <c r="I1574" s="34"/>
      <c r="J1574" s="357"/>
      <c r="K1574" s="39" t="s">
        <v>80</v>
      </c>
      <c r="L1574" s="39" t="s">
        <v>89</v>
      </c>
      <c r="M1574" s="39" t="s">
        <v>90</v>
      </c>
      <c r="N1574" s="39" t="s">
        <v>91</v>
      </c>
      <c r="O1574" s="39" t="s">
        <v>102</v>
      </c>
      <c r="P1574" s="39" t="s">
        <v>103</v>
      </c>
      <c r="Q1574" s="39" t="s">
        <v>104</v>
      </c>
      <c r="R1574" s="357" t="s">
        <v>105</v>
      </c>
      <c r="S1574" s="357" t="s">
        <v>105</v>
      </c>
      <c r="T1574" s="34" t="s">
        <v>2153</v>
      </c>
      <c r="U1574" s="39" t="s">
        <v>31</v>
      </c>
      <c r="V1574" s="35" t="s">
        <v>31</v>
      </c>
      <c r="W1574" s="34" t="s">
        <v>280</v>
      </c>
      <c r="X1574" s="35" t="s">
        <v>284</v>
      </c>
      <c r="Y1574" s="357"/>
      <c r="Z1574" s="39" t="s">
        <v>239</v>
      </c>
      <c r="AA1574" s="112" t="s">
        <v>239</v>
      </c>
      <c r="AB1574" s="34">
        <v>2</v>
      </c>
      <c r="AC1574" s="41">
        <v>48</v>
      </c>
      <c r="AD1574" s="341" t="s">
        <v>295</v>
      </c>
      <c r="AE1574" s="41" t="s">
        <v>2341</v>
      </c>
      <c r="AF1574" s="332" t="s">
        <v>240</v>
      </c>
      <c r="AG1574" s="34" t="s">
        <v>478</v>
      </c>
      <c r="AH1574" s="352"/>
      <c r="AI1574" s="358">
        <v>94.614999999999995</v>
      </c>
      <c r="AJ1574" s="34"/>
      <c r="AK1574" s="34"/>
      <c r="AL1574" s="355">
        <v>6.8723809523809534</v>
      </c>
      <c r="AM1574" s="44">
        <v>13.196520953</v>
      </c>
      <c r="AN1574" s="44">
        <v>8.0663166999999998</v>
      </c>
      <c r="AO1574" s="111">
        <v>4</v>
      </c>
      <c r="AP1574" s="111"/>
      <c r="AQ1574" s="111"/>
      <c r="AR1574" s="335"/>
      <c r="AS1574" s="111"/>
      <c r="AT1574" s="111"/>
      <c r="AU1574" s="111"/>
      <c r="AV1574" s="357" t="s">
        <v>2312</v>
      </c>
      <c r="AW1574" s="354" t="s">
        <v>2340</v>
      </c>
      <c r="AX1574" s="352">
        <v>25</v>
      </c>
      <c r="AY1574" s="352">
        <v>6.8723809523809534</v>
      </c>
      <c r="BA1574" s="334">
        <v>13.196520953</v>
      </c>
      <c r="BB1574" s="356"/>
      <c r="BC1574" s="352">
        <v>8.0663166999999998</v>
      </c>
      <c r="BD1574" s="352"/>
      <c r="BE1574" s="34"/>
      <c r="BF1574" s="34"/>
      <c r="BG1574" s="34"/>
      <c r="BH1574" s="352"/>
      <c r="BI1574" s="352"/>
      <c r="BJ1574" s="354">
        <v>10</v>
      </c>
      <c r="BK1574" s="355">
        <v>3.2962200000000004</v>
      </c>
      <c r="BL1574" s="355">
        <v>1.1790349999999998</v>
      </c>
      <c r="BM1574" s="360">
        <v>3.722</v>
      </c>
      <c r="BN1574" s="360">
        <v>0.92002300000000004</v>
      </c>
      <c r="BO1574" s="355">
        <v>6.0831299999999988</v>
      </c>
      <c r="BP1574" s="360">
        <v>4</v>
      </c>
      <c r="BQ1574" s="360">
        <v>10.666666666666666</v>
      </c>
      <c r="BR1574" s="353" t="s">
        <v>2314</v>
      </c>
      <c r="BS1574" s="34"/>
      <c r="BT1574" s="352"/>
      <c r="BU1574" s="352"/>
      <c r="BV1574" s="34"/>
      <c r="BW1574" s="34"/>
      <c r="BX1574" s="34"/>
    </row>
    <row r="1575" spans="1:76" ht="15.5" x14ac:dyDescent="0.35">
      <c r="A1575" s="34"/>
      <c r="B1575" s="34"/>
      <c r="C1575" s="34"/>
      <c r="D1575" s="34"/>
      <c r="E1575" s="357" t="s">
        <v>2310</v>
      </c>
      <c r="F1575" s="357" t="s">
        <v>2311</v>
      </c>
      <c r="G1575" s="359">
        <v>2005</v>
      </c>
      <c r="H1575" s="34"/>
      <c r="I1575" s="34"/>
      <c r="J1575" s="357"/>
      <c r="K1575" s="39" t="s">
        <v>80</v>
      </c>
      <c r="L1575" s="39" t="s">
        <v>89</v>
      </c>
      <c r="M1575" s="39" t="s">
        <v>90</v>
      </c>
      <c r="N1575" s="39" t="s">
        <v>91</v>
      </c>
      <c r="O1575" s="39" t="s">
        <v>102</v>
      </c>
      <c r="P1575" s="39" t="s">
        <v>103</v>
      </c>
      <c r="Q1575" s="39" t="s">
        <v>104</v>
      </c>
      <c r="R1575" s="357" t="s">
        <v>105</v>
      </c>
      <c r="S1575" s="357" t="s">
        <v>105</v>
      </c>
      <c r="T1575" s="34" t="s">
        <v>2153</v>
      </c>
      <c r="U1575" s="39" t="s">
        <v>31</v>
      </c>
      <c r="V1575" s="35" t="s">
        <v>31</v>
      </c>
      <c r="W1575" s="34" t="s">
        <v>280</v>
      </c>
      <c r="X1575" s="35" t="s">
        <v>284</v>
      </c>
      <c r="Y1575" s="357"/>
      <c r="Z1575" s="39" t="s">
        <v>239</v>
      </c>
      <c r="AA1575" s="112" t="s">
        <v>239</v>
      </c>
      <c r="AB1575" s="34">
        <v>2</v>
      </c>
      <c r="AC1575" s="41">
        <v>48</v>
      </c>
      <c r="AD1575" s="341" t="s">
        <v>295</v>
      </c>
      <c r="AE1575" s="41" t="s">
        <v>2342</v>
      </c>
      <c r="AF1575" s="332" t="s">
        <v>240</v>
      </c>
      <c r="AG1575" s="34" t="s">
        <v>478</v>
      </c>
      <c r="AH1575" s="352"/>
      <c r="AI1575" s="358">
        <v>79.375</v>
      </c>
      <c r="AJ1575" s="34"/>
      <c r="AK1575" s="34"/>
      <c r="AL1575" s="355">
        <v>7.8131746031746028</v>
      </c>
      <c r="AM1575" s="44">
        <v>36.418726322000005</v>
      </c>
      <c r="AN1575" s="44">
        <v>6.5642423999999995</v>
      </c>
      <c r="AO1575" s="111">
        <v>4</v>
      </c>
      <c r="AP1575" s="111"/>
      <c r="AQ1575" s="111"/>
      <c r="AR1575" s="335"/>
      <c r="AS1575" s="111"/>
      <c r="AT1575" s="111"/>
      <c r="AU1575" s="111"/>
      <c r="AV1575" s="357" t="s">
        <v>2312</v>
      </c>
      <c r="AW1575" s="354" t="s">
        <v>2343</v>
      </c>
      <c r="AX1575" s="352">
        <v>25</v>
      </c>
      <c r="AY1575" s="352">
        <v>7.8131746031746028</v>
      </c>
      <c r="BA1575" s="334">
        <v>36.418726322000005</v>
      </c>
      <c r="BB1575" s="356"/>
      <c r="BC1575" s="352">
        <v>6.5642423999999995</v>
      </c>
      <c r="BD1575" s="352"/>
      <c r="BE1575" s="34"/>
      <c r="BF1575" s="34"/>
      <c r="BG1575" s="34"/>
      <c r="BH1575" s="352"/>
      <c r="BI1575" s="352"/>
      <c r="BJ1575" s="354">
        <v>10</v>
      </c>
      <c r="BK1575" s="355">
        <v>6.0149999999999997</v>
      </c>
      <c r="BL1575" s="355">
        <v>5.0807900000000004</v>
      </c>
      <c r="BM1575" s="360">
        <v>2.6661616333333331</v>
      </c>
      <c r="BN1575" s="360">
        <v>0.75032900000000002</v>
      </c>
      <c r="BO1575" s="355">
        <v>5.6218499999999993</v>
      </c>
      <c r="BP1575" s="360">
        <v>9.238142812506787</v>
      </c>
      <c r="BQ1575" s="360">
        <v>34.666666666666664</v>
      </c>
      <c r="BR1575" s="353" t="s">
        <v>2314</v>
      </c>
      <c r="BS1575" s="34"/>
      <c r="BT1575" s="352"/>
      <c r="BU1575" s="352"/>
      <c r="BV1575" s="34"/>
      <c r="BW1575" s="34"/>
      <c r="BX1575" s="34"/>
    </row>
    <row r="1576" spans="1:76" ht="15.5" x14ac:dyDescent="0.35">
      <c r="A1576" s="34"/>
      <c r="B1576" s="34"/>
      <c r="C1576" s="34"/>
      <c r="D1576" s="34"/>
      <c r="E1576" s="357" t="s">
        <v>2310</v>
      </c>
      <c r="F1576" s="357" t="s">
        <v>2311</v>
      </c>
      <c r="G1576" s="359">
        <v>2005</v>
      </c>
      <c r="H1576" s="34"/>
      <c r="I1576" s="34"/>
      <c r="J1576" s="357"/>
      <c r="K1576" s="39" t="s">
        <v>80</v>
      </c>
      <c r="L1576" s="39" t="s">
        <v>89</v>
      </c>
      <c r="M1576" s="39" t="s">
        <v>90</v>
      </c>
      <c r="N1576" s="39" t="s">
        <v>91</v>
      </c>
      <c r="O1576" s="39" t="s">
        <v>102</v>
      </c>
      <c r="P1576" s="39" t="s">
        <v>103</v>
      </c>
      <c r="Q1576" s="39" t="s">
        <v>104</v>
      </c>
      <c r="R1576" s="357" t="s">
        <v>105</v>
      </c>
      <c r="S1576" s="357" t="s">
        <v>105</v>
      </c>
      <c r="T1576" s="34" t="s">
        <v>2153</v>
      </c>
      <c r="U1576" s="39" t="s">
        <v>31</v>
      </c>
      <c r="V1576" s="35" t="s">
        <v>31</v>
      </c>
      <c r="W1576" s="34" t="s">
        <v>280</v>
      </c>
      <c r="X1576" s="35" t="s">
        <v>284</v>
      </c>
      <c r="Y1576" s="357"/>
      <c r="Z1576" s="39" t="s">
        <v>239</v>
      </c>
      <c r="AA1576" s="112" t="s">
        <v>239</v>
      </c>
      <c r="AB1576" s="34">
        <v>2</v>
      </c>
      <c r="AC1576" s="41">
        <v>48</v>
      </c>
      <c r="AD1576" s="341" t="s">
        <v>295</v>
      </c>
      <c r="AE1576" s="41" t="s">
        <v>2344</v>
      </c>
      <c r="AF1576" s="332" t="s">
        <v>240</v>
      </c>
      <c r="AG1576" s="34" t="s">
        <v>478</v>
      </c>
      <c r="AH1576" s="352"/>
      <c r="AI1576" s="358">
        <v>159.38499999999999</v>
      </c>
      <c r="AJ1576" s="34"/>
      <c r="AK1576" s="34"/>
      <c r="AL1576" s="355">
        <v>7.3319841269841275</v>
      </c>
      <c r="AM1576" s="44">
        <v>31.151711404</v>
      </c>
      <c r="AN1576" s="44">
        <v>9.2329549999999987</v>
      </c>
      <c r="AO1576" s="111">
        <v>4</v>
      </c>
      <c r="AP1576" s="111"/>
      <c r="AQ1576" s="111"/>
      <c r="AR1576" s="335"/>
      <c r="AS1576" s="111"/>
      <c r="AT1576" s="111"/>
      <c r="AU1576" s="111"/>
      <c r="AV1576" s="357" t="s">
        <v>2312</v>
      </c>
      <c r="AW1576" s="354" t="s">
        <v>2343</v>
      </c>
      <c r="AX1576" s="352">
        <v>25</v>
      </c>
      <c r="AY1576" s="352">
        <v>7.3319841269841275</v>
      </c>
      <c r="BA1576" s="334">
        <v>31.151711404</v>
      </c>
      <c r="BB1576" s="356"/>
      <c r="BC1576" s="352">
        <v>9.2329549999999987</v>
      </c>
      <c r="BD1576" s="352"/>
      <c r="BE1576" s="34"/>
      <c r="BF1576" s="34"/>
      <c r="BG1576" s="34"/>
      <c r="BH1576" s="352"/>
      <c r="BI1576" s="352"/>
      <c r="BJ1576" s="354">
        <v>10</v>
      </c>
      <c r="BK1576" s="355">
        <v>6.8170000000000011</v>
      </c>
      <c r="BL1576" s="355">
        <v>3.3547799999999994</v>
      </c>
      <c r="BM1576" s="360">
        <v>7.4524999999999997</v>
      </c>
      <c r="BN1576" s="360">
        <v>6.2599099999999996</v>
      </c>
      <c r="BO1576" s="355">
        <v>7.2747699999999993</v>
      </c>
      <c r="BP1576" s="360">
        <v>6.2683774333333337</v>
      </c>
      <c r="BQ1576" s="360">
        <v>24</v>
      </c>
      <c r="BR1576" s="353" t="s">
        <v>2314</v>
      </c>
      <c r="BS1576" s="34"/>
      <c r="BT1576" s="352"/>
      <c r="BU1576" s="352"/>
      <c r="BV1576" s="34"/>
      <c r="BW1576" s="34"/>
      <c r="BX1576" s="34"/>
    </row>
    <row r="1577" spans="1:76" ht="15.5" x14ac:dyDescent="0.35">
      <c r="A1577" s="34"/>
      <c r="B1577" s="34"/>
      <c r="C1577" s="34"/>
      <c r="D1577" s="34"/>
      <c r="E1577" s="357" t="s">
        <v>2310</v>
      </c>
      <c r="F1577" s="357" t="s">
        <v>2311</v>
      </c>
      <c r="G1577" s="359">
        <v>2005</v>
      </c>
      <c r="H1577" s="34"/>
      <c r="I1577" s="34"/>
      <c r="J1577" s="357"/>
      <c r="K1577" s="39" t="s">
        <v>80</v>
      </c>
      <c r="L1577" s="39" t="s">
        <v>89</v>
      </c>
      <c r="M1577" s="39" t="s">
        <v>90</v>
      </c>
      <c r="N1577" s="39" t="s">
        <v>91</v>
      </c>
      <c r="O1577" s="39" t="s">
        <v>102</v>
      </c>
      <c r="P1577" s="39" t="s">
        <v>103</v>
      </c>
      <c r="Q1577" s="39" t="s">
        <v>104</v>
      </c>
      <c r="R1577" s="357" t="s">
        <v>105</v>
      </c>
      <c r="S1577" s="357" t="s">
        <v>105</v>
      </c>
      <c r="T1577" s="34" t="s">
        <v>2153</v>
      </c>
      <c r="U1577" s="39" t="s">
        <v>31</v>
      </c>
      <c r="V1577" s="35" t="s">
        <v>31</v>
      </c>
      <c r="W1577" s="34" t="s">
        <v>280</v>
      </c>
      <c r="X1577" s="35" t="s">
        <v>284</v>
      </c>
      <c r="Y1577" s="357"/>
      <c r="Z1577" s="39" t="s">
        <v>239</v>
      </c>
      <c r="AA1577" s="112" t="s">
        <v>239</v>
      </c>
      <c r="AB1577" s="34">
        <v>2</v>
      </c>
      <c r="AC1577" s="41">
        <v>48</v>
      </c>
      <c r="AD1577" s="341" t="s">
        <v>295</v>
      </c>
      <c r="AE1577" s="41" t="s">
        <v>2345</v>
      </c>
      <c r="AF1577" s="332" t="s">
        <v>240</v>
      </c>
      <c r="AG1577" s="34" t="s">
        <v>478</v>
      </c>
      <c r="AH1577" s="352"/>
      <c r="AI1577" s="358">
        <v>157.19999999999999</v>
      </c>
      <c r="AJ1577" s="34"/>
      <c r="AK1577" s="34"/>
      <c r="AL1577" s="355">
        <v>7.63</v>
      </c>
      <c r="AM1577" s="44">
        <v>38.790575153999995</v>
      </c>
      <c r="AN1577" s="44">
        <v>9.09</v>
      </c>
      <c r="AO1577" s="111">
        <v>4</v>
      </c>
      <c r="AP1577" s="111"/>
      <c r="AQ1577" s="111"/>
      <c r="AR1577" s="335"/>
      <c r="AS1577" s="111"/>
      <c r="AT1577" s="111"/>
      <c r="AU1577" s="111"/>
      <c r="AV1577" s="357" t="s">
        <v>2312</v>
      </c>
      <c r="AW1577" s="354" t="s">
        <v>2343</v>
      </c>
      <c r="AX1577" s="352">
        <v>25</v>
      </c>
      <c r="AY1577" s="352">
        <v>7.63</v>
      </c>
      <c r="BA1577" s="334">
        <v>38.790575153999995</v>
      </c>
      <c r="BB1577" s="356"/>
      <c r="BC1577" s="352">
        <v>9.09</v>
      </c>
      <c r="BD1577" s="352"/>
      <c r="BE1577" s="34"/>
      <c r="BF1577" s="34"/>
      <c r="BG1577" s="34"/>
      <c r="BH1577" s="352"/>
      <c r="BI1577" s="352"/>
      <c r="BJ1577" s="354">
        <v>10</v>
      </c>
      <c r="BK1577" s="355">
        <v>8.0122799999999987</v>
      </c>
      <c r="BL1577" s="355">
        <v>4.4598300000000002</v>
      </c>
      <c r="BM1577" s="360">
        <v>7.5</v>
      </c>
      <c r="BN1577" s="360">
        <v>4.9226900000000002</v>
      </c>
      <c r="BO1577" s="355">
        <v>4.9268715231860849</v>
      </c>
      <c r="BP1577" s="360">
        <v>8</v>
      </c>
      <c r="BQ1577" s="360">
        <v>42.7</v>
      </c>
      <c r="BR1577" s="353" t="s">
        <v>2314</v>
      </c>
      <c r="BS1577" s="34"/>
      <c r="BT1577" s="352"/>
      <c r="BU1577" s="352"/>
      <c r="BV1577" s="34"/>
      <c r="BW1577" s="34"/>
      <c r="BX1577" s="34"/>
    </row>
    <row r="1578" spans="1:76" ht="15.5" x14ac:dyDescent="0.35">
      <c r="A1578" s="34"/>
      <c r="B1578" s="34"/>
      <c r="C1578" s="34"/>
      <c r="D1578" s="34"/>
      <c r="E1578" s="357" t="s">
        <v>2310</v>
      </c>
      <c r="F1578" s="357" t="s">
        <v>2311</v>
      </c>
      <c r="G1578" s="359">
        <v>2005</v>
      </c>
      <c r="H1578" s="34"/>
      <c r="I1578" s="34"/>
      <c r="J1578" s="357"/>
      <c r="K1578" s="39" t="s">
        <v>80</v>
      </c>
      <c r="L1578" s="39" t="s">
        <v>89</v>
      </c>
      <c r="M1578" s="39" t="s">
        <v>90</v>
      </c>
      <c r="N1578" s="39" t="s">
        <v>91</v>
      </c>
      <c r="O1578" s="39" t="s">
        <v>102</v>
      </c>
      <c r="P1578" s="39" t="s">
        <v>103</v>
      </c>
      <c r="Q1578" s="39" t="s">
        <v>104</v>
      </c>
      <c r="R1578" s="357" t="s">
        <v>105</v>
      </c>
      <c r="S1578" s="357" t="s">
        <v>105</v>
      </c>
      <c r="T1578" s="34" t="s">
        <v>2153</v>
      </c>
      <c r="U1578" s="39" t="s">
        <v>31</v>
      </c>
      <c r="V1578" s="35" t="s">
        <v>31</v>
      </c>
      <c r="W1578" s="34" t="s">
        <v>280</v>
      </c>
      <c r="X1578" s="35" t="s">
        <v>284</v>
      </c>
      <c r="Y1578" s="357"/>
      <c r="Z1578" s="39" t="s">
        <v>239</v>
      </c>
      <c r="AA1578" s="112" t="s">
        <v>239</v>
      </c>
      <c r="AB1578" s="34">
        <v>2</v>
      </c>
      <c r="AC1578" s="41">
        <v>48</v>
      </c>
      <c r="AD1578" s="341" t="s">
        <v>295</v>
      </c>
      <c r="AE1578" s="41" t="s">
        <v>2346</v>
      </c>
      <c r="AF1578" s="332" t="s">
        <v>240</v>
      </c>
      <c r="AG1578" s="34" t="s">
        <v>478</v>
      </c>
      <c r="AH1578" s="352"/>
      <c r="AI1578" s="358">
        <v>83.82</v>
      </c>
      <c r="AJ1578" s="34"/>
      <c r="AK1578" s="34"/>
      <c r="AL1578" s="355">
        <v>7.0214285714285705</v>
      </c>
      <c r="AM1578" s="44">
        <v>16.325844222600001</v>
      </c>
      <c r="AN1578" s="44">
        <v>7.5733857142857133</v>
      </c>
      <c r="AO1578" s="111">
        <v>4</v>
      </c>
      <c r="AP1578" s="111"/>
      <c r="AQ1578" s="111"/>
      <c r="AR1578" s="335"/>
      <c r="AS1578" s="111"/>
      <c r="AT1578" s="111"/>
      <c r="AU1578" s="111"/>
      <c r="AV1578" s="357" t="s">
        <v>2312</v>
      </c>
      <c r="AW1578" s="354" t="s">
        <v>2347</v>
      </c>
      <c r="AX1578" s="352">
        <v>25</v>
      </c>
      <c r="AY1578" s="352">
        <v>7.0214285714285705</v>
      </c>
      <c r="BA1578" s="334">
        <v>16.325844222600001</v>
      </c>
      <c r="BB1578" s="356"/>
      <c r="BC1578" s="352">
        <v>7.5733857142857133</v>
      </c>
      <c r="BD1578" s="352"/>
      <c r="BE1578" s="34"/>
      <c r="BF1578" s="34"/>
      <c r="BG1578" s="34"/>
      <c r="BH1578" s="352"/>
      <c r="BI1578" s="352"/>
      <c r="BJ1578" s="354">
        <v>10</v>
      </c>
      <c r="BK1578" s="355">
        <v>4.0902000000000003</v>
      </c>
      <c r="BL1578" s="355">
        <v>1.4513069999999999</v>
      </c>
      <c r="BM1578" s="360">
        <v>7.5703315666666668</v>
      </c>
      <c r="BN1578" s="360">
        <v>1.9002600000000001</v>
      </c>
      <c r="BO1578" s="355">
        <v>9.9943999999999988</v>
      </c>
      <c r="BP1578" s="360">
        <v>7.1044852444412081</v>
      </c>
      <c r="BQ1578" s="360">
        <v>14.666666666666666</v>
      </c>
      <c r="BR1578" s="353" t="s">
        <v>2314</v>
      </c>
      <c r="BS1578" s="34"/>
      <c r="BT1578" s="352"/>
      <c r="BU1578" s="352"/>
      <c r="BV1578" s="34"/>
      <c r="BW1578" s="34"/>
      <c r="BX1578" s="34"/>
    </row>
    <row r="1579" spans="1:76" ht="15.5" x14ac:dyDescent="0.35">
      <c r="A1579" s="34"/>
      <c r="B1579" s="34"/>
      <c r="C1579" s="34"/>
      <c r="D1579" s="34"/>
      <c r="E1579" s="357" t="s">
        <v>2310</v>
      </c>
      <c r="F1579" s="357" t="s">
        <v>2311</v>
      </c>
      <c r="G1579" s="359">
        <v>2005</v>
      </c>
      <c r="H1579" s="34"/>
      <c r="I1579" s="34"/>
      <c r="J1579" s="357"/>
      <c r="K1579" s="39" t="s">
        <v>80</v>
      </c>
      <c r="L1579" s="39" t="s">
        <v>89</v>
      </c>
      <c r="M1579" s="39" t="s">
        <v>90</v>
      </c>
      <c r="N1579" s="39" t="s">
        <v>91</v>
      </c>
      <c r="O1579" s="39" t="s">
        <v>102</v>
      </c>
      <c r="P1579" s="39" t="s">
        <v>103</v>
      </c>
      <c r="Q1579" s="39" t="s">
        <v>104</v>
      </c>
      <c r="R1579" s="357" t="s">
        <v>105</v>
      </c>
      <c r="S1579" s="357" t="s">
        <v>105</v>
      </c>
      <c r="T1579" s="34" t="s">
        <v>2153</v>
      </c>
      <c r="U1579" s="39" t="s">
        <v>31</v>
      </c>
      <c r="V1579" s="35" t="s">
        <v>31</v>
      </c>
      <c r="W1579" s="34" t="s">
        <v>280</v>
      </c>
      <c r="X1579" s="35" t="s">
        <v>284</v>
      </c>
      <c r="Y1579" s="357"/>
      <c r="Z1579" s="39" t="s">
        <v>239</v>
      </c>
      <c r="AA1579" s="112" t="s">
        <v>239</v>
      </c>
      <c r="AB1579" s="34">
        <v>2</v>
      </c>
      <c r="AC1579" s="41">
        <v>48</v>
      </c>
      <c r="AD1579" s="341" t="s">
        <v>295</v>
      </c>
      <c r="AE1579" s="41" t="s">
        <v>2348</v>
      </c>
      <c r="AF1579" s="332" t="s">
        <v>240</v>
      </c>
      <c r="AG1579" s="34" t="s">
        <v>478</v>
      </c>
      <c r="AH1579" s="352"/>
      <c r="AI1579" s="358">
        <v>175.26</v>
      </c>
      <c r="AJ1579" s="34"/>
      <c r="AK1579" s="34"/>
      <c r="AL1579" s="355">
        <v>6.9264285714285716</v>
      </c>
      <c r="AM1579" s="44">
        <v>13.186354741999999</v>
      </c>
      <c r="AN1579" s="44">
        <v>9.6958719999999996</v>
      </c>
      <c r="AO1579" s="111">
        <v>4</v>
      </c>
      <c r="AP1579" s="111"/>
      <c r="AQ1579" s="111"/>
      <c r="AR1579" s="335"/>
      <c r="AS1579" s="111"/>
      <c r="AT1579" s="111"/>
      <c r="AU1579" s="111"/>
      <c r="AV1579" s="357" t="s">
        <v>2312</v>
      </c>
      <c r="AW1579" s="354" t="s">
        <v>2347</v>
      </c>
      <c r="AX1579" s="352">
        <v>25</v>
      </c>
      <c r="AY1579" s="352">
        <v>6.9264285714285716</v>
      </c>
      <c r="BA1579" s="334">
        <v>13.186354741999999</v>
      </c>
      <c r="BB1579" s="356"/>
      <c r="BC1579" s="352">
        <v>9.6958719999999996</v>
      </c>
      <c r="BD1579" s="352"/>
      <c r="BE1579" s="34"/>
      <c r="BF1579" s="34"/>
      <c r="BG1579" s="34"/>
      <c r="BH1579" s="352"/>
      <c r="BI1579" s="352"/>
      <c r="BJ1579" s="354">
        <v>10</v>
      </c>
      <c r="BK1579" s="355">
        <v>3.4766700000000004</v>
      </c>
      <c r="BL1579" s="355">
        <v>1.0696399999999999</v>
      </c>
      <c r="BM1579" s="360">
        <v>4.601</v>
      </c>
      <c r="BN1579" s="360">
        <v>1.2402520000000001</v>
      </c>
      <c r="BO1579" s="355">
        <v>5.4873099999999999</v>
      </c>
      <c r="BP1579" s="360">
        <v>4.2699999999999996</v>
      </c>
      <c r="BQ1579" s="360">
        <v>12</v>
      </c>
      <c r="BR1579" s="353" t="s">
        <v>2314</v>
      </c>
      <c r="BS1579" s="34"/>
      <c r="BT1579" s="352"/>
      <c r="BU1579" s="352"/>
      <c r="BV1579" s="34"/>
      <c r="BW1579" s="34"/>
      <c r="BX1579" s="34"/>
    </row>
    <row r="1580" spans="1:76" ht="15.5" x14ac:dyDescent="0.35">
      <c r="A1580" s="34"/>
      <c r="B1580" s="34"/>
      <c r="C1580" s="34"/>
      <c r="D1580" s="34"/>
      <c r="E1580" s="357" t="s">
        <v>2310</v>
      </c>
      <c r="F1580" s="357" t="s">
        <v>2311</v>
      </c>
      <c r="G1580" s="359">
        <v>2005</v>
      </c>
      <c r="H1580" s="34"/>
      <c r="I1580" s="34"/>
      <c r="J1580" s="357"/>
      <c r="K1580" s="39" t="s">
        <v>80</v>
      </c>
      <c r="L1580" s="39" t="s">
        <v>89</v>
      </c>
      <c r="M1580" s="39" t="s">
        <v>90</v>
      </c>
      <c r="N1580" s="39" t="s">
        <v>91</v>
      </c>
      <c r="O1580" s="39" t="s">
        <v>102</v>
      </c>
      <c r="P1580" s="39" t="s">
        <v>103</v>
      </c>
      <c r="Q1580" s="39" t="s">
        <v>104</v>
      </c>
      <c r="R1580" s="357" t="s">
        <v>105</v>
      </c>
      <c r="S1580" s="357" t="s">
        <v>105</v>
      </c>
      <c r="T1580" s="34" t="s">
        <v>2153</v>
      </c>
      <c r="U1580" s="39" t="s">
        <v>31</v>
      </c>
      <c r="V1580" s="35" t="s">
        <v>31</v>
      </c>
      <c r="W1580" s="34" t="s">
        <v>280</v>
      </c>
      <c r="X1580" s="35" t="s">
        <v>284</v>
      </c>
      <c r="Y1580" s="357"/>
      <c r="Z1580" s="39" t="s">
        <v>239</v>
      </c>
      <c r="AA1580" s="112" t="s">
        <v>239</v>
      </c>
      <c r="AB1580" s="34">
        <v>2</v>
      </c>
      <c r="AC1580" s="41">
        <v>48</v>
      </c>
      <c r="AD1580" s="341" t="s">
        <v>295</v>
      </c>
      <c r="AE1580" s="41" t="s">
        <v>2349</v>
      </c>
      <c r="AF1580" s="332" t="s">
        <v>240</v>
      </c>
      <c r="AG1580" s="34" t="s">
        <v>478</v>
      </c>
      <c r="AH1580" s="352"/>
      <c r="AI1580" s="358">
        <v>19.875499999999999</v>
      </c>
      <c r="AJ1580" s="34"/>
      <c r="AK1580" s="34"/>
      <c r="AL1580" s="355">
        <v>6.8421428571428571</v>
      </c>
      <c r="AM1580" s="44">
        <v>10.655558405800001</v>
      </c>
      <c r="AN1580" s="44">
        <v>3.852992</v>
      </c>
      <c r="AO1580" s="111">
        <v>4</v>
      </c>
      <c r="AP1580" s="111"/>
      <c r="AQ1580" s="111"/>
      <c r="AR1580" s="335"/>
      <c r="AS1580" s="111"/>
      <c r="AT1580" s="111"/>
      <c r="AU1580" s="111"/>
      <c r="AV1580" s="357" t="s">
        <v>2312</v>
      </c>
      <c r="AW1580" s="354" t="s">
        <v>2350</v>
      </c>
      <c r="AX1580" s="352">
        <v>25</v>
      </c>
      <c r="AY1580" s="352">
        <v>6.8421428571428571</v>
      </c>
      <c r="BA1580" s="334">
        <v>10.655558405800001</v>
      </c>
      <c r="BB1580" s="356"/>
      <c r="BC1580" s="352">
        <v>3.852992</v>
      </c>
      <c r="BD1580" s="352"/>
      <c r="BE1580" s="34"/>
      <c r="BF1580" s="34"/>
      <c r="BG1580" s="34"/>
      <c r="BH1580" s="352"/>
      <c r="BI1580" s="352"/>
      <c r="BJ1580" s="354">
        <v>10</v>
      </c>
      <c r="BK1580" s="355">
        <v>2.4180300000000003</v>
      </c>
      <c r="BL1580" s="355">
        <v>1.096381</v>
      </c>
      <c r="BM1580" s="360">
        <v>9.0356489666666651</v>
      </c>
      <c r="BN1580" s="360">
        <v>1.0901080000000001</v>
      </c>
      <c r="BO1580" s="355">
        <v>12.9735</v>
      </c>
      <c r="BP1580" s="360">
        <v>4.1961807886365987</v>
      </c>
      <c r="BQ1580" s="360">
        <v>9.3333333333333339</v>
      </c>
      <c r="BR1580" s="353" t="s">
        <v>2314</v>
      </c>
      <c r="BS1580" s="34"/>
      <c r="BT1580" s="352"/>
      <c r="BU1580" s="352"/>
      <c r="BV1580" s="34"/>
      <c r="BW1580" s="34"/>
      <c r="BX1580" s="34"/>
    </row>
    <row r="1581" spans="1:76" ht="15.5" x14ac:dyDescent="0.35">
      <c r="A1581" s="34"/>
      <c r="B1581" s="34"/>
      <c r="C1581" s="34"/>
      <c r="D1581" s="34"/>
      <c r="E1581" s="357" t="s">
        <v>2310</v>
      </c>
      <c r="F1581" s="357" t="s">
        <v>2311</v>
      </c>
      <c r="G1581" s="359">
        <v>2005</v>
      </c>
      <c r="H1581" s="34"/>
      <c r="I1581" s="34"/>
      <c r="J1581" s="357"/>
      <c r="K1581" s="39" t="s">
        <v>80</v>
      </c>
      <c r="L1581" s="39" t="s">
        <v>89</v>
      </c>
      <c r="M1581" s="39" t="s">
        <v>90</v>
      </c>
      <c r="N1581" s="39" t="s">
        <v>91</v>
      </c>
      <c r="O1581" s="39" t="s">
        <v>102</v>
      </c>
      <c r="P1581" s="39" t="s">
        <v>103</v>
      </c>
      <c r="Q1581" s="39" t="s">
        <v>104</v>
      </c>
      <c r="R1581" s="357" t="s">
        <v>105</v>
      </c>
      <c r="S1581" s="357" t="s">
        <v>105</v>
      </c>
      <c r="T1581" s="34" t="s">
        <v>2153</v>
      </c>
      <c r="U1581" s="39" t="s">
        <v>31</v>
      </c>
      <c r="V1581" s="35" t="s">
        <v>31</v>
      </c>
      <c r="W1581" s="34" t="s">
        <v>280</v>
      </c>
      <c r="X1581" s="35" t="s">
        <v>284</v>
      </c>
      <c r="Y1581" s="357"/>
      <c r="Z1581" s="39" t="s">
        <v>239</v>
      </c>
      <c r="AA1581" s="112" t="s">
        <v>239</v>
      </c>
      <c r="AB1581" s="34">
        <v>2</v>
      </c>
      <c r="AC1581" s="41">
        <v>48</v>
      </c>
      <c r="AD1581" s="341" t="s">
        <v>295</v>
      </c>
      <c r="AE1581" s="41" t="s">
        <v>2351</v>
      </c>
      <c r="AF1581" s="332" t="s">
        <v>240</v>
      </c>
      <c r="AG1581" s="34" t="s">
        <v>478</v>
      </c>
      <c r="AH1581" s="352"/>
      <c r="AI1581" s="358">
        <v>91.44</v>
      </c>
      <c r="AJ1581" s="34"/>
      <c r="AK1581" s="34"/>
      <c r="AL1581" s="355">
        <v>7.0149999999999997</v>
      </c>
      <c r="AM1581" s="44">
        <v>14.2156653012</v>
      </c>
      <c r="AN1581" s="44">
        <v>9.4263559999999984</v>
      </c>
      <c r="AO1581" s="111">
        <v>4</v>
      </c>
      <c r="AP1581" s="111"/>
      <c r="AQ1581" s="111"/>
      <c r="AR1581" s="335"/>
      <c r="AS1581" s="111"/>
      <c r="AT1581" s="111"/>
      <c r="AU1581" s="111"/>
      <c r="AV1581" s="357" t="s">
        <v>2312</v>
      </c>
      <c r="AW1581" s="354" t="s">
        <v>2350</v>
      </c>
      <c r="AX1581" s="352">
        <v>25</v>
      </c>
      <c r="AY1581" s="352">
        <v>7.0149999999999997</v>
      </c>
      <c r="BA1581" s="334">
        <v>14.2156653012</v>
      </c>
      <c r="BB1581" s="356"/>
      <c r="BC1581" s="352">
        <v>9.4263559999999984</v>
      </c>
      <c r="BD1581" s="352"/>
      <c r="BE1581" s="34"/>
      <c r="BF1581" s="34"/>
      <c r="BG1581" s="34"/>
      <c r="BH1581" s="352"/>
      <c r="BI1581" s="352"/>
      <c r="BJ1581" s="354">
        <v>10</v>
      </c>
      <c r="BK1581" s="355">
        <v>3.38043</v>
      </c>
      <c r="BL1581" s="355">
        <v>1.371084</v>
      </c>
      <c r="BM1581" s="360">
        <v>4.8775000000000004</v>
      </c>
      <c r="BN1581" s="360">
        <v>5.5522</v>
      </c>
      <c r="BO1581" s="355">
        <v>8.043569999999999</v>
      </c>
      <c r="BP1581" s="360">
        <v>5.5501991666666664</v>
      </c>
      <c r="BQ1581" s="360">
        <v>8</v>
      </c>
      <c r="BR1581" s="353" t="s">
        <v>2314</v>
      </c>
      <c r="BS1581" s="34"/>
      <c r="BT1581" s="352"/>
      <c r="BU1581" s="352"/>
      <c r="BV1581" s="34"/>
      <c r="BW1581" s="34"/>
      <c r="BX1581" s="34"/>
    </row>
    <row r="1582" spans="1:76" ht="15.5" x14ac:dyDescent="0.35">
      <c r="A1582" s="34"/>
      <c r="B1582" s="34"/>
      <c r="C1582" s="34"/>
      <c r="D1582" s="34"/>
      <c r="E1582" s="357" t="s">
        <v>2310</v>
      </c>
      <c r="F1582" s="357" t="s">
        <v>2311</v>
      </c>
      <c r="G1582" s="359">
        <v>2005</v>
      </c>
      <c r="H1582" s="34"/>
      <c r="I1582" s="34"/>
      <c r="J1582" s="357"/>
      <c r="K1582" s="39" t="s">
        <v>80</v>
      </c>
      <c r="L1582" s="39" t="s">
        <v>89</v>
      </c>
      <c r="M1582" s="39" t="s">
        <v>90</v>
      </c>
      <c r="N1582" s="39" t="s">
        <v>91</v>
      </c>
      <c r="O1582" s="39" t="s">
        <v>102</v>
      </c>
      <c r="P1582" s="39" t="s">
        <v>103</v>
      </c>
      <c r="Q1582" s="39" t="s">
        <v>104</v>
      </c>
      <c r="R1582" s="357" t="s">
        <v>105</v>
      </c>
      <c r="S1582" s="357" t="s">
        <v>105</v>
      </c>
      <c r="T1582" s="34" t="s">
        <v>2153</v>
      </c>
      <c r="U1582" s="39" t="s">
        <v>31</v>
      </c>
      <c r="V1582" s="35" t="s">
        <v>31</v>
      </c>
      <c r="W1582" s="34" t="s">
        <v>280</v>
      </c>
      <c r="X1582" s="35" t="s">
        <v>284</v>
      </c>
      <c r="Y1582" s="357"/>
      <c r="Z1582" s="39" t="s">
        <v>239</v>
      </c>
      <c r="AA1582" s="112" t="s">
        <v>239</v>
      </c>
      <c r="AB1582" s="34">
        <v>2</v>
      </c>
      <c r="AC1582" s="41">
        <v>48</v>
      </c>
      <c r="AD1582" s="341" t="s">
        <v>295</v>
      </c>
      <c r="AE1582" s="41" t="s">
        <v>2352</v>
      </c>
      <c r="AF1582" s="332" t="s">
        <v>240</v>
      </c>
      <c r="AG1582" s="34" t="s">
        <v>478</v>
      </c>
      <c r="AH1582" s="352"/>
      <c r="AI1582" s="358">
        <v>80.010000000000005</v>
      </c>
      <c r="AJ1582" s="34"/>
      <c r="AK1582" s="34"/>
      <c r="AL1582" s="355">
        <v>6.8103174603174601</v>
      </c>
      <c r="AM1582" s="44">
        <v>13.862347120599999</v>
      </c>
      <c r="AN1582" s="44">
        <v>7.3056510999999995</v>
      </c>
      <c r="AO1582" s="111">
        <v>4</v>
      </c>
      <c r="AP1582" s="111"/>
      <c r="AQ1582" s="111"/>
      <c r="AR1582" s="335"/>
      <c r="AS1582" s="111"/>
      <c r="AT1582" s="111"/>
      <c r="AU1582" s="111"/>
      <c r="AV1582" s="357" t="s">
        <v>2312</v>
      </c>
      <c r="AW1582" s="354" t="s">
        <v>2350</v>
      </c>
      <c r="AX1582" s="352">
        <v>25</v>
      </c>
      <c r="AY1582" s="352">
        <v>6.8103174603174601</v>
      </c>
      <c r="BA1582" s="334">
        <v>13.862347120599999</v>
      </c>
      <c r="BB1582" s="356"/>
      <c r="BC1582" s="352">
        <v>7.3056510999999995</v>
      </c>
      <c r="BD1582" s="352"/>
      <c r="BE1582" s="34"/>
      <c r="BF1582" s="34"/>
      <c r="BG1582" s="34"/>
      <c r="BH1582" s="352"/>
      <c r="BI1582" s="352"/>
      <c r="BJ1582" s="354">
        <v>10</v>
      </c>
      <c r="BK1582" s="355">
        <v>3.4726600000000003</v>
      </c>
      <c r="BL1582" s="355">
        <v>1.2325169999999999</v>
      </c>
      <c r="BM1582" s="360">
        <v>3.9810000000000003</v>
      </c>
      <c r="BN1582" s="360">
        <v>0.89030700000000007</v>
      </c>
      <c r="BO1582" s="355">
        <v>7.1210100000000001</v>
      </c>
      <c r="BP1582" s="360">
        <v>4.17</v>
      </c>
      <c r="BQ1582" s="360">
        <v>10.666666666666666</v>
      </c>
      <c r="BR1582" s="353" t="s">
        <v>2314</v>
      </c>
      <c r="BS1582" s="34"/>
      <c r="BT1582" s="352"/>
      <c r="BU1582" s="352"/>
      <c r="BV1582" s="34"/>
      <c r="BW1582" s="34"/>
      <c r="BX1582" s="34"/>
    </row>
    <row r="1583" spans="1:76" ht="15.5" x14ac:dyDescent="0.35">
      <c r="A1583" s="34"/>
      <c r="B1583" s="34"/>
      <c r="C1583" s="34"/>
      <c r="D1583" s="34"/>
      <c r="E1583" s="357" t="s">
        <v>2310</v>
      </c>
      <c r="F1583" s="357" t="s">
        <v>2311</v>
      </c>
      <c r="G1583" s="359">
        <v>2005</v>
      </c>
      <c r="H1583" s="34"/>
      <c r="I1583" s="34"/>
      <c r="J1583" s="357"/>
      <c r="K1583" s="39" t="s">
        <v>80</v>
      </c>
      <c r="L1583" s="39" t="s">
        <v>89</v>
      </c>
      <c r="M1583" s="39" t="s">
        <v>90</v>
      </c>
      <c r="N1583" s="39" t="s">
        <v>91</v>
      </c>
      <c r="O1583" s="39" t="s">
        <v>102</v>
      </c>
      <c r="P1583" s="39" t="s">
        <v>103</v>
      </c>
      <c r="Q1583" s="39" t="s">
        <v>104</v>
      </c>
      <c r="R1583" s="357" t="s">
        <v>105</v>
      </c>
      <c r="S1583" s="357" t="s">
        <v>105</v>
      </c>
      <c r="T1583" s="34" t="s">
        <v>2153</v>
      </c>
      <c r="U1583" s="39" t="s">
        <v>31</v>
      </c>
      <c r="V1583" s="35" t="s">
        <v>31</v>
      </c>
      <c r="W1583" s="34" t="s">
        <v>280</v>
      </c>
      <c r="X1583" s="35" t="s">
        <v>284</v>
      </c>
      <c r="Y1583" s="357"/>
      <c r="Z1583" s="39" t="s">
        <v>239</v>
      </c>
      <c r="AA1583" s="112" t="s">
        <v>239</v>
      </c>
      <c r="AB1583" s="34">
        <v>2</v>
      </c>
      <c r="AC1583" s="41">
        <v>48</v>
      </c>
      <c r="AD1583" s="341" t="s">
        <v>295</v>
      </c>
      <c r="AE1583" s="41" t="s">
        <v>2353</v>
      </c>
      <c r="AF1583" s="332" t="s">
        <v>240</v>
      </c>
      <c r="AG1583" s="34" t="s">
        <v>478</v>
      </c>
      <c r="AH1583" s="352"/>
      <c r="AI1583" s="358">
        <v>73.66</v>
      </c>
      <c r="AJ1583" s="34"/>
      <c r="AK1583" s="34"/>
      <c r="AL1583" s="355">
        <v>7.5765079365079364</v>
      </c>
      <c r="AM1583" s="44">
        <v>20.265701447200001</v>
      </c>
      <c r="AN1583" s="44">
        <v>4.0354122285714293</v>
      </c>
      <c r="AO1583" s="111">
        <v>4</v>
      </c>
      <c r="AP1583" s="111"/>
      <c r="AQ1583" s="111"/>
      <c r="AR1583" s="335"/>
      <c r="AS1583" s="111"/>
      <c r="AT1583" s="111"/>
      <c r="AU1583" s="111"/>
      <c r="AV1583" s="357" t="s">
        <v>2312</v>
      </c>
      <c r="AW1583" s="354" t="s">
        <v>2354</v>
      </c>
      <c r="AX1583" s="352">
        <v>25</v>
      </c>
      <c r="AY1583" s="352">
        <v>7.5765079365079364</v>
      </c>
      <c r="BA1583" s="334">
        <v>20.265701447200001</v>
      </c>
      <c r="BB1583" s="356"/>
      <c r="BC1583" s="352">
        <v>4.0354122285714293</v>
      </c>
      <c r="BD1583" s="352"/>
      <c r="BE1583" s="34"/>
      <c r="BF1583" s="34"/>
      <c r="BG1583" s="34"/>
      <c r="BH1583" s="352"/>
      <c r="BI1583" s="352"/>
      <c r="BJ1583" s="354">
        <v>10</v>
      </c>
      <c r="BK1583" s="355">
        <v>4.4912000000000001</v>
      </c>
      <c r="BL1583" s="355">
        <v>2.1490040000000001</v>
      </c>
      <c r="BM1583" s="360">
        <v>4.9104908999999992</v>
      </c>
      <c r="BN1583" s="360">
        <v>1.3802299999999998</v>
      </c>
      <c r="BO1583" s="355">
        <v>2.4889899999999998</v>
      </c>
      <c r="BP1583" s="360">
        <v>4.2502728236391407</v>
      </c>
      <c r="BQ1583" s="360">
        <v>22.666666666666668</v>
      </c>
      <c r="BR1583" s="353" t="s">
        <v>2314</v>
      </c>
      <c r="BS1583" s="34"/>
      <c r="BT1583" s="352"/>
      <c r="BU1583" s="352"/>
      <c r="BV1583" s="34"/>
      <c r="BW1583" s="34"/>
      <c r="BX1583" s="34"/>
    </row>
    <row r="1584" spans="1:76" ht="15.5" x14ac:dyDescent="0.35">
      <c r="A1584" s="34"/>
      <c r="B1584" s="34"/>
      <c r="C1584" s="34"/>
      <c r="D1584" s="34"/>
      <c r="E1584" s="357" t="s">
        <v>2310</v>
      </c>
      <c r="F1584" s="357" t="s">
        <v>2311</v>
      </c>
      <c r="G1584" s="359">
        <v>2005</v>
      </c>
      <c r="H1584" s="34"/>
      <c r="I1584" s="34"/>
      <c r="J1584" s="357"/>
      <c r="K1584" s="39" t="s">
        <v>80</v>
      </c>
      <c r="L1584" s="39" t="s">
        <v>89</v>
      </c>
      <c r="M1584" s="39" t="s">
        <v>90</v>
      </c>
      <c r="N1584" s="39" t="s">
        <v>91</v>
      </c>
      <c r="O1584" s="39" t="s">
        <v>102</v>
      </c>
      <c r="P1584" s="39" t="s">
        <v>103</v>
      </c>
      <c r="Q1584" s="39" t="s">
        <v>104</v>
      </c>
      <c r="R1584" s="357" t="s">
        <v>105</v>
      </c>
      <c r="S1584" s="357" t="s">
        <v>105</v>
      </c>
      <c r="T1584" s="34" t="s">
        <v>2153</v>
      </c>
      <c r="U1584" s="39" t="s">
        <v>31</v>
      </c>
      <c r="V1584" s="35" t="s">
        <v>31</v>
      </c>
      <c r="W1584" s="34" t="s">
        <v>280</v>
      </c>
      <c r="X1584" s="35" t="s">
        <v>284</v>
      </c>
      <c r="Y1584" s="357"/>
      <c r="Z1584" s="39" t="s">
        <v>239</v>
      </c>
      <c r="AA1584" s="112" t="s">
        <v>239</v>
      </c>
      <c r="AB1584" s="34">
        <v>2</v>
      </c>
      <c r="AC1584" s="41">
        <v>48</v>
      </c>
      <c r="AD1584" s="341" t="s">
        <v>295</v>
      </c>
      <c r="AE1584" s="41" t="s">
        <v>2355</v>
      </c>
      <c r="AF1584" s="332" t="s">
        <v>240</v>
      </c>
      <c r="AG1584" s="34" t="s">
        <v>478</v>
      </c>
      <c r="AH1584" s="352"/>
      <c r="AI1584" s="358">
        <v>268.7</v>
      </c>
      <c r="AJ1584" s="34"/>
      <c r="AK1584" s="34"/>
      <c r="AL1584" s="355">
        <v>7.2878571428571419</v>
      </c>
      <c r="AM1584" s="44">
        <v>18.479338976000001</v>
      </c>
      <c r="AN1584" s="44">
        <v>7.8992966666666673</v>
      </c>
      <c r="AO1584" s="111">
        <v>4</v>
      </c>
      <c r="AP1584" s="111"/>
      <c r="AQ1584" s="111"/>
      <c r="AR1584" s="335"/>
      <c r="AS1584" s="111"/>
      <c r="AT1584" s="111"/>
      <c r="AU1584" s="111"/>
      <c r="AV1584" s="357" t="s">
        <v>2312</v>
      </c>
      <c r="AW1584" s="354" t="s">
        <v>2356</v>
      </c>
      <c r="AX1584" s="352">
        <v>25</v>
      </c>
      <c r="AY1584" s="352">
        <v>7.2878571428571419</v>
      </c>
      <c r="BA1584" s="334">
        <v>18.479338976000001</v>
      </c>
      <c r="BB1584" s="356"/>
      <c r="BC1584" s="352">
        <v>7.8992966666666673</v>
      </c>
      <c r="BD1584" s="352"/>
      <c r="BE1584" s="34"/>
      <c r="BF1584" s="34"/>
      <c r="BG1584" s="34"/>
      <c r="BH1584" s="352"/>
      <c r="BI1584" s="352"/>
      <c r="BJ1584" s="354">
        <v>10</v>
      </c>
      <c r="BK1584" s="355">
        <v>3.9286166666666666</v>
      </c>
      <c r="BL1584" s="355">
        <v>2.0584033333333336</v>
      </c>
      <c r="BM1584" s="360">
        <v>4.1097049333333331</v>
      </c>
      <c r="BN1584" s="360">
        <v>1.5104330000000001</v>
      </c>
      <c r="BO1584" s="355">
        <v>3.5552209579183209</v>
      </c>
      <c r="BP1584" s="360">
        <v>2.8</v>
      </c>
      <c r="BQ1584" s="360">
        <v>20</v>
      </c>
      <c r="BR1584" s="353" t="s">
        <v>2314</v>
      </c>
      <c r="BS1584" s="34"/>
      <c r="BT1584" s="352"/>
      <c r="BU1584" s="352"/>
      <c r="BV1584" s="34"/>
      <c r="BW1584" s="34"/>
      <c r="BX1584" s="34"/>
    </row>
    <row r="1585" spans="1:76" ht="15.5" x14ac:dyDescent="0.35">
      <c r="A1585" s="34"/>
      <c r="B1585" s="34"/>
      <c r="C1585" s="34"/>
      <c r="D1585" s="34"/>
      <c r="E1585" s="357" t="s">
        <v>2310</v>
      </c>
      <c r="F1585" s="357" t="s">
        <v>2311</v>
      </c>
      <c r="G1585" s="359">
        <v>2005</v>
      </c>
      <c r="H1585" s="34"/>
      <c r="I1585" s="34"/>
      <c r="J1585" s="357"/>
      <c r="K1585" s="39" t="s">
        <v>80</v>
      </c>
      <c r="L1585" s="39" t="s">
        <v>89</v>
      </c>
      <c r="M1585" s="39" t="s">
        <v>90</v>
      </c>
      <c r="N1585" s="39" t="s">
        <v>91</v>
      </c>
      <c r="O1585" s="39" t="s">
        <v>102</v>
      </c>
      <c r="P1585" s="39" t="s">
        <v>103</v>
      </c>
      <c r="Q1585" s="39" t="s">
        <v>104</v>
      </c>
      <c r="R1585" s="357" t="s">
        <v>105</v>
      </c>
      <c r="S1585" s="357" t="s">
        <v>105</v>
      </c>
      <c r="T1585" s="34" t="s">
        <v>2153</v>
      </c>
      <c r="U1585" s="39" t="s">
        <v>31</v>
      </c>
      <c r="V1585" s="35" t="s">
        <v>31</v>
      </c>
      <c r="W1585" s="34" t="s">
        <v>280</v>
      </c>
      <c r="X1585" s="35" t="s">
        <v>284</v>
      </c>
      <c r="Y1585" s="357"/>
      <c r="Z1585" s="39" t="s">
        <v>239</v>
      </c>
      <c r="AA1585" s="112" t="s">
        <v>239</v>
      </c>
      <c r="AB1585" s="34">
        <v>2</v>
      </c>
      <c r="AC1585" s="41">
        <v>48</v>
      </c>
      <c r="AD1585" s="341" t="s">
        <v>295</v>
      </c>
      <c r="AE1585" s="41" t="s">
        <v>2357</v>
      </c>
      <c r="AF1585" s="332" t="s">
        <v>240</v>
      </c>
      <c r="AG1585" s="34" t="s">
        <v>478</v>
      </c>
      <c r="AH1585" s="352"/>
      <c r="AI1585" s="358">
        <v>23.368000000000002</v>
      </c>
      <c r="AJ1585" s="34"/>
      <c r="AK1585" s="34"/>
      <c r="AL1585" s="355">
        <v>7.2865873015873008</v>
      </c>
      <c r="AM1585" s="44">
        <v>54.131578490000003</v>
      </c>
      <c r="AN1585" s="44">
        <v>2.7779363428571426</v>
      </c>
      <c r="AO1585" s="111">
        <v>4</v>
      </c>
      <c r="AP1585" s="111"/>
      <c r="AQ1585" s="111"/>
      <c r="AR1585" s="335"/>
      <c r="AS1585" s="111"/>
      <c r="AT1585" s="111"/>
      <c r="AU1585" s="111"/>
      <c r="AV1585" s="357" t="s">
        <v>2312</v>
      </c>
      <c r="AW1585" s="354" t="s">
        <v>2358</v>
      </c>
      <c r="AX1585" s="352">
        <v>25</v>
      </c>
      <c r="AY1585" s="352">
        <v>7.2865873015873008</v>
      </c>
      <c r="BA1585" s="334">
        <v>54.131578490000003</v>
      </c>
      <c r="BB1585" s="356"/>
      <c r="BC1585" s="352">
        <v>2.7779363428571426</v>
      </c>
      <c r="BD1585" s="352"/>
      <c r="BE1585" s="34"/>
      <c r="BF1585" s="34"/>
      <c r="BG1585" s="34"/>
      <c r="BH1585" s="352"/>
      <c r="BI1585" s="352"/>
      <c r="BJ1585" s="354">
        <v>10</v>
      </c>
      <c r="BK1585" s="355">
        <v>3.8415800000000004</v>
      </c>
      <c r="BL1585" s="355">
        <v>10.57485</v>
      </c>
      <c r="BM1585" s="360">
        <v>4.6857388666666671</v>
      </c>
      <c r="BN1585" s="360">
        <v>1.520208</v>
      </c>
      <c r="BO1585" s="355">
        <v>3.0271499999999998</v>
      </c>
      <c r="BP1585" s="360">
        <v>2.847651186519494</v>
      </c>
      <c r="BQ1585" s="360">
        <v>21.333333333333332</v>
      </c>
      <c r="BR1585" s="353" t="s">
        <v>2314</v>
      </c>
      <c r="BS1585" s="34"/>
      <c r="BT1585" s="352"/>
      <c r="BU1585" s="352"/>
      <c r="BV1585" s="34"/>
      <c r="BW1585" s="34"/>
      <c r="BX1585" s="34"/>
    </row>
    <row r="1586" spans="1:76" ht="15.5" x14ac:dyDescent="0.35">
      <c r="A1586" s="34"/>
      <c r="B1586" s="34"/>
      <c r="C1586" s="34"/>
      <c r="D1586" s="34"/>
      <c r="E1586" s="357" t="s">
        <v>2310</v>
      </c>
      <c r="F1586" s="357" t="s">
        <v>2311</v>
      </c>
      <c r="G1586" s="359">
        <v>2005</v>
      </c>
      <c r="H1586" s="34"/>
      <c r="I1586" s="34"/>
      <c r="J1586" s="357"/>
      <c r="K1586" s="39" t="s">
        <v>80</v>
      </c>
      <c r="L1586" s="39" t="s">
        <v>89</v>
      </c>
      <c r="M1586" s="39" t="s">
        <v>90</v>
      </c>
      <c r="N1586" s="39" t="s">
        <v>91</v>
      </c>
      <c r="O1586" s="39" t="s">
        <v>102</v>
      </c>
      <c r="P1586" s="39" t="s">
        <v>103</v>
      </c>
      <c r="Q1586" s="39" t="s">
        <v>104</v>
      </c>
      <c r="R1586" s="357" t="s">
        <v>105</v>
      </c>
      <c r="S1586" s="357" t="s">
        <v>105</v>
      </c>
      <c r="T1586" s="34" t="s">
        <v>2153</v>
      </c>
      <c r="U1586" s="39" t="s">
        <v>31</v>
      </c>
      <c r="V1586" s="35" t="s">
        <v>31</v>
      </c>
      <c r="W1586" s="34" t="s">
        <v>280</v>
      </c>
      <c r="X1586" s="35" t="s">
        <v>284</v>
      </c>
      <c r="Y1586" s="357"/>
      <c r="Z1586" s="39" t="s">
        <v>239</v>
      </c>
      <c r="AA1586" s="112" t="s">
        <v>239</v>
      </c>
      <c r="AB1586" s="34">
        <v>2</v>
      </c>
      <c r="AC1586" s="41">
        <v>48</v>
      </c>
      <c r="AD1586" s="341" t="s">
        <v>295</v>
      </c>
      <c r="AE1586" s="41" t="s">
        <v>2359</v>
      </c>
      <c r="AF1586" s="332" t="s">
        <v>240</v>
      </c>
      <c r="AG1586" s="34" t="s">
        <v>478</v>
      </c>
      <c r="AH1586" s="352"/>
      <c r="AI1586" s="358">
        <v>42.2</v>
      </c>
      <c r="AJ1586" s="34"/>
      <c r="AK1586" s="34"/>
      <c r="AL1586" s="355">
        <v>7.28</v>
      </c>
      <c r="AM1586" s="44">
        <v>16.83108416133333</v>
      </c>
      <c r="AN1586" s="44">
        <v>2.9904220000000001</v>
      </c>
      <c r="AO1586" s="111">
        <v>4</v>
      </c>
      <c r="AP1586" s="111"/>
      <c r="AQ1586" s="111"/>
      <c r="AR1586" s="335"/>
      <c r="AS1586" s="111"/>
      <c r="AT1586" s="111"/>
      <c r="AU1586" s="111"/>
      <c r="AV1586" s="357" t="s">
        <v>2312</v>
      </c>
      <c r="AW1586" s="354" t="s">
        <v>2358</v>
      </c>
      <c r="AX1586" s="352">
        <v>25</v>
      </c>
      <c r="AY1586" s="352">
        <v>7.28</v>
      </c>
      <c r="BA1586" s="334">
        <v>16.83108416133333</v>
      </c>
      <c r="BB1586" s="356"/>
      <c r="BC1586" s="352">
        <v>2.9904220000000001</v>
      </c>
      <c r="BD1586" s="352"/>
      <c r="BE1586" s="34"/>
      <c r="BF1586" s="34"/>
      <c r="BG1586" s="34"/>
      <c r="BH1586" s="352"/>
      <c r="BI1586" s="352"/>
      <c r="BJ1586" s="354">
        <v>10</v>
      </c>
      <c r="BK1586" s="355">
        <v>4.6592599999999997</v>
      </c>
      <c r="BL1586" s="355">
        <v>1.2338933333333333</v>
      </c>
      <c r="BM1586" s="360">
        <v>4.5333356333333334</v>
      </c>
      <c r="BN1586" s="360">
        <v>1.7802229999999999</v>
      </c>
      <c r="BO1586" s="355">
        <v>8.1163520166615974</v>
      </c>
      <c r="BP1586" s="360">
        <v>2.8</v>
      </c>
      <c r="BQ1586" s="360">
        <v>17.333333333333332</v>
      </c>
      <c r="BR1586" s="353" t="s">
        <v>2314</v>
      </c>
      <c r="BS1586" s="34"/>
      <c r="BT1586" s="352"/>
      <c r="BU1586" s="352"/>
      <c r="BV1586" s="34"/>
      <c r="BW1586" s="34"/>
      <c r="BX1586" s="34"/>
    </row>
    <row r="1587" spans="1:76" ht="15.5" x14ac:dyDescent="0.35">
      <c r="A1587" s="34"/>
      <c r="B1587" s="34"/>
      <c r="C1587" s="34"/>
      <c r="D1587" s="34"/>
      <c r="E1587" s="357" t="s">
        <v>2310</v>
      </c>
      <c r="F1587" s="357" t="s">
        <v>2311</v>
      </c>
      <c r="G1587" s="359">
        <v>2005</v>
      </c>
      <c r="H1587" s="34"/>
      <c r="I1587" s="34"/>
      <c r="J1587" s="357"/>
      <c r="K1587" s="39" t="s">
        <v>80</v>
      </c>
      <c r="L1587" s="39" t="s">
        <v>89</v>
      </c>
      <c r="M1587" s="39" t="s">
        <v>90</v>
      </c>
      <c r="N1587" s="39" t="s">
        <v>91</v>
      </c>
      <c r="O1587" s="39" t="s">
        <v>102</v>
      </c>
      <c r="P1587" s="39" t="s">
        <v>103</v>
      </c>
      <c r="Q1587" s="39" t="s">
        <v>104</v>
      </c>
      <c r="R1587" s="357" t="s">
        <v>105</v>
      </c>
      <c r="S1587" s="357" t="s">
        <v>105</v>
      </c>
      <c r="T1587" s="34" t="s">
        <v>2153</v>
      </c>
      <c r="U1587" s="39" t="s">
        <v>31</v>
      </c>
      <c r="V1587" s="35" t="s">
        <v>31</v>
      </c>
      <c r="W1587" s="34" t="s">
        <v>280</v>
      </c>
      <c r="X1587" s="35" t="s">
        <v>284</v>
      </c>
      <c r="Y1587" s="357"/>
      <c r="Z1587" s="39" t="s">
        <v>239</v>
      </c>
      <c r="AA1587" s="112" t="s">
        <v>239</v>
      </c>
      <c r="AB1587" s="34">
        <v>2</v>
      </c>
      <c r="AC1587" s="41">
        <v>48</v>
      </c>
      <c r="AD1587" s="341" t="s">
        <v>295</v>
      </c>
      <c r="AE1587" s="41" t="s">
        <v>2360</v>
      </c>
      <c r="AF1587" s="332" t="s">
        <v>240</v>
      </c>
      <c r="AG1587" s="34" t="s">
        <v>478</v>
      </c>
      <c r="AH1587" s="352"/>
      <c r="AI1587" s="358">
        <v>207.01</v>
      </c>
      <c r="AJ1587" s="34"/>
      <c r="AK1587" s="34"/>
      <c r="AL1587" s="355">
        <v>7.9308730158730159</v>
      </c>
      <c r="AM1587" s="44">
        <v>20.4719721162</v>
      </c>
      <c r="AN1587" s="44">
        <v>4.587014285714285</v>
      </c>
      <c r="AO1587" s="111">
        <v>4</v>
      </c>
      <c r="AP1587" s="111"/>
      <c r="AQ1587" s="111"/>
      <c r="AR1587" s="335"/>
      <c r="AS1587" s="111"/>
      <c r="AT1587" s="111"/>
      <c r="AU1587" s="111"/>
      <c r="AV1587" s="357" t="s">
        <v>2312</v>
      </c>
      <c r="AW1587" s="354" t="s">
        <v>2361</v>
      </c>
      <c r="AX1587" s="352">
        <v>25</v>
      </c>
      <c r="AY1587" s="352">
        <v>7.9308730158730159</v>
      </c>
      <c r="BA1587" s="334">
        <v>20.4719721162</v>
      </c>
      <c r="BB1587" s="356"/>
      <c r="BC1587" s="352">
        <v>4.587014285714285</v>
      </c>
      <c r="BD1587" s="352"/>
      <c r="BE1587" s="34"/>
      <c r="BF1587" s="34"/>
      <c r="BG1587" s="34"/>
      <c r="BH1587" s="352"/>
      <c r="BI1587" s="352"/>
      <c r="BJ1587" s="354">
        <v>10</v>
      </c>
      <c r="BK1587" s="355">
        <v>5.3734000000000002</v>
      </c>
      <c r="BL1587" s="355">
        <v>1.6749589999999996</v>
      </c>
      <c r="BM1587" s="360">
        <v>3.4951415666666663</v>
      </c>
      <c r="BN1587" s="360">
        <v>6.8425000000000002</v>
      </c>
      <c r="BO1587" s="355">
        <v>13.934499999999998</v>
      </c>
      <c r="BP1587" s="360">
        <v>59.356770692358076</v>
      </c>
      <c r="BQ1587" s="360">
        <v>48</v>
      </c>
      <c r="BR1587" s="353" t="s">
        <v>2314</v>
      </c>
      <c r="BS1587" s="34"/>
      <c r="BT1587" s="352"/>
      <c r="BU1587" s="352"/>
      <c r="BV1587" s="34"/>
      <c r="BW1587" s="34"/>
      <c r="BX1587" s="34"/>
    </row>
    <row r="1588" spans="1:76" ht="15.5" x14ac:dyDescent="0.35">
      <c r="A1588" s="34"/>
      <c r="B1588" s="34"/>
      <c r="C1588" s="34"/>
      <c r="D1588" s="34"/>
      <c r="E1588" s="357" t="s">
        <v>2310</v>
      </c>
      <c r="F1588" s="357" t="s">
        <v>2311</v>
      </c>
      <c r="G1588" s="359">
        <v>2005</v>
      </c>
      <c r="H1588" s="34"/>
      <c r="I1588" s="34"/>
      <c r="J1588" s="357"/>
      <c r="K1588" s="39" t="s">
        <v>80</v>
      </c>
      <c r="L1588" s="39" t="s">
        <v>89</v>
      </c>
      <c r="M1588" s="39" t="s">
        <v>90</v>
      </c>
      <c r="N1588" s="39" t="s">
        <v>91</v>
      </c>
      <c r="O1588" s="39" t="s">
        <v>102</v>
      </c>
      <c r="P1588" s="39" t="s">
        <v>103</v>
      </c>
      <c r="Q1588" s="39" t="s">
        <v>104</v>
      </c>
      <c r="R1588" s="357" t="s">
        <v>105</v>
      </c>
      <c r="S1588" s="357" t="s">
        <v>105</v>
      </c>
      <c r="T1588" s="34" t="s">
        <v>2153</v>
      </c>
      <c r="U1588" s="39" t="s">
        <v>31</v>
      </c>
      <c r="V1588" s="35" t="s">
        <v>31</v>
      </c>
      <c r="W1588" s="34" t="s">
        <v>280</v>
      </c>
      <c r="X1588" s="35" t="s">
        <v>284</v>
      </c>
      <c r="Y1588" s="357"/>
      <c r="Z1588" s="39" t="s">
        <v>239</v>
      </c>
      <c r="AA1588" s="112" t="s">
        <v>239</v>
      </c>
      <c r="AB1588" s="34">
        <v>2</v>
      </c>
      <c r="AC1588" s="41">
        <v>48</v>
      </c>
      <c r="AD1588" s="341" t="s">
        <v>295</v>
      </c>
      <c r="AE1588" s="41" t="s">
        <v>2362</v>
      </c>
      <c r="AF1588" s="332" t="s">
        <v>240</v>
      </c>
      <c r="AG1588" s="34" t="s">
        <v>478</v>
      </c>
      <c r="AH1588" s="352"/>
      <c r="AI1588" s="358">
        <v>98.424999999999997</v>
      </c>
      <c r="AJ1588" s="34"/>
      <c r="AK1588" s="34"/>
      <c r="AL1588" s="355">
        <v>7.5610317460317455</v>
      </c>
      <c r="AM1588" s="44">
        <v>14.171926093600002</v>
      </c>
      <c r="AN1588" s="44">
        <v>5.4984843999999997</v>
      </c>
      <c r="AO1588" s="111">
        <v>4</v>
      </c>
      <c r="AP1588" s="111"/>
      <c r="AQ1588" s="111"/>
      <c r="AR1588" s="335"/>
      <c r="AS1588" s="111"/>
      <c r="AT1588" s="111"/>
      <c r="AU1588" s="111"/>
      <c r="AV1588" s="357" t="s">
        <v>2312</v>
      </c>
      <c r="AW1588" s="354" t="s">
        <v>2361</v>
      </c>
      <c r="AX1588" s="352">
        <v>25</v>
      </c>
      <c r="AY1588" s="352">
        <v>7.5610317460317455</v>
      </c>
      <c r="BA1588" s="334">
        <v>14.171926093600002</v>
      </c>
      <c r="BB1588" s="356"/>
      <c r="BC1588" s="352">
        <v>5.4984843999999997</v>
      </c>
      <c r="BD1588" s="352"/>
      <c r="BE1588" s="34"/>
      <c r="BF1588" s="34"/>
      <c r="BG1588" s="34"/>
      <c r="BH1588" s="352"/>
      <c r="BI1588" s="352"/>
      <c r="BJ1588" s="354">
        <v>10</v>
      </c>
      <c r="BK1588" s="355">
        <v>3.2481000000000004</v>
      </c>
      <c r="BL1588" s="355">
        <v>1.439152</v>
      </c>
      <c r="BM1588" s="360">
        <v>26.58</v>
      </c>
      <c r="BN1588" s="360">
        <v>3.5706120000000001</v>
      </c>
      <c r="BO1588" s="355">
        <v>7.5534599999999994</v>
      </c>
      <c r="BP1588" s="360">
        <v>25.96</v>
      </c>
      <c r="BQ1588" s="360">
        <v>26.666666666666668</v>
      </c>
      <c r="BR1588" s="353" t="s">
        <v>2314</v>
      </c>
      <c r="BS1588" s="34"/>
      <c r="BT1588" s="352"/>
      <c r="BU1588" s="352"/>
      <c r="BV1588" s="34"/>
      <c r="BW1588" s="34"/>
      <c r="BX1588" s="34"/>
    </row>
    <row r="1589" spans="1:76" ht="15.5" x14ac:dyDescent="0.35">
      <c r="A1589" s="34"/>
      <c r="B1589" s="34"/>
      <c r="C1589" s="34"/>
      <c r="D1589" s="34"/>
      <c r="E1589" s="357" t="s">
        <v>2310</v>
      </c>
      <c r="F1589" s="357" t="s">
        <v>2311</v>
      </c>
      <c r="G1589" s="359">
        <v>2005</v>
      </c>
      <c r="H1589" s="34"/>
      <c r="I1589" s="34"/>
      <c r="J1589" s="357"/>
      <c r="K1589" s="39" t="s">
        <v>80</v>
      </c>
      <c r="L1589" s="39" t="s">
        <v>89</v>
      </c>
      <c r="M1589" s="39" t="s">
        <v>90</v>
      </c>
      <c r="N1589" s="39" t="s">
        <v>91</v>
      </c>
      <c r="O1589" s="39" t="s">
        <v>102</v>
      </c>
      <c r="P1589" s="39" t="s">
        <v>103</v>
      </c>
      <c r="Q1589" s="39" t="s">
        <v>104</v>
      </c>
      <c r="R1589" s="357" t="s">
        <v>105</v>
      </c>
      <c r="S1589" s="357" t="s">
        <v>105</v>
      </c>
      <c r="T1589" s="34" t="s">
        <v>2153</v>
      </c>
      <c r="U1589" s="39" t="s">
        <v>31</v>
      </c>
      <c r="V1589" s="35" t="s">
        <v>31</v>
      </c>
      <c r="W1589" s="34" t="s">
        <v>280</v>
      </c>
      <c r="X1589" s="35" t="s">
        <v>284</v>
      </c>
      <c r="Y1589" s="357"/>
      <c r="Z1589" s="39" t="s">
        <v>239</v>
      </c>
      <c r="AA1589" s="112" t="s">
        <v>239</v>
      </c>
      <c r="AB1589" s="34">
        <v>2</v>
      </c>
      <c r="AC1589" s="41">
        <v>48</v>
      </c>
      <c r="AD1589" s="341" t="s">
        <v>295</v>
      </c>
      <c r="AE1589" s="41" t="s">
        <v>2363</v>
      </c>
      <c r="AF1589" s="332" t="s">
        <v>240</v>
      </c>
      <c r="AG1589" s="34" t="s">
        <v>478</v>
      </c>
      <c r="AH1589" s="352"/>
      <c r="AI1589" s="358">
        <v>40.005000000000003</v>
      </c>
      <c r="AJ1589" s="34"/>
      <c r="AK1589" s="34"/>
      <c r="AL1589" s="355">
        <v>7.4941269841269849</v>
      </c>
      <c r="AM1589" s="44">
        <v>15.684876684399999</v>
      </c>
      <c r="AN1589" s="44">
        <v>4.1299428571428569</v>
      </c>
      <c r="AO1589" s="111">
        <v>4</v>
      </c>
      <c r="AP1589" s="111"/>
      <c r="AQ1589" s="111"/>
      <c r="AR1589" s="335"/>
      <c r="AS1589" s="111"/>
      <c r="AT1589" s="111"/>
      <c r="AU1589" s="111"/>
      <c r="AV1589" s="357" t="s">
        <v>2312</v>
      </c>
      <c r="AW1589" s="354" t="s">
        <v>2364</v>
      </c>
      <c r="AX1589" s="352">
        <v>25</v>
      </c>
      <c r="AY1589" s="352">
        <v>7.4941269841269849</v>
      </c>
      <c r="BA1589" s="334">
        <v>15.684876684399999</v>
      </c>
      <c r="BB1589" s="356"/>
      <c r="BC1589" s="352">
        <v>4.1299428571428569</v>
      </c>
      <c r="BD1589" s="352"/>
      <c r="BE1589" s="34"/>
      <c r="BF1589" s="34"/>
      <c r="BG1589" s="34"/>
      <c r="BH1589" s="352"/>
      <c r="BI1589" s="352"/>
      <c r="BJ1589" s="354">
        <v>10</v>
      </c>
      <c r="BK1589" s="355">
        <v>2.9272999999999998</v>
      </c>
      <c r="BL1589" s="355">
        <v>1.9885579999999996</v>
      </c>
      <c r="BM1589" s="360">
        <v>0.27284256666666667</v>
      </c>
      <c r="BN1589" s="360">
        <v>2.6803050000000002</v>
      </c>
      <c r="BO1589" s="355">
        <v>6.7942699999999991</v>
      </c>
      <c r="BP1589" s="360">
        <v>7.8790617414822819</v>
      </c>
      <c r="BQ1589" s="360">
        <v>24.666666666666668</v>
      </c>
      <c r="BR1589" s="353" t="s">
        <v>2314</v>
      </c>
      <c r="BS1589" s="34"/>
      <c r="BT1589" s="352"/>
      <c r="BU1589" s="352"/>
      <c r="BV1589" s="34"/>
      <c r="BW1589" s="34"/>
      <c r="BX1589" s="34"/>
    </row>
    <row r="1590" spans="1:76" ht="15.5" x14ac:dyDescent="0.35">
      <c r="A1590" s="34"/>
      <c r="B1590" s="34"/>
      <c r="C1590" s="34"/>
      <c r="D1590" s="34"/>
      <c r="E1590" s="357" t="s">
        <v>2310</v>
      </c>
      <c r="F1590" s="357" t="s">
        <v>2311</v>
      </c>
      <c r="G1590" s="359">
        <v>2005</v>
      </c>
      <c r="H1590" s="34"/>
      <c r="I1590" s="34"/>
      <c r="J1590" s="357"/>
      <c r="K1590" s="39" t="s">
        <v>80</v>
      </c>
      <c r="L1590" s="39" t="s">
        <v>89</v>
      </c>
      <c r="M1590" s="39" t="s">
        <v>90</v>
      </c>
      <c r="N1590" s="39" t="s">
        <v>91</v>
      </c>
      <c r="O1590" s="39" t="s">
        <v>102</v>
      </c>
      <c r="P1590" s="39" t="s">
        <v>103</v>
      </c>
      <c r="Q1590" s="39" t="s">
        <v>104</v>
      </c>
      <c r="R1590" s="357" t="s">
        <v>105</v>
      </c>
      <c r="S1590" s="357" t="s">
        <v>105</v>
      </c>
      <c r="T1590" s="34" t="s">
        <v>2153</v>
      </c>
      <c r="U1590" s="39" t="s">
        <v>31</v>
      </c>
      <c r="V1590" s="35" t="s">
        <v>31</v>
      </c>
      <c r="W1590" s="34" t="s">
        <v>280</v>
      </c>
      <c r="X1590" s="35" t="s">
        <v>284</v>
      </c>
      <c r="Y1590" s="357"/>
      <c r="Z1590" s="39" t="s">
        <v>239</v>
      </c>
      <c r="AA1590" s="112" t="s">
        <v>239</v>
      </c>
      <c r="AB1590" s="34">
        <v>2</v>
      </c>
      <c r="AC1590" s="41">
        <v>48</v>
      </c>
      <c r="AD1590" s="341" t="s">
        <v>295</v>
      </c>
      <c r="AE1590" s="41" t="s">
        <v>2365</v>
      </c>
      <c r="AF1590" s="332" t="s">
        <v>240</v>
      </c>
      <c r="AG1590" s="34" t="s">
        <v>478</v>
      </c>
      <c r="AH1590" s="352"/>
      <c r="AI1590" s="358">
        <v>88.265000000000001</v>
      </c>
      <c r="AJ1590" s="34"/>
      <c r="AK1590" s="34"/>
      <c r="AL1590" s="355">
        <v>7.081428571428571</v>
      </c>
      <c r="AM1590" s="44">
        <v>18.308274824399998</v>
      </c>
      <c r="AN1590" s="44">
        <v>7.447144999999999</v>
      </c>
      <c r="AO1590" s="111">
        <v>4</v>
      </c>
      <c r="AP1590" s="111"/>
      <c r="AQ1590" s="111"/>
      <c r="AR1590" s="335"/>
      <c r="AS1590" s="111"/>
      <c r="AT1590" s="111"/>
      <c r="AU1590" s="111"/>
      <c r="AV1590" s="357" t="s">
        <v>2312</v>
      </c>
      <c r="AW1590" s="354" t="s">
        <v>2364</v>
      </c>
      <c r="AX1590" s="352">
        <v>25</v>
      </c>
      <c r="AY1590" s="352">
        <v>7.081428571428571</v>
      </c>
      <c r="BA1590" s="334">
        <v>18.308274824399998</v>
      </c>
      <c r="BB1590" s="356"/>
      <c r="BC1590" s="352">
        <v>7.447144999999999</v>
      </c>
      <c r="BD1590" s="352"/>
      <c r="BE1590" s="34"/>
      <c r="BF1590" s="34"/>
      <c r="BG1590" s="34"/>
      <c r="BH1590" s="352"/>
      <c r="BI1590" s="352"/>
      <c r="BJ1590" s="354">
        <v>10</v>
      </c>
      <c r="BK1590" s="355">
        <v>3.9779200000000001</v>
      </c>
      <c r="BL1590" s="355">
        <v>1.9885579999999996</v>
      </c>
      <c r="BM1590" s="360">
        <v>5.6675000000000004</v>
      </c>
      <c r="BN1590" s="360">
        <v>6.7994899999999996</v>
      </c>
      <c r="BO1590" s="355">
        <v>6.71739</v>
      </c>
      <c r="BP1590" s="360">
        <v>6.8007543666666663</v>
      </c>
      <c r="BQ1590" s="360">
        <v>16</v>
      </c>
      <c r="BR1590" s="353" t="s">
        <v>2314</v>
      </c>
      <c r="BS1590" s="34"/>
      <c r="BT1590" s="352"/>
      <c r="BU1590" s="352"/>
      <c r="BV1590" s="34"/>
      <c r="BW1590" s="34"/>
      <c r="BX1590" s="34"/>
    </row>
    <row r="1591" spans="1:76" ht="15.5" x14ac:dyDescent="0.35">
      <c r="A1591" s="34"/>
      <c r="B1591" s="34"/>
      <c r="C1591" s="34"/>
      <c r="D1591" s="34"/>
      <c r="E1591" s="357" t="s">
        <v>2310</v>
      </c>
      <c r="F1591" s="357" t="s">
        <v>2311</v>
      </c>
      <c r="G1591" s="359">
        <v>2005</v>
      </c>
      <c r="H1591" s="34"/>
      <c r="I1591" s="34"/>
      <c r="J1591" s="357"/>
      <c r="K1591" s="39" t="s">
        <v>80</v>
      </c>
      <c r="L1591" s="39" t="s">
        <v>89</v>
      </c>
      <c r="M1591" s="39" t="s">
        <v>90</v>
      </c>
      <c r="N1591" s="39" t="s">
        <v>91</v>
      </c>
      <c r="O1591" s="39" t="s">
        <v>102</v>
      </c>
      <c r="P1591" s="39" t="s">
        <v>103</v>
      </c>
      <c r="Q1591" s="39" t="s">
        <v>104</v>
      </c>
      <c r="R1591" s="357" t="s">
        <v>105</v>
      </c>
      <c r="S1591" s="357" t="s">
        <v>105</v>
      </c>
      <c r="T1591" s="34" t="s">
        <v>2153</v>
      </c>
      <c r="U1591" s="39" t="s">
        <v>31</v>
      </c>
      <c r="V1591" s="35" t="s">
        <v>31</v>
      </c>
      <c r="W1591" s="34" t="s">
        <v>280</v>
      </c>
      <c r="X1591" s="35" t="s">
        <v>284</v>
      </c>
      <c r="Y1591" s="357"/>
      <c r="Z1591" s="39" t="s">
        <v>239</v>
      </c>
      <c r="AA1591" s="112" t="s">
        <v>239</v>
      </c>
      <c r="AB1591" s="34">
        <v>2</v>
      </c>
      <c r="AC1591" s="41">
        <v>48</v>
      </c>
      <c r="AD1591" s="341" t="s">
        <v>295</v>
      </c>
      <c r="AE1591" s="41" t="s">
        <v>2366</v>
      </c>
      <c r="AF1591" s="332" t="s">
        <v>240</v>
      </c>
      <c r="AG1591" s="34" t="s">
        <v>478</v>
      </c>
      <c r="AH1591" s="352"/>
      <c r="AI1591" s="358">
        <v>40.6</v>
      </c>
      <c r="AJ1591" s="34"/>
      <c r="AK1591" s="34"/>
      <c r="AL1591" s="355">
        <v>7.29</v>
      </c>
      <c r="AM1591" s="44">
        <v>17.492440590666668</v>
      </c>
      <c r="AN1591" s="44">
        <v>4.41</v>
      </c>
      <c r="AO1591" s="111">
        <v>4</v>
      </c>
      <c r="AP1591" s="111"/>
      <c r="AQ1591" s="111"/>
      <c r="AR1591" s="335"/>
      <c r="AS1591" s="111"/>
      <c r="AT1591" s="111"/>
      <c r="AU1591" s="111"/>
      <c r="AV1591" s="357" t="s">
        <v>2312</v>
      </c>
      <c r="AW1591" s="354" t="s">
        <v>2364</v>
      </c>
      <c r="AX1591" s="352">
        <v>25</v>
      </c>
      <c r="AY1591" s="352">
        <v>7.29</v>
      </c>
      <c r="BA1591" s="334">
        <v>17.492440590666668</v>
      </c>
      <c r="BB1591" s="356"/>
      <c r="BC1591" s="352">
        <v>4.41</v>
      </c>
      <c r="BD1591" s="352"/>
      <c r="BE1591" s="34"/>
      <c r="BF1591" s="34"/>
      <c r="BG1591" s="34"/>
      <c r="BH1591" s="352"/>
      <c r="BI1591" s="352"/>
      <c r="BJ1591" s="354">
        <v>10</v>
      </c>
      <c r="BK1591" s="355">
        <v>3.5685066666666665</v>
      </c>
      <c r="BL1591" s="355">
        <v>2.0375800000000002</v>
      </c>
      <c r="BM1591" s="360">
        <v>11.197484466666666</v>
      </c>
      <c r="BN1591" s="360">
        <v>2.8304490000000002</v>
      </c>
      <c r="BO1591" s="355">
        <v>19.420526777885375</v>
      </c>
      <c r="BP1591" s="360">
        <v>7</v>
      </c>
      <c r="BQ1591" s="360">
        <v>20</v>
      </c>
      <c r="BR1591" s="353" t="s">
        <v>2314</v>
      </c>
      <c r="BS1591" s="34"/>
      <c r="BT1591" s="352"/>
      <c r="BU1591" s="352"/>
      <c r="BV1591" s="34"/>
      <c r="BW1591" s="34"/>
      <c r="BX1591" s="34"/>
    </row>
    <row r="1592" spans="1:76" ht="15.5" x14ac:dyDescent="0.35">
      <c r="A1592" s="34"/>
      <c r="B1592" s="34"/>
      <c r="C1592" s="34"/>
      <c r="D1592" s="34"/>
      <c r="E1592" s="357" t="s">
        <v>2310</v>
      </c>
      <c r="F1592" s="357" t="s">
        <v>2311</v>
      </c>
      <c r="G1592" s="359">
        <v>2005</v>
      </c>
      <c r="H1592" s="34"/>
      <c r="I1592" s="34"/>
      <c r="J1592" s="357"/>
      <c r="K1592" s="39" t="s">
        <v>80</v>
      </c>
      <c r="L1592" s="39" t="s">
        <v>89</v>
      </c>
      <c r="M1592" s="39" t="s">
        <v>90</v>
      </c>
      <c r="N1592" s="39" t="s">
        <v>91</v>
      </c>
      <c r="O1592" s="39" t="s">
        <v>102</v>
      </c>
      <c r="P1592" s="39" t="s">
        <v>103</v>
      </c>
      <c r="Q1592" s="39" t="s">
        <v>104</v>
      </c>
      <c r="R1592" s="357" t="s">
        <v>105</v>
      </c>
      <c r="S1592" s="357" t="s">
        <v>105</v>
      </c>
      <c r="T1592" s="34" t="s">
        <v>2153</v>
      </c>
      <c r="U1592" s="39" t="s">
        <v>31</v>
      </c>
      <c r="V1592" s="35" t="s">
        <v>31</v>
      </c>
      <c r="W1592" s="34" t="s">
        <v>280</v>
      </c>
      <c r="X1592" s="35" t="s">
        <v>284</v>
      </c>
      <c r="Y1592" s="357"/>
      <c r="Z1592" s="39" t="s">
        <v>239</v>
      </c>
      <c r="AA1592" s="112" t="s">
        <v>239</v>
      </c>
      <c r="AB1592" s="34">
        <v>2</v>
      </c>
      <c r="AC1592" s="41">
        <v>48</v>
      </c>
      <c r="AD1592" s="341" t="s">
        <v>295</v>
      </c>
      <c r="AE1592" s="41" t="s">
        <v>2367</v>
      </c>
      <c r="AF1592" s="332" t="s">
        <v>240</v>
      </c>
      <c r="AG1592" s="34" t="s">
        <v>478</v>
      </c>
      <c r="AH1592" s="352"/>
      <c r="AI1592" s="358">
        <v>26.035</v>
      </c>
      <c r="AJ1592" s="34"/>
      <c r="AK1592" s="34"/>
      <c r="AL1592" s="355">
        <v>7.2184920634920635</v>
      </c>
      <c r="AM1592" s="44">
        <v>7.6724358765999998</v>
      </c>
      <c r="AN1592" s="44">
        <v>2.3270692142857143</v>
      </c>
      <c r="AO1592" s="111">
        <v>4</v>
      </c>
      <c r="AP1592" s="111"/>
      <c r="AQ1592" s="111"/>
      <c r="AR1592" s="335"/>
      <c r="AS1592" s="111"/>
      <c r="AT1592" s="111"/>
      <c r="AU1592" s="111"/>
      <c r="AV1592" s="357" t="s">
        <v>2312</v>
      </c>
      <c r="AW1592" s="354" t="s">
        <v>2368</v>
      </c>
      <c r="AX1592" s="352">
        <v>25</v>
      </c>
      <c r="AY1592" s="352">
        <v>7.2184920634920635</v>
      </c>
      <c r="BA1592" s="334">
        <v>7.6724358765999998</v>
      </c>
      <c r="BB1592" s="356"/>
      <c r="BC1592" s="352">
        <v>2.3270692142857143</v>
      </c>
      <c r="BD1592" s="352"/>
      <c r="BE1592" s="34"/>
      <c r="BF1592" s="34"/>
      <c r="BG1592" s="34"/>
      <c r="BH1592" s="352"/>
      <c r="BI1592" s="352"/>
      <c r="BJ1592" s="354">
        <v>10</v>
      </c>
      <c r="BK1592" s="355">
        <v>1.9368300000000001</v>
      </c>
      <c r="BL1592" s="355">
        <v>0.67338699999999985</v>
      </c>
      <c r="BM1592" s="360">
        <v>3.2457870999999998</v>
      </c>
      <c r="BN1592" s="360">
        <v>0.85003399999999996</v>
      </c>
      <c r="BO1592" s="355">
        <v>1.8451199999999999</v>
      </c>
      <c r="BP1592" s="360">
        <v>1.3845208204819242</v>
      </c>
      <c r="BQ1592" s="360">
        <v>10.666666666666666</v>
      </c>
      <c r="BR1592" s="353" t="s">
        <v>2314</v>
      </c>
      <c r="BS1592" s="34"/>
      <c r="BT1592" s="352"/>
      <c r="BU1592" s="352"/>
      <c r="BV1592" s="34"/>
      <c r="BW1592" s="34"/>
      <c r="BX1592" s="34"/>
    </row>
    <row r="1593" spans="1:76" ht="15.5" x14ac:dyDescent="0.35">
      <c r="A1593" s="34"/>
      <c r="B1593" s="34"/>
      <c r="C1593" s="34"/>
      <c r="D1593" s="34"/>
      <c r="E1593" s="357" t="s">
        <v>2310</v>
      </c>
      <c r="F1593" s="357" t="s">
        <v>2311</v>
      </c>
      <c r="G1593" s="359">
        <v>2005</v>
      </c>
      <c r="H1593" s="34"/>
      <c r="I1593" s="34"/>
      <c r="J1593" s="357"/>
      <c r="K1593" s="39" t="s">
        <v>80</v>
      </c>
      <c r="L1593" s="39" t="s">
        <v>89</v>
      </c>
      <c r="M1593" s="39" t="s">
        <v>90</v>
      </c>
      <c r="N1593" s="39" t="s">
        <v>91</v>
      </c>
      <c r="O1593" s="39" t="s">
        <v>102</v>
      </c>
      <c r="P1593" s="39" t="s">
        <v>103</v>
      </c>
      <c r="Q1593" s="39" t="s">
        <v>104</v>
      </c>
      <c r="R1593" s="357" t="s">
        <v>105</v>
      </c>
      <c r="S1593" s="357" t="s">
        <v>105</v>
      </c>
      <c r="T1593" s="34" t="s">
        <v>2153</v>
      </c>
      <c r="U1593" s="39" t="s">
        <v>31</v>
      </c>
      <c r="V1593" s="35" t="s">
        <v>31</v>
      </c>
      <c r="W1593" s="34" t="s">
        <v>280</v>
      </c>
      <c r="X1593" s="35" t="s">
        <v>284</v>
      </c>
      <c r="Y1593" s="357"/>
      <c r="Z1593" s="39" t="s">
        <v>239</v>
      </c>
      <c r="AA1593" s="112" t="s">
        <v>239</v>
      </c>
      <c r="AB1593" s="34">
        <v>2</v>
      </c>
      <c r="AC1593" s="41">
        <v>48</v>
      </c>
      <c r="AD1593" s="341" t="s">
        <v>295</v>
      </c>
      <c r="AE1593" s="41" t="s">
        <v>2369</v>
      </c>
      <c r="AF1593" s="332" t="s">
        <v>240</v>
      </c>
      <c r="AG1593" s="34" t="s">
        <v>478</v>
      </c>
      <c r="AH1593" s="352"/>
      <c r="AI1593" s="358">
        <v>42.100500000000004</v>
      </c>
      <c r="AJ1593" s="34"/>
      <c r="AK1593" s="34"/>
      <c r="AL1593" s="355">
        <v>7.3104761904761908</v>
      </c>
      <c r="AM1593" s="44">
        <v>17.474051276000001</v>
      </c>
      <c r="AN1593" s="44">
        <v>2.8630224999999996</v>
      </c>
      <c r="AO1593" s="111">
        <v>4</v>
      </c>
      <c r="AP1593" s="111"/>
      <c r="AQ1593" s="111"/>
      <c r="AR1593" s="335"/>
      <c r="AS1593" s="111"/>
      <c r="AT1593" s="111"/>
      <c r="AU1593" s="111"/>
      <c r="AV1593" s="357" t="s">
        <v>2312</v>
      </c>
      <c r="AW1593" s="354" t="s">
        <v>2368</v>
      </c>
      <c r="AX1593" s="352">
        <v>25</v>
      </c>
      <c r="AY1593" s="352">
        <v>7.3104761904761908</v>
      </c>
      <c r="BA1593" s="334">
        <v>17.474051276000001</v>
      </c>
      <c r="BB1593" s="356"/>
      <c r="BC1593" s="352">
        <v>2.8630224999999996</v>
      </c>
      <c r="BD1593" s="352"/>
      <c r="BE1593" s="34"/>
      <c r="BF1593" s="34"/>
      <c r="BG1593" s="34"/>
      <c r="BH1593" s="352"/>
      <c r="BI1593" s="352"/>
      <c r="BJ1593" s="354">
        <v>10</v>
      </c>
      <c r="BK1593" s="355">
        <v>2.6105100000000001</v>
      </c>
      <c r="BL1593" s="355">
        <v>2.6011699999999998</v>
      </c>
      <c r="BM1593" s="360">
        <v>18.350000000000001</v>
      </c>
      <c r="BN1593" s="360">
        <v>1.5702560000000001</v>
      </c>
      <c r="BO1593" s="355">
        <v>4.48787</v>
      </c>
      <c r="BP1593" s="360">
        <v>29.55</v>
      </c>
      <c r="BQ1593" s="360">
        <v>14.666666666666666</v>
      </c>
      <c r="BR1593" s="353" t="s">
        <v>2314</v>
      </c>
      <c r="BS1593" s="34"/>
      <c r="BT1593" s="352"/>
      <c r="BU1593" s="352"/>
      <c r="BV1593" s="34"/>
      <c r="BW1593" s="34"/>
      <c r="BX1593" s="34"/>
    </row>
    <row r="1594" spans="1:76" ht="15.5" x14ac:dyDescent="0.35">
      <c r="A1594" s="34"/>
      <c r="B1594" s="34"/>
      <c r="C1594" s="34"/>
      <c r="D1594" s="34"/>
      <c r="E1594" s="357" t="s">
        <v>2310</v>
      </c>
      <c r="F1594" s="357" t="s">
        <v>2311</v>
      </c>
      <c r="G1594" s="359">
        <v>2005</v>
      </c>
      <c r="H1594" s="34"/>
      <c r="I1594" s="34"/>
      <c r="J1594" s="357"/>
      <c r="K1594" s="39" t="s">
        <v>80</v>
      </c>
      <c r="L1594" s="39" t="s">
        <v>89</v>
      </c>
      <c r="M1594" s="39" t="s">
        <v>90</v>
      </c>
      <c r="N1594" s="39" t="s">
        <v>91</v>
      </c>
      <c r="O1594" s="39" t="s">
        <v>102</v>
      </c>
      <c r="P1594" s="39" t="s">
        <v>103</v>
      </c>
      <c r="Q1594" s="39" t="s">
        <v>104</v>
      </c>
      <c r="R1594" s="357" t="s">
        <v>105</v>
      </c>
      <c r="S1594" s="357" t="s">
        <v>105</v>
      </c>
      <c r="T1594" s="34" t="s">
        <v>2153</v>
      </c>
      <c r="U1594" s="39" t="s">
        <v>31</v>
      </c>
      <c r="V1594" s="35" t="s">
        <v>31</v>
      </c>
      <c r="W1594" s="34" t="s">
        <v>280</v>
      </c>
      <c r="X1594" s="35" t="s">
        <v>284</v>
      </c>
      <c r="Y1594" s="357"/>
      <c r="Z1594" s="39" t="s">
        <v>239</v>
      </c>
      <c r="AA1594" s="112" t="s">
        <v>239</v>
      </c>
      <c r="AB1594" s="34">
        <v>2</v>
      </c>
      <c r="AC1594" s="41">
        <v>48</v>
      </c>
      <c r="AD1594" s="341" t="s">
        <v>295</v>
      </c>
      <c r="AE1594" s="41" t="s">
        <v>2370</v>
      </c>
      <c r="AF1594" s="332" t="s">
        <v>240</v>
      </c>
      <c r="AG1594" s="34" t="s">
        <v>478</v>
      </c>
      <c r="AH1594" s="352"/>
      <c r="AI1594" s="358">
        <v>24.828500000000002</v>
      </c>
      <c r="AJ1594" s="34"/>
      <c r="AK1594" s="34"/>
      <c r="AL1594" s="355">
        <v>7.4515873015873026</v>
      </c>
      <c r="AM1594" s="44">
        <v>16.148467101800001</v>
      </c>
      <c r="AN1594" s="44">
        <v>2.4914282285714293</v>
      </c>
      <c r="AO1594" s="111">
        <v>4</v>
      </c>
      <c r="AP1594" s="111"/>
      <c r="AQ1594" s="111"/>
      <c r="AR1594" s="335"/>
      <c r="AS1594" s="111"/>
      <c r="AT1594" s="111"/>
      <c r="AU1594" s="111"/>
      <c r="AV1594" s="357" t="s">
        <v>2312</v>
      </c>
      <c r="AW1594" s="354" t="s">
        <v>2371</v>
      </c>
      <c r="AX1594" s="352">
        <v>25</v>
      </c>
      <c r="AY1594" s="352">
        <v>7.4515873015873026</v>
      </c>
      <c r="BA1594" s="334">
        <v>16.148467101800001</v>
      </c>
      <c r="BB1594" s="356"/>
      <c r="BC1594" s="352">
        <v>2.4914282285714293</v>
      </c>
      <c r="BD1594" s="352"/>
      <c r="BE1594" s="34"/>
      <c r="BF1594" s="34"/>
      <c r="BG1594" s="34"/>
      <c r="BH1594" s="352"/>
      <c r="BI1594" s="352"/>
      <c r="BJ1594" s="354">
        <v>10</v>
      </c>
      <c r="BK1594" s="355">
        <v>4.3308</v>
      </c>
      <c r="BL1594" s="355">
        <v>1.266551</v>
      </c>
      <c r="BM1594" s="360">
        <v>6.3480045333333335</v>
      </c>
      <c r="BN1594" s="360">
        <v>1.870153</v>
      </c>
      <c r="BO1594" s="355">
        <v>3.2673999999999999</v>
      </c>
      <c r="BP1594" s="360">
        <v>4.8269935413421026</v>
      </c>
      <c r="BQ1594" s="360">
        <v>20</v>
      </c>
      <c r="BR1594" s="353" t="s">
        <v>2314</v>
      </c>
      <c r="BS1594" s="34"/>
      <c r="BT1594" s="352"/>
      <c r="BU1594" s="352"/>
      <c r="BV1594" s="34"/>
      <c r="BW1594" s="34"/>
      <c r="BX1594" s="34"/>
    </row>
    <row r="1595" spans="1:76" ht="15.5" x14ac:dyDescent="0.35">
      <c r="A1595" s="34"/>
      <c r="B1595" s="34"/>
      <c r="C1595" s="34"/>
      <c r="D1595" s="34"/>
      <c r="E1595" s="357" t="s">
        <v>2310</v>
      </c>
      <c r="F1595" s="357" t="s">
        <v>2311</v>
      </c>
      <c r="G1595" s="359">
        <v>2005</v>
      </c>
      <c r="H1595" s="34"/>
      <c r="I1595" s="34"/>
      <c r="J1595" s="357"/>
      <c r="K1595" s="39" t="s">
        <v>80</v>
      </c>
      <c r="L1595" s="39" t="s">
        <v>89</v>
      </c>
      <c r="M1595" s="39" t="s">
        <v>90</v>
      </c>
      <c r="N1595" s="39" t="s">
        <v>91</v>
      </c>
      <c r="O1595" s="39" t="s">
        <v>102</v>
      </c>
      <c r="P1595" s="39" t="s">
        <v>103</v>
      </c>
      <c r="Q1595" s="39" t="s">
        <v>104</v>
      </c>
      <c r="R1595" s="357" t="s">
        <v>105</v>
      </c>
      <c r="S1595" s="357" t="s">
        <v>105</v>
      </c>
      <c r="T1595" s="34" t="s">
        <v>2153</v>
      </c>
      <c r="U1595" s="39" t="s">
        <v>31</v>
      </c>
      <c r="V1595" s="35" t="s">
        <v>31</v>
      </c>
      <c r="W1595" s="34" t="s">
        <v>280</v>
      </c>
      <c r="X1595" s="35" t="s">
        <v>284</v>
      </c>
      <c r="Y1595" s="357"/>
      <c r="Z1595" s="39" t="s">
        <v>239</v>
      </c>
      <c r="AA1595" s="112" t="s">
        <v>239</v>
      </c>
      <c r="AB1595" s="34">
        <v>2</v>
      </c>
      <c r="AC1595" s="41">
        <v>48</v>
      </c>
      <c r="AD1595" s="341" t="s">
        <v>295</v>
      </c>
      <c r="AE1595" s="41" t="s">
        <v>2372</v>
      </c>
      <c r="AF1595" s="332" t="s">
        <v>240</v>
      </c>
      <c r="AG1595" s="34" t="s">
        <v>478</v>
      </c>
      <c r="AH1595" s="352"/>
      <c r="AI1595" s="358">
        <v>33.799999999999997</v>
      </c>
      <c r="AJ1595" s="34"/>
      <c r="AK1595" s="34"/>
      <c r="AL1595" s="355">
        <v>7.4140476190476194</v>
      </c>
      <c r="AM1595" s="44">
        <v>19.059495284666664</v>
      </c>
      <c r="AN1595" s="44">
        <v>3.6923848000000006</v>
      </c>
      <c r="AO1595" s="111">
        <v>4</v>
      </c>
      <c r="AP1595" s="111"/>
      <c r="AQ1595" s="111"/>
      <c r="AR1595" s="335"/>
      <c r="AS1595" s="111"/>
      <c r="AT1595" s="111"/>
      <c r="AU1595" s="111"/>
      <c r="AV1595" s="357" t="s">
        <v>2312</v>
      </c>
      <c r="AW1595" s="354" t="s">
        <v>2371</v>
      </c>
      <c r="AX1595" s="352">
        <v>25</v>
      </c>
      <c r="AY1595" s="352">
        <v>7.4140476190476194</v>
      </c>
      <c r="BA1595" s="334">
        <v>19.059495284666664</v>
      </c>
      <c r="BB1595" s="356"/>
      <c r="BC1595" s="352">
        <v>3.6923848000000006</v>
      </c>
      <c r="BD1595" s="352"/>
      <c r="BE1595" s="34"/>
      <c r="BF1595" s="34"/>
      <c r="BG1595" s="34"/>
      <c r="BH1595" s="352"/>
      <c r="BI1595" s="352"/>
      <c r="BJ1595" s="354">
        <v>10</v>
      </c>
      <c r="BK1595" s="355">
        <v>5.2652299999999999</v>
      </c>
      <c r="BL1595" s="355">
        <v>1.4037266666666666</v>
      </c>
      <c r="BM1595" s="360">
        <v>7.5237477333333329</v>
      </c>
      <c r="BN1595" s="360">
        <v>2.0703450000000001</v>
      </c>
      <c r="BO1595" s="355">
        <v>7.0933585838105326</v>
      </c>
      <c r="BP1595" s="360">
        <v>5</v>
      </c>
      <c r="BQ1595" s="360">
        <v>22.666666666666668</v>
      </c>
      <c r="BR1595" s="353" t="s">
        <v>2314</v>
      </c>
      <c r="BS1595" s="34"/>
      <c r="BT1595" s="352"/>
      <c r="BU1595" s="352"/>
      <c r="BV1595" s="34"/>
      <c r="BW1595" s="34"/>
      <c r="BX1595" s="34"/>
    </row>
    <row r="1596" spans="1:76" ht="15.5" x14ac:dyDescent="0.35">
      <c r="A1596" s="34"/>
      <c r="B1596" s="34"/>
      <c r="C1596" s="34"/>
      <c r="D1596" s="34"/>
      <c r="E1596" s="357" t="s">
        <v>2310</v>
      </c>
      <c r="F1596" s="357" t="s">
        <v>2311</v>
      </c>
      <c r="G1596" s="359">
        <v>2005</v>
      </c>
      <c r="H1596" s="34"/>
      <c r="I1596" s="34"/>
      <c r="J1596" s="357"/>
      <c r="K1596" s="39" t="s">
        <v>80</v>
      </c>
      <c r="L1596" s="39" t="s">
        <v>89</v>
      </c>
      <c r="M1596" s="39" t="s">
        <v>90</v>
      </c>
      <c r="N1596" s="39" t="s">
        <v>91</v>
      </c>
      <c r="O1596" s="39" t="s">
        <v>102</v>
      </c>
      <c r="P1596" s="39" t="s">
        <v>103</v>
      </c>
      <c r="Q1596" s="39" t="s">
        <v>104</v>
      </c>
      <c r="R1596" s="357" t="s">
        <v>105</v>
      </c>
      <c r="S1596" s="357" t="s">
        <v>105</v>
      </c>
      <c r="T1596" s="34" t="s">
        <v>2153</v>
      </c>
      <c r="U1596" s="39" t="s">
        <v>31</v>
      </c>
      <c r="V1596" s="35" t="s">
        <v>31</v>
      </c>
      <c r="W1596" s="34" t="s">
        <v>280</v>
      </c>
      <c r="X1596" s="35" t="s">
        <v>284</v>
      </c>
      <c r="Y1596" s="357"/>
      <c r="Z1596" s="39" t="s">
        <v>239</v>
      </c>
      <c r="AA1596" s="112" t="s">
        <v>239</v>
      </c>
      <c r="AB1596" s="34">
        <v>2</v>
      </c>
      <c r="AC1596" s="41">
        <v>48</v>
      </c>
      <c r="AD1596" s="341" t="s">
        <v>295</v>
      </c>
      <c r="AE1596" s="41" t="s">
        <v>2373</v>
      </c>
      <c r="AF1596" s="332" t="s">
        <v>240</v>
      </c>
      <c r="AG1596" s="34" t="s">
        <v>478</v>
      </c>
      <c r="AH1596" s="352"/>
      <c r="AI1596" s="358">
        <v>143.51</v>
      </c>
      <c r="AJ1596" s="34"/>
      <c r="AK1596" s="34"/>
      <c r="AL1596" s="355">
        <v>7.9865079365079366</v>
      </c>
      <c r="AM1596" s="44">
        <v>16.532881096600001</v>
      </c>
      <c r="AN1596" s="44">
        <v>2.7779363428571426</v>
      </c>
      <c r="AO1596" s="111">
        <v>4</v>
      </c>
      <c r="AP1596" s="111"/>
      <c r="AQ1596" s="111"/>
      <c r="AR1596" s="335"/>
      <c r="AS1596" s="111"/>
      <c r="AT1596" s="111"/>
      <c r="AU1596" s="111"/>
      <c r="AV1596" s="357" t="s">
        <v>2312</v>
      </c>
      <c r="AW1596" s="354" t="s">
        <v>2374</v>
      </c>
      <c r="AX1596" s="352">
        <v>25</v>
      </c>
      <c r="AY1596" s="352">
        <v>7.9865079365079366</v>
      </c>
      <c r="BA1596" s="334">
        <v>16.532881096600001</v>
      </c>
      <c r="BB1596" s="356"/>
      <c r="BC1596" s="352">
        <v>2.7779363428571426</v>
      </c>
      <c r="BD1596" s="352"/>
      <c r="BE1596" s="34"/>
      <c r="BF1596" s="34"/>
      <c r="BG1596" s="34"/>
      <c r="BH1596" s="352"/>
      <c r="BI1596" s="352"/>
      <c r="BJ1596" s="354">
        <v>10</v>
      </c>
      <c r="BK1596" s="355">
        <v>4.0501000000000005</v>
      </c>
      <c r="BL1596" s="355">
        <v>1.5242370000000001</v>
      </c>
      <c r="BM1596" s="360">
        <v>2.9151887666666667</v>
      </c>
      <c r="BN1596" s="360">
        <v>3.120571</v>
      </c>
      <c r="BO1596" s="355">
        <v>40.746399999999994</v>
      </c>
      <c r="BP1596" s="360">
        <v>39.116264132819843</v>
      </c>
      <c r="BQ1596" s="360">
        <v>56</v>
      </c>
      <c r="BR1596" s="353" t="s">
        <v>2314</v>
      </c>
      <c r="BS1596" s="34"/>
      <c r="BT1596" s="352"/>
      <c r="BU1596" s="352"/>
      <c r="BV1596" s="34"/>
      <c r="BW1596" s="34"/>
      <c r="BX1596" s="34"/>
    </row>
    <row r="1597" spans="1:76" ht="15.5" x14ac:dyDescent="0.35">
      <c r="A1597" s="34"/>
      <c r="B1597" s="34"/>
      <c r="C1597" s="34"/>
      <c r="D1597" s="34"/>
      <c r="E1597" s="357" t="s">
        <v>2310</v>
      </c>
      <c r="F1597" s="357" t="s">
        <v>2311</v>
      </c>
      <c r="G1597" s="359">
        <v>2005</v>
      </c>
      <c r="H1597" s="34"/>
      <c r="I1597" s="34"/>
      <c r="J1597" s="357"/>
      <c r="K1597" s="39" t="s">
        <v>80</v>
      </c>
      <c r="L1597" s="39" t="s">
        <v>89</v>
      </c>
      <c r="M1597" s="39" t="s">
        <v>90</v>
      </c>
      <c r="N1597" s="39" t="s">
        <v>91</v>
      </c>
      <c r="O1597" s="39" t="s">
        <v>102</v>
      </c>
      <c r="P1597" s="39" t="s">
        <v>103</v>
      </c>
      <c r="Q1597" s="39" t="s">
        <v>104</v>
      </c>
      <c r="R1597" s="357" t="s">
        <v>105</v>
      </c>
      <c r="S1597" s="357" t="s">
        <v>105</v>
      </c>
      <c r="T1597" s="34" t="s">
        <v>2153</v>
      </c>
      <c r="U1597" s="39" t="s">
        <v>31</v>
      </c>
      <c r="V1597" s="35" t="s">
        <v>31</v>
      </c>
      <c r="W1597" s="34" t="s">
        <v>280</v>
      </c>
      <c r="X1597" s="35" t="s">
        <v>284</v>
      </c>
      <c r="Y1597" s="357"/>
      <c r="Z1597" s="39" t="s">
        <v>239</v>
      </c>
      <c r="AA1597" s="112" t="s">
        <v>239</v>
      </c>
      <c r="AB1597" s="34">
        <v>2</v>
      </c>
      <c r="AC1597" s="41">
        <v>48</v>
      </c>
      <c r="AD1597" s="341" t="s">
        <v>295</v>
      </c>
      <c r="AE1597" s="41" t="s">
        <v>2375</v>
      </c>
      <c r="AF1597" s="332" t="s">
        <v>240</v>
      </c>
      <c r="AG1597" s="34" t="s">
        <v>478</v>
      </c>
      <c r="AH1597" s="352"/>
      <c r="AI1597" s="358">
        <v>88</v>
      </c>
      <c r="AJ1597" s="34"/>
      <c r="AK1597" s="34"/>
      <c r="AL1597" s="355">
        <v>7.5261904761904761</v>
      </c>
      <c r="AM1597" s="44">
        <v>33.843568504666671</v>
      </c>
      <c r="AN1597" s="44">
        <v>3.25</v>
      </c>
      <c r="AO1597" s="111">
        <v>4</v>
      </c>
      <c r="AP1597" s="111"/>
      <c r="AQ1597" s="111"/>
      <c r="AR1597" s="335"/>
      <c r="AS1597" s="111"/>
      <c r="AT1597" s="111"/>
      <c r="AU1597" s="111"/>
      <c r="AV1597" s="357" t="s">
        <v>2312</v>
      </c>
      <c r="AW1597" s="354" t="s">
        <v>2374</v>
      </c>
      <c r="AX1597" s="352">
        <v>25</v>
      </c>
      <c r="AY1597" s="352">
        <v>7.5261904761904761</v>
      </c>
      <c r="BA1597" s="334">
        <v>33.843568504666671</v>
      </c>
      <c r="BB1597" s="356"/>
      <c r="BC1597" s="352">
        <v>3.25</v>
      </c>
      <c r="BD1597" s="352"/>
      <c r="BE1597" s="34"/>
      <c r="BF1597" s="34"/>
      <c r="BG1597" s="34"/>
      <c r="BH1597" s="352"/>
      <c r="BI1597" s="352"/>
      <c r="BJ1597" s="354">
        <v>10</v>
      </c>
      <c r="BK1597" s="355">
        <v>9.1223733333333339</v>
      </c>
      <c r="BL1597" s="355">
        <v>2.6271433333333336</v>
      </c>
      <c r="BM1597" s="360">
        <v>21.773373966666668</v>
      </c>
      <c r="BN1597" s="360">
        <v>7.3429800000000007</v>
      </c>
      <c r="BO1597" s="355">
        <v>90.974243923785011</v>
      </c>
      <c r="BP1597" s="360">
        <v>30</v>
      </c>
      <c r="BQ1597" s="360">
        <v>36</v>
      </c>
      <c r="BR1597" s="353" t="s">
        <v>2314</v>
      </c>
      <c r="BS1597" s="34"/>
      <c r="BT1597" s="352"/>
      <c r="BU1597" s="352"/>
      <c r="BV1597" s="34"/>
      <c r="BW1597" s="34"/>
      <c r="BX1597" s="34"/>
    </row>
    <row r="1598" spans="1:76" ht="15.5" x14ac:dyDescent="0.35">
      <c r="A1598" s="34"/>
      <c r="B1598" s="34"/>
      <c r="C1598" s="34"/>
      <c r="D1598" s="34"/>
      <c r="E1598" s="357" t="s">
        <v>2310</v>
      </c>
      <c r="F1598" s="357" t="s">
        <v>2311</v>
      </c>
      <c r="G1598" s="359">
        <v>2005</v>
      </c>
      <c r="H1598" s="34"/>
      <c r="I1598" s="34"/>
      <c r="J1598" s="357"/>
      <c r="K1598" s="39" t="s">
        <v>80</v>
      </c>
      <c r="L1598" s="39" t="s">
        <v>89</v>
      </c>
      <c r="M1598" s="39" t="s">
        <v>90</v>
      </c>
      <c r="N1598" s="39" t="s">
        <v>91</v>
      </c>
      <c r="O1598" s="39" t="s">
        <v>102</v>
      </c>
      <c r="P1598" s="39" t="s">
        <v>103</v>
      </c>
      <c r="Q1598" s="39" t="s">
        <v>104</v>
      </c>
      <c r="R1598" s="357" t="s">
        <v>105</v>
      </c>
      <c r="S1598" s="357" t="s">
        <v>105</v>
      </c>
      <c r="T1598" s="34" t="s">
        <v>2153</v>
      </c>
      <c r="U1598" s="39" t="s">
        <v>31</v>
      </c>
      <c r="V1598" s="35" t="s">
        <v>31</v>
      </c>
      <c r="W1598" s="34" t="s">
        <v>280</v>
      </c>
      <c r="X1598" s="35" t="s">
        <v>284</v>
      </c>
      <c r="Y1598" s="357"/>
      <c r="Z1598" s="39" t="s">
        <v>239</v>
      </c>
      <c r="AA1598" s="112" t="s">
        <v>239</v>
      </c>
      <c r="AB1598" s="34">
        <v>2</v>
      </c>
      <c r="AC1598" s="41">
        <v>48</v>
      </c>
      <c r="AD1598" s="341" t="s">
        <v>295</v>
      </c>
      <c r="AE1598" s="41" t="s">
        <v>2376</v>
      </c>
      <c r="AF1598" s="332" t="s">
        <v>240</v>
      </c>
      <c r="AG1598" s="34" t="s">
        <v>478</v>
      </c>
      <c r="AH1598" s="352"/>
      <c r="AI1598" s="358">
        <v>19.939</v>
      </c>
      <c r="AJ1598" s="34"/>
      <c r="AK1598" s="34"/>
      <c r="AL1598" s="355">
        <v>7.1070476190476191</v>
      </c>
      <c r="AM1598" s="44">
        <v>6.2761874054</v>
      </c>
      <c r="AN1598" s="44">
        <v>4.0454685333333336</v>
      </c>
      <c r="AO1598" s="111">
        <v>4</v>
      </c>
      <c r="AP1598" s="111"/>
      <c r="AQ1598" s="111"/>
      <c r="AR1598" s="335"/>
      <c r="AS1598" s="111"/>
      <c r="AT1598" s="111"/>
      <c r="AU1598" s="111"/>
      <c r="AV1598" s="357" t="s">
        <v>2312</v>
      </c>
      <c r="AW1598" s="354" t="s">
        <v>2377</v>
      </c>
      <c r="AX1598" s="352">
        <v>25</v>
      </c>
      <c r="AY1598" s="352">
        <v>7.1070476190476191</v>
      </c>
      <c r="BA1598" s="334">
        <v>6.2761874054</v>
      </c>
      <c r="BB1598" s="356"/>
      <c r="BC1598" s="352">
        <v>4.0454685333333336</v>
      </c>
      <c r="BD1598" s="352"/>
      <c r="BE1598" s="34"/>
      <c r="BF1598" s="34"/>
      <c r="BG1598" s="34"/>
      <c r="BH1598" s="352"/>
      <c r="BI1598" s="352"/>
      <c r="BJ1598" s="354">
        <v>10</v>
      </c>
      <c r="BK1598" s="355">
        <v>1.64009</v>
      </c>
      <c r="BL1598" s="355">
        <v>0.5178029999999999</v>
      </c>
      <c r="BM1598" s="360">
        <v>3.227681033333333</v>
      </c>
      <c r="BN1598" s="360">
        <v>2.0601789999999998</v>
      </c>
      <c r="BO1598" s="355">
        <v>1.8451199999999999</v>
      </c>
      <c r="BP1598" s="360">
        <v>1.1878830476832025</v>
      </c>
      <c r="BQ1598" s="360">
        <v>10.666666666666666</v>
      </c>
      <c r="BR1598" s="353" t="s">
        <v>2314</v>
      </c>
      <c r="BS1598" s="34"/>
      <c r="BT1598" s="352"/>
      <c r="BU1598" s="352"/>
      <c r="BV1598" s="34"/>
      <c r="BW1598" s="34"/>
      <c r="BX1598" s="34"/>
    </row>
    <row r="1599" spans="1:76" ht="15.5" x14ac:dyDescent="0.35">
      <c r="A1599" s="34"/>
      <c r="B1599" s="34"/>
      <c r="C1599" s="34"/>
      <c r="D1599" s="34"/>
      <c r="E1599" s="357" t="s">
        <v>2310</v>
      </c>
      <c r="F1599" s="357" t="s">
        <v>2311</v>
      </c>
      <c r="G1599" s="359">
        <v>2005</v>
      </c>
      <c r="H1599" s="34"/>
      <c r="I1599" s="34"/>
      <c r="J1599" s="357"/>
      <c r="K1599" s="39" t="s">
        <v>80</v>
      </c>
      <c r="L1599" s="39" t="s">
        <v>89</v>
      </c>
      <c r="M1599" s="39" t="s">
        <v>90</v>
      </c>
      <c r="N1599" s="39" t="s">
        <v>91</v>
      </c>
      <c r="O1599" s="39" t="s">
        <v>102</v>
      </c>
      <c r="P1599" s="39" t="s">
        <v>103</v>
      </c>
      <c r="Q1599" s="39" t="s">
        <v>104</v>
      </c>
      <c r="R1599" s="357" t="s">
        <v>105</v>
      </c>
      <c r="S1599" s="357" t="s">
        <v>105</v>
      </c>
      <c r="T1599" s="34" t="s">
        <v>2153</v>
      </c>
      <c r="U1599" s="39" t="s">
        <v>31</v>
      </c>
      <c r="V1599" s="35" t="s">
        <v>31</v>
      </c>
      <c r="W1599" s="34" t="s">
        <v>280</v>
      </c>
      <c r="X1599" s="35" t="s">
        <v>284</v>
      </c>
      <c r="Y1599" s="357"/>
      <c r="Z1599" s="39" t="s">
        <v>239</v>
      </c>
      <c r="AA1599" s="112" t="s">
        <v>239</v>
      </c>
      <c r="AB1599" s="34">
        <v>2</v>
      </c>
      <c r="AC1599" s="41">
        <v>48</v>
      </c>
      <c r="AD1599" s="341" t="s">
        <v>295</v>
      </c>
      <c r="AE1599" s="41" t="s">
        <v>2378</v>
      </c>
      <c r="AF1599" s="332" t="s">
        <v>240</v>
      </c>
      <c r="AG1599" s="34" t="s">
        <v>478</v>
      </c>
      <c r="AH1599" s="352"/>
      <c r="AI1599" s="358">
        <v>11.684000000000001</v>
      </c>
      <c r="AJ1599" s="34"/>
      <c r="AK1599" s="34"/>
      <c r="AL1599" s="355">
        <v>6.756507936507937</v>
      </c>
      <c r="AM1599" s="44">
        <v>4.0468291819999997</v>
      </c>
      <c r="AN1599" s="44">
        <v>2.4966063333333328</v>
      </c>
      <c r="AO1599" s="111">
        <v>4</v>
      </c>
      <c r="AP1599" s="111"/>
      <c r="AQ1599" s="111"/>
      <c r="AR1599" s="335"/>
      <c r="AS1599" s="111"/>
      <c r="AT1599" s="111"/>
      <c r="AU1599" s="111"/>
      <c r="AV1599" s="357" t="s">
        <v>2312</v>
      </c>
      <c r="AW1599" s="354" t="s">
        <v>2377</v>
      </c>
      <c r="AX1599" s="352">
        <v>25</v>
      </c>
      <c r="AY1599" s="352">
        <v>6.756507936507937</v>
      </c>
      <c r="BA1599" s="334">
        <v>4.0468291819999997</v>
      </c>
      <c r="BB1599" s="356"/>
      <c r="BC1599" s="352">
        <v>2.4966063333333328</v>
      </c>
      <c r="BD1599" s="352"/>
      <c r="BE1599" s="34"/>
      <c r="BF1599" s="34"/>
      <c r="BG1599" s="34"/>
      <c r="BH1599" s="352"/>
      <c r="BI1599" s="352"/>
      <c r="BJ1599" s="354">
        <v>10</v>
      </c>
      <c r="BK1599" s="355">
        <v>1.04661</v>
      </c>
      <c r="BL1599" s="355">
        <v>0.34033999999999998</v>
      </c>
      <c r="BM1599" s="360">
        <v>1.25</v>
      </c>
      <c r="BN1599" s="360">
        <v>0.74016300000000002</v>
      </c>
      <c r="BO1599" s="355">
        <v>2.26796</v>
      </c>
      <c r="BP1599" s="360">
        <v>2.0573125333333331</v>
      </c>
      <c r="BQ1599" s="360">
        <v>8</v>
      </c>
      <c r="BR1599" s="353" t="s">
        <v>2314</v>
      </c>
      <c r="BS1599" s="34"/>
      <c r="BT1599" s="352"/>
      <c r="BU1599" s="352"/>
      <c r="BV1599" s="34"/>
      <c r="BW1599" s="34"/>
      <c r="BX1599" s="34"/>
    </row>
    <row r="1600" spans="1:76" ht="15.5" x14ac:dyDescent="0.35">
      <c r="A1600" s="34"/>
      <c r="B1600" s="34"/>
      <c r="C1600" s="34"/>
      <c r="D1600" s="34"/>
      <c r="E1600" s="357" t="s">
        <v>2310</v>
      </c>
      <c r="F1600" s="357" t="s">
        <v>2311</v>
      </c>
      <c r="G1600" s="359">
        <v>2005</v>
      </c>
      <c r="H1600" s="34"/>
      <c r="I1600" s="34"/>
      <c r="J1600" s="357"/>
      <c r="K1600" s="39" t="s">
        <v>80</v>
      </c>
      <c r="L1600" s="39" t="s">
        <v>89</v>
      </c>
      <c r="M1600" s="39" t="s">
        <v>90</v>
      </c>
      <c r="N1600" s="39" t="s">
        <v>91</v>
      </c>
      <c r="O1600" s="39" t="s">
        <v>102</v>
      </c>
      <c r="P1600" s="39" t="s">
        <v>103</v>
      </c>
      <c r="Q1600" s="39" t="s">
        <v>104</v>
      </c>
      <c r="R1600" s="357" t="s">
        <v>105</v>
      </c>
      <c r="S1600" s="357" t="s">
        <v>105</v>
      </c>
      <c r="T1600" s="34" t="s">
        <v>2153</v>
      </c>
      <c r="U1600" s="39" t="s">
        <v>31</v>
      </c>
      <c r="V1600" s="35" t="s">
        <v>31</v>
      </c>
      <c r="W1600" s="34" t="s">
        <v>280</v>
      </c>
      <c r="X1600" s="35" t="s">
        <v>284</v>
      </c>
      <c r="Y1600" s="357"/>
      <c r="Z1600" s="39" t="s">
        <v>239</v>
      </c>
      <c r="AA1600" s="112" t="s">
        <v>239</v>
      </c>
      <c r="AB1600" s="34">
        <v>2</v>
      </c>
      <c r="AC1600" s="41">
        <v>48</v>
      </c>
      <c r="AD1600" s="341" t="s">
        <v>295</v>
      </c>
      <c r="AE1600" s="41" t="s">
        <v>2379</v>
      </c>
      <c r="AF1600" s="332" t="s">
        <v>240</v>
      </c>
      <c r="AG1600" s="34" t="s">
        <v>478</v>
      </c>
      <c r="AH1600" s="352"/>
      <c r="AI1600" s="358">
        <v>22.669499999999999</v>
      </c>
      <c r="AJ1600" s="34"/>
      <c r="AK1600" s="34"/>
      <c r="AL1600" s="355">
        <v>6.9857142857142849</v>
      </c>
      <c r="AM1600" s="44">
        <v>5.4859131976000004</v>
      </c>
      <c r="AN1600" s="44">
        <v>3.0100833999999996</v>
      </c>
      <c r="AO1600" s="111">
        <v>4</v>
      </c>
      <c r="AP1600" s="111"/>
      <c r="AQ1600" s="111"/>
      <c r="AR1600" s="335"/>
      <c r="AS1600" s="111"/>
      <c r="AT1600" s="111"/>
      <c r="AU1600" s="111"/>
      <c r="AV1600" s="357" t="s">
        <v>2312</v>
      </c>
      <c r="AW1600" s="354" t="s">
        <v>2377</v>
      </c>
      <c r="AX1600" s="352">
        <v>25</v>
      </c>
      <c r="AY1600" s="352">
        <v>6.9857142857142849</v>
      </c>
      <c r="BA1600" s="334">
        <v>5.4859131976000004</v>
      </c>
      <c r="BB1600" s="356"/>
      <c r="BC1600" s="352">
        <v>3.0100833999999996</v>
      </c>
      <c r="BD1600" s="352"/>
      <c r="BE1600" s="34"/>
      <c r="BF1600" s="34"/>
      <c r="BG1600" s="34"/>
      <c r="BH1600" s="352"/>
      <c r="BI1600" s="352"/>
      <c r="BJ1600" s="354">
        <v>10</v>
      </c>
      <c r="BK1600" s="355">
        <v>1.4917200000000002</v>
      </c>
      <c r="BL1600" s="355">
        <v>0.418132</v>
      </c>
      <c r="BM1600" s="360">
        <v>2.8883333333333332</v>
      </c>
      <c r="BN1600" s="360">
        <v>0.92002300000000004</v>
      </c>
      <c r="BO1600" s="355">
        <v>2.0661499999999999</v>
      </c>
      <c r="BP1600" s="360">
        <v>3.01</v>
      </c>
      <c r="BQ1600" s="360">
        <v>10.666666666666666</v>
      </c>
      <c r="BR1600" s="353" t="s">
        <v>2314</v>
      </c>
      <c r="BS1600" s="34"/>
      <c r="BT1600" s="352"/>
      <c r="BU1600" s="352"/>
      <c r="BV1600" s="34"/>
      <c r="BW1600" s="34"/>
      <c r="BX1600" s="34"/>
    </row>
    <row r="1601" spans="1:76" ht="15.5" x14ac:dyDescent="0.35">
      <c r="A1601" s="34"/>
      <c r="B1601" s="34"/>
      <c r="C1601" s="34"/>
      <c r="D1601" s="34"/>
      <c r="E1601" s="357" t="s">
        <v>2310</v>
      </c>
      <c r="F1601" s="357" t="s">
        <v>2311</v>
      </c>
      <c r="G1601" s="359">
        <v>2005</v>
      </c>
      <c r="H1601" s="34"/>
      <c r="I1601" s="34"/>
      <c r="J1601" s="357"/>
      <c r="K1601" s="39" t="s">
        <v>80</v>
      </c>
      <c r="L1601" s="39" t="s">
        <v>89</v>
      </c>
      <c r="M1601" s="39" t="s">
        <v>90</v>
      </c>
      <c r="N1601" s="39" t="s">
        <v>91</v>
      </c>
      <c r="O1601" s="39" t="s">
        <v>102</v>
      </c>
      <c r="P1601" s="39" t="s">
        <v>103</v>
      </c>
      <c r="Q1601" s="39" t="s">
        <v>104</v>
      </c>
      <c r="R1601" s="357" t="s">
        <v>105</v>
      </c>
      <c r="S1601" s="357" t="s">
        <v>105</v>
      </c>
      <c r="T1601" s="34" t="s">
        <v>2153</v>
      </c>
      <c r="U1601" s="39" t="s">
        <v>31</v>
      </c>
      <c r="V1601" s="35" t="s">
        <v>31</v>
      </c>
      <c r="W1601" s="34" t="s">
        <v>280</v>
      </c>
      <c r="X1601" s="35" t="s">
        <v>284</v>
      </c>
      <c r="Y1601" s="357"/>
      <c r="Z1601" s="39" t="s">
        <v>239</v>
      </c>
      <c r="AA1601" s="112" t="s">
        <v>239</v>
      </c>
      <c r="AB1601" s="34">
        <v>2</v>
      </c>
      <c r="AC1601" s="41">
        <v>48</v>
      </c>
      <c r="AD1601" s="341" t="s">
        <v>295</v>
      </c>
      <c r="AE1601" s="41" t="s">
        <v>2380</v>
      </c>
      <c r="AF1601" s="332" t="s">
        <v>240</v>
      </c>
      <c r="AG1601" s="34" t="s">
        <v>478</v>
      </c>
      <c r="AH1601" s="352"/>
      <c r="AI1601" s="358">
        <v>14.541499999999999</v>
      </c>
      <c r="AJ1601" s="34"/>
      <c r="AK1601" s="34"/>
      <c r="AL1601" s="355">
        <v>7.3693333333333326</v>
      </c>
      <c r="AM1601" s="44">
        <v>12.4280073368</v>
      </c>
      <c r="AN1601" s="44">
        <v>1.7450939285714284</v>
      </c>
      <c r="AO1601" s="111">
        <v>4</v>
      </c>
      <c r="AP1601" s="111"/>
      <c r="AQ1601" s="111"/>
      <c r="AR1601" s="335"/>
      <c r="AS1601" s="111"/>
      <c r="AT1601" s="111"/>
      <c r="AU1601" s="111"/>
      <c r="AV1601" s="357" t="s">
        <v>2312</v>
      </c>
      <c r="AW1601" s="354" t="s">
        <v>2381</v>
      </c>
      <c r="AX1601" s="352">
        <v>25</v>
      </c>
      <c r="AY1601" s="352">
        <v>7.3693333333333326</v>
      </c>
      <c r="BA1601" s="334">
        <v>12.4280073368</v>
      </c>
      <c r="BB1601" s="356"/>
      <c r="BC1601" s="352">
        <v>1.7450939285714284</v>
      </c>
      <c r="BD1601" s="352"/>
      <c r="BE1601" s="34"/>
      <c r="BF1601" s="34"/>
      <c r="BG1601" s="34"/>
      <c r="BH1601" s="352"/>
      <c r="BI1601" s="352"/>
      <c r="BJ1601" s="354">
        <v>10</v>
      </c>
      <c r="BK1601" s="355">
        <v>2.9433400000000001</v>
      </c>
      <c r="BL1601" s="355">
        <v>1.205776</v>
      </c>
      <c r="BM1601" s="360">
        <v>3.4511135333333329</v>
      </c>
      <c r="BN1601" s="360">
        <v>0.94035499999999994</v>
      </c>
      <c r="BO1601" s="355">
        <v>1.9508299999999998</v>
      </c>
      <c r="BP1601" s="360">
        <v>1.0539038897033806</v>
      </c>
      <c r="BQ1601" s="360">
        <v>20</v>
      </c>
      <c r="BR1601" s="353" t="s">
        <v>2314</v>
      </c>
      <c r="BS1601" s="34"/>
      <c r="BT1601" s="352"/>
      <c r="BU1601" s="352"/>
      <c r="BV1601" s="34"/>
      <c r="BW1601" s="34"/>
      <c r="BX1601" s="34"/>
    </row>
    <row r="1602" spans="1:76" ht="15.5" x14ac:dyDescent="0.35">
      <c r="A1602" s="34"/>
      <c r="B1602" s="34"/>
      <c r="C1602" s="34"/>
      <c r="D1602" s="34"/>
      <c r="E1602" s="357" t="s">
        <v>2310</v>
      </c>
      <c r="F1602" s="357" t="s">
        <v>2311</v>
      </c>
      <c r="G1602" s="359">
        <v>2005</v>
      </c>
      <c r="H1602" s="34"/>
      <c r="I1602" s="34"/>
      <c r="J1602" s="357"/>
      <c r="K1602" s="39" t="s">
        <v>80</v>
      </c>
      <c r="L1602" s="39" t="s">
        <v>89</v>
      </c>
      <c r="M1602" s="39" t="s">
        <v>90</v>
      </c>
      <c r="N1602" s="39" t="s">
        <v>91</v>
      </c>
      <c r="O1602" s="39" t="s">
        <v>102</v>
      </c>
      <c r="P1602" s="39" t="s">
        <v>103</v>
      </c>
      <c r="Q1602" s="39" t="s">
        <v>104</v>
      </c>
      <c r="R1602" s="357" t="s">
        <v>105</v>
      </c>
      <c r="S1602" s="357" t="s">
        <v>105</v>
      </c>
      <c r="T1602" s="34" t="s">
        <v>2153</v>
      </c>
      <c r="U1602" s="39" t="s">
        <v>31</v>
      </c>
      <c r="V1602" s="35" t="s">
        <v>31</v>
      </c>
      <c r="W1602" s="34" t="s">
        <v>280</v>
      </c>
      <c r="X1602" s="35" t="s">
        <v>284</v>
      </c>
      <c r="Y1602" s="357"/>
      <c r="Z1602" s="39" t="s">
        <v>239</v>
      </c>
      <c r="AA1602" s="112" t="s">
        <v>239</v>
      </c>
      <c r="AB1602" s="34">
        <v>2</v>
      </c>
      <c r="AC1602" s="41">
        <v>48</v>
      </c>
      <c r="AD1602" s="341" t="s">
        <v>295</v>
      </c>
      <c r="AE1602" s="41" t="s">
        <v>2382</v>
      </c>
      <c r="AF1602" s="332" t="s">
        <v>240</v>
      </c>
      <c r="AG1602" s="34" t="s">
        <v>478</v>
      </c>
      <c r="AH1602" s="352"/>
      <c r="AI1602" s="358">
        <v>31.305500000000002</v>
      </c>
      <c r="AJ1602" s="34"/>
      <c r="AK1602" s="34"/>
      <c r="AL1602" s="355">
        <v>7.4155952380952392</v>
      </c>
      <c r="AM1602" s="44">
        <v>12.800068637400001</v>
      </c>
      <c r="AN1602" s="44">
        <v>4.1755221999999996</v>
      </c>
      <c r="AO1602" s="111">
        <v>4</v>
      </c>
      <c r="AP1602" s="111"/>
      <c r="AQ1602" s="111"/>
      <c r="AR1602" s="335"/>
      <c r="AS1602" s="111"/>
      <c r="AT1602" s="111"/>
      <c r="AU1602" s="111"/>
      <c r="AV1602" s="357" t="s">
        <v>2312</v>
      </c>
      <c r="AW1602" s="354" t="s">
        <v>2381</v>
      </c>
      <c r="AX1602" s="352">
        <v>25</v>
      </c>
      <c r="AY1602" s="352">
        <v>7.4155952380952392</v>
      </c>
      <c r="BA1602" s="334">
        <v>12.800068637400001</v>
      </c>
      <c r="BB1602" s="356"/>
      <c r="BC1602" s="352">
        <v>4.1755221999999996</v>
      </c>
      <c r="BD1602" s="352"/>
      <c r="BE1602" s="34"/>
      <c r="BF1602" s="34"/>
      <c r="BG1602" s="34"/>
      <c r="BH1602" s="352"/>
      <c r="BI1602" s="352"/>
      <c r="BJ1602" s="354">
        <v>10</v>
      </c>
      <c r="BK1602" s="355">
        <v>3.0636400000000004</v>
      </c>
      <c r="BL1602" s="355">
        <v>1.222793</v>
      </c>
      <c r="BM1602" s="360">
        <v>3.813333333333333</v>
      </c>
      <c r="BN1602" s="360">
        <v>0.97007100000000002</v>
      </c>
      <c r="BO1602" s="355">
        <v>2.0757599999999998</v>
      </c>
      <c r="BP1602" s="360">
        <v>2.0699999999999998</v>
      </c>
      <c r="BQ1602" s="360">
        <v>21.333333333333332</v>
      </c>
      <c r="BR1602" s="353" t="s">
        <v>2314</v>
      </c>
      <c r="BS1602" s="34"/>
      <c r="BT1602" s="352"/>
      <c r="BU1602" s="352"/>
      <c r="BV1602" s="34"/>
      <c r="BW1602" s="34"/>
      <c r="BX1602" s="34"/>
    </row>
    <row r="1603" spans="1:76" ht="15.5" x14ac:dyDescent="0.35">
      <c r="A1603" s="34"/>
      <c r="B1603" s="34"/>
      <c r="C1603" s="34"/>
      <c r="D1603" s="34"/>
      <c r="E1603" s="357" t="s">
        <v>2310</v>
      </c>
      <c r="F1603" s="357" t="s">
        <v>2311</v>
      </c>
      <c r="G1603" s="359">
        <v>2005</v>
      </c>
      <c r="H1603" s="34"/>
      <c r="I1603" s="34"/>
      <c r="J1603" s="357"/>
      <c r="K1603" s="39" t="s">
        <v>80</v>
      </c>
      <c r="L1603" s="39" t="s">
        <v>89</v>
      </c>
      <c r="M1603" s="39" t="s">
        <v>90</v>
      </c>
      <c r="N1603" s="39" t="s">
        <v>91</v>
      </c>
      <c r="O1603" s="39" t="s">
        <v>102</v>
      </c>
      <c r="P1603" s="39" t="s">
        <v>103</v>
      </c>
      <c r="Q1603" s="39" t="s">
        <v>104</v>
      </c>
      <c r="R1603" s="357" t="s">
        <v>105</v>
      </c>
      <c r="S1603" s="357" t="s">
        <v>105</v>
      </c>
      <c r="T1603" s="34" t="s">
        <v>2153</v>
      </c>
      <c r="U1603" s="39" t="s">
        <v>31</v>
      </c>
      <c r="V1603" s="35" t="s">
        <v>31</v>
      </c>
      <c r="W1603" s="34" t="s">
        <v>280</v>
      </c>
      <c r="X1603" s="35" t="s">
        <v>284</v>
      </c>
      <c r="Y1603" s="357"/>
      <c r="Z1603" s="39" t="s">
        <v>239</v>
      </c>
      <c r="AA1603" s="112" t="s">
        <v>239</v>
      </c>
      <c r="AB1603" s="34">
        <v>2</v>
      </c>
      <c r="AC1603" s="41">
        <v>48</v>
      </c>
      <c r="AD1603" s="341" t="s">
        <v>295</v>
      </c>
      <c r="AE1603" s="41" t="s">
        <v>2383</v>
      </c>
      <c r="AF1603" s="332" t="s">
        <v>240</v>
      </c>
      <c r="AG1603" s="34" t="s">
        <v>478</v>
      </c>
      <c r="AH1603" s="352"/>
      <c r="AI1603" s="358">
        <v>14.351000000000001</v>
      </c>
      <c r="AJ1603" s="34"/>
      <c r="AK1603" s="34"/>
      <c r="AL1603" s="355">
        <v>7.2649999999999997</v>
      </c>
      <c r="AM1603" s="44">
        <v>8.676597107200001</v>
      </c>
      <c r="AN1603" s="44">
        <v>2.5228340857142859</v>
      </c>
      <c r="AO1603" s="111">
        <v>4</v>
      </c>
      <c r="AP1603" s="111"/>
      <c r="AQ1603" s="111"/>
      <c r="AR1603" s="335"/>
      <c r="AS1603" s="111"/>
      <c r="AT1603" s="111"/>
      <c r="AU1603" s="111"/>
      <c r="AV1603" s="357" t="s">
        <v>2312</v>
      </c>
      <c r="AW1603" s="354" t="s">
        <v>2384</v>
      </c>
      <c r="AX1603" s="352">
        <v>25</v>
      </c>
      <c r="AY1603" s="352">
        <v>7.2649999999999997</v>
      </c>
      <c r="BA1603" s="334">
        <v>8.676597107200001</v>
      </c>
      <c r="BB1603" s="356"/>
      <c r="BC1603" s="352">
        <v>2.5228340857142859</v>
      </c>
      <c r="BD1603" s="352"/>
      <c r="BE1603" s="34"/>
      <c r="BF1603" s="34"/>
      <c r="BG1603" s="34"/>
      <c r="BH1603" s="352"/>
      <c r="BI1603" s="352"/>
      <c r="BJ1603" s="354">
        <v>10</v>
      </c>
      <c r="BK1603" s="355">
        <v>2.1052500000000003</v>
      </c>
      <c r="BL1603" s="355">
        <v>0.81195399999999995</v>
      </c>
      <c r="BM1603" s="360">
        <v>2.1868975000000002</v>
      </c>
      <c r="BN1603" s="360">
        <v>0.790211</v>
      </c>
      <c r="BO1603" s="355">
        <v>1.4318899999999999</v>
      </c>
      <c r="BP1603" s="360">
        <v>1.1305326809142813</v>
      </c>
      <c r="BQ1603" s="360">
        <v>16</v>
      </c>
      <c r="BR1603" s="353" t="s">
        <v>2314</v>
      </c>
      <c r="BS1603" s="34"/>
      <c r="BT1603" s="352"/>
      <c r="BU1603" s="352"/>
      <c r="BV1603" s="34"/>
      <c r="BW1603" s="34"/>
      <c r="BX1603" s="34"/>
    </row>
    <row r="1604" spans="1:76" ht="15.5" x14ac:dyDescent="0.35">
      <c r="A1604" s="34"/>
      <c r="B1604" s="34"/>
      <c r="C1604" s="34"/>
      <c r="D1604" s="34"/>
      <c r="E1604" s="357" t="s">
        <v>2310</v>
      </c>
      <c r="F1604" s="357" t="s">
        <v>2311</v>
      </c>
      <c r="G1604" s="359">
        <v>2005</v>
      </c>
      <c r="H1604" s="34"/>
      <c r="I1604" s="34"/>
      <c r="J1604" s="357"/>
      <c r="K1604" s="39" t="s">
        <v>80</v>
      </c>
      <c r="L1604" s="39" t="s">
        <v>89</v>
      </c>
      <c r="M1604" s="39" t="s">
        <v>90</v>
      </c>
      <c r="N1604" s="39" t="s">
        <v>91</v>
      </c>
      <c r="O1604" s="39" t="s">
        <v>102</v>
      </c>
      <c r="P1604" s="39" t="s">
        <v>103</v>
      </c>
      <c r="Q1604" s="39" t="s">
        <v>104</v>
      </c>
      <c r="R1604" s="357" t="s">
        <v>105</v>
      </c>
      <c r="S1604" s="357" t="s">
        <v>105</v>
      </c>
      <c r="T1604" s="34" t="s">
        <v>2153</v>
      </c>
      <c r="U1604" s="39" t="s">
        <v>31</v>
      </c>
      <c r="V1604" s="35" t="s">
        <v>31</v>
      </c>
      <c r="W1604" s="34" t="s">
        <v>280</v>
      </c>
      <c r="X1604" s="35" t="s">
        <v>284</v>
      </c>
      <c r="Y1604" s="357"/>
      <c r="Z1604" s="39" t="s">
        <v>239</v>
      </c>
      <c r="AA1604" s="112" t="s">
        <v>239</v>
      </c>
      <c r="AB1604" s="34">
        <v>2</v>
      </c>
      <c r="AC1604" s="41">
        <v>48</v>
      </c>
      <c r="AD1604" s="341" t="s">
        <v>295</v>
      </c>
      <c r="AE1604" s="41" t="s">
        <v>2385</v>
      </c>
      <c r="AF1604" s="332" t="s">
        <v>240</v>
      </c>
      <c r="AG1604" s="34" t="s">
        <v>478</v>
      </c>
      <c r="AH1604" s="352"/>
      <c r="AI1604" s="358">
        <v>33.908999999999999</v>
      </c>
      <c r="AJ1604" s="34"/>
      <c r="AK1604" s="34"/>
      <c r="AL1604" s="355">
        <v>7.2328571428571422</v>
      </c>
      <c r="AM1604" s="44">
        <v>14.329131924799999</v>
      </c>
      <c r="AN1604" s="44">
        <v>3.9370608999999992</v>
      </c>
      <c r="AO1604" s="111">
        <v>4</v>
      </c>
      <c r="AP1604" s="111"/>
      <c r="AQ1604" s="111"/>
      <c r="AR1604" s="335"/>
      <c r="AS1604" s="111"/>
      <c r="AT1604" s="111"/>
      <c r="AU1604" s="111"/>
      <c r="AV1604" s="357" t="s">
        <v>2312</v>
      </c>
      <c r="AW1604" s="354" t="s">
        <v>2384</v>
      </c>
      <c r="AX1604" s="352">
        <v>25</v>
      </c>
      <c r="AY1604" s="352">
        <v>7.2328571428571422</v>
      </c>
      <c r="BA1604" s="334">
        <v>14.329131924799999</v>
      </c>
      <c r="BB1604" s="356"/>
      <c r="BC1604" s="352">
        <v>3.9370608999999992</v>
      </c>
      <c r="BD1604" s="352"/>
      <c r="BE1604" s="34"/>
      <c r="BF1604" s="34"/>
      <c r="BG1604" s="34"/>
      <c r="BH1604" s="352"/>
      <c r="BI1604" s="352"/>
      <c r="BJ1604" s="354">
        <v>10</v>
      </c>
      <c r="BK1604" s="355">
        <v>2.6385800000000001</v>
      </c>
      <c r="BL1604" s="355">
        <v>1.8378359999999998</v>
      </c>
      <c r="BM1604" s="360">
        <v>10.509666666666666</v>
      </c>
      <c r="BN1604" s="360">
        <v>1.2903</v>
      </c>
      <c r="BO1604" s="355">
        <v>3.1424699999999999</v>
      </c>
      <c r="BP1604" s="360">
        <v>7.11</v>
      </c>
      <c r="BQ1604" s="360">
        <v>16</v>
      </c>
      <c r="BR1604" s="353" t="s">
        <v>2314</v>
      </c>
      <c r="BS1604" s="34"/>
      <c r="BT1604" s="352"/>
      <c r="BU1604" s="352"/>
      <c r="BV1604" s="34"/>
      <c r="BW1604" s="34"/>
      <c r="BX1604" s="34"/>
    </row>
    <row r="1605" spans="1:76" ht="15.5" x14ac:dyDescent="0.35">
      <c r="A1605" s="34"/>
      <c r="B1605" s="34"/>
      <c r="C1605" s="34"/>
      <c r="D1605" s="34"/>
      <c r="E1605" s="357" t="s">
        <v>2310</v>
      </c>
      <c r="F1605" s="357" t="s">
        <v>2311</v>
      </c>
      <c r="G1605" s="359">
        <v>2005</v>
      </c>
      <c r="H1605" s="34"/>
      <c r="I1605" s="34"/>
      <c r="J1605" s="357"/>
      <c r="K1605" s="39" t="s">
        <v>80</v>
      </c>
      <c r="L1605" s="39" t="s">
        <v>89</v>
      </c>
      <c r="M1605" s="39" t="s">
        <v>90</v>
      </c>
      <c r="N1605" s="39" t="s">
        <v>91</v>
      </c>
      <c r="O1605" s="39" t="s">
        <v>102</v>
      </c>
      <c r="P1605" s="39" t="s">
        <v>103</v>
      </c>
      <c r="Q1605" s="39" t="s">
        <v>104</v>
      </c>
      <c r="R1605" s="357" t="s">
        <v>105</v>
      </c>
      <c r="S1605" s="357" t="s">
        <v>105</v>
      </c>
      <c r="T1605" s="34" t="s">
        <v>2153</v>
      </c>
      <c r="U1605" s="39" t="s">
        <v>31</v>
      </c>
      <c r="V1605" s="35" t="s">
        <v>31</v>
      </c>
      <c r="W1605" s="34" t="s">
        <v>280</v>
      </c>
      <c r="X1605" s="35" t="s">
        <v>284</v>
      </c>
      <c r="Y1605" s="357"/>
      <c r="Z1605" s="39" t="s">
        <v>239</v>
      </c>
      <c r="AA1605" s="112" t="s">
        <v>239</v>
      </c>
      <c r="AB1605" s="34">
        <v>2</v>
      </c>
      <c r="AC1605" s="41">
        <v>48</v>
      </c>
      <c r="AD1605" s="341" t="s">
        <v>295</v>
      </c>
      <c r="AE1605" s="41" t="s">
        <v>2386</v>
      </c>
      <c r="AF1605" s="332" t="s">
        <v>240</v>
      </c>
      <c r="AG1605" s="34" t="s">
        <v>478</v>
      </c>
      <c r="AH1605" s="352"/>
      <c r="AI1605" s="358">
        <v>51.816000000000003</v>
      </c>
      <c r="AJ1605" s="34"/>
      <c r="AK1605" s="34"/>
      <c r="AL1605" s="355">
        <v>7.6483333333333334</v>
      </c>
      <c r="AM1605" s="44">
        <v>21.979347486800002</v>
      </c>
      <c r="AN1605" s="44">
        <v>3.129828571428571</v>
      </c>
      <c r="AO1605" s="111">
        <v>4</v>
      </c>
      <c r="AP1605" s="111"/>
      <c r="AQ1605" s="111"/>
      <c r="AR1605" s="335"/>
      <c r="AS1605" s="111"/>
      <c r="AT1605" s="111"/>
      <c r="AU1605" s="111"/>
      <c r="AV1605" s="357" t="s">
        <v>2312</v>
      </c>
      <c r="AW1605" s="354" t="s">
        <v>2387</v>
      </c>
      <c r="AX1605" s="352">
        <v>25</v>
      </c>
      <c r="AY1605" s="352">
        <v>7.6483333333333334</v>
      </c>
      <c r="BA1605" s="334">
        <v>21.979347486800002</v>
      </c>
      <c r="BB1605" s="356"/>
      <c r="BC1605" s="352">
        <v>3.129828571428571</v>
      </c>
      <c r="BD1605" s="352"/>
      <c r="BE1605" s="34"/>
      <c r="BF1605" s="34"/>
      <c r="BG1605" s="34"/>
      <c r="BH1605" s="352"/>
      <c r="BI1605" s="352"/>
      <c r="BJ1605" s="354">
        <v>10</v>
      </c>
      <c r="BK1605" s="355">
        <v>5.3333000000000013</v>
      </c>
      <c r="BL1605" s="355">
        <v>2.0566259999999996</v>
      </c>
      <c r="BM1605" s="360">
        <v>9.7354078666666677</v>
      </c>
      <c r="BN1605" s="360">
        <v>3.080689</v>
      </c>
      <c r="BO1605" s="355">
        <v>5.0164200000000001</v>
      </c>
      <c r="BP1605" s="360">
        <v>6.78799607640443</v>
      </c>
      <c r="BQ1605" s="360">
        <v>25.333333333333332</v>
      </c>
      <c r="BR1605" s="353" t="s">
        <v>2314</v>
      </c>
      <c r="BS1605" s="34"/>
      <c r="BT1605" s="352"/>
      <c r="BU1605" s="352"/>
      <c r="BV1605" s="34"/>
      <c r="BW1605" s="34"/>
      <c r="BX1605" s="34"/>
    </row>
    <row r="1606" spans="1:76" ht="15.5" x14ac:dyDescent="0.35">
      <c r="A1606" s="34"/>
      <c r="B1606" s="34"/>
      <c r="C1606" s="34"/>
      <c r="D1606" s="34"/>
      <c r="E1606" s="357" t="s">
        <v>2310</v>
      </c>
      <c r="F1606" s="357" t="s">
        <v>2311</v>
      </c>
      <c r="G1606" s="359">
        <v>2005</v>
      </c>
      <c r="H1606" s="34"/>
      <c r="I1606" s="34"/>
      <c r="J1606" s="357"/>
      <c r="K1606" s="39" t="s">
        <v>80</v>
      </c>
      <c r="L1606" s="39" t="s">
        <v>89</v>
      </c>
      <c r="M1606" s="39" t="s">
        <v>90</v>
      </c>
      <c r="N1606" s="39" t="s">
        <v>91</v>
      </c>
      <c r="O1606" s="39" t="s">
        <v>102</v>
      </c>
      <c r="P1606" s="39" t="s">
        <v>103</v>
      </c>
      <c r="Q1606" s="39" t="s">
        <v>104</v>
      </c>
      <c r="R1606" s="357" t="s">
        <v>105</v>
      </c>
      <c r="S1606" s="357" t="s">
        <v>105</v>
      </c>
      <c r="T1606" s="34" t="s">
        <v>2153</v>
      </c>
      <c r="U1606" s="39" t="s">
        <v>31</v>
      </c>
      <c r="V1606" s="35" t="s">
        <v>31</v>
      </c>
      <c r="W1606" s="34" t="s">
        <v>280</v>
      </c>
      <c r="X1606" s="35" t="s">
        <v>284</v>
      </c>
      <c r="Y1606" s="357"/>
      <c r="Z1606" s="39" t="s">
        <v>239</v>
      </c>
      <c r="AA1606" s="112" t="s">
        <v>239</v>
      </c>
      <c r="AB1606" s="34">
        <v>2</v>
      </c>
      <c r="AC1606" s="41">
        <v>48</v>
      </c>
      <c r="AD1606" s="341" t="s">
        <v>295</v>
      </c>
      <c r="AE1606" s="41" t="s">
        <v>2388</v>
      </c>
      <c r="AF1606" s="332" t="s">
        <v>240</v>
      </c>
      <c r="AG1606" s="34" t="s">
        <v>478</v>
      </c>
      <c r="AH1606" s="352"/>
      <c r="AI1606" s="358">
        <v>72.2</v>
      </c>
      <c r="AJ1606" s="34"/>
      <c r="AK1606" s="34"/>
      <c r="AL1606" s="355">
        <v>7.4754761904761899</v>
      </c>
      <c r="AM1606" s="44">
        <v>23.243378888000002</v>
      </c>
      <c r="AN1606" s="44">
        <v>5.3948760666666677</v>
      </c>
      <c r="AO1606" s="111">
        <v>4</v>
      </c>
      <c r="AP1606" s="111"/>
      <c r="AQ1606" s="111"/>
      <c r="AR1606" s="335"/>
      <c r="AS1606" s="111"/>
      <c r="AT1606" s="111"/>
      <c r="AU1606" s="111"/>
      <c r="AV1606" s="357" t="s">
        <v>2312</v>
      </c>
      <c r="AW1606" s="354" t="s">
        <v>2387</v>
      </c>
      <c r="AX1606" s="352">
        <v>25</v>
      </c>
      <c r="AY1606" s="352">
        <v>7.4754761904761899</v>
      </c>
      <c r="BA1606" s="334">
        <v>23.243378888000002</v>
      </c>
      <c r="BB1606" s="356"/>
      <c r="BC1606" s="352">
        <v>5.3948760666666677</v>
      </c>
      <c r="BD1606" s="352"/>
      <c r="BE1606" s="34"/>
      <c r="BF1606" s="34"/>
      <c r="BG1606" s="34"/>
      <c r="BH1606" s="352"/>
      <c r="BI1606" s="352"/>
      <c r="BJ1606" s="354">
        <v>10</v>
      </c>
      <c r="BK1606" s="355">
        <v>5.7836033333333345</v>
      </c>
      <c r="BL1606" s="355">
        <v>2.0897766666666668</v>
      </c>
      <c r="BM1606" s="360">
        <v>10.575907766666667</v>
      </c>
      <c r="BN1606" s="360">
        <v>2.9203790000000001</v>
      </c>
      <c r="BO1606" s="355">
        <v>10.671302635198302</v>
      </c>
      <c r="BP1606" s="360">
        <v>6</v>
      </c>
      <c r="BQ1606" s="360">
        <v>25.333333333333332</v>
      </c>
      <c r="BR1606" s="353" t="s">
        <v>2314</v>
      </c>
      <c r="BS1606" s="34"/>
      <c r="BT1606" s="352"/>
      <c r="BU1606" s="352"/>
      <c r="BV1606" s="34"/>
      <c r="BW1606" s="34"/>
      <c r="BX1606" s="34"/>
    </row>
    <row r="1607" spans="1:76" ht="15.5" x14ac:dyDescent="0.35">
      <c r="A1607" s="34"/>
      <c r="B1607" s="34"/>
      <c r="C1607" s="34"/>
      <c r="D1607" s="34"/>
      <c r="E1607" s="357" t="s">
        <v>2310</v>
      </c>
      <c r="F1607" s="357" t="s">
        <v>2311</v>
      </c>
      <c r="G1607" s="359">
        <v>2005</v>
      </c>
      <c r="H1607" s="34"/>
      <c r="I1607" s="34"/>
      <c r="J1607" s="357"/>
      <c r="K1607" s="39" t="s">
        <v>80</v>
      </c>
      <c r="L1607" s="39" t="s">
        <v>89</v>
      </c>
      <c r="M1607" s="39" t="s">
        <v>90</v>
      </c>
      <c r="N1607" s="39" t="s">
        <v>91</v>
      </c>
      <c r="O1607" s="39" t="s">
        <v>102</v>
      </c>
      <c r="P1607" s="39" t="s">
        <v>103</v>
      </c>
      <c r="Q1607" s="39" t="s">
        <v>104</v>
      </c>
      <c r="R1607" s="357" t="s">
        <v>105</v>
      </c>
      <c r="S1607" s="357" t="s">
        <v>105</v>
      </c>
      <c r="T1607" s="34" t="s">
        <v>2153</v>
      </c>
      <c r="U1607" s="39" t="s">
        <v>31</v>
      </c>
      <c r="V1607" s="35" t="s">
        <v>31</v>
      </c>
      <c r="W1607" s="34" t="s">
        <v>280</v>
      </c>
      <c r="X1607" s="35" t="s">
        <v>284</v>
      </c>
      <c r="Y1607" s="357"/>
      <c r="Z1607" s="39" t="s">
        <v>239</v>
      </c>
      <c r="AA1607" s="112" t="s">
        <v>239</v>
      </c>
      <c r="AB1607" s="34">
        <v>2</v>
      </c>
      <c r="AC1607" s="41">
        <v>48</v>
      </c>
      <c r="AD1607" s="341" t="s">
        <v>295</v>
      </c>
      <c r="AE1607" s="41" t="s">
        <v>2389</v>
      </c>
      <c r="AF1607" s="332" t="s">
        <v>240</v>
      </c>
      <c r="AG1607" s="34" t="s">
        <v>478</v>
      </c>
      <c r="AH1607" s="352"/>
      <c r="AI1607" s="358">
        <v>20.700999999999997</v>
      </c>
      <c r="AJ1607" s="34"/>
      <c r="AK1607" s="34"/>
      <c r="AL1607" s="355">
        <v>7.228412698412698</v>
      </c>
      <c r="AM1607" s="44">
        <v>12.178659424799999</v>
      </c>
      <c r="AN1607" s="44">
        <v>1.9718353142857141</v>
      </c>
      <c r="AO1607" s="111">
        <v>4</v>
      </c>
      <c r="AP1607" s="111"/>
      <c r="AQ1607" s="111"/>
      <c r="AR1607" s="335"/>
      <c r="AS1607" s="111"/>
      <c r="AT1607" s="111"/>
      <c r="AU1607" s="111"/>
      <c r="AV1607" s="357" t="s">
        <v>2312</v>
      </c>
      <c r="AW1607" s="354" t="s">
        <v>2390</v>
      </c>
      <c r="AX1607" s="352">
        <v>25</v>
      </c>
      <c r="AY1607" s="352">
        <v>7.228412698412698</v>
      </c>
      <c r="BA1607" s="334">
        <v>12.178659424799999</v>
      </c>
      <c r="BB1607" s="356"/>
      <c r="BC1607" s="352">
        <v>1.9718353142857141</v>
      </c>
      <c r="BD1607" s="352"/>
      <c r="BE1607" s="34"/>
      <c r="BF1607" s="34"/>
      <c r="BG1607" s="34"/>
      <c r="BH1607" s="352"/>
      <c r="BI1607" s="352"/>
      <c r="BJ1607" s="354">
        <v>10</v>
      </c>
      <c r="BK1607" s="355">
        <v>3.0074999999999998</v>
      </c>
      <c r="BL1607" s="355">
        <v>1.1085359999999997</v>
      </c>
      <c r="BM1607" s="360">
        <v>3.8747295666666672</v>
      </c>
      <c r="BN1607" s="360">
        <v>1.5901970000000001</v>
      </c>
      <c r="BO1607" s="355">
        <v>2.21991</v>
      </c>
      <c r="BP1607" s="360">
        <v>2.8544227802783837</v>
      </c>
      <c r="BQ1607" s="360">
        <v>18.666666666666668</v>
      </c>
      <c r="BR1607" s="353" t="s">
        <v>2314</v>
      </c>
      <c r="BS1607" s="34"/>
      <c r="BT1607" s="352"/>
      <c r="BU1607" s="352"/>
      <c r="BV1607" s="34"/>
      <c r="BW1607" s="34"/>
      <c r="BX1607" s="34"/>
    </row>
    <row r="1608" spans="1:76" ht="15.5" x14ac:dyDescent="0.35">
      <c r="A1608" s="34"/>
      <c r="B1608" s="34"/>
      <c r="C1608" s="34"/>
      <c r="D1608" s="34"/>
      <c r="E1608" s="357" t="s">
        <v>2310</v>
      </c>
      <c r="F1608" s="357" t="s">
        <v>2311</v>
      </c>
      <c r="G1608" s="359">
        <v>2005</v>
      </c>
      <c r="H1608" s="34"/>
      <c r="I1608" s="34"/>
      <c r="J1608" s="357"/>
      <c r="K1608" s="39" t="s">
        <v>80</v>
      </c>
      <c r="L1608" s="39" t="s">
        <v>89</v>
      </c>
      <c r="M1608" s="39" t="s">
        <v>90</v>
      </c>
      <c r="N1608" s="39" t="s">
        <v>91</v>
      </c>
      <c r="O1608" s="39" t="s">
        <v>102</v>
      </c>
      <c r="P1608" s="39" t="s">
        <v>103</v>
      </c>
      <c r="Q1608" s="39" t="s">
        <v>104</v>
      </c>
      <c r="R1608" s="357" t="s">
        <v>105</v>
      </c>
      <c r="S1608" s="357" t="s">
        <v>105</v>
      </c>
      <c r="T1608" s="34" t="s">
        <v>2153</v>
      </c>
      <c r="U1608" s="39" t="s">
        <v>31</v>
      </c>
      <c r="V1608" s="35" t="s">
        <v>31</v>
      </c>
      <c r="W1608" s="34" t="s">
        <v>280</v>
      </c>
      <c r="X1608" s="35" t="s">
        <v>284</v>
      </c>
      <c r="Y1608" s="357"/>
      <c r="Z1608" s="39" t="s">
        <v>239</v>
      </c>
      <c r="AA1608" s="112" t="s">
        <v>239</v>
      </c>
      <c r="AB1608" s="34">
        <v>2</v>
      </c>
      <c r="AC1608" s="41">
        <v>48</v>
      </c>
      <c r="AD1608" s="341" t="s">
        <v>295</v>
      </c>
      <c r="AE1608" s="41" t="s">
        <v>2391</v>
      </c>
      <c r="AF1608" s="332" t="s">
        <v>240</v>
      </c>
      <c r="AG1608" s="34" t="s">
        <v>478</v>
      </c>
      <c r="AH1608" s="352"/>
      <c r="AI1608" s="358">
        <v>44.386499999999998</v>
      </c>
      <c r="AJ1608" s="34"/>
      <c r="AK1608" s="34"/>
      <c r="AL1608" s="355">
        <v>7.51</v>
      </c>
      <c r="AM1608" s="44">
        <v>12.162925885</v>
      </c>
      <c r="AN1608" s="44">
        <v>3.6</v>
      </c>
      <c r="AO1608" s="111">
        <v>4</v>
      </c>
      <c r="AP1608" s="111"/>
      <c r="AQ1608" s="111"/>
      <c r="AR1608" s="335"/>
      <c r="AS1608" s="111"/>
      <c r="AT1608" s="111"/>
      <c r="AU1608" s="111"/>
      <c r="AV1608" s="357" t="s">
        <v>2312</v>
      </c>
      <c r="AW1608" s="354" t="s">
        <v>2392</v>
      </c>
      <c r="AX1608" s="352">
        <v>25</v>
      </c>
      <c r="AY1608" s="352">
        <v>7.51</v>
      </c>
      <c r="BA1608" s="334">
        <v>12.162925885</v>
      </c>
      <c r="BB1608" s="356"/>
      <c r="BC1608" s="352">
        <v>3.6</v>
      </c>
      <c r="BD1608" s="352"/>
      <c r="BE1608" s="34"/>
      <c r="BF1608" s="34"/>
      <c r="BG1608" s="34"/>
      <c r="BH1608" s="352"/>
      <c r="BI1608" s="352"/>
      <c r="BJ1608" s="354">
        <v>10</v>
      </c>
      <c r="BK1608" s="355">
        <v>2.9232899999999997</v>
      </c>
      <c r="BL1608" s="355">
        <v>1.154725</v>
      </c>
      <c r="BM1608" s="360">
        <v>4.4000000000000004</v>
      </c>
      <c r="BN1608" s="360">
        <v>1.6</v>
      </c>
      <c r="BO1608" s="355">
        <v>2.39289</v>
      </c>
      <c r="BP1608" s="360">
        <v>3.6</v>
      </c>
      <c r="BQ1608" s="360">
        <v>18.7</v>
      </c>
      <c r="BR1608" s="353" t="s">
        <v>2314</v>
      </c>
      <c r="BS1608" s="34"/>
      <c r="BT1608" s="352"/>
      <c r="BU1608" s="352"/>
      <c r="BV1608" s="34"/>
      <c r="BW1608" s="34"/>
      <c r="BX1608" s="34"/>
    </row>
    <row r="1609" spans="1:76" ht="15.5" x14ac:dyDescent="0.35">
      <c r="A1609" s="34"/>
      <c r="B1609" s="34"/>
      <c r="C1609" s="34"/>
      <c r="D1609" s="34"/>
      <c r="E1609" s="357" t="s">
        <v>2310</v>
      </c>
      <c r="F1609" s="357" t="s">
        <v>2311</v>
      </c>
      <c r="G1609" s="359">
        <v>2005</v>
      </c>
      <c r="H1609" s="34"/>
      <c r="I1609" s="34"/>
      <c r="J1609" s="357"/>
      <c r="K1609" s="39" t="s">
        <v>80</v>
      </c>
      <c r="L1609" s="39" t="s">
        <v>89</v>
      </c>
      <c r="M1609" s="39" t="s">
        <v>90</v>
      </c>
      <c r="N1609" s="39" t="s">
        <v>91</v>
      </c>
      <c r="O1609" s="39" t="s">
        <v>102</v>
      </c>
      <c r="P1609" s="39" t="s">
        <v>103</v>
      </c>
      <c r="Q1609" s="39" t="s">
        <v>104</v>
      </c>
      <c r="R1609" s="357" t="s">
        <v>105</v>
      </c>
      <c r="S1609" s="357" t="s">
        <v>105</v>
      </c>
      <c r="T1609" s="34" t="s">
        <v>2153</v>
      </c>
      <c r="U1609" s="39" t="s">
        <v>31</v>
      </c>
      <c r="V1609" s="35" t="s">
        <v>31</v>
      </c>
      <c r="W1609" s="34" t="s">
        <v>280</v>
      </c>
      <c r="X1609" s="35" t="s">
        <v>284</v>
      </c>
      <c r="Y1609" s="357"/>
      <c r="Z1609" s="39" t="s">
        <v>239</v>
      </c>
      <c r="AA1609" s="112" t="s">
        <v>239</v>
      </c>
      <c r="AB1609" s="34">
        <v>2</v>
      </c>
      <c r="AC1609" s="41">
        <v>48</v>
      </c>
      <c r="AD1609" s="341" t="s">
        <v>295</v>
      </c>
      <c r="AE1609" s="41" t="s">
        <v>2393</v>
      </c>
      <c r="AF1609" s="332" t="s">
        <v>240</v>
      </c>
      <c r="AG1609" s="34" t="s">
        <v>478</v>
      </c>
      <c r="AH1609" s="352"/>
      <c r="AI1609" s="358">
        <v>4.8323499999999999</v>
      </c>
      <c r="AJ1609" s="34"/>
      <c r="AK1609" s="34"/>
      <c r="AL1609" s="355">
        <v>6.7644761904761905</v>
      </c>
      <c r="AM1609" s="44">
        <v>11.694058838</v>
      </c>
      <c r="AN1609" s="44">
        <v>0.5</v>
      </c>
      <c r="AO1609" s="111">
        <v>4</v>
      </c>
      <c r="AP1609" s="111"/>
      <c r="AQ1609" s="111"/>
      <c r="AR1609" s="335"/>
      <c r="AS1609" s="111"/>
      <c r="AT1609" s="111"/>
      <c r="AU1609" s="111"/>
      <c r="AV1609" s="357" t="s">
        <v>2312</v>
      </c>
      <c r="AW1609" s="354" t="s">
        <v>2394</v>
      </c>
      <c r="AX1609" s="352">
        <v>25</v>
      </c>
      <c r="AY1609" s="352">
        <v>6.7644761904761905</v>
      </c>
      <c r="BA1609" s="334">
        <v>11.694058838</v>
      </c>
      <c r="BB1609" s="356"/>
      <c r="BC1609" s="352">
        <v>0.5</v>
      </c>
      <c r="BD1609" s="352"/>
      <c r="BE1609" s="34"/>
      <c r="BF1609" s="34"/>
      <c r="BG1609" s="34"/>
      <c r="BH1609" s="352"/>
      <c r="BI1609" s="352"/>
      <c r="BJ1609" s="354">
        <v>10</v>
      </c>
      <c r="BK1609" s="355">
        <v>1.9769300000000001</v>
      </c>
      <c r="BL1609" s="355">
        <v>1.60446</v>
      </c>
      <c r="BM1609" s="360">
        <v>3.9686939999999997</v>
      </c>
      <c r="BN1609" s="360">
        <v>0.65023299999999995</v>
      </c>
      <c r="BO1609" s="355">
        <v>9.1391099999999987</v>
      </c>
      <c r="BP1609" s="360">
        <v>2.9635326089898424</v>
      </c>
      <c r="BQ1609" s="360">
        <v>8</v>
      </c>
      <c r="BR1609" s="353" t="s">
        <v>2314</v>
      </c>
      <c r="BS1609" s="34"/>
      <c r="BT1609" s="352"/>
      <c r="BU1609" s="352"/>
      <c r="BV1609" s="34"/>
      <c r="BW1609" s="34"/>
      <c r="BX1609" s="34"/>
    </row>
    <row r="1610" spans="1:76" ht="15.5" x14ac:dyDescent="0.35">
      <c r="A1610" s="34"/>
      <c r="B1610" s="34"/>
      <c r="C1610" s="34"/>
      <c r="D1610" s="34"/>
      <c r="E1610" s="357" t="s">
        <v>2310</v>
      </c>
      <c r="F1610" s="357" t="s">
        <v>2311</v>
      </c>
      <c r="G1610" s="359">
        <v>2005</v>
      </c>
      <c r="H1610" s="34"/>
      <c r="I1610" s="34"/>
      <c r="J1610" s="357"/>
      <c r="K1610" s="39" t="s">
        <v>80</v>
      </c>
      <c r="L1610" s="39" t="s">
        <v>89</v>
      </c>
      <c r="M1610" s="39" t="s">
        <v>90</v>
      </c>
      <c r="N1610" s="39" t="s">
        <v>91</v>
      </c>
      <c r="O1610" s="39" t="s">
        <v>102</v>
      </c>
      <c r="P1610" s="39" t="s">
        <v>103</v>
      </c>
      <c r="Q1610" s="39" t="s">
        <v>104</v>
      </c>
      <c r="R1610" s="357" t="s">
        <v>105</v>
      </c>
      <c r="S1610" s="357" t="s">
        <v>105</v>
      </c>
      <c r="T1610" s="34" t="s">
        <v>2153</v>
      </c>
      <c r="U1610" s="39" t="s">
        <v>31</v>
      </c>
      <c r="V1610" s="35" t="s">
        <v>31</v>
      </c>
      <c r="W1610" s="34" t="s">
        <v>280</v>
      </c>
      <c r="X1610" s="35" t="s">
        <v>284</v>
      </c>
      <c r="Y1610" s="357"/>
      <c r="Z1610" s="39" t="s">
        <v>239</v>
      </c>
      <c r="AA1610" s="112" t="s">
        <v>239</v>
      </c>
      <c r="AB1610" s="34">
        <v>2</v>
      </c>
      <c r="AC1610" s="41">
        <v>48</v>
      </c>
      <c r="AD1610" s="341" t="s">
        <v>295</v>
      </c>
      <c r="AE1610" s="41" t="s">
        <v>2395</v>
      </c>
      <c r="AF1610" s="332" t="s">
        <v>240</v>
      </c>
      <c r="AG1610" s="34" t="s">
        <v>478</v>
      </c>
      <c r="AH1610" s="352"/>
      <c r="AI1610" s="358">
        <v>4.8323499999999999</v>
      </c>
      <c r="AJ1610" s="34"/>
      <c r="AK1610" s="34"/>
      <c r="AL1610" s="355">
        <v>7.0236666666666672</v>
      </c>
      <c r="AM1610" s="44">
        <v>11.1681883346</v>
      </c>
      <c r="AN1610" s="44">
        <v>0.5</v>
      </c>
      <c r="AO1610" s="111">
        <v>4</v>
      </c>
      <c r="AP1610" s="111"/>
      <c r="AQ1610" s="111"/>
      <c r="AR1610" s="335"/>
      <c r="AS1610" s="111"/>
      <c r="AT1610" s="111"/>
      <c r="AU1610" s="111"/>
      <c r="AV1610" s="357" t="s">
        <v>2312</v>
      </c>
      <c r="AW1610" s="354" t="s">
        <v>2396</v>
      </c>
      <c r="AX1610" s="352">
        <v>25</v>
      </c>
      <c r="AY1610" s="352">
        <v>7.0236666666666672</v>
      </c>
      <c r="BA1610" s="334">
        <v>11.1681883346</v>
      </c>
      <c r="BB1610" s="356"/>
      <c r="BC1610" s="352">
        <v>0.5</v>
      </c>
      <c r="BD1610" s="352"/>
      <c r="BE1610" s="34"/>
      <c r="BF1610" s="34"/>
      <c r="BG1610" s="34"/>
      <c r="BH1610" s="352"/>
      <c r="BI1610" s="352"/>
      <c r="BJ1610" s="354">
        <v>10</v>
      </c>
      <c r="BK1610" s="355">
        <v>1.8606400000000003</v>
      </c>
      <c r="BL1610" s="355">
        <v>1.5485469999999999</v>
      </c>
      <c r="BM1610" s="360">
        <v>3.4662265666666663</v>
      </c>
      <c r="BN1610" s="360">
        <v>0.46020700000000003</v>
      </c>
      <c r="BO1610" s="355">
        <v>9.0718399999999999</v>
      </c>
      <c r="BP1610" s="360">
        <v>0.44</v>
      </c>
      <c r="BQ1610" s="360">
        <v>9.3333333333333339</v>
      </c>
      <c r="BR1610" s="353" t="s">
        <v>2314</v>
      </c>
      <c r="BS1610" s="34"/>
      <c r="BT1610" s="352"/>
      <c r="BU1610" s="352"/>
      <c r="BV1610" s="34"/>
      <c r="BW1610" s="34"/>
      <c r="BX1610" s="34"/>
    </row>
    <row r="1611" spans="1:76" ht="15.5" x14ac:dyDescent="0.35">
      <c r="A1611" s="34"/>
      <c r="B1611" s="34"/>
      <c r="C1611" s="34"/>
      <c r="D1611" s="34"/>
      <c r="E1611" s="357" t="s">
        <v>2310</v>
      </c>
      <c r="F1611" s="357" t="s">
        <v>2311</v>
      </c>
      <c r="G1611" s="359">
        <v>2005</v>
      </c>
      <c r="H1611" s="34"/>
      <c r="I1611" s="34"/>
      <c r="J1611" s="357"/>
      <c r="K1611" s="39" t="s">
        <v>80</v>
      </c>
      <c r="L1611" s="39" t="s">
        <v>89</v>
      </c>
      <c r="M1611" s="39" t="s">
        <v>90</v>
      </c>
      <c r="N1611" s="39" t="s">
        <v>91</v>
      </c>
      <c r="O1611" s="39" t="s">
        <v>102</v>
      </c>
      <c r="P1611" s="39" t="s">
        <v>103</v>
      </c>
      <c r="Q1611" s="39" t="s">
        <v>104</v>
      </c>
      <c r="R1611" s="357" t="s">
        <v>105</v>
      </c>
      <c r="S1611" s="357" t="s">
        <v>105</v>
      </c>
      <c r="T1611" s="34" t="s">
        <v>2153</v>
      </c>
      <c r="U1611" s="39" t="s">
        <v>31</v>
      </c>
      <c r="V1611" s="35" t="s">
        <v>31</v>
      </c>
      <c r="W1611" s="34" t="s">
        <v>280</v>
      </c>
      <c r="X1611" s="35" t="s">
        <v>284</v>
      </c>
      <c r="Y1611" s="357"/>
      <c r="Z1611" s="39" t="s">
        <v>239</v>
      </c>
      <c r="AA1611" s="112" t="s">
        <v>239</v>
      </c>
      <c r="AB1611" s="34">
        <v>2</v>
      </c>
      <c r="AC1611" s="41">
        <v>48</v>
      </c>
      <c r="AD1611" s="341" t="s">
        <v>295</v>
      </c>
      <c r="AE1611" s="41" t="s">
        <v>2397</v>
      </c>
      <c r="AF1611" s="332" t="s">
        <v>240</v>
      </c>
      <c r="AG1611" s="34" t="s">
        <v>478</v>
      </c>
      <c r="AH1611" s="352"/>
      <c r="AI1611" s="358">
        <v>6.0578999999999992</v>
      </c>
      <c r="AJ1611" s="34"/>
      <c r="AK1611" s="34"/>
      <c r="AL1611" s="355">
        <v>6.9895238095238099</v>
      </c>
      <c r="AM1611" s="44">
        <v>11.267414371399999</v>
      </c>
      <c r="AN1611" s="44">
        <v>0.5</v>
      </c>
      <c r="AO1611" s="111">
        <v>4</v>
      </c>
      <c r="AP1611" s="111"/>
      <c r="AQ1611" s="111"/>
      <c r="AR1611" s="335"/>
      <c r="AS1611" s="111"/>
      <c r="AT1611" s="111"/>
      <c r="AU1611" s="111"/>
      <c r="AV1611" s="357" t="s">
        <v>2312</v>
      </c>
      <c r="AW1611" s="354" t="s">
        <v>2398</v>
      </c>
      <c r="AX1611" s="352">
        <v>25</v>
      </c>
      <c r="AY1611" s="352">
        <v>6.9895238095238099</v>
      </c>
      <c r="BA1611" s="334">
        <v>11.267414371399999</v>
      </c>
      <c r="BB1611" s="356"/>
      <c r="BC1611" s="352">
        <v>0.5</v>
      </c>
      <c r="BD1611" s="352"/>
      <c r="BE1611" s="34"/>
      <c r="BF1611" s="34"/>
      <c r="BG1611" s="34"/>
      <c r="BH1611" s="352"/>
      <c r="BI1611" s="352"/>
      <c r="BJ1611" s="354">
        <v>10</v>
      </c>
      <c r="BK1611" s="355">
        <v>1.9167800000000002</v>
      </c>
      <c r="BL1611" s="355">
        <v>1.5388229999999996</v>
      </c>
      <c r="BM1611" s="360">
        <v>4.446707833333333</v>
      </c>
      <c r="BN1611" s="360">
        <v>0.79998599999999997</v>
      </c>
      <c r="BO1611" s="355">
        <v>8.9180799999999998</v>
      </c>
      <c r="BP1611" s="360">
        <v>2.1727117060709387</v>
      </c>
      <c r="BQ1611" s="360">
        <v>12</v>
      </c>
      <c r="BR1611" s="353" t="s">
        <v>2314</v>
      </c>
      <c r="BS1611" s="34"/>
      <c r="BT1611" s="352"/>
      <c r="BU1611" s="352"/>
      <c r="BV1611" s="34"/>
      <c r="BW1611" s="34"/>
      <c r="BX1611" s="34"/>
    </row>
    <row r="1612" spans="1:76" ht="15.5" x14ac:dyDescent="0.35">
      <c r="A1612" s="34"/>
      <c r="B1612" s="34"/>
      <c r="C1612" s="34"/>
      <c r="D1612" s="34"/>
      <c r="E1612" s="357" t="s">
        <v>2310</v>
      </c>
      <c r="F1612" s="357" t="s">
        <v>2311</v>
      </c>
      <c r="G1612" s="359">
        <v>2005</v>
      </c>
      <c r="H1612" s="34"/>
      <c r="I1612" s="34"/>
      <c r="J1612" s="357"/>
      <c r="K1612" s="39" t="s">
        <v>80</v>
      </c>
      <c r="L1612" s="39" t="s">
        <v>89</v>
      </c>
      <c r="M1612" s="39" t="s">
        <v>90</v>
      </c>
      <c r="N1612" s="39" t="s">
        <v>91</v>
      </c>
      <c r="O1612" s="39" t="s">
        <v>102</v>
      </c>
      <c r="P1612" s="39" t="s">
        <v>103</v>
      </c>
      <c r="Q1612" s="39" t="s">
        <v>104</v>
      </c>
      <c r="R1612" s="357" t="s">
        <v>105</v>
      </c>
      <c r="S1612" s="357" t="s">
        <v>105</v>
      </c>
      <c r="T1612" s="34" t="s">
        <v>2153</v>
      </c>
      <c r="U1612" s="39" t="s">
        <v>31</v>
      </c>
      <c r="V1612" s="35" t="s">
        <v>31</v>
      </c>
      <c r="W1612" s="34" t="s">
        <v>280</v>
      </c>
      <c r="X1612" s="35" t="s">
        <v>284</v>
      </c>
      <c r="Y1612" s="357"/>
      <c r="Z1612" s="39" t="s">
        <v>239</v>
      </c>
      <c r="AA1612" s="112" t="s">
        <v>239</v>
      </c>
      <c r="AB1612" s="34">
        <v>2</v>
      </c>
      <c r="AC1612" s="41">
        <v>48</v>
      </c>
      <c r="AD1612" s="341" t="s">
        <v>295</v>
      </c>
      <c r="AE1612" s="41" t="s">
        <v>2399</v>
      </c>
      <c r="AF1612" s="332" t="s">
        <v>240</v>
      </c>
      <c r="AG1612" s="34" t="s">
        <v>478</v>
      </c>
      <c r="AH1612" s="352"/>
      <c r="AI1612" s="358">
        <v>6.35</v>
      </c>
      <c r="AJ1612" s="34"/>
      <c r="AK1612" s="34"/>
      <c r="AL1612" s="355">
        <v>7.2828571428571429</v>
      </c>
      <c r="AM1612" s="44">
        <v>11.0978716288</v>
      </c>
      <c r="AN1612" s="44">
        <v>0.5</v>
      </c>
      <c r="AO1612" s="111">
        <v>4</v>
      </c>
      <c r="AP1612" s="111"/>
      <c r="AQ1612" s="111"/>
      <c r="AR1612" s="335"/>
      <c r="AS1612" s="111"/>
      <c r="AT1612" s="111"/>
      <c r="AU1612" s="111"/>
      <c r="AV1612" s="357" t="s">
        <v>2312</v>
      </c>
      <c r="AW1612" s="354" t="s">
        <v>2400</v>
      </c>
      <c r="AX1612" s="352">
        <v>25</v>
      </c>
      <c r="AY1612" s="352">
        <v>7.2828571428571429</v>
      </c>
      <c r="BA1612" s="334">
        <v>11.0978716288</v>
      </c>
      <c r="BB1612" s="356"/>
      <c r="BC1612" s="352">
        <v>0.5</v>
      </c>
      <c r="BD1612" s="352"/>
      <c r="BE1612" s="34"/>
      <c r="BF1612" s="34"/>
      <c r="BG1612" s="34"/>
      <c r="BH1612" s="352"/>
      <c r="BI1612" s="352"/>
      <c r="BJ1612" s="354">
        <v>10</v>
      </c>
      <c r="BK1612" s="355">
        <v>1.8365800000000001</v>
      </c>
      <c r="BL1612" s="355">
        <v>1.546116</v>
      </c>
      <c r="BM1612" s="360">
        <v>4.0079627000000002</v>
      </c>
      <c r="BN1612" s="360">
        <v>0.44026600000000005</v>
      </c>
      <c r="BO1612" s="355">
        <v>8.6682199999999998</v>
      </c>
      <c r="BP1612" s="360">
        <v>0.42924381254009153</v>
      </c>
      <c r="BQ1612" s="360">
        <v>13.333333333333334</v>
      </c>
      <c r="BR1612" s="353" t="s">
        <v>2314</v>
      </c>
      <c r="BS1612" s="34"/>
      <c r="BT1612" s="352"/>
      <c r="BU1612" s="352"/>
      <c r="BV1612" s="34"/>
      <c r="BW1612" s="34"/>
      <c r="BX1612" s="34"/>
    </row>
    <row r="1613" spans="1:76" ht="15.5" x14ac:dyDescent="0.35">
      <c r="A1613" s="34"/>
      <c r="B1613" s="34"/>
      <c r="C1613" s="34"/>
      <c r="D1613" s="34"/>
      <c r="E1613" s="357" t="s">
        <v>2310</v>
      </c>
      <c r="F1613" s="357" t="s">
        <v>2311</v>
      </c>
      <c r="G1613" s="359">
        <v>2005</v>
      </c>
      <c r="H1613" s="34"/>
      <c r="I1613" s="34"/>
      <c r="J1613" s="357"/>
      <c r="K1613" s="39" t="s">
        <v>80</v>
      </c>
      <c r="L1613" s="39" t="s">
        <v>89</v>
      </c>
      <c r="M1613" s="39" t="s">
        <v>90</v>
      </c>
      <c r="N1613" s="39" t="s">
        <v>91</v>
      </c>
      <c r="O1613" s="39" t="s">
        <v>102</v>
      </c>
      <c r="P1613" s="39" t="s">
        <v>103</v>
      </c>
      <c r="Q1613" s="39" t="s">
        <v>104</v>
      </c>
      <c r="R1613" s="357" t="s">
        <v>105</v>
      </c>
      <c r="S1613" s="357" t="s">
        <v>105</v>
      </c>
      <c r="T1613" s="34" t="s">
        <v>2153</v>
      </c>
      <c r="U1613" s="39" t="s">
        <v>31</v>
      </c>
      <c r="V1613" s="35" t="s">
        <v>31</v>
      </c>
      <c r="W1613" s="34" t="s">
        <v>280</v>
      </c>
      <c r="X1613" s="35" t="s">
        <v>284</v>
      </c>
      <c r="Y1613" s="357"/>
      <c r="Z1613" s="39" t="s">
        <v>239</v>
      </c>
      <c r="AA1613" s="112" t="s">
        <v>239</v>
      </c>
      <c r="AB1613" s="34">
        <v>2</v>
      </c>
      <c r="AC1613" s="41">
        <v>48</v>
      </c>
      <c r="AD1613" s="341" t="s">
        <v>295</v>
      </c>
      <c r="AE1613" s="41" t="s">
        <v>2401</v>
      </c>
      <c r="AF1613" s="332" t="s">
        <v>240</v>
      </c>
      <c r="AG1613" s="34" t="s">
        <v>478</v>
      </c>
      <c r="AH1613" s="352"/>
      <c r="AI1613" s="358">
        <v>9.270999999999999</v>
      </c>
      <c r="AJ1613" s="34"/>
      <c r="AK1613" s="34"/>
      <c r="AL1613" s="355">
        <v>7.2152857142857139</v>
      </c>
      <c r="AM1613" s="44">
        <v>10.955204975000001</v>
      </c>
      <c r="AN1613" s="44">
        <v>0.5</v>
      </c>
      <c r="AO1613" s="111">
        <v>4</v>
      </c>
      <c r="AP1613" s="111"/>
      <c r="AQ1613" s="111"/>
      <c r="AR1613" s="335"/>
      <c r="AS1613" s="111"/>
      <c r="AT1613" s="111"/>
      <c r="AU1613" s="111"/>
      <c r="AV1613" s="357" t="s">
        <v>2312</v>
      </c>
      <c r="AW1613" s="354" t="s">
        <v>2402</v>
      </c>
      <c r="AX1613" s="352">
        <v>25</v>
      </c>
      <c r="AY1613" s="352">
        <v>7.2152857142857139</v>
      </c>
      <c r="BA1613" s="334">
        <v>10.955204975000001</v>
      </c>
      <c r="BB1613" s="356"/>
      <c r="BC1613" s="352">
        <v>0.5</v>
      </c>
      <c r="BD1613" s="352"/>
      <c r="BE1613" s="34"/>
      <c r="BF1613" s="34"/>
      <c r="BG1613" s="34"/>
      <c r="BH1613" s="352"/>
      <c r="BI1613" s="352"/>
      <c r="BJ1613" s="354">
        <v>10</v>
      </c>
      <c r="BK1613" s="355">
        <v>1.8245500000000001</v>
      </c>
      <c r="BL1613" s="355">
        <v>1.5193749999999999</v>
      </c>
      <c r="BM1613" s="360">
        <v>4.192308933333333</v>
      </c>
      <c r="BN1613" s="360">
        <v>0.34005269999999999</v>
      </c>
      <c r="BO1613" s="355">
        <v>9.1198899999999998</v>
      </c>
      <c r="BP1613" s="360">
        <v>0.39715803241732966</v>
      </c>
      <c r="BQ1613" s="360">
        <v>14.666666666666666</v>
      </c>
      <c r="BR1613" s="353" t="s">
        <v>2314</v>
      </c>
      <c r="BS1613" s="34"/>
      <c r="BT1613" s="352"/>
      <c r="BU1613" s="352"/>
      <c r="BV1613" s="34"/>
      <c r="BW1613" s="34"/>
      <c r="BX1613" s="34"/>
    </row>
    <row r="1614" spans="1:76" ht="15.5" x14ac:dyDescent="0.35">
      <c r="A1614" s="34"/>
      <c r="B1614" s="34"/>
      <c r="C1614" s="34"/>
      <c r="D1614" s="34"/>
      <c r="E1614" s="357" t="s">
        <v>2310</v>
      </c>
      <c r="F1614" s="357" t="s">
        <v>2311</v>
      </c>
      <c r="G1614" s="359">
        <v>2005</v>
      </c>
      <c r="H1614" s="34"/>
      <c r="I1614" s="34"/>
      <c r="J1614" s="357"/>
      <c r="K1614" s="39" t="s">
        <v>80</v>
      </c>
      <c r="L1614" s="39" t="s">
        <v>89</v>
      </c>
      <c r="M1614" s="39" t="s">
        <v>90</v>
      </c>
      <c r="N1614" s="39" t="s">
        <v>91</v>
      </c>
      <c r="O1614" s="39" t="s">
        <v>102</v>
      </c>
      <c r="P1614" s="39" t="s">
        <v>103</v>
      </c>
      <c r="Q1614" s="39" t="s">
        <v>104</v>
      </c>
      <c r="R1614" s="357" t="s">
        <v>105</v>
      </c>
      <c r="S1614" s="357" t="s">
        <v>105</v>
      </c>
      <c r="T1614" s="34" t="s">
        <v>2153</v>
      </c>
      <c r="U1614" s="39" t="s">
        <v>31</v>
      </c>
      <c r="V1614" s="35" t="s">
        <v>31</v>
      </c>
      <c r="W1614" s="34" t="s">
        <v>280</v>
      </c>
      <c r="X1614" s="35" t="s">
        <v>284</v>
      </c>
      <c r="Y1614" s="357"/>
      <c r="Z1614" s="39" t="s">
        <v>239</v>
      </c>
      <c r="AA1614" s="112" t="s">
        <v>239</v>
      </c>
      <c r="AB1614" s="34">
        <v>2</v>
      </c>
      <c r="AC1614" s="41">
        <v>48</v>
      </c>
      <c r="AD1614" s="341" t="s">
        <v>295</v>
      </c>
      <c r="AE1614" s="41" t="s">
        <v>2403</v>
      </c>
      <c r="AF1614" s="332" t="s">
        <v>240</v>
      </c>
      <c r="AG1614" s="34" t="s">
        <v>478</v>
      </c>
      <c r="AH1614" s="352"/>
      <c r="AI1614" s="358">
        <v>11.176</v>
      </c>
      <c r="AJ1614" s="34"/>
      <c r="AK1614" s="34"/>
      <c r="AL1614" s="355">
        <v>7.3064285714285715</v>
      </c>
      <c r="AM1614" s="44">
        <v>19.05286504</v>
      </c>
      <c r="AN1614" s="44">
        <v>0.5</v>
      </c>
      <c r="AO1614" s="111">
        <v>4</v>
      </c>
      <c r="AP1614" s="111"/>
      <c r="AQ1614" s="111"/>
      <c r="AR1614" s="335"/>
      <c r="AS1614" s="111"/>
      <c r="AT1614" s="111"/>
      <c r="AU1614" s="111"/>
      <c r="AV1614" s="357" t="s">
        <v>2312</v>
      </c>
      <c r="AW1614" s="354" t="s">
        <v>2404</v>
      </c>
      <c r="AX1614" s="352">
        <v>25</v>
      </c>
      <c r="AY1614" s="352">
        <v>7.3064285714285715</v>
      </c>
      <c r="BA1614" s="334">
        <v>19.05286504</v>
      </c>
      <c r="BB1614" s="356"/>
      <c r="BC1614" s="352">
        <v>0.5</v>
      </c>
      <c r="BD1614" s="352"/>
      <c r="BE1614" s="34"/>
      <c r="BF1614" s="34"/>
      <c r="BG1614" s="34"/>
      <c r="BH1614" s="352"/>
      <c r="BI1614" s="352"/>
      <c r="BJ1614" s="354">
        <v>10</v>
      </c>
      <c r="BK1614" s="355">
        <v>3.11978</v>
      </c>
      <c r="BL1614" s="355">
        <v>2.6741000000000001</v>
      </c>
      <c r="BM1614" s="360">
        <v>3.9170476000000001</v>
      </c>
      <c r="BN1614" s="360">
        <v>0.41993400000000003</v>
      </c>
      <c r="BO1614" s="355">
        <v>15.856499999999999</v>
      </c>
      <c r="BP1614" s="360">
        <v>0.47520434351099411</v>
      </c>
      <c r="BQ1614" s="360">
        <v>13.333333333333334</v>
      </c>
      <c r="BR1614" s="353" t="s">
        <v>2314</v>
      </c>
      <c r="BS1614" s="34"/>
      <c r="BT1614" s="352"/>
      <c r="BU1614" s="352"/>
      <c r="BV1614" s="34"/>
      <c r="BW1614" s="34"/>
      <c r="BX1614" s="34"/>
    </row>
    <row r="1615" spans="1:76" ht="15.5" x14ac:dyDescent="0.35">
      <c r="A1615" s="34"/>
      <c r="B1615" s="34"/>
      <c r="C1615" s="34"/>
      <c r="D1615" s="34"/>
      <c r="E1615" s="357" t="s">
        <v>2310</v>
      </c>
      <c r="F1615" s="357" t="s">
        <v>2311</v>
      </c>
      <c r="G1615" s="359">
        <v>2005</v>
      </c>
      <c r="H1615" s="34"/>
      <c r="I1615" s="34"/>
      <c r="J1615" s="357"/>
      <c r="K1615" s="39" t="s">
        <v>80</v>
      </c>
      <c r="L1615" s="39" t="s">
        <v>89</v>
      </c>
      <c r="M1615" s="39" t="s">
        <v>90</v>
      </c>
      <c r="N1615" s="39" t="s">
        <v>91</v>
      </c>
      <c r="O1615" s="39" t="s">
        <v>102</v>
      </c>
      <c r="P1615" s="39" t="s">
        <v>103</v>
      </c>
      <c r="Q1615" s="39" t="s">
        <v>104</v>
      </c>
      <c r="R1615" s="357" t="s">
        <v>105</v>
      </c>
      <c r="S1615" s="357" t="s">
        <v>105</v>
      </c>
      <c r="T1615" s="34" t="s">
        <v>2153</v>
      </c>
      <c r="U1615" s="39" t="s">
        <v>31</v>
      </c>
      <c r="V1615" s="35" t="s">
        <v>31</v>
      </c>
      <c r="W1615" s="34" t="s">
        <v>280</v>
      </c>
      <c r="X1615" s="35" t="s">
        <v>284</v>
      </c>
      <c r="Y1615" s="357"/>
      <c r="Z1615" s="39" t="s">
        <v>239</v>
      </c>
      <c r="AA1615" s="112" t="s">
        <v>239</v>
      </c>
      <c r="AB1615" s="34">
        <v>2</v>
      </c>
      <c r="AC1615" s="41">
        <v>48</v>
      </c>
      <c r="AD1615" s="341" t="s">
        <v>295</v>
      </c>
      <c r="AE1615" s="41" t="s">
        <v>2405</v>
      </c>
      <c r="AF1615" s="332" t="s">
        <v>240</v>
      </c>
      <c r="AG1615" s="34" t="s">
        <v>478</v>
      </c>
      <c r="AH1615" s="352"/>
      <c r="AI1615" s="358">
        <v>8.0645000000000007</v>
      </c>
      <c r="AJ1615" s="34"/>
      <c r="AK1615" s="34"/>
      <c r="AL1615" s="355">
        <v>7.3238888888888889</v>
      </c>
      <c r="AM1615" s="44">
        <v>19.821604571999998</v>
      </c>
      <c r="AN1615" s="44">
        <v>0.5</v>
      </c>
      <c r="AO1615" s="111">
        <v>4</v>
      </c>
      <c r="AP1615" s="111"/>
      <c r="AQ1615" s="111"/>
      <c r="AR1615" s="335"/>
      <c r="AS1615" s="111"/>
      <c r="AT1615" s="111"/>
      <c r="AU1615" s="111"/>
      <c r="AV1615" s="357" t="s">
        <v>2312</v>
      </c>
      <c r="AW1615" s="354" t="s">
        <v>2406</v>
      </c>
      <c r="AX1615" s="352">
        <v>25</v>
      </c>
      <c r="AY1615" s="352">
        <v>7.3238888888888889</v>
      </c>
      <c r="BA1615" s="334">
        <v>19.821604571999998</v>
      </c>
      <c r="BB1615" s="356"/>
      <c r="BC1615" s="352">
        <v>0.5</v>
      </c>
      <c r="BD1615" s="352"/>
      <c r="BE1615" s="34"/>
      <c r="BF1615" s="34"/>
      <c r="BG1615" s="34"/>
      <c r="BH1615" s="352"/>
      <c r="BI1615" s="352"/>
      <c r="BJ1615" s="354">
        <v>10</v>
      </c>
      <c r="BK1615" s="355">
        <v>3.4686500000000002</v>
      </c>
      <c r="BL1615" s="355">
        <v>2.6497899999999999</v>
      </c>
      <c r="BM1615" s="360">
        <v>3.9948625</v>
      </c>
      <c r="BN1615" s="360">
        <v>0.489923</v>
      </c>
      <c r="BO1615" s="355">
        <v>16.337</v>
      </c>
      <c r="BP1615" s="360">
        <v>0.55436264330704077</v>
      </c>
      <c r="BQ1615" s="360">
        <v>13.333333333333334</v>
      </c>
      <c r="BR1615" s="353" t="s">
        <v>2314</v>
      </c>
      <c r="BS1615" s="34"/>
      <c r="BT1615" s="352"/>
      <c r="BU1615" s="352"/>
      <c r="BV1615" s="34"/>
      <c r="BW1615" s="34"/>
      <c r="BX1615" s="34"/>
    </row>
    <row r="1616" spans="1:76" ht="15.5" x14ac:dyDescent="0.35">
      <c r="A1616" s="34"/>
      <c r="B1616" s="34"/>
      <c r="C1616" s="34"/>
      <c r="D1616" s="34"/>
      <c r="E1616" s="357" t="s">
        <v>2310</v>
      </c>
      <c r="F1616" s="357" t="s">
        <v>2311</v>
      </c>
      <c r="G1616" s="359">
        <v>2005</v>
      </c>
      <c r="H1616" s="34"/>
      <c r="I1616" s="34"/>
      <c r="J1616" s="357"/>
      <c r="K1616" s="39" t="s">
        <v>80</v>
      </c>
      <c r="L1616" s="39" t="s">
        <v>89</v>
      </c>
      <c r="M1616" s="39" t="s">
        <v>90</v>
      </c>
      <c r="N1616" s="39" t="s">
        <v>91</v>
      </c>
      <c r="O1616" s="39" t="s">
        <v>102</v>
      </c>
      <c r="P1616" s="39" t="s">
        <v>103</v>
      </c>
      <c r="Q1616" s="39" t="s">
        <v>104</v>
      </c>
      <c r="R1616" s="357" t="s">
        <v>105</v>
      </c>
      <c r="S1616" s="357" t="s">
        <v>105</v>
      </c>
      <c r="T1616" s="34" t="s">
        <v>2153</v>
      </c>
      <c r="U1616" s="39" t="s">
        <v>31</v>
      </c>
      <c r="V1616" s="35" t="s">
        <v>31</v>
      </c>
      <c r="W1616" s="34" t="s">
        <v>280</v>
      </c>
      <c r="X1616" s="35" t="s">
        <v>284</v>
      </c>
      <c r="Y1616" s="357"/>
      <c r="Z1616" s="39" t="s">
        <v>239</v>
      </c>
      <c r="AA1616" s="112" t="s">
        <v>239</v>
      </c>
      <c r="AB1616" s="34">
        <v>2</v>
      </c>
      <c r="AC1616" s="41">
        <v>48</v>
      </c>
      <c r="AD1616" s="341" t="s">
        <v>295</v>
      </c>
      <c r="AE1616" s="41" t="s">
        <v>2407</v>
      </c>
      <c r="AF1616" s="332" t="s">
        <v>240</v>
      </c>
      <c r="AG1616" s="34" t="s">
        <v>478</v>
      </c>
      <c r="AH1616" s="352"/>
      <c r="AI1616" s="358">
        <v>13.97</v>
      </c>
      <c r="AJ1616" s="34"/>
      <c r="AK1616" s="34"/>
      <c r="AL1616" s="355">
        <v>7.5549999999999997</v>
      </c>
      <c r="AM1616" s="44">
        <v>23.320286044000003</v>
      </c>
      <c r="AN1616" s="44">
        <v>0.5</v>
      </c>
      <c r="AO1616" s="111">
        <v>4</v>
      </c>
      <c r="AP1616" s="111"/>
      <c r="AQ1616" s="111"/>
      <c r="AR1616" s="335"/>
      <c r="AS1616" s="111"/>
      <c r="AT1616" s="111"/>
      <c r="AU1616" s="111"/>
      <c r="AV1616" s="357" t="s">
        <v>2312</v>
      </c>
      <c r="AW1616" s="354" t="s">
        <v>2408</v>
      </c>
      <c r="AX1616" s="352">
        <v>25</v>
      </c>
      <c r="AY1616" s="352">
        <v>7.5549999999999997</v>
      </c>
      <c r="BA1616" s="334">
        <v>23.320286044000003</v>
      </c>
      <c r="BB1616" s="356"/>
      <c r="BC1616" s="352">
        <v>0.5</v>
      </c>
      <c r="BD1616" s="352"/>
      <c r="BE1616" s="34"/>
      <c r="BF1616" s="34"/>
      <c r="BG1616" s="34"/>
      <c r="BH1616" s="352"/>
      <c r="BI1616" s="352"/>
      <c r="BJ1616" s="354">
        <v>10</v>
      </c>
      <c r="BK1616" s="355">
        <v>3.8856900000000003</v>
      </c>
      <c r="BL1616" s="355">
        <v>3.2332300000000003</v>
      </c>
      <c r="BM1616" s="360">
        <v>6.9072818666666675</v>
      </c>
      <c r="BN1616" s="360">
        <v>0.43009999999999998</v>
      </c>
      <c r="BO1616" s="355">
        <v>19.892699999999998</v>
      </c>
      <c r="BP1616" s="360">
        <v>0.60193454895804022</v>
      </c>
      <c r="BQ1616" s="360">
        <v>16</v>
      </c>
      <c r="BR1616" s="353" t="s">
        <v>2314</v>
      </c>
      <c r="BS1616" s="34"/>
      <c r="BT1616" s="352"/>
      <c r="BU1616" s="352"/>
      <c r="BV1616" s="34"/>
      <c r="BW1616" s="34"/>
      <c r="BX1616" s="34"/>
    </row>
    <row r="1617" spans="1:76" ht="15.5" x14ac:dyDescent="0.35">
      <c r="A1617" s="34"/>
      <c r="B1617" s="34"/>
      <c r="C1617" s="34"/>
      <c r="D1617" s="34"/>
      <c r="E1617" s="357" t="s">
        <v>2310</v>
      </c>
      <c r="F1617" s="357" t="s">
        <v>2311</v>
      </c>
      <c r="G1617" s="359">
        <v>2005</v>
      </c>
      <c r="H1617" s="34"/>
      <c r="I1617" s="34"/>
      <c r="J1617" s="357"/>
      <c r="K1617" s="39" t="s">
        <v>80</v>
      </c>
      <c r="L1617" s="39" t="s">
        <v>89</v>
      </c>
      <c r="M1617" s="39" t="s">
        <v>90</v>
      </c>
      <c r="N1617" s="39" t="s">
        <v>91</v>
      </c>
      <c r="O1617" s="39" t="s">
        <v>102</v>
      </c>
      <c r="P1617" s="39" t="s">
        <v>103</v>
      </c>
      <c r="Q1617" s="39" t="s">
        <v>104</v>
      </c>
      <c r="R1617" s="357" t="s">
        <v>105</v>
      </c>
      <c r="S1617" s="357" t="s">
        <v>105</v>
      </c>
      <c r="T1617" s="34" t="s">
        <v>2153</v>
      </c>
      <c r="U1617" s="39" t="s">
        <v>31</v>
      </c>
      <c r="V1617" s="35" t="s">
        <v>31</v>
      </c>
      <c r="W1617" s="34" t="s">
        <v>280</v>
      </c>
      <c r="X1617" s="35" t="s">
        <v>284</v>
      </c>
      <c r="Y1617" s="357"/>
      <c r="Z1617" s="39" t="s">
        <v>239</v>
      </c>
      <c r="AA1617" s="112" t="s">
        <v>239</v>
      </c>
      <c r="AB1617" s="34">
        <v>2</v>
      </c>
      <c r="AC1617" s="41">
        <v>48</v>
      </c>
      <c r="AD1617" s="341" t="s">
        <v>295</v>
      </c>
      <c r="AE1617" s="41" t="s">
        <v>2409</v>
      </c>
      <c r="AF1617" s="332" t="s">
        <v>240</v>
      </c>
      <c r="AG1617" s="34" t="s">
        <v>478</v>
      </c>
      <c r="AH1617" s="352"/>
      <c r="AI1617" s="358">
        <v>7.4930000000000003</v>
      </c>
      <c r="AJ1617" s="34"/>
      <c r="AK1617" s="34"/>
      <c r="AL1617" s="355">
        <v>7.6135714285714293</v>
      </c>
      <c r="AM1617" s="44">
        <v>23.442700842000001</v>
      </c>
      <c r="AN1617" s="44">
        <v>0.5</v>
      </c>
      <c r="AO1617" s="111">
        <v>4</v>
      </c>
      <c r="AP1617" s="111"/>
      <c r="AQ1617" s="111"/>
      <c r="AR1617" s="335"/>
      <c r="AS1617" s="111"/>
      <c r="AT1617" s="111"/>
      <c r="AU1617" s="111"/>
      <c r="AV1617" s="357" t="s">
        <v>2312</v>
      </c>
      <c r="AW1617" s="354" t="s">
        <v>2410</v>
      </c>
      <c r="AX1617" s="352">
        <v>25</v>
      </c>
      <c r="AY1617" s="352">
        <v>7.6135714285714293</v>
      </c>
      <c r="BA1617" s="334">
        <v>23.442700842000001</v>
      </c>
      <c r="BB1617" s="356"/>
      <c r="BC1617" s="352">
        <v>0.5</v>
      </c>
      <c r="BD1617" s="352"/>
      <c r="BE1617" s="34"/>
      <c r="BF1617" s="34"/>
      <c r="BG1617" s="34"/>
      <c r="BH1617" s="352"/>
      <c r="BI1617" s="352"/>
      <c r="BJ1617" s="354">
        <v>10</v>
      </c>
      <c r="BK1617" s="355">
        <v>3.8937100000000004</v>
      </c>
      <c r="BL1617" s="355">
        <v>3.2575399999999997</v>
      </c>
      <c r="BM1617" s="360">
        <v>6.9255047000000003</v>
      </c>
      <c r="BN1617" s="360">
        <v>0.55013699999999999</v>
      </c>
      <c r="BO1617" s="355">
        <v>20.181000000000001</v>
      </c>
      <c r="BP1617" s="360">
        <v>0.5905042786075384</v>
      </c>
      <c r="BQ1617" s="360">
        <v>18.666666666666668</v>
      </c>
      <c r="BR1617" s="353" t="s">
        <v>2314</v>
      </c>
      <c r="BS1617" s="34"/>
      <c r="BT1617" s="352"/>
      <c r="BU1617" s="352"/>
      <c r="BV1617" s="34"/>
      <c r="BW1617" s="34"/>
      <c r="BX1617" s="34"/>
    </row>
    <row r="1618" spans="1:76" ht="15.5" x14ac:dyDescent="0.35">
      <c r="A1618" s="34"/>
      <c r="B1618" s="34"/>
      <c r="C1618" s="34"/>
      <c r="D1618" s="34"/>
      <c r="E1618" s="357" t="s">
        <v>2310</v>
      </c>
      <c r="F1618" s="357" t="s">
        <v>2311</v>
      </c>
      <c r="G1618" s="359">
        <v>2005</v>
      </c>
      <c r="H1618" s="34"/>
      <c r="I1618" s="34"/>
      <c r="J1618" s="357"/>
      <c r="K1618" s="39" t="s">
        <v>80</v>
      </c>
      <c r="L1618" s="39" t="s">
        <v>89</v>
      </c>
      <c r="M1618" s="39" t="s">
        <v>90</v>
      </c>
      <c r="N1618" s="39" t="s">
        <v>91</v>
      </c>
      <c r="O1618" s="39" t="s">
        <v>102</v>
      </c>
      <c r="P1618" s="39" t="s">
        <v>103</v>
      </c>
      <c r="Q1618" s="39" t="s">
        <v>104</v>
      </c>
      <c r="R1618" s="357" t="s">
        <v>105</v>
      </c>
      <c r="S1618" s="357" t="s">
        <v>105</v>
      </c>
      <c r="T1618" s="34" t="s">
        <v>2153</v>
      </c>
      <c r="U1618" s="39" t="s">
        <v>31</v>
      </c>
      <c r="V1618" s="35" t="s">
        <v>31</v>
      </c>
      <c r="W1618" s="34" t="s">
        <v>280</v>
      </c>
      <c r="X1618" s="35" t="s">
        <v>284</v>
      </c>
      <c r="Y1618" s="357"/>
      <c r="Z1618" s="39" t="s">
        <v>239</v>
      </c>
      <c r="AA1618" s="112" t="s">
        <v>239</v>
      </c>
      <c r="AB1618" s="34">
        <v>2</v>
      </c>
      <c r="AC1618" s="41">
        <v>48</v>
      </c>
      <c r="AD1618" s="341" t="s">
        <v>295</v>
      </c>
      <c r="AE1618" s="41" t="s">
        <v>2411</v>
      </c>
      <c r="AF1618" s="332" t="s">
        <v>240</v>
      </c>
      <c r="AG1618" s="34" t="s">
        <v>478</v>
      </c>
      <c r="AH1618" s="352"/>
      <c r="AI1618" s="358">
        <v>12.446000000000002</v>
      </c>
      <c r="AJ1618" s="34"/>
      <c r="AK1618" s="34"/>
      <c r="AL1618" s="355">
        <v>8.007142857142858</v>
      </c>
      <c r="AM1618" s="44">
        <v>25.967558583999999</v>
      </c>
      <c r="AN1618" s="44">
        <v>0.5</v>
      </c>
      <c r="AO1618" s="111">
        <v>4</v>
      </c>
      <c r="AP1618" s="111"/>
      <c r="AQ1618" s="111"/>
      <c r="AR1618" s="335"/>
      <c r="AS1618" s="111"/>
      <c r="AT1618" s="111"/>
      <c r="AU1618" s="111"/>
      <c r="AV1618" s="357" t="s">
        <v>2312</v>
      </c>
      <c r="AW1618" s="354" t="s">
        <v>2412</v>
      </c>
      <c r="AX1618" s="352">
        <v>25</v>
      </c>
      <c r="AY1618" s="352">
        <v>8.007142857142858</v>
      </c>
      <c r="BA1618" s="334">
        <v>25.967558583999999</v>
      </c>
      <c r="BB1618" s="356"/>
      <c r="BC1618" s="352">
        <v>0.5</v>
      </c>
      <c r="BD1618" s="352"/>
      <c r="BE1618" s="34"/>
      <c r="BF1618" s="34"/>
      <c r="BG1618" s="34"/>
      <c r="BH1618" s="352"/>
      <c r="BI1618" s="352"/>
      <c r="BJ1618" s="354">
        <v>10</v>
      </c>
      <c r="BK1618" s="355">
        <v>4.3308</v>
      </c>
      <c r="BL1618" s="355">
        <v>3.5978799999999995</v>
      </c>
      <c r="BM1618" s="360">
        <v>18.7684216</v>
      </c>
      <c r="BN1618" s="360">
        <v>0.62012600000000007</v>
      </c>
      <c r="BO1618" s="355">
        <v>22.487399999999997</v>
      </c>
      <c r="BP1618" s="360">
        <v>2.3728505719873283</v>
      </c>
      <c r="BQ1618" s="360">
        <v>42.666666666666664</v>
      </c>
      <c r="BR1618" s="353" t="s">
        <v>2314</v>
      </c>
      <c r="BS1618" s="34"/>
      <c r="BT1618" s="352"/>
      <c r="BU1618" s="352"/>
      <c r="BV1618" s="34"/>
      <c r="BW1618" s="34"/>
      <c r="BX1618" s="34"/>
    </row>
    <row r="1619" spans="1:76" ht="15.5" x14ac:dyDescent="0.35">
      <c r="A1619" s="34"/>
      <c r="B1619" s="34"/>
      <c r="C1619" s="34"/>
      <c r="D1619" s="34"/>
      <c r="E1619" s="357" t="s">
        <v>2310</v>
      </c>
      <c r="F1619" s="357" t="s">
        <v>2311</v>
      </c>
      <c r="G1619" s="359">
        <v>2005</v>
      </c>
      <c r="H1619" s="34"/>
      <c r="I1619" s="34"/>
      <c r="J1619" s="357"/>
      <c r="K1619" s="39" t="s">
        <v>80</v>
      </c>
      <c r="L1619" s="39" t="s">
        <v>89</v>
      </c>
      <c r="M1619" s="39" t="s">
        <v>90</v>
      </c>
      <c r="N1619" s="39" t="s">
        <v>91</v>
      </c>
      <c r="O1619" s="39" t="s">
        <v>102</v>
      </c>
      <c r="P1619" s="39" t="s">
        <v>103</v>
      </c>
      <c r="Q1619" s="39" t="s">
        <v>104</v>
      </c>
      <c r="R1619" s="357" t="s">
        <v>105</v>
      </c>
      <c r="S1619" s="357" t="s">
        <v>105</v>
      </c>
      <c r="T1619" s="34" t="s">
        <v>2153</v>
      </c>
      <c r="U1619" s="39" t="s">
        <v>31</v>
      </c>
      <c r="V1619" s="35" t="s">
        <v>31</v>
      </c>
      <c r="W1619" s="34" t="s">
        <v>280</v>
      </c>
      <c r="X1619" s="35" t="s">
        <v>284</v>
      </c>
      <c r="Y1619" s="357"/>
      <c r="Z1619" s="39" t="s">
        <v>239</v>
      </c>
      <c r="AA1619" s="112" t="s">
        <v>239</v>
      </c>
      <c r="AB1619" s="34">
        <v>2</v>
      </c>
      <c r="AC1619" s="41">
        <v>48</v>
      </c>
      <c r="AD1619" s="341" t="s">
        <v>295</v>
      </c>
      <c r="AE1619" s="41" t="s">
        <v>2413</v>
      </c>
      <c r="AF1619" s="332" t="s">
        <v>240</v>
      </c>
      <c r="AG1619" s="34" t="s">
        <v>478</v>
      </c>
      <c r="AH1619" s="352"/>
      <c r="AI1619" s="358">
        <v>6.0070999999999994</v>
      </c>
      <c r="AJ1619" s="34"/>
      <c r="AK1619" s="34"/>
      <c r="AL1619" s="355">
        <v>7.9092857142857138</v>
      </c>
      <c r="AM1619" s="44">
        <v>37.400417648000001</v>
      </c>
      <c r="AN1619" s="44">
        <v>0.5</v>
      </c>
      <c r="AO1619" s="111">
        <v>4</v>
      </c>
      <c r="AP1619" s="111"/>
      <c r="AQ1619" s="111"/>
      <c r="AR1619" s="335"/>
      <c r="AS1619" s="111"/>
      <c r="AT1619" s="111"/>
      <c r="AU1619" s="111"/>
      <c r="AV1619" s="357" t="s">
        <v>2312</v>
      </c>
      <c r="AW1619" s="354" t="s">
        <v>2414</v>
      </c>
      <c r="AX1619" s="352">
        <v>25</v>
      </c>
      <c r="AY1619" s="352">
        <v>7.9092857142857138</v>
      </c>
      <c r="BA1619" s="334">
        <v>37.400417648000001</v>
      </c>
      <c r="BB1619" s="356"/>
      <c r="BC1619" s="352">
        <v>0.5</v>
      </c>
      <c r="BD1619" s="352"/>
      <c r="BE1619" s="34"/>
      <c r="BF1619" s="34"/>
      <c r="BG1619" s="34"/>
      <c r="BH1619" s="352"/>
      <c r="BI1619" s="352"/>
      <c r="BJ1619" s="354">
        <v>10</v>
      </c>
      <c r="BK1619" s="355">
        <v>8.5813999999999986</v>
      </c>
      <c r="BL1619" s="355">
        <v>3.79236</v>
      </c>
      <c r="BM1619" s="360">
        <v>7.4280027000000004</v>
      </c>
      <c r="BN1619" s="360">
        <v>1.250418</v>
      </c>
      <c r="BO1619" s="355">
        <v>34.788199999999996</v>
      </c>
      <c r="BP1619" s="360">
        <v>0.71601898289784571</v>
      </c>
      <c r="BQ1619" s="360">
        <v>28</v>
      </c>
      <c r="BR1619" s="353" t="s">
        <v>2314</v>
      </c>
      <c r="BS1619" s="34"/>
      <c r="BT1619" s="352"/>
      <c r="BU1619" s="352"/>
      <c r="BV1619" s="34"/>
      <c r="BW1619" s="34"/>
      <c r="BX1619" s="34"/>
    </row>
    <row r="1620" spans="1:76" ht="15.5" x14ac:dyDescent="0.35">
      <c r="A1620" s="34"/>
      <c r="B1620" s="34"/>
      <c r="C1620" s="34"/>
      <c r="D1620" s="34"/>
      <c r="E1620" s="357" t="s">
        <v>2310</v>
      </c>
      <c r="F1620" s="357" t="s">
        <v>2311</v>
      </c>
      <c r="G1620" s="359">
        <v>2005</v>
      </c>
      <c r="H1620" s="34"/>
      <c r="I1620" s="34"/>
      <c r="J1620" s="357"/>
      <c r="K1620" s="39" t="s">
        <v>80</v>
      </c>
      <c r="L1620" s="39" t="s">
        <v>89</v>
      </c>
      <c r="M1620" s="39" t="s">
        <v>90</v>
      </c>
      <c r="N1620" s="39" t="s">
        <v>91</v>
      </c>
      <c r="O1620" s="39" t="s">
        <v>102</v>
      </c>
      <c r="P1620" s="39" t="s">
        <v>103</v>
      </c>
      <c r="Q1620" s="39" t="s">
        <v>104</v>
      </c>
      <c r="R1620" s="357" t="s">
        <v>105</v>
      </c>
      <c r="S1620" s="357" t="s">
        <v>105</v>
      </c>
      <c r="T1620" s="34" t="s">
        <v>2153</v>
      </c>
      <c r="U1620" s="39" t="s">
        <v>31</v>
      </c>
      <c r="V1620" s="35" t="s">
        <v>31</v>
      </c>
      <c r="W1620" s="34" t="s">
        <v>280</v>
      </c>
      <c r="X1620" s="35" t="s">
        <v>284</v>
      </c>
      <c r="Y1620" s="357"/>
      <c r="Z1620" s="39" t="s">
        <v>239</v>
      </c>
      <c r="AA1620" s="112" t="s">
        <v>239</v>
      </c>
      <c r="AB1620" s="34">
        <v>2</v>
      </c>
      <c r="AC1620" s="41">
        <v>48</v>
      </c>
      <c r="AD1620" s="341" t="s">
        <v>295</v>
      </c>
      <c r="AE1620" s="41" t="s">
        <v>2415</v>
      </c>
      <c r="AF1620" s="332" t="s">
        <v>240</v>
      </c>
      <c r="AG1620" s="34" t="s">
        <v>478</v>
      </c>
      <c r="AH1620" s="352"/>
      <c r="AI1620" s="358">
        <v>3.7973000000000003</v>
      </c>
      <c r="AJ1620" s="34"/>
      <c r="AK1620" s="34"/>
      <c r="AL1620" s="355">
        <v>6.5635714285714286</v>
      </c>
      <c r="AM1620" s="44">
        <v>6.4239047730000003</v>
      </c>
      <c r="AN1620" s="44">
        <v>0.5</v>
      </c>
      <c r="AO1620" s="111">
        <v>4</v>
      </c>
      <c r="AP1620" s="111"/>
      <c r="AQ1620" s="111"/>
      <c r="AR1620" s="335"/>
      <c r="AS1620" s="111"/>
      <c r="AT1620" s="111"/>
      <c r="AU1620" s="111"/>
      <c r="AV1620" s="357" t="s">
        <v>2312</v>
      </c>
      <c r="AW1620" s="354" t="s">
        <v>2416</v>
      </c>
      <c r="AX1620" s="352">
        <v>25</v>
      </c>
      <c r="AY1620" s="352">
        <v>6.5635714285714286</v>
      </c>
      <c r="BA1620" s="334">
        <v>6.4239047730000003</v>
      </c>
      <c r="BB1620" s="356"/>
      <c r="BC1620" s="352">
        <v>0.5</v>
      </c>
      <c r="BD1620" s="352"/>
      <c r="BE1620" s="34"/>
      <c r="BF1620" s="34"/>
      <c r="BG1620" s="34"/>
      <c r="BH1620" s="352"/>
      <c r="BI1620" s="352"/>
      <c r="BJ1620" s="354">
        <v>10</v>
      </c>
      <c r="BK1620" s="355">
        <v>1.19899</v>
      </c>
      <c r="BL1620" s="355">
        <v>0.81438499999999991</v>
      </c>
      <c r="BM1620" s="360">
        <v>1.8574999999999999</v>
      </c>
      <c r="BN1620" s="360">
        <v>1.7004589999999999</v>
      </c>
      <c r="BO1620" s="355">
        <v>4.4974799999999995</v>
      </c>
      <c r="BP1620" s="360">
        <v>1.7015941333333331</v>
      </c>
      <c r="BQ1620" s="360">
        <v>4</v>
      </c>
      <c r="BR1620" s="353" t="s">
        <v>2314</v>
      </c>
      <c r="BS1620" s="34"/>
      <c r="BT1620" s="352"/>
      <c r="BU1620" s="352"/>
      <c r="BV1620" s="34"/>
      <c r="BW1620" s="34"/>
      <c r="BX1620" s="34"/>
    </row>
    <row r="1621" spans="1:76" ht="15.5" x14ac:dyDescent="0.35">
      <c r="A1621" s="34"/>
      <c r="B1621" s="34"/>
      <c r="C1621" s="34"/>
      <c r="D1621" s="34"/>
      <c r="E1621" s="357" t="s">
        <v>2310</v>
      </c>
      <c r="F1621" s="357" t="s">
        <v>2311</v>
      </c>
      <c r="G1621" s="359">
        <v>2005</v>
      </c>
      <c r="H1621" s="34"/>
      <c r="I1621" s="34"/>
      <c r="J1621" s="357"/>
      <c r="K1621" s="39" t="s">
        <v>80</v>
      </c>
      <c r="L1621" s="39" t="s">
        <v>89</v>
      </c>
      <c r="M1621" s="39" t="s">
        <v>90</v>
      </c>
      <c r="N1621" s="39" t="s">
        <v>91</v>
      </c>
      <c r="O1621" s="39" t="s">
        <v>102</v>
      </c>
      <c r="P1621" s="39" t="s">
        <v>103</v>
      </c>
      <c r="Q1621" s="39" t="s">
        <v>104</v>
      </c>
      <c r="R1621" s="357" t="s">
        <v>105</v>
      </c>
      <c r="S1621" s="357" t="s">
        <v>105</v>
      </c>
      <c r="T1621" s="34" t="s">
        <v>2153</v>
      </c>
      <c r="U1621" s="39" t="s">
        <v>31</v>
      </c>
      <c r="V1621" s="35" t="s">
        <v>31</v>
      </c>
      <c r="W1621" s="34" t="s">
        <v>280</v>
      </c>
      <c r="X1621" s="35" t="s">
        <v>284</v>
      </c>
      <c r="Y1621" s="357"/>
      <c r="Z1621" s="39" t="s">
        <v>239</v>
      </c>
      <c r="AA1621" s="112" t="s">
        <v>239</v>
      </c>
      <c r="AB1621" s="34">
        <v>2</v>
      </c>
      <c r="AC1621" s="41">
        <v>48</v>
      </c>
      <c r="AD1621" s="341" t="s">
        <v>295</v>
      </c>
      <c r="AE1621" s="41" t="s">
        <v>2417</v>
      </c>
      <c r="AF1621" s="332" t="s">
        <v>240</v>
      </c>
      <c r="AG1621" s="34" t="s">
        <v>478</v>
      </c>
      <c r="AH1621" s="352"/>
      <c r="AI1621" s="358">
        <v>3.7973000000000003</v>
      </c>
      <c r="AJ1621" s="34"/>
      <c r="AK1621" s="34"/>
      <c r="AL1621" s="355">
        <v>6.5635714285714286</v>
      </c>
      <c r="AM1621" s="44">
        <v>5.8090471185999997</v>
      </c>
      <c r="AN1621" s="44">
        <v>0.5</v>
      </c>
      <c r="AO1621" s="111">
        <v>4</v>
      </c>
      <c r="AP1621" s="111"/>
      <c r="AQ1621" s="111"/>
      <c r="AR1621" s="335"/>
      <c r="AS1621" s="111"/>
      <c r="AT1621" s="111"/>
      <c r="AU1621" s="111"/>
      <c r="AV1621" s="357" t="s">
        <v>2312</v>
      </c>
      <c r="AW1621" s="354" t="s">
        <v>2418</v>
      </c>
      <c r="AX1621" s="352">
        <v>25</v>
      </c>
      <c r="AY1621" s="352">
        <v>6.5635714285714286</v>
      </c>
      <c r="BA1621" s="334">
        <v>5.8090471185999997</v>
      </c>
      <c r="BB1621" s="356"/>
      <c r="BC1621" s="352">
        <v>0.5</v>
      </c>
      <c r="BD1621" s="352"/>
      <c r="BE1621" s="34"/>
      <c r="BF1621" s="34"/>
      <c r="BG1621" s="34"/>
      <c r="BH1621" s="352"/>
      <c r="BI1621" s="352"/>
      <c r="BJ1621" s="354">
        <v>10</v>
      </c>
      <c r="BK1621" s="355">
        <v>1.0265599999999999</v>
      </c>
      <c r="BL1621" s="355">
        <v>0.77062699999999995</v>
      </c>
      <c r="BM1621" s="360">
        <v>1.4424999999999999</v>
      </c>
      <c r="BN1621" s="360">
        <v>1.4901009999999999</v>
      </c>
      <c r="BO1621" s="355">
        <v>4.7185099999999993</v>
      </c>
      <c r="BP1621" s="360">
        <v>1.4917880000000003</v>
      </c>
      <c r="BQ1621" s="360">
        <v>4</v>
      </c>
      <c r="BR1621" s="353" t="s">
        <v>2314</v>
      </c>
      <c r="BS1621" s="34"/>
      <c r="BT1621" s="352"/>
      <c r="BU1621" s="352"/>
      <c r="BV1621" s="34"/>
      <c r="BW1621" s="34"/>
      <c r="BX1621" s="34"/>
    </row>
    <row r="1622" spans="1:76" ht="15.5" x14ac:dyDescent="0.35">
      <c r="A1622" s="34"/>
      <c r="B1622" s="34"/>
      <c r="C1622" s="34"/>
      <c r="D1622" s="34"/>
      <c r="E1622" s="357" t="s">
        <v>2310</v>
      </c>
      <c r="F1622" s="357" t="s">
        <v>2311</v>
      </c>
      <c r="G1622" s="359">
        <v>2005</v>
      </c>
      <c r="H1622" s="34"/>
      <c r="I1622" s="34"/>
      <c r="J1622" s="357"/>
      <c r="K1622" s="39" t="s">
        <v>80</v>
      </c>
      <c r="L1622" s="39" t="s">
        <v>89</v>
      </c>
      <c r="M1622" s="39" t="s">
        <v>90</v>
      </c>
      <c r="N1622" s="39" t="s">
        <v>91</v>
      </c>
      <c r="O1622" s="39" t="s">
        <v>102</v>
      </c>
      <c r="P1622" s="39" t="s">
        <v>103</v>
      </c>
      <c r="Q1622" s="39" t="s">
        <v>104</v>
      </c>
      <c r="R1622" s="357" t="s">
        <v>105</v>
      </c>
      <c r="S1622" s="357" t="s">
        <v>105</v>
      </c>
      <c r="T1622" s="34" t="s">
        <v>2153</v>
      </c>
      <c r="U1622" s="39" t="s">
        <v>31</v>
      </c>
      <c r="V1622" s="35" t="s">
        <v>31</v>
      </c>
      <c r="W1622" s="34" t="s">
        <v>280</v>
      </c>
      <c r="X1622" s="35" t="s">
        <v>284</v>
      </c>
      <c r="Y1622" s="357"/>
      <c r="Z1622" s="39" t="s">
        <v>239</v>
      </c>
      <c r="AA1622" s="112" t="s">
        <v>239</v>
      </c>
      <c r="AB1622" s="34">
        <v>2</v>
      </c>
      <c r="AC1622" s="41">
        <v>48</v>
      </c>
      <c r="AD1622" s="341" t="s">
        <v>295</v>
      </c>
      <c r="AE1622" s="41" t="s">
        <v>2419</v>
      </c>
      <c r="AF1622" s="332" t="s">
        <v>240</v>
      </c>
      <c r="AG1622" s="34" t="s">
        <v>478</v>
      </c>
      <c r="AH1622" s="352"/>
      <c r="AI1622" s="358">
        <v>31.368999999999996</v>
      </c>
      <c r="AJ1622" s="34"/>
      <c r="AK1622" s="34"/>
      <c r="AL1622" s="355">
        <v>7.2192857142857143</v>
      </c>
      <c r="AM1622" s="44">
        <v>10.0468491112</v>
      </c>
      <c r="AN1622" s="44">
        <v>0.5</v>
      </c>
      <c r="AO1622" s="111">
        <v>4</v>
      </c>
      <c r="AP1622" s="111"/>
      <c r="AQ1622" s="111"/>
      <c r="AR1622" s="335"/>
      <c r="AS1622" s="111"/>
      <c r="AT1622" s="111"/>
      <c r="AU1622" s="111"/>
      <c r="AV1622" s="357" t="s">
        <v>2312</v>
      </c>
      <c r="AW1622" s="354" t="s">
        <v>2420</v>
      </c>
      <c r="AX1622" s="352">
        <v>25</v>
      </c>
      <c r="AY1622" s="352">
        <v>7.2192857142857143</v>
      </c>
      <c r="BA1622" s="334">
        <v>10.0468491112</v>
      </c>
      <c r="BB1622" s="356"/>
      <c r="BC1622" s="352">
        <v>0.5</v>
      </c>
      <c r="BD1622" s="352"/>
      <c r="BE1622" s="34"/>
      <c r="BF1622" s="34"/>
      <c r="BG1622" s="34"/>
      <c r="BH1622" s="352"/>
      <c r="BI1622" s="352"/>
      <c r="BJ1622" s="354">
        <v>10</v>
      </c>
      <c r="BK1622" s="355">
        <v>0.33724100000000007</v>
      </c>
      <c r="BL1622" s="355">
        <v>2.1854689999999999</v>
      </c>
      <c r="BM1622" s="360">
        <v>2.17</v>
      </c>
      <c r="BN1622" s="360">
        <v>2.1</v>
      </c>
      <c r="BO1622" s="355">
        <v>19.412199999999999</v>
      </c>
      <c r="BP1622" s="360">
        <v>3.2</v>
      </c>
      <c r="BQ1622" s="360">
        <v>13.333333333333334</v>
      </c>
      <c r="BR1622" s="353" t="s">
        <v>2314</v>
      </c>
      <c r="BS1622" s="34"/>
      <c r="BT1622" s="352"/>
      <c r="BU1622" s="352"/>
      <c r="BV1622" s="34"/>
      <c r="BW1622" s="34"/>
      <c r="BX1622" s="34"/>
    </row>
    <row r="1623" spans="1:76" ht="15.5" x14ac:dyDescent="0.35">
      <c r="A1623" s="34"/>
      <c r="B1623" s="34"/>
      <c r="C1623" s="34"/>
      <c r="D1623" s="34"/>
      <c r="E1623" s="357" t="s">
        <v>2310</v>
      </c>
      <c r="F1623" s="357" t="s">
        <v>2311</v>
      </c>
      <c r="G1623" s="359">
        <v>2005</v>
      </c>
      <c r="H1623" s="34"/>
      <c r="I1623" s="34"/>
      <c r="J1623" s="357"/>
      <c r="K1623" s="39" t="s">
        <v>80</v>
      </c>
      <c r="L1623" s="39" t="s">
        <v>89</v>
      </c>
      <c r="M1623" s="39" t="s">
        <v>90</v>
      </c>
      <c r="N1623" s="39" t="s">
        <v>91</v>
      </c>
      <c r="O1623" s="39" t="s">
        <v>102</v>
      </c>
      <c r="P1623" s="39" t="s">
        <v>103</v>
      </c>
      <c r="Q1623" s="39" t="s">
        <v>104</v>
      </c>
      <c r="R1623" s="357" t="s">
        <v>105</v>
      </c>
      <c r="S1623" s="357" t="s">
        <v>105</v>
      </c>
      <c r="T1623" s="34" t="s">
        <v>2153</v>
      </c>
      <c r="U1623" s="39" t="s">
        <v>31</v>
      </c>
      <c r="V1623" s="35" t="s">
        <v>31</v>
      </c>
      <c r="W1623" s="34" t="s">
        <v>280</v>
      </c>
      <c r="X1623" s="35" t="s">
        <v>284</v>
      </c>
      <c r="Y1623" s="357"/>
      <c r="Z1623" s="39" t="s">
        <v>239</v>
      </c>
      <c r="AA1623" s="112" t="s">
        <v>239</v>
      </c>
      <c r="AB1623" s="34">
        <v>2</v>
      </c>
      <c r="AC1623" s="41">
        <v>48</v>
      </c>
      <c r="AD1623" s="341" t="s">
        <v>295</v>
      </c>
      <c r="AE1623" s="41" t="s">
        <v>2421</v>
      </c>
      <c r="AF1623" s="332" t="s">
        <v>240</v>
      </c>
      <c r="AG1623" s="34" t="s">
        <v>478</v>
      </c>
      <c r="AH1623" s="352"/>
      <c r="AI1623" s="358">
        <v>21.971</v>
      </c>
      <c r="AJ1623" s="34"/>
      <c r="AK1623" s="34"/>
      <c r="AL1623" s="355">
        <v>7.1421428571428569</v>
      </c>
      <c r="AM1623" s="44">
        <v>12.0418175812</v>
      </c>
      <c r="AN1623" s="44">
        <v>0.5</v>
      </c>
      <c r="AO1623" s="111">
        <v>4</v>
      </c>
      <c r="AP1623" s="111"/>
      <c r="AQ1623" s="111"/>
      <c r="AR1623" s="335"/>
      <c r="AS1623" s="111"/>
      <c r="AT1623" s="111"/>
      <c r="AU1623" s="111"/>
      <c r="AV1623" s="357" t="s">
        <v>2312</v>
      </c>
      <c r="AW1623" s="354" t="s">
        <v>2422</v>
      </c>
      <c r="AX1623" s="352">
        <v>25</v>
      </c>
      <c r="AY1623" s="352">
        <v>7.1421428571428569</v>
      </c>
      <c r="BA1623" s="334">
        <v>12.0418175812</v>
      </c>
      <c r="BB1623" s="356"/>
      <c r="BC1623" s="352">
        <v>0.5</v>
      </c>
      <c r="BD1623" s="352"/>
      <c r="BE1623" s="34"/>
      <c r="BF1623" s="34"/>
      <c r="BG1623" s="34"/>
      <c r="BH1623" s="352"/>
      <c r="BI1623" s="352"/>
      <c r="BJ1623" s="354">
        <v>10</v>
      </c>
      <c r="BK1623" s="355">
        <v>1.0746800000000001</v>
      </c>
      <c r="BL1623" s="355">
        <v>2.2219340000000001</v>
      </c>
      <c r="BM1623" s="360">
        <v>3.11</v>
      </c>
      <c r="BN1623" s="360">
        <v>1.5</v>
      </c>
      <c r="BO1623" s="355">
        <v>19.796599999999998</v>
      </c>
      <c r="BP1623" s="360">
        <v>2.2999999999999998</v>
      </c>
      <c r="BQ1623" s="360">
        <v>16</v>
      </c>
      <c r="BR1623" s="353" t="s">
        <v>2314</v>
      </c>
      <c r="BS1623" s="34"/>
      <c r="BT1623" s="352"/>
      <c r="BU1623" s="352"/>
      <c r="BV1623" s="34"/>
      <c r="BW1623" s="34"/>
      <c r="BX1623" s="34"/>
    </row>
    <row r="1624" spans="1:76" ht="15.5" x14ac:dyDescent="0.35">
      <c r="A1624" s="34"/>
      <c r="B1624" s="34"/>
      <c r="C1624" s="34"/>
      <c r="D1624" s="34"/>
      <c r="E1624" s="357" t="s">
        <v>2310</v>
      </c>
      <c r="F1624" s="357" t="s">
        <v>2311</v>
      </c>
      <c r="G1624" s="359">
        <v>2005</v>
      </c>
      <c r="H1624" s="34"/>
      <c r="I1624" s="34"/>
      <c r="J1624" s="357"/>
      <c r="K1624" s="39" t="s">
        <v>80</v>
      </c>
      <c r="L1624" s="39" t="s">
        <v>89</v>
      </c>
      <c r="M1624" s="39" t="s">
        <v>90</v>
      </c>
      <c r="N1624" s="39" t="s">
        <v>91</v>
      </c>
      <c r="O1624" s="39" t="s">
        <v>102</v>
      </c>
      <c r="P1624" s="39" t="s">
        <v>103</v>
      </c>
      <c r="Q1624" s="39" t="s">
        <v>104</v>
      </c>
      <c r="R1624" s="357" t="s">
        <v>105</v>
      </c>
      <c r="S1624" s="357" t="s">
        <v>105</v>
      </c>
      <c r="T1624" s="34" t="s">
        <v>2153</v>
      </c>
      <c r="U1624" s="39" t="s">
        <v>31</v>
      </c>
      <c r="V1624" s="35" t="s">
        <v>31</v>
      </c>
      <c r="W1624" s="34" t="s">
        <v>280</v>
      </c>
      <c r="X1624" s="35" t="s">
        <v>284</v>
      </c>
      <c r="Y1624" s="357"/>
      <c r="Z1624" s="39" t="s">
        <v>239</v>
      </c>
      <c r="AA1624" s="112" t="s">
        <v>239</v>
      </c>
      <c r="AB1624" s="34">
        <v>2</v>
      </c>
      <c r="AC1624" s="41">
        <v>48</v>
      </c>
      <c r="AD1624" s="341" t="s">
        <v>295</v>
      </c>
      <c r="AE1624" s="41" t="s">
        <v>2423</v>
      </c>
      <c r="AF1624" s="332" t="s">
        <v>240</v>
      </c>
      <c r="AG1624" s="34" t="s">
        <v>478</v>
      </c>
      <c r="AH1624" s="352"/>
      <c r="AI1624" s="358">
        <v>2.5527000000000002</v>
      </c>
      <c r="AJ1624" s="34"/>
      <c r="AK1624" s="34"/>
      <c r="AL1624" s="355">
        <v>6.7403174603174607</v>
      </c>
      <c r="AM1624" s="44">
        <v>4.6999392813999998</v>
      </c>
      <c r="AN1624" s="44">
        <v>0.5</v>
      </c>
      <c r="AO1624" s="111">
        <v>4</v>
      </c>
      <c r="AP1624" s="111"/>
      <c r="AQ1624" s="111"/>
      <c r="AR1624" s="335"/>
      <c r="AS1624" s="111"/>
      <c r="AT1624" s="111"/>
      <c r="AU1624" s="111"/>
      <c r="AV1624" s="357" t="s">
        <v>2312</v>
      </c>
      <c r="AW1624" s="354" t="s">
        <v>2424</v>
      </c>
      <c r="AX1624" s="352">
        <v>25</v>
      </c>
      <c r="AY1624" s="352">
        <v>6.7403174603174607</v>
      </c>
      <c r="BA1624" s="334">
        <v>4.6999392813999998</v>
      </c>
      <c r="BB1624" s="356"/>
      <c r="BC1624" s="352">
        <v>0.5</v>
      </c>
      <c r="BD1624" s="352"/>
      <c r="BE1624" s="34"/>
      <c r="BF1624" s="34"/>
      <c r="BG1624" s="34"/>
      <c r="BH1624" s="352"/>
      <c r="BI1624" s="352"/>
      <c r="BJ1624" s="354">
        <v>10</v>
      </c>
      <c r="BK1624" s="355">
        <v>0.72180000000000011</v>
      </c>
      <c r="BL1624" s="355">
        <v>0.68797299999999995</v>
      </c>
      <c r="BM1624" s="360">
        <v>1.369</v>
      </c>
      <c r="BN1624" s="360">
        <v>0.35006229999999999</v>
      </c>
      <c r="BO1624" s="355">
        <v>5.1797899999999997</v>
      </c>
      <c r="BP1624" s="360">
        <v>1.73</v>
      </c>
      <c r="BQ1624" s="360">
        <v>4</v>
      </c>
      <c r="BR1624" s="353" t="s">
        <v>2314</v>
      </c>
      <c r="BS1624" s="34"/>
      <c r="BT1624" s="352"/>
      <c r="BU1624" s="352"/>
      <c r="BV1624" s="34"/>
      <c r="BW1624" s="34"/>
      <c r="BX1624" s="34"/>
    </row>
    <row r="1625" spans="1:76" ht="15.5" x14ac:dyDescent="0.35">
      <c r="A1625" s="34"/>
      <c r="B1625" s="34"/>
      <c r="C1625" s="34"/>
      <c r="D1625" s="34"/>
      <c r="E1625" s="357" t="s">
        <v>2310</v>
      </c>
      <c r="F1625" s="357" t="s">
        <v>2311</v>
      </c>
      <c r="G1625" s="359">
        <v>2005</v>
      </c>
      <c r="H1625" s="34"/>
      <c r="I1625" s="34"/>
      <c r="J1625" s="357"/>
      <c r="K1625" s="39" t="s">
        <v>80</v>
      </c>
      <c r="L1625" s="39" t="s">
        <v>89</v>
      </c>
      <c r="M1625" s="39" t="s">
        <v>90</v>
      </c>
      <c r="N1625" s="39" t="s">
        <v>91</v>
      </c>
      <c r="O1625" s="39" t="s">
        <v>102</v>
      </c>
      <c r="P1625" s="39" t="s">
        <v>103</v>
      </c>
      <c r="Q1625" s="39" t="s">
        <v>104</v>
      </c>
      <c r="R1625" s="357" t="s">
        <v>105</v>
      </c>
      <c r="S1625" s="357" t="s">
        <v>105</v>
      </c>
      <c r="T1625" s="34" t="s">
        <v>2153</v>
      </c>
      <c r="U1625" s="39" t="s">
        <v>31</v>
      </c>
      <c r="V1625" s="35" t="s">
        <v>31</v>
      </c>
      <c r="W1625" s="34" t="s">
        <v>280</v>
      </c>
      <c r="X1625" s="35" t="s">
        <v>284</v>
      </c>
      <c r="Y1625" s="357"/>
      <c r="Z1625" s="39" t="s">
        <v>239</v>
      </c>
      <c r="AA1625" s="112" t="s">
        <v>239</v>
      </c>
      <c r="AB1625" s="34">
        <v>2</v>
      </c>
      <c r="AC1625" s="41">
        <v>48</v>
      </c>
      <c r="AD1625" s="341" t="s">
        <v>295</v>
      </c>
      <c r="AE1625" s="41" t="s">
        <v>2425</v>
      </c>
      <c r="AF1625" s="332" t="s">
        <v>240</v>
      </c>
      <c r="AG1625" s="34" t="s">
        <v>478</v>
      </c>
      <c r="AH1625" s="352"/>
      <c r="AI1625" s="358">
        <v>1.9812000000000003</v>
      </c>
      <c r="AJ1625" s="34"/>
      <c r="AK1625" s="34"/>
      <c r="AL1625" s="355">
        <v>6.5527619047619048</v>
      </c>
      <c r="AM1625" s="44">
        <v>9.2146749551999996</v>
      </c>
      <c r="AN1625" s="44">
        <v>0.5</v>
      </c>
      <c r="AO1625" s="111">
        <v>4</v>
      </c>
      <c r="AP1625" s="111"/>
      <c r="AQ1625" s="111"/>
      <c r="AR1625" s="335"/>
      <c r="AS1625" s="111"/>
      <c r="AT1625" s="111"/>
      <c r="AU1625" s="111"/>
      <c r="AV1625" s="357" t="s">
        <v>2312</v>
      </c>
      <c r="AW1625" s="354" t="s">
        <v>2426</v>
      </c>
      <c r="AX1625" s="352">
        <v>25</v>
      </c>
      <c r="AY1625" s="352">
        <v>6.5527619047619048</v>
      </c>
      <c r="BA1625" s="334">
        <v>9.2146749551999996</v>
      </c>
      <c r="BB1625" s="356"/>
      <c r="BC1625" s="352">
        <v>0.5</v>
      </c>
      <c r="BD1625" s="352"/>
      <c r="BE1625" s="34"/>
      <c r="BF1625" s="34"/>
      <c r="BG1625" s="34"/>
      <c r="BH1625" s="352"/>
      <c r="BI1625" s="352"/>
      <c r="BJ1625" s="354">
        <v>10</v>
      </c>
      <c r="BK1625" s="355">
        <v>1.4596399999999998</v>
      </c>
      <c r="BL1625" s="355">
        <v>1.3224640000000001</v>
      </c>
      <c r="BM1625" s="360">
        <v>2.8706666666666667</v>
      </c>
      <c r="BN1625" s="360">
        <v>0.41993400000000003</v>
      </c>
      <c r="BO1625" s="355">
        <v>8.0339600000000004</v>
      </c>
      <c r="BP1625" s="360">
        <v>3.32</v>
      </c>
      <c r="BQ1625" s="360">
        <v>5.333333333333333</v>
      </c>
      <c r="BR1625" s="353" t="s">
        <v>2314</v>
      </c>
      <c r="BS1625" s="34"/>
      <c r="BT1625" s="352"/>
      <c r="BU1625" s="352"/>
      <c r="BV1625" s="34"/>
      <c r="BW1625" s="34"/>
      <c r="BX1625" s="34"/>
    </row>
    <row r="1626" spans="1:76" ht="15.5" x14ac:dyDescent="0.35">
      <c r="A1626" s="34"/>
      <c r="B1626" s="34"/>
      <c r="C1626" s="34"/>
      <c r="D1626" s="34"/>
      <c r="E1626" s="357" t="s">
        <v>2310</v>
      </c>
      <c r="F1626" s="357" t="s">
        <v>2311</v>
      </c>
      <c r="G1626" s="359">
        <v>2005</v>
      </c>
      <c r="H1626" s="34"/>
      <c r="I1626" s="34"/>
      <c r="J1626" s="357"/>
      <c r="K1626" s="39" t="s">
        <v>80</v>
      </c>
      <c r="L1626" s="39" t="s">
        <v>89</v>
      </c>
      <c r="M1626" s="39" t="s">
        <v>90</v>
      </c>
      <c r="N1626" s="39" t="s">
        <v>91</v>
      </c>
      <c r="O1626" s="39" t="s">
        <v>102</v>
      </c>
      <c r="P1626" s="39" t="s">
        <v>103</v>
      </c>
      <c r="Q1626" s="39" t="s">
        <v>104</v>
      </c>
      <c r="R1626" s="357" t="s">
        <v>105</v>
      </c>
      <c r="S1626" s="357" t="s">
        <v>105</v>
      </c>
      <c r="T1626" s="34" t="s">
        <v>2153</v>
      </c>
      <c r="U1626" s="39" t="s">
        <v>31</v>
      </c>
      <c r="V1626" s="35" t="s">
        <v>31</v>
      </c>
      <c r="W1626" s="34" t="s">
        <v>280</v>
      </c>
      <c r="X1626" s="35" t="s">
        <v>284</v>
      </c>
      <c r="Y1626" s="357"/>
      <c r="Z1626" s="39" t="s">
        <v>239</v>
      </c>
      <c r="AA1626" s="112" t="s">
        <v>239</v>
      </c>
      <c r="AB1626" s="34">
        <v>2</v>
      </c>
      <c r="AC1626" s="41">
        <v>48</v>
      </c>
      <c r="AD1626" s="341" t="s">
        <v>295</v>
      </c>
      <c r="AE1626" s="41" t="s">
        <v>2427</v>
      </c>
      <c r="AF1626" s="332" t="s">
        <v>240</v>
      </c>
      <c r="AG1626" s="34" t="s">
        <v>478</v>
      </c>
      <c r="AH1626" s="352"/>
      <c r="AI1626" s="358">
        <v>2.7686000000000002</v>
      </c>
      <c r="AJ1626" s="34"/>
      <c r="AK1626" s="34"/>
      <c r="AL1626" s="355">
        <v>7.0909523809523805</v>
      </c>
      <c r="AM1626" s="44">
        <v>11.971864249399999</v>
      </c>
      <c r="AN1626" s="44">
        <v>0.5</v>
      </c>
      <c r="AO1626" s="111">
        <v>4</v>
      </c>
      <c r="AP1626" s="111"/>
      <c r="AQ1626" s="111"/>
      <c r="AR1626" s="335"/>
      <c r="AS1626" s="111"/>
      <c r="AT1626" s="111"/>
      <c r="AU1626" s="111"/>
      <c r="AV1626" s="357" t="s">
        <v>2312</v>
      </c>
      <c r="AW1626" s="354" t="s">
        <v>2428</v>
      </c>
      <c r="AX1626" s="352">
        <v>25</v>
      </c>
      <c r="AY1626" s="352">
        <v>7.0909523809523805</v>
      </c>
      <c r="BA1626" s="334">
        <v>11.971864249399999</v>
      </c>
      <c r="BB1626" s="356"/>
      <c r="BC1626" s="352">
        <v>0.5</v>
      </c>
      <c r="BD1626" s="352"/>
      <c r="BE1626" s="34"/>
      <c r="BF1626" s="34"/>
      <c r="BG1626" s="34"/>
      <c r="BH1626" s="352"/>
      <c r="BI1626" s="352"/>
      <c r="BJ1626" s="354">
        <v>10</v>
      </c>
      <c r="BK1626" s="355">
        <v>1.9528700000000001</v>
      </c>
      <c r="BL1626" s="355">
        <v>1.6846829999999999</v>
      </c>
      <c r="BM1626" s="360">
        <v>5.5130000000000008</v>
      </c>
      <c r="BN1626" s="360">
        <v>0.45004100000000002</v>
      </c>
      <c r="BO1626" s="355">
        <v>10.186599999999999</v>
      </c>
      <c r="BP1626" s="360">
        <v>3.66</v>
      </c>
      <c r="BQ1626" s="360">
        <v>13.333333333333334</v>
      </c>
      <c r="BR1626" s="353" t="s">
        <v>2314</v>
      </c>
      <c r="BS1626" s="34"/>
      <c r="BT1626" s="352"/>
      <c r="BU1626" s="352"/>
      <c r="BV1626" s="34"/>
      <c r="BW1626" s="34"/>
      <c r="BX1626" s="34"/>
    </row>
    <row r="1627" spans="1:76" ht="15.5" x14ac:dyDescent="0.35">
      <c r="A1627" s="34"/>
      <c r="B1627" s="34"/>
      <c r="C1627" s="34"/>
      <c r="D1627" s="34"/>
      <c r="E1627" s="357" t="s">
        <v>2310</v>
      </c>
      <c r="F1627" s="357" t="s">
        <v>2311</v>
      </c>
      <c r="G1627" s="359">
        <v>2005</v>
      </c>
      <c r="H1627" s="34"/>
      <c r="I1627" s="34"/>
      <c r="J1627" s="357"/>
      <c r="K1627" s="39" t="s">
        <v>80</v>
      </c>
      <c r="L1627" s="39" t="s">
        <v>89</v>
      </c>
      <c r="M1627" s="39" t="s">
        <v>90</v>
      </c>
      <c r="N1627" s="39" t="s">
        <v>91</v>
      </c>
      <c r="O1627" s="39" t="s">
        <v>102</v>
      </c>
      <c r="P1627" s="39" t="s">
        <v>103</v>
      </c>
      <c r="Q1627" s="39" t="s">
        <v>104</v>
      </c>
      <c r="R1627" s="357" t="s">
        <v>105</v>
      </c>
      <c r="S1627" s="357" t="s">
        <v>105</v>
      </c>
      <c r="T1627" s="34" t="s">
        <v>2153</v>
      </c>
      <c r="U1627" s="39" t="s">
        <v>31</v>
      </c>
      <c r="V1627" s="35" t="s">
        <v>31</v>
      </c>
      <c r="W1627" s="34" t="s">
        <v>280</v>
      </c>
      <c r="X1627" s="35" t="s">
        <v>284</v>
      </c>
      <c r="Y1627" s="357"/>
      <c r="Z1627" s="39" t="s">
        <v>239</v>
      </c>
      <c r="AA1627" s="112" t="s">
        <v>239</v>
      </c>
      <c r="AB1627" s="34">
        <v>2</v>
      </c>
      <c r="AC1627" s="41">
        <v>48</v>
      </c>
      <c r="AD1627" s="341" t="s">
        <v>295</v>
      </c>
      <c r="AE1627" s="41" t="s">
        <v>2429</v>
      </c>
      <c r="AF1627" s="332" t="s">
        <v>240</v>
      </c>
      <c r="AG1627" s="34" t="s">
        <v>478</v>
      </c>
      <c r="AH1627" s="352"/>
      <c r="AI1627" s="358">
        <v>8.0645000000000007</v>
      </c>
      <c r="AJ1627" s="34"/>
      <c r="AK1627" s="34"/>
      <c r="AL1627" s="355">
        <v>7.6653968253968259</v>
      </c>
      <c r="AM1627" s="44">
        <v>15.683601755799998</v>
      </c>
      <c r="AN1627" s="44">
        <v>0.5</v>
      </c>
      <c r="AO1627" s="111">
        <v>4</v>
      </c>
      <c r="AP1627" s="111"/>
      <c r="AQ1627" s="111"/>
      <c r="AR1627" s="335"/>
      <c r="AS1627" s="111"/>
      <c r="AT1627" s="111"/>
      <c r="AU1627" s="111"/>
      <c r="AV1627" s="357" t="s">
        <v>2312</v>
      </c>
      <c r="AW1627" s="354" t="s">
        <v>2430</v>
      </c>
      <c r="AX1627" s="352">
        <v>25</v>
      </c>
      <c r="AY1627" s="352">
        <v>7.6653968253968259</v>
      </c>
      <c r="BA1627" s="334">
        <v>15.683601755799998</v>
      </c>
      <c r="BB1627" s="356"/>
      <c r="BC1627" s="352">
        <v>0.5</v>
      </c>
      <c r="BD1627" s="352"/>
      <c r="BE1627" s="34"/>
      <c r="BF1627" s="34"/>
      <c r="BG1627" s="34"/>
      <c r="BH1627" s="352"/>
      <c r="BI1627" s="352"/>
      <c r="BJ1627" s="354">
        <v>10</v>
      </c>
      <c r="BK1627" s="355">
        <v>2.5864500000000001</v>
      </c>
      <c r="BL1627" s="355">
        <v>2.1903309999999996</v>
      </c>
      <c r="BM1627" s="360">
        <v>9.2866666666666671</v>
      </c>
      <c r="BN1627" s="360">
        <v>1.1600969999999999</v>
      </c>
      <c r="BO1627" s="355">
        <v>13.261799999999999</v>
      </c>
      <c r="BP1627" s="360">
        <v>2.16</v>
      </c>
      <c r="BQ1627" s="360">
        <v>21.333333333333332</v>
      </c>
      <c r="BR1627" s="353" t="s">
        <v>2314</v>
      </c>
      <c r="BS1627" s="34"/>
      <c r="BT1627" s="352"/>
      <c r="BU1627" s="352"/>
      <c r="BV1627" s="34"/>
      <c r="BW1627" s="34"/>
      <c r="BX1627" s="34"/>
    </row>
    <row r="1628" spans="1:76" ht="15.5" x14ac:dyDescent="0.35">
      <c r="A1628" s="34"/>
      <c r="B1628" s="34"/>
      <c r="C1628" s="34"/>
      <c r="D1628" s="34"/>
      <c r="E1628" s="357" t="s">
        <v>2310</v>
      </c>
      <c r="F1628" s="357" t="s">
        <v>2311</v>
      </c>
      <c r="G1628" s="359">
        <v>2005</v>
      </c>
      <c r="H1628" s="34"/>
      <c r="I1628" s="34"/>
      <c r="J1628" s="357"/>
      <c r="K1628" s="39" t="s">
        <v>80</v>
      </c>
      <c r="L1628" s="39" t="s">
        <v>89</v>
      </c>
      <c r="M1628" s="39" t="s">
        <v>90</v>
      </c>
      <c r="N1628" s="39" t="s">
        <v>91</v>
      </c>
      <c r="O1628" s="39" t="s">
        <v>102</v>
      </c>
      <c r="P1628" s="39" t="s">
        <v>103</v>
      </c>
      <c r="Q1628" s="39" t="s">
        <v>104</v>
      </c>
      <c r="R1628" s="357" t="s">
        <v>105</v>
      </c>
      <c r="S1628" s="357" t="s">
        <v>105</v>
      </c>
      <c r="T1628" s="34" t="s">
        <v>2153</v>
      </c>
      <c r="U1628" s="39" t="s">
        <v>31</v>
      </c>
      <c r="V1628" s="35" t="s">
        <v>31</v>
      </c>
      <c r="W1628" s="34" t="s">
        <v>280</v>
      </c>
      <c r="X1628" s="35" t="s">
        <v>284</v>
      </c>
      <c r="Y1628" s="357"/>
      <c r="Z1628" s="39" t="s">
        <v>239</v>
      </c>
      <c r="AA1628" s="112" t="s">
        <v>239</v>
      </c>
      <c r="AB1628" s="34">
        <v>2</v>
      </c>
      <c r="AC1628" s="41">
        <v>48</v>
      </c>
      <c r="AD1628" s="341" t="s">
        <v>295</v>
      </c>
      <c r="AE1628" s="41" t="s">
        <v>2431</v>
      </c>
      <c r="AF1628" s="332" t="s">
        <v>240</v>
      </c>
      <c r="AG1628" s="34" t="s">
        <v>478</v>
      </c>
      <c r="AH1628" s="352"/>
      <c r="AI1628" s="358">
        <v>4.9974499999999997</v>
      </c>
      <c r="AJ1628" s="34"/>
      <c r="AK1628" s="34"/>
      <c r="AL1628" s="355">
        <v>6.8583333333333334</v>
      </c>
      <c r="AM1628" s="44">
        <v>17.166731461000001</v>
      </c>
      <c r="AN1628" s="44">
        <v>0.5</v>
      </c>
      <c r="AO1628" s="111">
        <v>4</v>
      </c>
      <c r="AP1628" s="111"/>
      <c r="AQ1628" s="111"/>
      <c r="AR1628" s="335"/>
      <c r="AS1628" s="111"/>
      <c r="AT1628" s="111"/>
      <c r="AU1628" s="111"/>
      <c r="AV1628" s="357" t="s">
        <v>2312</v>
      </c>
      <c r="AW1628" s="354" t="s">
        <v>2432</v>
      </c>
      <c r="AX1628" s="352">
        <v>25</v>
      </c>
      <c r="AY1628" s="352">
        <v>6.8583333333333334</v>
      </c>
      <c r="BA1628" s="334">
        <v>17.166731461000001</v>
      </c>
      <c r="BB1628" s="356"/>
      <c r="BC1628" s="352">
        <v>0.5</v>
      </c>
      <c r="BD1628" s="352"/>
      <c r="BE1628" s="34"/>
      <c r="BF1628" s="34"/>
      <c r="BG1628" s="34"/>
      <c r="BH1628" s="352"/>
      <c r="BI1628" s="352"/>
      <c r="BJ1628" s="354">
        <v>10</v>
      </c>
      <c r="BK1628" s="355">
        <v>2.7949699999999997</v>
      </c>
      <c r="BL1628" s="355">
        <v>2.4188450000000001</v>
      </c>
      <c r="BM1628" s="360">
        <v>4.426333333333333</v>
      </c>
      <c r="BN1628" s="360">
        <v>0.46020700000000003</v>
      </c>
      <c r="BO1628" s="355">
        <v>14.414999999999999</v>
      </c>
      <c r="BP1628" s="360">
        <v>3.75</v>
      </c>
      <c r="BQ1628" s="360">
        <v>10.666666666666666</v>
      </c>
      <c r="BR1628" s="353" t="s">
        <v>2314</v>
      </c>
      <c r="BS1628" s="34"/>
      <c r="BT1628" s="352"/>
      <c r="BU1628" s="352"/>
      <c r="BV1628" s="34"/>
      <c r="BW1628" s="34"/>
      <c r="BX1628" s="34"/>
    </row>
    <row r="1629" spans="1:76" ht="15.5" x14ac:dyDescent="0.35">
      <c r="A1629" s="34"/>
      <c r="B1629" s="34"/>
      <c r="C1629" s="34"/>
      <c r="D1629" s="34"/>
      <c r="E1629" s="357" t="s">
        <v>2310</v>
      </c>
      <c r="F1629" s="357" t="s">
        <v>2311</v>
      </c>
      <c r="G1629" s="359">
        <v>2005</v>
      </c>
      <c r="H1629" s="34"/>
      <c r="I1629" s="34"/>
      <c r="J1629" s="357"/>
      <c r="K1629" s="39" t="s">
        <v>80</v>
      </c>
      <c r="L1629" s="39" t="s">
        <v>89</v>
      </c>
      <c r="M1629" s="39" t="s">
        <v>90</v>
      </c>
      <c r="N1629" s="39" t="s">
        <v>91</v>
      </c>
      <c r="O1629" s="39" t="s">
        <v>102</v>
      </c>
      <c r="P1629" s="39" t="s">
        <v>103</v>
      </c>
      <c r="Q1629" s="39" t="s">
        <v>104</v>
      </c>
      <c r="R1629" s="357" t="s">
        <v>105</v>
      </c>
      <c r="S1629" s="357" t="s">
        <v>105</v>
      </c>
      <c r="T1629" s="34" t="s">
        <v>2153</v>
      </c>
      <c r="U1629" s="39" t="s">
        <v>31</v>
      </c>
      <c r="V1629" s="35" t="s">
        <v>31</v>
      </c>
      <c r="W1629" s="34" t="s">
        <v>280</v>
      </c>
      <c r="X1629" s="35" t="s">
        <v>284</v>
      </c>
      <c r="Y1629" s="357"/>
      <c r="Z1629" s="39" t="s">
        <v>239</v>
      </c>
      <c r="AA1629" s="112" t="s">
        <v>239</v>
      </c>
      <c r="AB1629" s="34">
        <v>2</v>
      </c>
      <c r="AC1629" s="41">
        <v>48</v>
      </c>
      <c r="AD1629" s="341" t="s">
        <v>295</v>
      </c>
      <c r="AE1629" s="41" t="s">
        <v>2433</v>
      </c>
      <c r="AF1629" s="332" t="s">
        <v>240</v>
      </c>
      <c r="AG1629" s="34" t="s">
        <v>478</v>
      </c>
      <c r="AH1629" s="352"/>
      <c r="AI1629" s="358">
        <v>11.9</v>
      </c>
      <c r="AJ1629" s="34"/>
      <c r="AK1629" s="34"/>
      <c r="AL1629" s="355">
        <v>6.8847619047619046</v>
      </c>
      <c r="AM1629" s="44">
        <v>15.823172400000001</v>
      </c>
      <c r="AN1629" s="44">
        <v>0.5</v>
      </c>
      <c r="AO1629" s="111">
        <v>4</v>
      </c>
      <c r="AP1629" s="111"/>
      <c r="AQ1629" s="111"/>
      <c r="AR1629" s="335"/>
      <c r="AS1629" s="111"/>
      <c r="AT1629" s="111"/>
      <c r="AU1629" s="111"/>
      <c r="AV1629" s="357" t="s">
        <v>2312</v>
      </c>
      <c r="AW1629" s="354" t="s">
        <v>2434</v>
      </c>
      <c r="AX1629" s="352">
        <v>25</v>
      </c>
      <c r="AY1629" s="352">
        <v>6.8847619047619046</v>
      </c>
      <c r="BA1629" s="334">
        <v>15.823172400000001</v>
      </c>
      <c r="BB1629" s="356"/>
      <c r="BC1629" s="352">
        <v>0.5</v>
      </c>
      <c r="BD1629" s="352"/>
      <c r="BE1629" s="34"/>
      <c r="BF1629" s="34"/>
      <c r="BG1629" s="34"/>
      <c r="BH1629" s="352"/>
      <c r="BI1629" s="352"/>
      <c r="BJ1629" s="354">
        <v>10</v>
      </c>
      <c r="BK1629" s="355">
        <v>2.6603333333333334</v>
      </c>
      <c r="BL1629" s="355">
        <v>2.1796666666666664</v>
      </c>
      <c r="BM1629" s="360">
        <v>4.2366666666666672</v>
      </c>
      <c r="BN1629" s="360">
        <v>0.63029200000000007</v>
      </c>
      <c r="BO1629" s="355">
        <v>13.383461971821273</v>
      </c>
      <c r="BP1629" s="360">
        <v>3.65</v>
      </c>
      <c r="BQ1629" s="360">
        <v>10.666666666666666</v>
      </c>
      <c r="BR1629" s="353" t="s">
        <v>2314</v>
      </c>
      <c r="BS1629" s="34"/>
      <c r="BT1629" s="352"/>
      <c r="BU1629" s="352"/>
      <c r="BV1629" s="34"/>
      <c r="BW1629" s="34"/>
      <c r="BX1629" s="34"/>
    </row>
    <row r="1630" spans="1:76" ht="15.5" x14ac:dyDescent="0.35">
      <c r="A1630" s="34"/>
      <c r="B1630" s="34"/>
      <c r="C1630" s="34"/>
      <c r="D1630" s="34"/>
      <c r="E1630" s="357" t="s">
        <v>2310</v>
      </c>
      <c r="F1630" s="357" t="s">
        <v>2311</v>
      </c>
      <c r="G1630" s="359">
        <v>2005</v>
      </c>
      <c r="H1630" s="34"/>
      <c r="I1630" s="34"/>
      <c r="J1630" s="357"/>
      <c r="K1630" s="39" t="s">
        <v>80</v>
      </c>
      <c r="L1630" s="39" t="s">
        <v>89</v>
      </c>
      <c r="M1630" s="39" t="s">
        <v>90</v>
      </c>
      <c r="N1630" s="39" t="s">
        <v>91</v>
      </c>
      <c r="O1630" s="39" t="s">
        <v>102</v>
      </c>
      <c r="P1630" s="39" t="s">
        <v>103</v>
      </c>
      <c r="Q1630" s="39" t="s">
        <v>104</v>
      </c>
      <c r="R1630" s="357" t="s">
        <v>105</v>
      </c>
      <c r="S1630" s="357" t="s">
        <v>105</v>
      </c>
      <c r="T1630" s="34" t="s">
        <v>2153</v>
      </c>
      <c r="U1630" s="39" t="s">
        <v>31</v>
      </c>
      <c r="V1630" s="35" t="s">
        <v>31</v>
      </c>
      <c r="W1630" s="34" t="s">
        <v>280</v>
      </c>
      <c r="X1630" s="35" t="s">
        <v>284</v>
      </c>
      <c r="Y1630" s="357"/>
      <c r="Z1630" s="39" t="s">
        <v>239</v>
      </c>
      <c r="AA1630" s="112" t="s">
        <v>239</v>
      </c>
      <c r="AB1630" s="34">
        <v>2</v>
      </c>
      <c r="AC1630" s="41">
        <v>48</v>
      </c>
      <c r="AD1630" s="341" t="s">
        <v>295</v>
      </c>
      <c r="AE1630" s="41" t="s">
        <v>2435</v>
      </c>
      <c r="AF1630" s="332" t="s">
        <v>240</v>
      </c>
      <c r="AG1630" s="34" t="s">
        <v>478</v>
      </c>
      <c r="AH1630" s="352"/>
      <c r="AI1630" s="358">
        <v>10.3</v>
      </c>
      <c r="AJ1630" s="34"/>
      <c r="AK1630" s="34"/>
      <c r="AL1630" s="355">
        <v>7.3194444444444438</v>
      </c>
      <c r="AM1630" s="44">
        <v>20.646433588000001</v>
      </c>
      <c r="AN1630" s="44">
        <v>0.5</v>
      </c>
      <c r="AO1630" s="111">
        <v>4</v>
      </c>
      <c r="AP1630" s="111"/>
      <c r="AQ1630" s="111"/>
      <c r="AR1630" s="335"/>
      <c r="AS1630" s="111"/>
      <c r="AT1630" s="111"/>
      <c r="AU1630" s="111"/>
      <c r="AV1630" s="357" t="s">
        <v>2312</v>
      </c>
      <c r="AW1630" s="354" t="s">
        <v>2436</v>
      </c>
      <c r="AX1630" s="352">
        <v>25</v>
      </c>
      <c r="AY1630" s="352">
        <v>7.3194444444444438</v>
      </c>
      <c r="BA1630" s="334">
        <v>20.646433588000001</v>
      </c>
      <c r="BB1630" s="356"/>
      <c r="BC1630" s="352">
        <v>0.5</v>
      </c>
      <c r="BD1630" s="352"/>
      <c r="BE1630" s="34"/>
      <c r="BF1630" s="34"/>
      <c r="BG1630" s="34"/>
      <c r="BH1630" s="352"/>
      <c r="BI1630" s="352"/>
      <c r="BJ1630" s="354">
        <v>10</v>
      </c>
      <c r="BK1630" s="355">
        <v>3.2654833333333335</v>
      </c>
      <c r="BL1630" s="355">
        <v>2.9660766666666665</v>
      </c>
      <c r="BM1630" s="360">
        <v>8.9308664666666662</v>
      </c>
      <c r="BN1630" s="360">
        <v>0.81015200000000009</v>
      </c>
      <c r="BO1630" s="355">
        <v>42.165132010970964</v>
      </c>
      <c r="BP1630" s="360">
        <v>0.6</v>
      </c>
      <c r="BQ1630" s="360">
        <v>18.666666666666668</v>
      </c>
      <c r="BR1630" s="353" t="s">
        <v>2314</v>
      </c>
      <c r="BS1630" s="34"/>
      <c r="BT1630" s="352"/>
      <c r="BU1630" s="352"/>
      <c r="BV1630" s="34"/>
      <c r="BW1630" s="34"/>
      <c r="BX1630" s="34"/>
    </row>
    <row r="1631" spans="1:76" ht="15.5" x14ac:dyDescent="0.35">
      <c r="A1631" s="34"/>
      <c r="B1631" s="34"/>
      <c r="C1631" s="34"/>
      <c r="D1631" s="34"/>
      <c r="E1631" s="357" t="s">
        <v>2310</v>
      </c>
      <c r="F1631" s="357" t="s">
        <v>2311</v>
      </c>
      <c r="G1631" s="359">
        <v>2005</v>
      </c>
      <c r="H1631" s="34"/>
      <c r="I1631" s="34"/>
      <c r="J1631" s="357"/>
      <c r="K1631" s="39" t="s">
        <v>80</v>
      </c>
      <c r="L1631" s="39" t="s">
        <v>89</v>
      </c>
      <c r="M1631" s="39" t="s">
        <v>90</v>
      </c>
      <c r="N1631" s="39" t="s">
        <v>91</v>
      </c>
      <c r="O1631" s="39" t="s">
        <v>102</v>
      </c>
      <c r="P1631" s="39" t="s">
        <v>103</v>
      </c>
      <c r="Q1631" s="39" t="s">
        <v>104</v>
      </c>
      <c r="R1631" s="357" t="s">
        <v>105</v>
      </c>
      <c r="S1631" s="357" t="s">
        <v>105</v>
      </c>
      <c r="T1631" s="34" t="s">
        <v>2153</v>
      </c>
      <c r="U1631" s="39" t="s">
        <v>31</v>
      </c>
      <c r="V1631" s="35" t="s">
        <v>31</v>
      </c>
      <c r="W1631" s="34" t="s">
        <v>280</v>
      </c>
      <c r="X1631" s="35" t="s">
        <v>284</v>
      </c>
      <c r="Y1631" s="357"/>
      <c r="Z1631" s="39" t="s">
        <v>239</v>
      </c>
      <c r="AA1631" s="112" t="s">
        <v>239</v>
      </c>
      <c r="AB1631" s="34">
        <v>2</v>
      </c>
      <c r="AC1631" s="41">
        <v>48</v>
      </c>
      <c r="AD1631" s="341" t="s">
        <v>295</v>
      </c>
      <c r="AE1631" s="41" t="s">
        <v>2437</v>
      </c>
      <c r="AF1631" s="332" t="s">
        <v>240</v>
      </c>
      <c r="AG1631" s="34" t="s">
        <v>478</v>
      </c>
      <c r="AH1631" s="352"/>
      <c r="AI1631" s="358">
        <v>10</v>
      </c>
      <c r="AJ1631" s="34"/>
      <c r="AK1631" s="34"/>
      <c r="AL1631" s="355">
        <v>7.4071428571428584</v>
      </c>
      <c r="AM1631" s="44">
        <v>25.052153647333334</v>
      </c>
      <c r="AN1631" s="44">
        <v>0.5</v>
      </c>
      <c r="AO1631" s="111">
        <v>4</v>
      </c>
      <c r="AP1631" s="111"/>
      <c r="AQ1631" s="111"/>
      <c r="AR1631" s="335"/>
      <c r="AS1631" s="111"/>
      <c r="AT1631" s="111"/>
      <c r="AU1631" s="111"/>
      <c r="AV1631" s="357" t="s">
        <v>2312</v>
      </c>
      <c r="AW1631" s="354" t="s">
        <v>2438</v>
      </c>
      <c r="AX1631" s="352">
        <v>25</v>
      </c>
      <c r="AY1631" s="352">
        <v>7.4071428571428584</v>
      </c>
      <c r="BA1631" s="334">
        <v>25.052153647333334</v>
      </c>
      <c r="BB1631" s="356"/>
      <c r="BC1631" s="352">
        <v>0.5</v>
      </c>
      <c r="BD1631" s="352"/>
      <c r="BE1631" s="34"/>
      <c r="BF1631" s="34"/>
      <c r="BG1631" s="34"/>
      <c r="BH1631" s="352"/>
      <c r="BI1631" s="352"/>
      <c r="BJ1631" s="354">
        <v>10</v>
      </c>
      <c r="BK1631" s="355">
        <v>5.3392600000000003</v>
      </c>
      <c r="BL1631" s="355">
        <v>2.7826633333333337</v>
      </c>
      <c r="BM1631" s="360">
        <v>11.071674333333334</v>
      </c>
      <c r="BN1631" s="360">
        <v>0.790211</v>
      </c>
      <c r="BO1631" s="355">
        <v>51.802198713471256</v>
      </c>
      <c r="BP1631" s="360">
        <v>0.6</v>
      </c>
      <c r="BQ1631" s="360">
        <v>24</v>
      </c>
      <c r="BR1631" s="353" t="s">
        <v>2314</v>
      </c>
      <c r="BS1631" s="34"/>
      <c r="BT1631" s="352"/>
      <c r="BU1631" s="352"/>
      <c r="BV1631" s="34"/>
      <c r="BW1631" s="34"/>
      <c r="BX1631" s="34"/>
    </row>
    <row r="1632" spans="1:76" ht="15.5" x14ac:dyDescent="0.35">
      <c r="A1632" s="34"/>
      <c r="B1632" s="34"/>
      <c r="C1632" s="34"/>
      <c r="D1632" s="34"/>
      <c r="E1632" s="357" t="s">
        <v>2310</v>
      </c>
      <c r="F1632" s="357" t="s">
        <v>2311</v>
      </c>
      <c r="G1632" s="359">
        <v>2005</v>
      </c>
      <c r="H1632" s="34"/>
      <c r="I1632" s="34"/>
      <c r="J1632" s="357"/>
      <c r="K1632" s="39" t="s">
        <v>80</v>
      </c>
      <c r="L1632" s="39" t="s">
        <v>89</v>
      </c>
      <c r="M1632" s="39" t="s">
        <v>90</v>
      </c>
      <c r="N1632" s="39" t="s">
        <v>91</v>
      </c>
      <c r="O1632" s="39" t="s">
        <v>102</v>
      </c>
      <c r="P1632" s="39" t="s">
        <v>103</v>
      </c>
      <c r="Q1632" s="39" t="s">
        <v>104</v>
      </c>
      <c r="R1632" s="357" t="s">
        <v>105</v>
      </c>
      <c r="S1632" s="357" t="s">
        <v>105</v>
      </c>
      <c r="T1632" s="34" t="s">
        <v>2153</v>
      </c>
      <c r="U1632" s="39" t="s">
        <v>31</v>
      </c>
      <c r="V1632" s="35" t="s">
        <v>31</v>
      </c>
      <c r="W1632" s="34" t="s">
        <v>280</v>
      </c>
      <c r="X1632" s="35" t="s">
        <v>284</v>
      </c>
      <c r="Y1632" s="357"/>
      <c r="Z1632" s="39" t="s">
        <v>239</v>
      </c>
      <c r="AA1632" s="112" t="s">
        <v>239</v>
      </c>
      <c r="AB1632" s="34">
        <v>2</v>
      </c>
      <c r="AC1632" s="41">
        <v>48</v>
      </c>
      <c r="AD1632" s="341" t="s">
        <v>295</v>
      </c>
      <c r="AE1632" s="41" t="s">
        <v>2439</v>
      </c>
      <c r="AF1632" s="332" t="s">
        <v>240</v>
      </c>
      <c r="AG1632" s="34" t="s">
        <v>478</v>
      </c>
      <c r="AH1632" s="352"/>
      <c r="AI1632" s="358">
        <v>6.5</v>
      </c>
      <c r="AJ1632" s="34"/>
      <c r="AK1632" s="34"/>
      <c r="AL1632" s="355">
        <v>7.06</v>
      </c>
      <c r="AM1632" s="44">
        <v>56.092336809999992</v>
      </c>
      <c r="AN1632" s="44">
        <v>0.5</v>
      </c>
      <c r="AO1632" s="111">
        <v>4</v>
      </c>
      <c r="AP1632" s="111"/>
      <c r="AQ1632" s="111"/>
      <c r="AR1632" s="335"/>
      <c r="AS1632" s="111"/>
      <c r="AT1632" s="111"/>
      <c r="AU1632" s="111"/>
      <c r="AV1632" s="357" t="s">
        <v>2312</v>
      </c>
      <c r="AW1632" s="354" t="s">
        <v>2440</v>
      </c>
      <c r="AX1632" s="352">
        <v>25</v>
      </c>
      <c r="AY1632" s="352">
        <v>7.06</v>
      </c>
      <c r="BA1632" s="334">
        <v>56.092336809999992</v>
      </c>
      <c r="BB1632" s="356"/>
      <c r="BC1632" s="352">
        <v>0.5</v>
      </c>
      <c r="BD1632" s="352"/>
      <c r="BE1632" s="34"/>
      <c r="BF1632" s="34"/>
      <c r="BG1632" s="34"/>
      <c r="BH1632" s="352"/>
      <c r="BI1632" s="352"/>
      <c r="BJ1632" s="354">
        <v>10</v>
      </c>
      <c r="BK1632" s="355">
        <v>14.992683333333332</v>
      </c>
      <c r="BL1632" s="355">
        <v>4.4293666666666667</v>
      </c>
      <c r="BM1632" s="360">
        <v>7.0986646999999996</v>
      </c>
      <c r="BN1632" s="360">
        <v>1.2</v>
      </c>
      <c r="BO1632" s="355">
        <v>49.869360886122749</v>
      </c>
      <c r="BP1632" s="360">
        <v>2.2000000000000002</v>
      </c>
      <c r="BQ1632" s="360">
        <v>14.666666666666666</v>
      </c>
      <c r="BR1632" s="353" t="s">
        <v>2314</v>
      </c>
      <c r="BS1632" s="34"/>
      <c r="BT1632" s="352"/>
      <c r="BU1632" s="352"/>
      <c r="BV1632" s="34"/>
      <c r="BW1632" s="34"/>
      <c r="BX1632" s="34"/>
    </row>
    <row r="1633" spans="1:76" ht="15.5" x14ac:dyDescent="0.35">
      <c r="A1633" s="34"/>
      <c r="B1633" s="34"/>
      <c r="C1633" s="34"/>
      <c r="D1633" s="34"/>
      <c r="E1633" s="357" t="s">
        <v>2310</v>
      </c>
      <c r="F1633" s="357" t="s">
        <v>2311</v>
      </c>
      <c r="G1633" s="359">
        <v>2005</v>
      </c>
      <c r="H1633" s="34"/>
      <c r="I1633" s="34"/>
      <c r="J1633" s="357"/>
      <c r="K1633" s="39" t="s">
        <v>80</v>
      </c>
      <c r="L1633" s="39" t="s">
        <v>89</v>
      </c>
      <c r="M1633" s="39" t="s">
        <v>90</v>
      </c>
      <c r="N1633" s="39" t="s">
        <v>91</v>
      </c>
      <c r="O1633" s="39" t="s">
        <v>102</v>
      </c>
      <c r="P1633" s="39" t="s">
        <v>103</v>
      </c>
      <c r="Q1633" s="39" t="s">
        <v>104</v>
      </c>
      <c r="R1633" s="357" t="s">
        <v>105</v>
      </c>
      <c r="S1633" s="357" t="s">
        <v>105</v>
      </c>
      <c r="T1633" s="34" t="s">
        <v>2153</v>
      </c>
      <c r="U1633" s="39" t="s">
        <v>31</v>
      </c>
      <c r="V1633" s="35" t="s">
        <v>31</v>
      </c>
      <c r="W1633" s="34" t="s">
        <v>280</v>
      </c>
      <c r="X1633" s="35" t="s">
        <v>284</v>
      </c>
      <c r="Y1633" s="357"/>
      <c r="Z1633" s="39" t="s">
        <v>239</v>
      </c>
      <c r="AA1633" s="112" t="s">
        <v>239</v>
      </c>
      <c r="AB1633" s="34">
        <v>2</v>
      </c>
      <c r="AC1633" s="41">
        <v>48</v>
      </c>
      <c r="AD1633" s="341" t="s">
        <v>295</v>
      </c>
      <c r="AE1633" s="41" t="s">
        <v>2441</v>
      </c>
      <c r="AF1633" s="332" t="s">
        <v>240</v>
      </c>
      <c r="AG1633" s="34" t="s">
        <v>478</v>
      </c>
      <c r="AH1633" s="352"/>
      <c r="AI1633" s="358">
        <v>11.1</v>
      </c>
      <c r="AJ1633" s="34"/>
      <c r="AK1633" s="34"/>
      <c r="AL1633" s="355">
        <v>7.5021428571428572</v>
      </c>
      <c r="AM1633" s="44">
        <v>30.09044764266666</v>
      </c>
      <c r="AN1633" s="44">
        <v>0.5</v>
      </c>
      <c r="AO1633" s="111">
        <v>4</v>
      </c>
      <c r="AP1633" s="111"/>
      <c r="AQ1633" s="111"/>
      <c r="AR1633" s="335"/>
      <c r="AS1633" s="111"/>
      <c r="AT1633" s="111"/>
      <c r="AU1633" s="111"/>
      <c r="AV1633" s="357" t="s">
        <v>2312</v>
      </c>
      <c r="AW1633" s="354" t="s">
        <v>2442</v>
      </c>
      <c r="AX1633" s="352">
        <v>25</v>
      </c>
      <c r="AY1633" s="352">
        <v>7.5021428571428572</v>
      </c>
      <c r="BA1633" s="334">
        <v>30.09044764266666</v>
      </c>
      <c r="BB1633" s="356"/>
      <c r="BC1633" s="352">
        <v>0.5</v>
      </c>
      <c r="BD1633" s="352"/>
      <c r="BE1633" s="34"/>
      <c r="BF1633" s="34"/>
      <c r="BG1633" s="34"/>
      <c r="BH1633" s="352"/>
      <c r="BI1633" s="352"/>
      <c r="BJ1633" s="354">
        <v>10</v>
      </c>
      <c r="BK1633" s="355">
        <v>7.4326099999999995</v>
      </c>
      <c r="BL1633" s="355">
        <v>2.7378366666666665</v>
      </c>
      <c r="BM1633" s="360">
        <v>14.329941366666667</v>
      </c>
      <c r="BN1633" s="360">
        <v>1.1000000000000001</v>
      </c>
      <c r="BO1633" s="355">
        <v>34.532773391215557</v>
      </c>
      <c r="BP1633" s="360">
        <v>2.4</v>
      </c>
      <c r="BQ1633" s="360">
        <v>33.333333333333336</v>
      </c>
      <c r="BR1633" s="353" t="s">
        <v>2314</v>
      </c>
      <c r="BS1633" s="34"/>
      <c r="BT1633" s="352"/>
      <c r="BU1633" s="352"/>
      <c r="BV1633" s="34"/>
      <c r="BW1633" s="34"/>
      <c r="BX1633" s="34"/>
    </row>
    <row r="1634" spans="1:76" ht="15.5" x14ac:dyDescent="0.35">
      <c r="A1634" s="34"/>
      <c r="B1634" s="34"/>
      <c r="C1634" s="34"/>
      <c r="D1634" s="34"/>
      <c r="E1634" s="357" t="s">
        <v>2310</v>
      </c>
      <c r="F1634" s="357" t="s">
        <v>2311</v>
      </c>
      <c r="G1634" s="359">
        <v>2005</v>
      </c>
      <c r="H1634" s="34"/>
      <c r="I1634" s="34"/>
      <c r="J1634" s="357"/>
      <c r="K1634" s="39" t="s">
        <v>80</v>
      </c>
      <c r="L1634" s="39" t="s">
        <v>89</v>
      </c>
      <c r="M1634" s="39" t="s">
        <v>90</v>
      </c>
      <c r="N1634" s="39" t="s">
        <v>91</v>
      </c>
      <c r="O1634" s="39" t="s">
        <v>102</v>
      </c>
      <c r="P1634" s="39" t="s">
        <v>103</v>
      </c>
      <c r="Q1634" s="39" t="s">
        <v>104</v>
      </c>
      <c r="R1634" s="357" t="s">
        <v>105</v>
      </c>
      <c r="S1634" s="357" t="s">
        <v>105</v>
      </c>
      <c r="T1634" s="34" t="s">
        <v>2153</v>
      </c>
      <c r="U1634" s="39" t="s">
        <v>31</v>
      </c>
      <c r="V1634" s="35" t="s">
        <v>31</v>
      </c>
      <c r="W1634" s="34" t="s">
        <v>280</v>
      </c>
      <c r="X1634" s="35" t="s">
        <v>284</v>
      </c>
      <c r="Y1634" s="357"/>
      <c r="Z1634" s="39" t="s">
        <v>239</v>
      </c>
      <c r="AA1634" s="112" t="s">
        <v>239</v>
      </c>
      <c r="AB1634" s="34">
        <v>2</v>
      </c>
      <c r="AC1634" s="41">
        <v>48</v>
      </c>
      <c r="AD1634" s="341" t="s">
        <v>295</v>
      </c>
      <c r="AE1634" s="41" t="s">
        <v>2443</v>
      </c>
      <c r="AF1634" s="332" t="s">
        <v>240</v>
      </c>
      <c r="AG1634" s="34" t="s">
        <v>478</v>
      </c>
      <c r="AH1634" s="352"/>
      <c r="AI1634" s="358">
        <v>11.7</v>
      </c>
      <c r="AJ1634" s="34"/>
      <c r="AK1634" s="34"/>
      <c r="AL1634" s="355">
        <v>7.5971428571428579</v>
      </c>
      <c r="AM1634" s="44">
        <v>30.728525843999996</v>
      </c>
      <c r="AN1634" s="44">
        <v>0.5</v>
      </c>
      <c r="AO1634" s="111">
        <v>4</v>
      </c>
      <c r="AP1634" s="111"/>
      <c r="AQ1634" s="111"/>
      <c r="AR1634" s="335"/>
      <c r="AS1634" s="111"/>
      <c r="AT1634" s="111"/>
      <c r="AU1634" s="111"/>
      <c r="AV1634" s="357" t="s">
        <v>2312</v>
      </c>
      <c r="AW1634" s="354" t="s">
        <v>2444</v>
      </c>
      <c r="AX1634" s="352">
        <v>25</v>
      </c>
      <c r="AY1634" s="352">
        <v>7.5971428571428579</v>
      </c>
      <c r="BA1634" s="334">
        <v>30.728525843999996</v>
      </c>
      <c r="BB1634" s="356"/>
      <c r="BC1634" s="352">
        <v>0.5</v>
      </c>
      <c r="BD1634" s="352"/>
      <c r="BE1634" s="34"/>
      <c r="BF1634" s="34"/>
      <c r="BG1634" s="34"/>
      <c r="BH1634" s="352"/>
      <c r="BI1634" s="352"/>
      <c r="BJ1634" s="354">
        <v>10</v>
      </c>
      <c r="BK1634" s="355">
        <v>5.4502433333333329</v>
      </c>
      <c r="BL1634" s="355">
        <v>4.0645966666666666</v>
      </c>
      <c r="BM1634" s="360">
        <v>15.833443133333333</v>
      </c>
      <c r="BN1634" s="360">
        <v>0.64006700000000005</v>
      </c>
      <c r="BO1634" s="355">
        <v>63.013329822979941</v>
      </c>
      <c r="BP1634" s="360">
        <v>2.2000000000000002</v>
      </c>
      <c r="BQ1634" s="360">
        <v>32</v>
      </c>
      <c r="BR1634" s="353" t="s">
        <v>2314</v>
      </c>
      <c r="BS1634" s="34"/>
      <c r="BT1634" s="352"/>
      <c r="BU1634" s="352"/>
      <c r="BV1634" s="34"/>
      <c r="BW1634" s="34"/>
      <c r="BX1634" s="34"/>
    </row>
    <row r="1635" spans="1:76" ht="15.5" x14ac:dyDescent="0.35">
      <c r="A1635" s="34"/>
      <c r="B1635" s="34"/>
      <c r="C1635" s="34"/>
      <c r="D1635" s="34"/>
      <c r="E1635" s="357" t="s">
        <v>2310</v>
      </c>
      <c r="F1635" s="357" t="s">
        <v>2311</v>
      </c>
      <c r="G1635" s="359">
        <v>2005</v>
      </c>
      <c r="H1635" s="34"/>
      <c r="I1635" s="34"/>
      <c r="J1635" s="357"/>
      <c r="K1635" s="39" t="s">
        <v>80</v>
      </c>
      <c r="L1635" s="39" t="s">
        <v>89</v>
      </c>
      <c r="M1635" s="39" t="s">
        <v>90</v>
      </c>
      <c r="N1635" s="39" t="s">
        <v>91</v>
      </c>
      <c r="O1635" s="39" t="s">
        <v>102</v>
      </c>
      <c r="P1635" s="39" t="s">
        <v>103</v>
      </c>
      <c r="Q1635" s="39" t="s">
        <v>104</v>
      </c>
      <c r="R1635" s="357" t="s">
        <v>105</v>
      </c>
      <c r="S1635" s="357" t="s">
        <v>105</v>
      </c>
      <c r="T1635" s="34" t="s">
        <v>2153</v>
      </c>
      <c r="U1635" s="39" t="s">
        <v>31</v>
      </c>
      <c r="V1635" s="35" t="s">
        <v>31</v>
      </c>
      <c r="W1635" s="34" t="s">
        <v>280</v>
      </c>
      <c r="X1635" s="35" t="s">
        <v>284</v>
      </c>
      <c r="Y1635" s="357"/>
      <c r="Z1635" s="39" t="s">
        <v>239</v>
      </c>
      <c r="AA1635" s="112" t="s">
        <v>239</v>
      </c>
      <c r="AB1635" s="34">
        <v>2</v>
      </c>
      <c r="AC1635" s="41">
        <v>48</v>
      </c>
      <c r="AD1635" s="341" t="s">
        <v>295</v>
      </c>
      <c r="AE1635" s="41" t="s">
        <v>2445</v>
      </c>
      <c r="AF1635" s="332" t="s">
        <v>240</v>
      </c>
      <c r="AG1635" s="34" t="s">
        <v>478</v>
      </c>
      <c r="AH1635" s="352"/>
      <c r="AI1635" s="358">
        <v>5.9</v>
      </c>
      <c r="AJ1635" s="34"/>
      <c r="AK1635" s="34"/>
      <c r="AL1635" s="355">
        <v>7.24</v>
      </c>
      <c r="AM1635" s="44">
        <v>11.17271</v>
      </c>
      <c r="AN1635" s="44">
        <v>0.5</v>
      </c>
      <c r="AO1635" s="111">
        <v>4</v>
      </c>
      <c r="AP1635" s="111"/>
      <c r="AQ1635" s="111"/>
      <c r="AR1635" s="335"/>
      <c r="AS1635" s="111"/>
      <c r="AT1635" s="111"/>
      <c r="AU1635" s="111"/>
      <c r="AV1635" s="357" t="s">
        <v>2312</v>
      </c>
      <c r="AW1635" s="354" t="s">
        <v>2446</v>
      </c>
      <c r="AX1635" s="352">
        <v>25</v>
      </c>
      <c r="AY1635" s="352">
        <v>7.24</v>
      </c>
      <c r="BA1635" s="334">
        <v>11.17271</v>
      </c>
      <c r="BB1635" s="356"/>
      <c r="BC1635" s="352">
        <v>0.5</v>
      </c>
      <c r="BD1635" s="352"/>
      <c r="BE1635" s="34"/>
      <c r="BF1635" s="34"/>
      <c r="BG1635" s="34"/>
      <c r="BH1635" s="352"/>
      <c r="BI1635" s="352"/>
      <c r="BJ1635" s="354">
        <v>10</v>
      </c>
      <c r="BK1635" s="355">
        <v>1.86</v>
      </c>
      <c r="BL1635" s="355">
        <v>1.55</v>
      </c>
      <c r="BM1635" s="360">
        <v>8.6</v>
      </c>
      <c r="BN1635" s="360">
        <v>1.5</v>
      </c>
      <c r="BO1635" s="355">
        <v>28.860264549290847</v>
      </c>
      <c r="BP1635" s="360">
        <v>1.5</v>
      </c>
      <c r="BQ1635" s="360">
        <v>18.7</v>
      </c>
      <c r="BR1635" s="353" t="s">
        <v>2314</v>
      </c>
      <c r="BS1635" s="34"/>
      <c r="BT1635" s="352"/>
      <c r="BU1635" s="352"/>
      <c r="BV1635" s="34"/>
      <c r="BW1635" s="34"/>
      <c r="BX1635" s="34"/>
    </row>
    <row r="1636" spans="1:76" ht="15.5" x14ac:dyDescent="0.35">
      <c r="A1636" s="34"/>
      <c r="B1636" s="34"/>
      <c r="C1636" s="34"/>
      <c r="D1636" s="34"/>
      <c r="E1636" s="357" t="s">
        <v>2310</v>
      </c>
      <c r="F1636" s="357" t="s">
        <v>2311</v>
      </c>
      <c r="G1636" s="359">
        <v>2005</v>
      </c>
      <c r="H1636" s="34"/>
      <c r="I1636" s="34"/>
      <c r="J1636" s="357"/>
      <c r="K1636" s="39" t="s">
        <v>80</v>
      </c>
      <c r="L1636" s="39" t="s">
        <v>89</v>
      </c>
      <c r="M1636" s="39" t="s">
        <v>90</v>
      </c>
      <c r="N1636" s="39" t="s">
        <v>91</v>
      </c>
      <c r="O1636" s="39" t="s">
        <v>102</v>
      </c>
      <c r="P1636" s="39" t="s">
        <v>103</v>
      </c>
      <c r="Q1636" s="39" t="s">
        <v>104</v>
      </c>
      <c r="R1636" s="357" t="s">
        <v>105</v>
      </c>
      <c r="S1636" s="357" t="s">
        <v>105</v>
      </c>
      <c r="T1636" s="34" t="s">
        <v>2153</v>
      </c>
      <c r="U1636" s="39" t="s">
        <v>31</v>
      </c>
      <c r="V1636" s="35" t="s">
        <v>31</v>
      </c>
      <c r="W1636" s="34" t="s">
        <v>280</v>
      </c>
      <c r="X1636" s="35" t="s">
        <v>284</v>
      </c>
      <c r="Y1636" s="357"/>
      <c r="Z1636" s="39" t="s">
        <v>239</v>
      </c>
      <c r="AA1636" s="112" t="s">
        <v>239</v>
      </c>
      <c r="AB1636" s="34">
        <v>2</v>
      </c>
      <c r="AC1636" s="41">
        <v>48</v>
      </c>
      <c r="AD1636" s="341" t="s">
        <v>295</v>
      </c>
      <c r="AE1636" s="41" t="s">
        <v>2447</v>
      </c>
      <c r="AF1636" s="332" t="s">
        <v>240</v>
      </c>
      <c r="AG1636" s="34" t="s">
        <v>478</v>
      </c>
      <c r="AH1636" s="352"/>
      <c r="AI1636" s="358">
        <v>12.2</v>
      </c>
      <c r="AJ1636" s="34"/>
      <c r="AK1636" s="34"/>
      <c r="AL1636" s="354">
        <v>7.61</v>
      </c>
      <c r="AM1636" s="44">
        <v>32.683</v>
      </c>
      <c r="AN1636" s="44">
        <v>0.5</v>
      </c>
      <c r="AO1636" s="111">
        <v>4</v>
      </c>
      <c r="AP1636" s="111"/>
      <c r="AQ1636" s="111"/>
      <c r="AR1636" s="335"/>
      <c r="AS1636" s="111"/>
      <c r="AT1636" s="111"/>
      <c r="AU1636" s="111"/>
      <c r="AV1636" s="357" t="s">
        <v>2312</v>
      </c>
      <c r="AW1636" s="354" t="s">
        <v>2448</v>
      </c>
      <c r="AX1636" s="352">
        <v>25</v>
      </c>
      <c r="AY1636" s="352">
        <v>7.61</v>
      </c>
      <c r="BA1636" s="334">
        <v>32.683</v>
      </c>
      <c r="BB1636" s="356"/>
      <c r="BC1636" s="352">
        <v>0.5</v>
      </c>
      <c r="BD1636" s="352"/>
      <c r="BE1636" s="34"/>
      <c r="BF1636" s="34"/>
      <c r="BG1636" s="34"/>
      <c r="BH1636" s="352"/>
      <c r="BI1636" s="352"/>
      <c r="BJ1636" s="354">
        <v>10</v>
      </c>
      <c r="BK1636" s="355">
        <v>7.86</v>
      </c>
      <c r="BL1636" s="355">
        <v>3.1</v>
      </c>
      <c r="BM1636" s="354">
        <v>16</v>
      </c>
      <c r="BN1636" s="354">
        <v>2.9</v>
      </c>
      <c r="BO1636" s="355">
        <v>71.456282731823421</v>
      </c>
      <c r="BP1636" s="354">
        <v>3.3</v>
      </c>
      <c r="BQ1636" s="354">
        <v>38.700000000000003</v>
      </c>
      <c r="BR1636" s="353" t="s">
        <v>2314</v>
      </c>
      <c r="BS1636" s="34"/>
      <c r="BT1636" s="352"/>
      <c r="BU1636" s="352"/>
      <c r="BV1636" s="34"/>
      <c r="BW1636" s="34"/>
      <c r="BX1636" s="34"/>
    </row>
    <row r="1637" spans="1:76" x14ac:dyDescent="0.35">
      <c r="C1637" s="39">
        <v>1314260</v>
      </c>
      <c r="D1637" s="39">
        <v>772338</v>
      </c>
      <c r="E1637" s="39" t="s">
        <v>290</v>
      </c>
      <c r="F1637" s="39" t="s">
        <v>468</v>
      </c>
      <c r="G1637" s="39">
        <v>2004</v>
      </c>
      <c r="H1637" s="39" t="s">
        <v>469</v>
      </c>
      <c r="I1637" s="39" t="s">
        <v>470</v>
      </c>
      <c r="J1637" s="39" t="s">
        <v>16</v>
      </c>
      <c r="K1637" s="39" t="s">
        <v>80</v>
      </c>
      <c r="L1637" s="39" t="s">
        <v>81</v>
      </c>
      <c r="M1637" s="39" t="s">
        <v>82</v>
      </c>
      <c r="N1637" s="39" t="s">
        <v>83</v>
      </c>
      <c r="O1637" s="39" t="s">
        <v>84</v>
      </c>
      <c r="P1637" s="39" t="s">
        <v>639</v>
      </c>
      <c r="Q1637" s="39" t="s">
        <v>2449</v>
      </c>
      <c r="R1637" s="39" t="s">
        <v>2450</v>
      </c>
      <c r="S1637" s="39" t="s">
        <v>2450</v>
      </c>
      <c r="T1637" s="39" t="s">
        <v>474</v>
      </c>
      <c r="U1637" s="39" t="s">
        <v>28</v>
      </c>
      <c r="V1637" s="113" t="s">
        <v>293</v>
      </c>
      <c r="W1637" s="34" t="s">
        <v>280</v>
      </c>
      <c r="X1637" s="39" t="s">
        <v>281</v>
      </c>
      <c r="Y1637" s="39" t="s">
        <v>475</v>
      </c>
      <c r="Z1637" s="39" t="s">
        <v>239</v>
      </c>
      <c r="AA1637" s="39" t="s">
        <v>476</v>
      </c>
      <c r="AB1637" s="39">
        <v>2</v>
      </c>
      <c r="AC1637" s="332">
        <f>AB1637*24</f>
        <v>48</v>
      </c>
      <c r="AD1637" s="332" t="s">
        <v>240</v>
      </c>
      <c r="AE1637" s="332" t="s">
        <v>477</v>
      </c>
      <c r="AF1637" s="332" t="s">
        <v>240</v>
      </c>
      <c r="AG1637" s="39" t="s">
        <v>478</v>
      </c>
      <c r="AH1637" s="39" t="s">
        <v>2451</v>
      </c>
      <c r="AI1637" s="111">
        <v>492</v>
      </c>
      <c r="AL1637" s="336">
        <v>7.4</v>
      </c>
      <c r="AM1637" s="44">
        <v>64.92179999999999</v>
      </c>
      <c r="AN1637" s="111">
        <v>27.5</v>
      </c>
      <c r="AO1637" s="111">
        <f>IF(AP1637=1,1,"xx")</f>
        <v>1</v>
      </c>
      <c r="AP1637" s="111">
        <v>1</v>
      </c>
      <c r="AQ1637" s="111"/>
      <c r="AR1637" s="335" t="s">
        <v>295</v>
      </c>
      <c r="AS1637" s="111" t="s">
        <v>240</v>
      </c>
      <c r="AT1637" s="111" t="s">
        <v>295</v>
      </c>
      <c r="AU1637" s="111"/>
      <c r="AV1637" s="39" t="s">
        <v>481</v>
      </c>
      <c r="AW1637" s="39" t="s">
        <v>1061</v>
      </c>
      <c r="AX1637" s="39" t="s">
        <v>483</v>
      </c>
      <c r="AY1637" s="39">
        <v>7.4</v>
      </c>
      <c r="AZ1637" s="334" t="s">
        <v>240</v>
      </c>
      <c r="BA1637" s="39" t="s">
        <v>497</v>
      </c>
      <c r="BC1637" s="39">
        <v>27.5</v>
      </c>
      <c r="BD1637" s="39" t="s">
        <v>485</v>
      </c>
      <c r="BH1637" s="39" t="s">
        <v>1062</v>
      </c>
      <c r="BI1637" s="39" t="s">
        <v>497</v>
      </c>
      <c r="BJ1637" s="339">
        <v>10</v>
      </c>
      <c r="BK1637" s="39">
        <v>19.399999999999999</v>
      </c>
      <c r="BL1637" s="39">
        <v>4</v>
      </c>
      <c r="BM1637" s="39">
        <v>7.6</v>
      </c>
      <c r="BN1637" s="39">
        <v>1.1000000000000001</v>
      </c>
      <c r="BO1637" s="39" t="s">
        <v>644</v>
      </c>
      <c r="BP1637" s="107">
        <v>16.899999999999999</v>
      </c>
      <c r="BQ1637" s="39" t="s">
        <v>497</v>
      </c>
      <c r="BR1637" s="53" t="s">
        <v>1058</v>
      </c>
      <c r="BS1637" s="53"/>
      <c r="BT1637" s="53" t="s">
        <v>1063</v>
      </c>
      <c r="BU1637" s="53"/>
      <c r="BV1637" s="39" t="s">
        <v>489</v>
      </c>
      <c r="BX1637" s="39" t="s">
        <v>1061</v>
      </c>
    </row>
    <row r="1638" spans="1:76" x14ac:dyDescent="0.35">
      <c r="C1638" s="39">
        <v>1266888</v>
      </c>
      <c r="D1638" s="39">
        <v>718185</v>
      </c>
      <c r="E1638" s="39" t="s">
        <v>290</v>
      </c>
      <c r="F1638" s="39" t="s">
        <v>490</v>
      </c>
      <c r="G1638" s="39">
        <v>2005</v>
      </c>
      <c r="H1638" s="39" t="s">
        <v>491</v>
      </c>
      <c r="I1638" s="39" t="s">
        <v>492</v>
      </c>
      <c r="J1638" s="39" t="s">
        <v>16</v>
      </c>
      <c r="K1638" s="39" t="s">
        <v>80</v>
      </c>
      <c r="L1638" s="39" t="s">
        <v>81</v>
      </c>
      <c r="M1638" s="39" t="s">
        <v>82</v>
      </c>
      <c r="N1638" s="39" t="s">
        <v>83</v>
      </c>
      <c r="O1638" s="39" t="s">
        <v>84</v>
      </c>
      <c r="P1638" s="39" t="s">
        <v>639</v>
      </c>
      <c r="Q1638" s="39" t="s">
        <v>2449</v>
      </c>
      <c r="R1638" s="39" t="s">
        <v>2450</v>
      </c>
      <c r="S1638" s="39" t="s">
        <v>2450</v>
      </c>
      <c r="T1638" s="39" t="s">
        <v>474</v>
      </c>
      <c r="U1638" s="39" t="s">
        <v>28</v>
      </c>
      <c r="V1638" s="113" t="s">
        <v>293</v>
      </c>
      <c r="W1638" s="34" t="s">
        <v>280</v>
      </c>
      <c r="X1638" s="39" t="s">
        <v>281</v>
      </c>
      <c r="Y1638" s="39" t="s">
        <v>475</v>
      </c>
      <c r="Z1638" s="39" t="s">
        <v>239</v>
      </c>
      <c r="AA1638" s="39" t="s">
        <v>476</v>
      </c>
      <c r="AB1638" s="39">
        <v>2</v>
      </c>
      <c r="AC1638" s="332">
        <f>AB1638*24</f>
        <v>48</v>
      </c>
      <c r="AD1638" s="332" t="s">
        <v>240</v>
      </c>
      <c r="AE1638" s="332" t="s">
        <v>477</v>
      </c>
      <c r="AF1638" s="332" t="s">
        <v>240</v>
      </c>
      <c r="AG1638" s="39" t="s">
        <v>478</v>
      </c>
      <c r="AH1638" s="39" t="s">
        <v>2452</v>
      </c>
      <c r="AI1638" s="111">
        <v>51.6</v>
      </c>
      <c r="AL1638" s="336">
        <v>7.8</v>
      </c>
      <c r="AM1638" s="44">
        <v>250</v>
      </c>
      <c r="AN1638" s="111">
        <v>0.38</v>
      </c>
      <c r="AO1638" s="111">
        <v>1</v>
      </c>
      <c r="AP1638" s="111"/>
      <c r="AQ1638" s="111"/>
      <c r="AR1638" s="335" t="s">
        <v>295</v>
      </c>
      <c r="AS1638" s="111" t="s">
        <v>240</v>
      </c>
      <c r="AT1638" s="111" t="s">
        <v>295</v>
      </c>
      <c r="AU1638" s="111"/>
      <c r="AV1638" s="39" t="s">
        <v>481</v>
      </c>
      <c r="AW1638" s="39" t="s">
        <v>1065</v>
      </c>
      <c r="AX1638" s="39" t="s">
        <v>483</v>
      </c>
      <c r="AY1638" s="39">
        <v>7.8</v>
      </c>
      <c r="AZ1638" s="334" t="s">
        <v>240</v>
      </c>
      <c r="BA1638" s="39" t="s">
        <v>650</v>
      </c>
      <c r="BD1638" s="39" t="s">
        <v>496</v>
      </c>
      <c r="BG1638" s="39" t="s">
        <v>651</v>
      </c>
      <c r="BH1638" s="39" t="s">
        <v>497</v>
      </c>
      <c r="BI1638" s="39" t="s">
        <v>497</v>
      </c>
      <c r="BJ1638" s="112">
        <v>10</v>
      </c>
      <c r="BK1638" s="56">
        <v>80.099999999999994</v>
      </c>
      <c r="BL1638" s="56">
        <v>12.2</v>
      </c>
      <c r="BM1638" s="56">
        <v>17.2</v>
      </c>
      <c r="BN1638" s="56">
        <v>2.9</v>
      </c>
      <c r="BO1638" s="56">
        <v>70.491344825111085</v>
      </c>
      <c r="BP1638" s="223">
        <v>144.4</v>
      </c>
      <c r="BQ1638" s="56">
        <v>14.15306986860867</v>
      </c>
      <c r="BR1638" s="53" t="s">
        <v>652</v>
      </c>
      <c r="BS1638" s="53"/>
      <c r="BT1638" s="53"/>
      <c r="BU1638" s="53"/>
      <c r="BV1638" s="39" t="s">
        <v>489</v>
      </c>
      <c r="BX1638" s="39" t="s">
        <v>1065</v>
      </c>
    </row>
    <row r="1639" spans="1:76" x14ac:dyDescent="0.35">
      <c r="A1639" s="34" t="s">
        <v>297</v>
      </c>
      <c r="B1639" s="34"/>
      <c r="C1639" s="34"/>
      <c r="D1639" s="34"/>
      <c r="E1639" s="34" t="s">
        <v>757</v>
      </c>
      <c r="F1639" s="34" t="s">
        <v>758</v>
      </c>
      <c r="G1639" s="41">
        <v>1999</v>
      </c>
      <c r="H1639" s="34"/>
      <c r="I1639" s="34"/>
      <c r="J1639" s="34"/>
      <c r="K1639" s="39" t="s">
        <v>80</v>
      </c>
      <c r="L1639" s="39" t="s">
        <v>89</v>
      </c>
      <c r="M1639" s="39" t="s">
        <v>90</v>
      </c>
      <c r="N1639" s="39" t="s">
        <v>91</v>
      </c>
      <c r="O1639" s="39" t="s">
        <v>98</v>
      </c>
      <c r="P1639" s="39" t="s">
        <v>99</v>
      </c>
      <c r="Q1639" s="39" t="s">
        <v>2453</v>
      </c>
      <c r="R1639" s="35" t="s">
        <v>2454</v>
      </c>
      <c r="S1639" s="35" t="s">
        <v>2454</v>
      </c>
      <c r="T1639" s="34" t="s">
        <v>2455</v>
      </c>
      <c r="U1639" s="39" t="s">
        <v>31</v>
      </c>
      <c r="V1639" s="35" t="s">
        <v>31</v>
      </c>
      <c r="W1639" s="34" t="s">
        <v>280</v>
      </c>
      <c r="X1639" s="115"/>
      <c r="Y1639" s="115"/>
      <c r="Z1639" s="39" t="s">
        <v>239</v>
      </c>
      <c r="AA1639" s="112"/>
      <c r="AB1639" s="115">
        <v>4</v>
      </c>
      <c r="AC1639" s="341">
        <v>96</v>
      </c>
      <c r="AD1639" s="341" t="s">
        <v>240</v>
      </c>
      <c r="AE1639" s="41" t="s">
        <v>508</v>
      </c>
      <c r="AF1639" s="332" t="s">
        <v>240</v>
      </c>
      <c r="AG1639" s="112"/>
      <c r="AH1639" s="346">
        <v>160</v>
      </c>
      <c r="AI1639" s="111">
        <v>160</v>
      </c>
      <c r="AJ1639" s="346"/>
      <c r="AK1639" s="112" t="s">
        <v>769</v>
      </c>
      <c r="AL1639" s="336">
        <v>8</v>
      </c>
      <c r="AM1639" s="44">
        <v>167.16152529999999</v>
      </c>
      <c r="AN1639" s="111">
        <v>0.5</v>
      </c>
      <c r="AO1639" s="111">
        <f t="shared" ref="AO1639:AO1646" si="66">IF(AP1639=1,1,"xx")</f>
        <v>1</v>
      </c>
      <c r="AP1639" s="111">
        <v>1</v>
      </c>
      <c r="AQ1639" s="111"/>
      <c r="AR1639" s="335" t="s">
        <v>295</v>
      </c>
      <c r="AS1639" s="111" t="s">
        <v>295</v>
      </c>
      <c r="AT1639" s="111" t="s">
        <v>295</v>
      </c>
      <c r="AU1639" s="111" t="s">
        <v>240</v>
      </c>
      <c r="AV1639" s="349"/>
      <c r="AW1639" s="348"/>
      <c r="AX1639" s="349">
        <v>22</v>
      </c>
      <c r="AY1639" s="348">
        <v>8</v>
      </c>
      <c r="AZ1639" s="334" t="s">
        <v>240</v>
      </c>
      <c r="BA1639" s="130"/>
      <c r="BB1639" s="130">
        <v>167.16152529999999</v>
      </c>
      <c r="BC1639" s="348">
        <v>0.5</v>
      </c>
      <c r="BD1639" s="348"/>
      <c r="BE1639" s="346"/>
      <c r="BF1639" s="348">
        <v>0.5</v>
      </c>
      <c r="BG1639" s="348"/>
      <c r="BH1639" s="348"/>
      <c r="BI1639" s="348"/>
      <c r="BJ1639" s="112">
        <v>0.01</v>
      </c>
      <c r="BK1639" s="346">
        <v>27.5609</v>
      </c>
      <c r="BL1639" s="346">
        <v>23.881</v>
      </c>
      <c r="BM1639" s="346">
        <v>51.723999999999997</v>
      </c>
      <c r="BN1639" s="346">
        <v>4.1334999999999997</v>
      </c>
      <c r="BO1639" s="346">
        <v>160.32</v>
      </c>
      <c r="BP1639" s="347">
        <v>3.7477999999999998</v>
      </c>
      <c r="BQ1639" s="346">
        <v>115</v>
      </c>
      <c r="BR1639" s="346"/>
      <c r="BS1639" s="34"/>
      <c r="BT1639" s="34"/>
      <c r="BU1639" s="34"/>
      <c r="BV1639" s="34"/>
      <c r="BW1639" s="34"/>
      <c r="BX1639" s="34"/>
    </row>
    <row r="1640" spans="1:76" x14ac:dyDescent="0.35">
      <c r="A1640" s="34" t="s">
        <v>1692</v>
      </c>
      <c r="B1640" s="34"/>
      <c r="C1640" s="34"/>
      <c r="D1640" s="34"/>
      <c r="E1640" s="338" t="s">
        <v>2456</v>
      </c>
      <c r="F1640" s="338" t="s">
        <v>2457</v>
      </c>
      <c r="G1640" s="40">
        <v>2008</v>
      </c>
      <c r="H1640" s="39" t="s">
        <v>2458</v>
      </c>
      <c r="I1640" s="39" t="s">
        <v>2459</v>
      </c>
      <c r="J1640" s="39" t="s">
        <v>502</v>
      </c>
      <c r="K1640" s="39" t="s">
        <v>80</v>
      </c>
      <c r="L1640" s="39" t="s">
        <v>119</v>
      </c>
      <c r="N1640" s="39" t="s">
        <v>120</v>
      </c>
      <c r="O1640" s="39" t="s">
        <v>134</v>
      </c>
      <c r="P1640" s="39" t="s">
        <v>135</v>
      </c>
      <c r="Q1640" s="39" t="s">
        <v>136</v>
      </c>
      <c r="R1640" s="35" t="s">
        <v>137</v>
      </c>
      <c r="S1640" s="35" t="s">
        <v>137</v>
      </c>
      <c r="T1640" s="113" t="s">
        <v>2460</v>
      </c>
      <c r="U1640" s="39" t="s">
        <v>28</v>
      </c>
      <c r="V1640" s="34" t="s">
        <v>307</v>
      </c>
      <c r="W1640" s="34" t="s">
        <v>280</v>
      </c>
      <c r="X1640" s="34" t="s">
        <v>332</v>
      </c>
      <c r="Y1640" s="34" t="s">
        <v>2461</v>
      </c>
      <c r="Z1640" s="39" t="s">
        <v>239</v>
      </c>
      <c r="AA1640" s="339"/>
      <c r="AB1640" s="339"/>
      <c r="AC1640" s="40">
        <v>96</v>
      </c>
      <c r="AD1640" s="40" t="s">
        <v>1784</v>
      </c>
      <c r="AE1640" s="40" t="s">
        <v>508</v>
      </c>
      <c r="AF1640" s="332" t="s">
        <v>240</v>
      </c>
      <c r="AG1640" s="339" t="s">
        <v>478</v>
      </c>
      <c r="AH1640" s="34">
        <v>182</v>
      </c>
      <c r="AI1640" s="111">
        <v>182</v>
      </c>
      <c r="AJ1640" s="34" t="s">
        <v>2462</v>
      </c>
      <c r="AK1640" s="114" t="s">
        <v>2463</v>
      </c>
      <c r="AL1640" s="336">
        <v>7.54</v>
      </c>
      <c r="AM1640" s="44">
        <v>60</v>
      </c>
      <c r="AN1640" s="111">
        <v>0.2</v>
      </c>
      <c r="AO1640" s="111">
        <f t="shared" si="66"/>
        <v>1</v>
      </c>
      <c r="AP1640" s="111">
        <v>1</v>
      </c>
      <c r="AQ1640" s="111"/>
      <c r="AR1640" s="335" t="s">
        <v>295</v>
      </c>
      <c r="AS1640" s="111" t="s">
        <v>240</v>
      </c>
      <c r="AT1640" s="111" t="s">
        <v>295</v>
      </c>
      <c r="AU1640" s="111"/>
      <c r="AV1640" s="112" t="s">
        <v>749</v>
      </c>
      <c r="AW1640" s="34"/>
      <c r="AX1640" s="39" t="s">
        <v>2464</v>
      </c>
      <c r="AY1640" s="34">
        <v>7.54</v>
      </c>
      <c r="AZ1640" s="334" t="s">
        <v>240</v>
      </c>
      <c r="BA1640" s="34">
        <v>60</v>
      </c>
      <c r="BB1640" s="34"/>
      <c r="BC1640" s="34">
        <v>0.2</v>
      </c>
      <c r="BD1640" s="34" t="s">
        <v>228</v>
      </c>
      <c r="BE1640" s="34"/>
      <c r="BF1640" s="34"/>
      <c r="BG1640" s="34"/>
      <c r="BH1640" s="34"/>
      <c r="BI1640" s="34">
        <v>1</v>
      </c>
      <c r="BJ1640" s="34">
        <v>100</v>
      </c>
      <c r="BK1640" s="34"/>
      <c r="BL1640" s="34"/>
      <c r="BM1640" s="34"/>
      <c r="BN1640" s="34"/>
      <c r="BO1640" s="34"/>
      <c r="BP1640" s="38"/>
      <c r="BQ1640" s="34">
        <v>58</v>
      </c>
      <c r="BR1640" s="34"/>
      <c r="BS1640" s="34"/>
      <c r="BT1640" s="113" t="s">
        <v>1519</v>
      </c>
      <c r="BU1640" s="34"/>
      <c r="BV1640" s="34"/>
      <c r="BW1640" s="34"/>
      <c r="BX1640" s="34"/>
    </row>
    <row r="1641" spans="1:76" x14ac:dyDescent="0.35">
      <c r="A1641" s="34" t="s">
        <v>1692</v>
      </c>
      <c r="B1641" s="34"/>
      <c r="C1641" s="34"/>
      <c r="D1641" s="34"/>
      <c r="E1641" s="338" t="s">
        <v>2456</v>
      </c>
      <c r="F1641" s="338" t="s">
        <v>2457</v>
      </c>
      <c r="G1641" s="40">
        <v>2008</v>
      </c>
      <c r="H1641" s="39" t="s">
        <v>2458</v>
      </c>
      <c r="I1641" s="39" t="s">
        <v>2465</v>
      </c>
      <c r="J1641" s="39" t="s">
        <v>502</v>
      </c>
      <c r="K1641" s="39" t="s">
        <v>80</v>
      </c>
      <c r="L1641" s="39" t="s">
        <v>119</v>
      </c>
      <c r="N1641" s="39" t="s">
        <v>120</v>
      </c>
      <c r="O1641" s="39" t="s">
        <v>134</v>
      </c>
      <c r="P1641" s="39" t="s">
        <v>135</v>
      </c>
      <c r="Q1641" s="39" t="s">
        <v>136</v>
      </c>
      <c r="R1641" s="35" t="s">
        <v>137</v>
      </c>
      <c r="S1641" s="35" t="s">
        <v>137</v>
      </c>
      <c r="T1641" s="113" t="s">
        <v>2460</v>
      </c>
      <c r="U1641" s="39" t="s">
        <v>28</v>
      </c>
      <c r="V1641" s="34" t="s">
        <v>307</v>
      </c>
      <c r="W1641" s="34" t="s">
        <v>280</v>
      </c>
      <c r="X1641" s="34" t="s">
        <v>332</v>
      </c>
      <c r="Y1641" s="34" t="s">
        <v>2466</v>
      </c>
      <c r="Z1641" s="39" t="s">
        <v>239</v>
      </c>
      <c r="AA1641" s="339"/>
      <c r="AB1641" s="339"/>
      <c r="AC1641" s="40">
        <v>96</v>
      </c>
      <c r="AD1641" s="40" t="s">
        <v>1784</v>
      </c>
      <c r="AE1641" s="40" t="s">
        <v>508</v>
      </c>
      <c r="AF1641" s="332" t="s">
        <v>240</v>
      </c>
      <c r="AG1641" s="339" t="s">
        <v>478</v>
      </c>
      <c r="AH1641" s="34">
        <v>42.77</v>
      </c>
      <c r="AI1641" s="111">
        <v>42.77</v>
      </c>
      <c r="AJ1641" s="34" t="s">
        <v>2467</v>
      </c>
      <c r="AK1641" s="114" t="s">
        <v>2463</v>
      </c>
      <c r="AL1641" s="336">
        <v>7.51</v>
      </c>
      <c r="AM1641" s="44">
        <v>64</v>
      </c>
      <c r="AN1641" s="111">
        <v>0.2</v>
      </c>
      <c r="AO1641" s="111">
        <f t="shared" si="66"/>
        <v>1</v>
      </c>
      <c r="AP1641" s="111">
        <v>1</v>
      </c>
      <c r="AQ1641" s="111"/>
      <c r="AR1641" s="335" t="s">
        <v>295</v>
      </c>
      <c r="AS1641" s="111" t="s">
        <v>240</v>
      </c>
      <c r="AT1641" s="111" t="s">
        <v>295</v>
      </c>
      <c r="AU1641" s="111"/>
      <c r="AV1641" s="112" t="s">
        <v>749</v>
      </c>
      <c r="AW1641" s="34"/>
      <c r="AX1641" s="39" t="s">
        <v>2464</v>
      </c>
      <c r="AY1641" s="34">
        <v>7.51</v>
      </c>
      <c r="AZ1641" s="334" t="s">
        <v>240</v>
      </c>
      <c r="BA1641" s="34">
        <v>64</v>
      </c>
      <c r="BB1641" s="34"/>
      <c r="BC1641" s="34">
        <v>0.2</v>
      </c>
      <c r="BD1641" s="34" t="s">
        <v>228</v>
      </c>
      <c r="BE1641" s="34"/>
      <c r="BF1641" s="34"/>
      <c r="BG1641" s="34"/>
      <c r="BH1641" s="34"/>
      <c r="BI1641" s="34"/>
      <c r="BJ1641" s="34">
        <v>100</v>
      </c>
      <c r="BK1641" s="34"/>
      <c r="BL1641" s="34"/>
      <c r="BM1641" s="34"/>
      <c r="BN1641" s="34"/>
      <c r="BO1641" s="34"/>
      <c r="BP1641" s="38"/>
      <c r="BQ1641" s="34">
        <v>58</v>
      </c>
      <c r="BR1641" s="34"/>
      <c r="BS1641" s="34"/>
      <c r="BT1641" s="113" t="s">
        <v>1519</v>
      </c>
      <c r="BU1641" s="34"/>
      <c r="BV1641" s="34"/>
      <c r="BW1641" s="34"/>
      <c r="BX1641" s="34"/>
    </row>
    <row r="1642" spans="1:76" x14ac:dyDescent="0.35">
      <c r="A1642" s="34" t="s">
        <v>1692</v>
      </c>
      <c r="B1642" s="34"/>
      <c r="C1642" s="34"/>
      <c r="D1642" s="34"/>
      <c r="E1642" s="338" t="s">
        <v>2456</v>
      </c>
      <c r="F1642" s="338" t="s">
        <v>2457</v>
      </c>
      <c r="G1642" s="40">
        <v>2008</v>
      </c>
      <c r="H1642" s="39" t="s">
        <v>2458</v>
      </c>
      <c r="I1642" s="39" t="s">
        <v>2468</v>
      </c>
      <c r="J1642" s="39" t="s">
        <v>502</v>
      </c>
      <c r="K1642" s="39" t="s">
        <v>80</v>
      </c>
      <c r="L1642" s="39" t="s">
        <v>119</v>
      </c>
      <c r="N1642" s="39" t="s">
        <v>120</v>
      </c>
      <c r="O1642" s="39" t="s">
        <v>134</v>
      </c>
      <c r="P1642" s="39" t="s">
        <v>135</v>
      </c>
      <c r="Q1642" s="39" t="s">
        <v>136</v>
      </c>
      <c r="R1642" s="35" t="s">
        <v>137</v>
      </c>
      <c r="S1642" s="35" t="s">
        <v>137</v>
      </c>
      <c r="T1642" s="113" t="s">
        <v>2460</v>
      </c>
      <c r="U1642" s="39" t="s">
        <v>28</v>
      </c>
      <c r="V1642" s="34" t="s">
        <v>307</v>
      </c>
      <c r="W1642" s="34" t="s">
        <v>280</v>
      </c>
      <c r="X1642" s="34" t="s">
        <v>332</v>
      </c>
      <c r="Y1642" s="34" t="s">
        <v>2466</v>
      </c>
      <c r="Z1642" s="39" t="s">
        <v>239</v>
      </c>
      <c r="AA1642" s="339"/>
      <c r="AB1642" s="339"/>
      <c r="AC1642" s="40">
        <v>96</v>
      </c>
      <c r="AD1642" s="40" t="s">
        <v>1784</v>
      </c>
      <c r="AE1642" s="40" t="s">
        <v>508</v>
      </c>
      <c r="AF1642" s="332" t="s">
        <v>240</v>
      </c>
      <c r="AG1642" s="339" t="s">
        <v>478</v>
      </c>
      <c r="AH1642" s="34">
        <v>42.77</v>
      </c>
      <c r="AI1642" s="111">
        <v>42.77</v>
      </c>
      <c r="AJ1642" s="34" t="s">
        <v>2469</v>
      </c>
      <c r="AK1642" s="114" t="s">
        <v>2463</v>
      </c>
      <c r="AL1642" s="336">
        <v>7.51</v>
      </c>
      <c r="AM1642" s="44">
        <v>64</v>
      </c>
      <c r="AN1642" s="111">
        <v>0.2</v>
      </c>
      <c r="AO1642" s="111">
        <f t="shared" si="66"/>
        <v>1</v>
      </c>
      <c r="AP1642" s="111">
        <v>1</v>
      </c>
      <c r="AQ1642" s="111"/>
      <c r="AR1642" s="335" t="s">
        <v>295</v>
      </c>
      <c r="AS1642" s="111" t="s">
        <v>240</v>
      </c>
      <c r="AT1642" s="111" t="s">
        <v>295</v>
      </c>
      <c r="AU1642" s="111"/>
      <c r="AV1642" s="112" t="s">
        <v>749</v>
      </c>
      <c r="AW1642" s="34"/>
      <c r="AX1642" s="39" t="s">
        <v>2464</v>
      </c>
      <c r="AY1642" s="34">
        <v>7.51</v>
      </c>
      <c r="AZ1642" s="334" t="s">
        <v>240</v>
      </c>
      <c r="BA1642" s="34">
        <v>64</v>
      </c>
      <c r="BB1642" s="34"/>
      <c r="BC1642" s="34">
        <v>0.2</v>
      </c>
      <c r="BD1642" s="34" t="s">
        <v>228</v>
      </c>
      <c r="BE1642" s="34"/>
      <c r="BF1642" s="34"/>
      <c r="BG1642" s="34"/>
      <c r="BH1642" s="34"/>
      <c r="BI1642" s="34"/>
      <c r="BJ1642" s="34">
        <v>100</v>
      </c>
      <c r="BK1642" s="34"/>
      <c r="BL1642" s="34"/>
      <c r="BM1642" s="34"/>
      <c r="BN1642" s="34"/>
      <c r="BO1642" s="34"/>
      <c r="BP1642" s="38"/>
      <c r="BQ1642" s="34">
        <v>58</v>
      </c>
      <c r="BR1642" s="34"/>
      <c r="BS1642" s="34"/>
      <c r="BT1642" s="113" t="s">
        <v>1519</v>
      </c>
      <c r="BU1642" s="34"/>
      <c r="BV1642" s="34"/>
      <c r="BW1642" s="34"/>
      <c r="BX1642" s="34"/>
    </row>
    <row r="1643" spans="1:76" x14ac:dyDescent="0.35">
      <c r="A1643" s="34" t="s">
        <v>1692</v>
      </c>
      <c r="B1643" s="34"/>
      <c r="C1643" s="34"/>
      <c r="D1643" s="34"/>
      <c r="E1643" s="338" t="s">
        <v>2456</v>
      </c>
      <c r="F1643" s="338" t="s">
        <v>2457</v>
      </c>
      <c r="G1643" s="40">
        <v>2008</v>
      </c>
      <c r="H1643" s="39" t="s">
        <v>2458</v>
      </c>
      <c r="I1643" s="39" t="s">
        <v>2470</v>
      </c>
      <c r="J1643" s="39" t="s">
        <v>502</v>
      </c>
      <c r="K1643" s="39" t="s">
        <v>80</v>
      </c>
      <c r="L1643" s="39" t="s">
        <v>119</v>
      </c>
      <c r="N1643" s="39" t="s">
        <v>120</v>
      </c>
      <c r="O1643" s="39" t="s">
        <v>134</v>
      </c>
      <c r="P1643" s="39" t="s">
        <v>135</v>
      </c>
      <c r="Q1643" s="39" t="s">
        <v>136</v>
      </c>
      <c r="R1643" s="35" t="s">
        <v>137</v>
      </c>
      <c r="S1643" s="35" t="s">
        <v>137</v>
      </c>
      <c r="T1643" s="113" t="s">
        <v>2460</v>
      </c>
      <c r="U1643" s="39" t="s">
        <v>28</v>
      </c>
      <c r="V1643" s="34" t="s">
        <v>307</v>
      </c>
      <c r="W1643" s="34" t="s">
        <v>280</v>
      </c>
      <c r="X1643" s="34" t="s">
        <v>332</v>
      </c>
      <c r="Y1643" s="34" t="s">
        <v>2466</v>
      </c>
      <c r="Z1643" s="39" t="s">
        <v>239</v>
      </c>
      <c r="AA1643" s="339"/>
      <c r="AB1643" s="339"/>
      <c r="AC1643" s="40">
        <v>96</v>
      </c>
      <c r="AD1643" s="40" t="s">
        <v>1784</v>
      </c>
      <c r="AE1643" s="40" t="s">
        <v>508</v>
      </c>
      <c r="AF1643" s="332" t="s">
        <v>240</v>
      </c>
      <c r="AG1643" s="339" t="s">
        <v>478</v>
      </c>
      <c r="AH1643" s="34">
        <v>39.64</v>
      </c>
      <c r="AI1643" s="111">
        <v>39.64</v>
      </c>
      <c r="AJ1643" s="34" t="s">
        <v>2471</v>
      </c>
      <c r="AK1643" s="114" t="s">
        <v>2463</v>
      </c>
      <c r="AL1643" s="336">
        <v>7.96</v>
      </c>
      <c r="AM1643" s="44">
        <v>156</v>
      </c>
      <c r="AN1643" s="111">
        <v>0.2</v>
      </c>
      <c r="AO1643" s="111">
        <f t="shared" si="66"/>
        <v>1</v>
      </c>
      <c r="AP1643" s="111">
        <v>1</v>
      </c>
      <c r="AQ1643" s="111"/>
      <c r="AR1643" s="335" t="s">
        <v>295</v>
      </c>
      <c r="AS1643" s="111" t="s">
        <v>240</v>
      </c>
      <c r="AT1643" s="111" t="s">
        <v>295</v>
      </c>
      <c r="AU1643" s="111"/>
      <c r="AV1643" s="112" t="s">
        <v>749</v>
      </c>
      <c r="AW1643" s="34"/>
      <c r="AX1643" s="39" t="s">
        <v>2464</v>
      </c>
      <c r="AY1643" s="34">
        <v>7.96</v>
      </c>
      <c r="AZ1643" s="334" t="s">
        <v>240</v>
      </c>
      <c r="BA1643" s="34">
        <v>156</v>
      </c>
      <c r="BB1643" s="34"/>
      <c r="BC1643" s="34">
        <v>0.2</v>
      </c>
      <c r="BD1643" s="34" t="s">
        <v>228</v>
      </c>
      <c r="BE1643" s="34"/>
      <c r="BF1643" s="34"/>
      <c r="BG1643" s="34"/>
      <c r="BH1643" s="34"/>
      <c r="BI1643" s="34"/>
      <c r="BJ1643" s="34">
        <v>100</v>
      </c>
      <c r="BK1643" s="34"/>
      <c r="BL1643" s="34"/>
      <c r="BM1643" s="34"/>
      <c r="BN1643" s="34"/>
      <c r="BO1643" s="34"/>
      <c r="BP1643" s="38"/>
      <c r="BQ1643" s="34">
        <v>61</v>
      </c>
      <c r="BR1643" s="34"/>
      <c r="BS1643" s="34"/>
      <c r="BT1643" s="113" t="s">
        <v>1519</v>
      </c>
      <c r="BU1643" s="34"/>
      <c r="BV1643" s="34"/>
      <c r="BW1643" s="34"/>
      <c r="BX1643" s="34"/>
    </row>
    <row r="1644" spans="1:76" x14ac:dyDescent="0.35">
      <c r="A1644" s="34" t="s">
        <v>1692</v>
      </c>
      <c r="B1644" s="34"/>
      <c r="C1644" s="34"/>
      <c r="D1644" s="34"/>
      <c r="E1644" s="338" t="s">
        <v>2456</v>
      </c>
      <c r="F1644" s="338" t="s">
        <v>2457</v>
      </c>
      <c r="G1644" s="40">
        <v>2008</v>
      </c>
      <c r="H1644" s="39" t="s">
        <v>2458</v>
      </c>
      <c r="I1644" s="39" t="s">
        <v>2472</v>
      </c>
      <c r="J1644" s="39" t="s">
        <v>502</v>
      </c>
      <c r="K1644" s="39" t="s">
        <v>80</v>
      </c>
      <c r="L1644" s="39" t="s">
        <v>119</v>
      </c>
      <c r="N1644" s="39" t="s">
        <v>120</v>
      </c>
      <c r="O1644" s="39" t="s">
        <v>134</v>
      </c>
      <c r="P1644" s="39" t="s">
        <v>135</v>
      </c>
      <c r="Q1644" s="39" t="s">
        <v>136</v>
      </c>
      <c r="R1644" s="35" t="s">
        <v>137</v>
      </c>
      <c r="S1644" s="35" t="s">
        <v>137</v>
      </c>
      <c r="T1644" s="113" t="s">
        <v>2460</v>
      </c>
      <c r="U1644" s="39" t="s">
        <v>28</v>
      </c>
      <c r="V1644" s="34" t="s">
        <v>307</v>
      </c>
      <c r="W1644" s="34" t="s">
        <v>280</v>
      </c>
      <c r="X1644" s="34" t="s">
        <v>332</v>
      </c>
      <c r="Y1644" s="34" t="s">
        <v>2473</v>
      </c>
      <c r="Z1644" s="39" t="s">
        <v>239</v>
      </c>
      <c r="AA1644" s="339"/>
      <c r="AB1644" s="339"/>
      <c r="AC1644" s="40">
        <v>96</v>
      </c>
      <c r="AD1644" s="40" t="s">
        <v>1784</v>
      </c>
      <c r="AE1644" s="40" t="s">
        <v>508</v>
      </c>
      <c r="AF1644" s="332" t="s">
        <v>240</v>
      </c>
      <c r="AG1644" s="339" t="s">
        <v>478</v>
      </c>
      <c r="AH1644" s="34">
        <v>34.22</v>
      </c>
      <c r="AI1644" s="111">
        <v>34.22</v>
      </c>
      <c r="AJ1644" s="34" t="s">
        <v>2474</v>
      </c>
      <c r="AK1644" s="114" t="s">
        <v>2463</v>
      </c>
      <c r="AL1644" s="336">
        <v>7.61</v>
      </c>
      <c r="AM1644" s="44">
        <v>72</v>
      </c>
      <c r="AN1644" s="111">
        <v>0.2</v>
      </c>
      <c r="AO1644" s="111">
        <f t="shared" si="66"/>
        <v>1</v>
      </c>
      <c r="AP1644" s="111">
        <v>1</v>
      </c>
      <c r="AQ1644" s="111"/>
      <c r="AR1644" s="335" t="s">
        <v>295</v>
      </c>
      <c r="AS1644" s="111" t="s">
        <v>240</v>
      </c>
      <c r="AT1644" s="111" t="s">
        <v>295</v>
      </c>
      <c r="AU1644" s="111"/>
      <c r="AV1644" s="112" t="s">
        <v>749</v>
      </c>
      <c r="AW1644" s="34"/>
      <c r="AX1644" s="39" t="s">
        <v>2464</v>
      </c>
      <c r="AY1644" s="35">
        <v>7.61</v>
      </c>
      <c r="AZ1644" s="334" t="s">
        <v>240</v>
      </c>
      <c r="BA1644" s="34">
        <v>72</v>
      </c>
      <c r="BB1644" s="34"/>
      <c r="BC1644" s="34">
        <v>0.2</v>
      </c>
      <c r="BD1644" s="34" t="s">
        <v>228</v>
      </c>
      <c r="BE1644" s="34"/>
      <c r="BF1644" s="34"/>
      <c r="BG1644" s="34"/>
      <c r="BH1644" s="35"/>
      <c r="BI1644" s="35"/>
      <c r="BJ1644" s="34">
        <v>100</v>
      </c>
      <c r="BK1644" s="34"/>
      <c r="BL1644" s="34"/>
      <c r="BM1644" s="34"/>
      <c r="BN1644" s="34"/>
      <c r="BO1644" s="34"/>
      <c r="BP1644" s="38"/>
      <c r="BQ1644" s="34">
        <v>69</v>
      </c>
      <c r="BR1644" s="34"/>
      <c r="BS1644" s="34"/>
      <c r="BT1644" s="113" t="s">
        <v>1519</v>
      </c>
      <c r="BU1644" s="34"/>
      <c r="BV1644" s="34"/>
      <c r="BW1644" s="34"/>
      <c r="BX1644" s="34"/>
    </row>
    <row r="1645" spans="1:76" x14ac:dyDescent="0.35">
      <c r="A1645" s="34" t="s">
        <v>1692</v>
      </c>
      <c r="B1645" s="34"/>
      <c r="C1645" s="34"/>
      <c r="D1645" s="34"/>
      <c r="E1645" s="338" t="s">
        <v>2456</v>
      </c>
      <c r="F1645" s="338" t="s">
        <v>2457</v>
      </c>
      <c r="G1645" s="40">
        <v>2008</v>
      </c>
      <c r="H1645" s="39" t="s">
        <v>2458</v>
      </c>
      <c r="I1645" s="39" t="s">
        <v>2475</v>
      </c>
      <c r="J1645" s="39" t="s">
        <v>502</v>
      </c>
      <c r="K1645" s="39" t="s">
        <v>80</v>
      </c>
      <c r="L1645" s="39" t="s">
        <v>119</v>
      </c>
      <c r="N1645" s="39" t="s">
        <v>120</v>
      </c>
      <c r="O1645" s="39" t="s">
        <v>134</v>
      </c>
      <c r="P1645" s="39" t="s">
        <v>135</v>
      </c>
      <c r="Q1645" s="39" t="s">
        <v>136</v>
      </c>
      <c r="R1645" s="35" t="s">
        <v>137</v>
      </c>
      <c r="S1645" s="35" t="s">
        <v>137</v>
      </c>
      <c r="T1645" s="113" t="s">
        <v>2460</v>
      </c>
      <c r="U1645" s="39" t="s">
        <v>28</v>
      </c>
      <c r="V1645" s="34" t="s">
        <v>307</v>
      </c>
      <c r="W1645" s="34" t="s">
        <v>280</v>
      </c>
      <c r="X1645" s="34" t="s">
        <v>332</v>
      </c>
      <c r="Y1645" s="35" t="s">
        <v>2476</v>
      </c>
      <c r="Z1645" s="39" t="s">
        <v>239</v>
      </c>
      <c r="AA1645" s="339"/>
      <c r="AB1645" s="339"/>
      <c r="AC1645" s="40">
        <v>96</v>
      </c>
      <c r="AD1645" s="40" t="s">
        <v>1784</v>
      </c>
      <c r="AE1645" s="40" t="s">
        <v>508</v>
      </c>
      <c r="AF1645" s="332" t="s">
        <v>240</v>
      </c>
      <c r="AG1645" s="339" t="s">
        <v>478</v>
      </c>
      <c r="AH1645" s="34">
        <v>62.04</v>
      </c>
      <c r="AI1645" s="111">
        <v>62.04</v>
      </c>
      <c r="AJ1645" s="34" t="s">
        <v>2477</v>
      </c>
      <c r="AK1645" s="114" t="s">
        <v>2463</v>
      </c>
      <c r="AL1645" s="336">
        <v>6.71</v>
      </c>
      <c r="AM1645" s="44">
        <v>68</v>
      </c>
      <c r="AN1645" s="111">
        <v>13.3</v>
      </c>
      <c r="AO1645" s="111">
        <f t="shared" si="66"/>
        <v>1</v>
      </c>
      <c r="AP1645" s="111">
        <v>1</v>
      </c>
      <c r="AQ1645" s="111"/>
      <c r="AR1645" s="335" t="s">
        <v>295</v>
      </c>
      <c r="AS1645" s="111" t="s">
        <v>240</v>
      </c>
      <c r="AT1645" s="111" t="s">
        <v>295</v>
      </c>
      <c r="AU1645" s="111"/>
      <c r="AV1645" s="112" t="s">
        <v>749</v>
      </c>
      <c r="AW1645" s="34"/>
      <c r="AX1645" s="39" t="s">
        <v>2464</v>
      </c>
      <c r="AY1645" s="34">
        <v>6.71</v>
      </c>
      <c r="AZ1645" s="334" t="s">
        <v>240</v>
      </c>
      <c r="BA1645" s="34">
        <v>68</v>
      </c>
      <c r="BB1645" s="34"/>
      <c r="BC1645" s="34">
        <v>13.3</v>
      </c>
      <c r="BD1645" s="34" t="s">
        <v>228</v>
      </c>
      <c r="BE1645" s="34"/>
      <c r="BF1645" s="34"/>
      <c r="BG1645" s="34"/>
      <c r="BH1645" s="34"/>
      <c r="BI1645" s="34"/>
      <c r="BJ1645" s="34">
        <v>100</v>
      </c>
      <c r="BK1645" s="34"/>
      <c r="BL1645" s="34"/>
      <c r="BM1645" s="34"/>
      <c r="BN1645" s="34"/>
      <c r="BO1645" s="34"/>
      <c r="BP1645" s="38"/>
      <c r="BQ1645" s="34">
        <v>34</v>
      </c>
      <c r="BR1645" s="34"/>
      <c r="BS1645" s="34"/>
      <c r="BT1645" s="113" t="s">
        <v>1519</v>
      </c>
      <c r="BU1645" s="34"/>
      <c r="BV1645" s="34"/>
      <c r="BW1645" s="34"/>
      <c r="BX1645" s="34"/>
    </row>
    <row r="1646" spans="1:76" x14ac:dyDescent="0.35">
      <c r="A1646" s="34" t="s">
        <v>1692</v>
      </c>
      <c r="B1646" s="34"/>
      <c r="C1646" s="34"/>
      <c r="D1646" s="34"/>
      <c r="E1646" s="338" t="s">
        <v>2456</v>
      </c>
      <c r="F1646" s="338" t="s">
        <v>2457</v>
      </c>
      <c r="G1646" s="40">
        <v>2008</v>
      </c>
      <c r="H1646" s="39" t="s">
        <v>2458</v>
      </c>
      <c r="I1646" s="39" t="s">
        <v>2478</v>
      </c>
      <c r="J1646" s="39" t="s">
        <v>502</v>
      </c>
      <c r="K1646" s="39" t="s">
        <v>80</v>
      </c>
      <c r="L1646" s="39" t="s">
        <v>119</v>
      </c>
      <c r="N1646" s="39" t="s">
        <v>120</v>
      </c>
      <c r="O1646" s="39" t="s">
        <v>134</v>
      </c>
      <c r="P1646" s="39" t="s">
        <v>135</v>
      </c>
      <c r="Q1646" s="39" t="s">
        <v>136</v>
      </c>
      <c r="R1646" s="35" t="s">
        <v>137</v>
      </c>
      <c r="S1646" s="35" t="s">
        <v>137</v>
      </c>
      <c r="T1646" s="113" t="s">
        <v>2460</v>
      </c>
      <c r="U1646" s="39" t="s">
        <v>28</v>
      </c>
      <c r="V1646" s="34" t="s">
        <v>307</v>
      </c>
      <c r="W1646" s="34" t="s">
        <v>280</v>
      </c>
      <c r="X1646" s="34" t="s">
        <v>332</v>
      </c>
      <c r="Y1646" s="34" t="s">
        <v>2479</v>
      </c>
      <c r="Z1646" s="39" t="s">
        <v>239</v>
      </c>
      <c r="AA1646" s="339"/>
      <c r="AB1646" s="339"/>
      <c r="AC1646" s="40">
        <v>96</v>
      </c>
      <c r="AD1646" s="40" t="s">
        <v>1784</v>
      </c>
      <c r="AE1646" s="40" t="s">
        <v>508</v>
      </c>
      <c r="AF1646" s="332" t="s">
        <v>240</v>
      </c>
      <c r="AG1646" s="339" t="s">
        <v>478</v>
      </c>
      <c r="AH1646" s="34">
        <v>44.88</v>
      </c>
      <c r="AI1646" s="111">
        <v>44.88</v>
      </c>
      <c r="AJ1646" s="34" t="s">
        <v>2480</v>
      </c>
      <c r="AK1646" s="114" t="s">
        <v>2463</v>
      </c>
      <c r="AL1646" s="336">
        <v>7.43</v>
      </c>
      <c r="AM1646" s="44">
        <v>64</v>
      </c>
      <c r="AN1646" s="111">
        <v>0.2</v>
      </c>
      <c r="AO1646" s="111">
        <f t="shared" si="66"/>
        <v>1</v>
      </c>
      <c r="AP1646" s="111">
        <v>1</v>
      </c>
      <c r="AQ1646" s="111"/>
      <c r="AR1646" s="335" t="s">
        <v>295</v>
      </c>
      <c r="AS1646" s="111" t="s">
        <v>240</v>
      </c>
      <c r="AT1646" s="111" t="s">
        <v>295</v>
      </c>
      <c r="AU1646" s="111"/>
      <c r="AV1646" s="112" t="s">
        <v>749</v>
      </c>
      <c r="AW1646" s="34"/>
      <c r="AX1646" s="39" t="s">
        <v>2464</v>
      </c>
      <c r="AY1646" s="34">
        <v>7.43</v>
      </c>
      <c r="AZ1646" s="334" t="s">
        <v>240</v>
      </c>
      <c r="BA1646" s="34">
        <v>64</v>
      </c>
      <c r="BB1646" s="34"/>
      <c r="BC1646" s="34">
        <v>0.2</v>
      </c>
      <c r="BD1646" s="34" t="s">
        <v>228</v>
      </c>
      <c r="BE1646" s="34"/>
      <c r="BF1646" s="34"/>
      <c r="BG1646" s="34"/>
      <c r="BH1646" s="34"/>
      <c r="BI1646" s="34"/>
      <c r="BJ1646" s="34">
        <v>100</v>
      </c>
      <c r="BK1646" s="34"/>
      <c r="BL1646" s="34"/>
      <c r="BM1646" s="34"/>
      <c r="BN1646" s="34"/>
      <c r="BO1646" s="34"/>
      <c r="BP1646" s="38"/>
      <c r="BQ1646" s="34">
        <v>62</v>
      </c>
      <c r="BR1646" s="34"/>
      <c r="BS1646" s="34"/>
      <c r="BT1646" s="113" t="s">
        <v>1519</v>
      </c>
      <c r="BU1646" s="34"/>
      <c r="BV1646" s="34"/>
      <c r="BW1646" s="34"/>
      <c r="BX1646" s="34"/>
    </row>
    <row r="1647" spans="1:76" x14ac:dyDescent="0.35">
      <c r="A1647" s="34" t="s">
        <v>1692</v>
      </c>
      <c r="B1647" s="34"/>
      <c r="C1647" s="34"/>
      <c r="D1647" s="34"/>
      <c r="E1647" s="338" t="s">
        <v>2456</v>
      </c>
      <c r="F1647" s="338" t="s">
        <v>2457</v>
      </c>
      <c r="G1647" s="40">
        <v>2008</v>
      </c>
      <c r="H1647" s="39" t="s">
        <v>2458</v>
      </c>
      <c r="I1647" s="39" t="s">
        <v>2481</v>
      </c>
      <c r="J1647" s="39" t="s">
        <v>502</v>
      </c>
      <c r="K1647" s="39" t="s">
        <v>80</v>
      </c>
      <c r="L1647" s="39" t="s">
        <v>119</v>
      </c>
      <c r="N1647" s="39" t="s">
        <v>120</v>
      </c>
      <c r="O1647" s="39" t="s">
        <v>134</v>
      </c>
      <c r="P1647" s="39" t="s">
        <v>135</v>
      </c>
      <c r="Q1647" s="39" t="s">
        <v>136</v>
      </c>
      <c r="R1647" s="35" t="s">
        <v>137</v>
      </c>
      <c r="S1647" s="35" t="s">
        <v>137</v>
      </c>
      <c r="T1647" s="113" t="s">
        <v>2460</v>
      </c>
      <c r="U1647" s="39" t="s">
        <v>28</v>
      </c>
      <c r="V1647" s="34" t="s">
        <v>307</v>
      </c>
      <c r="W1647" s="34" t="s">
        <v>280</v>
      </c>
      <c r="X1647" s="34" t="s">
        <v>332</v>
      </c>
      <c r="Y1647" s="34" t="s">
        <v>2482</v>
      </c>
      <c r="Z1647" s="39" t="s">
        <v>239</v>
      </c>
      <c r="AA1647" s="339"/>
      <c r="AB1647" s="339"/>
      <c r="AC1647" s="40">
        <v>96</v>
      </c>
      <c r="AD1647" s="40" t="s">
        <v>1784</v>
      </c>
      <c r="AE1647" s="40" t="s">
        <v>508</v>
      </c>
      <c r="AF1647" s="332" t="s">
        <v>240</v>
      </c>
      <c r="AG1647" s="339" t="s">
        <v>478</v>
      </c>
      <c r="AH1647" s="34">
        <v>29.08</v>
      </c>
      <c r="AI1647" s="111">
        <v>29.08</v>
      </c>
      <c r="AJ1647" s="34" t="s">
        <v>2483</v>
      </c>
      <c r="AK1647" s="114" t="s">
        <v>2463</v>
      </c>
      <c r="AL1647" s="336">
        <v>7.97</v>
      </c>
      <c r="AM1647" s="44">
        <v>176</v>
      </c>
      <c r="AN1647" s="111">
        <v>0.1</v>
      </c>
      <c r="AO1647" s="111">
        <v>1</v>
      </c>
      <c r="AP1647" s="111">
        <v>1</v>
      </c>
      <c r="AQ1647" s="111" t="s">
        <v>2484</v>
      </c>
      <c r="AR1647" s="335" t="s">
        <v>295</v>
      </c>
      <c r="AS1647" s="111" t="s">
        <v>240</v>
      </c>
      <c r="AT1647" s="111" t="s">
        <v>295</v>
      </c>
      <c r="AU1647" s="111"/>
      <c r="AV1647" s="112" t="s">
        <v>749</v>
      </c>
      <c r="AW1647" s="34"/>
      <c r="AX1647" s="39" t="s">
        <v>2464</v>
      </c>
      <c r="AY1647" s="34">
        <v>7.97</v>
      </c>
      <c r="AZ1647" s="334" t="s">
        <v>240</v>
      </c>
      <c r="BA1647" s="34">
        <v>176</v>
      </c>
      <c r="BB1647" s="34"/>
      <c r="BC1647" s="34">
        <v>0</v>
      </c>
      <c r="BD1647" s="34" t="s">
        <v>228</v>
      </c>
      <c r="BE1647" s="34"/>
      <c r="BF1647" s="34"/>
      <c r="BG1647" s="111" t="s">
        <v>2484</v>
      </c>
      <c r="BH1647" s="34"/>
      <c r="BI1647" s="34"/>
      <c r="BJ1647" s="34">
        <v>100</v>
      </c>
      <c r="BK1647" s="34"/>
      <c r="BL1647" s="34"/>
      <c r="BM1647" s="34"/>
      <c r="BN1647" s="34"/>
      <c r="BO1647" s="34"/>
      <c r="BP1647" s="38"/>
      <c r="BQ1647" s="34">
        <v>110</v>
      </c>
      <c r="BR1647" s="34"/>
      <c r="BS1647" s="34"/>
      <c r="BT1647" s="113" t="s">
        <v>1519</v>
      </c>
      <c r="BU1647" s="34"/>
      <c r="BV1647" s="34"/>
      <c r="BW1647" s="34"/>
      <c r="BX1647" s="34"/>
    </row>
    <row r="1648" spans="1:76" x14ac:dyDescent="0.35">
      <c r="A1648" s="34" t="s">
        <v>1692</v>
      </c>
      <c r="B1648" s="34"/>
      <c r="C1648" s="34"/>
      <c r="D1648" s="34"/>
      <c r="E1648" s="338" t="s">
        <v>2456</v>
      </c>
      <c r="F1648" s="338" t="s">
        <v>2457</v>
      </c>
      <c r="G1648" s="40">
        <v>2008</v>
      </c>
      <c r="H1648" s="39" t="s">
        <v>2458</v>
      </c>
      <c r="I1648" s="39" t="s">
        <v>2485</v>
      </c>
      <c r="J1648" s="39" t="s">
        <v>502</v>
      </c>
      <c r="K1648" s="39" t="s">
        <v>80</v>
      </c>
      <c r="L1648" s="39" t="s">
        <v>119</v>
      </c>
      <c r="N1648" s="39" t="s">
        <v>120</v>
      </c>
      <c r="O1648" s="39" t="s">
        <v>134</v>
      </c>
      <c r="P1648" s="39" t="s">
        <v>135</v>
      </c>
      <c r="Q1648" s="39" t="s">
        <v>136</v>
      </c>
      <c r="R1648" s="35" t="s">
        <v>137</v>
      </c>
      <c r="S1648" s="35" t="s">
        <v>137</v>
      </c>
      <c r="T1648" s="113" t="s">
        <v>2460</v>
      </c>
      <c r="U1648" s="39" t="s">
        <v>28</v>
      </c>
      <c r="V1648" s="34" t="s">
        <v>307</v>
      </c>
      <c r="W1648" s="34" t="s">
        <v>280</v>
      </c>
      <c r="X1648" s="34" t="s">
        <v>332</v>
      </c>
      <c r="Y1648" s="34" t="s">
        <v>2486</v>
      </c>
      <c r="Z1648" s="39" t="s">
        <v>239</v>
      </c>
      <c r="AA1648" s="339"/>
      <c r="AB1648" s="339"/>
      <c r="AC1648" s="40">
        <v>96</v>
      </c>
      <c r="AD1648" s="40" t="s">
        <v>1784</v>
      </c>
      <c r="AE1648" s="40" t="s">
        <v>508</v>
      </c>
      <c r="AF1648" s="332" t="s">
        <v>240</v>
      </c>
      <c r="AG1648" s="339" t="s">
        <v>478</v>
      </c>
      <c r="AH1648" s="34">
        <v>141.72999999999999</v>
      </c>
      <c r="AI1648" s="111">
        <v>141.72999999999999</v>
      </c>
      <c r="AJ1648" s="34" t="s">
        <v>2487</v>
      </c>
      <c r="AK1648" s="114" t="s">
        <v>2463</v>
      </c>
      <c r="AL1648" s="336">
        <v>7.9</v>
      </c>
      <c r="AM1648" s="44">
        <v>68</v>
      </c>
      <c r="AN1648" s="111">
        <v>0.2</v>
      </c>
      <c r="AO1648" s="111">
        <f t="shared" ref="AO1648:AO1658" si="67">IF(AP1648=1,1,"xx")</f>
        <v>1</v>
      </c>
      <c r="AP1648" s="111">
        <v>1</v>
      </c>
      <c r="AQ1648" s="111"/>
      <c r="AR1648" s="335" t="s">
        <v>295</v>
      </c>
      <c r="AS1648" s="111" t="s">
        <v>240</v>
      </c>
      <c r="AT1648" s="111" t="s">
        <v>295</v>
      </c>
      <c r="AU1648" s="111"/>
      <c r="AV1648" s="112" t="s">
        <v>749</v>
      </c>
      <c r="AW1648" s="34"/>
      <c r="AX1648" s="39" t="s">
        <v>2464</v>
      </c>
      <c r="AY1648" s="34">
        <v>7.9</v>
      </c>
      <c r="AZ1648" s="334" t="s">
        <v>240</v>
      </c>
      <c r="BA1648" s="34">
        <v>68</v>
      </c>
      <c r="BB1648" s="34"/>
      <c r="BC1648" s="34">
        <v>0.2</v>
      </c>
      <c r="BD1648" s="34" t="s">
        <v>228</v>
      </c>
      <c r="BE1648" s="34"/>
      <c r="BF1648" s="34"/>
      <c r="BG1648" s="34"/>
      <c r="BH1648" s="34"/>
      <c r="BI1648" s="34"/>
      <c r="BJ1648" s="34">
        <v>100</v>
      </c>
      <c r="BK1648" s="34"/>
      <c r="BL1648" s="34"/>
      <c r="BM1648" s="34"/>
      <c r="BN1648" s="34"/>
      <c r="BO1648" s="34"/>
      <c r="BP1648" s="38"/>
      <c r="BQ1648" s="34">
        <v>68</v>
      </c>
      <c r="BR1648" s="34"/>
      <c r="BS1648" s="34"/>
      <c r="BT1648" s="113" t="s">
        <v>1519</v>
      </c>
      <c r="BU1648" s="34"/>
      <c r="BV1648" s="34"/>
      <c r="BW1648" s="34"/>
      <c r="BX1648" s="34"/>
    </row>
    <row r="1649" spans="1:76" x14ac:dyDescent="0.35">
      <c r="A1649" s="34" t="s">
        <v>1692</v>
      </c>
      <c r="B1649" s="34"/>
      <c r="C1649" s="34"/>
      <c r="D1649" s="34"/>
      <c r="E1649" s="338" t="s">
        <v>2456</v>
      </c>
      <c r="F1649" s="338" t="s">
        <v>2457</v>
      </c>
      <c r="G1649" s="40">
        <v>2008</v>
      </c>
      <c r="H1649" s="39" t="s">
        <v>2458</v>
      </c>
      <c r="I1649" s="39" t="s">
        <v>2488</v>
      </c>
      <c r="J1649" s="39" t="s">
        <v>502</v>
      </c>
      <c r="K1649" s="39" t="s">
        <v>80</v>
      </c>
      <c r="L1649" s="39" t="s">
        <v>119</v>
      </c>
      <c r="N1649" s="39" t="s">
        <v>120</v>
      </c>
      <c r="O1649" s="39" t="s">
        <v>134</v>
      </c>
      <c r="P1649" s="39" t="s">
        <v>135</v>
      </c>
      <c r="Q1649" s="39" t="s">
        <v>136</v>
      </c>
      <c r="R1649" s="35" t="s">
        <v>137</v>
      </c>
      <c r="S1649" s="35" t="s">
        <v>137</v>
      </c>
      <c r="T1649" s="113" t="s">
        <v>2460</v>
      </c>
      <c r="U1649" s="39" t="s">
        <v>28</v>
      </c>
      <c r="V1649" s="34" t="s">
        <v>307</v>
      </c>
      <c r="W1649" s="34" t="s">
        <v>280</v>
      </c>
      <c r="X1649" s="34" t="s">
        <v>332</v>
      </c>
      <c r="Y1649" s="34" t="s">
        <v>2489</v>
      </c>
      <c r="Z1649" s="39" t="s">
        <v>239</v>
      </c>
      <c r="AA1649" s="339"/>
      <c r="AB1649" s="339"/>
      <c r="AC1649" s="40">
        <v>96</v>
      </c>
      <c r="AD1649" s="40" t="s">
        <v>1784</v>
      </c>
      <c r="AE1649" s="40" t="s">
        <v>508</v>
      </c>
      <c r="AF1649" s="332" t="s">
        <v>240</v>
      </c>
      <c r="AG1649" s="339" t="s">
        <v>478</v>
      </c>
      <c r="AH1649" s="34">
        <v>19.510000000000002</v>
      </c>
      <c r="AI1649" s="111">
        <v>19.510000000000002</v>
      </c>
      <c r="AJ1649" s="34" t="s">
        <v>2490</v>
      </c>
      <c r="AK1649" s="114" t="s">
        <v>2463</v>
      </c>
      <c r="AL1649" s="336">
        <v>5.66</v>
      </c>
      <c r="AM1649" s="44">
        <v>58</v>
      </c>
      <c r="AN1649" s="111">
        <v>0.2</v>
      </c>
      <c r="AO1649" s="111">
        <f t="shared" si="67"/>
        <v>1</v>
      </c>
      <c r="AP1649" s="111">
        <v>1</v>
      </c>
      <c r="AQ1649" s="111"/>
      <c r="AR1649" s="335" t="s">
        <v>295</v>
      </c>
      <c r="AS1649" s="111" t="s">
        <v>240</v>
      </c>
      <c r="AT1649" s="111" t="s">
        <v>295</v>
      </c>
      <c r="AU1649" s="111"/>
      <c r="AV1649" s="112" t="s">
        <v>749</v>
      </c>
      <c r="AW1649" s="34"/>
      <c r="AX1649" s="39" t="s">
        <v>2464</v>
      </c>
      <c r="AY1649" s="35">
        <v>5.66</v>
      </c>
      <c r="AZ1649" s="334" t="s">
        <v>240</v>
      </c>
      <c r="BA1649" s="34">
        <v>58</v>
      </c>
      <c r="BB1649" s="34"/>
      <c r="BC1649" s="34">
        <v>0.2</v>
      </c>
      <c r="BD1649" s="34" t="s">
        <v>228</v>
      </c>
      <c r="BE1649" s="34"/>
      <c r="BF1649" s="34"/>
      <c r="BG1649" s="34"/>
      <c r="BH1649" s="35"/>
      <c r="BI1649" s="35"/>
      <c r="BJ1649" s="34">
        <v>100</v>
      </c>
      <c r="BK1649" s="34"/>
      <c r="BL1649" s="34"/>
      <c r="BM1649" s="34"/>
      <c r="BN1649" s="34"/>
      <c r="BO1649" s="34"/>
      <c r="BP1649" s="38"/>
      <c r="BQ1649" s="34">
        <v>6</v>
      </c>
      <c r="BR1649" s="34"/>
      <c r="BS1649" s="34"/>
      <c r="BT1649" s="113" t="s">
        <v>1519</v>
      </c>
      <c r="BU1649" s="34"/>
      <c r="BV1649" s="34"/>
      <c r="BW1649" s="34"/>
      <c r="BX1649" s="34"/>
    </row>
    <row r="1650" spans="1:76" x14ac:dyDescent="0.35">
      <c r="A1650" s="34" t="s">
        <v>1692</v>
      </c>
      <c r="B1650" s="34"/>
      <c r="C1650" s="34"/>
      <c r="D1650" s="34"/>
      <c r="E1650" s="338" t="s">
        <v>2456</v>
      </c>
      <c r="F1650" s="338" t="s">
        <v>2457</v>
      </c>
      <c r="G1650" s="40">
        <v>2008</v>
      </c>
      <c r="H1650" s="39" t="s">
        <v>2458</v>
      </c>
      <c r="I1650" s="39" t="s">
        <v>2491</v>
      </c>
      <c r="J1650" s="39" t="s">
        <v>502</v>
      </c>
      <c r="K1650" s="39" t="s">
        <v>80</v>
      </c>
      <c r="L1650" s="39" t="s">
        <v>119</v>
      </c>
      <c r="N1650" s="39" t="s">
        <v>120</v>
      </c>
      <c r="O1650" s="39" t="s">
        <v>134</v>
      </c>
      <c r="P1650" s="39" t="s">
        <v>135</v>
      </c>
      <c r="Q1650" s="39" t="s">
        <v>136</v>
      </c>
      <c r="R1650" s="35" t="s">
        <v>137</v>
      </c>
      <c r="S1650" s="35" t="s">
        <v>137</v>
      </c>
      <c r="T1650" s="113" t="s">
        <v>2460</v>
      </c>
      <c r="U1650" s="39" t="s">
        <v>28</v>
      </c>
      <c r="V1650" s="34" t="s">
        <v>307</v>
      </c>
      <c r="W1650" s="34" t="s">
        <v>280</v>
      </c>
      <c r="X1650" s="34" t="s">
        <v>332</v>
      </c>
      <c r="Y1650" s="34" t="s">
        <v>2489</v>
      </c>
      <c r="Z1650" s="39" t="s">
        <v>239</v>
      </c>
      <c r="AA1650" s="339"/>
      <c r="AB1650" s="339"/>
      <c r="AC1650" s="40">
        <v>96</v>
      </c>
      <c r="AD1650" s="40" t="s">
        <v>1784</v>
      </c>
      <c r="AE1650" s="40" t="s">
        <v>508</v>
      </c>
      <c r="AF1650" s="332" t="s">
        <v>240</v>
      </c>
      <c r="AG1650" s="339" t="s">
        <v>478</v>
      </c>
      <c r="AH1650" s="34">
        <v>19.47</v>
      </c>
      <c r="AI1650" s="111">
        <v>19.47</v>
      </c>
      <c r="AJ1650" s="34" t="s">
        <v>2492</v>
      </c>
      <c r="AK1650" s="114" t="s">
        <v>2463</v>
      </c>
      <c r="AL1650" s="336">
        <v>6.79</v>
      </c>
      <c r="AM1650" s="44">
        <v>60</v>
      </c>
      <c r="AN1650" s="111">
        <v>0.2</v>
      </c>
      <c r="AO1650" s="111">
        <f t="shared" si="67"/>
        <v>1</v>
      </c>
      <c r="AP1650" s="111">
        <v>1</v>
      </c>
      <c r="AQ1650" s="111"/>
      <c r="AR1650" s="335" t="s">
        <v>295</v>
      </c>
      <c r="AS1650" s="111" t="s">
        <v>240</v>
      </c>
      <c r="AT1650" s="111" t="s">
        <v>295</v>
      </c>
      <c r="AU1650" s="111"/>
      <c r="AV1650" s="112" t="s">
        <v>749</v>
      </c>
      <c r="AW1650" s="34"/>
      <c r="AX1650" s="39" t="s">
        <v>2464</v>
      </c>
      <c r="AY1650" s="34">
        <v>6.79</v>
      </c>
      <c r="AZ1650" s="334" t="s">
        <v>240</v>
      </c>
      <c r="BA1650" s="34">
        <v>60</v>
      </c>
      <c r="BB1650" s="34"/>
      <c r="BC1650" s="34">
        <v>0.2</v>
      </c>
      <c r="BD1650" s="34" t="s">
        <v>228</v>
      </c>
      <c r="BE1650" s="34"/>
      <c r="BF1650" s="34"/>
      <c r="BG1650" s="34"/>
      <c r="BH1650" s="34"/>
      <c r="BI1650" s="34"/>
      <c r="BJ1650" s="34">
        <v>100</v>
      </c>
      <c r="BK1650" s="34"/>
      <c r="BL1650" s="34"/>
      <c r="BM1650" s="34"/>
      <c r="BN1650" s="34"/>
      <c r="BO1650" s="34"/>
      <c r="BP1650" s="38"/>
      <c r="BQ1650" s="34">
        <v>9</v>
      </c>
      <c r="BR1650" s="34"/>
      <c r="BS1650" s="34"/>
      <c r="BT1650" s="113" t="s">
        <v>1519</v>
      </c>
      <c r="BU1650" s="34"/>
      <c r="BV1650" s="34"/>
      <c r="BW1650" s="34"/>
      <c r="BX1650" s="34"/>
    </row>
    <row r="1651" spans="1:76" x14ac:dyDescent="0.35">
      <c r="A1651" s="34" t="s">
        <v>1692</v>
      </c>
      <c r="B1651" s="34"/>
      <c r="C1651" s="34"/>
      <c r="D1651" s="34"/>
      <c r="E1651" s="338" t="s">
        <v>2456</v>
      </c>
      <c r="F1651" s="338" t="s">
        <v>2457</v>
      </c>
      <c r="G1651" s="40">
        <v>2008</v>
      </c>
      <c r="H1651" s="39" t="s">
        <v>2458</v>
      </c>
      <c r="I1651" s="39" t="s">
        <v>2493</v>
      </c>
      <c r="J1651" s="39" t="s">
        <v>502</v>
      </c>
      <c r="K1651" s="39" t="s">
        <v>80</v>
      </c>
      <c r="L1651" s="39" t="s">
        <v>119</v>
      </c>
      <c r="N1651" s="39" t="s">
        <v>120</v>
      </c>
      <c r="O1651" s="39" t="s">
        <v>134</v>
      </c>
      <c r="P1651" s="39" t="s">
        <v>135</v>
      </c>
      <c r="Q1651" s="39" t="s">
        <v>136</v>
      </c>
      <c r="R1651" s="35" t="s">
        <v>137</v>
      </c>
      <c r="S1651" s="35" t="s">
        <v>137</v>
      </c>
      <c r="T1651" s="113" t="s">
        <v>2460</v>
      </c>
      <c r="U1651" s="39" t="s">
        <v>28</v>
      </c>
      <c r="V1651" s="34" t="s">
        <v>307</v>
      </c>
      <c r="W1651" s="34" t="s">
        <v>280</v>
      </c>
      <c r="X1651" s="34" t="s">
        <v>332</v>
      </c>
      <c r="Y1651" s="34" t="s">
        <v>2489</v>
      </c>
      <c r="Z1651" s="39" t="s">
        <v>239</v>
      </c>
      <c r="AA1651" s="339"/>
      <c r="AB1651" s="339"/>
      <c r="AC1651" s="40">
        <v>96</v>
      </c>
      <c r="AD1651" s="40" t="s">
        <v>1784</v>
      </c>
      <c r="AE1651" s="40" t="s">
        <v>508</v>
      </c>
      <c r="AF1651" s="332" t="s">
        <v>240</v>
      </c>
      <c r="AG1651" s="339" t="s">
        <v>478</v>
      </c>
      <c r="AH1651" s="34">
        <v>30.68</v>
      </c>
      <c r="AI1651" s="111">
        <v>30.68</v>
      </c>
      <c r="AJ1651" s="34" t="s">
        <v>2494</v>
      </c>
      <c r="AK1651" s="114" t="s">
        <v>2463</v>
      </c>
      <c r="AL1651" s="336">
        <v>7.76</v>
      </c>
      <c r="AM1651" s="44">
        <v>68</v>
      </c>
      <c r="AN1651" s="111">
        <v>0.2</v>
      </c>
      <c r="AO1651" s="111">
        <f t="shared" si="67"/>
        <v>1</v>
      </c>
      <c r="AP1651" s="111">
        <v>1</v>
      </c>
      <c r="AQ1651" s="111"/>
      <c r="AR1651" s="335" t="s">
        <v>295</v>
      </c>
      <c r="AS1651" s="111" t="s">
        <v>240</v>
      </c>
      <c r="AT1651" s="111" t="s">
        <v>295</v>
      </c>
      <c r="AU1651" s="111"/>
      <c r="AV1651" s="112" t="s">
        <v>749</v>
      </c>
      <c r="AW1651" s="34"/>
      <c r="AX1651" s="39" t="s">
        <v>2464</v>
      </c>
      <c r="AY1651" s="34">
        <v>7.76</v>
      </c>
      <c r="AZ1651" s="334" t="s">
        <v>240</v>
      </c>
      <c r="BA1651" s="34">
        <v>68</v>
      </c>
      <c r="BB1651" s="34"/>
      <c r="BC1651" s="34">
        <v>0.2</v>
      </c>
      <c r="BD1651" s="34" t="s">
        <v>228</v>
      </c>
      <c r="BE1651" s="34"/>
      <c r="BF1651" s="34"/>
      <c r="BG1651" s="34"/>
      <c r="BH1651" s="34"/>
      <c r="BI1651" s="34"/>
      <c r="BJ1651" s="34">
        <v>100</v>
      </c>
      <c r="BK1651" s="34"/>
      <c r="BL1651" s="34"/>
      <c r="BM1651" s="34"/>
      <c r="BN1651" s="34"/>
      <c r="BO1651" s="34"/>
      <c r="BP1651" s="38"/>
      <c r="BQ1651" s="34">
        <v>68</v>
      </c>
      <c r="BR1651" s="34"/>
      <c r="BS1651" s="34"/>
      <c r="BT1651" s="113" t="s">
        <v>1519</v>
      </c>
      <c r="BU1651" s="34"/>
      <c r="BV1651" s="34"/>
      <c r="BW1651" s="34"/>
      <c r="BX1651" s="34"/>
    </row>
    <row r="1652" spans="1:76" x14ac:dyDescent="0.35">
      <c r="A1652" s="34" t="s">
        <v>1692</v>
      </c>
      <c r="B1652" s="34"/>
      <c r="C1652" s="34"/>
      <c r="D1652" s="34"/>
      <c r="E1652" s="338" t="s">
        <v>2456</v>
      </c>
      <c r="F1652" s="338" t="s">
        <v>2457</v>
      </c>
      <c r="G1652" s="40">
        <v>2008</v>
      </c>
      <c r="H1652" s="39" t="s">
        <v>2458</v>
      </c>
      <c r="I1652" s="39" t="s">
        <v>2495</v>
      </c>
      <c r="J1652" s="39" t="s">
        <v>502</v>
      </c>
      <c r="K1652" s="39" t="s">
        <v>80</v>
      </c>
      <c r="L1652" s="39" t="s">
        <v>119</v>
      </c>
      <c r="N1652" s="39" t="s">
        <v>120</v>
      </c>
      <c r="O1652" s="39" t="s">
        <v>134</v>
      </c>
      <c r="P1652" s="39" t="s">
        <v>135</v>
      </c>
      <c r="Q1652" s="39" t="s">
        <v>136</v>
      </c>
      <c r="R1652" s="35" t="s">
        <v>137</v>
      </c>
      <c r="S1652" s="35" t="s">
        <v>137</v>
      </c>
      <c r="T1652" s="113" t="s">
        <v>2460</v>
      </c>
      <c r="U1652" s="39" t="s">
        <v>28</v>
      </c>
      <c r="V1652" s="34" t="s">
        <v>307</v>
      </c>
      <c r="W1652" s="34" t="s">
        <v>280</v>
      </c>
      <c r="X1652" s="34" t="s">
        <v>332</v>
      </c>
      <c r="Y1652" s="34" t="s">
        <v>2489</v>
      </c>
      <c r="Z1652" s="39" t="s">
        <v>239</v>
      </c>
      <c r="AA1652" s="339"/>
      <c r="AB1652" s="339"/>
      <c r="AC1652" s="40">
        <v>96</v>
      </c>
      <c r="AD1652" s="40" t="s">
        <v>1784</v>
      </c>
      <c r="AE1652" s="40" t="s">
        <v>508</v>
      </c>
      <c r="AF1652" s="332" t="s">
        <v>240</v>
      </c>
      <c r="AG1652" s="339" t="s">
        <v>478</v>
      </c>
      <c r="AH1652" s="34">
        <v>36.229999999999997</v>
      </c>
      <c r="AI1652" s="111">
        <v>36.229999999999997</v>
      </c>
      <c r="AJ1652" s="34" t="s">
        <v>2483</v>
      </c>
      <c r="AK1652" s="114" t="s">
        <v>2463</v>
      </c>
      <c r="AL1652" s="336">
        <v>8.6300000000000008</v>
      </c>
      <c r="AM1652" s="44">
        <v>60</v>
      </c>
      <c r="AN1652" s="111">
        <v>0.2</v>
      </c>
      <c r="AO1652" s="111">
        <f t="shared" si="67"/>
        <v>1</v>
      </c>
      <c r="AP1652" s="111">
        <v>1</v>
      </c>
      <c r="AQ1652" s="111"/>
      <c r="AR1652" s="335" t="s">
        <v>295</v>
      </c>
      <c r="AS1652" s="111" t="s">
        <v>240</v>
      </c>
      <c r="AT1652" s="111" t="s">
        <v>295</v>
      </c>
      <c r="AU1652" s="111"/>
      <c r="AV1652" s="112" t="s">
        <v>749</v>
      </c>
      <c r="AW1652" s="34"/>
      <c r="AX1652" s="39" t="s">
        <v>2464</v>
      </c>
      <c r="AY1652" s="34">
        <v>8.6300000000000008</v>
      </c>
      <c r="AZ1652" s="334" t="s">
        <v>240</v>
      </c>
      <c r="BA1652" s="34">
        <v>60</v>
      </c>
      <c r="BB1652" s="34"/>
      <c r="BC1652" s="34">
        <v>0.2</v>
      </c>
      <c r="BD1652" s="34" t="s">
        <v>228</v>
      </c>
      <c r="BE1652" s="34"/>
      <c r="BF1652" s="34"/>
      <c r="BG1652" s="34"/>
      <c r="BH1652" s="34"/>
      <c r="BI1652" s="34"/>
      <c r="BJ1652" s="34">
        <v>100</v>
      </c>
      <c r="BK1652" s="34"/>
      <c r="BL1652" s="34"/>
      <c r="BM1652" s="34"/>
      <c r="BN1652" s="34"/>
      <c r="BO1652" s="34"/>
      <c r="BP1652" s="38"/>
      <c r="BQ1652" s="34">
        <v>227</v>
      </c>
      <c r="BR1652" s="34"/>
      <c r="BS1652" s="34"/>
      <c r="BT1652" s="113" t="s">
        <v>1519</v>
      </c>
      <c r="BU1652" s="34"/>
      <c r="BV1652" s="34"/>
      <c r="BW1652" s="34"/>
      <c r="BX1652" s="34"/>
    </row>
    <row r="1653" spans="1:76" x14ac:dyDescent="0.35">
      <c r="A1653" s="34" t="s">
        <v>1692</v>
      </c>
      <c r="B1653" s="34"/>
      <c r="C1653" s="34"/>
      <c r="D1653" s="34"/>
      <c r="E1653" s="338" t="s">
        <v>2456</v>
      </c>
      <c r="F1653" s="338" t="s">
        <v>2457</v>
      </c>
      <c r="G1653" s="40">
        <v>2008</v>
      </c>
      <c r="H1653" s="39" t="s">
        <v>2458</v>
      </c>
      <c r="I1653" s="39" t="s">
        <v>2496</v>
      </c>
      <c r="J1653" s="39" t="s">
        <v>502</v>
      </c>
      <c r="K1653" s="39" t="s">
        <v>80</v>
      </c>
      <c r="L1653" s="39" t="s">
        <v>119</v>
      </c>
      <c r="N1653" s="39" t="s">
        <v>120</v>
      </c>
      <c r="O1653" s="39" t="s">
        <v>134</v>
      </c>
      <c r="P1653" s="39" t="s">
        <v>135</v>
      </c>
      <c r="Q1653" s="39" t="s">
        <v>136</v>
      </c>
      <c r="R1653" s="35" t="s">
        <v>137</v>
      </c>
      <c r="S1653" s="35" t="s">
        <v>137</v>
      </c>
      <c r="T1653" s="113" t="s">
        <v>2460</v>
      </c>
      <c r="U1653" s="39" t="s">
        <v>28</v>
      </c>
      <c r="V1653" s="34" t="s">
        <v>307</v>
      </c>
      <c r="W1653" s="34" t="s">
        <v>280</v>
      </c>
      <c r="X1653" s="34" t="s">
        <v>332</v>
      </c>
      <c r="Y1653" s="34" t="s">
        <v>2489</v>
      </c>
      <c r="Z1653" s="39" t="s">
        <v>239</v>
      </c>
      <c r="AA1653" s="339"/>
      <c r="AB1653" s="339"/>
      <c r="AC1653" s="40">
        <v>96</v>
      </c>
      <c r="AD1653" s="40" t="s">
        <v>1784</v>
      </c>
      <c r="AE1653" s="40" t="s">
        <v>508</v>
      </c>
      <c r="AF1653" s="332" t="s">
        <v>240</v>
      </c>
      <c r="AG1653" s="339" t="s">
        <v>478</v>
      </c>
      <c r="AH1653" s="34">
        <v>30.68</v>
      </c>
      <c r="AI1653" s="111">
        <v>30.68</v>
      </c>
      <c r="AJ1653" s="34" t="s">
        <v>2494</v>
      </c>
      <c r="AK1653" s="114" t="s">
        <v>2463</v>
      </c>
      <c r="AL1653" s="336">
        <v>7.76</v>
      </c>
      <c r="AM1653" s="44">
        <v>68</v>
      </c>
      <c r="AN1653" s="111">
        <v>0.2</v>
      </c>
      <c r="AO1653" s="111">
        <f t="shared" si="67"/>
        <v>1</v>
      </c>
      <c r="AP1653" s="111">
        <v>1</v>
      </c>
      <c r="AQ1653" s="111"/>
      <c r="AR1653" s="335" t="s">
        <v>295</v>
      </c>
      <c r="AS1653" s="111" t="s">
        <v>240</v>
      </c>
      <c r="AT1653" s="111" t="s">
        <v>295</v>
      </c>
      <c r="AU1653" s="111"/>
      <c r="AV1653" s="112" t="s">
        <v>749</v>
      </c>
      <c r="AW1653" s="34"/>
      <c r="AX1653" s="39" t="s">
        <v>2464</v>
      </c>
      <c r="AY1653" s="35">
        <v>7.76</v>
      </c>
      <c r="AZ1653" s="334" t="s">
        <v>240</v>
      </c>
      <c r="BA1653" s="34">
        <v>68</v>
      </c>
      <c r="BB1653" s="34"/>
      <c r="BC1653" s="34">
        <v>0.2</v>
      </c>
      <c r="BD1653" s="34" t="s">
        <v>228</v>
      </c>
      <c r="BE1653" s="34"/>
      <c r="BF1653" s="34"/>
      <c r="BG1653" s="34"/>
      <c r="BH1653" s="35"/>
      <c r="BI1653" s="35"/>
      <c r="BJ1653" s="34">
        <v>100</v>
      </c>
      <c r="BK1653" s="34"/>
      <c r="BL1653" s="34"/>
      <c r="BM1653" s="34"/>
      <c r="BN1653" s="34"/>
      <c r="BO1653" s="34"/>
      <c r="BP1653" s="38"/>
      <c r="BQ1653" s="34">
        <v>68</v>
      </c>
      <c r="BR1653" s="34"/>
      <c r="BS1653" s="34"/>
      <c r="BT1653" s="113" t="s">
        <v>1519</v>
      </c>
      <c r="BU1653" s="34"/>
      <c r="BV1653" s="34"/>
      <c r="BW1653" s="34"/>
      <c r="BX1653" s="34"/>
    </row>
    <row r="1654" spans="1:76" x14ac:dyDescent="0.35">
      <c r="A1654" s="34" t="s">
        <v>1692</v>
      </c>
      <c r="B1654" s="34"/>
      <c r="C1654" s="34"/>
      <c r="D1654" s="34"/>
      <c r="E1654" s="338" t="s">
        <v>2456</v>
      </c>
      <c r="F1654" s="338" t="s">
        <v>2457</v>
      </c>
      <c r="G1654" s="40">
        <v>2008</v>
      </c>
      <c r="H1654" s="39" t="s">
        <v>2458</v>
      </c>
      <c r="I1654" s="39" t="s">
        <v>2497</v>
      </c>
      <c r="J1654" s="39" t="s">
        <v>502</v>
      </c>
      <c r="K1654" s="39" t="s">
        <v>80</v>
      </c>
      <c r="L1654" s="39" t="s">
        <v>119</v>
      </c>
      <c r="N1654" s="39" t="s">
        <v>120</v>
      </c>
      <c r="O1654" s="39" t="s">
        <v>134</v>
      </c>
      <c r="P1654" s="39" t="s">
        <v>135</v>
      </c>
      <c r="Q1654" s="39" t="s">
        <v>136</v>
      </c>
      <c r="R1654" s="35" t="s">
        <v>137</v>
      </c>
      <c r="S1654" s="35" t="s">
        <v>137</v>
      </c>
      <c r="T1654" s="113" t="s">
        <v>2460</v>
      </c>
      <c r="U1654" s="39" t="s">
        <v>28</v>
      </c>
      <c r="V1654" s="34" t="s">
        <v>307</v>
      </c>
      <c r="W1654" s="34" t="s">
        <v>280</v>
      </c>
      <c r="X1654" s="34" t="s">
        <v>332</v>
      </c>
      <c r="Y1654" s="34" t="s">
        <v>2489</v>
      </c>
      <c r="Z1654" s="39" t="s">
        <v>239</v>
      </c>
      <c r="AA1654" s="339"/>
      <c r="AB1654" s="339"/>
      <c r="AC1654" s="40">
        <v>96</v>
      </c>
      <c r="AD1654" s="40" t="s">
        <v>1784</v>
      </c>
      <c r="AE1654" s="40" t="s">
        <v>508</v>
      </c>
      <c r="AF1654" s="332" t="s">
        <v>240</v>
      </c>
      <c r="AG1654" s="339" t="s">
        <v>478</v>
      </c>
      <c r="AH1654" s="34">
        <v>78.83</v>
      </c>
      <c r="AI1654" s="111">
        <v>78.83</v>
      </c>
      <c r="AJ1654" s="34" t="s">
        <v>2498</v>
      </c>
      <c r="AK1654" s="114" t="s">
        <v>2463</v>
      </c>
      <c r="AL1654" s="336">
        <v>7.99</v>
      </c>
      <c r="AM1654" s="44">
        <v>65</v>
      </c>
      <c r="AN1654" s="111">
        <v>15</v>
      </c>
      <c r="AO1654" s="111">
        <f t="shared" si="67"/>
        <v>1</v>
      </c>
      <c r="AP1654" s="111">
        <v>1</v>
      </c>
      <c r="AQ1654" s="111"/>
      <c r="AR1654" s="335" t="s">
        <v>295</v>
      </c>
      <c r="AS1654" s="111" t="s">
        <v>240</v>
      </c>
      <c r="AT1654" s="111" t="s">
        <v>295</v>
      </c>
      <c r="AU1654" s="111"/>
      <c r="AV1654" s="112" t="s">
        <v>749</v>
      </c>
      <c r="AW1654" s="34"/>
      <c r="AX1654" s="39" t="s">
        <v>2464</v>
      </c>
      <c r="AY1654" s="34">
        <v>7.99</v>
      </c>
      <c r="AZ1654" s="334" t="s">
        <v>240</v>
      </c>
      <c r="BA1654" s="34">
        <v>65</v>
      </c>
      <c r="BB1654" s="34"/>
      <c r="BC1654" s="34">
        <v>15</v>
      </c>
      <c r="BD1654" s="34" t="s">
        <v>228</v>
      </c>
      <c r="BE1654" s="34"/>
      <c r="BF1654" s="34"/>
      <c r="BG1654" s="34"/>
      <c r="BH1654" s="34"/>
      <c r="BI1654" s="34"/>
      <c r="BJ1654" s="34">
        <v>100</v>
      </c>
      <c r="BK1654" s="34"/>
      <c r="BL1654" s="34"/>
      <c r="BM1654" s="34"/>
      <c r="BN1654" s="34"/>
      <c r="BO1654" s="34"/>
      <c r="BP1654" s="38"/>
      <c r="BQ1654" s="34">
        <v>68</v>
      </c>
      <c r="BR1654" s="34"/>
      <c r="BS1654" s="34"/>
      <c r="BT1654" s="113" t="s">
        <v>1519</v>
      </c>
      <c r="BU1654" s="34"/>
      <c r="BV1654" s="34"/>
      <c r="BW1654" s="34"/>
      <c r="BX1654" s="34"/>
    </row>
    <row r="1655" spans="1:76" x14ac:dyDescent="0.35">
      <c r="A1655" s="34" t="s">
        <v>1692</v>
      </c>
      <c r="B1655" s="34"/>
      <c r="C1655" s="34"/>
      <c r="D1655" s="34"/>
      <c r="E1655" s="338" t="s">
        <v>2456</v>
      </c>
      <c r="F1655" s="338" t="s">
        <v>2457</v>
      </c>
      <c r="G1655" s="40">
        <v>2008</v>
      </c>
      <c r="H1655" s="39" t="s">
        <v>2458</v>
      </c>
      <c r="I1655" s="39" t="s">
        <v>2499</v>
      </c>
      <c r="J1655" s="39" t="s">
        <v>502</v>
      </c>
      <c r="K1655" s="39" t="s">
        <v>80</v>
      </c>
      <c r="L1655" s="39" t="s">
        <v>119</v>
      </c>
      <c r="N1655" s="39" t="s">
        <v>120</v>
      </c>
      <c r="O1655" s="39" t="s">
        <v>134</v>
      </c>
      <c r="P1655" s="39" t="s">
        <v>135</v>
      </c>
      <c r="Q1655" s="39" t="s">
        <v>136</v>
      </c>
      <c r="R1655" s="35" t="s">
        <v>137</v>
      </c>
      <c r="S1655" s="35" t="s">
        <v>137</v>
      </c>
      <c r="T1655" s="113" t="s">
        <v>2460</v>
      </c>
      <c r="U1655" s="39" t="s">
        <v>28</v>
      </c>
      <c r="V1655" s="34" t="s">
        <v>307</v>
      </c>
      <c r="W1655" s="34" t="s">
        <v>280</v>
      </c>
      <c r="X1655" s="34" t="s">
        <v>332</v>
      </c>
      <c r="Y1655" s="34" t="s">
        <v>2489</v>
      </c>
      <c r="Z1655" s="39" t="s">
        <v>239</v>
      </c>
      <c r="AA1655" s="339"/>
      <c r="AB1655" s="339"/>
      <c r="AC1655" s="40">
        <v>96</v>
      </c>
      <c r="AD1655" s="40" t="s">
        <v>1784</v>
      </c>
      <c r="AE1655" s="40" t="s">
        <v>508</v>
      </c>
      <c r="AF1655" s="332" t="s">
        <v>240</v>
      </c>
      <c r="AG1655" s="339" t="s">
        <v>478</v>
      </c>
      <c r="AH1655" s="34">
        <v>169.78</v>
      </c>
      <c r="AI1655" s="111">
        <v>169.78</v>
      </c>
      <c r="AJ1655" s="34" t="s">
        <v>2500</v>
      </c>
      <c r="AK1655" s="114" t="s">
        <v>2463</v>
      </c>
      <c r="AL1655" s="336">
        <v>7.96</v>
      </c>
      <c r="AM1655" s="44">
        <v>66</v>
      </c>
      <c r="AN1655" s="111">
        <v>30</v>
      </c>
      <c r="AO1655" s="111">
        <f t="shared" si="67"/>
        <v>1</v>
      </c>
      <c r="AP1655" s="111">
        <v>1</v>
      </c>
      <c r="AQ1655" s="111"/>
      <c r="AR1655" s="335" t="s">
        <v>295</v>
      </c>
      <c r="AS1655" s="111" t="s">
        <v>240</v>
      </c>
      <c r="AT1655" s="111" t="s">
        <v>295</v>
      </c>
      <c r="AU1655" s="111"/>
      <c r="AV1655" s="112" t="s">
        <v>749</v>
      </c>
      <c r="AW1655" s="34"/>
      <c r="AX1655" s="39" t="s">
        <v>2464</v>
      </c>
      <c r="AY1655" s="34">
        <v>7.96</v>
      </c>
      <c r="AZ1655" s="334" t="s">
        <v>240</v>
      </c>
      <c r="BA1655" s="34">
        <v>66</v>
      </c>
      <c r="BB1655" s="34"/>
      <c r="BC1655" s="34">
        <v>30</v>
      </c>
      <c r="BD1655" s="34" t="s">
        <v>228</v>
      </c>
      <c r="BE1655" s="34"/>
      <c r="BF1655" s="34"/>
      <c r="BG1655" s="34"/>
      <c r="BH1655" s="34"/>
      <c r="BI1655" s="34"/>
      <c r="BJ1655" s="34">
        <v>100</v>
      </c>
      <c r="BK1655" s="34"/>
      <c r="BL1655" s="34"/>
      <c r="BM1655" s="34"/>
      <c r="BN1655" s="34"/>
      <c r="BO1655" s="34"/>
      <c r="BP1655" s="38"/>
      <c r="BQ1655" s="34">
        <v>65</v>
      </c>
      <c r="BR1655" s="34"/>
      <c r="BS1655" s="34"/>
      <c r="BT1655" s="113" t="s">
        <v>1519</v>
      </c>
      <c r="BU1655" s="34"/>
      <c r="BV1655" s="34"/>
      <c r="BW1655" s="34"/>
      <c r="BX1655" s="34"/>
    </row>
    <row r="1656" spans="1:76" x14ac:dyDescent="0.35">
      <c r="A1656" s="34" t="s">
        <v>1692</v>
      </c>
      <c r="B1656" s="34"/>
      <c r="C1656" s="34"/>
      <c r="D1656" s="34"/>
      <c r="E1656" s="338" t="s">
        <v>2456</v>
      </c>
      <c r="F1656" s="338" t="s">
        <v>2457</v>
      </c>
      <c r="G1656" s="40">
        <v>2008</v>
      </c>
      <c r="H1656" s="39" t="s">
        <v>2458</v>
      </c>
      <c r="I1656" s="39" t="s">
        <v>2501</v>
      </c>
      <c r="J1656" s="39" t="s">
        <v>502</v>
      </c>
      <c r="K1656" s="39" t="s">
        <v>80</v>
      </c>
      <c r="L1656" s="39" t="s">
        <v>119</v>
      </c>
      <c r="N1656" s="39" t="s">
        <v>120</v>
      </c>
      <c r="O1656" s="39" t="s">
        <v>134</v>
      </c>
      <c r="P1656" s="39" t="s">
        <v>135</v>
      </c>
      <c r="Q1656" s="39" t="s">
        <v>136</v>
      </c>
      <c r="R1656" s="35" t="s">
        <v>137</v>
      </c>
      <c r="S1656" s="35" t="s">
        <v>137</v>
      </c>
      <c r="T1656" s="113" t="s">
        <v>2460</v>
      </c>
      <c r="U1656" s="39" t="s">
        <v>28</v>
      </c>
      <c r="V1656" s="34" t="s">
        <v>307</v>
      </c>
      <c r="W1656" s="34" t="s">
        <v>280</v>
      </c>
      <c r="X1656" s="34" t="s">
        <v>332</v>
      </c>
      <c r="Y1656" s="34" t="s">
        <v>2489</v>
      </c>
      <c r="Z1656" s="39" t="s">
        <v>239</v>
      </c>
      <c r="AA1656" s="339"/>
      <c r="AB1656" s="339"/>
      <c r="AC1656" s="40">
        <v>96</v>
      </c>
      <c r="AD1656" s="40" t="s">
        <v>1784</v>
      </c>
      <c r="AE1656" s="40" t="s">
        <v>508</v>
      </c>
      <c r="AF1656" s="332" t="s">
        <v>240</v>
      </c>
      <c r="AG1656" s="339" t="s">
        <v>478</v>
      </c>
      <c r="AH1656" s="34">
        <v>30.68</v>
      </c>
      <c r="AI1656" s="111">
        <v>30.68</v>
      </c>
      <c r="AJ1656" s="34" t="s">
        <v>2494</v>
      </c>
      <c r="AK1656" s="114" t="s">
        <v>2463</v>
      </c>
      <c r="AL1656" s="336">
        <v>7.76</v>
      </c>
      <c r="AM1656" s="44">
        <v>68</v>
      </c>
      <c r="AN1656" s="111">
        <v>0.2</v>
      </c>
      <c r="AO1656" s="111">
        <f t="shared" si="67"/>
        <v>1</v>
      </c>
      <c r="AP1656" s="111">
        <v>1</v>
      </c>
      <c r="AQ1656" s="111"/>
      <c r="AR1656" s="335" t="s">
        <v>295</v>
      </c>
      <c r="AS1656" s="111" t="s">
        <v>240</v>
      </c>
      <c r="AT1656" s="111" t="s">
        <v>295</v>
      </c>
      <c r="AU1656" s="111"/>
      <c r="AV1656" s="112" t="s">
        <v>749</v>
      </c>
      <c r="AW1656" s="34"/>
      <c r="AX1656" s="39" t="s">
        <v>2464</v>
      </c>
      <c r="AY1656" s="35">
        <v>7.76</v>
      </c>
      <c r="AZ1656" s="334" t="s">
        <v>240</v>
      </c>
      <c r="BA1656" s="34">
        <v>68</v>
      </c>
      <c r="BB1656" s="34"/>
      <c r="BC1656" s="34">
        <v>0.2</v>
      </c>
      <c r="BD1656" s="34" t="s">
        <v>228</v>
      </c>
      <c r="BE1656" s="34"/>
      <c r="BF1656" s="34"/>
      <c r="BG1656" s="34"/>
      <c r="BH1656" s="35"/>
      <c r="BI1656" s="35"/>
      <c r="BJ1656" s="34">
        <v>100</v>
      </c>
      <c r="BK1656" s="34"/>
      <c r="BL1656" s="34"/>
      <c r="BM1656" s="34"/>
      <c r="BN1656" s="34"/>
      <c r="BO1656" s="34"/>
      <c r="BP1656" s="38"/>
      <c r="BQ1656" s="34">
        <v>68</v>
      </c>
      <c r="BR1656" s="34"/>
      <c r="BS1656" s="34"/>
      <c r="BT1656" s="113" t="s">
        <v>1519</v>
      </c>
      <c r="BU1656" s="34"/>
      <c r="BV1656" s="34"/>
      <c r="BW1656" s="34"/>
      <c r="BX1656" s="34"/>
    </row>
    <row r="1657" spans="1:76" x14ac:dyDescent="0.35">
      <c r="A1657" s="34" t="s">
        <v>1692</v>
      </c>
      <c r="B1657" s="34"/>
      <c r="C1657" s="34"/>
      <c r="D1657" s="34"/>
      <c r="E1657" s="338" t="s">
        <v>2456</v>
      </c>
      <c r="F1657" s="338" t="s">
        <v>2457</v>
      </c>
      <c r="G1657" s="40">
        <v>2008</v>
      </c>
      <c r="H1657" s="39" t="s">
        <v>2458</v>
      </c>
      <c r="I1657" s="39" t="s">
        <v>2502</v>
      </c>
      <c r="J1657" s="39" t="s">
        <v>502</v>
      </c>
      <c r="K1657" s="39" t="s">
        <v>80</v>
      </c>
      <c r="L1657" s="39" t="s">
        <v>119</v>
      </c>
      <c r="N1657" s="39" t="s">
        <v>120</v>
      </c>
      <c r="O1657" s="39" t="s">
        <v>134</v>
      </c>
      <c r="P1657" s="39" t="s">
        <v>135</v>
      </c>
      <c r="Q1657" s="39" t="s">
        <v>136</v>
      </c>
      <c r="R1657" s="35" t="s">
        <v>137</v>
      </c>
      <c r="S1657" s="35" t="s">
        <v>137</v>
      </c>
      <c r="T1657" s="113" t="s">
        <v>2460</v>
      </c>
      <c r="U1657" s="39" t="s">
        <v>28</v>
      </c>
      <c r="V1657" s="34" t="s">
        <v>307</v>
      </c>
      <c r="W1657" s="34" t="s">
        <v>280</v>
      </c>
      <c r="X1657" s="34" t="s">
        <v>332</v>
      </c>
      <c r="Y1657" s="34" t="s">
        <v>2489</v>
      </c>
      <c r="Z1657" s="39" t="s">
        <v>239</v>
      </c>
      <c r="AA1657" s="339"/>
      <c r="AB1657" s="339"/>
      <c r="AC1657" s="40">
        <v>96</v>
      </c>
      <c r="AD1657" s="40" t="s">
        <v>1784</v>
      </c>
      <c r="AE1657" s="40" t="s">
        <v>508</v>
      </c>
      <c r="AF1657" s="332" t="s">
        <v>240</v>
      </c>
      <c r="AG1657" s="339" t="s">
        <v>478</v>
      </c>
      <c r="AH1657" s="34">
        <v>26.08</v>
      </c>
      <c r="AI1657" s="111">
        <v>26.08</v>
      </c>
      <c r="AJ1657" s="34" t="s">
        <v>2503</v>
      </c>
      <c r="AK1657" s="114" t="s">
        <v>2463</v>
      </c>
      <c r="AL1657" s="336">
        <v>7.78</v>
      </c>
      <c r="AM1657" s="44">
        <v>151</v>
      </c>
      <c r="AN1657" s="111">
        <v>0.2</v>
      </c>
      <c r="AO1657" s="111">
        <f t="shared" si="67"/>
        <v>1</v>
      </c>
      <c r="AP1657" s="111">
        <v>1</v>
      </c>
      <c r="AQ1657" s="111"/>
      <c r="AR1657" s="335" t="s">
        <v>295</v>
      </c>
      <c r="AS1657" s="111" t="s">
        <v>240</v>
      </c>
      <c r="AT1657" s="111" t="s">
        <v>295</v>
      </c>
      <c r="AU1657" s="111"/>
      <c r="AV1657" s="112" t="s">
        <v>749</v>
      </c>
      <c r="AW1657" s="34"/>
      <c r="AX1657" s="39" t="s">
        <v>2464</v>
      </c>
      <c r="AY1657" s="34">
        <v>7.78</v>
      </c>
      <c r="AZ1657" s="334" t="s">
        <v>240</v>
      </c>
      <c r="BA1657" s="34">
        <v>151</v>
      </c>
      <c r="BB1657" s="34"/>
      <c r="BC1657" s="34">
        <v>0.2</v>
      </c>
      <c r="BD1657" s="34" t="s">
        <v>228</v>
      </c>
      <c r="BE1657" s="34"/>
      <c r="BF1657" s="34"/>
      <c r="BG1657" s="34"/>
      <c r="BH1657" s="34"/>
      <c r="BI1657" s="34"/>
      <c r="BJ1657" s="34">
        <v>100</v>
      </c>
      <c r="BK1657" s="34"/>
      <c r="BL1657" s="34"/>
      <c r="BM1657" s="34"/>
      <c r="BN1657" s="34"/>
      <c r="BO1657" s="34"/>
      <c r="BP1657" s="38"/>
      <c r="BQ1657" s="34">
        <v>65</v>
      </c>
      <c r="BR1657" s="34"/>
      <c r="BS1657" s="34"/>
      <c r="BT1657" s="113" t="s">
        <v>1519</v>
      </c>
      <c r="BU1657" s="34"/>
      <c r="BV1657" s="34"/>
      <c r="BW1657" s="34"/>
      <c r="BX1657" s="34"/>
    </row>
    <row r="1658" spans="1:76" x14ac:dyDescent="0.35">
      <c r="A1658" s="34" t="s">
        <v>1692</v>
      </c>
      <c r="B1658" s="34"/>
      <c r="C1658" s="34"/>
      <c r="D1658" s="34"/>
      <c r="E1658" s="338" t="s">
        <v>2456</v>
      </c>
      <c r="F1658" s="338" t="s">
        <v>2457</v>
      </c>
      <c r="G1658" s="40">
        <v>2008</v>
      </c>
      <c r="H1658" s="39" t="s">
        <v>2458</v>
      </c>
      <c r="I1658" s="39" t="s">
        <v>2504</v>
      </c>
      <c r="J1658" s="39" t="s">
        <v>502</v>
      </c>
      <c r="K1658" s="39" t="s">
        <v>80</v>
      </c>
      <c r="L1658" s="39" t="s">
        <v>119</v>
      </c>
      <c r="N1658" s="39" t="s">
        <v>120</v>
      </c>
      <c r="O1658" s="39" t="s">
        <v>134</v>
      </c>
      <c r="P1658" s="39" t="s">
        <v>135</v>
      </c>
      <c r="Q1658" s="39" t="s">
        <v>136</v>
      </c>
      <c r="R1658" s="35" t="s">
        <v>137</v>
      </c>
      <c r="S1658" s="35" t="s">
        <v>137</v>
      </c>
      <c r="T1658" s="113" t="s">
        <v>2460</v>
      </c>
      <c r="U1658" s="39" t="s">
        <v>28</v>
      </c>
      <c r="V1658" s="34" t="s">
        <v>307</v>
      </c>
      <c r="W1658" s="34" t="s">
        <v>280</v>
      </c>
      <c r="X1658" s="34" t="s">
        <v>332</v>
      </c>
      <c r="Y1658" s="34" t="s">
        <v>2489</v>
      </c>
      <c r="Z1658" s="39" t="s">
        <v>239</v>
      </c>
      <c r="AA1658" s="339"/>
      <c r="AB1658" s="339"/>
      <c r="AC1658" s="40">
        <v>96</v>
      </c>
      <c r="AD1658" s="40" t="s">
        <v>1784</v>
      </c>
      <c r="AE1658" s="40" t="s">
        <v>508</v>
      </c>
      <c r="AF1658" s="332" t="s">
        <v>240</v>
      </c>
      <c r="AG1658" s="339" t="s">
        <v>478</v>
      </c>
      <c r="AH1658" s="34">
        <v>29.36</v>
      </c>
      <c r="AI1658" s="111">
        <v>29.36</v>
      </c>
      <c r="AJ1658" s="34" t="s">
        <v>2505</v>
      </c>
      <c r="AK1658" s="114" t="s">
        <v>2463</v>
      </c>
      <c r="AL1658" s="336">
        <v>7.6</v>
      </c>
      <c r="AM1658" s="44">
        <v>327</v>
      </c>
      <c r="AN1658" s="111">
        <v>0.2</v>
      </c>
      <c r="AO1658" s="111">
        <f t="shared" si="67"/>
        <v>1</v>
      </c>
      <c r="AP1658" s="111">
        <v>1</v>
      </c>
      <c r="AQ1658" s="111"/>
      <c r="AR1658" s="335" t="s">
        <v>295</v>
      </c>
      <c r="AS1658" s="111" t="s">
        <v>240</v>
      </c>
      <c r="AT1658" s="111" t="s">
        <v>295</v>
      </c>
      <c r="AU1658" s="111"/>
      <c r="AV1658" s="112" t="s">
        <v>749</v>
      </c>
      <c r="AW1658" s="34"/>
      <c r="AX1658" s="39" t="s">
        <v>2464</v>
      </c>
      <c r="AY1658" s="34">
        <v>7.6</v>
      </c>
      <c r="AZ1658" s="334" t="s">
        <v>240</v>
      </c>
      <c r="BA1658" s="34">
        <v>327</v>
      </c>
      <c r="BB1658" s="34"/>
      <c r="BC1658" s="34">
        <v>0.2</v>
      </c>
      <c r="BD1658" s="34" t="s">
        <v>228</v>
      </c>
      <c r="BE1658" s="34"/>
      <c r="BF1658" s="34"/>
      <c r="BG1658" s="34"/>
      <c r="BH1658" s="34"/>
      <c r="BI1658" s="34"/>
      <c r="BJ1658" s="34">
        <v>100</v>
      </c>
      <c r="BK1658" s="34"/>
      <c r="BL1658" s="34"/>
      <c r="BM1658" s="34"/>
      <c r="BN1658" s="34"/>
      <c r="BO1658" s="34"/>
      <c r="BP1658" s="38"/>
      <c r="BQ1658" s="34">
        <v>63</v>
      </c>
      <c r="BR1658" s="34"/>
      <c r="BS1658" s="34"/>
      <c r="BT1658" s="113"/>
      <c r="BU1658" s="34"/>
      <c r="BV1658" s="34"/>
      <c r="BW1658" s="34"/>
      <c r="BX1658" s="34"/>
    </row>
    <row r="1659" spans="1:76" x14ac:dyDescent="0.35">
      <c r="A1659" s="34" t="s">
        <v>324</v>
      </c>
      <c r="B1659" s="34"/>
      <c r="C1659" s="34"/>
      <c r="D1659" s="34"/>
      <c r="E1659" s="34" t="s">
        <v>784</v>
      </c>
      <c r="F1659" s="34" t="s">
        <v>785</v>
      </c>
      <c r="G1659" s="41">
        <v>1991</v>
      </c>
      <c r="H1659" s="34"/>
      <c r="I1659" s="34"/>
      <c r="J1659" s="34"/>
      <c r="K1659" s="39" t="s">
        <v>80</v>
      </c>
      <c r="L1659" s="39" t="s">
        <v>89</v>
      </c>
      <c r="M1659" s="39" t="s">
        <v>90</v>
      </c>
      <c r="N1659" s="39" t="s">
        <v>91</v>
      </c>
      <c r="O1659" s="39" t="s">
        <v>2506</v>
      </c>
      <c r="P1659" s="39" t="s">
        <v>2507</v>
      </c>
      <c r="Q1659" s="39" t="s">
        <v>2508</v>
      </c>
      <c r="R1659" s="35" t="s">
        <v>2509</v>
      </c>
      <c r="S1659" s="35" t="s">
        <v>2509</v>
      </c>
      <c r="T1659" s="35" t="s">
        <v>2510</v>
      </c>
      <c r="U1659" s="39" t="s">
        <v>31</v>
      </c>
      <c r="V1659" s="35" t="s">
        <v>31</v>
      </c>
      <c r="W1659" s="34" t="s">
        <v>280</v>
      </c>
      <c r="X1659" s="35" t="s">
        <v>327</v>
      </c>
      <c r="Y1659" s="35" t="s">
        <v>327</v>
      </c>
      <c r="Z1659" s="39" t="s">
        <v>239</v>
      </c>
      <c r="AA1659" s="343"/>
      <c r="AB1659" s="34"/>
      <c r="AC1659" s="41">
        <v>72</v>
      </c>
      <c r="AD1659" s="41" t="s">
        <v>240</v>
      </c>
      <c r="AE1659" s="41" t="s">
        <v>508</v>
      </c>
      <c r="AF1659" s="332" t="s">
        <v>240</v>
      </c>
      <c r="AG1659" s="34"/>
      <c r="AH1659" s="343">
        <v>85</v>
      </c>
      <c r="AI1659" s="111">
        <v>85</v>
      </c>
      <c r="AJ1659" s="350"/>
      <c r="AK1659" s="35" t="s">
        <v>748</v>
      </c>
      <c r="AL1659" s="336">
        <v>6</v>
      </c>
      <c r="AM1659" s="34">
        <v>31.1126</v>
      </c>
      <c r="AN1659" s="111">
        <v>0.25</v>
      </c>
      <c r="AO1659" s="111">
        <v>2</v>
      </c>
      <c r="AP1659" s="111">
        <v>1</v>
      </c>
      <c r="AQ1659" s="111" t="s">
        <v>704</v>
      </c>
      <c r="AR1659" s="335" t="s">
        <v>295</v>
      </c>
      <c r="AS1659" s="111" t="s">
        <v>295</v>
      </c>
      <c r="AT1659" s="111" t="s">
        <v>295</v>
      </c>
      <c r="AU1659" s="111"/>
      <c r="AV1659" s="34" t="s">
        <v>510</v>
      </c>
      <c r="AW1659" s="34"/>
      <c r="AX1659" s="34">
        <v>27</v>
      </c>
      <c r="AY1659" s="34">
        <v>6</v>
      </c>
      <c r="AZ1659" s="334" t="s">
        <v>240</v>
      </c>
      <c r="BA1659" s="34" t="s">
        <v>2511</v>
      </c>
      <c r="BB1659" s="34"/>
      <c r="BC1659" s="34" t="s">
        <v>1478</v>
      </c>
      <c r="BD1659" s="34"/>
      <c r="BE1659" s="34"/>
      <c r="BF1659" s="34"/>
      <c r="BG1659" s="34" t="s">
        <v>933</v>
      </c>
      <c r="BH1659" s="34"/>
      <c r="BI1659" s="34"/>
      <c r="BJ1659" s="34"/>
      <c r="BK1659" s="34">
        <v>2.4</v>
      </c>
      <c r="BL1659" s="34">
        <v>6.1</v>
      </c>
      <c r="BM1659" s="34"/>
      <c r="BN1659" s="34"/>
      <c r="BO1659" s="34"/>
      <c r="BP1659" s="38"/>
      <c r="BQ1659" s="34">
        <v>5</v>
      </c>
      <c r="BR1659" s="34"/>
      <c r="BS1659" s="34"/>
      <c r="BT1659" s="342">
        <v>0.82</v>
      </c>
      <c r="BU1659" s="34" t="s">
        <v>324</v>
      </c>
      <c r="BV1659" s="34"/>
      <c r="BW1659" s="34"/>
      <c r="BX1659" s="34"/>
    </row>
    <row r="1660" spans="1:76" x14ac:dyDescent="0.35">
      <c r="E1660" s="39" t="s">
        <v>311</v>
      </c>
      <c r="F1660" s="39" t="s">
        <v>700</v>
      </c>
      <c r="G1660" s="39">
        <v>2007</v>
      </c>
      <c r="H1660" s="39" t="s">
        <v>701</v>
      </c>
      <c r="I1660" s="39" t="s">
        <v>702</v>
      </c>
      <c r="K1660" s="39" t="s">
        <v>80</v>
      </c>
      <c r="L1660" s="39" t="s">
        <v>119</v>
      </c>
      <c r="N1660" s="39" t="s">
        <v>687</v>
      </c>
      <c r="O1660" s="39" t="s">
        <v>688</v>
      </c>
      <c r="P1660" s="39" t="s">
        <v>689</v>
      </c>
      <c r="Q1660" s="39" t="s">
        <v>2512</v>
      </c>
      <c r="R1660" s="39" t="s">
        <v>2513</v>
      </c>
      <c r="S1660" s="39" t="s">
        <v>2513</v>
      </c>
      <c r="T1660" s="39" t="s">
        <v>2514</v>
      </c>
      <c r="U1660" s="39" t="s">
        <v>28</v>
      </c>
      <c r="V1660" s="39" t="s">
        <v>307</v>
      </c>
      <c r="W1660" s="34" t="s">
        <v>280</v>
      </c>
      <c r="X1660" s="39" t="s">
        <v>693</v>
      </c>
      <c r="Y1660" s="39" t="s">
        <v>693</v>
      </c>
      <c r="Z1660" s="39" t="s">
        <v>239</v>
      </c>
      <c r="AA1660" s="39" t="s">
        <v>703</v>
      </c>
      <c r="AB1660" s="39">
        <v>1</v>
      </c>
      <c r="AC1660" s="332">
        <f>AB1660*24</f>
        <v>24</v>
      </c>
      <c r="AD1660" s="332" t="s">
        <v>240</v>
      </c>
      <c r="AE1660" s="332" t="s">
        <v>477</v>
      </c>
      <c r="AF1660" s="332" t="s">
        <v>240</v>
      </c>
      <c r="AG1660" s="39" t="s">
        <v>478</v>
      </c>
      <c r="AH1660" s="39">
        <v>14</v>
      </c>
      <c r="AI1660" s="111">
        <v>14</v>
      </c>
      <c r="AL1660" s="336">
        <v>8.4</v>
      </c>
      <c r="AM1660" s="44">
        <v>177</v>
      </c>
      <c r="AN1660" s="111">
        <v>0.3</v>
      </c>
      <c r="AO1660" s="111">
        <v>2</v>
      </c>
      <c r="AP1660" s="111">
        <v>2</v>
      </c>
      <c r="AQ1660" s="111" t="s">
        <v>704</v>
      </c>
      <c r="AR1660" s="335" t="s">
        <v>295</v>
      </c>
      <c r="AS1660" s="111" t="s">
        <v>295</v>
      </c>
      <c r="AT1660" s="111" t="s">
        <v>295</v>
      </c>
      <c r="AU1660" s="111"/>
      <c r="AW1660" s="39" t="s">
        <v>705</v>
      </c>
      <c r="AY1660" s="39">
        <v>8.4</v>
      </c>
      <c r="AZ1660" s="334" t="s">
        <v>240</v>
      </c>
      <c r="BA1660" s="39">
        <v>177</v>
      </c>
      <c r="BD1660" s="39" t="s">
        <v>496</v>
      </c>
      <c r="BG1660" s="39" t="s">
        <v>706</v>
      </c>
      <c r="BH1660" s="39">
        <v>589</v>
      </c>
      <c r="BQ1660" s="39">
        <v>121</v>
      </c>
      <c r="BR1660" s="53"/>
      <c r="BS1660" s="53"/>
      <c r="BT1660" s="53"/>
      <c r="BU1660" s="53"/>
    </row>
    <row r="1661" spans="1:76" x14ac:dyDescent="0.35">
      <c r="A1661" s="34" t="s">
        <v>1447</v>
      </c>
      <c r="B1661" s="34"/>
      <c r="C1661" s="34"/>
      <c r="D1661" s="34"/>
      <c r="E1661" s="34" t="s">
        <v>264</v>
      </c>
      <c r="F1661" s="34" t="s">
        <v>264</v>
      </c>
      <c r="G1661" s="41">
        <v>2017</v>
      </c>
      <c r="H1661" s="34"/>
      <c r="I1661" s="34"/>
      <c r="J1661" s="34"/>
      <c r="K1661" s="39" t="s">
        <v>80</v>
      </c>
      <c r="L1661" s="39" t="s">
        <v>119</v>
      </c>
      <c r="M1661" s="35"/>
      <c r="N1661" s="35" t="s">
        <v>120</v>
      </c>
      <c r="O1661" s="39" t="s">
        <v>2515</v>
      </c>
      <c r="P1661" s="39" t="s">
        <v>2516</v>
      </c>
      <c r="Q1661" s="39" t="s">
        <v>2517</v>
      </c>
      <c r="R1661" s="35" t="s">
        <v>266</v>
      </c>
      <c r="S1661" s="35" t="s">
        <v>266</v>
      </c>
      <c r="T1661" s="35" t="s">
        <v>2518</v>
      </c>
      <c r="U1661" s="39" t="s">
        <v>28</v>
      </c>
      <c r="V1661" s="34" t="s">
        <v>307</v>
      </c>
      <c r="W1661" s="34" t="s">
        <v>892</v>
      </c>
      <c r="X1661" s="34"/>
      <c r="Y1661" s="34"/>
      <c r="Z1661" s="39" t="s">
        <v>239</v>
      </c>
      <c r="AA1661" s="34"/>
      <c r="AB1661" s="34"/>
      <c r="AC1661" s="41">
        <v>96</v>
      </c>
      <c r="AD1661" s="41" t="s">
        <v>1784</v>
      </c>
      <c r="AE1661" s="41" t="s">
        <v>477</v>
      </c>
      <c r="AF1661" s="332" t="s">
        <v>240</v>
      </c>
      <c r="AG1661" s="34"/>
      <c r="AH1661" s="34">
        <v>17</v>
      </c>
      <c r="AI1661" s="111">
        <v>17</v>
      </c>
      <c r="AJ1661" s="34"/>
      <c r="AK1661" s="34" t="s">
        <v>1592</v>
      </c>
      <c r="AL1661" s="116">
        <v>6.86</v>
      </c>
      <c r="AM1661" s="116">
        <f t="shared" ref="AM1661:AM1668" si="68">2.497*BK1661+4.118*BL1661</f>
        <v>14.15823</v>
      </c>
      <c r="AN1661" s="111">
        <v>0.3</v>
      </c>
      <c r="AO1661" s="335">
        <v>3</v>
      </c>
      <c r="AP1661" s="335">
        <v>2</v>
      </c>
      <c r="AQ1661" s="111" t="s">
        <v>704</v>
      </c>
      <c r="AR1661" s="335" t="s">
        <v>295</v>
      </c>
      <c r="AS1661" s="335" t="s">
        <v>240</v>
      </c>
      <c r="AT1661" s="335" t="s">
        <v>240</v>
      </c>
      <c r="AU1661" s="111"/>
      <c r="AV1661" s="34"/>
      <c r="AW1661" s="34"/>
      <c r="AX1661" s="34">
        <v>19.7</v>
      </c>
      <c r="AY1661" s="336">
        <v>6.86</v>
      </c>
      <c r="AZ1661" s="334" t="s">
        <v>240</v>
      </c>
      <c r="BA1661" s="34"/>
      <c r="BB1661" s="34"/>
      <c r="BC1661" s="34">
        <v>0.3</v>
      </c>
      <c r="BD1661" s="34"/>
      <c r="BE1661" s="34"/>
      <c r="BF1661" s="34"/>
      <c r="BG1661" s="34"/>
      <c r="BH1661" s="34"/>
      <c r="BI1661" s="34"/>
      <c r="BJ1661">
        <v>10</v>
      </c>
      <c r="BK1661" s="34">
        <v>2.85</v>
      </c>
      <c r="BL1661" s="34">
        <v>1.71</v>
      </c>
      <c r="BM1661" s="34">
        <v>4.0999999999999996</v>
      </c>
      <c r="BN1661" s="34">
        <v>2.7</v>
      </c>
      <c r="BO1661" s="34">
        <v>1</v>
      </c>
      <c r="BP1661" s="38">
        <v>3.8</v>
      </c>
      <c r="BQ1661" s="34"/>
      <c r="BR1661" s="51" t="s">
        <v>1593</v>
      </c>
      <c r="BS1661" s="34"/>
      <c r="BT1661" s="34" t="s">
        <v>1594</v>
      </c>
      <c r="BU1661" s="34"/>
      <c r="BV1661" s="34"/>
      <c r="BW1661" s="34"/>
      <c r="BX1661" s="34"/>
    </row>
    <row r="1662" spans="1:76" x14ac:dyDescent="0.35">
      <c r="A1662" s="34" t="s">
        <v>1447</v>
      </c>
      <c r="B1662" s="34"/>
      <c r="C1662" s="34"/>
      <c r="D1662" s="34"/>
      <c r="E1662" s="34" t="s">
        <v>264</v>
      </c>
      <c r="F1662" s="34" t="s">
        <v>264</v>
      </c>
      <c r="G1662" s="41">
        <v>2017</v>
      </c>
      <c r="H1662" s="34"/>
      <c r="I1662" s="34"/>
      <c r="J1662" s="34"/>
      <c r="K1662" s="39" t="s">
        <v>80</v>
      </c>
      <c r="L1662" s="39" t="s">
        <v>119</v>
      </c>
      <c r="M1662" s="35"/>
      <c r="N1662" s="35" t="s">
        <v>120</v>
      </c>
      <c r="O1662" s="39" t="s">
        <v>2515</v>
      </c>
      <c r="P1662" s="39" t="s">
        <v>2516</v>
      </c>
      <c r="Q1662" s="39" t="s">
        <v>2517</v>
      </c>
      <c r="R1662" s="35" t="s">
        <v>266</v>
      </c>
      <c r="S1662" s="35" t="s">
        <v>266</v>
      </c>
      <c r="T1662" s="35" t="s">
        <v>2518</v>
      </c>
      <c r="U1662" s="39" t="s">
        <v>28</v>
      </c>
      <c r="V1662" s="34" t="s">
        <v>307</v>
      </c>
      <c r="W1662" s="34" t="s">
        <v>892</v>
      </c>
      <c r="X1662" s="34"/>
      <c r="Y1662" s="34"/>
      <c r="Z1662" s="39" t="s">
        <v>239</v>
      </c>
      <c r="AA1662" s="34"/>
      <c r="AB1662" s="34"/>
      <c r="AC1662" s="41">
        <v>96</v>
      </c>
      <c r="AD1662" s="41" t="s">
        <v>1784</v>
      </c>
      <c r="AE1662" s="41" t="s">
        <v>477</v>
      </c>
      <c r="AF1662" s="332" t="s">
        <v>240</v>
      </c>
      <c r="AG1662" s="34"/>
      <c r="AH1662" s="34">
        <v>36</v>
      </c>
      <c r="AI1662" s="111">
        <v>36</v>
      </c>
      <c r="AJ1662" s="34"/>
      <c r="AK1662" s="34" t="s">
        <v>1592</v>
      </c>
      <c r="AL1662" s="116">
        <v>7.06</v>
      </c>
      <c r="AM1662" s="116">
        <f t="shared" si="68"/>
        <v>14.15823</v>
      </c>
      <c r="AN1662" s="111">
        <v>1.3</v>
      </c>
      <c r="AO1662" s="335">
        <v>3</v>
      </c>
      <c r="AP1662" s="335">
        <v>2</v>
      </c>
      <c r="AQ1662" s="111" t="s">
        <v>704</v>
      </c>
      <c r="AR1662" s="335" t="s">
        <v>295</v>
      </c>
      <c r="AS1662" s="335" t="s">
        <v>240</v>
      </c>
      <c r="AT1662" s="335" t="s">
        <v>240</v>
      </c>
      <c r="AU1662" s="111"/>
      <c r="AV1662" s="34"/>
      <c r="AW1662" s="34"/>
      <c r="AX1662" s="34">
        <v>19.5</v>
      </c>
      <c r="AY1662" s="336">
        <v>7.06</v>
      </c>
      <c r="AZ1662" s="334" t="s">
        <v>240</v>
      </c>
      <c r="BA1662" s="34"/>
      <c r="BB1662" s="34"/>
      <c r="BC1662" s="34">
        <v>1.3</v>
      </c>
      <c r="BD1662" s="351" t="s">
        <v>1595</v>
      </c>
      <c r="BE1662" s="34"/>
      <c r="BF1662" s="34"/>
      <c r="BG1662" s="34"/>
      <c r="BH1662" s="34"/>
      <c r="BI1662" s="34"/>
      <c r="BJ1662">
        <v>79</v>
      </c>
      <c r="BK1662" s="34">
        <v>2.85</v>
      </c>
      <c r="BL1662" s="34">
        <v>1.71</v>
      </c>
      <c r="BM1662" s="34">
        <v>4.0999999999999996</v>
      </c>
      <c r="BN1662" s="34">
        <v>2.7</v>
      </c>
      <c r="BO1662" s="34">
        <v>1</v>
      </c>
      <c r="BP1662" s="38">
        <v>3.8</v>
      </c>
      <c r="BQ1662" s="34"/>
      <c r="BR1662" s="51" t="s">
        <v>1593</v>
      </c>
      <c r="BS1662" s="34"/>
      <c r="BT1662" s="34" t="s">
        <v>1594</v>
      </c>
      <c r="BU1662" s="34"/>
      <c r="BV1662" s="34"/>
      <c r="BW1662" s="34"/>
      <c r="BX1662" s="34"/>
    </row>
    <row r="1663" spans="1:76" x14ac:dyDescent="0.35">
      <c r="A1663" s="34" t="s">
        <v>1447</v>
      </c>
      <c r="B1663" s="34"/>
      <c r="C1663" s="34"/>
      <c r="D1663" s="34"/>
      <c r="E1663" s="34" t="s">
        <v>264</v>
      </c>
      <c r="F1663" s="34" t="s">
        <v>264</v>
      </c>
      <c r="G1663" s="41">
        <v>2017</v>
      </c>
      <c r="H1663" s="34"/>
      <c r="I1663" s="34"/>
      <c r="J1663" s="34"/>
      <c r="K1663" s="39" t="s">
        <v>80</v>
      </c>
      <c r="L1663" s="39" t="s">
        <v>119</v>
      </c>
      <c r="M1663" s="35"/>
      <c r="N1663" s="35" t="s">
        <v>120</v>
      </c>
      <c r="O1663" s="39" t="s">
        <v>2515</v>
      </c>
      <c r="P1663" s="39" t="s">
        <v>2516</v>
      </c>
      <c r="Q1663" s="39" t="s">
        <v>2517</v>
      </c>
      <c r="R1663" s="35" t="s">
        <v>266</v>
      </c>
      <c r="S1663" s="35" t="s">
        <v>266</v>
      </c>
      <c r="T1663" s="35" t="s">
        <v>2518</v>
      </c>
      <c r="U1663" s="39" t="s">
        <v>28</v>
      </c>
      <c r="V1663" s="34" t="s">
        <v>307</v>
      </c>
      <c r="W1663" s="34" t="s">
        <v>892</v>
      </c>
      <c r="X1663" s="34"/>
      <c r="Y1663" s="34"/>
      <c r="Z1663" s="39" t="s">
        <v>239</v>
      </c>
      <c r="AA1663" s="34"/>
      <c r="AB1663" s="34"/>
      <c r="AC1663" s="41">
        <v>96</v>
      </c>
      <c r="AD1663" s="41" t="s">
        <v>1784</v>
      </c>
      <c r="AE1663" s="41" t="s">
        <v>477</v>
      </c>
      <c r="AF1663" s="332" t="s">
        <v>240</v>
      </c>
      <c r="AG1663" s="34"/>
      <c r="AH1663" s="34">
        <v>77</v>
      </c>
      <c r="AI1663" s="111">
        <v>77</v>
      </c>
      <c r="AJ1663" s="34"/>
      <c r="AK1663" s="34" t="s">
        <v>1592</v>
      </c>
      <c r="AL1663" s="116">
        <v>7.06</v>
      </c>
      <c r="AM1663" s="116">
        <f t="shared" si="68"/>
        <v>14.15823</v>
      </c>
      <c r="AN1663" s="111">
        <v>4.5999999999999996</v>
      </c>
      <c r="AO1663" s="335">
        <v>3</v>
      </c>
      <c r="AP1663" s="335">
        <v>2</v>
      </c>
      <c r="AQ1663" s="111" t="s">
        <v>704</v>
      </c>
      <c r="AR1663" s="335" t="s">
        <v>295</v>
      </c>
      <c r="AS1663" s="335" t="s">
        <v>240</v>
      </c>
      <c r="AT1663" s="335" t="s">
        <v>240</v>
      </c>
      <c r="AU1663" s="111"/>
      <c r="AV1663" s="34"/>
      <c r="AW1663" s="34"/>
      <c r="AX1663" s="34">
        <v>20.399999999999999</v>
      </c>
      <c r="AY1663" s="336">
        <v>7.06</v>
      </c>
      <c r="AZ1663" s="334" t="s">
        <v>240</v>
      </c>
      <c r="BA1663" s="34"/>
      <c r="BB1663" s="34"/>
      <c r="BC1663" s="34">
        <v>4.5999999999999996</v>
      </c>
      <c r="BD1663" s="351" t="s">
        <v>1595</v>
      </c>
      <c r="BE1663" s="34"/>
      <c r="BF1663" s="34"/>
      <c r="BG1663" s="34"/>
      <c r="BH1663" s="34"/>
      <c r="BI1663" s="34"/>
      <c r="BJ1663">
        <v>94</v>
      </c>
      <c r="BK1663" s="34">
        <v>2.85</v>
      </c>
      <c r="BL1663" s="34">
        <v>1.71</v>
      </c>
      <c r="BM1663" s="34">
        <v>4.0999999999999996</v>
      </c>
      <c r="BN1663" s="34">
        <v>2.7</v>
      </c>
      <c r="BO1663" s="34">
        <v>1</v>
      </c>
      <c r="BP1663" s="38">
        <v>3.8</v>
      </c>
      <c r="BQ1663" s="34"/>
      <c r="BR1663" s="51" t="s">
        <v>1593</v>
      </c>
      <c r="BS1663" s="34"/>
      <c r="BT1663" s="34" t="s">
        <v>1594</v>
      </c>
      <c r="BU1663" s="34"/>
      <c r="BV1663" s="34"/>
      <c r="BW1663" s="34"/>
      <c r="BX1663" s="34"/>
    </row>
    <row r="1664" spans="1:76" x14ac:dyDescent="0.35">
      <c r="A1664" s="34" t="s">
        <v>1447</v>
      </c>
      <c r="B1664" s="34"/>
      <c r="C1664" s="34"/>
      <c r="D1664" s="34"/>
      <c r="E1664" s="34" t="s">
        <v>264</v>
      </c>
      <c r="F1664" s="34" t="s">
        <v>264</v>
      </c>
      <c r="G1664" s="41">
        <v>2017</v>
      </c>
      <c r="H1664" s="34"/>
      <c r="I1664" s="34"/>
      <c r="J1664" s="34"/>
      <c r="K1664" s="39" t="s">
        <v>80</v>
      </c>
      <c r="L1664" s="39" t="s">
        <v>119</v>
      </c>
      <c r="M1664" s="35"/>
      <c r="N1664" s="35" t="s">
        <v>120</v>
      </c>
      <c r="O1664" s="39" t="s">
        <v>2515</v>
      </c>
      <c r="P1664" s="39" t="s">
        <v>2516</v>
      </c>
      <c r="Q1664" s="39" t="s">
        <v>2517</v>
      </c>
      <c r="R1664" s="35" t="s">
        <v>266</v>
      </c>
      <c r="S1664" s="35" t="s">
        <v>266</v>
      </c>
      <c r="T1664" s="35" t="s">
        <v>2518</v>
      </c>
      <c r="U1664" s="39" t="s">
        <v>28</v>
      </c>
      <c r="V1664" s="34" t="s">
        <v>307</v>
      </c>
      <c r="W1664" s="34" t="s">
        <v>892</v>
      </c>
      <c r="X1664" s="34"/>
      <c r="Y1664" s="34"/>
      <c r="Z1664" s="39" t="s">
        <v>239</v>
      </c>
      <c r="AA1664" s="34"/>
      <c r="AB1664" s="34"/>
      <c r="AC1664" s="41">
        <v>96</v>
      </c>
      <c r="AD1664" s="41" t="s">
        <v>1784</v>
      </c>
      <c r="AE1664" s="41" t="s">
        <v>477</v>
      </c>
      <c r="AF1664" s="332" t="s">
        <v>240</v>
      </c>
      <c r="AG1664" s="34"/>
      <c r="AH1664" s="34">
        <v>110</v>
      </c>
      <c r="AI1664" s="111">
        <v>110</v>
      </c>
      <c r="AJ1664" s="34"/>
      <c r="AK1664" s="34" t="s">
        <v>1592</v>
      </c>
      <c r="AL1664" s="116">
        <v>6.89</v>
      </c>
      <c r="AM1664" s="116">
        <f t="shared" si="68"/>
        <v>14.15823</v>
      </c>
      <c r="AN1664" s="111">
        <v>9.3000000000000007</v>
      </c>
      <c r="AO1664" s="335">
        <v>3</v>
      </c>
      <c r="AP1664" s="335">
        <v>2</v>
      </c>
      <c r="AQ1664" s="111" t="s">
        <v>704</v>
      </c>
      <c r="AR1664" s="335" t="s">
        <v>295</v>
      </c>
      <c r="AS1664" s="335" t="s">
        <v>240</v>
      </c>
      <c r="AT1664" s="335" t="s">
        <v>240</v>
      </c>
      <c r="AU1664" s="111"/>
      <c r="AV1664" s="34"/>
      <c r="AW1664" s="34"/>
      <c r="AX1664" s="34">
        <v>20.399999999999999</v>
      </c>
      <c r="AY1664" s="336">
        <v>6.89</v>
      </c>
      <c r="AZ1664" s="334" t="s">
        <v>240</v>
      </c>
      <c r="BA1664" s="34"/>
      <c r="BB1664" s="34"/>
      <c r="BC1664" s="34">
        <v>9.3000000000000007</v>
      </c>
      <c r="BD1664" s="351" t="s">
        <v>1595</v>
      </c>
      <c r="BE1664" s="34"/>
      <c r="BF1664" s="34"/>
      <c r="BG1664" s="34"/>
      <c r="BH1664" s="34"/>
      <c r="BI1664" s="34"/>
      <c r="BJ1664">
        <v>99</v>
      </c>
      <c r="BK1664" s="34">
        <v>2.85</v>
      </c>
      <c r="BL1664" s="34">
        <v>1.71</v>
      </c>
      <c r="BM1664" s="34">
        <v>4.0999999999999996</v>
      </c>
      <c r="BN1664" s="34">
        <v>2.7</v>
      </c>
      <c r="BO1664" s="34">
        <v>1</v>
      </c>
      <c r="BP1664" s="38">
        <v>3.8</v>
      </c>
      <c r="BQ1664" s="34"/>
      <c r="BR1664" s="51" t="s">
        <v>1593</v>
      </c>
      <c r="BS1664" s="34"/>
      <c r="BT1664" s="34" t="s">
        <v>1594</v>
      </c>
      <c r="BU1664" s="34"/>
      <c r="BV1664" s="34"/>
      <c r="BW1664" s="34"/>
      <c r="BX1664" s="34"/>
    </row>
    <row r="1665" spans="1:76" x14ac:dyDescent="0.35">
      <c r="A1665" s="34" t="s">
        <v>1447</v>
      </c>
      <c r="B1665" s="34"/>
      <c r="C1665" s="34"/>
      <c r="D1665" s="34"/>
      <c r="E1665" s="34" t="s">
        <v>264</v>
      </c>
      <c r="F1665" s="34" t="s">
        <v>264</v>
      </c>
      <c r="G1665" s="41">
        <v>2017</v>
      </c>
      <c r="H1665" s="34"/>
      <c r="I1665" s="34"/>
      <c r="J1665" s="34"/>
      <c r="K1665" s="39" t="s">
        <v>80</v>
      </c>
      <c r="L1665" s="39" t="s">
        <v>119</v>
      </c>
      <c r="M1665" s="35"/>
      <c r="N1665" s="35" t="s">
        <v>120</v>
      </c>
      <c r="O1665" s="39" t="s">
        <v>2515</v>
      </c>
      <c r="P1665" s="39" t="s">
        <v>2516</v>
      </c>
      <c r="Q1665" s="39" t="s">
        <v>2517</v>
      </c>
      <c r="R1665" s="35" t="s">
        <v>266</v>
      </c>
      <c r="S1665" s="35" t="s">
        <v>266</v>
      </c>
      <c r="T1665" s="35" t="s">
        <v>2518</v>
      </c>
      <c r="U1665" s="39" t="s">
        <v>28</v>
      </c>
      <c r="V1665" s="34" t="s">
        <v>307</v>
      </c>
      <c r="W1665" s="34" t="s">
        <v>892</v>
      </c>
      <c r="X1665" s="34"/>
      <c r="Y1665" s="34"/>
      <c r="Z1665" s="34" t="s">
        <v>2519</v>
      </c>
      <c r="AA1665" s="34" t="s">
        <v>2519</v>
      </c>
      <c r="AB1665" s="34"/>
      <c r="AC1665" s="41">
        <v>96</v>
      </c>
      <c r="AD1665" s="41" t="s">
        <v>1784</v>
      </c>
      <c r="AE1665" s="41" t="s">
        <v>477</v>
      </c>
      <c r="AF1665" s="332" t="s">
        <v>240</v>
      </c>
      <c r="AG1665" s="34"/>
      <c r="AH1665" s="34">
        <v>14</v>
      </c>
      <c r="AI1665" s="111">
        <v>14</v>
      </c>
      <c r="AJ1665" s="34"/>
      <c r="AK1665" s="34" t="s">
        <v>1592</v>
      </c>
      <c r="AL1665" s="116">
        <v>6.86</v>
      </c>
      <c r="AM1665" s="116">
        <f t="shared" si="68"/>
        <v>14.15823</v>
      </c>
      <c r="AN1665" s="111">
        <v>0.3</v>
      </c>
      <c r="AO1665" s="335">
        <v>3</v>
      </c>
      <c r="AP1665" s="335">
        <v>2</v>
      </c>
      <c r="AQ1665" s="111" t="s">
        <v>704</v>
      </c>
      <c r="AR1665" s="335" t="s">
        <v>295</v>
      </c>
      <c r="AS1665" s="335" t="s">
        <v>240</v>
      </c>
      <c r="AT1665" s="335" t="s">
        <v>240</v>
      </c>
      <c r="AU1665" s="111"/>
      <c r="AV1665" s="34"/>
      <c r="AW1665" s="34"/>
      <c r="AX1665" s="34">
        <v>19.7</v>
      </c>
      <c r="AY1665" s="336">
        <v>6.86</v>
      </c>
      <c r="AZ1665" s="334" t="s">
        <v>240</v>
      </c>
      <c r="BA1665" s="34"/>
      <c r="BB1665" s="34"/>
      <c r="BC1665" s="34">
        <v>0.3</v>
      </c>
      <c r="BD1665" s="34"/>
      <c r="BE1665" s="34"/>
      <c r="BF1665" s="34"/>
      <c r="BG1665" s="34"/>
      <c r="BH1665" s="34"/>
      <c r="BI1665" s="34"/>
      <c r="BJ1665">
        <v>10</v>
      </c>
      <c r="BK1665" s="34">
        <v>2.85</v>
      </c>
      <c r="BL1665" s="34">
        <v>1.71</v>
      </c>
      <c r="BM1665" s="34">
        <v>4.0999999999999996</v>
      </c>
      <c r="BN1665" s="34">
        <v>2.7</v>
      </c>
      <c r="BO1665" s="34">
        <v>1</v>
      </c>
      <c r="BP1665" s="38">
        <v>3.8</v>
      </c>
      <c r="BQ1665" s="34"/>
      <c r="BR1665" s="51" t="s">
        <v>1593</v>
      </c>
      <c r="BS1665" s="34"/>
      <c r="BT1665" s="34" t="s">
        <v>1594</v>
      </c>
      <c r="BU1665" s="34"/>
      <c r="BV1665" s="34"/>
      <c r="BW1665" s="34"/>
      <c r="BX1665" s="34"/>
    </row>
    <row r="1666" spans="1:76" x14ac:dyDescent="0.35">
      <c r="A1666" s="34" t="s">
        <v>1447</v>
      </c>
      <c r="B1666" s="34"/>
      <c r="C1666" s="34"/>
      <c r="D1666" s="34"/>
      <c r="E1666" s="34" t="s">
        <v>264</v>
      </c>
      <c r="F1666" s="34" t="s">
        <v>264</v>
      </c>
      <c r="G1666" s="41">
        <v>2017</v>
      </c>
      <c r="H1666" s="34"/>
      <c r="I1666" s="34"/>
      <c r="J1666" s="34"/>
      <c r="K1666" s="39" t="s">
        <v>80</v>
      </c>
      <c r="L1666" s="39" t="s">
        <v>119</v>
      </c>
      <c r="M1666" s="35"/>
      <c r="N1666" s="35" t="s">
        <v>120</v>
      </c>
      <c r="O1666" s="39" t="s">
        <v>2515</v>
      </c>
      <c r="P1666" s="39" t="s">
        <v>2516</v>
      </c>
      <c r="Q1666" s="39" t="s">
        <v>2517</v>
      </c>
      <c r="R1666" s="35" t="s">
        <v>266</v>
      </c>
      <c r="S1666" s="35" t="s">
        <v>266</v>
      </c>
      <c r="T1666" s="35" t="s">
        <v>2518</v>
      </c>
      <c r="U1666" s="39" t="s">
        <v>28</v>
      </c>
      <c r="V1666" s="34" t="s">
        <v>307</v>
      </c>
      <c r="W1666" s="34" t="s">
        <v>892</v>
      </c>
      <c r="X1666" s="34"/>
      <c r="Y1666" s="34"/>
      <c r="Z1666" s="34" t="s">
        <v>2519</v>
      </c>
      <c r="AA1666" s="34" t="s">
        <v>2519</v>
      </c>
      <c r="AB1666" s="34"/>
      <c r="AC1666" s="41">
        <v>96</v>
      </c>
      <c r="AD1666" s="41" t="s">
        <v>1784</v>
      </c>
      <c r="AE1666" s="41" t="s">
        <v>477</v>
      </c>
      <c r="AF1666" s="332" t="s">
        <v>240</v>
      </c>
      <c r="AG1666" s="34"/>
      <c r="AH1666" s="34">
        <v>34</v>
      </c>
      <c r="AI1666" s="111">
        <v>34</v>
      </c>
      <c r="AJ1666" s="34"/>
      <c r="AK1666" s="34" t="s">
        <v>1592</v>
      </c>
      <c r="AL1666" s="116">
        <v>7.06</v>
      </c>
      <c r="AM1666" s="116">
        <f t="shared" si="68"/>
        <v>14.15823</v>
      </c>
      <c r="AN1666" s="111">
        <v>1.3</v>
      </c>
      <c r="AO1666" s="335">
        <v>3</v>
      </c>
      <c r="AP1666" s="335">
        <v>2</v>
      </c>
      <c r="AQ1666" s="111" t="s">
        <v>704</v>
      </c>
      <c r="AR1666" s="335" t="s">
        <v>295</v>
      </c>
      <c r="AS1666" s="335" t="s">
        <v>240</v>
      </c>
      <c r="AT1666" s="335" t="s">
        <v>240</v>
      </c>
      <c r="AU1666" s="111"/>
      <c r="AV1666" s="34"/>
      <c r="AW1666" s="34"/>
      <c r="AX1666" s="34">
        <v>19.5</v>
      </c>
      <c r="AY1666" s="336">
        <v>7.06</v>
      </c>
      <c r="AZ1666" s="334" t="s">
        <v>240</v>
      </c>
      <c r="BA1666" s="34"/>
      <c r="BB1666" s="34"/>
      <c r="BC1666" s="34">
        <v>1.3</v>
      </c>
      <c r="BD1666" s="351" t="s">
        <v>1595</v>
      </c>
      <c r="BE1666" s="34"/>
      <c r="BF1666" s="34"/>
      <c r="BG1666" s="34"/>
      <c r="BH1666" s="34"/>
      <c r="BI1666" s="34"/>
      <c r="BJ1666">
        <v>79</v>
      </c>
      <c r="BK1666" s="34">
        <v>2.85</v>
      </c>
      <c r="BL1666" s="34">
        <v>1.71</v>
      </c>
      <c r="BM1666" s="34">
        <v>4.0999999999999996</v>
      </c>
      <c r="BN1666" s="34">
        <v>2.7</v>
      </c>
      <c r="BO1666" s="34">
        <v>1</v>
      </c>
      <c r="BP1666" s="38">
        <v>3.8</v>
      </c>
      <c r="BQ1666" s="34"/>
      <c r="BR1666" s="51" t="s">
        <v>1593</v>
      </c>
      <c r="BS1666" s="34"/>
      <c r="BT1666" s="34" t="s">
        <v>1594</v>
      </c>
      <c r="BU1666" s="34"/>
      <c r="BV1666" s="34"/>
      <c r="BW1666" s="34"/>
      <c r="BX1666" s="34"/>
    </row>
    <row r="1667" spans="1:76" x14ac:dyDescent="0.35">
      <c r="A1667" s="34" t="s">
        <v>1447</v>
      </c>
      <c r="B1667" s="34"/>
      <c r="C1667" s="34"/>
      <c r="D1667" s="34"/>
      <c r="E1667" s="34" t="s">
        <v>264</v>
      </c>
      <c r="F1667" s="34" t="s">
        <v>264</v>
      </c>
      <c r="G1667" s="41">
        <v>2017</v>
      </c>
      <c r="H1667" s="34"/>
      <c r="I1667" s="34"/>
      <c r="J1667" s="34"/>
      <c r="K1667" s="39" t="s">
        <v>80</v>
      </c>
      <c r="L1667" s="39" t="s">
        <v>119</v>
      </c>
      <c r="M1667" s="35"/>
      <c r="N1667" s="35" t="s">
        <v>120</v>
      </c>
      <c r="O1667" s="39" t="s">
        <v>2515</v>
      </c>
      <c r="P1667" s="39" t="s">
        <v>2516</v>
      </c>
      <c r="Q1667" s="39" t="s">
        <v>2517</v>
      </c>
      <c r="R1667" s="35" t="s">
        <v>266</v>
      </c>
      <c r="S1667" s="35" t="s">
        <v>266</v>
      </c>
      <c r="T1667" s="35" t="s">
        <v>2518</v>
      </c>
      <c r="U1667" s="39" t="s">
        <v>28</v>
      </c>
      <c r="V1667" s="34" t="s">
        <v>307</v>
      </c>
      <c r="W1667" s="34" t="s">
        <v>892</v>
      </c>
      <c r="X1667" s="34"/>
      <c r="Y1667" s="34"/>
      <c r="Z1667" s="34" t="s">
        <v>2519</v>
      </c>
      <c r="AA1667" s="34" t="s">
        <v>2519</v>
      </c>
      <c r="AB1667" s="34"/>
      <c r="AC1667" s="41">
        <v>96</v>
      </c>
      <c r="AD1667" s="41" t="s">
        <v>1784</v>
      </c>
      <c r="AE1667" s="41" t="s">
        <v>477</v>
      </c>
      <c r="AF1667" s="332" t="s">
        <v>240</v>
      </c>
      <c r="AG1667" s="34"/>
      <c r="AH1667" s="34">
        <v>52</v>
      </c>
      <c r="AI1667" s="111">
        <v>52</v>
      </c>
      <c r="AJ1667" s="34"/>
      <c r="AK1667" s="34" t="s">
        <v>1592</v>
      </c>
      <c r="AL1667" s="116">
        <v>7.06</v>
      </c>
      <c r="AM1667" s="116">
        <f t="shared" si="68"/>
        <v>14.15823</v>
      </c>
      <c r="AN1667" s="111">
        <v>4.5999999999999996</v>
      </c>
      <c r="AO1667" s="335">
        <v>3</v>
      </c>
      <c r="AP1667" s="335">
        <v>2</v>
      </c>
      <c r="AQ1667" s="111" t="s">
        <v>704</v>
      </c>
      <c r="AR1667" s="335" t="s">
        <v>295</v>
      </c>
      <c r="AS1667" s="335" t="s">
        <v>240</v>
      </c>
      <c r="AT1667" s="335" t="s">
        <v>240</v>
      </c>
      <c r="AU1667" s="111"/>
      <c r="AV1667" s="34"/>
      <c r="AW1667" s="34"/>
      <c r="AX1667" s="34">
        <v>20.399999999999999</v>
      </c>
      <c r="AY1667" s="336">
        <v>7.06</v>
      </c>
      <c r="AZ1667" s="334" t="s">
        <v>240</v>
      </c>
      <c r="BA1667" s="34"/>
      <c r="BB1667" s="34"/>
      <c r="BC1667" s="34">
        <v>4.5999999999999996</v>
      </c>
      <c r="BD1667" s="351" t="s">
        <v>1595</v>
      </c>
      <c r="BE1667" s="34"/>
      <c r="BF1667" s="34"/>
      <c r="BG1667" s="34"/>
      <c r="BH1667" s="34"/>
      <c r="BI1667" s="34"/>
      <c r="BJ1667">
        <v>94</v>
      </c>
      <c r="BK1667" s="34">
        <v>2.85</v>
      </c>
      <c r="BL1667" s="34">
        <v>1.71</v>
      </c>
      <c r="BM1667" s="34">
        <v>4.0999999999999996</v>
      </c>
      <c r="BN1667" s="34">
        <v>2.7</v>
      </c>
      <c r="BO1667" s="34">
        <v>1</v>
      </c>
      <c r="BP1667" s="38">
        <v>3.8</v>
      </c>
      <c r="BQ1667" s="34"/>
      <c r="BR1667" s="51" t="s">
        <v>1593</v>
      </c>
      <c r="BS1667" s="34"/>
      <c r="BT1667" s="34" t="s">
        <v>1594</v>
      </c>
      <c r="BU1667" s="34"/>
      <c r="BV1667" s="34"/>
      <c r="BW1667" s="34"/>
      <c r="BX1667" s="34"/>
    </row>
    <row r="1668" spans="1:76" x14ac:dyDescent="0.35">
      <c r="A1668" s="34" t="s">
        <v>1447</v>
      </c>
      <c r="B1668" s="34"/>
      <c r="C1668" s="34"/>
      <c r="D1668" s="34"/>
      <c r="E1668" s="34" t="s">
        <v>264</v>
      </c>
      <c r="F1668" s="34" t="s">
        <v>264</v>
      </c>
      <c r="G1668" s="41">
        <v>2017</v>
      </c>
      <c r="H1668" s="34"/>
      <c r="I1668" s="34"/>
      <c r="J1668" s="34"/>
      <c r="K1668" s="39" t="s">
        <v>80</v>
      </c>
      <c r="L1668" s="39" t="s">
        <v>119</v>
      </c>
      <c r="M1668" s="35"/>
      <c r="N1668" s="35" t="s">
        <v>120</v>
      </c>
      <c r="O1668" s="39" t="s">
        <v>2515</v>
      </c>
      <c r="P1668" s="39" t="s">
        <v>2516</v>
      </c>
      <c r="Q1668" s="39" t="s">
        <v>2517</v>
      </c>
      <c r="R1668" s="35" t="s">
        <v>266</v>
      </c>
      <c r="S1668" s="35" t="s">
        <v>266</v>
      </c>
      <c r="T1668" s="35" t="s">
        <v>2518</v>
      </c>
      <c r="U1668" s="39" t="s">
        <v>28</v>
      </c>
      <c r="V1668" s="34" t="s">
        <v>307</v>
      </c>
      <c r="W1668" s="34" t="s">
        <v>892</v>
      </c>
      <c r="X1668" s="34"/>
      <c r="Y1668" s="34"/>
      <c r="Z1668" s="34" t="s">
        <v>2519</v>
      </c>
      <c r="AA1668" s="34" t="s">
        <v>2519</v>
      </c>
      <c r="AB1668" s="34"/>
      <c r="AC1668" s="41">
        <v>96</v>
      </c>
      <c r="AD1668" s="41" t="s">
        <v>1784</v>
      </c>
      <c r="AE1668" s="41" t="s">
        <v>477</v>
      </c>
      <c r="AF1668" s="332" t="s">
        <v>240</v>
      </c>
      <c r="AG1668" s="34"/>
      <c r="AH1668" s="34">
        <v>91</v>
      </c>
      <c r="AI1668" s="111">
        <v>91</v>
      </c>
      <c r="AJ1668" s="34"/>
      <c r="AK1668" s="34" t="s">
        <v>1592</v>
      </c>
      <c r="AL1668" s="116">
        <v>6.89</v>
      </c>
      <c r="AM1668" s="116">
        <f t="shared" si="68"/>
        <v>14.15823</v>
      </c>
      <c r="AN1668" s="111">
        <v>9.3000000000000007</v>
      </c>
      <c r="AO1668" s="335">
        <v>3</v>
      </c>
      <c r="AP1668" s="335">
        <v>2</v>
      </c>
      <c r="AQ1668" s="111" t="s">
        <v>704</v>
      </c>
      <c r="AR1668" s="335" t="s">
        <v>295</v>
      </c>
      <c r="AS1668" s="335" t="s">
        <v>240</v>
      </c>
      <c r="AT1668" s="335" t="s">
        <v>240</v>
      </c>
      <c r="AU1668" s="111"/>
      <c r="AV1668" s="34"/>
      <c r="AW1668" s="34"/>
      <c r="AX1668" s="34">
        <v>20.399999999999999</v>
      </c>
      <c r="AY1668" s="336">
        <v>6.89</v>
      </c>
      <c r="AZ1668" s="334" t="s">
        <v>240</v>
      </c>
      <c r="BA1668" s="34"/>
      <c r="BB1668" s="34"/>
      <c r="BC1668" s="34">
        <v>9.3000000000000007</v>
      </c>
      <c r="BD1668" s="351" t="s">
        <v>1595</v>
      </c>
      <c r="BE1668" s="34"/>
      <c r="BF1668" s="34"/>
      <c r="BG1668" s="34"/>
      <c r="BH1668" s="34"/>
      <c r="BI1668" s="34"/>
      <c r="BJ1668">
        <v>99</v>
      </c>
      <c r="BK1668" s="34">
        <v>2.85</v>
      </c>
      <c r="BL1668" s="34">
        <v>1.71</v>
      </c>
      <c r="BM1668" s="34">
        <v>4.0999999999999996</v>
      </c>
      <c r="BN1668" s="34">
        <v>2.7</v>
      </c>
      <c r="BO1668" s="34">
        <v>1</v>
      </c>
      <c r="BP1668" s="38">
        <v>3.8</v>
      </c>
      <c r="BQ1668" s="34"/>
      <c r="BR1668" s="51" t="s">
        <v>1593</v>
      </c>
      <c r="BS1668" s="34"/>
      <c r="BT1668" s="34" t="s">
        <v>1594</v>
      </c>
      <c r="BU1668" s="34"/>
      <c r="BV1668" s="34"/>
      <c r="BW1668" s="34"/>
      <c r="BX1668" s="34"/>
    </row>
    <row r="1669" spans="1:76" x14ac:dyDescent="0.35">
      <c r="C1669" s="39">
        <v>1315104</v>
      </c>
      <c r="D1669" s="39">
        <v>773264</v>
      </c>
      <c r="E1669" s="39" t="s">
        <v>2520</v>
      </c>
      <c r="F1669" s="39" t="s">
        <v>2521</v>
      </c>
      <c r="G1669" s="39">
        <v>2008</v>
      </c>
      <c r="H1669" s="39" t="s">
        <v>2522</v>
      </c>
      <c r="I1669" s="39" t="s">
        <v>2523</v>
      </c>
      <c r="J1669" s="39" t="s">
        <v>502</v>
      </c>
      <c r="K1669" s="39" t="s">
        <v>80</v>
      </c>
      <c r="L1669" s="39" t="s">
        <v>89</v>
      </c>
      <c r="M1669" s="39" t="s">
        <v>90</v>
      </c>
      <c r="N1669" s="39" t="s">
        <v>91</v>
      </c>
      <c r="O1669" s="39" t="s">
        <v>92</v>
      </c>
      <c r="P1669" s="39" t="s">
        <v>93</v>
      </c>
      <c r="Q1669" s="39" t="s">
        <v>2524</v>
      </c>
      <c r="R1669" s="39" t="s">
        <v>2525</v>
      </c>
      <c r="S1669" s="39" t="s">
        <v>2525</v>
      </c>
      <c r="T1669" s="39" t="s">
        <v>2526</v>
      </c>
      <c r="U1669" s="39" t="s">
        <v>31</v>
      </c>
      <c r="V1669" s="35" t="s">
        <v>31</v>
      </c>
      <c r="W1669" s="34" t="s">
        <v>280</v>
      </c>
      <c r="X1669" s="35" t="s">
        <v>281</v>
      </c>
      <c r="Y1669" s="39" t="s">
        <v>1926</v>
      </c>
      <c r="Z1669" s="39" t="s">
        <v>239</v>
      </c>
      <c r="AA1669" s="39" t="s">
        <v>239</v>
      </c>
      <c r="AB1669" s="39">
        <v>4</v>
      </c>
      <c r="AC1669" s="332">
        <f>AB1669*24</f>
        <v>96</v>
      </c>
      <c r="AD1669" s="332" t="s">
        <v>240</v>
      </c>
      <c r="AE1669" s="332" t="s">
        <v>508</v>
      </c>
      <c r="AF1669" s="332" t="s">
        <v>240</v>
      </c>
      <c r="AG1669" s="39" t="s">
        <v>478</v>
      </c>
      <c r="AH1669" s="39" t="s">
        <v>2527</v>
      </c>
      <c r="AI1669" s="111">
        <v>5</v>
      </c>
      <c r="AL1669" s="336">
        <v>6.81</v>
      </c>
      <c r="AM1669" s="44">
        <v>47.8</v>
      </c>
      <c r="AN1669" s="111">
        <v>1.9</v>
      </c>
      <c r="AO1669" s="111">
        <f t="shared" ref="AO1669:AO1675" si="69">IF(AP1669=1,1,"xx")</f>
        <v>1</v>
      </c>
      <c r="AP1669" s="111">
        <v>1</v>
      </c>
      <c r="AQ1669" s="111"/>
      <c r="AR1669" s="335" t="s">
        <v>295</v>
      </c>
      <c r="AS1669" s="111" t="s">
        <v>295</v>
      </c>
      <c r="AT1669" s="111" t="s">
        <v>295</v>
      </c>
      <c r="AU1669" s="111"/>
      <c r="AV1669" s="39" t="s">
        <v>338</v>
      </c>
      <c r="AW1669" s="39" t="s">
        <v>282</v>
      </c>
      <c r="AX1669" s="39" t="s">
        <v>2528</v>
      </c>
      <c r="AY1669" s="39">
        <v>6.81</v>
      </c>
      <c r="AZ1669" s="334" t="s">
        <v>240</v>
      </c>
      <c r="BA1669" s="39" t="s">
        <v>2529</v>
      </c>
      <c r="BC1669" s="39">
        <v>1.9</v>
      </c>
      <c r="BD1669" s="39" t="s">
        <v>485</v>
      </c>
      <c r="BH1669" s="39" t="s">
        <v>2530</v>
      </c>
      <c r="BI1669" s="39">
        <v>9.1999999999999993</v>
      </c>
      <c r="BL1669" s="39" t="s">
        <v>854</v>
      </c>
      <c r="BM1669" s="39" t="s">
        <v>497</v>
      </c>
      <c r="BN1669" s="39" t="s">
        <v>497</v>
      </c>
      <c r="BO1669" s="39" t="s">
        <v>644</v>
      </c>
      <c r="BP1669" s="107" t="s">
        <v>644</v>
      </c>
      <c r="BQ1669" s="39">
        <v>35.9</v>
      </c>
      <c r="BR1669" s="53"/>
      <c r="BS1669" s="53"/>
      <c r="BT1669" s="53"/>
      <c r="BU1669" s="53"/>
      <c r="BV1669" s="39" t="s">
        <v>489</v>
      </c>
      <c r="BX1669" s="39" t="s">
        <v>282</v>
      </c>
    </row>
    <row r="1670" spans="1:76" x14ac:dyDescent="0.35">
      <c r="C1670" s="39">
        <v>1315108</v>
      </c>
      <c r="D1670" s="39">
        <v>773268</v>
      </c>
      <c r="E1670" s="39" t="s">
        <v>2520</v>
      </c>
      <c r="F1670" s="39" t="s">
        <v>2521</v>
      </c>
      <c r="G1670" s="39">
        <v>2008</v>
      </c>
      <c r="H1670" s="39" t="s">
        <v>2522</v>
      </c>
      <c r="I1670" s="39" t="s">
        <v>2523</v>
      </c>
      <c r="J1670" s="39" t="s">
        <v>502</v>
      </c>
      <c r="K1670" s="39" t="s">
        <v>80</v>
      </c>
      <c r="L1670" s="39" t="s">
        <v>89</v>
      </c>
      <c r="M1670" s="39" t="s">
        <v>90</v>
      </c>
      <c r="N1670" s="39" t="s">
        <v>91</v>
      </c>
      <c r="O1670" s="39" t="s">
        <v>92</v>
      </c>
      <c r="P1670" s="39" t="s">
        <v>93</v>
      </c>
      <c r="Q1670" s="39" t="s">
        <v>2524</v>
      </c>
      <c r="R1670" s="39" t="s">
        <v>2525</v>
      </c>
      <c r="S1670" s="39" t="s">
        <v>2525</v>
      </c>
      <c r="T1670" s="39" t="s">
        <v>2526</v>
      </c>
      <c r="U1670" s="39" t="s">
        <v>31</v>
      </c>
      <c r="V1670" s="35" t="s">
        <v>31</v>
      </c>
      <c r="W1670" s="34" t="s">
        <v>280</v>
      </c>
      <c r="X1670" s="35" t="s">
        <v>281</v>
      </c>
      <c r="Y1670" s="39" t="s">
        <v>1926</v>
      </c>
      <c r="Z1670" s="39" t="s">
        <v>239</v>
      </c>
      <c r="AA1670" s="39" t="s">
        <v>239</v>
      </c>
      <c r="AB1670" s="39">
        <v>4</v>
      </c>
      <c r="AC1670" s="332">
        <f>AB1670*24</f>
        <v>96</v>
      </c>
      <c r="AD1670" s="332" t="s">
        <v>240</v>
      </c>
      <c r="AE1670" s="332" t="s">
        <v>508</v>
      </c>
      <c r="AF1670" s="332" t="s">
        <v>240</v>
      </c>
      <c r="AG1670" s="39" t="s">
        <v>478</v>
      </c>
      <c r="AH1670" s="39" t="s">
        <v>2531</v>
      </c>
      <c r="AI1670" s="111">
        <v>6</v>
      </c>
      <c r="AL1670" s="336">
        <v>6.81</v>
      </c>
      <c r="AM1670" s="44">
        <v>47.8</v>
      </c>
      <c r="AN1670" s="111">
        <v>1.9</v>
      </c>
      <c r="AO1670" s="111">
        <f t="shared" si="69"/>
        <v>1</v>
      </c>
      <c r="AP1670" s="111">
        <v>1</v>
      </c>
      <c r="AQ1670" s="111"/>
      <c r="AR1670" s="335" t="s">
        <v>295</v>
      </c>
      <c r="AS1670" s="111" t="s">
        <v>295</v>
      </c>
      <c r="AT1670" s="111" t="s">
        <v>295</v>
      </c>
      <c r="AU1670" s="111"/>
      <c r="AV1670" s="39" t="s">
        <v>338</v>
      </c>
      <c r="AW1670" s="39" t="s">
        <v>282</v>
      </c>
      <c r="AX1670" s="39" t="s">
        <v>2528</v>
      </c>
      <c r="AY1670" s="39">
        <v>6.81</v>
      </c>
      <c r="AZ1670" s="334" t="s">
        <v>240</v>
      </c>
      <c r="BA1670" s="39" t="s">
        <v>2529</v>
      </c>
      <c r="BC1670" s="39">
        <v>1.9</v>
      </c>
      <c r="BD1670" s="39" t="s">
        <v>485</v>
      </c>
      <c r="BH1670" s="39" t="s">
        <v>2530</v>
      </c>
      <c r="BI1670" s="39">
        <v>9.1999999999999993</v>
      </c>
      <c r="BL1670" s="39" t="s">
        <v>854</v>
      </c>
      <c r="BM1670" s="39" t="s">
        <v>497</v>
      </c>
      <c r="BN1670" s="39" t="s">
        <v>497</v>
      </c>
      <c r="BO1670" s="39" t="s">
        <v>644</v>
      </c>
      <c r="BP1670" s="107" t="s">
        <v>644</v>
      </c>
      <c r="BQ1670" s="39">
        <v>35.9</v>
      </c>
      <c r="BR1670" s="53"/>
      <c r="BS1670" s="53"/>
      <c r="BT1670" s="53"/>
      <c r="BU1670" s="53"/>
      <c r="BV1670" s="39" t="s">
        <v>489</v>
      </c>
      <c r="BX1670" s="39" t="s">
        <v>282</v>
      </c>
    </row>
    <row r="1671" spans="1:76" x14ac:dyDescent="0.35">
      <c r="A1671" s="34" t="s">
        <v>324</v>
      </c>
      <c r="B1671" s="34"/>
      <c r="C1671" s="34"/>
      <c r="D1671" s="34"/>
      <c r="E1671" s="34" t="s">
        <v>725</v>
      </c>
      <c r="F1671" s="34" t="s">
        <v>742</v>
      </c>
      <c r="G1671" s="41" t="s">
        <v>743</v>
      </c>
      <c r="H1671" s="34"/>
      <c r="I1671" s="34"/>
      <c r="J1671" s="34"/>
      <c r="K1671" s="39" t="s">
        <v>80</v>
      </c>
      <c r="L1671" s="39" t="s">
        <v>89</v>
      </c>
      <c r="M1671" s="39" t="s">
        <v>90</v>
      </c>
      <c r="N1671" s="39" t="s">
        <v>91</v>
      </c>
      <c r="O1671" s="39" t="s">
        <v>1160</v>
      </c>
      <c r="P1671" s="39" t="s">
        <v>1823</v>
      </c>
      <c r="Q1671" s="39" t="s">
        <v>2532</v>
      </c>
      <c r="R1671" s="35" t="s">
        <v>2533</v>
      </c>
      <c r="S1671" s="35" t="s">
        <v>2533</v>
      </c>
      <c r="T1671" s="35" t="s">
        <v>2534</v>
      </c>
      <c r="U1671" s="39" t="s">
        <v>31</v>
      </c>
      <c r="V1671" s="35" t="s">
        <v>31</v>
      </c>
      <c r="W1671" s="34" t="s">
        <v>280</v>
      </c>
      <c r="X1671" s="35" t="s">
        <v>327</v>
      </c>
      <c r="Y1671" s="35"/>
      <c r="Z1671" s="39" t="s">
        <v>239</v>
      </c>
      <c r="AA1671" s="343"/>
      <c r="AB1671" s="34"/>
      <c r="AC1671" s="41">
        <v>96</v>
      </c>
      <c r="AD1671" s="41" t="s">
        <v>240</v>
      </c>
      <c r="AE1671" s="41" t="s">
        <v>508</v>
      </c>
      <c r="AF1671" s="332" t="s">
        <v>240</v>
      </c>
      <c r="AG1671" s="34"/>
      <c r="AH1671" s="343">
        <v>120</v>
      </c>
      <c r="AI1671" s="111">
        <v>120</v>
      </c>
      <c r="AJ1671" s="350"/>
      <c r="AK1671" s="35" t="s">
        <v>748</v>
      </c>
      <c r="AL1671" s="336">
        <v>6</v>
      </c>
      <c r="AM1671" s="44">
        <v>8</v>
      </c>
      <c r="AN1671" s="111">
        <v>11</v>
      </c>
      <c r="AO1671" s="111">
        <f t="shared" si="69"/>
        <v>1</v>
      </c>
      <c r="AP1671" s="111">
        <v>1</v>
      </c>
      <c r="AQ1671" s="111"/>
      <c r="AR1671" s="335" t="s">
        <v>295</v>
      </c>
      <c r="AS1671" s="111" t="s">
        <v>295</v>
      </c>
      <c r="AT1671" s="111" t="s">
        <v>295</v>
      </c>
      <c r="AU1671" s="111"/>
      <c r="AV1671" s="34" t="s">
        <v>481</v>
      </c>
      <c r="AW1671" s="34" t="s">
        <v>1646</v>
      </c>
      <c r="AX1671" s="34">
        <v>25</v>
      </c>
      <c r="AY1671" s="34">
        <v>6</v>
      </c>
      <c r="AZ1671" s="334" t="s">
        <v>240</v>
      </c>
      <c r="BA1671" s="34">
        <v>8</v>
      </c>
      <c r="BB1671" s="34"/>
      <c r="BC1671" s="34">
        <v>11</v>
      </c>
      <c r="BD1671" s="34"/>
      <c r="BE1671" s="34"/>
      <c r="BF1671" s="34"/>
      <c r="BG1671" s="34"/>
      <c r="BH1671" s="34"/>
      <c r="BI1671" s="34"/>
      <c r="BJ1671" s="34"/>
      <c r="BK1671" s="34"/>
      <c r="BL1671" s="34"/>
      <c r="BM1671" s="34"/>
      <c r="BN1671" s="34"/>
      <c r="BO1671" s="34"/>
      <c r="BP1671" s="38"/>
      <c r="BQ1671" s="34">
        <v>4</v>
      </c>
      <c r="BR1671" s="34"/>
      <c r="BS1671" s="34"/>
      <c r="BT1671" s="342">
        <v>0.62</v>
      </c>
      <c r="BU1671" s="34" t="s">
        <v>324</v>
      </c>
      <c r="BV1671" s="34"/>
      <c r="BW1671" s="34"/>
      <c r="BX1671" s="34"/>
    </row>
    <row r="1672" spans="1:76" x14ac:dyDescent="0.35">
      <c r="C1672" s="39">
        <v>1296539</v>
      </c>
      <c r="D1672" s="39">
        <v>751836</v>
      </c>
      <c r="E1672" s="39" t="s">
        <v>683</v>
      </c>
      <c r="F1672" s="39" t="s">
        <v>684</v>
      </c>
      <c r="G1672" s="39">
        <v>2008</v>
      </c>
      <c r="H1672" s="39" t="s">
        <v>685</v>
      </c>
      <c r="I1672" s="39" t="s">
        <v>686</v>
      </c>
      <c r="J1672" s="39" t="s">
        <v>502</v>
      </c>
      <c r="K1672" s="39" t="s">
        <v>80</v>
      </c>
      <c r="L1672" s="39" t="s">
        <v>119</v>
      </c>
      <c r="N1672" s="39" t="s">
        <v>687</v>
      </c>
      <c r="O1672" s="39" t="s">
        <v>688</v>
      </c>
      <c r="P1672" s="39" t="s">
        <v>689</v>
      </c>
      <c r="Q1672" s="39" t="s">
        <v>2535</v>
      </c>
      <c r="R1672" s="39" t="s">
        <v>2536</v>
      </c>
      <c r="S1672" s="39" t="s">
        <v>2536</v>
      </c>
      <c r="T1672" s="39" t="s">
        <v>2537</v>
      </c>
      <c r="U1672" s="39" t="s">
        <v>28</v>
      </c>
      <c r="V1672" s="39" t="s">
        <v>307</v>
      </c>
      <c r="W1672" s="34" t="s">
        <v>280</v>
      </c>
      <c r="X1672" s="39" t="s">
        <v>693</v>
      </c>
      <c r="Y1672" s="39" t="s">
        <v>497</v>
      </c>
      <c r="Z1672" s="39" t="s">
        <v>239</v>
      </c>
      <c r="AA1672" s="39" t="s">
        <v>239</v>
      </c>
      <c r="AB1672" s="39">
        <v>1</v>
      </c>
      <c r="AC1672" s="332">
        <f>AB1672*24</f>
        <v>24</v>
      </c>
      <c r="AD1672" s="332" t="s">
        <v>240</v>
      </c>
      <c r="AE1672" s="332" t="s">
        <v>477</v>
      </c>
      <c r="AF1672" s="332" t="s">
        <v>240</v>
      </c>
      <c r="AG1672" s="39" t="s">
        <v>478</v>
      </c>
      <c r="AH1672" s="39" t="s">
        <v>2538</v>
      </c>
      <c r="AI1672" s="111">
        <v>72.599999999999994</v>
      </c>
      <c r="AL1672" s="336">
        <v>7.6</v>
      </c>
      <c r="AM1672" s="44">
        <v>48</v>
      </c>
      <c r="AN1672" s="111">
        <v>0.2</v>
      </c>
      <c r="AO1672" s="111">
        <f t="shared" si="69"/>
        <v>1</v>
      </c>
      <c r="AP1672" s="111">
        <v>1</v>
      </c>
      <c r="AQ1672" s="111"/>
      <c r="AR1672" s="335" t="s">
        <v>295</v>
      </c>
      <c r="AS1672" s="111" t="s">
        <v>295</v>
      </c>
      <c r="AT1672" s="111" t="s">
        <v>295</v>
      </c>
      <c r="AU1672" s="111"/>
      <c r="AV1672" s="39" t="s">
        <v>481</v>
      </c>
      <c r="AW1672" s="39" t="s">
        <v>695</v>
      </c>
      <c r="AX1672" s="39" t="s">
        <v>696</v>
      </c>
      <c r="AY1672" s="39" t="s">
        <v>697</v>
      </c>
      <c r="AZ1672" s="334" t="s">
        <v>240</v>
      </c>
      <c r="BA1672" s="39" t="s">
        <v>698</v>
      </c>
      <c r="BC1672" s="39">
        <v>0.2</v>
      </c>
      <c r="BD1672" s="39" t="s">
        <v>485</v>
      </c>
      <c r="BH1672" s="39" t="s">
        <v>497</v>
      </c>
      <c r="BI1672" s="39" t="s">
        <v>497</v>
      </c>
      <c r="BK1672" s="34">
        <v>7</v>
      </c>
      <c r="BL1672" s="34">
        <v>6</v>
      </c>
      <c r="BM1672" s="34">
        <v>13.5</v>
      </c>
      <c r="BN1672" s="34">
        <v>1.1000000000000001</v>
      </c>
      <c r="BO1672" s="34">
        <v>41.5</v>
      </c>
      <c r="BP1672" s="38">
        <v>0.95</v>
      </c>
      <c r="BQ1672" s="39" t="s">
        <v>699</v>
      </c>
      <c r="BR1672" s="53"/>
      <c r="BS1672" s="53"/>
      <c r="BT1672" s="53"/>
      <c r="BU1672" s="53"/>
      <c r="BV1672" s="39" t="s">
        <v>489</v>
      </c>
      <c r="BX1672" s="39" t="s">
        <v>695</v>
      </c>
    </row>
    <row r="1673" spans="1:76" x14ac:dyDescent="0.35">
      <c r="C1673" s="39">
        <v>1297414</v>
      </c>
      <c r="D1673" s="39">
        <v>752796</v>
      </c>
      <c r="E1673" s="39" t="s">
        <v>683</v>
      </c>
      <c r="F1673" s="39" t="s">
        <v>684</v>
      </c>
      <c r="G1673" s="39">
        <v>2008</v>
      </c>
      <c r="H1673" s="39" t="s">
        <v>685</v>
      </c>
      <c r="I1673" s="39" t="s">
        <v>686</v>
      </c>
      <c r="J1673" s="39" t="s">
        <v>502</v>
      </c>
      <c r="K1673" s="39" t="s">
        <v>80</v>
      </c>
      <c r="L1673" s="39" t="s">
        <v>119</v>
      </c>
      <c r="N1673" s="39" t="s">
        <v>687</v>
      </c>
      <c r="O1673" s="39" t="s">
        <v>688</v>
      </c>
      <c r="P1673" s="39" t="s">
        <v>689</v>
      </c>
      <c r="Q1673" s="39" t="s">
        <v>2535</v>
      </c>
      <c r="R1673" s="39" t="s">
        <v>2536</v>
      </c>
      <c r="S1673" s="39" t="s">
        <v>2536</v>
      </c>
      <c r="T1673" s="39" t="s">
        <v>2537</v>
      </c>
      <c r="U1673" s="39" t="s">
        <v>28</v>
      </c>
      <c r="V1673" s="39" t="s">
        <v>307</v>
      </c>
      <c r="W1673" s="34" t="s">
        <v>280</v>
      </c>
      <c r="X1673" s="39" t="s">
        <v>693</v>
      </c>
      <c r="Y1673" s="39" t="s">
        <v>497</v>
      </c>
      <c r="Z1673" s="39" t="s">
        <v>239</v>
      </c>
      <c r="AA1673" s="39" t="s">
        <v>239</v>
      </c>
      <c r="AB1673" s="39">
        <v>1</v>
      </c>
      <c r="AC1673" s="332">
        <f>AB1673*24</f>
        <v>24</v>
      </c>
      <c r="AD1673" s="332" t="s">
        <v>240</v>
      </c>
      <c r="AE1673" s="332" t="s">
        <v>477</v>
      </c>
      <c r="AF1673" s="332" t="s">
        <v>240</v>
      </c>
      <c r="AG1673" s="39" t="s">
        <v>478</v>
      </c>
      <c r="AH1673" s="39" t="s">
        <v>1988</v>
      </c>
      <c r="AI1673" s="111">
        <v>16.3</v>
      </c>
      <c r="AL1673" s="336">
        <v>7.6</v>
      </c>
      <c r="AM1673" s="44">
        <v>48</v>
      </c>
      <c r="AN1673" s="111">
        <v>0.2</v>
      </c>
      <c r="AO1673" s="111">
        <f t="shared" si="69"/>
        <v>1</v>
      </c>
      <c r="AP1673" s="111">
        <v>1</v>
      </c>
      <c r="AQ1673" s="111"/>
      <c r="AR1673" s="335" t="s">
        <v>295</v>
      </c>
      <c r="AS1673" s="111" t="s">
        <v>295</v>
      </c>
      <c r="AT1673" s="111" t="s">
        <v>295</v>
      </c>
      <c r="AU1673" s="111"/>
      <c r="AV1673" s="39" t="s">
        <v>481</v>
      </c>
      <c r="AW1673" s="39" t="s">
        <v>695</v>
      </c>
      <c r="AX1673" s="39" t="s">
        <v>696</v>
      </c>
      <c r="AY1673" s="39" t="s">
        <v>697</v>
      </c>
      <c r="AZ1673" s="334" t="s">
        <v>240</v>
      </c>
      <c r="BA1673" s="39" t="s">
        <v>698</v>
      </c>
      <c r="BC1673" s="39">
        <v>0.2</v>
      </c>
      <c r="BD1673" s="39" t="s">
        <v>485</v>
      </c>
      <c r="BH1673" s="39" t="s">
        <v>497</v>
      </c>
      <c r="BI1673" s="39" t="s">
        <v>497</v>
      </c>
      <c r="BK1673" s="34">
        <v>7</v>
      </c>
      <c r="BL1673" s="34">
        <v>6</v>
      </c>
      <c r="BM1673" s="34">
        <v>13.5</v>
      </c>
      <c r="BN1673" s="34">
        <v>1.1000000000000001</v>
      </c>
      <c r="BO1673" s="34">
        <v>40.5</v>
      </c>
      <c r="BP1673" s="38">
        <v>0.95</v>
      </c>
      <c r="BQ1673" s="39" t="s">
        <v>699</v>
      </c>
      <c r="BR1673" s="53"/>
      <c r="BS1673" s="53"/>
      <c r="BT1673" s="53"/>
      <c r="BU1673" s="53"/>
      <c r="BV1673" s="39" t="s">
        <v>489</v>
      </c>
      <c r="BX1673" s="39" t="s">
        <v>695</v>
      </c>
    </row>
    <row r="1674" spans="1:76" x14ac:dyDescent="0.35">
      <c r="A1674" s="34" t="s">
        <v>297</v>
      </c>
      <c r="B1674" s="34"/>
      <c r="C1674" s="34"/>
      <c r="D1674" s="34"/>
      <c r="E1674" s="34" t="s">
        <v>757</v>
      </c>
      <c r="F1674" s="34" t="s">
        <v>758</v>
      </c>
      <c r="G1674" s="41">
        <v>1995</v>
      </c>
      <c r="H1674" s="34"/>
      <c r="I1674" s="34"/>
      <c r="J1674" s="34"/>
      <c r="K1674" s="39" t="s">
        <v>80</v>
      </c>
      <c r="L1674" s="39" t="s">
        <v>89</v>
      </c>
      <c r="M1674" s="39" t="s">
        <v>90</v>
      </c>
      <c r="N1674" s="39" t="s">
        <v>91</v>
      </c>
      <c r="O1674" s="39" t="s">
        <v>102</v>
      </c>
      <c r="P1674" s="39" t="s">
        <v>103</v>
      </c>
      <c r="Q1674" s="39" t="s">
        <v>2539</v>
      </c>
      <c r="R1674" s="35" t="s">
        <v>2540</v>
      </c>
      <c r="S1674" s="35" t="s">
        <v>2540</v>
      </c>
      <c r="T1674" s="34" t="s">
        <v>2541</v>
      </c>
      <c r="U1674" s="39" t="s">
        <v>31</v>
      </c>
      <c r="V1674" s="35" t="s">
        <v>31</v>
      </c>
      <c r="W1674" s="34" t="s">
        <v>280</v>
      </c>
      <c r="X1674" s="115"/>
      <c r="Y1674" s="115"/>
      <c r="Z1674" s="39" t="s">
        <v>239</v>
      </c>
      <c r="AA1674" s="112"/>
      <c r="AB1674" s="115"/>
      <c r="AC1674" s="341">
        <v>96</v>
      </c>
      <c r="AD1674" s="341" t="s">
        <v>240</v>
      </c>
      <c r="AE1674" s="41" t="s">
        <v>508</v>
      </c>
      <c r="AF1674" s="332" t="s">
        <v>240</v>
      </c>
      <c r="AG1674" s="112"/>
      <c r="AH1674" s="346">
        <v>364.8</v>
      </c>
      <c r="AI1674" s="111">
        <v>364.8</v>
      </c>
      <c r="AJ1674" s="346"/>
      <c r="AK1674" s="112" t="s">
        <v>769</v>
      </c>
      <c r="AL1674" s="336">
        <v>8.3000000000000007</v>
      </c>
      <c r="AM1674" s="44">
        <v>173.1672987</v>
      </c>
      <c r="AN1674" s="111">
        <v>0.5</v>
      </c>
      <c r="AO1674" s="111">
        <f t="shared" si="69"/>
        <v>1</v>
      </c>
      <c r="AP1674" s="111">
        <v>1</v>
      </c>
      <c r="AQ1674" s="111"/>
      <c r="AR1674" s="335" t="s">
        <v>295</v>
      </c>
      <c r="AS1674" s="111" t="s">
        <v>240</v>
      </c>
      <c r="AT1674" s="111" t="s">
        <v>295</v>
      </c>
      <c r="AU1674" s="111" t="s">
        <v>240</v>
      </c>
      <c r="AV1674" s="349"/>
      <c r="AW1674" s="348"/>
      <c r="AX1674" s="349">
        <v>22</v>
      </c>
      <c r="AY1674" s="348">
        <v>8.3000000000000007</v>
      </c>
      <c r="AZ1674" s="334" t="s">
        <v>240</v>
      </c>
      <c r="BA1674" s="130"/>
      <c r="BB1674" s="130">
        <v>173.1672987</v>
      </c>
      <c r="BC1674" s="348">
        <v>0.5</v>
      </c>
      <c r="BD1674" s="348"/>
      <c r="BE1674" s="346"/>
      <c r="BF1674" s="348">
        <v>0.5</v>
      </c>
      <c r="BG1674" s="348"/>
      <c r="BH1674" s="348"/>
      <c r="BI1674" s="348"/>
      <c r="BJ1674" s="112">
        <v>0.01</v>
      </c>
      <c r="BK1674" s="346">
        <v>28.551100000000002</v>
      </c>
      <c r="BL1674" s="346">
        <v>24.739000000000001</v>
      </c>
      <c r="BM1674" s="346">
        <v>53.582999999999998</v>
      </c>
      <c r="BN1674" s="346">
        <v>4.282</v>
      </c>
      <c r="BO1674" s="346">
        <v>166.08</v>
      </c>
      <c r="BP1674" s="347">
        <v>3.8824000000000001</v>
      </c>
      <c r="BQ1674" s="346">
        <v>117</v>
      </c>
      <c r="BR1674" s="346"/>
      <c r="BS1674" s="34"/>
      <c r="BT1674" s="34"/>
      <c r="BU1674" s="34"/>
      <c r="BV1674" s="34"/>
      <c r="BW1674" s="34"/>
      <c r="BX1674" s="34"/>
    </row>
    <row r="1675" spans="1:76" x14ac:dyDescent="0.35">
      <c r="A1675" s="34" t="s">
        <v>297</v>
      </c>
      <c r="B1675" s="34"/>
      <c r="C1675" s="34"/>
      <c r="D1675" s="34"/>
      <c r="E1675" s="34" t="s">
        <v>757</v>
      </c>
      <c r="F1675" s="34" t="s">
        <v>758</v>
      </c>
      <c r="G1675" s="41">
        <v>1995</v>
      </c>
      <c r="H1675" s="34"/>
      <c r="I1675" s="34"/>
      <c r="J1675" s="34"/>
      <c r="K1675" s="39" t="s">
        <v>80</v>
      </c>
      <c r="L1675" s="39" t="s">
        <v>89</v>
      </c>
      <c r="M1675" s="39" t="s">
        <v>90</v>
      </c>
      <c r="N1675" s="39" t="s">
        <v>91</v>
      </c>
      <c r="O1675" s="39" t="s">
        <v>102</v>
      </c>
      <c r="P1675" s="39" t="s">
        <v>103</v>
      </c>
      <c r="Q1675" s="39" t="s">
        <v>2539</v>
      </c>
      <c r="R1675" s="35" t="s">
        <v>2540</v>
      </c>
      <c r="S1675" s="35" t="s">
        <v>2540</v>
      </c>
      <c r="T1675" s="34" t="s">
        <v>2541</v>
      </c>
      <c r="U1675" s="39" t="s">
        <v>31</v>
      </c>
      <c r="V1675" s="35" t="s">
        <v>31</v>
      </c>
      <c r="W1675" s="34" t="s">
        <v>280</v>
      </c>
      <c r="X1675" s="115"/>
      <c r="Y1675" s="115"/>
      <c r="Z1675" s="39" t="s">
        <v>239</v>
      </c>
      <c r="AA1675" s="112"/>
      <c r="AB1675" s="115"/>
      <c r="AC1675" s="341">
        <v>96</v>
      </c>
      <c r="AD1675" s="341" t="s">
        <v>240</v>
      </c>
      <c r="AE1675" s="41" t="s">
        <v>508</v>
      </c>
      <c r="AF1675" s="332" t="s">
        <v>240</v>
      </c>
      <c r="AG1675" s="112"/>
      <c r="AH1675" s="346">
        <v>460.8</v>
      </c>
      <c r="AI1675" s="111">
        <v>460.8</v>
      </c>
      <c r="AJ1675" s="346"/>
      <c r="AK1675" s="112" t="s">
        <v>769</v>
      </c>
      <c r="AL1675" s="336">
        <v>7.25</v>
      </c>
      <c r="AM1675" s="44">
        <v>173.1672987</v>
      </c>
      <c r="AN1675" s="111">
        <v>0.5</v>
      </c>
      <c r="AO1675" s="111">
        <f t="shared" si="69"/>
        <v>1</v>
      </c>
      <c r="AP1675" s="111">
        <v>1</v>
      </c>
      <c r="AQ1675" s="111"/>
      <c r="AR1675" s="335" t="s">
        <v>295</v>
      </c>
      <c r="AS1675" s="111" t="s">
        <v>240</v>
      </c>
      <c r="AT1675" s="111" t="s">
        <v>295</v>
      </c>
      <c r="AU1675" s="111" t="s">
        <v>240</v>
      </c>
      <c r="AV1675" s="349"/>
      <c r="AW1675" s="348"/>
      <c r="AX1675" s="349">
        <v>22</v>
      </c>
      <c r="AY1675" s="348">
        <v>7.25</v>
      </c>
      <c r="AZ1675" s="334" t="s">
        <v>240</v>
      </c>
      <c r="BA1675" s="130"/>
      <c r="BB1675" s="130">
        <v>173.1672987</v>
      </c>
      <c r="BC1675" s="348">
        <v>0.5</v>
      </c>
      <c r="BD1675" s="348"/>
      <c r="BE1675" s="346"/>
      <c r="BF1675" s="348">
        <v>0.5</v>
      </c>
      <c r="BG1675" s="348"/>
      <c r="BH1675" s="348"/>
      <c r="BI1675" s="348"/>
      <c r="BJ1675" s="112">
        <v>0.01</v>
      </c>
      <c r="BK1675" s="346">
        <v>28.551100000000002</v>
      </c>
      <c r="BL1675" s="346">
        <v>24.739000000000001</v>
      </c>
      <c r="BM1675" s="346">
        <v>53.582999999999998</v>
      </c>
      <c r="BN1675" s="346">
        <v>4.282</v>
      </c>
      <c r="BO1675" s="346">
        <v>166.08</v>
      </c>
      <c r="BP1675" s="347">
        <v>3.8824000000000001</v>
      </c>
      <c r="BQ1675" s="346">
        <v>117</v>
      </c>
      <c r="BR1675" s="346"/>
      <c r="BS1675" s="34"/>
      <c r="BT1675" s="34"/>
      <c r="BU1675" s="34"/>
      <c r="BV1675" s="34"/>
      <c r="BW1675" s="34"/>
      <c r="BX1675" s="34"/>
    </row>
    <row r="1676" spans="1:76" x14ac:dyDescent="0.35">
      <c r="A1676" s="34" t="s">
        <v>277</v>
      </c>
      <c r="B1676" s="34"/>
      <c r="C1676" s="34"/>
      <c r="D1676" s="34"/>
      <c r="E1676" s="338" t="s">
        <v>623</v>
      </c>
      <c r="F1676" s="338" t="s">
        <v>2542</v>
      </c>
      <c r="G1676" s="40">
        <v>1980</v>
      </c>
      <c r="H1676" s="34"/>
      <c r="I1676" s="34"/>
      <c r="J1676" s="338"/>
      <c r="K1676" s="39" t="s">
        <v>80</v>
      </c>
      <c r="L1676" s="39" t="s">
        <v>89</v>
      </c>
      <c r="M1676" s="39" t="s">
        <v>90</v>
      </c>
      <c r="N1676" s="39" t="s">
        <v>91</v>
      </c>
      <c r="O1676" s="39" t="s">
        <v>102</v>
      </c>
      <c r="P1676" s="39" t="s">
        <v>103</v>
      </c>
      <c r="Q1676" s="39" t="s">
        <v>2539</v>
      </c>
      <c r="R1676" s="35" t="s">
        <v>2543</v>
      </c>
      <c r="S1676" s="35" t="s">
        <v>2543</v>
      </c>
      <c r="T1676" s="35" t="s">
        <v>2544</v>
      </c>
      <c r="U1676" s="39" t="s">
        <v>31</v>
      </c>
      <c r="V1676" s="35" t="s">
        <v>31</v>
      </c>
      <c r="W1676" s="34" t="s">
        <v>280</v>
      </c>
      <c r="X1676" s="35" t="s">
        <v>281</v>
      </c>
      <c r="Y1676" s="35" t="s">
        <v>2545</v>
      </c>
      <c r="Z1676" s="39" t="s">
        <v>239</v>
      </c>
      <c r="AA1676" s="339"/>
      <c r="AB1676" s="339"/>
      <c r="AC1676" s="40">
        <v>96</v>
      </c>
      <c r="AD1676" s="40" t="s">
        <v>240</v>
      </c>
      <c r="AE1676" s="40" t="s">
        <v>508</v>
      </c>
      <c r="AF1676" s="332" t="s">
        <v>240</v>
      </c>
      <c r="AG1676" s="339"/>
      <c r="AH1676" s="339" t="s">
        <v>2147</v>
      </c>
      <c r="AI1676" s="111">
        <v>23</v>
      </c>
      <c r="AJ1676" s="339"/>
      <c r="AK1676" s="114" t="s">
        <v>509</v>
      </c>
      <c r="AL1676" s="336">
        <v>7.3</v>
      </c>
      <c r="AM1676" s="44">
        <v>25.996986700000001</v>
      </c>
      <c r="AN1676" s="111">
        <v>1.1000000000000001</v>
      </c>
      <c r="AO1676" s="111">
        <v>2</v>
      </c>
      <c r="AP1676" s="111">
        <v>2</v>
      </c>
      <c r="AQ1676" s="111" t="s">
        <v>704</v>
      </c>
      <c r="AR1676" s="335" t="s">
        <v>295</v>
      </c>
      <c r="AS1676" s="111" t="s">
        <v>240</v>
      </c>
      <c r="AT1676" s="111" t="s">
        <v>295</v>
      </c>
      <c r="AU1676" s="111" t="s">
        <v>240</v>
      </c>
      <c r="AV1676" s="112" t="s">
        <v>510</v>
      </c>
      <c r="AW1676" s="339"/>
      <c r="AX1676" s="339">
        <v>7.8</v>
      </c>
      <c r="AY1676" s="334">
        <v>7.3</v>
      </c>
      <c r="AZ1676" s="334" t="s">
        <v>240</v>
      </c>
      <c r="BA1676" s="339">
        <v>25</v>
      </c>
      <c r="BB1676" s="130">
        <v>25.996986700000001</v>
      </c>
      <c r="BC1676" s="339" t="s">
        <v>559</v>
      </c>
      <c r="BD1676" s="339"/>
      <c r="BE1676" s="339">
        <v>1.1000000000000001</v>
      </c>
      <c r="BF1676" s="339"/>
      <c r="BG1676" s="339" t="s">
        <v>772</v>
      </c>
      <c r="BH1676" s="334"/>
      <c r="BI1676" s="334"/>
      <c r="BJ1676" s="112">
        <v>10</v>
      </c>
      <c r="BK1676" s="346">
        <v>7.1535000000000002</v>
      </c>
      <c r="BL1676" s="346">
        <v>1.9754</v>
      </c>
      <c r="BM1676" s="346">
        <v>4.8154000000000003</v>
      </c>
      <c r="BN1676" s="346">
        <v>0.7</v>
      </c>
      <c r="BO1676" s="346">
        <v>3.9969999999999999</v>
      </c>
      <c r="BP1676" s="347">
        <v>5.9791999999999996</v>
      </c>
      <c r="BQ1676" s="334">
        <v>25</v>
      </c>
      <c r="BR1676" s="346"/>
      <c r="BS1676" s="339"/>
      <c r="BT1676" s="338" t="s">
        <v>773</v>
      </c>
      <c r="BU1676" s="338" t="s">
        <v>825</v>
      </c>
      <c r="BV1676" s="34"/>
      <c r="BW1676" s="34"/>
      <c r="BX1676" s="34"/>
    </row>
    <row r="1677" spans="1:76" x14ac:dyDescent="0.35">
      <c r="A1677" s="34" t="s">
        <v>277</v>
      </c>
      <c r="B1677" s="34"/>
      <c r="C1677" s="34"/>
      <c r="D1677" s="34"/>
      <c r="E1677" s="338" t="s">
        <v>623</v>
      </c>
      <c r="F1677" s="338" t="s">
        <v>2542</v>
      </c>
      <c r="G1677" s="40">
        <v>1980</v>
      </c>
      <c r="H1677" s="34"/>
      <c r="I1677" s="34"/>
      <c r="J1677" s="338"/>
      <c r="K1677" s="39" t="s">
        <v>80</v>
      </c>
      <c r="L1677" s="39" t="s">
        <v>89</v>
      </c>
      <c r="M1677" s="39" t="s">
        <v>90</v>
      </c>
      <c r="N1677" s="39" t="s">
        <v>91</v>
      </c>
      <c r="O1677" s="39" t="s">
        <v>102</v>
      </c>
      <c r="P1677" s="39" t="s">
        <v>103</v>
      </c>
      <c r="Q1677" s="39" t="s">
        <v>2539</v>
      </c>
      <c r="R1677" s="35" t="s">
        <v>2543</v>
      </c>
      <c r="S1677" s="35" t="s">
        <v>2543</v>
      </c>
      <c r="T1677" s="35" t="s">
        <v>2544</v>
      </c>
      <c r="U1677" s="39" t="s">
        <v>31</v>
      </c>
      <c r="V1677" s="35" t="s">
        <v>31</v>
      </c>
      <c r="W1677" s="34" t="s">
        <v>280</v>
      </c>
      <c r="X1677" s="35" t="s">
        <v>281</v>
      </c>
      <c r="Y1677" s="35" t="s">
        <v>2546</v>
      </c>
      <c r="Z1677" s="39" t="s">
        <v>239</v>
      </c>
      <c r="AA1677" s="339"/>
      <c r="AB1677" s="339"/>
      <c r="AC1677" s="40">
        <v>96</v>
      </c>
      <c r="AD1677" s="40" t="s">
        <v>240</v>
      </c>
      <c r="AE1677" s="40" t="s">
        <v>508</v>
      </c>
      <c r="AF1677" s="332" t="s">
        <v>240</v>
      </c>
      <c r="AG1677" s="339"/>
      <c r="AH1677" s="339" t="s">
        <v>1921</v>
      </c>
      <c r="AI1677" s="111">
        <v>18</v>
      </c>
      <c r="AJ1677" s="339"/>
      <c r="AK1677" s="114" t="s">
        <v>509</v>
      </c>
      <c r="AL1677" s="336">
        <v>7.3</v>
      </c>
      <c r="AM1677" s="44">
        <v>52.666546699999998</v>
      </c>
      <c r="AN1677" s="111">
        <v>1.1000000000000001</v>
      </c>
      <c r="AO1677" s="111">
        <v>2</v>
      </c>
      <c r="AP1677" s="111">
        <v>2</v>
      </c>
      <c r="AQ1677" s="111" t="s">
        <v>704</v>
      </c>
      <c r="AR1677" s="335" t="s">
        <v>295</v>
      </c>
      <c r="AS1677" s="111" t="s">
        <v>240</v>
      </c>
      <c r="AT1677" s="111" t="s">
        <v>295</v>
      </c>
      <c r="AU1677" s="111" t="s">
        <v>240</v>
      </c>
      <c r="AV1677" s="112" t="s">
        <v>510</v>
      </c>
      <c r="AW1677" s="339"/>
      <c r="AX1677" s="339">
        <v>11.5</v>
      </c>
      <c r="AY1677" s="334">
        <v>7.3</v>
      </c>
      <c r="AZ1677" s="334" t="s">
        <v>240</v>
      </c>
      <c r="BA1677" s="339">
        <v>54</v>
      </c>
      <c r="BB1677" s="130">
        <v>52.666546699999998</v>
      </c>
      <c r="BC1677" s="339" t="s">
        <v>559</v>
      </c>
      <c r="BD1677" s="339"/>
      <c r="BE1677" s="339">
        <v>1.1000000000000001</v>
      </c>
      <c r="BF1677" s="339"/>
      <c r="BG1677" s="339" t="s">
        <v>772</v>
      </c>
      <c r="BH1677" s="334"/>
      <c r="BI1677" s="334"/>
      <c r="BJ1677" s="112">
        <v>10</v>
      </c>
      <c r="BK1677" s="346">
        <v>15.0937</v>
      </c>
      <c r="BL1677" s="346">
        <v>3.6371000000000002</v>
      </c>
      <c r="BM1677" s="346">
        <v>6.8830999999999998</v>
      </c>
      <c r="BN1677" s="346">
        <v>0.7</v>
      </c>
      <c r="BO1677" s="346">
        <v>12.163</v>
      </c>
      <c r="BP1677" s="347">
        <v>9.6853999999999996</v>
      </c>
      <c r="BQ1677" s="334">
        <v>43</v>
      </c>
      <c r="BR1677" s="346"/>
      <c r="BS1677" s="339"/>
      <c r="BT1677" s="338" t="s">
        <v>773</v>
      </c>
      <c r="BU1677" s="338" t="s">
        <v>825</v>
      </c>
      <c r="BV1677" s="34"/>
      <c r="BW1677" s="34"/>
      <c r="BX1677" s="34"/>
    </row>
    <row r="1678" spans="1:76" x14ac:dyDescent="0.35">
      <c r="A1678" s="34" t="s">
        <v>1447</v>
      </c>
      <c r="B1678" s="34"/>
      <c r="C1678" s="34"/>
      <c r="D1678" s="34"/>
      <c r="E1678" s="34" t="s">
        <v>890</v>
      </c>
      <c r="F1678" s="34" t="s">
        <v>348</v>
      </c>
      <c r="G1678" s="41">
        <v>1991</v>
      </c>
      <c r="H1678" s="34"/>
      <c r="I1678" s="34"/>
      <c r="J1678" s="34"/>
      <c r="K1678" s="39" t="s">
        <v>115</v>
      </c>
      <c r="L1678" s="35" t="s">
        <v>138</v>
      </c>
      <c r="M1678" s="35"/>
      <c r="N1678" s="35" t="s">
        <v>139</v>
      </c>
      <c r="O1678" s="39" t="s">
        <v>140</v>
      </c>
      <c r="P1678" s="39" t="s">
        <v>141</v>
      </c>
      <c r="Q1678" s="39" t="s">
        <v>142</v>
      </c>
      <c r="R1678" s="35" t="s">
        <v>143</v>
      </c>
      <c r="S1678" s="35" t="s">
        <v>143</v>
      </c>
      <c r="T1678" s="35" t="s">
        <v>1094</v>
      </c>
      <c r="U1678" s="39" t="s">
        <v>34</v>
      </c>
      <c r="V1678" s="35" t="s">
        <v>1094</v>
      </c>
      <c r="W1678" s="34" t="s">
        <v>280</v>
      </c>
      <c r="X1678" s="34" t="s">
        <v>1095</v>
      </c>
      <c r="Y1678" s="34"/>
      <c r="Z1678" s="34" t="s">
        <v>607</v>
      </c>
      <c r="AA1678" s="34" t="s">
        <v>607</v>
      </c>
      <c r="AB1678" s="34"/>
      <c r="AC1678" s="41">
        <v>4</v>
      </c>
      <c r="AD1678" s="41" t="s">
        <v>1784</v>
      </c>
      <c r="AE1678" s="345" t="s">
        <v>477</v>
      </c>
      <c r="AF1678" s="332" t="s">
        <v>240</v>
      </c>
      <c r="AG1678" s="344"/>
      <c r="AH1678" s="344">
        <v>140</v>
      </c>
      <c r="AI1678" s="111">
        <v>140</v>
      </c>
      <c r="AJ1678" s="344"/>
      <c r="AK1678" s="35" t="s">
        <v>769</v>
      </c>
      <c r="AL1678" s="336">
        <v>7</v>
      </c>
      <c r="AM1678" s="44">
        <v>13.9</v>
      </c>
      <c r="AN1678" s="111">
        <v>0.5</v>
      </c>
      <c r="AO1678" s="111">
        <v>3</v>
      </c>
      <c r="AP1678" s="111">
        <v>2</v>
      </c>
      <c r="AQ1678" s="111" t="s">
        <v>704</v>
      </c>
      <c r="AR1678" s="335" t="s">
        <v>295</v>
      </c>
      <c r="AS1678" s="111" t="s">
        <v>295</v>
      </c>
      <c r="AT1678" s="111" t="s">
        <v>295</v>
      </c>
      <c r="AU1678" s="111"/>
      <c r="AV1678" s="34"/>
      <c r="AW1678" s="34"/>
      <c r="AX1678" s="34"/>
      <c r="AY1678" s="34"/>
      <c r="AZ1678" s="334" t="s">
        <v>240</v>
      </c>
      <c r="BA1678" s="34"/>
      <c r="BB1678" s="34"/>
      <c r="BC1678" s="34"/>
      <c r="BD1678" s="34"/>
      <c r="BE1678" s="34"/>
      <c r="BF1678" s="34"/>
      <c r="BG1678" s="34"/>
      <c r="BH1678" s="34"/>
      <c r="BI1678" s="34"/>
      <c r="BJ1678" s="34"/>
      <c r="BK1678" s="34"/>
      <c r="BL1678" s="34"/>
      <c r="BM1678" s="34"/>
      <c r="BN1678" s="34"/>
      <c r="BO1678" s="34"/>
      <c r="BP1678" s="38"/>
      <c r="BQ1678" s="34"/>
      <c r="BR1678" s="34"/>
      <c r="BS1678" s="34"/>
      <c r="BT1678" s="34"/>
      <c r="BU1678" s="34"/>
      <c r="BV1678" s="34"/>
      <c r="BW1678" s="34"/>
      <c r="BX1678" s="34"/>
    </row>
    <row r="1679" spans="1:76" x14ac:dyDescent="0.35">
      <c r="A1679" s="34" t="s">
        <v>324</v>
      </c>
      <c r="B1679" s="34"/>
      <c r="C1679" s="34"/>
      <c r="D1679" s="34"/>
      <c r="E1679" s="34" t="s">
        <v>1090</v>
      </c>
      <c r="F1679" s="34" t="s">
        <v>1091</v>
      </c>
      <c r="G1679" s="41" t="s">
        <v>1092</v>
      </c>
      <c r="H1679" s="34"/>
      <c r="I1679" s="34"/>
      <c r="J1679" s="34"/>
      <c r="K1679" s="39" t="s">
        <v>115</v>
      </c>
      <c r="L1679" s="35" t="s">
        <v>138</v>
      </c>
      <c r="M1679" s="35"/>
      <c r="N1679" s="35" t="s">
        <v>139</v>
      </c>
      <c r="O1679" s="39" t="s">
        <v>140</v>
      </c>
      <c r="P1679" s="39" t="s">
        <v>141</v>
      </c>
      <c r="Q1679" s="39" t="s">
        <v>142</v>
      </c>
      <c r="R1679" s="35" t="s">
        <v>143</v>
      </c>
      <c r="S1679" s="35" t="s">
        <v>143</v>
      </c>
      <c r="T1679" s="35" t="s">
        <v>1093</v>
      </c>
      <c r="U1679" s="39" t="s">
        <v>34</v>
      </c>
      <c r="V1679" s="35" t="s">
        <v>1094</v>
      </c>
      <c r="W1679" s="34" t="s">
        <v>280</v>
      </c>
      <c r="X1679" s="34" t="s">
        <v>1095</v>
      </c>
      <c r="Y1679" s="35" t="s">
        <v>1096</v>
      </c>
      <c r="Z1679" s="343" t="s">
        <v>1097</v>
      </c>
      <c r="AA1679" s="343" t="s">
        <v>1097</v>
      </c>
      <c r="AB1679" s="35"/>
      <c r="AC1679" s="40">
        <v>3</v>
      </c>
      <c r="AD1679" s="40" t="s">
        <v>1784</v>
      </c>
      <c r="AE1679" s="40" t="s">
        <v>477</v>
      </c>
      <c r="AF1679" s="332" t="s">
        <v>240</v>
      </c>
      <c r="AG1679" s="35"/>
      <c r="AH1679" s="34">
        <v>112</v>
      </c>
      <c r="AI1679" s="111">
        <v>112</v>
      </c>
      <c r="AJ1679" s="34" t="s">
        <v>2547</v>
      </c>
      <c r="AK1679" s="35" t="s">
        <v>509</v>
      </c>
      <c r="AL1679" s="336">
        <v>7.6</v>
      </c>
      <c r="AM1679" s="44">
        <v>88</v>
      </c>
      <c r="AN1679" s="111">
        <v>0.3</v>
      </c>
      <c r="AO1679" s="111">
        <v>4</v>
      </c>
      <c r="AP1679" s="111">
        <v>2</v>
      </c>
      <c r="AQ1679" s="111" t="s">
        <v>704</v>
      </c>
      <c r="AR1679" s="335" t="s">
        <v>295</v>
      </c>
      <c r="AS1679" s="111" t="s">
        <v>295</v>
      </c>
      <c r="AT1679" s="111" t="s">
        <v>295</v>
      </c>
      <c r="AU1679" s="111"/>
      <c r="AV1679" s="34" t="s">
        <v>167</v>
      </c>
      <c r="AW1679" s="34"/>
      <c r="AX1679" s="34">
        <v>27</v>
      </c>
      <c r="AY1679" s="34">
        <v>7.6</v>
      </c>
      <c r="AZ1679" s="334" t="s">
        <v>240</v>
      </c>
      <c r="BA1679" s="34" t="s">
        <v>1099</v>
      </c>
      <c r="BB1679" s="34"/>
      <c r="BC1679" s="34" t="s">
        <v>559</v>
      </c>
      <c r="BD1679" s="34"/>
      <c r="BE1679" s="34"/>
      <c r="BF1679" s="34"/>
      <c r="BG1679" s="34" t="s">
        <v>706</v>
      </c>
      <c r="BH1679" s="34"/>
      <c r="BI1679" s="34"/>
      <c r="BJ1679" s="34"/>
      <c r="BK1679" s="34"/>
      <c r="BL1679" s="34"/>
      <c r="BM1679" s="34"/>
      <c r="BN1679" s="34"/>
      <c r="BO1679" s="34"/>
      <c r="BP1679" s="38"/>
      <c r="BQ1679" s="34">
        <v>54</v>
      </c>
      <c r="BR1679" s="34" t="s">
        <v>937</v>
      </c>
      <c r="BS1679" s="34"/>
      <c r="BT1679" s="342">
        <v>0.93</v>
      </c>
      <c r="BU1679" s="34" t="s">
        <v>324</v>
      </c>
      <c r="BV1679" s="34"/>
      <c r="BW1679" s="34"/>
      <c r="BX1679" s="34"/>
    </row>
    <row r="1680" spans="1:76" x14ac:dyDescent="0.35">
      <c r="A1680" s="34" t="s">
        <v>324</v>
      </c>
      <c r="B1680" s="34"/>
      <c r="C1680" s="34"/>
      <c r="D1680" s="34"/>
      <c r="E1680" s="34" t="s">
        <v>1090</v>
      </c>
      <c r="F1680" s="34" t="s">
        <v>1091</v>
      </c>
      <c r="G1680" s="41" t="s">
        <v>1092</v>
      </c>
      <c r="H1680" s="34"/>
      <c r="I1680" s="34"/>
      <c r="J1680" s="34"/>
      <c r="K1680" s="39" t="s">
        <v>115</v>
      </c>
      <c r="L1680" s="35" t="s">
        <v>138</v>
      </c>
      <c r="M1680" s="35"/>
      <c r="N1680" s="35" t="s">
        <v>139</v>
      </c>
      <c r="O1680" s="39" t="s">
        <v>140</v>
      </c>
      <c r="P1680" s="39" t="s">
        <v>141</v>
      </c>
      <c r="Q1680" s="39" t="s">
        <v>142</v>
      </c>
      <c r="R1680" s="35" t="s">
        <v>143</v>
      </c>
      <c r="S1680" s="35" t="s">
        <v>143</v>
      </c>
      <c r="T1680" s="35" t="s">
        <v>1093</v>
      </c>
      <c r="U1680" s="39" t="s">
        <v>34</v>
      </c>
      <c r="V1680" s="35" t="s">
        <v>1094</v>
      </c>
      <c r="W1680" s="34" t="s">
        <v>280</v>
      </c>
      <c r="X1680" s="34" t="s">
        <v>1095</v>
      </c>
      <c r="Y1680" s="35" t="s">
        <v>1096</v>
      </c>
      <c r="Z1680" s="343" t="s">
        <v>1097</v>
      </c>
      <c r="AA1680" s="343" t="s">
        <v>1097</v>
      </c>
      <c r="AB1680" s="35"/>
      <c r="AC1680" s="40">
        <v>24</v>
      </c>
      <c r="AD1680" s="40" t="s">
        <v>1784</v>
      </c>
      <c r="AE1680" s="40" t="s">
        <v>477</v>
      </c>
      <c r="AF1680" s="332" t="s">
        <v>240</v>
      </c>
      <c r="AG1680" s="35"/>
      <c r="AH1680" s="34">
        <v>51</v>
      </c>
      <c r="AI1680" s="111">
        <v>51</v>
      </c>
      <c r="AJ1680" s="34" t="s">
        <v>2548</v>
      </c>
      <c r="AK1680" s="35" t="s">
        <v>509</v>
      </c>
      <c r="AL1680" s="336">
        <v>7.6</v>
      </c>
      <c r="AM1680" s="44">
        <v>88</v>
      </c>
      <c r="AN1680" s="111">
        <v>0.3</v>
      </c>
      <c r="AO1680" s="111">
        <v>4</v>
      </c>
      <c r="AP1680" s="111">
        <v>2</v>
      </c>
      <c r="AQ1680" s="111" t="s">
        <v>704</v>
      </c>
      <c r="AR1680" s="335" t="s">
        <v>295</v>
      </c>
      <c r="AS1680" s="111" t="s">
        <v>295</v>
      </c>
      <c r="AT1680" s="111" t="s">
        <v>295</v>
      </c>
      <c r="AU1680" s="111"/>
      <c r="AV1680" s="34" t="s">
        <v>167</v>
      </c>
      <c r="AW1680" s="34"/>
      <c r="AX1680" s="34">
        <v>27</v>
      </c>
      <c r="AY1680" s="34">
        <v>7.6</v>
      </c>
      <c r="AZ1680" s="334" t="s">
        <v>240</v>
      </c>
      <c r="BA1680" s="34" t="s">
        <v>1099</v>
      </c>
      <c r="BB1680" s="34"/>
      <c r="BC1680" s="34" t="s">
        <v>559</v>
      </c>
      <c r="BD1680" s="34"/>
      <c r="BE1680" s="34"/>
      <c r="BF1680" s="34"/>
      <c r="BG1680" s="34" t="s">
        <v>706</v>
      </c>
      <c r="BH1680" s="34"/>
      <c r="BI1680" s="34"/>
      <c r="BJ1680" s="34"/>
      <c r="BK1680" s="34"/>
      <c r="BL1680" s="34"/>
      <c r="BM1680" s="34"/>
      <c r="BN1680" s="34"/>
      <c r="BO1680" s="34"/>
      <c r="BP1680" s="38"/>
      <c r="BQ1680" s="34">
        <v>54</v>
      </c>
      <c r="BR1680" s="34" t="s">
        <v>937</v>
      </c>
      <c r="BS1680" s="34"/>
      <c r="BT1680" s="342">
        <v>0.93</v>
      </c>
      <c r="BU1680" s="34" t="s">
        <v>324</v>
      </c>
      <c r="BV1680" s="34"/>
      <c r="BW1680" s="34"/>
      <c r="BX1680" s="34"/>
    </row>
    <row r="1681" spans="1:76" x14ac:dyDescent="0.35">
      <c r="A1681" s="34" t="s">
        <v>324</v>
      </c>
      <c r="B1681" s="34"/>
      <c r="C1681" s="34"/>
      <c r="D1681" s="34"/>
      <c r="E1681" s="34" t="s">
        <v>1090</v>
      </c>
      <c r="F1681" s="34" t="s">
        <v>1091</v>
      </c>
      <c r="G1681" s="41" t="s">
        <v>1092</v>
      </c>
      <c r="H1681" s="34"/>
      <c r="I1681" s="34"/>
      <c r="J1681" s="34"/>
      <c r="K1681" s="39" t="s">
        <v>115</v>
      </c>
      <c r="L1681" s="35" t="s">
        <v>138</v>
      </c>
      <c r="M1681" s="35"/>
      <c r="N1681" s="35" t="s">
        <v>139</v>
      </c>
      <c r="O1681" s="39" t="s">
        <v>140</v>
      </c>
      <c r="P1681" s="39" t="s">
        <v>141</v>
      </c>
      <c r="Q1681" s="39" t="s">
        <v>142</v>
      </c>
      <c r="R1681" s="35" t="s">
        <v>143</v>
      </c>
      <c r="S1681" s="35" t="s">
        <v>143</v>
      </c>
      <c r="T1681" s="35" t="s">
        <v>1093</v>
      </c>
      <c r="U1681" s="39" t="s">
        <v>34</v>
      </c>
      <c r="V1681" s="35" t="s">
        <v>1094</v>
      </c>
      <c r="W1681" s="34" t="s">
        <v>280</v>
      </c>
      <c r="X1681" s="34" t="s">
        <v>1095</v>
      </c>
      <c r="Y1681" s="35" t="s">
        <v>1096</v>
      </c>
      <c r="Z1681" s="343" t="s">
        <v>2549</v>
      </c>
      <c r="AA1681" s="343"/>
      <c r="AB1681" s="35"/>
      <c r="AC1681" s="40">
        <v>3</v>
      </c>
      <c r="AD1681" s="40" t="s">
        <v>1784</v>
      </c>
      <c r="AE1681" s="40" t="s">
        <v>477</v>
      </c>
      <c r="AF1681" s="332" t="s">
        <v>240</v>
      </c>
      <c r="AG1681" s="35"/>
      <c r="AH1681" s="34">
        <v>33</v>
      </c>
      <c r="AI1681" s="111">
        <v>33</v>
      </c>
      <c r="AJ1681" s="34" t="s">
        <v>2550</v>
      </c>
      <c r="AK1681" s="35" t="s">
        <v>509</v>
      </c>
      <c r="AL1681" s="336">
        <v>7.6</v>
      </c>
      <c r="AM1681" s="44">
        <v>88</v>
      </c>
      <c r="AN1681" s="111">
        <v>0.3</v>
      </c>
      <c r="AO1681" s="111">
        <v>4</v>
      </c>
      <c r="AP1681" s="111">
        <v>2</v>
      </c>
      <c r="AQ1681" s="111" t="s">
        <v>704</v>
      </c>
      <c r="AR1681" s="335" t="s">
        <v>295</v>
      </c>
      <c r="AS1681" s="111" t="s">
        <v>295</v>
      </c>
      <c r="AT1681" s="111" t="s">
        <v>295</v>
      </c>
      <c r="AU1681" s="111"/>
      <c r="AV1681" s="34" t="s">
        <v>167</v>
      </c>
      <c r="AW1681" s="34"/>
      <c r="AX1681" s="34">
        <v>27</v>
      </c>
      <c r="AY1681" s="34">
        <v>7.6</v>
      </c>
      <c r="AZ1681" s="334" t="s">
        <v>240</v>
      </c>
      <c r="BA1681" s="34" t="s">
        <v>1099</v>
      </c>
      <c r="BB1681" s="34"/>
      <c r="BC1681" s="34" t="s">
        <v>559</v>
      </c>
      <c r="BD1681" s="34"/>
      <c r="BE1681" s="34"/>
      <c r="BF1681" s="34"/>
      <c r="BG1681" s="34" t="s">
        <v>706</v>
      </c>
      <c r="BH1681" s="34"/>
      <c r="BI1681" s="34"/>
      <c r="BJ1681" s="34"/>
      <c r="BK1681" s="34"/>
      <c r="BL1681" s="34"/>
      <c r="BM1681" s="34"/>
      <c r="BN1681" s="34"/>
      <c r="BO1681" s="34"/>
      <c r="BP1681" s="38"/>
      <c r="BQ1681" s="34">
        <v>54</v>
      </c>
      <c r="BR1681" s="34" t="s">
        <v>937</v>
      </c>
      <c r="BS1681" s="34"/>
      <c r="BT1681" s="342">
        <v>0.93</v>
      </c>
      <c r="BU1681" s="34" t="s">
        <v>324</v>
      </c>
      <c r="BV1681" s="34"/>
      <c r="BW1681" s="34"/>
      <c r="BX1681" s="34"/>
    </row>
    <row r="1682" spans="1:76" x14ac:dyDescent="0.35">
      <c r="A1682" s="34" t="s">
        <v>324</v>
      </c>
      <c r="B1682" s="34"/>
      <c r="C1682" s="34"/>
      <c r="D1682" s="34"/>
      <c r="E1682" s="34" t="s">
        <v>1090</v>
      </c>
      <c r="F1682" s="34" t="s">
        <v>1091</v>
      </c>
      <c r="G1682" s="41" t="s">
        <v>1092</v>
      </c>
      <c r="H1682" s="34"/>
      <c r="I1682" s="34"/>
      <c r="J1682" s="34"/>
      <c r="K1682" s="39" t="s">
        <v>115</v>
      </c>
      <c r="L1682" s="35" t="s">
        <v>138</v>
      </c>
      <c r="M1682" s="35"/>
      <c r="N1682" s="35" t="s">
        <v>139</v>
      </c>
      <c r="O1682" s="39" t="s">
        <v>140</v>
      </c>
      <c r="P1682" s="39" t="s">
        <v>141</v>
      </c>
      <c r="Q1682" s="39" t="s">
        <v>142</v>
      </c>
      <c r="R1682" s="35" t="s">
        <v>143</v>
      </c>
      <c r="S1682" s="35" t="s">
        <v>143</v>
      </c>
      <c r="T1682" s="35" t="s">
        <v>1093</v>
      </c>
      <c r="U1682" s="39" t="s">
        <v>34</v>
      </c>
      <c r="V1682" s="35" t="s">
        <v>1094</v>
      </c>
      <c r="W1682" s="34" t="s">
        <v>280</v>
      </c>
      <c r="X1682" s="34" t="s">
        <v>1095</v>
      </c>
      <c r="Y1682" s="35" t="s">
        <v>1096</v>
      </c>
      <c r="Z1682" s="343" t="s">
        <v>2549</v>
      </c>
      <c r="AA1682" s="343"/>
      <c r="AB1682" s="35"/>
      <c r="AC1682" s="40">
        <v>24</v>
      </c>
      <c r="AD1682" s="40" t="s">
        <v>1784</v>
      </c>
      <c r="AE1682" s="40" t="s">
        <v>477</v>
      </c>
      <c r="AF1682" s="332" t="s">
        <v>240</v>
      </c>
      <c r="AG1682" s="35"/>
      <c r="AH1682" s="34">
        <v>35</v>
      </c>
      <c r="AI1682" s="111">
        <v>35</v>
      </c>
      <c r="AJ1682" s="34" t="s">
        <v>2551</v>
      </c>
      <c r="AK1682" s="35" t="s">
        <v>509</v>
      </c>
      <c r="AL1682" s="336">
        <v>7.6</v>
      </c>
      <c r="AM1682" s="44">
        <v>88</v>
      </c>
      <c r="AN1682" s="111">
        <v>0.3</v>
      </c>
      <c r="AO1682" s="111">
        <v>4</v>
      </c>
      <c r="AP1682" s="111">
        <v>2</v>
      </c>
      <c r="AQ1682" s="111" t="s">
        <v>704</v>
      </c>
      <c r="AR1682" s="335" t="s">
        <v>295</v>
      </c>
      <c r="AS1682" s="111" t="s">
        <v>295</v>
      </c>
      <c r="AT1682" s="111" t="s">
        <v>295</v>
      </c>
      <c r="AU1682" s="111"/>
      <c r="AV1682" s="34" t="s">
        <v>167</v>
      </c>
      <c r="AW1682" s="34"/>
      <c r="AX1682" s="34">
        <v>27</v>
      </c>
      <c r="AY1682" s="34">
        <v>7.6</v>
      </c>
      <c r="AZ1682" s="334" t="s">
        <v>240</v>
      </c>
      <c r="BA1682" s="34" t="s">
        <v>1099</v>
      </c>
      <c r="BB1682" s="34"/>
      <c r="BC1682" s="34" t="s">
        <v>559</v>
      </c>
      <c r="BD1682" s="34"/>
      <c r="BE1682" s="34"/>
      <c r="BF1682" s="34"/>
      <c r="BG1682" s="34" t="s">
        <v>706</v>
      </c>
      <c r="BH1682" s="34"/>
      <c r="BI1682" s="34"/>
      <c r="BJ1682" s="34"/>
      <c r="BK1682" s="34"/>
      <c r="BL1682" s="34"/>
      <c r="BM1682" s="34"/>
      <c r="BN1682" s="34"/>
      <c r="BO1682" s="34"/>
      <c r="BP1682" s="38"/>
      <c r="BQ1682" s="34">
        <v>54</v>
      </c>
      <c r="BR1682" s="34" t="s">
        <v>937</v>
      </c>
      <c r="BS1682" s="34"/>
      <c r="BT1682" s="342">
        <v>0.93</v>
      </c>
      <c r="BU1682" s="34" t="s">
        <v>324</v>
      </c>
      <c r="BV1682" s="34"/>
      <c r="BW1682" s="34"/>
      <c r="BX1682" s="34"/>
    </row>
    <row r="1683" spans="1:76" x14ac:dyDescent="0.35">
      <c r="A1683" s="34" t="s">
        <v>277</v>
      </c>
      <c r="B1683" s="34"/>
      <c r="C1683" s="34"/>
      <c r="D1683" s="34"/>
      <c r="E1683" s="338" t="s">
        <v>2520</v>
      </c>
      <c r="F1683" s="338" t="s">
        <v>2552</v>
      </c>
      <c r="G1683" s="40">
        <v>2008</v>
      </c>
      <c r="H1683" s="34"/>
      <c r="I1683" s="34"/>
      <c r="J1683" s="338"/>
      <c r="K1683" s="39" t="s">
        <v>80</v>
      </c>
      <c r="L1683" s="35" t="s">
        <v>81</v>
      </c>
      <c r="M1683" s="35" t="s">
        <v>1082</v>
      </c>
      <c r="N1683" s="35" t="s">
        <v>1083</v>
      </c>
      <c r="O1683" s="39" t="s">
        <v>1467</v>
      </c>
      <c r="P1683" s="39" t="s">
        <v>2553</v>
      </c>
      <c r="Q1683" s="39" t="s">
        <v>2554</v>
      </c>
      <c r="R1683" s="35" t="s">
        <v>2555</v>
      </c>
      <c r="S1683" s="35" t="s">
        <v>2555</v>
      </c>
      <c r="T1683" s="35" t="s">
        <v>1472</v>
      </c>
      <c r="U1683" s="39" t="s">
        <v>28</v>
      </c>
      <c r="V1683" s="34" t="s">
        <v>1089</v>
      </c>
      <c r="W1683" s="34" t="s">
        <v>280</v>
      </c>
      <c r="X1683" s="35" t="s">
        <v>284</v>
      </c>
      <c r="Y1683" s="35" t="s">
        <v>2556</v>
      </c>
      <c r="Z1683" s="39" t="s">
        <v>239</v>
      </c>
      <c r="AA1683" s="339"/>
      <c r="AB1683" s="339"/>
      <c r="AC1683" s="40">
        <v>96</v>
      </c>
      <c r="AD1683" s="40" t="s">
        <v>1784</v>
      </c>
      <c r="AE1683" s="40" t="s">
        <v>508</v>
      </c>
      <c r="AF1683" s="332" t="s">
        <v>240</v>
      </c>
      <c r="AG1683" s="339"/>
      <c r="AH1683" s="339">
        <v>137</v>
      </c>
      <c r="AI1683" s="111">
        <v>137</v>
      </c>
      <c r="AJ1683" s="339"/>
      <c r="AK1683" s="114" t="s">
        <v>509</v>
      </c>
      <c r="AL1683" s="336">
        <v>7.72</v>
      </c>
      <c r="AM1683" s="44">
        <v>43.997005621854171</v>
      </c>
      <c r="AN1683" s="39">
        <v>0.7</v>
      </c>
      <c r="AO1683" s="111">
        <v>2</v>
      </c>
      <c r="AP1683" s="111">
        <v>2</v>
      </c>
      <c r="AQ1683" s="111" t="s">
        <v>704</v>
      </c>
      <c r="AR1683" s="335" t="s">
        <v>295</v>
      </c>
      <c r="AS1683" s="111" t="s">
        <v>295</v>
      </c>
      <c r="AT1683" s="111" t="s">
        <v>295</v>
      </c>
      <c r="AU1683" s="111" t="s">
        <v>240</v>
      </c>
      <c r="AV1683" s="112" t="s">
        <v>510</v>
      </c>
      <c r="AW1683" s="339"/>
      <c r="AX1683" s="339">
        <v>11.1</v>
      </c>
      <c r="AY1683" s="334">
        <v>7.72</v>
      </c>
      <c r="AZ1683" s="334" t="s">
        <v>240</v>
      </c>
      <c r="BA1683" s="339">
        <v>150</v>
      </c>
      <c r="BB1683" s="130">
        <v>43.997005621854171</v>
      </c>
      <c r="BC1683" s="339" t="s">
        <v>559</v>
      </c>
      <c r="BD1683" s="339"/>
      <c r="BE1683" s="339">
        <v>0.7</v>
      </c>
      <c r="BF1683" s="339"/>
      <c r="BG1683" s="339" t="s">
        <v>772</v>
      </c>
      <c r="BH1683" s="334"/>
      <c r="BI1683" s="334"/>
      <c r="BJ1683" s="112">
        <v>10</v>
      </c>
      <c r="BK1683" s="56">
        <v>11.726469350071314</v>
      </c>
      <c r="BL1683" s="56">
        <v>3.5735822376702524</v>
      </c>
      <c r="BM1683" s="56">
        <v>6.2283993055703286</v>
      </c>
      <c r="BN1683" s="56">
        <v>0.9564991632726888</v>
      </c>
      <c r="BO1683" s="56">
        <v>12.402158538512861</v>
      </c>
      <c r="BP1683" s="223">
        <v>8.0301524319983493</v>
      </c>
      <c r="BQ1683" s="334">
        <v>121</v>
      </c>
      <c r="BR1683" s="56"/>
      <c r="BS1683" s="339"/>
      <c r="BT1683" s="338" t="s">
        <v>773</v>
      </c>
      <c r="BU1683" s="338" t="s">
        <v>825</v>
      </c>
      <c r="BV1683" s="34"/>
      <c r="BW1683" s="34"/>
      <c r="BX1683" s="34"/>
    </row>
    <row r="1684" spans="1:76" x14ac:dyDescent="0.35">
      <c r="A1684" s="34" t="s">
        <v>277</v>
      </c>
      <c r="B1684" s="34"/>
      <c r="C1684" s="34"/>
      <c r="D1684" s="34"/>
      <c r="E1684" s="113" t="s">
        <v>333</v>
      </c>
      <c r="F1684" s="113" t="s">
        <v>1996</v>
      </c>
      <c r="G1684" s="41">
        <v>2002</v>
      </c>
      <c r="H1684" s="34"/>
      <c r="I1684" s="34"/>
      <c r="J1684" s="113"/>
      <c r="K1684" s="39" t="s">
        <v>80</v>
      </c>
      <c r="L1684" s="39" t="s">
        <v>89</v>
      </c>
      <c r="M1684" s="39" t="s">
        <v>90</v>
      </c>
      <c r="N1684" s="39" t="s">
        <v>91</v>
      </c>
      <c r="O1684" s="39" t="s">
        <v>92</v>
      </c>
      <c r="P1684" s="39" t="s">
        <v>93</v>
      </c>
      <c r="Q1684" s="39" t="s">
        <v>125</v>
      </c>
      <c r="R1684" s="35" t="s">
        <v>334</v>
      </c>
      <c r="S1684" s="35" t="s">
        <v>334</v>
      </c>
      <c r="T1684" s="113" t="s">
        <v>2557</v>
      </c>
      <c r="U1684" s="39" t="s">
        <v>31</v>
      </c>
      <c r="V1684" s="35" t="s">
        <v>31</v>
      </c>
      <c r="W1684" s="34" t="s">
        <v>280</v>
      </c>
      <c r="X1684" s="113" t="s">
        <v>281</v>
      </c>
      <c r="Y1684" s="113" t="s">
        <v>2558</v>
      </c>
      <c r="Z1684" s="39" t="s">
        <v>239</v>
      </c>
      <c r="AA1684" s="112"/>
      <c r="AB1684" s="112"/>
      <c r="AC1684" s="41">
        <v>96</v>
      </c>
      <c r="AD1684" s="41" t="s">
        <v>240</v>
      </c>
      <c r="AE1684" s="41" t="s">
        <v>508</v>
      </c>
      <c r="AF1684" s="332" t="s">
        <v>240</v>
      </c>
      <c r="AG1684" s="112"/>
      <c r="AH1684" s="112" t="s">
        <v>2559</v>
      </c>
      <c r="AI1684" s="111">
        <v>218.88</v>
      </c>
      <c r="AJ1684" s="112"/>
      <c r="AK1684" s="114" t="s">
        <v>509</v>
      </c>
      <c r="AL1684" s="336">
        <v>7.94</v>
      </c>
      <c r="AM1684" s="44">
        <v>222.59559999999999</v>
      </c>
      <c r="AN1684" s="111">
        <v>0.27</v>
      </c>
      <c r="AO1684" s="111">
        <f t="shared" ref="AO1684:AO1689" si="70">IF(AP1684=1,1,"xx")</f>
        <v>1</v>
      </c>
      <c r="AP1684" s="111">
        <v>1</v>
      </c>
      <c r="AQ1684" s="111"/>
      <c r="AR1684" s="335" t="s">
        <v>295</v>
      </c>
      <c r="AS1684" s="111" t="s">
        <v>240</v>
      </c>
      <c r="AT1684" s="111" t="s">
        <v>295</v>
      </c>
      <c r="AU1684" s="111" t="s">
        <v>240</v>
      </c>
      <c r="AV1684" s="112" t="s">
        <v>749</v>
      </c>
      <c r="AW1684" s="112" t="s">
        <v>335</v>
      </c>
      <c r="AX1684" s="112">
        <v>7.64</v>
      </c>
      <c r="AY1684" s="112">
        <v>7.94</v>
      </c>
      <c r="AZ1684" s="334" t="s">
        <v>240</v>
      </c>
      <c r="BA1684" s="112">
        <v>214</v>
      </c>
      <c r="BB1684" s="130">
        <v>222.59559999999999</v>
      </c>
      <c r="BC1684" s="112">
        <v>0.27</v>
      </c>
      <c r="BD1684" s="112" t="s">
        <v>794</v>
      </c>
      <c r="BE1684" s="112">
        <v>0.27</v>
      </c>
      <c r="BF1684" s="112"/>
      <c r="BG1684" s="112"/>
      <c r="BH1684" s="112"/>
      <c r="BI1684" s="112"/>
      <c r="BJ1684" s="112">
        <v>10</v>
      </c>
      <c r="BK1684" s="56">
        <v>49.4</v>
      </c>
      <c r="BL1684" s="56">
        <v>24.1</v>
      </c>
      <c r="BM1684" s="56">
        <v>10.3</v>
      </c>
      <c r="BN1684" s="56">
        <v>1.75</v>
      </c>
      <c r="BO1684" s="56">
        <v>18.899999999999999</v>
      </c>
      <c r="BP1684" s="223">
        <v>5.28</v>
      </c>
      <c r="BQ1684" s="112">
        <v>198</v>
      </c>
      <c r="BR1684" s="56"/>
      <c r="BS1684" s="112"/>
      <c r="BT1684" s="113" t="s">
        <v>487</v>
      </c>
      <c r="BU1684" s="114" t="s">
        <v>488</v>
      </c>
      <c r="BV1684" s="34"/>
      <c r="BW1684" s="34"/>
      <c r="BX1684" s="34"/>
    </row>
    <row r="1685" spans="1:76" x14ac:dyDescent="0.35">
      <c r="A1685" s="34" t="s">
        <v>277</v>
      </c>
      <c r="B1685" s="34"/>
      <c r="C1685" s="34"/>
      <c r="D1685" s="34"/>
      <c r="E1685" s="113" t="s">
        <v>333</v>
      </c>
      <c r="F1685" s="113" t="s">
        <v>1996</v>
      </c>
      <c r="G1685" s="41">
        <v>2002</v>
      </c>
      <c r="H1685" s="34"/>
      <c r="I1685" s="34"/>
      <c r="J1685" s="113"/>
      <c r="K1685" s="39" t="s">
        <v>80</v>
      </c>
      <c r="L1685" s="39" t="s">
        <v>89</v>
      </c>
      <c r="M1685" s="39" t="s">
        <v>90</v>
      </c>
      <c r="N1685" s="39" t="s">
        <v>91</v>
      </c>
      <c r="O1685" s="39" t="s">
        <v>92</v>
      </c>
      <c r="P1685" s="39" t="s">
        <v>93</v>
      </c>
      <c r="Q1685" s="39" t="s">
        <v>125</v>
      </c>
      <c r="R1685" s="35" t="s">
        <v>334</v>
      </c>
      <c r="S1685" s="35" t="s">
        <v>334</v>
      </c>
      <c r="T1685" s="113" t="s">
        <v>2557</v>
      </c>
      <c r="U1685" s="39" t="s">
        <v>31</v>
      </c>
      <c r="V1685" s="35" t="s">
        <v>31</v>
      </c>
      <c r="W1685" s="34" t="s">
        <v>280</v>
      </c>
      <c r="X1685" s="113" t="s">
        <v>281</v>
      </c>
      <c r="Y1685" s="113" t="s">
        <v>2560</v>
      </c>
      <c r="Z1685" s="39" t="s">
        <v>239</v>
      </c>
      <c r="AA1685" s="112"/>
      <c r="AB1685" s="112"/>
      <c r="AC1685" s="41">
        <v>96</v>
      </c>
      <c r="AD1685" s="41" t="s">
        <v>240</v>
      </c>
      <c r="AE1685" s="41" t="s">
        <v>508</v>
      </c>
      <c r="AF1685" s="332" t="s">
        <v>240</v>
      </c>
      <c r="AG1685" s="112"/>
      <c r="AH1685" s="112" t="s">
        <v>2561</v>
      </c>
      <c r="AI1685" s="111">
        <v>198.72</v>
      </c>
      <c r="AJ1685" s="112"/>
      <c r="AK1685" s="114" t="s">
        <v>509</v>
      </c>
      <c r="AL1685" s="336">
        <v>7.92</v>
      </c>
      <c r="AM1685" s="44">
        <v>232.85540000000003</v>
      </c>
      <c r="AN1685" s="111">
        <v>0.36</v>
      </c>
      <c r="AO1685" s="111">
        <f t="shared" si="70"/>
        <v>1</v>
      </c>
      <c r="AP1685" s="111">
        <v>1</v>
      </c>
      <c r="AQ1685" s="111"/>
      <c r="AR1685" s="335" t="s">
        <v>295</v>
      </c>
      <c r="AS1685" s="111" t="s">
        <v>240</v>
      </c>
      <c r="AT1685" s="111" t="s">
        <v>295</v>
      </c>
      <c r="AU1685" s="111" t="s">
        <v>240</v>
      </c>
      <c r="AV1685" s="112" t="s">
        <v>749</v>
      </c>
      <c r="AW1685" s="112" t="s">
        <v>335</v>
      </c>
      <c r="AX1685" s="112">
        <v>7.74</v>
      </c>
      <c r="AY1685" s="112">
        <v>7.92</v>
      </c>
      <c r="AZ1685" s="334" t="s">
        <v>240</v>
      </c>
      <c r="BA1685" s="112">
        <v>220</v>
      </c>
      <c r="BB1685" s="130">
        <v>232.85540000000003</v>
      </c>
      <c r="BC1685" s="112">
        <v>0.36</v>
      </c>
      <c r="BD1685" s="112" t="s">
        <v>794</v>
      </c>
      <c r="BE1685" s="112">
        <v>0.36</v>
      </c>
      <c r="BF1685" s="112"/>
      <c r="BG1685" s="112"/>
      <c r="BH1685" s="112"/>
      <c r="BI1685" s="112"/>
      <c r="BJ1685" s="112">
        <v>10</v>
      </c>
      <c r="BK1685" s="56">
        <v>51.2</v>
      </c>
      <c r="BL1685" s="56">
        <v>25.5</v>
      </c>
      <c r="BM1685" s="56">
        <v>8.36</v>
      </c>
      <c r="BN1685" s="56">
        <v>2.1</v>
      </c>
      <c r="BO1685" s="56">
        <v>24</v>
      </c>
      <c r="BP1685" s="223">
        <v>4.6399999999999997</v>
      </c>
      <c r="BQ1685" s="112">
        <v>197</v>
      </c>
      <c r="BR1685" s="56"/>
      <c r="BS1685" s="112"/>
      <c r="BT1685" s="113" t="s">
        <v>487</v>
      </c>
      <c r="BU1685" s="114" t="s">
        <v>488</v>
      </c>
      <c r="BV1685" s="34"/>
      <c r="BW1685" s="34"/>
      <c r="BX1685" s="34"/>
    </row>
    <row r="1686" spans="1:76" x14ac:dyDescent="0.35">
      <c r="A1686" s="34" t="s">
        <v>277</v>
      </c>
      <c r="B1686" s="34"/>
      <c r="C1686" s="34"/>
      <c r="D1686" s="34"/>
      <c r="E1686" s="113" t="s">
        <v>333</v>
      </c>
      <c r="F1686" s="113" t="s">
        <v>1996</v>
      </c>
      <c r="G1686" s="41">
        <v>2002</v>
      </c>
      <c r="H1686" s="34"/>
      <c r="I1686" s="34"/>
      <c r="J1686" s="113"/>
      <c r="K1686" s="39" t="s">
        <v>80</v>
      </c>
      <c r="L1686" s="39" t="s">
        <v>89</v>
      </c>
      <c r="M1686" s="39" t="s">
        <v>90</v>
      </c>
      <c r="N1686" s="39" t="s">
        <v>91</v>
      </c>
      <c r="O1686" s="39" t="s">
        <v>92</v>
      </c>
      <c r="P1686" s="39" t="s">
        <v>93</v>
      </c>
      <c r="Q1686" s="39" t="s">
        <v>125</v>
      </c>
      <c r="R1686" s="35" t="s">
        <v>334</v>
      </c>
      <c r="S1686" s="35" t="s">
        <v>334</v>
      </c>
      <c r="T1686" s="113" t="s">
        <v>2557</v>
      </c>
      <c r="U1686" s="39" t="s">
        <v>31</v>
      </c>
      <c r="V1686" s="35" t="s">
        <v>31</v>
      </c>
      <c r="W1686" s="34" t="s">
        <v>280</v>
      </c>
      <c r="X1686" s="113" t="s">
        <v>281</v>
      </c>
      <c r="Y1686" s="113" t="s">
        <v>2562</v>
      </c>
      <c r="Z1686" s="39" t="s">
        <v>239</v>
      </c>
      <c r="AA1686" s="112"/>
      <c r="AB1686" s="112"/>
      <c r="AC1686" s="41">
        <v>96</v>
      </c>
      <c r="AD1686" s="41" t="s">
        <v>240</v>
      </c>
      <c r="AE1686" s="41" t="s">
        <v>508</v>
      </c>
      <c r="AF1686" s="332" t="s">
        <v>240</v>
      </c>
      <c r="AG1686" s="112"/>
      <c r="AH1686" s="112" t="s">
        <v>2563</v>
      </c>
      <c r="AI1686" s="111">
        <v>63.935999999999993</v>
      </c>
      <c r="AJ1686" s="112"/>
      <c r="AK1686" s="114" t="s">
        <v>509</v>
      </c>
      <c r="AL1686" s="336">
        <v>7.82</v>
      </c>
      <c r="AM1686" s="44">
        <v>106.2731</v>
      </c>
      <c r="AN1686" s="111">
        <v>0.1</v>
      </c>
      <c r="AO1686" s="111">
        <f t="shared" si="70"/>
        <v>1</v>
      </c>
      <c r="AP1686" s="111">
        <v>1</v>
      </c>
      <c r="AQ1686" s="111"/>
      <c r="AR1686" s="335" t="s">
        <v>295</v>
      </c>
      <c r="AS1686" s="111" t="s">
        <v>240</v>
      </c>
      <c r="AT1686" s="111" t="s">
        <v>295</v>
      </c>
      <c r="AU1686" s="111" t="s">
        <v>240</v>
      </c>
      <c r="AV1686" s="112" t="s">
        <v>749</v>
      </c>
      <c r="AW1686" s="112" t="s">
        <v>335</v>
      </c>
      <c r="AX1686" s="112">
        <v>7.77</v>
      </c>
      <c r="AY1686" s="112">
        <v>7.82</v>
      </c>
      <c r="AZ1686" s="334" t="s">
        <v>240</v>
      </c>
      <c r="BA1686" s="112">
        <v>105</v>
      </c>
      <c r="BB1686" s="130">
        <v>106.2731</v>
      </c>
      <c r="BC1686" s="112">
        <v>0.1</v>
      </c>
      <c r="BD1686" s="112" t="s">
        <v>794</v>
      </c>
      <c r="BE1686" s="112">
        <v>0.1</v>
      </c>
      <c r="BF1686" s="112"/>
      <c r="BG1686" s="112"/>
      <c r="BH1686" s="112"/>
      <c r="BI1686" s="112"/>
      <c r="BJ1686" s="112">
        <v>10</v>
      </c>
      <c r="BK1686" s="56">
        <v>23.1</v>
      </c>
      <c r="BL1686" s="56">
        <v>11.8</v>
      </c>
      <c r="BM1686" s="56">
        <v>3.54</v>
      </c>
      <c r="BN1686" s="56">
        <v>3.22</v>
      </c>
      <c r="BO1686" s="56">
        <v>17.100000000000001</v>
      </c>
      <c r="BP1686" s="223">
        <v>2.91</v>
      </c>
      <c r="BQ1686" s="112">
        <v>94.1</v>
      </c>
      <c r="BR1686" s="56"/>
      <c r="BS1686" s="112"/>
      <c r="BT1686" s="113" t="s">
        <v>487</v>
      </c>
      <c r="BU1686" s="114" t="s">
        <v>488</v>
      </c>
      <c r="BV1686" s="34"/>
      <c r="BW1686" s="34"/>
      <c r="BX1686" s="34"/>
    </row>
    <row r="1687" spans="1:76" x14ac:dyDescent="0.35">
      <c r="A1687" s="34" t="s">
        <v>277</v>
      </c>
      <c r="B1687" s="34"/>
      <c r="C1687" s="34"/>
      <c r="D1687" s="34"/>
      <c r="E1687" s="113" t="s">
        <v>333</v>
      </c>
      <c r="F1687" s="113" t="s">
        <v>1996</v>
      </c>
      <c r="G1687" s="41">
        <v>2002</v>
      </c>
      <c r="H1687" s="34"/>
      <c r="I1687" s="34"/>
      <c r="J1687" s="113"/>
      <c r="K1687" s="39" t="s">
        <v>80</v>
      </c>
      <c r="L1687" s="39" t="s">
        <v>89</v>
      </c>
      <c r="M1687" s="39" t="s">
        <v>90</v>
      </c>
      <c r="N1687" s="39" t="s">
        <v>91</v>
      </c>
      <c r="O1687" s="39" t="s">
        <v>92</v>
      </c>
      <c r="P1687" s="39" t="s">
        <v>93</v>
      </c>
      <c r="Q1687" s="39" t="s">
        <v>125</v>
      </c>
      <c r="R1687" s="35" t="s">
        <v>334</v>
      </c>
      <c r="S1687" s="35" t="s">
        <v>334</v>
      </c>
      <c r="T1687" s="113" t="s">
        <v>2557</v>
      </c>
      <c r="U1687" s="39" t="s">
        <v>31</v>
      </c>
      <c r="V1687" s="35" t="s">
        <v>31</v>
      </c>
      <c r="W1687" s="34" t="s">
        <v>280</v>
      </c>
      <c r="X1687" s="113" t="s">
        <v>281</v>
      </c>
      <c r="Y1687" s="113" t="s">
        <v>2564</v>
      </c>
      <c r="Z1687" s="39" t="s">
        <v>239</v>
      </c>
      <c r="AA1687" s="112"/>
      <c r="AB1687" s="112"/>
      <c r="AC1687" s="41">
        <v>96</v>
      </c>
      <c r="AD1687" s="41" t="s">
        <v>240</v>
      </c>
      <c r="AE1687" s="41" t="s">
        <v>508</v>
      </c>
      <c r="AF1687" s="332" t="s">
        <v>240</v>
      </c>
      <c r="AG1687" s="112"/>
      <c r="AH1687" s="112" t="s">
        <v>2565</v>
      </c>
      <c r="AI1687" s="111">
        <v>85.44</v>
      </c>
      <c r="AJ1687" s="112"/>
      <c r="AK1687" s="114" t="s">
        <v>509</v>
      </c>
      <c r="AL1687" s="336">
        <v>7.83</v>
      </c>
      <c r="AM1687" s="44">
        <v>102.878</v>
      </c>
      <c r="AN1687" s="111">
        <v>0.28000000000000003</v>
      </c>
      <c r="AO1687" s="111">
        <f t="shared" si="70"/>
        <v>1</v>
      </c>
      <c r="AP1687" s="111">
        <v>1</v>
      </c>
      <c r="AQ1687" s="111"/>
      <c r="AR1687" s="335" t="s">
        <v>295</v>
      </c>
      <c r="AS1687" s="111" t="s">
        <v>240</v>
      </c>
      <c r="AT1687" s="111" t="s">
        <v>295</v>
      </c>
      <c r="AU1687" s="111" t="s">
        <v>240</v>
      </c>
      <c r="AV1687" s="112" t="s">
        <v>749</v>
      </c>
      <c r="AW1687" s="112" t="s">
        <v>335</v>
      </c>
      <c r="AX1687" s="112">
        <v>16.3</v>
      </c>
      <c r="AY1687" s="112">
        <v>7.83</v>
      </c>
      <c r="AZ1687" s="334" t="s">
        <v>240</v>
      </c>
      <c r="BA1687" s="112">
        <v>104</v>
      </c>
      <c r="BB1687" s="130">
        <v>102.878</v>
      </c>
      <c r="BC1687" s="112">
        <v>0.28000000000000003</v>
      </c>
      <c r="BD1687" s="112" t="s">
        <v>794</v>
      </c>
      <c r="BE1687" s="112">
        <v>0.28000000000000003</v>
      </c>
      <c r="BF1687" s="112"/>
      <c r="BG1687" s="112"/>
      <c r="BH1687" s="112"/>
      <c r="BI1687" s="112"/>
      <c r="BJ1687" s="112">
        <v>10</v>
      </c>
      <c r="BK1687" s="56">
        <v>22.4</v>
      </c>
      <c r="BL1687" s="56">
        <v>11.4</v>
      </c>
      <c r="BM1687" s="56">
        <v>3.76</v>
      </c>
      <c r="BN1687" s="56">
        <v>2.72</v>
      </c>
      <c r="BO1687" s="56">
        <v>12.4</v>
      </c>
      <c r="BP1687" s="223">
        <v>3.01</v>
      </c>
      <c r="BQ1687" s="112">
        <v>97.6</v>
      </c>
      <c r="BR1687" s="56"/>
      <c r="BS1687" s="112"/>
      <c r="BT1687" s="113" t="s">
        <v>487</v>
      </c>
      <c r="BU1687" s="114" t="s">
        <v>488</v>
      </c>
      <c r="BV1687" s="34"/>
      <c r="BW1687" s="34"/>
      <c r="BX1687" s="34"/>
    </row>
    <row r="1688" spans="1:76" x14ac:dyDescent="0.35">
      <c r="A1688" s="34" t="s">
        <v>277</v>
      </c>
      <c r="B1688" s="34"/>
      <c r="C1688" s="34"/>
      <c r="D1688" s="34"/>
      <c r="E1688" s="113" t="s">
        <v>333</v>
      </c>
      <c r="F1688" s="113" t="s">
        <v>1996</v>
      </c>
      <c r="G1688" s="41">
        <v>2002</v>
      </c>
      <c r="H1688" s="34"/>
      <c r="I1688" s="34"/>
      <c r="J1688" s="113"/>
      <c r="K1688" s="39" t="s">
        <v>80</v>
      </c>
      <c r="L1688" s="39" t="s">
        <v>89</v>
      </c>
      <c r="M1688" s="39" t="s">
        <v>90</v>
      </c>
      <c r="N1688" s="39" t="s">
        <v>91</v>
      </c>
      <c r="O1688" s="39" t="s">
        <v>92</v>
      </c>
      <c r="P1688" s="39" t="s">
        <v>93</v>
      </c>
      <c r="Q1688" s="39" t="s">
        <v>125</v>
      </c>
      <c r="R1688" s="35" t="s">
        <v>334</v>
      </c>
      <c r="S1688" s="35" t="s">
        <v>334</v>
      </c>
      <c r="T1688" s="113" t="s">
        <v>2557</v>
      </c>
      <c r="U1688" s="39" t="s">
        <v>31</v>
      </c>
      <c r="V1688" s="35" t="s">
        <v>31</v>
      </c>
      <c r="W1688" s="34" t="s">
        <v>280</v>
      </c>
      <c r="X1688" s="113" t="s">
        <v>281</v>
      </c>
      <c r="Y1688" s="113" t="s">
        <v>2566</v>
      </c>
      <c r="Z1688" s="39" t="s">
        <v>239</v>
      </c>
      <c r="AA1688" s="112"/>
      <c r="AB1688" s="112"/>
      <c r="AC1688" s="41">
        <v>96</v>
      </c>
      <c r="AD1688" s="41" t="s">
        <v>240</v>
      </c>
      <c r="AE1688" s="41" t="s">
        <v>508</v>
      </c>
      <c r="AF1688" s="332" t="s">
        <v>240</v>
      </c>
      <c r="AG1688" s="112"/>
      <c r="AH1688" s="112" t="s">
        <v>2567</v>
      </c>
      <c r="AI1688" s="111">
        <v>50</v>
      </c>
      <c r="AJ1688" s="112"/>
      <c r="AK1688" s="114" t="s">
        <v>509</v>
      </c>
      <c r="AL1688" s="336">
        <v>7.89</v>
      </c>
      <c r="AM1688" s="44">
        <v>101.8047</v>
      </c>
      <c r="AN1688" s="111">
        <v>0.3</v>
      </c>
      <c r="AO1688" s="111">
        <f t="shared" si="70"/>
        <v>1</v>
      </c>
      <c r="AP1688" s="111">
        <v>1</v>
      </c>
      <c r="AQ1688" s="111"/>
      <c r="AR1688" s="335" t="s">
        <v>295</v>
      </c>
      <c r="AS1688" s="111" t="s">
        <v>240</v>
      </c>
      <c r="AT1688" s="111" t="s">
        <v>295</v>
      </c>
      <c r="AU1688" s="111" t="s">
        <v>240</v>
      </c>
      <c r="AV1688" s="112" t="s">
        <v>749</v>
      </c>
      <c r="AW1688" s="112" t="s">
        <v>335</v>
      </c>
      <c r="AX1688" s="112">
        <v>8.49</v>
      </c>
      <c r="AY1688" s="112">
        <v>7.89</v>
      </c>
      <c r="AZ1688" s="334" t="s">
        <v>240</v>
      </c>
      <c r="BA1688" s="112">
        <v>98.2</v>
      </c>
      <c r="BB1688" s="130">
        <v>101.8047</v>
      </c>
      <c r="BC1688" s="112">
        <v>0.3</v>
      </c>
      <c r="BD1688" s="112" t="s">
        <v>794</v>
      </c>
      <c r="BE1688" s="112">
        <v>0.3</v>
      </c>
      <c r="BF1688" s="112"/>
      <c r="BG1688" s="112"/>
      <c r="BH1688" s="112"/>
      <c r="BI1688" s="112"/>
      <c r="BJ1688" s="112">
        <v>10</v>
      </c>
      <c r="BK1688" s="56">
        <v>22.3</v>
      </c>
      <c r="BL1688" s="56">
        <v>11.2</v>
      </c>
      <c r="BM1688" s="56">
        <v>3.58</v>
      </c>
      <c r="BN1688" s="56">
        <v>0.9</v>
      </c>
      <c r="BO1688" s="56">
        <v>11.5</v>
      </c>
      <c r="BP1688" s="223">
        <v>2.85</v>
      </c>
      <c r="BQ1688" s="112">
        <v>87.9</v>
      </c>
      <c r="BR1688" s="56"/>
      <c r="BS1688" s="112"/>
      <c r="BT1688" s="113" t="s">
        <v>487</v>
      </c>
      <c r="BU1688" s="114" t="s">
        <v>488</v>
      </c>
      <c r="BV1688" s="34"/>
      <c r="BW1688" s="34"/>
      <c r="BX1688" s="34"/>
    </row>
    <row r="1689" spans="1:76" x14ac:dyDescent="0.35">
      <c r="A1689" s="34" t="s">
        <v>297</v>
      </c>
      <c r="B1689" s="34"/>
      <c r="C1689" s="34"/>
      <c r="D1689" s="34"/>
      <c r="E1689" s="34" t="s">
        <v>757</v>
      </c>
      <c r="F1689" s="34" t="s">
        <v>758</v>
      </c>
      <c r="G1689" s="41">
        <v>1999</v>
      </c>
      <c r="H1689" s="34"/>
      <c r="I1689" s="34"/>
      <c r="J1689" s="34"/>
      <c r="K1689" s="39" t="s">
        <v>80</v>
      </c>
      <c r="L1689" s="39" t="s">
        <v>89</v>
      </c>
      <c r="M1689" s="39" t="s">
        <v>90</v>
      </c>
      <c r="N1689" s="39" t="s">
        <v>91</v>
      </c>
      <c r="O1689" s="39" t="s">
        <v>503</v>
      </c>
      <c r="P1689" s="39" t="s">
        <v>504</v>
      </c>
      <c r="Q1689" s="39" t="s">
        <v>2568</v>
      </c>
      <c r="R1689" s="35" t="s">
        <v>2569</v>
      </c>
      <c r="S1689" s="35" t="s">
        <v>2569</v>
      </c>
      <c r="T1689" s="34" t="s">
        <v>2570</v>
      </c>
      <c r="U1689" s="39" t="s">
        <v>31</v>
      </c>
      <c r="V1689" s="35" t="s">
        <v>31</v>
      </c>
      <c r="W1689" s="34" t="s">
        <v>280</v>
      </c>
      <c r="X1689" s="115"/>
      <c r="Y1689" s="115"/>
      <c r="Z1689" s="39" t="s">
        <v>239</v>
      </c>
      <c r="AA1689" s="112"/>
      <c r="AB1689" s="115"/>
      <c r="AC1689" s="341">
        <v>96</v>
      </c>
      <c r="AD1689" s="341" t="s">
        <v>240</v>
      </c>
      <c r="AE1689" s="41" t="s">
        <v>508</v>
      </c>
      <c r="AF1689" s="332" t="s">
        <v>240</v>
      </c>
      <c r="AG1689" s="112"/>
      <c r="AH1689" s="56">
        <v>160</v>
      </c>
      <c r="AI1689" s="111">
        <v>160</v>
      </c>
      <c r="AJ1689" s="56"/>
      <c r="AK1689" s="112" t="s">
        <v>769</v>
      </c>
      <c r="AL1689" s="336">
        <v>7.6</v>
      </c>
      <c r="AM1689" s="44">
        <v>167.16152529999999</v>
      </c>
      <c r="AN1689" s="111">
        <v>0.5</v>
      </c>
      <c r="AO1689" s="111">
        <f t="shared" si="70"/>
        <v>1</v>
      </c>
      <c r="AP1689" s="111">
        <v>1</v>
      </c>
      <c r="AQ1689" s="111"/>
      <c r="AR1689" s="335" t="s">
        <v>295</v>
      </c>
      <c r="AS1689" s="111" t="s">
        <v>295</v>
      </c>
      <c r="AT1689" s="111" t="s">
        <v>295</v>
      </c>
      <c r="AU1689" s="111" t="s">
        <v>240</v>
      </c>
      <c r="AV1689" s="130"/>
      <c r="AW1689" s="114"/>
      <c r="AX1689" s="130">
        <v>22</v>
      </c>
      <c r="AY1689" s="114">
        <v>7.6</v>
      </c>
      <c r="AZ1689" s="334" t="s">
        <v>240</v>
      </c>
      <c r="BA1689" s="130"/>
      <c r="BB1689" s="130">
        <v>167.16152529999999</v>
      </c>
      <c r="BC1689" s="114">
        <v>0.5</v>
      </c>
      <c r="BD1689" s="114"/>
      <c r="BE1689" s="56"/>
      <c r="BF1689" s="114">
        <v>0.5</v>
      </c>
      <c r="BG1689" s="114"/>
      <c r="BH1689" s="114"/>
      <c r="BI1689" s="114"/>
      <c r="BJ1689" s="112">
        <v>0.01</v>
      </c>
      <c r="BK1689" s="56">
        <v>27.5609</v>
      </c>
      <c r="BL1689" s="56">
        <v>23.881</v>
      </c>
      <c r="BM1689" s="56">
        <v>51.723999999999997</v>
      </c>
      <c r="BN1689" s="56">
        <v>4.1334999999999997</v>
      </c>
      <c r="BO1689" s="56">
        <v>160.32</v>
      </c>
      <c r="BP1689" s="223">
        <v>3.7477999999999998</v>
      </c>
      <c r="BQ1689" s="56">
        <v>115</v>
      </c>
      <c r="BR1689" s="56"/>
      <c r="BS1689" s="34"/>
      <c r="BT1689" s="34"/>
      <c r="BU1689" s="34"/>
      <c r="BV1689" s="34"/>
      <c r="BW1689" s="34"/>
      <c r="BX1689" s="34"/>
    </row>
    <row r="1690" spans="1:76" x14ac:dyDescent="0.35">
      <c r="C1690" s="39">
        <v>1314306</v>
      </c>
      <c r="D1690" s="39">
        <v>772384</v>
      </c>
      <c r="E1690" s="39" t="s">
        <v>290</v>
      </c>
      <c r="F1690" s="39" t="s">
        <v>468</v>
      </c>
      <c r="G1690" s="39">
        <v>2004</v>
      </c>
      <c r="H1690" s="39" t="s">
        <v>469</v>
      </c>
      <c r="I1690" s="39" t="s">
        <v>470</v>
      </c>
      <c r="J1690" s="39" t="s">
        <v>16</v>
      </c>
      <c r="K1690" s="39" t="s">
        <v>80</v>
      </c>
      <c r="L1690" s="39" t="s">
        <v>81</v>
      </c>
      <c r="M1690" s="39" t="s">
        <v>82</v>
      </c>
      <c r="N1690" s="39" t="s">
        <v>83</v>
      </c>
      <c r="O1690" s="39" t="s">
        <v>84</v>
      </c>
      <c r="P1690" s="39" t="s">
        <v>85</v>
      </c>
      <c r="Q1690" s="39" t="s">
        <v>2571</v>
      </c>
      <c r="R1690" s="39" t="s">
        <v>2572</v>
      </c>
      <c r="S1690" s="39" t="s">
        <v>2572</v>
      </c>
      <c r="T1690" s="39" t="s">
        <v>474</v>
      </c>
      <c r="U1690" s="39" t="s">
        <v>28</v>
      </c>
      <c r="V1690" s="113" t="s">
        <v>293</v>
      </c>
      <c r="W1690" s="34" t="s">
        <v>280</v>
      </c>
      <c r="X1690" s="39" t="s">
        <v>281</v>
      </c>
      <c r="Y1690" s="39" t="s">
        <v>475</v>
      </c>
      <c r="Z1690" s="39" t="s">
        <v>239</v>
      </c>
      <c r="AA1690" s="39" t="s">
        <v>476</v>
      </c>
      <c r="AB1690" s="39">
        <v>2</v>
      </c>
      <c r="AC1690" s="332">
        <f t="shared" ref="AC1690:AC1733" si="71">AB1690*24</f>
        <v>48</v>
      </c>
      <c r="AD1690" s="332" t="s">
        <v>240</v>
      </c>
      <c r="AE1690" s="332" t="s">
        <v>477</v>
      </c>
      <c r="AF1690" s="332" t="s">
        <v>240</v>
      </c>
      <c r="AG1690" s="39" t="s">
        <v>478</v>
      </c>
      <c r="AH1690" s="39" t="s">
        <v>2573</v>
      </c>
      <c r="AI1690" s="111">
        <v>108</v>
      </c>
      <c r="AL1690" s="336">
        <v>4.3</v>
      </c>
      <c r="AM1690" s="44">
        <v>14.907</v>
      </c>
      <c r="AN1690" s="111">
        <v>4</v>
      </c>
      <c r="AO1690" s="111">
        <v>4</v>
      </c>
      <c r="AP1690" s="111"/>
      <c r="AQ1690" s="111" t="s">
        <v>480</v>
      </c>
      <c r="AR1690" s="335" t="s">
        <v>295</v>
      </c>
      <c r="AS1690" s="111" t="s">
        <v>240</v>
      </c>
      <c r="AT1690" s="111" t="s">
        <v>295</v>
      </c>
      <c r="AU1690" s="111"/>
      <c r="AV1690" s="39" t="s">
        <v>481</v>
      </c>
      <c r="AW1690" s="39" t="s">
        <v>643</v>
      </c>
      <c r="AX1690" s="39" t="s">
        <v>483</v>
      </c>
      <c r="AY1690" s="39">
        <v>4.3</v>
      </c>
      <c r="AZ1690" s="334" t="s">
        <v>484</v>
      </c>
      <c r="BA1690" s="39" t="s">
        <v>497</v>
      </c>
      <c r="BC1690" s="39">
        <v>4</v>
      </c>
      <c r="BD1690" s="39" t="s">
        <v>485</v>
      </c>
      <c r="BH1690" s="39" t="s">
        <v>497</v>
      </c>
      <c r="BI1690" s="39" t="s">
        <v>497</v>
      </c>
      <c r="BJ1690" s="39">
        <v>10</v>
      </c>
      <c r="BK1690" s="39">
        <v>3</v>
      </c>
      <c r="BL1690" s="39">
        <v>1.8</v>
      </c>
      <c r="BM1690" s="39">
        <v>5.4</v>
      </c>
      <c r="BN1690" s="39">
        <v>1.2</v>
      </c>
      <c r="BO1690" s="39" t="s">
        <v>644</v>
      </c>
      <c r="BP1690" s="107">
        <v>7.5</v>
      </c>
      <c r="BQ1690" s="39" t="s">
        <v>497</v>
      </c>
      <c r="BR1690" s="53" t="s">
        <v>645</v>
      </c>
      <c r="BS1690" s="53"/>
      <c r="BT1690" s="53"/>
      <c r="BU1690" s="53"/>
      <c r="BV1690" s="39" t="s">
        <v>489</v>
      </c>
      <c r="BX1690" s="39" t="s">
        <v>643</v>
      </c>
    </row>
    <row r="1691" spans="1:76" x14ac:dyDescent="0.35">
      <c r="C1691" s="39">
        <v>1314305</v>
      </c>
      <c r="D1691" s="39">
        <v>772383</v>
      </c>
      <c r="E1691" s="39" t="s">
        <v>290</v>
      </c>
      <c r="F1691" s="39" t="s">
        <v>468</v>
      </c>
      <c r="G1691" s="39">
        <v>2004</v>
      </c>
      <c r="H1691" s="39" t="s">
        <v>469</v>
      </c>
      <c r="I1691" s="39" t="s">
        <v>470</v>
      </c>
      <c r="J1691" s="39" t="s">
        <v>16</v>
      </c>
      <c r="K1691" s="39" t="s">
        <v>80</v>
      </c>
      <c r="L1691" s="39" t="s">
        <v>81</v>
      </c>
      <c r="M1691" s="39" t="s">
        <v>82</v>
      </c>
      <c r="N1691" s="39" t="s">
        <v>83</v>
      </c>
      <c r="O1691" s="39" t="s">
        <v>84</v>
      </c>
      <c r="P1691" s="39" t="s">
        <v>85</v>
      </c>
      <c r="Q1691" s="39" t="s">
        <v>2571</v>
      </c>
      <c r="R1691" s="39" t="s">
        <v>2572</v>
      </c>
      <c r="S1691" s="39" t="s">
        <v>2572</v>
      </c>
      <c r="T1691" s="39" t="s">
        <v>474</v>
      </c>
      <c r="U1691" s="39" t="s">
        <v>28</v>
      </c>
      <c r="V1691" s="113" t="s">
        <v>293</v>
      </c>
      <c r="W1691" s="34" t="s">
        <v>280</v>
      </c>
      <c r="X1691" s="39" t="s">
        <v>281</v>
      </c>
      <c r="Y1691" s="39" t="s">
        <v>475</v>
      </c>
      <c r="Z1691" s="39" t="s">
        <v>239</v>
      </c>
      <c r="AA1691" s="39" t="s">
        <v>476</v>
      </c>
      <c r="AB1691" s="39">
        <v>2</v>
      </c>
      <c r="AC1691" s="332">
        <f t="shared" si="71"/>
        <v>48</v>
      </c>
      <c r="AD1691" s="332" t="s">
        <v>240</v>
      </c>
      <c r="AE1691" s="332" t="s">
        <v>477</v>
      </c>
      <c r="AF1691" s="332" t="s">
        <v>240</v>
      </c>
      <c r="AG1691" s="39" t="s">
        <v>478</v>
      </c>
      <c r="AH1691" s="39" t="s">
        <v>740</v>
      </c>
      <c r="AI1691" s="111">
        <v>110</v>
      </c>
      <c r="AL1691" s="336">
        <v>4.0999999999999996</v>
      </c>
      <c r="AM1691" s="44">
        <v>13.421299999999999</v>
      </c>
      <c r="AN1691" s="111">
        <v>3.7</v>
      </c>
      <c r="AO1691" s="111">
        <v>4</v>
      </c>
      <c r="AP1691" s="111"/>
      <c r="AQ1691" s="111" t="s">
        <v>480</v>
      </c>
      <c r="AR1691" s="335" t="s">
        <v>295</v>
      </c>
      <c r="AS1691" s="111" t="s">
        <v>240</v>
      </c>
      <c r="AT1691" s="111" t="s">
        <v>295</v>
      </c>
      <c r="AU1691" s="111"/>
      <c r="AV1691" s="39" t="s">
        <v>481</v>
      </c>
      <c r="AW1691" s="39" t="s">
        <v>482</v>
      </c>
      <c r="AX1691" s="39" t="s">
        <v>483</v>
      </c>
      <c r="AY1691" s="39">
        <v>4.0999999999999996</v>
      </c>
      <c r="AZ1691" s="334" t="s">
        <v>484</v>
      </c>
      <c r="BA1691" s="39" t="s">
        <v>497</v>
      </c>
      <c r="BC1691" s="39">
        <v>3.7</v>
      </c>
      <c r="BD1691" s="39" t="s">
        <v>485</v>
      </c>
      <c r="BH1691" s="39" t="s">
        <v>486</v>
      </c>
      <c r="BI1691" s="39" t="s">
        <v>497</v>
      </c>
      <c r="BJ1691" s="112">
        <v>10</v>
      </c>
      <c r="BK1691" s="56">
        <v>2.9</v>
      </c>
      <c r="BL1691" s="56">
        <v>1.5</v>
      </c>
      <c r="BM1691" s="56">
        <v>5.7</v>
      </c>
      <c r="BN1691" s="56">
        <v>1</v>
      </c>
      <c r="BO1691" s="56">
        <v>20.232278058274332</v>
      </c>
      <c r="BP1691" s="223">
        <v>13.1</v>
      </c>
      <c r="BQ1691" s="39" t="s">
        <v>497</v>
      </c>
      <c r="BR1691" s="56" t="s">
        <v>645</v>
      </c>
      <c r="BS1691" s="339" t="s">
        <v>754</v>
      </c>
      <c r="BT1691" s="53"/>
      <c r="BU1691" s="53"/>
      <c r="BV1691" s="39" t="s">
        <v>489</v>
      </c>
      <c r="BX1691" s="39" t="s">
        <v>482</v>
      </c>
    </row>
    <row r="1692" spans="1:76" x14ac:dyDescent="0.35">
      <c r="C1692" s="39">
        <v>1266918</v>
      </c>
      <c r="D1692" s="39">
        <v>718215</v>
      </c>
      <c r="E1692" s="39" t="s">
        <v>290</v>
      </c>
      <c r="F1692" s="39" t="s">
        <v>490</v>
      </c>
      <c r="G1692" s="39">
        <v>2005</v>
      </c>
      <c r="H1692" s="39" t="s">
        <v>491</v>
      </c>
      <c r="I1692" s="39" t="s">
        <v>492</v>
      </c>
      <c r="J1692" s="39" t="s">
        <v>16</v>
      </c>
      <c r="K1692" s="39" t="s">
        <v>80</v>
      </c>
      <c r="L1692" s="39" t="s">
        <v>81</v>
      </c>
      <c r="M1692" s="39" t="s">
        <v>82</v>
      </c>
      <c r="N1692" s="39" t="s">
        <v>83</v>
      </c>
      <c r="O1692" s="39" t="s">
        <v>84</v>
      </c>
      <c r="P1692" s="39" t="s">
        <v>85</v>
      </c>
      <c r="Q1692" s="39" t="s">
        <v>2571</v>
      </c>
      <c r="R1692" s="39" t="s">
        <v>2572</v>
      </c>
      <c r="S1692" s="39" t="s">
        <v>2572</v>
      </c>
      <c r="T1692" s="39" t="s">
        <v>474</v>
      </c>
      <c r="U1692" s="39" t="s">
        <v>28</v>
      </c>
      <c r="V1692" s="113" t="s">
        <v>293</v>
      </c>
      <c r="W1692" s="34" t="s">
        <v>280</v>
      </c>
      <c r="X1692" s="39" t="s">
        <v>281</v>
      </c>
      <c r="Y1692" s="39" t="s">
        <v>475</v>
      </c>
      <c r="Z1692" s="39" t="s">
        <v>239</v>
      </c>
      <c r="AA1692" s="39" t="s">
        <v>476</v>
      </c>
      <c r="AB1692" s="39">
        <v>2</v>
      </c>
      <c r="AC1692" s="332">
        <f t="shared" si="71"/>
        <v>48</v>
      </c>
      <c r="AD1692" s="332" t="s">
        <v>240</v>
      </c>
      <c r="AE1692" s="332" t="s">
        <v>477</v>
      </c>
      <c r="AF1692" s="332" t="s">
        <v>240</v>
      </c>
      <c r="AG1692" s="39" t="s">
        <v>478</v>
      </c>
      <c r="AH1692" s="39" t="s">
        <v>2574</v>
      </c>
      <c r="AI1692" s="111">
        <v>20.3</v>
      </c>
      <c r="AL1692" s="336">
        <v>7.8</v>
      </c>
      <c r="AM1692" s="44">
        <v>250</v>
      </c>
      <c r="AN1692" s="111">
        <v>0.38</v>
      </c>
      <c r="AO1692" s="111">
        <v>4</v>
      </c>
      <c r="AP1692" s="111"/>
      <c r="AQ1692" s="111" t="s">
        <v>648</v>
      </c>
      <c r="AR1692" s="335" t="s">
        <v>295</v>
      </c>
      <c r="AS1692" s="111" t="s">
        <v>240</v>
      </c>
      <c r="AT1692" s="111" t="s">
        <v>295</v>
      </c>
      <c r="AU1692" s="111"/>
      <c r="AV1692" s="39" t="s">
        <v>481</v>
      </c>
      <c r="AW1692" s="39" t="s">
        <v>495</v>
      </c>
      <c r="AX1692" s="39" t="s">
        <v>483</v>
      </c>
      <c r="AY1692" s="39">
        <v>7.8</v>
      </c>
      <c r="AZ1692" s="334" t="s">
        <v>240</v>
      </c>
      <c r="BA1692" s="39" t="s">
        <v>650</v>
      </c>
      <c r="BC1692" s="39">
        <v>0.38</v>
      </c>
      <c r="BD1692" s="39" t="s">
        <v>496</v>
      </c>
      <c r="BG1692" s="39" t="s">
        <v>651</v>
      </c>
      <c r="BH1692" s="39" t="s">
        <v>497</v>
      </c>
      <c r="BI1692" s="39" t="s">
        <v>497</v>
      </c>
      <c r="BJ1692" s="112">
        <v>10</v>
      </c>
      <c r="BK1692" s="56">
        <v>80.099999999999994</v>
      </c>
      <c r="BL1692" s="56">
        <v>12.2</v>
      </c>
      <c r="BM1692" s="56">
        <v>17.2</v>
      </c>
      <c r="BN1692" s="56">
        <v>2.9</v>
      </c>
      <c r="BO1692" s="56">
        <v>70.491344825111085</v>
      </c>
      <c r="BP1692" s="223">
        <v>144.4</v>
      </c>
      <c r="BQ1692" s="56">
        <v>14.15306986860867</v>
      </c>
      <c r="BR1692" s="53" t="s">
        <v>652</v>
      </c>
      <c r="BS1692" s="53"/>
      <c r="BT1692" s="53"/>
      <c r="BU1692" s="53"/>
      <c r="BV1692" s="39" t="s">
        <v>489</v>
      </c>
      <c r="BX1692" s="39" t="s">
        <v>495</v>
      </c>
    </row>
    <row r="1693" spans="1:76" x14ac:dyDescent="0.35">
      <c r="C1693" s="39">
        <v>1266917</v>
      </c>
      <c r="D1693" s="39">
        <v>718214</v>
      </c>
      <c r="E1693" s="39" t="s">
        <v>290</v>
      </c>
      <c r="F1693" s="39" t="s">
        <v>490</v>
      </c>
      <c r="G1693" s="39">
        <v>2005</v>
      </c>
      <c r="H1693" s="39" t="s">
        <v>491</v>
      </c>
      <c r="I1693" s="39" t="s">
        <v>492</v>
      </c>
      <c r="J1693" s="39" t="s">
        <v>16</v>
      </c>
      <c r="K1693" s="39" t="s">
        <v>80</v>
      </c>
      <c r="L1693" s="39" t="s">
        <v>81</v>
      </c>
      <c r="M1693" s="39" t="s">
        <v>82</v>
      </c>
      <c r="N1693" s="39" t="s">
        <v>83</v>
      </c>
      <c r="O1693" s="39" t="s">
        <v>84</v>
      </c>
      <c r="P1693" s="39" t="s">
        <v>85</v>
      </c>
      <c r="Q1693" s="39" t="s">
        <v>2571</v>
      </c>
      <c r="R1693" s="39" t="s">
        <v>2572</v>
      </c>
      <c r="S1693" s="39" t="s">
        <v>2572</v>
      </c>
      <c r="T1693" s="39" t="s">
        <v>474</v>
      </c>
      <c r="U1693" s="39" t="s">
        <v>28</v>
      </c>
      <c r="V1693" s="113" t="s">
        <v>293</v>
      </c>
      <c r="W1693" s="34" t="s">
        <v>280</v>
      </c>
      <c r="X1693" s="39" t="s">
        <v>281</v>
      </c>
      <c r="Y1693" s="39" t="s">
        <v>475</v>
      </c>
      <c r="Z1693" s="39" t="s">
        <v>239</v>
      </c>
      <c r="AA1693" s="39" t="s">
        <v>476</v>
      </c>
      <c r="AB1693" s="39">
        <v>2</v>
      </c>
      <c r="AC1693" s="332">
        <f t="shared" si="71"/>
        <v>48</v>
      </c>
      <c r="AD1693" s="332" t="s">
        <v>240</v>
      </c>
      <c r="AE1693" s="332" t="s">
        <v>477</v>
      </c>
      <c r="AF1693" s="332" t="s">
        <v>240</v>
      </c>
      <c r="AG1693" s="39" t="s">
        <v>478</v>
      </c>
      <c r="AH1693" s="39" t="s">
        <v>2575</v>
      </c>
      <c r="AI1693" s="111">
        <v>11.2</v>
      </c>
      <c r="AL1693" s="336">
        <v>7.8</v>
      </c>
      <c r="AM1693" s="44">
        <v>250</v>
      </c>
      <c r="AN1693" s="111">
        <v>0.38</v>
      </c>
      <c r="AO1693" s="111">
        <v>4</v>
      </c>
      <c r="AP1693" s="111"/>
      <c r="AQ1693" s="111" t="s">
        <v>648</v>
      </c>
      <c r="AR1693" s="335" t="s">
        <v>295</v>
      </c>
      <c r="AS1693" s="111" t="s">
        <v>240</v>
      </c>
      <c r="AT1693" s="111" t="s">
        <v>295</v>
      </c>
      <c r="AU1693" s="111"/>
      <c r="AV1693" s="39" t="s">
        <v>481</v>
      </c>
      <c r="AW1693" s="39" t="s">
        <v>649</v>
      </c>
      <c r="AX1693" s="39" t="s">
        <v>483</v>
      </c>
      <c r="AY1693" s="39">
        <v>7.8</v>
      </c>
      <c r="AZ1693" s="334" t="s">
        <v>240</v>
      </c>
      <c r="BA1693" s="39" t="s">
        <v>650</v>
      </c>
      <c r="BC1693" s="39">
        <v>0.38</v>
      </c>
      <c r="BD1693" s="39" t="s">
        <v>496</v>
      </c>
      <c r="BG1693" s="39" t="s">
        <v>651</v>
      </c>
      <c r="BH1693" s="39" t="s">
        <v>497</v>
      </c>
      <c r="BI1693" s="39" t="s">
        <v>497</v>
      </c>
      <c r="BJ1693" s="112">
        <v>10</v>
      </c>
      <c r="BK1693" s="56">
        <v>80.099999999999994</v>
      </c>
      <c r="BL1693" s="56">
        <v>12.2</v>
      </c>
      <c r="BM1693" s="56">
        <v>17.2</v>
      </c>
      <c r="BN1693" s="56">
        <v>2.9</v>
      </c>
      <c r="BO1693" s="56">
        <v>70.491344825111085</v>
      </c>
      <c r="BP1693" s="223">
        <v>144.4</v>
      </c>
      <c r="BQ1693" s="56">
        <v>14.15306986860867</v>
      </c>
      <c r="BR1693" s="53" t="s">
        <v>652</v>
      </c>
      <c r="BS1693" s="53"/>
      <c r="BT1693" s="53"/>
      <c r="BU1693" s="53"/>
      <c r="BV1693" s="39" t="s">
        <v>489</v>
      </c>
      <c r="BX1693" s="39" t="s">
        <v>649</v>
      </c>
    </row>
    <row r="1694" spans="1:76" x14ac:dyDescent="0.35">
      <c r="C1694" s="39">
        <v>1314256</v>
      </c>
      <c r="D1694" s="39">
        <v>772334</v>
      </c>
      <c r="E1694" s="39" t="s">
        <v>290</v>
      </c>
      <c r="F1694" s="39" t="s">
        <v>468</v>
      </c>
      <c r="G1694" s="39">
        <v>2004</v>
      </c>
      <c r="H1694" s="39" t="s">
        <v>469</v>
      </c>
      <c r="I1694" s="39" t="s">
        <v>470</v>
      </c>
      <c r="J1694" s="39" t="s">
        <v>16</v>
      </c>
      <c r="K1694" s="39" t="s">
        <v>80</v>
      </c>
      <c r="L1694" s="39" t="s">
        <v>81</v>
      </c>
      <c r="M1694" s="39" t="s">
        <v>82</v>
      </c>
      <c r="N1694" s="39" t="s">
        <v>83</v>
      </c>
      <c r="O1694" s="39" t="s">
        <v>84</v>
      </c>
      <c r="P1694" s="39" t="s">
        <v>85</v>
      </c>
      <c r="Q1694" s="39" t="s">
        <v>2571</v>
      </c>
      <c r="R1694" s="39" t="s">
        <v>2576</v>
      </c>
      <c r="S1694" s="39" t="s">
        <v>2576</v>
      </c>
      <c r="T1694" s="39" t="s">
        <v>474</v>
      </c>
      <c r="U1694" s="39" t="s">
        <v>28</v>
      </c>
      <c r="V1694" s="113" t="s">
        <v>293</v>
      </c>
      <c r="W1694" s="34" t="s">
        <v>280</v>
      </c>
      <c r="X1694" s="39" t="s">
        <v>281</v>
      </c>
      <c r="Y1694" s="39" t="s">
        <v>475</v>
      </c>
      <c r="Z1694" s="39" t="s">
        <v>239</v>
      </c>
      <c r="AA1694" s="39" t="s">
        <v>476</v>
      </c>
      <c r="AB1694" s="39">
        <v>2</v>
      </c>
      <c r="AC1694" s="332">
        <f t="shared" si="71"/>
        <v>48</v>
      </c>
      <c r="AD1694" s="332" t="s">
        <v>240</v>
      </c>
      <c r="AE1694" s="332" t="s">
        <v>477</v>
      </c>
      <c r="AF1694" s="332" t="s">
        <v>240</v>
      </c>
      <c r="AG1694" s="39" t="s">
        <v>478</v>
      </c>
      <c r="AH1694" s="39" t="s">
        <v>2577</v>
      </c>
      <c r="AI1694" s="111">
        <v>133</v>
      </c>
      <c r="AL1694" s="336">
        <v>6.8</v>
      </c>
      <c r="AM1694" s="44">
        <v>84.960199999999986</v>
      </c>
      <c r="AN1694" s="111">
        <v>37.700000000000003</v>
      </c>
      <c r="AO1694" s="111">
        <f>IF(AP1694=1,1,"xx")</f>
        <v>1</v>
      </c>
      <c r="AP1694" s="111">
        <v>1</v>
      </c>
      <c r="AQ1694" s="111"/>
      <c r="AR1694" s="335" t="s">
        <v>295</v>
      </c>
      <c r="AS1694" s="111" t="s">
        <v>240</v>
      </c>
      <c r="AT1694" s="111" t="s">
        <v>295</v>
      </c>
      <c r="AU1694" s="111"/>
      <c r="AV1694" s="39" t="s">
        <v>481</v>
      </c>
      <c r="AW1694" s="39" t="s">
        <v>1055</v>
      </c>
      <c r="AX1694" s="39" t="s">
        <v>483</v>
      </c>
      <c r="AY1694" s="39">
        <v>6.8</v>
      </c>
      <c r="AZ1694" s="334" t="s">
        <v>240</v>
      </c>
      <c r="BA1694" s="39" t="s">
        <v>497</v>
      </c>
      <c r="BC1694" s="39">
        <v>37.700000000000003</v>
      </c>
      <c r="BD1694" s="39" t="s">
        <v>485</v>
      </c>
      <c r="BH1694" s="39" t="s">
        <v>1057</v>
      </c>
      <c r="BI1694" s="39" t="s">
        <v>497</v>
      </c>
      <c r="BJ1694" s="339">
        <v>10</v>
      </c>
      <c r="BK1694" s="39">
        <v>26.6</v>
      </c>
      <c r="BL1694" s="39">
        <v>4.5</v>
      </c>
      <c r="BM1694" s="39">
        <v>8</v>
      </c>
      <c r="BN1694" s="39">
        <v>2</v>
      </c>
      <c r="BO1694" s="339">
        <v>61.090715930983414</v>
      </c>
      <c r="BP1694" s="107">
        <v>13.3</v>
      </c>
      <c r="BQ1694" s="39" t="s">
        <v>497</v>
      </c>
      <c r="BR1694" s="53" t="s">
        <v>1058</v>
      </c>
      <c r="BS1694" s="53"/>
      <c r="BT1694" s="53" t="s">
        <v>1059</v>
      </c>
      <c r="BU1694" s="53"/>
      <c r="BV1694" s="39" t="s">
        <v>489</v>
      </c>
      <c r="BX1694" s="39" t="s">
        <v>1055</v>
      </c>
    </row>
    <row r="1695" spans="1:76" x14ac:dyDescent="0.35">
      <c r="C1695" s="39">
        <v>1266889</v>
      </c>
      <c r="D1695" s="39">
        <v>718186</v>
      </c>
      <c r="E1695" s="39" t="s">
        <v>290</v>
      </c>
      <c r="F1695" s="39" t="s">
        <v>490</v>
      </c>
      <c r="G1695" s="39">
        <v>2005</v>
      </c>
      <c r="H1695" s="39" t="s">
        <v>491</v>
      </c>
      <c r="I1695" s="39" t="s">
        <v>492</v>
      </c>
      <c r="J1695" s="39" t="s">
        <v>16</v>
      </c>
      <c r="K1695" s="39" t="s">
        <v>80</v>
      </c>
      <c r="L1695" s="39" t="s">
        <v>81</v>
      </c>
      <c r="M1695" s="39" t="s">
        <v>82</v>
      </c>
      <c r="N1695" s="39" t="s">
        <v>83</v>
      </c>
      <c r="O1695" s="39" t="s">
        <v>84</v>
      </c>
      <c r="P1695" s="39" t="s">
        <v>85</v>
      </c>
      <c r="Q1695" s="39" t="s">
        <v>2571</v>
      </c>
      <c r="R1695" s="39" t="s">
        <v>2576</v>
      </c>
      <c r="S1695" s="39" t="s">
        <v>2576</v>
      </c>
      <c r="T1695" s="39" t="s">
        <v>474</v>
      </c>
      <c r="U1695" s="39" t="s">
        <v>28</v>
      </c>
      <c r="V1695" s="113" t="s">
        <v>293</v>
      </c>
      <c r="W1695" s="34" t="s">
        <v>280</v>
      </c>
      <c r="X1695" s="39" t="s">
        <v>281</v>
      </c>
      <c r="Y1695" s="39" t="s">
        <v>475</v>
      </c>
      <c r="Z1695" s="39" t="s">
        <v>239</v>
      </c>
      <c r="AA1695" s="39" t="s">
        <v>476</v>
      </c>
      <c r="AB1695" s="39">
        <v>2</v>
      </c>
      <c r="AC1695" s="332">
        <f t="shared" si="71"/>
        <v>48</v>
      </c>
      <c r="AD1695" s="332" t="s">
        <v>240</v>
      </c>
      <c r="AE1695" s="332" t="s">
        <v>477</v>
      </c>
      <c r="AF1695" s="332" t="s">
        <v>240</v>
      </c>
      <c r="AG1695" s="39" t="s">
        <v>478</v>
      </c>
      <c r="AH1695" s="39" t="s">
        <v>619</v>
      </c>
      <c r="AI1695" s="111">
        <v>5.3</v>
      </c>
      <c r="AL1695" s="336">
        <v>7.8</v>
      </c>
      <c r="AM1695" s="44">
        <v>250</v>
      </c>
      <c r="AN1695" s="111">
        <v>0.38</v>
      </c>
      <c r="AO1695" s="111">
        <v>1</v>
      </c>
      <c r="AP1695" s="111"/>
      <c r="AQ1695" s="111"/>
      <c r="AR1695" s="335" t="s">
        <v>295</v>
      </c>
      <c r="AS1695" s="111" t="s">
        <v>240</v>
      </c>
      <c r="AT1695" s="111" t="s">
        <v>295</v>
      </c>
      <c r="AU1695" s="111"/>
      <c r="AV1695" s="39" t="s">
        <v>481</v>
      </c>
      <c r="AW1695" s="39" t="s">
        <v>1053</v>
      </c>
      <c r="AX1695" s="39" t="s">
        <v>483</v>
      </c>
      <c r="AY1695" s="39">
        <v>7.8</v>
      </c>
      <c r="AZ1695" s="334" t="s">
        <v>240</v>
      </c>
      <c r="BA1695" s="39" t="s">
        <v>650</v>
      </c>
      <c r="BC1695" s="39">
        <v>0.38</v>
      </c>
      <c r="BD1695" s="39" t="s">
        <v>496</v>
      </c>
      <c r="BH1695" s="39" t="s">
        <v>497</v>
      </c>
      <c r="BI1695" s="39" t="s">
        <v>497</v>
      </c>
      <c r="BO1695" s="39" t="s">
        <v>644</v>
      </c>
      <c r="BP1695" s="107" t="s">
        <v>644</v>
      </c>
      <c r="BQ1695" s="39" t="s">
        <v>497</v>
      </c>
      <c r="BR1695" s="53"/>
      <c r="BS1695" s="53"/>
      <c r="BT1695" s="53"/>
      <c r="BU1695" s="53"/>
      <c r="BV1695" s="39" t="s">
        <v>489</v>
      </c>
      <c r="BX1695" s="39" t="s">
        <v>1053</v>
      </c>
    </row>
    <row r="1696" spans="1:76" x14ac:dyDescent="0.35">
      <c r="C1696" s="39">
        <v>1314259</v>
      </c>
      <c r="D1696" s="39">
        <v>772337</v>
      </c>
      <c r="E1696" s="39" t="s">
        <v>290</v>
      </c>
      <c r="F1696" s="39" t="s">
        <v>468</v>
      </c>
      <c r="G1696" s="39">
        <v>2004</v>
      </c>
      <c r="H1696" s="39" t="s">
        <v>469</v>
      </c>
      <c r="I1696" s="39" t="s">
        <v>470</v>
      </c>
      <c r="J1696" s="39" t="s">
        <v>16</v>
      </c>
      <c r="K1696" s="39" t="s">
        <v>80</v>
      </c>
      <c r="L1696" s="39" t="s">
        <v>81</v>
      </c>
      <c r="M1696" s="39" t="s">
        <v>82</v>
      </c>
      <c r="N1696" s="39" t="s">
        <v>83</v>
      </c>
      <c r="O1696" s="39" t="s">
        <v>84</v>
      </c>
      <c r="P1696" s="39" t="s">
        <v>85</v>
      </c>
      <c r="Q1696" s="39" t="s">
        <v>2578</v>
      </c>
      <c r="R1696" s="39" t="s">
        <v>2579</v>
      </c>
      <c r="S1696" s="39" t="s">
        <v>2579</v>
      </c>
      <c r="T1696" s="39" t="s">
        <v>818</v>
      </c>
      <c r="U1696" s="39" t="s">
        <v>28</v>
      </c>
      <c r="V1696" s="113" t="s">
        <v>293</v>
      </c>
      <c r="W1696" s="34" t="s">
        <v>280</v>
      </c>
      <c r="X1696" s="39" t="s">
        <v>281</v>
      </c>
      <c r="Y1696" s="39" t="s">
        <v>475</v>
      </c>
      <c r="Z1696" s="39" t="s">
        <v>239</v>
      </c>
      <c r="AA1696" s="39" t="s">
        <v>476</v>
      </c>
      <c r="AB1696" s="39">
        <v>2</v>
      </c>
      <c r="AC1696" s="332">
        <f t="shared" si="71"/>
        <v>48</v>
      </c>
      <c r="AD1696" s="332" t="s">
        <v>240</v>
      </c>
      <c r="AE1696" s="332" t="s">
        <v>477</v>
      </c>
      <c r="AF1696" s="332" t="s">
        <v>240</v>
      </c>
      <c r="AG1696" s="39" t="s">
        <v>478</v>
      </c>
      <c r="AH1696" s="39" t="s">
        <v>2580</v>
      </c>
      <c r="AI1696" s="111">
        <v>344</v>
      </c>
      <c r="AL1696" s="336">
        <v>7.4</v>
      </c>
      <c r="AM1696" s="44">
        <v>64.92179999999999</v>
      </c>
      <c r="AN1696" s="111">
        <v>27.5</v>
      </c>
      <c r="AO1696" s="111">
        <f>IF(AP1696=1,1,"xx")</f>
        <v>1</v>
      </c>
      <c r="AP1696" s="111">
        <v>1</v>
      </c>
      <c r="AQ1696" s="111"/>
      <c r="AR1696" s="335" t="s">
        <v>295</v>
      </c>
      <c r="AS1696" s="111" t="s">
        <v>240</v>
      </c>
      <c r="AT1696" s="111" t="s">
        <v>295</v>
      </c>
      <c r="AU1696" s="111"/>
      <c r="AV1696" s="39" t="s">
        <v>481</v>
      </c>
      <c r="AW1696" s="39" t="s">
        <v>1061</v>
      </c>
      <c r="AX1696" s="39" t="s">
        <v>483</v>
      </c>
      <c r="AY1696" s="39">
        <v>7.4</v>
      </c>
      <c r="AZ1696" s="334" t="s">
        <v>240</v>
      </c>
      <c r="BA1696" s="39" t="s">
        <v>497</v>
      </c>
      <c r="BC1696" s="39">
        <v>27.5</v>
      </c>
      <c r="BD1696" s="39" t="s">
        <v>485</v>
      </c>
      <c r="BH1696" s="39" t="s">
        <v>1062</v>
      </c>
      <c r="BI1696" s="39" t="s">
        <v>497</v>
      </c>
      <c r="BJ1696" s="339">
        <v>10</v>
      </c>
      <c r="BK1696" s="39">
        <v>19.399999999999999</v>
      </c>
      <c r="BL1696" s="39">
        <v>4</v>
      </c>
      <c r="BM1696" s="39">
        <v>7.6</v>
      </c>
      <c r="BN1696" s="39">
        <v>1.1000000000000001</v>
      </c>
      <c r="BO1696" s="39" t="s">
        <v>644</v>
      </c>
      <c r="BP1696" s="107">
        <v>16.899999999999999</v>
      </c>
      <c r="BQ1696" s="39" t="s">
        <v>497</v>
      </c>
      <c r="BR1696" s="53" t="s">
        <v>1058</v>
      </c>
      <c r="BS1696" s="53"/>
      <c r="BT1696" s="53" t="s">
        <v>1063</v>
      </c>
      <c r="BU1696" s="53"/>
      <c r="BV1696" s="39" t="s">
        <v>489</v>
      </c>
      <c r="BX1696" s="39" t="s">
        <v>1061</v>
      </c>
    </row>
    <row r="1697" spans="3:76" x14ac:dyDescent="0.35">
      <c r="C1697" s="39">
        <v>1314288</v>
      </c>
      <c r="D1697" s="39">
        <v>772366</v>
      </c>
      <c r="E1697" s="39" t="s">
        <v>290</v>
      </c>
      <c r="F1697" s="39" t="s">
        <v>468</v>
      </c>
      <c r="G1697" s="39">
        <v>2004</v>
      </c>
      <c r="H1697" s="39" t="s">
        <v>469</v>
      </c>
      <c r="I1697" s="39" t="s">
        <v>470</v>
      </c>
      <c r="J1697" s="39" t="s">
        <v>16</v>
      </c>
      <c r="K1697" s="39" t="s">
        <v>80</v>
      </c>
      <c r="L1697" s="39" t="s">
        <v>81</v>
      </c>
      <c r="M1697" s="39" t="s">
        <v>82</v>
      </c>
      <c r="N1697" s="39" t="s">
        <v>83</v>
      </c>
      <c r="O1697" s="39" t="s">
        <v>84</v>
      </c>
      <c r="P1697" s="39" t="s">
        <v>85</v>
      </c>
      <c r="Q1697" s="39" t="s">
        <v>2578</v>
      </c>
      <c r="R1697" s="39" t="s">
        <v>2579</v>
      </c>
      <c r="S1697" s="39" t="s">
        <v>2579</v>
      </c>
      <c r="T1697" s="39" t="s">
        <v>818</v>
      </c>
      <c r="U1697" s="39" t="s">
        <v>28</v>
      </c>
      <c r="V1697" s="113" t="s">
        <v>293</v>
      </c>
      <c r="W1697" s="34" t="s">
        <v>280</v>
      </c>
      <c r="X1697" s="39" t="s">
        <v>281</v>
      </c>
      <c r="Y1697" s="39" t="s">
        <v>475</v>
      </c>
      <c r="Z1697" s="39" t="s">
        <v>239</v>
      </c>
      <c r="AA1697" s="39" t="s">
        <v>476</v>
      </c>
      <c r="AB1697" s="39">
        <v>2</v>
      </c>
      <c r="AC1697" s="332">
        <f t="shared" si="71"/>
        <v>48</v>
      </c>
      <c r="AD1697" s="332" t="s">
        <v>240</v>
      </c>
      <c r="AE1697" s="332" t="s">
        <v>477</v>
      </c>
      <c r="AF1697" s="332" t="s">
        <v>240</v>
      </c>
      <c r="AG1697" s="39" t="s">
        <v>478</v>
      </c>
      <c r="AH1697" s="39" t="s">
        <v>2581</v>
      </c>
      <c r="AI1697" s="111">
        <v>128</v>
      </c>
      <c r="AL1697" s="336">
        <v>8.3000000000000007</v>
      </c>
      <c r="AM1697" s="44">
        <v>236.5025</v>
      </c>
      <c r="AN1697" s="111">
        <v>8.1999999999999993</v>
      </c>
      <c r="AO1697" s="111">
        <f>IF(AP1697=1,1,"xx")</f>
        <v>1</v>
      </c>
      <c r="AP1697" s="111">
        <v>1</v>
      </c>
      <c r="AQ1697" s="111"/>
      <c r="AR1697" s="335" t="s">
        <v>295</v>
      </c>
      <c r="AS1697" s="111" t="s">
        <v>240</v>
      </c>
      <c r="AT1697" s="111" t="s">
        <v>295</v>
      </c>
      <c r="AU1697" s="111"/>
      <c r="AV1697" s="39" t="s">
        <v>481</v>
      </c>
      <c r="AW1697" s="39" t="s">
        <v>720</v>
      </c>
      <c r="AX1697" s="39" t="s">
        <v>483</v>
      </c>
      <c r="AY1697" s="39">
        <v>8.3000000000000007</v>
      </c>
      <c r="AZ1697" s="334" t="s">
        <v>240</v>
      </c>
      <c r="BA1697" s="39" t="s">
        <v>497</v>
      </c>
      <c r="BC1697" s="39">
        <v>8.1999999999999993</v>
      </c>
      <c r="BD1697" s="39" t="s">
        <v>485</v>
      </c>
      <c r="BH1697" s="39" t="s">
        <v>497</v>
      </c>
      <c r="BI1697" s="39" t="s">
        <v>497</v>
      </c>
      <c r="BJ1697" s="112">
        <v>10</v>
      </c>
      <c r="BK1697" s="39">
        <v>66.5</v>
      </c>
      <c r="BL1697" s="39">
        <v>17.100000000000001</v>
      </c>
      <c r="BM1697" s="39">
        <v>76.8</v>
      </c>
      <c r="BN1697" s="39">
        <v>9.5</v>
      </c>
      <c r="BO1697" s="39" t="s">
        <v>644</v>
      </c>
      <c r="BP1697" s="107">
        <v>127</v>
      </c>
      <c r="BQ1697" s="39" t="s">
        <v>497</v>
      </c>
      <c r="BR1697" s="53" t="s">
        <v>721</v>
      </c>
      <c r="BT1697" s="53" t="s">
        <v>722</v>
      </c>
      <c r="BU1697" s="53"/>
      <c r="BV1697" s="39" t="s">
        <v>489</v>
      </c>
      <c r="BX1697" s="39" t="s">
        <v>720</v>
      </c>
    </row>
    <row r="1698" spans="3:76" x14ac:dyDescent="0.35">
      <c r="C1698" s="39">
        <v>1314257</v>
      </c>
      <c r="D1698" s="39">
        <v>772335</v>
      </c>
      <c r="E1698" s="39" t="s">
        <v>290</v>
      </c>
      <c r="F1698" s="39" t="s">
        <v>468</v>
      </c>
      <c r="G1698" s="39">
        <v>2004</v>
      </c>
      <c r="H1698" s="39" t="s">
        <v>469</v>
      </c>
      <c r="I1698" s="39" t="s">
        <v>470</v>
      </c>
      <c r="J1698" s="39" t="s">
        <v>16</v>
      </c>
      <c r="K1698" s="39" t="s">
        <v>80</v>
      </c>
      <c r="L1698" s="39" t="s">
        <v>81</v>
      </c>
      <c r="M1698" s="39" t="s">
        <v>82</v>
      </c>
      <c r="N1698" s="39" t="s">
        <v>83</v>
      </c>
      <c r="O1698" s="39" t="s">
        <v>84</v>
      </c>
      <c r="P1698" s="39" t="s">
        <v>85</v>
      </c>
      <c r="Q1698" s="39" t="s">
        <v>2578</v>
      </c>
      <c r="R1698" s="39" t="s">
        <v>2579</v>
      </c>
      <c r="S1698" s="39" t="s">
        <v>2579</v>
      </c>
      <c r="T1698" s="39" t="s">
        <v>818</v>
      </c>
      <c r="U1698" s="39" t="s">
        <v>28</v>
      </c>
      <c r="V1698" s="113" t="s">
        <v>293</v>
      </c>
      <c r="W1698" s="34" t="s">
        <v>280</v>
      </c>
      <c r="X1698" s="39" t="s">
        <v>281</v>
      </c>
      <c r="Y1698" s="39" t="s">
        <v>475</v>
      </c>
      <c r="Z1698" s="39" t="s">
        <v>239</v>
      </c>
      <c r="AA1698" s="39" t="s">
        <v>476</v>
      </c>
      <c r="AB1698" s="39">
        <v>2</v>
      </c>
      <c r="AC1698" s="332">
        <f t="shared" si="71"/>
        <v>48</v>
      </c>
      <c r="AD1698" s="332" t="s">
        <v>240</v>
      </c>
      <c r="AE1698" s="332" t="s">
        <v>477</v>
      </c>
      <c r="AF1698" s="332" t="s">
        <v>240</v>
      </c>
      <c r="AG1698" s="39" t="s">
        <v>478</v>
      </c>
      <c r="AH1698" s="39" t="s">
        <v>2582</v>
      </c>
      <c r="AI1698" s="111">
        <v>464</v>
      </c>
      <c r="AL1698" s="336">
        <v>6.8</v>
      </c>
      <c r="AM1698" s="44">
        <v>84.960199999999986</v>
      </c>
      <c r="AN1698" s="111">
        <v>37.700000000000003</v>
      </c>
      <c r="AO1698" s="111">
        <f>IF(AP1698=1,1,"xx")</f>
        <v>1</v>
      </c>
      <c r="AP1698" s="111">
        <v>1</v>
      </c>
      <c r="AQ1698" s="111"/>
      <c r="AR1698" s="335" t="s">
        <v>295</v>
      </c>
      <c r="AS1698" s="111" t="s">
        <v>240</v>
      </c>
      <c r="AT1698" s="111" t="s">
        <v>295</v>
      </c>
      <c r="AU1698" s="111"/>
      <c r="AV1698" s="39" t="s">
        <v>481</v>
      </c>
      <c r="AW1698" s="39" t="s">
        <v>1055</v>
      </c>
      <c r="AX1698" s="39" t="s">
        <v>483</v>
      </c>
      <c r="AY1698" s="39">
        <v>6.8</v>
      </c>
      <c r="AZ1698" s="334" t="s">
        <v>240</v>
      </c>
      <c r="BA1698" s="39" t="s">
        <v>497</v>
      </c>
      <c r="BC1698" s="39">
        <v>37.700000000000003</v>
      </c>
      <c r="BD1698" s="39" t="s">
        <v>485</v>
      </c>
      <c r="BH1698" s="39" t="s">
        <v>1057</v>
      </c>
      <c r="BI1698" s="39" t="s">
        <v>497</v>
      </c>
      <c r="BJ1698" s="339">
        <v>10</v>
      </c>
      <c r="BK1698" s="39">
        <v>26.6</v>
      </c>
      <c r="BL1698" s="39">
        <v>4.5</v>
      </c>
      <c r="BM1698" s="39">
        <v>8</v>
      </c>
      <c r="BN1698" s="39">
        <v>2</v>
      </c>
      <c r="BO1698" s="339">
        <v>61.090715930983414</v>
      </c>
      <c r="BP1698" s="107">
        <v>13.3</v>
      </c>
      <c r="BQ1698" s="39" t="s">
        <v>497</v>
      </c>
      <c r="BR1698" s="53" t="s">
        <v>1058</v>
      </c>
      <c r="BS1698" s="53"/>
      <c r="BT1698" s="53" t="s">
        <v>1059</v>
      </c>
      <c r="BU1698" s="53"/>
      <c r="BV1698" s="39" t="s">
        <v>489</v>
      </c>
      <c r="BX1698" s="39" t="s">
        <v>1055</v>
      </c>
    </row>
    <row r="1699" spans="3:76" x14ac:dyDescent="0.35">
      <c r="C1699" s="39">
        <v>1314289</v>
      </c>
      <c r="D1699" s="39">
        <v>772367</v>
      </c>
      <c r="E1699" s="39" t="s">
        <v>290</v>
      </c>
      <c r="F1699" s="39" t="s">
        <v>468</v>
      </c>
      <c r="G1699" s="39">
        <v>2004</v>
      </c>
      <c r="H1699" s="39" t="s">
        <v>469</v>
      </c>
      <c r="I1699" s="39" t="s">
        <v>470</v>
      </c>
      <c r="J1699" s="39" t="s">
        <v>16</v>
      </c>
      <c r="K1699" s="39" t="s">
        <v>80</v>
      </c>
      <c r="L1699" s="39" t="s">
        <v>81</v>
      </c>
      <c r="M1699" s="39" t="s">
        <v>82</v>
      </c>
      <c r="N1699" s="39" t="s">
        <v>83</v>
      </c>
      <c r="O1699" s="39" t="s">
        <v>84</v>
      </c>
      <c r="P1699" s="39" t="s">
        <v>85</v>
      </c>
      <c r="Q1699" s="39" t="s">
        <v>2578</v>
      </c>
      <c r="R1699" s="39" t="s">
        <v>2579</v>
      </c>
      <c r="S1699" s="39" t="s">
        <v>2579</v>
      </c>
      <c r="T1699" s="39" t="s">
        <v>818</v>
      </c>
      <c r="U1699" s="39" t="s">
        <v>28</v>
      </c>
      <c r="V1699" s="113" t="s">
        <v>293</v>
      </c>
      <c r="W1699" s="34" t="s">
        <v>280</v>
      </c>
      <c r="X1699" s="39" t="s">
        <v>281</v>
      </c>
      <c r="Y1699" s="39" t="s">
        <v>475</v>
      </c>
      <c r="Z1699" s="39" t="s">
        <v>239</v>
      </c>
      <c r="AA1699" s="39" t="s">
        <v>476</v>
      </c>
      <c r="AB1699" s="39">
        <v>2</v>
      </c>
      <c r="AC1699" s="332">
        <f t="shared" si="71"/>
        <v>48</v>
      </c>
      <c r="AD1699" s="332" t="s">
        <v>240</v>
      </c>
      <c r="AE1699" s="332" t="s">
        <v>477</v>
      </c>
      <c r="AF1699" s="332" t="s">
        <v>240</v>
      </c>
      <c r="AG1699" s="39" t="s">
        <v>478</v>
      </c>
      <c r="AH1699" s="39" t="s">
        <v>2583</v>
      </c>
      <c r="AI1699" s="111">
        <v>121</v>
      </c>
      <c r="AL1699" s="336">
        <v>8</v>
      </c>
      <c r="AM1699" s="44">
        <v>197.32470000000001</v>
      </c>
      <c r="AN1699" s="111">
        <v>10.4</v>
      </c>
      <c r="AO1699" s="111">
        <f>IF(AP1699=1,1,"xx")</f>
        <v>1</v>
      </c>
      <c r="AP1699" s="111">
        <v>1</v>
      </c>
      <c r="AQ1699" s="111"/>
      <c r="AR1699" s="335" t="s">
        <v>295</v>
      </c>
      <c r="AS1699" s="111" t="s">
        <v>240</v>
      </c>
      <c r="AT1699" s="111" t="s">
        <v>295</v>
      </c>
      <c r="AU1699" s="111"/>
      <c r="AV1699" s="39" t="s">
        <v>481</v>
      </c>
      <c r="AW1699" s="39" t="s">
        <v>1042</v>
      </c>
      <c r="AX1699" s="39" t="s">
        <v>483</v>
      </c>
      <c r="AY1699" s="39">
        <v>8</v>
      </c>
      <c r="AZ1699" s="334" t="s">
        <v>240</v>
      </c>
      <c r="BA1699" s="39" t="s">
        <v>497</v>
      </c>
      <c r="BC1699" s="39">
        <v>10.4</v>
      </c>
      <c r="BD1699" s="39" t="s">
        <v>485</v>
      </c>
      <c r="BH1699" s="39" t="s">
        <v>1043</v>
      </c>
      <c r="BI1699" s="39" t="s">
        <v>497</v>
      </c>
      <c r="BJ1699" s="112">
        <v>10</v>
      </c>
      <c r="BK1699" s="39">
        <v>55.1</v>
      </c>
      <c r="BL1699" s="39">
        <v>14.5</v>
      </c>
      <c r="BM1699" s="39">
        <v>67.599999999999994</v>
      </c>
      <c r="BN1699" s="39">
        <v>6.4</v>
      </c>
      <c r="BO1699" s="39" t="s">
        <v>1044</v>
      </c>
      <c r="BP1699" s="107">
        <v>124</v>
      </c>
      <c r="BQ1699" s="39" t="s">
        <v>497</v>
      </c>
      <c r="BR1699" s="53" t="s">
        <v>1045</v>
      </c>
      <c r="BT1699" s="53" t="s">
        <v>1046</v>
      </c>
      <c r="BU1699" s="53"/>
      <c r="BV1699" s="39" t="s">
        <v>489</v>
      </c>
      <c r="BX1699" s="39" t="s">
        <v>1042</v>
      </c>
    </row>
    <row r="1700" spans="3:76" x14ac:dyDescent="0.35">
      <c r="C1700" s="39">
        <v>1266890</v>
      </c>
      <c r="D1700" s="39">
        <v>718187</v>
      </c>
      <c r="E1700" s="39" t="s">
        <v>290</v>
      </c>
      <c r="F1700" s="39" t="s">
        <v>490</v>
      </c>
      <c r="G1700" s="39">
        <v>2005</v>
      </c>
      <c r="H1700" s="39" t="s">
        <v>491</v>
      </c>
      <c r="I1700" s="39" t="s">
        <v>492</v>
      </c>
      <c r="J1700" s="39" t="s">
        <v>16</v>
      </c>
      <c r="K1700" s="39" t="s">
        <v>80</v>
      </c>
      <c r="L1700" s="39" t="s">
        <v>81</v>
      </c>
      <c r="M1700" s="39" t="s">
        <v>82</v>
      </c>
      <c r="N1700" s="39" t="s">
        <v>83</v>
      </c>
      <c r="O1700" s="39" t="s">
        <v>84</v>
      </c>
      <c r="P1700" s="39" t="s">
        <v>85</v>
      </c>
      <c r="Q1700" s="39" t="s">
        <v>2578</v>
      </c>
      <c r="R1700" s="39" t="s">
        <v>2579</v>
      </c>
      <c r="S1700" s="39" t="s">
        <v>2579</v>
      </c>
      <c r="T1700" s="39" t="s">
        <v>818</v>
      </c>
      <c r="U1700" s="39" t="s">
        <v>28</v>
      </c>
      <c r="V1700" s="113" t="s">
        <v>293</v>
      </c>
      <c r="W1700" s="34" t="s">
        <v>280</v>
      </c>
      <c r="X1700" s="39" t="s">
        <v>281</v>
      </c>
      <c r="Y1700" s="39" t="s">
        <v>475</v>
      </c>
      <c r="Z1700" s="39" t="s">
        <v>239</v>
      </c>
      <c r="AA1700" s="39" t="s">
        <v>476</v>
      </c>
      <c r="AB1700" s="39">
        <v>2</v>
      </c>
      <c r="AC1700" s="332">
        <f t="shared" si="71"/>
        <v>48</v>
      </c>
      <c r="AD1700" s="332" t="s">
        <v>240</v>
      </c>
      <c r="AE1700" s="332" t="s">
        <v>477</v>
      </c>
      <c r="AF1700" s="332" t="s">
        <v>240</v>
      </c>
      <c r="AG1700" s="39" t="s">
        <v>478</v>
      </c>
      <c r="AH1700" s="39" t="s">
        <v>2584</v>
      </c>
      <c r="AI1700" s="111">
        <v>16.600000000000001</v>
      </c>
      <c r="AL1700" s="336">
        <v>7.8</v>
      </c>
      <c r="AM1700" s="44">
        <v>250</v>
      </c>
      <c r="AN1700" s="111">
        <v>0.38</v>
      </c>
      <c r="AO1700" s="111">
        <v>1</v>
      </c>
      <c r="AP1700" s="111"/>
      <c r="AQ1700" s="111"/>
      <c r="AR1700" s="335" t="s">
        <v>295</v>
      </c>
      <c r="AS1700" s="111" t="s">
        <v>240</v>
      </c>
      <c r="AT1700" s="111" t="s">
        <v>295</v>
      </c>
      <c r="AU1700" s="111"/>
      <c r="AV1700" s="39" t="s">
        <v>481</v>
      </c>
      <c r="AW1700" s="39" t="s">
        <v>1053</v>
      </c>
      <c r="AX1700" s="39" t="s">
        <v>483</v>
      </c>
      <c r="AY1700" s="39">
        <v>7.8</v>
      </c>
      <c r="AZ1700" s="334" t="s">
        <v>240</v>
      </c>
      <c r="BA1700" s="39" t="s">
        <v>650</v>
      </c>
      <c r="BC1700" s="39">
        <v>0.38</v>
      </c>
      <c r="BD1700" s="39" t="s">
        <v>496</v>
      </c>
      <c r="BG1700" s="39" t="s">
        <v>651</v>
      </c>
      <c r="BH1700" s="39" t="s">
        <v>497</v>
      </c>
      <c r="BI1700" s="39" t="s">
        <v>497</v>
      </c>
      <c r="BJ1700" s="112">
        <v>10</v>
      </c>
      <c r="BK1700" s="56">
        <v>80.099999999999994</v>
      </c>
      <c r="BL1700" s="56">
        <v>12.2</v>
      </c>
      <c r="BM1700" s="56">
        <v>17.2</v>
      </c>
      <c r="BN1700" s="56">
        <v>2.9</v>
      </c>
      <c r="BO1700" s="56"/>
      <c r="BP1700" s="223">
        <v>144.4</v>
      </c>
      <c r="BQ1700" s="56">
        <v>14.15306986860867</v>
      </c>
      <c r="BR1700" s="53" t="s">
        <v>652</v>
      </c>
      <c r="BS1700" s="53"/>
      <c r="BT1700" s="53"/>
      <c r="BU1700" s="53"/>
      <c r="BV1700" s="39" t="s">
        <v>489</v>
      </c>
      <c r="BX1700" s="39" t="s">
        <v>1053</v>
      </c>
    </row>
    <row r="1701" spans="3:76" x14ac:dyDescent="0.35">
      <c r="C1701" s="39">
        <v>1266903</v>
      </c>
      <c r="D1701" s="39">
        <v>718200</v>
      </c>
      <c r="E1701" s="39" t="s">
        <v>290</v>
      </c>
      <c r="F1701" s="39" t="s">
        <v>490</v>
      </c>
      <c r="G1701" s="39">
        <v>2005</v>
      </c>
      <c r="H1701" s="39" t="s">
        <v>491</v>
      </c>
      <c r="I1701" s="39" t="s">
        <v>492</v>
      </c>
      <c r="J1701" s="39" t="s">
        <v>16</v>
      </c>
      <c r="K1701" s="39" t="s">
        <v>80</v>
      </c>
      <c r="L1701" s="39" t="s">
        <v>81</v>
      </c>
      <c r="M1701" s="39" t="s">
        <v>82</v>
      </c>
      <c r="N1701" s="39" t="s">
        <v>83</v>
      </c>
      <c r="O1701" s="39" t="s">
        <v>84</v>
      </c>
      <c r="P1701" s="39" t="s">
        <v>85</v>
      </c>
      <c r="Q1701" s="39" t="s">
        <v>2578</v>
      </c>
      <c r="R1701" s="39" t="s">
        <v>2579</v>
      </c>
      <c r="S1701" s="39" t="s">
        <v>2579</v>
      </c>
      <c r="T1701" s="39" t="s">
        <v>818</v>
      </c>
      <c r="U1701" s="39" t="s">
        <v>28</v>
      </c>
      <c r="V1701" s="113" t="s">
        <v>293</v>
      </c>
      <c r="W1701" s="34" t="s">
        <v>280</v>
      </c>
      <c r="X1701" s="39" t="s">
        <v>281</v>
      </c>
      <c r="Y1701" s="39" t="s">
        <v>475</v>
      </c>
      <c r="Z1701" s="39" t="s">
        <v>239</v>
      </c>
      <c r="AA1701" s="39" t="s">
        <v>476</v>
      </c>
      <c r="AB1701" s="39">
        <v>2</v>
      </c>
      <c r="AC1701" s="332">
        <f t="shared" si="71"/>
        <v>48</v>
      </c>
      <c r="AD1701" s="332" t="s">
        <v>240</v>
      </c>
      <c r="AE1701" s="332" t="s">
        <v>477</v>
      </c>
      <c r="AF1701" s="332" t="s">
        <v>240</v>
      </c>
      <c r="AG1701" s="39" t="s">
        <v>478</v>
      </c>
      <c r="AH1701" s="39" t="s">
        <v>2585</v>
      </c>
      <c r="AI1701" s="111">
        <v>19.100000000000001</v>
      </c>
      <c r="AL1701" s="336">
        <v>7.8</v>
      </c>
      <c r="AM1701" s="44">
        <v>250</v>
      </c>
      <c r="AN1701" s="111">
        <v>0.38</v>
      </c>
      <c r="AO1701" s="111">
        <v>1</v>
      </c>
      <c r="AP1701" s="111"/>
      <c r="AQ1701" s="111"/>
      <c r="AR1701" s="335" t="s">
        <v>295</v>
      </c>
      <c r="AS1701" s="111" t="s">
        <v>240</v>
      </c>
      <c r="AT1701" s="111" t="s">
        <v>295</v>
      </c>
      <c r="AU1701" s="111"/>
      <c r="AV1701" s="39" t="s">
        <v>481</v>
      </c>
      <c r="AW1701" s="39" t="s">
        <v>1047</v>
      </c>
      <c r="AX1701" s="39" t="s">
        <v>483</v>
      </c>
      <c r="AY1701" s="39">
        <v>7.8</v>
      </c>
      <c r="AZ1701" s="334" t="s">
        <v>240</v>
      </c>
      <c r="BA1701" s="39" t="s">
        <v>650</v>
      </c>
      <c r="BC1701" s="39">
        <v>0.38</v>
      </c>
      <c r="BD1701" s="39" t="s">
        <v>496</v>
      </c>
      <c r="BG1701" s="39" t="s">
        <v>651</v>
      </c>
      <c r="BH1701" s="39" t="s">
        <v>497</v>
      </c>
      <c r="BI1701" s="39" t="s">
        <v>497</v>
      </c>
      <c r="BJ1701" s="112">
        <v>10</v>
      </c>
      <c r="BK1701" s="56">
        <v>80.099999999999994</v>
      </c>
      <c r="BL1701" s="56">
        <v>12.2</v>
      </c>
      <c r="BM1701" s="56">
        <v>17.2</v>
      </c>
      <c r="BN1701" s="56">
        <v>2.9</v>
      </c>
      <c r="BO1701" s="56"/>
      <c r="BP1701" s="223">
        <v>144.4</v>
      </c>
      <c r="BQ1701" s="56">
        <v>14.15306986860867</v>
      </c>
      <c r="BR1701" s="53" t="s">
        <v>652</v>
      </c>
      <c r="BS1701" s="53"/>
      <c r="BT1701" s="53"/>
      <c r="BU1701" s="53"/>
      <c r="BV1701" s="39" t="s">
        <v>489</v>
      </c>
      <c r="BX1701" s="39" t="s">
        <v>1047</v>
      </c>
    </row>
    <row r="1702" spans="3:76" x14ac:dyDescent="0.35">
      <c r="C1702" s="39">
        <v>1266902</v>
      </c>
      <c r="D1702" s="39">
        <v>718199</v>
      </c>
      <c r="E1702" s="39" t="s">
        <v>290</v>
      </c>
      <c r="F1702" s="39" t="s">
        <v>490</v>
      </c>
      <c r="G1702" s="39">
        <v>2005</v>
      </c>
      <c r="H1702" s="39" t="s">
        <v>491</v>
      </c>
      <c r="I1702" s="39" t="s">
        <v>492</v>
      </c>
      <c r="J1702" s="39" t="s">
        <v>16</v>
      </c>
      <c r="K1702" s="39" t="s">
        <v>80</v>
      </c>
      <c r="L1702" s="39" t="s">
        <v>81</v>
      </c>
      <c r="M1702" s="39" t="s">
        <v>82</v>
      </c>
      <c r="N1702" s="39" t="s">
        <v>83</v>
      </c>
      <c r="O1702" s="39" t="s">
        <v>84</v>
      </c>
      <c r="P1702" s="39" t="s">
        <v>85</v>
      </c>
      <c r="Q1702" s="39" t="s">
        <v>2578</v>
      </c>
      <c r="R1702" s="39" t="s">
        <v>2579</v>
      </c>
      <c r="S1702" s="39" t="s">
        <v>2579</v>
      </c>
      <c r="T1702" s="39" t="s">
        <v>818</v>
      </c>
      <c r="U1702" s="39" t="s">
        <v>28</v>
      </c>
      <c r="V1702" s="113" t="s">
        <v>293</v>
      </c>
      <c r="W1702" s="34" t="s">
        <v>280</v>
      </c>
      <c r="X1702" s="39" t="s">
        <v>281</v>
      </c>
      <c r="Y1702" s="39" t="s">
        <v>475</v>
      </c>
      <c r="Z1702" s="39" t="s">
        <v>239</v>
      </c>
      <c r="AA1702" s="39" t="s">
        <v>476</v>
      </c>
      <c r="AB1702" s="39">
        <v>2</v>
      </c>
      <c r="AC1702" s="332">
        <f t="shared" si="71"/>
        <v>48</v>
      </c>
      <c r="AD1702" s="332" t="s">
        <v>240</v>
      </c>
      <c r="AE1702" s="332" t="s">
        <v>477</v>
      </c>
      <c r="AF1702" s="332" t="s">
        <v>240</v>
      </c>
      <c r="AG1702" s="39" t="s">
        <v>478</v>
      </c>
      <c r="AH1702" s="39" t="s">
        <v>2586</v>
      </c>
      <c r="AI1702" s="111">
        <v>20.7</v>
      </c>
      <c r="AL1702" s="336">
        <v>7.8</v>
      </c>
      <c r="AM1702" s="44">
        <v>250</v>
      </c>
      <c r="AN1702" s="111">
        <v>0.38</v>
      </c>
      <c r="AO1702" s="111">
        <v>1</v>
      </c>
      <c r="AP1702" s="111"/>
      <c r="AQ1702" s="111"/>
      <c r="AR1702" s="335" t="s">
        <v>295</v>
      </c>
      <c r="AS1702" s="111" t="s">
        <v>240</v>
      </c>
      <c r="AT1702" s="111" t="s">
        <v>295</v>
      </c>
      <c r="AU1702" s="111"/>
      <c r="AV1702" s="39" t="s">
        <v>481</v>
      </c>
      <c r="AW1702" s="39" t="s">
        <v>1238</v>
      </c>
      <c r="AX1702" s="39" t="s">
        <v>483</v>
      </c>
      <c r="AY1702" s="39">
        <v>7.8</v>
      </c>
      <c r="AZ1702" s="334" t="s">
        <v>240</v>
      </c>
      <c r="BA1702" s="39" t="s">
        <v>650</v>
      </c>
      <c r="BC1702" s="39">
        <v>0.38</v>
      </c>
      <c r="BD1702" s="39" t="s">
        <v>496</v>
      </c>
      <c r="BG1702" s="39" t="s">
        <v>651</v>
      </c>
      <c r="BH1702" s="39" t="s">
        <v>497</v>
      </c>
      <c r="BI1702" s="39" t="s">
        <v>497</v>
      </c>
      <c r="BJ1702" s="112">
        <v>10</v>
      </c>
      <c r="BK1702" s="56">
        <v>80.099999999999994</v>
      </c>
      <c r="BL1702" s="56">
        <v>12.2</v>
      </c>
      <c r="BM1702" s="56">
        <v>17.2</v>
      </c>
      <c r="BN1702" s="56">
        <v>2.9</v>
      </c>
      <c r="BO1702" s="56"/>
      <c r="BP1702" s="223">
        <v>144.4</v>
      </c>
      <c r="BQ1702" s="56">
        <v>14.15306986860867</v>
      </c>
      <c r="BR1702" s="53" t="s">
        <v>652</v>
      </c>
      <c r="BS1702" s="53"/>
      <c r="BT1702" s="53"/>
      <c r="BU1702" s="53"/>
      <c r="BV1702" s="39" t="s">
        <v>489</v>
      </c>
      <c r="BX1702" s="39" t="s">
        <v>1238</v>
      </c>
    </row>
    <row r="1703" spans="3:76" x14ac:dyDescent="0.35">
      <c r="C1703" s="39">
        <v>1266891</v>
      </c>
      <c r="D1703" s="39">
        <v>718188</v>
      </c>
      <c r="E1703" s="39" t="s">
        <v>290</v>
      </c>
      <c r="F1703" s="39" t="s">
        <v>490</v>
      </c>
      <c r="G1703" s="39">
        <v>2005</v>
      </c>
      <c r="H1703" s="39" t="s">
        <v>491</v>
      </c>
      <c r="I1703" s="39" t="s">
        <v>492</v>
      </c>
      <c r="J1703" s="39" t="s">
        <v>16</v>
      </c>
      <c r="K1703" s="39" t="s">
        <v>80</v>
      </c>
      <c r="L1703" s="39" t="s">
        <v>81</v>
      </c>
      <c r="M1703" s="39" t="s">
        <v>82</v>
      </c>
      <c r="N1703" s="39" t="s">
        <v>83</v>
      </c>
      <c r="O1703" s="39" t="s">
        <v>84</v>
      </c>
      <c r="P1703" s="39" t="s">
        <v>85</v>
      </c>
      <c r="Q1703" s="39" t="s">
        <v>2578</v>
      </c>
      <c r="R1703" s="39" t="s">
        <v>2579</v>
      </c>
      <c r="S1703" s="39" t="s">
        <v>2579</v>
      </c>
      <c r="T1703" s="39" t="s">
        <v>818</v>
      </c>
      <c r="U1703" s="39" t="s">
        <v>28</v>
      </c>
      <c r="V1703" s="113" t="s">
        <v>293</v>
      </c>
      <c r="W1703" s="34" t="s">
        <v>280</v>
      </c>
      <c r="X1703" s="39" t="s">
        <v>281</v>
      </c>
      <c r="Y1703" s="39" t="s">
        <v>475</v>
      </c>
      <c r="Z1703" s="39" t="s">
        <v>239</v>
      </c>
      <c r="AA1703" s="39" t="s">
        <v>476</v>
      </c>
      <c r="AB1703" s="39">
        <v>2</v>
      </c>
      <c r="AC1703" s="332">
        <f t="shared" si="71"/>
        <v>48</v>
      </c>
      <c r="AD1703" s="332" t="s">
        <v>240</v>
      </c>
      <c r="AE1703" s="332" t="s">
        <v>477</v>
      </c>
      <c r="AF1703" s="332" t="s">
        <v>240</v>
      </c>
      <c r="AG1703" s="39" t="s">
        <v>478</v>
      </c>
      <c r="AH1703" s="39" t="s">
        <v>2587</v>
      </c>
      <c r="AI1703" s="111">
        <v>20.399999999999999</v>
      </c>
      <c r="AL1703" s="336">
        <v>7.8</v>
      </c>
      <c r="AM1703" s="44">
        <v>250</v>
      </c>
      <c r="AN1703" s="111">
        <v>0.38</v>
      </c>
      <c r="AO1703" s="111">
        <v>1</v>
      </c>
      <c r="AP1703" s="111"/>
      <c r="AQ1703" s="111"/>
      <c r="AR1703" s="335" t="s">
        <v>295</v>
      </c>
      <c r="AS1703" s="111" t="s">
        <v>240</v>
      </c>
      <c r="AT1703" s="111" t="s">
        <v>295</v>
      </c>
      <c r="AU1703" s="111"/>
      <c r="AV1703" s="39" t="s">
        <v>481</v>
      </c>
      <c r="AW1703" s="39" t="s">
        <v>1065</v>
      </c>
      <c r="AX1703" s="39" t="s">
        <v>483</v>
      </c>
      <c r="AY1703" s="39">
        <v>7.8</v>
      </c>
      <c r="AZ1703" s="334" t="s">
        <v>240</v>
      </c>
      <c r="BA1703" s="39" t="s">
        <v>650</v>
      </c>
      <c r="BC1703" s="39">
        <v>0.38</v>
      </c>
      <c r="BD1703" s="39" t="s">
        <v>496</v>
      </c>
      <c r="BG1703" s="39" t="s">
        <v>651</v>
      </c>
      <c r="BH1703" s="39" t="s">
        <v>497</v>
      </c>
      <c r="BI1703" s="39" t="s">
        <v>497</v>
      </c>
      <c r="BJ1703" s="112">
        <v>10</v>
      </c>
      <c r="BK1703" s="56">
        <v>80.099999999999994</v>
      </c>
      <c r="BL1703" s="56">
        <v>12.2</v>
      </c>
      <c r="BM1703" s="56">
        <v>17.2</v>
      </c>
      <c r="BN1703" s="56">
        <v>2.9</v>
      </c>
      <c r="BO1703" s="56"/>
      <c r="BP1703" s="223">
        <v>144.4</v>
      </c>
      <c r="BQ1703" s="56">
        <v>14.15306986860867</v>
      </c>
      <c r="BR1703" s="53" t="s">
        <v>652</v>
      </c>
      <c r="BS1703" s="53"/>
      <c r="BT1703" s="53"/>
      <c r="BU1703" s="53"/>
      <c r="BV1703" s="39" t="s">
        <v>489</v>
      </c>
      <c r="BX1703" s="39" t="s">
        <v>1065</v>
      </c>
    </row>
    <row r="1704" spans="3:76" x14ac:dyDescent="0.35">
      <c r="C1704" s="39">
        <v>1310553</v>
      </c>
      <c r="D1704" s="39">
        <v>767733</v>
      </c>
      <c r="E1704" s="39" t="s">
        <v>654</v>
      </c>
      <c r="F1704" s="39" t="s">
        <v>655</v>
      </c>
      <c r="G1704" s="39">
        <v>2007</v>
      </c>
      <c r="H1704" s="39" t="s">
        <v>656</v>
      </c>
      <c r="I1704" s="39" t="s">
        <v>657</v>
      </c>
      <c r="J1704" s="39" t="s">
        <v>16</v>
      </c>
      <c r="K1704" s="39" t="s">
        <v>80</v>
      </c>
      <c r="L1704" s="39" t="s">
        <v>81</v>
      </c>
      <c r="M1704" s="39" t="s">
        <v>82</v>
      </c>
      <c r="N1704" s="39" t="s">
        <v>83</v>
      </c>
      <c r="O1704" s="39" t="s">
        <v>84</v>
      </c>
      <c r="P1704" s="39" t="s">
        <v>85</v>
      </c>
      <c r="Q1704" s="39" t="s">
        <v>2578</v>
      </c>
      <c r="R1704" s="39" t="s">
        <v>2579</v>
      </c>
      <c r="S1704" s="39" t="s">
        <v>2579</v>
      </c>
      <c r="T1704" s="39" t="s">
        <v>818</v>
      </c>
      <c r="U1704" s="39" t="s">
        <v>28</v>
      </c>
      <c r="V1704" s="113" t="s">
        <v>293</v>
      </c>
      <c r="W1704" s="34" t="s">
        <v>280</v>
      </c>
      <c r="X1704" s="39" t="s">
        <v>281</v>
      </c>
      <c r="Y1704" s="39" t="s">
        <v>475</v>
      </c>
      <c r="Z1704" s="39" t="s">
        <v>239</v>
      </c>
      <c r="AA1704" s="39" t="s">
        <v>476</v>
      </c>
      <c r="AB1704" s="39">
        <v>2</v>
      </c>
      <c r="AC1704" s="332">
        <f t="shared" si="71"/>
        <v>48</v>
      </c>
      <c r="AD1704" s="332" t="s">
        <v>240</v>
      </c>
      <c r="AE1704" s="332" t="s">
        <v>477</v>
      </c>
      <c r="AF1704" s="332" t="s">
        <v>240</v>
      </c>
      <c r="AG1704" s="39" t="s">
        <v>478</v>
      </c>
      <c r="AH1704" s="39" t="s">
        <v>2588</v>
      </c>
      <c r="AI1704" s="111">
        <v>19.600000000000001</v>
      </c>
      <c r="AL1704" s="336">
        <v>6.8</v>
      </c>
      <c r="AM1704" s="44">
        <v>50</v>
      </c>
      <c r="AN1704" s="111">
        <v>0.38</v>
      </c>
      <c r="AO1704" s="111">
        <v>4</v>
      </c>
      <c r="AP1704" s="111"/>
      <c r="AQ1704" s="111" t="s">
        <v>719</v>
      </c>
      <c r="AR1704" s="335" t="s">
        <v>295</v>
      </c>
      <c r="AS1704" s="111" t="s">
        <v>240</v>
      </c>
      <c r="AT1704" s="111" t="s">
        <v>295</v>
      </c>
      <c r="AU1704" s="111"/>
      <c r="AV1704" s="39" t="s">
        <v>481</v>
      </c>
      <c r="AW1704" s="39" t="s">
        <v>660</v>
      </c>
      <c r="AX1704" s="39" t="s">
        <v>661</v>
      </c>
      <c r="AY1704" s="39">
        <v>6.8</v>
      </c>
      <c r="AZ1704" s="334" t="s">
        <v>240</v>
      </c>
      <c r="BA1704" s="39" t="s">
        <v>662</v>
      </c>
      <c r="BC1704" s="39">
        <v>0.38</v>
      </c>
      <c r="BD1704" s="39" t="s">
        <v>663</v>
      </c>
      <c r="BH1704" s="39" t="s">
        <v>497</v>
      </c>
      <c r="BI1704" s="39" t="s">
        <v>497</v>
      </c>
      <c r="BK1704" s="39">
        <v>10</v>
      </c>
      <c r="BL1704" s="39">
        <v>6.0750000000000002</v>
      </c>
      <c r="BM1704" s="339">
        <v>93.73</v>
      </c>
      <c r="BN1704" s="39">
        <v>2.9249999999999998</v>
      </c>
      <c r="BO1704" s="39" t="s">
        <v>644</v>
      </c>
      <c r="BP1704" s="107" t="s">
        <v>644</v>
      </c>
      <c r="BQ1704" s="39" t="s">
        <v>497</v>
      </c>
      <c r="BR1704" s="53"/>
      <c r="BS1704" s="53"/>
      <c r="BT1704" s="53" t="s">
        <v>664</v>
      </c>
      <c r="BU1704" s="53"/>
      <c r="BV1704" s="39" t="s">
        <v>489</v>
      </c>
      <c r="BX1704" s="39" t="s">
        <v>660</v>
      </c>
    </row>
    <row r="1705" spans="3:76" x14ac:dyDescent="0.35">
      <c r="C1705" s="39">
        <v>1310515</v>
      </c>
      <c r="D1705" s="39">
        <v>767695</v>
      </c>
      <c r="E1705" s="39" t="s">
        <v>654</v>
      </c>
      <c r="F1705" s="39" t="s">
        <v>655</v>
      </c>
      <c r="G1705" s="39">
        <v>2007</v>
      </c>
      <c r="H1705" s="39" t="s">
        <v>656</v>
      </c>
      <c r="I1705" s="39" t="s">
        <v>657</v>
      </c>
      <c r="J1705" s="39" t="s">
        <v>16</v>
      </c>
      <c r="K1705" s="39" t="s">
        <v>80</v>
      </c>
      <c r="L1705" s="39" t="s">
        <v>81</v>
      </c>
      <c r="M1705" s="39" t="s">
        <v>82</v>
      </c>
      <c r="N1705" s="39" t="s">
        <v>83</v>
      </c>
      <c r="O1705" s="39" t="s">
        <v>84</v>
      </c>
      <c r="P1705" s="39" t="s">
        <v>85</v>
      </c>
      <c r="Q1705" s="39" t="s">
        <v>2578</v>
      </c>
      <c r="R1705" s="39" t="s">
        <v>2579</v>
      </c>
      <c r="S1705" s="39" t="s">
        <v>2579</v>
      </c>
      <c r="T1705" s="39" t="s">
        <v>818</v>
      </c>
      <c r="U1705" s="39" t="s">
        <v>28</v>
      </c>
      <c r="V1705" s="113" t="s">
        <v>293</v>
      </c>
      <c r="W1705" s="34" t="s">
        <v>280</v>
      </c>
      <c r="X1705" s="39" t="s">
        <v>281</v>
      </c>
      <c r="Y1705" s="39" t="s">
        <v>475</v>
      </c>
      <c r="Z1705" s="39" t="s">
        <v>239</v>
      </c>
      <c r="AA1705" s="39" t="s">
        <v>476</v>
      </c>
      <c r="AB1705" s="39">
        <v>2</v>
      </c>
      <c r="AC1705" s="332">
        <f t="shared" si="71"/>
        <v>48</v>
      </c>
      <c r="AD1705" s="332" t="s">
        <v>240</v>
      </c>
      <c r="AE1705" s="332" t="s">
        <v>477</v>
      </c>
      <c r="AF1705" s="332" t="s">
        <v>240</v>
      </c>
      <c r="AG1705" s="39" t="s">
        <v>478</v>
      </c>
      <c r="AH1705" s="39" t="s">
        <v>2589</v>
      </c>
      <c r="AI1705" s="111">
        <v>13.7</v>
      </c>
      <c r="AL1705" s="336">
        <v>6.8</v>
      </c>
      <c r="AM1705" s="44">
        <v>50</v>
      </c>
      <c r="AN1705" s="111">
        <v>0.38</v>
      </c>
      <c r="AO1705" s="111">
        <v>1</v>
      </c>
      <c r="AP1705" s="111">
        <v>2</v>
      </c>
      <c r="AQ1705" s="111" t="s">
        <v>933</v>
      </c>
      <c r="AR1705" s="335" t="s">
        <v>295</v>
      </c>
      <c r="AS1705" s="111" t="s">
        <v>240</v>
      </c>
      <c r="AT1705" s="111" t="s">
        <v>295</v>
      </c>
      <c r="AU1705" s="111"/>
      <c r="AV1705" s="39" t="s">
        <v>481</v>
      </c>
      <c r="AW1705" s="39" t="s">
        <v>660</v>
      </c>
      <c r="AX1705" s="39" t="s">
        <v>661</v>
      </c>
      <c r="AY1705" s="39">
        <v>6.8</v>
      </c>
      <c r="AZ1705" s="334" t="s">
        <v>240</v>
      </c>
      <c r="BA1705" s="39" t="s">
        <v>662</v>
      </c>
      <c r="BC1705" s="39">
        <v>0.38</v>
      </c>
      <c r="BD1705" s="39" t="s">
        <v>663</v>
      </c>
      <c r="BH1705" s="39" t="s">
        <v>497</v>
      </c>
      <c r="BI1705" s="39" t="s">
        <v>497</v>
      </c>
      <c r="BK1705" s="39">
        <v>10</v>
      </c>
      <c r="BL1705" s="39">
        <v>6.0750000000000002</v>
      </c>
      <c r="BM1705" s="339">
        <v>231.67</v>
      </c>
      <c r="BN1705" s="39">
        <v>2.9249999999999998</v>
      </c>
      <c r="BO1705" s="39" t="s">
        <v>644</v>
      </c>
      <c r="BP1705" s="107" t="s">
        <v>644</v>
      </c>
      <c r="BQ1705" s="39" t="s">
        <v>497</v>
      </c>
      <c r="BR1705" s="53"/>
      <c r="BS1705" s="53"/>
      <c r="BT1705" s="53" t="s">
        <v>664</v>
      </c>
      <c r="BU1705" s="53"/>
      <c r="BV1705" s="39" t="s">
        <v>489</v>
      </c>
      <c r="BX1705" s="39" t="s">
        <v>660</v>
      </c>
    </row>
    <row r="1706" spans="3:76" x14ac:dyDescent="0.35">
      <c r="C1706" s="39">
        <v>1310511</v>
      </c>
      <c r="D1706" s="39">
        <v>767691</v>
      </c>
      <c r="E1706" s="39" t="s">
        <v>654</v>
      </c>
      <c r="F1706" s="39" t="s">
        <v>655</v>
      </c>
      <c r="G1706" s="39">
        <v>2007</v>
      </c>
      <c r="H1706" s="39" t="s">
        <v>656</v>
      </c>
      <c r="I1706" s="39" t="s">
        <v>657</v>
      </c>
      <c r="J1706" s="39" t="s">
        <v>16</v>
      </c>
      <c r="K1706" s="39" t="s">
        <v>80</v>
      </c>
      <c r="L1706" s="39" t="s">
        <v>81</v>
      </c>
      <c r="M1706" s="39" t="s">
        <v>82</v>
      </c>
      <c r="N1706" s="39" t="s">
        <v>83</v>
      </c>
      <c r="O1706" s="39" t="s">
        <v>84</v>
      </c>
      <c r="P1706" s="39" t="s">
        <v>85</v>
      </c>
      <c r="Q1706" s="39" t="s">
        <v>2578</v>
      </c>
      <c r="R1706" s="39" t="s">
        <v>2579</v>
      </c>
      <c r="S1706" s="39" t="s">
        <v>2579</v>
      </c>
      <c r="T1706" s="39" t="s">
        <v>818</v>
      </c>
      <c r="U1706" s="39" t="s">
        <v>28</v>
      </c>
      <c r="V1706" s="113" t="s">
        <v>293</v>
      </c>
      <c r="W1706" s="34" t="s">
        <v>280</v>
      </c>
      <c r="X1706" s="39" t="s">
        <v>281</v>
      </c>
      <c r="Y1706" s="39" t="s">
        <v>475</v>
      </c>
      <c r="Z1706" s="39" t="s">
        <v>239</v>
      </c>
      <c r="AA1706" s="39" t="s">
        <v>476</v>
      </c>
      <c r="AB1706" s="39">
        <v>2</v>
      </c>
      <c r="AC1706" s="332">
        <f t="shared" si="71"/>
        <v>48</v>
      </c>
      <c r="AD1706" s="332" t="s">
        <v>240</v>
      </c>
      <c r="AE1706" s="332" t="s">
        <v>477</v>
      </c>
      <c r="AF1706" s="332" t="s">
        <v>240</v>
      </c>
      <c r="AG1706" s="39" t="s">
        <v>478</v>
      </c>
      <c r="AH1706" s="39" t="s">
        <v>2590</v>
      </c>
      <c r="AI1706" s="111">
        <v>4.5999999999999996</v>
      </c>
      <c r="AL1706" s="336">
        <v>6.8</v>
      </c>
      <c r="AM1706" s="44">
        <v>50</v>
      </c>
      <c r="AN1706" s="111">
        <v>0.38</v>
      </c>
      <c r="AO1706" s="111">
        <v>1</v>
      </c>
      <c r="AP1706" s="111">
        <v>2</v>
      </c>
      <c r="AQ1706" s="111" t="s">
        <v>933</v>
      </c>
      <c r="AR1706" s="335" t="s">
        <v>295</v>
      </c>
      <c r="AS1706" s="111" t="s">
        <v>240</v>
      </c>
      <c r="AT1706" s="111" t="s">
        <v>295</v>
      </c>
      <c r="AU1706" s="111"/>
      <c r="AV1706" s="39" t="s">
        <v>481</v>
      </c>
      <c r="AW1706" s="39" t="s">
        <v>660</v>
      </c>
      <c r="AX1706" s="39" t="s">
        <v>661</v>
      </c>
      <c r="AY1706" s="39">
        <v>6.8</v>
      </c>
      <c r="AZ1706" s="334" t="s">
        <v>240</v>
      </c>
      <c r="BA1706" s="39" t="s">
        <v>662</v>
      </c>
      <c r="BC1706" s="39">
        <v>0.38</v>
      </c>
      <c r="BD1706" s="39" t="s">
        <v>663</v>
      </c>
      <c r="BH1706" s="39" t="s">
        <v>497</v>
      </c>
      <c r="BI1706" s="39" t="s">
        <v>497</v>
      </c>
      <c r="BK1706" s="39">
        <v>10</v>
      </c>
      <c r="BL1706" s="39">
        <v>6.0750000000000002</v>
      </c>
      <c r="BM1706" s="339">
        <v>1.77</v>
      </c>
      <c r="BN1706" s="39">
        <v>2.9249999999999998</v>
      </c>
      <c r="BO1706" s="39" t="s">
        <v>644</v>
      </c>
      <c r="BP1706" s="107" t="s">
        <v>644</v>
      </c>
      <c r="BQ1706" s="39" t="s">
        <v>497</v>
      </c>
      <c r="BR1706" s="53"/>
      <c r="BS1706" s="53"/>
      <c r="BT1706" s="53" t="s">
        <v>664</v>
      </c>
      <c r="BU1706" s="53"/>
      <c r="BV1706" s="39" t="s">
        <v>489</v>
      </c>
      <c r="BX1706" s="39" t="s">
        <v>660</v>
      </c>
    </row>
    <row r="1707" spans="3:76" x14ac:dyDescent="0.35">
      <c r="C1707" s="39">
        <v>1310554</v>
      </c>
      <c r="D1707" s="39">
        <v>767734</v>
      </c>
      <c r="E1707" s="39" t="s">
        <v>654</v>
      </c>
      <c r="F1707" s="39" t="s">
        <v>655</v>
      </c>
      <c r="G1707" s="39">
        <v>2007</v>
      </c>
      <c r="H1707" s="39" t="s">
        <v>656</v>
      </c>
      <c r="I1707" s="39" t="s">
        <v>657</v>
      </c>
      <c r="J1707" s="39" t="s">
        <v>16</v>
      </c>
      <c r="K1707" s="39" t="s">
        <v>80</v>
      </c>
      <c r="L1707" s="39" t="s">
        <v>81</v>
      </c>
      <c r="M1707" s="39" t="s">
        <v>82</v>
      </c>
      <c r="N1707" s="39" t="s">
        <v>83</v>
      </c>
      <c r="O1707" s="39" t="s">
        <v>84</v>
      </c>
      <c r="P1707" s="39" t="s">
        <v>85</v>
      </c>
      <c r="Q1707" s="39" t="s">
        <v>2578</v>
      </c>
      <c r="R1707" s="39" t="s">
        <v>2579</v>
      </c>
      <c r="S1707" s="39" t="s">
        <v>2579</v>
      </c>
      <c r="T1707" s="39" t="s">
        <v>818</v>
      </c>
      <c r="U1707" s="39" t="s">
        <v>28</v>
      </c>
      <c r="V1707" s="113" t="s">
        <v>293</v>
      </c>
      <c r="W1707" s="34" t="s">
        <v>280</v>
      </c>
      <c r="X1707" s="39" t="s">
        <v>281</v>
      </c>
      <c r="Y1707" s="39" t="s">
        <v>475</v>
      </c>
      <c r="Z1707" s="39" t="s">
        <v>239</v>
      </c>
      <c r="AA1707" s="39" t="s">
        <v>476</v>
      </c>
      <c r="AB1707" s="39">
        <v>2</v>
      </c>
      <c r="AC1707" s="332">
        <f t="shared" si="71"/>
        <v>48</v>
      </c>
      <c r="AD1707" s="332" t="s">
        <v>240</v>
      </c>
      <c r="AE1707" s="332" t="s">
        <v>477</v>
      </c>
      <c r="AF1707" s="332" t="s">
        <v>240</v>
      </c>
      <c r="AG1707" s="39" t="s">
        <v>478</v>
      </c>
      <c r="AH1707" s="39" t="s">
        <v>2591</v>
      </c>
      <c r="AI1707" s="111">
        <v>19.399999999999999</v>
      </c>
      <c r="AL1707" s="336">
        <v>6.8</v>
      </c>
      <c r="AM1707" s="44">
        <v>50</v>
      </c>
      <c r="AN1707" s="111">
        <v>0.38</v>
      </c>
      <c r="AO1707" s="111">
        <v>4</v>
      </c>
      <c r="AP1707" s="111"/>
      <c r="AQ1707" s="111" t="s">
        <v>719</v>
      </c>
      <c r="AR1707" s="335" t="s">
        <v>295</v>
      </c>
      <c r="AS1707" s="111" t="s">
        <v>240</v>
      </c>
      <c r="AT1707" s="111" t="s">
        <v>295</v>
      </c>
      <c r="AU1707" s="111"/>
      <c r="AV1707" s="39" t="s">
        <v>481</v>
      </c>
      <c r="AW1707" s="39" t="s">
        <v>660</v>
      </c>
      <c r="AX1707" s="39" t="s">
        <v>661</v>
      </c>
      <c r="AY1707" s="39">
        <v>6.8</v>
      </c>
      <c r="AZ1707" s="334" t="s">
        <v>240</v>
      </c>
      <c r="BA1707" s="39" t="s">
        <v>662</v>
      </c>
      <c r="BC1707" s="39">
        <v>0.38</v>
      </c>
      <c r="BD1707" s="39" t="s">
        <v>663</v>
      </c>
      <c r="BH1707" s="39" t="s">
        <v>497</v>
      </c>
      <c r="BI1707" s="39" t="s">
        <v>497</v>
      </c>
      <c r="BK1707" s="39">
        <v>10</v>
      </c>
      <c r="BL1707" s="39">
        <v>6.0750000000000002</v>
      </c>
      <c r="BM1707" s="339">
        <v>162.69999999999999</v>
      </c>
      <c r="BN1707" s="39">
        <v>2.9249999999999998</v>
      </c>
      <c r="BO1707" s="39" t="s">
        <v>644</v>
      </c>
      <c r="BP1707" s="107" t="s">
        <v>644</v>
      </c>
      <c r="BQ1707" s="39" t="s">
        <v>497</v>
      </c>
      <c r="BR1707" s="53"/>
      <c r="BS1707" s="53"/>
      <c r="BT1707" s="53" t="s">
        <v>664</v>
      </c>
      <c r="BU1707" s="53"/>
      <c r="BV1707" s="39" t="s">
        <v>489</v>
      </c>
      <c r="BX1707" s="39" t="s">
        <v>660</v>
      </c>
    </row>
    <row r="1708" spans="3:76" x14ac:dyDescent="0.35">
      <c r="C1708" s="39">
        <v>1310552</v>
      </c>
      <c r="D1708" s="39">
        <v>767732</v>
      </c>
      <c r="E1708" s="39" t="s">
        <v>654</v>
      </c>
      <c r="F1708" s="39" t="s">
        <v>655</v>
      </c>
      <c r="G1708" s="39">
        <v>2007</v>
      </c>
      <c r="H1708" s="39" t="s">
        <v>656</v>
      </c>
      <c r="I1708" s="39" t="s">
        <v>657</v>
      </c>
      <c r="J1708" s="39" t="s">
        <v>16</v>
      </c>
      <c r="K1708" s="39" t="s">
        <v>80</v>
      </c>
      <c r="L1708" s="39" t="s">
        <v>81</v>
      </c>
      <c r="M1708" s="39" t="s">
        <v>82</v>
      </c>
      <c r="N1708" s="39" t="s">
        <v>83</v>
      </c>
      <c r="O1708" s="39" t="s">
        <v>84</v>
      </c>
      <c r="P1708" s="39" t="s">
        <v>85</v>
      </c>
      <c r="Q1708" s="39" t="s">
        <v>2578</v>
      </c>
      <c r="R1708" s="39" t="s">
        <v>2579</v>
      </c>
      <c r="S1708" s="39" t="s">
        <v>2579</v>
      </c>
      <c r="T1708" s="39" t="s">
        <v>818</v>
      </c>
      <c r="U1708" s="39" t="s">
        <v>28</v>
      </c>
      <c r="V1708" s="113" t="s">
        <v>293</v>
      </c>
      <c r="W1708" s="34" t="s">
        <v>280</v>
      </c>
      <c r="X1708" s="39" t="s">
        <v>281</v>
      </c>
      <c r="Y1708" s="39" t="s">
        <v>475</v>
      </c>
      <c r="Z1708" s="39" t="s">
        <v>239</v>
      </c>
      <c r="AA1708" s="39" t="s">
        <v>476</v>
      </c>
      <c r="AB1708" s="39">
        <v>2</v>
      </c>
      <c r="AC1708" s="332">
        <f t="shared" si="71"/>
        <v>48</v>
      </c>
      <c r="AD1708" s="332" t="s">
        <v>240</v>
      </c>
      <c r="AE1708" s="332" t="s">
        <v>477</v>
      </c>
      <c r="AF1708" s="332" t="s">
        <v>240</v>
      </c>
      <c r="AG1708" s="39" t="s">
        <v>478</v>
      </c>
      <c r="AH1708" s="39" t="s">
        <v>493</v>
      </c>
      <c r="AI1708" s="111">
        <v>11.9</v>
      </c>
      <c r="AL1708" s="336">
        <v>6.8</v>
      </c>
      <c r="AM1708" s="44">
        <v>50</v>
      </c>
      <c r="AN1708" s="111">
        <v>0.38</v>
      </c>
      <c r="AO1708" s="111">
        <v>4</v>
      </c>
      <c r="AP1708" s="111"/>
      <c r="AQ1708" s="111" t="s">
        <v>719</v>
      </c>
      <c r="AR1708" s="335" t="s">
        <v>295</v>
      </c>
      <c r="AS1708" s="111" t="s">
        <v>240</v>
      </c>
      <c r="AT1708" s="111" t="s">
        <v>295</v>
      </c>
      <c r="AU1708" s="111"/>
      <c r="AV1708" s="39" t="s">
        <v>481</v>
      </c>
      <c r="AW1708" s="39" t="s">
        <v>660</v>
      </c>
      <c r="AX1708" s="39" t="s">
        <v>661</v>
      </c>
      <c r="AY1708" s="39">
        <v>6.8</v>
      </c>
      <c r="AZ1708" s="334" t="s">
        <v>240</v>
      </c>
      <c r="BA1708" s="39" t="s">
        <v>662</v>
      </c>
      <c r="BC1708" s="39">
        <v>0.38</v>
      </c>
      <c r="BD1708" s="39" t="s">
        <v>663</v>
      </c>
      <c r="BH1708" s="39" t="s">
        <v>497</v>
      </c>
      <c r="BI1708" s="39" t="s">
        <v>497</v>
      </c>
      <c r="BK1708" s="39">
        <v>10</v>
      </c>
      <c r="BL1708" s="39">
        <v>6.0750000000000002</v>
      </c>
      <c r="BM1708" s="339">
        <v>1.77</v>
      </c>
      <c r="BN1708" s="39">
        <v>2.9249999999999998</v>
      </c>
      <c r="BO1708" s="39" t="s">
        <v>644</v>
      </c>
      <c r="BP1708" s="107" t="s">
        <v>644</v>
      </c>
      <c r="BQ1708" s="39" t="s">
        <v>497</v>
      </c>
      <c r="BR1708" s="53"/>
      <c r="BS1708" s="53"/>
      <c r="BT1708" s="53" t="s">
        <v>664</v>
      </c>
      <c r="BU1708" s="53"/>
      <c r="BV1708" s="39" t="s">
        <v>489</v>
      </c>
      <c r="BX1708" s="39" t="s">
        <v>660</v>
      </c>
    </row>
    <row r="1709" spans="3:76" x14ac:dyDescent="0.35">
      <c r="C1709" s="39">
        <v>1310513</v>
      </c>
      <c r="D1709" s="39">
        <v>767693</v>
      </c>
      <c r="E1709" s="39" t="s">
        <v>654</v>
      </c>
      <c r="F1709" s="39" t="s">
        <v>655</v>
      </c>
      <c r="G1709" s="39">
        <v>2007</v>
      </c>
      <c r="H1709" s="39" t="s">
        <v>656</v>
      </c>
      <c r="I1709" s="39" t="s">
        <v>657</v>
      </c>
      <c r="J1709" s="39" t="s">
        <v>16</v>
      </c>
      <c r="K1709" s="39" t="s">
        <v>80</v>
      </c>
      <c r="L1709" s="39" t="s">
        <v>81</v>
      </c>
      <c r="M1709" s="39" t="s">
        <v>82</v>
      </c>
      <c r="N1709" s="39" t="s">
        <v>83</v>
      </c>
      <c r="O1709" s="39" t="s">
        <v>84</v>
      </c>
      <c r="P1709" s="39" t="s">
        <v>85</v>
      </c>
      <c r="Q1709" s="39" t="s">
        <v>2578</v>
      </c>
      <c r="R1709" s="39" t="s">
        <v>2579</v>
      </c>
      <c r="S1709" s="39" t="s">
        <v>2579</v>
      </c>
      <c r="T1709" s="39" t="s">
        <v>818</v>
      </c>
      <c r="U1709" s="39" t="s">
        <v>28</v>
      </c>
      <c r="V1709" s="113" t="s">
        <v>293</v>
      </c>
      <c r="W1709" s="34" t="s">
        <v>280</v>
      </c>
      <c r="X1709" s="39" t="s">
        <v>281</v>
      </c>
      <c r="Y1709" s="39" t="s">
        <v>475</v>
      </c>
      <c r="Z1709" s="39" t="s">
        <v>239</v>
      </c>
      <c r="AA1709" s="39" t="s">
        <v>476</v>
      </c>
      <c r="AB1709" s="39">
        <v>2</v>
      </c>
      <c r="AC1709" s="332">
        <f t="shared" si="71"/>
        <v>48</v>
      </c>
      <c r="AD1709" s="332" t="s">
        <v>240</v>
      </c>
      <c r="AE1709" s="332" t="s">
        <v>477</v>
      </c>
      <c r="AF1709" s="332" t="s">
        <v>240</v>
      </c>
      <c r="AG1709" s="39" t="s">
        <v>478</v>
      </c>
      <c r="AH1709" s="39" t="s">
        <v>675</v>
      </c>
      <c r="AI1709" s="111">
        <v>11.5</v>
      </c>
      <c r="AL1709" s="336">
        <v>6.8</v>
      </c>
      <c r="AM1709" s="44">
        <v>50</v>
      </c>
      <c r="AN1709" s="111">
        <v>0.38</v>
      </c>
      <c r="AO1709" s="111">
        <v>1</v>
      </c>
      <c r="AP1709" s="111">
        <v>2</v>
      </c>
      <c r="AQ1709" s="111" t="s">
        <v>933</v>
      </c>
      <c r="AR1709" s="335" t="s">
        <v>295</v>
      </c>
      <c r="AS1709" s="111" t="s">
        <v>240</v>
      </c>
      <c r="AT1709" s="111" t="s">
        <v>295</v>
      </c>
      <c r="AU1709" s="111"/>
      <c r="AV1709" s="39" t="s">
        <v>481</v>
      </c>
      <c r="AW1709" s="39" t="s">
        <v>660</v>
      </c>
      <c r="AX1709" s="39" t="s">
        <v>661</v>
      </c>
      <c r="AY1709" s="39">
        <v>6.8</v>
      </c>
      <c r="AZ1709" s="334" t="s">
        <v>240</v>
      </c>
      <c r="BA1709" s="39" t="s">
        <v>662</v>
      </c>
      <c r="BC1709" s="39">
        <v>0.38</v>
      </c>
      <c r="BD1709" s="39" t="s">
        <v>663</v>
      </c>
      <c r="BH1709" s="39" t="s">
        <v>497</v>
      </c>
      <c r="BI1709" s="39" t="s">
        <v>497</v>
      </c>
      <c r="BK1709" s="39">
        <v>10</v>
      </c>
      <c r="BL1709" s="39">
        <v>6.0750000000000002</v>
      </c>
      <c r="BM1709" s="339">
        <v>162.69999999999999</v>
      </c>
      <c r="BN1709" s="39">
        <v>2.9249999999999998</v>
      </c>
      <c r="BO1709" s="39" t="s">
        <v>644</v>
      </c>
      <c r="BP1709" s="107" t="s">
        <v>644</v>
      </c>
      <c r="BQ1709" s="39" t="s">
        <v>497</v>
      </c>
      <c r="BR1709" s="53"/>
      <c r="BS1709" s="53"/>
      <c r="BT1709" s="53" t="s">
        <v>664</v>
      </c>
      <c r="BU1709" s="53"/>
      <c r="BV1709" s="39" t="s">
        <v>489</v>
      </c>
      <c r="BX1709" s="39" t="s">
        <v>660</v>
      </c>
    </row>
    <row r="1710" spans="3:76" x14ac:dyDescent="0.35">
      <c r="C1710" s="39">
        <v>1310555</v>
      </c>
      <c r="D1710" s="39">
        <v>767735</v>
      </c>
      <c r="E1710" s="39" t="s">
        <v>654</v>
      </c>
      <c r="F1710" s="39" t="s">
        <v>655</v>
      </c>
      <c r="G1710" s="39">
        <v>2007</v>
      </c>
      <c r="H1710" s="39" t="s">
        <v>656</v>
      </c>
      <c r="I1710" s="39" t="s">
        <v>657</v>
      </c>
      <c r="J1710" s="39" t="s">
        <v>16</v>
      </c>
      <c r="K1710" s="39" t="s">
        <v>80</v>
      </c>
      <c r="L1710" s="39" t="s">
        <v>81</v>
      </c>
      <c r="M1710" s="39" t="s">
        <v>82</v>
      </c>
      <c r="N1710" s="39" t="s">
        <v>83</v>
      </c>
      <c r="O1710" s="39" t="s">
        <v>84</v>
      </c>
      <c r="P1710" s="39" t="s">
        <v>85</v>
      </c>
      <c r="Q1710" s="39" t="s">
        <v>2578</v>
      </c>
      <c r="R1710" s="39" t="s">
        <v>2579</v>
      </c>
      <c r="S1710" s="39" t="s">
        <v>2579</v>
      </c>
      <c r="T1710" s="39" t="s">
        <v>818</v>
      </c>
      <c r="U1710" s="39" t="s">
        <v>28</v>
      </c>
      <c r="V1710" s="113" t="s">
        <v>293</v>
      </c>
      <c r="W1710" s="34" t="s">
        <v>280</v>
      </c>
      <c r="X1710" s="39" t="s">
        <v>281</v>
      </c>
      <c r="Y1710" s="39" t="s">
        <v>475</v>
      </c>
      <c r="Z1710" s="39" t="s">
        <v>239</v>
      </c>
      <c r="AA1710" s="39" t="s">
        <v>476</v>
      </c>
      <c r="AB1710" s="39">
        <v>2</v>
      </c>
      <c r="AC1710" s="332">
        <f t="shared" si="71"/>
        <v>48</v>
      </c>
      <c r="AD1710" s="332" t="s">
        <v>240</v>
      </c>
      <c r="AE1710" s="332" t="s">
        <v>477</v>
      </c>
      <c r="AF1710" s="332" t="s">
        <v>240</v>
      </c>
      <c r="AG1710" s="39" t="s">
        <v>478</v>
      </c>
      <c r="AH1710" s="39" t="s">
        <v>2592</v>
      </c>
      <c r="AI1710" s="111">
        <v>87.3</v>
      </c>
      <c r="AL1710" s="336">
        <v>6.8</v>
      </c>
      <c r="AM1710" s="44">
        <v>50</v>
      </c>
      <c r="AN1710" s="111">
        <v>0.38</v>
      </c>
      <c r="AO1710" s="111">
        <v>4</v>
      </c>
      <c r="AP1710" s="111"/>
      <c r="AQ1710" s="111" t="s">
        <v>719</v>
      </c>
      <c r="AR1710" s="335" t="s">
        <v>295</v>
      </c>
      <c r="AS1710" s="111" t="s">
        <v>240</v>
      </c>
      <c r="AT1710" s="111" t="s">
        <v>295</v>
      </c>
      <c r="AU1710" s="111"/>
      <c r="AV1710" s="39" t="s">
        <v>481</v>
      </c>
      <c r="AW1710" s="39" t="s">
        <v>660</v>
      </c>
      <c r="AX1710" s="39" t="s">
        <v>661</v>
      </c>
      <c r="AY1710" s="39">
        <v>6.8</v>
      </c>
      <c r="AZ1710" s="334" t="s">
        <v>240</v>
      </c>
      <c r="BA1710" s="39" t="s">
        <v>662</v>
      </c>
      <c r="BC1710" s="39">
        <v>0.38</v>
      </c>
      <c r="BD1710" s="39" t="s">
        <v>663</v>
      </c>
      <c r="BH1710" s="39" t="s">
        <v>497</v>
      </c>
      <c r="BI1710" s="39" t="s">
        <v>497</v>
      </c>
      <c r="BK1710" s="39">
        <v>10</v>
      </c>
      <c r="BL1710" s="39">
        <v>6.0750000000000002</v>
      </c>
      <c r="BM1710" s="339">
        <v>231.67</v>
      </c>
      <c r="BN1710" s="39">
        <v>2.9249999999999998</v>
      </c>
      <c r="BO1710" s="39" t="s">
        <v>644</v>
      </c>
      <c r="BP1710" s="107" t="s">
        <v>644</v>
      </c>
      <c r="BQ1710" s="39" t="s">
        <v>497</v>
      </c>
      <c r="BR1710" s="53"/>
      <c r="BS1710" s="53"/>
      <c r="BT1710" s="53" t="s">
        <v>664</v>
      </c>
      <c r="BU1710" s="53"/>
      <c r="BV1710" s="39" t="s">
        <v>489</v>
      </c>
      <c r="BX1710" s="39" t="s">
        <v>660</v>
      </c>
    </row>
    <row r="1711" spans="3:76" x14ac:dyDescent="0.35">
      <c r="C1711" s="39">
        <v>1310512</v>
      </c>
      <c r="D1711" s="39">
        <v>767692</v>
      </c>
      <c r="E1711" s="39" t="s">
        <v>654</v>
      </c>
      <c r="F1711" s="39" t="s">
        <v>655</v>
      </c>
      <c r="G1711" s="39">
        <v>2007</v>
      </c>
      <c r="H1711" s="39" t="s">
        <v>656</v>
      </c>
      <c r="I1711" s="39" t="s">
        <v>657</v>
      </c>
      <c r="J1711" s="39" t="s">
        <v>16</v>
      </c>
      <c r="K1711" s="39" t="s">
        <v>80</v>
      </c>
      <c r="L1711" s="39" t="s">
        <v>81</v>
      </c>
      <c r="M1711" s="39" t="s">
        <v>82</v>
      </c>
      <c r="N1711" s="39" t="s">
        <v>83</v>
      </c>
      <c r="O1711" s="39" t="s">
        <v>84</v>
      </c>
      <c r="P1711" s="39" t="s">
        <v>85</v>
      </c>
      <c r="Q1711" s="39" t="s">
        <v>2578</v>
      </c>
      <c r="R1711" s="39" t="s">
        <v>2579</v>
      </c>
      <c r="S1711" s="39" t="s">
        <v>2579</v>
      </c>
      <c r="T1711" s="39" t="s">
        <v>818</v>
      </c>
      <c r="U1711" s="39" t="s">
        <v>28</v>
      </c>
      <c r="V1711" s="113" t="s">
        <v>293</v>
      </c>
      <c r="W1711" s="34" t="s">
        <v>280</v>
      </c>
      <c r="X1711" s="39" t="s">
        <v>281</v>
      </c>
      <c r="Y1711" s="39" t="s">
        <v>475</v>
      </c>
      <c r="Z1711" s="39" t="s">
        <v>239</v>
      </c>
      <c r="AA1711" s="39" t="s">
        <v>476</v>
      </c>
      <c r="AB1711" s="39">
        <v>2</v>
      </c>
      <c r="AC1711" s="332">
        <f t="shared" si="71"/>
        <v>48</v>
      </c>
      <c r="AD1711" s="332" t="s">
        <v>240</v>
      </c>
      <c r="AE1711" s="332" t="s">
        <v>477</v>
      </c>
      <c r="AF1711" s="332" t="s">
        <v>240</v>
      </c>
      <c r="AG1711" s="39" t="s">
        <v>478</v>
      </c>
      <c r="AH1711" s="39" t="s">
        <v>1231</v>
      </c>
      <c r="AI1711" s="111">
        <v>10.1</v>
      </c>
      <c r="AL1711" s="336">
        <v>6.8</v>
      </c>
      <c r="AM1711" s="44">
        <v>50</v>
      </c>
      <c r="AN1711" s="111">
        <v>0.38</v>
      </c>
      <c r="AO1711" s="111">
        <v>1</v>
      </c>
      <c r="AP1711" s="111">
        <v>2</v>
      </c>
      <c r="AQ1711" s="111" t="s">
        <v>933</v>
      </c>
      <c r="AR1711" s="335" t="s">
        <v>295</v>
      </c>
      <c r="AS1711" s="111" t="s">
        <v>240</v>
      </c>
      <c r="AT1711" s="111" t="s">
        <v>295</v>
      </c>
      <c r="AU1711" s="111"/>
      <c r="AV1711" s="39" t="s">
        <v>481</v>
      </c>
      <c r="AW1711" s="39" t="s">
        <v>660</v>
      </c>
      <c r="AX1711" s="39" t="s">
        <v>661</v>
      </c>
      <c r="AY1711" s="39">
        <v>6.8</v>
      </c>
      <c r="AZ1711" s="334" t="s">
        <v>240</v>
      </c>
      <c r="BA1711" s="39" t="s">
        <v>662</v>
      </c>
      <c r="BC1711" s="39">
        <v>0.38</v>
      </c>
      <c r="BD1711" s="39" t="s">
        <v>663</v>
      </c>
      <c r="BH1711" s="39" t="s">
        <v>497</v>
      </c>
      <c r="BI1711" s="39" t="s">
        <v>497</v>
      </c>
      <c r="BK1711" s="39">
        <v>10</v>
      </c>
      <c r="BL1711" s="39">
        <v>6.0750000000000002</v>
      </c>
      <c r="BM1711" s="339">
        <v>93.73</v>
      </c>
      <c r="BN1711" s="39">
        <v>2.9249999999999998</v>
      </c>
      <c r="BO1711" s="39" t="s">
        <v>644</v>
      </c>
      <c r="BP1711" s="107" t="s">
        <v>644</v>
      </c>
      <c r="BQ1711" s="39" t="s">
        <v>497</v>
      </c>
      <c r="BR1711" s="53"/>
      <c r="BS1711" s="53"/>
      <c r="BT1711" s="53" t="s">
        <v>664</v>
      </c>
      <c r="BU1711" s="53"/>
      <c r="BV1711" s="39" t="s">
        <v>489</v>
      </c>
      <c r="BX1711" s="39" t="s">
        <v>660</v>
      </c>
    </row>
    <row r="1712" spans="3:76" x14ac:dyDescent="0.35">
      <c r="C1712" s="39">
        <v>1314283</v>
      </c>
      <c r="D1712" s="39">
        <v>772361</v>
      </c>
      <c r="E1712" s="39" t="s">
        <v>290</v>
      </c>
      <c r="F1712" s="39" t="s">
        <v>468</v>
      </c>
      <c r="G1712" s="39">
        <v>2004</v>
      </c>
      <c r="H1712" s="39" t="s">
        <v>469</v>
      </c>
      <c r="I1712" s="39" t="s">
        <v>470</v>
      </c>
      <c r="J1712" s="39" t="s">
        <v>16</v>
      </c>
      <c r="K1712" s="39" t="s">
        <v>80</v>
      </c>
      <c r="L1712" s="39" t="s">
        <v>81</v>
      </c>
      <c r="M1712" s="39" t="s">
        <v>82</v>
      </c>
      <c r="N1712" s="39" t="s">
        <v>83</v>
      </c>
      <c r="O1712" s="39" t="s">
        <v>84</v>
      </c>
      <c r="P1712" s="39" t="s">
        <v>85</v>
      </c>
      <c r="Q1712" s="39" t="s">
        <v>2578</v>
      </c>
      <c r="R1712" s="39" t="s">
        <v>2593</v>
      </c>
      <c r="S1712" s="39" t="s">
        <v>2593</v>
      </c>
      <c r="T1712" s="39" t="s">
        <v>474</v>
      </c>
      <c r="U1712" s="39" t="s">
        <v>28</v>
      </c>
      <c r="V1712" s="113" t="s">
        <v>293</v>
      </c>
      <c r="W1712" s="34" t="s">
        <v>280</v>
      </c>
      <c r="X1712" s="39" t="s">
        <v>281</v>
      </c>
      <c r="Y1712" s="39" t="s">
        <v>475</v>
      </c>
      <c r="Z1712" s="39" t="s">
        <v>239</v>
      </c>
      <c r="AA1712" s="39" t="s">
        <v>476</v>
      </c>
      <c r="AB1712" s="39">
        <v>2</v>
      </c>
      <c r="AC1712" s="332">
        <f t="shared" si="71"/>
        <v>48</v>
      </c>
      <c r="AD1712" s="332" t="s">
        <v>240</v>
      </c>
      <c r="AE1712" s="332" t="s">
        <v>477</v>
      </c>
      <c r="AF1712" s="332" t="s">
        <v>240</v>
      </c>
      <c r="AG1712" s="39" t="s">
        <v>478</v>
      </c>
      <c r="AH1712" s="39" t="s">
        <v>2594</v>
      </c>
      <c r="AI1712" s="111">
        <v>152</v>
      </c>
      <c r="AL1712" s="336">
        <v>8.3000000000000007</v>
      </c>
      <c r="AM1712" s="44">
        <v>198.54869999999997</v>
      </c>
      <c r="AN1712" s="111">
        <v>9.8000000000000007</v>
      </c>
      <c r="AO1712" s="111">
        <f>IF(AP1712=1,1,"xx")</f>
        <v>1</v>
      </c>
      <c r="AP1712" s="111">
        <v>1</v>
      </c>
      <c r="AQ1712" s="111"/>
      <c r="AR1712" s="335" t="s">
        <v>295</v>
      </c>
      <c r="AS1712" s="111" t="s">
        <v>240</v>
      </c>
      <c r="AT1712" s="111" t="s">
        <v>295</v>
      </c>
      <c r="AU1712" s="111"/>
      <c r="AV1712" s="39" t="s">
        <v>481</v>
      </c>
      <c r="AW1712" s="39" t="s">
        <v>714</v>
      </c>
      <c r="AX1712" s="39" t="s">
        <v>483</v>
      </c>
      <c r="AY1712" s="39">
        <v>8.3000000000000007</v>
      </c>
      <c r="AZ1712" s="334" t="s">
        <v>240</v>
      </c>
      <c r="BA1712" s="39" t="s">
        <v>497</v>
      </c>
      <c r="BC1712" s="39">
        <v>9.8000000000000007</v>
      </c>
      <c r="BD1712" s="39" t="s">
        <v>485</v>
      </c>
      <c r="BH1712" s="39" t="s">
        <v>924</v>
      </c>
      <c r="BI1712" s="39" t="s">
        <v>497</v>
      </c>
      <c r="BJ1712" s="112">
        <v>10</v>
      </c>
      <c r="BK1712" s="56">
        <v>71.099999999999994</v>
      </c>
      <c r="BL1712" s="56">
        <v>5.0999999999999996</v>
      </c>
      <c r="BM1712" s="56">
        <v>23.6</v>
      </c>
      <c r="BN1712" s="56">
        <v>2.2000000000000002</v>
      </c>
      <c r="BO1712" s="56">
        <v>144.34612267719552</v>
      </c>
      <c r="BP1712" s="223">
        <v>40.4</v>
      </c>
      <c r="BQ1712" s="39" t="s">
        <v>497</v>
      </c>
      <c r="BR1712" s="53" t="s">
        <v>925</v>
      </c>
      <c r="BS1712" s="53" t="s">
        <v>926</v>
      </c>
      <c r="BT1712" s="53"/>
      <c r="BU1712" s="53"/>
      <c r="BV1712" s="39" t="s">
        <v>489</v>
      </c>
      <c r="BX1712" s="39" t="s">
        <v>714</v>
      </c>
    </row>
    <row r="1713" spans="3:76" x14ac:dyDescent="0.35">
      <c r="C1713" s="39">
        <v>1314276</v>
      </c>
      <c r="D1713" s="39">
        <v>772354</v>
      </c>
      <c r="E1713" s="39" t="s">
        <v>290</v>
      </c>
      <c r="F1713" s="39" t="s">
        <v>468</v>
      </c>
      <c r="G1713" s="39">
        <v>2004</v>
      </c>
      <c r="H1713" s="39" t="s">
        <v>469</v>
      </c>
      <c r="I1713" s="39" t="s">
        <v>470</v>
      </c>
      <c r="J1713" s="39" t="s">
        <v>16</v>
      </c>
      <c r="K1713" s="39" t="s">
        <v>80</v>
      </c>
      <c r="L1713" s="39" t="s">
        <v>81</v>
      </c>
      <c r="M1713" s="39" t="s">
        <v>82</v>
      </c>
      <c r="N1713" s="39" t="s">
        <v>83</v>
      </c>
      <c r="O1713" s="39" t="s">
        <v>84</v>
      </c>
      <c r="P1713" s="39" t="s">
        <v>85</v>
      </c>
      <c r="Q1713" s="39" t="s">
        <v>2578</v>
      </c>
      <c r="R1713" s="39" t="s">
        <v>2593</v>
      </c>
      <c r="S1713" s="39" t="s">
        <v>2593</v>
      </c>
      <c r="T1713" s="39" t="s">
        <v>474</v>
      </c>
      <c r="U1713" s="39" t="s">
        <v>28</v>
      </c>
      <c r="V1713" s="113" t="s">
        <v>293</v>
      </c>
      <c r="W1713" s="34" t="s">
        <v>280</v>
      </c>
      <c r="X1713" s="39" t="s">
        <v>281</v>
      </c>
      <c r="Y1713" s="39" t="s">
        <v>475</v>
      </c>
      <c r="Z1713" s="39" t="s">
        <v>239</v>
      </c>
      <c r="AA1713" s="39" t="s">
        <v>476</v>
      </c>
      <c r="AB1713" s="39">
        <v>2</v>
      </c>
      <c r="AC1713" s="332">
        <f t="shared" si="71"/>
        <v>48</v>
      </c>
      <c r="AD1713" s="332" t="s">
        <v>240</v>
      </c>
      <c r="AE1713" s="332" t="s">
        <v>477</v>
      </c>
      <c r="AF1713" s="332" t="s">
        <v>240</v>
      </c>
      <c r="AG1713" s="39" t="s">
        <v>478</v>
      </c>
      <c r="AH1713" s="39" t="s">
        <v>1106</v>
      </c>
      <c r="AI1713" s="111">
        <v>9.6</v>
      </c>
      <c r="AL1713" s="336">
        <v>5.5</v>
      </c>
      <c r="AM1713" s="44">
        <v>24.083500000000001</v>
      </c>
      <c r="AN1713" s="111">
        <v>5.7</v>
      </c>
      <c r="AO1713" s="111">
        <f>IF(AP1713=1,1,"xx")</f>
        <v>1</v>
      </c>
      <c r="AP1713" s="111">
        <v>1</v>
      </c>
      <c r="AQ1713" s="111"/>
      <c r="AR1713" s="335" t="s">
        <v>295</v>
      </c>
      <c r="AS1713" s="111" t="s">
        <v>240</v>
      </c>
      <c r="AT1713" s="111" t="s">
        <v>295</v>
      </c>
      <c r="AU1713" s="111"/>
      <c r="AV1713" s="39" t="s">
        <v>481</v>
      </c>
      <c r="AW1713" s="39" t="s">
        <v>2595</v>
      </c>
      <c r="AX1713" s="39" t="s">
        <v>483</v>
      </c>
      <c r="AY1713" s="39">
        <v>5.5</v>
      </c>
      <c r="AZ1713" s="334" t="s">
        <v>240</v>
      </c>
      <c r="BA1713" s="39" t="s">
        <v>497</v>
      </c>
      <c r="BC1713" s="39">
        <v>5.7</v>
      </c>
      <c r="BD1713" s="39" t="s">
        <v>485</v>
      </c>
      <c r="BH1713" s="39" t="s">
        <v>497</v>
      </c>
      <c r="BI1713" s="39" t="s">
        <v>497</v>
      </c>
      <c r="BJ1713" s="112">
        <v>10</v>
      </c>
      <c r="BK1713" s="39">
        <v>7.5</v>
      </c>
      <c r="BL1713" s="39">
        <v>1.3</v>
      </c>
      <c r="BM1713" s="39">
        <v>14.7</v>
      </c>
      <c r="BN1713" s="39">
        <v>1.6</v>
      </c>
      <c r="BO1713" s="39" t="s">
        <v>644</v>
      </c>
      <c r="BP1713" s="107">
        <v>18</v>
      </c>
      <c r="BQ1713" s="39" t="s">
        <v>497</v>
      </c>
      <c r="BR1713" s="53" t="s">
        <v>1110</v>
      </c>
      <c r="BS1713" s="53"/>
      <c r="BT1713" s="53"/>
      <c r="BU1713" s="53"/>
      <c r="BV1713" s="39" t="s">
        <v>489</v>
      </c>
      <c r="BX1713" s="39" t="s">
        <v>2595</v>
      </c>
    </row>
    <row r="1714" spans="3:76" x14ac:dyDescent="0.35">
      <c r="C1714" s="39">
        <v>1314295</v>
      </c>
      <c r="D1714" s="39">
        <v>772373</v>
      </c>
      <c r="E1714" s="39" t="s">
        <v>290</v>
      </c>
      <c r="F1714" s="39" t="s">
        <v>468</v>
      </c>
      <c r="G1714" s="39">
        <v>2004</v>
      </c>
      <c r="H1714" s="39" t="s">
        <v>469</v>
      </c>
      <c r="I1714" s="39" t="s">
        <v>470</v>
      </c>
      <c r="J1714" s="39" t="s">
        <v>16</v>
      </c>
      <c r="K1714" s="39" t="s">
        <v>80</v>
      </c>
      <c r="L1714" s="39" t="s">
        <v>81</v>
      </c>
      <c r="M1714" s="39" t="s">
        <v>82</v>
      </c>
      <c r="N1714" s="39" t="s">
        <v>83</v>
      </c>
      <c r="O1714" s="39" t="s">
        <v>84</v>
      </c>
      <c r="P1714" s="39" t="s">
        <v>85</v>
      </c>
      <c r="Q1714" s="39" t="s">
        <v>2578</v>
      </c>
      <c r="R1714" s="39" t="s">
        <v>2593</v>
      </c>
      <c r="S1714" s="39" t="s">
        <v>2593</v>
      </c>
      <c r="T1714" s="39" t="s">
        <v>474</v>
      </c>
      <c r="U1714" s="39" t="s">
        <v>28</v>
      </c>
      <c r="V1714" s="113" t="s">
        <v>293</v>
      </c>
      <c r="W1714" s="34" t="s">
        <v>280</v>
      </c>
      <c r="X1714" s="39" t="s">
        <v>281</v>
      </c>
      <c r="Y1714" s="39" t="s">
        <v>475</v>
      </c>
      <c r="Z1714" s="39" t="s">
        <v>239</v>
      </c>
      <c r="AA1714" s="39" t="s">
        <v>476</v>
      </c>
      <c r="AB1714" s="39">
        <v>2</v>
      </c>
      <c r="AC1714" s="332">
        <f t="shared" si="71"/>
        <v>48</v>
      </c>
      <c r="AD1714" s="332" t="s">
        <v>240</v>
      </c>
      <c r="AE1714" s="332" t="s">
        <v>477</v>
      </c>
      <c r="AF1714" s="332" t="s">
        <v>240</v>
      </c>
      <c r="AG1714" s="39" t="s">
        <v>478</v>
      </c>
      <c r="AH1714" s="39" t="s">
        <v>2596</v>
      </c>
      <c r="AI1714" s="111">
        <v>31.4</v>
      </c>
      <c r="AL1714" s="336">
        <v>7.7</v>
      </c>
      <c r="AM1714" s="44">
        <v>49.153300000000002</v>
      </c>
      <c r="AN1714" s="111">
        <v>2.2999999999999998</v>
      </c>
      <c r="AO1714" s="111">
        <f>IF(AP1714=1,1,"xx")</f>
        <v>1</v>
      </c>
      <c r="AP1714" s="111">
        <v>1</v>
      </c>
      <c r="AQ1714" s="111"/>
      <c r="AR1714" s="335" t="s">
        <v>295</v>
      </c>
      <c r="AS1714" s="111" t="s">
        <v>240</v>
      </c>
      <c r="AT1714" s="111" t="s">
        <v>295</v>
      </c>
      <c r="AU1714" s="111"/>
      <c r="AV1714" s="39" t="s">
        <v>481</v>
      </c>
      <c r="AW1714" s="39" t="s">
        <v>294</v>
      </c>
      <c r="AX1714" s="39" t="s">
        <v>483</v>
      </c>
      <c r="AY1714" s="39">
        <v>7.7</v>
      </c>
      <c r="AZ1714" s="334" t="s">
        <v>240</v>
      </c>
      <c r="BA1714" s="39" t="s">
        <v>497</v>
      </c>
      <c r="BC1714" s="39">
        <v>2.2999999999999998</v>
      </c>
      <c r="BD1714" s="39" t="s">
        <v>485</v>
      </c>
      <c r="BH1714" s="39" t="s">
        <v>669</v>
      </c>
      <c r="BI1714" s="39" t="s">
        <v>497</v>
      </c>
      <c r="BJ1714" s="112">
        <v>10</v>
      </c>
      <c r="BK1714" s="39">
        <v>14.9</v>
      </c>
      <c r="BL1714" s="39">
        <v>2.9</v>
      </c>
      <c r="BM1714" s="39">
        <v>2.9</v>
      </c>
      <c r="BN1714" s="39" t="s">
        <v>202</v>
      </c>
      <c r="BO1714" s="56">
        <v>39.079418978468262</v>
      </c>
      <c r="BP1714" s="107">
        <v>3.4</v>
      </c>
      <c r="BQ1714" s="39" t="s">
        <v>497</v>
      </c>
      <c r="BR1714" s="53" t="s">
        <v>1112</v>
      </c>
      <c r="BS1714" s="53" t="s">
        <v>926</v>
      </c>
      <c r="BT1714" s="53"/>
      <c r="BU1714" s="53"/>
      <c r="BV1714" s="39" t="s">
        <v>489</v>
      </c>
      <c r="BX1714" s="39" t="s">
        <v>294</v>
      </c>
    </row>
    <row r="1715" spans="3:76" x14ac:dyDescent="0.35">
      <c r="C1715" s="39">
        <v>1314271</v>
      </c>
      <c r="D1715" s="39">
        <v>772349</v>
      </c>
      <c r="E1715" s="39" t="s">
        <v>290</v>
      </c>
      <c r="F1715" s="39" t="s">
        <v>468</v>
      </c>
      <c r="G1715" s="39">
        <v>2004</v>
      </c>
      <c r="H1715" s="39" t="s">
        <v>469</v>
      </c>
      <c r="I1715" s="39" t="s">
        <v>470</v>
      </c>
      <c r="J1715" s="39" t="s">
        <v>16</v>
      </c>
      <c r="K1715" s="39" t="s">
        <v>80</v>
      </c>
      <c r="L1715" s="39" t="s">
        <v>81</v>
      </c>
      <c r="M1715" s="39" t="s">
        <v>82</v>
      </c>
      <c r="N1715" s="39" t="s">
        <v>83</v>
      </c>
      <c r="O1715" s="39" t="s">
        <v>84</v>
      </c>
      <c r="P1715" s="39" t="s">
        <v>85</v>
      </c>
      <c r="Q1715" s="39" t="s">
        <v>2578</v>
      </c>
      <c r="R1715" s="39" t="s">
        <v>2593</v>
      </c>
      <c r="S1715" s="39" t="s">
        <v>2593</v>
      </c>
      <c r="T1715" s="39" t="s">
        <v>474</v>
      </c>
      <c r="U1715" s="39" t="s">
        <v>28</v>
      </c>
      <c r="V1715" s="113" t="s">
        <v>293</v>
      </c>
      <c r="W1715" s="34" t="s">
        <v>280</v>
      </c>
      <c r="X1715" s="39" t="s">
        <v>281</v>
      </c>
      <c r="Y1715" s="39" t="s">
        <v>475</v>
      </c>
      <c r="Z1715" s="39" t="s">
        <v>239</v>
      </c>
      <c r="AA1715" s="39" t="s">
        <v>476</v>
      </c>
      <c r="AB1715" s="39">
        <v>2</v>
      </c>
      <c r="AC1715" s="332">
        <f t="shared" si="71"/>
        <v>48</v>
      </c>
      <c r="AD1715" s="332" t="s">
        <v>240</v>
      </c>
      <c r="AE1715" s="332" t="s">
        <v>477</v>
      </c>
      <c r="AF1715" s="332" t="s">
        <v>240</v>
      </c>
      <c r="AG1715" s="39" t="s">
        <v>478</v>
      </c>
      <c r="AH1715" s="39" t="s">
        <v>588</v>
      </c>
      <c r="AI1715" s="111">
        <v>25</v>
      </c>
      <c r="AL1715" s="336">
        <v>5</v>
      </c>
      <c r="AM1715" s="44">
        <v>29.988899999999997</v>
      </c>
      <c r="AN1715" s="111">
        <v>3</v>
      </c>
      <c r="AO1715" s="111">
        <f>IF(AP1715=1,1,"xx")</f>
        <v>1</v>
      </c>
      <c r="AP1715" s="111">
        <v>1</v>
      </c>
      <c r="AQ1715" s="111"/>
      <c r="AR1715" s="335" t="s">
        <v>295</v>
      </c>
      <c r="AS1715" s="111" t="s">
        <v>240</v>
      </c>
      <c r="AT1715" s="111" t="s">
        <v>295</v>
      </c>
      <c r="AU1715" s="111"/>
      <c r="AV1715" s="39" t="s">
        <v>481</v>
      </c>
      <c r="AW1715" s="39" t="s">
        <v>296</v>
      </c>
      <c r="AX1715" s="39" t="s">
        <v>483</v>
      </c>
      <c r="AY1715" s="39">
        <v>5</v>
      </c>
      <c r="AZ1715" s="334" t="s">
        <v>240</v>
      </c>
      <c r="BA1715" s="39" t="s">
        <v>497</v>
      </c>
      <c r="BC1715" s="39">
        <v>3</v>
      </c>
      <c r="BD1715" s="39" t="s">
        <v>485</v>
      </c>
      <c r="BH1715" s="39" t="s">
        <v>671</v>
      </c>
      <c r="BI1715" s="39" t="s">
        <v>497</v>
      </c>
      <c r="BJ1715" s="112">
        <v>10</v>
      </c>
      <c r="BK1715" s="39">
        <v>9.6999999999999993</v>
      </c>
      <c r="BL1715" s="39">
        <v>1.4</v>
      </c>
      <c r="BM1715" s="39">
        <v>13.1</v>
      </c>
      <c r="BN1715" s="39" t="s">
        <v>202</v>
      </c>
      <c r="BO1715" s="39" t="s">
        <v>644</v>
      </c>
      <c r="BP1715" s="107">
        <v>26.2</v>
      </c>
      <c r="BQ1715" s="39" t="s">
        <v>497</v>
      </c>
      <c r="BR1715" s="53" t="s">
        <v>1110</v>
      </c>
      <c r="BS1715" s="53"/>
      <c r="BT1715" s="53"/>
      <c r="BU1715" s="53"/>
      <c r="BV1715" s="39" t="s">
        <v>489</v>
      </c>
      <c r="BX1715" s="39" t="s">
        <v>296</v>
      </c>
    </row>
    <row r="1716" spans="3:76" x14ac:dyDescent="0.35">
      <c r="C1716" s="39">
        <v>1314296</v>
      </c>
      <c r="D1716" s="39">
        <v>772374</v>
      </c>
      <c r="E1716" s="39" t="s">
        <v>290</v>
      </c>
      <c r="F1716" s="39" t="s">
        <v>468</v>
      </c>
      <c r="G1716" s="39">
        <v>2004</v>
      </c>
      <c r="H1716" s="39" t="s">
        <v>469</v>
      </c>
      <c r="I1716" s="39" t="s">
        <v>470</v>
      </c>
      <c r="J1716" s="39" t="s">
        <v>16</v>
      </c>
      <c r="K1716" s="39" t="s">
        <v>80</v>
      </c>
      <c r="L1716" s="39" t="s">
        <v>81</v>
      </c>
      <c r="M1716" s="39" t="s">
        <v>82</v>
      </c>
      <c r="N1716" s="39" t="s">
        <v>83</v>
      </c>
      <c r="O1716" s="39" t="s">
        <v>84</v>
      </c>
      <c r="P1716" s="39" t="s">
        <v>85</v>
      </c>
      <c r="Q1716" s="39" t="s">
        <v>2578</v>
      </c>
      <c r="R1716" s="39" t="s">
        <v>2593</v>
      </c>
      <c r="S1716" s="39" t="s">
        <v>2593</v>
      </c>
      <c r="T1716" s="39" t="s">
        <v>474</v>
      </c>
      <c r="U1716" s="39" t="s">
        <v>28</v>
      </c>
      <c r="V1716" s="113" t="s">
        <v>293</v>
      </c>
      <c r="W1716" s="34" t="s">
        <v>280</v>
      </c>
      <c r="X1716" s="39" t="s">
        <v>281</v>
      </c>
      <c r="Y1716" s="39" t="s">
        <v>475</v>
      </c>
      <c r="Z1716" s="39" t="s">
        <v>239</v>
      </c>
      <c r="AA1716" s="39" t="s">
        <v>476</v>
      </c>
      <c r="AB1716" s="39">
        <v>2</v>
      </c>
      <c r="AC1716" s="332">
        <f t="shared" si="71"/>
        <v>48</v>
      </c>
      <c r="AD1716" s="332" t="s">
        <v>240</v>
      </c>
      <c r="AE1716" s="332" t="s">
        <v>477</v>
      </c>
      <c r="AF1716" s="332" t="s">
        <v>240</v>
      </c>
      <c r="AG1716" s="39" t="s">
        <v>478</v>
      </c>
      <c r="AH1716" s="39" t="s">
        <v>1532</v>
      </c>
      <c r="AI1716" s="111">
        <v>17.600000000000001</v>
      </c>
      <c r="AL1716" s="336">
        <v>7.4</v>
      </c>
      <c r="AM1716" s="44">
        <v>50.726399999999998</v>
      </c>
      <c r="AN1716" s="111">
        <v>1.6</v>
      </c>
      <c r="AO1716" s="111">
        <f>IF(AP1716=1,1,"xx")</f>
        <v>1</v>
      </c>
      <c r="AP1716" s="111">
        <v>1</v>
      </c>
      <c r="AQ1716" s="111"/>
      <c r="AR1716" s="335" t="s">
        <v>295</v>
      </c>
      <c r="AS1716" s="111" t="s">
        <v>240</v>
      </c>
      <c r="AT1716" s="111" t="s">
        <v>295</v>
      </c>
      <c r="AU1716" s="111"/>
      <c r="AV1716" s="39" t="s">
        <v>481</v>
      </c>
      <c r="AW1716" s="39" t="s">
        <v>1113</v>
      </c>
      <c r="AX1716" s="39" t="s">
        <v>483</v>
      </c>
      <c r="AY1716" s="39">
        <v>7.4</v>
      </c>
      <c r="AZ1716" s="334" t="s">
        <v>240</v>
      </c>
      <c r="BA1716" s="39" t="s">
        <v>497</v>
      </c>
      <c r="BC1716" s="39">
        <v>1.6</v>
      </c>
      <c r="BD1716" s="39" t="s">
        <v>485</v>
      </c>
      <c r="BH1716" s="39" t="s">
        <v>1114</v>
      </c>
      <c r="BI1716" s="39" t="s">
        <v>497</v>
      </c>
      <c r="BJ1716" s="112">
        <v>10</v>
      </c>
      <c r="BK1716" s="39">
        <v>15.2</v>
      </c>
      <c r="BL1716" s="39">
        <v>3.1</v>
      </c>
      <c r="BM1716" s="39">
        <v>2.6</v>
      </c>
      <c r="BN1716" s="39" t="s">
        <v>202</v>
      </c>
      <c r="BP1716" s="107">
        <v>3.3</v>
      </c>
      <c r="BQ1716" s="39" t="s">
        <v>497</v>
      </c>
      <c r="BR1716" s="53" t="s">
        <v>1112</v>
      </c>
      <c r="BS1716" s="53" t="s">
        <v>1302</v>
      </c>
      <c r="BT1716" s="53"/>
      <c r="BU1716" s="53"/>
      <c r="BV1716" s="39" t="s">
        <v>489</v>
      </c>
      <c r="BX1716" s="39" t="s">
        <v>1113</v>
      </c>
    </row>
    <row r="1717" spans="3:76" x14ac:dyDescent="0.35">
      <c r="C1717" s="39">
        <v>1310707</v>
      </c>
      <c r="D1717" s="39">
        <v>767920</v>
      </c>
      <c r="E1717" s="39" t="s">
        <v>290</v>
      </c>
      <c r="F1717" s="39" t="s">
        <v>672</v>
      </c>
      <c r="G1717" s="39">
        <v>2005</v>
      </c>
      <c r="H1717" s="39" t="s">
        <v>673</v>
      </c>
      <c r="I1717" s="39" t="s">
        <v>674</v>
      </c>
      <c r="J1717" s="39" t="s">
        <v>16</v>
      </c>
      <c r="K1717" s="39" t="s">
        <v>80</v>
      </c>
      <c r="L1717" s="39" t="s">
        <v>81</v>
      </c>
      <c r="M1717" s="39" t="s">
        <v>82</v>
      </c>
      <c r="N1717" s="39" t="s">
        <v>83</v>
      </c>
      <c r="O1717" s="39" t="s">
        <v>84</v>
      </c>
      <c r="P1717" s="39" t="s">
        <v>85</v>
      </c>
      <c r="Q1717" s="39" t="s">
        <v>2578</v>
      </c>
      <c r="R1717" s="39" t="s">
        <v>2593</v>
      </c>
      <c r="S1717" s="39" t="s">
        <v>2593</v>
      </c>
      <c r="T1717" s="39" t="s">
        <v>474</v>
      </c>
      <c r="U1717" s="39" t="s">
        <v>28</v>
      </c>
      <c r="V1717" s="113" t="s">
        <v>293</v>
      </c>
      <c r="W1717" s="34" t="s">
        <v>280</v>
      </c>
      <c r="X1717" s="39" t="s">
        <v>281</v>
      </c>
      <c r="Y1717" s="39" t="s">
        <v>475</v>
      </c>
      <c r="Z1717" s="39" t="s">
        <v>239</v>
      </c>
      <c r="AA1717" s="39" t="s">
        <v>476</v>
      </c>
      <c r="AB1717" s="39">
        <v>2</v>
      </c>
      <c r="AC1717" s="332">
        <f t="shared" si="71"/>
        <v>48</v>
      </c>
      <c r="AD1717" s="332" t="s">
        <v>240</v>
      </c>
      <c r="AE1717" s="332" t="s">
        <v>477</v>
      </c>
      <c r="AF1717" s="332" t="s">
        <v>240</v>
      </c>
      <c r="AG1717" s="39" t="s">
        <v>478</v>
      </c>
      <c r="AH1717" s="39" t="s">
        <v>2597</v>
      </c>
      <c r="AI1717" s="111">
        <v>29.8</v>
      </c>
      <c r="AL1717" s="336">
        <v>7.8</v>
      </c>
      <c r="AM1717" s="44">
        <v>250</v>
      </c>
      <c r="AN1717" s="111">
        <v>0.38</v>
      </c>
      <c r="AO1717" s="111">
        <v>4</v>
      </c>
      <c r="AP1717" s="111"/>
      <c r="AQ1717" s="111" t="s">
        <v>676</v>
      </c>
      <c r="AR1717" s="335" t="s">
        <v>295</v>
      </c>
      <c r="AS1717" s="111" t="s">
        <v>240</v>
      </c>
      <c r="AT1717" s="111" t="s">
        <v>295</v>
      </c>
      <c r="AU1717" s="111"/>
      <c r="AV1717" s="39" t="s">
        <v>481</v>
      </c>
      <c r="AW1717" s="39" t="s">
        <v>2598</v>
      </c>
      <c r="AX1717" s="39" t="s">
        <v>483</v>
      </c>
      <c r="AY1717" s="39">
        <v>7.8</v>
      </c>
      <c r="AZ1717" s="334" t="s">
        <v>240</v>
      </c>
      <c r="BA1717" s="39" t="s">
        <v>678</v>
      </c>
      <c r="BC1717" s="39">
        <v>0.38</v>
      </c>
      <c r="BD1717" s="39" t="s">
        <v>496</v>
      </c>
      <c r="BG1717" s="39" t="s">
        <v>651</v>
      </c>
      <c r="BH1717" s="39" t="s">
        <v>497</v>
      </c>
      <c r="BI1717" s="39" t="s">
        <v>497</v>
      </c>
      <c r="BJ1717" s="112">
        <v>10</v>
      </c>
      <c r="BK1717" s="56">
        <v>80.099999999999994</v>
      </c>
      <c r="BL1717" s="56">
        <v>12.2</v>
      </c>
      <c r="BM1717" s="56">
        <v>17.2</v>
      </c>
      <c r="BN1717" s="56">
        <v>2.9</v>
      </c>
      <c r="BO1717" s="56"/>
      <c r="BP1717" s="223">
        <v>144.4</v>
      </c>
      <c r="BQ1717" s="56">
        <v>14.15306986860867</v>
      </c>
      <c r="BR1717" s="53" t="s">
        <v>652</v>
      </c>
      <c r="BS1717" s="53"/>
      <c r="BT1717" s="53"/>
      <c r="BU1717" s="53"/>
      <c r="BV1717" s="39" t="s">
        <v>489</v>
      </c>
      <c r="BX1717" s="39" t="s">
        <v>2598</v>
      </c>
    </row>
    <row r="1718" spans="3:76" x14ac:dyDescent="0.35">
      <c r="C1718" s="39">
        <v>1310706</v>
      </c>
      <c r="D1718" s="39">
        <v>767919</v>
      </c>
      <c r="E1718" s="39" t="s">
        <v>290</v>
      </c>
      <c r="F1718" s="39" t="s">
        <v>672</v>
      </c>
      <c r="G1718" s="39">
        <v>2005</v>
      </c>
      <c r="H1718" s="39" t="s">
        <v>673</v>
      </c>
      <c r="I1718" s="39" t="s">
        <v>674</v>
      </c>
      <c r="J1718" s="39" t="s">
        <v>16</v>
      </c>
      <c r="K1718" s="39" t="s">
        <v>80</v>
      </c>
      <c r="L1718" s="39" t="s">
        <v>81</v>
      </c>
      <c r="M1718" s="39" t="s">
        <v>82</v>
      </c>
      <c r="N1718" s="39" t="s">
        <v>83</v>
      </c>
      <c r="O1718" s="39" t="s">
        <v>84</v>
      </c>
      <c r="P1718" s="39" t="s">
        <v>85</v>
      </c>
      <c r="Q1718" s="39" t="s">
        <v>2578</v>
      </c>
      <c r="R1718" s="39" t="s">
        <v>2593</v>
      </c>
      <c r="S1718" s="39" t="s">
        <v>2593</v>
      </c>
      <c r="T1718" s="39" t="s">
        <v>474</v>
      </c>
      <c r="U1718" s="39" t="s">
        <v>28</v>
      </c>
      <c r="V1718" s="113" t="s">
        <v>293</v>
      </c>
      <c r="W1718" s="34" t="s">
        <v>280</v>
      </c>
      <c r="X1718" s="39" t="s">
        <v>281</v>
      </c>
      <c r="Y1718" s="39" t="s">
        <v>475</v>
      </c>
      <c r="Z1718" s="39" t="s">
        <v>239</v>
      </c>
      <c r="AA1718" s="39" t="s">
        <v>476</v>
      </c>
      <c r="AB1718" s="39">
        <v>2</v>
      </c>
      <c r="AC1718" s="332">
        <f t="shared" si="71"/>
        <v>48</v>
      </c>
      <c r="AD1718" s="332" t="s">
        <v>240</v>
      </c>
      <c r="AE1718" s="332" t="s">
        <v>477</v>
      </c>
      <c r="AF1718" s="332" t="s">
        <v>240</v>
      </c>
      <c r="AG1718" s="39" t="s">
        <v>478</v>
      </c>
      <c r="AH1718" s="39" t="s">
        <v>1230</v>
      </c>
      <c r="AI1718" s="111">
        <v>10.3</v>
      </c>
      <c r="AL1718" s="336">
        <v>7.8</v>
      </c>
      <c r="AM1718" s="44">
        <v>250</v>
      </c>
      <c r="AN1718" s="111">
        <v>0.38</v>
      </c>
      <c r="AO1718" s="111">
        <v>4</v>
      </c>
      <c r="AP1718" s="111"/>
      <c r="AQ1718" s="111" t="s">
        <v>676</v>
      </c>
      <c r="AR1718" s="335" t="s">
        <v>295</v>
      </c>
      <c r="AS1718" s="111" t="s">
        <v>240</v>
      </c>
      <c r="AT1718" s="111" t="s">
        <v>295</v>
      </c>
      <c r="AU1718" s="111"/>
      <c r="AV1718" s="39" t="s">
        <v>481</v>
      </c>
      <c r="AW1718" s="39" t="s">
        <v>677</v>
      </c>
      <c r="AX1718" s="39" t="s">
        <v>483</v>
      </c>
      <c r="AY1718" s="39">
        <v>7.8</v>
      </c>
      <c r="AZ1718" s="334" t="s">
        <v>240</v>
      </c>
      <c r="BA1718" s="39" t="s">
        <v>678</v>
      </c>
      <c r="BC1718" s="39">
        <v>0.38</v>
      </c>
      <c r="BD1718" s="39" t="s">
        <v>496</v>
      </c>
      <c r="BG1718" s="39" t="s">
        <v>651</v>
      </c>
      <c r="BH1718" s="39" t="s">
        <v>497</v>
      </c>
      <c r="BI1718" s="39" t="s">
        <v>497</v>
      </c>
      <c r="BJ1718" s="112">
        <v>10</v>
      </c>
      <c r="BK1718" s="56">
        <v>80.099999999999994</v>
      </c>
      <c r="BL1718" s="56">
        <v>12.2</v>
      </c>
      <c r="BM1718" s="56">
        <v>17.2</v>
      </c>
      <c r="BN1718" s="56">
        <v>2.9</v>
      </c>
      <c r="BO1718" s="56"/>
      <c r="BP1718" s="223">
        <v>144.4</v>
      </c>
      <c r="BQ1718" s="56">
        <v>14.15306986860867</v>
      </c>
      <c r="BR1718" s="53" t="s">
        <v>652</v>
      </c>
      <c r="BS1718" s="53"/>
      <c r="BT1718" s="53"/>
      <c r="BU1718" s="53"/>
      <c r="BV1718" s="39" t="s">
        <v>489</v>
      </c>
      <c r="BX1718" s="39" t="s">
        <v>677</v>
      </c>
    </row>
    <row r="1719" spans="3:76" x14ac:dyDescent="0.35">
      <c r="C1719" s="39">
        <v>1266909</v>
      </c>
      <c r="D1719" s="39">
        <v>718206</v>
      </c>
      <c r="E1719" s="39" t="s">
        <v>290</v>
      </c>
      <c r="F1719" s="39" t="s">
        <v>490</v>
      </c>
      <c r="G1719" s="39">
        <v>2005</v>
      </c>
      <c r="H1719" s="39" t="s">
        <v>491</v>
      </c>
      <c r="I1719" s="39" t="s">
        <v>492</v>
      </c>
      <c r="J1719" s="39" t="s">
        <v>16</v>
      </c>
      <c r="K1719" s="39" t="s">
        <v>80</v>
      </c>
      <c r="L1719" s="39" t="s">
        <v>81</v>
      </c>
      <c r="M1719" s="39" t="s">
        <v>82</v>
      </c>
      <c r="N1719" s="39" t="s">
        <v>83</v>
      </c>
      <c r="O1719" s="39" t="s">
        <v>84</v>
      </c>
      <c r="P1719" s="39" t="s">
        <v>85</v>
      </c>
      <c r="Q1719" s="39" t="s">
        <v>2578</v>
      </c>
      <c r="R1719" s="39" t="s">
        <v>2593</v>
      </c>
      <c r="S1719" s="39" t="s">
        <v>2593</v>
      </c>
      <c r="T1719" s="39" t="s">
        <v>474</v>
      </c>
      <c r="U1719" s="39" t="s">
        <v>28</v>
      </c>
      <c r="V1719" s="113" t="s">
        <v>293</v>
      </c>
      <c r="W1719" s="34" t="s">
        <v>280</v>
      </c>
      <c r="X1719" s="39" t="s">
        <v>281</v>
      </c>
      <c r="Y1719" s="39" t="s">
        <v>475</v>
      </c>
      <c r="Z1719" s="39" t="s">
        <v>239</v>
      </c>
      <c r="AA1719" s="39" t="s">
        <v>476</v>
      </c>
      <c r="AB1719" s="39">
        <v>2</v>
      </c>
      <c r="AC1719" s="332">
        <f t="shared" si="71"/>
        <v>48</v>
      </c>
      <c r="AD1719" s="332" t="s">
        <v>240</v>
      </c>
      <c r="AE1719" s="332" t="s">
        <v>477</v>
      </c>
      <c r="AF1719" s="332" t="s">
        <v>240</v>
      </c>
      <c r="AG1719" s="39" t="s">
        <v>478</v>
      </c>
      <c r="AH1719" s="39" t="s">
        <v>2599</v>
      </c>
      <c r="AI1719" s="111">
        <v>18.8</v>
      </c>
      <c r="AL1719" s="336">
        <v>7.8</v>
      </c>
      <c r="AM1719" s="44">
        <v>250</v>
      </c>
      <c r="AN1719" s="111">
        <v>0.38</v>
      </c>
      <c r="AO1719" s="111">
        <v>4</v>
      </c>
      <c r="AP1719" s="111"/>
      <c r="AQ1719" s="111" t="s">
        <v>680</v>
      </c>
      <c r="AR1719" s="335" t="s">
        <v>295</v>
      </c>
      <c r="AS1719" s="111" t="s">
        <v>240</v>
      </c>
      <c r="AT1719" s="111" t="s">
        <v>295</v>
      </c>
      <c r="AU1719" s="111"/>
      <c r="AV1719" s="39" t="s">
        <v>481</v>
      </c>
      <c r="AW1719" s="39" t="s">
        <v>1119</v>
      </c>
      <c r="AX1719" s="39" t="s">
        <v>483</v>
      </c>
      <c r="AY1719" s="39">
        <v>7.8</v>
      </c>
      <c r="AZ1719" s="334" t="s">
        <v>240</v>
      </c>
      <c r="BA1719" s="39" t="s">
        <v>650</v>
      </c>
      <c r="BC1719" s="39">
        <v>0.38</v>
      </c>
      <c r="BD1719" s="39" t="s">
        <v>496</v>
      </c>
      <c r="BG1719" s="39" t="s">
        <v>651</v>
      </c>
      <c r="BH1719" s="39" t="s">
        <v>497</v>
      </c>
      <c r="BI1719" s="39" t="s">
        <v>497</v>
      </c>
      <c r="BJ1719" s="112">
        <v>10</v>
      </c>
      <c r="BK1719" s="56">
        <v>80.099999999999994</v>
      </c>
      <c r="BL1719" s="56">
        <v>12.2</v>
      </c>
      <c r="BM1719" s="56">
        <v>17.2</v>
      </c>
      <c r="BN1719" s="56">
        <v>2.9</v>
      </c>
      <c r="BO1719" s="56"/>
      <c r="BP1719" s="223">
        <v>144.4</v>
      </c>
      <c r="BQ1719" s="56">
        <v>14.15306986860867</v>
      </c>
      <c r="BR1719" s="53" t="s">
        <v>652</v>
      </c>
      <c r="BS1719" s="53"/>
      <c r="BT1719" s="53"/>
      <c r="BU1719" s="53"/>
      <c r="BV1719" s="39" t="s">
        <v>489</v>
      </c>
      <c r="BX1719" s="39" t="s">
        <v>1119</v>
      </c>
    </row>
    <row r="1720" spans="3:76" x14ac:dyDescent="0.35">
      <c r="C1720" s="39">
        <v>1266896</v>
      </c>
      <c r="D1720" s="39">
        <v>718193</v>
      </c>
      <c r="E1720" s="39" t="s">
        <v>290</v>
      </c>
      <c r="F1720" s="39" t="s">
        <v>490</v>
      </c>
      <c r="G1720" s="39">
        <v>2005</v>
      </c>
      <c r="H1720" s="39" t="s">
        <v>491</v>
      </c>
      <c r="I1720" s="39" t="s">
        <v>492</v>
      </c>
      <c r="J1720" s="39" t="s">
        <v>16</v>
      </c>
      <c r="K1720" s="39" t="s">
        <v>80</v>
      </c>
      <c r="L1720" s="39" t="s">
        <v>81</v>
      </c>
      <c r="M1720" s="39" t="s">
        <v>82</v>
      </c>
      <c r="N1720" s="39" t="s">
        <v>83</v>
      </c>
      <c r="O1720" s="39" t="s">
        <v>84</v>
      </c>
      <c r="P1720" s="39" t="s">
        <v>85</v>
      </c>
      <c r="Q1720" s="39" t="s">
        <v>2578</v>
      </c>
      <c r="R1720" s="39" t="s">
        <v>2593</v>
      </c>
      <c r="S1720" s="39" t="s">
        <v>2593</v>
      </c>
      <c r="T1720" s="39" t="s">
        <v>474</v>
      </c>
      <c r="U1720" s="39" t="s">
        <v>28</v>
      </c>
      <c r="V1720" s="113" t="s">
        <v>293</v>
      </c>
      <c r="W1720" s="34" t="s">
        <v>280</v>
      </c>
      <c r="X1720" s="39" t="s">
        <v>281</v>
      </c>
      <c r="Y1720" s="39" t="s">
        <v>475</v>
      </c>
      <c r="Z1720" s="39" t="s">
        <v>239</v>
      </c>
      <c r="AA1720" s="39" t="s">
        <v>476</v>
      </c>
      <c r="AB1720" s="39">
        <v>2</v>
      </c>
      <c r="AC1720" s="332">
        <f t="shared" si="71"/>
        <v>48</v>
      </c>
      <c r="AD1720" s="332" t="s">
        <v>240</v>
      </c>
      <c r="AE1720" s="332" t="s">
        <v>477</v>
      </c>
      <c r="AF1720" s="332" t="s">
        <v>240</v>
      </c>
      <c r="AG1720" s="39" t="s">
        <v>478</v>
      </c>
      <c r="AH1720" s="39" t="s">
        <v>670</v>
      </c>
      <c r="AI1720" s="111">
        <v>18.399999999999999</v>
      </c>
      <c r="AL1720" s="336">
        <v>7.8</v>
      </c>
      <c r="AM1720" s="44">
        <v>250</v>
      </c>
      <c r="AN1720" s="111">
        <v>0.38</v>
      </c>
      <c r="AO1720" s="111">
        <v>1</v>
      </c>
      <c r="AP1720" s="111">
        <v>2</v>
      </c>
      <c r="AQ1720" s="111" t="s">
        <v>933</v>
      </c>
      <c r="AR1720" s="335" t="s">
        <v>295</v>
      </c>
      <c r="AS1720" s="111" t="s">
        <v>240</v>
      </c>
      <c r="AT1720" s="111" t="s">
        <v>295</v>
      </c>
      <c r="AU1720" s="111"/>
      <c r="AV1720" s="39" t="s">
        <v>481</v>
      </c>
      <c r="AW1720" s="39" t="s">
        <v>716</v>
      </c>
      <c r="AX1720" s="39" t="s">
        <v>483</v>
      </c>
      <c r="AY1720" s="39">
        <v>7.8</v>
      </c>
      <c r="AZ1720" s="334" t="s">
        <v>240</v>
      </c>
      <c r="BA1720" s="39" t="s">
        <v>650</v>
      </c>
      <c r="BC1720" s="39">
        <v>0.38</v>
      </c>
      <c r="BD1720" s="39" t="s">
        <v>496</v>
      </c>
      <c r="BG1720" s="39" t="s">
        <v>651</v>
      </c>
      <c r="BH1720" s="39" t="s">
        <v>497</v>
      </c>
      <c r="BI1720" s="39" t="s">
        <v>497</v>
      </c>
      <c r="BJ1720" s="112">
        <v>10</v>
      </c>
      <c r="BK1720" s="56">
        <v>80.099999999999994</v>
      </c>
      <c r="BL1720" s="56">
        <v>12.2</v>
      </c>
      <c r="BM1720" s="56">
        <v>17.2</v>
      </c>
      <c r="BN1720" s="56">
        <v>2.9</v>
      </c>
      <c r="BO1720" s="56"/>
      <c r="BP1720" s="223">
        <v>144.4</v>
      </c>
      <c r="BQ1720" s="56">
        <v>14.15306986860867</v>
      </c>
      <c r="BR1720" s="53" t="s">
        <v>652</v>
      </c>
      <c r="BS1720" s="53"/>
      <c r="BT1720" s="53"/>
      <c r="BU1720" s="53"/>
      <c r="BV1720" s="39" t="s">
        <v>489</v>
      </c>
      <c r="BX1720" s="39" t="s">
        <v>716</v>
      </c>
    </row>
    <row r="1721" spans="3:76" x14ac:dyDescent="0.35">
      <c r="C1721" s="39">
        <v>1266908</v>
      </c>
      <c r="D1721" s="39">
        <v>718205</v>
      </c>
      <c r="E1721" s="39" t="s">
        <v>290</v>
      </c>
      <c r="F1721" s="39" t="s">
        <v>490</v>
      </c>
      <c r="G1721" s="39">
        <v>2005</v>
      </c>
      <c r="H1721" s="39" t="s">
        <v>491</v>
      </c>
      <c r="I1721" s="39" t="s">
        <v>492</v>
      </c>
      <c r="J1721" s="39" t="s">
        <v>16</v>
      </c>
      <c r="K1721" s="39" t="s">
        <v>80</v>
      </c>
      <c r="L1721" s="39" t="s">
        <v>81</v>
      </c>
      <c r="M1721" s="39" t="s">
        <v>82</v>
      </c>
      <c r="N1721" s="39" t="s">
        <v>83</v>
      </c>
      <c r="O1721" s="39" t="s">
        <v>84</v>
      </c>
      <c r="P1721" s="39" t="s">
        <v>85</v>
      </c>
      <c r="Q1721" s="39" t="s">
        <v>2578</v>
      </c>
      <c r="R1721" s="39" t="s">
        <v>2593</v>
      </c>
      <c r="S1721" s="39" t="s">
        <v>2593</v>
      </c>
      <c r="T1721" s="39" t="s">
        <v>474</v>
      </c>
      <c r="U1721" s="39" t="s">
        <v>28</v>
      </c>
      <c r="V1721" s="113" t="s">
        <v>293</v>
      </c>
      <c r="W1721" s="34" t="s">
        <v>280</v>
      </c>
      <c r="X1721" s="39" t="s">
        <v>281</v>
      </c>
      <c r="Y1721" s="39" t="s">
        <v>475</v>
      </c>
      <c r="Z1721" s="39" t="s">
        <v>239</v>
      </c>
      <c r="AA1721" s="39" t="s">
        <v>476</v>
      </c>
      <c r="AB1721" s="39">
        <v>2</v>
      </c>
      <c r="AC1721" s="332">
        <f t="shared" si="71"/>
        <v>48</v>
      </c>
      <c r="AD1721" s="332" t="s">
        <v>240</v>
      </c>
      <c r="AE1721" s="332" t="s">
        <v>477</v>
      </c>
      <c r="AF1721" s="332" t="s">
        <v>240</v>
      </c>
      <c r="AG1721" s="39" t="s">
        <v>478</v>
      </c>
      <c r="AH1721" s="39" t="s">
        <v>2600</v>
      </c>
      <c r="AI1721" s="111">
        <v>16.100000000000001</v>
      </c>
      <c r="AL1721" s="336">
        <v>7.8</v>
      </c>
      <c r="AM1721" s="44">
        <v>250</v>
      </c>
      <c r="AN1721" s="111">
        <v>0.38</v>
      </c>
      <c r="AO1721" s="111">
        <v>4</v>
      </c>
      <c r="AP1721" s="111"/>
      <c r="AQ1721" s="111" t="s">
        <v>680</v>
      </c>
      <c r="AR1721" s="335" t="s">
        <v>295</v>
      </c>
      <c r="AS1721" s="111" t="s">
        <v>240</v>
      </c>
      <c r="AT1721" s="111" t="s">
        <v>295</v>
      </c>
      <c r="AU1721" s="111"/>
      <c r="AV1721" s="39" t="s">
        <v>481</v>
      </c>
      <c r="AW1721" s="39" t="s">
        <v>681</v>
      </c>
      <c r="AX1721" s="39" t="s">
        <v>483</v>
      </c>
      <c r="AY1721" s="39">
        <v>7.8</v>
      </c>
      <c r="AZ1721" s="334" t="s">
        <v>240</v>
      </c>
      <c r="BA1721" s="39" t="s">
        <v>650</v>
      </c>
      <c r="BC1721" s="39">
        <v>0.38</v>
      </c>
      <c r="BD1721" s="39" t="s">
        <v>496</v>
      </c>
      <c r="BG1721" s="39" t="s">
        <v>651</v>
      </c>
      <c r="BH1721" s="39" t="s">
        <v>497</v>
      </c>
      <c r="BI1721" s="39" t="s">
        <v>497</v>
      </c>
      <c r="BJ1721" s="112">
        <v>10</v>
      </c>
      <c r="BK1721" s="56">
        <v>80.099999999999994</v>
      </c>
      <c r="BL1721" s="56">
        <v>12.2</v>
      </c>
      <c r="BM1721" s="56">
        <v>17.2</v>
      </c>
      <c r="BN1721" s="56">
        <v>2.9</v>
      </c>
      <c r="BO1721" s="56"/>
      <c r="BP1721" s="223">
        <v>144.4</v>
      </c>
      <c r="BQ1721" s="56">
        <v>14.15306986860867</v>
      </c>
      <c r="BR1721" s="53" t="s">
        <v>652</v>
      </c>
      <c r="BS1721" s="53"/>
      <c r="BT1721" s="53"/>
      <c r="BU1721" s="53"/>
      <c r="BV1721" s="39" t="s">
        <v>489</v>
      </c>
      <c r="BX1721" s="39" t="s">
        <v>681</v>
      </c>
    </row>
    <row r="1722" spans="3:76" x14ac:dyDescent="0.35">
      <c r="C1722" s="39">
        <v>1310561</v>
      </c>
      <c r="D1722" s="39">
        <v>767741</v>
      </c>
      <c r="E1722" s="39" t="s">
        <v>654</v>
      </c>
      <c r="F1722" s="39" t="s">
        <v>655</v>
      </c>
      <c r="G1722" s="39">
        <v>2007</v>
      </c>
      <c r="H1722" s="39" t="s">
        <v>656</v>
      </c>
      <c r="I1722" s="39" t="s">
        <v>657</v>
      </c>
      <c r="J1722" s="39" t="s">
        <v>16</v>
      </c>
      <c r="K1722" s="39" t="s">
        <v>80</v>
      </c>
      <c r="L1722" s="39" t="s">
        <v>81</v>
      </c>
      <c r="M1722" s="39" t="s">
        <v>82</v>
      </c>
      <c r="N1722" s="39" t="s">
        <v>83</v>
      </c>
      <c r="O1722" s="39" t="s">
        <v>84</v>
      </c>
      <c r="P1722" s="39" t="s">
        <v>85</v>
      </c>
      <c r="Q1722" s="39" t="s">
        <v>2578</v>
      </c>
      <c r="R1722" s="39" t="s">
        <v>2593</v>
      </c>
      <c r="S1722" s="39" t="s">
        <v>2593</v>
      </c>
      <c r="T1722" s="39" t="s">
        <v>474</v>
      </c>
      <c r="U1722" s="39" t="s">
        <v>28</v>
      </c>
      <c r="V1722" s="113" t="s">
        <v>293</v>
      </c>
      <c r="W1722" s="34" t="s">
        <v>280</v>
      </c>
      <c r="X1722" s="39" t="s">
        <v>281</v>
      </c>
      <c r="Y1722" s="39" t="s">
        <v>475</v>
      </c>
      <c r="Z1722" s="39" t="s">
        <v>239</v>
      </c>
      <c r="AA1722" s="39" t="s">
        <v>476</v>
      </c>
      <c r="AB1722" s="39">
        <v>2</v>
      </c>
      <c r="AC1722" s="332">
        <f t="shared" si="71"/>
        <v>48</v>
      </c>
      <c r="AD1722" s="332" t="s">
        <v>240</v>
      </c>
      <c r="AE1722" s="332" t="s">
        <v>477</v>
      </c>
      <c r="AF1722" s="332" t="s">
        <v>240</v>
      </c>
      <c r="AG1722" s="39" t="s">
        <v>478</v>
      </c>
      <c r="AH1722" s="39" t="s">
        <v>2601</v>
      </c>
      <c r="AI1722" s="111">
        <v>9.8000000000000007</v>
      </c>
      <c r="AL1722" s="336">
        <v>6.8</v>
      </c>
      <c r="AM1722" s="44">
        <v>50</v>
      </c>
      <c r="AN1722" s="111">
        <v>0.38</v>
      </c>
      <c r="AO1722" s="111">
        <v>1</v>
      </c>
      <c r="AP1722" s="111">
        <v>2</v>
      </c>
      <c r="AQ1722" s="111" t="s">
        <v>933</v>
      </c>
      <c r="AR1722" s="335" t="s">
        <v>295</v>
      </c>
      <c r="AS1722" s="111" t="s">
        <v>240</v>
      </c>
      <c r="AT1722" s="111" t="s">
        <v>295</v>
      </c>
      <c r="AU1722" s="111"/>
      <c r="AV1722" s="39" t="s">
        <v>481</v>
      </c>
      <c r="AW1722" s="39" t="s">
        <v>660</v>
      </c>
      <c r="AX1722" s="39" t="s">
        <v>661</v>
      </c>
      <c r="AY1722" s="39">
        <v>6.8</v>
      </c>
      <c r="AZ1722" s="334" t="s">
        <v>240</v>
      </c>
      <c r="BA1722" s="39" t="s">
        <v>662</v>
      </c>
      <c r="BC1722" s="39">
        <v>0.38</v>
      </c>
      <c r="BD1722" s="39" t="s">
        <v>663</v>
      </c>
      <c r="BH1722" s="39" t="s">
        <v>497</v>
      </c>
      <c r="BI1722" s="39" t="s">
        <v>497</v>
      </c>
      <c r="BK1722" s="39">
        <v>10</v>
      </c>
      <c r="BL1722" s="39">
        <v>6.0750000000000002</v>
      </c>
      <c r="BM1722" s="339">
        <v>93.73</v>
      </c>
      <c r="BN1722" s="39">
        <v>2.9249999999999998</v>
      </c>
      <c r="BO1722" s="39" t="s">
        <v>644</v>
      </c>
      <c r="BP1722" s="107" t="s">
        <v>644</v>
      </c>
      <c r="BQ1722" s="39" t="s">
        <v>497</v>
      </c>
      <c r="BR1722" s="53"/>
      <c r="BS1722" s="53"/>
      <c r="BT1722" s="53" t="s">
        <v>664</v>
      </c>
      <c r="BU1722" s="53"/>
      <c r="BV1722" s="39" t="s">
        <v>489</v>
      </c>
      <c r="BX1722" s="39" t="s">
        <v>660</v>
      </c>
    </row>
    <row r="1723" spans="3:76" x14ac:dyDescent="0.35">
      <c r="C1723" s="39">
        <v>1310541</v>
      </c>
      <c r="D1723" s="39">
        <v>767721</v>
      </c>
      <c r="E1723" s="39" t="s">
        <v>654</v>
      </c>
      <c r="F1723" s="39" t="s">
        <v>655</v>
      </c>
      <c r="G1723" s="39">
        <v>2007</v>
      </c>
      <c r="H1723" s="39" t="s">
        <v>656</v>
      </c>
      <c r="I1723" s="39" t="s">
        <v>657</v>
      </c>
      <c r="J1723" s="39" t="s">
        <v>16</v>
      </c>
      <c r="K1723" s="39" t="s">
        <v>80</v>
      </c>
      <c r="L1723" s="39" t="s">
        <v>81</v>
      </c>
      <c r="M1723" s="39" t="s">
        <v>82</v>
      </c>
      <c r="N1723" s="39" t="s">
        <v>83</v>
      </c>
      <c r="O1723" s="39" t="s">
        <v>84</v>
      </c>
      <c r="P1723" s="39" t="s">
        <v>85</v>
      </c>
      <c r="Q1723" s="39" t="s">
        <v>2578</v>
      </c>
      <c r="R1723" s="39" t="s">
        <v>2593</v>
      </c>
      <c r="S1723" s="39" t="s">
        <v>2593</v>
      </c>
      <c r="T1723" s="39" t="s">
        <v>474</v>
      </c>
      <c r="U1723" s="39" t="s">
        <v>28</v>
      </c>
      <c r="V1723" s="113" t="s">
        <v>293</v>
      </c>
      <c r="W1723" s="34" t="s">
        <v>280</v>
      </c>
      <c r="X1723" s="39" t="s">
        <v>281</v>
      </c>
      <c r="Y1723" s="39" t="s">
        <v>475</v>
      </c>
      <c r="Z1723" s="39" t="s">
        <v>239</v>
      </c>
      <c r="AA1723" s="39" t="s">
        <v>476</v>
      </c>
      <c r="AB1723" s="39">
        <v>2</v>
      </c>
      <c r="AC1723" s="332">
        <f t="shared" si="71"/>
        <v>48</v>
      </c>
      <c r="AD1723" s="332" t="s">
        <v>240</v>
      </c>
      <c r="AE1723" s="332" t="s">
        <v>477</v>
      </c>
      <c r="AF1723" s="332" t="s">
        <v>240</v>
      </c>
      <c r="AG1723" s="39" t="s">
        <v>478</v>
      </c>
      <c r="AH1723" s="39" t="s">
        <v>2602</v>
      </c>
      <c r="AI1723" s="111">
        <v>11.7</v>
      </c>
      <c r="AL1723" s="336">
        <v>6.8</v>
      </c>
      <c r="AM1723" s="44">
        <v>50</v>
      </c>
      <c r="AN1723" s="111">
        <v>0.38</v>
      </c>
      <c r="AO1723" s="111">
        <v>1</v>
      </c>
      <c r="AP1723" s="111">
        <v>2</v>
      </c>
      <c r="AQ1723" s="111" t="s">
        <v>933</v>
      </c>
      <c r="AR1723" s="335" t="s">
        <v>295</v>
      </c>
      <c r="AS1723" s="111" t="s">
        <v>240</v>
      </c>
      <c r="AT1723" s="111" t="s">
        <v>295</v>
      </c>
      <c r="AU1723" s="111"/>
      <c r="AV1723" s="39" t="s">
        <v>481</v>
      </c>
      <c r="AW1723" s="39" t="s">
        <v>660</v>
      </c>
      <c r="AX1723" s="39" t="s">
        <v>661</v>
      </c>
      <c r="AY1723" s="39">
        <v>6.8</v>
      </c>
      <c r="AZ1723" s="334" t="s">
        <v>240</v>
      </c>
      <c r="BA1723" s="39" t="s">
        <v>662</v>
      </c>
      <c r="BC1723" s="39">
        <v>0.38</v>
      </c>
      <c r="BD1723" s="39" t="s">
        <v>663</v>
      </c>
      <c r="BH1723" s="39" t="s">
        <v>497</v>
      </c>
      <c r="BI1723" s="39" t="s">
        <v>497</v>
      </c>
      <c r="BK1723" s="39">
        <v>10</v>
      </c>
      <c r="BL1723" s="39">
        <v>6.0750000000000002</v>
      </c>
      <c r="BM1723" s="339">
        <v>162.69999999999999</v>
      </c>
      <c r="BN1723" s="39">
        <v>2.9249999999999998</v>
      </c>
      <c r="BO1723" s="39" t="s">
        <v>644</v>
      </c>
      <c r="BP1723" s="107" t="s">
        <v>644</v>
      </c>
      <c r="BQ1723" s="39" t="s">
        <v>497</v>
      </c>
      <c r="BR1723" s="53"/>
      <c r="BS1723" s="53"/>
      <c r="BT1723" s="53" t="s">
        <v>664</v>
      </c>
      <c r="BU1723" s="53"/>
      <c r="BV1723" s="39" t="s">
        <v>489</v>
      </c>
      <c r="BX1723" s="39" t="s">
        <v>660</v>
      </c>
    </row>
    <row r="1724" spans="3:76" x14ac:dyDescent="0.35">
      <c r="C1724" s="39">
        <v>1310519</v>
      </c>
      <c r="D1724" s="39">
        <v>767699</v>
      </c>
      <c r="E1724" s="39" t="s">
        <v>654</v>
      </c>
      <c r="F1724" s="39" t="s">
        <v>655</v>
      </c>
      <c r="G1724" s="39">
        <v>2007</v>
      </c>
      <c r="H1724" s="39" t="s">
        <v>656</v>
      </c>
      <c r="I1724" s="39" t="s">
        <v>657</v>
      </c>
      <c r="J1724" s="39" t="s">
        <v>16</v>
      </c>
      <c r="K1724" s="39" t="s">
        <v>80</v>
      </c>
      <c r="L1724" s="39" t="s">
        <v>81</v>
      </c>
      <c r="M1724" s="39" t="s">
        <v>82</v>
      </c>
      <c r="N1724" s="39" t="s">
        <v>83</v>
      </c>
      <c r="O1724" s="39" t="s">
        <v>84</v>
      </c>
      <c r="P1724" s="39" t="s">
        <v>85</v>
      </c>
      <c r="Q1724" s="39" t="s">
        <v>2578</v>
      </c>
      <c r="R1724" s="39" t="s">
        <v>2593</v>
      </c>
      <c r="S1724" s="39" t="s">
        <v>2593</v>
      </c>
      <c r="T1724" s="39" t="s">
        <v>474</v>
      </c>
      <c r="U1724" s="39" t="s">
        <v>28</v>
      </c>
      <c r="V1724" s="113" t="s">
        <v>293</v>
      </c>
      <c r="W1724" s="34" t="s">
        <v>280</v>
      </c>
      <c r="X1724" s="39" t="s">
        <v>281</v>
      </c>
      <c r="Y1724" s="39" t="s">
        <v>475</v>
      </c>
      <c r="Z1724" s="39" t="s">
        <v>239</v>
      </c>
      <c r="AA1724" s="39" t="s">
        <v>476</v>
      </c>
      <c r="AB1724" s="39">
        <v>2</v>
      </c>
      <c r="AC1724" s="332">
        <f t="shared" si="71"/>
        <v>48</v>
      </c>
      <c r="AD1724" s="332" t="s">
        <v>240</v>
      </c>
      <c r="AE1724" s="332" t="s">
        <v>477</v>
      </c>
      <c r="AF1724" s="332" t="s">
        <v>240</v>
      </c>
      <c r="AG1724" s="39" t="s">
        <v>478</v>
      </c>
      <c r="AH1724" s="39" t="s">
        <v>2603</v>
      </c>
      <c r="AI1724" s="111">
        <v>7.2</v>
      </c>
      <c r="AL1724" s="336">
        <v>6.8</v>
      </c>
      <c r="AM1724" s="44">
        <v>50</v>
      </c>
      <c r="AN1724" s="111">
        <v>0.38</v>
      </c>
      <c r="AO1724" s="111">
        <v>1</v>
      </c>
      <c r="AP1724" s="111">
        <v>2</v>
      </c>
      <c r="AQ1724" s="111" t="s">
        <v>933</v>
      </c>
      <c r="AR1724" s="335" t="s">
        <v>295</v>
      </c>
      <c r="AS1724" s="111" t="s">
        <v>240</v>
      </c>
      <c r="AT1724" s="111" t="s">
        <v>295</v>
      </c>
      <c r="AU1724" s="111"/>
      <c r="AV1724" s="39" t="s">
        <v>481</v>
      </c>
      <c r="AW1724" s="39" t="s">
        <v>660</v>
      </c>
      <c r="AX1724" s="39" t="s">
        <v>661</v>
      </c>
      <c r="AY1724" s="39">
        <v>6.8</v>
      </c>
      <c r="AZ1724" s="334" t="s">
        <v>240</v>
      </c>
      <c r="BA1724" s="39" t="s">
        <v>662</v>
      </c>
      <c r="BC1724" s="39">
        <v>0.38</v>
      </c>
      <c r="BD1724" s="39" t="s">
        <v>663</v>
      </c>
      <c r="BH1724" s="39" t="s">
        <v>497</v>
      </c>
      <c r="BI1724" s="39" t="s">
        <v>497</v>
      </c>
      <c r="BK1724" s="39">
        <v>10</v>
      </c>
      <c r="BL1724" s="39">
        <v>6.0750000000000002</v>
      </c>
      <c r="BM1724" s="339">
        <v>1.77</v>
      </c>
      <c r="BN1724" s="39">
        <v>2.9249999999999998</v>
      </c>
      <c r="BO1724" s="39" t="s">
        <v>644</v>
      </c>
      <c r="BP1724" s="107" t="s">
        <v>644</v>
      </c>
      <c r="BQ1724" s="39" t="s">
        <v>497</v>
      </c>
      <c r="BR1724" s="53"/>
      <c r="BS1724" s="53"/>
      <c r="BT1724" s="53" t="s">
        <v>664</v>
      </c>
      <c r="BU1724" s="53"/>
      <c r="BV1724" s="39" t="s">
        <v>489</v>
      </c>
      <c r="BX1724" s="39" t="s">
        <v>660</v>
      </c>
    </row>
    <row r="1725" spans="3:76" x14ac:dyDescent="0.35">
      <c r="C1725" s="39">
        <v>1310517</v>
      </c>
      <c r="D1725" s="39">
        <v>767697</v>
      </c>
      <c r="E1725" s="39" t="s">
        <v>654</v>
      </c>
      <c r="F1725" s="39" t="s">
        <v>655</v>
      </c>
      <c r="G1725" s="39">
        <v>2007</v>
      </c>
      <c r="H1725" s="39" t="s">
        <v>656</v>
      </c>
      <c r="I1725" s="39" t="s">
        <v>657</v>
      </c>
      <c r="J1725" s="39" t="s">
        <v>16</v>
      </c>
      <c r="K1725" s="39" t="s">
        <v>80</v>
      </c>
      <c r="L1725" s="39" t="s">
        <v>81</v>
      </c>
      <c r="M1725" s="39" t="s">
        <v>82</v>
      </c>
      <c r="N1725" s="39" t="s">
        <v>83</v>
      </c>
      <c r="O1725" s="39" t="s">
        <v>84</v>
      </c>
      <c r="P1725" s="39" t="s">
        <v>85</v>
      </c>
      <c r="Q1725" s="39" t="s">
        <v>2578</v>
      </c>
      <c r="R1725" s="39" t="s">
        <v>2593</v>
      </c>
      <c r="S1725" s="39" t="s">
        <v>2593</v>
      </c>
      <c r="T1725" s="39" t="s">
        <v>474</v>
      </c>
      <c r="U1725" s="39" t="s">
        <v>28</v>
      </c>
      <c r="V1725" s="113" t="s">
        <v>293</v>
      </c>
      <c r="W1725" s="34" t="s">
        <v>280</v>
      </c>
      <c r="X1725" s="39" t="s">
        <v>281</v>
      </c>
      <c r="Y1725" s="39" t="s">
        <v>475</v>
      </c>
      <c r="Z1725" s="39" t="s">
        <v>239</v>
      </c>
      <c r="AA1725" s="39" t="s">
        <v>476</v>
      </c>
      <c r="AB1725" s="39">
        <v>2</v>
      </c>
      <c r="AC1725" s="332">
        <f t="shared" si="71"/>
        <v>48</v>
      </c>
      <c r="AD1725" s="332" t="s">
        <v>240</v>
      </c>
      <c r="AE1725" s="332" t="s">
        <v>477</v>
      </c>
      <c r="AF1725" s="332" t="s">
        <v>240</v>
      </c>
      <c r="AG1725" s="39" t="s">
        <v>478</v>
      </c>
      <c r="AH1725" s="39" t="s">
        <v>1231</v>
      </c>
      <c r="AI1725" s="111">
        <v>10.1</v>
      </c>
      <c r="AL1725" s="336">
        <v>6.8</v>
      </c>
      <c r="AM1725" s="44">
        <v>50</v>
      </c>
      <c r="AN1725" s="111">
        <v>0.38</v>
      </c>
      <c r="AO1725" s="111">
        <v>1</v>
      </c>
      <c r="AP1725" s="111">
        <v>2</v>
      </c>
      <c r="AQ1725" s="111" t="s">
        <v>933</v>
      </c>
      <c r="AR1725" s="335" t="s">
        <v>295</v>
      </c>
      <c r="AS1725" s="111" t="s">
        <v>240</v>
      </c>
      <c r="AT1725" s="111" t="s">
        <v>295</v>
      </c>
      <c r="AU1725" s="111"/>
      <c r="AV1725" s="39" t="s">
        <v>481</v>
      </c>
      <c r="AW1725" s="39" t="s">
        <v>660</v>
      </c>
      <c r="AX1725" s="39" t="s">
        <v>661</v>
      </c>
      <c r="AY1725" s="39">
        <v>6.8</v>
      </c>
      <c r="AZ1725" s="334" t="s">
        <v>240</v>
      </c>
      <c r="BA1725" s="39" t="s">
        <v>662</v>
      </c>
      <c r="BC1725" s="39">
        <v>0.38</v>
      </c>
      <c r="BD1725" s="39" t="s">
        <v>663</v>
      </c>
      <c r="BH1725" s="39" t="s">
        <v>497</v>
      </c>
      <c r="BI1725" s="39" t="s">
        <v>497</v>
      </c>
      <c r="BK1725" s="39">
        <v>10</v>
      </c>
      <c r="BL1725" s="39">
        <v>6.0750000000000002</v>
      </c>
      <c r="BM1725" s="339">
        <v>162.69999999999999</v>
      </c>
      <c r="BN1725" s="39">
        <v>2.9249999999999998</v>
      </c>
      <c r="BO1725" s="39" t="s">
        <v>644</v>
      </c>
      <c r="BP1725" s="107" t="s">
        <v>644</v>
      </c>
      <c r="BQ1725" s="39" t="s">
        <v>497</v>
      </c>
      <c r="BR1725" s="53"/>
      <c r="BS1725" s="53"/>
      <c r="BT1725" s="53" t="s">
        <v>664</v>
      </c>
      <c r="BU1725" s="53"/>
      <c r="BV1725" s="39" t="s">
        <v>489</v>
      </c>
      <c r="BX1725" s="39" t="s">
        <v>660</v>
      </c>
    </row>
    <row r="1726" spans="3:76" x14ac:dyDescent="0.35">
      <c r="C1726" s="39">
        <v>1310540</v>
      </c>
      <c r="D1726" s="39">
        <v>767720</v>
      </c>
      <c r="E1726" s="39" t="s">
        <v>654</v>
      </c>
      <c r="F1726" s="39" t="s">
        <v>655</v>
      </c>
      <c r="G1726" s="39">
        <v>2007</v>
      </c>
      <c r="H1726" s="39" t="s">
        <v>656</v>
      </c>
      <c r="I1726" s="39" t="s">
        <v>657</v>
      </c>
      <c r="J1726" s="39" t="s">
        <v>16</v>
      </c>
      <c r="K1726" s="39" t="s">
        <v>80</v>
      </c>
      <c r="L1726" s="39" t="s">
        <v>81</v>
      </c>
      <c r="M1726" s="39" t="s">
        <v>82</v>
      </c>
      <c r="N1726" s="39" t="s">
        <v>83</v>
      </c>
      <c r="O1726" s="39" t="s">
        <v>84</v>
      </c>
      <c r="P1726" s="39" t="s">
        <v>85</v>
      </c>
      <c r="Q1726" s="39" t="s">
        <v>2578</v>
      </c>
      <c r="R1726" s="39" t="s">
        <v>2593</v>
      </c>
      <c r="S1726" s="39" t="s">
        <v>2593</v>
      </c>
      <c r="T1726" s="39" t="s">
        <v>474</v>
      </c>
      <c r="U1726" s="39" t="s">
        <v>28</v>
      </c>
      <c r="V1726" s="113" t="s">
        <v>293</v>
      </c>
      <c r="W1726" s="34" t="s">
        <v>280</v>
      </c>
      <c r="X1726" s="39" t="s">
        <v>281</v>
      </c>
      <c r="Y1726" s="39" t="s">
        <v>475</v>
      </c>
      <c r="Z1726" s="39" t="s">
        <v>239</v>
      </c>
      <c r="AA1726" s="39" t="s">
        <v>476</v>
      </c>
      <c r="AB1726" s="39">
        <v>2</v>
      </c>
      <c r="AC1726" s="332">
        <f t="shared" si="71"/>
        <v>48</v>
      </c>
      <c r="AD1726" s="332" t="s">
        <v>240</v>
      </c>
      <c r="AE1726" s="332" t="s">
        <v>477</v>
      </c>
      <c r="AF1726" s="332" t="s">
        <v>240</v>
      </c>
      <c r="AG1726" s="39" t="s">
        <v>478</v>
      </c>
      <c r="AH1726" s="39" t="s">
        <v>2604</v>
      </c>
      <c r="AI1726" s="111">
        <v>9.1</v>
      </c>
      <c r="AL1726" s="336">
        <v>6.8</v>
      </c>
      <c r="AM1726" s="44">
        <v>50</v>
      </c>
      <c r="AN1726" s="111">
        <v>0.38</v>
      </c>
      <c r="AO1726" s="111">
        <v>1</v>
      </c>
      <c r="AP1726" s="111">
        <v>2</v>
      </c>
      <c r="AQ1726" s="111" t="s">
        <v>933</v>
      </c>
      <c r="AR1726" s="335" t="s">
        <v>295</v>
      </c>
      <c r="AS1726" s="111" t="s">
        <v>240</v>
      </c>
      <c r="AT1726" s="111" t="s">
        <v>295</v>
      </c>
      <c r="AU1726" s="111"/>
      <c r="AV1726" s="39" t="s">
        <v>481</v>
      </c>
      <c r="AW1726" s="39" t="s">
        <v>660</v>
      </c>
      <c r="AX1726" s="39" t="s">
        <v>661</v>
      </c>
      <c r="AY1726" s="39">
        <v>6.8</v>
      </c>
      <c r="AZ1726" s="334" t="s">
        <v>240</v>
      </c>
      <c r="BA1726" s="39" t="s">
        <v>662</v>
      </c>
      <c r="BC1726" s="39">
        <v>0.38</v>
      </c>
      <c r="BD1726" s="39" t="s">
        <v>663</v>
      </c>
      <c r="BH1726" s="39" t="s">
        <v>497</v>
      </c>
      <c r="BI1726" s="39" t="s">
        <v>497</v>
      </c>
      <c r="BK1726" s="39">
        <v>10</v>
      </c>
      <c r="BL1726" s="39">
        <v>6.0750000000000002</v>
      </c>
      <c r="BM1726" s="339">
        <v>231.67</v>
      </c>
      <c r="BN1726" s="39">
        <v>2.9249999999999998</v>
      </c>
      <c r="BO1726" s="39" t="s">
        <v>644</v>
      </c>
      <c r="BP1726" s="107" t="s">
        <v>644</v>
      </c>
      <c r="BQ1726" s="39" t="s">
        <v>497</v>
      </c>
      <c r="BR1726" s="53"/>
      <c r="BS1726" s="53"/>
      <c r="BT1726" s="53" t="s">
        <v>664</v>
      </c>
      <c r="BU1726" s="53"/>
      <c r="BV1726" s="39" t="s">
        <v>489</v>
      </c>
      <c r="BX1726" s="39" t="s">
        <v>660</v>
      </c>
    </row>
    <row r="1727" spans="3:76" x14ac:dyDescent="0.35">
      <c r="C1727" s="39">
        <v>1310542</v>
      </c>
      <c r="D1727" s="39">
        <v>767722</v>
      </c>
      <c r="E1727" s="39" t="s">
        <v>654</v>
      </c>
      <c r="F1727" s="39" t="s">
        <v>655</v>
      </c>
      <c r="G1727" s="39">
        <v>2007</v>
      </c>
      <c r="H1727" s="39" t="s">
        <v>656</v>
      </c>
      <c r="I1727" s="39" t="s">
        <v>657</v>
      </c>
      <c r="J1727" s="39" t="s">
        <v>16</v>
      </c>
      <c r="K1727" s="39" t="s">
        <v>80</v>
      </c>
      <c r="L1727" s="39" t="s">
        <v>81</v>
      </c>
      <c r="M1727" s="39" t="s">
        <v>82</v>
      </c>
      <c r="N1727" s="39" t="s">
        <v>83</v>
      </c>
      <c r="O1727" s="39" t="s">
        <v>84</v>
      </c>
      <c r="P1727" s="39" t="s">
        <v>85</v>
      </c>
      <c r="Q1727" s="39" t="s">
        <v>2578</v>
      </c>
      <c r="R1727" s="39" t="s">
        <v>2593</v>
      </c>
      <c r="S1727" s="39" t="s">
        <v>2593</v>
      </c>
      <c r="T1727" s="39" t="s">
        <v>474</v>
      </c>
      <c r="U1727" s="39" t="s">
        <v>28</v>
      </c>
      <c r="V1727" s="113" t="s">
        <v>293</v>
      </c>
      <c r="W1727" s="34" t="s">
        <v>280</v>
      </c>
      <c r="X1727" s="39" t="s">
        <v>281</v>
      </c>
      <c r="Y1727" s="39" t="s">
        <v>475</v>
      </c>
      <c r="Z1727" s="39" t="s">
        <v>239</v>
      </c>
      <c r="AA1727" s="39" t="s">
        <v>476</v>
      </c>
      <c r="AB1727" s="39">
        <v>2</v>
      </c>
      <c r="AC1727" s="332">
        <f t="shared" si="71"/>
        <v>48</v>
      </c>
      <c r="AD1727" s="332" t="s">
        <v>240</v>
      </c>
      <c r="AE1727" s="332" t="s">
        <v>477</v>
      </c>
      <c r="AF1727" s="332" t="s">
        <v>240</v>
      </c>
      <c r="AG1727" s="39" t="s">
        <v>478</v>
      </c>
      <c r="AH1727" s="39" t="s">
        <v>2605</v>
      </c>
      <c r="AI1727" s="111">
        <v>4.0999999999999996</v>
      </c>
      <c r="AL1727" s="336">
        <v>6.8</v>
      </c>
      <c r="AM1727" s="44">
        <v>50</v>
      </c>
      <c r="AN1727" s="111">
        <v>0.38</v>
      </c>
      <c r="AO1727" s="111">
        <v>1</v>
      </c>
      <c r="AP1727" s="111">
        <v>2</v>
      </c>
      <c r="AQ1727" s="111" t="s">
        <v>933</v>
      </c>
      <c r="AR1727" s="335" t="s">
        <v>295</v>
      </c>
      <c r="AS1727" s="111" t="s">
        <v>240</v>
      </c>
      <c r="AT1727" s="111" t="s">
        <v>295</v>
      </c>
      <c r="AU1727" s="111"/>
      <c r="AV1727" s="39" t="s">
        <v>481</v>
      </c>
      <c r="AW1727" s="39" t="s">
        <v>660</v>
      </c>
      <c r="AX1727" s="39" t="s">
        <v>661</v>
      </c>
      <c r="AY1727" s="39">
        <v>6.8</v>
      </c>
      <c r="AZ1727" s="334" t="s">
        <v>240</v>
      </c>
      <c r="BA1727" s="39" t="s">
        <v>662</v>
      </c>
      <c r="BC1727" s="39">
        <v>0.38</v>
      </c>
      <c r="BD1727" s="39" t="s">
        <v>663</v>
      </c>
      <c r="BH1727" s="39" t="s">
        <v>497</v>
      </c>
      <c r="BI1727" s="39" t="s">
        <v>497</v>
      </c>
      <c r="BK1727" s="39">
        <v>10</v>
      </c>
      <c r="BL1727" s="39">
        <v>6.0750000000000002</v>
      </c>
      <c r="BM1727" s="339">
        <v>93.73</v>
      </c>
      <c r="BN1727" s="39">
        <v>2.9249999999999998</v>
      </c>
      <c r="BO1727" s="39" t="s">
        <v>644</v>
      </c>
      <c r="BP1727" s="107" t="s">
        <v>644</v>
      </c>
      <c r="BQ1727" s="39" t="s">
        <v>497</v>
      </c>
      <c r="BR1727" s="53"/>
      <c r="BS1727" s="53"/>
      <c r="BT1727" s="53" t="s">
        <v>664</v>
      </c>
      <c r="BU1727" s="53"/>
      <c r="BV1727" s="39" t="s">
        <v>489</v>
      </c>
      <c r="BX1727" s="39" t="s">
        <v>660</v>
      </c>
    </row>
    <row r="1728" spans="3:76" x14ac:dyDescent="0.35">
      <c r="C1728" s="39">
        <v>1310518</v>
      </c>
      <c r="D1728" s="39">
        <v>767698</v>
      </c>
      <c r="E1728" s="39" t="s">
        <v>654</v>
      </c>
      <c r="F1728" s="39" t="s">
        <v>655</v>
      </c>
      <c r="G1728" s="39">
        <v>2007</v>
      </c>
      <c r="H1728" s="39" t="s">
        <v>656</v>
      </c>
      <c r="I1728" s="39" t="s">
        <v>657</v>
      </c>
      <c r="J1728" s="39" t="s">
        <v>16</v>
      </c>
      <c r="K1728" s="39" t="s">
        <v>80</v>
      </c>
      <c r="L1728" s="39" t="s">
        <v>81</v>
      </c>
      <c r="M1728" s="39" t="s">
        <v>82</v>
      </c>
      <c r="N1728" s="39" t="s">
        <v>83</v>
      </c>
      <c r="O1728" s="39" t="s">
        <v>84</v>
      </c>
      <c r="P1728" s="39" t="s">
        <v>85</v>
      </c>
      <c r="Q1728" s="39" t="s">
        <v>2578</v>
      </c>
      <c r="R1728" s="39" t="s">
        <v>2593</v>
      </c>
      <c r="S1728" s="39" t="s">
        <v>2593</v>
      </c>
      <c r="T1728" s="39" t="s">
        <v>474</v>
      </c>
      <c r="U1728" s="39" t="s">
        <v>28</v>
      </c>
      <c r="V1728" s="113" t="s">
        <v>293</v>
      </c>
      <c r="W1728" s="34" t="s">
        <v>280</v>
      </c>
      <c r="X1728" s="39" t="s">
        <v>281</v>
      </c>
      <c r="Y1728" s="39" t="s">
        <v>475</v>
      </c>
      <c r="Z1728" s="39" t="s">
        <v>239</v>
      </c>
      <c r="AA1728" s="39" t="s">
        <v>476</v>
      </c>
      <c r="AB1728" s="39">
        <v>2</v>
      </c>
      <c r="AC1728" s="332">
        <f t="shared" si="71"/>
        <v>48</v>
      </c>
      <c r="AD1728" s="332" t="s">
        <v>240</v>
      </c>
      <c r="AE1728" s="332" t="s">
        <v>477</v>
      </c>
      <c r="AF1728" s="332" t="s">
        <v>240</v>
      </c>
      <c r="AG1728" s="39" t="s">
        <v>478</v>
      </c>
      <c r="AH1728" s="39" t="s">
        <v>1237</v>
      </c>
      <c r="AI1728" s="111">
        <v>10</v>
      </c>
      <c r="AL1728" s="336">
        <v>6.8</v>
      </c>
      <c r="AM1728" s="44">
        <v>50</v>
      </c>
      <c r="AN1728" s="111">
        <v>0.38</v>
      </c>
      <c r="AO1728" s="111">
        <v>1</v>
      </c>
      <c r="AP1728" s="111">
        <v>2</v>
      </c>
      <c r="AQ1728" s="111" t="s">
        <v>933</v>
      </c>
      <c r="AR1728" s="335" t="s">
        <v>295</v>
      </c>
      <c r="AS1728" s="111" t="s">
        <v>240</v>
      </c>
      <c r="AT1728" s="111" t="s">
        <v>295</v>
      </c>
      <c r="AU1728" s="111"/>
      <c r="AV1728" s="39" t="s">
        <v>481</v>
      </c>
      <c r="AW1728" s="39" t="s">
        <v>660</v>
      </c>
      <c r="AX1728" s="39" t="s">
        <v>661</v>
      </c>
      <c r="AY1728" s="39">
        <v>6.8</v>
      </c>
      <c r="AZ1728" s="334" t="s">
        <v>240</v>
      </c>
      <c r="BA1728" s="39" t="s">
        <v>662</v>
      </c>
      <c r="BC1728" s="39">
        <v>0.38</v>
      </c>
      <c r="BD1728" s="39" t="s">
        <v>663</v>
      </c>
      <c r="BH1728" s="39" t="s">
        <v>497</v>
      </c>
      <c r="BI1728" s="39" t="s">
        <v>497</v>
      </c>
      <c r="BK1728" s="39">
        <v>10</v>
      </c>
      <c r="BL1728" s="39">
        <v>6.0750000000000002</v>
      </c>
      <c r="BM1728" s="339">
        <v>93.73</v>
      </c>
      <c r="BN1728" s="39">
        <v>2.9249999999999998</v>
      </c>
      <c r="BO1728" s="39" t="s">
        <v>644</v>
      </c>
      <c r="BP1728" s="107" t="s">
        <v>644</v>
      </c>
      <c r="BQ1728" s="39" t="s">
        <v>497</v>
      </c>
      <c r="BR1728" s="53"/>
      <c r="BS1728" s="53"/>
      <c r="BT1728" s="53" t="s">
        <v>664</v>
      </c>
      <c r="BU1728" s="53"/>
      <c r="BV1728" s="39" t="s">
        <v>489</v>
      </c>
      <c r="BX1728" s="39" t="s">
        <v>660</v>
      </c>
    </row>
    <row r="1729" spans="1:76" x14ac:dyDescent="0.35">
      <c r="C1729" s="39">
        <v>1310516</v>
      </c>
      <c r="D1729" s="39">
        <v>767696</v>
      </c>
      <c r="E1729" s="39" t="s">
        <v>654</v>
      </c>
      <c r="F1729" s="39" t="s">
        <v>655</v>
      </c>
      <c r="G1729" s="39">
        <v>2007</v>
      </c>
      <c r="H1729" s="39" t="s">
        <v>656</v>
      </c>
      <c r="I1729" s="39" t="s">
        <v>657</v>
      </c>
      <c r="J1729" s="39" t="s">
        <v>16</v>
      </c>
      <c r="K1729" s="39" t="s">
        <v>80</v>
      </c>
      <c r="L1729" s="39" t="s">
        <v>81</v>
      </c>
      <c r="M1729" s="39" t="s">
        <v>82</v>
      </c>
      <c r="N1729" s="39" t="s">
        <v>83</v>
      </c>
      <c r="O1729" s="39" t="s">
        <v>84</v>
      </c>
      <c r="P1729" s="39" t="s">
        <v>85</v>
      </c>
      <c r="Q1729" s="39" t="s">
        <v>2578</v>
      </c>
      <c r="R1729" s="39" t="s">
        <v>2593</v>
      </c>
      <c r="S1729" s="39" t="s">
        <v>2593</v>
      </c>
      <c r="T1729" s="39" t="s">
        <v>474</v>
      </c>
      <c r="U1729" s="39" t="s">
        <v>28</v>
      </c>
      <c r="V1729" s="113" t="s">
        <v>293</v>
      </c>
      <c r="W1729" s="34" t="s">
        <v>280</v>
      </c>
      <c r="X1729" s="39" t="s">
        <v>281</v>
      </c>
      <c r="Y1729" s="39" t="s">
        <v>475</v>
      </c>
      <c r="Z1729" s="39" t="s">
        <v>239</v>
      </c>
      <c r="AA1729" s="39" t="s">
        <v>476</v>
      </c>
      <c r="AB1729" s="39">
        <v>2</v>
      </c>
      <c r="AC1729" s="332">
        <f t="shared" si="71"/>
        <v>48</v>
      </c>
      <c r="AD1729" s="332" t="s">
        <v>240</v>
      </c>
      <c r="AE1729" s="332" t="s">
        <v>477</v>
      </c>
      <c r="AF1729" s="332" t="s">
        <v>240</v>
      </c>
      <c r="AG1729" s="39" t="s">
        <v>478</v>
      </c>
      <c r="AH1729" s="39" t="s">
        <v>2606</v>
      </c>
      <c r="AI1729" s="111">
        <v>8.9</v>
      </c>
      <c r="AL1729" s="336">
        <v>6.8</v>
      </c>
      <c r="AM1729" s="44">
        <v>50</v>
      </c>
      <c r="AN1729" s="111">
        <v>0.38</v>
      </c>
      <c r="AO1729" s="111">
        <v>1</v>
      </c>
      <c r="AP1729" s="111">
        <v>2</v>
      </c>
      <c r="AQ1729" s="111" t="s">
        <v>933</v>
      </c>
      <c r="AR1729" s="335" t="s">
        <v>295</v>
      </c>
      <c r="AS1729" s="111" t="s">
        <v>240</v>
      </c>
      <c r="AT1729" s="111" t="s">
        <v>295</v>
      </c>
      <c r="AU1729" s="111"/>
      <c r="AV1729" s="39" t="s">
        <v>481</v>
      </c>
      <c r="AW1729" s="39" t="s">
        <v>660</v>
      </c>
      <c r="AX1729" s="39" t="s">
        <v>661</v>
      </c>
      <c r="AY1729" s="39">
        <v>6.8</v>
      </c>
      <c r="AZ1729" s="334" t="s">
        <v>240</v>
      </c>
      <c r="BA1729" s="39" t="s">
        <v>662</v>
      </c>
      <c r="BC1729" s="39">
        <v>0.38</v>
      </c>
      <c r="BD1729" s="39" t="s">
        <v>663</v>
      </c>
      <c r="BH1729" s="39" t="s">
        <v>497</v>
      </c>
      <c r="BI1729" s="39" t="s">
        <v>497</v>
      </c>
      <c r="BK1729" s="39">
        <v>10</v>
      </c>
      <c r="BL1729" s="39">
        <v>6.0750000000000002</v>
      </c>
      <c r="BM1729" s="339">
        <v>231.67</v>
      </c>
      <c r="BN1729" s="39">
        <v>2.9249999999999998</v>
      </c>
      <c r="BO1729" s="39" t="s">
        <v>644</v>
      </c>
      <c r="BP1729" s="107" t="s">
        <v>644</v>
      </c>
      <c r="BQ1729" s="39" t="s">
        <v>497</v>
      </c>
      <c r="BR1729" s="53"/>
      <c r="BS1729" s="53"/>
      <c r="BT1729" s="53" t="s">
        <v>664</v>
      </c>
      <c r="BU1729" s="53"/>
      <c r="BV1729" s="39" t="s">
        <v>489</v>
      </c>
      <c r="BX1729" s="39" t="s">
        <v>660</v>
      </c>
    </row>
    <row r="1730" spans="1:76" x14ac:dyDescent="0.35">
      <c r="C1730" s="39">
        <v>1310543</v>
      </c>
      <c r="D1730" s="39">
        <v>767723</v>
      </c>
      <c r="E1730" s="39" t="s">
        <v>654</v>
      </c>
      <c r="F1730" s="39" t="s">
        <v>655</v>
      </c>
      <c r="G1730" s="39">
        <v>2007</v>
      </c>
      <c r="H1730" s="39" t="s">
        <v>656</v>
      </c>
      <c r="I1730" s="39" t="s">
        <v>657</v>
      </c>
      <c r="J1730" s="39" t="s">
        <v>16</v>
      </c>
      <c r="K1730" s="39" t="s">
        <v>80</v>
      </c>
      <c r="L1730" s="39" t="s">
        <v>81</v>
      </c>
      <c r="M1730" s="39" t="s">
        <v>82</v>
      </c>
      <c r="N1730" s="39" t="s">
        <v>83</v>
      </c>
      <c r="O1730" s="39" t="s">
        <v>84</v>
      </c>
      <c r="P1730" s="39" t="s">
        <v>85</v>
      </c>
      <c r="Q1730" s="39" t="s">
        <v>2578</v>
      </c>
      <c r="R1730" s="39" t="s">
        <v>2593</v>
      </c>
      <c r="S1730" s="39" t="s">
        <v>2593</v>
      </c>
      <c r="T1730" s="39" t="s">
        <v>474</v>
      </c>
      <c r="U1730" s="39" t="s">
        <v>28</v>
      </c>
      <c r="V1730" s="113" t="s">
        <v>293</v>
      </c>
      <c r="W1730" s="34" t="s">
        <v>280</v>
      </c>
      <c r="X1730" s="39" t="s">
        <v>281</v>
      </c>
      <c r="Y1730" s="39" t="s">
        <v>475</v>
      </c>
      <c r="Z1730" s="39" t="s">
        <v>239</v>
      </c>
      <c r="AA1730" s="39" t="s">
        <v>476</v>
      </c>
      <c r="AB1730" s="39">
        <v>2</v>
      </c>
      <c r="AC1730" s="332">
        <f t="shared" si="71"/>
        <v>48</v>
      </c>
      <c r="AD1730" s="332" t="s">
        <v>240</v>
      </c>
      <c r="AE1730" s="332" t="s">
        <v>477</v>
      </c>
      <c r="AF1730" s="332" t="s">
        <v>240</v>
      </c>
      <c r="AG1730" s="39" t="s">
        <v>478</v>
      </c>
      <c r="AH1730" s="39" t="s">
        <v>2607</v>
      </c>
      <c r="AI1730" s="111">
        <v>4.2</v>
      </c>
      <c r="AL1730" s="336">
        <v>6.8</v>
      </c>
      <c r="AM1730" s="44">
        <v>50</v>
      </c>
      <c r="AN1730" s="111">
        <v>0.38</v>
      </c>
      <c r="AO1730" s="111">
        <v>1</v>
      </c>
      <c r="AP1730" s="111">
        <v>2</v>
      </c>
      <c r="AQ1730" s="111" t="s">
        <v>933</v>
      </c>
      <c r="AR1730" s="335" t="s">
        <v>295</v>
      </c>
      <c r="AS1730" s="111" t="s">
        <v>240</v>
      </c>
      <c r="AT1730" s="111" t="s">
        <v>295</v>
      </c>
      <c r="AU1730" s="111"/>
      <c r="AV1730" s="39" t="s">
        <v>481</v>
      </c>
      <c r="AW1730" s="39" t="s">
        <v>660</v>
      </c>
      <c r="AX1730" s="39" t="s">
        <v>661</v>
      </c>
      <c r="AY1730" s="39">
        <v>6.8</v>
      </c>
      <c r="AZ1730" s="334" t="s">
        <v>240</v>
      </c>
      <c r="BA1730" s="39" t="s">
        <v>662</v>
      </c>
      <c r="BC1730" s="39">
        <v>0.38</v>
      </c>
      <c r="BD1730" s="39" t="s">
        <v>663</v>
      </c>
      <c r="BH1730" s="39" t="s">
        <v>497</v>
      </c>
      <c r="BI1730" s="39" t="s">
        <v>497</v>
      </c>
      <c r="BK1730" s="39">
        <v>10</v>
      </c>
      <c r="BL1730" s="39">
        <v>6.0750000000000002</v>
      </c>
      <c r="BM1730" s="339">
        <v>1.77</v>
      </c>
      <c r="BN1730" s="39">
        <v>2.9249999999999998</v>
      </c>
      <c r="BO1730" s="39" t="s">
        <v>644</v>
      </c>
      <c r="BP1730" s="107" t="s">
        <v>644</v>
      </c>
      <c r="BQ1730" s="39" t="s">
        <v>497</v>
      </c>
      <c r="BR1730" s="53"/>
      <c r="BS1730" s="53"/>
      <c r="BT1730" s="53" t="s">
        <v>664</v>
      </c>
      <c r="BU1730" s="53"/>
      <c r="BV1730" s="39" t="s">
        <v>489</v>
      </c>
      <c r="BX1730" s="39" t="s">
        <v>660</v>
      </c>
    </row>
    <row r="1731" spans="1:76" x14ac:dyDescent="0.35">
      <c r="C1731" s="39">
        <v>1310563</v>
      </c>
      <c r="D1731" s="39">
        <v>767743</v>
      </c>
      <c r="E1731" s="39" t="s">
        <v>654</v>
      </c>
      <c r="F1731" s="39" t="s">
        <v>655</v>
      </c>
      <c r="G1731" s="39">
        <v>2007</v>
      </c>
      <c r="H1731" s="39" t="s">
        <v>656</v>
      </c>
      <c r="I1731" s="39" t="s">
        <v>657</v>
      </c>
      <c r="J1731" s="39" t="s">
        <v>16</v>
      </c>
      <c r="K1731" s="39" t="s">
        <v>80</v>
      </c>
      <c r="L1731" s="39" t="s">
        <v>81</v>
      </c>
      <c r="M1731" s="39" t="s">
        <v>82</v>
      </c>
      <c r="N1731" s="39" t="s">
        <v>83</v>
      </c>
      <c r="O1731" s="39" t="s">
        <v>84</v>
      </c>
      <c r="P1731" s="39" t="s">
        <v>85</v>
      </c>
      <c r="Q1731" s="39" t="s">
        <v>2578</v>
      </c>
      <c r="R1731" s="39" t="s">
        <v>2593</v>
      </c>
      <c r="S1731" s="39" t="s">
        <v>2593</v>
      </c>
      <c r="T1731" s="39" t="s">
        <v>474</v>
      </c>
      <c r="U1731" s="39" t="s">
        <v>28</v>
      </c>
      <c r="V1731" s="113" t="s">
        <v>293</v>
      </c>
      <c r="W1731" s="34" t="s">
        <v>280</v>
      </c>
      <c r="X1731" s="39" t="s">
        <v>281</v>
      </c>
      <c r="Y1731" s="39" t="s">
        <v>475</v>
      </c>
      <c r="Z1731" s="39" t="s">
        <v>239</v>
      </c>
      <c r="AA1731" s="39" t="s">
        <v>476</v>
      </c>
      <c r="AB1731" s="39">
        <v>2</v>
      </c>
      <c r="AC1731" s="332">
        <f t="shared" si="71"/>
        <v>48</v>
      </c>
      <c r="AD1731" s="332" t="s">
        <v>240</v>
      </c>
      <c r="AE1731" s="332" t="s">
        <v>477</v>
      </c>
      <c r="AF1731" s="332" t="s">
        <v>240</v>
      </c>
      <c r="AG1731" s="39" t="s">
        <v>478</v>
      </c>
      <c r="AH1731" s="39" t="s">
        <v>2608</v>
      </c>
      <c r="AI1731" s="111">
        <v>12.3</v>
      </c>
      <c r="AL1731" s="336">
        <v>6.8</v>
      </c>
      <c r="AM1731" s="44">
        <v>50</v>
      </c>
      <c r="AN1731" s="111">
        <v>0.38</v>
      </c>
      <c r="AO1731" s="111">
        <v>1</v>
      </c>
      <c r="AP1731" s="111">
        <v>2</v>
      </c>
      <c r="AQ1731" s="111" t="s">
        <v>933</v>
      </c>
      <c r="AR1731" s="335" t="s">
        <v>295</v>
      </c>
      <c r="AS1731" s="111" t="s">
        <v>240</v>
      </c>
      <c r="AT1731" s="111" t="s">
        <v>295</v>
      </c>
      <c r="AU1731" s="111"/>
      <c r="AV1731" s="39" t="s">
        <v>481</v>
      </c>
      <c r="AW1731" s="39" t="s">
        <v>660</v>
      </c>
      <c r="AX1731" s="39" t="s">
        <v>661</v>
      </c>
      <c r="AY1731" s="39">
        <v>6.8</v>
      </c>
      <c r="AZ1731" s="334" t="s">
        <v>240</v>
      </c>
      <c r="BA1731" s="39" t="s">
        <v>662</v>
      </c>
      <c r="BC1731" s="39">
        <v>0.38</v>
      </c>
      <c r="BD1731" s="39" t="s">
        <v>663</v>
      </c>
      <c r="BH1731" s="39" t="s">
        <v>497</v>
      </c>
      <c r="BI1731" s="39" t="s">
        <v>497</v>
      </c>
      <c r="BK1731" s="39">
        <v>10</v>
      </c>
      <c r="BL1731" s="39">
        <v>6.0750000000000002</v>
      </c>
      <c r="BM1731" s="339">
        <v>231.67</v>
      </c>
      <c r="BN1731" s="39">
        <v>2.9249999999999998</v>
      </c>
      <c r="BO1731" s="39" t="s">
        <v>644</v>
      </c>
      <c r="BP1731" s="107" t="s">
        <v>644</v>
      </c>
      <c r="BQ1731" s="39" t="s">
        <v>497</v>
      </c>
      <c r="BR1731" s="53"/>
      <c r="BS1731" s="53"/>
      <c r="BT1731" s="53" t="s">
        <v>664</v>
      </c>
      <c r="BU1731" s="53"/>
      <c r="BV1731" s="39" t="s">
        <v>489</v>
      </c>
      <c r="BX1731" s="39" t="s">
        <v>660</v>
      </c>
    </row>
    <row r="1732" spans="1:76" x14ac:dyDescent="0.35">
      <c r="C1732" s="39">
        <v>1310560</v>
      </c>
      <c r="D1732" s="39">
        <v>767740</v>
      </c>
      <c r="E1732" s="39" t="s">
        <v>654</v>
      </c>
      <c r="F1732" s="39" t="s">
        <v>655</v>
      </c>
      <c r="G1732" s="39">
        <v>2007</v>
      </c>
      <c r="H1732" s="39" t="s">
        <v>656</v>
      </c>
      <c r="I1732" s="39" t="s">
        <v>657</v>
      </c>
      <c r="J1732" s="39" t="s">
        <v>16</v>
      </c>
      <c r="K1732" s="39" t="s">
        <v>80</v>
      </c>
      <c r="L1732" s="39" t="s">
        <v>81</v>
      </c>
      <c r="M1732" s="39" t="s">
        <v>82</v>
      </c>
      <c r="N1732" s="39" t="s">
        <v>83</v>
      </c>
      <c r="O1732" s="39" t="s">
        <v>84</v>
      </c>
      <c r="P1732" s="39" t="s">
        <v>85</v>
      </c>
      <c r="Q1732" s="39" t="s">
        <v>2578</v>
      </c>
      <c r="R1732" s="39" t="s">
        <v>2593</v>
      </c>
      <c r="S1732" s="39" t="s">
        <v>2593</v>
      </c>
      <c r="T1732" s="39" t="s">
        <v>474</v>
      </c>
      <c r="U1732" s="39" t="s">
        <v>28</v>
      </c>
      <c r="V1732" s="113" t="s">
        <v>293</v>
      </c>
      <c r="W1732" s="34" t="s">
        <v>280</v>
      </c>
      <c r="X1732" s="39" t="s">
        <v>281</v>
      </c>
      <c r="Y1732" s="39" t="s">
        <v>475</v>
      </c>
      <c r="Z1732" s="39" t="s">
        <v>239</v>
      </c>
      <c r="AA1732" s="39" t="s">
        <v>476</v>
      </c>
      <c r="AB1732" s="39">
        <v>2</v>
      </c>
      <c r="AC1732" s="332">
        <f t="shared" si="71"/>
        <v>48</v>
      </c>
      <c r="AD1732" s="332" t="s">
        <v>240</v>
      </c>
      <c r="AE1732" s="332" t="s">
        <v>477</v>
      </c>
      <c r="AF1732" s="332" t="s">
        <v>240</v>
      </c>
      <c r="AG1732" s="39" t="s">
        <v>478</v>
      </c>
      <c r="AH1732" s="39" t="s">
        <v>2590</v>
      </c>
      <c r="AI1732" s="111">
        <v>4.5999999999999996</v>
      </c>
      <c r="AL1732" s="336">
        <v>6.8</v>
      </c>
      <c r="AM1732" s="44">
        <v>50</v>
      </c>
      <c r="AN1732" s="111">
        <v>0.38</v>
      </c>
      <c r="AO1732" s="111">
        <v>1</v>
      </c>
      <c r="AP1732" s="111">
        <v>2</v>
      </c>
      <c r="AQ1732" s="111" t="s">
        <v>933</v>
      </c>
      <c r="AR1732" s="335" t="s">
        <v>295</v>
      </c>
      <c r="AS1732" s="111" t="s">
        <v>240</v>
      </c>
      <c r="AT1732" s="111" t="s">
        <v>295</v>
      </c>
      <c r="AU1732" s="111"/>
      <c r="AV1732" s="39" t="s">
        <v>481</v>
      </c>
      <c r="AW1732" s="39" t="s">
        <v>660</v>
      </c>
      <c r="AX1732" s="39" t="s">
        <v>661</v>
      </c>
      <c r="AY1732" s="39">
        <v>6.8</v>
      </c>
      <c r="AZ1732" s="334" t="s">
        <v>240</v>
      </c>
      <c r="BA1732" s="39" t="s">
        <v>662</v>
      </c>
      <c r="BC1732" s="39">
        <v>0.38</v>
      </c>
      <c r="BD1732" s="39" t="s">
        <v>663</v>
      </c>
      <c r="BH1732" s="39" t="s">
        <v>497</v>
      </c>
      <c r="BI1732" s="39" t="s">
        <v>497</v>
      </c>
      <c r="BK1732" s="39">
        <v>10</v>
      </c>
      <c r="BL1732" s="39">
        <v>6.0750000000000002</v>
      </c>
      <c r="BM1732" s="339">
        <v>1.77</v>
      </c>
      <c r="BN1732" s="39">
        <v>2.9249999999999998</v>
      </c>
      <c r="BO1732" s="39" t="s">
        <v>644</v>
      </c>
      <c r="BP1732" s="107" t="s">
        <v>644</v>
      </c>
      <c r="BQ1732" s="39" t="s">
        <v>497</v>
      </c>
      <c r="BR1732" s="53"/>
      <c r="BS1732" s="53"/>
      <c r="BT1732" s="53" t="s">
        <v>664</v>
      </c>
      <c r="BU1732" s="53"/>
      <c r="BV1732" s="39" t="s">
        <v>489</v>
      </c>
      <c r="BX1732" s="39" t="s">
        <v>660</v>
      </c>
    </row>
    <row r="1733" spans="1:76" x14ac:dyDescent="0.35">
      <c r="C1733" s="39">
        <v>1310562</v>
      </c>
      <c r="D1733" s="39">
        <v>767742</v>
      </c>
      <c r="E1733" s="39" t="s">
        <v>654</v>
      </c>
      <c r="F1733" s="39" t="s">
        <v>655</v>
      </c>
      <c r="G1733" s="39">
        <v>2007</v>
      </c>
      <c r="H1733" s="39" t="s">
        <v>656</v>
      </c>
      <c r="I1733" s="39" t="s">
        <v>657</v>
      </c>
      <c r="J1733" s="39" t="s">
        <v>16</v>
      </c>
      <c r="K1733" s="39" t="s">
        <v>80</v>
      </c>
      <c r="L1733" s="39" t="s">
        <v>81</v>
      </c>
      <c r="M1733" s="39" t="s">
        <v>82</v>
      </c>
      <c r="N1733" s="39" t="s">
        <v>83</v>
      </c>
      <c r="O1733" s="39" t="s">
        <v>84</v>
      </c>
      <c r="P1733" s="39" t="s">
        <v>85</v>
      </c>
      <c r="Q1733" s="39" t="s">
        <v>2578</v>
      </c>
      <c r="R1733" s="39" t="s">
        <v>2593</v>
      </c>
      <c r="S1733" s="39" t="s">
        <v>2593</v>
      </c>
      <c r="T1733" s="39" t="s">
        <v>474</v>
      </c>
      <c r="U1733" s="39" t="s">
        <v>28</v>
      </c>
      <c r="V1733" s="113" t="s">
        <v>293</v>
      </c>
      <c r="W1733" s="34" t="s">
        <v>280</v>
      </c>
      <c r="X1733" s="39" t="s">
        <v>281</v>
      </c>
      <c r="Y1733" s="39" t="s">
        <v>475</v>
      </c>
      <c r="Z1733" s="39" t="s">
        <v>239</v>
      </c>
      <c r="AA1733" s="39" t="s">
        <v>476</v>
      </c>
      <c r="AB1733" s="39">
        <v>2</v>
      </c>
      <c r="AC1733" s="332">
        <f t="shared" si="71"/>
        <v>48</v>
      </c>
      <c r="AD1733" s="332" t="s">
        <v>240</v>
      </c>
      <c r="AE1733" s="332" t="s">
        <v>477</v>
      </c>
      <c r="AF1733" s="332" t="s">
        <v>240</v>
      </c>
      <c r="AG1733" s="39" t="s">
        <v>478</v>
      </c>
      <c r="AH1733" s="39" t="s">
        <v>909</v>
      </c>
      <c r="AI1733" s="111">
        <v>10.5</v>
      </c>
      <c r="AL1733" s="336">
        <v>6.8</v>
      </c>
      <c r="AM1733" s="44">
        <v>50</v>
      </c>
      <c r="AN1733" s="111">
        <v>0.38</v>
      </c>
      <c r="AO1733" s="111">
        <v>1</v>
      </c>
      <c r="AP1733" s="111">
        <v>2</v>
      </c>
      <c r="AQ1733" s="111" t="s">
        <v>933</v>
      </c>
      <c r="AR1733" s="335" t="s">
        <v>295</v>
      </c>
      <c r="AS1733" s="111" t="s">
        <v>240</v>
      </c>
      <c r="AT1733" s="111" t="s">
        <v>295</v>
      </c>
      <c r="AU1733" s="111"/>
      <c r="AV1733" s="39" t="s">
        <v>481</v>
      </c>
      <c r="AW1733" s="39" t="s">
        <v>660</v>
      </c>
      <c r="AX1733" s="39" t="s">
        <v>661</v>
      </c>
      <c r="AY1733" s="39">
        <v>6.8</v>
      </c>
      <c r="AZ1733" s="334" t="s">
        <v>240</v>
      </c>
      <c r="BA1733" s="39" t="s">
        <v>662</v>
      </c>
      <c r="BC1733" s="39">
        <v>0.38</v>
      </c>
      <c r="BD1733" s="39" t="s">
        <v>663</v>
      </c>
      <c r="BH1733" s="39" t="s">
        <v>497</v>
      </c>
      <c r="BI1733" s="39" t="s">
        <v>497</v>
      </c>
      <c r="BK1733" s="39">
        <v>10</v>
      </c>
      <c r="BL1733" s="39">
        <v>6.0750000000000002</v>
      </c>
      <c r="BM1733" s="339">
        <v>162.69999999999999</v>
      </c>
      <c r="BN1733" s="39">
        <v>2.9249999999999998</v>
      </c>
      <c r="BO1733" s="39" t="s">
        <v>644</v>
      </c>
      <c r="BP1733" s="107" t="s">
        <v>644</v>
      </c>
      <c r="BQ1733" s="39" t="s">
        <v>497</v>
      </c>
      <c r="BR1733" s="53"/>
      <c r="BS1733" s="53"/>
      <c r="BT1733" s="53" t="s">
        <v>664</v>
      </c>
      <c r="BU1733" s="53"/>
      <c r="BV1733" s="39" t="s">
        <v>489</v>
      </c>
      <c r="BX1733" s="39" t="s">
        <v>660</v>
      </c>
    </row>
    <row r="1734" spans="1:76" x14ac:dyDescent="0.35">
      <c r="A1734" s="34" t="s">
        <v>329</v>
      </c>
      <c r="B1734" s="34"/>
      <c r="C1734" s="34"/>
      <c r="D1734" s="34"/>
      <c r="E1734" s="338" t="s">
        <v>1907</v>
      </c>
      <c r="F1734" s="338" t="s">
        <v>1908</v>
      </c>
      <c r="G1734" s="40">
        <v>1990</v>
      </c>
      <c r="H1734" s="34"/>
      <c r="I1734" s="34"/>
      <c r="J1734" s="338"/>
      <c r="K1734" s="39" t="s">
        <v>80</v>
      </c>
      <c r="L1734" s="39" t="s">
        <v>89</v>
      </c>
      <c r="M1734" s="39" t="s">
        <v>90</v>
      </c>
      <c r="N1734" s="39" t="s">
        <v>91</v>
      </c>
      <c r="O1734" s="39" t="s">
        <v>92</v>
      </c>
      <c r="P1734" s="39" t="s">
        <v>93</v>
      </c>
      <c r="Q1734" s="39" t="s">
        <v>2609</v>
      </c>
      <c r="R1734" s="35" t="s">
        <v>2610</v>
      </c>
      <c r="S1734" s="35" t="s">
        <v>2610</v>
      </c>
      <c r="T1734" s="35" t="s">
        <v>2611</v>
      </c>
      <c r="U1734" s="39" t="s">
        <v>31</v>
      </c>
      <c r="V1734" s="35" t="s">
        <v>31</v>
      </c>
      <c r="W1734" s="34" t="s">
        <v>280</v>
      </c>
      <c r="X1734" s="35" t="s">
        <v>281</v>
      </c>
      <c r="Y1734" s="35" t="s">
        <v>2612</v>
      </c>
      <c r="Z1734" s="39" t="s">
        <v>239</v>
      </c>
      <c r="AA1734" s="339"/>
      <c r="AB1734" s="339"/>
      <c r="AC1734" s="40">
        <v>96</v>
      </c>
      <c r="AD1734" s="40" t="s">
        <v>240</v>
      </c>
      <c r="AE1734" s="40" t="s">
        <v>508</v>
      </c>
      <c r="AF1734" s="332" t="s">
        <v>240</v>
      </c>
      <c r="AG1734" s="339"/>
      <c r="AH1734" s="339" t="s">
        <v>2613</v>
      </c>
      <c r="AI1734" s="111">
        <v>49.3</v>
      </c>
      <c r="AJ1734" s="339"/>
      <c r="AK1734" s="112" t="s">
        <v>295</v>
      </c>
      <c r="AL1734" s="336">
        <v>7.55</v>
      </c>
      <c r="AM1734" s="44">
        <v>41.297189367785847</v>
      </c>
      <c r="AN1734" s="111">
        <v>0.3</v>
      </c>
      <c r="AO1734" s="111">
        <v>3</v>
      </c>
      <c r="AP1734" s="111">
        <v>2</v>
      </c>
      <c r="AQ1734" s="111" t="s">
        <v>933</v>
      </c>
      <c r="AR1734" s="335" t="s">
        <v>295</v>
      </c>
      <c r="AS1734" s="111" t="s">
        <v>295</v>
      </c>
      <c r="AT1734" s="111" t="s">
        <v>295</v>
      </c>
      <c r="AU1734" s="111" t="s">
        <v>240</v>
      </c>
      <c r="AV1734" s="112" t="s">
        <v>167</v>
      </c>
      <c r="AW1734" s="339"/>
      <c r="AX1734" s="339">
        <v>12</v>
      </c>
      <c r="AY1734" s="334">
        <v>7.55</v>
      </c>
      <c r="AZ1734" s="334" t="s">
        <v>240</v>
      </c>
      <c r="BA1734" s="339">
        <v>41.3</v>
      </c>
      <c r="BB1734" s="130">
        <v>41.297189367785847</v>
      </c>
      <c r="BC1734" s="339" t="s">
        <v>559</v>
      </c>
      <c r="BD1734" s="339"/>
      <c r="BE1734" s="339">
        <v>0.3</v>
      </c>
      <c r="BF1734" s="339"/>
      <c r="BG1734" s="339" t="s">
        <v>772</v>
      </c>
      <c r="BH1734" s="334"/>
      <c r="BI1734" s="334"/>
      <c r="BJ1734" s="112">
        <v>0.01</v>
      </c>
      <c r="BK1734" s="56">
        <v>11.006890549044209</v>
      </c>
      <c r="BL1734" s="56">
        <v>3.3542942367223056</v>
      </c>
      <c r="BM1734" s="56">
        <v>5.8462020754557864</v>
      </c>
      <c r="BN1734" s="56">
        <v>0.8978048964355011</v>
      </c>
      <c r="BO1734" s="56">
        <v>12.403129518145247</v>
      </c>
      <c r="BP1734" s="223">
        <v>8.030781122111625</v>
      </c>
      <c r="BQ1734" s="334">
        <v>30.9</v>
      </c>
      <c r="BR1734" s="56"/>
      <c r="BS1734" s="339"/>
      <c r="BT1734" s="338" t="s">
        <v>773</v>
      </c>
      <c r="BU1734" s="340" t="s">
        <v>774</v>
      </c>
      <c r="BV1734" s="34"/>
      <c r="BW1734" s="34"/>
      <c r="BX1734" s="34"/>
    </row>
    <row r="1735" spans="1:76" x14ac:dyDescent="0.35">
      <c r="A1735" s="34" t="s">
        <v>329</v>
      </c>
      <c r="B1735" s="34"/>
      <c r="C1735" s="34"/>
      <c r="D1735" s="34"/>
      <c r="E1735" s="338" t="s">
        <v>1907</v>
      </c>
      <c r="F1735" s="338" t="s">
        <v>1908</v>
      </c>
      <c r="G1735" s="40">
        <v>1990</v>
      </c>
      <c r="H1735" s="34"/>
      <c r="I1735" s="34"/>
      <c r="J1735" s="338"/>
      <c r="K1735" s="39" t="s">
        <v>80</v>
      </c>
      <c r="L1735" s="39" t="s">
        <v>89</v>
      </c>
      <c r="M1735" s="39" t="s">
        <v>90</v>
      </c>
      <c r="N1735" s="39" t="s">
        <v>91</v>
      </c>
      <c r="O1735" s="39" t="s">
        <v>92</v>
      </c>
      <c r="P1735" s="39" t="s">
        <v>93</v>
      </c>
      <c r="Q1735" s="39" t="s">
        <v>2609</v>
      </c>
      <c r="R1735" s="35" t="s">
        <v>2610</v>
      </c>
      <c r="S1735" s="35" t="s">
        <v>2610</v>
      </c>
      <c r="T1735" s="35" t="s">
        <v>2611</v>
      </c>
      <c r="U1735" s="39" t="s">
        <v>31</v>
      </c>
      <c r="V1735" s="35" t="s">
        <v>31</v>
      </c>
      <c r="W1735" s="34" t="s">
        <v>280</v>
      </c>
      <c r="X1735" s="35" t="s">
        <v>281</v>
      </c>
      <c r="Y1735" s="35" t="s">
        <v>2614</v>
      </c>
      <c r="Z1735" s="39" t="s">
        <v>239</v>
      </c>
      <c r="AA1735" s="339"/>
      <c r="AB1735" s="339"/>
      <c r="AC1735" s="40">
        <v>96</v>
      </c>
      <c r="AD1735" s="40" t="s">
        <v>240</v>
      </c>
      <c r="AE1735" s="40" t="s">
        <v>508</v>
      </c>
      <c r="AF1735" s="332" t="s">
        <v>240</v>
      </c>
      <c r="AG1735" s="339"/>
      <c r="AH1735" s="339" t="s">
        <v>2615</v>
      </c>
      <c r="AI1735" s="111">
        <v>30</v>
      </c>
      <c r="AJ1735" s="339"/>
      <c r="AK1735" s="112" t="s">
        <v>295</v>
      </c>
      <c r="AL1735" s="336">
        <v>7.55</v>
      </c>
      <c r="AM1735" s="44">
        <v>41.297189367785847</v>
      </c>
      <c r="AN1735" s="111">
        <v>0.3</v>
      </c>
      <c r="AO1735" s="111">
        <v>3</v>
      </c>
      <c r="AP1735" s="111">
        <v>2</v>
      </c>
      <c r="AQ1735" s="111" t="s">
        <v>933</v>
      </c>
      <c r="AR1735" s="335" t="s">
        <v>295</v>
      </c>
      <c r="AS1735" s="111" t="s">
        <v>295</v>
      </c>
      <c r="AT1735" s="111" t="s">
        <v>295</v>
      </c>
      <c r="AU1735" s="111" t="s">
        <v>240</v>
      </c>
      <c r="AV1735" s="112" t="s">
        <v>167</v>
      </c>
      <c r="AW1735" s="339"/>
      <c r="AX1735" s="339">
        <v>12</v>
      </c>
      <c r="AY1735" s="334">
        <v>7.55</v>
      </c>
      <c r="AZ1735" s="334" t="s">
        <v>240</v>
      </c>
      <c r="BA1735" s="339">
        <v>41.3</v>
      </c>
      <c r="BB1735" s="130">
        <v>41.297189367785847</v>
      </c>
      <c r="BC1735" s="339" t="s">
        <v>559</v>
      </c>
      <c r="BD1735" s="339"/>
      <c r="BE1735" s="339">
        <v>0.3</v>
      </c>
      <c r="BF1735" s="339"/>
      <c r="BG1735" s="339" t="s">
        <v>772</v>
      </c>
      <c r="BH1735" s="334"/>
      <c r="BI1735" s="334"/>
      <c r="BJ1735" s="112">
        <v>0.01</v>
      </c>
      <c r="BK1735" s="56">
        <v>11.006890549044209</v>
      </c>
      <c r="BL1735" s="56">
        <v>3.3542942367223056</v>
      </c>
      <c r="BM1735" s="56">
        <v>5.8462020754557864</v>
      </c>
      <c r="BN1735" s="56">
        <v>0.8978048964355011</v>
      </c>
      <c r="BO1735" s="56">
        <v>12.403129518145247</v>
      </c>
      <c r="BP1735" s="223">
        <v>8.030781122111625</v>
      </c>
      <c r="BQ1735" s="334">
        <v>30.9</v>
      </c>
      <c r="BR1735" s="56"/>
      <c r="BS1735" s="339"/>
      <c r="BT1735" s="338" t="s">
        <v>773</v>
      </c>
      <c r="BU1735" s="340" t="s">
        <v>774</v>
      </c>
      <c r="BV1735" s="34"/>
      <c r="BW1735" s="34"/>
      <c r="BX1735" s="34"/>
    </row>
    <row r="1736" spans="1:76" x14ac:dyDescent="0.35">
      <c r="A1736" s="34" t="s">
        <v>277</v>
      </c>
      <c r="B1736" s="34"/>
      <c r="C1736" s="34"/>
      <c r="D1736" s="34"/>
      <c r="E1736" s="338" t="s">
        <v>1907</v>
      </c>
      <c r="F1736" s="338" t="s">
        <v>1908</v>
      </c>
      <c r="G1736" s="40">
        <v>1990</v>
      </c>
      <c r="H1736" s="34"/>
      <c r="I1736" s="34"/>
      <c r="J1736" s="338"/>
      <c r="K1736" s="39" t="s">
        <v>80</v>
      </c>
      <c r="L1736" s="39" t="s">
        <v>89</v>
      </c>
      <c r="M1736" s="39" t="s">
        <v>90</v>
      </c>
      <c r="N1736" s="39" t="s">
        <v>91</v>
      </c>
      <c r="O1736" s="39" t="s">
        <v>92</v>
      </c>
      <c r="P1736" s="39" t="s">
        <v>93</v>
      </c>
      <c r="Q1736" s="39" t="s">
        <v>2609</v>
      </c>
      <c r="R1736" s="35" t="s">
        <v>2610</v>
      </c>
      <c r="S1736" s="35" t="s">
        <v>2610</v>
      </c>
      <c r="T1736" s="35" t="s">
        <v>2611</v>
      </c>
      <c r="U1736" s="39" t="s">
        <v>31</v>
      </c>
      <c r="V1736" s="35" t="s">
        <v>31</v>
      </c>
      <c r="W1736" s="34" t="s">
        <v>280</v>
      </c>
      <c r="X1736" s="35" t="s">
        <v>281</v>
      </c>
      <c r="Y1736" s="35" t="s">
        <v>2616</v>
      </c>
      <c r="Z1736" s="39" t="s">
        <v>239</v>
      </c>
      <c r="AA1736" s="339"/>
      <c r="AB1736" s="339"/>
      <c r="AC1736" s="40">
        <v>96</v>
      </c>
      <c r="AD1736" s="40" t="s">
        <v>240</v>
      </c>
      <c r="AE1736" s="40" t="s">
        <v>508</v>
      </c>
      <c r="AF1736" s="332" t="s">
        <v>240</v>
      </c>
      <c r="AG1736" s="339"/>
      <c r="AH1736" s="339" t="s">
        <v>2617</v>
      </c>
      <c r="AI1736" s="111">
        <v>2.58</v>
      </c>
      <c r="AJ1736" s="339"/>
      <c r="AK1736" s="112" t="s">
        <v>295</v>
      </c>
      <c r="AL1736" s="336">
        <v>7.55</v>
      </c>
      <c r="AM1736" s="44">
        <v>41.297189367785847</v>
      </c>
      <c r="AN1736" s="111">
        <v>0.3</v>
      </c>
      <c r="AO1736" s="111">
        <v>3</v>
      </c>
      <c r="AP1736" s="111">
        <v>2</v>
      </c>
      <c r="AQ1736" s="111" t="s">
        <v>933</v>
      </c>
      <c r="AR1736" s="335" t="s">
        <v>295</v>
      </c>
      <c r="AS1736" s="111" t="s">
        <v>295</v>
      </c>
      <c r="AT1736" s="111" t="s">
        <v>295</v>
      </c>
      <c r="AU1736" s="111" t="s">
        <v>240</v>
      </c>
      <c r="AV1736" s="112" t="s">
        <v>167</v>
      </c>
      <c r="AW1736" s="114"/>
      <c r="AX1736" s="339">
        <v>12</v>
      </c>
      <c r="AY1736" s="334">
        <v>7.55</v>
      </c>
      <c r="AZ1736" s="334" t="s">
        <v>240</v>
      </c>
      <c r="BA1736" s="339">
        <v>41.3</v>
      </c>
      <c r="BB1736" s="130">
        <v>41.297189367785847</v>
      </c>
      <c r="BC1736" s="114">
        <v>0.3</v>
      </c>
      <c r="BD1736" s="114"/>
      <c r="BE1736" s="334"/>
      <c r="BF1736" s="114">
        <v>0.3</v>
      </c>
      <c r="BG1736" s="339" t="s">
        <v>2007</v>
      </c>
      <c r="BH1736" s="334"/>
      <c r="BI1736" s="334"/>
      <c r="BJ1736" s="112">
        <v>0.01</v>
      </c>
      <c r="BK1736" s="56">
        <v>11.006890549044209</v>
      </c>
      <c r="BL1736" s="56">
        <v>3.3542942367223056</v>
      </c>
      <c r="BM1736" s="56">
        <v>5.8462020754557864</v>
      </c>
      <c r="BN1736" s="56">
        <v>0.8978048964355011</v>
      </c>
      <c r="BO1736" s="56">
        <v>12.403129518145247</v>
      </c>
      <c r="BP1736" s="223">
        <v>8.030781122111625</v>
      </c>
      <c r="BQ1736" s="334">
        <v>30.9</v>
      </c>
      <c r="BR1736" s="56"/>
      <c r="BS1736" s="339"/>
      <c r="BT1736" s="338" t="s">
        <v>773</v>
      </c>
      <c r="BU1736" s="340" t="s">
        <v>774</v>
      </c>
      <c r="BV1736" s="34"/>
      <c r="BW1736" s="34"/>
      <c r="BX1736" s="34"/>
    </row>
    <row r="1737" spans="1:76" x14ac:dyDescent="0.35">
      <c r="A1737" s="34" t="s">
        <v>277</v>
      </c>
      <c r="B1737" s="34"/>
      <c r="C1737" s="34"/>
      <c r="D1737" s="34"/>
      <c r="E1737" s="338" t="s">
        <v>1907</v>
      </c>
      <c r="F1737" s="338" t="s">
        <v>1908</v>
      </c>
      <c r="G1737" s="40">
        <v>1990</v>
      </c>
      <c r="H1737" s="34"/>
      <c r="I1737" s="34"/>
      <c r="J1737" s="338"/>
      <c r="K1737" s="39" t="s">
        <v>80</v>
      </c>
      <c r="L1737" s="39" t="s">
        <v>89</v>
      </c>
      <c r="M1737" s="39" t="s">
        <v>90</v>
      </c>
      <c r="N1737" s="39" t="s">
        <v>91</v>
      </c>
      <c r="O1737" s="39" t="s">
        <v>92</v>
      </c>
      <c r="P1737" s="39" t="s">
        <v>93</v>
      </c>
      <c r="Q1737" s="39" t="s">
        <v>2609</v>
      </c>
      <c r="R1737" s="35" t="s">
        <v>2610</v>
      </c>
      <c r="S1737" s="35" t="s">
        <v>2610</v>
      </c>
      <c r="T1737" s="35" t="s">
        <v>2611</v>
      </c>
      <c r="U1737" s="39" t="s">
        <v>31</v>
      </c>
      <c r="V1737" s="35" t="s">
        <v>31</v>
      </c>
      <c r="W1737" s="34" t="s">
        <v>280</v>
      </c>
      <c r="X1737" s="35" t="s">
        <v>281</v>
      </c>
      <c r="Y1737" s="35" t="s">
        <v>2616</v>
      </c>
      <c r="Z1737" s="39" t="s">
        <v>239</v>
      </c>
      <c r="AA1737" s="339"/>
      <c r="AB1737" s="339"/>
      <c r="AC1737" s="40">
        <v>96</v>
      </c>
      <c r="AD1737" s="40" t="s">
        <v>240</v>
      </c>
      <c r="AE1737" s="40" t="s">
        <v>508</v>
      </c>
      <c r="AF1737" s="332" t="s">
        <v>240</v>
      </c>
      <c r="AG1737" s="339"/>
      <c r="AH1737" s="339" t="s">
        <v>2618</v>
      </c>
      <c r="AI1737" s="111">
        <v>2.7</v>
      </c>
      <c r="AJ1737" s="339"/>
      <c r="AK1737" s="112" t="s">
        <v>295</v>
      </c>
      <c r="AL1737" s="336">
        <v>7.55</v>
      </c>
      <c r="AM1737" s="44">
        <v>41.297189367785847</v>
      </c>
      <c r="AN1737" s="111">
        <v>0.3</v>
      </c>
      <c r="AO1737" s="111">
        <v>3</v>
      </c>
      <c r="AP1737" s="111">
        <v>2</v>
      </c>
      <c r="AQ1737" s="111" t="s">
        <v>933</v>
      </c>
      <c r="AR1737" s="335" t="s">
        <v>295</v>
      </c>
      <c r="AS1737" s="111" t="s">
        <v>295</v>
      </c>
      <c r="AT1737" s="111" t="s">
        <v>295</v>
      </c>
      <c r="AU1737" s="111" t="s">
        <v>240</v>
      </c>
      <c r="AV1737" s="112" t="s">
        <v>167</v>
      </c>
      <c r="AW1737" s="114"/>
      <c r="AX1737" s="339">
        <v>12</v>
      </c>
      <c r="AY1737" s="334">
        <v>7.55</v>
      </c>
      <c r="AZ1737" s="334" t="s">
        <v>240</v>
      </c>
      <c r="BA1737" s="339">
        <v>41.3</v>
      </c>
      <c r="BB1737" s="130">
        <v>41.297189367785847</v>
      </c>
      <c r="BC1737" s="114">
        <v>0.3</v>
      </c>
      <c r="BD1737" s="114"/>
      <c r="BE1737" s="334"/>
      <c r="BF1737" s="114">
        <v>0.3</v>
      </c>
      <c r="BG1737" s="339" t="s">
        <v>2007</v>
      </c>
      <c r="BH1737" s="334"/>
      <c r="BI1737" s="334"/>
      <c r="BJ1737" s="112">
        <v>0.01</v>
      </c>
      <c r="BK1737" s="56">
        <v>11.006890549044209</v>
      </c>
      <c r="BL1737" s="56">
        <v>3.3542942367223056</v>
      </c>
      <c r="BM1737" s="56">
        <v>5.8462020754557864</v>
      </c>
      <c r="BN1737" s="56">
        <v>0.8978048964355011</v>
      </c>
      <c r="BO1737" s="56">
        <v>12.403129518145247</v>
      </c>
      <c r="BP1737" s="223">
        <v>8.030781122111625</v>
      </c>
      <c r="BQ1737" s="334">
        <v>30.9</v>
      </c>
      <c r="BR1737" s="56"/>
      <c r="BS1737" s="339"/>
      <c r="BT1737" s="338" t="s">
        <v>773</v>
      </c>
      <c r="BU1737" s="340" t="s">
        <v>774</v>
      </c>
      <c r="BV1737" s="34"/>
      <c r="BW1737" s="34"/>
      <c r="BX1737" s="34"/>
    </row>
    <row r="1738" spans="1:76" x14ac:dyDescent="0.35">
      <c r="A1738" s="34" t="s">
        <v>329</v>
      </c>
      <c r="B1738" s="34"/>
      <c r="C1738" s="34"/>
      <c r="D1738" s="34"/>
      <c r="E1738" s="338" t="s">
        <v>1907</v>
      </c>
      <c r="F1738" s="338" t="s">
        <v>1908</v>
      </c>
      <c r="G1738" s="40">
        <v>1990</v>
      </c>
      <c r="H1738" s="34"/>
      <c r="I1738" s="34"/>
      <c r="J1738" s="338"/>
      <c r="K1738" s="39" t="s">
        <v>80</v>
      </c>
      <c r="L1738" s="39" t="s">
        <v>89</v>
      </c>
      <c r="M1738" s="39" t="s">
        <v>90</v>
      </c>
      <c r="N1738" s="39" t="s">
        <v>91</v>
      </c>
      <c r="O1738" s="39" t="s">
        <v>92</v>
      </c>
      <c r="P1738" s="39" t="s">
        <v>93</v>
      </c>
      <c r="Q1738" s="39" t="s">
        <v>2609</v>
      </c>
      <c r="R1738" s="35" t="s">
        <v>2610</v>
      </c>
      <c r="S1738" s="35" t="s">
        <v>2610</v>
      </c>
      <c r="T1738" s="35" t="s">
        <v>2611</v>
      </c>
      <c r="U1738" s="39" t="s">
        <v>31</v>
      </c>
      <c r="V1738" s="35" t="s">
        <v>31</v>
      </c>
      <c r="W1738" s="34" t="s">
        <v>280</v>
      </c>
      <c r="X1738" s="35" t="s">
        <v>281</v>
      </c>
      <c r="Y1738" s="35" t="s">
        <v>1888</v>
      </c>
      <c r="Z1738" s="39" t="s">
        <v>239</v>
      </c>
      <c r="AA1738" s="339"/>
      <c r="AB1738" s="339"/>
      <c r="AC1738" s="40">
        <v>96</v>
      </c>
      <c r="AD1738" s="40" t="s">
        <v>240</v>
      </c>
      <c r="AE1738" s="40" t="s">
        <v>508</v>
      </c>
      <c r="AF1738" s="332" t="s">
        <v>240</v>
      </c>
      <c r="AG1738" s="339"/>
      <c r="AH1738" s="339" t="s">
        <v>1914</v>
      </c>
      <c r="AI1738" s="111">
        <v>23</v>
      </c>
      <c r="AJ1738" s="339"/>
      <c r="AK1738" s="112" t="s">
        <v>295</v>
      </c>
      <c r="AL1738" s="336">
        <v>7.55</v>
      </c>
      <c r="AM1738" s="44">
        <v>41.297189367785847</v>
      </c>
      <c r="AN1738" s="111">
        <v>0.3</v>
      </c>
      <c r="AO1738" s="111">
        <v>3</v>
      </c>
      <c r="AP1738" s="111">
        <v>2</v>
      </c>
      <c r="AQ1738" s="111" t="s">
        <v>933</v>
      </c>
      <c r="AR1738" s="335" t="s">
        <v>295</v>
      </c>
      <c r="AS1738" s="111" t="s">
        <v>295</v>
      </c>
      <c r="AT1738" s="111" t="s">
        <v>295</v>
      </c>
      <c r="AU1738" s="111" t="s">
        <v>240</v>
      </c>
      <c r="AV1738" s="112" t="s">
        <v>167</v>
      </c>
      <c r="AW1738" s="339"/>
      <c r="AX1738" s="339">
        <v>12</v>
      </c>
      <c r="AY1738" s="334">
        <v>7.55</v>
      </c>
      <c r="AZ1738" s="334" t="s">
        <v>240</v>
      </c>
      <c r="BA1738" s="339">
        <v>41.3</v>
      </c>
      <c r="BB1738" s="130">
        <v>41.297189367785847</v>
      </c>
      <c r="BC1738" s="339" t="s">
        <v>559</v>
      </c>
      <c r="BD1738" s="339"/>
      <c r="BE1738" s="339">
        <v>0.3</v>
      </c>
      <c r="BF1738" s="339"/>
      <c r="BG1738" s="339" t="s">
        <v>772</v>
      </c>
      <c r="BH1738" s="334"/>
      <c r="BI1738" s="334"/>
      <c r="BJ1738" s="112">
        <v>0.01</v>
      </c>
      <c r="BK1738" s="56">
        <v>11.006890549044209</v>
      </c>
      <c r="BL1738" s="56">
        <v>3.3542942367223056</v>
      </c>
      <c r="BM1738" s="56">
        <v>5.8462020754557864</v>
      </c>
      <c r="BN1738" s="56">
        <v>0.8978048964355011</v>
      </c>
      <c r="BO1738" s="56">
        <v>12.403129518145247</v>
      </c>
      <c r="BP1738" s="223">
        <v>8.030781122111625</v>
      </c>
      <c r="BQ1738" s="334">
        <v>30.9</v>
      </c>
      <c r="BR1738" s="56"/>
      <c r="BS1738" s="339"/>
      <c r="BT1738" s="338" t="s">
        <v>773</v>
      </c>
      <c r="BU1738" s="340" t="s">
        <v>774</v>
      </c>
      <c r="BV1738" s="34"/>
      <c r="BW1738" s="34"/>
      <c r="BX1738" s="34"/>
    </row>
    <row r="1739" spans="1:76" x14ac:dyDescent="0.35">
      <c r="A1739" s="34" t="s">
        <v>329</v>
      </c>
      <c r="B1739" s="34"/>
      <c r="C1739" s="34"/>
      <c r="D1739" s="34"/>
      <c r="E1739" s="338" t="s">
        <v>1907</v>
      </c>
      <c r="F1739" s="338" t="s">
        <v>1908</v>
      </c>
      <c r="G1739" s="40">
        <v>1990</v>
      </c>
      <c r="H1739" s="34"/>
      <c r="I1739" s="34"/>
      <c r="J1739" s="338"/>
      <c r="K1739" s="39" t="s">
        <v>80</v>
      </c>
      <c r="L1739" s="39" t="s">
        <v>89</v>
      </c>
      <c r="M1739" s="39" t="s">
        <v>90</v>
      </c>
      <c r="N1739" s="39" t="s">
        <v>91</v>
      </c>
      <c r="O1739" s="39" t="s">
        <v>92</v>
      </c>
      <c r="P1739" s="39" t="s">
        <v>93</v>
      </c>
      <c r="Q1739" s="39" t="s">
        <v>2609</v>
      </c>
      <c r="R1739" s="35" t="s">
        <v>2610</v>
      </c>
      <c r="S1739" s="35" t="s">
        <v>2610</v>
      </c>
      <c r="T1739" s="35" t="s">
        <v>2611</v>
      </c>
      <c r="U1739" s="39" t="s">
        <v>31</v>
      </c>
      <c r="V1739" s="35" t="s">
        <v>31</v>
      </c>
      <c r="W1739" s="34" t="s">
        <v>280</v>
      </c>
      <c r="X1739" s="35" t="s">
        <v>281</v>
      </c>
      <c r="Y1739" s="35" t="s">
        <v>1888</v>
      </c>
      <c r="Z1739" s="39" t="s">
        <v>239</v>
      </c>
      <c r="AA1739" s="339"/>
      <c r="AB1739" s="339"/>
      <c r="AC1739" s="40">
        <v>96</v>
      </c>
      <c r="AD1739" s="40" t="s">
        <v>240</v>
      </c>
      <c r="AE1739" s="40" t="s">
        <v>508</v>
      </c>
      <c r="AF1739" s="332" t="s">
        <v>240</v>
      </c>
      <c r="AG1739" s="339"/>
      <c r="AH1739" s="339" t="s">
        <v>2619</v>
      </c>
      <c r="AI1739" s="111">
        <v>67.5</v>
      </c>
      <c r="AJ1739" s="339"/>
      <c r="AK1739" s="112" t="s">
        <v>295</v>
      </c>
      <c r="AL1739" s="336">
        <v>7.55</v>
      </c>
      <c r="AM1739" s="44">
        <v>41.297189367785847</v>
      </c>
      <c r="AN1739" s="111">
        <v>0.3</v>
      </c>
      <c r="AO1739" s="111">
        <v>3</v>
      </c>
      <c r="AP1739" s="111">
        <v>2</v>
      </c>
      <c r="AQ1739" s="111" t="s">
        <v>933</v>
      </c>
      <c r="AR1739" s="335" t="s">
        <v>295</v>
      </c>
      <c r="AS1739" s="111" t="s">
        <v>295</v>
      </c>
      <c r="AT1739" s="111" t="s">
        <v>295</v>
      </c>
      <c r="AU1739" s="111" t="s">
        <v>240</v>
      </c>
      <c r="AV1739" s="112" t="s">
        <v>167</v>
      </c>
      <c r="AW1739" s="339"/>
      <c r="AX1739" s="339">
        <v>12</v>
      </c>
      <c r="AY1739" s="334">
        <v>7.55</v>
      </c>
      <c r="AZ1739" s="334" t="s">
        <v>240</v>
      </c>
      <c r="BA1739" s="339">
        <v>41.3</v>
      </c>
      <c r="BB1739" s="130">
        <v>41.297189367785847</v>
      </c>
      <c r="BC1739" s="339" t="s">
        <v>559</v>
      </c>
      <c r="BD1739" s="339"/>
      <c r="BE1739" s="339">
        <v>0.3</v>
      </c>
      <c r="BF1739" s="339"/>
      <c r="BG1739" s="339" t="s">
        <v>772</v>
      </c>
      <c r="BH1739" s="334"/>
      <c r="BI1739" s="334"/>
      <c r="BJ1739" s="112">
        <v>0.01</v>
      </c>
      <c r="BK1739" s="56">
        <v>11.006890549044209</v>
      </c>
      <c r="BL1739" s="56">
        <v>3.3542942367223056</v>
      </c>
      <c r="BM1739" s="56">
        <v>5.8462020754557864</v>
      </c>
      <c r="BN1739" s="56">
        <v>0.8978048964355011</v>
      </c>
      <c r="BO1739" s="56">
        <v>12.403129518145247</v>
      </c>
      <c r="BP1739" s="223">
        <v>8.030781122111625</v>
      </c>
      <c r="BQ1739" s="334">
        <v>30.9</v>
      </c>
      <c r="BR1739" s="56"/>
      <c r="BS1739" s="339"/>
      <c r="BT1739" s="338" t="s">
        <v>773</v>
      </c>
      <c r="BU1739" s="340" t="s">
        <v>774</v>
      </c>
      <c r="BV1739" s="34"/>
      <c r="BW1739" s="34"/>
      <c r="BX1739" s="34"/>
    </row>
    <row r="1740" spans="1:76" x14ac:dyDescent="0.35">
      <c r="A1740" s="34" t="s">
        <v>329</v>
      </c>
      <c r="B1740" s="34"/>
      <c r="C1740" s="34"/>
      <c r="D1740" s="34"/>
      <c r="E1740" s="338" t="s">
        <v>1907</v>
      </c>
      <c r="F1740" s="338" t="s">
        <v>1908</v>
      </c>
      <c r="G1740" s="40">
        <v>1990</v>
      </c>
      <c r="H1740" s="34"/>
      <c r="I1740" s="34"/>
      <c r="J1740" s="338"/>
      <c r="K1740" s="39" t="s">
        <v>80</v>
      </c>
      <c r="L1740" s="39" t="s">
        <v>89</v>
      </c>
      <c r="M1740" s="39" t="s">
        <v>90</v>
      </c>
      <c r="N1740" s="39" t="s">
        <v>91</v>
      </c>
      <c r="O1740" s="39" t="s">
        <v>92</v>
      </c>
      <c r="P1740" s="39" t="s">
        <v>93</v>
      </c>
      <c r="Q1740" s="39" t="s">
        <v>2609</v>
      </c>
      <c r="R1740" s="35" t="s">
        <v>2610</v>
      </c>
      <c r="S1740" s="35" t="s">
        <v>2610</v>
      </c>
      <c r="T1740" s="35" t="s">
        <v>2611</v>
      </c>
      <c r="U1740" s="39" t="s">
        <v>31</v>
      </c>
      <c r="V1740" s="35" t="s">
        <v>31</v>
      </c>
      <c r="W1740" s="34" t="s">
        <v>280</v>
      </c>
      <c r="X1740" s="35" t="s">
        <v>281</v>
      </c>
      <c r="Y1740" s="35" t="s">
        <v>1888</v>
      </c>
      <c r="Z1740" s="39" t="s">
        <v>239</v>
      </c>
      <c r="AA1740" s="339"/>
      <c r="AB1740" s="339"/>
      <c r="AC1740" s="40">
        <v>96</v>
      </c>
      <c r="AD1740" s="40" t="s">
        <v>240</v>
      </c>
      <c r="AE1740" s="40" t="s">
        <v>508</v>
      </c>
      <c r="AF1740" s="332" t="s">
        <v>240</v>
      </c>
      <c r="AG1740" s="339"/>
      <c r="AH1740" s="339" t="s">
        <v>2620</v>
      </c>
      <c r="AI1740" s="111">
        <v>131</v>
      </c>
      <c r="AJ1740" s="339"/>
      <c r="AK1740" s="112" t="s">
        <v>295</v>
      </c>
      <c r="AL1740" s="336">
        <v>7.55</v>
      </c>
      <c r="AM1740" s="44">
        <v>41.297189367785847</v>
      </c>
      <c r="AN1740" s="111">
        <v>0.3</v>
      </c>
      <c r="AO1740" s="111">
        <v>3</v>
      </c>
      <c r="AP1740" s="111">
        <v>2</v>
      </c>
      <c r="AQ1740" s="111" t="s">
        <v>933</v>
      </c>
      <c r="AR1740" s="335" t="s">
        <v>295</v>
      </c>
      <c r="AS1740" s="111" t="s">
        <v>295</v>
      </c>
      <c r="AT1740" s="111" t="s">
        <v>295</v>
      </c>
      <c r="AU1740" s="111" t="s">
        <v>240</v>
      </c>
      <c r="AV1740" s="112" t="s">
        <v>167</v>
      </c>
      <c r="AW1740" s="339"/>
      <c r="AX1740" s="339">
        <v>12</v>
      </c>
      <c r="AY1740" s="334">
        <v>7.55</v>
      </c>
      <c r="AZ1740" s="334" t="s">
        <v>240</v>
      </c>
      <c r="BA1740" s="339">
        <v>41.3</v>
      </c>
      <c r="BB1740" s="130">
        <v>41.297189367785847</v>
      </c>
      <c r="BC1740" s="339" t="s">
        <v>559</v>
      </c>
      <c r="BD1740" s="339"/>
      <c r="BE1740" s="339">
        <v>0.3</v>
      </c>
      <c r="BF1740" s="339"/>
      <c r="BG1740" s="339" t="s">
        <v>772</v>
      </c>
      <c r="BH1740" s="334"/>
      <c r="BI1740" s="334"/>
      <c r="BJ1740" s="112">
        <v>0.01</v>
      </c>
      <c r="BK1740" s="56">
        <v>11.006890549044209</v>
      </c>
      <c r="BL1740" s="56">
        <v>3.3542942367223056</v>
      </c>
      <c r="BM1740" s="56">
        <v>5.8462020754557864</v>
      </c>
      <c r="BN1740" s="56">
        <v>0.8978048964355011</v>
      </c>
      <c r="BO1740" s="56">
        <v>12.403129518145247</v>
      </c>
      <c r="BP1740" s="223">
        <v>8.030781122111625</v>
      </c>
      <c r="BQ1740" s="334">
        <v>30.9</v>
      </c>
      <c r="BR1740" s="56"/>
      <c r="BS1740" s="339"/>
      <c r="BT1740" s="338" t="s">
        <v>773</v>
      </c>
      <c r="BU1740" s="340" t="s">
        <v>774</v>
      </c>
      <c r="BV1740" s="34"/>
      <c r="BW1740" s="34"/>
      <c r="BX1740" s="34"/>
    </row>
    <row r="1741" spans="1:76" x14ac:dyDescent="0.35">
      <c r="A1741" s="34" t="s">
        <v>277</v>
      </c>
      <c r="B1741" s="34"/>
      <c r="C1741" s="34"/>
      <c r="D1741" s="34"/>
      <c r="E1741" s="338" t="s">
        <v>1907</v>
      </c>
      <c r="F1741" s="338" t="s">
        <v>1908</v>
      </c>
      <c r="G1741" s="40">
        <v>1990</v>
      </c>
      <c r="H1741" s="34"/>
      <c r="I1741" s="34"/>
      <c r="J1741" s="338"/>
      <c r="K1741" s="39" t="s">
        <v>80</v>
      </c>
      <c r="L1741" s="39" t="s">
        <v>89</v>
      </c>
      <c r="M1741" s="39" t="s">
        <v>90</v>
      </c>
      <c r="N1741" s="39" t="s">
        <v>91</v>
      </c>
      <c r="O1741" s="39" t="s">
        <v>92</v>
      </c>
      <c r="P1741" s="39" t="s">
        <v>93</v>
      </c>
      <c r="Q1741" s="39" t="s">
        <v>2609</v>
      </c>
      <c r="R1741" s="35" t="s">
        <v>2610</v>
      </c>
      <c r="S1741" s="35" t="s">
        <v>2610</v>
      </c>
      <c r="T1741" s="35" t="s">
        <v>2611</v>
      </c>
      <c r="U1741" s="39" t="s">
        <v>31</v>
      </c>
      <c r="V1741" s="35" t="s">
        <v>31</v>
      </c>
      <c r="W1741" s="34" t="s">
        <v>280</v>
      </c>
      <c r="X1741" s="35" t="s">
        <v>281</v>
      </c>
      <c r="Y1741" s="35" t="s">
        <v>1926</v>
      </c>
      <c r="Z1741" s="39" t="s">
        <v>239</v>
      </c>
      <c r="AA1741" s="339"/>
      <c r="AB1741" s="339"/>
      <c r="AC1741" s="40">
        <v>96</v>
      </c>
      <c r="AD1741" s="40" t="s">
        <v>240</v>
      </c>
      <c r="AE1741" s="40" t="s">
        <v>508</v>
      </c>
      <c r="AF1741" s="332" t="s">
        <v>240</v>
      </c>
      <c r="AG1741" s="339"/>
      <c r="AH1741" s="339" t="s">
        <v>2621</v>
      </c>
      <c r="AI1741" s="111">
        <v>9.6</v>
      </c>
      <c r="AJ1741" s="339"/>
      <c r="AK1741" s="112" t="s">
        <v>295</v>
      </c>
      <c r="AL1741" s="336">
        <v>7.55</v>
      </c>
      <c r="AM1741" s="44">
        <v>41.297189367785847</v>
      </c>
      <c r="AN1741" s="111">
        <v>0.3</v>
      </c>
      <c r="AO1741" s="111">
        <v>3</v>
      </c>
      <c r="AP1741" s="111">
        <v>2</v>
      </c>
      <c r="AQ1741" s="111" t="s">
        <v>933</v>
      </c>
      <c r="AR1741" s="335" t="s">
        <v>295</v>
      </c>
      <c r="AS1741" s="111" t="s">
        <v>295</v>
      </c>
      <c r="AT1741" s="111" t="s">
        <v>295</v>
      </c>
      <c r="AU1741" s="111" t="s">
        <v>240</v>
      </c>
      <c r="AV1741" s="112" t="s">
        <v>167</v>
      </c>
      <c r="AW1741" s="114"/>
      <c r="AX1741" s="339">
        <v>12</v>
      </c>
      <c r="AY1741" s="334">
        <v>7.55</v>
      </c>
      <c r="AZ1741" s="334" t="s">
        <v>240</v>
      </c>
      <c r="BA1741" s="339">
        <v>41.3</v>
      </c>
      <c r="BB1741" s="130">
        <v>41.297189367785847</v>
      </c>
      <c r="BC1741" s="114">
        <v>0.3</v>
      </c>
      <c r="BD1741" s="114"/>
      <c r="BE1741" s="334"/>
      <c r="BF1741" s="114">
        <v>0.3</v>
      </c>
      <c r="BG1741" s="339" t="s">
        <v>2007</v>
      </c>
      <c r="BH1741" s="334"/>
      <c r="BI1741" s="334"/>
      <c r="BJ1741" s="112">
        <v>0.01</v>
      </c>
      <c r="BK1741" s="56">
        <v>11.006890549044209</v>
      </c>
      <c r="BL1741" s="56">
        <v>3.3542942367223056</v>
      </c>
      <c r="BM1741" s="56">
        <v>5.8462020754557864</v>
      </c>
      <c r="BN1741" s="56">
        <v>0.8978048964355011</v>
      </c>
      <c r="BO1741" s="56">
        <v>12.403129518145247</v>
      </c>
      <c r="BP1741" s="223">
        <v>8.030781122111625</v>
      </c>
      <c r="BQ1741" s="334">
        <v>30.9</v>
      </c>
      <c r="BR1741" s="56"/>
      <c r="BS1741" s="339"/>
      <c r="BT1741" s="338" t="s">
        <v>773</v>
      </c>
      <c r="BU1741" s="340" t="s">
        <v>774</v>
      </c>
      <c r="BV1741" s="34"/>
      <c r="BW1741" s="34"/>
      <c r="BX1741" s="34"/>
    </row>
    <row r="1742" spans="1:76" x14ac:dyDescent="0.35">
      <c r="A1742" s="34" t="s">
        <v>329</v>
      </c>
      <c r="B1742" s="34"/>
      <c r="C1742" s="34"/>
      <c r="D1742" s="34"/>
      <c r="E1742" s="338" t="s">
        <v>1177</v>
      </c>
      <c r="F1742" s="338" t="s">
        <v>1177</v>
      </c>
      <c r="G1742" s="40">
        <v>1991</v>
      </c>
      <c r="H1742" s="34"/>
      <c r="I1742" s="34"/>
      <c r="J1742" s="338"/>
      <c r="K1742" s="39" t="s">
        <v>80</v>
      </c>
      <c r="L1742" s="35" t="s">
        <v>1791</v>
      </c>
      <c r="M1742" s="35"/>
      <c r="N1742" s="39" t="s">
        <v>2622</v>
      </c>
      <c r="O1742" s="39" t="s">
        <v>2623</v>
      </c>
      <c r="P1742" s="39" t="s">
        <v>2624</v>
      </c>
      <c r="Q1742" s="39" t="s">
        <v>2625</v>
      </c>
      <c r="R1742" s="35" t="s">
        <v>2626</v>
      </c>
      <c r="S1742" s="35" t="s">
        <v>2626</v>
      </c>
      <c r="T1742" s="35" t="s">
        <v>1800</v>
      </c>
      <c r="U1742" s="39" t="s">
        <v>28</v>
      </c>
      <c r="V1742" s="34" t="s">
        <v>1798</v>
      </c>
      <c r="W1742" s="34" t="s">
        <v>280</v>
      </c>
      <c r="X1742" s="35" t="s">
        <v>327</v>
      </c>
      <c r="Y1742" s="35"/>
      <c r="Z1742" s="39" t="s">
        <v>239</v>
      </c>
      <c r="AA1742" s="339"/>
      <c r="AB1742" s="339"/>
      <c r="AC1742" s="40">
        <v>96</v>
      </c>
      <c r="AD1742" s="40" t="s">
        <v>1784</v>
      </c>
      <c r="AE1742" s="40" t="s">
        <v>508</v>
      </c>
      <c r="AF1742" s="332" t="s">
        <v>240</v>
      </c>
      <c r="AG1742" s="339"/>
      <c r="AH1742" s="339" t="s">
        <v>2627</v>
      </c>
      <c r="AI1742" s="111">
        <v>158</v>
      </c>
      <c r="AJ1742" s="339"/>
      <c r="AK1742" s="114" t="s">
        <v>295</v>
      </c>
      <c r="AL1742" s="336">
        <v>5.8</v>
      </c>
      <c r="AM1742" s="44">
        <v>244.98332675805162</v>
      </c>
      <c r="AN1742" s="111"/>
      <c r="AO1742" s="111">
        <v>3</v>
      </c>
      <c r="AP1742" s="111">
        <v>3</v>
      </c>
      <c r="AQ1742" s="111" t="s">
        <v>822</v>
      </c>
      <c r="AR1742" s="335" t="s">
        <v>295</v>
      </c>
      <c r="AS1742" s="111" t="s">
        <v>295</v>
      </c>
      <c r="AT1742" s="111" t="s">
        <v>295</v>
      </c>
      <c r="AU1742" s="111" t="s">
        <v>240</v>
      </c>
      <c r="AV1742" s="112" t="s">
        <v>749</v>
      </c>
      <c r="AW1742" s="339"/>
      <c r="AX1742" s="339">
        <v>30</v>
      </c>
      <c r="AY1742" s="334">
        <v>5.8</v>
      </c>
      <c r="AZ1742" s="334" t="s">
        <v>240</v>
      </c>
      <c r="BA1742" s="339">
        <v>52.2</v>
      </c>
      <c r="BB1742" s="130">
        <v>244.98332675805162</v>
      </c>
      <c r="BC1742" s="339" t="s">
        <v>559</v>
      </c>
      <c r="BD1742" s="339"/>
      <c r="BE1742" s="339" t="s">
        <v>559</v>
      </c>
      <c r="BF1742" s="339"/>
      <c r="BG1742" s="339"/>
      <c r="BH1742" s="334"/>
      <c r="BI1742" s="334"/>
      <c r="BJ1742" s="114">
        <v>10</v>
      </c>
      <c r="BK1742" s="56">
        <v>65.295113426533447</v>
      </c>
      <c r="BL1742" s="56">
        <v>19.898355641572998</v>
      </c>
      <c r="BM1742" s="56">
        <v>34.680859769652969</v>
      </c>
      <c r="BN1742" s="56">
        <v>5.3259612500411091</v>
      </c>
      <c r="BO1742" s="56">
        <v>167.31857293418327</v>
      </c>
      <c r="BP1742" s="223">
        <v>108.33546766827857</v>
      </c>
      <c r="BQ1742" s="334">
        <v>48</v>
      </c>
      <c r="BR1742" s="56"/>
      <c r="BS1742" s="339"/>
      <c r="BT1742" s="338" t="s">
        <v>773</v>
      </c>
      <c r="BU1742" s="338" t="s">
        <v>921</v>
      </c>
      <c r="BV1742" s="34"/>
      <c r="BW1742" s="34"/>
      <c r="BX1742" s="34"/>
    </row>
    <row r="1743" spans="1:76" x14ac:dyDescent="0.35">
      <c r="A1743" s="34" t="s">
        <v>329</v>
      </c>
      <c r="B1743" s="34"/>
      <c r="C1743" s="34"/>
      <c r="D1743" s="34"/>
      <c r="E1743" s="338" t="s">
        <v>2628</v>
      </c>
      <c r="F1743" s="338" t="s">
        <v>2629</v>
      </c>
      <c r="G1743" s="40">
        <v>2002</v>
      </c>
      <c r="H1743" s="34"/>
      <c r="I1743" s="34"/>
      <c r="J1743" s="338"/>
      <c r="K1743" s="39" t="s">
        <v>80</v>
      </c>
      <c r="L1743" s="35" t="s">
        <v>1791</v>
      </c>
      <c r="M1743" s="35"/>
      <c r="N1743" s="39" t="s">
        <v>2622</v>
      </c>
      <c r="O1743" s="39" t="s">
        <v>2623</v>
      </c>
      <c r="P1743" s="39" t="s">
        <v>2624</v>
      </c>
      <c r="Q1743" s="39" t="s">
        <v>2625</v>
      </c>
      <c r="R1743" s="35" t="s">
        <v>2626</v>
      </c>
      <c r="S1743" s="35" t="s">
        <v>2626</v>
      </c>
      <c r="T1743" s="35" t="s">
        <v>1800</v>
      </c>
      <c r="U1743" s="39" t="s">
        <v>28</v>
      </c>
      <c r="V1743" s="34" t="s">
        <v>1798</v>
      </c>
      <c r="W1743" s="34" t="s">
        <v>280</v>
      </c>
      <c r="X1743" s="35" t="s">
        <v>327</v>
      </c>
      <c r="Y1743" s="35" t="s">
        <v>559</v>
      </c>
      <c r="Z1743" s="39" t="s">
        <v>239</v>
      </c>
      <c r="AA1743" s="339"/>
      <c r="AB1743" s="339"/>
      <c r="AC1743" s="40">
        <v>96</v>
      </c>
      <c r="AD1743" s="40" t="s">
        <v>1784</v>
      </c>
      <c r="AE1743" s="40" t="s">
        <v>508</v>
      </c>
      <c r="AF1743" s="332" t="s">
        <v>240</v>
      </c>
      <c r="AG1743" s="339"/>
      <c r="AH1743" s="339" t="s">
        <v>2630</v>
      </c>
      <c r="AI1743" s="111">
        <v>31.1</v>
      </c>
      <c r="AJ1743" s="339"/>
      <c r="AK1743" s="114" t="s">
        <v>295</v>
      </c>
      <c r="AL1743" s="336">
        <v>7.5</v>
      </c>
      <c r="AM1743" s="44">
        <v>799.09699999999998</v>
      </c>
      <c r="AN1743" s="111">
        <v>0.7</v>
      </c>
      <c r="AO1743" s="111">
        <v>3</v>
      </c>
      <c r="AP1743" s="111">
        <v>2</v>
      </c>
      <c r="AQ1743" s="111"/>
      <c r="AR1743" s="335" t="s">
        <v>295</v>
      </c>
      <c r="AS1743" s="111" t="s">
        <v>240</v>
      </c>
      <c r="AT1743" s="111" t="s">
        <v>295</v>
      </c>
      <c r="AU1743" s="111" t="s">
        <v>240</v>
      </c>
      <c r="AV1743" s="112" t="s">
        <v>167</v>
      </c>
      <c r="AW1743" s="114"/>
      <c r="AX1743" s="339">
        <v>30</v>
      </c>
      <c r="AY1743" s="334">
        <v>7.5</v>
      </c>
      <c r="AZ1743" s="334" t="s">
        <v>240</v>
      </c>
      <c r="BA1743" s="339">
        <v>237</v>
      </c>
      <c r="BB1743" s="130">
        <v>799.09699999999998</v>
      </c>
      <c r="BC1743" s="114">
        <v>0.7</v>
      </c>
      <c r="BD1743" s="114"/>
      <c r="BE1743" s="334"/>
      <c r="BF1743" s="114">
        <v>0.7</v>
      </c>
      <c r="BG1743" s="339" t="s">
        <v>2007</v>
      </c>
      <c r="BH1743" s="334"/>
      <c r="BI1743" s="334"/>
      <c r="BJ1743" s="112">
        <v>10</v>
      </c>
      <c r="BK1743" s="56">
        <v>165</v>
      </c>
      <c r="BL1743" s="56">
        <v>94</v>
      </c>
      <c r="BM1743" s="56">
        <v>87.638133417613417</v>
      </c>
      <c r="BN1743" s="56">
        <v>13.45864277034365</v>
      </c>
      <c r="BO1743" s="56">
        <v>320.63762425359073</v>
      </c>
      <c r="BP1743" s="223">
        <v>207.6065218965411</v>
      </c>
      <c r="BQ1743" s="334">
        <v>380</v>
      </c>
      <c r="BR1743" s="56"/>
      <c r="BS1743" s="339"/>
      <c r="BT1743" s="338" t="s">
        <v>773</v>
      </c>
      <c r="BU1743" s="338" t="s">
        <v>921</v>
      </c>
      <c r="BV1743" s="34"/>
      <c r="BW1743" s="34"/>
      <c r="BX1743" s="34"/>
    </row>
    <row r="1744" spans="1:76" x14ac:dyDescent="0.35">
      <c r="A1744" s="34" t="s">
        <v>329</v>
      </c>
      <c r="B1744" s="34"/>
      <c r="C1744" s="34"/>
      <c r="D1744" s="34"/>
      <c r="E1744" s="338" t="s">
        <v>2628</v>
      </c>
      <c r="F1744" s="338" t="s">
        <v>2629</v>
      </c>
      <c r="G1744" s="40">
        <v>2002</v>
      </c>
      <c r="H1744" s="34"/>
      <c r="I1744" s="34"/>
      <c r="J1744" s="338"/>
      <c r="K1744" s="39" t="s">
        <v>80</v>
      </c>
      <c r="L1744" s="35" t="s">
        <v>1791</v>
      </c>
      <c r="M1744" s="35"/>
      <c r="N1744" s="39" t="s">
        <v>2622</v>
      </c>
      <c r="O1744" s="39" t="s">
        <v>2623</v>
      </c>
      <c r="P1744" s="39" t="s">
        <v>2624</v>
      </c>
      <c r="Q1744" s="39" t="s">
        <v>2625</v>
      </c>
      <c r="R1744" s="35" t="s">
        <v>2626</v>
      </c>
      <c r="S1744" s="35" t="s">
        <v>2626</v>
      </c>
      <c r="T1744" s="35" t="s">
        <v>1800</v>
      </c>
      <c r="U1744" s="39" t="s">
        <v>28</v>
      </c>
      <c r="V1744" s="34" t="s">
        <v>1798</v>
      </c>
      <c r="W1744" s="34" t="s">
        <v>280</v>
      </c>
      <c r="X1744" s="35" t="s">
        <v>327</v>
      </c>
      <c r="Y1744" s="35" t="s">
        <v>559</v>
      </c>
      <c r="Z1744" s="39" t="s">
        <v>239</v>
      </c>
      <c r="AA1744" s="339"/>
      <c r="AB1744" s="339"/>
      <c r="AC1744" s="40">
        <v>96</v>
      </c>
      <c r="AD1744" s="40" t="s">
        <v>1784</v>
      </c>
      <c r="AE1744" s="40" t="s">
        <v>508</v>
      </c>
      <c r="AF1744" s="332" t="s">
        <v>240</v>
      </c>
      <c r="AG1744" s="339"/>
      <c r="AH1744" s="339" t="s">
        <v>2631</v>
      </c>
      <c r="AI1744" s="111">
        <v>52</v>
      </c>
      <c r="AJ1744" s="339"/>
      <c r="AK1744" s="114" t="s">
        <v>295</v>
      </c>
      <c r="AL1744" s="336">
        <v>7.5</v>
      </c>
      <c r="AM1744" s="44">
        <v>799.09699999999998</v>
      </c>
      <c r="AN1744" s="111">
        <v>0.7</v>
      </c>
      <c r="AO1744" s="111">
        <v>3</v>
      </c>
      <c r="AP1744" s="111">
        <v>2</v>
      </c>
      <c r="AQ1744" s="111"/>
      <c r="AR1744" s="335" t="s">
        <v>295</v>
      </c>
      <c r="AS1744" s="111" t="s">
        <v>240</v>
      </c>
      <c r="AT1744" s="111" t="s">
        <v>295</v>
      </c>
      <c r="AU1744" s="111" t="s">
        <v>240</v>
      </c>
      <c r="AV1744" s="112" t="s">
        <v>167</v>
      </c>
      <c r="AW1744" s="114"/>
      <c r="AX1744" s="339">
        <v>25</v>
      </c>
      <c r="AY1744" s="334">
        <v>7.5</v>
      </c>
      <c r="AZ1744" s="334" t="s">
        <v>240</v>
      </c>
      <c r="BA1744" s="339">
        <v>237</v>
      </c>
      <c r="BB1744" s="130">
        <v>799.09699999999998</v>
      </c>
      <c r="BC1744" s="114">
        <v>0.7</v>
      </c>
      <c r="BD1744" s="114"/>
      <c r="BE1744" s="334"/>
      <c r="BF1744" s="114">
        <v>0.7</v>
      </c>
      <c r="BG1744" s="339" t="s">
        <v>2007</v>
      </c>
      <c r="BH1744" s="334"/>
      <c r="BI1744" s="334"/>
      <c r="BJ1744" s="112">
        <v>10</v>
      </c>
      <c r="BK1744" s="56">
        <v>165</v>
      </c>
      <c r="BL1744" s="56">
        <v>94</v>
      </c>
      <c r="BM1744" s="56">
        <v>87.638133417613417</v>
      </c>
      <c r="BN1744" s="56">
        <v>13.45864277034365</v>
      </c>
      <c r="BO1744" s="56">
        <v>320.63762425359073</v>
      </c>
      <c r="BP1744" s="223">
        <v>207.6065218965411</v>
      </c>
      <c r="BQ1744" s="334">
        <v>380</v>
      </c>
      <c r="BR1744" s="56"/>
      <c r="BS1744" s="339"/>
      <c r="BT1744" s="338" t="s">
        <v>773</v>
      </c>
      <c r="BU1744" s="338" t="s">
        <v>921</v>
      </c>
      <c r="BV1744" s="34"/>
      <c r="BW1744" s="34"/>
      <c r="BX1744" s="34"/>
    </row>
    <row r="1745" spans="1:76" x14ac:dyDescent="0.35">
      <c r="A1745" s="34" t="s">
        <v>329</v>
      </c>
      <c r="B1745" s="34"/>
      <c r="C1745" s="34"/>
      <c r="D1745" s="34"/>
      <c r="E1745" s="338" t="s">
        <v>2628</v>
      </c>
      <c r="F1745" s="338" t="s">
        <v>2629</v>
      </c>
      <c r="G1745" s="40">
        <v>2002</v>
      </c>
      <c r="H1745" s="34"/>
      <c r="I1745" s="34"/>
      <c r="J1745" s="338"/>
      <c r="K1745" s="39" t="s">
        <v>80</v>
      </c>
      <c r="L1745" s="35" t="s">
        <v>1791</v>
      </c>
      <c r="M1745" s="35"/>
      <c r="N1745" s="39" t="s">
        <v>2622</v>
      </c>
      <c r="O1745" s="39" t="s">
        <v>2623</v>
      </c>
      <c r="P1745" s="39" t="s">
        <v>2624</v>
      </c>
      <c r="Q1745" s="39" t="s">
        <v>2625</v>
      </c>
      <c r="R1745" s="35" t="s">
        <v>2626</v>
      </c>
      <c r="S1745" s="35" t="s">
        <v>2626</v>
      </c>
      <c r="T1745" s="35" t="s">
        <v>1800</v>
      </c>
      <c r="U1745" s="39" t="s">
        <v>28</v>
      </c>
      <c r="V1745" s="34" t="s">
        <v>1798</v>
      </c>
      <c r="W1745" s="34" t="s">
        <v>280</v>
      </c>
      <c r="X1745" s="35" t="s">
        <v>327</v>
      </c>
      <c r="Y1745" s="35" t="s">
        <v>559</v>
      </c>
      <c r="Z1745" s="39" t="s">
        <v>239</v>
      </c>
      <c r="AA1745" s="339"/>
      <c r="AB1745" s="339"/>
      <c r="AC1745" s="40">
        <v>96</v>
      </c>
      <c r="AD1745" s="40" t="s">
        <v>240</v>
      </c>
      <c r="AE1745" s="40" t="s">
        <v>508</v>
      </c>
      <c r="AF1745" s="332" t="s">
        <v>240</v>
      </c>
      <c r="AG1745" s="339"/>
      <c r="AH1745" s="339" t="s">
        <v>2632</v>
      </c>
      <c r="AI1745" s="111">
        <v>92.3</v>
      </c>
      <c r="AJ1745" s="339"/>
      <c r="AK1745" s="114" t="s">
        <v>295</v>
      </c>
      <c r="AL1745" s="336">
        <v>7.5</v>
      </c>
      <c r="AM1745" s="44">
        <v>799.09699999999998</v>
      </c>
      <c r="AN1745" s="111">
        <v>0.7</v>
      </c>
      <c r="AO1745" s="111">
        <v>3</v>
      </c>
      <c r="AP1745" s="111">
        <v>2</v>
      </c>
      <c r="AQ1745" s="111"/>
      <c r="AR1745" s="335" t="s">
        <v>295</v>
      </c>
      <c r="AS1745" s="111" t="s">
        <v>240</v>
      </c>
      <c r="AT1745" s="111" t="s">
        <v>295</v>
      </c>
      <c r="AU1745" s="111" t="s">
        <v>240</v>
      </c>
      <c r="AV1745" s="112" t="s">
        <v>167</v>
      </c>
      <c r="AW1745" s="114"/>
      <c r="AX1745" s="339">
        <v>20</v>
      </c>
      <c r="AY1745" s="334">
        <v>7.5</v>
      </c>
      <c r="AZ1745" s="334" t="s">
        <v>240</v>
      </c>
      <c r="BA1745" s="339">
        <v>237</v>
      </c>
      <c r="BB1745" s="130">
        <v>799.09699999999998</v>
      </c>
      <c r="BC1745" s="114">
        <v>0.7</v>
      </c>
      <c r="BD1745" s="114"/>
      <c r="BE1745" s="334"/>
      <c r="BF1745" s="114">
        <v>0.7</v>
      </c>
      <c r="BG1745" s="339" t="s">
        <v>2007</v>
      </c>
      <c r="BH1745" s="334"/>
      <c r="BI1745" s="334"/>
      <c r="BJ1745" s="112">
        <v>10</v>
      </c>
      <c r="BK1745" s="56">
        <v>165</v>
      </c>
      <c r="BL1745" s="56">
        <v>94</v>
      </c>
      <c r="BM1745" s="56">
        <v>87.638133417613417</v>
      </c>
      <c r="BN1745" s="56">
        <v>13.45864277034365</v>
      </c>
      <c r="BO1745" s="56">
        <v>320.63762425359073</v>
      </c>
      <c r="BP1745" s="223">
        <v>207.6065218965411</v>
      </c>
      <c r="BQ1745" s="334">
        <v>380</v>
      </c>
      <c r="BR1745" s="56"/>
      <c r="BS1745" s="339"/>
      <c r="BT1745" s="338" t="s">
        <v>773</v>
      </c>
      <c r="BU1745" s="338" t="s">
        <v>921</v>
      </c>
      <c r="BV1745" s="34"/>
      <c r="BW1745" s="34"/>
      <c r="BX1745" s="34"/>
    </row>
    <row r="1746" spans="1:76" x14ac:dyDescent="0.35">
      <c r="A1746" s="34" t="s">
        <v>329</v>
      </c>
      <c r="B1746" s="34"/>
      <c r="C1746" s="34"/>
      <c r="D1746" s="34"/>
      <c r="E1746" s="338" t="s">
        <v>2628</v>
      </c>
      <c r="F1746" s="338" t="s">
        <v>2629</v>
      </c>
      <c r="G1746" s="40">
        <v>2002</v>
      </c>
      <c r="H1746" s="34"/>
      <c r="I1746" s="34"/>
      <c r="J1746" s="338"/>
      <c r="K1746" s="39" t="s">
        <v>80</v>
      </c>
      <c r="L1746" s="35" t="s">
        <v>1791</v>
      </c>
      <c r="M1746" s="35"/>
      <c r="N1746" s="39" t="s">
        <v>2622</v>
      </c>
      <c r="O1746" s="39" t="s">
        <v>2623</v>
      </c>
      <c r="P1746" s="39" t="s">
        <v>2624</v>
      </c>
      <c r="Q1746" s="39" t="s">
        <v>2625</v>
      </c>
      <c r="R1746" s="35" t="s">
        <v>2626</v>
      </c>
      <c r="S1746" s="35" t="s">
        <v>2626</v>
      </c>
      <c r="T1746" s="35" t="s">
        <v>1800</v>
      </c>
      <c r="U1746" s="39" t="s">
        <v>28</v>
      </c>
      <c r="V1746" s="34" t="s">
        <v>1798</v>
      </c>
      <c r="W1746" s="34" t="s">
        <v>280</v>
      </c>
      <c r="X1746" s="35" t="s">
        <v>327</v>
      </c>
      <c r="Y1746" s="35" t="s">
        <v>559</v>
      </c>
      <c r="Z1746" s="39" t="s">
        <v>239</v>
      </c>
      <c r="AA1746" s="339"/>
      <c r="AB1746" s="339"/>
      <c r="AC1746" s="40">
        <v>96</v>
      </c>
      <c r="AD1746" s="40" t="s">
        <v>240</v>
      </c>
      <c r="AE1746" s="40" t="s">
        <v>508</v>
      </c>
      <c r="AF1746" s="332" t="s">
        <v>240</v>
      </c>
      <c r="AG1746" s="339"/>
      <c r="AH1746" s="339" t="s">
        <v>2633</v>
      </c>
      <c r="AI1746" s="111">
        <v>340</v>
      </c>
      <c r="AJ1746" s="339"/>
      <c r="AK1746" s="114" t="s">
        <v>295</v>
      </c>
      <c r="AL1746" s="336">
        <v>7.5</v>
      </c>
      <c r="AM1746" s="44">
        <v>799.09699999999998</v>
      </c>
      <c r="AN1746" s="111">
        <v>0.7</v>
      </c>
      <c r="AO1746" s="111">
        <v>3</v>
      </c>
      <c r="AP1746" s="111">
        <v>2</v>
      </c>
      <c r="AQ1746" s="111"/>
      <c r="AR1746" s="335" t="s">
        <v>295</v>
      </c>
      <c r="AS1746" s="111" t="s">
        <v>240</v>
      </c>
      <c r="AT1746" s="111" t="s">
        <v>295</v>
      </c>
      <c r="AU1746" s="111" t="s">
        <v>240</v>
      </c>
      <c r="AV1746" s="112" t="s">
        <v>167</v>
      </c>
      <c r="AW1746" s="114"/>
      <c r="AX1746" s="339">
        <v>15</v>
      </c>
      <c r="AY1746" s="334">
        <v>7.5</v>
      </c>
      <c r="AZ1746" s="334" t="s">
        <v>240</v>
      </c>
      <c r="BA1746" s="339">
        <v>237</v>
      </c>
      <c r="BB1746" s="130">
        <v>799.09699999999998</v>
      </c>
      <c r="BC1746" s="114">
        <v>0.7</v>
      </c>
      <c r="BD1746" s="114"/>
      <c r="BE1746" s="334"/>
      <c r="BF1746" s="114">
        <v>0.7</v>
      </c>
      <c r="BG1746" s="339" t="s">
        <v>2007</v>
      </c>
      <c r="BH1746" s="334"/>
      <c r="BI1746" s="334"/>
      <c r="BJ1746" s="112">
        <v>10</v>
      </c>
      <c r="BK1746" s="56">
        <v>165</v>
      </c>
      <c r="BL1746" s="56">
        <v>94</v>
      </c>
      <c r="BM1746" s="56">
        <v>87.638133417613417</v>
      </c>
      <c r="BN1746" s="56">
        <v>13.45864277034365</v>
      </c>
      <c r="BO1746" s="56">
        <v>320.63762425359073</v>
      </c>
      <c r="BP1746" s="223">
        <v>207.6065218965411</v>
      </c>
      <c r="BQ1746" s="334">
        <v>380</v>
      </c>
      <c r="BR1746" s="56"/>
      <c r="BS1746" s="339"/>
      <c r="BT1746" s="338" t="s">
        <v>773</v>
      </c>
      <c r="BU1746" s="338" t="s">
        <v>921</v>
      </c>
      <c r="BV1746" s="34"/>
      <c r="BW1746" s="34"/>
      <c r="BX1746" s="34"/>
    </row>
    <row r="1747" spans="1:76" x14ac:dyDescent="0.35">
      <c r="A1747" s="34" t="s">
        <v>329</v>
      </c>
      <c r="B1747" s="34"/>
      <c r="C1747" s="34"/>
      <c r="D1747" s="34"/>
      <c r="E1747" s="338" t="s">
        <v>2628</v>
      </c>
      <c r="F1747" s="338" t="s">
        <v>2629</v>
      </c>
      <c r="G1747" s="40">
        <v>2003</v>
      </c>
      <c r="H1747" s="34"/>
      <c r="I1747" s="34"/>
      <c r="J1747" s="338"/>
      <c r="K1747" s="39" t="s">
        <v>80</v>
      </c>
      <c r="L1747" s="35" t="s">
        <v>1791</v>
      </c>
      <c r="M1747" s="35"/>
      <c r="N1747" s="39" t="s">
        <v>2622</v>
      </c>
      <c r="O1747" s="39" t="s">
        <v>2623</v>
      </c>
      <c r="P1747" s="39" t="s">
        <v>2624</v>
      </c>
      <c r="Q1747" s="39" t="s">
        <v>2625</v>
      </c>
      <c r="R1747" s="35" t="s">
        <v>2626</v>
      </c>
      <c r="S1747" s="35" t="s">
        <v>2626</v>
      </c>
      <c r="T1747" s="35" t="s">
        <v>1800</v>
      </c>
      <c r="U1747" s="39" t="s">
        <v>28</v>
      </c>
      <c r="V1747" s="34" t="s">
        <v>1798</v>
      </c>
      <c r="W1747" s="34" t="s">
        <v>280</v>
      </c>
      <c r="X1747" s="35" t="s">
        <v>327</v>
      </c>
      <c r="Y1747" s="35" t="s">
        <v>559</v>
      </c>
      <c r="Z1747" s="39" t="s">
        <v>239</v>
      </c>
      <c r="AA1747" s="339"/>
      <c r="AB1747" s="339"/>
      <c r="AC1747" s="40">
        <v>96</v>
      </c>
      <c r="AD1747" s="40" t="s">
        <v>240</v>
      </c>
      <c r="AE1747" s="40" t="s">
        <v>508</v>
      </c>
      <c r="AF1747" s="332" t="s">
        <v>240</v>
      </c>
      <c r="AG1747" s="339"/>
      <c r="AH1747" s="339" t="s">
        <v>2634</v>
      </c>
      <c r="AI1747" s="111">
        <v>97</v>
      </c>
      <c r="AJ1747" s="339"/>
      <c r="AK1747" s="114" t="s">
        <v>295</v>
      </c>
      <c r="AL1747" s="336">
        <v>6.6</v>
      </c>
      <c r="AM1747" s="44">
        <v>11.670400000000001</v>
      </c>
      <c r="AN1747" s="111">
        <v>0.3</v>
      </c>
      <c r="AO1747" s="111">
        <v>3</v>
      </c>
      <c r="AP1747" s="111">
        <v>2</v>
      </c>
      <c r="AQ1747" s="111"/>
      <c r="AR1747" s="335" t="s">
        <v>295</v>
      </c>
      <c r="AS1747" s="111" t="s">
        <v>240</v>
      </c>
      <c r="AT1747" s="111" t="s">
        <v>295</v>
      </c>
      <c r="AU1747" s="111" t="s">
        <v>240</v>
      </c>
      <c r="AV1747" s="112" t="s">
        <v>167</v>
      </c>
      <c r="AW1747" s="114"/>
      <c r="AX1747" s="339">
        <v>20</v>
      </c>
      <c r="AY1747" s="334">
        <v>6.6</v>
      </c>
      <c r="AZ1747" s="334" t="s">
        <v>240</v>
      </c>
      <c r="BA1747" s="339">
        <v>284</v>
      </c>
      <c r="BB1747" s="130">
        <v>11.670400000000001</v>
      </c>
      <c r="BC1747" s="114">
        <v>0.3</v>
      </c>
      <c r="BD1747" s="114"/>
      <c r="BE1747" s="334"/>
      <c r="BF1747" s="114">
        <v>0.3</v>
      </c>
      <c r="BG1747" s="339" t="s">
        <v>2007</v>
      </c>
      <c r="BH1747" s="334"/>
      <c r="BI1747" s="334"/>
      <c r="BJ1747" s="112">
        <v>0.01</v>
      </c>
      <c r="BK1747" s="56">
        <v>2.2000000000000002</v>
      </c>
      <c r="BL1747" s="56">
        <v>1.5</v>
      </c>
      <c r="BM1747" s="56">
        <v>3.3</v>
      </c>
      <c r="BN1747" s="56">
        <v>0.26</v>
      </c>
      <c r="BO1747" s="56">
        <v>6</v>
      </c>
      <c r="BP1747" s="223">
        <v>0.24</v>
      </c>
      <c r="BQ1747" s="334">
        <v>200</v>
      </c>
      <c r="BR1747" s="56"/>
      <c r="BS1747" s="339"/>
      <c r="BT1747" s="338" t="s">
        <v>773</v>
      </c>
      <c r="BU1747" s="338" t="s">
        <v>921</v>
      </c>
      <c r="BV1747" s="34"/>
      <c r="BW1747" s="34"/>
      <c r="BX1747" s="34"/>
    </row>
    <row r="1748" spans="1:76" x14ac:dyDescent="0.35">
      <c r="A1748" s="34" t="s">
        <v>329</v>
      </c>
      <c r="B1748" s="34"/>
      <c r="C1748" s="34"/>
      <c r="D1748" s="34"/>
      <c r="E1748" s="338" t="s">
        <v>2628</v>
      </c>
      <c r="F1748" s="338" t="s">
        <v>2629</v>
      </c>
      <c r="G1748" s="40">
        <v>2003</v>
      </c>
      <c r="H1748" s="34"/>
      <c r="I1748" s="34"/>
      <c r="J1748" s="338"/>
      <c r="K1748" s="39" t="s">
        <v>80</v>
      </c>
      <c r="L1748" s="35" t="s">
        <v>1791</v>
      </c>
      <c r="M1748" s="35"/>
      <c r="N1748" s="39" t="s">
        <v>2622</v>
      </c>
      <c r="O1748" s="39" t="s">
        <v>2623</v>
      </c>
      <c r="P1748" s="39" t="s">
        <v>2624</v>
      </c>
      <c r="Q1748" s="39" t="s">
        <v>2625</v>
      </c>
      <c r="R1748" s="35" t="s">
        <v>2626</v>
      </c>
      <c r="S1748" s="35" t="s">
        <v>2626</v>
      </c>
      <c r="T1748" s="35" t="s">
        <v>1800</v>
      </c>
      <c r="U1748" s="39" t="s">
        <v>28</v>
      </c>
      <c r="V1748" s="34" t="s">
        <v>1798</v>
      </c>
      <c r="W1748" s="34" t="s">
        <v>280</v>
      </c>
      <c r="X1748" s="35" t="s">
        <v>327</v>
      </c>
      <c r="Y1748" s="35" t="s">
        <v>559</v>
      </c>
      <c r="Z1748" s="39" t="s">
        <v>239</v>
      </c>
      <c r="AA1748" s="339"/>
      <c r="AB1748" s="339"/>
      <c r="AC1748" s="40">
        <v>96</v>
      </c>
      <c r="AD1748" s="40" t="s">
        <v>240</v>
      </c>
      <c r="AE1748" s="40" t="s">
        <v>508</v>
      </c>
      <c r="AF1748" s="332" t="s">
        <v>240</v>
      </c>
      <c r="AG1748" s="339"/>
      <c r="AH1748" s="339" t="s">
        <v>2635</v>
      </c>
      <c r="AI1748" s="111">
        <v>116</v>
      </c>
      <c r="AJ1748" s="339"/>
      <c r="AK1748" s="114" t="s">
        <v>295</v>
      </c>
      <c r="AL1748" s="336">
        <v>7.3</v>
      </c>
      <c r="AM1748" s="44">
        <v>47.093400000000003</v>
      </c>
      <c r="AN1748" s="111">
        <v>0.3</v>
      </c>
      <c r="AO1748" s="111">
        <v>3</v>
      </c>
      <c r="AP1748" s="111">
        <v>2</v>
      </c>
      <c r="AQ1748" s="111"/>
      <c r="AR1748" s="335" t="s">
        <v>295</v>
      </c>
      <c r="AS1748" s="111" t="s">
        <v>240</v>
      </c>
      <c r="AT1748" s="111" t="s">
        <v>295</v>
      </c>
      <c r="AU1748" s="111" t="s">
        <v>240</v>
      </c>
      <c r="AV1748" s="112" t="s">
        <v>167</v>
      </c>
      <c r="AW1748" s="114"/>
      <c r="AX1748" s="339">
        <v>20</v>
      </c>
      <c r="AY1748" s="334">
        <v>7.3</v>
      </c>
      <c r="AZ1748" s="334" t="s">
        <v>240</v>
      </c>
      <c r="BA1748" s="339">
        <v>182.5</v>
      </c>
      <c r="BB1748" s="130">
        <v>47.093400000000003</v>
      </c>
      <c r="BC1748" s="114">
        <v>0.3</v>
      </c>
      <c r="BD1748" s="114"/>
      <c r="BE1748" s="334"/>
      <c r="BF1748" s="114">
        <v>0.3</v>
      </c>
      <c r="BG1748" s="339" t="s">
        <v>2007</v>
      </c>
      <c r="BH1748" s="334"/>
      <c r="BI1748" s="334"/>
      <c r="BJ1748" s="112">
        <v>0.01</v>
      </c>
      <c r="BK1748" s="56">
        <v>8.8000000000000007</v>
      </c>
      <c r="BL1748" s="56">
        <v>6.1</v>
      </c>
      <c r="BM1748" s="56">
        <v>13.1</v>
      </c>
      <c r="BN1748" s="56">
        <v>1</v>
      </c>
      <c r="BO1748" s="56">
        <v>23.9</v>
      </c>
      <c r="BP1748" s="223">
        <v>0.95</v>
      </c>
      <c r="BQ1748" s="334">
        <v>122.5</v>
      </c>
      <c r="BR1748" s="56"/>
      <c r="BS1748" s="339"/>
      <c r="BT1748" s="338" t="s">
        <v>773</v>
      </c>
      <c r="BU1748" s="338" t="s">
        <v>921</v>
      </c>
      <c r="BV1748" s="34"/>
      <c r="BW1748" s="34"/>
      <c r="BX1748" s="34"/>
    </row>
    <row r="1749" spans="1:76" x14ac:dyDescent="0.35">
      <c r="A1749" s="34" t="s">
        <v>329</v>
      </c>
      <c r="B1749" s="34"/>
      <c r="C1749" s="34"/>
      <c r="D1749" s="34"/>
      <c r="E1749" s="338" t="s">
        <v>2628</v>
      </c>
      <c r="F1749" s="338" t="s">
        <v>2629</v>
      </c>
      <c r="G1749" s="40">
        <v>2003</v>
      </c>
      <c r="H1749" s="34"/>
      <c r="I1749" s="34"/>
      <c r="J1749" s="338"/>
      <c r="K1749" s="39" t="s">
        <v>80</v>
      </c>
      <c r="L1749" s="35" t="s">
        <v>1791</v>
      </c>
      <c r="M1749" s="35"/>
      <c r="N1749" s="39" t="s">
        <v>2622</v>
      </c>
      <c r="O1749" s="39" t="s">
        <v>2623</v>
      </c>
      <c r="P1749" s="39" t="s">
        <v>2624</v>
      </c>
      <c r="Q1749" s="39" t="s">
        <v>2625</v>
      </c>
      <c r="R1749" s="35" t="s">
        <v>2626</v>
      </c>
      <c r="S1749" s="35" t="s">
        <v>2626</v>
      </c>
      <c r="T1749" s="35" t="s">
        <v>1800</v>
      </c>
      <c r="U1749" s="39" t="s">
        <v>28</v>
      </c>
      <c r="V1749" s="34" t="s">
        <v>1798</v>
      </c>
      <c r="W1749" s="34" t="s">
        <v>280</v>
      </c>
      <c r="X1749" s="35" t="s">
        <v>327</v>
      </c>
      <c r="Y1749" s="35" t="s">
        <v>559</v>
      </c>
      <c r="Z1749" s="39" t="s">
        <v>239</v>
      </c>
      <c r="AA1749" s="339"/>
      <c r="AB1749" s="339"/>
      <c r="AC1749" s="40">
        <v>96</v>
      </c>
      <c r="AD1749" s="40" t="s">
        <v>240</v>
      </c>
      <c r="AE1749" s="40" t="s">
        <v>508</v>
      </c>
      <c r="AF1749" s="332" t="s">
        <v>240</v>
      </c>
      <c r="AG1749" s="339"/>
      <c r="AH1749" s="339" t="s">
        <v>2636</v>
      </c>
      <c r="AI1749" s="111">
        <v>239</v>
      </c>
      <c r="AJ1749" s="339"/>
      <c r="AK1749" s="114" t="s">
        <v>295</v>
      </c>
      <c r="AL1749" s="336">
        <v>7.8</v>
      </c>
      <c r="AM1749" s="44">
        <v>187.7997</v>
      </c>
      <c r="AN1749" s="111">
        <v>0.3</v>
      </c>
      <c r="AO1749" s="111">
        <v>3</v>
      </c>
      <c r="AP1749" s="111">
        <v>2</v>
      </c>
      <c r="AQ1749" s="111"/>
      <c r="AR1749" s="335" t="s">
        <v>295</v>
      </c>
      <c r="AS1749" s="111" t="s">
        <v>240</v>
      </c>
      <c r="AT1749" s="111" t="s">
        <v>295</v>
      </c>
      <c r="AU1749" s="111" t="s">
        <v>240</v>
      </c>
      <c r="AV1749" s="112" t="s">
        <v>167</v>
      </c>
      <c r="AW1749" s="114"/>
      <c r="AX1749" s="339">
        <v>20</v>
      </c>
      <c r="AY1749" s="334">
        <v>7.8</v>
      </c>
      <c r="AZ1749" s="334" t="s">
        <v>240</v>
      </c>
      <c r="BA1749" s="339">
        <v>47</v>
      </c>
      <c r="BB1749" s="130">
        <v>187.7997</v>
      </c>
      <c r="BC1749" s="114">
        <v>0.3</v>
      </c>
      <c r="BD1749" s="114"/>
      <c r="BE1749" s="334"/>
      <c r="BF1749" s="114">
        <v>0.3</v>
      </c>
      <c r="BG1749" s="339" t="s">
        <v>2007</v>
      </c>
      <c r="BH1749" s="334"/>
      <c r="BI1749" s="334"/>
      <c r="BJ1749" s="112">
        <v>0.01</v>
      </c>
      <c r="BK1749" s="56">
        <v>35.299999999999997</v>
      </c>
      <c r="BL1749" s="56">
        <v>24.2</v>
      </c>
      <c r="BM1749" s="56">
        <v>52.5</v>
      </c>
      <c r="BN1749" s="56">
        <v>4.2</v>
      </c>
      <c r="BO1749" s="56">
        <v>95.8</v>
      </c>
      <c r="BP1749" s="223">
        <v>3.8</v>
      </c>
      <c r="BQ1749" s="334">
        <v>44.5</v>
      </c>
      <c r="BR1749" s="56"/>
      <c r="BS1749" s="339"/>
      <c r="BT1749" s="338" t="s">
        <v>773</v>
      </c>
      <c r="BU1749" s="338" t="s">
        <v>921</v>
      </c>
      <c r="BV1749" s="34"/>
      <c r="BW1749" s="34"/>
      <c r="BX1749" s="34"/>
    </row>
    <row r="1750" spans="1:76" x14ac:dyDescent="0.35">
      <c r="A1750" s="34" t="s">
        <v>329</v>
      </c>
      <c r="B1750" s="34"/>
      <c r="C1750" s="34"/>
      <c r="D1750" s="34"/>
      <c r="E1750" s="338" t="s">
        <v>2628</v>
      </c>
      <c r="F1750" s="338" t="s">
        <v>2629</v>
      </c>
      <c r="G1750" s="40">
        <v>2003</v>
      </c>
      <c r="H1750" s="34"/>
      <c r="I1750" s="34"/>
      <c r="J1750" s="338"/>
      <c r="K1750" s="39" t="s">
        <v>80</v>
      </c>
      <c r="L1750" s="35" t="s">
        <v>1791</v>
      </c>
      <c r="M1750" s="35"/>
      <c r="N1750" s="39" t="s">
        <v>2622</v>
      </c>
      <c r="O1750" s="39" t="s">
        <v>2623</v>
      </c>
      <c r="P1750" s="39" t="s">
        <v>2624</v>
      </c>
      <c r="Q1750" s="39" t="s">
        <v>2625</v>
      </c>
      <c r="R1750" s="35" t="s">
        <v>2626</v>
      </c>
      <c r="S1750" s="35" t="s">
        <v>2626</v>
      </c>
      <c r="T1750" s="35" t="s">
        <v>1800</v>
      </c>
      <c r="U1750" s="39" t="s">
        <v>28</v>
      </c>
      <c r="V1750" s="34" t="s">
        <v>1798</v>
      </c>
      <c r="W1750" s="34" t="s">
        <v>280</v>
      </c>
      <c r="X1750" s="35" t="s">
        <v>327</v>
      </c>
      <c r="Y1750" s="35" t="s">
        <v>559</v>
      </c>
      <c r="Z1750" s="39" t="s">
        <v>239</v>
      </c>
      <c r="AA1750" s="339"/>
      <c r="AB1750" s="339"/>
      <c r="AC1750" s="40">
        <v>96</v>
      </c>
      <c r="AD1750" s="40" t="s">
        <v>240</v>
      </c>
      <c r="AE1750" s="40" t="s">
        <v>508</v>
      </c>
      <c r="AF1750" s="332" t="s">
        <v>240</v>
      </c>
      <c r="AG1750" s="339"/>
      <c r="AH1750" s="339" t="s">
        <v>2637</v>
      </c>
      <c r="AI1750" s="111">
        <v>615</v>
      </c>
      <c r="AJ1750" s="339"/>
      <c r="AK1750" s="114" t="s">
        <v>295</v>
      </c>
      <c r="AL1750" s="336">
        <v>8.1999999999999993</v>
      </c>
      <c r="AM1750" s="44">
        <v>376.26089999999999</v>
      </c>
      <c r="AN1750" s="111">
        <v>0.3</v>
      </c>
      <c r="AO1750" s="111">
        <v>3</v>
      </c>
      <c r="AP1750" s="111">
        <v>2</v>
      </c>
      <c r="AQ1750" s="111"/>
      <c r="AR1750" s="335" t="s">
        <v>295</v>
      </c>
      <c r="AS1750" s="111" t="s">
        <v>240</v>
      </c>
      <c r="AT1750" s="111" t="s">
        <v>295</v>
      </c>
      <c r="AU1750" s="111" t="s">
        <v>240</v>
      </c>
      <c r="AV1750" s="112" t="s">
        <v>167</v>
      </c>
      <c r="AW1750" s="114"/>
      <c r="AX1750" s="339">
        <v>20</v>
      </c>
      <c r="AY1750" s="334">
        <v>8.1999999999999993</v>
      </c>
      <c r="AZ1750" s="334" t="s">
        <v>240</v>
      </c>
      <c r="BA1750" s="339">
        <v>24.7</v>
      </c>
      <c r="BB1750" s="130">
        <v>376.26089999999999</v>
      </c>
      <c r="BC1750" s="114">
        <v>0.3</v>
      </c>
      <c r="BD1750" s="114"/>
      <c r="BE1750" s="334"/>
      <c r="BF1750" s="114">
        <v>0.3</v>
      </c>
      <c r="BG1750" s="339" t="s">
        <v>2007</v>
      </c>
      <c r="BH1750" s="334"/>
      <c r="BI1750" s="334"/>
      <c r="BJ1750" s="112">
        <v>0.01</v>
      </c>
      <c r="BK1750" s="56">
        <v>70.7</v>
      </c>
      <c r="BL1750" s="56">
        <v>48.5</v>
      </c>
      <c r="BM1750" s="56">
        <v>105.1</v>
      </c>
      <c r="BN1750" s="56">
        <v>8.4</v>
      </c>
      <c r="BO1750" s="56">
        <v>191.5</v>
      </c>
      <c r="BP1750" s="223">
        <v>7.6</v>
      </c>
      <c r="BQ1750" s="334">
        <v>27.2</v>
      </c>
      <c r="BR1750" s="56"/>
      <c r="BS1750" s="339"/>
      <c r="BT1750" s="338" t="s">
        <v>773</v>
      </c>
      <c r="BU1750" s="338" t="s">
        <v>921</v>
      </c>
      <c r="BV1750" s="34"/>
      <c r="BW1750" s="34"/>
      <c r="BX1750" s="34"/>
    </row>
    <row r="1751" spans="1:76" x14ac:dyDescent="0.35">
      <c r="A1751" s="337" t="s">
        <v>1201</v>
      </c>
      <c r="B1751" s="337"/>
      <c r="C1751" s="39">
        <v>1146748</v>
      </c>
      <c r="D1751" s="39">
        <v>111309</v>
      </c>
      <c r="E1751" s="39" t="s">
        <v>725</v>
      </c>
      <c r="F1751" s="39" t="s">
        <v>726</v>
      </c>
      <c r="G1751" s="39">
        <v>1983</v>
      </c>
      <c r="H1751" s="39" t="s">
        <v>727</v>
      </c>
      <c r="I1751" s="39" t="s">
        <v>728</v>
      </c>
      <c r="J1751" s="39" t="s">
        <v>502</v>
      </c>
      <c r="K1751" s="39" t="s">
        <v>80</v>
      </c>
      <c r="L1751" s="39" t="s">
        <v>119</v>
      </c>
      <c r="N1751" s="39" t="s">
        <v>687</v>
      </c>
      <c r="O1751" s="39" t="s">
        <v>688</v>
      </c>
      <c r="P1751" s="39" t="s">
        <v>1647</v>
      </c>
      <c r="Q1751" s="39" t="s">
        <v>2638</v>
      </c>
      <c r="R1751" s="39" t="s">
        <v>2639</v>
      </c>
      <c r="S1751" s="39" t="s">
        <v>2639</v>
      </c>
      <c r="T1751" s="39" t="s">
        <v>2640</v>
      </c>
      <c r="U1751" s="39" t="s">
        <v>28</v>
      </c>
      <c r="V1751" s="39" t="s">
        <v>307</v>
      </c>
      <c r="W1751" s="34" t="s">
        <v>280</v>
      </c>
      <c r="Y1751" s="39" t="s">
        <v>497</v>
      </c>
      <c r="Z1751" s="39" t="s">
        <v>239</v>
      </c>
      <c r="AA1751" s="39" t="s">
        <v>239</v>
      </c>
      <c r="AB1751" s="39">
        <v>2</v>
      </c>
      <c r="AC1751" s="332">
        <f>AB1751*24</f>
        <v>48</v>
      </c>
      <c r="AD1751" s="332" t="s">
        <v>240</v>
      </c>
      <c r="AE1751" s="332" t="s">
        <v>508</v>
      </c>
      <c r="AF1751" s="332" t="s">
        <v>240</v>
      </c>
      <c r="AG1751" s="39" t="s">
        <v>631</v>
      </c>
      <c r="AH1751" s="39" t="s">
        <v>2641</v>
      </c>
      <c r="AI1751" s="111" t="s">
        <v>2641</v>
      </c>
      <c r="AL1751" s="336">
        <v>7.5</v>
      </c>
      <c r="AM1751" s="44">
        <v>54</v>
      </c>
      <c r="AN1751" s="111"/>
      <c r="AO1751" s="111">
        <v>4</v>
      </c>
      <c r="AP1751" s="111">
        <v>2</v>
      </c>
      <c r="AQ1751" s="111" t="s">
        <v>735</v>
      </c>
      <c r="AR1751" s="335" t="s">
        <v>295</v>
      </c>
      <c r="AS1751" s="111" t="s">
        <v>295</v>
      </c>
      <c r="AT1751" s="111" t="s">
        <v>295</v>
      </c>
      <c r="AU1751" s="111"/>
      <c r="AV1751" s="39" t="s">
        <v>338</v>
      </c>
      <c r="AW1751" s="39" t="s">
        <v>736</v>
      </c>
      <c r="AX1751" s="39">
        <v>24</v>
      </c>
      <c r="AY1751" s="34" t="s">
        <v>737</v>
      </c>
      <c r="AZ1751" s="334" t="s">
        <v>240</v>
      </c>
      <c r="BA1751" s="34" t="s">
        <v>738</v>
      </c>
      <c r="BD1751" s="39" t="s">
        <v>496</v>
      </c>
      <c r="BH1751" s="39" t="s">
        <v>497</v>
      </c>
      <c r="BI1751" s="39" t="s">
        <v>739</v>
      </c>
      <c r="BO1751" s="39" t="s">
        <v>644</v>
      </c>
      <c r="BP1751" s="107" t="s">
        <v>644</v>
      </c>
      <c r="BQ1751" s="39" t="s">
        <v>497</v>
      </c>
      <c r="BR1751" s="53"/>
      <c r="BS1751" s="53"/>
      <c r="BT1751" s="53"/>
      <c r="BU1751" s="53"/>
      <c r="BV1751" s="39" t="s">
        <v>638</v>
      </c>
      <c r="BX1751" s="39" t="s">
        <v>741</v>
      </c>
    </row>
    <row r="1752" spans="1:76" x14ac:dyDescent="0.35">
      <c r="E1752" s="39" t="s">
        <v>311</v>
      </c>
      <c r="F1752" s="39" t="s">
        <v>700</v>
      </c>
      <c r="G1752" s="39">
        <v>2007</v>
      </c>
      <c r="H1752" s="39" t="s">
        <v>701</v>
      </c>
      <c r="I1752" s="39" t="s">
        <v>702</v>
      </c>
      <c r="K1752" s="39" t="s">
        <v>80</v>
      </c>
      <c r="L1752" s="39" t="s">
        <v>119</v>
      </c>
      <c r="N1752" s="39" t="s">
        <v>687</v>
      </c>
      <c r="O1752" s="39" t="s">
        <v>688</v>
      </c>
      <c r="P1752" s="39" t="s">
        <v>689</v>
      </c>
      <c r="Q1752" s="39" t="s">
        <v>2642</v>
      </c>
      <c r="R1752" s="39" t="s">
        <v>2643</v>
      </c>
      <c r="S1752" s="39" t="s">
        <v>2643</v>
      </c>
      <c r="T1752" s="39" t="s">
        <v>2644</v>
      </c>
      <c r="U1752" s="39" t="s">
        <v>28</v>
      </c>
      <c r="V1752" s="39" t="s">
        <v>307</v>
      </c>
      <c r="W1752" s="34" t="s">
        <v>280</v>
      </c>
      <c r="X1752" s="39" t="s">
        <v>693</v>
      </c>
      <c r="Z1752" s="39" t="s">
        <v>239</v>
      </c>
      <c r="AA1752" s="39" t="s">
        <v>703</v>
      </c>
      <c r="AB1752" s="39">
        <v>1</v>
      </c>
      <c r="AC1752" s="332">
        <f>AB1752*24</f>
        <v>24</v>
      </c>
      <c r="AD1752" s="332" t="s">
        <v>240</v>
      </c>
      <c r="AE1752" s="332" t="s">
        <v>477</v>
      </c>
      <c r="AF1752" s="332" t="s">
        <v>240</v>
      </c>
      <c r="AG1752" s="39" t="s">
        <v>478</v>
      </c>
      <c r="AH1752" s="39">
        <v>10</v>
      </c>
      <c r="AI1752" s="111">
        <v>10</v>
      </c>
      <c r="AL1752" s="336">
        <v>8.4</v>
      </c>
      <c r="AM1752" s="44">
        <v>177</v>
      </c>
      <c r="AN1752" s="111">
        <v>0.3</v>
      </c>
      <c r="AO1752" s="111">
        <v>2</v>
      </c>
      <c r="AP1752" s="111">
        <v>2</v>
      </c>
      <c r="AQ1752" s="111" t="s">
        <v>704</v>
      </c>
      <c r="AR1752" s="335" t="s">
        <v>295</v>
      </c>
      <c r="AS1752" s="111" t="s">
        <v>295</v>
      </c>
      <c r="AT1752" s="111" t="s">
        <v>295</v>
      </c>
      <c r="AU1752" s="111"/>
      <c r="AW1752" s="39" t="s">
        <v>705</v>
      </c>
      <c r="AY1752" s="39">
        <v>8.4</v>
      </c>
      <c r="AZ1752" s="334" t="s">
        <v>240</v>
      </c>
      <c r="BA1752" s="39">
        <v>177</v>
      </c>
      <c r="BD1752" s="39" t="s">
        <v>496</v>
      </c>
      <c r="BG1752" s="39" t="s">
        <v>706</v>
      </c>
      <c r="BH1752" s="39">
        <v>589</v>
      </c>
      <c r="BQ1752" s="39">
        <v>121</v>
      </c>
      <c r="BR1752" s="53"/>
      <c r="BS1752" s="53"/>
      <c r="BT1752" s="53"/>
      <c r="BU1752" s="53"/>
    </row>
    <row r="1753" spans="1:76" x14ac:dyDescent="0.35">
      <c r="C1753" s="39">
        <v>1296557</v>
      </c>
      <c r="D1753" s="39">
        <v>751854</v>
      </c>
      <c r="E1753" s="39" t="s">
        <v>683</v>
      </c>
      <c r="F1753" s="39" t="s">
        <v>684</v>
      </c>
      <c r="G1753" s="39">
        <v>2008</v>
      </c>
      <c r="H1753" s="39" t="s">
        <v>685</v>
      </c>
      <c r="I1753" s="39" t="s">
        <v>686</v>
      </c>
      <c r="J1753" s="39" t="s">
        <v>502</v>
      </c>
      <c r="K1753" s="39" t="s">
        <v>80</v>
      </c>
      <c r="L1753" s="39" t="s">
        <v>119</v>
      </c>
      <c r="N1753" s="39" t="s">
        <v>687</v>
      </c>
      <c r="O1753" s="39" t="s">
        <v>688</v>
      </c>
      <c r="P1753" s="39" t="s">
        <v>689</v>
      </c>
      <c r="Q1753" s="39" t="s">
        <v>2645</v>
      </c>
      <c r="R1753" s="39" t="s">
        <v>2646</v>
      </c>
      <c r="S1753" s="39" t="s">
        <v>2646</v>
      </c>
      <c r="T1753" s="39" t="s">
        <v>2647</v>
      </c>
      <c r="U1753" s="39" t="s">
        <v>28</v>
      </c>
      <c r="V1753" s="39" t="s">
        <v>307</v>
      </c>
      <c r="W1753" s="34" t="s">
        <v>280</v>
      </c>
      <c r="X1753" s="39" t="s">
        <v>693</v>
      </c>
      <c r="Y1753" s="39" t="s">
        <v>497</v>
      </c>
      <c r="Z1753" s="39" t="s">
        <v>239</v>
      </c>
      <c r="AA1753" s="39" t="s">
        <v>239</v>
      </c>
      <c r="AB1753" s="39">
        <v>1</v>
      </c>
      <c r="AC1753" s="332">
        <f>AB1753*24</f>
        <v>24</v>
      </c>
      <c r="AD1753" s="332" t="s">
        <v>240</v>
      </c>
      <c r="AE1753" s="332" t="s">
        <v>477</v>
      </c>
      <c r="AF1753" s="332" t="s">
        <v>240</v>
      </c>
      <c r="AG1753" s="39" t="s">
        <v>478</v>
      </c>
      <c r="AH1753" s="39" t="s">
        <v>1229</v>
      </c>
      <c r="AI1753" s="111">
        <v>6.9</v>
      </c>
      <c r="AL1753" s="336">
        <v>7.6</v>
      </c>
      <c r="AM1753" s="44">
        <v>48</v>
      </c>
      <c r="AN1753" s="111">
        <v>0.2</v>
      </c>
      <c r="AO1753" s="111">
        <f>IF(AP1753=1,1,"xx")</f>
        <v>1</v>
      </c>
      <c r="AP1753" s="111">
        <v>1</v>
      </c>
      <c r="AQ1753" s="111"/>
      <c r="AR1753" s="335" t="s">
        <v>295</v>
      </c>
      <c r="AS1753" s="111" t="s">
        <v>295</v>
      </c>
      <c r="AT1753" s="111" t="s">
        <v>295</v>
      </c>
      <c r="AU1753" s="111"/>
      <c r="AV1753" s="39" t="s">
        <v>481</v>
      </c>
      <c r="AW1753" s="39" t="s">
        <v>695</v>
      </c>
      <c r="AX1753" s="39" t="s">
        <v>696</v>
      </c>
      <c r="AY1753" s="39" t="s">
        <v>697</v>
      </c>
      <c r="AZ1753" s="334" t="s">
        <v>240</v>
      </c>
      <c r="BA1753" s="39" t="s">
        <v>698</v>
      </c>
      <c r="BC1753" s="39">
        <v>0.2</v>
      </c>
      <c r="BD1753" s="39" t="s">
        <v>485</v>
      </c>
      <c r="BH1753" s="39" t="s">
        <v>497</v>
      </c>
      <c r="BI1753" s="39" t="s">
        <v>497</v>
      </c>
      <c r="BL1753" s="39" t="s">
        <v>854</v>
      </c>
      <c r="BM1753" s="39" t="s">
        <v>497</v>
      </c>
      <c r="BN1753" s="39" t="s">
        <v>497</v>
      </c>
      <c r="BO1753" s="39" t="s">
        <v>644</v>
      </c>
      <c r="BP1753" s="107" t="s">
        <v>644</v>
      </c>
      <c r="BQ1753" s="39" t="s">
        <v>699</v>
      </c>
      <c r="BR1753" s="53"/>
      <c r="BS1753" s="53"/>
      <c r="BT1753" s="53"/>
      <c r="BU1753" s="53"/>
      <c r="BV1753" s="39" t="s">
        <v>489</v>
      </c>
      <c r="BX1753" s="39" t="s">
        <v>695</v>
      </c>
    </row>
    <row r="1754" spans="1:76" x14ac:dyDescent="0.35">
      <c r="E1754" s="39" t="s">
        <v>311</v>
      </c>
      <c r="F1754" s="39" t="s">
        <v>700</v>
      </c>
      <c r="G1754" s="39">
        <v>2007</v>
      </c>
      <c r="H1754" s="39" t="s">
        <v>701</v>
      </c>
      <c r="I1754" s="39" t="s">
        <v>702</v>
      </c>
      <c r="K1754" s="39" t="s">
        <v>80</v>
      </c>
      <c r="L1754" s="39" t="s">
        <v>119</v>
      </c>
      <c r="N1754" s="39" t="s">
        <v>687</v>
      </c>
      <c r="O1754" s="39" t="s">
        <v>688</v>
      </c>
      <c r="P1754" s="39" t="s">
        <v>689</v>
      </c>
      <c r="Q1754" s="39" t="s">
        <v>2645</v>
      </c>
      <c r="R1754" s="39" t="s">
        <v>336</v>
      </c>
      <c r="S1754" s="39" t="s">
        <v>336</v>
      </c>
      <c r="T1754" s="39" t="s">
        <v>2648</v>
      </c>
      <c r="U1754" s="39" t="s">
        <v>28</v>
      </c>
      <c r="V1754" s="39" t="s">
        <v>307</v>
      </c>
      <c r="W1754" s="34" t="s">
        <v>280</v>
      </c>
      <c r="X1754" s="39" t="s">
        <v>693</v>
      </c>
      <c r="Z1754" s="39" t="s">
        <v>239</v>
      </c>
      <c r="AA1754" s="39" t="s">
        <v>703</v>
      </c>
      <c r="AB1754" s="39">
        <v>1</v>
      </c>
      <c r="AC1754" s="332">
        <v>24</v>
      </c>
      <c r="AD1754" s="332" t="s">
        <v>240</v>
      </c>
      <c r="AE1754" s="332" t="s">
        <v>477</v>
      </c>
      <c r="AF1754" s="332" t="s">
        <v>240</v>
      </c>
      <c r="AG1754" s="39" t="s">
        <v>478</v>
      </c>
      <c r="AH1754" s="39">
        <v>37</v>
      </c>
      <c r="AI1754" s="111">
        <v>37</v>
      </c>
      <c r="AL1754" s="336">
        <v>8.4</v>
      </c>
      <c r="AM1754" s="44">
        <v>177</v>
      </c>
      <c r="AN1754" s="111">
        <v>0.3</v>
      </c>
      <c r="AO1754" s="111">
        <v>2</v>
      </c>
      <c r="AP1754" s="111">
        <v>2</v>
      </c>
      <c r="AQ1754" s="111" t="s">
        <v>704</v>
      </c>
      <c r="AR1754" s="335" t="s">
        <v>295</v>
      </c>
      <c r="AS1754" s="111" t="s">
        <v>295</v>
      </c>
      <c r="AT1754" s="111" t="s">
        <v>295</v>
      </c>
      <c r="AU1754" s="111"/>
      <c r="AW1754" s="39" t="s">
        <v>705</v>
      </c>
      <c r="AY1754" s="39">
        <v>8.4</v>
      </c>
      <c r="AZ1754" s="334" t="s">
        <v>240</v>
      </c>
      <c r="BA1754" s="39">
        <v>177</v>
      </c>
      <c r="BD1754" s="39" t="s">
        <v>496</v>
      </c>
      <c r="BG1754" s="39" t="s">
        <v>706</v>
      </c>
      <c r="BH1754" s="39">
        <v>589</v>
      </c>
      <c r="BQ1754" s="39">
        <v>121</v>
      </c>
      <c r="BR1754" s="53"/>
      <c r="BS1754" s="53"/>
      <c r="BT1754" s="53"/>
      <c r="BU1754" s="53"/>
    </row>
    <row r="1755" spans="1:76" x14ac:dyDescent="0.35">
      <c r="E1755" s="39" t="s">
        <v>311</v>
      </c>
      <c r="F1755" s="39" t="s">
        <v>700</v>
      </c>
      <c r="G1755" s="39">
        <v>2007</v>
      </c>
      <c r="H1755" s="39" t="s">
        <v>701</v>
      </c>
      <c r="I1755" s="39" t="s">
        <v>702</v>
      </c>
      <c r="K1755" s="39" t="s">
        <v>80</v>
      </c>
      <c r="L1755" s="39" t="s">
        <v>119</v>
      </c>
      <c r="N1755" s="39" t="s">
        <v>687</v>
      </c>
      <c r="O1755" s="39" t="s">
        <v>688</v>
      </c>
      <c r="P1755" s="39" t="s">
        <v>689</v>
      </c>
      <c r="Q1755" s="39" t="s">
        <v>2645</v>
      </c>
      <c r="R1755" s="39" t="s">
        <v>336</v>
      </c>
      <c r="S1755" s="39" t="s">
        <v>336</v>
      </c>
      <c r="T1755" s="39" t="s">
        <v>2648</v>
      </c>
      <c r="U1755" s="39" t="s">
        <v>28</v>
      </c>
      <c r="V1755" s="39" t="s">
        <v>307</v>
      </c>
      <c r="W1755" s="34" t="s">
        <v>280</v>
      </c>
      <c r="X1755" s="39" t="s">
        <v>281</v>
      </c>
      <c r="Y1755" s="39" t="s">
        <v>1516</v>
      </c>
      <c r="Z1755" s="39" t="s">
        <v>239</v>
      </c>
      <c r="AA1755" s="39" t="s">
        <v>703</v>
      </c>
      <c r="AB1755" s="39">
        <v>4</v>
      </c>
      <c r="AC1755" s="332">
        <f t="shared" ref="AC1755:AC1763" si="72">AB1755*24</f>
        <v>96</v>
      </c>
      <c r="AD1755" s="332" t="s">
        <v>240</v>
      </c>
      <c r="AE1755" s="332" t="s">
        <v>477</v>
      </c>
      <c r="AF1755" s="332" t="s">
        <v>240</v>
      </c>
      <c r="AG1755" s="39" t="s">
        <v>478</v>
      </c>
      <c r="AH1755" s="39">
        <v>17</v>
      </c>
      <c r="AI1755" s="39">
        <v>17</v>
      </c>
      <c r="AL1755" s="336">
        <v>8.5</v>
      </c>
      <c r="AM1755" s="44">
        <v>177</v>
      </c>
      <c r="AN1755" s="111">
        <v>0.3</v>
      </c>
      <c r="AO1755" s="111">
        <v>2</v>
      </c>
      <c r="AP1755" s="111">
        <v>2</v>
      </c>
      <c r="AQ1755" s="111" t="s">
        <v>704</v>
      </c>
      <c r="AR1755" s="335" t="s">
        <v>295</v>
      </c>
      <c r="AS1755" s="111" t="s">
        <v>295</v>
      </c>
      <c r="AT1755" s="111" t="s">
        <v>295</v>
      </c>
      <c r="AU1755" s="111"/>
      <c r="AW1755" s="39" t="s">
        <v>705</v>
      </c>
      <c r="AY1755" s="39">
        <v>8.5</v>
      </c>
      <c r="AZ1755" s="334" t="s">
        <v>240</v>
      </c>
      <c r="BA1755" s="39">
        <v>177</v>
      </c>
      <c r="BD1755" s="39" t="s">
        <v>496</v>
      </c>
      <c r="BG1755" s="39" t="s">
        <v>706</v>
      </c>
      <c r="BH1755" s="39">
        <v>604</v>
      </c>
      <c r="BQ1755" s="39">
        <v>126</v>
      </c>
      <c r="BR1755" s="53"/>
      <c r="BS1755" s="53"/>
      <c r="BT1755" s="53"/>
      <c r="BU1755" s="53"/>
    </row>
    <row r="1756" spans="1:76" x14ac:dyDescent="0.35">
      <c r="E1756" s="39" t="s">
        <v>311</v>
      </c>
      <c r="F1756" s="39" t="s">
        <v>700</v>
      </c>
      <c r="G1756" s="39">
        <v>2007</v>
      </c>
      <c r="H1756" s="39" t="s">
        <v>701</v>
      </c>
      <c r="I1756" s="39" t="s">
        <v>702</v>
      </c>
      <c r="K1756" s="39" t="s">
        <v>80</v>
      </c>
      <c r="L1756" s="39" t="s">
        <v>119</v>
      </c>
      <c r="N1756" s="39" t="s">
        <v>687</v>
      </c>
      <c r="O1756" s="39" t="s">
        <v>688</v>
      </c>
      <c r="P1756" s="39" t="s">
        <v>689</v>
      </c>
      <c r="Q1756" s="39" t="s">
        <v>2645</v>
      </c>
      <c r="R1756" s="39" t="s">
        <v>336</v>
      </c>
      <c r="S1756" s="39" t="s">
        <v>336</v>
      </c>
      <c r="T1756" s="39" t="s">
        <v>2648</v>
      </c>
      <c r="U1756" s="39" t="s">
        <v>28</v>
      </c>
      <c r="V1756" s="39" t="s">
        <v>307</v>
      </c>
      <c r="W1756" s="34" t="s">
        <v>280</v>
      </c>
      <c r="X1756" s="39" t="s">
        <v>281</v>
      </c>
      <c r="Y1756" s="39" t="s">
        <v>2649</v>
      </c>
      <c r="Z1756" s="39" t="s">
        <v>239</v>
      </c>
      <c r="AA1756" s="39" t="s">
        <v>703</v>
      </c>
      <c r="AB1756" s="39">
        <v>4</v>
      </c>
      <c r="AC1756" s="332">
        <f t="shared" si="72"/>
        <v>96</v>
      </c>
      <c r="AD1756" s="332" t="s">
        <v>240</v>
      </c>
      <c r="AE1756" s="332" t="s">
        <v>477</v>
      </c>
      <c r="AF1756" s="332" t="s">
        <v>240</v>
      </c>
      <c r="AG1756" s="39" t="s">
        <v>478</v>
      </c>
      <c r="AH1756" s="39">
        <v>33</v>
      </c>
      <c r="AI1756" s="39">
        <v>33</v>
      </c>
      <c r="AL1756" s="336">
        <v>8.5</v>
      </c>
      <c r="AM1756" s="44">
        <v>177</v>
      </c>
      <c r="AN1756" s="111">
        <v>0.3</v>
      </c>
      <c r="AO1756" s="111">
        <v>2</v>
      </c>
      <c r="AP1756" s="111">
        <v>2</v>
      </c>
      <c r="AQ1756" s="111" t="s">
        <v>704</v>
      </c>
      <c r="AR1756" s="335" t="s">
        <v>295</v>
      </c>
      <c r="AS1756" s="111" t="s">
        <v>295</v>
      </c>
      <c r="AT1756" s="111" t="s">
        <v>295</v>
      </c>
      <c r="AU1756" s="111"/>
      <c r="AW1756" s="39" t="s">
        <v>705</v>
      </c>
      <c r="AY1756" s="39">
        <v>8.5</v>
      </c>
      <c r="AZ1756" s="334" t="s">
        <v>240</v>
      </c>
      <c r="BA1756" s="39">
        <v>177</v>
      </c>
      <c r="BD1756" s="39" t="s">
        <v>496</v>
      </c>
      <c r="BG1756" s="39" t="s">
        <v>706</v>
      </c>
      <c r="BH1756" s="39">
        <v>604</v>
      </c>
      <c r="BQ1756" s="39">
        <v>126</v>
      </c>
      <c r="BR1756" s="53"/>
      <c r="BS1756" s="53"/>
      <c r="BT1756" s="53"/>
      <c r="BU1756" s="53"/>
    </row>
    <row r="1757" spans="1:76" x14ac:dyDescent="0.35">
      <c r="E1757" s="39" t="s">
        <v>311</v>
      </c>
      <c r="F1757" s="39" t="s">
        <v>700</v>
      </c>
      <c r="G1757" s="39">
        <v>2007</v>
      </c>
      <c r="H1757" s="39" t="s">
        <v>701</v>
      </c>
      <c r="I1757" s="39" t="s">
        <v>702</v>
      </c>
      <c r="K1757" s="39" t="s">
        <v>80</v>
      </c>
      <c r="L1757" s="39" t="s">
        <v>119</v>
      </c>
      <c r="N1757" s="39" t="s">
        <v>687</v>
      </c>
      <c r="O1757" s="39" t="s">
        <v>688</v>
      </c>
      <c r="P1757" s="39" t="s">
        <v>689</v>
      </c>
      <c r="Q1757" s="39" t="s">
        <v>2645</v>
      </c>
      <c r="R1757" s="39" t="s">
        <v>336</v>
      </c>
      <c r="S1757" s="39" t="s">
        <v>336</v>
      </c>
      <c r="T1757" s="39" t="s">
        <v>2648</v>
      </c>
      <c r="U1757" s="39" t="s">
        <v>28</v>
      </c>
      <c r="V1757" s="39" t="s">
        <v>307</v>
      </c>
      <c r="W1757" s="34" t="s">
        <v>280</v>
      </c>
      <c r="X1757" s="39" t="s">
        <v>281</v>
      </c>
      <c r="Y1757" s="39" t="s">
        <v>2649</v>
      </c>
      <c r="Z1757" s="39" t="s">
        <v>239</v>
      </c>
      <c r="AA1757" s="39" t="s">
        <v>703</v>
      </c>
      <c r="AB1757" s="39">
        <v>4</v>
      </c>
      <c r="AC1757" s="332">
        <f t="shared" si="72"/>
        <v>96</v>
      </c>
      <c r="AD1757" s="332" t="s">
        <v>240</v>
      </c>
      <c r="AE1757" s="332" t="s">
        <v>477</v>
      </c>
      <c r="AF1757" s="332" t="s">
        <v>240</v>
      </c>
      <c r="AG1757" s="39" t="s">
        <v>478</v>
      </c>
      <c r="AH1757" s="39">
        <v>24</v>
      </c>
      <c r="AI1757" s="39">
        <v>24</v>
      </c>
      <c r="AL1757" s="336">
        <v>8.5</v>
      </c>
      <c r="AM1757" s="44">
        <v>177</v>
      </c>
      <c r="AN1757" s="111">
        <v>0.3</v>
      </c>
      <c r="AO1757" s="111">
        <v>2</v>
      </c>
      <c r="AP1757" s="111">
        <v>2</v>
      </c>
      <c r="AQ1757" s="111" t="s">
        <v>704</v>
      </c>
      <c r="AR1757" s="335" t="s">
        <v>295</v>
      </c>
      <c r="AS1757" s="111" t="s">
        <v>295</v>
      </c>
      <c r="AT1757" s="111" t="s">
        <v>295</v>
      </c>
      <c r="AU1757" s="111"/>
      <c r="AW1757" s="39" t="s">
        <v>705</v>
      </c>
      <c r="AY1757" s="39">
        <v>8.5</v>
      </c>
      <c r="AZ1757" s="334" t="s">
        <v>240</v>
      </c>
      <c r="BA1757" s="39">
        <v>177</v>
      </c>
      <c r="BD1757" s="39" t="s">
        <v>496</v>
      </c>
      <c r="BG1757" s="39" t="s">
        <v>706</v>
      </c>
      <c r="BH1757" s="39">
        <v>604</v>
      </c>
      <c r="BQ1757" s="39">
        <v>126</v>
      </c>
      <c r="BR1757" s="53"/>
      <c r="BS1757" s="53"/>
      <c r="BT1757" s="53"/>
      <c r="BU1757" s="53"/>
    </row>
    <row r="1758" spans="1:76" ht="15.75" customHeight="1" x14ac:dyDescent="0.35">
      <c r="E1758" s="39" t="s">
        <v>311</v>
      </c>
      <c r="F1758" s="39" t="s">
        <v>700</v>
      </c>
      <c r="G1758" s="39">
        <v>2007</v>
      </c>
      <c r="H1758" s="39" t="s">
        <v>701</v>
      </c>
      <c r="I1758" s="39" t="s">
        <v>702</v>
      </c>
      <c r="K1758" s="39" t="s">
        <v>80</v>
      </c>
      <c r="L1758" s="39" t="s">
        <v>119</v>
      </c>
      <c r="N1758" s="39" t="s">
        <v>687</v>
      </c>
      <c r="O1758" s="39" t="s">
        <v>688</v>
      </c>
      <c r="P1758" s="39" t="s">
        <v>689</v>
      </c>
      <c r="Q1758" s="39" t="s">
        <v>2645</v>
      </c>
      <c r="R1758" s="39" t="s">
        <v>336</v>
      </c>
      <c r="S1758" s="39" t="s">
        <v>336</v>
      </c>
      <c r="T1758" s="39" t="s">
        <v>2648</v>
      </c>
      <c r="U1758" s="39" t="s">
        <v>28</v>
      </c>
      <c r="V1758" s="39" t="s">
        <v>307</v>
      </c>
      <c r="W1758" s="34" t="s">
        <v>280</v>
      </c>
      <c r="X1758" s="39" t="s">
        <v>281</v>
      </c>
      <c r="Y1758" s="39" t="s">
        <v>2649</v>
      </c>
      <c r="Z1758" s="39" t="s">
        <v>239</v>
      </c>
      <c r="AA1758" s="39" t="s">
        <v>703</v>
      </c>
      <c r="AB1758" s="39">
        <v>4</v>
      </c>
      <c r="AC1758" s="332">
        <f t="shared" si="72"/>
        <v>96</v>
      </c>
      <c r="AD1758" s="332" t="s">
        <v>240</v>
      </c>
      <c r="AE1758" s="332" t="s">
        <v>477</v>
      </c>
      <c r="AF1758" s="332" t="s">
        <v>240</v>
      </c>
      <c r="AG1758" s="39" t="s">
        <v>478</v>
      </c>
      <c r="AH1758" s="39" t="s">
        <v>2650</v>
      </c>
      <c r="AI1758" s="39" t="s">
        <v>2650</v>
      </c>
      <c r="AL1758" s="336">
        <v>8.5</v>
      </c>
      <c r="AM1758" s="44">
        <v>177</v>
      </c>
      <c r="AN1758" s="111">
        <v>0.3</v>
      </c>
      <c r="AO1758" s="111">
        <v>2</v>
      </c>
      <c r="AP1758" s="111">
        <v>2</v>
      </c>
      <c r="AQ1758" s="111" t="s">
        <v>704</v>
      </c>
      <c r="AR1758" s="335" t="s">
        <v>295</v>
      </c>
      <c r="AS1758" s="111" t="s">
        <v>295</v>
      </c>
      <c r="AT1758" s="111" t="s">
        <v>295</v>
      </c>
      <c r="AU1758" s="111"/>
      <c r="AW1758" s="39" t="s">
        <v>705</v>
      </c>
      <c r="AY1758" s="39">
        <v>8.5</v>
      </c>
      <c r="AZ1758" s="334" t="s">
        <v>240</v>
      </c>
      <c r="BA1758" s="39">
        <v>177</v>
      </c>
      <c r="BD1758" s="39" t="s">
        <v>496</v>
      </c>
      <c r="BG1758" s="39" t="s">
        <v>706</v>
      </c>
      <c r="BH1758" s="39">
        <v>604</v>
      </c>
      <c r="BQ1758" s="39">
        <v>126</v>
      </c>
      <c r="BR1758" s="53"/>
      <c r="BS1758" s="53"/>
      <c r="BT1758" s="53"/>
      <c r="BU1758" s="53"/>
    </row>
    <row r="1759" spans="1:76" x14ac:dyDescent="0.35">
      <c r="C1759" s="39">
        <v>2149742</v>
      </c>
      <c r="D1759" s="39">
        <v>2286879</v>
      </c>
      <c r="E1759" s="39" t="s">
        <v>311</v>
      </c>
      <c r="F1759" s="39" t="s">
        <v>1001</v>
      </c>
      <c r="G1759" s="39">
        <v>2011</v>
      </c>
      <c r="H1759" s="39" t="s">
        <v>1002</v>
      </c>
      <c r="I1759" s="39" t="s">
        <v>1003</v>
      </c>
      <c r="J1759" s="39" t="s">
        <v>502</v>
      </c>
      <c r="K1759" s="39" t="s">
        <v>80</v>
      </c>
      <c r="L1759" s="39" t="s">
        <v>119</v>
      </c>
      <c r="N1759" s="39" t="s">
        <v>687</v>
      </c>
      <c r="O1759" s="39" t="s">
        <v>688</v>
      </c>
      <c r="P1759" s="39" t="s">
        <v>689</v>
      </c>
      <c r="Q1759" s="39" t="s">
        <v>2645</v>
      </c>
      <c r="R1759" s="39" t="s">
        <v>336</v>
      </c>
      <c r="S1759" s="39" t="s">
        <v>336</v>
      </c>
      <c r="T1759" s="39" t="s">
        <v>2648</v>
      </c>
      <c r="U1759" s="39" t="s">
        <v>28</v>
      </c>
      <c r="V1759" s="34" t="s">
        <v>307</v>
      </c>
      <c r="W1759" s="34" t="s">
        <v>280</v>
      </c>
      <c r="X1759" s="39" t="s">
        <v>281</v>
      </c>
      <c r="Y1759" s="39" t="s">
        <v>2651</v>
      </c>
      <c r="Z1759" s="39" t="s">
        <v>239</v>
      </c>
      <c r="AA1759" s="39" t="s">
        <v>703</v>
      </c>
      <c r="AB1759" s="39">
        <v>4</v>
      </c>
      <c r="AC1759" s="332">
        <f t="shared" si="72"/>
        <v>96</v>
      </c>
      <c r="AD1759" s="332" t="s">
        <v>295</v>
      </c>
      <c r="AE1759" s="332" t="s">
        <v>477</v>
      </c>
      <c r="AF1759" s="332" t="s">
        <v>240</v>
      </c>
      <c r="AG1759" s="39" t="s">
        <v>478</v>
      </c>
      <c r="AH1759" s="39" t="s">
        <v>588</v>
      </c>
      <c r="AI1759" s="39" t="s">
        <v>588</v>
      </c>
      <c r="AJ1759" s="34"/>
      <c r="AK1759" s="34"/>
      <c r="AL1759" s="336">
        <v>8.4</v>
      </c>
      <c r="AM1759" s="44">
        <v>169</v>
      </c>
      <c r="AN1759" s="111">
        <v>0.3</v>
      </c>
      <c r="AO1759" s="111">
        <v>1</v>
      </c>
      <c r="AP1759" s="111">
        <v>1</v>
      </c>
      <c r="AR1759" s="335" t="s">
        <v>295</v>
      </c>
      <c r="AS1759" s="111" t="s">
        <v>240</v>
      </c>
      <c r="AT1759" s="34" t="s">
        <v>295</v>
      </c>
      <c r="AU1759" s="34"/>
      <c r="AV1759" s="34"/>
      <c r="AW1759" s="39" t="s">
        <v>337</v>
      </c>
      <c r="AX1759" s="39" t="s">
        <v>483</v>
      </c>
      <c r="AY1759" s="39">
        <v>8.4</v>
      </c>
      <c r="AZ1759" s="334" t="s">
        <v>240</v>
      </c>
      <c r="BA1759" s="39" t="s">
        <v>2652</v>
      </c>
      <c r="BC1759" s="39" t="s">
        <v>1031</v>
      </c>
      <c r="BD1759" s="39" t="s">
        <v>485</v>
      </c>
      <c r="BE1759" s="34"/>
      <c r="BF1759" s="34"/>
      <c r="BG1759" s="34"/>
      <c r="BH1759" s="39" t="s">
        <v>2653</v>
      </c>
      <c r="BI1759" s="39" t="s">
        <v>497</v>
      </c>
      <c r="BK1759" s="39">
        <v>31</v>
      </c>
      <c r="BL1759" s="39">
        <v>21</v>
      </c>
      <c r="BM1759" s="39">
        <v>51</v>
      </c>
      <c r="BN1759" s="39">
        <v>4.5</v>
      </c>
      <c r="BO1759" s="39">
        <v>188</v>
      </c>
      <c r="BP1759" s="107">
        <v>6.2</v>
      </c>
      <c r="BQ1759" s="39" t="s">
        <v>2654</v>
      </c>
      <c r="BR1759" s="34"/>
      <c r="BS1759" s="34"/>
      <c r="BT1759" s="34"/>
      <c r="BU1759" s="34"/>
      <c r="BV1759" s="39" t="s">
        <v>489</v>
      </c>
      <c r="BW1759" s="39" t="s">
        <v>1034</v>
      </c>
      <c r="BX1759" s="39" t="s">
        <v>2655</v>
      </c>
    </row>
    <row r="1760" spans="1:76" x14ac:dyDescent="0.35">
      <c r="C1760" s="39">
        <v>2149788</v>
      </c>
      <c r="D1760" s="39">
        <v>2287011</v>
      </c>
      <c r="E1760" s="39" t="s">
        <v>311</v>
      </c>
      <c r="F1760" s="39" t="s">
        <v>1001</v>
      </c>
      <c r="G1760" s="39">
        <v>2011</v>
      </c>
      <c r="H1760" s="39" t="s">
        <v>1002</v>
      </c>
      <c r="I1760" s="39" t="s">
        <v>1003</v>
      </c>
      <c r="J1760" s="39" t="s">
        <v>502</v>
      </c>
      <c r="K1760" s="39" t="s">
        <v>80</v>
      </c>
      <c r="L1760" s="39" t="s">
        <v>119</v>
      </c>
      <c r="N1760" s="39" t="s">
        <v>687</v>
      </c>
      <c r="O1760" s="39" t="s">
        <v>688</v>
      </c>
      <c r="P1760" s="39" t="s">
        <v>689</v>
      </c>
      <c r="Q1760" s="39" t="s">
        <v>2645</v>
      </c>
      <c r="R1760" s="39" t="s">
        <v>336</v>
      </c>
      <c r="S1760" s="39" t="s">
        <v>336</v>
      </c>
      <c r="T1760" s="39" t="s">
        <v>2648</v>
      </c>
      <c r="U1760" s="39" t="s">
        <v>28</v>
      </c>
      <c r="V1760" s="34" t="s">
        <v>307</v>
      </c>
      <c r="W1760" s="34" t="s">
        <v>280</v>
      </c>
      <c r="X1760" s="39" t="s">
        <v>281</v>
      </c>
      <c r="Y1760" s="39" t="s">
        <v>2651</v>
      </c>
      <c r="Z1760" s="39" t="s">
        <v>239</v>
      </c>
      <c r="AA1760" s="39" t="s">
        <v>703</v>
      </c>
      <c r="AB1760" s="39">
        <v>4</v>
      </c>
      <c r="AC1760" s="332">
        <f t="shared" si="72"/>
        <v>96</v>
      </c>
      <c r="AD1760" s="332" t="s">
        <v>295</v>
      </c>
      <c r="AE1760" s="332" t="s">
        <v>477</v>
      </c>
      <c r="AF1760" s="332" t="s">
        <v>240</v>
      </c>
      <c r="AG1760" s="39" t="s">
        <v>478</v>
      </c>
      <c r="AH1760" s="39" t="s">
        <v>2656</v>
      </c>
      <c r="AI1760" s="39" t="s">
        <v>2656</v>
      </c>
      <c r="AL1760" s="336">
        <v>8.1999999999999993</v>
      </c>
      <c r="AM1760" s="44">
        <v>100</v>
      </c>
      <c r="AN1760" s="111">
        <v>10</v>
      </c>
      <c r="AO1760" s="111">
        <v>1</v>
      </c>
      <c r="AP1760" s="111">
        <v>1</v>
      </c>
      <c r="AR1760" s="335" t="s">
        <v>295</v>
      </c>
      <c r="AS1760" s="111" t="s">
        <v>240</v>
      </c>
      <c r="AT1760" s="111" t="s">
        <v>295</v>
      </c>
      <c r="AU1760" s="111"/>
      <c r="AW1760" s="39" t="s">
        <v>338</v>
      </c>
      <c r="AX1760" s="39">
        <v>20</v>
      </c>
      <c r="AY1760" s="39">
        <v>8.1999999999999993</v>
      </c>
      <c r="AZ1760" s="334" t="s">
        <v>240</v>
      </c>
      <c r="BA1760" s="39" t="s">
        <v>610</v>
      </c>
      <c r="BC1760" s="39" t="s">
        <v>1020</v>
      </c>
      <c r="BD1760" s="39" t="s">
        <v>485</v>
      </c>
      <c r="BH1760" s="39" t="s">
        <v>2657</v>
      </c>
      <c r="BI1760" s="39" t="s">
        <v>497</v>
      </c>
      <c r="BK1760" s="39">
        <v>26</v>
      </c>
      <c r="BL1760" s="39">
        <v>8.6999999999999993</v>
      </c>
      <c r="BM1760" s="39">
        <v>9.6</v>
      </c>
      <c r="BN1760" s="39">
        <v>1.3</v>
      </c>
      <c r="BO1760" s="39">
        <v>16</v>
      </c>
      <c r="BP1760" s="107">
        <v>12</v>
      </c>
      <c r="BQ1760" s="39" t="s">
        <v>2658</v>
      </c>
      <c r="BR1760" s="53"/>
      <c r="BS1760" s="53"/>
      <c r="BT1760" s="53"/>
      <c r="BU1760" s="53"/>
      <c r="BV1760" s="39" t="s">
        <v>489</v>
      </c>
      <c r="BW1760" s="39" t="s">
        <v>2659</v>
      </c>
      <c r="BX1760" s="39" t="s">
        <v>282</v>
      </c>
    </row>
    <row r="1761" spans="3:76" x14ac:dyDescent="0.35">
      <c r="C1761" s="39">
        <v>2149745</v>
      </c>
      <c r="D1761" s="39">
        <v>2286932</v>
      </c>
      <c r="E1761" s="39" t="s">
        <v>311</v>
      </c>
      <c r="F1761" s="39" t="s">
        <v>1001</v>
      </c>
      <c r="G1761" s="39">
        <v>2011</v>
      </c>
      <c r="H1761" s="39" t="s">
        <v>1002</v>
      </c>
      <c r="I1761" s="39" t="s">
        <v>1003</v>
      </c>
      <c r="J1761" s="39" t="s">
        <v>502</v>
      </c>
      <c r="K1761" s="39" t="s">
        <v>80</v>
      </c>
      <c r="L1761" s="39" t="s">
        <v>119</v>
      </c>
      <c r="N1761" s="39" t="s">
        <v>687</v>
      </c>
      <c r="O1761" s="39" t="s">
        <v>688</v>
      </c>
      <c r="P1761" s="39" t="s">
        <v>689</v>
      </c>
      <c r="Q1761" s="39" t="s">
        <v>2645</v>
      </c>
      <c r="R1761" s="39" t="s">
        <v>336</v>
      </c>
      <c r="S1761" s="39" t="s">
        <v>336</v>
      </c>
      <c r="T1761" s="39" t="s">
        <v>2648</v>
      </c>
      <c r="U1761" s="39" t="s">
        <v>28</v>
      </c>
      <c r="V1761" s="34" t="s">
        <v>307</v>
      </c>
      <c r="W1761" s="34" t="s">
        <v>280</v>
      </c>
      <c r="X1761" s="39" t="s">
        <v>281</v>
      </c>
      <c r="Y1761" s="39" t="s">
        <v>2651</v>
      </c>
      <c r="Z1761" s="39" t="s">
        <v>239</v>
      </c>
      <c r="AA1761" s="39" t="s">
        <v>703</v>
      </c>
      <c r="AB1761" s="39">
        <v>4</v>
      </c>
      <c r="AC1761" s="332">
        <f t="shared" si="72"/>
        <v>96</v>
      </c>
      <c r="AD1761" s="332" t="s">
        <v>295</v>
      </c>
      <c r="AE1761" s="332" t="s">
        <v>477</v>
      </c>
      <c r="AF1761" s="332" t="s">
        <v>240</v>
      </c>
      <c r="AG1761" s="39" t="s">
        <v>478</v>
      </c>
      <c r="AH1761" s="39" t="s">
        <v>963</v>
      </c>
      <c r="AI1761" s="39" t="s">
        <v>963</v>
      </c>
      <c r="AL1761" s="336">
        <v>8.3000000000000007</v>
      </c>
      <c r="AM1761" s="44">
        <v>98</v>
      </c>
      <c r="AN1761" s="111">
        <v>3</v>
      </c>
      <c r="AO1761" s="111">
        <v>1</v>
      </c>
      <c r="AP1761" s="111">
        <v>1</v>
      </c>
      <c r="AR1761" s="335" t="s">
        <v>295</v>
      </c>
      <c r="AS1761" s="111" t="s">
        <v>240</v>
      </c>
      <c r="AT1761" s="111" t="s">
        <v>295</v>
      </c>
      <c r="AU1761" s="111"/>
      <c r="AW1761" s="39" t="s">
        <v>338</v>
      </c>
      <c r="AX1761" s="39">
        <v>20</v>
      </c>
      <c r="AY1761" s="39">
        <v>8.3000000000000007</v>
      </c>
      <c r="AZ1761" s="334" t="s">
        <v>240</v>
      </c>
      <c r="BA1761" s="39" t="s">
        <v>2660</v>
      </c>
      <c r="BC1761" s="39" t="s">
        <v>1025</v>
      </c>
      <c r="BD1761" s="39" t="s">
        <v>485</v>
      </c>
      <c r="BH1761" s="39" t="s">
        <v>2661</v>
      </c>
      <c r="BI1761" s="39" t="s">
        <v>497</v>
      </c>
      <c r="BK1761" s="39">
        <v>25</v>
      </c>
      <c r="BL1761" s="39">
        <v>8.4</v>
      </c>
      <c r="BM1761" s="39">
        <v>8.6999999999999993</v>
      </c>
      <c r="BN1761" s="39">
        <v>1</v>
      </c>
      <c r="BO1761" s="39">
        <v>23</v>
      </c>
      <c r="BP1761" s="107">
        <v>10</v>
      </c>
      <c r="BQ1761" s="39" t="s">
        <v>2658</v>
      </c>
      <c r="BR1761" s="53"/>
      <c r="BS1761" s="53"/>
      <c r="BT1761" s="53"/>
      <c r="BU1761" s="53"/>
      <c r="BV1761" s="39" t="s">
        <v>489</v>
      </c>
      <c r="BW1761" s="39" t="s">
        <v>2662</v>
      </c>
      <c r="BX1761" s="39" t="s">
        <v>282</v>
      </c>
    </row>
    <row r="1762" spans="3:76" x14ac:dyDescent="0.35">
      <c r="C1762" s="39">
        <v>2149744</v>
      </c>
      <c r="D1762" s="39">
        <v>2286906</v>
      </c>
      <c r="E1762" s="39" t="s">
        <v>311</v>
      </c>
      <c r="F1762" s="39" t="s">
        <v>1001</v>
      </c>
      <c r="G1762" s="39">
        <v>2011</v>
      </c>
      <c r="H1762" s="39" t="s">
        <v>1002</v>
      </c>
      <c r="I1762" s="39" t="s">
        <v>1003</v>
      </c>
      <c r="J1762" s="39" t="s">
        <v>502</v>
      </c>
      <c r="K1762" s="39" t="s">
        <v>80</v>
      </c>
      <c r="L1762" s="39" t="s">
        <v>119</v>
      </c>
      <c r="N1762" s="39" t="s">
        <v>687</v>
      </c>
      <c r="O1762" s="39" t="s">
        <v>688</v>
      </c>
      <c r="P1762" s="39" t="s">
        <v>689</v>
      </c>
      <c r="Q1762" s="39" t="s">
        <v>2645</v>
      </c>
      <c r="R1762" s="39" t="s">
        <v>336</v>
      </c>
      <c r="S1762" s="39" t="s">
        <v>336</v>
      </c>
      <c r="T1762" s="39" t="s">
        <v>2648</v>
      </c>
      <c r="U1762" s="39" t="s">
        <v>28</v>
      </c>
      <c r="V1762" s="34" t="s">
        <v>307</v>
      </c>
      <c r="W1762" s="34" t="s">
        <v>280</v>
      </c>
      <c r="X1762" s="39" t="s">
        <v>281</v>
      </c>
      <c r="Y1762" s="39" t="s">
        <v>2651</v>
      </c>
      <c r="Z1762" s="39" t="s">
        <v>239</v>
      </c>
      <c r="AA1762" s="39" t="s">
        <v>703</v>
      </c>
      <c r="AB1762" s="39">
        <v>4</v>
      </c>
      <c r="AC1762" s="332">
        <f t="shared" si="72"/>
        <v>96</v>
      </c>
      <c r="AD1762" s="332" t="s">
        <v>295</v>
      </c>
      <c r="AE1762" s="332" t="s">
        <v>477</v>
      </c>
      <c r="AF1762" s="332" t="s">
        <v>240</v>
      </c>
      <c r="AG1762" s="39" t="s">
        <v>478</v>
      </c>
      <c r="AH1762" s="39" t="s">
        <v>1661</v>
      </c>
      <c r="AI1762" s="39" t="s">
        <v>1661</v>
      </c>
      <c r="AL1762" s="336">
        <v>8.3000000000000007</v>
      </c>
      <c r="AM1762" s="44">
        <v>101</v>
      </c>
      <c r="AN1762" s="111">
        <v>0.5</v>
      </c>
      <c r="AO1762" s="111">
        <v>1</v>
      </c>
      <c r="AP1762" s="111">
        <v>1</v>
      </c>
      <c r="AR1762" s="335" t="s">
        <v>295</v>
      </c>
      <c r="AS1762" s="111" t="s">
        <v>240</v>
      </c>
      <c r="AT1762" s="111" t="s">
        <v>295</v>
      </c>
      <c r="AU1762" s="111"/>
      <c r="AW1762" s="39" t="s">
        <v>338</v>
      </c>
      <c r="AX1762" s="39">
        <v>20</v>
      </c>
      <c r="AY1762" s="39">
        <v>8.3000000000000007</v>
      </c>
      <c r="AZ1762" s="334" t="s">
        <v>240</v>
      </c>
      <c r="BA1762" s="39" t="s">
        <v>567</v>
      </c>
      <c r="BC1762" s="39" t="s">
        <v>2663</v>
      </c>
      <c r="BD1762" s="39" t="s">
        <v>485</v>
      </c>
      <c r="BH1762" s="39" t="s">
        <v>2664</v>
      </c>
      <c r="BI1762" s="39" t="s">
        <v>497</v>
      </c>
      <c r="BK1762" s="39">
        <v>26</v>
      </c>
      <c r="BL1762" s="39">
        <v>8.6999999999999993</v>
      </c>
      <c r="BM1762" s="39">
        <v>8.9</v>
      </c>
      <c r="BN1762" s="39">
        <v>1</v>
      </c>
      <c r="BO1762" s="39">
        <v>18</v>
      </c>
      <c r="BP1762" s="107">
        <v>10</v>
      </c>
      <c r="BQ1762" s="39" t="s">
        <v>616</v>
      </c>
      <c r="BR1762" s="53"/>
      <c r="BS1762" s="53"/>
      <c r="BT1762" s="53"/>
      <c r="BU1762" s="53"/>
      <c r="BV1762" s="39" t="s">
        <v>489</v>
      </c>
      <c r="BW1762" s="39" t="s">
        <v>2665</v>
      </c>
      <c r="BX1762" s="39" t="s">
        <v>282</v>
      </c>
    </row>
    <row r="1763" spans="3:76" x14ac:dyDescent="0.35">
      <c r="C1763" s="39">
        <v>2149787</v>
      </c>
      <c r="D1763" s="39">
        <v>2286986</v>
      </c>
      <c r="E1763" s="39" t="s">
        <v>311</v>
      </c>
      <c r="F1763" s="39" t="s">
        <v>1001</v>
      </c>
      <c r="G1763" s="39">
        <v>2011</v>
      </c>
      <c r="H1763" s="39" t="s">
        <v>1002</v>
      </c>
      <c r="I1763" s="39" t="s">
        <v>1003</v>
      </c>
      <c r="J1763" s="39" t="s">
        <v>502</v>
      </c>
      <c r="K1763" s="39" t="s">
        <v>80</v>
      </c>
      <c r="L1763" s="39" t="s">
        <v>119</v>
      </c>
      <c r="N1763" s="39" t="s">
        <v>687</v>
      </c>
      <c r="O1763" s="39" t="s">
        <v>688</v>
      </c>
      <c r="P1763" s="39" t="s">
        <v>689</v>
      </c>
      <c r="Q1763" s="39" t="s">
        <v>2645</v>
      </c>
      <c r="R1763" s="39" t="s">
        <v>336</v>
      </c>
      <c r="S1763" s="39" t="s">
        <v>336</v>
      </c>
      <c r="T1763" s="39" t="s">
        <v>2648</v>
      </c>
      <c r="U1763" s="39" t="s">
        <v>28</v>
      </c>
      <c r="V1763" s="34" t="s">
        <v>307</v>
      </c>
      <c r="W1763" s="34" t="s">
        <v>280</v>
      </c>
      <c r="X1763" s="39" t="s">
        <v>281</v>
      </c>
      <c r="Y1763" s="39" t="s">
        <v>2651</v>
      </c>
      <c r="Z1763" s="39" t="s">
        <v>239</v>
      </c>
      <c r="AA1763" s="39" t="s">
        <v>703</v>
      </c>
      <c r="AB1763" s="39">
        <v>4</v>
      </c>
      <c r="AC1763" s="332">
        <f t="shared" si="72"/>
        <v>96</v>
      </c>
      <c r="AD1763" s="332" t="s">
        <v>295</v>
      </c>
      <c r="AE1763" s="332" t="s">
        <v>477</v>
      </c>
      <c r="AF1763" s="332" t="s">
        <v>240</v>
      </c>
      <c r="AG1763" s="39" t="s">
        <v>478</v>
      </c>
      <c r="AH1763" s="39" t="s">
        <v>2666</v>
      </c>
      <c r="AI1763" s="39" t="s">
        <v>2666</v>
      </c>
      <c r="AL1763" s="336">
        <v>8.3000000000000007</v>
      </c>
      <c r="AM1763" s="44">
        <v>98</v>
      </c>
      <c r="AN1763" s="111">
        <v>5.8</v>
      </c>
      <c r="AO1763" s="111">
        <v>1</v>
      </c>
      <c r="AP1763" s="39">
        <v>1</v>
      </c>
      <c r="AR1763" s="335" t="s">
        <v>295</v>
      </c>
      <c r="AS1763" s="111" t="s">
        <v>240</v>
      </c>
      <c r="AT1763" s="111" t="s">
        <v>295</v>
      </c>
      <c r="AU1763" s="111"/>
      <c r="AW1763" s="39" t="s">
        <v>338</v>
      </c>
      <c r="AX1763" s="39">
        <v>20</v>
      </c>
      <c r="AY1763" s="39">
        <v>8.3000000000000007</v>
      </c>
      <c r="AZ1763" s="334" t="s">
        <v>240</v>
      </c>
      <c r="BA1763" s="39" t="s">
        <v>2660</v>
      </c>
      <c r="BC1763" s="39" t="s">
        <v>1012</v>
      </c>
      <c r="BD1763" s="39" t="s">
        <v>485</v>
      </c>
      <c r="BH1763" s="39" t="s">
        <v>525</v>
      </c>
      <c r="BI1763" s="39" t="s">
        <v>497</v>
      </c>
      <c r="BK1763" s="39">
        <v>26</v>
      </c>
      <c r="BL1763" s="39">
        <v>8.5</v>
      </c>
      <c r="BM1763" s="39">
        <v>9.1</v>
      </c>
      <c r="BN1763" s="39">
        <v>1</v>
      </c>
      <c r="BO1763" s="39">
        <v>19</v>
      </c>
      <c r="BP1763" s="107">
        <v>11</v>
      </c>
      <c r="BQ1763" s="39" t="s">
        <v>2667</v>
      </c>
      <c r="BR1763" s="53"/>
      <c r="BS1763" s="53"/>
      <c r="BT1763" s="53"/>
      <c r="BU1763" s="53"/>
      <c r="BV1763" s="39" t="s">
        <v>489</v>
      </c>
      <c r="BW1763" s="39" t="s">
        <v>2668</v>
      </c>
      <c r="BX1763" s="39" t="s">
        <v>282</v>
      </c>
    </row>
    <row r="1764" spans="3:76" x14ac:dyDescent="0.35">
      <c r="E1764" s="39" t="s">
        <v>303</v>
      </c>
      <c r="G1764" s="39">
        <v>2017</v>
      </c>
      <c r="K1764" s="39" t="s">
        <v>80</v>
      </c>
      <c r="L1764" s="39" t="s">
        <v>119</v>
      </c>
      <c r="N1764" s="39" t="s">
        <v>687</v>
      </c>
      <c r="O1764" s="39" t="s">
        <v>688</v>
      </c>
      <c r="P1764" s="39" t="s">
        <v>1647</v>
      </c>
      <c r="Q1764" s="39" t="s">
        <v>2669</v>
      </c>
      <c r="R1764" s="39" t="s">
        <v>2670</v>
      </c>
      <c r="S1764" s="39" t="s">
        <v>2670</v>
      </c>
      <c r="T1764" s="39" t="s">
        <v>1496</v>
      </c>
      <c r="U1764" s="39" t="s">
        <v>28</v>
      </c>
      <c r="V1764" s="39" t="s">
        <v>307</v>
      </c>
      <c r="W1764" s="34" t="s">
        <v>733</v>
      </c>
      <c r="X1764" s="39" t="s">
        <v>2671</v>
      </c>
      <c r="Y1764" s="39" t="s">
        <v>693</v>
      </c>
      <c r="Z1764" s="39" t="s">
        <v>239</v>
      </c>
      <c r="AA1764" s="39" t="s">
        <v>2672</v>
      </c>
      <c r="AB1764" s="39">
        <v>1</v>
      </c>
      <c r="AC1764" s="39">
        <v>24</v>
      </c>
      <c r="AD1764" s="39" t="s">
        <v>240</v>
      </c>
      <c r="AE1764" s="39" t="s">
        <v>508</v>
      </c>
      <c r="AF1764" s="39" t="s">
        <v>240</v>
      </c>
      <c r="AI1764" s="39">
        <v>9.8000000000000007</v>
      </c>
      <c r="AL1764" s="333">
        <v>7</v>
      </c>
      <c r="AM1764" s="39">
        <v>42</v>
      </c>
      <c r="AN1764" s="39">
        <v>0.05</v>
      </c>
      <c r="AO1764" s="39">
        <f t="shared" ref="AO1764:AO1769" si="73">IF(AP1764=1,1,"xx")</f>
        <v>1</v>
      </c>
      <c r="AP1764" s="39">
        <v>1</v>
      </c>
      <c r="AR1764" s="39"/>
      <c r="AS1764" s="39"/>
      <c r="AT1764" s="39"/>
      <c r="AW1764" s="39" t="s">
        <v>2673</v>
      </c>
      <c r="AY1764" s="39">
        <v>7</v>
      </c>
      <c r="AZ1764" s="39" t="s">
        <v>240</v>
      </c>
      <c r="BA1764" s="39">
        <v>42</v>
      </c>
      <c r="BC1764" s="39" t="s">
        <v>2674</v>
      </c>
      <c r="BJ1764" s="39">
        <v>10</v>
      </c>
      <c r="BK1764" s="39">
        <v>6.5</v>
      </c>
      <c r="BL1764" s="39">
        <v>6.3</v>
      </c>
      <c r="BM1764" s="39">
        <v>20</v>
      </c>
      <c r="BN1764" s="39">
        <v>1.6</v>
      </c>
      <c r="BO1764" s="39">
        <v>11</v>
      </c>
      <c r="BP1764" s="39">
        <v>38</v>
      </c>
      <c r="BQ1764" s="39">
        <v>22</v>
      </c>
    </row>
    <row r="1765" spans="3:76" x14ac:dyDescent="0.35">
      <c r="E1765" s="35" t="s">
        <v>303</v>
      </c>
      <c r="G1765" s="40">
        <v>2017</v>
      </c>
      <c r="K1765" s="39" t="s">
        <v>80</v>
      </c>
      <c r="L1765" s="39" t="s">
        <v>119</v>
      </c>
      <c r="N1765" s="39" t="s">
        <v>687</v>
      </c>
      <c r="O1765" s="39" t="s">
        <v>688</v>
      </c>
      <c r="P1765" s="39" t="s">
        <v>1647</v>
      </c>
      <c r="Q1765" s="39" t="s">
        <v>2675</v>
      </c>
      <c r="R1765" s="39" t="s">
        <v>2676</v>
      </c>
      <c r="S1765" s="39" t="s">
        <v>2676</v>
      </c>
      <c r="T1765" s="39" t="s">
        <v>1496</v>
      </c>
      <c r="U1765" s="39" t="s">
        <v>28</v>
      </c>
      <c r="V1765" s="39" t="s">
        <v>307</v>
      </c>
      <c r="W1765" s="34" t="s">
        <v>733</v>
      </c>
      <c r="X1765" s="39" t="s">
        <v>2671</v>
      </c>
      <c r="Y1765" s="39" t="s">
        <v>693</v>
      </c>
      <c r="Z1765" s="39" t="s">
        <v>239</v>
      </c>
      <c r="AA1765" s="39" t="s">
        <v>2672</v>
      </c>
      <c r="AB1765" s="39">
        <v>1</v>
      </c>
      <c r="AC1765" s="39">
        <v>24</v>
      </c>
      <c r="AD1765" s="39" t="s">
        <v>240</v>
      </c>
      <c r="AE1765" s="39" t="s">
        <v>508</v>
      </c>
      <c r="AF1765" s="39"/>
      <c r="AI1765" s="39">
        <v>6.1</v>
      </c>
      <c r="AL1765" s="333">
        <v>7</v>
      </c>
      <c r="AM1765" s="39">
        <v>42</v>
      </c>
      <c r="AN1765" s="111">
        <v>0.05</v>
      </c>
      <c r="AO1765" s="111">
        <f t="shared" si="73"/>
        <v>1</v>
      </c>
      <c r="AP1765" s="111">
        <v>1</v>
      </c>
      <c r="AR1765" s="39"/>
      <c r="AS1765" s="39"/>
      <c r="AT1765" s="39"/>
      <c r="AW1765" s="39" t="s">
        <v>2673</v>
      </c>
      <c r="AY1765" s="39">
        <v>7</v>
      </c>
      <c r="AZ1765" s="39" t="s">
        <v>240</v>
      </c>
      <c r="BA1765" s="39">
        <v>42</v>
      </c>
      <c r="BC1765" s="39" t="s">
        <v>2674</v>
      </c>
      <c r="BJ1765" s="39">
        <v>10</v>
      </c>
      <c r="BK1765" s="39">
        <v>6.5</v>
      </c>
      <c r="BL1765" s="39">
        <v>6.3</v>
      </c>
      <c r="BM1765" s="39">
        <v>20</v>
      </c>
      <c r="BN1765" s="39">
        <v>1.6</v>
      </c>
      <c r="BO1765" s="39">
        <v>11</v>
      </c>
      <c r="BP1765" s="39">
        <v>38</v>
      </c>
      <c r="BQ1765" s="39">
        <v>22</v>
      </c>
    </row>
    <row r="1766" spans="3:76" x14ac:dyDescent="0.35">
      <c r="E1766" s="35" t="s">
        <v>303</v>
      </c>
      <c r="G1766" s="40">
        <v>2017</v>
      </c>
      <c r="K1766" s="39" t="s">
        <v>80</v>
      </c>
      <c r="L1766" s="39" t="s">
        <v>119</v>
      </c>
      <c r="N1766" s="39" t="s">
        <v>687</v>
      </c>
      <c r="O1766" s="39" t="s">
        <v>688</v>
      </c>
      <c r="P1766" s="39" t="s">
        <v>1647</v>
      </c>
      <c r="Q1766" s="39" t="s">
        <v>1648</v>
      </c>
      <c r="R1766" s="39" t="s">
        <v>2677</v>
      </c>
      <c r="S1766" s="39" t="s">
        <v>2677</v>
      </c>
      <c r="T1766" s="39" t="s">
        <v>1496</v>
      </c>
      <c r="U1766" s="39" t="s">
        <v>28</v>
      </c>
      <c r="V1766" s="39" t="s">
        <v>307</v>
      </c>
      <c r="W1766" s="34" t="s">
        <v>733</v>
      </c>
      <c r="X1766" s="39" t="s">
        <v>2671</v>
      </c>
      <c r="Y1766" s="39" t="s">
        <v>693</v>
      </c>
      <c r="Z1766" s="39" t="s">
        <v>239</v>
      </c>
      <c r="AA1766" s="39" t="s">
        <v>2672</v>
      </c>
      <c r="AB1766" s="39">
        <v>1</v>
      </c>
      <c r="AC1766" s="39">
        <v>24</v>
      </c>
      <c r="AD1766" s="39" t="s">
        <v>240</v>
      </c>
      <c r="AE1766" s="39" t="s">
        <v>508</v>
      </c>
      <c r="AF1766" s="39"/>
      <c r="AI1766" s="39">
        <v>6.3</v>
      </c>
      <c r="AL1766" s="333">
        <v>7</v>
      </c>
      <c r="AM1766" s="39">
        <v>42</v>
      </c>
      <c r="AN1766" s="111">
        <v>0.05</v>
      </c>
      <c r="AO1766" s="111">
        <f t="shared" si="73"/>
        <v>1</v>
      </c>
      <c r="AP1766" s="111">
        <v>1</v>
      </c>
      <c r="AR1766" s="39"/>
      <c r="AS1766" s="39"/>
      <c r="AT1766" s="39"/>
      <c r="AW1766" s="39" t="s">
        <v>2673</v>
      </c>
      <c r="AY1766" s="39">
        <v>7</v>
      </c>
      <c r="AZ1766" s="39" t="s">
        <v>240</v>
      </c>
      <c r="BA1766" s="39">
        <v>42</v>
      </c>
      <c r="BC1766" s="39" t="s">
        <v>2674</v>
      </c>
      <c r="BJ1766" s="39">
        <v>10</v>
      </c>
      <c r="BK1766" s="39">
        <v>6.5</v>
      </c>
      <c r="BL1766" s="39">
        <v>6.3</v>
      </c>
      <c r="BM1766" s="39">
        <v>20</v>
      </c>
      <c r="BN1766" s="39">
        <v>1.6</v>
      </c>
      <c r="BO1766" s="39">
        <v>11</v>
      </c>
      <c r="BP1766" s="39">
        <v>38</v>
      </c>
      <c r="BQ1766" s="39">
        <v>22</v>
      </c>
    </row>
    <row r="1767" spans="3:76" x14ac:dyDescent="0.35">
      <c r="E1767" s="35" t="s">
        <v>303</v>
      </c>
      <c r="G1767" s="40">
        <v>2017</v>
      </c>
      <c r="K1767" s="39" t="s">
        <v>80</v>
      </c>
      <c r="L1767" s="39" t="s">
        <v>119</v>
      </c>
      <c r="N1767" s="39" t="s">
        <v>687</v>
      </c>
      <c r="O1767" s="39" t="s">
        <v>688</v>
      </c>
      <c r="P1767" s="39" t="s">
        <v>1647</v>
      </c>
      <c r="Q1767" s="39" t="s">
        <v>1648</v>
      </c>
      <c r="R1767" s="39" t="s">
        <v>304</v>
      </c>
      <c r="S1767" s="39" t="s">
        <v>304</v>
      </c>
      <c r="T1767" s="39" t="s">
        <v>1496</v>
      </c>
      <c r="U1767" s="39" t="s">
        <v>28</v>
      </c>
      <c r="V1767" s="39" t="s">
        <v>307</v>
      </c>
      <c r="W1767" s="34" t="s">
        <v>733</v>
      </c>
      <c r="X1767" s="39" t="s">
        <v>2671</v>
      </c>
      <c r="Y1767" s="39" t="s">
        <v>693</v>
      </c>
      <c r="Z1767" s="39" t="s">
        <v>239</v>
      </c>
      <c r="AA1767" s="39" t="s">
        <v>2672</v>
      </c>
      <c r="AB1767" s="39">
        <v>1</v>
      </c>
      <c r="AC1767" s="39">
        <v>24</v>
      </c>
      <c r="AD1767" s="39" t="s">
        <v>240</v>
      </c>
      <c r="AE1767" s="39" t="s">
        <v>508</v>
      </c>
      <c r="AF1767" s="39"/>
      <c r="AI1767" s="39">
        <v>7.4</v>
      </c>
      <c r="AL1767" s="333">
        <v>7</v>
      </c>
      <c r="AM1767" s="39">
        <v>42</v>
      </c>
      <c r="AN1767" s="111">
        <v>0.05</v>
      </c>
      <c r="AO1767" s="111">
        <f t="shared" si="73"/>
        <v>1</v>
      </c>
      <c r="AP1767" s="111">
        <v>1</v>
      </c>
      <c r="AR1767" s="39"/>
      <c r="AS1767" s="39"/>
      <c r="AT1767" s="39"/>
      <c r="AW1767" s="39" t="s">
        <v>2673</v>
      </c>
      <c r="AY1767" s="39">
        <v>7</v>
      </c>
      <c r="AZ1767" s="39" t="s">
        <v>240</v>
      </c>
      <c r="BA1767" s="39">
        <v>42</v>
      </c>
      <c r="BC1767" s="39" t="s">
        <v>2674</v>
      </c>
      <c r="BJ1767" s="39">
        <v>10</v>
      </c>
      <c r="BK1767" s="39">
        <v>6.5</v>
      </c>
      <c r="BL1767" s="39">
        <v>6.3</v>
      </c>
      <c r="BM1767" s="39">
        <v>20</v>
      </c>
      <c r="BN1767" s="39">
        <v>1.6</v>
      </c>
      <c r="BO1767" s="39">
        <v>11</v>
      </c>
      <c r="BP1767" s="39">
        <v>38</v>
      </c>
      <c r="BQ1767" s="39">
        <v>22</v>
      </c>
    </row>
    <row r="1768" spans="3:76" x14ac:dyDescent="0.35">
      <c r="E1768" s="35" t="s">
        <v>303</v>
      </c>
      <c r="G1768" s="40">
        <v>2017</v>
      </c>
      <c r="K1768" s="39" t="s">
        <v>80</v>
      </c>
      <c r="L1768" s="39" t="s">
        <v>119</v>
      </c>
      <c r="N1768" s="39" t="s">
        <v>687</v>
      </c>
      <c r="O1768" s="39" t="s">
        <v>688</v>
      </c>
      <c r="P1768" s="39" t="s">
        <v>1647</v>
      </c>
      <c r="Q1768" s="39" t="s">
        <v>1648</v>
      </c>
      <c r="R1768" s="39" t="s">
        <v>2678</v>
      </c>
      <c r="S1768" s="39" t="s">
        <v>2678</v>
      </c>
      <c r="T1768" s="39" t="s">
        <v>1496</v>
      </c>
      <c r="U1768" s="39" t="s">
        <v>28</v>
      </c>
      <c r="V1768" s="39" t="s">
        <v>307</v>
      </c>
      <c r="W1768" s="34" t="s">
        <v>733</v>
      </c>
      <c r="X1768" s="39" t="s">
        <v>2671</v>
      </c>
      <c r="Y1768" s="39" t="s">
        <v>693</v>
      </c>
      <c r="Z1768" s="39" t="s">
        <v>239</v>
      </c>
      <c r="AA1768" s="39" t="s">
        <v>2672</v>
      </c>
      <c r="AB1768" s="39">
        <v>1</v>
      </c>
      <c r="AC1768" s="39">
        <v>24</v>
      </c>
      <c r="AD1768" s="39" t="s">
        <v>240</v>
      </c>
      <c r="AE1768" s="39" t="s">
        <v>508</v>
      </c>
      <c r="AF1768" s="39"/>
      <c r="AI1768" s="39">
        <v>7.6</v>
      </c>
      <c r="AL1768" s="333">
        <v>7</v>
      </c>
      <c r="AM1768" s="39">
        <v>42</v>
      </c>
      <c r="AN1768" s="111">
        <v>0.05</v>
      </c>
      <c r="AO1768" s="111">
        <f t="shared" si="73"/>
        <v>1</v>
      </c>
      <c r="AP1768" s="111">
        <v>1</v>
      </c>
      <c r="AR1768" s="39"/>
      <c r="AS1768" s="39"/>
      <c r="AT1768" s="39"/>
      <c r="AW1768" s="39" t="s">
        <v>2673</v>
      </c>
      <c r="AY1768" s="39">
        <v>7</v>
      </c>
      <c r="AZ1768" s="39" t="s">
        <v>240</v>
      </c>
      <c r="BA1768" s="39">
        <v>42</v>
      </c>
      <c r="BC1768" s="39" t="s">
        <v>2674</v>
      </c>
      <c r="BJ1768" s="39">
        <v>10</v>
      </c>
      <c r="BK1768" s="39">
        <v>6.5</v>
      </c>
      <c r="BL1768" s="39">
        <v>6.3</v>
      </c>
      <c r="BM1768" s="39">
        <v>20</v>
      </c>
      <c r="BN1768" s="39">
        <v>1.6</v>
      </c>
      <c r="BO1768" s="39">
        <v>11</v>
      </c>
      <c r="BP1768" s="39">
        <v>38</v>
      </c>
      <c r="BQ1768" s="39">
        <v>22</v>
      </c>
    </row>
    <row r="1769" spans="3:76" x14ac:dyDescent="0.35">
      <c r="E1769" s="35" t="s">
        <v>303</v>
      </c>
      <c r="G1769" s="40">
        <v>2017</v>
      </c>
      <c r="K1769" s="39" t="s">
        <v>80</v>
      </c>
      <c r="L1769" s="39" t="s">
        <v>119</v>
      </c>
      <c r="N1769" s="39" t="s">
        <v>687</v>
      </c>
      <c r="O1769" s="39" t="s">
        <v>688</v>
      </c>
      <c r="P1769" s="39" t="s">
        <v>1647</v>
      </c>
      <c r="Q1769" s="39" t="s">
        <v>2638</v>
      </c>
      <c r="R1769" s="39" t="s">
        <v>2679</v>
      </c>
      <c r="S1769" s="39" t="s">
        <v>2679</v>
      </c>
      <c r="T1769" s="39" t="s">
        <v>1496</v>
      </c>
      <c r="U1769" s="39" t="s">
        <v>28</v>
      </c>
      <c r="V1769" s="39" t="s">
        <v>307</v>
      </c>
      <c r="W1769" s="34" t="s">
        <v>733</v>
      </c>
      <c r="X1769" s="39" t="s">
        <v>2671</v>
      </c>
      <c r="Y1769" s="39" t="s">
        <v>693</v>
      </c>
      <c r="Z1769" s="39" t="s">
        <v>239</v>
      </c>
      <c r="AA1769" s="39" t="s">
        <v>2672</v>
      </c>
      <c r="AB1769" s="39">
        <v>1</v>
      </c>
      <c r="AC1769" s="39">
        <v>24</v>
      </c>
      <c r="AD1769" s="39" t="s">
        <v>240</v>
      </c>
      <c r="AE1769" s="39" t="s">
        <v>508</v>
      </c>
      <c r="AF1769" s="39"/>
      <c r="AI1769" s="39">
        <v>10</v>
      </c>
      <c r="AL1769" s="333">
        <v>7</v>
      </c>
      <c r="AM1769" s="39">
        <v>42</v>
      </c>
      <c r="AN1769" s="111">
        <v>0.05</v>
      </c>
      <c r="AO1769" s="111">
        <f t="shared" si="73"/>
        <v>1</v>
      </c>
      <c r="AP1769" s="111">
        <v>1</v>
      </c>
      <c r="AR1769" s="39"/>
      <c r="AS1769" s="39"/>
      <c r="AT1769" s="39"/>
      <c r="AW1769" s="39" t="s">
        <v>2673</v>
      </c>
      <c r="AY1769" s="39">
        <v>7</v>
      </c>
      <c r="AZ1769" s="39" t="s">
        <v>240</v>
      </c>
      <c r="BA1769" s="39">
        <v>42</v>
      </c>
      <c r="BC1769" s="39" t="s">
        <v>2674</v>
      </c>
      <c r="BJ1769" s="39">
        <v>10</v>
      </c>
      <c r="BK1769" s="39">
        <v>6.5</v>
      </c>
      <c r="BL1769" s="39">
        <v>6.3</v>
      </c>
      <c r="BM1769" s="39">
        <v>20</v>
      </c>
      <c r="BN1769" s="39">
        <v>1.6</v>
      </c>
      <c r="BO1769" s="39">
        <v>11</v>
      </c>
      <c r="BP1769" s="39">
        <v>38</v>
      </c>
      <c r="BQ1769" s="39">
        <v>22</v>
      </c>
    </row>
  </sheetData>
  <autoFilter ref="A2:LF1763" xr:uid="{A5B48A50-5443-4F31-A71B-59C229F2D25D}"/>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5FDE5-5769-49DA-BCE3-E556E8303B3F}">
  <dimension ref="A1:CK815"/>
  <sheetViews>
    <sheetView workbookViewId="0">
      <selection activeCell="BQ15" sqref="BQ15"/>
    </sheetView>
  </sheetViews>
  <sheetFormatPr defaultColWidth="9" defaultRowHeight="13" x14ac:dyDescent="0.3"/>
  <cols>
    <col min="1" max="1" width="11.453125" style="33" customWidth="1"/>
    <col min="2" max="2" width="8.1796875" style="33" customWidth="1"/>
    <col min="3" max="4" width="9" style="33"/>
    <col min="5" max="5" width="21.26953125" style="33" customWidth="1"/>
    <col min="6" max="6" width="14.81640625" style="33" customWidth="1"/>
    <col min="7" max="7" width="7.7265625" style="33" customWidth="1"/>
    <col min="8" max="8" width="18.453125" style="33" customWidth="1"/>
    <col min="9" max="9" width="9" style="33" customWidth="1"/>
    <col min="10" max="10" width="4.453125" style="33" hidden="1" customWidth="1"/>
    <col min="11" max="11" width="9" style="33" hidden="1" customWidth="1"/>
    <col min="12" max="12" width="11" style="33" customWidth="1"/>
    <col min="13" max="13" width="10.26953125" style="33" customWidth="1"/>
    <col min="14" max="14" width="8.1796875" style="33" customWidth="1"/>
    <col min="15" max="15" width="3.54296875" style="33" customWidth="1"/>
    <col min="16" max="16" width="6.1796875" style="33" customWidth="1"/>
    <col min="17" max="17" width="19.26953125" style="33" customWidth="1"/>
    <col min="18" max="18" width="6.26953125" style="33" customWidth="1"/>
    <col min="19" max="19" width="7.1796875" style="33" customWidth="1"/>
    <col min="20" max="20" width="16" style="33" customWidth="1"/>
    <col min="21" max="21" width="7.54296875" style="33" customWidth="1"/>
    <col min="22" max="22" width="9.54296875" style="33" customWidth="1"/>
    <col min="23" max="23" width="9.1796875" style="33" customWidth="1"/>
    <col min="24" max="27" width="3" style="33" customWidth="1"/>
    <col min="28" max="28" width="11" style="33" customWidth="1"/>
    <col min="29" max="29" width="8.7265625" style="33" customWidth="1"/>
    <col min="30" max="31" width="3.54296875" style="33" customWidth="1"/>
    <col min="32" max="36" width="0.81640625" style="33" customWidth="1"/>
    <col min="37" max="37" width="4.81640625" style="33" customWidth="1"/>
    <col min="38" max="38" width="5.7265625" style="33" customWidth="1"/>
    <col min="39" max="40" width="9" style="33" customWidth="1"/>
    <col min="41" max="41" width="9.26953125" style="33" customWidth="1"/>
    <col min="42" max="42" width="5.26953125" style="33" customWidth="1"/>
    <col min="43" max="43" width="6.54296875" style="33" customWidth="1"/>
    <col min="44" max="44" width="7.54296875" style="33" customWidth="1"/>
    <col min="45" max="45" width="4.81640625" style="33" customWidth="1"/>
    <col min="46" max="46" width="3.1796875" style="33" customWidth="1"/>
    <col min="47" max="50" width="3.54296875" style="33" customWidth="1"/>
    <col min="51" max="51" width="2.81640625" style="33" customWidth="1"/>
    <col min="52" max="52" width="3" style="33" customWidth="1"/>
    <col min="53" max="54" width="2.7265625" style="33" customWidth="1"/>
    <col min="55" max="55" width="6.1796875" style="33" customWidth="1"/>
    <col min="56" max="56" width="5.453125" style="33" customWidth="1"/>
    <col min="57" max="57" width="4.26953125" style="33" customWidth="1"/>
    <col min="58" max="58" width="2.7265625" style="33" customWidth="1"/>
    <col min="59" max="59" width="4.81640625" style="33" customWidth="1"/>
    <col min="60" max="60" width="2.7265625" style="33" customWidth="1"/>
    <col min="61" max="61" width="6" style="33" customWidth="1"/>
    <col min="62" max="78" width="2.7265625" style="33" customWidth="1"/>
    <col min="79" max="79" width="9.453125" style="33" customWidth="1"/>
    <col min="80" max="80" width="9" style="33" hidden="1" customWidth="1"/>
    <col min="81" max="81" width="34.453125" style="33" hidden="1" customWidth="1"/>
    <col min="82" max="82" width="9" style="180" hidden="1" customWidth="1"/>
    <col min="83" max="83" width="5.54296875" style="33" hidden="1" customWidth="1"/>
    <col min="84" max="84" width="9" style="33" hidden="1" customWidth="1"/>
    <col min="85" max="85" width="3.81640625" style="33" hidden="1" customWidth="1"/>
    <col min="86" max="86" width="7" style="33" hidden="1" customWidth="1"/>
    <col min="87" max="87" width="6.26953125" style="33" hidden="1" customWidth="1"/>
    <col min="88" max="88" width="10.81640625" style="33" hidden="1" customWidth="1"/>
    <col min="89" max="89" width="0" style="33" hidden="1" customWidth="1"/>
    <col min="90" max="16384" width="9" style="33"/>
  </cols>
  <sheetData>
    <row r="1" spans="1:88" ht="14.15" customHeight="1" x14ac:dyDescent="0.3">
      <c r="A1" s="66" t="s">
        <v>210</v>
      </c>
      <c r="B1" s="66"/>
      <c r="C1" s="67"/>
      <c r="D1" s="327"/>
      <c r="E1" s="327"/>
      <c r="F1" s="67"/>
      <c r="G1" s="67"/>
      <c r="H1" s="67"/>
      <c r="I1" s="67"/>
      <c r="J1" s="326"/>
      <c r="K1" s="33" t="e">
        <f>VLOOKUP($Q1,[1]Sheet1!$A$1:$G$229,K$2,FALSE)</f>
        <v>#N/A</v>
      </c>
      <c r="L1" s="68"/>
      <c r="M1" s="68"/>
      <c r="N1" s="68"/>
      <c r="O1" s="68"/>
      <c r="P1" s="68"/>
      <c r="Q1" s="68" t="s">
        <v>211</v>
      </c>
      <c r="R1" s="68" t="s">
        <v>211</v>
      </c>
      <c r="S1" s="68"/>
      <c r="T1" s="68"/>
      <c r="U1" s="68"/>
      <c r="V1" s="68"/>
      <c r="W1" s="68"/>
      <c r="X1" s="68"/>
      <c r="Y1" s="68"/>
      <c r="Z1" s="68"/>
      <c r="AA1" s="325"/>
      <c r="AB1" s="69" t="s">
        <v>212</v>
      </c>
      <c r="AC1" s="69" t="s">
        <v>212</v>
      </c>
      <c r="AD1" s="70"/>
      <c r="AE1" s="70"/>
      <c r="AF1" s="69"/>
      <c r="AG1" s="188"/>
      <c r="AH1" s="71"/>
      <c r="AI1" s="71"/>
      <c r="AJ1" s="71"/>
      <c r="AK1" s="72"/>
      <c r="AL1" s="72"/>
      <c r="AM1" s="72"/>
      <c r="AN1" s="72"/>
      <c r="AO1" s="71"/>
      <c r="AP1" s="72" t="s">
        <v>2680</v>
      </c>
      <c r="AQ1" s="72" t="s">
        <v>2680</v>
      </c>
      <c r="AR1" s="72"/>
      <c r="AS1" s="73"/>
      <c r="AT1" s="73"/>
      <c r="AU1" s="73"/>
      <c r="AV1" s="73"/>
      <c r="AW1" s="73"/>
      <c r="AX1" s="328">
        <v>1</v>
      </c>
      <c r="AY1" s="330" t="s">
        <v>2681</v>
      </c>
      <c r="AZ1" s="330"/>
      <c r="BA1" s="74"/>
      <c r="BB1" s="74"/>
      <c r="BC1" s="74"/>
      <c r="BD1" s="74"/>
      <c r="BE1" s="74"/>
      <c r="BF1" s="74"/>
      <c r="BG1" s="74"/>
      <c r="BH1" s="74"/>
      <c r="BI1" s="74"/>
      <c r="BJ1" s="74"/>
      <c r="BK1" s="74"/>
      <c r="BL1" s="74"/>
      <c r="BM1" s="74"/>
      <c r="BN1" s="74"/>
      <c r="BO1" s="74"/>
      <c r="BP1" s="74"/>
      <c r="BQ1" s="74"/>
      <c r="BR1" s="74"/>
      <c r="BS1" s="74"/>
      <c r="BT1" s="74"/>
      <c r="BU1" s="74">
        <v>1</v>
      </c>
      <c r="BV1" s="74"/>
      <c r="BW1" s="74"/>
      <c r="BX1" s="74"/>
      <c r="BY1" s="74"/>
      <c r="BZ1" s="74"/>
      <c r="CA1" s="188"/>
      <c r="CB1" s="329"/>
      <c r="CC1" s="71"/>
      <c r="CD1" s="72"/>
      <c r="CE1" s="328">
        <v>1</v>
      </c>
      <c r="CF1" s="191"/>
      <c r="CJ1" s="321"/>
    </row>
    <row r="2" spans="1:88" ht="14.15" customHeight="1" x14ac:dyDescent="0.3">
      <c r="A2" s="66"/>
      <c r="B2" s="66"/>
      <c r="C2" s="67"/>
      <c r="D2" s="327"/>
      <c r="E2" s="327"/>
      <c r="F2" s="67"/>
      <c r="G2" s="67"/>
      <c r="H2" s="67"/>
      <c r="I2" s="67"/>
      <c r="J2" s="326"/>
      <c r="K2" s="68">
        <v>2</v>
      </c>
      <c r="L2" s="68">
        <v>3</v>
      </c>
      <c r="M2" s="68">
        <v>5</v>
      </c>
      <c r="N2" s="68">
        <v>6</v>
      </c>
      <c r="O2" s="68">
        <v>7</v>
      </c>
      <c r="P2" s="68"/>
      <c r="Q2" s="68"/>
      <c r="R2" s="68"/>
      <c r="S2" s="68"/>
      <c r="T2" s="68"/>
      <c r="U2" s="68"/>
      <c r="V2" s="68"/>
      <c r="W2" s="68"/>
      <c r="X2" s="68"/>
      <c r="Y2" s="68"/>
      <c r="Z2" s="68" t="s">
        <v>213</v>
      </c>
      <c r="AA2" s="325">
        <v>1</v>
      </c>
      <c r="AB2" s="69"/>
      <c r="AC2" s="69"/>
      <c r="AD2" s="70"/>
      <c r="AE2" s="70"/>
      <c r="AF2" s="69"/>
      <c r="AH2" s="71"/>
      <c r="AI2" s="71"/>
      <c r="AJ2" s="71"/>
      <c r="AK2" s="71"/>
      <c r="AL2" s="71"/>
      <c r="AM2" s="71"/>
      <c r="AN2" s="71"/>
      <c r="AO2" s="71"/>
      <c r="AP2" s="71"/>
      <c r="AQ2" s="71"/>
      <c r="AR2" s="71"/>
      <c r="AS2" s="75"/>
      <c r="AT2" s="75"/>
      <c r="AU2" s="75"/>
      <c r="AV2" s="75"/>
      <c r="AW2" s="75"/>
      <c r="AX2" s="323"/>
      <c r="AY2" s="74"/>
      <c r="AZ2" s="74"/>
      <c r="BA2" s="74"/>
      <c r="BB2" s="74"/>
      <c r="BC2" s="74">
        <v>36</v>
      </c>
      <c r="BD2" s="74">
        <v>37</v>
      </c>
      <c r="BE2" s="74">
        <v>41</v>
      </c>
      <c r="BF2" s="74">
        <v>48</v>
      </c>
      <c r="BG2" s="74">
        <v>38</v>
      </c>
      <c r="BH2" s="74"/>
      <c r="BI2" s="74"/>
      <c r="BJ2" s="74">
        <v>39</v>
      </c>
      <c r="BK2" s="74">
        <v>40</v>
      </c>
      <c r="BL2" s="74">
        <v>42</v>
      </c>
      <c r="BM2" s="74"/>
      <c r="BN2" s="74">
        <v>44</v>
      </c>
      <c r="BO2" s="74">
        <v>45</v>
      </c>
      <c r="BP2" s="74">
        <v>46</v>
      </c>
      <c r="BQ2" s="74">
        <v>47</v>
      </c>
      <c r="BR2" s="74"/>
      <c r="BS2" s="74"/>
      <c r="BT2" s="74">
        <v>43</v>
      </c>
      <c r="BU2" s="74">
        <v>49</v>
      </c>
      <c r="BV2" s="74">
        <v>50</v>
      </c>
      <c r="BW2" s="74">
        <v>51</v>
      </c>
      <c r="BX2" s="74">
        <v>52</v>
      </c>
      <c r="BY2" s="74">
        <v>53</v>
      </c>
      <c r="BZ2" s="74">
        <v>54</v>
      </c>
      <c r="CB2" s="324" t="s">
        <v>2682</v>
      </c>
      <c r="CC2" s="71"/>
      <c r="CD2" s="72"/>
      <c r="CE2" s="323"/>
      <c r="CF2" s="322"/>
      <c r="CJ2" s="321"/>
    </row>
    <row r="3" spans="1:88" s="83" customFormat="1" ht="88.5" customHeight="1" x14ac:dyDescent="0.3">
      <c r="A3" s="76" t="s">
        <v>2683</v>
      </c>
      <c r="B3" s="76" t="s">
        <v>2684</v>
      </c>
      <c r="C3" s="76" t="s">
        <v>2685</v>
      </c>
      <c r="D3" s="320" t="s">
        <v>2686</v>
      </c>
      <c r="E3" s="320" t="s">
        <v>2687</v>
      </c>
      <c r="F3" s="76" t="s">
        <v>2688</v>
      </c>
      <c r="G3" s="76" t="s">
        <v>420</v>
      </c>
      <c r="H3" s="76" t="s">
        <v>218</v>
      </c>
      <c r="I3" s="319" t="s">
        <v>2689</v>
      </c>
      <c r="J3" s="317" t="s">
        <v>2690</v>
      </c>
      <c r="K3" s="77" t="s">
        <v>72</v>
      </c>
      <c r="L3" s="77" t="s">
        <v>2691</v>
      </c>
      <c r="M3" s="77" t="s">
        <v>75</v>
      </c>
      <c r="N3" s="77" t="s">
        <v>76</v>
      </c>
      <c r="O3" s="77" t="s">
        <v>77</v>
      </c>
      <c r="P3" s="77" t="s">
        <v>78</v>
      </c>
      <c r="Q3" s="77" t="s">
        <v>153</v>
      </c>
      <c r="R3" s="77" t="s">
        <v>2692</v>
      </c>
      <c r="S3" s="77" t="s">
        <v>2693</v>
      </c>
      <c r="T3" s="77" t="s">
        <v>2694</v>
      </c>
      <c r="U3" s="77" t="s">
        <v>2695</v>
      </c>
      <c r="V3" s="77" t="s">
        <v>426</v>
      </c>
      <c r="W3" s="77" t="s">
        <v>273</v>
      </c>
      <c r="X3" s="77" t="s">
        <v>2696</v>
      </c>
      <c r="Y3" s="77" t="s">
        <v>274</v>
      </c>
      <c r="Z3" s="77" t="s">
        <v>427</v>
      </c>
      <c r="AA3" s="317" t="s">
        <v>2697</v>
      </c>
      <c r="AB3" s="78" t="s">
        <v>2698</v>
      </c>
      <c r="AC3" s="78" t="s">
        <v>222</v>
      </c>
      <c r="AD3" s="78" t="s">
        <v>230</v>
      </c>
      <c r="AE3" s="78" t="s">
        <v>2699</v>
      </c>
      <c r="AF3" s="78" t="s">
        <v>2700</v>
      </c>
      <c r="AG3" s="317" t="s">
        <v>2701</v>
      </c>
      <c r="AH3" s="79" t="s">
        <v>2702</v>
      </c>
      <c r="AI3" s="79" t="s">
        <v>2703</v>
      </c>
      <c r="AJ3" s="79" t="s">
        <v>2704</v>
      </c>
      <c r="AK3" s="79" t="s">
        <v>2705</v>
      </c>
      <c r="AL3" s="79" t="s">
        <v>231</v>
      </c>
      <c r="AM3" s="79" t="s">
        <v>2706</v>
      </c>
      <c r="AN3" s="79" t="s">
        <v>2707</v>
      </c>
      <c r="AO3" s="79" t="s">
        <v>437</v>
      </c>
      <c r="AP3" s="79" t="s">
        <v>2708</v>
      </c>
      <c r="AQ3" s="79" t="s">
        <v>2709</v>
      </c>
      <c r="AR3" s="317" t="s">
        <v>2710</v>
      </c>
      <c r="AS3" s="80" t="s">
        <v>440</v>
      </c>
      <c r="AT3" s="80"/>
      <c r="AU3" s="80" t="s">
        <v>444</v>
      </c>
      <c r="AV3" s="80" t="s">
        <v>445</v>
      </c>
      <c r="AW3" s="80" t="s">
        <v>2711</v>
      </c>
      <c r="AX3" s="317" t="s">
        <v>2710</v>
      </c>
      <c r="AY3" s="81" t="s">
        <v>2712</v>
      </c>
      <c r="AZ3" s="81" t="s">
        <v>2713</v>
      </c>
      <c r="BA3" s="81" t="s">
        <v>2714</v>
      </c>
      <c r="BB3" s="81" t="s">
        <v>2715</v>
      </c>
      <c r="BC3" s="81" t="s">
        <v>2716</v>
      </c>
      <c r="BD3" s="81" t="s">
        <v>449</v>
      </c>
      <c r="BE3" s="81" t="s">
        <v>2717</v>
      </c>
      <c r="BF3" s="81" t="s">
        <v>453</v>
      </c>
      <c r="BG3" s="81" t="s">
        <v>156</v>
      </c>
      <c r="BH3" s="81" t="s">
        <v>272</v>
      </c>
      <c r="BI3" s="81" t="s">
        <v>158</v>
      </c>
      <c r="BJ3" s="82" t="s">
        <v>458</v>
      </c>
      <c r="BK3" s="81" t="s">
        <v>459</v>
      </c>
      <c r="BL3" s="81" t="s">
        <v>2718</v>
      </c>
      <c r="BM3" s="81" t="s">
        <v>2719</v>
      </c>
      <c r="BN3" s="82" t="s">
        <v>160</v>
      </c>
      <c r="BO3" s="82" t="s">
        <v>161</v>
      </c>
      <c r="BP3" s="82" t="s">
        <v>162</v>
      </c>
      <c r="BQ3" s="82" t="s">
        <v>163</v>
      </c>
      <c r="BR3" s="82" t="s">
        <v>164</v>
      </c>
      <c r="BS3" s="82" t="s">
        <v>165</v>
      </c>
      <c r="BT3" s="81" t="s">
        <v>2720</v>
      </c>
      <c r="BU3" s="81" t="s">
        <v>2721</v>
      </c>
      <c r="BV3" s="81" t="s">
        <v>2722</v>
      </c>
      <c r="BW3" s="81" t="s">
        <v>2723</v>
      </c>
      <c r="BX3" s="81" t="s">
        <v>229</v>
      </c>
      <c r="BY3" s="81" t="s">
        <v>2724</v>
      </c>
      <c r="BZ3" s="81" t="s">
        <v>2725</v>
      </c>
      <c r="CA3" s="317" t="s">
        <v>2726</v>
      </c>
      <c r="CB3" s="318" t="s">
        <v>2727</v>
      </c>
      <c r="CC3" s="318" t="s">
        <v>2728</v>
      </c>
      <c r="CD3" s="318" t="s">
        <v>2729</v>
      </c>
      <c r="CE3" s="317" t="s">
        <v>2730</v>
      </c>
      <c r="CF3" s="316" t="s">
        <v>2731</v>
      </c>
      <c r="CH3" s="314" t="s">
        <v>465</v>
      </c>
      <c r="CI3" s="314" t="s">
        <v>2732</v>
      </c>
      <c r="CJ3" s="314" t="s">
        <v>2733</v>
      </c>
    </row>
    <row r="4" spans="1:88" x14ac:dyDescent="0.3">
      <c r="E4" s="33" t="s">
        <v>2734</v>
      </c>
      <c r="F4" s="33" t="s">
        <v>2735</v>
      </c>
      <c r="G4" s="33">
        <v>1995</v>
      </c>
      <c r="H4" s="33" t="s">
        <v>2100</v>
      </c>
      <c r="I4" s="33" t="s">
        <v>2736</v>
      </c>
      <c r="K4" s="33" t="s">
        <v>80</v>
      </c>
      <c r="L4" s="33" t="s">
        <v>89</v>
      </c>
      <c r="M4" s="33" t="s">
        <v>91</v>
      </c>
      <c r="N4" s="33" t="s">
        <v>102</v>
      </c>
      <c r="O4" s="33" t="s">
        <v>2737</v>
      </c>
      <c r="P4" s="33" t="s">
        <v>2738</v>
      </c>
      <c r="Q4" s="33" t="s">
        <v>2739</v>
      </c>
      <c r="R4" s="33" t="s">
        <v>2739</v>
      </c>
      <c r="S4" s="33" t="str">
        <f t="shared" ref="S4:S65" si="0">_xlfn.CONCAT(LEFT(Q4,2),".",MID(Q4,FIND(" ",Q4)+1,2))</f>
        <v>Xy.te</v>
      </c>
      <c r="T4" s="33" t="s">
        <v>2740</v>
      </c>
      <c r="U4" s="33" t="s">
        <v>31</v>
      </c>
      <c r="V4" s="33" t="s">
        <v>31</v>
      </c>
      <c r="W4" s="33" t="s">
        <v>31</v>
      </c>
      <c r="X4" s="33" t="s">
        <v>2741</v>
      </c>
      <c r="Y4" s="33" t="s">
        <v>281</v>
      </c>
      <c r="AB4" s="33" t="s">
        <v>2742</v>
      </c>
      <c r="AC4" s="33" t="s">
        <v>239</v>
      </c>
      <c r="AD4" s="33">
        <v>96</v>
      </c>
      <c r="AE4" s="33" t="s">
        <v>240</v>
      </c>
      <c r="AF4" s="33" t="s">
        <v>2743</v>
      </c>
      <c r="AH4" s="33" t="s">
        <v>2744</v>
      </c>
      <c r="AI4" s="184" t="s">
        <v>2745</v>
      </c>
      <c r="AJ4" s="33" t="s">
        <v>295</v>
      </c>
      <c r="AK4" s="33" t="s">
        <v>631</v>
      </c>
      <c r="AM4" s="33">
        <v>4100</v>
      </c>
      <c r="AN4" s="33">
        <v>4009.8</v>
      </c>
      <c r="AO4" s="33">
        <v>4100</v>
      </c>
      <c r="AP4" s="33" t="s">
        <v>477</v>
      </c>
      <c r="AQ4" s="33" t="s">
        <v>477</v>
      </c>
      <c r="AS4" s="33">
        <v>4</v>
      </c>
      <c r="AU4" s="33" t="s">
        <v>295</v>
      </c>
      <c r="AV4" s="33" t="s">
        <v>295</v>
      </c>
      <c r="AZ4" s="33" t="s">
        <v>2312</v>
      </c>
      <c r="BA4" s="33" t="s">
        <v>2746</v>
      </c>
      <c r="BB4" s="33" t="s">
        <v>2744</v>
      </c>
      <c r="BC4" s="33" t="s">
        <v>2744</v>
      </c>
      <c r="BE4" s="33">
        <v>196</v>
      </c>
      <c r="BH4" s="33">
        <v>196</v>
      </c>
      <c r="BL4" s="33">
        <v>196</v>
      </c>
      <c r="BN4" s="33">
        <v>46</v>
      </c>
      <c r="BO4" s="33">
        <v>19</v>
      </c>
      <c r="BP4" s="33">
        <v>49</v>
      </c>
      <c r="BQ4" s="33">
        <v>10</v>
      </c>
      <c r="BR4" s="33">
        <v>163</v>
      </c>
      <c r="BS4" s="33">
        <v>19.5</v>
      </c>
      <c r="BT4" s="33">
        <v>107</v>
      </c>
      <c r="BW4" s="33" t="s">
        <v>2744</v>
      </c>
      <c r="BY4" s="33" t="s">
        <v>2747</v>
      </c>
      <c r="CB4" s="188" t="str">
        <f t="shared" ref="CB4:CB30" si="1">IF(G4&lt;1980,"N",IF(AJ4="N","N",IF(BC4&lt;1,"N",IF(AF4="Chronic","N",IF(AQ4="Other","N",IF(BG4&lt;5.4,"N",IF(BG4&gt;8.5,"N",IF(BU4&gt;23,"N",IF(BL4&lt;8,"N",IF(BY4="JG est","N","Y"))))))))))</f>
        <v>N</v>
      </c>
      <c r="CC4" s="188" t="str">
        <f t="shared" ref="CC4:CC30" si="2">CB4</f>
        <v>N</v>
      </c>
      <c r="CD4" s="187"/>
      <c r="CE4" s="249"/>
      <c r="CH4" s="33" t="s">
        <v>2748</v>
      </c>
      <c r="CI4" s="33" t="s">
        <v>2749</v>
      </c>
      <c r="CJ4" s="33" t="s">
        <v>2750</v>
      </c>
    </row>
    <row r="5" spans="1:88" x14ac:dyDescent="0.3">
      <c r="E5" s="33" t="s">
        <v>2734</v>
      </c>
      <c r="F5" s="33" t="s">
        <v>2751</v>
      </c>
      <c r="G5" s="33">
        <v>1995</v>
      </c>
      <c r="H5" s="33" t="s">
        <v>2100</v>
      </c>
      <c r="I5" s="33" t="s">
        <v>2736</v>
      </c>
      <c r="K5" s="33" t="s">
        <v>80</v>
      </c>
      <c r="L5" s="33" t="s">
        <v>89</v>
      </c>
      <c r="M5" s="33" t="s">
        <v>91</v>
      </c>
      <c r="N5" s="33" t="s">
        <v>102</v>
      </c>
      <c r="O5" s="33" t="s">
        <v>2737</v>
      </c>
      <c r="P5" s="33" t="s">
        <v>2738</v>
      </c>
      <c r="Q5" s="33" t="s">
        <v>2739</v>
      </c>
      <c r="R5" s="33" t="s">
        <v>2739</v>
      </c>
      <c r="S5" s="33" t="str">
        <f t="shared" si="0"/>
        <v>Xy.te</v>
      </c>
      <c r="T5" s="33" t="s">
        <v>2740</v>
      </c>
      <c r="U5" s="33" t="s">
        <v>31</v>
      </c>
      <c r="V5" s="33" t="s">
        <v>31</v>
      </c>
      <c r="W5" s="33" t="s">
        <v>31</v>
      </c>
      <c r="X5" s="33" t="s">
        <v>2752</v>
      </c>
      <c r="Y5" s="33" t="s">
        <v>281</v>
      </c>
      <c r="AB5" s="33" t="s">
        <v>2742</v>
      </c>
      <c r="AC5" s="33" t="s">
        <v>239</v>
      </c>
      <c r="AD5" s="33">
        <v>96</v>
      </c>
      <c r="AE5" s="33" t="s">
        <v>240</v>
      </c>
      <c r="AF5" s="33" t="s">
        <v>2743</v>
      </c>
      <c r="AH5" s="33" t="s">
        <v>2744</v>
      </c>
      <c r="AI5" s="184" t="s">
        <v>2745</v>
      </c>
      <c r="AJ5" s="33" t="s">
        <v>295</v>
      </c>
      <c r="AK5" s="33" t="s">
        <v>631</v>
      </c>
      <c r="AM5" s="33">
        <v>6500</v>
      </c>
      <c r="AN5" s="33">
        <v>6357</v>
      </c>
      <c r="AO5" s="33">
        <v>6500</v>
      </c>
      <c r="AP5" s="33" t="s">
        <v>477</v>
      </c>
      <c r="AQ5" s="33" t="s">
        <v>477</v>
      </c>
      <c r="AS5" s="33">
        <v>4</v>
      </c>
      <c r="AU5" s="33" t="s">
        <v>295</v>
      </c>
      <c r="AV5" s="33" t="s">
        <v>295</v>
      </c>
      <c r="AZ5" s="33" t="s">
        <v>2312</v>
      </c>
      <c r="BA5" s="33" t="s">
        <v>2746</v>
      </c>
      <c r="BB5" s="33" t="s">
        <v>2744</v>
      </c>
      <c r="BC5" s="33" t="s">
        <v>2744</v>
      </c>
      <c r="BE5" s="33">
        <v>196</v>
      </c>
      <c r="BH5" s="33">
        <v>196</v>
      </c>
      <c r="BL5" s="33">
        <v>196</v>
      </c>
      <c r="BN5" s="33">
        <v>46</v>
      </c>
      <c r="BO5" s="33">
        <v>19</v>
      </c>
      <c r="BP5" s="33">
        <v>49</v>
      </c>
      <c r="BQ5" s="33">
        <v>10</v>
      </c>
      <c r="BR5" s="33">
        <v>163</v>
      </c>
      <c r="BS5" s="33">
        <v>19.5</v>
      </c>
      <c r="BT5" s="33">
        <v>107</v>
      </c>
      <c r="BW5" s="33" t="s">
        <v>2744</v>
      </c>
      <c r="BY5" s="33" t="s">
        <v>2747</v>
      </c>
      <c r="CB5" s="188" t="str">
        <f t="shared" si="1"/>
        <v>N</v>
      </c>
      <c r="CC5" s="188" t="str">
        <f t="shared" si="2"/>
        <v>N</v>
      </c>
      <c r="CD5" s="187"/>
      <c r="CE5" s="249"/>
      <c r="CH5" s="33" t="s">
        <v>2748</v>
      </c>
      <c r="CI5" s="33" t="s">
        <v>2749</v>
      </c>
      <c r="CJ5" s="33" t="s">
        <v>2750</v>
      </c>
    </row>
    <row r="6" spans="1:88" x14ac:dyDescent="0.3">
      <c r="E6" s="33" t="s">
        <v>2753</v>
      </c>
      <c r="G6" s="33">
        <v>1995</v>
      </c>
      <c r="H6" s="184" t="s">
        <v>2100</v>
      </c>
      <c r="I6" s="184"/>
      <c r="J6" s="184"/>
      <c r="K6" s="33" t="s">
        <v>80</v>
      </c>
      <c r="L6" s="33" t="s">
        <v>89</v>
      </c>
      <c r="M6" s="33" t="s">
        <v>91</v>
      </c>
      <c r="N6" s="33" t="s">
        <v>102</v>
      </c>
      <c r="O6" s="33" t="s">
        <v>2737</v>
      </c>
      <c r="P6" s="33" t="s">
        <v>2738</v>
      </c>
      <c r="Q6" s="209" t="s">
        <v>2739</v>
      </c>
      <c r="R6" s="209" t="s">
        <v>2739</v>
      </c>
      <c r="S6" s="33" t="str">
        <f t="shared" si="0"/>
        <v>Xy.te</v>
      </c>
      <c r="T6" s="184" t="s">
        <v>2740</v>
      </c>
      <c r="U6" s="184" t="s">
        <v>31</v>
      </c>
      <c r="V6" s="33" t="s">
        <v>31</v>
      </c>
      <c r="W6" s="33" t="s">
        <v>31</v>
      </c>
      <c r="X6" s="184" t="s">
        <v>1186</v>
      </c>
      <c r="Y6" s="33" t="s">
        <v>281</v>
      </c>
      <c r="Z6" s="184"/>
      <c r="AA6" s="184"/>
      <c r="AB6" s="184" t="s">
        <v>2742</v>
      </c>
      <c r="AC6" s="33" t="s">
        <v>239</v>
      </c>
      <c r="AD6" s="33">
        <v>96</v>
      </c>
      <c r="AE6" s="33" t="s">
        <v>240</v>
      </c>
      <c r="AF6" s="184" t="s">
        <v>2743</v>
      </c>
      <c r="AG6" s="184"/>
      <c r="AH6" s="184" t="s">
        <v>2754</v>
      </c>
      <c r="AI6" s="184" t="s">
        <v>2745</v>
      </c>
      <c r="AJ6" s="33" t="s">
        <v>295</v>
      </c>
      <c r="AK6" s="32" t="s">
        <v>2755</v>
      </c>
      <c r="AL6" s="32"/>
      <c r="AM6" s="32">
        <v>16000</v>
      </c>
      <c r="AN6" s="189">
        <v>16000</v>
      </c>
      <c r="AO6" s="189">
        <v>16000</v>
      </c>
      <c r="AP6" s="184" t="s">
        <v>508</v>
      </c>
      <c r="AQ6" s="33" t="s">
        <v>477</v>
      </c>
      <c r="AS6" s="33">
        <v>4</v>
      </c>
      <c r="AU6" s="33" t="s">
        <v>295</v>
      </c>
      <c r="AV6" s="33" t="s">
        <v>295</v>
      </c>
      <c r="AX6" s="184"/>
      <c r="AY6" s="184"/>
      <c r="AZ6" s="184" t="s">
        <v>2312</v>
      </c>
      <c r="BA6" s="184" t="s">
        <v>2756</v>
      </c>
      <c r="BB6" s="184"/>
      <c r="BC6" s="32" t="s">
        <v>2757</v>
      </c>
      <c r="BD6" s="184" t="s">
        <v>2758</v>
      </c>
      <c r="BE6" s="184" t="s">
        <v>2759</v>
      </c>
      <c r="BF6" s="32"/>
      <c r="BG6" s="33">
        <v>7.8</v>
      </c>
      <c r="BH6" s="33">
        <v>196</v>
      </c>
      <c r="BI6" s="33">
        <f>IF(ISBLANK(BF6)=FALSE,BF6,BU6)</f>
        <v>0.5</v>
      </c>
      <c r="BJ6" s="184" t="s">
        <v>2760</v>
      </c>
      <c r="BK6" s="184" t="s">
        <v>2761</v>
      </c>
      <c r="BL6" s="206">
        <v>196</v>
      </c>
      <c r="BM6" s="184"/>
      <c r="BN6" s="184"/>
      <c r="BO6" s="184"/>
      <c r="BP6" s="184"/>
      <c r="BQ6" s="184"/>
      <c r="BR6" s="184"/>
      <c r="BS6" s="184"/>
      <c r="BT6" s="184" t="s">
        <v>2762</v>
      </c>
      <c r="BU6" s="32">
        <v>0.5</v>
      </c>
      <c r="BV6" s="32" t="s">
        <v>2750</v>
      </c>
      <c r="BW6" s="32"/>
      <c r="BX6" s="184" t="s">
        <v>2763</v>
      </c>
      <c r="BY6" s="184"/>
      <c r="BZ6" s="184"/>
      <c r="CA6" s="32"/>
      <c r="CB6" s="188" t="str">
        <f t="shared" si="1"/>
        <v>N</v>
      </c>
      <c r="CC6" s="188" t="str">
        <f t="shared" si="2"/>
        <v>N</v>
      </c>
      <c r="CD6" s="184" t="s">
        <v>2764</v>
      </c>
      <c r="CE6" s="250"/>
      <c r="CH6" s="33" t="s">
        <v>2748</v>
      </c>
      <c r="CI6" s="33" t="s">
        <v>2749</v>
      </c>
    </row>
    <row r="7" spans="1:88" x14ac:dyDescent="0.3">
      <c r="E7" s="33" t="s">
        <v>2765</v>
      </c>
      <c r="F7" s="33" t="s">
        <v>2766</v>
      </c>
      <c r="G7" s="33">
        <v>1996</v>
      </c>
      <c r="H7" s="33" t="s">
        <v>2767</v>
      </c>
      <c r="I7" s="33" t="s">
        <v>2768</v>
      </c>
      <c r="K7" s="33" t="s">
        <v>80</v>
      </c>
      <c r="L7" s="33" t="s">
        <v>89</v>
      </c>
      <c r="M7" s="33" t="s">
        <v>91</v>
      </c>
      <c r="N7" s="33" t="s">
        <v>102</v>
      </c>
      <c r="O7" s="33" t="s">
        <v>2737</v>
      </c>
      <c r="P7" s="33" t="s">
        <v>2738</v>
      </c>
      <c r="Q7" s="33" t="s">
        <v>2739</v>
      </c>
      <c r="R7" s="33" t="s">
        <v>2739</v>
      </c>
      <c r="S7" s="33" t="str">
        <f t="shared" si="0"/>
        <v>Xy.te</v>
      </c>
      <c r="T7" s="33" t="s">
        <v>2740</v>
      </c>
      <c r="U7" s="33" t="s">
        <v>31</v>
      </c>
      <c r="V7" s="33" t="s">
        <v>31</v>
      </c>
      <c r="W7" s="33" t="s">
        <v>31</v>
      </c>
      <c r="X7" s="33" t="s">
        <v>2769</v>
      </c>
      <c r="Y7" s="33" t="s">
        <v>284</v>
      </c>
      <c r="AB7" s="33" t="s">
        <v>2742</v>
      </c>
      <c r="AC7" s="33" t="s">
        <v>239</v>
      </c>
      <c r="AD7" s="33">
        <v>96</v>
      </c>
      <c r="AE7" s="33" t="s">
        <v>240</v>
      </c>
      <c r="AF7" s="33" t="s">
        <v>2743</v>
      </c>
      <c r="AH7" s="33" t="s">
        <v>2744</v>
      </c>
      <c r="AI7" s="184" t="s">
        <v>2745</v>
      </c>
      <c r="AJ7" s="33" t="s">
        <v>295</v>
      </c>
      <c r="AK7" s="33" t="s">
        <v>631</v>
      </c>
      <c r="AM7" s="33">
        <v>4100</v>
      </c>
      <c r="AN7" s="33">
        <v>4009.8</v>
      </c>
      <c r="AO7" s="33">
        <v>4100</v>
      </c>
      <c r="AP7" s="33" t="s">
        <v>477</v>
      </c>
      <c r="AQ7" s="33" t="s">
        <v>477</v>
      </c>
      <c r="AS7" s="33">
        <v>4</v>
      </c>
      <c r="AU7" s="33" t="s">
        <v>295</v>
      </c>
      <c r="AV7" s="33" t="s">
        <v>295</v>
      </c>
      <c r="AZ7" s="33" t="s">
        <v>2312</v>
      </c>
      <c r="BA7" s="33" t="s">
        <v>2746</v>
      </c>
      <c r="BB7" s="33" t="s">
        <v>2744</v>
      </c>
      <c r="BC7" s="33" t="s">
        <v>2744</v>
      </c>
      <c r="BE7" s="33">
        <v>199</v>
      </c>
      <c r="BH7" s="33">
        <v>199</v>
      </c>
      <c r="BL7" s="33">
        <v>199</v>
      </c>
      <c r="BN7" s="33">
        <v>46.5</v>
      </c>
      <c r="BO7" s="33">
        <v>20.5</v>
      </c>
      <c r="BP7" s="33">
        <v>49</v>
      </c>
      <c r="BQ7" s="33">
        <v>10</v>
      </c>
      <c r="BR7" s="33">
        <v>176</v>
      </c>
      <c r="BS7" s="33">
        <v>20.5</v>
      </c>
      <c r="BT7" s="33">
        <v>106.5</v>
      </c>
      <c r="BW7" s="33" t="s">
        <v>2744</v>
      </c>
      <c r="BY7" s="33" t="s">
        <v>2747</v>
      </c>
      <c r="CB7" s="188" t="str">
        <f t="shared" si="1"/>
        <v>N</v>
      </c>
      <c r="CC7" s="188" t="str">
        <f t="shared" si="2"/>
        <v>N</v>
      </c>
      <c r="CD7" s="187"/>
      <c r="CE7" s="249"/>
      <c r="CH7" s="33" t="s">
        <v>2770</v>
      </c>
    </row>
    <row r="8" spans="1:88" x14ac:dyDescent="0.3">
      <c r="E8" s="33" t="s">
        <v>2734</v>
      </c>
      <c r="F8" s="33" t="s">
        <v>2771</v>
      </c>
      <c r="G8" s="33">
        <v>1996</v>
      </c>
      <c r="H8" s="33" t="s">
        <v>2767</v>
      </c>
      <c r="I8" s="33" t="s">
        <v>2768</v>
      </c>
      <c r="K8" s="33" t="s">
        <v>80</v>
      </c>
      <c r="L8" s="33" t="s">
        <v>89</v>
      </c>
      <c r="M8" s="33" t="s">
        <v>91</v>
      </c>
      <c r="N8" s="33" t="s">
        <v>102</v>
      </c>
      <c r="O8" s="33" t="s">
        <v>2737</v>
      </c>
      <c r="P8" s="33" t="s">
        <v>2738</v>
      </c>
      <c r="Q8" s="33" t="s">
        <v>2739</v>
      </c>
      <c r="R8" s="33" t="s">
        <v>2739</v>
      </c>
      <c r="S8" s="33" t="str">
        <f t="shared" si="0"/>
        <v>Xy.te</v>
      </c>
      <c r="T8" s="33" t="s">
        <v>2740</v>
      </c>
      <c r="U8" s="33" t="s">
        <v>31</v>
      </c>
      <c r="V8" s="33" t="s">
        <v>31</v>
      </c>
      <c r="W8" s="33" t="s">
        <v>31</v>
      </c>
      <c r="X8" s="33" t="s">
        <v>2752</v>
      </c>
      <c r="Y8" s="33" t="s">
        <v>281</v>
      </c>
      <c r="AB8" s="33" t="s">
        <v>2742</v>
      </c>
      <c r="AC8" s="33" t="s">
        <v>239</v>
      </c>
      <c r="AD8" s="33">
        <v>96</v>
      </c>
      <c r="AE8" s="33" t="s">
        <v>240</v>
      </c>
      <c r="AF8" s="33" t="s">
        <v>2743</v>
      </c>
      <c r="AH8" s="33" t="s">
        <v>2744</v>
      </c>
      <c r="AI8" s="184" t="s">
        <v>2745</v>
      </c>
      <c r="AJ8" s="33" t="s">
        <v>295</v>
      </c>
      <c r="AK8" s="33" t="s">
        <v>631</v>
      </c>
      <c r="AM8" s="33">
        <v>2920</v>
      </c>
      <c r="AN8" s="33">
        <v>2855.76</v>
      </c>
      <c r="AO8" s="33">
        <v>2920</v>
      </c>
      <c r="AP8" s="33" t="s">
        <v>477</v>
      </c>
      <c r="AQ8" s="33" t="s">
        <v>477</v>
      </c>
      <c r="AS8" s="33">
        <v>4</v>
      </c>
      <c r="AU8" s="33" t="s">
        <v>295</v>
      </c>
      <c r="AV8" s="33" t="s">
        <v>295</v>
      </c>
      <c r="AZ8" s="33" t="s">
        <v>2312</v>
      </c>
      <c r="BA8" s="33" t="s">
        <v>2746</v>
      </c>
      <c r="BB8" s="33" t="s">
        <v>2744</v>
      </c>
      <c r="BC8" s="33" t="s">
        <v>2744</v>
      </c>
      <c r="BE8" s="33">
        <v>199</v>
      </c>
      <c r="BH8" s="33">
        <v>199</v>
      </c>
      <c r="BL8" s="33">
        <v>199</v>
      </c>
      <c r="BN8" s="33">
        <v>46.5</v>
      </c>
      <c r="BO8" s="33">
        <v>20.5</v>
      </c>
      <c r="BP8" s="33">
        <v>49</v>
      </c>
      <c r="BQ8" s="33">
        <v>10</v>
      </c>
      <c r="BR8" s="33">
        <v>176</v>
      </c>
      <c r="BS8" s="33">
        <v>20.5</v>
      </c>
      <c r="BT8" s="33">
        <v>106.5</v>
      </c>
      <c r="BW8" s="33" t="s">
        <v>2744</v>
      </c>
      <c r="BY8" s="33" t="s">
        <v>2747</v>
      </c>
      <c r="CB8" s="188" t="str">
        <f t="shared" si="1"/>
        <v>N</v>
      </c>
      <c r="CC8" s="188" t="str">
        <f t="shared" si="2"/>
        <v>N</v>
      </c>
      <c r="CD8" s="187"/>
      <c r="CE8" s="249"/>
      <c r="CH8" s="33" t="s">
        <v>2748</v>
      </c>
      <c r="CI8" s="33" t="s">
        <v>2772</v>
      </c>
      <c r="CJ8" s="33" t="s">
        <v>2750</v>
      </c>
    </row>
    <row r="9" spans="1:88" x14ac:dyDescent="0.3">
      <c r="E9" s="33" t="s">
        <v>2765</v>
      </c>
      <c r="F9" s="33" t="s">
        <v>2773</v>
      </c>
      <c r="G9" s="33">
        <v>1997</v>
      </c>
      <c r="H9" s="33" t="s">
        <v>2774</v>
      </c>
      <c r="I9" s="33" t="s">
        <v>2775</v>
      </c>
      <c r="K9" s="33" t="s">
        <v>80</v>
      </c>
      <c r="L9" s="33" t="s">
        <v>89</v>
      </c>
      <c r="M9" s="33" t="s">
        <v>91</v>
      </c>
      <c r="N9" s="33" t="s">
        <v>102</v>
      </c>
      <c r="O9" s="33" t="s">
        <v>2737</v>
      </c>
      <c r="P9" s="33" t="s">
        <v>2738</v>
      </c>
      <c r="Q9" s="33" t="s">
        <v>2739</v>
      </c>
      <c r="R9" s="33" t="s">
        <v>2739</v>
      </c>
      <c r="S9" s="33" t="str">
        <f t="shared" si="0"/>
        <v>Xy.te</v>
      </c>
      <c r="T9" s="33" t="s">
        <v>2740</v>
      </c>
      <c r="U9" s="33" t="s">
        <v>31</v>
      </c>
      <c r="V9" s="33" t="s">
        <v>31</v>
      </c>
      <c r="W9" s="33" t="s">
        <v>31</v>
      </c>
      <c r="X9" s="33" t="s">
        <v>2769</v>
      </c>
      <c r="Y9" s="33" t="s">
        <v>284</v>
      </c>
      <c r="AB9" s="33" t="s">
        <v>2742</v>
      </c>
      <c r="AC9" s="33" t="s">
        <v>239</v>
      </c>
      <c r="AD9" s="33">
        <v>96</v>
      </c>
      <c r="AE9" s="33" t="s">
        <v>240</v>
      </c>
      <c r="AF9" s="33" t="s">
        <v>2743</v>
      </c>
      <c r="AH9" s="33" t="s">
        <v>2744</v>
      </c>
      <c r="AI9" s="184" t="s">
        <v>2745</v>
      </c>
      <c r="AJ9" s="33" t="s">
        <v>295</v>
      </c>
      <c r="AK9" s="33" t="s">
        <v>631</v>
      </c>
      <c r="AM9" s="33">
        <v>9800</v>
      </c>
      <c r="AN9" s="33">
        <v>9584.4</v>
      </c>
      <c r="AO9" s="33">
        <v>9800</v>
      </c>
      <c r="AP9" s="33" t="s">
        <v>477</v>
      </c>
      <c r="AQ9" s="33" t="s">
        <v>477</v>
      </c>
      <c r="AS9" s="33">
        <v>4</v>
      </c>
      <c r="AU9" s="33" t="s">
        <v>295</v>
      </c>
      <c r="AV9" s="33" t="s">
        <v>295</v>
      </c>
      <c r="AZ9" s="33" t="s">
        <v>2312</v>
      </c>
      <c r="BA9" s="33" t="s">
        <v>2746</v>
      </c>
      <c r="BB9" s="33" t="s">
        <v>2744</v>
      </c>
      <c r="BC9" s="33" t="s">
        <v>2744</v>
      </c>
      <c r="BE9" s="33">
        <v>144</v>
      </c>
      <c r="BH9" s="33">
        <v>144</v>
      </c>
      <c r="BL9" s="33">
        <v>144</v>
      </c>
      <c r="BN9" s="33">
        <v>43</v>
      </c>
      <c r="BO9" s="33">
        <v>9</v>
      </c>
      <c r="BP9" s="33">
        <v>22</v>
      </c>
      <c r="BQ9" s="33">
        <v>10</v>
      </c>
      <c r="BR9" s="33">
        <v>97</v>
      </c>
      <c r="BS9" s="33">
        <v>9</v>
      </c>
      <c r="BT9" s="33">
        <v>82</v>
      </c>
      <c r="BW9" s="33" t="s">
        <v>2744</v>
      </c>
      <c r="BY9" s="33" t="s">
        <v>2747</v>
      </c>
      <c r="CB9" s="188" t="str">
        <f t="shared" si="1"/>
        <v>N</v>
      </c>
      <c r="CC9" s="188" t="str">
        <f t="shared" si="2"/>
        <v>N</v>
      </c>
      <c r="CD9" s="187"/>
      <c r="CE9" s="249"/>
      <c r="CH9" s="33" t="s">
        <v>2770</v>
      </c>
    </row>
    <row r="10" spans="1:88" x14ac:dyDescent="0.3">
      <c r="E10" s="33" t="s">
        <v>2776</v>
      </c>
      <c r="F10" s="33" t="s">
        <v>2777</v>
      </c>
      <c r="G10" s="33">
        <v>1988</v>
      </c>
      <c r="H10" s="33" t="s">
        <v>2778</v>
      </c>
      <c r="I10" s="33" t="s">
        <v>2779</v>
      </c>
      <c r="K10" s="33" t="s">
        <v>80</v>
      </c>
      <c r="L10" s="33" t="s">
        <v>89</v>
      </c>
      <c r="M10" s="33" t="s">
        <v>760</v>
      </c>
      <c r="N10" s="33" t="s">
        <v>761</v>
      </c>
      <c r="O10" s="33" t="s">
        <v>2780</v>
      </c>
      <c r="P10" s="33" t="s">
        <v>2781</v>
      </c>
      <c r="Q10" s="33" t="s">
        <v>2782</v>
      </c>
      <c r="R10" s="33" t="s">
        <v>2782</v>
      </c>
      <c r="S10" s="33" t="str">
        <f t="shared" si="0"/>
        <v>Xe.la</v>
      </c>
      <c r="T10" s="33" t="s">
        <v>2783</v>
      </c>
      <c r="U10" s="33" t="s">
        <v>766</v>
      </c>
      <c r="V10" s="184" t="s">
        <v>28</v>
      </c>
      <c r="W10" s="33" t="s">
        <v>766</v>
      </c>
      <c r="X10" s="33" t="s">
        <v>2784</v>
      </c>
      <c r="Y10" s="33" t="s">
        <v>2784</v>
      </c>
      <c r="AB10" s="33" t="s">
        <v>2785</v>
      </c>
      <c r="AC10" s="33" t="s">
        <v>2786</v>
      </c>
      <c r="AD10" s="33">
        <v>96</v>
      </c>
      <c r="AE10" s="33" t="s">
        <v>240</v>
      </c>
      <c r="AF10" s="33" t="s">
        <v>2743</v>
      </c>
      <c r="AH10" s="33" t="s">
        <v>2787</v>
      </c>
      <c r="AI10" s="33" t="s">
        <v>2788</v>
      </c>
      <c r="AJ10" s="33" t="s">
        <v>769</v>
      </c>
      <c r="AK10" s="33" t="s">
        <v>631</v>
      </c>
      <c r="AM10" s="33">
        <v>3600</v>
      </c>
      <c r="AN10" s="33">
        <v>3520.8</v>
      </c>
      <c r="AO10" s="33">
        <v>3600</v>
      </c>
      <c r="AP10" s="33" t="s">
        <v>477</v>
      </c>
      <c r="AQ10" s="33" t="s">
        <v>477</v>
      </c>
      <c r="AS10" s="33">
        <v>4</v>
      </c>
      <c r="AU10" s="33" t="s">
        <v>295</v>
      </c>
      <c r="AV10" s="33" t="s">
        <v>295</v>
      </c>
      <c r="AZ10" s="33" t="s">
        <v>2789</v>
      </c>
      <c r="BA10" s="33" t="s">
        <v>2790</v>
      </c>
      <c r="BB10" s="33" t="s">
        <v>2791</v>
      </c>
      <c r="BC10" s="33">
        <v>23</v>
      </c>
      <c r="BD10" s="33" t="s">
        <v>2792</v>
      </c>
      <c r="BE10" s="33">
        <v>100</v>
      </c>
      <c r="BG10" s="33">
        <v>7.2</v>
      </c>
      <c r="BH10" s="33">
        <v>100</v>
      </c>
      <c r="BI10" s="33">
        <f>IF(ISBLANK(BF10)=FALSE,BF10,BU10)</f>
        <v>0.3</v>
      </c>
      <c r="BK10" s="33" t="s">
        <v>2793</v>
      </c>
      <c r="BL10" s="33">
        <v>100</v>
      </c>
      <c r="BN10" s="33">
        <v>18.288914395906982</v>
      </c>
      <c r="BO10" s="33">
        <v>14.287202334765755</v>
      </c>
      <c r="BP10" s="33">
        <v>173.23418232443018</v>
      </c>
      <c r="BQ10" s="33">
        <v>14.842875447877642</v>
      </c>
      <c r="BR10" s="33">
        <v>88.368269159606143</v>
      </c>
      <c r="BS10" s="33">
        <v>251.42710432619435</v>
      </c>
      <c r="BT10" s="33">
        <v>68</v>
      </c>
      <c r="BU10" s="33">
        <v>0.3</v>
      </c>
      <c r="BV10" s="33" t="s">
        <v>2794</v>
      </c>
      <c r="BW10" s="33" t="s">
        <v>2744</v>
      </c>
      <c r="BX10" s="33" t="s">
        <v>2795</v>
      </c>
      <c r="CB10" s="188" t="str">
        <f t="shared" si="1"/>
        <v>Y</v>
      </c>
      <c r="CC10" s="188" t="str">
        <f t="shared" si="2"/>
        <v>Y</v>
      </c>
      <c r="CD10" s="313" t="s">
        <v>2764</v>
      </c>
      <c r="CE10" s="249"/>
      <c r="CH10" s="33" t="s">
        <v>2770</v>
      </c>
    </row>
    <row r="11" spans="1:88" x14ac:dyDescent="0.3">
      <c r="E11" s="33" t="s">
        <v>2734</v>
      </c>
      <c r="F11" s="33" t="s">
        <v>2796</v>
      </c>
      <c r="G11" s="33">
        <v>1988</v>
      </c>
      <c r="H11" s="33" t="s">
        <v>2778</v>
      </c>
      <c r="I11" s="33" t="s">
        <v>2779</v>
      </c>
      <c r="K11" s="33" t="s">
        <v>80</v>
      </c>
      <c r="L11" s="33" t="s">
        <v>89</v>
      </c>
      <c r="M11" s="33" t="s">
        <v>760</v>
      </c>
      <c r="N11" s="33" t="s">
        <v>761</v>
      </c>
      <c r="O11" s="33" t="s">
        <v>2780</v>
      </c>
      <c r="P11" s="33" t="s">
        <v>2781</v>
      </c>
      <c r="Q11" s="33" t="s">
        <v>2782</v>
      </c>
      <c r="R11" s="33" t="s">
        <v>2782</v>
      </c>
      <c r="S11" s="33" t="str">
        <f t="shared" si="0"/>
        <v>Xe.la</v>
      </c>
      <c r="T11" s="33" t="s">
        <v>2783</v>
      </c>
      <c r="U11" s="33" t="s">
        <v>766</v>
      </c>
      <c r="V11" s="184" t="s">
        <v>28</v>
      </c>
      <c r="W11" s="33" t="s">
        <v>766</v>
      </c>
      <c r="X11" s="33" t="s">
        <v>2784</v>
      </c>
      <c r="Y11" s="33" t="s">
        <v>2784</v>
      </c>
      <c r="AB11" s="33" t="s">
        <v>2742</v>
      </c>
      <c r="AC11" s="33" t="s">
        <v>239</v>
      </c>
      <c r="AD11" s="33">
        <v>96</v>
      </c>
      <c r="AE11" s="33" t="s">
        <v>240</v>
      </c>
      <c r="AF11" s="33" t="s">
        <v>2743</v>
      </c>
      <c r="AH11" s="33" t="s">
        <v>2787</v>
      </c>
      <c r="AI11" s="33" t="s">
        <v>2788</v>
      </c>
      <c r="AJ11" s="33" t="s">
        <v>769</v>
      </c>
      <c r="AK11" s="33" t="s">
        <v>631</v>
      </c>
      <c r="AM11" s="33">
        <v>34500</v>
      </c>
      <c r="AN11" s="33">
        <v>33741</v>
      </c>
      <c r="AO11" s="33">
        <v>34500</v>
      </c>
      <c r="AP11" s="33" t="s">
        <v>477</v>
      </c>
      <c r="AQ11" s="33" t="s">
        <v>477</v>
      </c>
      <c r="AS11" s="33">
        <v>4</v>
      </c>
      <c r="AU11" s="33" t="s">
        <v>295</v>
      </c>
      <c r="AV11" s="33" t="s">
        <v>295</v>
      </c>
      <c r="AZ11" s="33" t="s">
        <v>2789</v>
      </c>
      <c r="BA11" s="33" t="s">
        <v>2790</v>
      </c>
      <c r="BB11" s="33" t="s">
        <v>2791</v>
      </c>
      <c r="BC11" s="33">
        <v>23</v>
      </c>
      <c r="BD11" s="33" t="s">
        <v>2792</v>
      </c>
      <c r="BE11" s="33">
        <v>100</v>
      </c>
      <c r="BG11" s="33">
        <v>7.2</v>
      </c>
      <c r="BH11" s="33">
        <v>100</v>
      </c>
      <c r="BI11" s="33">
        <f>IF(ISBLANK(BF11)=FALSE,BF11,BU11)</f>
        <v>0.3</v>
      </c>
      <c r="BK11" s="33" t="s">
        <v>2793</v>
      </c>
      <c r="BL11" s="33">
        <v>100</v>
      </c>
      <c r="BN11" s="33">
        <v>18.288914395906982</v>
      </c>
      <c r="BO11" s="33">
        <v>14.287202334765755</v>
      </c>
      <c r="BP11" s="33">
        <v>173.23418232443018</v>
      </c>
      <c r="BQ11" s="33">
        <v>14.842875447877642</v>
      </c>
      <c r="BR11" s="33">
        <v>88.368269159606143</v>
      </c>
      <c r="BS11" s="33">
        <v>251.42710432619435</v>
      </c>
      <c r="BT11" s="33">
        <v>68</v>
      </c>
      <c r="BU11" s="33">
        <v>0.3</v>
      </c>
      <c r="BV11" s="33" t="s">
        <v>2794</v>
      </c>
      <c r="BW11" s="33" t="s">
        <v>2744</v>
      </c>
      <c r="BX11" s="33" t="s">
        <v>2795</v>
      </c>
      <c r="CB11" s="188" t="str">
        <f t="shared" si="1"/>
        <v>Y</v>
      </c>
      <c r="CC11" s="188" t="str">
        <f t="shared" si="2"/>
        <v>Y</v>
      </c>
      <c r="CD11" s="312" t="s">
        <v>2797</v>
      </c>
      <c r="CE11" s="249"/>
      <c r="CH11" s="33" t="s">
        <v>2748</v>
      </c>
      <c r="CI11" s="33" t="s">
        <v>2798</v>
      </c>
      <c r="CJ11" s="33" t="s">
        <v>2799</v>
      </c>
    </row>
    <row r="12" spans="1:88" x14ac:dyDescent="0.3">
      <c r="E12" s="33" t="s">
        <v>2765</v>
      </c>
      <c r="F12" s="33" t="s">
        <v>2800</v>
      </c>
      <c r="G12" s="33">
        <v>1988</v>
      </c>
      <c r="H12" s="33" t="s">
        <v>2801</v>
      </c>
      <c r="I12" s="33" t="s">
        <v>2802</v>
      </c>
      <c r="K12" s="33" t="s">
        <v>80</v>
      </c>
      <c r="L12" s="33" t="s">
        <v>89</v>
      </c>
      <c r="M12" s="33" t="s">
        <v>760</v>
      </c>
      <c r="N12" s="33" t="s">
        <v>761</v>
      </c>
      <c r="O12" s="33" t="s">
        <v>2780</v>
      </c>
      <c r="P12" s="33" t="s">
        <v>2781</v>
      </c>
      <c r="Q12" s="33" t="s">
        <v>2782</v>
      </c>
      <c r="R12" s="33" t="s">
        <v>2782</v>
      </c>
      <c r="S12" s="33" t="str">
        <f t="shared" si="0"/>
        <v>Xe.la</v>
      </c>
      <c r="T12" s="33" t="s">
        <v>2783</v>
      </c>
      <c r="U12" s="33" t="s">
        <v>766</v>
      </c>
      <c r="V12" s="184" t="s">
        <v>28</v>
      </c>
      <c r="W12" s="33" t="s">
        <v>766</v>
      </c>
      <c r="X12" s="33" t="s">
        <v>767</v>
      </c>
      <c r="Y12" s="33" t="s">
        <v>284</v>
      </c>
      <c r="AB12" s="33" t="s">
        <v>2742</v>
      </c>
      <c r="AC12" s="33" t="s">
        <v>239</v>
      </c>
      <c r="AD12" s="33">
        <v>96</v>
      </c>
      <c r="AE12" s="33" t="s">
        <v>240</v>
      </c>
      <c r="AF12" s="33" t="s">
        <v>2743</v>
      </c>
      <c r="AH12" s="33" t="s">
        <v>2744</v>
      </c>
      <c r="AI12" s="33" t="s">
        <v>2744</v>
      </c>
      <c r="AJ12" s="33" t="s">
        <v>295</v>
      </c>
      <c r="AK12" s="33" t="s">
        <v>478</v>
      </c>
      <c r="AM12" s="33" t="s">
        <v>2744</v>
      </c>
      <c r="AN12" s="33">
        <v>22500</v>
      </c>
      <c r="AO12" s="33">
        <v>22500</v>
      </c>
      <c r="AP12" s="33" t="s">
        <v>477</v>
      </c>
      <c r="AQ12" s="33" t="s">
        <v>477</v>
      </c>
      <c r="AS12" s="33">
        <v>4</v>
      </c>
      <c r="AU12" s="33" t="s">
        <v>295</v>
      </c>
      <c r="AV12" s="33" t="s">
        <v>295</v>
      </c>
      <c r="AZ12" s="33" t="s">
        <v>2312</v>
      </c>
      <c r="BA12" s="33" t="s">
        <v>2746</v>
      </c>
      <c r="BB12" s="33" t="s">
        <v>2744</v>
      </c>
      <c r="BC12" s="33" t="s">
        <v>2744</v>
      </c>
      <c r="BE12" s="33">
        <v>296</v>
      </c>
      <c r="BH12" s="33">
        <v>296</v>
      </c>
      <c r="BL12" s="33">
        <v>296</v>
      </c>
      <c r="BN12" s="33" t="s">
        <v>644</v>
      </c>
      <c r="BO12" s="33" t="s">
        <v>644</v>
      </c>
      <c r="BP12" s="33" t="s">
        <v>644</v>
      </c>
      <c r="BQ12" s="33" t="s">
        <v>644</v>
      </c>
      <c r="BR12" s="33" t="s">
        <v>644</v>
      </c>
      <c r="BS12" s="33" t="s">
        <v>644</v>
      </c>
      <c r="BT12" s="33" t="s">
        <v>644</v>
      </c>
      <c r="BW12" s="33" t="s">
        <v>2744</v>
      </c>
      <c r="BY12" s="33" t="s">
        <v>2747</v>
      </c>
      <c r="CB12" s="188" t="str">
        <f t="shared" si="1"/>
        <v>N</v>
      </c>
      <c r="CC12" s="188" t="str">
        <f t="shared" si="2"/>
        <v>N</v>
      </c>
      <c r="CD12" s="187"/>
      <c r="CE12" s="249"/>
      <c r="CH12" s="33" t="s">
        <v>2770</v>
      </c>
    </row>
    <row r="13" spans="1:88" x14ac:dyDescent="0.3">
      <c r="E13" s="33" t="s">
        <v>2765</v>
      </c>
      <c r="F13" s="33" t="s">
        <v>2803</v>
      </c>
      <c r="G13" s="33">
        <v>1989</v>
      </c>
      <c r="H13" s="33" t="s">
        <v>2804</v>
      </c>
      <c r="I13" s="33" t="s">
        <v>2805</v>
      </c>
      <c r="K13" s="33" t="s">
        <v>80</v>
      </c>
      <c r="L13" s="33" t="s">
        <v>89</v>
      </c>
      <c r="M13" s="33" t="s">
        <v>760</v>
      </c>
      <c r="N13" s="33" t="s">
        <v>761</v>
      </c>
      <c r="O13" s="33" t="s">
        <v>2780</v>
      </c>
      <c r="P13" s="33" t="s">
        <v>2781</v>
      </c>
      <c r="Q13" s="33" t="s">
        <v>2782</v>
      </c>
      <c r="R13" s="33" t="s">
        <v>2782</v>
      </c>
      <c r="S13" s="33" t="str">
        <f t="shared" si="0"/>
        <v>Xe.la</v>
      </c>
      <c r="T13" s="33" t="s">
        <v>2783</v>
      </c>
      <c r="U13" s="33" t="s">
        <v>766</v>
      </c>
      <c r="V13" s="184" t="s">
        <v>28</v>
      </c>
      <c r="W13" s="33" t="s">
        <v>766</v>
      </c>
      <c r="X13" s="33" t="s">
        <v>2784</v>
      </c>
      <c r="Y13" s="33" t="s">
        <v>2784</v>
      </c>
      <c r="AB13" s="33" t="s">
        <v>2806</v>
      </c>
      <c r="AC13" s="33" t="s">
        <v>2786</v>
      </c>
      <c r="AD13" s="33">
        <v>96</v>
      </c>
      <c r="AE13" s="33" t="s">
        <v>240</v>
      </c>
      <c r="AF13" s="33" t="s">
        <v>2743</v>
      </c>
      <c r="AH13" s="33" t="s">
        <v>2744</v>
      </c>
      <c r="AI13" s="33" t="s">
        <v>2744</v>
      </c>
      <c r="AJ13" s="33" t="s">
        <v>295</v>
      </c>
      <c r="AK13" s="33" t="s">
        <v>631</v>
      </c>
      <c r="AM13" s="33">
        <v>4800</v>
      </c>
      <c r="AN13" s="33">
        <v>4694.3999999999996</v>
      </c>
      <c r="AO13" s="33">
        <v>4800</v>
      </c>
      <c r="AP13" s="33" t="s">
        <v>477</v>
      </c>
      <c r="AQ13" s="33" t="s">
        <v>477</v>
      </c>
      <c r="AS13" s="33">
        <v>4</v>
      </c>
      <c r="AU13" s="33" t="s">
        <v>295</v>
      </c>
      <c r="AV13" s="33" t="s">
        <v>295</v>
      </c>
      <c r="AZ13" s="33" t="s">
        <v>2789</v>
      </c>
      <c r="BA13" s="33" t="s">
        <v>2746</v>
      </c>
      <c r="BB13" s="33" t="s">
        <v>2744</v>
      </c>
      <c r="BC13" s="33" t="s">
        <v>2744</v>
      </c>
      <c r="BE13" s="33">
        <v>144</v>
      </c>
      <c r="BH13" s="33">
        <v>144</v>
      </c>
      <c r="BL13" s="33">
        <v>144</v>
      </c>
      <c r="BN13" s="33" t="s">
        <v>644</v>
      </c>
      <c r="BO13" s="33" t="s">
        <v>644</v>
      </c>
      <c r="BP13" s="33" t="s">
        <v>644</v>
      </c>
      <c r="BQ13" s="33" t="s">
        <v>644</v>
      </c>
      <c r="BR13" s="33" t="s">
        <v>644</v>
      </c>
      <c r="BS13" s="33" t="s">
        <v>644</v>
      </c>
      <c r="BT13" s="33" t="s">
        <v>644</v>
      </c>
      <c r="BW13" s="33" t="s">
        <v>2744</v>
      </c>
      <c r="BY13" s="33" t="s">
        <v>2747</v>
      </c>
      <c r="CB13" s="188" t="str">
        <f t="shared" si="1"/>
        <v>N</v>
      </c>
      <c r="CC13" s="188" t="str">
        <f t="shared" si="2"/>
        <v>N</v>
      </c>
      <c r="CD13" s="187"/>
      <c r="CE13" s="249"/>
      <c r="CH13" s="33" t="s">
        <v>2770</v>
      </c>
    </row>
    <row r="14" spans="1:88" x14ac:dyDescent="0.3">
      <c r="E14" s="33" t="s">
        <v>2765</v>
      </c>
      <c r="F14" s="33" t="s">
        <v>2807</v>
      </c>
      <c r="G14" s="33">
        <v>1989</v>
      </c>
      <c r="H14" s="192" t="s">
        <v>2804</v>
      </c>
      <c r="I14" s="192" t="s">
        <v>2805</v>
      </c>
      <c r="J14" s="192"/>
      <c r="K14" s="33" t="s">
        <v>80</v>
      </c>
      <c r="L14" s="33" t="s">
        <v>89</v>
      </c>
      <c r="M14" s="192" t="s">
        <v>760</v>
      </c>
      <c r="N14" s="33" t="s">
        <v>761</v>
      </c>
      <c r="O14" s="33" t="s">
        <v>2780</v>
      </c>
      <c r="P14" s="33" t="s">
        <v>2781</v>
      </c>
      <c r="Q14" s="192" t="s">
        <v>2782</v>
      </c>
      <c r="R14" s="192" t="s">
        <v>2782</v>
      </c>
      <c r="S14" s="33" t="str">
        <f t="shared" si="0"/>
        <v>Xe.la</v>
      </c>
      <c r="T14" s="192" t="s">
        <v>2783</v>
      </c>
      <c r="U14" s="33" t="s">
        <v>766</v>
      </c>
      <c r="V14" s="184" t="s">
        <v>28</v>
      </c>
      <c r="W14" s="33" t="s">
        <v>766</v>
      </c>
      <c r="X14" s="192" t="s">
        <v>2784</v>
      </c>
      <c r="Y14" s="33" t="s">
        <v>2784</v>
      </c>
      <c r="Z14" s="192"/>
      <c r="AA14" s="192"/>
      <c r="AB14" s="192" t="s">
        <v>2742</v>
      </c>
      <c r="AC14" s="33" t="s">
        <v>239</v>
      </c>
      <c r="AD14" s="192">
        <v>96</v>
      </c>
      <c r="AE14" s="33" t="s">
        <v>240</v>
      </c>
      <c r="AF14" s="192" t="s">
        <v>2743</v>
      </c>
      <c r="AG14" s="192"/>
      <c r="AH14" s="192" t="s">
        <v>2744</v>
      </c>
      <c r="AI14" s="192" t="s">
        <v>2744</v>
      </c>
      <c r="AJ14" s="33" t="s">
        <v>295</v>
      </c>
      <c r="AK14" s="192" t="s">
        <v>631</v>
      </c>
      <c r="AL14" s="192"/>
      <c r="AM14" s="192">
        <v>4900</v>
      </c>
      <c r="AN14" s="192">
        <v>4792.2</v>
      </c>
      <c r="AO14" s="33">
        <v>4900</v>
      </c>
      <c r="AP14" s="192" t="s">
        <v>477</v>
      </c>
      <c r="AQ14" s="33" t="s">
        <v>477</v>
      </c>
      <c r="AS14" s="33">
        <v>4</v>
      </c>
      <c r="AU14" s="33" t="s">
        <v>295</v>
      </c>
      <c r="AV14" s="33" t="s">
        <v>295</v>
      </c>
      <c r="AX14" s="192"/>
      <c r="AY14" s="192"/>
      <c r="AZ14" s="192" t="s">
        <v>2789</v>
      </c>
      <c r="BA14" s="192" t="s">
        <v>2746</v>
      </c>
      <c r="BB14" s="192" t="s">
        <v>2744</v>
      </c>
      <c r="BC14" s="192" t="s">
        <v>2744</v>
      </c>
      <c r="BD14" s="192"/>
      <c r="BE14" s="192">
        <v>144</v>
      </c>
      <c r="BH14" s="33">
        <v>144</v>
      </c>
      <c r="BJ14" s="192"/>
      <c r="BK14" s="192"/>
      <c r="BL14" s="192">
        <v>144</v>
      </c>
      <c r="BN14" s="33" t="s">
        <v>644</v>
      </c>
      <c r="BO14" s="33" t="s">
        <v>644</v>
      </c>
      <c r="BP14" s="33" t="s">
        <v>644</v>
      </c>
      <c r="BQ14" s="33" t="s">
        <v>644</v>
      </c>
      <c r="BR14" s="33" t="s">
        <v>644</v>
      </c>
      <c r="BS14" s="33" t="s">
        <v>644</v>
      </c>
      <c r="BT14" s="33" t="s">
        <v>644</v>
      </c>
      <c r="BU14" s="192"/>
      <c r="BV14" s="192"/>
      <c r="BW14" s="192" t="s">
        <v>2744</v>
      </c>
      <c r="BX14" s="192"/>
      <c r="BY14" s="192" t="s">
        <v>2747</v>
      </c>
      <c r="BZ14" s="192"/>
      <c r="CA14" s="192"/>
      <c r="CB14" s="188" t="str">
        <f t="shared" si="1"/>
        <v>N</v>
      </c>
      <c r="CC14" s="188" t="str">
        <f t="shared" si="2"/>
        <v>N</v>
      </c>
      <c r="CD14" s="261"/>
      <c r="CE14" s="260"/>
      <c r="CH14" s="33" t="s">
        <v>2770</v>
      </c>
      <c r="CJ14" s="192"/>
    </row>
    <row r="15" spans="1:88" x14ac:dyDescent="0.3">
      <c r="E15" s="33" t="s">
        <v>2765</v>
      </c>
      <c r="F15" s="33" t="s">
        <v>2808</v>
      </c>
      <c r="G15" s="33">
        <v>1989</v>
      </c>
      <c r="H15" s="33" t="s">
        <v>2809</v>
      </c>
      <c r="I15" s="33" t="s">
        <v>2810</v>
      </c>
      <c r="K15" s="33" t="s">
        <v>80</v>
      </c>
      <c r="L15" s="33" t="s">
        <v>89</v>
      </c>
      <c r="M15" s="33" t="s">
        <v>760</v>
      </c>
      <c r="N15" s="33" t="s">
        <v>761</v>
      </c>
      <c r="O15" s="33" t="s">
        <v>2780</v>
      </c>
      <c r="P15" s="33" t="s">
        <v>2781</v>
      </c>
      <c r="Q15" s="33" t="s">
        <v>2782</v>
      </c>
      <c r="R15" s="33" t="s">
        <v>2782</v>
      </c>
      <c r="S15" s="33" t="str">
        <f t="shared" si="0"/>
        <v>Xe.la</v>
      </c>
      <c r="T15" s="33" t="s">
        <v>2783</v>
      </c>
      <c r="U15" s="33" t="s">
        <v>766</v>
      </c>
      <c r="V15" s="184" t="s">
        <v>28</v>
      </c>
      <c r="W15" s="33" t="s">
        <v>766</v>
      </c>
      <c r="X15" s="33" t="s">
        <v>2784</v>
      </c>
      <c r="Y15" s="33" t="s">
        <v>2784</v>
      </c>
      <c r="AB15" s="33" t="s">
        <v>2806</v>
      </c>
      <c r="AC15" s="33" t="s">
        <v>2786</v>
      </c>
      <c r="AD15" s="33">
        <v>96</v>
      </c>
      <c r="AE15" s="33" t="s">
        <v>240</v>
      </c>
      <c r="AF15" s="33" t="s">
        <v>2743</v>
      </c>
      <c r="AH15" s="33" t="s">
        <v>2744</v>
      </c>
      <c r="AI15" s="33" t="s">
        <v>2744</v>
      </c>
      <c r="AJ15" s="33" t="s">
        <v>295</v>
      </c>
      <c r="AK15" s="33" t="s">
        <v>478</v>
      </c>
      <c r="AM15" s="33" t="s">
        <v>2744</v>
      </c>
      <c r="AN15" s="33">
        <v>2700</v>
      </c>
      <c r="AO15" s="33">
        <v>2700</v>
      </c>
      <c r="AP15" s="33" t="s">
        <v>477</v>
      </c>
      <c r="AQ15" s="33" t="s">
        <v>477</v>
      </c>
      <c r="AS15" s="33">
        <v>4</v>
      </c>
      <c r="AU15" s="33" t="s">
        <v>295</v>
      </c>
      <c r="AV15" s="33" t="s">
        <v>295</v>
      </c>
      <c r="AZ15" s="33" t="s">
        <v>2789</v>
      </c>
      <c r="BA15" s="33" t="s">
        <v>2746</v>
      </c>
      <c r="BB15" s="33" t="s">
        <v>2744</v>
      </c>
      <c r="BC15" s="33" t="s">
        <v>2744</v>
      </c>
      <c r="BE15" s="33">
        <v>100</v>
      </c>
      <c r="BH15" s="33">
        <v>100</v>
      </c>
      <c r="BL15" s="33">
        <v>100</v>
      </c>
      <c r="BN15" s="33">
        <v>17.547179088904901</v>
      </c>
      <c r="BO15" s="33">
        <v>13.6427616070404</v>
      </c>
      <c r="BP15" s="33">
        <v>251.64033088847</v>
      </c>
      <c r="BQ15" s="33">
        <v>14.26509157181</v>
      </c>
      <c r="BR15" s="33">
        <v>96.351570456483799</v>
      </c>
      <c r="BS15" s="33">
        <v>395.10966614081701</v>
      </c>
      <c r="BT15" s="33">
        <v>13.2</v>
      </c>
      <c r="BW15" s="33" t="s">
        <v>2744</v>
      </c>
      <c r="BY15" s="33" t="s">
        <v>2747</v>
      </c>
      <c r="CB15" s="188" t="str">
        <f t="shared" si="1"/>
        <v>N</v>
      </c>
      <c r="CC15" s="188" t="str">
        <f t="shared" si="2"/>
        <v>N</v>
      </c>
      <c r="CD15" s="187"/>
      <c r="CE15" s="249"/>
      <c r="CH15" s="33" t="s">
        <v>2770</v>
      </c>
    </row>
    <row r="16" spans="1:88" x14ac:dyDescent="0.3">
      <c r="E16" s="33" t="s">
        <v>2765</v>
      </c>
      <c r="F16" s="33" t="s">
        <v>2811</v>
      </c>
      <c r="G16" s="33">
        <v>1989</v>
      </c>
      <c r="H16" s="33" t="s">
        <v>2809</v>
      </c>
      <c r="I16" s="33" t="s">
        <v>2810</v>
      </c>
      <c r="K16" s="33" t="s">
        <v>80</v>
      </c>
      <c r="L16" s="192" t="s">
        <v>89</v>
      </c>
      <c r="M16" s="33" t="s">
        <v>760</v>
      </c>
      <c r="N16" s="33" t="s">
        <v>761</v>
      </c>
      <c r="O16" s="33" t="s">
        <v>2780</v>
      </c>
      <c r="P16" s="33" t="s">
        <v>2781</v>
      </c>
      <c r="Q16" s="33" t="s">
        <v>2782</v>
      </c>
      <c r="R16" s="33" t="s">
        <v>2782</v>
      </c>
      <c r="S16" s="33" t="str">
        <f t="shared" si="0"/>
        <v>Xe.la</v>
      </c>
      <c r="T16" s="33" t="s">
        <v>2783</v>
      </c>
      <c r="U16" s="33" t="s">
        <v>766</v>
      </c>
      <c r="V16" s="184" t="s">
        <v>28</v>
      </c>
      <c r="W16" s="33" t="s">
        <v>766</v>
      </c>
      <c r="X16" s="33" t="s">
        <v>2784</v>
      </c>
      <c r="Y16" s="33" t="s">
        <v>2784</v>
      </c>
      <c r="AB16" s="33" t="s">
        <v>2742</v>
      </c>
      <c r="AC16" s="33" t="s">
        <v>239</v>
      </c>
      <c r="AD16" s="192">
        <v>96</v>
      </c>
      <c r="AE16" s="33" t="s">
        <v>240</v>
      </c>
      <c r="AF16" s="33" t="s">
        <v>2743</v>
      </c>
      <c r="AH16" s="33" t="s">
        <v>2744</v>
      </c>
      <c r="AI16" s="33" t="s">
        <v>2744</v>
      </c>
      <c r="AJ16" s="33" t="s">
        <v>295</v>
      </c>
      <c r="AK16" s="33" t="s">
        <v>478</v>
      </c>
      <c r="AM16" s="33" t="s">
        <v>2744</v>
      </c>
      <c r="AN16" s="33">
        <v>34300</v>
      </c>
      <c r="AO16" s="33">
        <v>34300</v>
      </c>
      <c r="AP16" s="33" t="s">
        <v>477</v>
      </c>
      <c r="AQ16" s="33" t="s">
        <v>477</v>
      </c>
      <c r="AS16" s="33">
        <v>4</v>
      </c>
      <c r="AU16" s="33" t="s">
        <v>295</v>
      </c>
      <c r="AV16" s="33" t="s">
        <v>295</v>
      </c>
      <c r="AZ16" s="33" t="s">
        <v>2789</v>
      </c>
      <c r="BA16" s="33" t="s">
        <v>2746</v>
      </c>
      <c r="BB16" s="33" t="s">
        <v>2744</v>
      </c>
      <c r="BC16" s="33" t="s">
        <v>2744</v>
      </c>
      <c r="BE16" s="33">
        <v>100</v>
      </c>
      <c r="BH16" s="33">
        <v>100</v>
      </c>
      <c r="BL16" s="33">
        <v>100</v>
      </c>
      <c r="BN16" s="33">
        <v>17.547179088904901</v>
      </c>
      <c r="BO16" s="33">
        <v>13.6427616070404</v>
      </c>
      <c r="BP16" s="33">
        <v>251.64033088847</v>
      </c>
      <c r="BQ16" s="33">
        <v>14.26509157181</v>
      </c>
      <c r="BR16" s="33">
        <v>96.351570456483799</v>
      </c>
      <c r="BS16" s="33">
        <v>395.10966614081701</v>
      </c>
      <c r="BT16" s="33">
        <v>13.2</v>
      </c>
      <c r="BW16" s="33" t="s">
        <v>2744</v>
      </c>
      <c r="BY16" s="33" t="s">
        <v>2747</v>
      </c>
      <c r="CB16" s="188" t="str">
        <f t="shared" si="1"/>
        <v>N</v>
      </c>
      <c r="CC16" s="188" t="str">
        <f t="shared" si="2"/>
        <v>N</v>
      </c>
      <c r="CD16" s="261"/>
      <c r="CE16" s="260"/>
      <c r="CH16" s="33" t="s">
        <v>2770</v>
      </c>
    </row>
    <row r="17" spans="5:88" x14ac:dyDescent="0.3">
      <c r="E17" s="33" t="s">
        <v>2765</v>
      </c>
      <c r="F17" s="33" t="s">
        <v>2812</v>
      </c>
      <c r="G17" s="33">
        <v>1996</v>
      </c>
      <c r="H17" s="33" t="s">
        <v>2809</v>
      </c>
      <c r="I17" s="33" t="e">
        <v>#N/A</v>
      </c>
      <c r="K17" s="33" t="s">
        <v>80</v>
      </c>
      <c r="L17" s="192" t="s">
        <v>89</v>
      </c>
      <c r="M17" s="33" t="s">
        <v>760</v>
      </c>
      <c r="N17" s="33" t="s">
        <v>761</v>
      </c>
      <c r="O17" s="33" t="s">
        <v>2780</v>
      </c>
      <c r="P17" s="33" t="s">
        <v>2781</v>
      </c>
      <c r="Q17" s="33" t="s">
        <v>2782</v>
      </c>
      <c r="R17" s="33" t="s">
        <v>2782</v>
      </c>
      <c r="S17" s="33" t="str">
        <f t="shared" si="0"/>
        <v>Xe.la</v>
      </c>
      <c r="T17" s="33" t="s">
        <v>2783</v>
      </c>
      <c r="U17" s="33" t="s">
        <v>766</v>
      </c>
      <c r="V17" s="184" t="s">
        <v>28</v>
      </c>
      <c r="W17" s="33" t="s">
        <v>766</v>
      </c>
      <c r="X17" s="33" t="s">
        <v>2784</v>
      </c>
      <c r="Y17" s="33" t="s">
        <v>2784</v>
      </c>
      <c r="AB17" s="33" t="s">
        <v>2806</v>
      </c>
      <c r="AC17" s="33" t="s">
        <v>2786</v>
      </c>
      <c r="AD17" s="33">
        <v>96</v>
      </c>
      <c r="AE17" s="33" t="s">
        <v>240</v>
      </c>
      <c r="AF17" s="33" t="s">
        <v>2743</v>
      </c>
      <c r="AH17" s="33" t="s">
        <v>2744</v>
      </c>
      <c r="AI17" s="33" t="s">
        <v>2744</v>
      </c>
      <c r="AJ17" s="33" t="s">
        <v>295</v>
      </c>
      <c r="AK17" s="33" t="s">
        <v>631</v>
      </c>
      <c r="AM17" s="33">
        <v>2830</v>
      </c>
      <c r="AN17" s="33">
        <v>2767.74</v>
      </c>
      <c r="AO17" s="33">
        <v>2830</v>
      </c>
      <c r="AP17" s="33" t="s">
        <v>477</v>
      </c>
      <c r="AQ17" s="33" t="s">
        <v>477</v>
      </c>
      <c r="AS17" s="33">
        <v>4</v>
      </c>
      <c r="AU17" s="33" t="s">
        <v>295</v>
      </c>
      <c r="AV17" s="33" t="s">
        <v>295</v>
      </c>
      <c r="AZ17" s="33" t="s">
        <v>2789</v>
      </c>
      <c r="BA17" s="33" t="s">
        <v>2746</v>
      </c>
      <c r="BB17" s="33" t="s">
        <v>2744</v>
      </c>
      <c r="BC17" s="33" t="s">
        <v>2744</v>
      </c>
      <c r="BE17" s="33">
        <v>106</v>
      </c>
      <c r="BH17" s="33">
        <v>106</v>
      </c>
      <c r="BL17" s="33">
        <v>106</v>
      </c>
      <c r="BN17" s="33" t="s">
        <v>644</v>
      </c>
      <c r="BO17" s="33" t="s">
        <v>644</v>
      </c>
      <c r="BP17" s="33" t="s">
        <v>644</v>
      </c>
      <c r="BQ17" s="33" t="s">
        <v>644</v>
      </c>
      <c r="BR17" s="33" t="s">
        <v>644</v>
      </c>
      <c r="BS17" s="33" t="s">
        <v>644</v>
      </c>
      <c r="BT17" s="33" t="s">
        <v>644</v>
      </c>
      <c r="BW17" s="33" t="s">
        <v>2744</v>
      </c>
      <c r="BY17" s="33" t="s">
        <v>2747</v>
      </c>
      <c r="CB17" s="188" t="str">
        <f t="shared" si="1"/>
        <v>N</v>
      </c>
      <c r="CC17" s="188" t="str">
        <f t="shared" si="2"/>
        <v>N</v>
      </c>
      <c r="CD17" s="187"/>
      <c r="CE17" s="249"/>
      <c r="CH17" s="33" t="s">
        <v>2770</v>
      </c>
    </row>
    <row r="18" spans="5:88" x14ac:dyDescent="0.3">
      <c r="E18" s="33" t="s">
        <v>2765</v>
      </c>
      <c r="F18" s="33" t="s">
        <v>2813</v>
      </c>
      <c r="G18" s="33">
        <v>1996</v>
      </c>
      <c r="H18" s="33" t="s">
        <v>2809</v>
      </c>
      <c r="I18" s="33" t="e">
        <v>#N/A</v>
      </c>
      <c r="K18" s="33" t="s">
        <v>80</v>
      </c>
      <c r="L18" s="192" t="s">
        <v>89</v>
      </c>
      <c r="M18" s="33" t="s">
        <v>760</v>
      </c>
      <c r="N18" s="33" t="s">
        <v>761</v>
      </c>
      <c r="O18" s="33" t="s">
        <v>2780</v>
      </c>
      <c r="P18" s="33" t="s">
        <v>2781</v>
      </c>
      <c r="Q18" s="33" t="s">
        <v>2782</v>
      </c>
      <c r="R18" s="33" t="s">
        <v>2782</v>
      </c>
      <c r="S18" s="33" t="str">
        <f t="shared" si="0"/>
        <v>Xe.la</v>
      </c>
      <c r="T18" s="33" t="s">
        <v>2783</v>
      </c>
      <c r="U18" s="33" t="s">
        <v>766</v>
      </c>
      <c r="V18" s="184" t="s">
        <v>28</v>
      </c>
      <c r="W18" s="33" t="s">
        <v>766</v>
      </c>
      <c r="X18" s="33" t="s">
        <v>2784</v>
      </c>
      <c r="Y18" s="33" t="s">
        <v>2784</v>
      </c>
      <c r="AB18" s="33" t="s">
        <v>2806</v>
      </c>
      <c r="AC18" s="33" t="s">
        <v>2786</v>
      </c>
      <c r="AD18" s="33">
        <v>96</v>
      </c>
      <c r="AE18" s="33" t="s">
        <v>240</v>
      </c>
      <c r="AF18" s="33" t="s">
        <v>2743</v>
      </c>
      <c r="AH18" s="33" t="s">
        <v>2744</v>
      </c>
      <c r="AI18" s="33" t="s">
        <v>2744</v>
      </c>
      <c r="AJ18" s="33" t="s">
        <v>295</v>
      </c>
      <c r="AK18" s="33" t="s">
        <v>631</v>
      </c>
      <c r="AM18" s="33">
        <v>2650</v>
      </c>
      <c r="AN18" s="33">
        <v>2591.6999999999998</v>
      </c>
      <c r="AO18" s="33">
        <v>2650</v>
      </c>
      <c r="AP18" s="33" t="s">
        <v>477</v>
      </c>
      <c r="AQ18" s="33" t="s">
        <v>477</v>
      </c>
      <c r="AS18" s="33">
        <v>4</v>
      </c>
      <c r="AU18" s="33" t="s">
        <v>295</v>
      </c>
      <c r="AV18" s="33" t="s">
        <v>295</v>
      </c>
      <c r="AZ18" s="33" t="s">
        <v>2789</v>
      </c>
      <c r="BA18" s="33" t="s">
        <v>2746</v>
      </c>
      <c r="BB18" s="33" t="s">
        <v>2744</v>
      </c>
      <c r="BC18" s="33" t="s">
        <v>2744</v>
      </c>
      <c r="BE18" s="33">
        <v>106</v>
      </c>
      <c r="BH18" s="33">
        <v>106</v>
      </c>
      <c r="BL18" s="33">
        <v>106</v>
      </c>
      <c r="BN18" s="33" t="s">
        <v>644</v>
      </c>
      <c r="BO18" s="33" t="s">
        <v>644</v>
      </c>
      <c r="BP18" s="33" t="s">
        <v>644</v>
      </c>
      <c r="BQ18" s="33" t="s">
        <v>644</v>
      </c>
      <c r="BR18" s="33" t="s">
        <v>644</v>
      </c>
      <c r="BS18" s="33" t="s">
        <v>644</v>
      </c>
      <c r="BT18" s="33" t="s">
        <v>644</v>
      </c>
      <c r="BW18" s="33" t="s">
        <v>2744</v>
      </c>
      <c r="BY18" s="33" t="s">
        <v>2747</v>
      </c>
      <c r="CB18" s="188" t="str">
        <f t="shared" si="1"/>
        <v>N</v>
      </c>
      <c r="CC18" s="188" t="str">
        <f t="shared" si="2"/>
        <v>N</v>
      </c>
      <c r="CD18" s="187"/>
      <c r="CE18" s="249"/>
      <c r="CH18" s="33" t="s">
        <v>2770</v>
      </c>
    </row>
    <row r="19" spans="5:88" x14ac:dyDescent="0.3">
      <c r="E19" s="33" t="s">
        <v>2765</v>
      </c>
      <c r="F19" s="33" t="s">
        <v>2814</v>
      </c>
      <c r="G19" s="33">
        <v>1996</v>
      </c>
      <c r="H19" s="33" t="s">
        <v>2809</v>
      </c>
      <c r="I19" s="33" t="e">
        <v>#N/A</v>
      </c>
      <c r="K19" s="33" t="s">
        <v>80</v>
      </c>
      <c r="L19" s="192" t="s">
        <v>89</v>
      </c>
      <c r="M19" s="33" t="s">
        <v>760</v>
      </c>
      <c r="N19" s="33" t="s">
        <v>761</v>
      </c>
      <c r="O19" s="33" t="s">
        <v>2780</v>
      </c>
      <c r="P19" s="33" t="s">
        <v>2781</v>
      </c>
      <c r="Q19" s="33" t="s">
        <v>2782</v>
      </c>
      <c r="R19" s="33" t="s">
        <v>2782</v>
      </c>
      <c r="S19" s="33" t="str">
        <f t="shared" si="0"/>
        <v>Xe.la</v>
      </c>
      <c r="T19" s="192" t="s">
        <v>2783</v>
      </c>
      <c r="U19" s="33" t="s">
        <v>766</v>
      </c>
      <c r="V19" s="184" t="s">
        <v>28</v>
      </c>
      <c r="W19" s="33" t="s">
        <v>766</v>
      </c>
      <c r="X19" s="33" t="s">
        <v>2784</v>
      </c>
      <c r="Y19" s="33" t="s">
        <v>2784</v>
      </c>
      <c r="AB19" s="33" t="s">
        <v>2742</v>
      </c>
      <c r="AC19" s="33" t="s">
        <v>239</v>
      </c>
      <c r="AD19" s="33">
        <v>96</v>
      </c>
      <c r="AE19" s="33" t="s">
        <v>240</v>
      </c>
      <c r="AF19" s="33" t="s">
        <v>2743</v>
      </c>
      <c r="AH19" s="33" t="s">
        <v>2744</v>
      </c>
      <c r="AI19" s="33" t="s">
        <v>2744</v>
      </c>
      <c r="AJ19" s="33" t="s">
        <v>295</v>
      </c>
      <c r="AK19" s="33" t="s">
        <v>631</v>
      </c>
      <c r="AM19" s="33">
        <v>28650</v>
      </c>
      <c r="AN19" s="33">
        <v>28019.7</v>
      </c>
      <c r="AO19" s="33">
        <v>28650</v>
      </c>
      <c r="AP19" s="33" t="s">
        <v>477</v>
      </c>
      <c r="AQ19" s="33" t="s">
        <v>477</v>
      </c>
      <c r="AS19" s="33">
        <v>4</v>
      </c>
      <c r="AU19" s="33" t="s">
        <v>295</v>
      </c>
      <c r="AV19" s="33" t="s">
        <v>295</v>
      </c>
      <c r="AZ19" s="33" t="s">
        <v>2789</v>
      </c>
      <c r="BA19" s="33" t="s">
        <v>2746</v>
      </c>
      <c r="BB19" s="33" t="s">
        <v>2744</v>
      </c>
      <c r="BC19" s="33" t="s">
        <v>2744</v>
      </c>
      <c r="BE19" s="33">
        <v>106</v>
      </c>
      <c r="BH19" s="33">
        <v>106</v>
      </c>
      <c r="BK19" s="192"/>
      <c r="BL19" s="33">
        <v>106</v>
      </c>
      <c r="BN19" s="33" t="s">
        <v>644</v>
      </c>
      <c r="BO19" s="33" t="s">
        <v>644</v>
      </c>
      <c r="BP19" s="33" t="s">
        <v>644</v>
      </c>
      <c r="BQ19" s="33" t="s">
        <v>644</v>
      </c>
      <c r="BR19" s="33" t="s">
        <v>644</v>
      </c>
      <c r="BS19" s="33" t="s">
        <v>644</v>
      </c>
      <c r="BT19" s="33" t="s">
        <v>644</v>
      </c>
      <c r="BW19" s="33" t="s">
        <v>2744</v>
      </c>
      <c r="BY19" s="33" t="s">
        <v>2747</v>
      </c>
      <c r="CB19" s="188" t="str">
        <f t="shared" si="1"/>
        <v>N</v>
      </c>
      <c r="CC19" s="188" t="str">
        <f t="shared" si="2"/>
        <v>N</v>
      </c>
      <c r="CD19" s="261"/>
      <c r="CE19" s="249"/>
      <c r="CH19" s="33" t="s">
        <v>2770</v>
      </c>
    </row>
    <row r="20" spans="5:88" x14ac:dyDescent="0.3">
      <c r="E20" s="33" t="s">
        <v>2765</v>
      </c>
      <c r="F20" s="33" t="s">
        <v>2815</v>
      </c>
      <c r="G20" s="33">
        <v>1996</v>
      </c>
      <c r="H20" s="33" t="s">
        <v>2809</v>
      </c>
      <c r="I20" s="33" t="e">
        <v>#N/A</v>
      </c>
      <c r="K20" s="33" t="s">
        <v>80</v>
      </c>
      <c r="L20" s="192" t="s">
        <v>89</v>
      </c>
      <c r="M20" s="33" t="s">
        <v>760</v>
      </c>
      <c r="N20" s="33" t="s">
        <v>761</v>
      </c>
      <c r="O20" s="33" t="s">
        <v>2780</v>
      </c>
      <c r="P20" s="33" t="s">
        <v>2781</v>
      </c>
      <c r="Q20" s="33" t="s">
        <v>2782</v>
      </c>
      <c r="R20" s="33" t="s">
        <v>2782</v>
      </c>
      <c r="S20" s="33" t="str">
        <f t="shared" si="0"/>
        <v>Xe.la</v>
      </c>
      <c r="T20" s="33" t="s">
        <v>2783</v>
      </c>
      <c r="U20" s="33" t="s">
        <v>766</v>
      </c>
      <c r="V20" s="184" t="s">
        <v>28</v>
      </c>
      <c r="W20" s="33" t="s">
        <v>766</v>
      </c>
      <c r="X20" s="33" t="s">
        <v>2784</v>
      </c>
      <c r="Y20" s="33" t="s">
        <v>2784</v>
      </c>
      <c r="AB20" s="33" t="s">
        <v>2742</v>
      </c>
      <c r="AC20" s="33" t="s">
        <v>239</v>
      </c>
      <c r="AD20" s="33">
        <v>96</v>
      </c>
      <c r="AE20" s="33" t="s">
        <v>240</v>
      </c>
      <c r="AF20" s="33" t="s">
        <v>2743</v>
      </c>
      <c r="AH20" s="33" t="s">
        <v>2744</v>
      </c>
      <c r="AI20" s="33" t="s">
        <v>2744</v>
      </c>
      <c r="AJ20" s="33" t="s">
        <v>295</v>
      </c>
      <c r="AK20" s="33" t="s">
        <v>631</v>
      </c>
      <c r="AM20" s="33">
        <v>25350</v>
      </c>
      <c r="AN20" s="33">
        <v>24792.3</v>
      </c>
      <c r="AO20" s="33">
        <v>25350</v>
      </c>
      <c r="AP20" s="33" t="s">
        <v>477</v>
      </c>
      <c r="AQ20" s="33" t="s">
        <v>477</v>
      </c>
      <c r="AS20" s="33">
        <v>4</v>
      </c>
      <c r="AU20" s="33" t="s">
        <v>295</v>
      </c>
      <c r="AV20" s="33" t="s">
        <v>295</v>
      </c>
      <c r="AZ20" s="33" t="s">
        <v>2789</v>
      </c>
      <c r="BA20" s="33" t="s">
        <v>2746</v>
      </c>
      <c r="BB20" s="33" t="s">
        <v>2744</v>
      </c>
      <c r="BC20" s="33" t="s">
        <v>2744</v>
      </c>
      <c r="BE20" s="33">
        <v>106</v>
      </c>
      <c r="BH20" s="33">
        <v>106</v>
      </c>
      <c r="BL20" s="33">
        <v>106</v>
      </c>
      <c r="BN20" s="33" t="s">
        <v>644</v>
      </c>
      <c r="BO20" s="33" t="s">
        <v>644</v>
      </c>
      <c r="BP20" s="33" t="s">
        <v>644</v>
      </c>
      <c r="BQ20" s="33" t="s">
        <v>644</v>
      </c>
      <c r="BR20" s="33" t="s">
        <v>644</v>
      </c>
      <c r="BS20" s="33" t="s">
        <v>644</v>
      </c>
      <c r="BT20" s="33" t="s">
        <v>644</v>
      </c>
      <c r="BW20" s="33" t="s">
        <v>2744</v>
      </c>
      <c r="BY20" s="33" t="s">
        <v>2747</v>
      </c>
      <c r="CB20" s="188" t="str">
        <f t="shared" si="1"/>
        <v>N</v>
      </c>
      <c r="CC20" s="188" t="str">
        <f t="shared" si="2"/>
        <v>N</v>
      </c>
      <c r="CD20" s="187"/>
      <c r="CE20" s="249"/>
      <c r="CH20" s="33" t="s">
        <v>2770</v>
      </c>
    </row>
    <row r="21" spans="5:88" x14ac:dyDescent="0.3">
      <c r="E21" s="33" t="s">
        <v>2765</v>
      </c>
      <c r="F21" s="33" t="s">
        <v>2816</v>
      </c>
      <c r="G21" s="33">
        <v>2000</v>
      </c>
      <c r="H21" s="33" t="s">
        <v>2817</v>
      </c>
      <c r="I21" s="33" t="s">
        <v>2818</v>
      </c>
      <c r="K21" s="33" t="s">
        <v>80</v>
      </c>
      <c r="L21" s="192" t="s">
        <v>119</v>
      </c>
      <c r="M21" s="33" t="s">
        <v>687</v>
      </c>
      <c r="N21" s="33" t="s">
        <v>688</v>
      </c>
      <c r="O21" s="33" t="s">
        <v>689</v>
      </c>
      <c r="P21" s="33" t="s">
        <v>2645</v>
      </c>
      <c r="Q21" s="33" t="s">
        <v>2819</v>
      </c>
      <c r="R21" s="33" t="s">
        <v>2819</v>
      </c>
      <c r="S21" s="33" t="str">
        <f t="shared" si="0"/>
        <v>Vi.vi</v>
      </c>
      <c r="T21" s="33" t="s">
        <v>2820</v>
      </c>
      <c r="U21" s="33" t="s">
        <v>2821</v>
      </c>
      <c r="V21" s="184" t="s">
        <v>28</v>
      </c>
      <c r="W21" s="33" t="s">
        <v>307</v>
      </c>
      <c r="X21" s="33" t="s">
        <v>2752</v>
      </c>
      <c r="Y21" s="33" t="s">
        <v>281</v>
      </c>
      <c r="AB21" s="33" t="s">
        <v>2742</v>
      </c>
      <c r="AC21" s="33" t="s">
        <v>239</v>
      </c>
      <c r="AD21" s="192">
        <v>96</v>
      </c>
      <c r="AE21" s="184" t="s">
        <v>240</v>
      </c>
      <c r="AF21" s="33" t="s">
        <v>2743</v>
      </c>
      <c r="AH21" s="33" t="s">
        <v>2744</v>
      </c>
      <c r="AI21" s="33" t="s">
        <v>2744</v>
      </c>
      <c r="AJ21" s="33" t="s">
        <v>509</v>
      </c>
      <c r="AK21" s="33" t="s">
        <v>478</v>
      </c>
      <c r="AM21" s="33" t="s">
        <v>2744</v>
      </c>
      <c r="AN21" s="33">
        <v>195</v>
      </c>
      <c r="AO21" s="33">
        <v>195</v>
      </c>
      <c r="AP21" s="33" t="s">
        <v>477</v>
      </c>
      <c r="AQ21" s="33" t="s">
        <v>477</v>
      </c>
      <c r="AS21" s="33">
        <f>IF(G21&lt;1980,"Too old",IF(AE21="N","UseOtherTestDuration",IF(AJ21="M",IF(ISBLANK(BD21),2,IF(ISBLANK(BE21),2,IF(ISBLANK(BF21),2,1))),"NotM")))</f>
        <v>2</v>
      </c>
      <c r="AU21" s="33" t="s">
        <v>295</v>
      </c>
      <c r="AV21" s="33" t="s">
        <v>295</v>
      </c>
      <c r="AZ21" s="33" t="s">
        <v>2312</v>
      </c>
      <c r="BA21" s="33" t="s">
        <v>2746</v>
      </c>
      <c r="BB21" s="33" t="s">
        <v>2744</v>
      </c>
      <c r="BC21" s="33">
        <v>25</v>
      </c>
      <c r="BD21" s="33">
        <v>7.4</v>
      </c>
      <c r="BE21" s="33">
        <v>41</v>
      </c>
      <c r="BG21" s="33">
        <v>7.4</v>
      </c>
      <c r="BH21" s="33">
        <v>41</v>
      </c>
      <c r="BI21" s="33">
        <f>IF(ISBLANK(BF21)=FALSE,BF21,BU21)</f>
        <v>0.3</v>
      </c>
      <c r="BL21" s="33">
        <v>41</v>
      </c>
      <c r="BN21" s="33">
        <v>6.7649999999999997</v>
      </c>
      <c r="BO21" s="33">
        <v>5.8638541666666697</v>
      </c>
      <c r="BP21" s="33">
        <v>12.6971875</v>
      </c>
      <c r="BQ21" s="33">
        <v>1.0164583333333299</v>
      </c>
      <c r="BR21" s="33">
        <v>39.36</v>
      </c>
      <c r="BS21" s="33">
        <v>0.91822916666666698</v>
      </c>
      <c r="BT21" s="33">
        <v>43.5625</v>
      </c>
      <c r="BU21" s="33">
        <v>0.3</v>
      </c>
      <c r="BW21" s="33" t="s">
        <v>2744</v>
      </c>
      <c r="CB21" s="188" t="str">
        <f t="shared" si="1"/>
        <v>Y</v>
      </c>
      <c r="CC21" s="188" t="str">
        <f t="shared" si="2"/>
        <v>Y</v>
      </c>
      <c r="CD21" s="261"/>
      <c r="CE21" s="249"/>
    </row>
    <row r="22" spans="5:88" x14ac:dyDescent="0.3">
      <c r="E22" s="33" t="s">
        <v>2765</v>
      </c>
      <c r="F22" s="33" t="s">
        <v>2822</v>
      </c>
      <c r="G22" s="33">
        <v>2018</v>
      </c>
      <c r="H22" s="192" t="s">
        <v>2823</v>
      </c>
      <c r="I22" s="192" t="s">
        <v>2824</v>
      </c>
      <c r="J22" s="192"/>
      <c r="K22" s="33" t="s">
        <v>80</v>
      </c>
      <c r="L22" s="192" t="s">
        <v>119</v>
      </c>
      <c r="M22" s="33" t="s">
        <v>687</v>
      </c>
      <c r="N22" s="33" t="s">
        <v>688</v>
      </c>
      <c r="O22" s="33" t="s">
        <v>689</v>
      </c>
      <c r="P22" s="33" t="s">
        <v>2645</v>
      </c>
      <c r="Q22" s="192" t="s">
        <v>2825</v>
      </c>
      <c r="R22" s="192" t="s">
        <v>2825</v>
      </c>
      <c r="S22" s="33" t="str">
        <f t="shared" si="0"/>
        <v>Vi.um</v>
      </c>
      <c r="T22" s="192"/>
      <c r="U22" s="192" t="s">
        <v>2821</v>
      </c>
      <c r="V22" s="184" t="s">
        <v>28</v>
      </c>
      <c r="W22" s="192" t="s">
        <v>307</v>
      </c>
      <c r="X22" s="192" t="s">
        <v>2826</v>
      </c>
      <c r="Y22" s="33" t="s">
        <v>281</v>
      </c>
      <c r="Z22" s="192"/>
      <c r="AA22" s="192"/>
      <c r="AB22" s="192" t="s">
        <v>2742</v>
      </c>
      <c r="AC22" s="33" t="s">
        <v>239</v>
      </c>
      <c r="AD22" s="33">
        <v>96</v>
      </c>
      <c r="AE22" s="184" t="s">
        <v>240</v>
      </c>
      <c r="AF22" s="33" t="s">
        <v>2743</v>
      </c>
      <c r="AG22" s="192"/>
      <c r="AH22" s="192" t="s">
        <v>2787</v>
      </c>
      <c r="AI22" s="192" t="s">
        <v>2827</v>
      </c>
      <c r="AJ22" s="33" t="s">
        <v>509</v>
      </c>
      <c r="AK22" s="192" t="s">
        <v>631</v>
      </c>
      <c r="AL22" s="192"/>
      <c r="AM22" s="192">
        <v>1302</v>
      </c>
      <c r="AN22" s="192">
        <v>1273.356</v>
      </c>
      <c r="AO22" s="33">
        <v>1302</v>
      </c>
      <c r="AP22" s="192" t="s">
        <v>508</v>
      </c>
      <c r="AQ22" s="33" t="s">
        <v>477</v>
      </c>
      <c r="AS22" s="33">
        <f>IF(G22&lt;1980,"Too old",IF(AE22="N","UseOtherTestDuration",IF(AJ22="M",IF(ISBLANK(BD22),2,IF(ISBLANK(BE22),2,IF(ISBLANK(BF22),2,1))),"NotM")))</f>
        <v>2</v>
      </c>
      <c r="AU22" s="33" t="s">
        <v>295</v>
      </c>
      <c r="AV22" s="33" t="s">
        <v>295</v>
      </c>
      <c r="AX22" s="192"/>
      <c r="AY22" s="192"/>
      <c r="AZ22" s="192" t="s">
        <v>2828</v>
      </c>
      <c r="BA22" s="192" t="s">
        <v>2829</v>
      </c>
      <c r="BB22" s="192" t="s">
        <v>2744</v>
      </c>
      <c r="BC22" s="192">
        <v>25</v>
      </c>
      <c r="BD22" s="192">
        <v>7.25</v>
      </c>
      <c r="BE22" s="192">
        <v>41</v>
      </c>
      <c r="BF22" s="192"/>
      <c r="BG22" s="33">
        <v>7.25</v>
      </c>
      <c r="BH22" s="33">
        <v>41</v>
      </c>
      <c r="BJ22" s="192"/>
      <c r="BK22" s="192"/>
      <c r="BL22" s="192">
        <v>41</v>
      </c>
      <c r="BN22" s="33">
        <v>6.7546598138706209</v>
      </c>
      <c r="BO22" s="33">
        <v>5.8605183207297369</v>
      </c>
      <c r="BP22" s="33">
        <v>12.705211431525546</v>
      </c>
      <c r="BQ22" s="33">
        <v>1.0145444948319375</v>
      </c>
      <c r="BR22" s="33">
        <v>38.819883987762189</v>
      </c>
      <c r="BS22" s="33">
        <v>0.90809143623274358</v>
      </c>
      <c r="BT22" s="33">
        <v>33.5</v>
      </c>
      <c r="BU22" s="192"/>
      <c r="BV22" s="192"/>
      <c r="BW22" s="192" t="s">
        <v>2744</v>
      </c>
      <c r="BX22" s="192"/>
      <c r="BY22" s="192" t="s">
        <v>2747</v>
      </c>
      <c r="BZ22" s="192"/>
      <c r="CA22" s="192"/>
      <c r="CB22" s="188" t="str">
        <f t="shared" si="1"/>
        <v>N</v>
      </c>
      <c r="CC22" s="188" t="str">
        <f t="shared" si="2"/>
        <v>N</v>
      </c>
      <c r="CD22" s="261"/>
      <c r="CE22" s="260"/>
      <c r="CJ22" s="192"/>
    </row>
    <row r="23" spans="5:88" x14ac:dyDescent="0.3">
      <c r="E23" s="33" t="s">
        <v>2765</v>
      </c>
      <c r="F23" s="33" t="s">
        <v>2830</v>
      </c>
      <c r="G23" s="33">
        <v>2018</v>
      </c>
      <c r="H23" s="33" t="s">
        <v>2823</v>
      </c>
      <c r="I23" s="33" t="s">
        <v>2824</v>
      </c>
      <c r="K23" s="33" t="s">
        <v>80</v>
      </c>
      <c r="L23" s="192" t="s">
        <v>119</v>
      </c>
      <c r="M23" s="33" t="s">
        <v>687</v>
      </c>
      <c r="N23" s="33" t="s">
        <v>688</v>
      </c>
      <c r="O23" s="33" t="s">
        <v>689</v>
      </c>
      <c r="P23" s="33" t="s">
        <v>2645</v>
      </c>
      <c r="Q23" s="33" t="s">
        <v>2831</v>
      </c>
      <c r="R23" s="33" t="s">
        <v>2831</v>
      </c>
      <c r="S23" s="33" t="str">
        <f t="shared" si="0"/>
        <v>Vi.ne</v>
      </c>
      <c r="U23" s="192" t="s">
        <v>2821</v>
      </c>
      <c r="V23" s="184" t="s">
        <v>28</v>
      </c>
      <c r="W23" s="192" t="s">
        <v>307</v>
      </c>
      <c r="X23" s="33" t="s">
        <v>2826</v>
      </c>
      <c r="Y23" s="33" t="s">
        <v>281</v>
      </c>
      <c r="AB23" s="33" t="s">
        <v>2742</v>
      </c>
      <c r="AC23" s="33" t="s">
        <v>239</v>
      </c>
      <c r="AD23" s="33">
        <v>96</v>
      </c>
      <c r="AE23" s="184" t="s">
        <v>240</v>
      </c>
      <c r="AF23" s="33" t="s">
        <v>2743</v>
      </c>
      <c r="AH23" s="33" t="s">
        <v>2787</v>
      </c>
      <c r="AI23" s="33" t="s">
        <v>2827</v>
      </c>
      <c r="AJ23" s="33" t="s">
        <v>509</v>
      </c>
      <c r="AK23" s="33" t="s">
        <v>631</v>
      </c>
      <c r="AM23" s="33">
        <v>436</v>
      </c>
      <c r="AN23" s="33">
        <v>426.40800000000002</v>
      </c>
      <c r="AO23" s="33">
        <v>436</v>
      </c>
      <c r="AP23" s="33" t="s">
        <v>508</v>
      </c>
      <c r="AQ23" s="33" t="s">
        <v>477</v>
      </c>
      <c r="AS23" s="33">
        <f>IF(G23&lt;1980,"Too old",IF(AE23="N","UseOtherTestDuration",IF(AJ23="M",IF(ISBLANK(BD23),2,IF(ISBLANK(BE23),2,IF(ISBLANK(BF23),2,1))),"NotM")))</f>
        <v>2</v>
      </c>
      <c r="AU23" s="33" t="s">
        <v>295</v>
      </c>
      <c r="AV23" s="33" t="s">
        <v>295</v>
      </c>
      <c r="AZ23" s="33" t="s">
        <v>2828</v>
      </c>
      <c r="BA23" s="33" t="s">
        <v>2829</v>
      </c>
      <c r="BB23" s="33" t="s">
        <v>2744</v>
      </c>
      <c r="BC23" s="33">
        <v>25</v>
      </c>
      <c r="BD23" s="33">
        <v>7.25</v>
      </c>
      <c r="BE23" s="33">
        <v>41</v>
      </c>
      <c r="BG23" s="33">
        <v>7.25</v>
      </c>
      <c r="BH23" s="33">
        <v>41</v>
      </c>
      <c r="BL23" s="33">
        <v>41</v>
      </c>
      <c r="BN23" s="33">
        <v>6.7546598138706209</v>
      </c>
      <c r="BO23" s="33">
        <v>5.8605183207297369</v>
      </c>
      <c r="BP23" s="33">
        <v>12.705211431525546</v>
      </c>
      <c r="BQ23" s="33">
        <v>1.0145444948319375</v>
      </c>
      <c r="BR23" s="33">
        <v>38.819883987762189</v>
      </c>
      <c r="BS23" s="33">
        <v>0.90809143623274358</v>
      </c>
      <c r="BT23" s="33">
        <v>33.5</v>
      </c>
      <c r="BW23" s="33" t="s">
        <v>2744</v>
      </c>
      <c r="BY23" s="33" t="s">
        <v>2747</v>
      </c>
      <c r="CB23" s="188" t="str">
        <f t="shared" si="1"/>
        <v>N</v>
      </c>
      <c r="CC23" s="188" t="str">
        <f t="shared" si="2"/>
        <v>N</v>
      </c>
      <c r="CD23" s="187"/>
      <c r="CE23" s="249"/>
    </row>
    <row r="24" spans="5:88" x14ac:dyDescent="0.3">
      <c r="E24" s="33" t="s">
        <v>2765</v>
      </c>
      <c r="F24" s="33" t="s">
        <v>2832</v>
      </c>
      <c r="G24" s="33">
        <v>1993</v>
      </c>
      <c r="H24" s="33" t="s">
        <v>2833</v>
      </c>
      <c r="I24" s="33" t="s">
        <v>2834</v>
      </c>
      <c r="K24" s="33" t="s">
        <v>80</v>
      </c>
      <c r="L24" s="192" t="s">
        <v>119</v>
      </c>
      <c r="M24" s="33" t="s">
        <v>687</v>
      </c>
      <c r="N24" s="33" t="s">
        <v>688</v>
      </c>
      <c r="O24" s="33" t="s">
        <v>689</v>
      </c>
      <c r="P24" s="33" t="s">
        <v>2645</v>
      </c>
      <c r="Q24" s="33" t="s">
        <v>336</v>
      </c>
      <c r="R24" s="33" t="s">
        <v>336</v>
      </c>
      <c r="S24" s="33" t="str">
        <f t="shared" si="0"/>
        <v>Vi.ir</v>
      </c>
      <c r="T24" s="33" t="s">
        <v>2835</v>
      </c>
      <c r="U24" s="192" t="s">
        <v>2821</v>
      </c>
      <c r="V24" s="184" t="s">
        <v>28</v>
      </c>
      <c r="W24" s="192" t="s">
        <v>307</v>
      </c>
      <c r="X24" s="33" t="s">
        <v>2752</v>
      </c>
      <c r="Y24" s="33" t="s">
        <v>281</v>
      </c>
      <c r="AB24" s="33" t="s">
        <v>2742</v>
      </c>
      <c r="AC24" s="33" t="s">
        <v>239</v>
      </c>
      <c r="AD24" s="33">
        <v>96</v>
      </c>
      <c r="AE24" s="184" t="s">
        <v>240</v>
      </c>
      <c r="AF24" s="33" t="s">
        <v>2743</v>
      </c>
      <c r="AH24" s="33" t="s">
        <v>2787</v>
      </c>
      <c r="AI24" s="33" t="s">
        <v>2744</v>
      </c>
      <c r="AJ24" s="33" t="s">
        <v>295</v>
      </c>
      <c r="AK24" s="33" t="s">
        <v>631</v>
      </c>
      <c r="AM24" s="33">
        <v>288.3</v>
      </c>
      <c r="AN24" s="33">
        <v>281.95740000000001</v>
      </c>
      <c r="AO24" s="33">
        <v>288.3</v>
      </c>
      <c r="AP24" s="33" t="s">
        <v>477</v>
      </c>
      <c r="AQ24" s="33" t="s">
        <v>477</v>
      </c>
      <c r="AS24" s="33">
        <v>4</v>
      </c>
      <c r="AU24" s="33" t="s">
        <v>295</v>
      </c>
      <c r="AV24" s="33" t="s">
        <v>295</v>
      </c>
      <c r="AZ24" s="33" t="s">
        <v>2312</v>
      </c>
      <c r="BA24" s="33" t="s">
        <v>2836</v>
      </c>
      <c r="BB24" s="33" t="s">
        <v>2744</v>
      </c>
      <c r="BC24" s="33">
        <v>20</v>
      </c>
      <c r="BD24" s="33">
        <v>8.1999999999999993</v>
      </c>
      <c r="BE24" s="33">
        <v>140</v>
      </c>
      <c r="BG24" s="33">
        <v>8.1999999999999993</v>
      </c>
      <c r="BH24" s="33">
        <v>140</v>
      </c>
      <c r="BI24" s="33">
        <f t="shared" ref="BI24:BI30" si="3">IF(ISBLANK(BF24)=FALSE,BF24,BU24)</f>
        <v>3</v>
      </c>
      <c r="BL24" s="33">
        <v>140</v>
      </c>
      <c r="BN24" s="33">
        <v>37.31</v>
      </c>
      <c r="BO24" s="33">
        <v>11.37</v>
      </c>
      <c r="BP24" s="33">
        <v>19.845744680851066</v>
      </c>
      <c r="BQ24" s="33">
        <v>3.0432300163132138</v>
      </c>
      <c r="BR24" s="33">
        <v>24.873333333333335</v>
      </c>
      <c r="BS24" s="33">
        <v>16.151515151515152</v>
      </c>
      <c r="BT24" s="33">
        <v>85.75</v>
      </c>
      <c r="BU24" s="33">
        <v>3</v>
      </c>
      <c r="BW24" s="33" t="s">
        <v>2744</v>
      </c>
      <c r="CB24" s="188" t="str">
        <f t="shared" si="1"/>
        <v>N</v>
      </c>
      <c r="CC24" s="188" t="str">
        <f t="shared" si="2"/>
        <v>N</v>
      </c>
      <c r="CD24" s="187"/>
      <c r="CE24" s="249"/>
      <c r="CH24" s="33" t="s">
        <v>2770</v>
      </c>
    </row>
    <row r="25" spans="5:88" x14ac:dyDescent="0.3">
      <c r="E25" s="33" t="s">
        <v>2765</v>
      </c>
      <c r="F25" s="33" t="s">
        <v>2837</v>
      </c>
      <c r="G25" s="33">
        <v>1993</v>
      </c>
      <c r="H25" s="33" t="s">
        <v>2833</v>
      </c>
      <c r="I25" s="33" t="s">
        <v>2834</v>
      </c>
      <c r="K25" s="33" t="s">
        <v>80</v>
      </c>
      <c r="L25" s="192" t="s">
        <v>119</v>
      </c>
      <c r="M25" s="33" t="s">
        <v>687</v>
      </c>
      <c r="N25" s="33" t="s">
        <v>688</v>
      </c>
      <c r="O25" s="33" t="s">
        <v>689</v>
      </c>
      <c r="P25" s="33" t="s">
        <v>2645</v>
      </c>
      <c r="Q25" s="33" t="s">
        <v>336</v>
      </c>
      <c r="R25" s="33" t="s">
        <v>336</v>
      </c>
      <c r="S25" s="33" t="str">
        <f t="shared" si="0"/>
        <v>Vi.ir</v>
      </c>
      <c r="T25" s="192" t="s">
        <v>2835</v>
      </c>
      <c r="U25" s="33" t="s">
        <v>2821</v>
      </c>
      <c r="V25" s="184" t="s">
        <v>28</v>
      </c>
      <c r="W25" s="33" t="s">
        <v>307</v>
      </c>
      <c r="X25" s="33" t="s">
        <v>2752</v>
      </c>
      <c r="Y25" s="33" t="s">
        <v>281</v>
      </c>
      <c r="AB25" s="33" t="s">
        <v>2742</v>
      </c>
      <c r="AC25" s="33" t="s">
        <v>239</v>
      </c>
      <c r="AD25" s="192">
        <v>96</v>
      </c>
      <c r="AE25" s="184" t="s">
        <v>240</v>
      </c>
      <c r="AF25" s="33" t="s">
        <v>2743</v>
      </c>
      <c r="AH25" s="33" t="s">
        <v>2787</v>
      </c>
      <c r="AI25" s="192" t="s">
        <v>2744</v>
      </c>
      <c r="AJ25" s="33" t="s">
        <v>295</v>
      </c>
      <c r="AK25" s="33" t="s">
        <v>631</v>
      </c>
      <c r="AM25" s="33">
        <v>208.9</v>
      </c>
      <c r="AN25" s="192">
        <v>204.30420000000001</v>
      </c>
      <c r="AO25" s="33">
        <v>208.9</v>
      </c>
      <c r="AP25" s="33" t="s">
        <v>477</v>
      </c>
      <c r="AQ25" s="33" t="s">
        <v>477</v>
      </c>
      <c r="AS25" s="33">
        <v>4</v>
      </c>
      <c r="AU25" s="33" t="s">
        <v>295</v>
      </c>
      <c r="AV25" s="33" t="s">
        <v>295</v>
      </c>
      <c r="AZ25" s="33" t="s">
        <v>2312</v>
      </c>
      <c r="BA25" s="192" t="s">
        <v>2838</v>
      </c>
      <c r="BB25" s="33" t="s">
        <v>2744</v>
      </c>
      <c r="BC25" s="192">
        <v>20</v>
      </c>
      <c r="BD25" s="192">
        <v>7.5</v>
      </c>
      <c r="BE25" s="192">
        <v>50</v>
      </c>
      <c r="BF25" s="192"/>
      <c r="BG25" s="33">
        <v>7.5</v>
      </c>
      <c r="BH25" s="33">
        <v>50</v>
      </c>
      <c r="BI25" s="33">
        <f t="shared" si="3"/>
        <v>1.6</v>
      </c>
      <c r="BJ25" s="192"/>
      <c r="BL25" s="33">
        <v>50</v>
      </c>
      <c r="BN25" s="33">
        <v>12.321114623117223</v>
      </c>
      <c r="BO25" s="33">
        <v>4.670756868886909</v>
      </c>
      <c r="BP25" s="33">
        <v>2.7956589312027145</v>
      </c>
      <c r="BQ25" s="33">
        <v>0.7793963068608657</v>
      </c>
      <c r="BR25" s="33">
        <v>5.9236127995755883</v>
      </c>
      <c r="BS25" s="33">
        <v>3.8465018179062263</v>
      </c>
      <c r="BT25" s="33">
        <v>36</v>
      </c>
      <c r="BU25" s="192">
        <v>1.6</v>
      </c>
      <c r="BV25" s="192"/>
      <c r="BW25" s="192" t="s">
        <v>2744</v>
      </c>
      <c r="BX25" s="192"/>
      <c r="BY25" s="192"/>
      <c r="BZ25" s="192"/>
      <c r="CA25" s="192"/>
      <c r="CB25" s="188" t="str">
        <f t="shared" si="1"/>
        <v>N</v>
      </c>
      <c r="CC25" s="188" t="str">
        <f t="shared" si="2"/>
        <v>N</v>
      </c>
      <c r="CD25" s="261"/>
      <c r="CE25" s="260"/>
      <c r="CH25" s="33" t="s">
        <v>2770</v>
      </c>
    </row>
    <row r="26" spans="5:88" x14ac:dyDescent="0.3">
      <c r="E26" s="33" t="s">
        <v>2765</v>
      </c>
      <c r="F26" s="33" t="s">
        <v>2839</v>
      </c>
      <c r="G26" s="33">
        <v>1993</v>
      </c>
      <c r="H26" s="33" t="s">
        <v>2833</v>
      </c>
      <c r="I26" s="33" t="s">
        <v>2834</v>
      </c>
      <c r="K26" s="33" t="s">
        <v>80</v>
      </c>
      <c r="L26" s="192" t="s">
        <v>119</v>
      </c>
      <c r="M26" s="192" t="s">
        <v>687</v>
      </c>
      <c r="N26" s="33" t="s">
        <v>688</v>
      </c>
      <c r="O26" s="33" t="s">
        <v>689</v>
      </c>
      <c r="P26" s="33" t="s">
        <v>2645</v>
      </c>
      <c r="Q26" s="33" t="s">
        <v>336</v>
      </c>
      <c r="R26" s="33" t="s">
        <v>336</v>
      </c>
      <c r="S26" s="33" t="str">
        <f t="shared" si="0"/>
        <v>Vi.ir</v>
      </c>
      <c r="T26" s="192" t="s">
        <v>2835</v>
      </c>
      <c r="U26" s="192" t="s">
        <v>2821</v>
      </c>
      <c r="V26" s="184" t="s">
        <v>28</v>
      </c>
      <c r="W26" s="33" t="s">
        <v>307</v>
      </c>
      <c r="X26" s="33" t="s">
        <v>2752</v>
      </c>
      <c r="Y26" s="33" t="s">
        <v>281</v>
      </c>
      <c r="AB26" s="33" t="s">
        <v>2742</v>
      </c>
      <c r="AC26" s="33" t="s">
        <v>239</v>
      </c>
      <c r="AD26" s="33">
        <v>96</v>
      </c>
      <c r="AE26" s="184" t="s">
        <v>240</v>
      </c>
      <c r="AF26" s="33" t="s">
        <v>2743</v>
      </c>
      <c r="AH26" s="33" t="s">
        <v>2787</v>
      </c>
      <c r="AI26" s="33" t="s">
        <v>2744</v>
      </c>
      <c r="AJ26" s="33" t="s">
        <v>295</v>
      </c>
      <c r="AK26" s="33" t="s">
        <v>631</v>
      </c>
      <c r="AM26" s="33">
        <v>515.5</v>
      </c>
      <c r="AN26" s="33">
        <v>504.15899999999999</v>
      </c>
      <c r="AO26" s="33">
        <v>515.5</v>
      </c>
      <c r="AP26" s="33" t="s">
        <v>477</v>
      </c>
      <c r="AQ26" s="33" t="s">
        <v>477</v>
      </c>
      <c r="AS26" s="33">
        <v>4</v>
      </c>
      <c r="AU26" s="33" t="s">
        <v>295</v>
      </c>
      <c r="AV26" s="33" t="s">
        <v>295</v>
      </c>
      <c r="AZ26" s="33" t="s">
        <v>2312</v>
      </c>
      <c r="BA26" s="33" t="s">
        <v>2836</v>
      </c>
      <c r="BB26" s="33" t="s">
        <v>2744</v>
      </c>
      <c r="BC26" s="33">
        <v>20</v>
      </c>
      <c r="BD26" s="33">
        <v>8.1</v>
      </c>
      <c r="BE26" s="33">
        <v>140</v>
      </c>
      <c r="BG26" s="33">
        <v>8.1</v>
      </c>
      <c r="BH26" s="33">
        <v>140</v>
      </c>
      <c r="BI26" s="33">
        <f t="shared" si="3"/>
        <v>3</v>
      </c>
      <c r="BL26" s="33">
        <v>140</v>
      </c>
      <c r="BN26" s="33">
        <v>37.31</v>
      </c>
      <c r="BO26" s="33">
        <v>11.37</v>
      </c>
      <c r="BP26" s="33">
        <v>19.845744680851066</v>
      </c>
      <c r="BQ26" s="33">
        <v>3.0432300163132138</v>
      </c>
      <c r="BR26" s="33">
        <v>24.873333333333335</v>
      </c>
      <c r="BS26" s="33">
        <v>16.151515151515152</v>
      </c>
      <c r="BT26" s="33">
        <v>85.75</v>
      </c>
      <c r="BU26" s="33">
        <v>3</v>
      </c>
      <c r="BW26" s="33" t="s">
        <v>2744</v>
      </c>
      <c r="CB26" s="188" t="str">
        <f t="shared" si="1"/>
        <v>N</v>
      </c>
      <c r="CC26" s="188" t="str">
        <f t="shared" si="2"/>
        <v>N</v>
      </c>
      <c r="CD26" s="187"/>
      <c r="CE26" s="249"/>
      <c r="CH26" s="33" t="s">
        <v>2770</v>
      </c>
    </row>
    <row r="27" spans="5:88" x14ac:dyDescent="0.3">
      <c r="E27" s="192" t="s">
        <v>2765</v>
      </c>
      <c r="F27" s="192" t="s">
        <v>2840</v>
      </c>
      <c r="G27" s="33">
        <v>1993</v>
      </c>
      <c r="H27" s="192" t="s">
        <v>2833</v>
      </c>
      <c r="I27" s="192" t="s">
        <v>2834</v>
      </c>
      <c r="J27" s="192"/>
      <c r="K27" s="33" t="s">
        <v>80</v>
      </c>
      <c r="L27" s="192" t="s">
        <v>119</v>
      </c>
      <c r="M27" s="192" t="s">
        <v>687</v>
      </c>
      <c r="N27" s="33" t="s">
        <v>688</v>
      </c>
      <c r="O27" s="33" t="s">
        <v>689</v>
      </c>
      <c r="P27" s="33" t="s">
        <v>2645</v>
      </c>
      <c r="Q27" s="192" t="s">
        <v>336</v>
      </c>
      <c r="R27" s="192" t="s">
        <v>336</v>
      </c>
      <c r="S27" s="33" t="str">
        <f t="shared" si="0"/>
        <v>Vi.ir</v>
      </c>
      <c r="T27" s="192" t="s">
        <v>2835</v>
      </c>
      <c r="U27" s="192" t="s">
        <v>2821</v>
      </c>
      <c r="V27" s="184" t="s">
        <v>28</v>
      </c>
      <c r="W27" s="33" t="s">
        <v>307</v>
      </c>
      <c r="X27" s="192" t="s">
        <v>2752</v>
      </c>
      <c r="Y27" s="33" t="s">
        <v>281</v>
      </c>
      <c r="Z27" s="192"/>
      <c r="AA27" s="192"/>
      <c r="AB27" s="192" t="s">
        <v>2742</v>
      </c>
      <c r="AC27" s="33" t="s">
        <v>239</v>
      </c>
      <c r="AD27" s="33">
        <v>96</v>
      </c>
      <c r="AE27" s="184" t="s">
        <v>240</v>
      </c>
      <c r="AF27" s="192" t="s">
        <v>2743</v>
      </c>
      <c r="AG27" s="192"/>
      <c r="AH27" s="192" t="s">
        <v>2787</v>
      </c>
      <c r="AI27" s="192" t="s">
        <v>2744</v>
      </c>
      <c r="AJ27" s="33" t="s">
        <v>295</v>
      </c>
      <c r="AK27" s="192" t="s">
        <v>631</v>
      </c>
      <c r="AL27" s="192"/>
      <c r="AM27" s="33">
        <v>471.3</v>
      </c>
      <c r="AN27" s="192">
        <v>460.9314</v>
      </c>
      <c r="AO27" s="33">
        <v>471.3</v>
      </c>
      <c r="AP27" s="192" t="s">
        <v>477</v>
      </c>
      <c r="AQ27" s="33" t="s">
        <v>477</v>
      </c>
      <c r="AS27" s="33">
        <v>4</v>
      </c>
      <c r="AU27" s="33" t="s">
        <v>295</v>
      </c>
      <c r="AV27" s="33" t="s">
        <v>295</v>
      </c>
      <c r="AX27" s="192"/>
      <c r="AY27" s="192"/>
      <c r="AZ27" s="192" t="s">
        <v>2312</v>
      </c>
      <c r="BA27" s="192" t="s">
        <v>2836</v>
      </c>
      <c r="BB27" s="192" t="s">
        <v>2744</v>
      </c>
      <c r="BC27" s="192">
        <v>20</v>
      </c>
      <c r="BD27" s="192">
        <v>8.4</v>
      </c>
      <c r="BE27" s="192">
        <v>140</v>
      </c>
      <c r="BF27" s="192"/>
      <c r="BG27" s="33">
        <v>8.4</v>
      </c>
      <c r="BH27" s="33">
        <v>140</v>
      </c>
      <c r="BI27" s="33">
        <f t="shared" si="3"/>
        <v>3</v>
      </c>
      <c r="BJ27" s="192"/>
      <c r="BK27" s="192"/>
      <c r="BL27" s="192">
        <v>140</v>
      </c>
      <c r="BM27" s="192"/>
      <c r="BN27" s="192">
        <v>37.31</v>
      </c>
      <c r="BO27" s="192">
        <v>11.37</v>
      </c>
      <c r="BP27" s="192">
        <v>19.845744680851066</v>
      </c>
      <c r="BQ27" s="192">
        <v>3.0432300163132138</v>
      </c>
      <c r="BR27" s="192">
        <v>24.873333333333335</v>
      </c>
      <c r="BS27" s="192">
        <v>16.151515151515152</v>
      </c>
      <c r="BT27" s="192">
        <v>85.75</v>
      </c>
      <c r="BU27" s="192">
        <v>3</v>
      </c>
      <c r="BV27" s="192"/>
      <c r="BW27" s="192" t="s">
        <v>2744</v>
      </c>
      <c r="BX27" s="192"/>
      <c r="BY27" s="192"/>
      <c r="BZ27" s="192"/>
      <c r="CA27" s="192"/>
      <c r="CB27" s="188" t="str">
        <f t="shared" si="1"/>
        <v>N</v>
      </c>
      <c r="CC27" s="188" t="str">
        <f t="shared" si="2"/>
        <v>N</v>
      </c>
      <c r="CD27" s="261"/>
      <c r="CE27" s="260"/>
      <c r="CH27" s="33" t="s">
        <v>2770</v>
      </c>
      <c r="CJ27" s="192"/>
    </row>
    <row r="28" spans="5:88" x14ac:dyDescent="0.3">
      <c r="E28" s="33" t="s">
        <v>2765</v>
      </c>
      <c r="F28" s="33" t="s">
        <v>2841</v>
      </c>
      <c r="G28" s="33">
        <v>1993</v>
      </c>
      <c r="H28" s="33" t="s">
        <v>2833</v>
      </c>
      <c r="I28" s="33" t="s">
        <v>2834</v>
      </c>
      <c r="K28" s="33" t="s">
        <v>80</v>
      </c>
      <c r="L28" s="192" t="s">
        <v>119</v>
      </c>
      <c r="M28" s="192" t="s">
        <v>687</v>
      </c>
      <c r="N28" s="33" t="s">
        <v>688</v>
      </c>
      <c r="O28" s="33" t="s">
        <v>689</v>
      </c>
      <c r="P28" s="33" t="s">
        <v>2645</v>
      </c>
      <c r="Q28" s="33" t="s">
        <v>336</v>
      </c>
      <c r="R28" s="33" t="s">
        <v>336</v>
      </c>
      <c r="S28" s="33" t="str">
        <f t="shared" si="0"/>
        <v>Vi.ir</v>
      </c>
      <c r="T28" s="192" t="s">
        <v>2835</v>
      </c>
      <c r="U28" s="192" t="s">
        <v>2821</v>
      </c>
      <c r="V28" s="184" t="s">
        <v>28</v>
      </c>
      <c r="W28" s="192" t="s">
        <v>307</v>
      </c>
      <c r="X28" s="33" t="s">
        <v>2752</v>
      </c>
      <c r="Y28" s="33" t="s">
        <v>281</v>
      </c>
      <c r="AB28" s="33" t="s">
        <v>2742</v>
      </c>
      <c r="AC28" s="33" t="s">
        <v>239</v>
      </c>
      <c r="AD28" s="33">
        <v>96</v>
      </c>
      <c r="AE28" s="184" t="s">
        <v>240</v>
      </c>
      <c r="AF28" s="33" t="s">
        <v>2743</v>
      </c>
      <c r="AH28" s="33" t="s">
        <v>2787</v>
      </c>
      <c r="AI28" s="33" t="s">
        <v>2744</v>
      </c>
      <c r="AJ28" s="33" t="s">
        <v>295</v>
      </c>
      <c r="AK28" s="33" t="s">
        <v>631</v>
      </c>
      <c r="AM28" s="33">
        <v>295</v>
      </c>
      <c r="AN28" s="33">
        <v>288.51</v>
      </c>
      <c r="AO28" s="33">
        <v>295</v>
      </c>
      <c r="AP28" s="33" t="s">
        <v>477</v>
      </c>
      <c r="AQ28" s="33" t="s">
        <v>477</v>
      </c>
      <c r="AS28" s="33">
        <v>4</v>
      </c>
      <c r="AU28" s="33" t="s">
        <v>295</v>
      </c>
      <c r="AV28" s="33" t="s">
        <v>295</v>
      </c>
      <c r="AZ28" s="33" t="s">
        <v>2312</v>
      </c>
      <c r="BA28" s="33" t="s">
        <v>2838</v>
      </c>
      <c r="BB28" s="33" t="s">
        <v>2744</v>
      </c>
      <c r="BC28" s="33">
        <v>20</v>
      </c>
      <c r="BD28" s="33">
        <v>7.8</v>
      </c>
      <c r="BE28" s="33">
        <v>50</v>
      </c>
      <c r="BG28" s="33">
        <v>7.8</v>
      </c>
      <c r="BH28" s="33">
        <v>50</v>
      </c>
      <c r="BI28" s="33">
        <f t="shared" si="3"/>
        <v>1.6</v>
      </c>
      <c r="BL28" s="33">
        <v>50</v>
      </c>
      <c r="BN28" s="33">
        <v>12.321114623117223</v>
      </c>
      <c r="BO28" s="33">
        <v>4.670756868886909</v>
      </c>
      <c r="BP28" s="33">
        <v>2.7956589312027145</v>
      </c>
      <c r="BQ28" s="33">
        <v>0.7793963068608657</v>
      </c>
      <c r="BR28" s="33">
        <v>5.9236127995755883</v>
      </c>
      <c r="BS28" s="33">
        <v>3.8465018179062263</v>
      </c>
      <c r="BT28" s="33">
        <v>34.833333333333336</v>
      </c>
      <c r="BU28" s="33">
        <v>1.6</v>
      </c>
      <c r="BW28" s="33" t="s">
        <v>2744</v>
      </c>
      <c r="CB28" s="188" t="str">
        <f t="shared" si="1"/>
        <v>N</v>
      </c>
      <c r="CC28" s="188" t="str">
        <f t="shared" si="2"/>
        <v>N</v>
      </c>
      <c r="CD28" s="187"/>
      <c r="CE28" s="249"/>
      <c r="CH28" s="33" t="s">
        <v>2770</v>
      </c>
    </row>
    <row r="29" spans="5:88" x14ac:dyDescent="0.3">
      <c r="E29" s="33" t="s">
        <v>2765</v>
      </c>
      <c r="F29" s="33" t="s">
        <v>2842</v>
      </c>
      <c r="G29" s="33">
        <v>1993</v>
      </c>
      <c r="H29" s="33" t="s">
        <v>2833</v>
      </c>
      <c r="I29" s="33" t="s">
        <v>2834</v>
      </c>
      <c r="K29" s="33" t="s">
        <v>80</v>
      </c>
      <c r="L29" s="192" t="s">
        <v>119</v>
      </c>
      <c r="M29" s="192" t="s">
        <v>687</v>
      </c>
      <c r="N29" s="33" t="s">
        <v>688</v>
      </c>
      <c r="O29" s="33" t="s">
        <v>689</v>
      </c>
      <c r="P29" s="33" t="s">
        <v>2645</v>
      </c>
      <c r="Q29" s="33" t="s">
        <v>336</v>
      </c>
      <c r="R29" s="33" t="s">
        <v>336</v>
      </c>
      <c r="S29" s="33" t="str">
        <f t="shared" si="0"/>
        <v>Vi.ir</v>
      </c>
      <c r="T29" s="192" t="s">
        <v>2835</v>
      </c>
      <c r="U29" s="192" t="s">
        <v>2821</v>
      </c>
      <c r="V29" s="184" t="s">
        <v>28</v>
      </c>
      <c r="W29" s="192" t="s">
        <v>307</v>
      </c>
      <c r="X29" s="33" t="s">
        <v>2752</v>
      </c>
      <c r="Y29" s="33" t="s">
        <v>281</v>
      </c>
      <c r="AB29" s="33" t="s">
        <v>2742</v>
      </c>
      <c r="AC29" s="33" t="s">
        <v>239</v>
      </c>
      <c r="AD29" s="33">
        <v>96</v>
      </c>
      <c r="AE29" s="184" t="s">
        <v>240</v>
      </c>
      <c r="AF29" s="33" t="s">
        <v>2743</v>
      </c>
      <c r="AH29" s="33" t="s">
        <v>2787</v>
      </c>
      <c r="AI29" s="33" t="s">
        <v>2744</v>
      </c>
      <c r="AJ29" s="33" t="s">
        <v>295</v>
      </c>
      <c r="AK29" s="33" t="s">
        <v>631</v>
      </c>
      <c r="AM29" s="33">
        <v>252.6</v>
      </c>
      <c r="AN29" s="33">
        <v>247.0428</v>
      </c>
      <c r="AO29" s="33">
        <v>252.6</v>
      </c>
      <c r="AP29" s="33" t="s">
        <v>477</v>
      </c>
      <c r="AQ29" s="33" t="s">
        <v>477</v>
      </c>
      <c r="AS29" s="33">
        <v>4</v>
      </c>
      <c r="AU29" s="33" t="s">
        <v>295</v>
      </c>
      <c r="AV29" s="33" t="s">
        <v>295</v>
      </c>
      <c r="AZ29" s="33" t="s">
        <v>2312</v>
      </c>
      <c r="BA29" s="33" t="s">
        <v>2838</v>
      </c>
      <c r="BB29" s="33" t="s">
        <v>2744</v>
      </c>
      <c r="BC29" s="33">
        <v>20</v>
      </c>
      <c r="BD29" s="33">
        <v>7.8</v>
      </c>
      <c r="BE29" s="33">
        <v>50</v>
      </c>
      <c r="BG29" s="33">
        <v>7.8</v>
      </c>
      <c r="BH29" s="33">
        <v>50</v>
      </c>
      <c r="BI29" s="33">
        <f t="shared" si="3"/>
        <v>1.6</v>
      </c>
      <c r="BL29" s="33">
        <v>50</v>
      </c>
      <c r="BN29" s="33">
        <v>12.321114623117223</v>
      </c>
      <c r="BO29" s="33">
        <v>4.670756868886909</v>
      </c>
      <c r="BP29" s="33">
        <v>2.7956589312027145</v>
      </c>
      <c r="BQ29" s="33">
        <v>0.7793963068608657</v>
      </c>
      <c r="BR29" s="33">
        <v>5.9236127995755883</v>
      </c>
      <c r="BS29" s="33">
        <v>3.8465018179062263</v>
      </c>
      <c r="BT29" s="33">
        <v>34.833333333333336</v>
      </c>
      <c r="BU29" s="33">
        <v>1.6</v>
      </c>
      <c r="BW29" s="33" t="s">
        <v>2744</v>
      </c>
      <c r="CB29" s="188" t="str">
        <f t="shared" si="1"/>
        <v>N</v>
      </c>
      <c r="CC29" s="188" t="str">
        <f t="shared" si="2"/>
        <v>N</v>
      </c>
      <c r="CD29" s="187"/>
      <c r="CE29" s="249"/>
      <c r="CH29" s="33" t="s">
        <v>2770</v>
      </c>
    </row>
    <row r="30" spans="5:88" x14ac:dyDescent="0.3">
      <c r="E30" s="33" t="s">
        <v>2843</v>
      </c>
      <c r="G30" s="33">
        <v>2023</v>
      </c>
      <c r="H30" s="33" t="s">
        <v>2844</v>
      </c>
      <c r="I30" s="33" t="s">
        <v>2845</v>
      </c>
      <c r="K30" s="33" t="s">
        <v>80</v>
      </c>
      <c r="L30" s="192" t="s">
        <v>119</v>
      </c>
      <c r="M30" s="192" t="s">
        <v>687</v>
      </c>
      <c r="N30" s="33" t="s">
        <v>688</v>
      </c>
      <c r="O30" s="33" t="s">
        <v>1647</v>
      </c>
      <c r="P30" s="33" t="s">
        <v>2638</v>
      </c>
      <c r="Q30" s="33" t="s">
        <v>2639</v>
      </c>
      <c r="R30" s="33" t="s">
        <v>2639</v>
      </c>
      <c r="S30" s="33" t="str">
        <f t="shared" si="0"/>
        <v>Ve.an</v>
      </c>
      <c r="T30" s="192" t="s">
        <v>2846</v>
      </c>
      <c r="U30" s="192" t="s">
        <v>2821</v>
      </c>
      <c r="V30" s="184" t="s">
        <v>28</v>
      </c>
      <c r="W30" s="192" t="s">
        <v>307</v>
      </c>
      <c r="X30" s="33" t="s">
        <v>693</v>
      </c>
      <c r="Y30" s="33" t="s">
        <v>284</v>
      </c>
      <c r="Z30" s="33" t="s">
        <v>733</v>
      </c>
      <c r="AB30" s="33" t="s">
        <v>703</v>
      </c>
      <c r="AC30" s="33" t="s">
        <v>239</v>
      </c>
      <c r="AD30" s="33">
        <v>24</v>
      </c>
      <c r="AE30" s="184" t="s">
        <v>240</v>
      </c>
      <c r="AF30" s="33" t="s">
        <v>2743</v>
      </c>
      <c r="AH30" s="33" t="s">
        <v>2847</v>
      </c>
      <c r="AI30" s="33" t="s">
        <v>2848</v>
      </c>
      <c r="AJ30" s="33" t="s">
        <v>509</v>
      </c>
      <c r="AK30" s="33" t="s">
        <v>478</v>
      </c>
      <c r="AN30" s="33">
        <v>52</v>
      </c>
      <c r="AO30" s="33">
        <v>52</v>
      </c>
      <c r="AP30" s="33" t="s">
        <v>508</v>
      </c>
      <c r="AQ30" s="33" t="s">
        <v>477</v>
      </c>
      <c r="AS30" s="33">
        <f>IF(G30&lt;1980,"Too old",IF(AE30="N","UseOtherTestDuration",IF(AJ30="M",IF(ISBLANK(BD30),2,IF(ISBLANK(BE30),2,IF(ISBLANK(BF30),2,1))),"NotM")))</f>
        <v>1</v>
      </c>
      <c r="AU30" s="33" t="s">
        <v>295</v>
      </c>
      <c r="AV30" s="33" t="s">
        <v>295</v>
      </c>
      <c r="AZ30" s="33" t="s">
        <v>481</v>
      </c>
      <c r="BA30" s="33" t="s">
        <v>1646</v>
      </c>
      <c r="BB30" s="33" t="s">
        <v>2791</v>
      </c>
      <c r="BC30" s="33">
        <v>27</v>
      </c>
      <c r="BD30" s="33">
        <v>6.8</v>
      </c>
      <c r="BE30" s="33">
        <v>4.3</v>
      </c>
      <c r="BF30" s="33">
        <v>1.7</v>
      </c>
      <c r="BG30" s="33">
        <v>6.8</v>
      </c>
      <c r="BH30" s="33">
        <v>4.3</v>
      </c>
      <c r="BI30" s="33">
        <f t="shared" si="3"/>
        <v>1.7</v>
      </c>
      <c r="BJ30" s="33">
        <v>17</v>
      </c>
      <c r="BK30" s="33">
        <v>108</v>
      </c>
      <c r="BL30" s="33">
        <v>4.3</v>
      </c>
      <c r="BN30" s="33">
        <v>0.1</v>
      </c>
      <c r="BO30" s="33">
        <v>1</v>
      </c>
      <c r="BP30" s="33">
        <v>1.2</v>
      </c>
      <c r="BQ30" s="33">
        <v>0.2</v>
      </c>
      <c r="BR30" s="33">
        <v>0.2</v>
      </c>
      <c r="BS30" s="33">
        <v>1.9</v>
      </c>
      <c r="BT30" s="33">
        <v>4</v>
      </c>
      <c r="BU30" s="33">
        <v>1.7</v>
      </c>
      <c r="CB30" s="188" t="str">
        <f t="shared" si="1"/>
        <v>N</v>
      </c>
      <c r="CC30" s="188" t="str">
        <f t="shared" si="2"/>
        <v>N</v>
      </c>
      <c r="CE30" s="262"/>
      <c r="CH30" s="33" t="s">
        <v>2849</v>
      </c>
      <c r="CI30" s="429">
        <v>0.86</v>
      </c>
      <c r="CJ30" s="33" t="s">
        <v>2850</v>
      </c>
    </row>
    <row r="31" spans="5:88" x14ac:dyDescent="0.3">
      <c r="E31" s="33" t="s">
        <v>303</v>
      </c>
      <c r="G31" s="33">
        <v>2017</v>
      </c>
      <c r="H31" s="33" t="s">
        <v>303</v>
      </c>
      <c r="K31" s="33" t="s">
        <v>80</v>
      </c>
      <c r="L31" s="192" t="s">
        <v>119</v>
      </c>
      <c r="M31" s="192" t="s">
        <v>687</v>
      </c>
      <c r="N31" s="33" t="s">
        <v>688</v>
      </c>
      <c r="O31" s="33" t="s">
        <v>1647</v>
      </c>
      <c r="P31" s="33" t="s">
        <v>2638</v>
      </c>
      <c r="Q31" s="33" t="s">
        <v>2679</v>
      </c>
      <c r="R31" s="33" t="s">
        <v>2679</v>
      </c>
      <c r="S31" s="33" t="str">
        <f t="shared" si="0"/>
        <v>Ve.am</v>
      </c>
      <c r="T31" s="192" t="s">
        <v>2846</v>
      </c>
      <c r="U31" s="192" t="s">
        <v>2851</v>
      </c>
      <c r="V31" s="184" t="s">
        <v>28</v>
      </c>
      <c r="W31" s="33" t="s">
        <v>307</v>
      </c>
      <c r="X31" s="33" t="s">
        <v>693</v>
      </c>
      <c r="Y31" s="33" t="s">
        <v>284</v>
      </c>
      <c r="Z31" s="33" t="s">
        <v>733</v>
      </c>
      <c r="AB31" s="33" t="s">
        <v>2672</v>
      </c>
      <c r="AC31" s="33" t="s">
        <v>239</v>
      </c>
      <c r="AD31" s="33">
        <v>24</v>
      </c>
      <c r="AE31" s="33" t="s">
        <v>240</v>
      </c>
      <c r="AF31" s="181" t="s">
        <v>2743</v>
      </c>
      <c r="AJ31" s="33" t="s">
        <v>509</v>
      </c>
      <c r="AN31" s="33">
        <v>163</v>
      </c>
      <c r="AO31" s="33">
        <v>163</v>
      </c>
      <c r="AS31" s="33">
        <f>IF(AX31=1,1,"xx")</f>
        <v>1</v>
      </c>
      <c r="AX31" s="33">
        <v>1</v>
      </c>
      <c r="BA31" s="33" t="s">
        <v>2673</v>
      </c>
      <c r="BD31" s="33">
        <v>7</v>
      </c>
      <c r="BE31" s="33">
        <v>42</v>
      </c>
      <c r="BF31" s="33" t="s">
        <v>2674</v>
      </c>
      <c r="BG31" s="33">
        <v>7</v>
      </c>
      <c r="BH31" s="33">
        <v>42</v>
      </c>
      <c r="BI31" s="33">
        <v>0.05</v>
      </c>
      <c r="BM31" s="33">
        <v>10</v>
      </c>
      <c r="BN31" s="33">
        <v>6.5</v>
      </c>
      <c r="BO31" s="33">
        <v>6.3</v>
      </c>
      <c r="BP31" s="33">
        <v>20</v>
      </c>
      <c r="BQ31" s="33">
        <v>1.6</v>
      </c>
      <c r="BR31" s="33">
        <v>11</v>
      </c>
      <c r="BS31" s="33">
        <v>38</v>
      </c>
      <c r="BT31" s="33">
        <v>22</v>
      </c>
      <c r="CD31" s="33"/>
      <c r="CE31" s="262"/>
      <c r="CH31" s="33" t="s">
        <v>2849</v>
      </c>
      <c r="CI31" s="429">
        <v>0.84</v>
      </c>
      <c r="CJ31" s="33" t="s">
        <v>2850</v>
      </c>
    </row>
    <row r="32" spans="5:88" x14ac:dyDescent="0.3">
      <c r="E32" s="184" t="s">
        <v>2753</v>
      </c>
      <c r="F32" s="184"/>
      <c r="G32" s="33">
        <v>2002</v>
      </c>
      <c r="H32" s="184" t="s">
        <v>2852</v>
      </c>
      <c r="I32" s="184"/>
      <c r="J32" s="184"/>
      <c r="K32" s="33" t="s">
        <v>80</v>
      </c>
      <c r="L32" s="84" t="s">
        <v>1791</v>
      </c>
      <c r="M32" s="84" t="s">
        <v>1792</v>
      </c>
      <c r="N32" s="33" t="s">
        <v>2623</v>
      </c>
      <c r="O32" s="33" t="s">
        <v>2624</v>
      </c>
      <c r="P32" s="33" t="s">
        <v>2625</v>
      </c>
      <c r="Q32" s="209" t="s">
        <v>2626</v>
      </c>
      <c r="R32" s="209" t="s">
        <v>2626</v>
      </c>
      <c r="S32" s="33" t="str">
        <f t="shared" si="0"/>
        <v>Tu.tu</v>
      </c>
      <c r="T32" s="84" t="s">
        <v>2853</v>
      </c>
      <c r="U32" s="84" t="s">
        <v>2821</v>
      </c>
      <c r="V32" s="184" t="s">
        <v>28</v>
      </c>
      <c r="W32" s="184" t="s">
        <v>1798</v>
      </c>
      <c r="X32" s="184" t="s">
        <v>1224</v>
      </c>
      <c r="Y32" s="184" t="s">
        <v>1224</v>
      </c>
      <c r="Z32" s="184"/>
      <c r="AA32" s="184"/>
      <c r="AB32" s="184" t="s">
        <v>2854</v>
      </c>
      <c r="AC32" s="33" t="s">
        <v>239</v>
      </c>
      <c r="AD32" s="33">
        <v>48</v>
      </c>
      <c r="AE32" s="184" t="s">
        <v>240</v>
      </c>
      <c r="AF32" s="184" t="s">
        <v>2743</v>
      </c>
      <c r="AG32" s="184"/>
      <c r="AH32" s="184" t="s">
        <v>2787</v>
      </c>
      <c r="AI32" s="184" t="s">
        <v>2855</v>
      </c>
      <c r="AJ32" s="33" t="s">
        <v>295</v>
      </c>
      <c r="AK32" s="32" t="s">
        <v>1224</v>
      </c>
      <c r="AL32" s="32"/>
      <c r="AM32" s="32">
        <v>12400</v>
      </c>
      <c r="AN32" s="189">
        <v>12400</v>
      </c>
      <c r="AO32" s="189">
        <v>12400</v>
      </c>
      <c r="AP32" s="184" t="s">
        <v>508</v>
      </c>
      <c r="AQ32" s="33" t="s">
        <v>477</v>
      </c>
      <c r="AS32" s="33">
        <v>4</v>
      </c>
      <c r="AU32" s="33" t="s">
        <v>295</v>
      </c>
      <c r="AV32" s="33" t="s">
        <v>295</v>
      </c>
      <c r="AX32" s="184"/>
      <c r="AY32" s="184"/>
      <c r="AZ32" s="184" t="s">
        <v>2312</v>
      </c>
      <c r="BA32" s="184" t="s">
        <v>2856</v>
      </c>
      <c r="BB32" s="184"/>
      <c r="BC32" s="32">
        <v>15</v>
      </c>
      <c r="BD32" s="184" t="s">
        <v>2857</v>
      </c>
      <c r="BE32" s="184" t="s">
        <v>2858</v>
      </c>
      <c r="BF32" s="32"/>
      <c r="BG32" s="33">
        <v>7.5</v>
      </c>
      <c r="BH32" s="33">
        <v>237</v>
      </c>
      <c r="BI32" s="33">
        <f>IF(ISBLANK(BF32)=FALSE,BF32,BU32)</f>
        <v>1.6</v>
      </c>
      <c r="BJ32" s="184" t="s">
        <v>2859</v>
      </c>
      <c r="BK32" s="184" t="s">
        <v>2860</v>
      </c>
      <c r="BL32" s="206">
        <v>237</v>
      </c>
      <c r="BM32" s="184"/>
      <c r="BN32" s="184"/>
      <c r="BO32" s="184"/>
      <c r="BP32" s="184"/>
      <c r="BQ32" s="184"/>
      <c r="BR32" s="184"/>
      <c r="BS32" s="184"/>
      <c r="BT32" s="184" t="s">
        <v>2861</v>
      </c>
      <c r="BU32" s="32">
        <v>1.6</v>
      </c>
      <c r="BV32" s="32" t="s">
        <v>2750</v>
      </c>
      <c r="BW32" s="32"/>
      <c r="BX32" s="184" t="s">
        <v>2862</v>
      </c>
      <c r="BY32" s="184"/>
      <c r="BZ32" s="184"/>
      <c r="CA32" s="32"/>
      <c r="CB32" s="188" t="str">
        <f t="shared" ref="CB32:CB61" si="4">IF(G32&lt;1980,"N",IF(AJ32="N","N",IF(BC32&lt;1,"N",IF(AF32="Chronic","N",IF(AQ32="Other","N",IF(BG32&lt;5.4,"N",IF(BG32&gt;8.5,"N",IF(BU32&gt;23,"N",IF(BL32&lt;8,"N",IF(BY32="JG est","N","Y"))))))))))</f>
        <v>N</v>
      </c>
      <c r="CC32" s="188" t="str">
        <f t="shared" ref="CC32:CC63" si="5">CB32</f>
        <v>N</v>
      </c>
      <c r="CD32" s="84" t="s">
        <v>2764</v>
      </c>
      <c r="CE32" s="84"/>
      <c r="CH32" s="33" t="s">
        <v>2748</v>
      </c>
      <c r="CI32" s="33" t="s">
        <v>2863</v>
      </c>
      <c r="CJ32" s="184"/>
    </row>
    <row r="33" spans="5:88" x14ac:dyDescent="0.3">
      <c r="E33" s="184" t="s">
        <v>2753</v>
      </c>
      <c r="F33" s="184"/>
      <c r="G33" s="33">
        <v>2002</v>
      </c>
      <c r="H33" s="184" t="s">
        <v>2852</v>
      </c>
      <c r="I33" s="184"/>
      <c r="J33" s="184"/>
      <c r="K33" s="33" t="s">
        <v>80</v>
      </c>
      <c r="L33" s="84" t="s">
        <v>1791</v>
      </c>
      <c r="M33" s="84" t="s">
        <v>1792</v>
      </c>
      <c r="N33" s="33" t="s">
        <v>2623</v>
      </c>
      <c r="O33" s="33" t="s">
        <v>2624</v>
      </c>
      <c r="P33" s="33" t="s">
        <v>2625</v>
      </c>
      <c r="Q33" s="209" t="s">
        <v>2626</v>
      </c>
      <c r="R33" s="209" t="s">
        <v>2626</v>
      </c>
      <c r="S33" s="33" t="str">
        <f t="shared" si="0"/>
        <v>Tu.tu</v>
      </c>
      <c r="T33" s="84" t="s">
        <v>2853</v>
      </c>
      <c r="U33" s="84" t="s">
        <v>2821</v>
      </c>
      <c r="V33" s="184" t="s">
        <v>28</v>
      </c>
      <c r="W33" s="184" t="s">
        <v>1798</v>
      </c>
      <c r="X33" s="184" t="s">
        <v>1224</v>
      </c>
      <c r="Y33" s="184" t="s">
        <v>1224</v>
      </c>
      <c r="Z33" s="184"/>
      <c r="AA33" s="184"/>
      <c r="AB33" s="184" t="s">
        <v>2854</v>
      </c>
      <c r="AC33" s="33" t="s">
        <v>239</v>
      </c>
      <c r="AD33" s="33">
        <v>48</v>
      </c>
      <c r="AE33" s="184" t="s">
        <v>240</v>
      </c>
      <c r="AF33" s="184" t="s">
        <v>2743</v>
      </c>
      <c r="AG33" s="184"/>
      <c r="AH33" s="184" t="s">
        <v>2787</v>
      </c>
      <c r="AI33" s="184" t="s">
        <v>2855</v>
      </c>
      <c r="AJ33" s="33" t="s">
        <v>295</v>
      </c>
      <c r="AK33" s="32" t="s">
        <v>1224</v>
      </c>
      <c r="AL33" s="32"/>
      <c r="AM33" s="32">
        <v>17830</v>
      </c>
      <c r="AN33" s="189">
        <v>17830</v>
      </c>
      <c r="AO33" s="189">
        <v>17830</v>
      </c>
      <c r="AP33" s="184" t="s">
        <v>508</v>
      </c>
      <c r="AQ33" s="33" t="s">
        <v>477</v>
      </c>
      <c r="AS33" s="33">
        <v>4</v>
      </c>
      <c r="AU33" s="33" t="s">
        <v>295</v>
      </c>
      <c r="AV33" s="33" t="s">
        <v>295</v>
      </c>
      <c r="AX33" s="184"/>
      <c r="AY33" s="184"/>
      <c r="AZ33" s="184" t="s">
        <v>2312</v>
      </c>
      <c r="BA33" s="184" t="s">
        <v>2856</v>
      </c>
      <c r="BB33" s="184"/>
      <c r="BC33" s="32">
        <v>25</v>
      </c>
      <c r="BD33" s="184" t="s">
        <v>2857</v>
      </c>
      <c r="BE33" s="184" t="s">
        <v>2858</v>
      </c>
      <c r="BF33" s="32"/>
      <c r="BG33" s="33">
        <v>7.5</v>
      </c>
      <c r="BH33" s="33">
        <v>237</v>
      </c>
      <c r="BI33" s="33">
        <f>IF(ISBLANK(BF33)=FALSE,BF33,BU33)</f>
        <v>1.6</v>
      </c>
      <c r="BJ33" s="184" t="s">
        <v>2859</v>
      </c>
      <c r="BK33" s="184" t="s">
        <v>2860</v>
      </c>
      <c r="BL33" s="206">
        <v>237</v>
      </c>
      <c r="BM33" s="184"/>
      <c r="BN33" s="184"/>
      <c r="BO33" s="184"/>
      <c r="BP33" s="184"/>
      <c r="BQ33" s="184"/>
      <c r="BR33" s="184"/>
      <c r="BS33" s="184"/>
      <c r="BT33" s="184" t="s">
        <v>2861</v>
      </c>
      <c r="BU33" s="32">
        <v>1.6</v>
      </c>
      <c r="BV33" s="32" t="s">
        <v>2750</v>
      </c>
      <c r="BW33" s="32"/>
      <c r="BX33" s="184" t="s">
        <v>2862</v>
      </c>
      <c r="BY33" s="184"/>
      <c r="BZ33" s="184"/>
      <c r="CA33" s="32"/>
      <c r="CB33" s="188" t="str">
        <f t="shared" si="4"/>
        <v>N</v>
      </c>
      <c r="CC33" s="188" t="str">
        <f t="shared" si="5"/>
        <v>N</v>
      </c>
      <c r="CD33" s="84" t="s">
        <v>2764</v>
      </c>
      <c r="CE33" s="84"/>
      <c r="CH33" s="33" t="s">
        <v>2748</v>
      </c>
      <c r="CI33" s="33" t="s">
        <v>2863</v>
      </c>
      <c r="CJ33" s="184"/>
    </row>
    <row r="34" spans="5:88" x14ac:dyDescent="0.3">
      <c r="E34" s="184" t="s">
        <v>2753</v>
      </c>
      <c r="F34" s="184"/>
      <c r="G34" s="33">
        <v>2002</v>
      </c>
      <c r="H34" s="184" t="s">
        <v>2852</v>
      </c>
      <c r="I34" s="184"/>
      <c r="J34" s="184"/>
      <c r="K34" s="33" t="s">
        <v>80</v>
      </c>
      <c r="L34" s="84" t="s">
        <v>1791</v>
      </c>
      <c r="M34" s="84" t="s">
        <v>1792</v>
      </c>
      <c r="N34" s="33" t="s">
        <v>2623</v>
      </c>
      <c r="O34" s="33" t="s">
        <v>2624</v>
      </c>
      <c r="P34" s="33" t="s">
        <v>2625</v>
      </c>
      <c r="Q34" s="209" t="s">
        <v>2626</v>
      </c>
      <c r="R34" s="209" t="s">
        <v>2626</v>
      </c>
      <c r="S34" s="33" t="str">
        <f t="shared" si="0"/>
        <v>Tu.tu</v>
      </c>
      <c r="T34" s="84" t="s">
        <v>2853</v>
      </c>
      <c r="U34" s="84" t="s">
        <v>2821</v>
      </c>
      <c r="V34" s="184" t="s">
        <v>28</v>
      </c>
      <c r="W34" s="184" t="s">
        <v>1798</v>
      </c>
      <c r="X34" s="184" t="s">
        <v>1224</v>
      </c>
      <c r="Y34" s="184" t="s">
        <v>1224</v>
      </c>
      <c r="Z34" s="184"/>
      <c r="AA34" s="184"/>
      <c r="AB34" s="184" t="s">
        <v>2854</v>
      </c>
      <c r="AC34" s="33" t="s">
        <v>239</v>
      </c>
      <c r="AD34" s="33">
        <v>48</v>
      </c>
      <c r="AE34" s="184" t="s">
        <v>240</v>
      </c>
      <c r="AF34" s="184" t="s">
        <v>2743</v>
      </c>
      <c r="AG34" s="184"/>
      <c r="AH34" s="184" t="s">
        <v>2787</v>
      </c>
      <c r="AI34" s="184" t="s">
        <v>2855</v>
      </c>
      <c r="AJ34" s="33" t="s">
        <v>295</v>
      </c>
      <c r="AK34" s="32" t="s">
        <v>1224</v>
      </c>
      <c r="AL34" s="32"/>
      <c r="AM34" s="32">
        <v>20810</v>
      </c>
      <c r="AN34" s="189">
        <v>20810</v>
      </c>
      <c r="AO34" s="189">
        <v>20810</v>
      </c>
      <c r="AP34" s="184" t="s">
        <v>508</v>
      </c>
      <c r="AQ34" s="33" t="s">
        <v>477</v>
      </c>
      <c r="AS34" s="33">
        <v>4</v>
      </c>
      <c r="AU34" s="33" t="s">
        <v>295</v>
      </c>
      <c r="AV34" s="33" t="s">
        <v>295</v>
      </c>
      <c r="AX34" s="184"/>
      <c r="AY34" s="184"/>
      <c r="AZ34" s="184" t="s">
        <v>2312</v>
      </c>
      <c r="BA34" s="184" t="s">
        <v>2856</v>
      </c>
      <c r="BB34" s="184"/>
      <c r="BC34" s="32">
        <v>20</v>
      </c>
      <c r="BD34" s="184" t="s">
        <v>2857</v>
      </c>
      <c r="BE34" s="184" t="s">
        <v>2858</v>
      </c>
      <c r="BF34" s="32"/>
      <c r="BG34" s="33">
        <v>7.5</v>
      </c>
      <c r="BH34" s="33">
        <v>237</v>
      </c>
      <c r="BI34" s="33">
        <f>IF(ISBLANK(BF34)=FALSE,BF34,BU34)</f>
        <v>1.6</v>
      </c>
      <c r="BJ34" s="184" t="s">
        <v>2859</v>
      </c>
      <c r="BK34" s="184" t="s">
        <v>2860</v>
      </c>
      <c r="BL34" s="206">
        <v>237</v>
      </c>
      <c r="BM34" s="184"/>
      <c r="BN34" s="184"/>
      <c r="BO34" s="184"/>
      <c r="BP34" s="184"/>
      <c r="BQ34" s="184"/>
      <c r="BR34" s="184"/>
      <c r="BS34" s="184"/>
      <c r="BT34" s="184" t="s">
        <v>2861</v>
      </c>
      <c r="BU34" s="32">
        <v>1.6</v>
      </c>
      <c r="BV34" s="32" t="s">
        <v>2750</v>
      </c>
      <c r="BW34" s="32"/>
      <c r="BX34" s="184" t="s">
        <v>2862</v>
      </c>
      <c r="BY34" s="184"/>
      <c r="BZ34" s="184"/>
      <c r="CA34" s="32"/>
      <c r="CB34" s="188" t="str">
        <f t="shared" si="4"/>
        <v>N</v>
      </c>
      <c r="CC34" s="188" t="str">
        <f t="shared" si="5"/>
        <v>N</v>
      </c>
      <c r="CD34" s="84" t="s">
        <v>2764</v>
      </c>
      <c r="CE34" s="84"/>
      <c r="CH34" s="33" t="s">
        <v>2748</v>
      </c>
      <c r="CI34" s="33" t="s">
        <v>2863</v>
      </c>
      <c r="CJ34" s="184"/>
    </row>
    <row r="35" spans="5:88" x14ac:dyDescent="0.3">
      <c r="E35" s="33" t="s">
        <v>2765</v>
      </c>
      <c r="F35" s="33" t="s">
        <v>2864</v>
      </c>
      <c r="G35" s="33">
        <v>1980</v>
      </c>
      <c r="H35" s="33" t="s">
        <v>2865</v>
      </c>
      <c r="I35" s="33" t="s">
        <v>2866</v>
      </c>
      <c r="K35" s="33" t="s">
        <v>80</v>
      </c>
      <c r="L35" s="192" t="s">
        <v>89</v>
      </c>
      <c r="M35" s="192" t="s">
        <v>91</v>
      </c>
      <c r="N35" s="33" t="s">
        <v>106</v>
      </c>
      <c r="O35" s="33" t="s">
        <v>2867</v>
      </c>
      <c r="P35" s="33" t="s">
        <v>2868</v>
      </c>
      <c r="Q35" s="33" t="s">
        <v>2869</v>
      </c>
      <c r="R35" s="33" t="s">
        <v>2869</v>
      </c>
      <c r="S35" s="33" t="str">
        <f t="shared" si="0"/>
        <v>Ti.mo</v>
      </c>
      <c r="T35" s="192"/>
      <c r="U35" s="192" t="s">
        <v>31</v>
      </c>
      <c r="V35" s="33" t="s">
        <v>31</v>
      </c>
      <c r="W35" s="192" t="s">
        <v>31</v>
      </c>
      <c r="X35" s="33" t="s">
        <v>559</v>
      </c>
      <c r="Y35" s="33" t="s">
        <v>559</v>
      </c>
      <c r="AB35" s="33" t="s">
        <v>2742</v>
      </c>
      <c r="AC35" s="33" t="s">
        <v>239</v>
      </c>
      <c r="AD35" s="33">
        <v>96</v>
      </c>
      <c r="AE35" s="33" t="s">
        <v>240</v>
      </c>
      <c r="AF35" s="33" t="s">
        <v>2743</v>
      </c>
      <c r="AH35" s="33" t="s">
        <v>2744</v>
      </c>
      <c r="AI35" s="33" t="s">
        <v>2744</v>
      </c>
      <c r="AJ35" s="33" t="s">
        <v>295</v>
      </c>
      <c r="AK35" s="33" t="s">
        <v>631</v>
      </c>
      <c r="AM35" s="33">
        <v>1600</v>
      </c>
      <c r="AN35" s="33">
        <v>1564.8</v>
      </c>
      <c r="AO35" s="33">
        <v>1600</v>
      </c>
      <c r="AP35" s="33" t="s">
        <v>477</v>
      </c>
      <c r="AQ35" s="33" t="s">
        <v>477</v>
      </c>
      <c r="AS35" s="33">
        <v>4</v>
      </c>
      <c r="AU35" s="33" t="s">
        <v>295</v>
      </c>
      <c r="AV35" s="33" t="s">
        <v>295</v>
      </c>
      <c r="AZ35" s="33" t="s">
        <v>2312</v>
      </c>
      <c r="BA35" s="33" t="s">
        <v>2746</v>
      </c>
      <c r="BB35" s="33" t="s">
        <v>2744</v>
      </c>
      <c r="BC35" s="33" t="s">
        <v>2744</v>
      </c>
      <c r="BE35" s="33">
        <v>115</v>
      </c>
      <c r="BH35" s="33">
        <v>115</v>
      </c>
      <c r="BL35" s="33">
        <v>115</v>
      </c>
      <c r="BN35" s="33" t="s">
        <v>644</v>
      </c>
      <c r="BO35" s="33" t="s">
        <v>644</v>
      </c>
      <c r="BP35" s="33" t="s">
        <v>644</v>
      </c>
      <c r="BQ35" s="33" t="s">
        <v>644</v>
      </c>
      <c r="BR35" s="33" t="s">
        <v>644</v>
      </c>
      <c r="BS35" s="33" t="s">
        <v>644</v>
      </c>
      <c r="BT35" s="33" t="s">
        <v>644</v>
      </c>
      <c r="BW35" s="33" t="s">
        <v>2744</v>
      </c>
      <c r="BY35" s="33" t="s">
        <v>2747</v>
      </c>
      <c r="CB35" s="188" t="str">
        <f t="shared" si="4"/>
        <v>N</v>
      </c>
      <c r="CC35" s="188" t="str">
        <f t="shared" si="5"/>
        <v>N</v>
      </c>
      <c r="CD35" s="187"/>
      <c r="CE35" s="249"/>
      <c r="CH35" s="33" t="s">
        <v>2770</v>
      </c>
    </row>
    <row r="36" spans="5:88" x14ac:dyDescent="0.3">
      <c r="E36" s="33" t="s">
        <v>2765</v>
      </c>
      <c r="F36" s="33" t="s">
        <v>2870</v>
      </c>
      <c r="G36" s="33">
        <v>1990</v>
      </c>
      <c r="H36" s="33" t="s">
        <v>2767</v>
      </c>
      <c r="I36" s="33" t="s">
        <v>2871</v>
      </c>
      <c r="K36" s="33" t="s">
        <v>80</v>
      </c>
      <c r="L36" s="192" t="s">
        <v>89</v>
      </c>
      <c r="M36" s="192" t="s">
        <v>91</v>
      </c>
      <c r="N36" s="33" t="str">
        <f>VLOOKUP($Q36,[1]Sheet2!$A$1:$G$229,N$2,FALSE)</f>
        <v>Salmoniformes</v>
      </c>
      <c r="O36" s="33" t="str">
        <f>VLOOKUP($Q36,[1]Sheet2!$A$1:$G$229,O$2,FALSE)</f>
        <v>Salmonidae</v>
      </c>
      <c r="P36" s="33" t="s">
        <v>2609</v>
      </c>
      <c r="Q36" s="33" t="s">
        <v>2610</v>
      </c>
      <c r="R36" s="33" t="s">
        <v>2610</v>
      </c>
      <c r="S36" s="33" t="str">
        <f t="shared" si="0"/>
        <v>Th.ar</v>
      </c>
      <c r="T36" s="84" t="s">
        <v>2611</v>
      </c>
      <c r="U36" s="192" t="s">
        <v>31</v>
      </c>
      <c r="V36" s="33" t="s">
        <v>31</v>
      </c>
      <c r="W36" s="192" t="s">
        <v>31</v>
      </c>
      <c r="X36" s="33" t="s">
        <v>2872</v>
      </c>
      <c r="Y36" s="184" t="s">
        <v>281</v>
      </c>
      <c r="AB36" s="33" t="s">
        <v>2742</v>
      </c>
      <c r="AC36" s="33" t="s">
        <v>239</v>
      </c>
      <c r="AD36" s="33">
        <v>96</v>
      </c>
      <c r="AE36" s="33" t="s">
        <v>240</v>
      </c>
      <c r="AF36" s="33" t="s">
        <v>2743</v>
      </c>
      <c r="AH36" s="33" t="s">
        <v>2744</v>
      </c>
      <c r="AI36" s="33" t="s">
        <v>2745</v>
      </c>
      <c r="AJ36" s="33" t="s">
        <v>295</v>
      </c>
      <c r="AK36" s="33" t="s">
        <v>631</v>
      </c>
      <c r="AM36" s="33">
        <v>170</v>
      </c>
      <c r="AN36" s="33">
        <v>166.26</v>
      </c>
      <c r="AO36" s="33">
        <v>170</v>
      </c>
      <c r="AP36" s="33" t="s">
        <v>477</v>
      </c>
      <c r="AQ36" s="33" t="s">
        <v>477</v>
      </c>
      <c r="AS36" s="33">
        <v>4</v>
      </c>
      <c r="AU36" s="33" t="s">
        <v>295</v>
      </c>
      <c r="AV36" s="33" t="s">
        <v>295</v>
      </c>
      <c r="AZ36" s="33" t="s">
        <v>2312</v>
      </c>
      <c r="BA36" s="33" t="s">
        <v>2746</v>
      </c>
      <c r="BB36" s="33" t="s">
        <v>2744</v>
      </c>
      <c r="BC36" s="33" t="s">
        <v>2744</v>
      </c>
      <c r="BE36" s="33">
        <v>41</v>
      </c>
      <c r="BH36" s="33">
        <v>41</v>
      </c>
      <c r="BL36" s="33">
        <v>41</v>
      </c>
      <c r="BN36" s="33">
        <v>6.8</v>
      </c>
      <c r="BO36" s="33">
        <v>5.9</v>
      </c>
      <c r="BP36" s="33">
        <v>12.8</v>
      </c>
      <c r="BQ36" s="33">
        <v>1.02</v>
      </c>
      <c r="BR36" s="33">
        <v>36.799999999999997</v>
      </c>
      <c r="BS36" s="33">
        <v>0.86</v>
      </c>
      <c r="BT36" s="33">
        <v>30.9</v>
      </c>
      <c r="BW36" s="33" t="s">
        <v>2744</v>
      </c>
      <c r="BY36" s="33" t="s">
        <v>2747</v>
      </c>
      <c r="CB36" s="188" t="str">
        <f t="shared" si="4"/>
        <v>N</v>
      </c>
      <c r="CC36" s="188" t="str">
        <f t="shared" si="5"/>
        <v>N</v>
      </c>
      <c r="CD36" s="187"/>
      <c r="CE36" s="249"/>
      <c r="CH36" s="33" t="s">
        <v>2770</v>
      </c>
    </row>
    <row r="37" spans="5:88" x14ac:dyDescent="0.3">
      <c r="E37" s="33" t="s">
        <v>2765</v>
      </c>
      <c r="F37" s="33" t="s">
        <v>2873</v>
      </c>
      <c r="G37" s="33">
        <v>1990</v>
      </c>
      <c r="H37" s="33" t="s">
        <v>2767</v>
      </c>
      <c r="I37" s="33" t="s">
        <v>2871</v>
      </c>
      <c r="K37" s="33" t="s">
        <v>80</v>
      </c>
      <c r="L37" s="192" t="s">
        <v>89</v>
      </c>
      <c r="M37" s="192" t="s">
        <v>91</v>
      </c>
      <c r="N37" s="33" t="str">
        <f>VLOOKUP($Q37,[1]Sheet2!$A$1:$G$229,N$2,FALSE)</f>
        <v>Salmoniformes</v>
      </c>
      <c r="O37" s="33" t="str">
        <f>VLOOKUP($Q37,[1]Sheet2!$A$1:$G$229,O$2,FALSE)</f>
        <v>Salmonidae</v>
      </c>
      <c r="P37" s="33" t="s">
        <v>2609</v>
      </c>
      <c r="Q37" s="33" t="s">
        <v>2610</v>
      </c>
      <c r="R37" s="33" t="s">
        <v>2610</v>
      </c>
      <c r="S37" s="33" t="str">
        <f t="shared" si="0"/>
        <v>Th.ar</v>
      </c>
      <c r="T37" s="84" t="s">
        <v>2611</v>
      </c>
      <c r="U37" s="192" t="s">
        <v>31</v>
      </c>
      <c r="V37" s="33" t="s">
        <v>31</v>
      </c>
      <c r="W37" s="192" t="s">
        <v>31</v>
      </c>
      <c r="X37" s="33" t="s">
        <v>1893</v>
      </c>
      <c r="Y37" s="33" t="s">
        <v>281</v>
      </c>
      <c r="AB37" s="33" t="s">
        <v>2742</v>
      </c>
      <c r="AC37" s="33" t="s">
        <v>239</v>
      </c>
      <c r="AD37" s="33">
        <v>96</v>
      </c>
      <c r="AE37" s="33" t="s">
        <v>240</v>
      </c>
      <c r="AF37" s="33" t="s">
        <v>2743</v>
      </c>
      <c r="AH37" s="33" t="s">
        <v>2744</v>
      </c>
      <c r="AI37" s="33" t="s">
        <v>2745</v>
      </c>
      <c r="AJ37" s="33" t="s">
        <v>295</v>
      </c>
      <c r="AK37" s="33" t="s">
        <v>631</v>
      </c>
      <c r="AM37" s="33">
        <v>315</v>
      </c>
      <c r="AN37" s="33">
        <v>308.07</v>
      </c>
      <c r="AO37" s="33">
        <v>315</v>
      </c>
      <c r="AP37" s="33" t="s">
        <v>477</v>
      </c>
      <c r="AQ37" s="33" t="s">
        <v>477</v>
      </c>
      <c r="AS37" s="33">
        <v>4</v>
      </c>
      <c r="AU37" s="33" t="s">
        <v>295</v>
      </c>
      <c r="AV37" s="33" t="s">
        <v>295</v>
      </c>
      <c r="AZ37" s="33" t="s">
        <v>2312</v>
      </c>
      <c r="BA37" s="33" t="s">
        <v>2746</v>
      </c>
      <c r="BB37" s="33" t="s">
        <v>2744</v>
      </c>
      <c r="BC37" s="33">
        <v>12</v>
      </c>
      <c r="BD37" s="33">
        <v>7.55</v>
      </c>
      <c r="BE37" s="33">
        <v>41.3</v>
      </c>
      <c r="BG37" s="33">
        <v>7.55</v>
      </c>
      <c r="BH37" s="33">
        <v>41.3</v>
      </c>
      <c r="BI37" s="33">
        <f>IF(ISBLANK(BF37)=FALSE,BF37,BU37)</f>
        <v>0.3</v>
      </c>
      <c r="BL37" s="33">
        <v>41.3</v>
      </c>
      <c r="BN37" s="33">
        <v>6.8</v>
      </c>
      <c r="BO37" s="33">
        <v>5.9</v>
      </c>
      <c r="BP37" s="33">
        <v>12.8</v>
      </c>
      <c r="BQ37" s="33">
        <v>1.02</v>
      </c>
      <c r="BR37" s="33">
        <v>36.799999999999997</v>
      </c>
      <c r="BS37" s="33">
        <v>0.86</v>
      </c>
      <c r="BT37" s="33">
        <v>30.9</v>
      </c>
      <c r="BU37" s="33">
        <v>0.3</v>
      </c>
      <c r="BW37" s="33" t="s">
        <v>2744</v>
      </c>
      <c r="CB37" s="188" t="str">
        <f t="shared" si="4"/>
        <v>N</v>
      </c>
      <c r="CC37" s="188" t="str">
        <f t="shared" si="5"/>
        <v>N</v>
      </c>
      <c r="CD37" s="261"/>
      <c r="CE37" s="260"/>
      <c r="CH37" s="33" t="s">
        <v>2770</v>
      </c>
    </row>
    <row r="38" spans="5:88" x14ac:dyDescent="0.3">
      <c r="E38" s="33" t="s">
        <v>2765</v>
      </c>
      <c r="F38" s="33" t="s">
        <v>2874</v>
      </c>
      <c r="G38" s="33">
        <v>1990</v>
      </c>
      <c r="H38" s="33" t="s">
        <v>2767</v>
      </c>
      <c r="I38" s="33" t="s">
        <v>2871</v>
      </c>
      <c r="K38" s="33" t="s">
        <v>80</v>
      </c>
      <c r="L38" s="192" t="s">
        <v>89</v>
      </c>
      <c r="M38" s="33" t="s">
        <v>91</v>
      </c>
      <c r="N38" s="33" t="str">
        <f>VLOOKUP($Q38,[1]Sheet2!$A$1:$G$229,N$2,FALSE)</f>
        <v>Salmoniformes</v>
      </c>
      <c r="O38" s="33" t="str">
        <f>VLOOKUP($Q38,[1]Sheet2!$A$1:$G$229,O$2,FALSE)</f>
        <v>Salmonidae</v>
      </c>
      <c r="P38" s="33" t="s">
        <v>2609</v>
      </c>
      <c r="Q38" s="33" t="s">
        <v>2610</v>
      </c>
      <c r="R38" s="33" t="s">
        <v>2610</v>
      </c>
      <c r="S38" s="33" t="str">
        <f t="shared" si="0"/>
        <v>Th.ar</v>
      </c>
      <c r="T38" s="84" t="s">
        <v>2611</v>
      </c>
      <c r="U38" s="192" t="s">
        <v>31</v>
      </c>
      <c r="V38" s="33" t="s">
        <v>31</v>
      </c>
      <c r="W38" s="33" t="s">
        <v>31</v>
      </c>
      <c r="X38" s="33" t="s">
        <v>2875</v>
      </c>
      <c r="Y38" s="33" t="s">
        <v>281</v>
      </c>
      <c r="AB38" s="33" t="s">
        <v>2742</v>
      </c>
      <c r="AC38" s="33" t="s">
        <v>239</v>
      </c>
      <c r="AD38" s="33">
        <v>96</v>
      </c>
      <c r="AE38" s="33" t="s">
        <v>240</v>
      </c>
      <c r="AF38" s="33" t="s">
        <v>2743</v>
      </c>
      <c r="AH38" s="33" t="s">
        <v>2744</v>
      </c>
      <c r="AI38" s="33" t="s">
        <v>2745</v>
      </c>
      <c r="AJ38" s="33" t="s">
        <v>295</v>
      </c>
      <c r="AK38" s="33" t="s">
        <v>631</v>
      </c>
      <c r="AM38" s="33">
        <v>140</v>
      </c>
      <c r="AN38" s="33">
        <v>136.91999999999999</v>
      </c>
      <c r="AO38" s="33">
        <v>140</v>
      </c>
      <c r="AP38" s="33" t="s">
        <v>477</v>
      </c>
      <c r="AQ38" s="33" t="s">
        <v>477</v>
      </c>
      <c r="AS38" s="33">
        <v>4</v>
      </c>
      <c r="AU38" s="33" t="s">
        <v>295</v>
      </c>
      <c r="AV38" s="33" t="s">
        <v>295</v>
      </c>
      <c r="AZ38" s="33" t="s">
        <v>2312</v>
      </c>
      <c r="BA38" s="33" t="s">
        <v>2746</v>
      </c>
      <c r="BB38" s="33" t="s">
        <v>2744</v>
      </c>
      <c r="BC38" s="33" t="s">
        <v>2744</v>
      </c>
      <c r="BE38" s="33">
        <v>41</v>
      </c>
      <c r="BH38" s="33">
        <v>41</v>
      </c>
      <c r="BL38" s="33">
        <v>41</v>
      </c>
      <c r="BN38" s="33">
        <v>6.8</v>
      </c>
      <c r="BO38" s="33">
        <v>5.9</v>
      </c>
      <c r="BP38" s="33">
        <v>12.8</v>
      </c>
      <c r="BQ38" s="33">
        <v>1.02</v>
      </c>
      <c r="BR38" s="33">
        <v>36.799999999999997</v>
      </c>
      <c r="BS38" s="33">
        <v>0.86</v>
      </c>
      <c r="BT38" s="33">
        <v>30.9</v>
      </c>
      <c r="BW38" s="33" t="s">
        <v>2744</v>
      </c>
      <c r="BY38" s="33" t="s">
        <v>2747</v>
      </c>
      <c r="CB38" s="188" t="str">
        <f t="shared" si="4"/>
        <v>N</v>
      </c>
      <c r="CC38" s="188" t="str">
        <f t="shared" si="5"/>
        <v>N</v>
      </c>
      <c r="CD38" s="187"/>
      <c r="CE38" s="249"/>
      <c r="CH38" s="33" t="s">
        <v>2770</v>
      </c>
    </row>
    <row r="39" spans="5:88" x14ac:dyDescent="0.3">
      <c r="E39" s="33" t="s">
        <v>2734</v>
      </c>
      <c r="F39" s="33" t="s">
        <v>2876</v>
      </c>
      <c r="G39" s="33">
        <v>1990</v>
      </c>
      <c r="H39" s="33" t="s">
        <v>2767</v>
      </c>
      <c r="I39" s="33" t="s">
        <v>2871</v>
      </c>
      <c r="K39" s="33" t="s">
        <v>80</v>
      </c>
      <c r="L39" s="192" t="s">
        <v>89</v>
      </c>
      <c r="M39" s="33" t="s">
        <v>91</v>
      </c>
      <c r="N39" s="33" t="str">
        <f>VLOOKUP($Q39,[1]Sheet2!$A$1:$G$229,N$2,FALSE)</f>
        <v>Salmoniformes</v>
      </c>
      <c r="O39" s="33" t="str">
        <f>VLOOKUP($Q39,[1]Sheet2!$A$1:$G$229,O$2,FALSE)</f>
        <v>Salmonidae</v>
      </c>
      <c r="P39" s="33" t="s">
        <v>2609</v>
      </c>
      <c r="Q39" s="33" t="s">
        <v>2610</v>
      </c>
      <c r="R39" s="33" t="s">
        <v>2610</v>
      </c>
      <c r="S39" s="33" t="str">
        <f t="shared" si="0"/>
        <v>Th.ar</v>
      </c>
      <c r="T39" s="84" t="s">
        <v>2611</v>
      </c>
      <c r="U39" s="192" t="s">
        <v>31</v>
      </c>
      <c r="V39" s="33" t="s">
        <v>31</v>
      </c>
      <c r="W39" s="33" t="s">
        <v>31</v>
      </c>
      <c r="X39" s="33" t="s">
        <v>2877</v>
      </c>
      <c r="Y39" s="33" t="s">
        <v>281</v>
      </c>
      <c r="AB39" s="33" t="s">
        <v>2742</v>
      </c>
      <c r="AC39" s="33" t="s">
        <v>239</v>
      </c>
      <c r="AD39" s="33">
        <v>96</v>
      </c>
      <c r="AE39" s="33" t="s">
        <v>240</v>
      </c>
      <c r="AF39" s="33" t="s">
        <v>2743</v>
      </c>
      <c r="AH39" s="33" t="s">
        <v>2744</v>
      </c>
      <c r="AI39" s="33" t="s">
        <v>2745</v>
      </c>
      <c r="AJ39" s="33" t="s">
        <v>295</v>
      </c>
      <c r="AK39" s="33" t="s">
        <v>631</v>
      </c>
      <c r="AM39" s="33">
        <v>168</v>
      </c>
      <c r="AN39" s="33">
        <v>164.304</v>
      </c>
      <c r="AO39" s="33">
        <v>168</v>
      </c>
      <c r="AP39" s="33" t="s">
        <v>477</v>
      </c>
      <c r="AQ39" s="33" t="s">
        <v>477</v>
      </c>
      <c r="AS39" s="33">
        <v>4</v>
      </c>
      <c r="AU39" s="33" t="s">
        <v>295</v>
      </c>
      <c r="AV39" s="33" t="s">
        <v>295</v>
      </c>
      <c r="AZ39" s="33" t="s">
        <v>2312</v>
      </c>
      <c r="BA39" s="33" t="s">
        <v>2746</v>
      </c>
      <c r="BB39" s="33" t="s">
        <v>2744</v>
      </c>
      <c r="BC39" s="33">
        <v>12</v>
      </c>
      <c r="BD39" s="33">
        <v>7.55</v>
      </c>
      <c r="BE39" s="33">
        <v>41.3</v>
      </c>
      <c r="BG39" s="33">
        <v>7.55</v>
      </c>
      <c r="BH39" s="33">
        <v>41.3</v>
      </c>
      <c r="BI39" s="33">
        <f t="shared" ref="BI39:BI46" si="6">IF(ISBLANK(BF39)=FALSE,BF39,BU39)</f>
        <v>0.3</v>
      </c>
      <c r="BL39" s="33">
        <v>41.3</v>
      </c>
      <c r="BN39" s="33">
        <v>6.8</v>
      </c>
      <c r="BO39" s="33">
        <v>5.9</v>
      </c>
      <c r="BP39" s="33">
        <v>12.8</v>
      </c>
      <c r="BQ39" s="33">
        <v>1.02</v>
      </c>
      <c r="BR39" s="33">
        <v>36.799999999999997</v>
      </c>
      <c r="BS39" s="33">
        <v>0.86</v>
      </c>
      <c r="BT39" s="33">
        <v>30.9</v>
      </c>
      <c r="BU39" s="33">
        <v>0.3</v>
      </c>
      <c r="BW39" s="33" t="s">
        <v>2744</v>
      </c>
      <c r="CB39" s="188" t="str">
        <f t="shared" si="4"/>
        <v>N</v>
      </c>
      <c r="CC39" s="188" t="str">
        <f t="shared" si="5"/>
        <v>N</v>
      </c>
      <c r="CD39" s="213" t="s">
        <v>2878</v>
      </c>
      <c r="CE39" s="265"/>
      <c r="CH39" s="33" t="s">
        <v>2748</v>
      </c>
      <c r="CI39" s="33" t="s">
        <v>2879</v>
      </c>
    </row>
    <row r="40" spans="5:88" x14ac:dyDescent="0.3">
      <c r="E40" s="192" t="s">
        <v>2734</v>
      </c>
      <c r="F40" s="192" t="s">
        <v>2880</v>
      </c>
      <c r="G40" s="33">
        <v>1990</v>
      </c>
      <c r="H40" s="192" t="s">
        <v>2767</v>
      </c>
      <c r="I40" s="192" t="s">
        <v>2871</v>
      </c>
      <c r="J40" s="192"/>
      <c r="K40" s="33" t="s">
        <v>80</v>
      </c>
      <c r="L40" s="192" t="s">
        <v>89</v>
      </c>
      <c r="M40" s="33" t="s">
        <v>91</v>
      </c>
      <c r="N40" s="33" t="str">
        <f>VLOOKUP($Q40,[1]Sheet2!$A$1:$G$229,N$2,FALSE)</f>
        <v>Salmoniformes</v>
      </c>
      <c r="O40" s="33" t="str">
        <f>VLOOKUP($Q40,[1]Sheet2!$A$1:$G$229,O$2,FALSE)</f>
        <v>Salmonidae</v>
      </c>
      <c r="P40" s="33" t="s">
        <v>2609</v>
      </c>
      <c r="Q40" s="192" t="s">
        <v>2610</v>
      </c>
      <c r="R40" s="192" t="s">
        <v>2610</v>
      </c>
      <c r="S40" s="33" t="str">
        <f t="shared" si="0"/>
        <v>Th.ar</v>
      </c>
      <c r="T40" s="84" t="s">
        <v>2611</v>
      </c>
      <c r="U40" s="192" t="s">
        <v>31</v>
      </c>
      <c r="V40" s="33" t="s">
        <v>31</v>
      </c>
      <c r="W40" s="33" t="s">
        <v>31</v>
      </c>
      <c r="X40" s="192" t="s">
        <v>2872</v>
      </c>
      <c r="Y40" s="33" t="s">
        <v>281</v>
      </c>
      <c r="Z40" s="192"/>
      <c r="AA40" s="192"/>
      <c r="AB40" s="192" t="s">
        <v>2742</v>
      </c>
      <c r="AC40" s="33" t="s">
        <v>239</v>
      </c>
      <c r="AD40" s="33">
        <v>96</v>
      </c>
      <c r="AE40" s="33" t="s">
        <v>240</v>
      </c>
      <c r="AF40" s="192" t="s">
        <v>2743</v>
      </c>
      <c r="AG40" s="192"/>
      <c r="AH40" s="192" t="s">
        <v>2744</v>
      </c>
      <c r="AI40" s="192" t="s">
        <v>2745</v>
      </c>
      <c r="AJ40" s="33" t="s">
        <v>295</v>
      </c>
      <c r="AK40" s="192" t="s">
        <v>631</v>
      </c>
      <c r="AL40" s="192"/>
      <c r="AM40" s="192">
        <v>166</v>
      </c>
      <c r="AN40" s="192">
        <v>162.34800000000001</v>
      </c>
      <c r="AO40" s="33">
        <v>166</v>
      </c>
      <c r="AP40" s="192" t="s">
        <v>477</v>
      </c>
      <c r="AQ40" s="33" t="s">
        <v>477</v>
      </c>
      <c r="AS40" s="33">
        <v>4</v>
      </c>
      <c r="AU40" s="33" t="s">
        <v>295</v>
      </c>
      <c r="AV40" s="33" t="s">
        <v>295</v>
      </c>
      <c r="AX40" s="192"/>
      <c r="AY40" s="192"/>
      <c r="AZ40" s="192" t="s">
        <v>2312</v>
      </c>
      <c r="BA40" s="192" t="s">
        <v>2746</v>
      </c>
      <c r="BB40" s="192" t="s">
        <v>2744</v>
      </c>
      <c r="BC40" s="192">
        <v>12</v>
      </c>
      <c r="BD40" s="192">
        <v>7.55</v>
      </c>
      <c r="BE40" s="192">
        <v>41.3</v>
      </c>
      <c r="BF40" s="192"/>
      <c r="BG40" s="33">
        <v>7.55</v>
      </c>
      <c r="BH40" s="33">
        <v>41.3</v>
      </c>
      <c r="BI40" s="33">
        <f t="shared" si="6"/>
        <v>0.3</v>
      </c>
      <c r="BJ40" s="192"/>
      <c r="BK40" s="192"/>
      <c r="BL40" s="192">
        <v>41.3</v>
      </c>
      <c r="BM40" s="192"/>
      <c r="BN40" s="192">
        <v>6.8</v>
      </c>
      <c r="BO40" s="192">
        <v>5.9</v>
      </c>
      <c r="BP40" s="192">
        <v>12.8</v>
      </c>
      <c r="BQ40" s="192">
        <v>1.02</v>
      </c>
      <c r="BR40" s="192">
        <v>36.799999999999997</v>
      </c>
      <c r="BS40" s="192">
        <v>0.86</v>
      </c>
      <c r="BT40" s="192">
        <v>30.9</v>
      </c>
      <c r="BU40" s="33">
        <v>0.3</v>
      </c>
      <c r="BV40" s="192"/>
      <c r="BW40" s="192" t="s">
        <v>2744</v>
      </c>
      <c r="BX40" s="192"/>
      <c r="CA40" s="192"/>
      <c r="CB40" s="188" t="str">
        <f t="shared" si="4"/>
        <v>N</v>
      </c>
      <c r="CC40" s="188" t="str">
        <f t="shared" si="5"/>
        <v>N</v>
      </c>
      <c r="CD40" s="300" t="s">
        <v>2878</v>
      </c>
      <c r="CE40" s="300"/>
      <c r="CH40" s="33" t="s">
        <v>2748</v>
      </c>
      <c r="CI40" s="33" t="s">
        <v>2879</v>
      </c>
      <c r="CJ40" s="192"/>
    </row>
    <row r="41" spans="5:88" x14ac:dyDescent="0.3">
      <c r="E41" s="192" t="s">
        <v>2734</v>
      </c>
      <c r="F41" s="192" t="s">
        <v>2881</v>
      </c>
      <c r="G41" s="33">
        <v>1990</v>
      </c>
      <c r="H41" s="192" t="s">
        <v>2767</v>
      </c>
      <c r="I41" s="192" t="s">
        <v>2871</v>
      </c>
      <c r="J41" s="192"/>
      <c r="K41" s="33" t="s">
        <v>80</v>
      </c>
      <c r="L41" s="192" t="s">
        <v>89</v>
      </c>
      <c r="M41" s="33" t="s">
        <v>91</v>
      </c>
      <c r="N41" s="33" t="str">
        <f>VLOOKUP($Q41,[1]Sheet2!$A$1:$G$229,N$2,FALSE)</f>
        <v>Salmoniformes</v>
      </c>
      <c r="O41" s="33" t="str">
        <f>VLOOKUP($Q41,[1]Sheet2!$A$1:$G$229,O$2,FALSE)</f>
        <v>Salmonidae</v>
      </c>
      <c r="P41" s="33" t="s">
        <v>2609</v>
      </c>
      <c r="Q41" s="192" t="s">
        <v>2610</v>
      </c>
      <c r="R41" s="192" t="s">
        <v>2610</v>
      </c>
      <c r="S41" s="33" t="str">
        <f t="shared" si="0"/>
        <v>Th.ar</v>
      </c>
      <c r="T41" s="84" t="s">
        <v>2611</v>
      </c>
      <c r="U41" s="192" t="s">
        <v>31</v>
      </c>
      <c r="V41" s="33" t="s">
        <v>31</v>
      </c>
      <c r="W41" s="33" t="s">
        <v>31</v>
      </c>
      <c r="X41" s="192" t="s">
        <v>2882</v>
      </c>
      <c r="Y41" s="184" t="s">
        <v>281</v>
      </c>
      <c r="Z41" s="192"/>
      <c r="AA41" s="192"/>
      <c r="AB41" s="192" t="s">
        <v>2742</v>
      </c>
      <c r="AC41" s="33" t="s">
        <v>239</v>
      </c>
      <c r="AD41" s="33">
        <v>96</v>
      </c>
      <c r="AE41" s="33" t="s">
        <v>240</v>
      </c>
      <c r="AF41" s="192" t="s">
        <v>2743</v>
      </c>
      <c r="AG41" s="192"/>
      <c r="AH41" s="192" t="s">
        <v>2744</v>
      </c>
      <c r="AI41" s="192" t="s">
        <v>2745</v>
      </c>
      <c r="AJ41" s="33" t="s">
        <v>295</v>
      </c>
      <c r="AK41" s="192" t="s">
        <v>631</v>
      </c>
      <c r="AL41" s="192"/>
      <c r="AM41" s="192">
        <v>168</v>
      </c>
      <c r="AN41" s="192">
        <v>164.304</v>
      </c>
      <c r="AO41" s="33">
        <v>168</v>
      </c>
      <c r="AP41" s="192" t="s">
        <v>477</v>
      </c>
      <c r="AQ41" s="33" t="s">
        <v>477</v>
      </c>
      <c r="AS41" s="33">
        <v>4</v>
      </c>
      <c r="AU41" s="33" t="s">
        <v>295</v>
      </c>
      <c r="AV41" s="33" t="s">
        <v>295</v>
      </c>
      <c r="AX41" s="192"/>
      <c r="AY41" s="192"/>
      <c r="AZ41" s="192" t="s">
        <v>2312</v>
      </c>
      <c r="BA41" s="192" t="s">
        <v>2746</v>
      </c>
      <c r="BB41" s="192" t="s">
        <v>2744</v>
      </c>
      <c r="BC41" s="192">
        <v>12</v>
      </c>
      <c r="BD41" s="192">
        <v>7.55</v>
      </c>
      <c r="BE41" s="192">
        <v>41.3</v>
      </c>
      <c r="BF41" s="192"/>
      <c r="BG41" s="33">
        <v>7.55</v>
      </c>
      <c r="BH41" s="33">
        <v>41.3</v>
      </c>
      <c r="BI41" s="33">
        <f t="shared" si="6"/>
        <v>0.3</v>
      </c>
      <c r="BJ41" s="192"/>
      <c r="BK41" s="192"/>
      <c r="BL41" s="192">
        <v>41.3</v>
      </c>
      <c r="BN41" s="33">
        <v>6.8</v>
      </c>
      <c r="BO41" s="33">
        <v>5.9</v>
      </c>
      <c r="BP41" s="33">
        <v>12.8</v>
      </c>
      <c r="BQ41" s="33">
        <v>1.02</v>
      </c>
      <c r="BR41" s="33">
        <v>36.799999999999997</v>
      </c>
      <c r="BS41" s="33">
        <v>0.86</v>
      </c>
      <c r="BT41" s="33">
        <v>30.9</v>
      </c>
      <c r="BU41" s="33">
        <v>0.3</v>
      </c>
      <c r="BV41" s="192"/>
      <c r="BW41" s="192" t="s">
        <v>2744</v>
      </c>
      <c r="BX41" s="192"/>
      <c r="CA41" s="192"/>
      <c r="CB41" s="188" t="str">
        <f t="shared" si="4"/>
        <v>N</v>
      </c>
      <c r="CC41" s="188" t="str">
        <f t="shared" si="5"/>
        <v>N</v>
      </c>
      <c r="CD41" s="300" t="s">
        <v>2878</v>
      </c>
      <c r="CE41" s="300"/>
      <c r="CH41" s="33" t="s">
        <v>2748</v>
      </c>
      <c r="CI41" s="33" t="s">
        <v>2879</v>
      </c>
      <c r="CJ41" s="192"/>
    </row>
    <row r="42" spans="5:88" x14ac:dyDescent="0.3">
      <c r="E42" s="192" t="s">
        <v>2734</v>
      </c>
      <c r="F42" s="192" t="s">
        <v>2883</v>
      </c>
      <c r="G42" s="33">
        <v>1990</v>
      </c>
      <c r="H42" s="192" t="s">
        <v>2767</v>
      </c>
      <c r="I42" s="192" t="s">
        <v>2871</v>
      </c>
      <c r="J42" s="192"/>
      <c r="K42" s="33" t="s">
        <v>80</v>
      </c>
      <c r="L42" s="192" t="s">
        <v>89</v>
      </c>
      <c r="M42" s="33" t="s">
        <v>91</v>
      </c>
      <c r="N42" s="33" t="str">
        <f>VLOOKUP($Q42,[1]Sheet2!$A$1:$G$229,N$2,FALSE)</f>
        <v>Salmoniformes</v>
      </c>
      <c r="O42" s="33" t="str">
        <f>VLOOKUP($Q42,[1]Sheet2!$A$1:$G$229,O$2,FALSE)</f>
        <v>Salmonidae</v>
      </c>
      <c r="P42" s="33" t="s">
        <v>2609</v>
      </c>
      <c r="Q42" s="192" t="s">
        <v>2610</v>
      </c>
      <c r="R42" s="192" t="s">
        <v>2610</v>
      </c>
      <c r="S42" s="33" t="str">
        <f t="shared" si="0"/>
        <v>Th.ar</v>
      </c>
      <c r="T42" s="84" t="s">
        <v>2611</v>
      </c>
      <c r="U42" s="192" t="s">
        <v>31</v>
      </c>
      <c r="V42" s="33" t="s">
        <v>31</v>
      </c>
      <c r="W42" s="33" t="s">
        <v>31</v>
      </c>
      <c r="X42" s="192" t="s">
        <v>1995</v>
      </c>
      <c r="Y42" s="184" t="s">
        <v>281</v>
      </c>
      <c r="Z42" s="192"/>
      <c r="AA42" s="192"/>
      <c r="AB42" s="192" t="s">
        <v>2742</v>
      </c>
      <c r="AC42" s="33" t="s">
        <v>239</v>
      </c>
      <c r="AD42" s="33">
        <v>96</v>
      </c>
      <c r="AE42" s="33" t="s">
        <v>240</v>
      </c>
      <c r="AF42" s="192" t="s">
        <v>2743</v>
      </c>
      <c r="AG42" s="192"/>
      <c r="AH42" s="192" t="s">
        <v>2744</v>
      </c>
      <c r="AI42" s="192" t="s">
        <v>2745</v>
      </c>
      <c r="AJ42" s="33" t="s">
        <v>295</v>
      </c>
      <c r="AK42" s="192" t="s">
        <v>631</v>
      </c>
      <c r="AL42" s="192"/>
      <c r="AM42" s="192">
        <v>142</v>
      </c>
      <c r="AN42" s="192">
        <v>138.876</v>
      </c>
      <c r="AO42" s="33">
        <v>142</v>
      </c>
      <c r="AP42" s="192" t="s">
        <v>477</v>
      </c>
      <c r="AQ42" s="33" t="s">
        <v>477</v>
      </c>
      <c r="AS42" s="33">
        <v>4</v>
      </c>
      <c r="AU42" s="33" t="s">
        <v>295</v>
      </c>
      <c r="AV42" s="33" t="s">
        <v>295</v>
      </c>
      <c r="AX42" s="192"/>
      <c r="AY42" s="192"/>
      <c r="AZ42" s="192" t="s">
        <v>2312</v>
      </c>
      <c r="BA42" s="192" t="s">
        <v>2746</v>
      </c>
      <c r="BB42" s="192" t="s">
        <v>2744</v>
      </c>
      <c r="BC42" s="192">
        <v>12</v>
      </c>
      <c r="BD42" s="192">
        <v>7.55</v>
      </c>
      <c r="BE42" s="192">
        <v>41.3</v>
      </c>
      <c r="BF42" s="192"/>
      <c r="BG42" s="33">
        <v>7.55</v>
      </c>
      <c r="BH42" s="33">
        <v>41.3</v>
      </c>
      <c r="BI42" s="33">
        <f t="shared" si="6"/>
        <v>0.3</v>
      </c>
      <c r="BJ42" s="192"/>
      <c r="BK42" s="192"/>
      <c r="BL42" s="192">
        <v>41.3</v>
      </c>
      <c r="BN42" s="33">
        <v>6.8</v>
      </c>
      <c r="BO42" s="33">
        <v>5.9</v>
      </c>
      <c r="BP42" s="33">
        <v>12.8</v>
      </c>
      <c r="BQ42" s="33">
        <v>1.02</v>
      </c>
      <c r="BR42" s="33">
        <v>36.799999999999997</v>
      </c>
      <c r="BS42" s="33">
        <v>0.86</v>
      </c>
      <c r="BT42" s="33">
        <v>30.9</v>
      </c>
      <c r="BU42" s="33">
        <v>0.3</v>
      </c>
      <c r="BV42" s="192"/>
      <c r="BW42" s="192" t="s">
        <v>2744</v>
      </c>
      <c r="BX42" s="192"/>
      <c r="CA42" s="192"/>
      <c r="CB42" s="188" t="str">
        <f t="shared" si="4"/>
        <v>N</v>
      </c>
      <c r="CC42" s="188" t="str">
        <f t="shared" si="5"/>
        <v>N</v>
      </c>
      <c r="CD42" s="300" t="s">
        <v>2878</v>
      </c>
      <c r="CE42" s="300"/>
      <c r="CH42" s="33" t="s">
        <v>2748</v>
      </c>
      <c r="CI42" s="33" t="s">
        <v>2879</v>
      </c>
      <c r="CJ42" s="192"/>
    </row>
    <row r="43" spans="5:88" x14ac:dyDescent="0.3">
      <c r="E43" s="192" t="s">
        <v>2734</v>
      </c>
      <c r="F43" s="192" t="s">
        <v>2884</v>
      </c>
      <c r="G43" s="33">
        <v>1990</v>
      </c>
      <c r="H43" s="192" t="s">
        <v>2767</v>
      </c>
      <c r="I43" s="192" t="s">
        <v>2871</v>
      </c>
      <c r="J43" s="192"/>
      <c r="K43" s="33" t="s">
        <v>80</v>
      </c>
      <c r="L43" s="192" t="s">
        <v>89</v>
      </c>
      <c r="M43" s="33" t="s">
        <v>91</v>
      </c>
      <c r="N43" s="33" t="str">
        <f>VLOOKUP($Q43,[1]Sheet2!$A$1:$G$229,N$2,FALSE)</f>
        <v>Salmoniformes</v>
      </c>
      <c r="O43" s="33" t="str">
        <f>VLOOKUP($Q43,[1]Sheet2!$A$1:$G$229,O$2,FALSE)</f>
        <v>Salmonidae</v>
      </c>
      <c r="P43" s="33" t="s">
        <v>2609</v>
      </c>
      <c r="Q43" s="192" t="s">
        <v>2610</v>
      </c>
      <c r="R43" s="192" t="s">
        <v>2610</v>
      </c>
      <c r="S43" s="33" t="str">
        <f t="shared" si="0"/>
        <v>Th.ar</v>
      </c>
      <c r="T43" s="84" t="s">
        <v>2611</v>
      </c>
      <c r="U43" s="192" t="s">
        <v>31</v>
      </c>
      <c r="V43" s="33" t="s">
        <v>31</v>
      </c>
      <c r="W43" s="33" t="s">
        <v>31</v>
      </c>
      <c r="X43" s="192" t="s">
        <v>2885</v>
      </c>
      <c r="Y43" s="184" t="s">
        <v>281</v>
      </c>
      <c r="Z43" s="192"/>
      <c r="AA43" s="192"/>
      <c r="AB43" s="192" t="s">
        <v>2742</v>
      </c>
      <c r="AC43" s="33" t="s">
        <v>239</v>
      </c>
      <c r="AD43" s="192">
        <v>96</v>
      </c>
      <c r="AE43" s="33" t="s">
        <v>240</v>
      </c>
      <c r="AF43" s="192" t="s">
        <v>2743</v>
      </c>
      <c r="AG43" s="192"/>
      <c r="AH43" s="192" t="s">
        <v>2744</v>
      </c>
      <c r="AI43" s="192" t="s">
        <v>2745</v>
      </c>
      <c r="AJ43" s="33" t="s">
        <v>295</v>
      </c>
      <c r="AK43" s="192" t="s">
        <v>631</v>
      </c>
      <c r="AL43" s="192"/>
      <c r="AM43" s="192">
        <v>112</v>
      </c>
      <c r="AN43" s="192">
        <v>109.536</v>
      </c>
      <c r="AO43" s="33">
        <v>112</v>
      </c>
      <c r="AP43" s="192" t="s">
        <v>477</v>
      </c>
      <c r="AQ43" s="33" t="s">
        <v>477</v>
      </c>
      <c r="AS43" s="33">
        <v>4</v>
      </c>
      <c r="AU43" s="33" t="s">
        <v>295</v>
      </c>
      <c r="AV43" s="33" t="s">
        <v>295</v>
      </c>
      <c r="AX43" s="192"/>
      <c r="AY43" s="192"/>
      <c r="AZ43" s="192" t="s">
        <v>2312</v>
      </c>
      <c r="BA43" s="192" t="s">
        <v>2746</v>
      </c>
      <c r="BB43" s="192" t="s">
        <v>2744</v>
      </c>
      <c r="BC43" s="192">
        <v>12</v>
      </c>
      <c r="BD43" s="192">
        <v>7.55</v>
      </c>
      <c r="BE43" s="192">
        <v>41.3</v>
      </c>
      <c r="BF43" s="192"/>
      <c r="BG43" s="33">
        <v>7.55</v>
      </c>
      <c r="BH43" s="33">
        <v>41.3</v>
      </c>
      <c r="BI43" s="33">
        <f t="shared" si="6"/>
        <v>0.3</v>
      </c>
      <c r="BJ43" s="192"/>
      <c r="BK43" s="192"/>
      <c r="BL43" s="192">
        <v>41.3</v>
      </c>
      <c r="BN43" s="33">
        <v>6.8</v>
      </c>
      <c r="BO43" s="33">
        <v>5.9</v>
      </c>
      <c r="BP43" s="33">
        <v>12.8</v>
      </c>
      <c r="BQ43" s="33">
        <v>1.02</v>
      </c>
      <c r="BR43" s="33">
        <v>36.799999999999997</v>
      </c>
      <c r="BS43" s="33">
        <v>0.86</v>
      </c>
      <c r="BT43" s="33">
        <v>30.9</v>
      </c>
      <c r="BU43" s="33">
        <v>0.3</v>
      </c>
      <c r="BV43" s="192"/>
      <c r="BW43" s="192" t="s">
        <v>2744</v>
      </c>
      <c r="BX43" s="192"/>
      <c r="BY43" s="192"/>
      <c r="BZ43" s="192"/>
      <c r="CA43" s="192"/>
      <c r="CB43" s="188" t="str">
        <f t="shared" si="4"/>
        <v>N</v>
      </c>
      <c r="CC43" s="188" t="str">
        <f t="shared" si="5"/>
        <v>N</v>
      </c>
      <c r="CD43" s="300" t="s">
        <v>2878</v>
      </c>
      <c r="CE43" s="300"/>
      <c r="CH43" s="33" t="s">
        <v>2748</v>
      </c>
      <c r="CI43" s="33" t="s">
        <v>2879</v>
      </c>
      <c r="CJ43" s="192"/>
    </row>
    <row r="44" spans="5:88" x14ac:dyDescent="0.3">
      <c r="E44" s="33" t="s">
        <v>2753</v>
      </c>
      <c r="G44" s="33">
        <v>1990</v>
      </c>
      <c r="H44" s="184" t="s">
        <v>2767</v>
      </c>
      <c r="I44" s="184"/>
      <c r="J44" s="184"/>
      <c r="K44" s="33" t="s">
        <v>80</v>
      </c>
      <c r="L44" s="192" t="s">
        <v>89</v>
      </c>
      <c r="M44" s="33" t="s">
        <v>91</v>
      </c>
      <c r="N44" s="33" t="str">
        <f>VLOOKUP($Q44,[1]Sheet2!$A$1:$G$229,N$2,FALSE)</f>
        <v>Salmoniformes</v>
      </c>
      <c r="O44" s="33" t="str">
        <f>VLOOKUP($Q44,[1]Sheet2!$A$1:$G$229,O$2,FALSE)</f>
        <v>Salmonidae</v>
      </c>
      <c r="P44" s="33" t="s">
        <v>2609</v>
      </c>
      <c r="Q44" s="209" t="s">
        <v>2610</v>
      </c>
      <c r="R44" s="209" t="s">
        <v>2610</v>
      </c>
      <c r="S44" s="33" t="str">
        <f t="shared" si="0"/>
        <v>Th.ar</v>
      </c>
      <c r="T44" s="84" t="s">
        <v>2611</v>
      </c>
      <c r="U44" s="84" t="s">
        <v>31</v>
      </c>
      <c r="V44" s="33" t="s">
        <v>31</v>
      </c>
      <c r="W44" s="33" t="s">
        <v>31</v>
      </c>
      <c r="X44" s="184" t="s">
        <v>2886</v>
      </c>
      <c r="Y44" s="33" t="s">
        <v>284</v>
      </c>
      <c r="Z44" s="184"/>
      <c r="AA44" s="184"/>
      <c r="AB44" s="184" t="s">
        <v>2742</v>
      </c>
      <c r="AC44" s="33" t="s">
        <v>239</v>
      </c>
      <c r="AD44" s="33">
        <v>96</v>
      </c>
      <c r="AE44" s="33" t="s">
        <v>240</v>
      </c>
      <c r="AF44" s="184" t="s">
        <v>2743</v>
      </c>
      <c r="AG44" s="184"/>
      <c r="AH44" s="184" t="s">
        <v>2754</v>
      </c>
      <c r="AI44" s="33" t="s">
        <v>2745</v>
      </c>
      <c r="AJ44" s="33" t="s">
        <v>295</v>
      </c>
      <c r="AK44" s="32" t="s">
        <v>2755</v>
      </c>
      <c r="AL44" s="32"/>
      <c r="AM44" s="32">
        <v>2920</v>
      </c>
      <c r="AN44" s="189">
        <v>2920</v>
      </c>
      <c r="AO44" s="189">
        <v>2920</v>
      </c>
      <c r="AP44" s="184" t="s">
        <v>508</v>
      </c>
      <c r="AQ44" s="33" t="s">
        <v>477</v>
      </c>
      <c r="AS44" s="33">
        <v>4</v>
      </c>
      <c r="AU44" s="33" t="s">
        <v>295</v>
      </c>
      <c r="AV44" s="33" t="s">
        <v>295</v>
      </c>
      <c r="AX44" s="184"/>
      <c r="AY44" s="184"/>
      <c r="AZ44" s="184" t="s">
        <v>2312</v>
      </c>
      <c r="BA44" s="184" t="s">
        <v>2887</v>
      </c>
      <c r="BB44" s="184"/>
      <c r="BC44" s="207" t="s">
        <v>958</v>
      </c>
      <c r="BD44" s="184" t="s">
        <v>2888</v>
      </c>
      <c r="BE44" s="184" t="s">
        <v>2889</v>
      </c>
      <c r="BF44" s="32"/>
      <c r="BG44" s="33">
        <v>7.55</v>
      </c>
      <c r="BH44" s="33">
        <v>41.3</v>
      </c>
      <c r="BI44" s="33">
        <f t="shared" si="6"/>
        <v>0.3</v>
      </c>
      <c r="BJ44" s="184" t="s">
        <v>2890</v>
      </c>
      <c r="BK44" s="184" t="s">
        <v>644</v>
      </c>
      <c r="BL44" s="206">
        <v>41.3</v>
      </c>
      <c r="BM44" s="184"/>
      <c r="BN44" s="184"/>
      <c r="BO44" s="184"/>
      <c r="BP44" s="184"/>
      <c r="BQ44" s="184"/>
      <c r="BR44" s="184"/>
      <c r="BS44" s="184"/>
      <c r="BT44" s="184" t="s">
        <v>2891</v>
      </c>
      <c r="BU44" s="33">
        <v>0.3</v>
      </c>
      <c r="BV44" s="32" t="s">
        <v>2750</v>
      </c>
      <c r="BW44" s="32"/>
      <c r="BX44" s="184" t="s">
        <v>2892</v>
      </c>
      <c r="BY44" s="184"/>
      <c r="BZ44" s="184"/>
      <c r="CA44" s="32"/>
      <c r="CB44" s="188" t="str">
        <f t="shared" si="4"/>
        <v>N</v>
      </c>
      <c r="CC44" s="188" t="str">
        <f t="shared" si="5"/>
        <v>N</v>
      </c>
      <c r="CD44" s="184" t="s">
        <v>2893</v>
      </c>
      <c r="CE44" s="250"/>
      <c r="CH44" s="33" t="s">
        <v>2748</v>
      </c>
      <c r="CI44" s="33" t="s">
        <v>2879</v>
      </c>
    </row>
    <row r="45" spans="5:88" x14ac:dyDescent="0.3">
      <c r="E45" s="33" t="s">
        <v>2753</v>
      </c>
      <c r="G45" s="33">
        <v>1990</v>
      </c>
      <c r="H45" s="184" t="s">
        <v>2767</v>
      </c>
      <c r="I45" s="184"/>
      <c r="J45" s="184"/>
      <c r="K45" s="33" t="s">
        <v>80</v>
      </c>
      <c r="L45" s="192" t="s">
        <v>89</v>
      </c>
      <c r="M45" s="33" t="s">
        <v>91</v>
      </c>
      <c r="N45" s="33" t="str">
        <f>VLOOKUP($Q45,[1]Sheet2!$A$1:$G$229,N$2,FALSE)</f>
        <v>Salmoniformes</v>
      </c>
      <c r="O45" s="33" t="str">
        <f>VLOOKUP($Q45,[1]Sheet2!$A$1:$G$229,O$2,FALSE)</f>
        <v>Salmonidae</v>
      </c>
      <c r="P45" s="33" t="s">
        <v>2609</v>
      </c>
      <c r="Q45" s="209" t="s">
        <v>2610</v>
      </c>
      <c r="R45" s="209" t="s">
        <v>2610</v>
      </c>
      <c r="S45" s="33" t="str">
        <f t="shared" si="0"/>
        <v>Th.ar</v>
      </c>
      <c r="T45" s="184" t="s">
        <v>2611</v>
      </c>
      <c r="U45" s="184" t="s">
        <v>31</v>
      </c>
      <c r="V45" s="33" t="s">
        <v>31</v>
      </c>
      <c r="W45" s="33" t="s">
        <v>31</v>
      </c>
      <c r="X45" s="184" t="s">
        <v>2886</v>
      </c>
      <c r="Y45" s="33" t="s">
        <v>284</v>
      </c>
      <c r="Z45" s="184"/>
      <c r="AA45" s="184"/>
      <c r="AB45" s="184" t="s">
        <v>2742</v>
      </c>
      <c r="AC45" s="33" t="s">
        <v>239</v>
      </c>
      <c r="AD45" s="33">
        <v>96</v>
      </c>
      <c r="AE45" s="33" t="s">
        <v>240</v>
      </c>
      <c r="AF45" s="184" t="s">
        <v>2743</v>
      </c>
      <c r="AG45" s="184"/>
      <c r="AH45" s="184" t="s">
        <v>2754</v>
      </c>
      <c r="AI45" s="33" t="s">
        <v>2745</v>
      </c>
      <c r="AJ45" s="33" t="s">
        <v>295</v>
      </c>
      <c r="AK45" s="32" t="s">
        <v>2755</v>
      </c>
      <c r="AL45" s="32"/>
      <c r="AM45" s="32">
        <v>1580</v>
      </c>
      <c r="AN45" s="189">
        <v>1580</v>
      </c>
      <c r="AO45" s="189">
        <v>1580</v>
      </c>
      <c r="AP45" s="184" t="s">
        <v>508</v>
      </c>
      <c r="AQ45" s="33" t="s">
        <v>477</v>
      </c>
      <c r="AS45" s="33">
        <v>4</v>
      </c>
      <c r="AU45" s="33" t="s">
        <v>295</v>
      </c>
      <c r="AV45" s="33" t="s">
        <v>295</v>
      </c>
      <c r="AX45" s="184"/>
      <c r="AY45" s="184"/>
      <c r="AZ45" s="184" t="s">
        <v>2312</v>
      </c>
      <c r="BA45" s="184" t="s">
        <v>2887</v>
      </c>
      <c r="BB45" s="184"/>
      <c r="BC45" s="32">
        <v>12</v>
      </c>
      <c r="BD45" s="184" t="s">
        <v>2888</v>
      </c>
      <c r="BE45" s="184" t="s">
        <v>2889</v>
      </c>
      <c r="BF45" s="32"/>
      <c r="BG45" s="33">
        <v>7.55</v>
      </c>
      <c r="BH45" s="33">
        <v>41.3</v>
      </c>
      <c r="BI45" s="33">
        <f t="shared" si="6"/>
        <v>0.3</v>
      </c>
      <c r="BJ45" s="184" t="s">
        <v>2890</v>
      </c>
      <c r="BK45" s="184" t="s">
        <v>644</v>
      </c>
      <c r="BL45" s="206">
        <v>41.3</v>
      </c>
      <c r="BM45" s="184"/>
      <c r="BN45" s="184"/>
      <c r="BO45" s="184"/>
      <c r="BP45" s="184"/>
      <c r="BQ45" s="184"/>
      <c r="BR45" s="184"/>
      <c r="BS45" s="184"/>
      <c r="BT45" s="184" t="s">
        <v>2891</v>
      </c>
      <c r="BU45" s="33">
        <v>0.3</v>
      </c>
      <c r="BV45" s="32" t="s">
        <v>2750</v>
      </c>
      <c r="BW45" s="32"/>
      <c r="BX45" s="184" t="s">
        <v>2892</v>
      </c>
      <c r="BY45" s="184"/>
      <c r="BZ45" s="184"/>
      <c r="CA45" s="32"/>
      <c r="CB45" s="188" t="str">
        <f t="shared" si="4"/>
        <v>N</v>
      </c>
      <c r="CC45" s="188" t="str">
        <f t="shared" si="5"/>
        <v>N</v>
      </c>
      <c r="CD45" s="184" t="s">
        <v>2893</v>
      </c>
      <c r="CE45" s="250"/>
      <c r="CH45" s="33" t="s">
        <v>2748</v>
      </c>
      <c r="CI45" s="33" t="s">
        <v>2894</v>
      </c>
    </row>
    <row r="46" spans="5:88" x14ac:dyDescent="0.3">
      <c r="E46" s="192" t="s">
        <v>2753</v>
      </c>
      <c r="F46" s="192"/>
      <c r="G46" s="33">
        <v>1990</v>
      </c>
      <c r="H46" s="84" t="s">
        <v>2767</v>
      </c>
      <c r="I46" s="84"/>
      <c r="J46" s="84"/>
      <c r="K46" s="33" t="s">
        <v>80</v>
      </c>
      <c r="L46" s="192" t="s">
        <v>89</v>
      </c>
      <c r="M46" s="192" t="s">
        <v>91</v>
      </c>
      <c r="N46" s="33" t="str">
        <f>VLOOKUP($Q46,[1]Sheet2!$A$1:$G$229,N$2,FALSE)</f>
        <v>Salmoniformes</v>
      </c>
      <c r="O46" s="33" t="str">
        <f>VLOOKUP($Q46,[1]Sheet2!$A$1:$G$229,O$2,FALSE)</f>
        <v>Salmonidae</v>
      </c>
      <c r="P46" s="33" t="s">
        <v>2609</v>
      </c>
      <c r="Q46" s="257" t="s">
        <v>2610</v>
      </c>
      <c r="R46" s="257" t="s">
        <v>2610</v>
      </c>
      <c r="S46" s="33" t="str">
        <f t="shared" si="0"/>
        <v>Th.ar</v>
      </c>
      <c r="T46" s="84" t="s">
        <v>2611</v>
      </c>
      <c r="U46" s="84" t="s">
        <v>31</v>
      </c>
      <c r="V46" s="33" t="s">
        <v>31</v>
      </c>
      <c r="W46" s="33" t="s">
        <v>31</v>
      </c>
      <c r="X46" s="84" t="s">
        <v>1893</v>
      </c>
      <c r="Y46" s="192" t="s">
        <v>281</v>
      </c>
      <c r="Z46" s="84"/>
      <c r="AA46" s="84"/>
      <c r="AB46" s="84" t="s">
        <v>2742</v>
      </c>
      <c r="AC46" s="33" t="s">
        <v>239</v>
      </c>
      <c r="AD46" s="33">
        <v>96</v>
      </c>
      <c r="AE46" s="33" t="s">
        <v>240</v>
      </c>
      <c r="AF46" s="84" t="s">
        <v>2743</v>
      </c>
      <c r="AG46" s="84"/>
      <c r="AH46" s="84" t="s">
        <v>2754</v>
      </c>
      <c r="AI46" s="192" t="s">
        <v>2745</v>
      </c>
      <c r="AJ46" s="33" t="s">
        <v>295</v>
      </c>
      <c r="AK46" s="253" t="s">
        <v>2755</v>
      </c>
      <c r="AL46" s="253"/>
      <c r="AM46" s="253">
        <v>315</v>
      </c>
      <c r="AN46" s="256">
        <v>315</v>
      </c>
      <c r="AO46" s="256">
        <v>315</v>
      </c>
      <c r="AP46" s="84" t="s">
        <v>508</v>
      </c>
      <c r="AQ46" s="33" t="s">
        <v>477</v>
      </c>
      <c r="AS46" s="33">
        <v>4</v>
      </c>
      <c r="AU46" s="33" t="s">
        <v>295</v>
      </c>
      <c r="AV46" s="33" t="s">
        <v>295</v>
      </c>
      <c r="AX46" s="84"/>
      <c r="AY46" s="84"/>
      <c r="AZ46" s="84" t="s">
        <v>2312</v>
      </c>
      <c r="BA46" s="84" t="s">
        <v>2887</v>
      </c>
      <c r="BB46" s="84"/>
      <c r="BC46" s="253">
        <v>12</v>
      </c>
      <c r="BD46" s="84" t="s">
        <v>2888</v>
      </c>
      <c r="BE46" s="84" t="s">
        <v>2889</v>
      </c>
      <c r="BF46" s="253"/>
      <c r="BG46" s="33">
        <v>7.55</v>
      </c>
      <c r="BH46" s="33">
        <v>41.3</v>
      </c>
      <c r="BI46" s="33">
        <f t="shared" si="6"/>
        <v>0.3</v>
      </c>
      <c r="BJ46" s="84" t="s">
        <v>2890</v>
      </c>
      <c r="BK46" s="84" t="s">
        <v>644</v>
      </c>
      <c r="BL46" s="254">
        <v>41.3</v>
      </c>
      <c r="BM46" s="184"/>
      <c r="BN46" s="184"/>
      <c r="BO46" s="184"/>
      <c r="BP46" s="184"/>
      <c r="BQ46" s="184"/>
      <c r="BR46" s="184"/>
      <c r="BS46" s="184"/>
      <c r="BT46" s="184" t="s">
        <v>2891</v>
      </c>
      <c r="BU46" s="33">
        <v>0.3</v>
      </c>
      <c r="BV46" s="253" t="s">
        <v>2750</v>
      </c>
      <c r="BW46" s="253"/>
      <c r="BX46" s="84" t="s">
        <v>2892</v>
      </c>
      <c r="BY46" s="84"/>
      <c r="BZ46" s="84"/>
      <c r="CA46" s="253"/>
      <c r="CB46" s="188" t="str">
        <f t="shared" si="4"/>
        <v>N</v>
      </c>
      <c r="CC46" s="188" t="str">
        <f t="shared" si="5"/>
        <v>N</v>
      </c>
      <c r="CD46" s="84" t="s">
        <v>2893</v>
      </c>
      <c r="CE46" s="84"/>
      <c r="CH46" s="33" t="s">
        <v>2748</v>
      </c>
      <c r="CI46" s="33" t="s">
        <v>2879</v>
      </c>
      <c r="CJ46" s="192"/>
    </row>
    <row r="47" spans="5:88" x14ac:dyDescent="0.3">
      <c r="E47" s="33" t="s">
        <v>2765</v>
      </c>
      <c r="F47" s="33" t="s">
        <v>2895</v>
      </c>
      <c r="G47" s="33">
        <v>2018</v>
      </c>
      <c r="H47" s="33" t="s">
        <v>2896</v>
      </c>
      <c r="I47" s="33" t="s">
        <v>2897</v>
      </c>
      <c r="K47" s="33" t="s">
        <v>80</v>
      </c>
      <c r="L47" s="192" t="s">
        <v>119</v>
      </c>
      <c r="M47" s="192" t="s">
        <v>120</v>
      </c>
      <c r="O47" s="33" t="s">
        <v>2898</v>
      </c>
      <c r="P47" s="33" t="s">
        <v>2899</v>
      </c>
      <c r="Q47" s="33" t="s">
        <v>2900</v>
      </c>
      <c r="R47" s="33" t="s">
        <v>2900</v>
      </c>
      <c r="S47" s="33" t="str">
        <f t="shared" si="0"/>
        <v>Th.ni</v>
      </c>
      <c r="U47" s="192" t="s">
        <v>2821</v>
      </c>
      <c r="V47" s="184" t="s">
        <v>28</v>
      </c>
      <c r="W47" s="33" t="s">
        <v>307</v>
      </c>
      <c r="X47" s="33" t="s">
        <v>2901</v>
      </c>
      <c r="Y47" s="192" t="s">
        <v>327</v>
      </c>
      <c r="AB47" s="33" t="s">
        <v>2742</v>
      </c>
      <c r="AC47" s="33" t="s">
        <v>239</v>
      </c>
      <c r="AD47" s="33">
        <v>96</v>
      </c>
      <c r="AE47" s="184" t="s">
        <v>240</v>
      </c>
      <c r="AF47" s="33" t="s">
        <v>2743</v>
      </c>
      <c r="AH47" s="33" t="s">
        <v>2787</v>
      </c>
      <c r="AI47" s="33" t="s">
        <v>770</v>
      </c>
      <c r="AJ47" s="33" t="s">
        <v>295</v>
      </c>
      <c r="AK47" s="33" t="s">
        <v>631</v>
      </c>
      <c r="AM47" s="33">
        <v>12199</v>
      </c>
      <c r="AN47" s="33">
        <v>11930.621999999999</v>
      </c>
      <c r="AO47" s="33">
        <v>12199</v>
      </c>
      <c r="AP47" s="33" t="s">
        <v>508</v>
      </c>
      <c r="AQ47" s="33" t="s">
        <v>477</v>
      </c>
      <c r="AS47" s="33">
        <v>4</v>
      </c>
      <c r="AU47" s="33" t="s">
        <v>295</v>
      </c>
      <c r="AV47" s="33" t="s">
        <v>295</v>
      </c>
      <c r="AZ47" s="33" t="s">
        <v>2828</v>
      </c>
      <c r="BA47" s="33" t="s">
        <v>2902</v>
      </c>
      <c r="BB47" s="33" t="s">
        <v>2744</v>
      </c>
      <c r="BC47" s="33" t="s">
        <v>2744</v>
      </c>
      <c r="BH47" s="33">
        <v>30</v>
      </c>
      <c r="BN47" s="33" t="s">
        <v>644</v>
      </c>
      <c r="BO47" s="33" t="s">
        <v>644</v>
      </c>
      <c r="BP47" s="33" t="s">
        <v>644</v>
      </c>
      <c r="BQ47" s="33" t="s">
        <v>644</v>
      </c>
      <c r="BR47" s="33" t="s">
        <v>644</v>
      </c>
      <c r="BS47" s="33" t="s">
        <v>644</v>
      </c>
      <c r="BT47" s="33" t="s">
        <v>644</v>
      </c>
      <c r="BW47" s="33" t="s">
        <v>2744</v>
      </c>
      <c r="BY47" s="33" t="s">
        <v>2747</v>
      </c>
      <c r="CB47" s="188" t="str">
        <f t="shared" si="4"/>
        <v>N</v>
      </c>
      <c r="CC47" s="188" t="str">
        <f t="shared" si="5"/>
        <v>N</v>
      </c>
      <c r="CD47" s="187"/>
      <c r="CE47" s="249"/>
      <c r="CH47" s="33" t="s">
        <v>2770</v>
      </c>
    </row>
    <row r="48" spans="5:88" x14ac:dyDescent="0.3">
      <c r="E48" s="33" t="s">
        <v>2765</v>
      </c>
      <c r="F48" s="33" t="s">
        <v>2903</v>
      </c>
      <c r="G48" s="33">
        <v>2013</v>
      </c>
      <c r="H48" s="33" t="s">
        <v>2904</v>
      </c>
      <c r="I48" s="33" t="s">
        <v>2905</v>
      </c>
      <c r="K48" s="33" t="s">
        <v>80</v>
      </c>
      <c r="L48" s="192" t="s">
        <v>81</v>
      </c>
      <c r="M48" s="192" t="s">
        <v>1083</v>
      </c>
      <c r="N48" s="33" t="s">
        <v>1084</v>
      </c>
      <c r="O48" s="33" t="s">
        <v>1085</v>
      </c>
      <c r="P48" s="33" t="s">
        <v>2906</v>
      </c>
      <c r="Q48" s="33" t="s">
        <v>2907</v>
      </c>
      <c r="R48" s="33" t="s">
        <v>2907</v>
      </c>
      <c r="S48" s="33" t="str">
        <f t="shared" si="0"/>
        <v>Ta.co</v>
      </c>
      <c r="T48" s="33" t="s">
        <v>2908</v>
      </c>
      <c r="U48" s="192" t="s">
        <v>2909</v>
      </c>
      <c r="V48" s="184" t="s">
        <v>28</v>
      </c>
      <c r="W48" s="33" t="s">
        <v>1089</v>
      </c>
      <c r="X48" s="33" t="s">
        <v>2769</v>
      </c>
      <c r="Y48" s="33" t="s">
        <v>284</v>
      </c>
      <c r="AB48" s="33" t="s">
        <v>2742</v>
      </c>
      <c r="AC48" s="33" t="s">
        <v>239</v>
      </c>
      <c r="AD48" s="33">
        <v>96</v>
      </c>
      <c r="AE48" s="184" t="s">
        <v>240</v>
      </c>
      <c r="AF48" s="33" t="s">
        <v>2743</v>
      </c>
      <c r="AH48" s="33" t="s">
        <v>2744</v>
      </c>
      <c r="AI48" s="33" t="s">
        <v>2910</v>
      </c>
      <c r="AJ48" s="33" t="s">
        <v>1073</v>
      </c>
      <c r="AK48" s="33" t="s">
        <v>631</v>
      </c>
      <c r="AM48" s="33">
        <v>13890</v>
      </c>
      <c r="AN48" s="33">
        <v>13584.42</v>
      </c>
      <c r="AO48" s="33">
        <v>13890</v>
      </c>
      <c r="AP48" s="33" t="s">
        <v>508</v>
      </c>
      <c r="AQ48" s="33" t="s">
        <v>477</v>
      </c>
      <c r="AS48" s="33">
        <v>4</v>
      </c>
      <c r="AU48" s="33" t="s">
        <v>295</v>
      </c>
      <c r="AV48" s="33" t="s">
        <v>295</v>
      </c>
      <c r="AZ48" s="33" t="s">
        <v>2312</v>
      </c>
      <c r="BA48" s="33" t="s">
        <v>2746</v>
      </c>
      <c r="BB48" s="33" t="s">
        <v>2744</v>
      </c>
      <c r="BC48" s="33" t="s">
        <v>2744</v>
      </c>
      <c r="BH48" s="33">
        <v>30</v>
      </c>
      <c r="BN48" s="33" t="s">
        <v>644</v>
      </c>
      <c r="BO48" s="33" t="s">
        <v>644</v>
      </c>
      <c r="BP48" s="33" t="s">
        <v>644</v>
      </c>
      <c r="BQ48" s="33" t="s">
        <v>644</v>
      </c>
      <c r="BR48" s="33" t="s">
        <v>644</v>
      </c>
      <c r="BS48" s="33" t="s">
        <v>644</v>
      </c>
      <c r="BT48" s="33" t="s">
        <v>644</v>
      </c>
      <c r="BW48" s="33" t="s">
        <v>2744</v>
      </c>
      <c r="BY48" s="33" t="s">
        <v>2747</v>
      </c>
      <c r="CB48" s="188" t="str">
        <f t="shared" si="4"/>
        <v>N</v>
      </c>
      <c r="CC48" s="188" t="str">
        <f t="shared" si="5"/>
        <v>N</v>
      </c>
      <c r="CD48" s="187"/>
      <c r="CE48" s="249"/>
      <c r="CH48" s="33" t="s">
        <v>2770</v>
      </c>
    </row>
    <row r="49" spans="5:88" x14ac:dyDescent="0.3">
      <c r="E49" s="33" t="s">
        <v>2765</v>
      </c>
      <c r="F49" s="33" t="s">
        <v>2911</v>
      </c>
      <c r="G49" s="33">
        <v>2011</v>
      </c>
      <c r="H49" s="33" t="s">
        <v>2912</v>
      </c>
      <c r="I49" s="33" t="s">
        <v>2913</v>
      </c>
      <c r="K49" s="33" t="s">
        <v>80</v>
      </c>
      <c r="L49" s="192" t="s">
        <v>81</v>
      </c>
      <c r="M49" s="192" t="s">
        <v>2914</v>
      </c>
      <c r="N49" s="33" t="s">
        <v>2915</v>
      </c>
      <c r="O49" s="33" t="s">
        <v>2916</v>
      </c>
      <c r="P49" s="33" t="s">
        <v>2917</v>
      </c>
      <c r="Q49" s="33" t="s">
        <v>2918</v>
      </c>
      <c r="R49" s="33" t="s">
        <v>2918</v>
      </c>
      <c r="S49" s="33" t="str">
        <f t="shared" si="0"/>
        <v>St.ma</v>
      </c>
      <c r="T49" s="33" t="s">
        <v>2919</v>
      </c>
      <c r="U49" s="192" t="s">
        <v>2909</v>
      </c>
      <c r="V49" s="184" t="s">
        <v>28</v>
      </c>
      <c r="W49" s="33" t="s">
        <v>2919</v>
      </c>
      <c r="X49" s="33" t="s">
        <v>327</v>
      </c>
      <c r="Y49" s="33" t="s">
        <v>327</v>
      </c>
      <c r="AB49" s="33" t="s">
        <v>2742</v>
      </c>
      <c r="AC49" s="33" t="s">
        <v>239</v>
      </c>
      <c r="AD49" s="33">
        <v>96</v>
      </c>
      <c r="AE49" s="184" t="s">
        <v>240</v>
      </c>
      <c r="AF49" s="33" t="s">
        <v>2743</v>
      </c>
      <c r="AH49" s="33" t="s">
        <v>2787</v>
      </c>
      <c r="AI49" s="33" t="s">
        <v>2920</v>
      </c>
      <c r="AJ49" s="33" t="s">
        <v>509</v>
      </c>
      <c r="AK49" s="33" t="s">
        <v>631</v>
      </c>
      <c r="AM49" s="33">
        <v>1190</v>
      </c>
      <c r="AN49" s="33">
        <v>1163.82</v>
      </c>
      <c r="AO49" s="33">
        <v>1190</v>
      </c>
      <c r="AP49" s="33" t="s">
        <v>508</v>
      </c>
      <c r="AQ49" s="33" t="s">
        <v>477</v>
      </c>
      <c r="AS49" s="33">
        <f>IF(G49&lt;1980,"Too old",IF(AE49="N","UseOtherTestDuration",IF(AJ49="M",IF(ISBLANK(BD49),2,IF(ISBLANK(BE49),2,IF(ISBLANK(BF49),2,1))),"NotM")))</f>
        <v>2</v>
      </c>
      <c r="AU49" s="33" t="s">
        <v>295</v>
      </c>
      <c r="AV49" s="33" t="s">
        <v>295</v>
      </c>
      <c r="AZ49" s="33" t="s">
        <v>2828</v>
      </c>
      <c r="BA49" s="33" t="s">
        <v>2921</v>
      </c>
      <c r="BB49" s="33" t="s">
        <v>2744</v>
      </c>
      <c r="BC49" s="33">
        <v>29</v>
      </c>
      <c r="BD49" s="33">
        <v>6.51</v>
      </c>
      <c r="BE49" s="33">
        <v>18.7</v>
      </c>
      <c r="BG49" s="33">
        <v>6.88</v>
      </c>
      <c r="BH49" s="33">
        <v>18.7</v>
      </c>
      <c r="BL49" s="33">
        <v>18.7</v>
      </c>
      <c r="BN49" s="33" t="s">
        <v>644</v>
      </c>
      <c r="BO49" s="33" t="s">
        <v>644</v>
      </c>
      <c r="BP49" s="33" t="s">
        <v>644</v>
      </c>
      <c r="BQ49" s="33" t="s">
        <v>644</v>
      </c>
      <c r="BR49" s="33" t="s">
        <v>644</v>
      </c>
      <c r="BS49" s="33" t="s">
        <v>644</v>
      </c>
      <c r="BT49" s="33" t="s">
        <v>644</v>
      </c>
      <c r="BW49" s="33" t="s">
        <v>2744</v>
      </c>
      <c r="BY49" s="33" t="s">
        <v>2747</v>
      </c>
      <c r="CB49" s="188" t="str">
        <f t="shared" si="4"/>
        <v>N</v>
      </c>
      <c r="CC49" s="188" t="str">
        <f t="shared" si="5"/>
        <v>N</v>
      </c>
      <c r="CD49" s="187"/>
      <c r="CE49" s="249"/>
    </row>
    <row r="50" spans="5:88" x14ac:dyDescent="0.3">
      <c r="E50" s="184" t="s">
        <v>2753</v>
      </c>
      <c r="F50" s="184"/>
      <c r="G50" s="33">
        <v>1994</v>
      </c>
      <c r="H50" s="193" t="s">
        <v>2922</v>
      </c>
      <c r="I50" s="193"/>
      <c r="J50" s="193"/>
      <c r="K50" s="33" t="s">
        <v>115</v>
      </c>
      <c r="L50" s="192" t="s">
        <v>2923</v>
      </c>
      <c r="M50" s="33" t="s">
        <v>2924</v>
      </c>
      <c r="N50" s="33" t="s">
        <v>2925</v>
      </c>
      <c r="O50" s="33" t="s">
        <v>2926</v>
      </c>
      <c r="P50" s="33" t="s">
        <v>2927</v>
      </c>
      <c r="Q50" s="196" t="s">
        <v>2928</v>
      </c>
      <c r="R50" s="196" t="s">
        <v>2928</v>
      </c>
      <c r="S50" s="33" t="str">
        <f t="shared" si="0"/>
        <v>Sp.po</v>
      </c>
      <c r="T50" s="193" t="s">
        <v>2929</v>
      </c>
      <c r="U50" s="197" t="s">
        <v>803</v>
      </c>
      <c r="V50" s="184" t="s">
        <v>54</v>
      </c>
      <c r="W50" s="193" t="s">
        <v>803</v>
      </c>
      <c r="X50" s="193" t="s">
        <v>2930</v>
      </c>
      <c r="Y50" s="33" t="s">
        <v>327</v>
      </c>
      <c r="Z50" s="193"/>
      <c r="AA50" s="193"/>
      <c r="AB50" s="193" t="s">
        <v>2931</v>
      </c>
      <c r="AC50" s="193" t="s">
        <v>2931</v>
      </c>
      <c r="AD50" s="193">
        <v>96</v>
      </c>
      <c r="AE50" s="184" t="s">
        <v>240</v>
      </c>
      <c r="AF50" s="184" t="s">
        <v>2743</v>
      </c>
      <c r="AG50" s="193"/>
      <c r="AH50" s="193" t="s">
        <v>2787</v>
      </c>
      <c r="AI50" s="193" t="s">
        <v>1224</v>
      </c>
      <c r="AK50" s="189" t="s">
        <v>1224</v>
      </c>
      <c r="AL50" s="189"/>
      <c r="AM50" s="189">
        <v>935</v>
      </c>
      <c r="AN50" s="189">
        <v>935</v>
      </c>
      <c r="AO50" s="189">
        <v>935</v>
      </c>
      <c r="AP50" s="193" t="s">
        <v>998</v>
      </c>
      <c r="AQ50" s="33" t="s">
        <v>477</v>
      </c>
      <c r="AS50" s="33">
        <v>4</v>
      </c>
      <c r="AU50" s="33" t="s">
        <v>295</v>
      </c>
      <c r="AV50" s="33" t="s">
        <v>295</v>
      </c>
      <c r="AX50" s="193"/>
      <c r="AY50" s="193"/>
      <c r="AZ50" s="193" t="s">
        <v>2312</v>
      </c>
      <c r="BA50" s="193" t="s">
        <v>2932</v>
      </c>
      <c r="BB50" s="193"/>
      <c r="BC50" s="189">
        <v>25</v>
      </c>
      <c r="BD50" s="203">
        <v>7</v>
      </c>
      <c r="BE50" s="193" t="s">
        <v>644</v>
      </c>
      <c r="BF50" s="189"/>
      <c r="BG50" s="33">
        <v>7</v>
      </c>
      <c r="BH50" s="33" t="s">
        <v>644</v>
      </c>
      <c r="BI50" s="33">
        <f>IF(ISBLANK(BF50)=FALSE,BF50,BU50)</f>
        <v>0.3</v>
      </c>
      <c r="BJ50" s="193" t="s">
        <v>644</v>
      </c>
      <c r="BK50" s="193" t="s">
        <v>644</v>
      </c>
      <c r="BL50" s="194">
        <v>14.9</v>
      </c>
      <c r="BM50" s="193"/>
      <c r="BN50" s="193"/>
      <c r="BO50" s="193"/>
      <c r="BP50" s="193"/>
      <c r="BQ50" s="193"/>
      <c r="BR50" s="193"/>
      <c r="BS50" s="193"/>
      <c r="BT50" s="193" t="s">
        <v>644</v>
      </c>
      <c r="BU50" s="33">
        <v>0.3</v>
      </c>
      <c r="BV50" s="32" t="s">
        <v>2750</v>
      </c>
      <c r="BW50" s="32"/>
      <c r="BX50" s="193" t="s">
        <v>2933</v>
      </c>
      <c r="BY50" s="193"/>
      <c r="BZ50" s="193"/>
      <c r="CA50" s="32"/>
      <c r="CB50" s="188" t="str">
        <f t="shared" si="4"/>
        <v>Y</v>
      </c>
      <c r="CC50" s="188" t="str">
        <f t="shared" si="5"/>
        <v>Y</v>
      </c>
      <c r="CD50" s="197" t="s">
        <v>2934</v>
      </c>
      <c r="CE50" s="197"/>
      <c r="CH50" s="33" t="s">
        <v>2748</v>
      </c>
      <c r="CI50" s="33" t="s">
        <v>2935</v>
      </c>
      <c r="CJ50" s="193"/>
    </row>
    <row r="51" spans="5:88" x14ac:dyDescent="0.3">
      <c r="E51" s="33" t="s">
        <v>2765</v>
      </c>
      <c r="F51" s="33" t="s">
        <v>2936</v>
      </c>
      <c r="G51" s="33">
        <v>2018</v>
      </c>
      <c r="H51" s="33" t="s">
        <v>2823</v>
      </c>
      <c r="I51" s="33" t="s">
        <v>2824</v>
      </c>
      <c r="K51" s="33" t="s">
        <v>80</v>
      </c>
      <c r="L51" s="192" t="s">
        <v>119</v>
      </c>
      <c r="M51" s="33" t="s">
        <v>120</v>
      </c>
      <c r="N51" s="33" t="s">
        <v>2937</v>
      </c>
      <c r="O51" s="33" t="s">
        <v>2938</v>
      </c>
      <c r="P51" s="33" t="s">
        <v>2939</v>
      </c>
      <c r="Q51" s="33" t="s">
        <v>2940</v>
      </c>
      <c r="R51" s="33" t="s">
        <v>2940</v>
      </c>
      <c r="S51" s="33" t="str">
        <f t="shared" si="0"/>
        <v>So.sp</v>
      </c>
      <c r="U51" s="192" t="s">
        <v>2821</v>
      </c>
      <c r="V51" s="184" t="s">
        <v>28</v>
      </c>
      <c r="W51" s="33" t="s">
        <v>307</v>
      </c>
      <c r="X51" s="33" t="s">
        <v>2941</v>
      </c>
      <c r="Y51" s="33" t="s">
        <v>281</v>
      </c>
      <c r="AB51" s="33" t="s">
        <v>2742</v>
      </c>
      <c r="AC51" s="33" t="s">
        <v>239</v>
      </c>
      <c r="AD51" s="33">
        <v>96</v>
      </c>
      <c r="AE51" s="184" t="s">
        <v>240</v>
      </c>
      <c r="AF51" s="33" t="s">
        <v>2743</v>
      </c>
      <c r="AH51" s="33" t="s">
        <v>2787</v>
      </c>
      <c r="AI51" s="33" t="s">
        <v>2827</v>
      </c>
      <c r="AJ51" s="33" t="s">
        <v>509</v>
      </c>
      <c r="AK51" s="33" t="s">
        <v>631</v>
      </c>
      <c r="AM51" s="33">
        <v>329</v>
      </c>
      <c r="AN51" s="33">
        <v>321.762</v>
      </c>
      <c r="AO51" s="33">
        <v>329</v>
      </c>
      <c r="AP51" s="33" t="s">
        <v>508</v>
      </c>
      <c r="AQ51" s="33" t="s">
        <v>477</v>
      </c>
      <c r="AS51" s="33">
        <f>IF(G51&lt;1980,"Too old",IF(AE51="N","UseOtherTestDuration",IF(AJ51="M",IF(ISBLANK(BD51),2,IF(ISBLANK(BE51),2,IF(ISBLANK(BF51),2,1))),"NotM")))</f>
        <v>2</v>
      </c>
      <c r="AU51" s="33" t="s">
        <v>295</v>
      </c>
      <c r="AV51" s="33" t="s">
        <v>295</v>
      </c>
      <c r="AZ51" s="33" t="s">
        <v>2828</v>
      </c>
      <c r="BA51" s="33" t="s">
        <v>2829</v>
      </c>
      <c r="BB51" s="33" t="s">
        <v>2744</v>
      </c>
      <c r="BC51" s="33">
        <v>25</v>
      </c>
      <c r="BD51" s="33">
        <v>7.25</v>
      </c>
      <c r="BE51" s="33">
        <v>41</v>
      </c>
      <c r="BG51" s="33">
        <v>7.25</v>
      </c>
      <c r="BH51" s="33">
        <v>41</v>
      </c>
      <c r="BL51" s="33">
        <v>41</v>
      </c>
      <c r="BN51" s="33">
        <v>6.7546598138706209</v>
      </c>
      <c r="BO51" s="33">
        <v>5.8605183207297369</v>
      </c>
      <c r="BP51" s="33">
        <v>12.705211431525546</v>
      </c>
      <c r="BQ51" s="33">
        <v>1.0145444948319375</v>
      </c>
      <c r="BR51" s="33">
        <v>38.819883987762189</v>
      </c>
      <c r="BS51" s="33">
        <v>0.90809143623274358</v>
      </c>
      <c r="BT51" s="33">
        <v>33.5</v>
      </c>
      <c r="BW51" s="33" t="s">
        <v>2744</v>
      </c>
      <c r="BY51" s="33" t="s">
        <v>2747</v>
      </c>
      <c r="CB51" s="188" t="str">
        <f t="shared" si="4"/>
        <v>N</v>
      </c>
      <c r="CC51" s="188" t="str">
        <f t="shared" si="5"/>
        <v>N</v>
      </c>
      <c r="CD51" s="261"/>
      <c r="CE51" s="260"/>
    </row>
    <row r="52" spans="5:88" x14ac:dyDescent="0.3">
      <c r="E52" s="33" t="s">
        <v>2765</v>
      </c>
      <c r="F52" s="33" t="s">
        <v>2942</v>
      </c>
      <c r="G52" s="33">
        <v>2005</v>
      </c>
      <c r="H52" s="33" t="s">
        <v>2943</v>
      </c>
      <c r="I52" s="33" t="s">
        <v>2944</v>
      </c>
      <c r="K52" s="33" t="s">
        <v>80</v>
      </c>
      <c r="L52" s="192" t="s">
        <v>81</v>
      </c>
      <c r="M52" s="33" t="s">
        <v>83</v>
      </c>
      <c r="N52" s="33" t="s">
        <v>84</v>
      </c>
      <c r="O52" s="33" t="s">
        <v>85</v>
      </c>
      <c r="P52" s="33" t="s">
        <v>2578</v>
      </c>
      <c r="Q52" s="33" t="s">
        <v>2593</v>
      </c>
      <c r="R52" s="33" t="s">
        <v>2593</v>
      </c>
      <c r="S52" s="33" t="str">
        <f t="shared" si="0"/>
        <v>Si.ve</v>
      </c>
      <c r="T52" s="33" t="s">
        <v>2945</v>
      </c>
      <c r="U52" s="33" t="s">
        <v>2909</v>
      </c>
      <c r="V52" s="184" t="s">
        <v>28</v>
      </c>
      <c r="W52" s="184" t="s">
        <v>293</v>
      </c>
      <c r="X52" s="33" t="s">
        <v>1038</v>
      </c>
      <c r="Y52" s="33" t="s">
        <v>1038</v>
      </c>
      <c r="AB52" s="33" t="s">
        <v>2742</v>
      </c>
      <c r="AC52" s="33" t="s">
        <v>239</v>
      </c>
      <c r="AD52" s="33">
        <v>48</v>
      </c>
      <c r="AE52" s="184" t="s">
        <v>240</v>
      </c>
      <c r="AF52" s="33" t="s">
        <v>2743</v>
      </c>
      <c r="AH52" s="33" t="s">
        <v>2754</v>
      </c>
      <c r="AI52" s="33" t="s">
        <v>748</v>
      </c>
      <c r="AJ52" s="33" t="s">
        <v>509</v>
      </c>
      <c r="AK52" s="33" t="s">
        <v>478</v>
      </c>
      <c r="AM52" s="33" t="s">
        <v>2744</v>
      </c>
      <c r="AN52" s="33">
        <v>1042</v>
      </c>
      <c r="AO52" s="33">
        <v>1042</v>
      </c>
      <c r="AP52" s="33" t="s">
        <v>477</v>
      </c>
      <c r="AQ52" s="33" t="s">
        <v>477</v>
      </c>
      <c r="AS52" s="33">
        <v>1</v>
      </c>
      <c r="AU52" s="33" t="s">
        <v>295</v>
      </c>
      <c r="AV52" s="33" t="s">
        <v>295</v>
      </c>
      <c r="AZ52" s="33" t="s">
        <v>2312</v>
      </c>
      <c r="BA52" s="33" t="s">
        <v>2946</v>
      </c>
      <c r="BB52" s="33" t="s">
        <v>2744</v>
      </c>
      <c r="BC52" s="33">
        <v>20</v>
      </c>
      <c r="BD52" s="33">
        <v>7.8</v>
      </c>
      <c r="BE52" s="33">
        <v>250</v>
      </c>
      <c r="BG52" s="33">
        <v>7.8</v>
      </c>
      <c r="BH52" s="33">
        <v>250</v>
      </c>
      <c r="BI52" s="33">
        <f>IF(ISBLANK(BF52)=FALSE,BF52,BU52)</f>
        <v>0.38</v>
      </c>
      <c r="BL52" s="33">
        <v>250</v>
      </c>
      <c r="BN52" s="33">
        <v>80.16</v>
      </c>
      <c r="BO52" s="33">
        <v>12.16</v>
      </c>
      <c r="BP52" s="33">
        <v>17.239999999999998</v>
      </c>
      <c r="BQ52" s="33">
        <v>2.93</v>
      </c>
      <c r="BR52" s="33">
        <v>48</v>
      </c>
      <c r="BS52" s="33">
        <v>144.46</v>
      </c>
      <c r="BT52" s="33">
        <v>45.75</v>
      </c>
      <c r="BU52" s="33">
        <v>0.38</v>
      </c>
      <c r="BV52" s="33" t="s">
        <v>2947</v>
      </c>
      <c r="BW52" s="33" t="s">
        <v>2744</v>
      </c>
      <c r="BX52" s="192"/>
      <c r="CB52" s="188" t="str">
        <f t="shared" si="4"/>
        <v>Y</v>
      </c>
      <c r="CC52" s="188" t="str">
        <f t="shared" si="5"/>
        <v>Y</v>
      </c>
      <c r="CD52" s="300" t="s">
        <v>2878</v>
      </c>
      <c r="CE52" s="300"/>
      <c r="CH52" s="33" t="s">
        <v>2948</v>
      </c>
      <c r="CI52" s="33" t="s">
        <v>2949</v>
      </c>
      <c r="CJ52" s="33" t="s">
        <v>2950</v>
      </c>
    </row>
    <row r="53" spans="5:88" x14ac:dyDescent="0.3">
      <c r="E53" s="33" t="s">
        <v>2765</v>
      </c>
      <c r="F53" s="33" t="s">
        <v>2951</v>
      </c>
      <c r="G53" s="33">
        <v>2005</v>
      </c>
      <c r="H53" s="33" t="s">
        <v>2943</v>
      </c>
      <c r="I53" s="33" t="s">
        <v>2944</v>
      </c>
      <c r="K53" s="33" t="s">
        <v>80</v>
      </c>
      <c r="L53" s="192" t="s">
        <v>81</v>
      </c>
      <c r="M53" s="33" t="s">
        <v>83</v>
      </c>
      <c r="N53" s="33" t="s">
        <v>84</v>
      </c>
      <c r="O53" s="33" t="s">
        <v>85</v>
      </c>
      <c r="P53" s="33" t="s">
        <v>2578</v>
      </c>
      <c r="Q53" s="33" t="s">
        <v>2593</v>
      </c>
      <c r="R53" s="33" t="s">
        <v>2593</v>
      </c>
      <c r="S53" s="33" t="str">
        <f t="shared" si="0"/>
        <v>Si.ve</v>
      </c>
      <c r="T53" s="33" t="s">
        <v>2945</v>
      </c>
      <c r="U53" s="33" t="s">
        <v>2909</v>
      </c>
      <c r="V53" s="184" t="s">
        <v>28</v>
      </c>
      <c r="W53" s="184" t="s">
        <v>293</v>
      </c>
      <c r="X53" s="33" t="s">
        <v>1038</v>
      </c>
      <c r="Y53" s="33" t="s">
        <v>1038</v>
      </c>
      <c r="AB53" s="33" t="s">
        <v>2742</v>
      </c>
      <c r="AC53" s="33" t="s">
        <v>239</v>
      </c>
      <c r="AD53" s="33">
        <v>48</v>
      </c>
      <c r="AE53" s="184" t="s">
        <v>240</v>
      </c>
      <c r="AF53" s="33" t="s">
        <v>2743</v>
      </c>
      <c r="AH53" s="33" t="s">
        <v>2754</v>
      </c>
      <c r="AI53" s="33" t="s">
        <v>748</v>
      </c>
      <c r="AJ53" s="33" t="s">
        <v>509</v>
      </c>
      <c r="AK53" s="33" t="s">
        <v>478</v>
      </c>
      <c r="AM53" s="33" t="s">
        <v>2744</v>
      </c>
      <c r="AN53" s="33">
        <v>847</v>
      </c>
      <c r="AO53" s="33">
        <v>847</v>
      </c>
      <c r="AP53" s="33" t="s">
        <v>477</v>
      </c>
      <c r="AQ53" s="33" t="s">
        <v>477</v>
      </c>
      <c r="AS53" s="33">
        <v>1</v>
      </c>
      <c r="AU53" s="33" t="s">
        <v>295</v>
      </c>
      <c r="AV53" s="33" t="s">
        <v>295</v>
      </c>
      <c r="AZ53" s="33" t="s">
        <v>2312</v>
      </c>
      <c r="BA53" s="33" t="s">
        <v>2946</v>
      </c>
      <c r="BB53" s="33" t="s">
        <v>2744</v>
      </c>
      <c r="BC53" s="33">
        <v>20</v>
      </c>
      <c r="BD53" s="33">
        <v>7.8</v>
      </c>
      <c r="BE53" s="33">
        <v>250</v>
      </c>
      <c r="BG53" s="33">
        <v>7.8</v>
      </c>
      <c r="BH53" s="33">
        <v>250</v>
      </c>
      <c r="BI53" s="33">
        <f>IF(ISBLANK(BF53)=FALSE,BF53,BU53)</f>
        <v>0.38</v>
      </c>
      <c r="BL53" s="33">
        <v>250</v>
      </c>
      <c r="BN53" s="33">
        <v>80.16</v>
      </c>
      <c r="BO53" s="33">
        <v>12.16</v>
      </c>
      <c r="BP53" s="33">
        <v>17.239999999999998</v>
      </c>
      <c r="BQ53" s="33">
        <v>2.93</v>
      </c>
      <c r="BR53" s="33">
        <v>48</v>
      </c>
      <c r="BS53" s="33">
        <v>144.46</v>
      </c>
      <c r="BT53" s="33">
        <v>45.75</v>
      </c>
      <c r="BU53" s="33">
        <v>0.38</v>
      </c>
      <c r="BV53" s="33" t="s">
        <v>2947</v>
      </c>
      <c r="BW53" s="33" t="s">
        <v>2744</v>
      </c>
      <c r="CB53" s="188" t="str">
        <f t="shared" si="4"/>
        <v>Y</v>
      </c>
      <c r="CC53" s="188" t="str">
        <f t="shared" si="5"/>
        <v>Y</v>
      </c>
      <c r="CD53" s="213" t="s">
        <v>2878</v>
      </c>
      <c r="CE53" s="265"/>
      <c r="CH53" s="33" t="s">
        <v>2948</v>
      </c>
      <c r="CI53" s="33" t="s">
        <v>2949</v>
      </c>
      <c r="CJ53" s="33" t="s">
        <v>2950</v>
      </c>
    </row>
    <row r="54" spans="5:88" x14ac:dyDescent="0.3">
      <c r="E54" s="33" t="s">
        <v>2765</v>
      </c>
      <c r="F54" s="33" t="s">
        <v>2952</v>
      </c>
      <c r="G54" s="33">
        <v>2005</v>
      </c>
      <c r="H54" s="33" t="s">
        <v>2943</v>
      </c>
      <c r="I54" s="33" t="s">
        <v>2944</v>
      </c>
      <c r="K54" s="33" t="s">
        <v>80</v>
      </c>
      <c r="L54" s="192" t="s">
        <v>81</v>
      </c>
      <c r="M54" s="33" t="s">
        <v>83</v>
      </c>
      <c r="N54" s="33" t="s">
        <v>84</v>
      </c>
      <c r="O54" s="33" t="s">
        <v>85</v>
      </c>
      <c r="P54" s="33" t="s">
        <v>2578</v>
      </c>
      <c r="Q54" s="33" t="s">
        <v>2579</v>
      </c>
      <c r="R54" s="33" t="s">
        <v>2579</v>
      </c>
      <c r="S54" s="33" t="str">
        <f t="shared" si="0"/>
        <v>Si.ex</v>
      </c>
      <c r="T54" s="33" t="s">
        <v>2945</v>
      </c>
      <c r="U54" s="33" t="s">
        <v>2909</v>
      </c>
      <c r="V54" s="184" t="s">
        <v>28</v>
      </c>
      <c r="W54" s="184" t="s">
        <v>293</v>
      </c>
      <c r="X54" s="33" t="s">
        <v>1038</v>
      </c>
      <c r="Y54" s="33" t="s">
        <v>1038</v>
      </c>
      <c r="AB54" s="33" t="s">
        <v>2742</v>
      </c>
      <c r="AC54" s="33" t="s">
        <v>239</v>
      </c>
      <c r="AD54" s="33">
        <v>48</v>
      </c>
      <c r="AE54" s="184" t="s">
        <v>240</v>
      </c>
      <c r="AF54" s="33" t="s">
        <v>2743</v>
      </c>
      <c r="AH54" s="33" t="s">
        <v>2754</v>
      </c>
      <c r="AI54" s="33" t="s">
        <v>748</v>
      </c>
      <c r="AJ54" s="33" t="s">
        <v>509</v>
      </c>
      <c r="AK54" s="33" t="s">
        <v>478</v>
      </c>
      <c r="AM54" s="33" t="s">
        <v>2744</v>
      </c>
      <c r="AN54" s="33">
        <v>911</v>
      </c>
      <c r="AO54" s="33">
        <v>911</v>
      </c>
      <c r="AP54" s="33" t="s">
        <v>477</v>
      </c>
      <c r="AQ54" s="33" t="s">
        <v>477</v>
      </c>
      <c r="AS54" s="33">
        <v>1</v>
      </c>
      <c r="AU54" s="33" t="s">
        <v>295</v>
      </c>
      <c r="AV54" s="33" t="s">
        <v>295</v>
      </c>
      <c r="AZ54" s="33" t="s">
        <v>2312</v>
      </c>
      <c r="BA54" s="33" t="s">
        <v>2946</v>
      </c>
      <c r="BB54" s="33" t="s">
        <v>2744</v>
      </c>
      <c r="BC54" s="33">
        <v>20</v>
      </c>
      <c r="BD54" s="33">
        <v>7.8</v>
      </c>
      <c r="BE54" s="33">
        <v>250</v>
      </c>
      <c r="BG54" s="33">
        <v>7.8</v>
      </c>
      <c r="BH54" s="33">
        <v>250</v>
      </c>
      <c r="BI54" s="33">
        <f>IF(ISBLANK(BF54)=FALSE,BF54,BU54)</f>
        <v>0.38</v>
      </c>
      <c r="BL54" s="33">
        <v>250</v>
      </c>
      <c r="BN54" s="33">
        <v>80.16</v>
      </c>
      <c r="BO54" s="33">
        <v>12.16</v>
      </c>
      <c r="BP54" s="33">
        <v>17.239999999999998</v>
      </c>
      <c r="BQ54" s="33">
        <v>2.93</v>
      </c>
      <c r="BR54" s="33">
        <v>48</v>
      </c>
      <c r="BS54" s="33">
        <v>144.46</v>
      </c>
      <c r="BT54" s="33">
        <v>45.75</v>
      </c>
      <c r="BU54" s="33">
        <v>0.38</v>
      </c>
      <c r="BV54" s="33" t="s">
        <v>2947</v>
      </c>
      <c r="BW54" s="33" t="s">
        <v>2744</v>
      </c>
      <c r="CB54" s="188" t="str">
        <f t="shared" si="4"/>
        <v>Y</v>
      </c>
      <c r="CC54" s="188" t="str">
        <f t="shared" si="5"/>
        <v>Y</v>
      </c>
      <c r="CD54" s="213" t="s">
        <v>2878</v>
      </c>
      <c r="CE54" s="265"/>
      <c r="CH54" s="33" t="s">
        <v>2948</v>
      </c>
      <c r="CI54" s="33" t="s">
        <v>2949</v>
      </c>
      <c r="CJ54" s="33" t="s">
        <v>2950</v>
      </c>
    </row>
    <row r="55" spans="5:88" x14ac:dyDescent="0.3">
      <c r="E55" s="33" t="s">
        <v>2765</v>
      </c>
      <c r="F55" s="33" t="s">
        <v>2953</v>
      </c>
      <c r="G55" s="33">
        <v>2005</v>
      </c>
      <c r="H55" s="33" t="s">
        <v>2943</v>
      </c>
      <c r="I55" s="33" t="s">
        <v>2944</v>
      </c>
      <c r="K55" s="33" t="s">
        <v>80</v>
      </c>
      <c r="L55" s="192" t="s">
        <v>81</v>
      </c>
      <c r="M55" s="33" t="s">
        <v>83</v>
      </c>
      <c r="N55" s="33" t="s">
        <v>84</v>
      </c>
      <c r="O55" s="33" t="s">
        <v>85</v>
      </c>
      <c r="P55" s="33" t="s">
        <v>2578</v>
      </c>
      <c r="Q55" s="33" t="s">
        <v>2579</v>
      </c>
      <c r="R55" s="33" t="s">
        <v>2579</v>
      </c>
      <c r="S55" s="33" t="str">
        <f t="shared" si="0"/>
        <v>Si.ex</v>
      </c>
      <c r="T55" s="33" t="s">
        <v>2945</v>
      </c>
      <c r="U55" s="33" t="s">
        <v>2909</v>
      </c>
      <c r="V55" s="184" t="s">
        <v>28</v>
      </c>
      <c r="W55" s="184" t="s">
        <v>293</v>
      </c>
      <c r="X55" s="33" t="s">
        <v>1038</v>
      </c>
      <c r="Y55" s="33" t="s">
        <v>1038</v>
      </c>
      <c r="AB55" s="33" t="s">
        <v>2742</v>
      </c>
      <c r="AC55" s="33" t="s">
        <v>239</v>
      </c>
      <c r="AD55" s="33">
        <v>48</v>
      </c>
      <c r="AE55" s="184" t="s">
        <v>240</v>
      </c>
      <c r="AF55" s="33" t="s">
        <v>2743</v>
      </c>
      <c r="AH55" s="33" t="s">
        <v>2754</v>
      </c>
      <c r="AI55" s="33" t="s">
        <v>748</v>
      </c>
      <c r="AJ55" s="33" t="s">
        <v>509</v>
      </c>
      <c r="AK55" s="33" t="s">
        <v>478</v>
      </c>
      <c r="AM55" s="33" t="s">
        <v>2744</v>
      </c>
      <c r="AN55" s="33">
        <v>1504</v>
      </c>
      <c r="AO55" s="33">
        <v>1504</v>
      </c>
      <c r="AP55" s="33" t="s">
        <v>477</v>
      </c>
      <c r="AQ55" s="33" t="s">
        <v>477</v>
      </c>
      <c r="AS55" s="33">
        <v>1</v>
      </c>
      <c r="AU55" s="33" t="s">
        <v>295</v>
      </c>
      <c r="AV55" s="33" t="s">
        <v>295</v>
      </c>
      <c r="AZ55" s="33" t="s">
        <v>2312</v>
      </c>
      <c r="BA55" s="33" t="s">
        <v>2946</v>
      </c>
      <c r="BB55" s="33" t="s">
        <v>2744</v>
      </c>
      <c r="BC55" s="33">
        <v>20</v>
      </c>
      <c r="BD55" s="33">
        <v>7.8</v>
      </c>
      <c r="BE55" s="33">
        <v>250</v>
      </c>
      <c r="BG55" s="33">
        <v>7.8</v>
      </c>
      <c r="BH55" s="33">
        <v>250</v>
      </c>
      <c r="BI55" s="33">
        <f>IF(ISBLANK(BF55)=FALSE,BF55,BU55)</f>
        <v>0.38</v>
      </c>
      <c r="BL55" s="33">
        <v>250</v>
      </c>
      <c r="BN55" s="33">
        <v>80.16</v>
      </c>
      <c r="BO55" s="33">
        <v>12.16</v>
      </c>
      <c r="BP55" s="33">
        <v>17.239999999999998</v>
      </c>
      <c r="BQ55" s="33">
        <v>2.93</v>
      </c>
      <c r="BR55" s="33">
        <v>48</v>
      </c>
      <c r="BS55" s="33">
        <v>144.46</v>
      </c>
      <c r="BT55" s="33">
        <v>45.75</v>
      </c>
      <c r="BU55" s="33">
        <v>0.38</v>
      </c>
      <c r="BV55" s="33" t="s">
        <v>2947</v>
      </c>
      <c r="BW55" s="33" t="s">
        <v>2744</v>
      </c>
      <c r="CB55" s="188" t="str">
        <f t="shared" si="4"/>
        <v>Y</v>
      </c>
      <c r="CC55" s="188" t="str">
        <f t="shared" si="5"/>
        <v>Y</v>
      </c>
      <c r="CD55" s="213" t="s">
        <v>2878</v>
      </c>
      <c r="CE55" s="265"/>
      <c r="CH55" s="33" t="s">
        <v>2948</v>
      </c>
      <c r="CI55" s="33" t="s">
        <v>2949</v>
      </c>
      <c r="CJ55" s="33" t="s">
        <v>2950</v>
      </c>
    </row>
    <row r="56" spans="5:88" x14ac:dyDescent="0.3">
      <c r="E56" s="33" t="s">
        <v>2765</v>
      </c>
      <c r="F56" s="33" t="s">
        <v>2954</v>
      </c>
      <c r="G56" s="33">
        <v>2000</v>
      </c>
      <c r="H56" s="33" t="s">
        <v>2955</v>
      </c>
      <c r="I56" s="33" t="s">
        <v>2956</v>
      </c>
      <c r="K56" s="33" t="s">
        <v>80</v>
      </c>
      <c r="L56" s="192" t="s">
        <v>89</v>
      </c>
      <c r="M56" s="33" t="s">
        <v>91</v>
      </c>
      <c r="N56" s="33" t="s">
        <v>92</v>
      </c>
      <c r="O56" s="33" t="s">
        <v>93</v>
      </c>
      <c r="P56" s="33" t="s">
        <v>125</v>
      </c>
      <c r="Q56" s="33" t="s">
        <v>126</v>
      </c>
      <c r="R56" s="33" t="s">
        <v>126</v>
      </c>
      <c r="S56" s="33" t="str">
        <f t="shared" si="0"/>
        <v>Sa.fo</v>
      </c>
      <c r="T56" s="184" t="s">
        <v>2957</v>
      </c>
      <c r="U56" s="33" t="s">
        <v>31</v>
      </c>
      <c r="V56" s="33" t="s">
        <v>31</v>
      </c>
      <c r="W56" s="33" t="s">
        <v>31</v>
      </c>
      <c r="X56" s="33" t="s">
        <v>2752</v>
      </c>
      <c r="Y56" s="33" t="s">
        <v>281</v>
      </c>
      <c r="AB56" s="33" t="s">
        <v>2742</v>
      </c>
      <c r="AC56" s="33" t="s">
        <v>239</v>
      </c>
      <c r="AD56" s="33">
        <v>96</v>
      </c>
      <c r="AE56" s="33" t="s">
        <v>240</v>
      </c>
      <c r="AF56" s="33" t="s">
        <v>2743</v>
      </c>
      <c r="AH56" s="33" t="s">
        <v>2787</v>
      </c>
      <c r="AI56" s="33" t="s">
        <v>2958</v>
      </c>
      <c r="AJ56" s="33" t="s">
        <v>509</v>
      </c>
      <c r="AK56" s="33" t="s">
        <v>478</v>
      </c>
      <c r="AM56" s="33" t="s">
        <v>2744</v>
      </c>
      <c r="AN56" s="33">
        <v>1526</v>
      </c>
      <c r="AO56" s="33">
        <v>1526</v>
      </c>
      <c r="AP56" s="33" t="s">
        <v>477</v>
      </c>
      <c r="AQ56" s="33" t="s">
        <v>477</v>
      </c>
      <c r="AS56" s="33">
        <f t="shared" ref="AS56:AS89" si="7">IF(G56&lt;1980,"Too old",IF(AE56="N","UseOtherTestDuration",IF(AJ56="M",IF(ISBLANK(BD56),2,IF(ISBLANK(BE56),2,IF(ISBLANK(BF56),2,1))),"NotM")))</f>
        <v>2</v>
      </c>
      <c r="AU56" s="33" t="s">
        <v>295</v>
      </c>
      <c r="AV56" s="33" t="s">
        <v>295</v>
      </c>
      <c r="AZ56" s="33" t="s">
        <v>2959</v>
      </c>
      <c r="BA56" s="33" t="s">
        <v>2960</v>
      </c>
      <c r="BB56" s="33" t="s">
        <v>2961</v>
      </c>
      <c r="BC56" s="33">
        <v>11.3</v>
      </c>
      <c r="BD56" s="33">
        <v>7.17</v>
      </c>
      <c r="BE56" s="33">
        <v>45</v>
      </c>
      <c r="BG56" s="33">
        <v>7.17</v>
      </c>
      <c r="BH56" s="33">
        <v>45</v>
      </c>
      <c r="BL56" s="33">
        <v>45</v>
      </c>
      <c r="BN56" s="33">
        <v>15.209528030646499</v>
      </c>
      <c r="BO56" s="33">
        <v>1.7041487989519799</v>
      </c>
      <c r="BP56" s="33">
        <v>3.3909767412588798</v>
      </c>
      <c r="BQ56" s="33">
        <v>0.55475482178649704</v>
      </c>
      <c r="BR56" s="33">
        <v>25.831622651254001</v>
      </c>
      <c r="BS56" s="33">
        <v>8.1284598477538399</v>
      </c>
      <c r="BT56" s="33">
        <v>14.7</v>
      </c>
      <c r="BW56" s="33" t="s">
        <v>2744</v>
      </c>
      <c r="BY56" s="33" t="s">
        <v>2747</v>
      </c>
      <c r="CB56" s="188" t="str">
        <f t="shared" si="4"/>
        <v>N</v>
      </c>
      <c r="CC56" s="188" t="str">
        <f t="shared" si="5"/>
        <v>N</v>
      </c>
      <c r="CD56" s="187"/>
      <c r="CE56" s="249"/>
    </row>
    <row r="57" spans="5:88" x14ac:dyDescent="0.3">
      <c r="E57" s="33" t="s">
        <v>2765</v>
      </c>
      <c r="F57" s="33" t="s">
        <v>2962</v>
      </c>
      <c r="G57" s="33">
        <v>2000</v>
      </c>
      <c r="H57" s="33" t="s">
        <v>2955</v>
      </c>
      <c r="I57" s="33" t="s">
        <v>2956</v>
      </c>
      <c r="K57" s="33" t="s">
        <v>80</v>
      </c>
      <c r="L57" s="192" t="s">
        <v>89</v>
      </c>
      <c r="M57" s="33" t="s">
        <v>91</v>
      </c>
      <c r="N57" s="33" t="s">
        <v>92</v>
      </c>
      <c r="O57" s="33" t="s">
        <v>93</v>
      </c>
      <c r="P57" s="33" t="s">
        <v>125</v>
      </c>
      <c r="Q57" s="33" t="s">
        <v>126</v>
      </c>
      <c r="R57" s="33" t="s">
        <v>126</v>
      </c>
      <c r="S57" s="33" t="str">
        <f t="shared" si="0"/>
        <v>Sa.fo</v>
      </c>
      <c r="T57" s="184" t="s">
        <v>2957</v>
      </c>
      <c r="U57" s="33" t="s">
        <v>31</v>
      </c>
      <c r="V57" s="33" t="s">
        <v>31</v>
      </c>
      <c r="W57" s="33" t="s">
        <v>31</v>
      </c>
      <c r="X57" s="33" t="s">
        <v>2752</v>
      </c>
      <c r="Y57" s="33" t="s">
        <v>281</v>
      </c>
      <c r="AB57" s="33" t="s">
        <v>2742</v>
      </c>
      <c r="AC57" s="33" t="s">
        <v>239</v>
      </c>
      <c r="AD57" s="33">
        <v>96</v>
      </c>
      <c r="AE57" s="33" t="s">
        <v>240</v>
      </c>
      <c r="AF57" s="33" t="s">
        <v>2743</v>
      </c>
      <c r="AH57" s="33" t="s">
        <v>2787</v>
      </c>
      <c r="AI57" s="33" t="s">
        <v>2958</v>
      </c>
      <c r="AJ57" s="33" t="s">
        <v>509</v>
      </c>
      <c r="AK57" s="33" t="s">
        <v>478</v>
      </c>
      <c r="AM57" s="33" t="s">
        <v>2744</v>
      </c>
      <c r="AN57" s="33">
        <v>2622</v>
      </c>
      <c r="AO57" s="33">
        <v>2622</v>
      </c>
      <c r="AP57" s="33" t="s">
        <v>477</v>
      </c>
      <c r="AQ57" s="33" t="s">
        <v>477</v>
      </c>
      <c r="AS57" s="33">
        <f t="shared" si="7"/>
        <v>2</v>
      </c>
      <c r="AU57" s="33" t="s">
        <v>295</v>
      </c>
      <c r="AV57" s="33" t="s">
        <v>295</v>
      </c>
      <c r="AZ57" s="33" t="s">
        <v>2959</v>
      </c>
      <c r="BA57" s="33" t="s">
        <v>2960</v>
      </c>
      <c r="BB57" s="33" t="s">
        <v>2961</v>
      </c>
      <c r="BC57" s="33">
        <v>8.3000000000000007</v>
      </c>
      <c r="BD57" s="33">
        <v>7.44</v>
      </c>
      <c r="BE57" s="33">
        <v>81.3</v>
      </c>
      <c r="BG57" s="33">
        <v>7.44</v>
      </c>
      <c r="BH57" s="33">
        <v>81.3</v>
      </c>
      <c r="BL57" s="33">
        <v>81.3</v>
      </c>
      <c r="BN57" s="248">
        <v>27.478547308701327</v>
      </c>
      <c r="BO57" s="248">
        <v>3.0788288301065747</v>
      </c>
      <c r="BP57" s="248">
        <v>6.1263646458743812</v>
      </c>
      <c r="BQ57" s="248">
        <v>1.0022570446942709</v>
      </c>
      <c r="BR57" s="248">
        <v>44.359974493667146</v>
      </c>
      <c r="BS57" s="248">
        <v>13.958792925525108</v>
      </c>
      <c r="BT57" s="33">
        <v>13.8</v>
      </c>
      <c r="BW57" s="33" t="s">
        <v>2744</v>
      </c>
      <c r="BY57" s="33" t="s">
        <v>2747</v>
      </c>
      <c r="CB57" s="188" t="str">
        <f t="shared" si="4"/>
        <v>N</v>
      </c>
      <c r="CC57" s="188" t="str">
        <f t="shared" si="5"/>
        <v>N</v>
      </c>
      <c r="CD57" s="187"/>
      <c r="CE57" s="249"/>
    </row>
    <row r="58" spans="5:88" x14ac:dyDescent="0.3">
      <c r="E58" s="192" t="s">
        <v>2765</v>
      </c>
      <c r="F58" s="192" t="s">
        <v>2963</v>
      </c>
      <c r="G58" s="33">
        <v>2000</v>
      </c>
      <c r="H58" s="192" t="s">
        <v>2955</v>
      </c>
      <c r="I58" s="192" t="s">
        <v>2956</v>
      </c>
      <c r="J58" s="192"/>
      <c r="K58" s="33" t="s">
        <v>80</v>
      </c>
      <c r="L58" s="192" t="s">
        <v>89</v>
      </c>
      <c r="M58" s="33" t="s">
        <v>91</v>
      </c>
      <c r="N58" s="33" t="s">
        <v>92</v>
      </c>
      <c r="O58" s="33" t="s">
        <v>93</v>
      </c>
      <c r="P58" s="33" t="s">
        <v>125</v>
      </c>
      <c r="Q58" s="192" t="s">
        <v>126</v>
      </c>
      <c r="R58" s="192" t="s">
        <v>126</v>
      </c>
      <c r="S58" s="33" t="str">
        <f t="shared" si="0"/>
        <v>Sa.fo</v>
      </c>
      <c r="T58" s="84" t="s">
        <v>2957</v>
      </c>
      <c r="U58" s="192" t="s">
        <v>31</v>
      </c>
      <c r="V58" s="33" t="s">
        <v>31</v>
      </c>
      <c r="W58" s="33" t="s">
        <v>31</v>
      </c>
      <c r="X58" s="192" t="s">
        <v>2752</v>
      </c>
      <c r="Y58" s="33" t="s">
        <v>281</v>
      </c>
      <c r="Z58" s="192"/>
      <c r="AA58" s="192"/>
      <c r="AB58" s="192" t="s">
        <v>2742</v>
      </c>
      <c r="AC58" s="33" t="s">
        <v>239</v>
      </c>
      <c r="AD58" s="33">
        <v>96</v>
      </c>
      <c r="AE58" s="33" t="s">
        <v>240</v>
      </c>
      <c r="AF58" s="33" t="s">
        <v>2743</v>
      </c>
      <c r="AG58" s="192"/>
      <c r="AH58" s="192" t="s">
        <v>2787</v>
      </c>
      <c r="AI58" s="192" t="s">
        <v>2958</v>
      </c>
      <c r="AJ58" s="33" t="s">
        <v>509</v>
      </c>
      <c r="AK58" s="33" t="s">
        <v>478</v>
      </c>
      <c r="AL58" s="192"/>
      <c r="AM58" s="192" t="s">
        <v>2744</v>
      </c>
      <c r="AN58" s="33">
        <v>1178</v>
      </c>
      <c r="AO58" s="33">
        <v>1178</v>
      </c>
      <c r="AP58" s="192" t="s">
        <v>477</v>
      </c>
      <c r="AQ58" s="33" t="s">
        <v>477</v>
      </c>
      <c r="AS58" s="33">
        <f t="shared" si="7"/>
        <v>2</v>
      </c>
      <c r="AU58" s="33" t="s">
        <v>295</v>
      </c>
      <c r="AV58" s="33" t="s">
        <v>295</v>
      </c>
      <c r="AX58" s="192"/>
      <c r="AY58" s="192"/>
      <c r="AZ58" s="192" t="s">
        <v>2959</v>
      </c>
      <c r="BA58" s="192" t="s">
        <v>2964</v>
      </c>
      <c r="BB58" s="192" t="s">
        <v>2961</v>
      </c>
      <c r="BC58" s="192">
        <v>12</v>
      </c>
      <c r="BD58" s="192">
        <v>7.76</v>
      </c>
      <c r="BE58" s="192">
        <v>52.6</v>
      </c>
      <c r="BF58" s="192"/>
      <c r="BG58" s="33">
        <v>7.76</v>
      </c>
      <c r="BH58" s="33">
        <v>52.6</v>
      </c>
      <c r="BI58" s="33">
        <f t="shared" ref="BI58:BI65" si="8">IF(ISBLANK(BF58)=FALSE,BF58,BU58)</f>
        <v>1.7</v>
      </c>
      <c r="BJ58" s="192"/>
      <c r="BK58" s="192"/>
      <c r="BL58" s="192">
        <v>52.6</v>
      </c>
      <c r="BN58" s="248">
        <v>17.778248320266702</v>
      </c>
      <c r="BO58" s="248">
        <v>1.99196059610832</v>
      </c>
      <c r="BP58" s="248">
        <v>3.9636750353381598</v>
      </c>
      <c r="BQ58" s="248">
        <v>0.64844674724377205</v>
      </c>
      <c r="BR58" s="248">
        <v>18.188996761056199</v>
      </c>
      <c r="BS58" s="248">
        <v>5.7235479102197298</v>
      </c>
      <c r="BT58" s="192">
        <v>35</v>
      </c>
      <c r="BU58" s="192">
        <v>1.7</v>
      </c>
      <c r="BV58" s="192"/>
      <c r="BW58" s="192" t="s">
        <v>2744</v>
      </c>
      <c r="BX58" s="192"/>
      <c r="CA58" s="192"/>
      <c r="CB58" s="188" t="str">
        <f t="shared" si="4"/>
        <v>Y</v>
      </c>
      <c r="CC58" s="188" t="str">
        <f t="shared" si="5"/>
        <v>Y</v>
      </c>
      <c r="CD58" s="261"/>
      <c r="CE58" s="260"/>
    </row>
    <row r="59" spans="5:88" x14ac:dyDescent="0.3">
      <c r="E59" s="192" t="s">
        <v>2765</v>
      </c>
      <c r="F59" s="192" t="s">
        <v>2965</v>
      </c>
      <c r="G59" s="33">
        <v>2000</v>
      </c>
      <c r="H59" s="192" t="s">
        <v>2955</v>
      </c>
      <c r="I59" s="192" t="s">
        <v>2956</v>
      </c>
      <c r="J59" s="192"/>
      <c r="K59" s="33" t="s">
        <v>80</v>
      </c>
      <c r="L59" s="192" t="s">
        <v>89</v>
      </c>
      <c r="M59" s="33" t="s">
        <v>91</v>
      </c>
      <c r="N59" s="33" t="s">
        <v>92</v>
      </c>
      <c r="O59" s="33" t="s">
        <v>93</v>
      </c>
      <c r="P59" s="33" t="s">
        <v>125</v>
      </c>
      <c r="Q59" s="192" t="s">
        <v>126</v>
      </c>
      <c r="R59" s="192" t="s">
        <v>126</v>
      </c>
      <c r="S59" s="33" t="str">
        <f t="shared" si="0"/>
        <v>Sa.fo</v>
      </c>
      <c r="T59" s="84" t="s">
        <v>2957</v>
      </c>
      <c r="U59" s="192" t="s">
        <v>31</v>
      </c>
      <c r="V59" s="33" t="s">
        <v>31</v>
      </c>
      <c r="W59" s="33" t="s">
        <v>31</v>
      </c>
      <c r="X59" s="192" t="s">
        <v>2752</v>
      </c>
      <c r="Y59" s="33" t="s">
        <v>281</v>
      </c>
      <c r="Z59" s="192"/>
      <c r="AA59" s="192"/>
      <c r="AB59" s="192" t="s">
        <v>2742</v>
      </c>
      <c r="AC59" s="33" t="s">
        <v>239</v>
      </c>
      <c r="AD59" s="33">
        <v>96</v>
      </c>
      <c r="AE59" s="33" t="s">
        <v>240</v>
      </c>
      <c r="AF59" s="33" t="s">
        <v>2743</v>
      </c>
      <c r="AG59" s="192"/>
      <c r="AH59" s="192" t="s">
        <v>2787</v>
      </c>
      <c r="AI59" s="192" t="s">
        <v>2958</v>
      </c>
      <c r="AJ59" s="33" t="s">
        <v>509</v>
      </c>
      <c r="AK59" s="33" t="s">
        <v>478</v>
      </c>
      <c r="AL59" s="192"/>
      <c r="AM59" s="192" t="s">
        <v>2744</v>
      </c>
      <c r="AN59" s="33">
        <v>738</v>
      </c>
      <c r="AO59" s="33">
        <v>738</v>
      </c>
      <c r="AP59" s="192" t="s">
        <v>477</v>
      </c>
      <c r="AQ59" s="33" t="s">
        <v>477</v>
      </c>
      <c r="AS59" s="33">
        <f t="shared" si="7"/>
        <v>2</v>
      </c>
      <c r="AU59" s="33" t="s">
        <v>295</v>
      </c>
      <c r="AV59" s="33" t="s">
        <v>295</v>
      </c>
      <c r="AX59" s="192"/>
      <c r="AY59" s="192"/>
      <c r="AZ59" s="192" t="s">
        <v>2959</v>
      </c>
      <c r="BA59" s="192" t="s">
        <v>2964</v>
      </c>
      <c r="BB59" s="192" t="s">
        <v>2961</v>
      </c>
      <c r="BC59" s="192">
        <v>10.7</v>
      </c>
      <c r="BD59" s="192">
        <v>7.28</v>
      </c>
      <c r="BE59" s="192">
        <v>54.6</v>
      </c>
      <c r="BF59" s="192"/>
      <c r="BG59" s="33">
        <v>7.28</v>
      </c>
      <c r="BH59" s="33">
        <v>54.6</v>
      </c>
      <c r="BI59" s="33">
        <f t="shared" si="8"/>
        <v>1.7</v>
      </c>
      <c r="BJ59" s="192"/>
      <c r="BK59" s="192"/>
      <c r="BL59" s="192">
        <v>54.6</v>
      </c>
      <c r="BN59" s="33">
        <v>18.454227343850999</v>
      </c>
      <c r="BO59" s="33">
        <v>2.0677005427284101</v>
      </c>
      <c r="BP59" s="33">
        <v>4.1143851127274402</v>
      </c>
      <c r="BQ59" s="33">
        <v>0.67310251710094904</v>
      </c>
      <c r="BR59" s="33">
        <v>18.041378448520302</v>
      </c>
      <c r="BS59" s="33">
        <v>5.6770967235312</v>
      </c>
      <c r="BT59" s="192">
        <v>37.6</v>
      </c>
      <c r="BU59" s="192">
        <v>1.7</v>
      </c>
      <c r="BV59" s="192"/>
      <c r="BW59" s="192" t="s">
        <v>2744</v>
      </c>
      <c r="BX59" s="192"/>
      <c r="CA59" s="192"/>
      <c r="CB59" s="188" t="str">
        <f t="shared" si="4"/>
        <v>Y</v>
      </c>
      <c r="CC59" s="188" t="str">
        <f t="shared" si="5"/>
        <v>Y</v>
      </c>
      <c r="CD59" s="261"/>
      <c r="CE59" s="260"/>
    </row>
    <row r="60" spans="5:88" x14ac:dyDescent="0.3">
      <c r="E60" s="192" t="s">
        <v>2734</v>
      </c>
      <c r="F60" s="192" t="s">
        <v>2966</v>
      </c>
      <c r="G60" s="33">
        <v>1999</v>
      </c>
      <c r="H60" s="192" t="s">
        <v>2967</v>
      </c>
      <c r="I60" s="192" t="s">
        <v>2968</v>
      </c>
      <c r="J60" s="192"/>
      <c r="K60" s="33" t="s">
        <v>80</v>
      </c>
      <c r="L60" s="192" t="s">
        <v>89</v>
      </c>
      <c r="M60" s="33" t="s">
        <v>91</v>
      </c>
      <c r="N60" s="33" t="s">
        <v>92</v>
      </c>
      <c r="O60" s="33" t="s">
        <v>93</v>
      </c>
      <c r="P60" s="33" t="s">
        <v>132</v>
      </c>
      <c r="Q60" s="192" t="s">
        <v>133</v>
      </c>
      <c r="R60" s="192" t="s">
        <v>133</v>
      </c>
      <c r="S60" s="33" t="str">
        <f t="shared" si="0"/>
        <v>Sa.tr</v>
      </c>
      <c r="T60" s="84" t="s">
        <v>2969</v>
      </c>
      <c r="U60" s="192" t="s">
        <v>31</v>
      </c>
      <c r="V60" s="33" t="s">
        <v>31</v>
      </c>
      <c r="W60" s="33" t="s">
        <v>31</v>
      </c>
      <c r="X60" s="192" t="s">
        <v>2752</v>
      </c>
      <c r="Y60" s="33" t="s">
        <v>281</v>
      </c>
      <c r="Z60" s="192"/>
      <c r="AA60" s="192"/>
      <c r="AB60" s="192" t="s">
        <v>2742</v>
      </c>
      <c r="AC60" s="33" t="s">
        <v>239</v>
      </c>
      <c r="AD60" s="33">
        <v>96</v>
      </c>
      <c r="AE60" s="33" t="s">
        <v>240</v>
      </c>
      <c r="AF60" s="33" t="s">
        <v>2743</v>
      </c>
      <c r="AG60" s="192"/>
      <c r="AH60" s="192" t="s">
        <v>2744</v>
      </c>
      <c r="AI60" s="192" t="s">
        <v>2744</v>
      </c>
      <c r="AJ60" s="33" t="s">
        <v>509</v>
      </c>
      <c r="AK60" s="33" t="s">
        <v>478</v>
      </c>
      <c r="AL60" s="192"/>
      <c r="AM60" s="192" t="s">
        <v>2744</v>
      </c>
      <c r="AN60" s="33">
        <v>1033</v>
      </c>
      <c r="AO60" s="33">
        <v>1033</v>
      </c>
      <c r="AP60" s="192" t="s">
        <v>477</v>
      </c>
      <c r="AQ60" s="33" t="s">
        <v>477</v>
      </c>
      <c r="AS60" s="33">
        <f t="shared" si="7"/>
        <v>2</v>
      </c>
      <c r="AU60" s="33" t="s">
        <v>295</v>
      </c>
      <c r="AV60" s="33" t="s">
        <v>295</v>
      </c>
      <c r="AX60" s="192"/>
      <c r="AY60" s="192"/>
      <c r="AZ60" s="192" t="s">
        <v>2959</v>
      </c>
      <c r="BA60" s="192" t="s">
        <v>2746</v>
      </c>
      <c r="BB60" s="192" t="s">
        <v>2744</v>
      </c>
      <c r="BC60" s="192">
        <v>13.5</v>
      </c>
      <c r="BD60" s="192">
        <v>7.54</v>
      </c>
      <c r="BE60" s="192">
        <v>54.4</v>
      </c>
      <c r="BF60" s="192"/>
      <c r="BG60" s="33">
        <v>7.54</v>
      </c>
      <c r="BH60" s="33">
        <v>54.4</v>
      </c>
      <c r="BI60" s="33">
        <f t="shared" si="8"/>
        <v>1.9</v>
      </c>
      <c r="BJ60" s="192"/>
      <c r="BK60" s="192"/>
      <c r="BL60" s="192">
        <v>54.4</v>
      </c>
      <c r="BN60" s="33">
        <v>19.2404210526316</v>
      </c>
      <c r="BO60" s="33">
        <v>1.60336842105263</v>
      </c>
      <c r="BP60" s="33">
        <v>2.9776842105263199</v>
      </c>
      <c r="BQ60" s="33">
        <v>0.801684210526316</v>
      </c>
      <c r="BR60" s="33">
        <v>13.399578947368401</v>
      </c>
      <c r="BS60" s="33">
        <v>3.0922105263157902</v>
      </c>
      <c r="BT60" s="192">
        <v>37.4</v>
      </c>
      <c r="BU60" s="192">
        <v>1.9</v>
      </c>
      <c r="BV60" s="192"/>
      <c r="BW60" s="192" t="s">
        <v>2744</v>
      </c>
      <c r="BX60" s="192"/>
      <c r="CA60" s="192"/>
      <c r="CB60" s="188" t="str">
        <f t="shared" si="4"/>
        <v>Y</v>
      </c>
      <c r="CC60" s="188" t="str">
        <f t="shared" si="5"/>
        <v>Y</v>
      </c>
      <c r="CD60" s="84" t="s">
        <v>2764</v>
      </c>
      <c r="CE60" s="84"/>
      <c r="CH60" s="33" t="s">
        <v>2970</v>
      </c>
      <c r="CJ60" s="184"/>
    </row>
    <row r="61" spans="5:88" x14ac:dyDescent="0.3">
      <c r="E61" s="192" t="s">
        <v>2734</v>
      </c>
      <c r="F61" s="192" t="s">
        <v>2971</v>
      </c>
      <c r="G61" s="33">
        <v>1999</v>
      </c>
      <c r="H61" s="192" t="s">
        <v>2967</v>
      </c>
      <c r="I61" s="192" t="s">
        <v>2968</v>
      </c>
      <c r="J61" s="192"/>
      <c r="K61" s="33" t="s">
        <v>80</v>
      </c>
      <c r="L61" s="192" t="s">
        <v>89</v>
      </c>
      <c r="M61" s="33" t="s">
        <v>91</v>
      </c>
      <c r="N61" s="33" t="s">
        <v>92</v>
      </c>
      <c r="O61" s="33" t="s">
        <v>93</v>
      </c>
      <c r="P61" s="33" t="s">
        <v>132</v>
      </c>
      <c r="Q61" s="192" t="s">
        <v>133</v>
      </c>
      <c r="R61" s="192" t="s">
        <v>133</v>
      </c>
      <c r="S61" s="33" t="str">
        <f t="shared" si="0"/>
        <v>Sa.tr</v>
      </c>
      <c r="T61" s="84" t="s">
        <v>2969</v>
      </c>
      <c r="U61" s="192" t="s">
        <v>31</v>
      </c>
      <c r="V61" s="33" t="s">
        <v>31</v>
      </c>
      <c r="W61" s="33" t="s">
        <v>31</v>
      </c>
      <c r="X61" s="192" t="s">
        <v>2752</v>
      </c>
      <c r="Y61" s="33" t="s">
        <v>281</v>
      </c>
      <c r="Z61" s="192"/>
      <c r="AA61" s="192"/>
      <c r="AB61" s="192" t="s">
        <v>2742</v>
      </c>
      <c r="AC61" s="33" t="s">
        <v>239</v>
      </c>
      <c r="AD61" s="33">
        <v>96</v>
      </c>
      <c r="AE61" s="33" t="s">
        <v>240</v>
      </c>
      <c r="AF61" s="33" t="s">
        <v>2743</v>
      </c>
      <c r="AG61" s="192"/>
      <c r="AH61" s="192" t="s">
        <v>2744</v>
      </c>
      <c r="AI61" s="192" t="s">
        <v>2744</v>
      </c>
      <c r="AJ61" s="33" t="s">
        <v>509</v>
      </c>
      <c r="AK61" s="33" t="s">
        <v>478</v>
      </c>
      <c r="AL61" s="192"/>
      <c r="AM61" s="192" t="s">
        <v>2744</v>
      </c>
      <c r="AN61" s="33">
        <v>2267</v>
      </c>
      <c r="AO61" s="33">
        <v>2267</v>
      </c>
      <c r="AP61" s="192" t="s">
        <v>477</v>
      </c>
      <c r="AQ61" s="33" t="s">
        <v>477</v>
      </c>
      <c r="AS61" s="33">
        <f t="shared" si="7"/>
        <v>2</v>
      </c>
      <c r="AU61" s="33" t="s">
        <v>295</v>
      </c>
      <c r="AV61" s="33" t="s">
        <v>295</v>
      </c>
      <c r="AX61" s="192"/>
      <c r="AY61" s="192"/>
      <c r="AZ61" s="192" t="s">
        <v>2959</v>
      </c>
      <c r="BA61" s="192" t="s">
        <v>2746</v>
      </c>
      <c r="BB61" s="192" t="s">
        <v>2744</v>
      </c>
      <c r="BC61" s="192">
        <v>13.6</v>
      </c>
      <c r="BD61" s="192">
        <v>7.69</v>
      </c>
      <c r="BE61" s="192">
        <v>206.7</v>
      </c>
      <c r="BF61" s="192"/>
      <c r="BG61" s="33">
        <v>7.69</v>
      </c>
      <c r="BH61" s="33">
        <v>206.7</v>
      </c>
      <c r="BI61" s="33">
        <f t="shared" si="8"/>
        <v>1.9</v>
      </c>
      <c r="BJ61" s="192"/>
      <c r="BK61" s="192"/>
      <c r="BL61" s="192">
        <v>206.7</v>
      </c>
      <c r="BN61" s="248">
        <v>80.099999999999994</v>
      </c>
      <c r="BO61" s="248">
        <v>1.60336842105263</v>
      </c>
      <c r="BP61" s="248">
        <v>2.9776842105263199</v>
      </c>
      <c r="BQ61" s="248">
        <v>0.801684210526316</v>
      </c>
      <c r="BR61" s="248">
        <v>13.399578947368401</v>
      </c>
      <c r="BS61" s="248">
        <v>115.2</v>
      </c>
      <c r="BT61" s="192">
        <v>37.5</v>
      </c>
      <c r="BU61" s="192">
        <v>1.9</v>
      </c>
      <c r="BV61" s="192"/>
      <c r="BW61" s="192" t="s">
        <v>2744</v>
      </c>
      <c r="BX61" s="192"/>
      <c r="CA61" s="192"/>
      <c r="CB61" s="188" t="str">
        <f t="shared" si="4"/>
        <v>Y</v>
      </c>
      <c r="CC61" s="188" t="str">
        <f t="shared" si="5"/>
        <v>Y</v>
      </c>
      <c r="CD61" s="84" t="s">
        <v>2764</v>
      </c>
      <c r="CE61" s="84"/>
      <c r="CH61" s="33" t="s">
        <v>2970</v>
      </c>
      <c r="CJ61" s="184"/>
    </row>
    <row r="62" spans="5:88" x14ac:dyDescent="0.3">
      <c r="E62" s="192" t="s">
        <v>2734</v>
      </c>
      <c r="F62" s="192" t="s">
        <v>2972</v>
      </c>
      <c r="G62" s="33">
        <v>1999</v>
      </c>
      <c r="H62" s="192" t="s">
        <v>2967</v>
      </c>
      <c r="I62" s="192" t="s">
        <v>2968</v>
      </c>
      <c r="J62" s="192"/>
      <c r="K62" s="33" t="s">
        <v>80</v>
      </c>
      <c r="L62" s="192" t="s">
        <v>89</v>
      </c>
      <c r="M62" s="33" t="s">
        <v>91</v>
      </c>
      <c r="N62" s="33" t="s">
        <v>92</v>
      </c>
      <c r="O62" s="33" t="s">
        <v>93</v>
      </c>
      <c r="P62" s="33" t="s">
        <v>132</v>
      </c>
      <c r="Q62" s="192" t="s">
        <v>133</v>
      </c>
      <c r="R62" s="192" t="s">
        <v>133</v>
      </c>
      <c r="S62" s="33" t="str">
        <f t="shared" si="0"/>
        <v>Sa.tr</v>
      </c>
      <c r="T62" s="84" t="s">
        <v>2969</v>
      </c>
      <c r="U62" s="192" t="s">
        <v>31</v>
      </c>
      <c r="V62" s="33" t="s">
        <v>31</v>
      </c>
      <c r="W62" s="33" t="s">
        <v>31</v>
      </c>
      <c r="X62" s="192" t="s">
        <v>2752</v>
      </c>
      <c r="Y62" s="33" t="s">
        <v>281</v>
      </c>
      <c r="Z62" s="192"/>
      <c r="AA62" s="192"/>
      <c r="AB62" s="192" t="s">
        <v>2742</v>
      </c>
      <c r="AC62" s="33" t="s">
        <v>239</v>
      </c>
      <c r="AD62" s="33">
        <v>96</v>
      </c>
      <c r="AE62" s="33" t="s">
        <v>240</v>
      </c>
      <c r="AF62" s="33" t="s">
        <v>2743</v>
      </c>
      <c r="AG62" s="192"/>
      <c r="AH62" s="192" t="s">
        <v>2744</v>
      </c>
      <c r="AI62" s="192" t="s">
        <v>2744</v>
      </c>
      <c r="AJ62" s="33" t="s">
        <v>509</v>
      </c>
      <c r="AK62" s="33" t="s">
        <v>478</v>
      </c>
      <c r="AL62" s="192"/>
      <c r="AM62" s="192" t="s">
        <v>2744</v>
      </c>
      <c r="AN62" s="33">
        <v>871</v>
      </c>
      <c r="AO62" s="33">
        <v>871</v>
      </c>
      <c r="AP62" s="192" t="s">
        <v>477</v>
      </c>
      <c r="AQ62" s="33" t="s">
        <v>477</v>
      </c>
      <c r="AS62" s="33">
        <f t="shared" si="7"/>
        <v>2</v>
      </c>
      <c r="AU62" s="33" t="s">
        <v>295</v>
      </c>
      <c r="AV62" s="33" t="s">
        <v>295</v>
      </c>
      <c r="AX62" s="192"/>
      <c r="AY62" s="192"/>
      <c r="AZ62" s="192" t="s">
        <v>2959</v>
      </c>
      <c r="BA62" s="192" t="s">
        <v>2746</v>
      </c>
      <c r="BB62" s="192" t="s">
        <v>2744</v>
      </c>
      <c r="BC62" s="192">
        <v>12.6</v>
      </c>
      <c r="BD62" s="192">
        <v>7.67</v>
      </c>
      <c r="BE62" s="192">
        <v>51.9</v>
      </c>
      <c r="BF62" s="192"/>
      <c r="BG62" s="33">
        <v>7.67</v>
      </c>
      <c r="BH62" s="33">
        <v>51.9</v>
      </c>
      <c r="BI62" s="33">
        <f t="shared" si="8"/>
        <v>1.9</v>
      </c>
      <c r="BJ62" s="192"/>
      <c r="BK62" s="192"/>
      <c r="BL62" s="192">
        <v>51.9</v>
      </c>
      <c r="BN62" s="33">
        <v>18.356210526315799</v>
      </c>
      <c r="BO62" s="33">
        <v>1.52968421052632</v>
      </c>
      <c r="BP62" s="33">
        <v>2.8408421052631598</v>
      </c>
      <c r="BQ62" s="33">
        <v>0.76484210526315799</v>
      </c>
      <c r="BR62" s="33">
        <v>12.7837894736842</v>
      </c>
      <c r="BS62" s="33">
        <v>2.9501052631578899</v>
      </c>
      <c r="BT62" s="192">
        <v>35.200000000000003</v>
      </c>
      <c r="BU62" s="192">
        <v>1.9</v>
      </c>
      <c r="BV62" s="192"/>
      <c r="BW62" s="192" t="s">
        <v>2744</v>
      </c>
      <c r="BX62" s="192"/>
      <c r="CA62" s="192"/>
      <c r="CB62" s="188" t="str">
        <f t="shared" ref="CB62:CB89" si="9">IF(G62&lt;1980,"N",IF(AJ62="N","N",IF(BC62&lt;1,"N",IF(AF62="Chronic","N",IF(AQ62="Other","N",IF(BG62&lt;5.4,"N",IF(BG62&gt;8.5,"N",IF(BU62&gt;23,"N",IF(BL62&lt;8,"N",IF(BY62="JG est","N","Y"))))))))))</f>
        <v>Y</v>
      </c>
      <c r="CC62" s="188" t="str">
        <f t="shared" si="5"/>
        <v>Y</v>
      </c>
      <c r="CD62" s="84" t="s">
        <v>2764</v>
      </c>
      <c r="CE62" s="84"/>
      <c r="CH62" s="33" t="s">
        <v>2970</v>
      </c>
      <c r="CJ62" s="184"/>
    </row>
    <row r="63" spans="5:88" x14ac:dyDescent="0.3">
      <c r="E63" s="192" t="s">
        <v>2765</v>
      </c>
      <c r="F63" s="192" t="s">
        <v>2973</v>
      </c>
      <c r="G63" s="33">
        <v>1999</v>
      </c>
      <c r="H63" s="192" t="s">
        <v>2967</v>
      </c>
      <c r="I63" s="192" t="s">
        <v>2968</v>
      </c>
      <c r="J63" s="192"/>
      <c r="K63" s="33" t="s">
        <v>80</v>
      </c>
      <c r="L63" s="192" t="s">
        <v>89</v>
      </c>
      <c r="M63" s="33" t="s">
        <v>91</v>
      </c>
      <c r="N63" s="33" t="s">
        <v>92</v>
      </c>
      <c r="O63" s="33" t="s">
        <v>93</v>
      </c>
      <c r="P63" s="33" t="s">
        <v>132</v>
      </c>
      <c r="Q63" s="192" t="s">
        <v>133</v>
      </c>
      <c r="R63" s="192" t="s">
        <v>133</v>
      </c>
      <c r="S63" s="33" t="str">
        <f t="shared" si="0"/>
        <v>Sa.tr</v>
      </c>
      <c r="T63" s="84" t="s">
        <v>2969</v>
      </c>
      <c r="U63" s="192" t="s">
        <v>31</v>
      </c>
      <c r="V63" s="33" t="s">
        <v>31</v>
      </c>
      <c r="W63" s="33" t="s">
        <v>31</v>
      </c>
      <c r="X63" s="192" t="s">
        <v>2752</v>
      </c>
      <c r="Y63" s="33" t="s">
        <v>281</v>
      </c>
      <c r="Z63" s="192"/>
      <c r="AA63" s="192"/>
      <c r="AB63" s="192" t="s">
        <v>2742</v>
      </c>
      <c r="AC63" s="33" t="s">
        <v>239</v>
      </c>
      <c r="AD63" s="33">
        <v>96</v>
      </c>
      <c r="AE63" s="33" t="s">
        <v>240</v>
      </c>
      <c r="AF63" s="33" t="s">
        <v>2743</v>
      </c>
      <c r="AG63" s="192"/>
      <c r="AH63" s="192" t="s">
        <v>2744</v>
      </c>
      <c r="AI63" s="192" t="s">
        <v>2744</v>
      </c>
      <c r="AJ63" s="33" t="s">
        <v>509</v>
      </c>
      <c r="AK63" s="33" t="s">
        <v>478</v>
      </c>
      <c r="AL63" s="192"/>
      <c r="AM63" s="192" t="s">
        <v>2744</v>
      </c>
      <c r="AN63" s="33">
        <v>2660</v>
      </c>
      <c r="AO63" s="33">
        <v>2660</v>
      </c>
      <c r="AP63" s="192" t="s">
        <v>477</v>
      </c>
      <c r="AQ63" s="33" t="s">
        <v>477</v>
      </c>
      <c r="AS63" s="33">
        <f t="shared" si="7"/>
        <v>2</v>
      </c>
      <c r="AU63" s="33" t="s">
        <v>295</v>
      </c>
      <c r="AV63" s="33" t="s">
        <v>295</v>
      </c>
      <c r="AX63" s="192"/>
      <c r="AY63" s="192"/>
      <c r="AZ63" s="192" t="s">
        <v>2959</v>
      </c>
      <c r="BA63" s="192" t="s">
        <v>2746</v>
      </c>
      <c r="BB63" s="192" t="s">
        <v>2744</v>
      </c>
      <c r="BC63" s="192">
        <v>14.5</v>
      </c>
      <c r="BD63" s="192">
        <v>7.92</v>
      </c>
      <c r="BE63" s="192">
        <v>207.2</v>
      </c>
      <c r="BF63" s="192"/>
      <c r="BG63" s="33">
        <v>7.92</v>
      </c>
      <c r="BH63" s="33">
        <v>207.2</v>
      </c>
      <c r="BI63" s="33">
        <f t="shared" si="8"/>
        <v>1.75</v>
      </c>
      <c r="BJ63" s="192"/>
      <c r="BK63" s="192"/>
      <c r="BL63" s="192">
        <v>207.2</v>
      </c>
      <c r="BN63" s="33">
        <v>70</v>
      </c>
      <c r="BO63" s="33">
        <v>7.85</v>
      </c>
      <c r="BP63" s="33">
        <v>15.6</v>
      </c>
      <c r="BQ63" s="33">
        <v>2.5499999999999998</v>
      </c>
      <c r="BR63" s="33">
        <v>69.3</v>
      </c>
      <c r="BS63" s="33">
        <v>21.8</v>
      </c>
      <c r="BT63" s="192">
        <v>141.4</v>
      </c>
      <c r="BU63" s="192">
        <v>1.75</v>
      </c>
      <c r="BV63" s="192"/>
      <c r="BW63" s="192" t="s">
        <v>2744</v>
      </c>
      <c r="BX63" s="192"/>
      <c r="CA63" s="192"/>
      <c r="CB63" s="188" t="str">
        <f t="shared" si="9"/>
        <v>Y</v>
      </c>
      <c r="CC63" s="188" t="str">
        <f t="shared" si="5"/>
        <v>Y</v>
      </c>
      <c r="CD63" s="261"/>
      <c r="CE63" s="260"/>
    </row>
    <row r="64" spans="5:88" x14ac:dyDescent="0.3">
      <c r="E64" s="33" t="s">
        <v>2765</v>
      </c>
      <c r="F64" s="33" t="s">
        <v>2974</v>
      </c>
      <c r="G64" s="33">
        <v>1999</v>
      </c>
      <c r="H64" s="33" t="s">
        <v>2967</v>
      </c>
      <c r="I64" s="33" t="s">
        <v>2968</v>
      </c>
      <c r="K64" s="33" t="s">
        <v>80</v>
      </c>
      <c r="L64" s="192" t="s">
        <v>89</v>
      </c>
      <c r="M64" s="33" t="s">
        <v>91</v>
      </c>
      <c r="N64" s="33" t="s">
        <v>92</v>
      </c>
      <c r="O64" s="33" t="s">
        <v>93</v>
      </c>
      <c r="P64" s="33" t="s">
        <v>132</v>
      </c>
      <c r="Q64" s="33" t="s">
        <v>133</v>
      </c>
      <c r="R64" s="33" t="s">
        <v>133</v>
      </c>
      <c r="S64" s="33" t="str">
        <f t="shared" si="0"/>
        <v>Sa.tr</v>
      </c>
      <c r="T64" s="84" t="s">
        <v>2969</v>
      </c>
      <c r="U64" s="33" t="s">
        <v>31</v>
      </c>
      <c r="V64" s="33" t="s">
        <v>31</v>
      </c>
      <c r="W64" s="33" t="s">
        <v>31</v>
      </c>
      <c r="X64" s="33" t="s">
        <v>2752</v>
      </c>
      <c r="Y64" s="192" t="s">
        <v>281</v>
      </c>
      <c r="AB64" s="33" t="s">
        <v>2742</v>
      </c>
      <c r="AC64" s="33" t="s">
        <v>239</v>
      </c>
      <c r="AD64" s="192">
        <v>96</v>
      </c>
      <c r="AE64" s="33" t="s">
        <v>240</v>
      </c>
      <c r="AF64" s="33" t="s">
        <v>2743</v>
      </c>
      <c r="AH64" s="192" t="s">
        <v>2744</v>
      </c>
      <c r="AI64" s="192" t="s">
        <v>2744</v>
      </c>
      <c r="AJ64" s="33" t="s">
        <v>509</v>
      </c>
      <c r="AK64" s="33" t="s">
        <v>478</v>
      </c>
      <c r="AM64" s="192" t="s">
        <v>2744</v>
      </c>
      <c r="AN64" s="33">
        <v>392</v>
      </c>
      <c r="AO64" s="33">
        <v>392</v>
      </c>
      <c r="AP64" s="33" t="s">
        <v>477</v>
      </c>
      <c r="AQ64" s="33" t="s">
        <v>477</v>
      </c>
      <c r="AS64" s="33">
        <f t="shared" si="7"/>
        <v>2</v>
      </c>
      <c r="AU64" s="33" t="s">
        <v>295</v>
      </c>
      <c r="AV64" s="33" t="s">
        <v>295</v>
      </c>
      <c r="AZ64" s="33" t="s">
        <v>2959</v>
      </c>
      <c r="BA64" s="192" t="s">
        <v>2746</v>
      </c>
      <c r="BB64" s="33" t="s">
        <v>2744</v>
      </c>
      <c r="BC64" s="192">
        <v>12.5</v>
      </c>
      <c r="BD64" s="192">
        <v>7.87</v>
      </c>
      <c r="BE64" s="33">
        <v>51.8</v>
      </c>
      <c r="BG64" s="33">
        <v>7.87</v>
      </c>
      <c r="BH64" s="33">
        <v>51.8</v>
      </c>
      <c r="BI64" s="33">
        <f t="shared" si="8"/>
        <v>1.9</v>
      </c>
      <c r="BJ64" s="192"/>
      <c r="BK64" s="192"/>
      <c r="BL64" s="33">
        <v>51.8</v>
      </c>
      <c r="BN64" s="33">
        <v>18.3208421052632</v>
      </c>
      <c r="BO64" s="33">
        <v>1.5267368421052601</v>
      </c>
      <c r="BP64" s="33">
        <v>2.83536842105263</v>
      </c>
      <c r="BQ64" s="33">
        <v>0.76336842105263103</v>
      </c>
      <c r="BR64" s="33">
        <v>12.7591578947368</v>
      </c>
      <c r="BS64" s="33">
        <v>2.9444210526315802</v>
      </c>
      <c r="BT64" s="33">
        <v>35.5</v>
      </c>
      <c r="BU64" s="192">
        <v>1.9</v>
      </c>
      <c r="BV64" s="192"/>
      <c r="BW64" s="192" t="s">
        <v>2744</v>
      </c>
      <c r="BX64" s="192"/>
      <c r="CB64" s="188" t="str">
        <f t="shared" si="9"/>
        <v>Y</v>
      </c>
      <c r="CC64" s="188" t="str">
        <f t="shared" ref="CC64:CC89" si="10">CB64</f>
        <v>Y</v>
      </c>
      <c r="CD64" s="261"/>
      <c r="CE64" s="260"/>
    </row>
    <row r="65" spans="5:88" x14ac:dyDescent="0.3">
      <c r="E65" s="33" t="s">
        <v>2765</v>
      </c>
      <c r="F65" s="33" t="s">
        <v>2975</v>
      </c>
      <c r="G65" s="33">
        <v>1999</v>
      </c>
      <c r="H65" s="33" t="s">
        <v>2967</v>
      </c>
      <c r="I65" s="33" t="s">
        <v>2968</v>
      </c>
      <c r="K65" s="33" t="s">
        <v>80</v>
      </c>
      <c r="L65" s="192" t="s">
        <v>89</v>
      </c>
      <c r="M65" s="33" t="s">
        <v>91</v>
      </c>
      <c r="N65" s="33" t="s">
        <v>92</v>
      </c>
      <c r="O65" s="33" t="s">
        <v>93</v>
      </c>
      <c r="P65" s="33" t="s">
        <v>132</v>
      </c>
      <c r="Q65" s="33" t="s">
        <v>133</v>
      </c>
      <c r="R65" s="33" t="s">
        <v>133</v>
      </c>
      <c r="S65" s="33" t="str">
        <f t="shared" si="0"/>
        <v>Sa.tr</v>
      </c>
      <c r="T65" s="84" t="s">
        <v>2969</v>
      </c>
      <c r="U65" s="33" t="s">
        <v>31</v>
      </c>
      <c r="V65" s="33" t="s">
        <v>31</v>
      </c>
      <c r="W65" s="33" t="s">
        <v>31</v>
      </c>
      <c r="X65" s="33" t="s">
        <v>2752</v>
      </c>
      <c r="Y65" s="192" t="s">
        <v>281</v>
      </c>
      <c r="AB65" s="33" t="s">
        <v>2742</v>
      </c>
      <c r="AC65" s="33" t="s">
        <v>239</v>
      </c>
      <c r="AD65" s="33">
        <v>96</v>
      </c>
      <c r="AE65" s="33" t="s">
        <v>240</v>
      </c>
      <c r="AF65" s="33" t="s">
        <v>2743</v>
      </c>
      <c r="AH65" s="192" t="s">
        <v>2744</v>
      </c>
      <c r="AI65" s="192" t="s">
        <v>2744</v>
      </c>
      <c r="AJ65" s="33" t="s">
        <v>509</v>
      </c>
      <c r="AK65" s="33" t="s">
        <v>478</v>
      </c>
      <c r="AM65" s="192" t="s">
        <v>2744</v>
      </c>
      <c r="AN65" s="33">
        <v>690</v>
      </c>
      <c r="AO65" s="33">
        <v>690</v>
      </c>
      <c r="AP65" s="33" t="s">
        <v>477</v>
      </c>
      <c r="AQ65" s="33" t="s">
        <v>477</v>
      </c>
      <c r="AS65" s="33">
        <f t="shared" si="7"/>
        <v>2</v>
      </c>
      <c r="AU65" s="33" t="s">
        <v>295</v>
      </c>
      <c r="AV65" s="33" t="s">
        <v>295</v>
      </c>
      <c r="AZ65" s="33" t="s">
        <v>2959</v>
      </c>
      <c r="BA65" s="192" t="s">
        <v>2746</v>
      </c>
      <c r="BB65" s="33" t="s">
        <v>2744</v>
      </c>
      <c r="BC65" s="192">
        <v>13.6</v>
      </c>
      <c r="BD65" s="192">
        <v>8.41</v>
      </c>
      <c r="BE65" s="33">
        <v>54</v>
      </c>
      <c r="BG65" s="33">
        <v>8.41</v>
      </c>
      <c r="BH65" s="33">
        <v>54</v>
      </c>
      <c r="BI65" s="33">
        <f t="shared" si="8"/>
        <v>1.9</v>
      </c>
      <c r="BJ65" s="192"/>
      <c r="BK65" s="192"/>
      <c r="BL65" s="33">
        <v>54</v>
      </c>
      <c r="BN65" s="33">
        <v>19.098947368421101</v>
      </c>
      <c r="BO65" s="33">
        <v>1.5915789473684201</v>
      </c>
      <c r="BP65" s="33">
        <v>47.15</v>
      </c>
      <c r="BQ65" s="33">
        <v>0.79578947368421005</v>
      </c>
      <c r="BR65" s="33">
        <v>13.3010526315789</v>
      </c>
      <c r="BS65" s="33">
        <v>3.0694736842105299</v>
      </c>
      <c r="BT65" s="33">
        <v>139.6</v>
      </c>
      <c r="BU65" s="192">
        <v>1.9</v>
      </c>
      <c r="BV65" s="192"/>
      <c r="BW65" s="192" t="s">
        <v>2744</v>
      </c>
      <c r="BX65" s="192"/>
      <c r="CB65" s="188" t="str">
        <f t="shared" si="9"/>
        <v>Y</v>
      </c>
      <c r="CC65" s="188" t="str">
        <f t="shared" si="10"/>
        <v>Y</v>
      </c>
      <c r="CD65" s="261"/>
      <c r="CE65" s="260"/>
    </row>
    <row r="66" spans="5:88" x14ac:dyDescent="0.3">
      <c r="E66" s="33" t="s">
        <v>2765</v>
      </c>
      <c r="F66" s="33" t="s">
        <v>2976</v>
      </c>
      <c r="G66" s="33">
        <v>2000</v>
      </c>
      <c r="H66" s="33" t="s">
        <v>2955</v>
      </c>
      <c r="I66" s="33" t="s">
        <v>2956</v>
      </c>
      <c r="K66" s="33" t="s">
        <v>80</v>
      </c>
      <c r="L66" s="192" t="s">
        <v>89</v>
      </c>
      <c r="M66" s="33" t="s">
        <v>91</v>
      </c>
      <c r="N66" s="33" t="s">
        <v>92</v>
      </c>
      <c r="O66" s="33" t="s">
        <v>93</v>
      </c>
      <c r="P66" s="33" t="s">
        <v>132</v>
      </c>
      <c r="Q66" s="33" t="s">
        <v>133</v>
      </c>
      <c r="R66" s="33" t="s">
        <v>133</v>
      </c>
      <c r="S66" s="33" t="str">
        <f t="shared" ref="S66:S129" si="11">_xlfn.CONCAT(LEFT(Q66,2),".",MID(Q66,FIND(" ",Q66)+1,2))</f>
        <v>Sa.tr</v>
      </c>
      <c r="T66" s="84" t="s">
        <v>2969</v>
      </c>
      <c r="U66" s="33" t="s">
        <v>31</v>
      </c>
      <c r="V66" s="33" t="s">
        <v>31</v>
      </c>
      <c r="W66" s="33" t="s">
        <v>31</v>
      </c>
      <c r="X66" s="33" t="s">
        <v>2752</v>
      </c>
      <c r="Y66" s="192" t="s">
        <v>281</v>
      </c>
      <c r="AB66" s="33" t="s">
        <v>2742</v>
      </c>
      <c r="AC66" s="33" t="s">
        <v>239</v>
      </c>
      <c r="AD66" s="192">
        <v>96</v>
      </c>
      <c r="AE66" s="33" t="s">
        <v>240</v>
      </c>
      <c r="AF66" s="33" t="s">
        <v>2743</v>
      </c>
      <c r="AH66" s="192" t="s">
        <v>2787</v>
      </c>
      <c r="AI66" s="192" t="s">
        <v>2958</v>
      </c>
      <c r="AJ66" s="33" t="s">
        <v>509</v>
      </c>
      <c r="AK66" s="33" t="s">
        <v>478</v>
      </c>
      <c r="AM66" s="192" t="s">
        <v>2744</v>
      </c>
      <c r="AN66" s="33">
        <v>476</v>
      </c>
      <c r="AO66" s="33">
        <v>476</v>
      </c>
      <c r="AP66" s="33" t="s">
        <v>477</v>
      </c>
      <c r="AQ66" s="33" t="s">
        <v>477</v>
      </c>
      <c r="AS66" s="33">
        <f t="shared" si="7"/>
        <v>2</v>
      </c>
      <c r="AU66" s="33" t="s">
        <v>295</v>
      </c>
      <c r="AV66" s="33" t="s">
        <v>295</v>
      </c>
      <c r="AZ66" s="33" t="s">
        <v>2959</v>
      </c>
      <c r="BA66" s="192" t="s">
        <v>2960</v>
      </c>
      <c r="BB66" s="33" t="s">
        <v>2961</v>
      </c>
      <c r="BC66" s="192">
        <v>11.7</v>
      </c>
      <c r="BD66" s="192">
        <v>7.29</v>
      </c>
      <c r="BE66" s="33">
        <v>42.3</v>
      </c>
      <c r="BG66" s="33">
        <v>7.29</v>
      </c>
      <c r="BH66" s="33">
        <v>42.3</v>
      </c>
      <c r="BJ66" s="192"/>
      <c r="BK66" s="192"/>
      <c r="BL66" s="33">
        <v>42.3</v>
      </c>
      <c r="BN66" s="33">
        <v>14.296956348807701</v>
      </c>
      <c r="BO66" s="33">
        <v>1.60189987101486</v>
      </c>
      <c r="BP66" s="33">
        <v>3.1875181367833498</v>
      </c>
      <c r="BQ66" s="33">
        <v>0.52146953247930705</v>
      </c>
      <c r="BR66" s="33">
        <v>23.080281932129399</v>
      </c>
      <c r="BS66" s="33">
        <v>7.2626929981514401</v>
      </c>
      <c r="BT66" s="33">
        <v>15.6</v>
      </c>
      <c r="BU66" s="192"/>
      <c r="BV66" s="192"/>
      <c r="BW66" s="192" t="s">
        <v>2744</v>
      </c>
      <c r="BX66" s="192"/>
      <c r="BY66" s="33" t="s">
        <v>2747</v>
      </c>
      <c r="CB66" s="188" t="str">
        <f t="shared" si="9"/>
        <v>N</v>
      </c>
      <c r="CC66" s="188" t="str">
        <f t="shared" si="10"/>
        <v>N</v>
      </c>
      <c r="CD66" s="261"/>
      <c r="CE66" s="260"/>
    </row>
    <row r="67" spans="5:88" x14ac:dyDescent="0.3">
      <c r="E67" s="33" t="s">
        <v>2765</v>
      </c>
      <c r="F67" s="33" t="s">
        <v>2977</v>
      </c>
      <c r="G67" s="33">
        <v>2000</v>
      </c>
      <c r="H67" s="33" t="s">
        <v>2955</v>
      </c>
      <c r="I67" s="33" t="s">
        <v>2956</v>
      </c>
      <c r="K67" s="33" t="s">
        <v>80</v>
      </c>
      <c r="L67" s="192" t="s">
        <v>89</v>
      </c>
      <c r="M67" s="33" t="s">
        <v>91</v>
      </c>
      <c r="N67" s="33" t="s">
        <v>92</v>
      </c>
      <c r="O67" s="33" t="s">
        <v>93</v>
      </c>
      <c r="P67" s="33" t="s">
        <v>132</v>
      </c>
      <c r="Q67" s="33" t="s">
        <v>133</v>
      </c>
      <c r="R67" s="33" t="s">
        <v>133</v>
      </c>
      <c r="S67" s="33" t="str">
        <f t="shared" si="11"/>
        <v>Sa.tr</v>
      </c>
      <c r="T67" s="84" t="s">
        <v>2969</v>
      </c>
      <c r="U67" s="33" t="s">
        <v>31</v>
      </c>
      <c r="V67" s="33" t="s">
        <v>31</v>
      </c>
      <c r="W67" s="33" t="s">
        <v>31</v>
      </c>
      <c r="X67" s="33" t="s">
        <v>2752</v>
      </c>
      <c r="Y67" s="192" t="s">
        <v>281</v>
      </c>
      <c r="AB67" s="33" t="s">
        <v>2742</v>
      </c>
      <c r="AC67" s="33" t="s">
        <v>239</v>
      </c>
      <c r="AD67" s="33">
        <v>96</v>
      </c>
      <c r="AE67" s="33" t="s">
        <v>240</v>
      </c>
      <c r="AF67" s="33" t="s">
        <v>2743</v>
      </c>
      <c r="AH67" s="192" t="s">
        <v>2787</v>
      </c>
      <c r="AI67" s="192" t="s">
        <v>2958</v>
      </c>
      <c r="AJ67" s="33" t="s">
        <v>509</v>
      </c>
      <c r="AK67" s="33" t="s">
        <v>478</v>
      </c>
      <c r="AM67" s="192" t="s">
        <v>2744</v>
      </c>
      <c r="AN67" s="33">
        <v>603</v>
      </c>
      <c r="AO67" s="33">
        <v>603</v>
      </c>
      <c r="AP67" s="33" t="s">
        <v>477</v>
      </c>
      <c r="AQ67" s="33" t="s">
        <v>477</v>
      </c>
      <c r="AS67" s="33">
        <f t="shared" si="7"/>
        <v>2</v>
      </c>
      <c r="AU67" s="33" t="s">
        <v>295</v>
      </c>
      <c r="AV67" s="33" t="s">
        <v>295</v>
      </c>
      <c r="AZ67" s="33" t="s">
        <v>2959</v>
      </c>
      <c r="BA67" s="192" t="s">
        <v>2964</v>
      </c>
      <c r="BB67" s="33" t="s">
        <v>2961</v>
      </c>
      <c r="BC67" s="192">
        <v>10.7</v>
      </c>
      <c r="BD67" s="192">
        <v>7.28</v>
      </c>
      <c r="BE67" s="33">
        <v>54.6</v>
      </c>
      <c r="BG67" s="33">
        <v>7.28</v>
      </c>
      <c r="BH67" s="33">
        <v>54.6</v>
      </c>
      <c r="BI67" s="33">
        <f>IF(ISBLANK(BF67)=FALSE,BF67,BU67)</f>
        <v>1.7</v>
      </c>
      <c r="BJ67" s="192"/>
      <c r="BK67" s="192"/>
      <c r="BL67" s="33">
        <v>54.6</v>
      </c>
      <c r="BN67" s="33">
        <v>19.20342205323194</v>
      </c>
      <c r="BO67" s="33">
        <v>1.6608365019011408</v>
      </c>
      <c r="BP67" s="33">
        <v>4.2558935361216728</v>
      </c>
      <c r="BQ67" s="33">
        <v>0.75775665399239545</v>
      </c>
      <c r="BR67" s="33">
        <v>12.04106463878327</v>
      </c>
      <c r="BS67" s="33">
        <v>4.0482889733840306</v>
      </c>
      <c r="BT67" s="192">
        <v>37.6</v>
      </c>
      <c r="BU67" s="192">
        <v>1.7</v>
      </c>
      <c r="BV67" s="192"/>
      <c r="BW67" s="192" t="s">
        <v>2744</v>
      </c>
      <c r="BX67" s="192"/>
      <c r="CB67" s="188" t="str">
        <f t="shared" si="9"/>
        <v>Y</v>
      </c>
      <c r="CC67" s="188" t="str">
        <f t="shared" si="10"/>
        <v>Y</v>
      </c>
      <c r="CD67" s="261"/>
      <c r="CE67" s="260"/>
    </row>
    <row r="68" spans="5:88" x14ac:dyDescent="0.3">
      <c r="E68" s="33" t="s">
        <v>2765</v>
      </c>
      <c r="F68" s="33" t="s">
        <v>2978</v>
      </c>
      <c r="G68" s="33">
        <v>2000</v>
      </c>
      <c r="H68" s="33" t="s">
        <v>2955</v>
      </c>
      <c r="I68" s="33" t="s">
        <v>2956</v>
      </c>
      <c r="K68" s="33" t="s">
        <v>80</v>
      </c>
      <c r="L68" s="192" t="s">
        <v>89</v>
      </c>
      <c r="M68" s="192" t="s">
        <v>91</v>
      </c>
      <c r="N68" s="33" t="s">
        <v>92</v>
      </c>
      <c r="O68" s="33" t="s">
        <v>93</v>
      </c>
      <c r="P68" s="33" t="s">
        <v>132</v>
      </c>
      <c r="Q68" s="33" t="s">
        <v>133</v>
      </c>
      <c r="R68" s="33" t="s">
        <v>133</v>
      </c>
      <c r="S68" s="33" t="str">
        <f t="shared" si="11"/>
        <v>Sa.tr</v>
      </c>
      <c r="T68" s="184" t="s">
        <v>2969</v>
      </c>
      <c r="U68" s="192" t="s">
        <v>31</v>
      </c>
      <c r="V68" s="33" t="s">
        <v>31</v>
      </c>
      <c r="W68" s="33" t="s">
        <v>31</v>
      </c>
      <c r="X68" s="33" t="s">
        <v>2752</v>
      </c>
      <c r="Y68" s="33" t="s">
        <v>281</v>
      </c>
      <c r="AB68" s="33" t="s">
        <v>2742</v>
      </c>
      <c r="AC68" s="33" t="s">
        <v>239</v>
      </c>
      <c r="AD68" s="33">
        <v>96</v>
      </c>
      <c r="AE68" s="33" t="s">
        <v>240</v>
      </c>
      <c r="AF68" s="33" t="s">
        <v>2743</v>
      </c>
      <c r="AH68" s="33" t="s">
        <v>2787</v>
      </c>
      <c r="AI68" s="33" t="s">
        <v>2958</v>
      </c>
      <c r="AJ68" s="33" t="s">
        <v>509</v>
      </c>
      <c r="AK68" s="33" t="s">
        <v>478</v>
      </c>
      <c r="AM68" s="33" t="s">
        <v>2744</v>
      </c>
      <c r="AN68" s="33">
        <v>2161</v>
      </c>
      <c r="AO68" s="33">
        <v>2161</v>
      </c>
      <c r="AP68" s="33" t="s">
        <v>477</v>
      </c>
      <c r="AQ68" s="33" t="s">
        <v>477</v>
      </c>
      <c r="AS68" s="33">
        <f t="shared" si="7"/>
        <v>2</v>
      </c>
      <c r="AU68" s="33" t="s">
        <v>295</v>
      </c>
      <c r="AV68" s="33" t="s">
        <v>295</v>
      </c>
      <c r="AZ68" s="33" t="s">
        <v>2959</v>
      </c>
      <c r="BA68" s="33" t="s">
        <v>2960</v>
      </c>
      <c r="BB68" s="33" t="s">
        <v>2961</v>
      </c>
      <c r="BC68" s="33">
        <v>8.3000000000000007</v>
      </c>
      <c r="BD68" s="33">
        <v>7.44</v>
      </c>
      <c r="BE68" s="33">
        <v>81.3</v>
      </c>
      <c r="BG68" s="33">
        <v>7.44</v>
      </c>
      <c r="BH68" s="33">
        <v>81.3</v>
      </c>
      <c r="BL68" s="33">
        <v>81.3</v>
      </c>
      <c r="BN68" s="33">
        <v>27.478547308701327</v>
      </c>
      <c r="BO68" s="33">
        <v>3.0788288301065747</v>
      </c>
      <c r="BP68" s="33">
        <v>6.1263646458743812</v>
      </c>
      <c r="BQ68" s="33">
        <v>1.0022570446942709</v>
      </c>
      <c r="BR68" s="33">
        <v>44.359974493667146</v>
      </c>
      <c r="BS68" s="33">
        <v>13.958792925525108</v>
      </c>
      <c r="BT68" s="33">
        <v>13.8</v>
      </c>
      <c r="BW68" s="33" t="s">
        <v>2744</v>
      </c>
      <c r="BY68" s="33" t="s">
        <v>2747</v>
      </c>
      <c r="CB68" s="188" t="str">
        <f t="shared" si="9"/>
        <v>N</v>
      </c>
      <c r="CC68" s="188" t="str">
        <f t="shared" si="10"/>
        <v>N</v>
      </c>
      <c r="CD68" s="187"/>
      <c r="CE68" s="249"/>
    </row>
    <row r="69" spans="5:88" x14ac:dyDescent="0.3">
      <c r="E69" s="33" t="s">
        <v>2765</v>
      </c>
      <c r="F69" s="33" t="s">
        <v>2979</v>
      </c>
      <c r="G69" s="33">
        <v>2000</v>
      </c>
      <c r="H69" s="33" t="s">
        <v>2955</v>
      </c>
      <c r="I69" s="33" t="s">
        <v>2956</v>
      </c>
      <c r="K69" s="33" t="s">
        <v>80</v>
      </c>
      <c r="L69" s="192" t="s">
        <v>89</v>
      </c>
      <c r="M69" s="192" t="s">
        <v>91</v>
      </c>
      <c r="N69" s="33" t="s">
        <v>92</v>
      </c>
      <c r="O69" s="33" t="s">
        <v>93</v>
      </c>
      <c r="P69" s="33" t="s">
        <v>132</v>
      </c>
      <c r="Q69" s="33" t="s">
        <v>133</v>
      </c>
      <c r="R69" s="33" t="s">
        <v>133</v>
      </c>
      <c r="S69" s="33" t="str">
        <f t="shared" si="11"/>
        <v>Sa.tr</v>
      </c>
      <c r="T69" s="184" t="s">
        <v>2969</v>
      </c>
      <c r="U69" s="192" t="s">
        <v>31</v>
      </c>
      <c r="V69" s="33" t="s">
        <v>31</v>
      </c>
      <c r="W69" s="33" t="s">
        <v>31</v>
      </c>
      <c r="X69" s="33" t="s">
        <v>2752</v>
      </c>
      <c r="Y69" s="33" t="s">
        <v>281</v>
      </c>
      <c r="AB69" s="33" t="s">
        <v>2742</v>
      </c>
      <c r="AC69" s="33" t="s">
        <v>239</v>
      </c>
      <c r="AD69" s="33">
        <v>96</v>
      </c>
      <c r="AE69" s="33" t="s">
        <v>240</v>
      </c>
      <c r="AF69" s="33" t="s">
        <v>2743</v>
      </c>
      <c r="AH69" s="33" t="s">
        <v>2787</v>
      </c>
      <c r="AI69" s="33" t="s">
        <v>2958</v>
      </c>
      <c r="AJ69" s="33" t="s">
        <v>509</v>
      </c>
      <c r="AK69" s="33" t="s">
        <v>478</v>
      </c>
      <c r="AM69" s="33" t="s">
        <v>2744</v>
      </c>
      <c r="AN69" s="33">
        <v>484</v>
      </c>
      <c r="AO69" s="33">
        <v>484</v>
      </c>
      <c r="AP69" s="33" t="s">
        <v>477</v>
      </c>
      <c r="AQ69" s="33" t="s">
        <v>477</v>
      </c>
      <c r="AS69" s="33">
        <f t="shared" si="7"/>
        <v>2</v>
      </c>
      <c r="AU69" s="33" t="s">
        <v>295</v>
      </c>
      <c r="AV69" s="33" t="s">
        <v>295</v>
      </c>
      <c r="AZ69" s="33" t="s">
        <v>2959</v>
      </c>
      <c r="BA69" s="33" t="s">
        <v>2964</v>
      </c>
      <c r="BB69" s="33" t="s">
        <v>2961</v>
      </c>
      <c r="BC69" s="33">
        <v>12</v>
      </c>
      <c r="BD69" s="33">
        <v>7.76</v>
      </c>
      <c r="BE69" s="33">
        <v>52.6</v>
      </c>
      <c r="BG69" s="33">
        <v>7.76</v>
      </c>
      <c r="BH69" s="33">
        <v>52.6</v>
      </c>
      <c r="BI69" s="33">
        <f t="shared" ref="BI69:BI74" si="12">IF(ISBLANK(BF69)=FALSE,BF69,BU69)</f>
        <v>1.7</v>
      </c>
      <c r="BL69" s="33">
        <v>52.6</v>
      </c>
      <c r="BN69" s="33">
        <v>18.5</v>
      </c>
      <c r="BO69" s="33">
        <v>1.6</v>
      </c>
      <c r="BP69" s="33">
        <v>4.0999999999999996</v>
      </c>
      <c r="BQ69" s="33">
        <v>0.73</v>
      </c>
      <c r="BR69" s="33">
        <v>11.6</v>
      </c>
      <c r="BS69" s="33">
        <v>3.9</v>
      </c>
      <c r="BT69" s="33">
        <v>35</v>
      </c>
      <c r="BU69" s="33">
        <v>1.7</v>
      </c>
      <c r="BW69" s="33" t="s">
        <v>2744</v>
      </c>
      <c r="CB69" s="188" t="str">
        <f t="shared" si="9"/>
        <v>Y</v>
      </c>
      <c r="CC69" s="188" t="str">
        <f t="shared" si="10"/>
        <v>Y</v>
      </c>
      <c r="CD69" s="187"/>
      <c r="CE69" s="249"/>
    </row>
    <row r="70" spans="5:88" x14ac:dyDescent="0.3">
      <c r="E70" s="33" t="s">
        <v>2753</v>
      </c>
      <c r="G70" s="33">
        <v>2002</v>
      </c>
      <c r="H70" s="184" t="s">
        <v>2955</v>
      </c>
      <c r="I70" s="307" t="s">
        <v>2980</v>
      </c>
      <c r="J70" s="184"/>
      <c r="K70" s="33" t="s">
        <v>80</v>
      </c>
      <c r="L70" s="192" t="s">
        <v>89</v>
      </c>
      <c r="M70" s="192" t="s">
        <v>91</v>
      </c>
      <c r="N70" s="33" t="s">
        <v>92</v>
      </c>
      <c r="O70" s="33" t="s">
        <v>93</v>
      </c>
      <c r="P70" s="33" t="s">
        <v>132</v>
      </c>
      <c r="Q70" s="209" t="s">
        <v>133</v>
      </c>
      <c r="R70" s="209" t="s">
        <v>133</v>
      </c>
      <c r="S70" s="33" t="str">
        <f t="shared" si="11"/>
        <v>Sa.tr</v>
      </c>
      <c r="T70" s="184" t="s">
        <v>2969</v>
      </c>
      <c r="U70" s="84" t="s">
        <v>31</v>
      </c>
      <c r="V70" s="33" t="s">
        <v>31</v>
      </c>
      <c r="W70" s="33" t="s">
        <v>31</v>
      </c>
      <c r="X70" s="184" t="s">
        <v>2981</v>
      </c>
      <c r="Y70" s="33" t="s">
        <v>281</v>
      </c>
      <c r="Z70" s="184"/>
      <c r="AA70" s="184"/>
      <c r="AB70" s="184" t="s">
        <v>2742</v>
      </c>
      <c r="AC70" s="33" t="s">
        <v>239</v>
      </c>
      <c r="AD70" s="33">
        <v>96</v>
      </c>
      <c r="AE70" s="33" t="s">
        <v>240</v>
      </c>
      <c r="AF70" s="184" t="s">
        <v>2743</v>
      </c>
      <c r="AG70" s="184"/>
      <c r="AH70" s="184" t="s">
        <v>2787</v>
      </c>
      <c r="AI70" s="184" t="s">
        <v>2982</v>
      </c>
      <c r="AJ70" s="33" t="s">
        <v>509</v>
      </c>
      <c r="AK70" s="32" t="s">
        <v>2983</v>
      </c>
      <c r="AL70" s="32"/>
      <c r="AM70" s="303">
        <v>382</v>
      </c>
      <c r="AN70" s="189">
        <v>382</v>
      </c>
      <c r="AO70" s="189">
        <v>382</v>
      </c>
      <c r="AP70" s="184" t="s">
        <v>508</v>
      </c>
      <c r="AQ70" s="33" t="s">
        <v>477</v>
      </c>
      <c r="AS70" s="33">
        <f t="shared" si="7"/>
        <v>2</v>
      </c>
      <c r="AU70" s="33" t="s">
        <v>295</v>
      </c>
      <c r="AV70" s="33" t="s">
        <v>295</v>
      </c>
      <c r="AX70" s="184"/>
      <c r="AY70" s="184"/>
      <c r="AZ70" s="184" t="s">
        <v>2984</v>
      </c>
      <c r="BA70" s="307" t="s">
        <v>2985</v>
      </c>
      <c r="BB70" s="307"/>
      <c r="BC70" s="303">
        <v>12.4</v>
      </c>
      <c r="BD70" s="303">
        <v>7</v>
      </c>
      <c r="BE70" s="303">
        <v>45.3</v>
      </c>
      <c r="BF70" s="303"/>
      <c r="BG70" s="33">
        <v>7</v>
      </c>
      <c r="BH70" s="33">
        <v>45.3</v>
      </c>
      <c r="BI70" s="33">
        <f t="shared" si="12"/>
        <v>1.9</v>
      </c>
      <c r="BJ70" s="303">
        <v>84.4</v>
      </c>
      <c r="BK70" s="307" t="s">
        <v>2986</v>
      </c>
      <c r="BL70" s="303">
        <v>45.3</v>
      </c>
      <c r="BM70" s="303"/>
      <c r="BN70" s="303"/>
      <c r="BO70" s="303"/>
      <c r="BP70" s="303"/>
      <c r="BQ70" s="303"/>
      <c r="BR70" s="303"/>
      <c r="BS70" s="303"/>
      <c r="BT70" s="303">
        <v>32.4</v>
      </c>
      <c r="BU70" s="303">
        <v>1.9</v>
      </c>
      <c r="BV70" s="32" t="s">
        <v>2750</v>
      </c>
      <c r="BW70" s="32"/>
      <c r="BX70" s="184" t="s">
        <v>2987</v>
      </c>
      <c r="BY70" s="184"/>
      <c r="BZ70" s="184"/>
      <c r="CA70" s="32"/>
      <c r="CB70" s="188" t="str">
        <f t="shared" si="9"/>
        <v>Y</v>
      </c>
      <c r="CC70" s="188" t="str">
        <f t="shared" si="10"/>
        <v>Y</v>
      </c>
      <c r="CD70" s="184" t="s">
        <v>2764</v>
      </c>
      <c r="CE70" s="250"/>
      <c r="CH70" s="33" t="s">
        <v>2970</v>
      </c>
      <c r="CJ70" s="184"/>
    </row>
    <row r="71" spans="5:88" x14ac:dyDescent="0.3">
      <c r="E71" s="33" t="s">
        <v>2753</v>
      </c>
      <c r="G71" s="33">
        <v>2002</v>
      </c>
      <c r="H71" s="184" t="s">
        <v>2955</v>
      </c>
      <c r="I71" s="307" t="s">
        <v>2980</v>
      </c>
      <c r="J71" s="184"/>
      <c r="K71" s="33" t="s">
        <v>80</v>
      </c>
      <c r="L71" s="192" t="s">
        <v>89</v>
      </c>
      <c r="M71" s="192" t="s">
        <v>91</v>
      </c>
      <c r="N71" s="33" t="s">
        <v>92</v>
      </c>
      <c r="O71" s="33" t="s">
        <v>93</v>
      </c>
      <c r="P71" s="33" t="s">
        <v>132</v>
      </c>
      <c r="Q71" s="209" t="s">
        <v>133</v>
      </c>
      <c r="R71" s="209" t="s">
        <v>133</v>
      </c>
      <c r="S71" s="33" t="str">
        <f t="shared" si="11"/>
        <v>Sa.tr</v>
      </c>
      <c r="T71" s="184" t="s">
        <v>2969</v>
      </c>
      <c r="U71" s="84" t="s">
        <v>31</v>
      </c>
      <c r="V71" s="33" t="s">
        <v>31</v>
      </c>
      <c r="W71" s="33" t="s">
        <v>31</v>
      </c>
      <c r="X71" s="184" t="s">
        <v>2981</v>
      </c>
      <c r="Y71" s="33" t="s">
        <v>281</v>
      </c>
      <c r="Z71" s="184"/>
      <c r="AA71" s="184"/>
      <c r="AB71" s="184" t="s">
        <v>2742</v>
      </c>
      <c r="AC71" s="33" t="s">
        <v>239</v>
      </c>
      <c r="AD71" s="33">
        <v>96</v>
      </c>
      <c r="AE71" s="33" t="s">
        <v>240</v>
      </c>
      <c r="AF71" s="184" t="s">
        <v>2743</v>
      </c>
      <c r="AG71" s="184"/>
      <c r="AH71" s="184" t="s">
        <v>2787</v>
      </c>
      <c r="AI71" s="184" t="s">
        <v>2982</v>
      </c>
      <c r="AJ71" s="33" t="s">
        <v>509</v>
      </c>
      <c r="AK71" s="32" t="s">
        <v>2983</v>
      </c>
      <c r="AL71" s="32"/>
      <c r="AM71" s="303">
        <v>508</v>
      </c>
      <c r="AN71" s="189">
        <v>508</v>
      </c>
      <c r="AO71" s="189">
        <v>508</v>
      </c>
      <c r="AP71" s="184" t="s">
        <v>508</v>
      </c>
      <c r="AQ71" s="33" t="s">
        <v>477</v>
      </c>
      <c r="AS71" s="33">
        <f t="shared" si="7"/>
        <v>2</v>
      </c>
      <c r="AU71" s="33" t="s">
        <v>295</v>
      </c>
      <c r="AV71" s="33" t="s">
        <v>295</v>
      </c>
      <c r="AX71" s="184"/>
      <c r="AY71" s="184"/>
      <c r="AZ71" s="184" t="s">
        <v>2984</v>
      </c>
      <c r="BA71" s="307" t="s">
        <v>2985</v>
      </c>
      <c r="BB71" s="307"/>
      <c r="BC71" s="303">
        <v>12.1</v>
      </c>
      <c r="BD71" s="303">
        <v>7.12</v>
      </c>
      <c r="BE71" s="303">
        <v>49.5</v>
      </c>
      <c r="BF71" s="303"/>
      <c r="BG71" s="33">
        <v>7.12</v>
      </c>
      <c r="BH71" s="33">
        <v>49.5</v>
      </c>
      <c r="BI71" s="33">
        <f t="shared" si="12"/>
        <v>1.9</v>
      </c>
      <c r="BJ71" s="303">
        <v>88.9</v>
      </c>
      <c r="BK71" s="307" t="s">
        <v>2986</v>
      </c>
      <c r="BL71" s="303">
        <v>49.5</v>
      </c>
      <c r="BM71" s="303"/>
      <c r="BN71" s="303"/>
      <c r="BO71" s="303"/>
      <c r="BP71" s="303"/>
      <c r="BQ71" s="303"/>
      <c r="BR71" s="303"/>
      <c r="BS71" s="303"/>
      <c r="BT71" s="303">
        <v>35</v>
      </c>
      <c r="BU71" s="303">
        <v>1.9</v>
      </c>
      <c r="BV71" s="32" t="s">
        <v>2750</v>
      </c>
      <c r="BW71" s="32"/>
      <c r="BX71" s="184" t="s">
        <v>2987</v>
      </c>
      <c r="BY71" s="184"/>
      <c r="BZ71" s="184"/>
      <c r="CA71" s="32"/>
      <c r="CB71" s="188" t="str">
        <f t="shared" si="9"/>
        <v>Y</v>
      </c>
      <c r="CC71" s="188" t="str">
        <f t="shared" si="10"/>
        <v>Y</v>
      </c>
      <c r="CD71" s="184" t="s">
        <v>2764</v>
      </c>
      <c r="CE71" s="250"/>
      <c r="CH71" s="33" t="s">
        <v>2970</v>
      </c>
      <c r="CJ71" s="184"/>
    </row>
    <row r="72" spans="5:88" x14ac:dyDescent="0.3">
      <c r="E72" s="33" t="s">
        <v>2753</v>
      </c>
      <c r="G72" s="33">
        <v>2003</v>
      </c>
      <c r="H72" s="84" t="s">
        <v>2955</v>
      </c>
      <c r="I72" s="311" t="s">
        <v>2980</v>
      </c>
      <c r="J72" s="84"/>
      <c r="K72" s="33" t="s">
        <v>80</v>
      </c>
      <c r="L72" s="192" t="s">
        <v>89</v>
      </c>
      <c r="M72" s="192" t="s">
        <v>91</v>
      </c>
      <c r="N72" s="33" t="s">
        <v>92</v>
      </c>
      <c r="O72" s="33" t="s">
        <v>93</v>
      </c>
      <c r="P72" s="33" t="s">
        <v>132</v>
      </c>
      <c r="Q72" s="257" t="s">
        <v>133</v>
      </c>
      <c r="R72" s="257" t="s">
        <v>133</v>
      </c>
      <c r="S72" s="33" t="str">
        <f t="shared" si="11"/>
        <v>Sa.tr</v>
      </c>
      <c r="T72" s="84" t="s">
        <v>2969</v>
      </c>
      <c r="U72" s="84" t="s">
        <v>31</v>
      </c>
      <c r="V72" s="33" t="s">
        <v>31</v>
      </c>
      <c r="W72" s="33" t="s">
        <v>31</v>
      </c>
      <c r="X72" s="84" t="s">
        <v>1893</v>
      </c>
      <c r="Y72" s="33" t="s">
        <v>281</v>
      </c>
      <c r="Z72" s="184"/>
      <c r="AA72" s="84"/>
      <c r="AB72" s="84" t="s">
        <v>2742</v>
      </c>
      <c r="AC72" s="33" t="s">
        <v>239</v>
      </c>
      <c r="AD72" s="33">
        <v>96</v>
      </c>
      <c r="AE72" s="33" t="s">
        <v>240</v>
      </c>
      <c r="AF72" s="184" t="s">
        <v>2743</v>
      </c>
      <c r="AG72" s="84"/>
      <c r="AH72" s="84" t="s">
        <v>2787</v>
      </c>
      <c r="AI72" s="184" t="s">
        <v>2982</v>
      </c>
      <c r="AJ72" s="33" t="s">
        <v>509</v>
      </c>
      <c r="AK72" s="309" t="s">
        <v>2983</v>
      </c>
      <c r="AL72" s="309"/>
      <c r="AM72" s="309">
        <v>1104</v>
      </c>
      <c r="AN72" s="256">
        <v>1104</v>
      </c>
      <c r="AO72" s="256">
        <v>1104</v>
      </c>
      <c r="AP72" s="84" t="s">
        <v>508</v>
      </c>
      <c r="AQ72" s="33" t="s">
        <v>477</v>
      </c>
      <c r="AS72" s="33">
        <f t="shared" si="7"/>
        <v>2</v>
      </c>
      <c r="AU72" s="33" t="s">
        <v>295</v>
      </c>
      <c r="AV72" s="33" t="s">
        <v>295</v>
      </c>
      <c r="AX72" s="84"/>
      <c r="AY72" s="84"/>
      <c r="AZ72" s="84" t="s">
        <v>2984</v>
      </c>
      <c r="BA72" s="84" t="s">
        <v>2988</v>
      </c>
      <c r="BB72" s="84"/>
      <c r="BC72" s="309">
        <v>12.3</v>
      </c>
      <c r="BD72" s="309">
        <v>7.57</v>
      </c>
      <c r="BE72" s="309">
        <v>131</v>
      </c>
      <c r="BF72" s="309"/>
      <c r="BG72" s="33">
        <v>7.57</v>
      </c>
      <c r="BH72" s="33">
        <v>131</v>
      </c>
      <c r="BI72" s="33">
        <f t="shared" si="12"/>
        <v>1.9</v>
      </c>
      <c r="BJ72" s="309">
        <v>243</v>
      </c>
      <c r="BK72" s="310" t="s">
        <v>2989</v>
      </c>
      <c r="BL72" s="309">
        <v>131</v>
      </c>
      <c r="BM72" s="304"/>
      <c r="BN72" s="304"/>
      <c r="BO72" s="304"/>
      <c r="BP72" s="304"/>
      <c r="BQ72" s="304"/>
      <c r="BR72" s="304"/>
      <c r="BS72" s="304"/>
      <c r="BT72" s="304">
        <v>90.8</v>
      </c>
      <c r="BU72" s="308">
        <v>1.9</v>
      </c>
      <c r="BV72" s="253" t="s">
        <v>2750</v>
      </c>
      <c r="BW72" s="253"/>
      <c r="BX72" s="84" t="s">
        <v>2987</v>
      </c>
      <c r="BY72" s="84"/>
      <c r="BZ72" s="84"/>
      <c r="CA72" s="253"/>
      <c r="CB72" s="188" t="str">
        <f t="shared" si="9"/>
        <v>Y</v>
      </c>
      <c r="CC72" s="188" t="str">
        <f t="shared" si="10"/>
        <v>Y</v>
      </c>
      <c r="CD72" s="84" t="s">
        <v>2764</v>
      </c>
      <c r="CE72" s="84"/>
      <c r="CH72" s="33" t="s">
        <v>2970</v>
      </c>
      <c r="CJ72" s="84"/>
    </row>
    <row r="73" spans="5:88" x14ac:dyDescent="0.3">
      <c r="E73" s="33" t="s">
        <v>2753</v>
      </c>
      <c r="G73" s="33">
        <v>2003</v>
      </c>
      <c r="H73" s="184" t="s">
        <v>2955</v>
      </c>
      <c r="I73" s="307" t="s">
        <v>2990</v>
      </c>
      <c r="J73" s="184"/>
      <c r="K73" s="33" t="s">
        <v>80</v>
      </c>
      <c r="L73" s="192" t="s">
        <v>89</v>
      </c>
      <c r="M73" s="192" t="s">
        <v>91</v>
      </c>
      <c r="N73" s="33" t="s">
        <v>92</v>
      </c>
      <c r="O73" s="33" t="s">
        <v>93</v>
      </c>
      <c r="P73" s="33" t="s">
        <v>132</v>
      </c>
      <c r="Q73" s="209" t="s">
        <v>133</v>
      </c>
      <c r="R73" s="209" t="s">
        <v>133</v>
      </c>
      <c r="S73" s="33" t="str">
        <f t="shared" si="11"/>
        <v>Sa.tr</v>
      </c>
      <c r="T73" s="184" t="s">
        <v>2969</v>
      </c>
      <c r="U73" s="84" t="s">
        <v>31</v>
      </c>
      <c r="V73" s="33" t="s">
        <v>31</v>
      </c>
      <c r="W73" s="33" t="s">
        <v>31</v>
      </c>
      <c r="X73" s="184" t="s">
        <v>1893</v>
      </c>
      <c r="Y73" s="33" t="s">
        <v>281</v>
      </c>
      <c r="Z73" s="184"/>
      <c r="AA73" s="184"/>
      <c r="AB73" s="184" t="s">
        <v>2742</v>
      </c>
      <c r="AC73" s="33" t="s">
        <v>239</v>
      </c>
      <c r="AD73" s="33">
        <v>96</v>
      </c>
      <c r="AE73" s="33" t="s">
        <v>240</v>
      </c>
      <c r="AF73" s="184" t="s">
        <v>2743</v>
      </c>
      <c r="AG73" s="184"/>
      <c r="AH73" s="184" t="s">
        <v>2787</v>
      </c>
      <c r="AI73" s="184" t="s">
        <v>2982</v>
      </c>
      <c r="AJ73" s="33" t="s">
        <v>509</v>
      </c>
      <c r="AK73" s="304" t="s">
        <v>2983</v>
      </c>
      <c r="AL73" s="304"/>
      <c r="AM73" s="304">
        <v>367</v>
      </c>
      <c r="AN73" s="189">
        <v>367</v>
      </c>
      <c r="AO73" s="189">
        <v>367</v>
      </c>
      <c r="AP73" s="184" t="s">
        <v>508</v>
      </c>
      <c r="AQ73" s="33" t="s">
        <v>477</v>
      </c>
      <c r="AS73" s="33">
        <f t="shared" si="7"/>
        <v>2</v>
      </c>
      <c r="AU73" s="33" t="s">
        <v>295</v>
      </c>
      <c r="AV73" s="33" t="s">
        <v>295</v>
      </c>
      <c r="AX73" s="184"/>
      <c r="AY73" s="184"/>
      <c r="AZ73" s="184" t="s">
        <v>2984</v>
      </c>
      <c r="BA73" s="184" t="s">
        <v>2988</v>
      </c>
      <c r="BB73" s="184"/>
      <c r="BC73" s="304">
        <v>11.8</v>
      </c>
      <c r="BD73" s="304">
        <v>7.49</v>
      </c>
      <c r="BE73" s="304">
        <v>27.3</v>
      </c>
      <c r="BF73" s="304"/>
      <c r="BG73" s="33">
        <v>7.49</v>
      </c>
      <c r="BH73" s="33">
        <v>27.3</v>
      </c>
      <c r="BI73" s="33">
        <f t="shared" si="12"/>
        <v>1.9</v>
      </c>
      <c r="BJ73" s="304">
        <v>50.1</v>
      </c>
      <c r="BK73" s="306" t="s">
        <v>2991</v>
      </c>
      <c r="BL73" s="304">
        <v>27.3</v>
      </c>
      <c r="BM73" s="304"/>
      <c r="BN73" s="304"/>
      <c r="BO73" s="304"/>
      <c r="BP73" s="304"/>
      <c r="BQ73" s="304"/>
      <c r="BR73" s="304"/>
      <c r="BS73" s="304"/>
      <c r="BT73" s="304">
        <v>20.6</v>
      </c>
      <c r="BU73" s="303">
        <v>1.9</v>
      </c>
      <c r="BV73" s="32" t="s">
        <v>2750</v>
      </c>
      <c r="BW73" s="32"/>
      <c r="BX73" s="184" t="s">
        <v>2987</v>
      </c>
      <c r="BY73" s="184"/>
      <c r="BZ73" s="184"/>
      <c r="CA73" s="32"/>
      <c r="CB73" s="188" t="str">
        <f t="shared" si="9"/>
        <v>Y</v>
      </c>
      <c r="CC73" s="188" t="str">
        <f t="shared" si="10"/>
        <v>Y</v>
      </c>
      <c r="CD73" s="184" t="s">
        <v>2764</v>
      </c>
      <c r="CE73" s="250"/>
      <c r="CH73" s="33" t="s">
        <v>2970</v>
      </c>
      <c r="CJ73" s="184"/>
    </row>
    <row r="74" spans="5:88" x14ac:dyDescent="0.3">
      <c r="E74" s="33" t="s">
        <v>2753</v>
      </c>
      <c r="G74" s="33">
        <v>2003</v>
      </c>
      <c r="H74" s="184" t="s">
        <v>2955</v>
      </c>
      <c r="I74" s="307" t="s">
        <v>2990</v>
      </c>
      <c r="J74" s="184"/>
      <c r="K74" s="33" t="s">
        <v>80</v>
      </c>
      <c r="L74" s="192" t="s">
        <v>89</v>
      </c>
      <c r="M74" s="192" t="s">
        <v>91</v>
      </c>
      <c r="N74" s="33" t="s">
        <v>92</v>
      </c>
      <c r="O74" s="33" t="s">
        <v>93</v>
      </c>
      <c r="P74" s="33" t="s">
        <v>132</v>
      </c>
      <c r="Q74" s="209" t="s">
        <v>133</v>
      </c>
      <c r="R74" s="209" t="s">
        <v>133</v>
      </c>
      <c r="S74" s="33" t="str">
        <f t="shared" si="11"/>
        <v>Sa.tr</v>
      </c>
      <c r="T74" s="184" t="s">
        <v>2969</v>
      </c>
      <c r="U74" s="84" t="s">
        <v>31</v>
      </c>
      <c r="V74" s="33" t="s">
        <v>31</v>
      </c>
      <c r="W74" s="33" t="s">
        <v>31</v>
      </c>
      <c r="X74" s="184" t="s">
        <v>1893</v>
      </c>
      <c r="Y74" s="33" t="s">
        <v>281</v>
      </c>
      <c r="Z74" s="184"/>
      <c r="AA74" s="184"/>
      <c r="AB74" s="184" t="s">
        <v>2742</v>
      </c>
      <c r="AC74" s="33" t="s">
        <v>239</v>
      </c>
      <c r="AD74" s="33">
        <v>96</v>
      </c>
      <c r="AE74" s="33" t="s">
        <v>240</v>
      </c>
      <c r="AF74" s="184" t="s">
        <v>2743</v>
      </c>
      <c r="AG74" s="184"/>
      <c r="AH74" s="184" t="s">
        <v>2787</v>
      </c>
      <c r="AI74" s="184" t="s">
        <v>2982</v>
      </c>
      <c r="AJ74" s="33" t="s">
        <v>509</v>
      </c>
      <c r="AK74" s="304" t="s">
        <v>2983</v>
      </c>
      <c r="AL74" s="304"/>
      <c r="AM74" s="304">
        <v>6259</v>
      </c>
      <c r="AN74" s="189">
        <v>6259</v>
      </c>
      <c r="AO74" s="189">
        <v>6259</v>
      </c>
      <c r="AP74" s="184" t="s">
        <v>508</v>
      </c>
      <c r="AQ74" s="33" t="s">
        <v>477</v>
      </c>
      <c r="AS74" s="33">
        <f t="shared" si="7"/>
        <v>2</v>
      </c>
      <c r="AU74" s="33" t="s">
        <v>295</v>
      </c>
      <c r="AV74" s="33" t="s">
        <v>295</v>
      </c>
      <c r="AX74" s="184"/>
      <c r="AY74" s="184"/>
      <c r="AZ74" s="184" t="s">
        <v>2984</v>
      </c>
      <c r="BA74" s="184" t="s">
        <v>2988</v>
      </c>
      <c r="BB74" s="184"/>
      <c r="BC74" s="304">
        <v>12.2</v>
      </c>
      <c r="BD74" s="304">
        <v>7.34</v>
      </c>
      <c r="BE74" s="304">
        <v>411.4</v>
      </c>
      <c r="BF74" s="304"/>
      <c r="BG74" s="33">
        <v>7.34</v>
      </c>
      <c r="BH74" s="33">
        <v>411.4</v>
      </c>
      <c r="BI74" s="33">
        <f t="shared" si="12"/>
        <v>1.9</v>
      </c>
      <c r="BJ74" s="304">
        <v>692</v>
      </c>
      <c r="BK74" s="306" t="s">
        <v>2992</v>
      </c>
      <c r="BL74" s="305">
        <v>411.4</v>
      </c>
      <c r="BM74" s="304"/>
      <c r="BN74" s="304"/>
      <c r="BO74" s="304"/>
      <c r="BP74" s="304"/>
      <c r="BQ74" s="304"/>
      <c r="BR74" s="304"/>
      <c r="BS74" s="304"/>
      <c r="BT74" s="304">
        <v>295.7</v>
      </c>
      <c r="BU74" s="303">
        <v>1.9</v>
      </c>
      <c r="BV74" s="32" t="s">
        <v>2750</v>
      </c>
      <c r="BW74" s="32"/>
      <c r="BX74" s="184" t="s">
        <v>2987</v>
      </c>
      <c r="BY74" s="184"/>
      <c r="BZ74" s="184"/>
      <c r="CA74" s="32"/>
      <c r="CB74" s="188" t="str">
        <f t="shared" si="9"/>
        <v>Y</v>
      </c>
      <c r="CC74" s="188" t="str">
        <f t="shared" si="10"/>
        <v>Y</v>
      </c>
      <c r="CD74" s="184" t="s">
        <v>2764</v>
      </c>
      <c r="CE74" s="250"/>
      <c r="CH74" s="33" t="s">
        <v>2970</v>
      </c>
      <c r="CJ74" s="184"/>
    </row>
    <row r="75" spans="5:88" x14ac:dyDescent="0.3">
      <c r="E75" s="33" t="s">
        <v>2765</v>
      </c>
      <c r="F75" s="33" t="s">
        <v>2993</v>
      </c>
      <c r="G75" s="33">
        <v>2015</v>
      </c>
      <c r="H75" s="33" t="s">
        <v>2994</v>
      </c>
      <c r="I75" s="33" t="s">
        <v>2995</v>
      </c>
      <c r="K75" s="33" t="s">
        <v>80</v>
      </c>
      <c r="L75" s="192" t="s">
        <v>89</v>
      </c>
      <c r="M75" s="192" t="s">
        <v>91</v>
      </c>
      <c r="N75" s="33" t="s">
        <v>92</v>
      </c>
      <c r="O75" s="33" t="s">
        <v>93</v>
      </c>
      <c r="P75" s="33" t="s">
        <v>132</v>
      </c>
      <c r="Q75" s="33" t="s">
        <v>133</v>
      </c>
      <c r="R75" s="33" t="s">
        <v>133</v>
      </c>
      <c r="S75" s="33" t="str">
        <f t="shared" si="11"/>
        <v>Sa.tr</v>
      </c>
      <c r="T75" s="184" t="s">
        <v>2969</v>
      </c>
      <c r="U75" s="192" t="s">
        <v>31</v>
      </c>
      <c r="V75" s="33" t="s">
        <v>31</v>
      </c>
      <c r="W75" s="33" t="s">
        <v>31</v>
      </c>
      <c r="X75" s="33" t="s">
        <v>2996</v>
      </c>
      <c r="Y75" s="33" t="s">
        <v>281</v>
      </c>
      <c r="AB75" s="33" t="s">
        <v>2742</v>
      </c>
      <c r="AC75" s="33" t="s">
        <v>239</v>
      </c>
      <c r="AD75" s="33">
        <v>96</v>
      </c>
      <c r="AE75" s="33" t="s">
        <v>240</v>
      </c>
      <c r="AF75" s="33" t="s">
        <v>2743</v>
      </c>
      <c r="AH75" s="33" t="s">
        <v>2787</v>
      </c>
      <c r="AI75" s="33" t="s">
        <v>2997</v>
      </c>
      <c r="AJ75" s="33" t="s">
        <v>509</v>
      </c>
      <c r="AK75" s="33" t="s">
        <v>631</v>
      </c>
      <c r="AM75" s="33">
        <v>649</v>
      </c>
      <c r="AN75" s="33">
        <v>634.72199999999998</v>
      </c>
      <c r="AO75" s="33">
        <v>649</v>
      </c>
      <c r="AP75" s="33" t="s">
        <v>508</v>
      </c>
      <c r="AQ75" s="33" t="s">
        <v>477</v>
      </c>
      <c r="AS75" s="33">
        <f t="shared" si="7"/>
        <v>2</v>
      </c>
      <c r="AU75" s="33" t="s">
        <v>295</v>
      </c>
      <c r="AV75" s="33" t="s">
        <v>295</v>
      </c>
      <c r="AZ75" s="33" t="s">
        <v>2959</v>
      </c>
      <c r="BA75" s="33" t="s">
        <v>2902</v>
      </c>
      <c r="BB75" s="33" t="s">
        <v>2744</v>
      </c>
      <c r="BC75" s="33">
        <v>12</v>
      </c>
      <c r="BD75" s="33">
        <v>7.4</v>
      </c>
      <c r="BE75" s="33">
        <v>49.3</v>
      </c>
      <c r="BG75" s="33">
        <v>7.4</v>
      </c>
      <c r="BH75" s="33">
        <v>49.3</v>
      </c>
      <c r="BL75" s="33">
        <v>49.3</v>
      </c>
      <c r="BN75" s="33">
        <v>17.025735396235</v>
      </c>
      <c r="BO75" s="33">
        <v>1.5681065201498801</v>
      </c>
      <c r="BP75" s="33">
        <v>3.3238400546737101</v>
      </c>
      <c r="BQ75" s="33">
        <v>0.694902400186448</v>
      </c>
      <c r="BR75" s="33">
        <v>11.784712828431401</v>
      </c>
      <c r="BS75" s="33">
        <v>3.9478188529787799</v>
      </c>
      <c r="BT75" s="33">
        <v>36</v>
      </c>
      <c r="BW75" s="33" t="s">
        <v>2744</v>
      </c>
      <c r="BY75" s="33" t="s">
        <v>2747</v>
      </c>
      <c r="CB75" s="188" t="str">
        <f t="shared" si="9"/>
        <v>N</v>
      </c>
      <c r="CC75" s="188" t="str">
        <f t="shared" si="10"/>
        <v>N</v>
      </c>
      <c r="CD75" s="187"/>
      <c r="CE75" s="249"/>
    </row>
    <row r="76" spans="5:88" x14ac:dyDescent="0.3">
      <c r="E76" s="33" t="s">
        <v>2765</v>
      </c>
      <c r="F76" s="33" t="s">
        <v>2998</v>
      </c>
      <c r="G76" s="33">
        <v>2015</v>
      </c>
      <c r="H76" s="33" t="s">
        <v>2994</v>
      </c>
      <c r="I76" s="33" t="s">
        <v>2995</v>
      </c>
      <c r="K76" s="33" t="s">
        <v>80</v>
      </c>
      <c r="L76" s="192" t="s">
        <v>89</v>
      </c>
      <c r="M76" s="192" t="s">
        <v>91</v>
      </c>
      <c r="N76" s="33" t="s">
        <v>92</v>
      </c>
      <c r="O76" s="33" t="s">
        <v>93</v>
      </c>
      <c r="P76" s="33" t="s">
        <v>132</v>
      </c>
      <c r="Q76" s="33" t="s">
        <v>133</v>
      </c>
      <c r="R76" s="33" t="s">
        <v>133</v>
      </c>
      <c r="S76" s="33" t="str">
        <f t="shared" si="11"/>
        <v>Sa.tr</v>
      </c>
      <c r="T76" s="184" t="s">
        <v>2969</v>
      </c>
      <c r="U76" s="192" t="s">
        <v>31</v>
      </c>
      <c r="V76" s="33" t="s">
        <v>31</v>
      </c>
      <c r="W76" s="33" t="s">
        <v>31</v>
      </c>
      <c r="X76" s="33" t="s">
        <v>2999</v>
      </c>
      <c r="Y76" s="33" t="s">
        <v>281</v>
      </c>
      <c r="AB76" s="33" t="s">
        <v>2742</v>
      </c>
      <c r="AC76" s="33" t="s">
        <v>239</v>
      </c>
      <c r="AD76" s="33">
        <v>96</v>
      </c>
      <c r="AE76" s="33" t="s">
        <v>240</v>
      </c>
      <c r="AF76" s="33" t="s">
        <v>2743</v>
      </c>
      <c r="AH76" s="33" t="s">
        <v>2787</v>
      </c>
      <c r="AI76" s="33" t="s">
        <v>2997</v>
      </c>
      <c r="AJ76" s="33" t="s">
        <v>509</v>
      </c>
      <c r="AK76" s="33" t="s">
        <v>631</v>
      </c>
      <c r="AM76" s="33">
        <v>681</v>
      </c>
      <c r="AN76" s="33">
        <v>666.01800000000003</v>
      </c>
      <c r="AO76" s="33">
        <v>681</v>
      </c>
      <c r="AP76" s="33" t="s">
        <v>508</v>
      </c>
      <c r="AQ76" s="33" t="s">
        <v>477</v>
      </c>
      <c r="AS76" s="33">
        <f t="shared" si="7"/>
        <v>2</v>
      </c>
      <c r="AU76" s="33" t="s">
        <v>295</v>
      </c>
      <c r="AV76" s="33" t="s">
        <v>295</v>
      </c>
      <c r="AZ76" s="33" t="s">
        <v>2959</v>
      </c>
      <c r="BA76" s="33" t="s">
        <v>2902</v>
      </c>
      <c r="BB76" s="33" t="s">
        <v>2744</v>
      </c>
      <c r="BC76" s="33">
        <v>12</v>
      </c>
      <c r="BD76" s="33">
        <v>7.4</v>
      </c>
      <c r="BE76" s="33">
        <v>49.3</v>
      </c>
      <c r="BG76" s="33">
        <v>7.4</v>
      </c>
      <c r="BH76" s="33">
        <v>49.3</v>
      </c>
      <c r="BL76" s="33">
        <v>49.3</v>
      </c>
      <c r="BN76" s="33">
        <v>17.025735396235</v>
      </c>
      <c r="BO76" s="33">
        <v>1.5681065201498801</v>
      </c>
      <c r="BP76" s="33">
        <v>3.3238400546737101</v>
      </c>
      <c r="BQ76" s="33">
        <v>0.694902400186448</v>
      </c>
      <c r="BR76" s="33">
        <v>11.784712828431401</v>
      </c>
      <c r="BS76" s="33">
        <v>3.9478188529787799</v>
      </c>
      <c r="BT76" s="33">
        <v>36</v>
      </c>
      <c r="BW76" s="33" t="s">
        <v>2744</v>
      </c>
      <c r="BY76" s="33" t="s">
        <v>2747</v>
      </c>
      <c r="CB76" s="188" t="str">
        <f t="shared" si="9"/>
        <v>N</v>
      </c>
      <c r="CC76" s="188" t="str">
        <f t="shared" si="10"/>
        <v>N</v>
      </c>
      <c r="CD76" s="187"/>
      <c r="CE76" s="249"/>
    </row>
    <row r="77" spans="5:88" x14ac:dyDescent="0.3">
      <c r="E77" s="33" t="s">
        <v>2765</v>
      </c>
      <c r="F77" s="33" t="s">
        <v>3000</v>
      </c>
      <c r="G77" s="33">
        <v>2015</v>
      </c>
      <c r="H77" s="192" t="s">
        <v>2994</v>
      </c>
      <c r="I77" s="192" t="s">
        <v>2995</v>
      </c>
      <c r="J77" s="192"/>
      <c r="K77" s="33" t="s">
        <v>80</v>
      </c>
      <c r="L77" s="192" t="s">
        <v>89</v>
      </c>
      <c r="M77" s="192" t="s">
        <v>91</v>
      </c>
      <c r="N77" s="33" t="s">
        <v>92</v>
      </c>
      <c r="O77" s="33" t="s">
        <v>93</v>
      </c>
      <c r="P77" s="33" t="s">
        <v>132</v>
      </c>
      <c r="Q77" s="192" t="s">
        <v>133</v>
      </c>
      <c r="R77" s="192" t="s">
        <v>133</v>
      </c>
      <c r="S77" s="33" t="str">
        <f t="shared" si="11"/>
        <v>Sa.tr</v>
      </c>
      <c r="T77" s="84" t="s">
        <v>2969</v>
      </c>
      <c r="U77" s="192" t="s">
        <v>31</v>
      </c>
      <c r="V77" s="33" t="s">
        <v>31</v>
      </c>
      <c r="W77" s="33" t="s">
        <v>31</v>
      </c>
      <c r="X77" s="192" t="s">
        <v>3001</v>
      </c>
      <c r="Y77" s="33" t="s">
        <v>281</v>
      </c>
      <c r="AA77" s="192"/>
      <c r="AB77" s="192" t="s">
        <v>2742</v>
      </c>
      <c r="AC77" s="33" t="s">
        <v>239</v>
      </c>
      <c r="AD77" s="33">
        <v>96</v>
      </c>
      <c r="AE77" s="33" t="s">
        <v>240</v>
      </c>
      <c r="AF77" s="33" t="s">
        <v>2743</v>
      </c>
      <c r="AG77" s="192"/>
      <c r="AH77" s="192" t="s">
        <v>2787</v>
      </c>
      <c r="AI77" s="33" t="s">
        <v>2997</v>
      </c>
      <c r="AJ77" s="33" t="s">
        <v>509</v>
      </c>
      <c r="AK77" s="192" t="s">
        <v>631</v>
      </c>
      <c r="AL77" s="192"/>
      <c r="AM77" s="192">
        <v>572</v>
      </c>
      <c r="AN77" s="192">
        <v>559.41600000000005</v>
      </c>
      <c r="AO77" s="33">
        <v>572</v>
      </c>
      <c r="AP77" s="192" t="s">
        <v>508</v>
      </c>
      <c r="AQ77" s="33" t="s">
        <v>477</v>
      </c>
      <c r="AS77" s="33">
        <f t="shared" si="7"/>
        <v>2</v>
      </c>
      <c r="AU77" s="33" t="s">
        <v>295</v>
      </c>
      <c r="AV77" s="33" t="s">
        <v>295</v>
      </c>
      <c r="AX77" s="192"/>
      <c r="AY77" s="192"/>
      <c r="AZ77" s="192" t="s">
        <v>2959</v>
      </c>
      <c r="BA77" s="192" t="s">
        <v>2902</v>
      </c>
      <c r="BB77" s="192" t="s">
        <v>2744</v>
      </c>
      <c r="BC77" s="192">
        <v>12</v>
      </c>
      <c r="BD77" s="192">
        <v>7.4</v>
      </c>
      <c r="BE77" s="192">
        <v>49.3</v>
      </c>
      <c r="BF77" s="192"/>
      <c r="BG77" s="33">
        <v>7.4</v>
      </c>
      <c r="BH77" s="33">
        <v>49.3</v>
      </c>
      <c r="BJ77" s="192"/>
      <c r="BK77" s="192"/>
      <c r="BL77" s="192">
        <v>49.3</v>
      </c>
      <c r="BN77" s="33">
        <v>17.025735396235</v>
      </c>
      <c r="BO77" s="33">
        <v>1.5681065201498801</v>
      </c>
      <c r="BP77" s="33">
        <v>3.3238400546737101</v>
      </c>
      <c r="BQ77" s="33">
        <v>0.694902400186448</v>
      </c>
      <c r="BR77" s="33">
        <v>11.784712828431401</v>
      </c>
      <c r="BS77" s="33">
        <v>3.9478188529787799</v>
      </c>
      <c r="BT77" s="33">
        <v>36</v>
      </c>
      <c r="BU77" s="192"/>
      <c r="BV77" s="192"/>
      <c r="BW77" s="192" t="s">
        <v>2744</v>
      </c>
      <c r="BX77" s="192"/>
      <c r="BY77" s="192" t="s">
        <v>2747</v>
      </c>
      <c r="BZ77" s="192"/>
      <c r="CA77" s="192"/>
      <c r="CB77" s="188" t="str">
        <f t="shared" si="9"/>
        <v>N</v>
      </c>
      <c r="CC77" s="188" t="str">
        <f t="shared" si="10"/>
        <v>N</v>
      </c>
      <c r="CD77" s="261"/>
      <c r="CE77" s="260"/>
      <c r="CJ77" s="192"/>
    </row>
    <row r="78" spans="5:88" x14ac:dyDescent="0.3">
      <c r="E78" s="33" t="s">
        <v>2765</v>
      </c>
      <c r="F78" s="33" t="s">
        <v>3002</v>
      </c>
      <c r="G78" s="33">
        <v>2015</v>
      </c>
      <c r="H78" s="192" t="s">
        <v>2994</v>
      </c>
      <c r="I78" s="192" t="s">
        <v>2995</v>
      </c>
      <c r="J78" s="192"/>
      <c r="K78" s="33" t="s">
        <v>80</v>
      </c>
      <c r="L78" s="192" t="s">
        <v>89</v>
      </c>
      <c r="M78" s="192" t="s">
        <v>91</v>
      </c>
      <c r="N78" s="33" t="s">
        <v>92</v>
      </c>
      <c r="O78" s="33" t="s">
        <v>93</v>
      </c>
      <c r="P78" s="33" t="s">
        <v>132</v>
      </c>
      <c r="Q78" s="192" t="s">
        <v>133</v>
      </c>
      <c r="R78" s="192" t="s">
        <v>133</v>
      </c>
      <c r="S78" s="33" t="str">
        <f t="shared" si="11"/>
        <v>Sa.tr</v>
      </c>
      <c r="T78" s="84" t="s">
        <v>2969</v>
      </c>
      <c r="U78" s="192" t="s">
        <v>31</v>
      </c>
      <c r="V78" s="33" t="s">
        <v>31</v>
      </c>
      <c r="W78" s="33" t="s">
        <v>31</v>
      </c>
      <c r="X78" s="192" t="s">
        <v>3003</v>
      </c>
      <c r="Y78" s="33" t="s">
        <v>281</v>
      </c>
      <c r="AA78" s="192"/>
      <c r="AB78" s="192" t="s">
        <v>2742</v>
      </c>
      <c r="AC78" s="33" t="s">
        <v>239</v>
      </c>
      <c r="AD78" s="33">
        <v>96</v>
      </c>
      <c r="AE78" s="33" t="s">
        <v>240</v>
      </c>
      <c r="AF78" s="33" t="s">
        <v>2743</v>
      </c>
      <c r="AG78" s="192"/>
      <c r="AH78" s="192" t="s">
        <v>2787</v>
      </c>
      <c r="AI78" s="33" t="s">
        <v>2997</v>
      </c>
      <c r="AJ78" s="33" t="s">
        <v>509</v>
      </c>
      <c r="AK78" s="192" t="s">
        <v>631</v>
      </c>
      <c r="AL78" s="192"/>
      <c r="AM78" s="192">
        <v>342</v>
      </c>
      <c r="AN78" s="192">
        <v>334.476</v>
      </c>
      <c r="AO78" s="33">
        <v>342</v>
      </c>
      <c r="AP78" s="192" t="s">
        <v>508</v>
      </c>
      <c r="AQ78" s="33" t="s">
        <v>477</v>
      </c>
      <c r="AS78" s="33">
        <f t="shared" si="7"/>
        <v>2</v>
      </c>
      <c r="AU78" s="33" t="s">
        <v>295</v>
      </c>
      <c r="AV78" s="33" t="s">
        <v>295</v>
      </c>
      <c r="AX78" s="192"/>
      <c r="AY78" s="192"/>
      <c r="AZ78" s="192" t="s">
        <v>2959</v>
      </c>
      <c r="BA78" s="192" t="s">
        <v>2902</v>
      </c>
      <c r="BB78" s="192" t="s">
        <v>2744</v>
      </c>
      <c r="BC78" s="192">
        <v>12</v>
      </c>
      <c r="BD78" s="192">
        <v>7.4</v>
      </c>
      <c r="BE78" s="192">
        <v>49.3</v>
      </c>
      <c r="BF78" s="192"/>
      <c r="BG78" s="33">
        <v>7.4</v>
      </c>
      <c r="BH78" s="33">
        <v>49.3</v>
      </c>
      <c r="BJ78" s="192"/>
      <c r="BK78" s="192"/>
      <c r="BL78" s="192">
        <v>49.3</v>
      </c>
      <c r="BN78" s="33">
        <v>17.025735396235</v>
      </c>
      <c r="BO78" s="33">
        <v>1.5681065201498801</v>
      </c>
      <c r="BP78" s="33">
        <v>3.3238400546737101</v>
      </c>
      <c r="BQ78" s="33">
        <v>0.694902400186448</v>
      </c>
      <c r="BR78" s="33">
        <v>11.784712828431401</v>
      </c>
      <c r="BS78" s="33">
        <v>3.9478188529787799</v>
      </c>
      <c r="BT78" s="33">
        <v>36</v>
      </c>
      <c r="BU78" s="192"/>
      <c r="BV78" s="192"/>
      <c r="BW78" s="192" t="s">
        <v>2744</v>
      </c>
      <c r="BX78" s="192"/>
      <c r="BY78" s="192" t="s">
        <v>2747</v>
      </c>
      <c r="BZ78" s="192"/>
      <c r="CA78" s="192"/>
      <c r="CB78" s="188" t="str">
        <f t="shared" si="9"/>
        <v>N</v>
      </c>
      <c r="CC78" s="188" t="str">
        <f t="shared" si="10"/>
        <v>N</v>
      </c>
      <c r="CD78" s="261"/>
      <c r="CE78" s="260"/>
      <c r="CJ78" s="192"/>
    </row>
    <row r="79" spans="5:88" x14ac:dyDescent="0.3">
      <c r="E79" s="33" t="s">
        <v>2753</v>
      </c>
      <c r="G79" s="33" t="s">
        <v>3004</v>
      </c>
      <c r="H79" s="184" t="s">
        <v>3005</v>
      </c>
      <c r="I79" s="184"/>
      <c r="J79" s="184"/>
      <c r="K79" s="33" t="s">
        <v>80</v>
      </c>
      <c r="L79" s="192" t="s">
        <v>89</v>
      </c>
      <c r="M79" s="192" t="s">
        <v>91</v>
      </c>
      <c r="N79" s="33" t="s">
        <v>92</v>
      </c>
      <c r="O79" s="33" t="s">
        <v>93</v>
      </c>
      <c r="P79" s="33" t="s">
        <v>132</v>
      </c>
      <c r="Q79" s="209" t="s">
        <v>133</v>
      </c>
      <c r="R79" s="209" t="s">
        <v>133</v>
      </c>
      <c r="S79" s="33" t="str">
        <f t="shared" si="11"/>
        <v>Sa.tr</v>
      </c>
      <c r="T79" s="184" t="s">
        <v>2969</v>
      </c>
      <c r="U79" s="84" t="s">
        <v>31</v>
      </c>
      <c r="V79" s="33" t="s">
        <v>31</v>
      </c>
      <c r="W79" s="33" t="s">
        <v>31</v>
      </c>
      <c r="X79" s="184" t="s">
        <v>3006</v>
      </c>
      <c r="Y79" s="184" t="s">
        <v>281</v>
      </c>
      <c r="Z79" s="184"/>
      <c r="AA79" s="184"/>
      <c r="AB79" s="184" t="s">
        <v>2742</v>
      </c>
      <c r="AC79" s="33" t="s">
        <v>239</v>
      </c>
      <c r="AD79" s="33">
        <v>96</v>
      </c>
      <c r="AE79" s="33" t="s">
        <v>240</v>
      </c>
      <c r="AF79" s="33" t="s">
        <v>2743</v>
      </c>
      <c r="AG79" s="184"/>
      <c r="AH79" s="184" t="s">
        <v>3007</v>
      </c>
      <c r="AI79" s="184" t="s">
        <v>3008</v>
      </c>
      <c r="AJ79" s="33" t="s">
        <v>509</v>
      </c>
      <c r="AK79" s="32" t="s">
        <v>2755</v>
      </c>
      <c r="AL79" s="32"/>
      <c r="AM79" s="32">
        <v>1000</v>
      </c>
      <c r="AN79" s="189">
        <v>1000</v>
      </c>
      <c r="AO79" s="189">
        <v>1000</v>
      </c>
      <c r="AP79" s="184" t="s">
        <v>508</v>
      </c>
      <c r="AQ79" s="33" t="s">
        <v>477</v>
      </c>
      <c r="AS79" s="33">
        <f t="shared" si="7"/>
        <v>2</v>
      </c>
      <c r="AU79" s="33" t="s">
        <v>295</v>
      </c>
      <c r="AV79" s="33" t="s">
        <v>295</v>
      </c>
      <c r="AX79" s="184"/>
      <c r="AY79" s="184"/>
      <c r="AZ79" s="184" t="s">
        <v>2984</v>
      </c>
      <c r="BA79" s="184" t="s">
        <v>3009</v>
      </c>
      <c r="BB79" s="184"/>
      <c r="BC79" s="32" t="s">
        <v>3010</v>
      </c>
      <c r="BD79" s="32">
        <v>7.89</v>
      </c>
      <c r="BE79" s="184" t="s">
        <v>3011</v>
      </c>
      <c r="BF79" s="32"/>
      <c r="BG79" s="33">
        <v>7.89</v>
      </c>
      <c r="BH79" s="33">
        <v>204.5</v>
      </c>
      <c r="BI79" s="33">
        <f t="shared" ref="BI79:BI96" si="13">IF(ISBLANK(BF79)=FALSE,BF79,BU79)</f>
        <v>1.6</v>
      </c>
      <c r="BJ79" s="184" t="s">
        <v>644</v>
      </c>
      <c r="BK79" s="184" t="s">
        <v>3012</v>
      </c>
      <c r="BL79" s="206">
        <v>204.47004670611292</v>
      </c>
      <c r="BM79" s="32"/>
      <c r="BN79" s="32"/>
      <c r="BO79" s="32"/>
      <c r="BP79" s="32"/>
      <c r="BQ79" s="32"/>
      <c r="BR79" s="32"/>
      <c r="BS79" s="32"/>
      <c r="BT79" s="32">
        <v>103</v>
      </c>
      <c r="BU79" s="32">
        <v>1.6</v>
      </c>
      <c r="BV79" s="32" t="s">
        <v>2750</v>
      </c>
      <c r="BW79" s="32"/>
      <c r="BX79" s="184" t="s">
        <v>3013</v>
      </c>
      <c r="BY79" s="184"/>
      <c r="BZ79" s="184"/>
      <c r="CA79" s="32"/>
      <c r="CB79" s="188" t="str">
        <f t="shared" si="9"/>
        <v>Y</v>
      </c>
      <c r="CC79" s="188" t="str">
        <f t="shared" si="10"/>
        <v>Y</v>
      </c>
      <c r="CD79" s="84" t="s">
        <v>2764</v>
      </c>
      <c r="CE79" s="84"/>
      <c r="CH79" s="33" t="s">
        <v>2970</v>
      </c>
    </row>
    <row r="80" spans="5:88" x14ac:dyDescent="0.3">
      <c r="E80" s="33" t="s">
        <v>2753</v>
      </c>
      <c r="G80" s="33" t="s">
        <v>3004</v>
      </c>
      <c r="H80" s="184" t="s">
        <v>3005</v>
      </c>
      <c r="I80" s="184"/>
      <c r="J80" s="184"/>
      <c r="K80" s="33" t="s">
        <v>80</v>
      </c>
      <c r="L80" s="192" t="s">
        <v>89</v>
      </c>
      <c r="M80" s="192" t="s">
        <v>91</v>
      </c>
      <c r="N80" s="33" t="s">
        <v>92</v>
      </c>
      <c r="O80" s="33" t="s">
        <v>93</v>
      </c>
      <c r="P80" s="33" t="s">
        <v>132</v>
      </c>
      <c r="Q80" s="209" t="s">
        <v>133</v>
      </c>
      <c r="R80" s="209" t="s">
        <v>133</v>
      </c>
      <c r="S80" s="33" t="str">
        <f t="shared" si="11"/>
        <v>Sa.tr</v>
      </c>
      <c r="T80" s="184" t="s">
        <v>2969</v>
      </c>
      <c r="U80" s="84" t="s">
        <v>31</v>
      </c>
      <c r="V80" s="33" t="s">
        <v>31</v>
      </c>
      <c r="W80" s="33" t="s">
        <v>31</v>
      </c>
      <c r="X80" s="184" t="s">
        <v>3006</v>
      </c>
      <c r="Y80" s="184" t="s">
        <v>281</v>
      </c>
      <c r="Z80" s="184"/>
      <c r="AA80" s="184"/>
      <c r="AB80" s="184" t="s">
        <v>2742</v>
      </c>
      <c r="AC80" s="33" t="s">
        <v>239</v>
      </c>
      <c r="AD80" s="33">
        <v>96</v>
      </c>
      <c r="AE80" s="33" t="s">
        <v>240</v>
      </c>
      <c r="AF80" s="33" t="s">
        <v>2743</v>
      </c>
      <c r="AG80" s="184"/>
      <c r="AH80" s="184" t="s">
        <v>3007</v>
      </c>
      <c r="AI80" s="184" t="s">
        <v>3008</v>
      </c>
      <c r="AJ80" s="33" t="s">
        <v>509</v>
      </c>
      <c r="AK80" s="32" t="s">
        <v>2755</v>
      </c>
      <c r="AL80" s="32"/>
      <c r="AM80" s="32">
        <v>1070</v>
      </c>
      <c r="AN80" s="189">
        <v>1070</v>
      </c>
      <c r="AO80" s="189">
        <v>1070</v>
      </c>
      <c r="AP80" s="184" t="s">
        <v>508</v>
      </c>
      <c r="AQ80" s="33" t="s">
        <v>477</v>
      </c>
      <c r="AS80" s="33">
        <f t="shared" si="7"/>
        <v>2</v>
      </c>
      <c r="AU80" s="33" t="s">
        <v>295</v>
      </c>
      <c r="AV80" s="33" t="s">
        <v>295</v>
      </c>
      <c r="AX80" s="184"/>
      <c r="AY80" s="184"/>
      <c r="AZ80" s="184" t="s">
        <v>2984</v>
      </c>
      <c r="BA80" s="184" t="s">
        <v>3009</v>
      </c>
      <c r="BB80" s="184"/>
      <c r="BC80" s="32" t="s">
        <v>3010</v>
      </c>
      <c r="BD80" s="32">
        <v>3.98</v>
      </c>
      <c r="BE80" s="184" t="s">
        <v>3014</v>
      </c>
      <c r="BF80" s="32"/>
      <c r="BG80" s="33">
        <v>3.98</v>
      </c>
      <c r="BH80" s="33">
        <v>10.5</v>
      </c>
      <c r="BI80" s="33">
        <f t="shared" si="13"/>
        <v>1.6</v>
      </c>
      <c r="BJ80" s="184" t="s">
        <v>644</v>
      </c>
      <c r="BK80" s="184" t="s">
        <v>3015</v>
      </c>
      <c r="BL80" s="206">
        <v>10.392304845413264</v>
      </c>
      <c r="BM80" s="32"/>
      <c r="BN80" s="32"/>
      <c r="BO80" s="32"/>
      <c r="BP80" s="32"/>
      <c r="BQ80" s="32"/>
      <c r="BR80" s="32"/>
      <c r="BS80" s="32"/>
      <c r="BT80" s="32">
        <v>62</v>
      </c>
      <c r="BU80" s="32">
        <v>1.6</v>
      </c>
      <c r="BV80" s="32" t="s">
        <v>2750</v>
      </c>
      <c r="BW80" s="32"/>
      <c r="BX80" s="184" t="s">
        <v>3013</v>
      </c>
      <c r="BY80" s="184"/>
      <c r="BZ80" s="184"/>
      <c r="CA80" s="32"/>
      <c r="CB80" s="188" t="str">
        <f t="shared" si="9"/>
        <v>N</v>
      </c>
      <c r="CC80" s="188" t="str">
        <f t="shared" si="10"/>
        <v>N</v>
      </c>
      <c r="CD80" s="184" t="s">
        <v>2764</v>
      </c>
      <c r="CE80" s="250"/>
      <c r="CH80" s="33" t="s">
        <v>2748</v>
      </c>
      <c r="CI80" s="33" t="s">
        <v>3016</v>
      </c>
    </row>
    <row r="81" spans="5:88" x14ac:dyDescent="0.3">
      <c r="E81" s="33" t="s">
        <v>2753</v>
      </c>
      <c r="G81" s="33" t="s">
        <v>3004</v>
      </c>
      <c r="H81" s="184" t="s">
        <v>3005</v>
      </c>
      <c r="I81" s="184"/>
      <c r="J81" s="184"/>
      <c r="K81" s="33" t="s">
        <v>80</v>
      </c>
      <c r="L81" s="192" t="s">
        <v>89</v>
      </c>
      <c r="M81" s="192" t="s">
        <v>91</v>
      </c>
      <c r="N81" s="33" t="s">
        <v>92</v>
      </c>
      <c r="O81" s="33" t="s">
        <v>93</v>
      </c>
      <c r="P81" s="33" t="s">
        <v>132</v>
      </c>
      <c r="Q81" s="209" t="s">
        <v>133</v>
      </c>
      <c r="R81" s="209" t="s">
        <v>133</v>
      </c>
      <c r="S81" s="33" t="str">
        <f t="shared" si="11"/>
        <v>Sa.tr</v>
      </c>
      <c r="T81" s="184" t="s">
        <v>2969</v>
      </c>
      <c r="U81" s="84" t="s">
        <v>31</v>
      </c>
      <c r="V81" s="33" t="s">
        <v>31</v>
      </c>
      <c r="W81" s="33" t="s">
        <v>31</v>
      </c>
      <c r="X81" s="184" t="s">
        <v>3006</v>
      </c>
      <c r="Y81" s="184" t="s">
        <v>281</v>
      </c>
      <c r="Z81" s="184"/>
      <c r="AA81" s="184"/>
      <c r="AB81" s="184" t="s">
        <v>2742</v>
      </c>
      <c r="AC81" s="33" t="s">
        <v>239</v>
      </c>
      <c r="AD81" s="33">
        <v>96</v>
      </c>
      <c r="AE81" s="33" t="s">
        <v>240</v>
      </c>
      <c r="AF81" s="33" t="s">
        <v>2743</v>
      </c>
      <c r="AG81" s="184"/>
      <c r="AH81" s="184" t="s">
        <v>3007</v>
      </c>
      <c r="AI81" s="184" t="s">
        <v>3008</v>
      </c>
      <c r="AJ81" s="33" t="s">
        <v>509</v>
      </c>
      <c r="AK81" s="32" t="s">
        <v>2755</v>
      </c>
      <c r="AL81" s="32"/>
      <c r="AM81" s="32">
        <v>1410</v>
      </c>
      <c r="AN81" s="189">
        <v>1410</v>
      </c>
      <c r="AO81" s="189">
        <v>1410</v>
      </c>
      <c r="AP81" s="184" t="s">
        <v>508</v>
      </c>
      <c r="AQ81" s="33" t="s">
        <v>477</v>
      </c>
      <c r="AS81" s="33">
        <f t="shared" si="7"/>
        <v>2</v>
      </c>
      <c r="AU81" s="33" t="s">
        <v>295</v>
      </c>
      <c r="AV81" s="33" t="s">
        <v>295</v>
      </c>
      <c r="AX81" s="184"/>
      <c r="AY81" s="184"/>
      <c r="AZ81" s="184" t="s">
        <v>2984</v>
      </c>
      <c r="BA81" s="184" t="s">
        <v>3009</v>
      </c>
      <c r="BB81" s="184"/>
      <c r="BC81" s="32" t="s">
        <v>3010</v>
      </c>
      <c r="BD81" s="32">
        <v>6.01</v>
      </c>
      <c r="BE81" s="184" t="s">
        <v>3014</v>
      </c>
      <c r="BF81" s="32"/>
      <c r="BG81" s="33">
        <v>6.01</v>
      </c>
      <c r="BH81" s="33">
        <v>10.5</v>
      </c>
      <c r="BI81" s="33">
        <f t="shared" si="13"/>
        <v>1.6</v>
      </c>
      <c r="BJ81" s="184" t="s">
        <v>644</v>
      </c>
      <c r="BK81" s="184" t="s">
        <v>3015</v>
      </c>
      <c r="BL81" s="206">
        <v>10.39</v>
      </c>
      <c r="BM81" s="32"/>
      <c r="BN81" s="32"/>
      <c r="BO81" s="32"/>
      <c r="BP81" s="32"/>
      <c r="BQ81" s="32"/>
      <c r="BR81" s="32"/>
      <c r="BS81" s="32"/>
      <c r="BT81" s="32">
        <v>62</v>
      </c>
      <c r="BU81" s="32">
        <v>1.6</v>
      </c>
      <c r="BV81" s="32" t="s">
        <v>2750</v>
      </c>
      <c r="BW81" s="32"/>
      <c r="BX81" s="184" t="s">
        <v>3013</v>
      </c>
      <c r="BY81" s="184"/>
      <c r="BZ81" s="184"/>
      <c r="CA81" s="32"/>
      <c r="CB81" s="188" t="str">
        <f t="shared" si="9"/>
        <v>Y</v>
      </c>
      <c r="CC81" s="188" t="str">
        <f t="shared" si="10"/>
        <v>Y</v>
      </c>
      <c r="CD81" s="184" t="s">
        <v>2764</v>
      </c>
      <c r="CE81" s="250"/>
      <c r="CH81" s="33" t="s">
        <v>2970</v>
      </c>
    </row>
    <row r="82" spans="5:88" x14ac:dyDescent="0.3">
      <c r="E82" s="33" t="s">
        <v>2753</v>
      </c>
      <c r="G82" s="33" t="s">
        <v>3004</v>
      </c>
      <c r="H82" s="184" t="s">
        <v>3005</v>
      </c>
      <c r="I82" s="184"/>
      <c r="J82" s="184"/>
      <c r="K82" s="33" t="s">
        <v>80</v>
      </c>
      <c r="L82" s="192" t="s">
        <v>89</v>
      </c>
      <c r="M82" s="192" t="s">
        <v>91</v>
      </c>
      <c r="N82" s="33" t="s">
        <v>92</v>
      </c>
      <c r="O82" s="33" t="s">
        <v>93</v>
      </c>
      <c r="P82" s="33" t="s">
        <v>132</v>
      </c>
      <c r="Q82" s="209" t="s">
        <v>133</v>
      </c>
      <c r="R82" s="209" t="s">
        <v>133</v>
      </c>
      <c r="S82" s="33" t="str">
        <f t="shared" si="11"/>
        <v>Sa.tr</v>
      </c>
      <c r="T82" s="184" t="s">
        <v>2969</v>
      </c>
      <c r="U82" s="84" t="s">
        <v>31</v>
      </c>
      <c r="V82" s="33" t="s">
        <v>31</v>
      </c>
      <c r="W82" s="33" t="s">
        <v>31</v>
      </c>
      <c r="X82" s="184" t="s">
        <v>3006</v>
      </c>
      <c r="Y82" s="184" t="s">
        <v>281</v>
      </c>
      <c r="Z82" s="184"/>
      <c r="AA82" s="184"/>
      <c r="AB82" s="184" t="s">
        <v>2742</v>
      </c>
      <c r="AC82" s="33" t="s">
        <v>239</v>
      </c>
      <c r="AD82" s="33">
        <v>96</v>
      </c>
      <c r="AE82" s="33" t="s">
        <v>240</v>
      </c>
      <c r="AF82" s="33" t="s">
        <v>2743</v>
      </c>
      <c r="AG82" s="184"/>
      <c r="AH82" s="184" t="s">
        <v>3007</v>
      </c>
      <c r="AI82" s="184" t="s">
        <v>3008</v>
      </c>
      <c r="AJ82" s="33" t="s">
        <v>509</v>
      </c>
      <c r="AK82" s="32" t="s">
        <v>2755</v>
      </c>
      <c r="AL82" s="32"/>
      <c r="AM82" s="32">
        <v>2020</v>
      </c>
      <c r="AN82" s="189">
        <v>2020</v>
      </c>
      <c r="AO82" s="189">
        <v>2020</v>
      </c>
      <c r="AP82" s="184" t="s">
        <v>508</v>
      </c>
      <c r="AQ82" s="33" t="s">
        <v>477</v>
      </c>
      <c r="AS82" s="33">
        <f t="shared" si="7"/>
        <v>2</v>
      </c>
      <c r="AU82" s="33" t="s">
        <v>295</v>
      </c>
      <c r="AV82" s="33" t="s">
        <v>295</v>
      </c>
      <c r="AX82" s="184"/>
      <c r="AY82" s="184"/>
      <c r="AZ82" s="184" t="s">
        <v>2984</v>
      </c>
      <c r="BA82" s="184" t="s">
        <v>3009</v>
      </c>
      <c r="BB82" s="184"/>
      <c r="BC82" s="32" t="s">
        <v>3010</v>
      </c>
      <c r="BD82" s="32">
        <v>4.0999999999999996</v>
      </c>
      <c r="BE82" s="184" t="s">
        <v>3011</v>
      </c>
      <c r="BF82" s="32"/>
      <c r="BG82" s="33">
        <v>4.0999999999999996</v>
      </c>
      <c r="BH82" s="33">
        <v>204.5</v>
      </c>
      <c r="BI82" s="33">
        <f t="shared" si="13"/>
        <v>1.6</v>
      </c>
      <c r="BJ82" s="184" t="s">
        <v>644</v>
      </c>
      <c r="BK82" s="184" t="s">
        <v>3012</v>
      </c>
      <c r="BL82" s="206">
        <v>204.47004670611292</v>
      </c>
      <c r="BM82" s="32"/>
      <c r="BN82" s="32"/>
      <c r="BO82" s="32"/>
      <c r="BP82" s="32"/>
      <c r="BQ82" s="32"/>
      <c r="BR82" s="32"/>
      <c r="BS82" s="32"/>
      <c r="BT82" s="32">
        <v>103</v>
      </c>
      <c r="BU82" s="32">
        <v>1.6</v>
      </c>
      <c r="BV82" s="32" t="s">
        <v>2750</v>
      </c>
      <c r="BW82" s="32"/>
      <c r="BX82" s="184" t="s">
        <v>3013</v>
      </c>
      <c r="BY82" s="184"/>
      <c r="BZ82" s="184"/>
      <c r="CA82" s="32"/>
      <c r="CB82" s="188" t="str">
        <f t="shared" si="9"/>
        <v>N</v>
      </c>
      <c r="CC82" s="188" t="str">
        <f t="shared" si="10"/>
        <v>N</v>
      </c>
      <c r="CD82" s="84" t="s">
        <v>2764</v>
      </c>
      <c r="CE82" s="84"/>
      <c r="CH82" s="33" t="s">
        <v>2748</v>
      </c>
      <c r="CI82" s="33" t="s">
        <v>3016</v>
      </c>
    </row>
    <row r="83" spans="5:88" x14ac:dyDescent="0.3">
      <c r="E83" s="33" t="s">
        <v>2753</v>
      </c>
      <c r="G83" s="33" t="s">
        <v>3004</v>
      </c>
      <c r="H83" s="184" t="s">
        <v>3005</v>
      </c>
      <c r="I83" s="184"/>
      <c r="J83" s="184"/>
      <c r="K83" s="33" t="s">
        <v>80</v>
      </c>
      <c r="L83" s="192" t="s">
        <v>89</v>
      </c>
      <c r="M83" s="192" t="s">
        <v>91</v>
      </c>
      <c r="N83" s="33" t="s">
        <v>92</v>
      </c>
      <c r="O83" s="33" t="s">
        <v>93</v>
      </c>
      <c r="P83" s="33" t="s">
        <v>132</v>
      </c>
      <c r="Q83" s="209" t="s">
        <v>133</v>
      </c>
      <c r="R83" s="209" t="s">
        <v>133</v>
      </c>
      <c r="S83" s="33" t="str">
        <f t="shared" si="11"/>
        <v>Sa.tr</v>
      </c>
      <c r="T83" s="184" t="s">
        <v>2969</v>
      </c>
      <c r="U83" s="84" t="s">
        <v>31</v>
      </c>
      <c r="V83" s="33" t="s">
        <v>31</v>
      </c>
      <c r="W83" s="33" t="s">
        <v>31</v>
      </c>
      <c r="X83" s="184" t="s">
        <v>3006</v>
      </c>
      <c r="Y83" s="184" t="s">
        <v>281</v>
      </c>
      <c r="Z83" s="184"/>
      <c r="AA83" s="184"/>
      <c r="AB83" s="184" t="s">
        <v>2742</v>
      </c>
      <c r="AC83" s="33" t="s">
        <v>239</v>
      </c>
      <c r="AD83" s="192">
        <v>96</v>
      </c>
      <c r="AE83" s="33" t="s">
        <v>240</v>
      </c>
      <c r="AF83" s="33" t="s">
        <v>2743</v>
      </c>
      <c r="AG83" s="184"/>
      <c r="AH83" s="184" t="s">
        <v>3007</v>
      </c>
      <c r="AI83" s="184" t="s">
        <v>3008</v>
      </c>
      <c r="AJ83" s="33" t="s">
        <v>509</v>
      </c>
      <c r="AK83" s="32" t="s">
        <v>2755</v>
      </c>
      <c r="AL83" s="32"/>
      <c r="AM83" s="32">
        <v>220</v>
      </c>
      <c r="AN83" s="189">
        <v>220</v>
      </c>
      <c r="AO83" s="189">
        <v>220</v>
      </c>
      <c r="AP83" s="184" t="s">
        <v>508</v>
      </c>
      <c r="AQ83" s="33" t="s">
        <v>477</v>
      </c>
      <c r="AS83" s="33">
        <f t="shared" si="7"/>
        <v>2</v>
      </c>
      <c r="AU83" s="33" t="s">
        <v>295</v>
      </c>
      <c r="AV83" s="33" t="s">
        <v>295</v>
      </c>
      <c r="AX83" s="184"/>
      <c r="AY83" s="184"/>
      <c r="AZ83" s="184" t="s">
        <v>2984</v>
      </c>
      <c r="BA83" s="184" t="s">
        <v>3009</v>
      </c>
      <c r="BB83" s="184"/>
      <c r="BC83" s="32" t="s">
        <v>3010</v>
      </c>
      <c r="BD83" s="32">
        <v>9.06</v>
      </c>
      <c r="BE83" s="184" t="s">
        <v>3014</v>
      </c>
      <c r="BF83" s="32"/>
      <c r="BG83" s="33">
        <v>9.06</v>
      </c>
      <c r="BH83" s="33">
        <v>10.5</v>
      </c>
      <c r="BI83" s="33">
        <f t="shared" si="13"/>
        <v>1.6</v>
      </c>
      <c r="BJ83" s="184" t="s">
        <v>644</v>
      </c>
      <c r="BK83" s="184" t="s">
        <v>3015</v>
      </c>
      <c r="BL83" s="206">
        <v>10.39</v>
      </c>
      <c r="BM83" s="32"/>
      <c r="BN83" s="32"/>
      <c r="BO83" s="32"/>
      <c r="BP83" s="32"/>
      <c r="BQ83" s="32"/>
      <c r="BR83" s="32"/>
      <c r="BS83" s="32"/>
      <c r="BT83" s="32">
        <v>62</v>
      </c>
      <c r="BU83" s="32">
        <v>1.6</v>
      </c>
      <c r="BV83" s="32" t="s">
        <v>2750</v>
      </c>
      <c r="BW83" s="32"/>
      <c r="BX83" s="184" t="s">
        <v>3013</v>
      </c>
      <c r="BY83" s="184"/>
      <c r="BZ83" s="184"/>
      <c r="CA83" s="32"/>
      <c r="CB83" s="188" t="str">
        <f t="shared" si="9"/>
        <v>N</v>
      </c>
      <c r="CC83" s="188" t="str">
        <f t="shared" si="10"/>
        <v>N</v>
      </c>
      <c r="CD83" s="84" t="s">
        <v>2764</v>
      </c>
      <c r="CE83" s="84"/>
      <c r="CH83" s="33" t="s">
        <v>2970</v>
      </c>
      <c r="CI83" s="33" t="s">
        <v>3017</v>
      </c>
    </row>
    <row r="84" spans="5:88" x14ac:dyDescent="0.3">
      <c r="E84" s="33" t="s">
        <v>2753</v>
      </c>
      <c r="G84" s="33" t="s">
        <v>3004</v>
      </c>
      <c r="H84" s="184" t="s">
        <v>3005</v>
      </c>
      <c r="I84" s="184"/>
      <c r="J84" s="184"/>
      <c r="K84" s="33" t="s">
        <v>80</v>
      </c>
      <c r="L84" s="192" t="s">
        <v>89</v>
      </c>
      <c r="M84" s="192" t="s">
        <v>91</v>
      </c>
      <c r="N84" s="33" t="s">
        <v>92</v>
      </c>
      <c r="O84" s="33" t="s">
        <v>93</v>
      </c>
      <c r="P84" s="33" t="s">
        <v>132</v>
      </c>
      <c r="Q84" s="209" t="s">
        <v>133</v>
      </c>
      <c r="R84" s="209" t="s">
        <v>133</v>
      </c>
      <c r="S84" s="33" t="str">
        <f t="shared" si="11"/>
        <v>Sa.tr</v>
      </c>
      <c r="T84" s="184" t="s">
        <v>2969</v>
      </c>
      <c r="U84" s="84" t="s">
        <v>31</v>
      </c>
      <c r="V84" s="33" t="s">
        <v>31</v>
      </c>
      <c r="W84" s="33" t="s">
        <v>31</v>
      </c>
      <c r="X84" s="184" t="s">
        <v>3006</v>
      </c>
      <c r="Y84" s="184" t="s">
        <v>281</v>
      </c>
      <c r="Z84" s="184"/>
      <c r="AA84" s="184"/>
      <c r="AB84" s="184" t="s">
        <v>2742</v>
      </c>
      <c r="AC84" s="33" t="s">
        <v>239</v>
      </c>
      <c r="AD84" s="33">
        <v>96</v>
      </c>
      <c r="AE84" s="33" t="s">
        <v>240</v>
      </c>
      <c r="AF84" s="33" t="s">
        <v>2743</v>
      </c>
      <c r="AG84" s="184"/>
      <c r="AH84" s="184" t="s">
        <v>3007</v>
      </c>
      <c r="AI84" s="184" t="s">
        <v>3008</v>
      </c>
      <c r="AJ84" s="33" t="s">
        <v>509</v>
      </c>
      <c r="AK84" s="32" t="s">
        <v>2755</v>
      </c>
      <c r="AL84" s="32"/>
      <c r="AM84" s="32">
        <v>2310</v>
      </c>
      <c r="AN84" s="189">
        <v>2310</v>
      </c>
      <c r="AO84" s="189">
        <v>2310</v>
      </c>
      <c r="AP84" s="184" t="s">
        <v>508</v>
      </c>
      <c r="AQ84" s="33" t="s">
        <v>477</v>
      </c>
      <c r="AS84" s="33">
        <f t="shared" si="7"/>
        <v>2</v>
      </c>
      <c r="AU84" s="33" t="s">
        <v>295</v>
      </c>
      <c r="AV84" s="33" t="s">
        <v>295</v>
      </c>
      <c r="AX84" s="184"/>
      <c r="AY84" s="184"/>
      <c r="AZ84" s="184" t="s">
        <v>2984</v>
      </c>
      <c r="BA84" s="184" t="s">
        <v>3009</v>
      </c>
      <c r="BB84" s="184"/>
      <c r="BC84" s="32" t="s">
        <v>3010</v>
      </c>
      <c r="BD84" s="32">
        <v>5.0599999999999996</v>
      </c>
      <c r="BE84" s="184" t="s">
        <v>3014</v>
      </c>
      <c r="BF84" s="32"/>
      <c r="BG84" s="33">
        <v>5.0599999999999996</v>
      </c>
      <c r="BH84" s="33">
        <v>10.5</v>
      </c>
      <c r="BI84" s="33">
        <f t="shared" si="13"/>
        <v>1.6</v>
      </c>
      <c r="BJ84" s="184" t="s">
        <v>644</v>
      </c>
      <c r="BK84" s="184" t="s">
        <v>3015</v>
      </c>
      <c r="BL84" s="206">
        <v>10.39</v>
      </c>
      <c r="BM84" s="32"/>
      <c r="BN84" s="32"/>
      <c r="BO84" s="32"/>
      <c r="BP84" s="32"/>
      <c r="BQ84" s="32"/>
      <c r="BR84" s="32"/>
      <c r="BS84" s="32"/>
      <c r="BT84" s="32">
        <v>62</v>
      </c>
      <c r="BU84" s="32">
        <v>1.6</v>
      </c>
      <c r="BV84" s="32" t="s">
        <v>2750</v>
      </c>
      <c r="BW84" s="32"/>
      <c r="BX84" s="184" t="s">
        <v>3013</v>
      </c>
      <c r="BY84" s="184"/>
      <c r="BZ84" s="184"/>
      <c r="CA84" s="32"/>
      <c r="CB84" s="188" t="str">
        <f t="shared" si="9"/>
        <v>N</v>
      </c>
      <c r="CC84" s="188" t="str">
        <f t="shared" si="10"/>
        <v>N</v>
      </c>
      <c r="CD84" s="84" t="s">
        <v>2764</v>
      </c>
      <c r="CE84" s="84"/>
      <c r="CH84" s="33" t="s">
        <v>2748</v>
      </c>
      <c r="CI84" s="33" t="s">
        <v>3018</v>
      </c>
    </row>
    <row r="85" spans="5:88" x14ac:dyDescent="0.3">
      <c r="E85" s="33" t="s">
        <v>2753</v>
      </c>
      <c r="G85" s="33" t="s">
        <v>3004</v>
      </c>
      <c r="H85" s="184" t="s">
        <v>3005</v>
      </c>
      <c r="I85" s="184"/>
      <c r="J85" s="184"/>
      <c r="K85" s="33" t="s">
        <v>80</v>
      </c>
      <c r="L85" s="192" t="s">
        <v>89</v>
      </c>
      <c r="M85" s="192" t="s">
        <v>91</v>
      </c>
      <c r="N85" s="33" t="s">
        <v>92</v>
      </c>
      <c r="O85" s="33" t="s">
        <v>93</v>
      </c>
      <c r="P85" s="33" t="s">
        <v>132</v>
      </c>
      <c r="Q85" s="209" t="s">
        <v>133</v>
      </c>
      <c r="R85" s="209" t="s">
        <v>133</v>
      </c>
      <c r="S85" s="33" t="str">
        <f t="shared" si="11"/>
        <v>Sa.tr</v>
      </c>
      <c r="T85" s="184" t="s">
        <v>2969</v>
      </c>
      <c r="U85" s="84" t="s">
        <v>31</v>
      </c>
      <c r="V85" s="33" t="s">
        <v>31</v>
      </c>
      <c r="W85" s="33" t="s">
        <v>31</v>
      </c>
      <c r="X85" s="184" t="s">
        <v>3006</v>
      </c>
      <c r="Y85" s="184" t="s">
        <v>281</v>
      </c>
      <c r="Z85" s="184"/>
      <c r="AA85" s="184"/>
      <c r="AB85" s="184" t="s">
        <v>2742</v>
      </c>
      <c r="AC85" s="33" t="s">
        <v>239</v>
      </c>
      <c r="AD85" s="33">
        <v>96</v>
      </c>
      <c r="AE85" s="33" t="s">
        <v>240</v>
      </c>
      <c r="AF85" s="33" t="s">
        <v>2743</v>
      </c>
      <c r="AG85" s="184"/>
      <c r="AH85" s="184" t="s">
        <v>3007</v>
      </c>
      <c r="AI85" s="184" t="s">
        <v>3008</v>
      </c>
      <c r="AJ85" s="33" t="s">
        <v>509</v>
      </c>
      <c r="AK85" s="32" t="s">
        <v>2755</v>
      </c>
      <c r="AL85" s="32"/>
      <c r="AM85" s="32">
        <v>2690</v>
      </c>
      <c r="AN85" s="189">
        <v>2690</v>
      </c>
      <c r="AO85" s="189">
        <v>2690</v>
      </c>
      <c r="AP85" s="184" t="s">
        <v>508</v>
      </c>
      <c r="AQ85" s="33" t="s">
        <v>477</v>
      </c>
      <c r="AS85" s="33">
        <f t="shared" si="7"/>
        <v>2</v>
      </c>
      <c r="AU85" s="33" t="s">
        <v>295</v>
      </c>
      <c r="AV85" s="33" t="s">
        <v>295</v>
      </c>
      <c r="AX85" s="184"/>
      <c r="AY85" s="184"/>
      <c r="AZ85" s="184" t="s">
        <v>2984</v>
      </c>
      <c r="BA85" s="184" t="s">
        <v>3009</v>
      </c>
      <c r="BB85" s="184"/>
      <c r="BC85" s="32" t="s">
        <v>3010</v>
      </c>
      <c r="BD85" s="32">
        <v>5.89</v>
      </c>
      <c r="BE85" s="184" t="s">
        <v>3011</v>
      </c>
      <c r="BF85" s="32"/>
      <c r="BG85" s="33">
        <v>5.89</v>
      </c>
      <c r="BH85" s="33">
        <v>204.5</v>
      </c>
      <c r="BI85" s="33">
        <f t="shared" si="13"/>
        <v>1.6</v>
      </c>
      <c r="BJ85" s="184" t="s">
        <v>644</v>
      </c>
      <c r="BK85" s="184" t="s">
        <v>3012</v>
      </c>
      <c r="BL85" s="206">
        <v>204.47</v>
      </c>
      <c r="BM85" s="32"/>
      <c r="BN85" s="32"/>
      <c r="BO85" s="32"/>
      <c r="BP85" s="32"/>
      <c r="BQ85" s="32"/>
      <c r="BR85" s="32"/>
      <c r="BS85" s="32"/>
      <c r="BT85" s="32">
        <v>103</v>
      </c>
      <c r="BU85" s="32">
        <v>1.6</v>
      </c>
      <c r="BV85" s="32" t="s">
        <v>2750</v>
      </c>
      <c r="BW85" s="32"/>
      <c r="BX85" s="184" t="s">
        <v>3013</v>
      </c>
      <c r="BY85" s="184"/>
      <c r="BZ85" s="184"/>
      <c r="CA85" s="32"/>
      <c r="CB85" s="188" t="str">
        <f t="shared" si="9"/>
        <v>Y</v>
      </c>
      <c r="CC85" s="188" t="str">
        <f t="shared" si="10"/>
        <v>Y</v>
      </c>
      <c r="CD85" s="184" t="s">
        <v>2764</v>
      </c>
      <c r="CE85" s="184"/>
      <c r="CH85" s="33" t="s">
        <v>2970</v>
      </c>
    </row>
    <row r="86" spans="5:88" x14ac:dyDescent="0.3">
      <c r="E86" s="192" t="s">
        <v>2753</v>
      </c>
      <c r="F86" s="192"/>
      <c r="G86" s="33" t="s">
        <v>3004</v>
      </c>
      <c r="H86" s="84" t="s">
        <v>3005</v>
      </c>
      <c r="I86" s="84"/>
      <c r="J86" s="84"/>
      <c r="K86" s="33" t="s">
        <v>80</v>
      </c>
      <c r="L86" s="192" t="s">
        <v>89</v>
      </c>
      <c r="M86" s="192" t="s">
        <v>91</v>
      </c>
      <c r="N86" s="33" t="s">
        <v>92</v>
      </c>
      <c r="O86" s="33" t="s">
        <v>93</v>
      </c>
      <c r="P86" s="33" t="s">
        <v>132</v>
      </c>
      <c r="Q86" s="257" t="s">
        <v>133</v>
      </c>
      <c r="R86" s="257" t="s">
        <v>133</v>
      </c>
      <c r="S86" s="33" t="str">
        <f t="shared" si="11"/>
        <v>Sa.tr</v>
      </c>
      <c r="T86" s="84" t="s">
        <v>2969</v>
      </c>
      <c r="U86" s="84" t="s">
        <v>31</v>
      </c>
      <c r="V86" s="33" t="s">
        <v>31</v>
      </c>
      <c r="W86" s="33" t="s">
        <v>31</v>
      </c>
      <c r="X86" s="84" t="s">
        <v>3006</v>
      </c>
      <c r="Y86" s="184" t="s">
        <v>281</v>
      </c>
      <c r="Z86" s="84"/>
      <c r="AA86" s="84"/>
      <c r="AB86" s="84" t="s">
        <v>2742</v>
      </c>
      <c r="AC86" s="33" t="s">
        <v>239</v>
      </c>
      <c r="AD86" s="192">
        <v>96</v>
      </c>
      <c r="AE86" s="33" t="s">
        <v>240</v>
      </c>
      <c r="AF86" s="33" t="s">
        <v>2743</v>
      </c>
      <c r="AG86" s="84"/>
      <c r="AH86" s="84" t="s">
        <v>3007</v>
      </c>
      <c r="AI86" s="84" t="s">
        <v>3008</v>
      </c>
      <c r="AJ86" s="33" t="s">
        <v>509</v>
      </c>
      <c r="AK86" s="253" t="s">
        <v>2755</v>
      </c>
      <c r="AL86" s="253"/>
      <c r="AM86" s="253">
        <v>3200</v>
      </c>
      <c r="AN86" s="256">
        <v>3200</v>
      </c>
      <c r="AO86" s="256">
        <v>3200</v>
      </c>
      <c r="AP86" s="84" t="s">
        <v>508</v>
      </c>
      <c r="AQ86" s="33" t="s">
        <v>477</v>
      </c>
      <c r="AS86" s="33">
        <f t="shared" si="7"/>
        <v>2</v>
      </c>
      <c r="AU86" s="33" t="s">
        <v>295</v>
      </c>
      <c r="AV86" s="33" t="s">
        <v>295</v>
      </c>
      <c r="AX86" s="84"/>
      <c r="AY86" s="84"/>
      <c r="AZ86" s="84" t="s">
        <v>2984</v>
      </c>
      <c r="BA86" s="84" t="s">
        <v>3009</v>
      </c>
      <c r="BB86" s="84"/>
      <c r="BC86" s="253" t="s">
        <v>3010</v>
      </c>
      <c r="BD86" s="253">
        <v>5.0199999999999996</v>
      </c>
      <c r="BE86" s="84" t="s">
        <v>3011</v>
      </c>
      <c r="BF86" s="253"/>
      <c r="BG86" s="33">
        <v>5.0199999999999996</v>
      </c>
      <c r="BH86" s="33">
        <v>204.5</v>
      </c>
      <c r="BI86" s="33">
        <f t="shared" si="13"/>
        <v>1.6</v>
      </c>
      <c r="BJ86" s="84" t="s">
        <v>644</v>
      </c>
      <c r="BK86" s="84" t="s">
        <v>3012</v>
      </c>
      <c r="BL86" s="254">
        <v>204.47</v>
      </c>
      <c r="BM86" s="32"/>
      <c r="BN86" s="32"/>
      <c r="BO86" s="32"/>
      <c r="BP86" s="32"/>
      <c r="BQ86" s="32"/>
      <c r="BR86" s="32"/>
      <c r="BS86" s="32"/>
      <c r="BT86" s="32">
        <v>103</v>
      </c>
      <c r="BU86" s="253">
        <v>1.6</v>
      </c>
      <c r="BV86" s="253" t="s">
        <v>2750</v>
      </c>
      <c r="BW86" s="253"/>
      <c r="BX86" s="84" t="s">
        <v>3013</v>
      </c>
      <c r="BY86" s="84"/>
      <c r="BZ86" s="84"/>
      <c r="CA86" s="253"/>
      <c r="CB86" s="188" t="str">
        <f t="shared" si="9"/>
        <v>N</v>
      </c>
      <c r="CC86" s="188" t="str">
        <f t="shared" si="10"/>
        <v>N</v>
      </c>
      <c r="CD86" s="84" t="s">
        <v>2764</v>
      </c>
      <c r="CE86" s="84"/>
      <c r="CH86" s="33" t="s">
        <v>2748</v>
      </c>
      <c r="CI86" s="33" t="s">
        <v>3018</v>
      </c>
      <c r="CJ86" s="192"/>
    </row>
    <row r="87" spans="5:88" x14ac:dyDescent="0.3">
      <c r="E87" s="192" t="s">
        <v>2753</v>
      </c>
      <c r="F87" s="192"/>
      <c r="G87" s="33" t="s">
        <v>3004</v>
      </c>
      <c r="H87" s="84" t="s">
        <v>3005</v>
      </c>
      <c r="I87" s="84"/>
      <c r="J87" s="84"/>
      <c r="K87" s="33" t="s">
        <v>80</v>
      </c>
      <c r="L87" s="192" t="s">
        <v>89</v>
      </c>
      <c r="M87" s="192" t="s">
        <v>91</v>
      </c>
      <c r="N87" s="33" t="s">
        <v>92</v>
      </c>
      <c r="O87" s="33" t="s">
        <v>93</v>
      </c>
      <c r="P87" s="33" t="s">
        <v>132</v>
      </c>
      <c r="Q87" s="257" t="s">
        <v>133</v>
      </c>
      <c r="R87" s="257" t="s">
        <v>133</v>
      </c>
      <c r="S87" s="33" t="str">
        <f t="shared" si="11"/>
        <v>Sa.tr</v>
      </c>
      <c r="T87" s="84" t="s">
        <v>2969</v>
      </c>
      <c r="U87" s="84" t="s">
        <v>31</v>
      </c>
      <c r="V87" s="33" t="s">
        <v>31</v>
      </c>
      <c r="W87" s="33" t="s">
        <v>31</v>
      </c>
      <c r="X87" s="84" t="s">
        <v>3006</v>
      </c>
      <c r="Y87" s="184" t="s">
        <v>281</v>
      </c>
      <c r="Z87" s="84"/>
      <c r="AA87" s="84"/>
      <c r="AB87" s="84" t="s">
        <v>2742</v>
      </c>
      <c r="AC87" s="33" t="s">
        <v>239</v>
      </c>
      <c r="AD87" s="33">
        <v>96</v>
      </c>
      <c r="AE87" s="33" t="s">
        <v>240</v>
      </c>
      <c r="AF87" s="33" t="s">
        <v>2743</v>
      </c>
      <c r="AG87" s="84"/>
      <c r="AH87" s="84" t="s">
        <v>3007</v>
      </c>
      <c r="AI87" s="84" t="s">
        <v>3008</v>
      </c>
      <c r="AJ87" s="33" t="s">
        <v>509</v>
      </c>
      <c r="AK87" s="253" t="s">
        <v>2755</v>
      </c>
      <c r="AL87" s="253"/>
      <c r="AM87" s="253">
        <v>460</v>
      </c>
      <c r="AN87" s="256">
        <v>460</v>
      </c>
      <c r="AO87" s="256">
        <v>460</v>
      </c>
      <c r="AP87" s="84" t="s">
        <v>508</v>
      </c>
      <c r="AQ87" s="33" t="s">
        <v>477</v>
      </c>
      <c r="AS87" s="33">
        <f t="shared" si="7"/>
        <v>2</v>
      </c>
      <c r="AU87" s="33" t="s">
        <v>295</v>
      </c>
      <c r="AV87" s="33" t="s">
        <v>295</v>
      </c>
      <c r="AX87" s="84"/>
      <c r="AY87" s="84"/>
      <c r="AZ87" s="84" t="s">
        <v>2984</v>
      </c>
      <c r="BA87" s="84" t="s">
        <v>3009</v>
      </c>
      <c r="BB87" s="84"/>
      <c r="BC87" s="253" t="s">
        <v>3010</v>
      </c>
      <c r="BD87" s="253">
        <v>9.11</v>
      </c>
      <c r="BE87" s="84" t="s">
        <v>3011</v>
      </c>
      <c r="BF87" s="253"/>
      <c r="BG87" s="33">
        <v>9.11</v>
      </c>
      <c r="BH87" s="33">
        <v>204.5</v>
      </c>
      <c r="BI87" s="33">
        <f t="shared" si="13"/>
        <v>1.6</v>
      </c>
      <c r="BJ87" s="84" t="s">
        <v>644</v>
      </c>
      <c r="BK87" s="84" t="s">
        <v>3012</v>
      </c>
      <c r="BL87" s="254">
        <v>204.47</v>
      </c>
      <c r="BM87" s="32"/>
      <c r="BN87" s="32"/>
      <c r="BO87" s="32"/>
      <c r="BP87" s="32"/>
      <c r="BQ87" s="32"/>
      <c r="BR87" s="32"/>
      <c r="BS87" s="32"/>
      <c r="BT87" s="32">
        <v>103</v>
      </c>
      <c r="BU87" s="253">
        <v>1.6</v>
      </c>
      <c r="BV87" s="253" t="s">
        <v>2750</v>
      </c>
      <c r="BW87" s="253"/>
      <c r="BX87" s="84" t="s">
        <v>3013</v>
      </c>
      <c r="BY87" s="84"/>
      <c r="BZ87" s="84"/>
      <c r="CA87" s="253"/>
      <c r="CB87" s="188" t="str">
        <f t="shared" si="9"/>
        <v>N</v>
      </c>
      <c r="CC87" s="188" t="str">
        <f t="shared" si="10"/>
        <v>N</v>
      </c>
      <c r="CD87" s="84" t="s">
        <v>3019</v>
      </c>
      <c r="CE87" s="84"/>
      <c r="CH87" s="33" t="s">
        <v>2970</v>
      </c>
      <c r="CI87" s="33" t="s">
        <v>3017</v>
      </c>
      <c r="CJ87" s="192"/>
    </row>
    <row r="88" spans="5:88" x14ac:dyDescent="0.3">
      <c r="E88" s="33" t="s">
        <v>2753</v>
      </c>
      <c r="G88" s="33" t="s">
        <v>3004</v>
      </c>
      <c r="H88" s="184" t="s">
        <v>3005</v>
      </c>
      <c r="I88" s="184"/>
      <c r="J88" s="184"/>
      <c r="K88" s="33" t="s">
        <v>80</v>
      </c>
      <c r="L88" s="192" t="s">
        <v>89</v>
      </c>
      <c r="M88" s="192" t="s">
        <v>91</v>
      </c>
      <c r="N88" s="33" t="s">
        <v>92</v>
      </c>
      <c r="O88" s="33" t="s">
        <v>93</v>
      </c>
      <c r="P88" s="33" t="s">
        <v>132</v>
      </c>
      <c r="Q88" s="209" t="s">
        <v>133</v>
      </c>
      <c r="R88" s="209" t="s">
        <v>133</v>
      </c>
      <c r="S88" s="33" t="str">
        <f t="shared" si="11"/>
        <v>Sa.tr</v>
      </c>
      <c r="T88" s="184" t="s">
        <v>2969</v>
      </c>
      <c r="U88" s="84" t="s">
        <v>31</v>
      </c>
      <c r="V88" s="33" t="s">
        <v>31</v>
      </c>
      <c r="W88" s="33" t="s">
        <v>31</v>
      </c>
      <c r="X88" s="184" t="s">
        <v>3006</v>
      </c>
      <c r="Y88" s="184" t="s">
        <v>281</v>
      </c>
      <c r="Z88" s="184"/>
      <c r="AA88" s="184"/>
      <c r="AB88" s="184" t="s">
        <v>2742</v>
      </c>
      <c r="AC88" s="33" t="s">
        <v>239</v>
      </c>
      <c r="AD88" s="33">
        <v>96</v>
      </c>
      <c r="AE88" s="33" t="s">
        <v>240</v>
      </c>
      <c r="AF88" s="33" t="s">
        <v>2743</v>
      </c>
      <c r="AG88" s="184"/>
      <c r="AH88" s="184" t="s">
        <v>3007</v>
      </c>
      <c r="AI88" s="184" t="s">
        <v>3008</v>
      </c>
      <c r="AJ88" s="33" t="s">
        <v>509</v>
      </c>
      <c r="AK88" s="32" t="s">
        <v>2755</v>
      </c>
      <c r="AL88" s="32"/>
      <c r="AM88" s="32">
        <v>600</v>
      </c>
      <c r="AN88" s="189">
        <v>600</v>
      </c>
      <c r="AO88" s="189">
        <v>600</v>
      </c>
      <c r="AP88" s="184" t="s">
        <v>508</v>
      </c>
      <c r="AQ88" s="33" t="s">
        <v>477</v>
      </c>
      <c r="AS88" s="33">
        <f t="shared" si="7"/>
        <v>2</v>
      </c>
      <c r="AU88" s="33" t="s">
        <v>295</v>
      </c>
      <c r="AV88" s="33" t="s">
        <v>295</v>
      </c>
      <c r="AX88" s="184"/>
      <c r="AY88" s="184"/>
      <c r="AZ88" s="184" t="s">
        <v>2984</v>
      </c>
      <c r="BA88" s="184" t="s">
        <v>3009</v>
      </c>
      <c r="BB88" s="184"/>
      <c r="BC88" s="32" t="s">
        <v>3010</v>
      </c>
      <c r="BD88" s="32">
        <v>7.07</v>
      </c>
      <c r="BE88" s="184" t="s">
        <v>3014</v>
      </c>
      <c r="BF88" s="32"/>
      <c r="BG88" s="33">
        <v>7.07</v>
      </c>
      <c r="BH88" s="33">
        <v>10.5</v>
      </c>
      <c r="BI88" s="33">
        <f t="shared" si="13"/>
        <v>1.6</v>
      </c>
      <c r="BJ88" s="184" t="s">
        <v>644</v>
      </c>
      <c r="BK88" s="184" t="s">
        <v>3015</v>
      </c>
      <c r="BL88" s="206">
        <v>10.39</v>
      </c>
      <c r="BM88" s="32"/>
      <c r="BN88" s="32"/>
      <c r="BO88" s="32"/>
      <c r="BP88" s="32"/>
      <c r="BQ88" s="32"/>
      <c r="BR88" s="32"/>
      <c r="BS88" s="32"/>
      <c r="BT88" s="32">
        <v>62</v>
      </c>
      <c r="BU88" s="32">
        <v>1.6</v>
      </c>
      <c r="BV88" s="32" t="s">
        <v>2750</v>
      </c>
      <c r="BW88" s="32"/>
      <c r="BX88" s="184" t="s">
        <v>3013</v>
      </c>
      <c r="BY88" s="184"/>
      <c r="BZ88" s="184"/>
      <c r="CA88" s="32"/>
      <c r="CB88" s="188" t="str">
        <f t="shared" si="9"/>
        <v>Y</v>
      </c>
      <c r="CC88" s="188" t="str">
        <f t="shared" si="10"/>
        <v>Y</v>
      </c>
      <c r="CD88" s="84" t="s">
        <v>3020</v>
      </c>
      <c r="CE88" s="84"/>
      <c r="CH88" s="33" t="s">
        <v>2970</v>
      </c>
      <c r="CJ88" s="192"/>
    </row>
    <row r="89" spans="5:88" x14ac:dyDescent="0.3">
      <c r="E89" s="33" t="s">
        <v>2753</v>
      </c>
      <c r="G89" s="33" t="s">
        <v>3004</v>
      </c>
      <c r="H89" s="193" t="s">
        <v>3005</v>
      </c>
      <c r="I89" s="193"/>
      <c r="J89" s="193"/>
      <c r="K89" s="33" t="s">
        <v>80</v>
      </c>
      <c r="L89" s="192" t="s">
        <v>89</v>
      </c>
      <c r="M89" s="192" t="s">
        <v>91</v>
      </c>
      <c r="N89" s="33" t="s">
        <v>92</v>
      </c>
      <c r="O89" s="33" t="s">
        <v>93</v>
      </c>
      <c r="P89" s="33" t="s">
        <v>132</v>
      </c>
      <c r="Q89" s="196" t="s">
        <v>133</v>
      </c>
      <c r="R89" s="196" t="s">
        <v>133</v>
      </c>
      <c r="S89" s="33" t="str">
        <f t="shared" si="11"/>
        <v>Sa.tr</v>
      </c>
      <c r="T89" s="193" t="s">
        <v>2969</v>
      </c>
      <c r="U89" s="84" t="s">
        <v>31</v>
      </c>
      <c r="V89" s="33" t="s">
        <v>31</v>
      </c>
      <c r="W89" s="33" t="s">
        <v>31</v>
      </c>
      <c r="X89" s="193" t="s">
        <v>3006</v>
      </c>
      <c r="Y89" s="184" t="s">
        <v>281</v>
      </c>
      <c r="Z89" s="193"/>
      <c r="AA89" s="193"/>
      <c r="AB89" s="193" t="s">
        <v>2742</v>
      </c>
      <c r="AC89" s="33" t="s">
        <v>239</v>
      </c>
      <c r="AD89" s="33">
        <v>96</v>
      </c>
      <c r="AE89" s="33" t="s">
        <v>240</v>
      </c>
      <c r="AF89" s="33" t="s">
        <v>2743</v>
      </c>
      <c r="AG89" s="193"/>
      <c r="AH89" s="193" t="s">
        <v>3007</v>
      </c>
      <c r="AI89" s="193" t="s">
        <v>3008</v>
      </c>
      <c r="AJ89" s="33" t="s">
        <v>509</v>
      </c>
      <c r="AK89" s="189" t="s">
        <v>2755</v>
      </c>
      <c r="AL89" s="189"/>
      <c r="AM89" s="189">
        <v>640</v>
      </c>
      <c r="AN89" s="189">
        <v>640</v>
      </c>
      <c r="AO89" s="189">
        <v>640</v>
      </c>
      <c r="AP89" s="193" t="s">
        <v>508</v>
      </c>
      <c r="AQ89" s="33" t="s">
        <v>477</v>
      </c>
      <c r="AS89" s="33">
        <f t="shared" si="7"/>
        <v>2</v>
      </c>
      <c r="AU89" s="33" t="s">
        <v>295</v>
      </c>
      <c r="AV89" s="33" t="s">
        <v>295</v>
      </c>
      <c r="AX89" s="193"/>
      <c r="AY89" s="193"/>
      <c r="AZ89" s="193" t="s">
        <v>2984</v>
      </c>
      <c r="BA89" s="193" t="s">
        <v>3009</v>
      </c>
      <c r="BB89" s="193"/>
      <c r="BC89" s="189" t="s">
        <v>3010</v>
      </c>
      <c r="BD89" s="189">
        <v>7.03</v>
      </c>
      <c r="BE89" s="193" t="s">
        <v>3011</v>
      </c>
      <c r="BF89" s="189"/>
      <c r="BG89" s="33">
        <v>7.03</v>
      </c>
      <c r="BH89" s="33">
        <v>204.5</v>
      </c>
      <c r="BI89" s="33">
        <f t="shared" si="13"/>
        <v>1.6</v>
      </c>
      <c r="BJ89" s="193" t="s">
        <v>644</v>
      </c>
      <c r="BK89" s="193" t="s">
        <v>3012</v>
      </c>
      <c r="BL89" s="194">
        <v>204.47</v>
      </c>
      <c r="BM89" s="189"/>
      <c r="BN89" s="189"/>
      <c r="BO89" s="189"/>
      <c r="BP89" s="189"/>
      <c r="BQ89" s="189"/>
      <c r="BR89" s="189"/>
      <c r="BS89" s="189"/>
      <c r="BT89" s="189">
        <v>103</v>
      </c>
      <c r="BU89" s="189">
        <v>1.6</v>
      </c>
      <c r="BV89" s="32" t="s">
        <v>2750</v>
      </c>
      <c r="BW89" s="32"/>
      <c r="BX89" s="193" t="s">
        <v>3013</v>
      </c>
      <c r="BY89" s="193"/>
      <c r="BZ89" s="193"/>
      <c r="CA89" s="32"/>
      <c r="CB89" s="188" t="str">
        <f t="shared" si="9"/>
        <v>Y</v>
      </c>
      <c r="CC89" s="188" t="str">
        <f t="shared" si="10"/>
        <v>Y</v>
      </c>
      <c r="CD89" s="197" t="s">
        <v>3021</v>
      </c>
      <c r="CE89" s="197"/>
      <c r="CH89" s="33" t="s">
        <v>2970</v>
      </c>
      <c r="CJ89" s="192"/>
    </row>
    <row r="90" spans="5:88" x14ac:dyDescent="0.3">
      <c r="E90" s="33" t="s">
        <v>3022</v>
      </c>
      <c r="F90" s="33">
        <v>2697294</v>
      </c>
      <c r="G90" s="33">
        <v>2012</v>
      </c>
      <c r="H90" s="33" t="s">
        <v>237</v>
      </c>
      <c r="K90" s="33" t="s">
        <v>80</v>
      </c>
      <c r="L90" s="192" t="s">
        <v>81</v>
      </c>
      <c r="M90" s="192" t="s">
        <v>1083</v>
      </c>
      <c r="N90" s="33" t="s">
        <v>1467</v>
      </c>
      <c r="O90" s="33" t="s">
        <v>2553</v>
      </c>
      <c r="P90" s="33" t="s">
        <v>2554</v>
      </c>
      <c r="Q90" s="33" t="s">
        <v>252</v>
      </c>
      <c r="R90" s="33" t="s">
        <v>252</v>
      </c>
      <c r="S90" s="33" t="str">
        <f t="shared" si="11"/>
        <v>Rh.sp</v>
      </c>
      <c r="T90" s="33" t="s">
        <v>1472</v>
      </c>
      <c r="U90" s="192" t="s">
        <v>3023</v>
      </c>
      <c r="V90" s="184" t="s">
        <v>28</v>
      </c>
      <c r="W90" s="33" t="s">
        <v>1089</v>
      </c>
      <c r="X90" s="33" t="s">
        <v>497</v>
      </c>
      <c r="Y90" s="33" t="s">
        <v>284</v>
      </c>
      <c r="AB90" s="33" t="s">
        <v>239</v>
      </c>
      <c r="AC90" s="33" t="s">
        <v>239</v>
      </c>
      <c r="AD90" s="33">
        <v>96</v>
      </c>
      <c r="AE90" s="184" t="s">
        <v>240</v>
      </c>
      <c r="AF90" s="33" t="s">
        <v>2743</v>
      </c>
      <c r="AH90" s="33" t="s">
        <v>3024</v>
      </c>
      <c r="AI90" s="33" t="s">
        <v>748</v>
      </c>
      <c r="AJ90" s="33" t="s">
        <v>509</v>
      </c>
      <c r="AK90" s="33" t="s">
        <v>478</v>
      </c>
      <c r="AL90" s="33" t="s">
        <v>241</v>
      </c>
      <c r="AM90" s="33">
        <v>0</v>
      </c>
      <c r="AN90" s="33">
        <v>2926</v>
      </c>
      <c r="AO90" s="33">
        <v>2926</v>
      </c>
      <c r="AP90" s="33" t="s">
        <v>508</v>
      </c>
      <c r="AQ90" s="33" t="s">
        <v>477</v>
      </c>
      <c r="AS90" s="33">
        <v>4</v>
      </c>
      <c r="AT90" s="33" t="s">
        <v>3025</v>
      </c>
      <c r="AU90" s="33" t="s">
        <v>240</v>
      </c>
      <c r="AV90" s="33" t="s">
        <v>295</v>
      </c>
      <c r="AY90" s="33">
        <v>2295751</v>
      </c>
      <c r="AZ90" s="33" t="s">
        <v>337</v>
      </c>
      <c r="BA90" s="33" t="s">
        <v>3026</v>
      </c>
      <c r="BC90" s="33">
        <v>10</v>
      </c>
      <c r="BD90" s="33" t="s">
        <v>3027</v>
      </c>
      <c r="BE90" s="33">
        <v>14</v>
      </c>
      <c r="BF90" s="33">
        <v>0.6</v>
      </c>
      <c r="BG90" s="33">
        <v>6.21</v>
      </c>
      <c r="BH90" s="33">
        <v>14</v>
      </c>
      <c r="BI90" s="33">
        <f t="shared" si="13"/>
        <v>0.6</v>
      </c>
      <c r="BJ90" s="33" t="s">
        <v>497</v>
      </c>
      <c r="BK90" s="33" t="s">
        <v>3028</v>
      </c>
      <c r="BL90" s="33">
        <v>0</v>
      </c>
      <c r="BN90" s="33">
        <v>3.7</v>
      </c>
      <c r="BO90" s="33">
        <v>1.1000000000000001</v>
      </c>
      <c r="BP90" s="33">
        <v>1.1000000000000001</v>
      </c>
      <c r="BQ90" s="33">
        <v>0.3</v>
      </c>
      <c r="BR90" s="302">
        <v>26.86856528980508</v>
      </c>
      <c r="BS90" s="302">
        <v>1.9384958467656781</v>
      </c>
      <c r="BT90" s="33">
        <v>13</v>
      </c>
      <c r="BV90" s="33">
        <v>0</v>
      </c>
      <c r="BW90" s="33">
        <v>0</v>
      </c>
      <c r="BX90" s="33">
        <v>0</v>
      </c>
      <c r="BY90" s="33">
        <v>0</v>
      </c>
      <c r="BZ90" s="33">
        <v>0</v>
      </c>
      <c r="CB90" s="33" t="s">
        <v>3029</v>
      </c>
      <c r="CC90" s="33" t="s">
        <v>3030</v>
      </c>
      <c r="CD90" s="192" t="s">
        <v>564</v>
      </c>
      <c r="CE90" s="192" t="s">
        <v>489</v>
      </c>
      <c r="CF90" s="33" t="s">
        <v>3031</v>
      </c>
      <c r="CH90" s="33" t="s">
        <v>2770</v>
      </c>
    </row>
    <row r="91" spans="5:88" x14ac:dyDescent="0.3">
      <c r="E91" s="33" t="s">
        <v>3022</v>
      </c>
      <c r="F91" s="33">
        <v>2697291</v>
      </c>
      <c r="G91" s="33">
        <v>2012</v>
      </c>
      <c r="H91" s="33" t="s">
        <v>237</v>
      </c>
      <c r="K91" s="33" t="s">
        <v>80</v>
      </c>
      <c r="L91" s="192" t="s">
        <v>81</v>
      </c>
      <c r="M91" s="192" t="s">
        <v>1083</v>
      </c>
      <c r="N91" s="33" t="s">
        <v>1467</v>
      </c>
      <c r="O91" s="33" t="s">
        <v>2553</v>
      </c>
      <c r="P91" s="33" t="s">
        <v>2554</v>
      </c>
      <c r="Q91" s="33" t="s">
        <v>252</v>
      </c>
      <c r="R91" s="33" t="s">
        <v>252</v>
      </c>
      <c r="S91" s="33" t="str">
        <f t="shared" si="11"/>
        <v>Rh.sp</v>
      </c>
      <c r="T91" s="33" t="s">
        <v>1472</v>
      </c>
      <c r="U91" s="192" t="s">
        <v>3023</v>
      </c>
      <c r="V91" s="184" t="s">
        <v>28</v>
      </c>
      <c r="W91" s="33" t="s">
        <v>1089</v>
      </c>
      <c r="X91" s="33" t="s">
        <v>497</v>
      </c>
      <c r="Y91" s="33" t="s">
        <v>284</v>
      </c>
      <c r="AB91" s="33" t="s">
        <v>239</v>
      </c>
      <c r="AC91" s="33" t="s">
        <v>239</v>
      </c>
      <c r="AD91" s="33">
        <v>96</v>
      </c>
      <c r="AE91" s="184" t="s">
        <v>240</v>
      </c>
      <c r="AF91" s="33" t="s">
        <v>2743</v>
      </c>
      <c r="AH91" s="33" t="s">
        <v>3024</v>
      </c>
      <c r="AI91" s="33" t="s">
        <v>748</v>
      </c>
      <c r="AJ91" s="33" t="s">
        <v>509</v>
      </c>
      <c r="AK91" s="33" t="s">
        <v>478</v>
      </c>
      <c r="AM91" s="33">
        <v>0</v>
      </c>
      <c r="AN91" s="33">
        <v>1420</v>
      </c>
      <c r="AO91" s="33">
        <v>1420</v>
      </c>
      <c r="AP91" s="33" t="s">
        <v>508</v>
      </c>
      <c r="AQ91" s="33" t="s">
        <v>477</v>
      </c>
      <c r="AS91" s="33">
        <f>IF(G91&lt;1980,"Too old",IF(AE91="N","UseOtherTestDuration",IF(AJ91="M",IF(ISBLANK(BD91),2,IF(ISBLANK(BE91),2,IF(ISBLANK(BF91),2,1))),"NotM")))</f>
        <v>1</v>
      </c>
      <c r="AU91" s="33" t="s">
        <v>240</v>
      </c>
      <c r="AV91" s="33" t="s">
        <v>295</v>
      </c>
      <c r="AY91" s="33">
        <v>2295750</v>
      </c>
      <c r="AZ91" s="33" t="s">
        <v>337</v>
      </c>
      <c r="BA91" s="33" t="s">
        <v>3026</v>
      </c>
      <c r="BC91" s="33">
        <v>8.4</v>
      </c>
      <c r="BD91" s="33" t="s">
        <v>3032</v>
      </c>
      <c r="BE91" s="33">
        <v>62.4</v>
      </c>
      <c r="BF91" s="33">
        <v>0.6</v>
      </c>
      <c r="BG91" s="33">
        <v>7.7</v>
      </c>
      <c r="BH91" s="33">
        <v>62.4</v>
      </c>
      <c r="BI91" s="33">
        <f t="shared" si="13"/>
        <v>0.6</v>
      </c>
      <c r="BJ91" s="33" t="s">
        <v>497</v>
      </c>
      <c r="BK91" s="33" t="s">
        <v>3028</v>
      </c>
      <c r="BL91" s="33">
        <v>0</v>
      </c>
      <c r="BN91" s="33">
        <v>16.600000000000001</v>
      </c>
      <c r="BO91" s="33">
        <v>5.0999999999999996</v>
      </c>
      <c r="BP91" s="33">
        <v>4.3</v>
      </c>
      <c r="BQ91" s="33">
        <v>1</v>
      </c>
      <c r="BR91" s="201">
        <v>2.2283113931214729</v>
      </c>
      <c r="BS91" s="201">
        <v>0.46243892129009134</v>
      </c>
      <c r="BT91" s="33">
        <v>50.6</v>
      </c>
      <c r="BV91" s="33">
        <v>0</v>
      </c>
      <c r="BW91" s="33">
        <v>0</v>
      </c>
      <c r="BX91" s="33">
        <v>0</v>
      </c>
      <c r="BY91" s="33">
        <v>0</v>
      </c>
      <c r="BZ91" s="33">
        <v>0</v>
      </c>
      <c r="CB91" s="33" t="s">
        <v>3033</v>
      </c>
      <c r="CC91" s="33" t="s">
        <v>3034</v>
      </c>
      <c r="CD91" s="33" t="s">
        <v>3035</v>
      </c>
      <c r="CE91" s="262" t="s">
        <v>3036</v>
      </c>
      <c r="CF91" s="33" t="s">
        <v>3031</v>
      </c>
      <c r="CH91" s="33" t="s">
        <v>3037</v>
      </c>
      <c r="CI91" s="429">
        <v>0.69</v>
      </c>
      <c r="CJ91" s="33" t="s">
        <v>2850</v>
      </c>
    </row>
    <row r="92" spans="5:88" x14ac:dyDescent="0.3">
      <c r="E92" s="33" t="s">
        <v>2765</v>
      </c>
      <c r="F92" s="33" t="s">
        <v>3038</v>
      </c>
      <c r="G92" s="33">
        <v>2007</v>
      </c>
      <c r="H92" s="33" t="s">
        <v>3039</v>
      </c>
      <c r="I92" s="33" t="s">
        <v>3040</v>
      </c>
      <c r="K92" s="33" t="s">
        <v>80</v>
      </c>
      <c r="L92" s="192" t="s">
        <v>81</v>
      </c>
      <c r="M92" s="192" t="s">
        <v>1083</v>
      </c>
      <c r="N92" s="33" t="str">
        <f>VLOOKUP($Q92,[1]Sheet2!$A$1:$G$229,N$2,FALSE)</f>
        <v>Ephemeroptera</v>
      </c>
      <c r="O92" s="33" t="str">
        <f>VLOOKUP($Q92,[1]Sheet2!$A$1:$G$229,O$2,FALSE)</f>
        <v>Heptageniidae</v>
      </c>
      <c r="P92" s="33" t="s">
        <v>2554</v>
      </c>
      <c r="Q92" s="33" t="s">
        <v>2555</v>
      </c>
      <c r="R92" s="33" t="s">
        <v>2555</v>
      </c>
      <c r="S92" s="33" t="str">
        <f t="shared" si="11"/>
        <v>Rh.ha</v>
      </c>
      <c r="T92" s="33" t="s">
        <v>3041</v>
      </c>
      <c r="U92" s="192" t="s">
        <v>2821</v>
      </c>
      <c r="V92" s="184" t="s">
        <v>28</v>
      </c>
      <c r="W92" s="33" t="s">
        <v>1089</v>
      </c>
      <c r="X92" s="33" t="s">
        <v>3042</v>
      </c>
      <c r="Y92" s="33" t="s">
        <v>284</v>
      </c>
      <c r="AB92" s="33" t="s">
        <v>2742</v>
      </c>
      <c r="AC92" s="33" t="s">
        <v>239</v>
      </c>
      <c r="AD92" s="33">
        <v>96</v>
      </c>
      <c r="AE92" s="184" t="s">
        <v>240</v>
      </c>
      <c r="AF92" s="33" t="s">
        <v>2743</v>
      </c>
      <c r="AH92" s="33" t="s">
        <v>2787</v>
      </c>
      <c r="AI92" s="33" t="s">
        <v>748</v>
      </c>
      <c r="AJ92" s="33" t="s">
        <v>509</v>
      </c>
      <c r="AK92" s="33" t="s">
        <v>478</v>
      </c>
      <c r="AM92" s="33" t="s">
        <v>2744</v>
      </c>
      <c r="AN92" s="33">
        <v>39200</v>
      </c>
      <c r="AO92" s="33">
        <v>39200</v>
      </c>
      <c r="AP92" s="33" t="s">
        <v>477</v>
      </c>
      <c r="AQ92" s="33" t="s">
        <v>477</v>
      </c>
      <c r="AS92" s="33">
        <f>IF(G92&lt;1980,"Too old",IF(AE92="N","UseOtherTestDuration",IF(AJ92="M",IF(ISBLANK(BD92),2,IF(ISBLANK(BE92),2,IF(ISBLANK(BF92),2,1))),"NotM")))</f>
        <v>2</v>
      </c>
      <c r="AU92" s="33" t="s">
        <v>295</v>
      </c>
      <c r="AV92" s="33" t="s">
        <v>295</v>
      </c>
      <c r="AZ92" s="33" t="s">
        <v>2959</v>
      </c>
      <c r="BA92" s="33" t="s">
        <v>3043</v>
      </c>
      <c r="BB92" s="33" t="s">
        <v>2744</v>
      </c>
      <c r="BC92" s="33">
        <v>12</v>
      </c>
      <c r="BD92" s="33">
        <v>7.64</v>
      </c>
      <c r="BE92" s="33">
        <v>49.8</v>
      </c>
      <c r="BG92" s="33">
        <v>7.64</v>
      </c>
      <c r="BH92" s="33">
        <v>49.8</v>
      </c>
      <c r="BI92" s="33">
        <f t="shared" si="13"/>
        <v>1.7</v>
      </c>
      <c r="BL92" s="33">
        <v>49.8</v>
      </c>
      <c r="BN92" s="33">
        <v>17.303706586377601</v>
      </c>
      <c r="BO92" s="33">
        <v>1.5937082592543701</v>
      </c>
      <c r="BP92" s="33">
        <v>3.3781068310765501</v>
      </c>
      <c r="BQ92" s="33">
        <v>0.70624774549561398</v>
      </c>
      <c r="BR92" s="33">
        <v>11.977116303181299</v>
      </c>
      <c r="BS92" s="33">
        <v>4.0122730383335297</v>
      </c>
      <c r="BT92" s="33">
        <v>39.700000000000003</v>
      </c>
      <c r="BU92" s="33">
        <v>1.7</v>
      </c>
      <c r="BW92" s="33" t="s">
        <v>2744</v>
      </c>
      <c r="CB92" s="188" t="str">
        <f t="shared" ref="CB92:CB97" si="14">IF(G92&lt;1980,"N",IF(AJ92="N","N",IF(BC92&lt;1,"N",IF(AF92="Chronic","N",IF(AQ92="Other","N",IF(BG92&lt;5.4,"N",IF(BG92&gt;8.5,"N",IF(BU92&gt;23,"N",IF(BL92&lt;8,"N",IF(BY92="JG est","N","Y"))))))))))</f>
        <v>Y</v>
      </c>
      <c r="CC92" s="188" t="str">
        <f t="shared" ref="CC92:CC97" si="15">CB92</f>
        <v>Y</v>
      </c>
      <c r="CD92" s="187"/>
      <c r="CE92" s="249"/>
    </row>
    <row r="93" spans="5:88" x14ac:dyDescent="0.3">
      <c r="E93" s="33" t="s">
        <v>2765</v>
      </c>
      <c r="F93" s="33" t="s">
        <v>3044</v>
      </c>
      <c r="G93" s="33">
        <v>2007</v>
      </c>
      <c r="H93" s="33" t="s">
        <v>3039</v>
      </c>
      <c r="I93" s="33" t="s">
        <v>3040</v>
      </c>
      <c r="K93" s="33" t="s">
        <v>80</v>
      </c>
      <c r="L93" s="192" t="s">
        <v>81</v>
      </c>
      <c r="M93" s="192" t="s">
        <v>1083</v>
      </c>
      <c r="N93" s="33" t="str">
        <f>VLOOKUP($Q93,[1]Sheet2!$A$1:$G$229,N$2,FALSE)</f>
        <v>Ephemeroptera</v>
      </c>
      <c r="O93" s="33" t="str">
        <f>VLOOKUP($Q93,[1]Sheet2!$A$1:$G$229,O$2,FALSE)</f>
        <v>Heptageniidae</v>
      </c>
      <c r="P93" s="33" t="s">
        <v>2554</v>
      </c>
      <c r="Q93" s="33" t="s">
        <v>2555</v>
      </c>
      <c r="R93" s="33" t="s">
        <v>2555</v>
      </c>
      <c r="S93" s="33" t="str">
        <f t="shared" si="11"/>
        <v>Rh.ha</v>
      </c>
      <c r="T93" s="33" t="s">
        <v>3041</v>
      </c>
      <c r="U93" s="192" t="s">
        <v>2821</v>
      </c>
      <c r="V93" s="184" t="s">
        <v>28</v>
      </c>
      <c r="W93" s="33" t="s">
        <v>1089</v>
      </c>
      <c r="X93" s="33" t="s">
        <v>3042</v>
      </c>
      <c r="Y93" s="33" t="s">
        <v>284</v>
      </c>
      <c r="AB93" s="33" t="s">
        <v>2742</v>
      </c>
      <c r="AC93" s="33" t="s">
        <v>239</v>
      </c>
      <c r="AD93" s="33">
        <v>96</v>
      </c>
      <c r="AE93" s="184" t="s">
        <v>240</v>
      </c>
      <c r="AF93" s="33" t="s">
        <v>2743</v>
      </c>
      <c r="AH93" s="33" t="s">
        <v>2787</v>
      </c>
      <c r="AI93" s="33" t="s">
        <v>748</v>
      </c>
      <c r="AJ93" s="33" t="s">
        <v>509</v>
      </c>
      <c r="AK93" s="33" t="s">
        <v>478</v>
      </c>
      <c r="AM93" s="33" t="s">
        <v>2744</v>
      </c>
      <c r="AN93" s="33">
        <v>50500</v>
      </c>
      <c r="AO93" s="33">
        <v>50500</v>
      </c>
      <c r="AP93" s="33" t="s">
        <v>477</v>
      </c>
      <c r="AQ93" s="33" t="s">
        <v>477</v>
      </c>
      <c r="AS93" s="33">
        <f>IF(G93&lt;1980,"Too old",IF(AE93="N","UseOtherTestDuration",IF(AJ93="M",IF(ISBLANK(BD93),2,IF(ISBLANK(BE93),2,IF(ISBLANK(BF93),2,1))),"NotM")))</f>
        <v>2</v>
      </c>
      <c r="AU93" s="33" t="s">
        <v>295</v>
      </c>
      <c r="AV93" s="33" t="s">
        <v>295</v>
      </c>
      <c r="AZ93" s="33" t="s">
        <v>2959</v>
      </c>
      <c r="BA93" s="33" t="s">
        <v>3043</v>
      </c>
      <c r="BB93" s="33" t="s">
        <v>2744</v>
      </c>
      <c r="BC93" s="33">
        <v>11.9</v>
      </c>
      <c r="BD93" s="33">
        <v>7.77</v>
      </c>
      <c r="BE93" s="33">
        <v>44.4</v>
      </c>
      <c r="BG93" s="33">
        <v>7.77</v>
      </c>
      <c r="BH93" s="33">
        <v>44.4</v>
      </c>
      <c r="BI93" s="33">
        <f t="shared" si="13"/>
        <v>1.7</v>
      </c>
      <c r="BL93" s="33">
        <v>44.4</v>
      </c>
      <c r="BN93" s="33">
        <v>15.427401052915</v>
      </c>
      <c r="BO93" s="33">
        <v>1.42089652029908</v>
      </c>
      <c r="BP93" s="33">
        <v>3.0118060903574002</v>
      </c>
      <c r="BQ93" s="33">
        <v>0.62966666465873999</v>
      </c>
      <c r="BR93" s="33">
        <v>10.678392848619501</v>
      </c>
      <c r="BS93" s="33">
        <v>3.57720728718893</v>
      </c>
      <c r="BT93" s="33">
        <v>39.9</v>
      </c>
      <c r="BU93" s="33">
        <v>1.7</v>
      </c>
      <c r="BW93" s="33" t="s">
        <v>2744</v>
      </c>
      <c r="CB93" s="188" t="str">
        <f t="shared" si="14"/>
        <v>Y</v>
      </c>
      <c r="CC93" s="188" t="str">
        <f t="shared" si="15"/>
        <v>Y</v>
      </c>
      <c r="CD93" s="193" t="s">
        <v>2934</v>
      </c>
      <c r="CE93" s="251"/>
      <c r="CH93" s="33" t="s">
        <v>2970</v>
      </c>
      <c r="CI93" s="33" t="s">
        <v>3045</v>
      </c>
    </row>
    <row r="94" spans="5:88" x14ac:dyDescent="0.3">
      <c r="E94" s="33" t="s">
        <v>2765</v>
      </c>
      <c r="F94" s="33" t="s">
        <v>3046</v>
      </c>
      <c r="G94" s="33">
        <v>2007</v>
      </c>
      <c r="H94" s="33" t="s">
        <v>3039</v>
      </c>
      <c r="I94" s="33" t="s">
        <v>3040</v>
      </c>
      <c r="K94" s="33" t="s">
        <v>80</v>
      </c>
      <c r="L94" s="192" t="s">
        <v>81</v>
      </c>
      <c r="M94" s="192" t="s">
        <v>1083</v>
      </c>
      <c r="N94" s="33" t="str">
        <f>VLOOKUP($Q94,[1]Sheet2!$A$1:$G$229,N$2,FALSE)</f>
        <v>Ephemeroptera</v>
      </c>
      <c r="O94" s="33" t="str">
        <f>VLOOKUP($Q94,[1]Sheet2!$A$1:$G$229,O$2,FALSE)</f>
        <v>Heptageniidae</v>
      </c>
      <c r="P94" s="33" t="s">
        <v>2554</v>
      </c>
      <c r="Q94" s="33" t="s">
        <v>2555</v>
      </c>
      <c r="R94" s="33" t="s">
        <v>2555</v>
      </c>
      <c r="S94" s="33" t="str">
        <f t="shared" si="11"/>
        <v>Rh.ha</v>
      </c>
      <c r="T94" s="33" t="s">
        <v>3041</v>
      </c>
      <c r="U94" s="192" t="s">
        <v>2821</v>
      </c>
      <c r="V94" s="184" t="s">
        <v>28</v>
      </c>
      <c r="W94" s="33" t="s">
        <v>1089</v>
      </c>
      <c r="X94" s="33" t="s">
        <v>3042</v>
      </c>
      <c r="Y94" s="33" t="s">
        <v>284</v>
      </c>
      <c r="AB94" s="33" t="s">
        <v>2742</v>
      </c>
      <c r="AC94" s="33" t="s">
        <v>239</v>
      </c>
      <c r="AD94" s="33">
        <v>96</v>
      </c>
      <c r="AE94" s="184" t="s">
        <v>240</v>
      </c>
      <c r="AF94" s="33" t="s">
        <v>2743</v>
      </c>
      <c r="AH94" s="33" t="s">
        <v>2787</v>
      </c>
      <c r="AI94" s="33" t="s">
        <v>748</v>
      </c>
      <c r="AJ94" s="33" t="s">
        <v>509</v>
      </c>
      <c r="AK94" s="33" t="s">
        <v>478</v>
      </c>
      <c r="AL94" s="33" t="s">
        <v>3047</v>
      </c>
      <c r="AM94" s="33" t="s">
        <v>2744</v>
      </c>
      <c r="AN94" s="33">
        <v>16400</v>
      </c>
      <c r="AO94" s="33">
        <v>16400</v>
      </c>
      <c r="AP94" s="33" t="s">
        <v>477</v>
      </c>
      <c r="AQ94" s="33" t="s">
        <v>477</v>
      </c>
      <c r="AS94" s="33">
        <v>4</v>
      </c>
      <c r="AT94" s="33" t="s">
        <v>3025</v>
      </c>
      <c r="AU94" s="33" t="s">
        <v>295</v>
      </c>
      <c r="AV94" s="33" t="s">
        <v>295</v>
      </c>
      <c r="AZ94" s="33" t="s">
        <v>2959</v>
      </c>
      <c r="BA94" s="33" t="s">
        <v>3043</v>
      </c>
      <c r="BB94" s="33" t="s">
        <v>2744</v>
      </c>
      <c r="BC94" s="33">
        <v>11.9</v>
      </c>
      <c r="BD94" s="33">
        <v>7.77</v>
      </c>
      <c r="BE94" s="33">
        <v>44.4</v>
      </c>
      <c r="BG94" s="33">
        <v>7.77</v>
      </c>
      <c r="BH94" s="33">
        <v>44.4</v>
      </c>
      <c r="BI94" s="33">
        <f t="shared" si="13"/>
        <v>1.7</v>
      </c>
      <c r="BL94" s="33">
        <v>44.4</v>
      </c>
      <c r="BN94" s="33">
        <v>15.427401052915</v>
      </c>
      <c r="BO94" s="33">
        <v>1.42089652029908</v>
      </c>
      <c r="BP94" s="33">
        <v>3.0118060903574002</v>
      </c>
      <c r="BQ94" s="33">
        <v>0.62966666465873999</v>
      </c>
      <c r="BR94" s="33">
        <v>10.678392848619501</v>
      </c>
      <c r="BS94" s="33">
        <v>3.57720728718893</v>
      </c>
      <c r="BT94" s="33">
        <v>39.9</v>
      </c>
      <c r="BU94" s="33">
        <v>1.7</v>
      </c>
      <c r="BW94" s="33" t="s">
        <v>2744</v>
      </c>
      <c r="CB94" s="188" t="str">
        <f t="shared" si="14"/>
        <v>Y</v>
      </c>
      <c r="CC94" s="188" t="str">
        <f t="shared" si="15"/>
        <v>Y</v>
      </c>
      <c r="CD94" s="187"/>
      <c r="CE94" s="249"/>
      <c r="CH94" s="33" t="s">
        <v>2770</v>
      </c>
    </row>
    <row r="95" spans="5:88" x14ac:dyDescent="0.3">
      <c r="E95" s="33" t="s">
        <v>2765</v>
      </c>
      <c r="F95" s="33" t="s">
        <v>3048</v>
      </c>
      <c r="G95" s="33">
        <v>2007</v>
      </c>
      <c r="H95" s="33" t="s">
        <v>3039</v>
      </c>
      <c r="I95" s="33" t="s">
        <v>3040</v>
      </c>
      <c r="K95" s="33" t="s">
        <v>80</v>
      </c>
      <c r="L95" s="192" t="s">
        <v>89</v>
      </c>
      <c r="M95" s="192" t="s">
        <v>91</v>
      </c>
      <c r="N95" s="33" t="s">
        <v>102</v>
      </c>
      <c r="O95" s="33" t="s">
        <v>103</v>
      </c>
      <c r="P95" s="33" t="s">
        <v>3049</v>
      </c>
      <c r="Q95" s="33" t="s">
        <v>3050</v>
      </c>
      <c r="R95" s="33" t="s">
        <v>3050</v>
      </c>
      <c r="S95" s="33" t="str">
        <f t="shared" si="11"/>
        <v>Rh.ca</v>
      </c>
      <c r="T95" s="33" t="s">
        <v>3051</v>
      </c>
      <c r="U95" s="192" t="s">
        <v>31</v>
      </c>
      <c r="V95" s="33" t="s">
        <v>31</v>
      </c>
      <c r="W95" s="33" t="s">
        <v>31</v>
      </c>
      <c r="X95" s="33" t="s">
        <v>3052</v>
      </c>
      <c r="Y95" s="33" t="s">
        <v>281</v>
      </c>
      <c r="AB95" s="33" t="s">
        <v>2742</v>
      </c>
      <c r="AC95" s="33" t="s">
        <v>239</v>
      </c>
      <c r="AD95" s="33">
        <v>96</v>
      </c>
      <c r="AE95" s="33" t="s">
        <v>240</v>
      </c>
      <c r="AF95" s="33" t="s">
        <v>2743</v>
      </c>
      <c r="AH95" s="33" t="s">
        <v>2787</v>
      </c>
      <c r="AI95" s="33" t="s">
        <v>748</v>
      </c>
      <c r="AJ95" s="33" t="s">
        <v>509</v>
      </c>
      <c r="AK95" s="33" t="s">
        <v>478</v>
      </c>
      <c r="AM95" s="33" t="s">
        <v>2744</v>
      </c>
      <c r="AN95" s="33">
        <v>1905</v>
      </c>
      <c r="AO95" s="33">
        <v>1905</v>
      </c>
      <c r="AP95" s="33" t="s">
        <v>477</v>
      </c>
      <c r="AQ95" s="33" t="s">
        <v>477</v>
      </c>
      <c r="AS95" s="33">
        <f>IF(G95&lt;1980,"Too old",IF(AE95="N","UseOtherTestDuration",IF(AJ95="M",IF(ISBLANK(BD95),2,IF(ISBLANK(BE95),2,IF(ISBLANK(BF95),2,1))),"NotM")))</f>
        <v>2</v>
      </c>
      <c r="AU95" s="33" t="s">
        <v>295</v>
      </c>
      <c r="AV95" s="33" t="s">
        <v>295</v>
      </c>
      <c r="AZ95" s="33" t="s">
        <v>2959</v>
      </c>
      <c r="BA95" s="33" t="s">
        <v>3043</v>
      </c>
      <c r="BB95" s="33" t="s">
        <v>2744</v>
      </c>
      <c r="BC95" s="33">
        <v>11</v>
      </c>
      <c r="BD95" s="33">
        <v>7.48</v>
      </c>
      <c r="BE95" s="33">
        <v>49.9</v>
      </c>
      <c r="BG95" s="33">
        <v>7.48</v>
      </c>
      <c r="BH95" s="33">
        <v>49.9</v>
      </c>
      <c r="BI95" s="33">
        <f t="shared" si="13"/>
        <v>1.7</v>
      </c>
      <c r="BL95" s="33">
        <v>49.9</v>
      </c>
      <c r="BN95" s="33">
        <v>17.338452985145398</v>
      </c>
      <c r="BO95" s="33">
        <v>1.59690847664243</v>
      </c>
      <c r="BP95" s="33">
        <v>3.3848901781268999</v>
      </c>
      <c r="BQ95" s="33">
        <v>0.70766591365926002</v>
      </c>
      <c r="BR95" s="33">
        <v>12.001166737525001</v>
      </c>
      <c r="BS95" s="33">
        <v>4.0203298115028803</v>
      </c>
      <c r="BT95" s="33">
        <v>40.5</v>
      </c>
      <c r="BU95" s="33">
        <v>1.7</v>
      </c>
      <c r="BW95" s="33" t="s">
        <v>2744</v>
      </c>
      <c r="CB95" s="188" t="str">
        <f t="shared" si="14"/>
        <v>Y</v>
      </c>
      <c r="CC95" s="188" t="str">
        <f t="shared" si="15"/>
        <v>Y</v>
      </c>
      <c r="CD95" s="261"/>
      <c r="CE95" s="260"/>
    </row>
    <row r="96" spans="5:88" x14ac:dyDescent="0.3">
      <c r="E96" s="33" t="s">
        <v>2734</v>
      </c>
      <c r="F96" s="33" t="s">
        <v>3053</v>
      </c>
      <c r="G96" s="33">
        <v>2012</v>
      </c>
      <c r="H96" s="33" t="s">
        <v>3054</v>
      </c>
      <c r="I96" s="33" t="s">
        <v>3055</v>
      </c>
      <c r="K96" s="33" t="s">
        <v>80</v>
      </c>
      <c r="L96" s="192" t="s">
        <v>89</v>
      </c>
      <c r="M96" s="192" t="s">
        <v>91</v>
      </c>
      <c r="N96" s="33" t="s">
        <v>102</v>
      </c>
      <c r="O96" s="33" t="s">
        <v>103</v>
      </c>
      <c r="P96" s="33" t="s">
        <v>3049</v>
      </c>
      <c r="Q96" s="33" t="s">
        <v>3050</v>
      </c>
      <c r="R96" s="33" t="s">
        <v>3050</v>
      </c>
      <c r="S96" s="33" t="str">
        <f t="shared" si="11"/>
        <v>Rh.ca</v>
      </c>
      <c r="T96" s="33" t="s">
        <v>3051</v>
      </c>
      <c r="U96" s="192" t="s">
        <v>31</v>
      </c>
      <c r="V96" s="33" t="s">
        <v>31</v>
      </c>
      <c r="W96" s="33" t="s">
        <v>31</v>
      </c>
      <c r="X96" s="33" t="s">
        <v>1893</v>
      </c>
      <c r="Y96" s="33" t="s">
        <v>1893</v>
      </c>
      <c r="AB96" s="33" t="s">
        <v>2742</v>
      </c>
      <c r="AC96" s="33" t="s">
        <v>239</v>
      </c>
      <c r="AD96" s="33">
        <v>96</v>
      </c>
      <c r="AE96" s="33" t="s">
        <v>240</v>
      </c>
      <c r="AF96" s="33" t="s">
        <v>2743</v>
      </c>
      <c r="AH96" s="33" t="s">
        <v>2787</v>
      </c>
      <c r="AI96" s="33" t="s">
        <v>3056</v>
      </c>
      <c r="AJ96" s="33" t="s">
        <v>509</v>
      </c>
      <c r="AK96" s="33" t="s">
        <v>478</v>
      </c>
      <c r="AM96" s="33" t="s">
        <v>2744</v>
      </c>
      <c r="AN96" s="33">
        <v>1900</v>
      </c>
      <c r="AO96" s="33">
        <v>1900</v>
      </c>
      <c r="AP96" s="33" t="s">
        <v>477</v>
      </c>
      <c r="AQ96" s="33" t="s">
        <v>477</v>
      </c>
      <c r="AS96" s="33">
        <f>IF(G96&lt;1980,"Too old",IF(AE96="N","UseOtherTestDuration",IF(AJ96="M",IF(ISBLANK(BD96),2,IF(ISBLANK(BE96),2,IF(ISBLANK(BF96),2,1))),"NotM")))</f>
        <v>2</v>
      </c>
      <c r="AU96" s="33" t="s">
        <v>295</v>
      </c>
      <c r="AV96" s="33" t="s">
        <v>295</v>
      </c>
      <c r="AZ96" s="33" t="s">
        <v>2959</v>
      </c>
      <c r="BA96" s="33" t="s">
        <v>3057</v>
      </c>
      <c r="BB96" s="33" t="s">
        <v>2791</v>
      </c>
      <c r="BC96" s="33">
        <v>15.1</v>
      </c>
      <c r="BD96" s="33">
        <v>7.05</v>
      </c>
      <c r="BE96" s="33">
        <v>52.432899999999997</v>
      </c>
      <c r="BG96" s="33">
        <v>7.05</v>
      </c>
      <c r="BH96" s="33">
        <v>52.432899999999997</v>
      </c>
      <c r="BI96" s="33">
        <f t="shared" si="13"/>
        <v>1.7</v>
      </c>
      <c r="BL96" s="33">
        <v>52.432899999999997</v>
      </c>
      <c r="BN96" s="33" t="s">
        <v>644</v>
      </c>
      <c r="BO96" s="33" t="s">
        <v>644</v>
      </c>
      <c r="BP96" s="33" t="s">
        <v>644</v>
      </c>
      <c r="BQ96" s="33" t="s">
        <v>644</v>
      </c>
      <c r="BR96" s="33" t="s">
        <v>644</v>
      </c>
      <c r="BS96" s="33" t="s">
        <v>644</v>
      </c>
      <c r="BT96" s="33" t="s">
        <v>644</v>
      </c>
      <c r="BU96" s="33">
        <v>1.7</v>
      </c>
      <c r="BW96" s="33" t="s">
        <v>2744</v>
      </c>
      <c r="CB96" s="188" t="str">
        <f t="shared" si="14"/>
        <v>Y</v>
      </c>
      <c r="CC96" s="188" t="str">
        <f t="shared" si="15"/>
        <v>Y</v>
      </c>
      <c r="CD96" s="197" t="s">
        <v>2934</v>
      </c>
      <c r="CE96" s="197"/>
      <c r="CH96" s="33" t="s">
        <v>2748</v>
      </c>
      <c r="CI96" s="33" t="s">
        <v>3058</v>
      </c>
    </row>
    <row r="97" spans="5:88" x14ac:dyDescent="0.3">
      <c r="E97" s="33" t="s">
        <v>2765</v>
      </c>
      <c r="F97" s="33" t="s">
        <v>3059</v>
      </c>
      <c r="G97" s="33">
        <v>2009</v>
      </c>
      <c r="H97" s="33" t="s">
        <v>3060</v>
      </c>
      <c r="I97" s="33" t="s">
        <v>3061</v>
      </c>
      <c r="K97" s="33" t="s">
        <v>80</v>
      </c>
      <c r="L97" s="192" t="s">
        <v>89</v>
      </c>
      <c r="M97" s="192" t="s">
        <v>760</v>
      </c>
      <c r="N97" s="33" t="s">
        <v>761</v>
      </c>
      <c r="O97" s="33" t="s">
        <v>762</v>
      </c>
      <c r="P97" s="33" t="s">
        <v>3062</v>
      </c>
      <c r="Q97" s="33" t="s">
        <v>3063</v>
      </c>
      <c r="R97" s="33" t="s">
        <v>3063</v>
      </c>
      <c r="S97" s="33" t="str">
        <f t="shared" si="11"/>
        <v>Rh.ar</v>
      </c>
      <c r="U97" s="192" t="s">
        <v>766</v>
      </c>
      <c r="V97" s="184" t="s">
        <v>28</v>
      </c>
      <c r="W97" s="33" t="s">
        <v>766</v>
      </c>
      <c r="X97" s="33" t="s">
        <v>3064</v>
      </c>
      <c r="Y97" s="33" t="s">
        <v>3064</v>
      </c>
      <c r="AB97" s="33" t="s">
        <v>2742</v>
      </c>
      <c r="AC97" s="33" t="s">
        <v>239</v>
      </c>
      <c r="AD97" s="33">
        <v>96</v>
      </c>
      <c r="AE97" s="33" t="s">
        <v>240</v>
      </c>
      <c r="AF97" s="33" t="s">
        <v>2743</v>
      </c>
      <c r="AH97" s="33" t="s">
        <v>2754</v>
      </c>
      <c r="AI97" s="33" t="s">
        <v>770</v>
      </c>
      <c r="AJ97" s="33" t="s">
        <v>295</v>
      </c>
      <c r="AK97" s="33" t="s">
        <v>631</v>
      </c>
      <c r="AM97" s="33">
        <v>2490000</v>
      </c>
      <c r="AN97" s="33">
        <v>2435.2199999999998</v>
      </c>
      <c r="AO97" s="33">
        <v>2435.2199999999998</v>
      </c>
      <c r="AP97" s="33" t="s">
        <v>508</v>
      </c>
      <c r="AQ97" s="33" t="s">
        <v>477</v>
      </c>
      <c r="AS97" s="33">
        <v>4</v>
      </c>
      <c r="AU97" s="33" t="s">
        <v>295</v>
      </c>
      <c r="AV97" s="33" t="s">
        <v>295</v>
      </c>
      <c r="AZ97" s="33" t="s">
        <v>2828</v>
      </c>
      <c r="BA97" s="33" t="s">
        <v>3065</v>
      </c>
      <c r="BB97" s="33" t="s">
        <v>2744</v>
      </c>
      <c r="BC97" s="33">
        <v>20</v>
      </c>
      <c r="BH97" s="33">
        <v>30</v>
      </c>
      <c r="BN97" s="33" t="s">
        <v>644</v>
      </c>
      <c r="BO97" s="33" t="s">
        <v>644</v>
      </c>
      <c r="BP97" s="33" t="s">
        <v>644</v>
      </c>
      <c r="BQ97" s="33" t="s">
        <v>644</v>
      </c>
      <c r="BR97" s="33" t="s">
        <v>644</v>
      </c>
      <c r="BS97" s="33" t="s">
        <v>644</v>
      </c>
      <c r="BT97" s="33" t="s">
        <v>644</v>
      </c>
      <c r="BW97" s="33" t="s">
        <v>2744</v>
      </c>
      <c r="BY97" s="33" t="s">
        <v>2747</v>
      </c>
      <c r="CB97" s="188" t="str">
        <f t="shared" si="14"/>
        <v>N</v>
      </c>
      <c r="CC97" s="188" t="str">
        <f t="shared" si="15"/>
        <v>N</v>
      </c>
      <c r="CD97" s="187"/>
      <c r="CE97" s="249"/>
      <c r="CH97" s="33" t="s">
        <v>2770</v>
      </c>
    </row>
    <row r="98" spans="5:88" x14ac:dyDescent="0.3">
      <c r="E98" s="33" t="s">
        <v>324</v>
      </c>
      <c r="G98" s="33">
        <v>1998</v>
      </c>
      <c r="H98" s="33" t="s">
        <v>3066</v>
      </c>
      <c r="I98" s="33" t="s">
        <v>3067</v>
      </c>
      <c r="K98" s="33" t="s">
        <v>80</v>
      </c>
      <c r="L98" s="192" t="s">
        <v>89</v>
      </c>
      <c r="M98" s="192" t="s">
        <v>91</v>
      </c>
      <c r="N98" s="33" t="s">
        <v>1550</v>
      </c>
      <c r="O98" s="33" t="s">
        <v>3068</v>
      </c>
      <c r="P98" s="33" t="s">
        <v>3069</v>
      </c>
      <c r="Q98" s="33" t="s">
        <v>3070</v>
      </c>
      <c r="R98" s="33" t="s">
        <v>3070</v>
      </c>
      <c r="S98" s="33" t="str">
        <f t="shared" si="11"/>
        <v>Re.re</v>
      </c>
      <c r="T98" s="33" t="s">
        <v>3071</v>
      </c>
      <c r="U98" s="192" t="s">
        <v>31</v>
      </c>
      <c r="V98" s="33" t="s">
        <v>31</v>
      </c>
      <c r="W98" s="33" t="s">
        <v>31</v>
      </c>
      <c r="X98" s="33" t="s">
        <v>281</v>
      </c>
      <c r="Y98" s="33" t="s">
        <v>281</v>
      </c>
      <c r="Z98" s="33" t="s">
        <v>892</v>
      </c>
      <c r="AB98" s="33" t="s">
        <v>703</v>
      </c>
      <c r="AC98" s="33" t="s">
        <v>239</v>
      </c>
      <c r="AD98" s="33">
        <v>96</v>
      </c>
      <c r="AE98" s="33" t="s">
        <v>240</v>
      </c>
      <c r="AF98" s="33" t="s">
        <v>2743</v>
      </c>
      <c r="AI98" s="33" t="s">
        <v>770</v>
      </c>
      <c r="AM98" s="33">
        <v>1450</v>
      </c>
      <c r="AN98" s="189">
        <v>1450</v>
      </c>
      <c r="AO98" s="189">
        <v>1450</v>
      </c>
      <c r="AP98" s="33" t="s">
        <v>508</v>
      </c>
      <c r="AQ98" s="33" t="s">
        <v>477</v>
      </c>
      <c r="AS98" s="33">
        <v>3</v>
      </c>
      <c r="AT98" s="33" t="s">
        <v>3072</v>
      </c>
      <c r="AU98" s="33" t="s">
        <v>295</v>
      </c>
      <c r="AV98" s="33" t="s">
        <v>295</v>
      </c>
      <c r="AZ98" s="33" t="s">
        <v>481</v>
      </c>
      <c r="BA98" s="33" t="s">
        <v>3073</v>
      </c>
      <c r="BC98" s="33">
        <v>20</v>
      </c>
      <c r="BD98" s="33">
        <v>7.8</v>
      </c>
      <c r="BE98" s="33">
        <v>35</v>
      </c>
      <c r="BG98" s="33">
        <v>7.8</v>
      </c>
      <c r="BH98" s="33">
        <v>35</v>
      </c>
      <c r="BI98" s="33">
        <v>0.5</v>
      </c>
      <c r="BL98" s="33">
        <v>35</v>
      </c>
      <c r="CD98" s="33"/>
      <c r="CE98" s="262"/>
      <c r="CH98" s="33" t="s">
        <v>2849</v>
      </c>
      <c r="CI98" s="222">
        <v>0.82</v>
      </c>
      <c r="CJ98" s="33" t="s">
        <v>324</v>
      </c>
    </row>
    <row r="99" spans="5:88" x14ac:dyDescent="0.3">
      <c r="E99" s="33" t="s">
        <v>2765</v>
      </c>
      <c r="F99" s="33" t="s">
        <v>3074</v>
      </c>
      <c r="G99" s="33">
        <v>2012</v>
      </c>
      <c r="H99" s="33" t="s">
        <v>2912</v>
      </c>
      <c r="I99" s="33" t="s">
        <v>2913</v>
      </c>
      <c r="K99" s="33" t="s">
        <v>80</v>
      </c>
      <c r="L99" s="192" t="s">
        <v>89</v>
      </c>
      <c r="M99" s="192" t="s">
        <v>91</v>
      </c>
      <c r="N99" s="33" t="s">
        <v>102</v>
      </c>
      <c r="O99" s="33" t="s">
        <v>103</v>
      </c>
      <c r="P99" s="33" t="s">
        <v>3075</v>
      </c>
      <c r="Q99" s="33" t="s">
        <v>3076</v>
      </c>
      <c r="R99" s="33" t="s">
        <v>3076</v>
      </c>
      <c r="S99" s="33" t="str">
        <f t="shared" si="11"/>
        <v>Ra.su</v>
      </c>
      <c r="U99" s="192" t="s">
        <v>31</v>
      </c>
      <c r="V99" s="33" t="s">
        <v>31</v>
      </c>
      <c r="W99" s="33" t="s">
        <v>31</v>
      </c>
      <c r="X99" s="33" t="s">
        <v>3077</v>
      </c>
      <c r="Y99" s="33" t="s">
        <v>327</v>
      </c>
      <c r="AB99" s="33" t="s">
        <v>2742</v>
      </c>
      <c r="AC99" s="33" t="s">
        <v>239</v>
      </c>
      <c r="AD99" s="33">
        <v>96</v>
      </c>
      <c r="AE99" s="33" t="s">
        <v>240</v>
      </c>
      <c r="AF99" s="33" t="s">
        <v>2743</v>
      </c>
      <c r="AH99" s="33" t="s">
        <v>2787</v>
      </c>
      <c r="AI99" s="33" t="s">
        <v>3078</v>
      </c>
      <c r="AJ99" s="33" t="s">
        <v>509</v>
      </c>
      <c r="AK99" s="33" t="s">
        <v>631</v>
      </c>
      <c r="AM99" s="33">
        <v>460</v>
      </c>
      <c r="AN99" s="33">
        <v>449.88</v>
      </c>
      <c r="AO99" s="33">
        <v>460</v>
      </c>
      <c r="AP99" s="33" t="s">
        <v>508</v>
      </c>
      <c r="AQ99" s="33" t="s">
        <v>477</v>
      </c>
      <c r="AS99" s="33">
        <f>IF(G99&lt;1980,"Too old",IF(AE99="N","UseOtherTestDuration",IF(AJ99="M",IF(ISBLANK(BD99),2,IF(ISBLANK(BE99),2,IF(ISBLANK(BF99),2,1))),"NotM")))</f>
        <v>2</v>
      </c>
      <c r="AU99" s="33" t="s">
        <v>295</v>
      </c>
      <c r="AV99" s="33" t="s">
        <v>295</v>
      </c>
      <c r="AZ99" s="33" t="s">
        <v>2828</v>
      </c>
      <c r="BA99" s="33" t="s">
        <v>2902</v>
      </c>
      <c r="BB99" s="33" t="s">
        <v>2744</v>
      </c>
      <c r="BC99" s="33">
        <v>29</v>
      </c>
      <c r="BD99" s="33">
        <v>6.5</v>
      </c>
      <c r="BE99" s="33">
        <v>20.32</v>
      </c>
      <c r="BG99" s="33">
        <v>6.5</v>
      </c>
      <c r="BH99" s="33">
        <v>20.32</v>
      </c>
      <c r="BL99" s="33">
        <v>20.32</v>
      </c>
      <c r="BN99" s="33" t="s">
        <v>644</v>
      </c>
      <c r="BO99" s="33" t="s">
        <v>644</v>
      </c>
      <c r="BP99" s="33" t="s">
        <v>644</v>
      </c>
      <c r="BQ99" s="33" t="s">
        <v>644</v>
      </c>
      <c r="BR99" s="33" t="s">
        <v>644</v>
      </c>
      <c r="BS99" s="33" t="s">
        <v>644</v>
      </c>
      <c r="BT99" s="33" t="s">
        <v>644</v>
      </c>
      <c r="BW99" s="33" t="s">
        <v>2744</v>
      </c>
      <c r="BY99" s="33" t="s">
        <v>2747</v>
      </c>
      <c r="CB99" s="188" t="str">
        <f>IF(G99&lt;1980,"N",IF(AJ99="N","N",IF(BC99&lt;1,"N",IF(AF99="Chronic","N",IF(AQ99="Other","N",IF(BG99&lt;5.4,"N",IF(BG99&gt;8.5,"N",IF(BU99&gt;23,"N",IF(BL99&lt;8,"N",IF(BY99="JG est","N","Y"))))))))))</f>
        <v>N</v>
      </c>
      <c r="CC99" s="188" t="str">
        <f>CB99</f>
        <v>N</v>
      </c>
      <c r="CD99" s="187"/>
      <c r="CE99" s="249"/>
    </row>
    <row r="100" spans="5:88" x14ac:dyDescent="0.3">
      <c r="E100" s="33" t="s">
        <v>2753</v>
      </c>
      <c r="F100" s="33" t="s">
        <v>3079</v>
      </c>
      <c r="G100" s="33">
        <v>1997</v>
      </c>
      <c r="H100" s="33" t="s">
        <v>3080</v>
      </c>
      <c r="I100" s="33" t="s">
        <v>3081</v>
      </c>
      <c r="K100" s="33" t="s">
        <v>115</v>
      </c>
      <c r="L100" s="192" t="s">
        <v>138</v>
      </c>
      <c r="M100" s="192" t="s">
        <v>139</v>
      </c>
      <c r="N100" s="33" t="s">
        <v>140</v>
      </c>
      <c r="O100" s="33" t="s">
        <v>141</v>
      </c>
      <c r="P100" s="33" t="s">
        <v>142</v>
      </c>
      <c r="Q100" s="33" t="s">
        <v>143</v>
      </c>
      <c r="R100" s="33" t="s">
        <v>143</v>
      </c>
      <c r="S100" s="33" t="str">
        <f t="shared" si="11"/>
        <v>Ra.su</v>
      </c>
      <c r="T100" s="33" t="s">
        <v>3082</v>
      </c>
      <c r="U100" s="192" t="s">
        <v>3083</v>
      </c>
      <c r="V100" s="184" t="s">
        <v>54</v>
      </c>
      <c r="W100" s="33" t="s">
        <v>1093</v>
      </c>
      <c r="X100" s="33" t="s">
        <v>3084</v>
      </c>
      <c r="Y100" s="33" t="s">
        <v>3084</v>
      </c>
      <c r="AB100" s="33" t="s">
        <v>2931</v>
      </c>
      <c r="AC100" s="33" t="s">
        <v>1617</v>
      </c>
      <c r="AD100" s="184">
        <v>24</v>
      </c>
      <c r="AE100" s="184" t="s">
        <v>240</v>
      </c>
      <c r="AF100" s="33" t="s">
        <v>2743</v>
      </c>
      <c r="AH100" s="33" t="s">
        <v>3085</v>
      </c>
      <c r="AJ100" s="33" t="s">
        <v>295</v>
      </c>
      <c r="AK100" s="33" t="s">
        <v>1224</v>
      </c>
      <c r="AM100" s="33">
        <v>15000</v>
      </c>
      <c r="AN100" s="189">
        <v>15000</v>
      </c>
      <c r="AO100" s="189">
        <v>15000</v>
      </c>
      <c r="AP100" s="33" t="s">
        <v>477</v>
      </c>
      <c r="AQ100" s="33" t="s">
        <v>477</v>
      </c>
      <c r="AS100" s="33">
        <v>4</v>
      </c>
      <c r="AU100" s="33" t="s">
        <v>295</v>
      </c>
      <c r="AV100" s="33" t="s">
        <v>295</v>
      </c>
      <c r="AZ100" s="33" t="s">
        <v>2312</v>
      </c>
      <c r="BA100" s="33" t="s">
        <v>3086</v>
      </c>
      <c r="BC100" s="33" t="s">
        <v>3087</v>
      </c>
      <c r="BD100" s="33" t="s">
        <v>3088</v>
      </c>
      <c r="BE100" s="33" t="s">
        <v>644</v>
      </c>
      <c r="BG100" s="33">
        <v>8</v>
      </c>
      <c r="BH100" s="33" t="s">
        <v>644</v>
      </c>
      <c r="BI100" s="33">
        <f>IF(ISBLANK(BF100)=FALSE,BF100,BU100)</f>
        <v>0.3</v>
      </c>
      <c r="BU100" s="33">
        <v>0.3</v>
      </c>
      <c r="BV100" s="33" t="s">
        <v>3089</v>
      </c>
      <c r="BX100" s="33" t="s">
        <v>3090</v>
      </c>
      <c r="BY100" s="33" t="s">
        <v>2747</v>
      </c>
      <c r="CB100" s="188" t="str">
        <f>IF(G100&lt;1980,"N",IF(AJ100="N","N",IF(BC100&lt;1,"N",IF(AF100="Chronic","N",IF(AQ100="Other","N",IF(BG100&lt;5.4,"N",IF(BG100&gt;8.5,"N",IF(BU100&gt;23,"N",IF(BL100&lt;8,"N",IF(BY100="JG est","N","Y"))))))))))</f>
        <v>N</v>
      </c>
      <c r="CC100" s="188" t="str">
        <f>CB100</f>
        <v>N</v>
      </c>
      <c r="CD100" s="261" t="s">
        <v>2764</v>
      </c>
      <c r="CE100" s="260"/>
      <c r="CH100" s="33" t="s">
        <v>2748</v>
      </c>
      <c r="CI100" s="33" t="s">
        <v>3091</v>
      </c>
      <c r="CJ100" s="192" t="s">
        <v>2753</v>
      </c>
    </row>
    <row r="101" spans="5:88" x14ac:dyDescent="0.3">
      <c r="E101" s="33" t="s">
        <v>2753</v>
      </c>
      <c r="F101" s="33" t="s">
        <v>3092</v>
      </c>
      <c r="G101" s="33">
        <v>1998</v>
      </c>
      <c r="H101" s="33" t="s">
        <v>3093</v>
      </c>
      <c r="I101" s="33" t="s">
        <v>3094</v>
      </c>
      <c r="K101" s="33" t="s">
        <v>115</v>
      </c>
      <c r="L101" s="192" t="s">
        <v>138</v>
      </c>
      <c r="M101" s="192" t="s">
        <v>139</v>
      </c>
      <c r="N101" s="33" t="s">
        <v>140</v>
      </c>
      <c r="O101" s="33" t="s">
        <v>141</v>
      </c>
      <c r="P101" s="33" t="s">
        <v>142</v>
      </c>
      <c r="Q101" s="33" t="s">
        <v>143</v>
      </c>
      <c r="R101" s="33" t="s">
        <v>143</v>
      </c>
      <c r="S101" s="33" t="str">
        <f t="shared" si="11"/>
        <v>Ra.su</v>
      </c>
      <c r="T101" s="33" t="s">
        <v>3082</v>
      </c>
      <c r="U101" s="192" t="s">
        <v>3083</v>
      </c>
      <c r="V101" s="184" t="s">
        <v>54</v>
      </c>
      <c r="W101" s="33" t="s">
        <v>1093</v>
      </c>
      <c r="X101" s="33" t="s">
        <v>3084</v>
      </c>
      <c r="Y101" s="33" t="s">
        <v>3084</v>
      </c>
      <c r="AB101" s="33" t="s">
        <v>2931</v>
      </c>
      <c r="AC101" s="33" t="s">
        <v>1617</v>
      </c>
      <c r="AD101" s="33">
        <v>4</v>
      </c>
      <c r="AE101" s="184" t="s">
        <v>240</v>
      </c>
      <c r="AF101" s="33" t="s">
        <v>2743</v>
      </c>
      <c r="AH101" s="33" t="s">
        <v>2754</v>
      </c>
      <c r="AJ101" s="33" t="s">
        <v>295</v>
      </c>
      <c r="AK101" s="33" t="s">
        <v>1224</v>
      </c>
      <c r="AM101" s="33">
        <v>97000</v>
      </c>
      <c r="AN101" s="189">
        <v>97000</v>
      </c>
      <c r="AO101" s="189">
        <v>97000</v>
      </c>
      <c r="AP101" s="33" t="s">
        <v>477</v>
      </c>
      <c r="AQ101" s="33" t="s">
        <v>477</v>
      </c>
      <c r="AS101" s="33">
        <v>4</v>
      </c>
      <c r="AU101" s="33" t="s">
        <v>295</v>
      </c>
      <c r="AV101" s="33" t="s">
        <v>295</v>
      </c>
      <c r="AZ101" s="33" t="s">
        <v>2312</v>
      </c>
      <c r="BA101" s="33" t="s">
        <v>3095</v>
      </c>
      <c r="BC101" s="33" t="s">
        <v>3096</v>
      </c>
      <c r="BD101" s="33" t="s">
        <v>3097</v>
      </c>
      <c r="BE101" s="33" t="s">
        <v>3098</v>
      </c>
      <c r="BF101" s="33" t="s">
        <v>3099</v>
      </c>
      <c r="BG101" s="33">
        <v>8.3000000000000007</v>
      </c>
      <c r="BH101" s="33">
        <v>129.5</v>
      </c>
      <c r="BI101" s="33">
        <v>1.05</v>
      </c>
      <c r="BL101" s="33">
        <v>129.5</v>
      </c>
      <c r="BT101" s="33" t="s">
        <v>3100</v>
      </c>
      <c r="BU101" s="33">
        <v>1.019803902718557</v>
      </c>
      <c r="BV101" s="33" t="s">
        <v>3089</v>
      </c>
      <c r="BX101" s="33" t="s">
        <v>3101</v>
      </c>
      <c r="CB101" s="188" t="str">
        <f>IF(G101&lt;1980,"N",IF(AJ101="N","N",IF(BC101&lt;1,"N",IF(AF101="Chronic","N",IF(AQ101="Other","N",IF(BG101&lt;5.4,"N",IF(BG101&gt;8.5,"N",IF(BU101&gt;23,"N",IF(BL101&lt;8,"N",IF(BY101="JG est","N","Y"))))))))))</f>
        <v>N</v>
      </c>
      <c r="CC101" s="188" t="str">
        <f>CB101</f>
        <v>N</v>
      </c>
      <c r="CD101" s="261" t="s">
        <v>3102</v>
      </c>
      <c r="CE101" s="260"/>
      <c r="CH101" s="33" t="s">
        <v>2748</v>
      </c>
      <c r="CI101" s="33" t="s">
        <v>3103</v>
      </c>
      <c r="CJ101" s="192" t="s">
        <v>2753</v>
      </c>
    </row>
    <row r="102" spans="5:88" x14ac:dyDescent="0.3">
      <c r="E102" s="33" t="s">
        <v>1448</v>
      </c>
      <c r="G102" s="33">
        <v>1991</v>
      </c>
      <c r="H102" s="33" t="s">
        <v>3104</v>
      </c>
      <c r="K102" s="33" t="s">
        <v>115</v>
      </c>
      <c r="L102" s="192" t="s">
        <v>138</v>
      </c>
      <c r="M102" s="192" t="s">
        <v>139</v>
      </c>
      <c r="N102" s="33" t="s">
        <v>140</v>
      </c>
      <c r="O102" s="33" t="s">
        <v>141</v>
      </c>
      <c r="P102" s="33" t="s">
        <v>142</v>
      </c>
      <c r="Q102" s="33" t="s">
        <v>143</v>
      </c>
      <c r="R102" s="33" t="s">
        <v>143</v>
      </c>
      <c r="S102" s="33" t="str">
        <f t="shared" si="11"/>
        <v>Ra.su</v>
      </c>
      <c r="T102" s="33" t="s">
        <v>3082</v>
      </c>
      <c r="U102" s="192" t="s">
        <v>3083</v>
      </c>
      <c r="V102" s="184" t="s">
        <v>54</v>
      </c>
      <c r="W102" s="33" t="s">
        <v>1093</v>
      </c>
      <c r="X102" s="33" t="s">
        <v>3084</v>
      </c>
      <c r="Y102" s="33" t="s">
        <v>3084</v>
      </c>
      <c r="AB102" s="33" t="s">
        <v>607</v>
      </c>
      <c r="AC102" s="33" t="s">
        <v>1617</v>
      </c>
      <c r="AD102" s="33">
        <v>4</v>
      </c>
      <c r="AE102" s="184" t="s">
        <v>240</v>
      </c>
      <c r="AF102" s="33" t="s">
        <v>2743</v>
      </c>
      <c r="AM102" s="33">
        <v>0</v>
      </c>
      <c r="AN102" s="33">
        <v>8010</v>
      </c>
      <c r="AO102" s="33">
        <v>8010</v>
      </c>
      <c r="AP102" s="33" t="s">
        <v>477</v>
      </c>
      <c r="AQ102" s="33" t="s">
        <v>477</v>
      </c>
      <c r="AS102" s="33">
        <v>3</v>
      </c>
      <c r="AU102" s="33" t="s">
        <v>295</v>
      </c>
      <c r="AV102" s="33" t="s">
        <v>295</v>
      </c>
      <c r="BC102" s="181">
        <v>24</v>
      </c>
      <c r="BD102" s="181">
        <v>7.5</v>
      </c>
      <c r="BE102" s="181">
        <v>13.9</v>
      </c>
      <c r="BF102" s="181">
        <v>0.5</v>
      </c>
      <c r="BG102" s="33">
        <v>7.5</v>
      </c>
      <c r="BH102" s="33">
        <v>13.9</v>
      </c>
      <c r="BI102" s="33">
        <f>IF(ISBLANK(BF102)=FALSE,BF102,BU102)</f>
        <v>0.5</v>
      </c>
      <c r="CD102" s="192"/>
      <c r="CE102" s="192"/>
      <c r="CH102" s="33" t="s">
        <v>2849</v>
      </c>
      <c r="CI102" s="429">
        <v>0.89</v>
      </c>
      <c r="CJ102" s="192" t="s">
        <v>2850</v>
      </c>
    </row>
    <row r="103" spans="5:88" x14ac:dyDescent="0.3">
      <c r="E103" s="33" t="s">
        <v>1448</v>
      </c>
      <c r="G103" s="33">
        <v>2024</v>
      </c>
      <c r="H103" s="33" t="s">
        <v>3105</v>
      </c>
      <c r="K103" s="33" t="s">
        <v>115</v>
      </c>
      <c r="L103" s="192" t="s">
        <v>138</v>
      </c>
      <c r="M103" s="192" t="s">
        <v>139</v>
      </c>
      <c r="N103" s="33" t="s">
        <v>140</v>
      </c>
      <c r="O103" s="33" t="s">
        <v>141</v>
      </c>
      <c r="P103" s="33" t="s">
        <v>142</v>
      </c>
      <c r="Q103" s="33" t="s">
        <v>143</v>
      </c>
      <c r="R103" s="33" t="s">
        <v>143</v>
      </c>
      <c r="S103" s="33" t="str">
        <f t="shared" si="11"/>
        <v>Ra.su</v>
      </c>
      <c r="T103" s="33" t="s">
        <v>3082</v>
      </c>
      <c r="U103" s="192" t="s">
        <v>3083</v>
      </c>
      <c r="V103" s="184" t="s">
        <v>54</v>
      </c>
      <c r="W103" s="33" t="s">
        <v>1093</v>
      </c>
      <c r="X103" s="33" t="s">
        <v>3084</v>
      </c>
      <c r="Y103" s="33" t="s">
        <v>3084</v>
      </c>
      <c r="AB103" s="33" t="s">
        <v>3106</v>
      </c>
      <c r="AC103" s="33" t="s">
        <v>1617</v>
      </c>
      <c r="AD103" s="33">
        <v>24</v>
      </c>
      <c r="AE103" s="184" t="s">
        <v>240</v>
      </c>
      <c r="AF103" s="33" t="s">
        <v>2743</v>
      </c>
      <c r="AI103" s="33" t="s">
        <v>3107</v>
      </c>
      <c r="AJ103" s="33" t="s">
        <v>509</v>
      </c>
      <c r="AK103" s="33" t="s">
        <v>478</v>
      </c>
      <c r="AN103" s="33">
        <v>50</v>
      </c>
      <c r="AO103" s="33">
        <v>50</v>
      </c>
      <c r="AP103" s="33" t="s">
        <v>477</v>
      </c>
      <c r="AQ103" s="33" t="s">
        <v>477</v>
      </c>
      <c r="AS103" s="33">
        <f t="shared" ref="AS103:AS109" si="16">IF(G103&lt;1980,"Too old",IF(AE103="N","UseOtherTestDuration",IF(AJ103="M",IF(ISBLANK(BD103),2,IF(ISBLANK(BE103),2,IF(ISBLANK(BF103),2,1))),"NotM")))</f>
        <v>1</v>
      </c>
      <c r="AU103" s="33" t="s">
        <v>240</v>
      </c>
      <c r="AV103" s="33" t="s">
        <v>295</v>
      </c>
      <c r="AY103" s="33" t="s">
        <v>184</v>
      </c>
      <c r="BD103" s="33">
        <v>7.2</v>
      </c>
      <c r="BE103" s="33">
        <v>8.6999999999999993</v>
      </c>
      <c r="BF103" s="33" t="s">
        <v>1457</v>
      </c>
      <c r="BG103" s="33">
        <v>7.2</v>
      </c>
      <c r="BH103" s="33">
        <v>8.6999999999999993</v>
      </c>
      <c r="BI103" s="33">
        <v>0.15</v>
      </c>
      <c r="BL103" s="33">
        <v>8.6999999999999993</v>
      </c>
      <c r="BN103" s="235">
        <v>0.62503689807542351</v>
      </c>
      <c r="BO103" s="235">
        <v>1.1013200821375135</v>
      </c>
      <c r="BP103" s="235">
        <v>6.8799783756020574</v>
      </c>
      <c r="BQ103" s="235">
        <v>0.29182135003703213</v>
      </c>
      <c r="BR103" s="235">
        <v>2.5120504940126578</v>
      </c>
      <c r="BS103" s="235">
        <v>2.4642049643909893</v>
      </c>
      <c r="BU103" s="33">
        <v>0.3</v>
      </c>
      <c r="CD103" s="192"/>
      <c r="CE103" s="192"/>
      <c r="CH103" s="33" t="s">
        <v>2849</v>
      </c>
      <c r="CI103" s="429">
        <v>0.89</v>
      </c>
      <c r="CJ103" s="192" t="s">
        <v>2850</v>
      </c>
    </row>
    <row r="104" spans="5:88" x14ac:dyDescent="0.3">
      <c r="E104" s="33" t="s">
        <v>1448</v>
      </c>
      <c r="G104" s="33">
        <v>2024</v>
      </c>
      <c r="H104" s="33" t="s">
        <v>3105</v>
      </c>
      <c r="K104" s="33" t="s">
        <v>115</v>
      </c>
      <c r="L104" s="192" t="s">
        <v>138</v>
      </c>
      <c r="M104" s="192" t="s">
        <v>139</v>
      </c>
      <c r="N104" s="33" t="s">
        <v>140</v>
      </c>
      <c r="O104" s="33" t="s">
        <v>141</v>
      </c>
      <c r="P104" s="33" t="s">
        <v>142</v>
      </c>
      <c r="Q104" s="33" t="s">
        <v>143</v>
      </c>
      <c r="R104" s="33" t="s">
        <v>143</v>
      </c>
      <c r="S104" s="33" t="str">
        <f t="shared" si="11"/>
        <v>Ra.su</v>
      </c>
      <c r="T104" s="33" t="s">
        <v>3082</v>
      </c>
      <c r="U104" s="192" t="s">
        <v>3083</v>
      </c>
      <c r="V104" s="184" t="s">
        <v>54</v>
      </c>
      <c r="W104" s="33" t="s">
        <v>1093</v>
      </c>
      <c r="X104" s="33" t="s">
        <v>3084</v>
      </c>
      <c r="Y104" s="33" t="s">
        <v>3084</v>
      </c>
      <c r="AB104" s="33" t="s">
        <v>3106</v>
      </c>
      <c r="AC104" s="33" t="s">
        <v>1617</v>
      </c>
      <c r="AD104" s="33">
        <v>24</v>
      </c>
      <c r="AE104" s="184" t="s">
        <v>240</v>
      </c>
      <c r="AF104" s="33" t="s">
        <v>2743</v>
      </c>
      <c r="AI104" s="33" t="s">
        <v>3107</v>
      </c>
      <c r="AJ104" s="33" t="s">
        <v>509</v>
      </c>
      <c r="AK104" s="33" t="s">
        <v>478</v>
      </c>
      <c r="AN104" s="33">
        <v>57</v>
      </c>
      <c r="AO104" s="33">
        <v>57</v>
      </c>
      <c r="AP104" s="33" t="s">
        <v>477</v>
      </c>
      <c r="AQ104" s="33" t="s">
        <v>477</v>
      </c>
      <c r="AS104" s="33">
        <f t="shared" si="16"/>
        <v>1</v>
      </c>
      <c r="AU104" s="33" t="s">
        <v>240</v>
      </c>
      <c r="AV104" s="33" t="s">
        <v>295</v>
      </c>
      <c r="AY104" s="33" t="s">
        <v>185</v>
      </c>
      <c r="BD104" s="33">
        <v>8</v>
      </c>
      <c r="BE104" s="33">
        <v>50</v>
      </c>
      <c r="BF104" s="33">
        <v>0.4</v>
      </c>
      <c r="BG104" s="33">
        <v>8</v>
      </c>
      <c r="BH104" s="33">
        <v>50</v>
      </c>
      <c r="BI104" s="33">
        <f>IF(ISBLANK(BF104)=FALSE,BF104,BU104)</f>
        <v>0.4</v>
      </c>
      <c r="BL104" s="33">
        <v>50</v>
      </c>
      <c r="BN104" s="235">
        <v>12.225036898075423</v>
      </c>
      <c r="BO104" s="235">
        <v>1.9913200821375137</v>
      </c>
      <c r="BP104" s="235">
        <v>8.3299783756020567</v>
      </c>
      <c r="BQ104" s="235">
        <v>0.87182135003703209</v>
      </c>
      <c r="BR104" s="235">
        <v>6.4120504940126573</v>
      </c>
      <c r="BS104" s="235">
        <v>3.3642049643909893</v>
      </c>
      <c r="CD104" s="192"/>
      <c r="CE104" s="192"/>
      <c r="CH104" s="33" t="s">
        <v>2849</v>
      </c>
      <c r="CI104" s="429">
        <v>0.89</v>
      </c>
      <c r="CJ104" s="192" t="s">
        <v>2850</v>
      </c>
    </row>
    <row r="105" spans="5:88" x14ac:dyDescent="0.3">
      <c r="E105" s="33" t="s">
        <v>1448</v>
      </c>
      <c r="G105" s="33">
        <v>2024</v>
      </c>
      <c r="H105" s="33" t="s">
        <v>3105</v>
      </c>
      <c r="K105" s="33" t="s">
        <v>115</v>
      </c>
      <c r="L105" s="192" t="s">
        <v>138</v>
      </c>
      <c r="M105" s="192" t="s">
        <v>139</v>
      </c>
      <c r="N105" s="33" t="s">
        <v>140</v>
      </c>
      <c r="O105" s="33" t="s">
        <v>141</v>
      </c>
      <c r="P105" s="33" t="s">
        <v>142</v>
      </c>
      <c r="Q105" s="33" t="s">
        <v>143</v>
      </c>
      <c r="R105" s="33" t="s">
        <v>143</v>
      </c>
      <c r="S105" s="33" t="str">
        <f t="shared" si="11"/>
        <v>Ra.su</v>
      </c>
      <c r="T105" s="33" t="s">
        <v>3082</v>
      </c>
      <c r="U105" s="192" t="s">
        <v>3083</v>
      </c>
      <c r="V105" s="184" t="s">
        <v>54</v>
      </c>
      <c r="W105" s="33" t="s">
        <v>1093</v>
      </c>
      <c r="X105" s="33" t="s">
        <v>3084</v>
      </c>
      <c r="Y105" s="33" t="s">
        <v>3084</v>
      </c>
      <c r="AB105" s="33" t="s">
        <v>3106</v>
      </c>
      <c r="AC105" s="33" t="s">
        <v>1617</v>
      </c>
      <c r="AD105" s="33">
        <v>24</v>
      </c>
      <c r="AE105" s="184" t="s">
        <v>240</v>
      </c>
      <c r="AF105" s="33" t="s">
        <v>2743</v>
      </c>
      <c r="AI105" s="33" t="s">
        <v>3107</v>
      </c>
      <c r="AJ105" s="33" t="s">
        <v>509</v>
      </c>
      <c r="AK105" s="33" t="s">
        <v>478</v>
      </c>
      <c r="AN105" s="33">
        <v>69</v>
      </c>
      <c r="AO105" s="33">
        <v>69</v>
      </c>
      <c r="AP105" s="33" t="s">
        <v>477</v>
      </c>
      <c r="AQ105" s="33" t="s">
        <v>477</v>
      </c>
      <c r="AS105" s="33">
        <f t="shared" si="16"/>
        <v>1</v>
      </c>
      <c r="AU105" s="33" t="s">
        <v>240</v>
      </c>
      <c r="AV105" s="33" t="s">
        <v>295</v>
      </c>
      <c r="AY105" s="33" t="s">
        <v>186</v>
      </c>
      <c r="BD105" s="33">
        <v>7.9</v>
      </c>
      <c r="BE105" s="33">
        <v>39</v>
      </c>
      <c r="BF105" s="33" t="s">
        <v>1457</v>
      </c>
      <c r="BG105" s="33">
        <v>7.9</v>
      </c>
      <c r="BH105" s="33">
        <v>39</v>
      </c>
      <c r="BI105" s="33">
        <v>0.15</v>
      </c>
      <c r="BL105" s="33">
        <v>39</v>
      </c>
      <c r="BN105" s="235">
        <v>5.2250368980754232</v>
      </c>
      <c r="BO105" s="235">
        <v>2.8013200821375133</v>
      </c>
      <c r="BP105" s="235">
        <v>16.179978375602058</v>
      </c>
      <c r="BQ105" s="235">
        <v>4.5918213500370317</v>
      </c>
      <c r="BR105" s="235">
        <v>4.1120504940126583</v>
      </c>
      <c r="BS105" s="235">
        <v>8.66420496439099</v>
      </c>
      <c r="BU105" s="33">
        <v>0.3</v>
      </c>
      <c r="CD105" s="192"/>
      <c r="CE105" s="192"/>
      <c r="CH105" s="33" t="s">
        <v>2849</v>
      </c>
      <c r="CI105" s="429">
        <v>0.89</v>
      </c>
      <c r="CJ105" s="192" t="s">
        <v>2850</v>
      </c>
    </row>
    <row r="106" spans="5:88" x14ac:dyDescent="0.3">
      <c r="E106" s="192" t="s">
        <v>1448</v>
      </c>
      <c r="F106" s="192"/>
      <c r="G106" s="33">
        <v>2024</v>
      </c>
      <c r="H106" s="192" t="s">
        <v>3105</v>
      </c>
      <c r="I106" s="192"/>
      <c r="J106" s="192"/>
      <c r="K106" s="33" t="s">
        <v>115</v>
      </c>
      <c r="L106" s="192" t="s">
        <v>138</v>
      </c>
      <c r="M106" s="192" t="s">
        <v>139</v>
      </c>
      <c r="N106" s="33" t="s">
        <v>140</v>
      </c>
      <c r="O106" s="33" t="s">
        <v>141</v>
      </c>
      <c r="P106" s="33" t="s">
        <v>142</v>
      </c>
      <c r="Q106" s="192" t="s">
        <v>143</v>
      </c>
      <c r="R106" s="192" t="s">
        <v>143</v>
      </c>
      <c r="S106" s="33" t="str">
        <f t="shared" si="11"/>
        <v>Ra.su</v>
      </c>
      <c r="T106" s="192" t="s">
        <v>3082</v>
      </c>
      <c r="U106" s="192" t="s">
        <v>3083</v>
      </c>
      <c r="V106" s="184" t="s">
        <v>54</v>
      </c>
      <c r="W106" s="33" t="s">
        <v>1093</v>
      </c>
      <c r="X106" s="192" t="s">
        <v>3084</v>
      </c>
      <c r="Y106" s="33" t="s">
        <v>3084</v>
      </c>
      <c r="Z106" s="192"/>
      <c r="AA106" s="192"/>
      <c r="AB106" s="192" t="s">
        <v>3106</v>
      </c>
      <c r="AC106" s="33" t="s">
        <v>1617</v>
      </c>
      <c r="AD106" s="33">
        <v>24</v>
      </c>
      <c r="AE106" s="184" t="s">
        <v>240</v>
      </c>
      <c r="AF106" s="33" t="s">
        <v>2743</v>
      </c>
      <c r="AG106" s="192"/>
      <c r="AH106" s="192"/>
      <c r="AI106" s="192" t="s">
        <v>3107</v>
      </c>
      <c r="AJ106" s="33" t="s">
        <v>509</v>
      </c>
      <c r="AK106" s="192" t="s">
        <v>478</v>
      </c>
      <c r="AL106" s="192"/>
      <c r="AM106" s="192"/>
      <c r="AN106" s="33">
        <v>81</v>
      </c>
      <c r="AO106" s="33">
        <v>81</v>
      </c>
      <c r="AP106" s="192" t="s">
        <v>477</v>
      </c>
      <c r="AQ106" s="33" t="s">
        <v>477</v>
      </c>
      <c r="AS106" s="33">
        <f t="shared" si="16"/>
        <v>1</v>
      </c>
      <c r="AU106" s="33" t="s">
        <v>240</v>
      </c>
      <c r="AV106" s="33" t="s">
        <v>295</v>
      </c>
      <c r="AX106" s="192"/>
      <c r="AY106" s="192" t="s">
        <v>187</v>
      </c>
      <c r="AZ106" s="192"/>
      <c r="BA106" s="192"/>
      <c r="BB106" s="192"/>
      <c r="BC106" s="192"/>
      <c r="BD106" s="192">
        <v>8.1999999999999993</v>
      </c>
      <c r="BE106" s="192">
        <v>110</v>
      </c>
      <c r="BF106" s="192">
        <v>2.4</v>
      </c>
      <c r="BG106" s="33">
        <v>8.1999999999999993</v>
      </c>
      <c r="BH106" s="33">
        <v>110</v>
      </c>
      <c r="BI106" s="33">
        <f>IF(ISBLANK(BF106)=FALSE,BF106,BU106)</f>
        <v>2.4</v>
      </c>
      <c r="BJ106" s="192"/>
      <c r="BK106" s="192"/>
      <c r="BL106" s="192">
        <v>110</v>
      </c>
      <c r="BM106" s="192"/>
      <c r="BN106" s="301">
        <v>19.825036898075425</v>
      </c>
      <c r="BO106" s="301">
        <v>10.201320082137514</v>
      </c>
      <c r="BP106" s="301">
        <v>31.879978375602057</v>
      </c>
      <c r="BQ106" s="301">
        <v>1.4718213500370321</v>
      </c>
      <c r="BR106" s="301">
        <v>22.312050494012659</v>
      </c>
      <c r="BS106" s="301">
        <v>36.464204964390987</v>
      </c>
      <c r="BT106" s="192"/>
      <c r="BU106" s="192"/>
      <c r="BV106" s="192"/>
      <c r="BW106" s="192"/>
      <c r="BX106" s="192"/>
      <c r="BY106" s="192"/>
      <c r="BZ106" s="192"/>
      <c r="CA106" s="192"/>
      <c r="CD106" s="192"/>
      <c r="CE106" s="192"/>
      <c r="CH106" s="33" t="s">
        <v>2849</v>
      </c>
      <c r="CI106" s="429">
        <v>0.89</v>
      </c>
      <c r="CJ106" s="192" t="s">
        <v>2850</v>
      </c>
    </row>
    <row r="107" spans="5:88" x14ac:dyDescent="0.3">
      <c r="E107" s="192" t="s">
        <v>1448</v>
      </c>
      <c r="F107" s="192"/>
      <c r="G107" s="33">
        <v>2024</v>
      </c>
      <c r="H107" s="192" t="s">
        <v>3105</v>
      </c>
      <c r="I107" s="192"/>
      <c r="J107" s="192"/>
      <c r="K107" s="33" t="s">
        <v>115</v>
      </c>
      <c r="L107" s="192" t="s">
        <v>138</v>
      </c>
      <c r="M107" s="192" t="s">
        <v>139</v>
      </c>
      <c r="N107" s="33" t="s">
        <v>140</v>
      </c>
      <c r="O107" s="33" t="s">
        <v>141</v>
      </c>
      <c r="P107" s="33" t="s">
        <v>142</v>
      </c>
      <c r="Q107" s="192" t="s">
        <v>143</v>
      </c>
      <c r="R107" s="192" t="s">
        <v>143</v>
      </c>
      <c r="S107" s="33" t="str">
        <f t="shared" si="11"/>
        <v>Ra.su</v>
      </c>
      <c r="T107" s="192" t="s">
        <v>3082</v>
      </c>
      <c r="U107" s="192" t="s">
        <v>3083</v>
      </c>
      <c r="V107" s="184" t="s">
        <v>54</v>
      </c>
      <c r="W107" s="33" t="s">
        <v>1093</v>
      </c>
      <c r="X107" s="192" t="s">
        <v>3084</v>
      </c>
      <c r="Y107" s="33" t="s">
        <v>3084</v>
      </c>
      <c r="Z107" s="192"/>
      <c r="AA107" s="192"/>
      <c r="AB107" s="192" t="s">
        <v>3106</v>
      </c>
      <c r="AC107" s="33" t="s">
        <v>1617</v>
      </c>
      <c r="AD107" s="33">
        <v>24</v>
      </c>
      <c r="AE107" s="184" t="s">
        <v>240</v>
      </c>
      <c r="AF107" s="33" t="s">
        <v>2743</v>
      </c>
      <c r="AG107" s="192"/>
      <c r="AH107" s="192"/>
      <c r="AI107" s="192" t="s">
        <v>3107</v>
      </c>
      <c r="AJ107" s="33" t="s">
        <v>509</v>
      </c>
      <c r="AK107" s="192" t="s">
        <v>478</v>
      </c>
      <c r="AL107" s="192"/>
      <c r="AM107" s="192"/>
      <c r="AN107" s="33">
        <v>76</v>
      </c>
      <c r="AO107" s="33">
        <v>76</v>
      </c>
      <c r="AP107" s="192" t="s">
        <v>477</v>
      </c>
      <c r="AQ107" s="33" t="s">
        <v>477</v>
      </c>
      <c r="AS107" s="33">
        <f t="shared" si="16"/>
        <v>1</v>
      </c>
      <c r="AU107" s="33" t="s">
        <v>240</v>
      </c>
      <c r="AV107" s="33" t="s">
        <v>295</v>
      </c>
      <c r="AX107" s="192"/>
      <c r="AY107" s="192" t="s">
        <v>188</v>
      </c>
      <c r="AZ107" s="192"/>
      <c r="BA107" s="192"/>
      <c r="BB107" s="192"/>
      <c r="BC107" s="192"/>
      <c r="BD107" s="192">
        <v>7.6</v>
      </c>
      <c r="BE107" s="192">
        <v>72.3</v>
      </c>
      <c r="BF107" s="192">
        <v>4.5999999999999996</v>
      </c>
      <c r="BG107" s="33">
        <v>7.6</v>
      </c>
      <c r="BH107" s="33">
        <v>72.3</v>
      </c>
      <c r="BI107" s="33">
        <f>IF(ISBLANK(BF107)=FALSE,BF107,BU107)</f>
        <v>4.5999999999999996</v>
      </c>
      <c r="BJ107" s="192"/>
      <c r="BK107" s="192"/>
      <c r="BL107" s="192">
        <v>72.3</v>
      </c>
      <c r="BM107" s="192"/>
      <c r="BN107" s="301">
        <v>16.025036898075424</v>
      </c>
      <c r="BO107" s="301">
        <v>6.601320082137514</v>
      </c>
      <c r="BP107" s="301">
        <v>26.779978375602056</v>
      </c>
      <c r="BQ107" s="301">
        <v>2.4918213500370321</v>
      </c>
      <c r="BR107" s="301">
        <v>18.812050494012659</v>
      </c>
      <c r="BS107" s="301">
        <v>28.464204964390991</v>
      </c>
      <c r="BT107" s="192"/>
      <c r="BU107" s="192"/>
      <c r="BV107" s="192"/>
      <c r="BW107" s="192"/>
      <c r="BX107" s="192"/>
      <c r="BY107" s="192"/>
      <c r="BZ107" s="192"/>
      <c r="CA107" s="192"/>
      <c r="CD107" s="192"/>
      <c r="CE107" s="192"/>
      <c r="CH107" s="33" t="s">
        <v>2849</v>
      </c>
      <c r="CI107" s="429">
        <v>0.89</v>
      </c>
      <c r="CJ107" s="192" t="s">
        <v>2850</v>
      </c>
    </row>
    <row r="108" spans="5:88" x14ac:dyDescent="0.3">
      <c r="E108" s="33" t="s">
        <v>1448</v>
      </c>
      <c r="G108" s="33">
        <v>2024</v>
      </c>
      <c r="H108" s="33" t="s">
        <v>3105</v>
      </c>
      <c r="K108" s="33" t="s">
        <v>115</v>
      </c>
      <c r="L108" s="192" t="s">
        <v>138</v>
      </c>
      <c r="M108" s="192" t="s">
        <v>139</v>
      </c>
      <c r="N108" s="33" t="s">
        <v>140</v>
      </c>
      <c r="O108" s="33" t="s">
        <v>141</v>
      </c>
      <c r="P108" s="33" t="s">
        <v>142</v>
      </c>
      <c r="Q108" s="33" t="s">
        <v>143</v>
      </c>
      <c r="R108" s="33" t="s">
        <v>143</v>
      </c>
      <c r="S108" s="33" t="str">
        <f t="shared" si="11"/>
        <v>Ra.su</v>
      </c>
      <c r="T108" s="33" t="s">
        <v>3082</v>
      </c>
      <c r="U108" s="192" t="s">
        <v>3083</v>
      </c>
      <c r="V108" s="184" t="s">
        <v>54</v>
      </c>
      <c r="W108" s="33" t="s">
        <v>1093</v>
      </c>
      <c r="X108" s="33" t="s">
        <v>3084</v>
      </c>
      <c r="Y108" s="33" t="s">
        <v>3084</v>
      </c>
      <c r="AB108" s="33" t="s">
        <v>3106</v>
      </c>
      <c r="AC108" s="33" t="s">
        <v>1617</v>
      </c>
      <c r="AD108" s="33">
        <v>24</v>
      </c>
      <c r="AE108" s="184" t="s">
        <v>240</v>
      </c>
      <c r="AF108" s="33" t="s">
        <v>2743</v>
      </c>
      <c r="AI108" s="33" t="s">
        <v>3107</v>
      </c>
      <c r="AJ108" s="33" t="s">
        <v>509</v>
      </c>
      <c r="AK108" s="33" t="s">
        <v>478</v>
      </c>
      <c r="AN108" s="33">
        <v>165</v>
      </c>
      <c r="AO108" s="33">
        <v>165</v>
      </c>
      <c r="AP108" s="33" t="s">
        <v>477</v>
      </c>
      <c r="AQ108" s="33" t="s">
        <v>477</v>
      </c>
      <c r="AS108" s="33">
        <f t="shared" si="16"/>
        <v>1</v>
      </c>
      <c r="AU108" s="33" t="s">
        <v>240</v>
      </c>
      <c r="AV108" s="33" t="s">
        <v>295</v>
      </c>
      <c r="AY108" s="33" t="s">
        <v>189</v>
      </c>
      <c r="BC108" s="217"/>
      <c r="BD108" s="33">
        <v>7.2</v>
      </c>
      <c r="BE108" s="33">
        <v>25.6</v>
      </c>
      <c r="BF108" s="33">
        <v>7.3</v>
      </c>
      <c r="BG108" s="33">
        <v>7.2</v>
      </c>
      <c r="BH108" s="33">
        <v>25.6</v>
      </c>
      <c r="BI108" s="33">
        <f>IF(ISBLANK(BF108)=FALSE,BF108,BU108)</f>
        <v>7.3</v>
      </c>
      <c r="BL108" s="33">
        <v>25.6</v>
      </c>
      <c r="BN108" s="235">
        <v>2.4050368980754238</v>
      </c>
      <c r="BO108" s="235">
        <v>2.1113200821375138</v>
      </c>
      <c r="BP108" s="235">
        <v>13.479978375602057</v>
      </c>
      <c r="BQ108" s="235">
        <v>2.6918213500370323</v>
      </c>
      <c r="BR108" s="235">
        <v>3.4120504940126577</v>
      </c>
      <c r="BS108" s="235">
        <v>7.2642049643909896</v>
      </c>
      <c r="CD108" s="192"/>
      <c r="CE108" s="192"/>
      <c r="CH108" s="33" t="s">
        <v>2849</v>
      </c>
      <c r="CI108" s="429">
        <v>0.89</v>
      </c>
      <c r="CJ108" s="192" t="s">
        <v>2850</v>
      </c>
    </row>
    <row r="109" spans="5:88" x14ac:dyDescent="0.3">
      <c r="E109" s="33" t="s">
        <v>2765</v>
      </c>
      <c r="F109" s="33" t="s">
        <v>3108</v>
      </c>
      <c r="G109" s="33">
        <v>1983</v>
      </c>
      <c r="H109" s="33" t="s">
        <v>3109</v>
      </c>
      <c r="I109" s="33" t="s">
        <v>3110</v>
      </c>
      <c r="K109" s="33" t="s">
        <v>80</v>
      </c>
      <c r="L109" s="192" t="s">
        <v>81</v>
      </c>
      <c r="M109" s="192" t="s">
        <v>1083</v>
      </c>
      <c r="N109" s="33" t="s">
        <v>3111</v>
      </c>
      <c r="O109" s="33" t="s">
        <v>3112</v>
      </c>
      <c r="P109" s="33" t="s">
        <v>3113</v>
      </c>
      <c r="Q109" s="33" t="s">
        <v>3114</v>
      </c>
      <c r="R109" s="33" t="s">
        <v>3114</v>
      </c>
      <c r="S109" s="33" t="str">
        <f t="shared" si="11"/>
        <v>Ra.el</v>
      </c>
      <c r="T109" s="33" t="s">
        <v>3115</v>
      </c>
      <c r="U109" s="192" t="s">
        <v>2821</v>
      </c>
      <c r="V109" s="184" t="s">
        <v>28</v>
      </c>
      <c r="W109" s="33" t="s">
        <v>1089</v>
      </c>
      <c r="X109" s="33" t="s">
        <v>559</v>
      </c>
      <c r="Y109" s="33" t="s">
        <v>559</v>
      </c>
      <c r="AB109" s="33" t="s">
        <v>2742</v>
      </c>
      <c r="AC109" s="33" t="s">
        <v>239</v>
      </c>
      <c r="AD109" s="33">
        <v>96</v>
      </c>
      <c r="AE109" s="184" t="s">
        <v>240</v>
      </c>
      <c r="AF109" s="33" t="s">
        <v>2743</v>
      </c>
      <c r="AH109" s="33" t="s">
        <v>2744</v>
      </c>
      <c r="AI109" s="33" t="s">
        <v>2744</v>
      </c>
      <c r="AJ109" s="33" t="s">
        <v>509</v>
      </c>
      <c r="AK109" s="33" t="s">
        <v>631</v>
      </c>
      <c r="AM109" s="33">
        <v>1658</v>
      </c>
      <c r="AN109" s="33">
        <v>1621.5239999999999</v>
      </c>
      <c r="AO109" s="33">
        <v>1658</v>
      </c>
      <c r="AP109" s="33" t="s">
        <v>477</v>
      </c>
      <c r="AQ109" s="33" t="s">
        <v>477</v>
      </c>
      <c r="AS109" s="33">
        <f t="shared" si="16"/>
        <v>2</v>
      </c>
      <c r="AU109" s="33" t="s">
        <v>295</v>
      </c>
      <c r="AV109" s="33" t="s">
        <v>295</v>
      </c>
      <c r="AZ109" s="33" t="s">
        <v>559</v>
      </c>
      <c r="BA109" s="33" t="s">
        <v>2746</v>
      </c>
      <c r="BB109" s="33" t="s">
        <v>2744</v>
      </c>
      <c r="BC109" s="33" t="s">
        <v>2744</v>
      </c>
      <c r="BE109" s="33">
        <v>112.4</v>
      </c>
      <c r="BH109" s="33">
        <v>112.4</v>
      </c>
      <c r="BL109" s="33">
        <v>112.4</v>
      </c>
      <c r="BN109" s="33">
        <v>29.961456464654344</v>
      </c>
      <c r="BO109" s="33">
        <v>9.1345903855653496</v>
      </c>
      <c r="BP109" s="33">
        <v>15.93694492800763</v>
      </c>
      <c r="BQ109" s="33">
        <v>2.4438382108200933</v>
      </c>
      <c r="BR109" s="33">
        <v>14.404546377237665</v>
      </c>
      <c r="BS109" s="33">
        <v>9.3536015436608206</v>
      </c>
      <c r="BT109" s="33">
        <v>56.9</v>
      </c>
      <c r="BW109" s="33" t="s">
        <v>2744</v>
      </c>
      <c r="BY109" s="33" t="s">
        <v>2747</v>
      </c>
      <c r="CB109" s="188" t="str">
        <f>IF(G109&lt;1980,"N",IF(AJ109="N","N",IF(BC109&lt;1,"N",IF(AF109="Chronic","N",IF(AQ109="Other","N",IF(BG109&lt;5.4,"N",IF(BG109&gt;8.5,"N",IF(BU109&gt;23,"N",IF(BL109&lt;8,"N",IF(BY109="JG est","N","Y"))))))))))</f>
        <v>N</v>
      </c>
      <c r="CC109" s="188" t="str">
        <f>CB109</f>
        <v>N</v>
      </c>
      <c r="CD109" s="261"/>
      <c r="CE109" s="260"/>
      <c r="CJ109" s="192"/>
    </row>
    <row r="110" spans="5:88" x14ac:dyDescent="0.3">
      <c r="E110" s="33" t="s">
        <v>2734</v>
      </c>
      <c r="F110" s="33" t="s">
        <v>3116</v>
      </c>
      <c r="G110" s="33">
        <v>1985</v>
      </c>
      <c r="H110" s="33" t="s">
        <v>3117</v>
      </c>
      <c r="I110" s="33" t="s">
        <v>3118</v>
      </c>
      <c r="K110" s="33" t="s">
        <v>80</v>
      </c>
      <c r="L110" s="192" t="s">
        <v>89</v>
      </c>
      <c r="M110" s="192" t="s">
        <v>760</v>
      </c>
      <c r="N110" s="33" t="s">
        <v>761</v>
      </c>
      <c r="O110" s="33" t="s">
        <v>3119</v>
      </c>
      <c r="P110" s="33" t="s">
        <v>3120</v>
      </c>
      <c r="Q110" s="33" t="s">
        <v>3121</v>
      </c>
      <c r="R110" s="33" t="s">
        <v>3121</v>
      </c>
      <c r="S110" s="33" t="str">
        <f t="shared" si="11"/>
        <v>Ra.he</v>
      </c>
      <c r="T110" s="33" t="s">
        <v>3122</v>
      </c>
      <c r="U110" s="192" t="s">
        <v>766</v>
      </c>
      <c r="V110" s="184" t="s">
        <v>28</v>
      </c>
      <c r="W110" s="33" t="s">
        <v>3123</v>
      </c>
      <c r="X110" s="33" t="s">
        <v>767</v>
      </c>
      <c r="Y110" s="33" t="s">
        <v>284</v>
      </c>
      <c r="AB110" s="33" t="s">
        <v>2742</v>
      </c>
      <c r="AC110" s="33" t="s">
        <v>239</v>
      </c>
      <c r="AD110" s="33">
        <v>96</v>
      </c>
      <c r="AE110" s="33" t="s">
        <v>240</v>
      </c>
      <c r="AF110" s="33" t="s">
        <v>2743</v>
      </c>
      <c r="AH110" s="33" t="s">
        <v>2744</v>
      </c>
      <c r="AI110" s="33" t="s">
        <v>1224</v>
      </c>
      <c r="AK110" s="33" t="s">
        <v>631</v>
      </c>
      <c r="AM110" s="33">
        <v>2100</v>
      </c>
      <c r="AN110" s="33">
        <v>2053.8000000000002</v>
      </c>
      <c r="AO110" s="33">
        <v>2100</v>
      </c>
      <c r="AP110" s="33" t="s">
        <v>477</v>
      </c>
      <c r="AQ110" s="33" t="s">
        <v>477</v>
      </c>
      <c r="AS110" s="33">
        <v>4</v>
      </c>
      <c r="AU110" s="33" t="s">
        <v>295</v>
      </c>
      <c r="AV110" s="33" t="s">
        <v>295</v>
      </c>
      <c r="AZ110" s="33" t="s">
        <v>2789</v>
      </c>
      <c r="BA110" s="33" t="s">
        <v>2746</v>
      </c>
      <c r="BB110" s="33" t="s">
        <v>2744</v>
      </c>
      <c r="BC110" s="33" t="s">
        <v>3124</v>
      </c>
      <c r="BD110" s="33" t="s">
        <v>3125</v>
      </c>
      <c r="BE110" s="33">
        <v>20</v>
      </c>
      <c r="BG110" s="33">
        <v>6.2</v>
      </c>
      <c r="BH110" s="33">
        <v>20</v>
      </c>
      <c r="BI110" s="33">
        <f>IF(ISBLANK(BF110)=FALSE,BF110,BU110)</f>
        <v>0.3</v>
      </c>
      <c r="BK110" s="33" t="s">
        <v>3126</v>
      </c>
      <c r="BL110" s="33">
        <v>20</v>
      </c>
      <c r="BN110" s="33" t="s">
        <v>644</v>
      </c>
      <c r="BO110" s="33" t="s">
        <v>644</v>
      </c>
      <c r="BP110" s="33" t="s">
        <v>644</v>
      </c>
      <c r="BQ110" s="33" t="s">
        <v>644</v>
      </c>
      <c r="BR110" s="33" t="s">
        <v>644</v>
      </c>
      <c r="BS110" s="33" t="s">
        <v>644</v>
      </c>
      <c r="BT110" s="33" t="s">
        <v>644</v>
      </c>
      <c r="BU110" s="33">
        <v>0.3</v>
      </c>
      <c r="BV110" s="33" t="s">
        <v>2753</v>
      </c>
      <c r="BW110" s="33" t="s">
        <v>2744</v>
      </c>
      <c r="BX110" s="33" t="s">
        <v>3127</v>
      </c>
      <c r="CB110" s="188" t="str">
        <f>IF(G110&lt;1980,"N",IF(AJ110="N","N",IF(BC110&lt;1,"N",IF(AF110="Chronic","N",IF(AQ110="Other","N",IF(BG110&lt;5.4,"N",IF(BG110&gt;8.5,"N",IF(BU110&gt;23,"N",IF(BL110&lt;8,"N",IF(BY110="JG est","N","Y"))))))))))</f>
        <v>Y</v>
      </c>
      <c r="CC110" s="188" t="str">
        <f>CB110</f>
        <v>Y</v>
      </c>
      <c r="CD110" s="261" t="s">
        <v>3128</v>
      </c>
      <c r="CE110" s="260"/>
      <c r="CH110" s="33" t="s">
        <v>2748</v>
      </c>
      <c r="CI110" s="33" t="s">
        <v>3129</v>
      </c>
      <c r="CJ110" s="192" t="s">
        <v>2753</v>
      </c>
    </row>
    <row r="111" spans="5:88" ht="14.5" x14ac:dyDescent="0.35">
      <c r="E111" s="33" t="s">
        <v>1448</v>
      </c>
      <c r="G111" s="33">
        <v>1998</v>
      </c>
      <c r="H111" s="33" t="s">
        <v>3066</v>
      </c>
      <c r="K111" s="33" t="s">
        <v>80</v>
      </c>
      <c r="L111" s="192" t="s">
        <v>81</v>
      </c>
      <c r="M111" s="192" t="s">
        <v>1083</v>
      </c>
      <c r="N111" s="33" t="s">
        <v>3130</v>
      </c>
      <c r="O111" s="33" t="s">
        <v>3131</v>
      </c>
      <c r="P111" s="33" t="s">
        <v>3132</v>
      </c>
      <c r="Q111" s="33" t="s">
        <v>3133</v>
      </c>
      <c r="R111" s="33" t="s">
        <v>3133</v>
      </c>
      <c r="S111" s="33" t="str">
        <f t="shared" si="11"/>
        <v>Py.ev</v>
      </c>
      <c r="T111" s="33" t="s">
        <v>3134</v>
      </c>
      <c r="U111" s="192"/>
      <c r="V111" s="184" t="s">
        <v>28</v>
      </c>
      <c r="W111" s="33" t="s">
        <v>1089</v>
      </c>
      <c r="X111" s="33" t="s">
        <v>281</v>
      </c>
      <c r="Y111" s="33" t="s">
        <v>281</v>
      </c>
      <c r="Z111" s="33" t="s">
        <v>892</v>
      </c>
      <c r="AB111" s="33" t="s">
        <v>703</v>
      </c>
      <c r="AC111" s="33" t="s">
        <v>239</v>
      </c>
      <c r="AD111" s="33">
        <v>48</v>
      </c>
      <c r="AE111" s="33" t="s">
        <v>240</v>
      </c>
      <c r="AF111" s="33" t="s">
        <v>2743</v>
      </c>
      <c r="AM111" s="33" t="s">
        <v>3135</v>
      </c>
      <c r="AN111" s="189" t="s">
        <v>3135</v>
      </c>
      <c r="AO111" s="189" t="s">
        <v>3135</v>
      </c>
      <c r="AP111" s="33" t="s">
        <v>477</v>
      </c>
      <c r="AS111" s="33">
        <v>4</v>
      </c>
      <c r="AT111" s="33" t="s">
        <v>3072</v>
      </c>
      <c r="AU111" s="33" t="s">
        <v>3072</v>
      </c>
      <c r="AV111" s="33" t="s">
        <v>3072</v>
      </c>
      <c r="BD111" s="34">
        <v>7.8</v>
      </c>
      <c r="BE111" s="34">
        <v>39</v>
      </c>
      <c r="BF111" s="33" t="s">
        <v>202</v>
      </c>
      <c r="BG111" s="34">
        <v>7.8</v>
      </c>
      <c r="BH111" s="34">
        <v>39</v>
      </c>
      <c r="BI111" s="33">
        <v>0.5</v>
      </c>
      <c r="CB111" s="33" t="s">
        <v>3136</v>
      </c>
      <c r="CC111" s="33" t="s">
        <v>3137</v>
      </c>
      <c r="CD111" s="192"/>
      <c r="CE111" s="192"/>
      <c r="CH111" s="33" t="s">
        <v>2770</v>
      </c>
      <c r="CJ111" s="192"/>
    </row>
    <row r="112" spans="5:88" x14ac:dyDescent="0.3">
      <c r="E112" s="33" t="s">
        <v>2765</v>
      </c>
      <c r="F112" s="33" t="s">
        <v>3138</v>
      </c>
      <c r="G112" s="33">
        <v>2014</v>
      </c>
      <c r="H112" s="33" t="s">
        <v>3139</v>
      </c>
      <c r="I112" s="33" t="s">
        <v>3140</v>
      </c>
      <c r="K112" s="33" t="s">
        <v>80</v>
      </c>
      <c r="L112" s="192" t="s">
        <v>89</v>
      </c>
      <c r="M112" s="192" t="s">
        <v>91</v>
      </c>
      <c r="N112" s="33" t="s">
        <v>102</v>
      </c>
      <c r="O112" s="33" t="s">
        <v>103</v>
      </c>
      <c r="P112" s="33" t="s">
        <v>3141</v>
      </c>
      <c r="Q112" s="33" t="s">
        <v>3142</v>
      </c>
      <c r="R112" s="33" t="s">
        <v>3142</v>
      </c>
      <c r="S112" s="33" t="str">
        <f t="shared" si="11"/>
        <v>Pu.pa</v>
      </c>
      <c r="U112" s="192" t="s">
        <v>31</v>
      </c>
      <c r="V112" s="33" t="s">
        <v>31</v>
      </c>
      <c r="W112" s="33" t="s">
        <v>31</v>
      </c>
      <c r="X112" s="33" t="s">
        <v>3143</v>
      </c>
      <c r="Y112" s="33" t="s">
        <v>281</v>
      </c>
      <c r="AB112" s="33" t="s">
        <v>2742</v>
      </c>
      <c r="AC112" s="33" t="s">
        <v>239</v>
      </c>
      <c r="AD112" s="33">
        <v>96</v>
      </c>
      <c r="AE112" s="33" t="s">
        <v>240</v>
      </c>
      <c r="AF112" s="33" t="s">
        <v>2743</v>
      </c>
      <c r="AH112" s="33" t="s">
        <v>2744</v>
      </c>
      <c r="AI112" s="33" t="s">
        <v>2744</v>
      </c>
      <c r="AK112" s="33" t="s">
        <v>631</v>
      </c>
      <c r="AM112" s="33">
        <v>8460</v>
      </c>
      <c r="AN112" s="33">
        <v>8273.8799999999992</v>
      </c>
      <c r="AO112" s="33">
        <v>8460</v>
      </c>
      <c r="AP112" s="33" t="s">
        <v>508</v>
      </c>
      <c r="AQ112" s="33" t="s">
        <v>477</v>
      </c>
      <c r="AS112" s="33">
        <v>4</v>
      </c>
      <c r="AU112" s="33" t="s">
        <v>295</v>
      </c>
      <c r="AV112" s="33" t="s">
        <v>295</v>
      </c>
      <c r="AZ112" s="33" t="s">
        <v>2789</v>
      </c>
      <c r="BA112" s="33" t="s">
        <v>2746</v>
      </c>
      <c r="BB112" s="33" t="s">
        <v>2744</v>
      </c>
      <c r="BC112" s="33" t="s">
        <v>2744</v>
      </c>
      <c r="BH112" s="33">
        <v>30</v>
      </c>
      <c r="BN112" s="33" t="s">
        <v>644</v>
      </c>
      <c r="BO112" s="33" t="s">
        <v>644</v>
      </c>
      <c r="BP112" s="33" t="s">
        <v>644</v>
      </c>
      <c r="BQ112" s="33" t="s">
        <v>644</v>
      </c>
      <c r="BR112" s="33" t="s">
        <v>644</v>
      </c>
      <c r="BS112" s="33" t="s">
        <v>644</v>
      </c>
      <c r="BT112" s="33" t="s">
        <v>644</v>
      </c>
      <c r="BW112" s="33" t="s">
        <v>2744</v>
      </c>
      <c r="BY112" s="33" t="s">
        <v>2747</v>
      </c>
      <c r="CB112" s="188" t="str">
        <f t="shared" ref="CB112:CB124" si="17">IF(G112&lt;1980,"N",IF(AJ112="N","N",IF(BC112&lt;1,"N",IF(AF112="Chronic","N",IF(AQ112="Other","N",IF(BG112&lt;5.4,"N",IF(BG112&gt;8.5,"N",IF(BU112&gt;23,"N",IF(BL112&lt;8,"N",IF(BY112="JG est","N","Y"))))))))))</f>
        <v>N</v>
      </c>
      <c r="CC112" s="188" t="str">
        <f t="shared" ref="CC112:CC124" si="18">CB112</f>
        <v>N</v>
      </c>
      <c r="CD112" s="261"/>
      <c r="CE112" s="260"/>
      <c r="CH112" s="33" t="s">
        <v>2770</v>
      </c>
      <c r="CJ112" s="192"/>
    </row>
    <row r="113" spans="5:88" x14ac:dyDescent="0.3">
      <c r="E113" s="33" t="s">
        <v>2734</v>
      </c>
      <c r="F113" s="33" t="s">
        <v>3144</v>
      </c>
      <c r="G113" s="33">
        <v>1980</v>
      </c>
      <c r="H113" s="33" t="s">
        <v>3145</v>
      </c>
      <c r="I113" s="33" t="s">
        <v>3146</v>
      </c>
      <c r="K113" s="33" t="s">
        <v>80</v>
      </c>
      <c r="L113" s="192" t="s">
        <v>89</v>
      </c>
      <c r="M113" s="192" t="s">
        <v>91</v>
      </c>
      <c r="N113" s="33" t="s">
        <v>102</v>
      </c>
      <c r="O113" s="33" t="s">
        <v>103</v>
      </c>
      <c r="P113" s="33" t="s">
        <v>3147</v>
      </c>
      <c r="Q113" s="33" t="s">
        <v>3148</v>
      </c>
      <c r="R113" s="33" t="s">
        <v>3148</v>
      </c>
      <c r="S113" s="33" t="str">
        <f t="shared" si="11"/>
        <v>Pt.or</v>
      </c>
      <c r="T113" s="184" t="s">
        <v>3149</v>
      </c>
      <c r="U113" s="192" t="s">
        <v>31</v>
      </c>
      <c r="V113" s="192" t="s">
        <v>31</v>
      </c>
      <c r="W113" s="192" t="s">
        <v>31</v>
      </c>
      <c r="X113" s="33" t="s">
        <v>2752</v>
      </c>
      <c r="Y113" s="33" t="s">
        <v>281</v>
      </c>
      <c r="AB113" s="33" t="s">
        <v>2742</v>
      </c>
      <c r="AC113" s="33" t="s">
        <v>239</v>
      </c>
      <c r="AD113" s="33">
        <v>96</v>
      </c>
      <c r="AE113" s="33" t="s">
        <v>240</v>
      </c>
      <c r="AF113" s="33" t="s">
        <v>2743</v>
      </c>
      <c r="AH113" s="33" t="s">
        <v>2744</v>
      </c>
      <c r="AI113" s="33" t="s">
        <v>2744</v>
      </c>
      <c r="AK113" s="33" t="s">
        <v>478</v>
      </c>
      <c r="AM113" s="33" t="s">
        <v>2744</v>
      </c>
      <c r="AN113" s="33">
        <v>3498</v>
      </c>
      <c r="AO113" s="33">
        <v>3498</v>
      </c>
      <c r="AP113" s="33" t="s">
        <v>477</v>
      </c>
      <c r="AQ113" s="33" t="s">
        <v>477</v>
      </c>
      <c r="AS113" s="33">
        <v>4</v>
      </c>
      <c r="AU113" s="33" t="s">
        <v>295</v>
      </c>
      <c r="AV113" s="33" t="s">
        <v>295</v>
      </c>
      <c r="AZ113" s="33" t="s">
        <v>2959</v>
      </c>
      <c r="BA113" s="33" t="s">
        <v>2746</v>
      </c>
      <c r="BB113" s="33" t="s">
        <v>2744</v>
      </c>
      <c r="BC113" s="33">
        <v>9.5</v>
      </c>
      <c r="BD113" s="33">
        <v>7.3</v>
      </c>
      <c r="BE113" s="33">
        <v>25</v>
      </c>
      <c r="BG113" s="33">
        <v>7.3</v>
      </c>
      <c r="BH113" s="33">
        <v>25</v>
      </c>
      <c r="BI113" s="33">
        <f>IF(ISBLANK(BF113)=FALSE,BF113,BU113)</f>
        <v>1.1000000000000001</v>
      </c>
      <c r="BL113" s="33">
        <v>25</v>
      </c>
      <c r="BN113" s="33">
        <v>7.15</v>
      </c>
      <c r="BO113" s="33">
        <v>1.98</v>
      </c>
      <c r="BP113" s="33">
        <v>4.82</v>
      </c>
      <c r="BQ113" s="33">
        <v>0.7</v>
      </c>
      <c r="BR113" s="33">
        <v>3.9969999999999999</v>
      </c>
      <c r="BS113" s="33">
        <v>5.98</v>
      </c>
      <c r="BT113" s="33">
        <v>25</v>
      </c>
      <c r="BU113" s="33">
        <v>1.1000000000000001</v>
      </c>
      <c r="BW113" s="33" t="s">
        <v>2744</v>
      </c>
      <c r="CB113" s="188" t="str">
        <f t="shared" si="17"/>
        <v>Y</v>
      </c>
      <c r="CC113" s="188" t="str">
        <f t="shared" si="18"/>
        <v>Y</v>
      </c>
      <c r="CD113" s="213" t="s">
        <v>2878</v>
      </c>
      <c r="CE113" s="265"/>
      <c r="CH113" s="33" t="s">
        <v>2748</v>
      </c>
      <c r="CI113" s="33" t="s">
        <v>3150</v>
      </c>
    </row>
    <row r="114" spans="5:88" x14ac:dyDescent="0.3">
      <c r="E114" s="33" t="s">
        <v>2734</v>
      </c>
      <c r="F114" s="33" t="s">
        <v>3151</v>
      </c>
      <c r="G114" s="33">
        <v>1980</v>
      </c>
      <c r="H114" s="33" t="s">
        <v>3145</v>
      </c>
      <c r="I114" s="33" t="s">
        <v>3146</v>
      </c>
      <c r="K114" s="33" t="s">
        <v>80</v>
      </c>
      <c r="L114" s="192" t="s">
        <v>89</v>
      </c>
      <c r="M114" s="192" t="s">
        <v>91</v>
      </c>
      <c r="N114" s="33" t="s">
        <v>102</v>
      </c>
      <c r="O114" s="33" t="s">
        <v>103</v>
      </c>
      <c r="P114" s="33" t="s">
        <v>3147</v>
      </c>
      <c r="Q114" s="33" t="s">
        <v>3148</v>
      </c>
      <c r="R114" s="33" t="s">
        <v>3148</v>
      </c>
      <c r="S114" s="33" t="str">
        <f t="shared" si="11"/>
        <v>Pt.or</v>
      </c>
      <c r="T114" s="184" t="s">
        <v>3149</v>
      </c>
      <c r="U114" s="192" t="s">
        <v>31</v>
      </c>
      <c r="V114" s="33" t="s">
        <v>31</v>
      </c>
      <c r="W114" s="33" t="s">
        <v>31</v>
      </c>
      <c r="X114" s="33" t="s">
        <v>2752</v>
      </c>
      <c r="Y114" s="192" t="s">
        <v>281</v>
      </c>
      <c r="AB114" s="33" t="s">
        <v>2742</v>
      </c>
      <c r="AC114" s="33" t="s">
        <v>239</v>
      </c>
      <c r="AD114" s="33">
        <v>96</v>
      </c>
      <c r="AE114" s="33" t="s">
        <v>240</v>
      </c>
      <c r="AF114" s="33" t="s">
        <v>2743</v>
      </c>
      <c r="AH114" s="33" t="s">
        <v>2744</v>
      </c>
      <c r="AI114" s="33" t="s">
        <v>2744</v>
      </c>
      <c r="AK114" s="33" t="s">
        <v>478</v>
      </c>
      <c r="AM114" s="33" t="s">
        <v>2744</v>
      </c>
      <c r="AN114" s="33">
        <v>3693</v>
      </c>
      <c r="AO114" s="33">
        <v>3693</v>
      </c>
      <c r="AP114" s="33" t="s">
        <v>477</v>
      </c>
      <c r="AQ114" s="33" t="s">
        <v>477</v>
      </c>
      <c r="AS114" s="33">
        <v>4</v>
      </c>
      <c r="AU114" s="33" t="s">
        <v>295</v>
      </c>
      <c r="AV114" s="33" t="s">
        <v>295</v>
      </c>
      <c r="AZ114" s="33" t="s">
        <v>2959</v>
      </c>
      <c r="BA114" s="33" t="s">
        <v>2746</v>
      </c>
      <c r="BB114" s="33" t="s">
        <v>2744</v>
      </c>
      <c r="BC114" s="33">
        <v>12.4</v>
      </c>
      <c r="BD114" s="33">
        <v>7.3</v>
      </c>
      <c r="BE114" s="33">
        <v>25</v>
      </c>
      <c r="BG114" s="33">
        <v>7.3</v>
      </c>
      <c r="BH114" s="33">
        <v>25</v>
      </c>
      <c r="BI114" s="33">
        <f>IF(ISBLANK(BF114)=FALSE,BF114,BU114)</f>
        <v>1.1000000000000001</v>
      </c>
      <c r="BL114" s="33">
        <v>25</v>
      </c>
      <c r="BN114" s="33">
        <v>7.15</v>
      </c>
      <c r="BO114" s="33">
        <v>1.98</v>
      </c>
      <c r="BP114" s="33">
        <v>4.82</v>
      </c>
      <c r="BQ114" s="33">
        <v>0.7</v>
      </c>
      <c r="BR114" s="33">
        <v>3.9969999999999999</v>
      </c>
      <c r="BS114" s="33">
        <v>5.98</v>
      </c>
      <c r="BT114" s="33">
        <v>25</v>
      </c>
      <c r="BU114" s="33">
        <v>1.1000000000000001</v>
      </c>
      <c r="BW114" s="33" t="s">
        <v>2744</v>
      </c>
      <c r="CB114" s="188" t="str">
        <f t="shared" si="17"/>
        <v>Y</v>
      </c>
      <c r="CC114" s="188" t="str">
        <f t="shared" si="18"/>
        <v>Y</v>
      </c>
      <c r="CD114" s="213" t="s">
        <v>2878</v>
      </c>
      <c r="CE114" s="265"/>
      <c r="CH114" s="33" t="s">
        <v>2748</v>
      </c>
      <c r="CI114" s="33" t="s">
        <v>3152</v>
      </c>
    </row>
    <row r="115" spans="5:88" x14ac:dyDescent="0.3">
      <c r="E115" s="33" t="s">
        <v>2734</v>
      </c>
      <c r="F115" s="33" t="s">
        <v>3153</v>
      </c>
      <c r="G115" s="33">
        <v>1995</v>
      </c>
      <c r="H115" s="33" t="s">
        <v>2100</v>
      </c>
      <c r="I115" s="33" t="s">
        <v>2736</v>
      </c>
      <c r="K115" s="33" t="s">
        <v>80</v>
      </c>
      <c r="L115" s="192" t="s">
        <v>89</v>
      </c>
      <c r="M115" s="192" t="s">
        <v>91</v>
      </c>
      <c r="N115" s="33" t="str">
        <f>VLOOKUP($Q115,[1]Sheet2!$A$1:$G$229,N$2,FALSE)</f>
        <v>Cypriniformes</v>
      </c>
      <c r="O115" s="33" t="str">
        <f>VLOOKUP($Q115,[1]Sheet2!$A$1:$G$229,O$2,FALSE)</f>
        <v>Cyprinidae</v>
      </c>
      <c r="P115" s="33" t="s">
        <v>2539</v>
      </c>
      <c r="Q115" s="33" t="s">
        <v>2540</v>
      </c>
      <c r="R115" s="33" t="s">
        <v>2540</v>
      </c>
      <c r="S115" s="33" t="str">
        <f t="shared" si="11"/>
        <v>Pt.lu</v>
      </c>
      <c r="T115" s="184" t="s">
        <v>2541</v>
      </c>
      <c r="U115" s="192" t="s">
        <v>31</v>
      </c>
      <c r="V115" s="33" t="s">
        <v>31</v>
      </c>
      <c r="W115" s="33" t="s">
        <v>31</v>
      </c>
      <c r="X115" s="33" t="s">
        <v>2769</v>
      </c>
      <c r="Y115" s="33" t="s">
        <v>284</v>
      </c>
      <c r="AB115" s="33" t="s">
        <v>2742</v>
      </c>
      <c r="AC115" s="33" t="s">
        <v>239</v>
      </c>
      <c r="AD115" s="33">
        <v>96</v>
      </c>
      <c r="AE115" s="33" t="s">
        <v>240</v>
      </c>
      <c r="AF115" s="184" t="s">
        <v>2743</v>
      </c>
      <c r="AH115" s="33" t="s">
        <v>2744</v>
      </c>
      <c r="AI115" s="184" t="s">
        <v>2745</v>
      </c>
      <c r="AJ115" s="33" t="s">
        <v>295</v>
      </c>
      <c r="AK115" s="33" t="s">
        <v>631</v>
      </c>
      <c r="AM115" s="33">
        <v>1700</v>
      </c>
      <c r="AN115" s="33">
        <v>1662.6</v>
      </c>
      <c r="AO115" s="33">
        <v>1700</v>
      </c>
      <c r="AP115" s="33" t="s">
        <v>477</v>
      </c>
      <c r="AQ115" s="33" t="s">
        <v>477</v>
      </c>
      <c r="AS115" s="33">
        <v>3</v>
      </c>
      <c r="AU115" s="33" t="s">
        <v>295</v>
      </c>
      <c r="AV115" s="33" t="s">
        <v>295</v>
      </c>
      <c r="AZ115" s="33" t="s">
        <v>2312</v>
      </c>
      <c r="BA115" s="33" t="s">
        <v>2746</v>
      </c>
      <c r="BB115" s="33" t="s">
        <v>2744</v>
      </c>
      <c r="BC115" s="33" t="s">
        <v>2744</v>
      </c>
      <c r="BE115" s="33">
        <v>196</v>
      </c>
      <c r="BH115" s="33">
        <v>196</v>
      </c>
      <c r="BL115" s="33">
        <v>196</v>
      </c>
      <c r="BN115" s="33">
        <v>46</v>
      </c>
      <c r="BO115" s="33">
        <v>19</v>
      </c>
      <c r="BP115" s="33">
        <v>49</v>
      </c>
      <c r="BQ115" s="33">
        <v>10</v>
      </c>
      <c r="BR115" s="33">
        <v>163</v>
      </c>
      <c r="BS115" s="33">
        <v>19.5</v>
      </c>
      <c r="BT115" s="33">
        <v>107</v>
      </c>
      <c r="BW115" s="33" t="s">
        <v>2744</v>
      </c>
      <c r="BY115" s="33" t="s">
        <v>2747</v>
      </c>
      <c r="CB115" s="188" t="str">
        <f t="shared" si="17"/>
        <v>N</v>
      </c>
      <c r="CC115" s="188" t="str">
        <f t="shared" si="18"/>
        <v>N</v>
      </c>
      <c r="CD115" s="187"/>
      <c r="CE115" s="249"/>
      <c r="CH115" s="33" t="s">
        <v>2748</v>
      </c>
      <c r="CI115" s="33" t="s">
        <v>2749</v>
      </c>
      <c r="CJ115" s="33" t="s">
        <v>2750</v>
      </c>
    </row>
    <row r="116" spans="5:88" x14ac:dyDescent="0.3">
      <c r="E116" s="33" t="s">
        <v>2753</v>
      </c>
      <c r="G116" s="33">
        <v>1995</v>
      </c>
      <c r="H116" s="184" t="s">
        <v>2100</v>
      </c>
      <c r="I116" s="184"/>
      <c r="J116" s="184"/>
      <c r="K116" s="33" t="s">
        <v>80</v>
      </c>
      <c r="L116" s="192" t="s">
        <v>89</v>
      </c>
      <c r="M116" s="192" t="s">
        <v>91</v>
      </c>
      <c r="N116" s="33" t="s">
        <v>102</v>
      </c>
      <c r="O116" s="33" t="s">
        <v>103</v>
      </c>
      <c r="P116" s="33" t="s">
        <v>2539</v>
      </c>
      <c r="Q116" s="33" t="s">
        <v>2540</v>
      </c>
      <c r="R116" s="33" t="s">
        <v>2540</v>
      </c>
      <c r="S116" s="33" t="str">
        <f t="shared" si="11"/>
        <v>Pt.lu</v>
      </c>
      <c r="T116" s="184" t="s">
        <v>2541</v>
      </c>
      <c r="U116" s="84" t="s">
        <v>31</v>
      </c>
      <c r="V116" s="33" t="s">
        <v>31</v>
      </c>
      <c r="W116" s="33" t="s">
        <v>31</v>
      </c>
      <c r="X116" s="184" t="s">
        <v>1186</v>
      </c>
      <c r="Y116" s="33" t="s">
        <v>281</v>
      </c>
      <c r="Z116" s="184"/>
      <c r="AA116" s="184"/>
      <c r="AB116" s="184" t="s">
        <v>2742</v>
      </c>
      <c r="AC116" s="33" t="s">
        <v>239</v>
      </c>
      <c r="AD116" s="33">
        <v>96</v>
      </c>
      <c r="AE116" s="33" t="s">
        <v>240</v>
      </c>
      <c r="AF116" s="33" t="s">
        <v>2743</v>
      </c>
      <c r="AG116" s="184"/>
      <c r="AH116" s="184" t="s">
        <v>2754</v>
      </c>
      <c r="AI116" s="184" t="s">
        <v>2745</v>
      </c>
      <c r="AJ116" s="33" t="s">
        <v>295</v>
      </c>
      <c r="AK116" s="32" t="s">
        <v>2755</v>
      </c>
      <c r="AL116" s="32"/>
      <c r="AM116" s="33">
        <v>12000</v>
      </c>
      <c r="AN116" s="189">
        <v>12000000</v>
      </c>
      <c r="AO116" s="189">
        <v>12000000</v>
      </c>
      <c r="AP116" s="184" t="s">
        <v>508</v>
      </c>
      <c r="AQ116" s="33" t="s">
        <v>477</v>
      </c>
      <c r="AS116" s="33">
        <v>3</v>
      </c>
      <c r="AU116" s="33" t="s">
        <v>295</v>
      </c>
      <c r="AV116" s="33" t="s">
        <v>295</v>
      </c>
      <c r="AX116" s="184"/>
      <c r="AY116" s="184"/>
      <c r="AZ116" s="184" t="s">
        <v>2312</v>
      </c>
      <c r="BA116" s="184" t="s">
        <v>2756</v>
      </c>
      <c r="BB116" s="184"/>
      <c r="BC116" s="32" t="s">
        <v>2757</v>
      </c>
      <c r="BD116" s="184" t="s">
        <v>2758</v>
      </c>
      <c r="BE116" s="184" t="s">
        <v>2759</v>
      </c>
      <c r="BF116" s="32"/>
      <c r="BG116" s="33">
        <v>7.8</v>
      </c>
      <c r="BH116" s="33">
        <v>196</v>
      </c>
      <c r="BI116" s="33">
        <f>IF(ISBLANK(BF116)=FALSE,BF116,BU116)</f>
        <v>0.3</v>
      </c>
      <c r="BJ116" s="184" t="s">
        <v>2760</v>
      </c>
      <c r="BK116" s="184" t="s">
        <v>2761</v>
      </c>
      <c r="BL116" s="206">
        <v>196</v>
      </c>
      <c r="BM116" s="184"/>
      <c r="BN116" s="184"/>
      <c r="BO116" s="184"/>
      <c r="BP116" s="184"/>
      <c r="BQ116" s="184"/>
      <c r="BR116" s="184"/>
      <c r="BS116" s="184"/>
      <c r="BT116" s="184" t="s">
        <v>2762</v>
      </c>
      <c r="BU116" s="33">
        <v>0.3</v>
      </c>
      <c r="BV116" s="32" t="s">
        <v>2750</v>
      </c>
      <c r="BW116" s="32"/>
      <c r="BX116" s="184" t="s">
        <v>2763</v>
      </c>
      <c r="BY116" s="184"/>
      <c r="BZ116" s="184"/>
      <c r="CA116" s="32"/>
      <c r="CB116" s="188" t="str">
        <f t="shared" si="17"/>
        <v>N</v>
      </c>
      <c r="CC116" s="188" t="str">
        <f t="shared" si="18"/>
        <v>N</v>
      </c>
      <c r="CD116" s="184" t="s">
        <v>2764</v>
      </c>
      <c r="CE116" s="250"/>
      <c r="CH116" s="33" t="s">
        <v>2748</v>
      </c>
      <c r="CI116" s="33" t="s">
        <v>2749</v>
      </c>
    </row>
    <row r="117" spans="5:88" x14ac:dyDescent="0.3">
      <c r="E117" s="33" t="s">
        <v>2753</v>
      </c>
      <c r="G117" s="33">
        <v>1995</v>
      </c>
      <c r="H117" s="184" t="s">
        <v>2100</v>
      </c>
      <c r="I117" s="184"/>
      <c r="J117" s="184"/>
      <c r="K117" s="33" t="s">
        <v>80</v>
      </c>
      <c r="L117" s="192" t="s">
        <v>89</v>
      </c>
      <c r="M117" s="192" t="s">
        <v>91</v>
      </c>
      <c r="N117" s="33" t="s">
        <v>102</v>
      </c>
      <c r="O117" s="33" t="s">
        <v>103</v>
      </c>
      <c r="P117" s="33" t="s">
        <v>2539</v>
      </c>
      <c r="Q117" s="33" t="s">
        <v>2540</v>
      </c>
      <c r="R117" s="33" t="s">
        <v>2540</v>
      </c>
      <c r="S117" s="33" t="str">
        <f t="shared" si="11"/>
        <v>Pt.lu</v>
      </c>
      <c r="T117" s="184" t="s">
        <v>2541</v>
      </c>
      <c r="U117" s="84" t="s">
        <v>31</v>
      </c>
      <c r="V117" s="33" t="s">
        <v>31</v>
      </c>
      <c r="W117" s="33" t="s">
        <v>31</v>
      </c>
      <c r="X117" s="184" t="s">
        <v>1186</v>
      </c>
      <c r="Y117" s="33" t="s">
        <v>281</v>
      </c>
      <c r="Z117" s="184"/>
      <c r="AA117" s="184"/>
      <c r="AB117" s="184" t="s">
        <v>2742</v>
      </c>
      <c r="AC117" s="33" t="s">
        <v>239</v>
      </c>
      <c r="AD117" s="33">
        <v>96</v>
      </c>
      <c r="AE117" s="33" t="s">
        <v>240</v>
      </c>
      <c r="AF117" s="33" t="s">
        <v>2743</v>
      </c>
      <c r="AG117" s="184"/>
      <c r="AH117" s="184" t="s">
        <v>2754</v>
      </c>
      <c r="AI117" s="184" t="s">
        <v>2745</v>
      </c>
      <c r="AJ117" s="33" t="s">
        <v>295</v>
      </c>
      <c r="AK117" s="32" t="s">
        <v>2755</v>
      </c>
      <c r="AL117" s="32"/>
      <c r="AM117" s="33">
        <v>4300</v>
      </c>
      <c r="AN117" s="189">
        <v>4300000</v>
      </c>
      <c r="AO117" s="189">
        <v>4300000</v>
      </c>
      <c r="AP117" s="184" t="s">
        <v>508</v>
      </c>
      <c r="AQ117" s="33" t="s">
        <v>477</v>
      </c>
      <c r="AS117" s="33">
        <v>4</v>
      </c>
      <c r="AU117" s="33" t="s">
        <v>295</v>
      </c>
      <c r="AV117" s="33" t="s">
        <v>295</v>
      </c>
      <c r="AX117" s="184"/>
      <c r="AY117" s="184"/>
      <c r="AZ117" s="184" t="s">
        <v>2312</v>
      </c>
      <c r="BA117" s="184" t="s">
        <v>2756</v>
      </c>
      <c r="BB117" s="184"/>
      <c r="BC117" s="32" t="s">
        <v>2757</v>
      </c>
      <c r="BD117" s="184" t="s">
        <v>2758</v>
      </c>
      <c r="BE117" s="184" t="s">
        <v>2759</v>
      </c>
      <c r="BF117" s="32"/>
      <c r="BG117" s="33">
        <v>7.8</v>
      </c>
      <c r="BH117" s="33">
        <v>196</v>
      </c>
      <c r="BI117" s="33">
        <f>IF(ISBLANK(BF117)=FALSE,BF117,BU117)</f>
        <v>0.3</v>
      </c>
      <c r="BJ117" s="184" t="s">
        <v>2760</v>
      </c>
      <c r="BK117" s="184" t="s">
        <v>2761</v>
      </c>
      <c r="BL117" s="206">
        <v>196</v>
      </c>
      <c r="BM117" s="184"/>
      <c r="BN117" s="184"/>
      <c r="BO117" s="184"/>
      <c r="BP117" s="184"/>
      <c r="BQ117" s="184"/>
      <c r="BR117" s="184"/>
      <c r="BS117" s="184"/>
      <c r="BT117" s="184" t="s">
        <v>2762</v>
      </c>
      <c r="BU117" s="33">
        <v>0.3</v>
      </c>
      <c r="BV117" s="32" t="s">
        <v>2750</v>
      </c>
      <c r="BW117" s="32"/>
      <c r="BX117" s="184" t="s">
        <v>2763</v>
      </c>
      <c r="BY117" s="184"/>
      <c r="BZ117" s="184"/>
      <c r="CA117" s="32"/>
      <c r="CB117" s="188" t="str">
        <f t="shared" si="17"/>
        <v>N</v>
      </c>
      <c r="CC117" s="188" t="str">
        <f t="shared" si="18"/>
        <v>N</v>
      </c>
      <c r="CD117" s="184" t="s">
        <v>2764</v>
      </c>
      <c r="CE117" s="250"/>
      <c r="CH117" s="33" t="s">
        <v>2748</v>
      </c>
      <c r="CI117" s="33" t="s">
        <v>2749</v>
      </c>
    </row>
    <row r="118" spans="5:88" x14ac:dyDescent="0.3">
      <c r="E118" s="33" t="s">
        <v>2734</v>
      </c>
      <c r="F118" s="33" t="s">
        <v>3154</v>
      </c>
      <c r="G118" s="33">
        <v>1996</v>
      </c>
      <c r="H118" s="33" t="s">
        <v>2767</v>
      </c>
      <c r="I118" s="33" t="s">
        <v>2768</v>
      </c>
      <c r="K118" s="33" t="s">
        <v>80</v>
      </c>
      <c r="L118" s="192" t="s">
        <v>89</v>
      </c>
      <c r="M118" s="192" t="s">
        <v>91</v>
      </c>
      <c r="N118" s="33" t="s">
        <v>102</v>
      </c>
      <c r="O118" s="33" t="s">
        <v>103</v>
      </c>
      <c r="P118" s="33" t="s">
        <v>2539</v>
      </c>
      <c r="Q118" s="33" t="s">
        <v>2540</v>
      </c>
      <c r="R118" s="33" t="s">
        <v>2540</v>
      </c>
      <c r="S118" s="33" t="str">
        <f t="shared" si="11"/>
        <v>Pt.lu</v>
      </c>
      <c r="T118" s="184" t="s">
        <v>2541</v>
      </c>
      <c r="U118" s="192" t="s">
        <v>31</v>
      </c>
      <c r="V118" s="33" t="s">
        <v>31</v>
      </c>
      <c r="W118" s="33" t="s">
        <v>31</v>
      </c>
      <c r="X118" s="33" t="s">
        <v>2769</v>
      </c>
      <c r="Y118" s="33" t="s">
        <v>284</v>
      </c>
      <c r="AB118" s="33" t="s">
        <v>2742</v>
      </c>
      <c r="AC118" s="33" t="s">
        <v>239</v>
      </c>
      <c r="AD118" s="33">
        <v>96</v>
      </c>
      <c r="AE118" s="33" t="s">
        <v>240</v>
      </c>
      <c r="AF118" s="184" t="s">
        <v>2743</v>
      </c>
      <c r="AH118" s="33" t="s">
        <v>2744</v>
      </c>
      <c r="AI118" s="33" t="s">
        <v>2744</v>
      </c>
      <c r="AK118" s="33" t="s">
        <v>631</v>
      </c>
      <c r="AM118" s="33">
        <v>3340</v>
      </c>
      <c r="AN118" s="33">
        <v>3266.52</v>
      </c>
      <c r="AO118" s="33">
        <v>3340</v>
      </c>
      <c r="AP118" s="33" t="s">
        <v>477</v>
      </c>
      <c r="AQ118" s="33" t="s">
        <v>477</v>
      </c>
      <c r="AS118" s="33">
        <v>4</v>
      </c>
      <c r="AU118" s="33" t="s">
        <v>295</v>
      </c>
      <c r="AV118" s="33" t="s">
        <v>295</v>
      </c>
      <c r="AZ118" s="33" t="s">
        <v>2312</v>
      </c>
      <c r="BA118" s="33" t="s">
        <v>2746</v>
      </c>
      <c r="BB118" s="33" t="s">
        <v>2744</v>
      </c>
      <c r="BC118" s="33" t="s">
        <v>2744</v>
      </c>
      <c r="BE118" s="33">
        <v>199</v>
      </c>
      <c r="BH118" s="33">
        <v>199</v>
      </c>
      <c r="BL118" s="33">
        <v>199</v>
      </c>
      <c r="BN118" s="33">
        <v>46.5</v>
      </c>
      <c r="BO118" s="33">
        <v>20.5</v>
      </c>
      <c r="BP118" s="33">
        <v>49</v>
      </c>
      <c r="BQ118" s="33">
        <v>10</v>
      </c>
      <c r="BR118" s="33">
        <v>176</v>
      </c>
      <c r="BS118" s="33">
        <v>20.5</v>
      </c>
      <c r="BT118" s="33">
        <v>106.5</v>
      </c>
      <c r="BW118" s="33" t="s">
        <v>2744</v>
      </c>
      <c r="BY118" s="33" t="s">
        <v>2747</v>
      </c>
      <c r="CB118" s="188" t="str">
        <f t="shared" si="17"/>
        <v>N</v>
      </c>
      <c r="CC118" s="188" t="str">
        <f t="shared" si="18"/>
        <v>N</v>
      </c>
      <c r="CD118" s="187"/>
      <c r="CE118" s="249"/>
      <c r="CH118" s="33" t="s">
        <v>2748</v>
      </c>
      <c r="CI118" s="33" t="s">
        <v>2772</v>
      </c>
      <c r="CJ118" s="33" t="s">
        <v>2750</v>
      </c>
    </row>
    <row r="119" spans="5:88" x14ac:dyDescent="0.3">
      <c r="E119" s="33" t="s">
        <v>2753</v>
      </c>
      <c r="G119" s="33">
        <v>1996</v>
      </c>
      <c r="H119" s="184" t="s">
        <v>2767</v>
      </c>
      <c r="I119" s="184"/>
      <c r="J119" s="184"/>
      <c r="K119" s="33" t="s">
        <v>80</v>
      </c>
      <c r="L119" s="192" t="s">
        <v>89</v>
      </c>
      <c r="M119" s="192" t="s">
        <v>91</v>
      </c>
      <c r="N119" s="33" t="s">
        <v>102</v>
      </c>
      <c r="O119" s="33" t="s">
        <v>103</v>
      </c>
      <c r="P119" s="33" t="s">
        <v>2539</v>
      </c>
      <c r="Q119" s="33" t="s">
        <v>2540</v>
      </c>
      <c r="R119" s="33" t="s">
        <v>2540</v>
      </c>
      <c r="S119" s="33" t="str">
        <f t="shared" si="11"/>
        <v>Pt.lu</v>
      </c>
      <c r="T119" s="184" t="s">
        <v>2541</v>
      </c>
      <c r="U119" s="84" t="s">
        <v>31</v>
      </c>
      <c r="V119" s="33" t="s">
        <v>31</v>
      </c>
      <c r="W119" s="33" t="s">
        <v>31</v>
      </c>
      <c r="X119" s="184" t="s">
        <v>1186</v>
      </c>
      <c r="Y119" s="192" t="s">
        <v>281</v>
      </c>
      <c r="Z119" s="184"/>
      <c r="AA119" s="184"/>
      <c r="AB119" s="184" t="s">
        <v>2742</v>
      </c>
      <c r="AC119" s="33" t="s">
        <v>239</v>
      </c>
      <c r="AD119" s="33">
        <v>96</v>
      </c>
      <c r="AE119" s="33" t="s">
        <v>240</v>
      </c>
      <c r="AF119" s="33" t="s">
        <v>2743</v>
      </c>
      <c r="AG119" s="184"/>
      <c r="AH119" s="184" t="s">
        <v>2754</v>
      </c>
      <c r="AI119" s="184" t="s">
        <v>2855</v>
      </c>
      <c r="AJ119" s="33" t="s">
        <v>295</v>
      </c>
      <c r="AK119" s="32" t="s">
        <v>1224</v>
      </c>
      <c r="AL119" s="32"/>
      <c r="AM119" s="33">
        <v>8620</v>
      </c>
      <c r="AN119" s="189">
        <v>8620000</v>
      </c>
      <c r="AO119" s="189">
        <v>8620000</v>
      </c>
      <c r="AP119" s="184" t="s">
        <v>508</v>
      </c>
      <c r="AQ119" s="33" t="s">
        <v>477</v>
      </c>
      <c r="AS119" s="33">
        <v>4</v>
      </c>
      <c r="AU119" s="33" t="s">
        <v>295</v>
      </c>
      <c r="AV119" s="33" t="s">
        <v>295</v>
      </c>
      <c r="AX119" s="184"/>
      <c r="AY119" s="184"/>
      <c r="AZ119" s="184" t="s">
        <v>2312</v>
      </c>
      <c r="BA119" s="184" t="s">
        <v>3155</v>
      </c>
      <c r="BB119" s="184"/>
      <c r="BC119" s="32" t="s">
        <v>2757</v>
      </c>
      <c r="BD119" s="184" t="s">
        <v>3156</v>
      </c>
      <c r="BE119" s="184" t="s">
        <v>3157</v>
      </c>
      <c r="BF119" s="32"/>
      <c r="BG119" s="33">
        <v>7.9</v>
      </c>
      <c r="BH119" s="33">
        <v>196</v>
      </c>
      <c r="BI119" s="33">
        <f t="shared" ref="BI119:BI124" si="19">IF(ISBLANK(BF119)=FALSE,BF119,BU119)</f>
        <v>0.3</v>
      </c>
      <c r="BJ119" s="184" t="s">
        <v>3158</v>
      </c>
      <c r="BK119" s="184" t="s">
        <v>3159</v>
      </c>
      <c r="BL119" s="206">
        <v>199</v>
      </c>
      <c r="BM119" s="184"/>
      <c r="BN119" s="184"/>
      <c r="BO119" s="184"/>
      <c r="BP119" s="184"/>
      <c r="BQ119" s="184"/>
      <c r="BR119" s="184"/>
      <c r="BS119" s="184"/>
      <c r="BT119" s="184" t="s">
        <v>3160</v>
      </c>
      <c r="BU119" s="33">
        <v>0.3</v>
      </c>
      <c r="BV119" s="32" t="s">
        <v>2750</v>
      </c>
      <c r="BW119" s="32"/>
      <c r="BX119" s="184" t="s">
        <v>2892</v>
      </c>
      <c r="BY119" s="184"/>
      <c r="BZ119" s="184"/>
      <c r="CA119" s="32"/>
      <c r="CB119" s="188" t="str">
        <f t="shared" si="17"/>
        <v>N</v>
      </c>
      <c r="CC119" s="188" t="str">
        <f t="shared" si="18"/>
        <v>N</v>
      </c>
      <c r="CD119" s="184" t="s">
        <v>2764</v>
      </c>
      <c r="CE119" s="250"/>
      <c r="CH119" s="184" t="s">
        <v>2748</v>
      </c>
      <c r="CI119" s="184" t="s">
        <v>2772</v>
      </c>
    </row>
    <row r="120" spans="5:88" x14ac:dyDescent="0.3">
      <c r="E120" s="33" t="s">
        <v>2765</v>
      </c>
      <c r="F120" s="33" t="s">
        <v>3161</v>
      </c>
      <c r="G120" s="33">
        <v>2019</v>
      </c>
      <c r="H120" s="33" t="s">
        <v>3162</v>
      </c>
      <c r="I120" s="33" t="s">
        <v>3163</v>
      </c>
      <c r="K120" s="33" t="s">
        <v>80</v>
      </c>
      <c r="L120" s="192" t="s">
        <v>89</v>
      </c>
      <c r="M120" s="192" t="s">
        <v>91</v>
      </c>
      <c r="N120" s="33" t="s">
        <v>102</v>
      </c>
      <c r="O120" s="33" t="s">
        <v>103</v>
      </c>
      <c r="P120" s="33" t="s">
        <v>3164</v>
      </c>
      <c r="Q120" s="33" t="s">
        <v>3165</v>
      </c>
      <c r="R120" s="33" t="s">
        <v>3165</v>
      </c>
      <c r="S120" s="33" t="str">
        <f t="shared" si="11"/>
        <v>Ps.pa</v>
      </c>
      <c r="T120" s="33" t="s">
        <v>3166</v>
      </c>
      <c r="U120" s="192" t="s">
        <v>31</v>
      </c>
      <c r="V120" s="33" t="s">
        <v>31</v>
      </c>
      <c r="W120" s="33" t="s">
        <v>31</v>
      </c>
      <c r="X120" s="33" t="s">
        <v>3167</v>
      </c>
      <c r="Y120" s="33" t="s">
        <v>3167</v>
      </c>
      <c r="AB120" s="33" t="s">
        <v>2742</v>
      </c>
      <c r="AC120" s="33" t="s">
        <v>239</v>
      </c>
      <c r="AD120" s="33">
        <v>96</v>
      </c>
      <c r="AE120" s="33" t="s">
        <v>240</v>
      </c>
      <c r="AF120" s="33" t="s">
        <v>2743</v>
      </c>
      <c r="AH120" s="33" t="s">
        <v>2787</v>
      </c>
      <c r="AI120" s="33" t="s">
        <v>3168</v>
      </c>
      <c r="AJ120" s="33" t="s">
        <v>509</v>
      </c>
      <c r="AK120" s="33" t="s">
        <v>631</v>
      </c>
      <c r="AM120" s="33">
        <v>26150</v>
      </c>
      <c r="AN120" s="189">
        <v>26150</v>
      </c>
      <c r="AO120" s="189">
        <v>26150</v>
      </c>
      <c r="AP120" s="33" t="s">
        <v>508</v>
      </c>
      <c r="AQ120" s="33" t="s">
        <v>477</v>
      </c>
      <c r="AS120" s="33">
        <f>IF(G120&lt;1980,"Too old",IF(AE120="N","UseOtherTestDuration",IF(AJ120="M",IF(ISBLANK(BD120),2,IF(ISBLANK(BE120),2,IF(ISBLANK(BF120),2,1))),"NotM")))</f>
        <v>2</v>
      </c>
      <c r="AU120" s="33" t="s">
        <v>295</v>
      </c>
      <c r="AV120" s="33" t="s">
        <v>295</v>
      </c>
      <c r="AZ120" s="33" t="s">
        <v>2959</v>
      </c>
      <c r="BA120" s="33" t="s">
        <v>3169</v>
      </c>
      <c r="BB120" s="33" t="s">
        <v>2744</v>
      </c>
      <c r="BC120" s="33">
        <v>20</v>
      </c>
      <c r="BD120" s="33">
        <v>7</v>
      </c>
      <c r="BE120" s="33">
        <v>250</v>
      </c>
      <c r="BG120" s="33">
        <v>7</v>
      </c>
      <c r="BH120" s="33">
        <v>250</v>
      </c>
      <c r="BI120" s="33">
        <f t="shared" si="19"/>
        <v>0.3</v>
      </c>
      <c r="BL120" s="33">
        <v>250</v>
      </c>
      <c r="BN120" s="33">
        <v>70.89</v>
      </c>
      <c r="BO120" s="33">
        <v>17.72</v>
      </c>
      <c r="BP120" s="33">
        <v>37.65</v>
      </c>
      <c r="BQ120" s="33">
        <v>5.78</v>
      </c>
      <c r="BR120" s="33">
        <v>173.7</v>
      </c>
      <c r="BS120" s="33">
        <v>112.5</v>
      </c>
      <c r="BT120" s="33">
        <v>15</v>
      </c>
      <c r="BU120" s="33">
        <v>0.3</v>
      </c>
      <c r="BW120" s="33" t="s">
        <v>2744</v>
      </c>
      <c r="CB120" s="188" t="str">
        <f t="shared" si="17"/>
        <v>Y</v>
      </c>
      <c r="CC120" s="188" t="str">
        <f t="shared" si="18"/>
        <v>Y</v>
      </c>
      <c r="CD120" s="187"/>
      <c r="CE120" s="249"/>
    </row>
    <row r="121" spans="5:88" x14ac:dyDescent="0.3">
      <c r="E121" s="33" t="s">
        <v>2765</v>
      </c>
      <c r="F121" s="33" t="s">
        <v>3170</v>
      </c>
      <c r="G121" s="33">
        <v>2019</v>
      </c>
      <c r="H121" s="33" t="s">
        <v>3162</v>
      </c>
      <c r="I121" s="33" t="s">
        <v>3163</v>
      </c>
      <c r="K121" s="33" t="s">
        <v>80</v>
      </c>
      <c r="L121" s="192" t="s">
        <v>89</v>
      </c>
      <c r="M121" s="192" t="s">
        <v>91</v>
      </c>
      <c r="N121" s="33" t="s">
        <v>102</v>
      </c>
      <c r="O121" s="33" t="s">
        <v>103</v>
      </c>
      <c r="P121" s="33" t="s">
        <v>3164</v>
      </c>
      <c r="Q121" s="33" t="s">
        <v>3165</v>
      </c>
      <c r="R121" s="33" t="s">
        <v>3165</v>
      </c>
      <c r="S121" s="33" t="str">
        <f t="shared" si="11"/>
        <v>Ps.pa</v>
      </c>
      <c r="T121" s="33" t="s">
        <v>3166</v>
      </c>
      <c r="U121" s="192" t="s">
        <v>31</v>
      </c>
      <c r="V121" s="33" t="s">
        <v>31</v>
      </c>
      <c r="W121" s="192" t="s">
        <v>31</v>
      </c>
      <c r="X121" s="33" t="s">
        <v>3167</v>
      </c>
      <c r="Y121" s="33" t="s">
        <v>3167</v>
      </c>
      <c r="AB121" s="33" t="s">
        <v>2742</v>
      </c>
      <c r="AC121" s="33" t="s">
        <v>239</v>
      </c>
      <c r="AD121" s="33">
        <v>96</v>
      </c>
      <c r="AE121" s="33" t="s">
        <v>240</v>
      </c>
      <c r="AF121" s="33" t="s">
        <v>2743</v>
      </c>
      <c r="AH121" s="33" t="s">
        <v>2787</v>
      </c>
      <c r="AI121" s="33" t="s">
        <v>3168</v>
      </c>
      <c r="AJ121" s="33" t="s">
        <v>509</v>
      </c>
      <c r="AK121" s="33" t="s">
        <v>631</v>
      </c>
      <c r="AM121" s="33">
        <v>13540</v>
      </c>
      <c r="AN121" s="189">
        <v>13540</v>
      </c>
      <c r="AO121" s="189">
        <v>13540</v>
      </c>
      <c r="AP121" s="33" t="s">
        <v>508</v>
      </c>
      <c r="AQ121" s="33" t="s">
        <v>477</v>
      </c>
      <c r="AS121" s="33">
        <f>IF(G121&lt;1980,"Too old",IF(AE121="N","UseOtherTestDuration",IF(AJ121="M",IF(ISBLANK(BD121),2,IF(ISBLANK(BE121),2,IF(ISBLANK(BF121),2,1))),"NotM")))</f>
        <v>2</v>
      </c>
      <c r="AU121" s="33" t="s">
        <v>295</v>
      </c>
      <c r="AV121" s="33" t="s">
        <v>295</v>
      </c>
      <c r="AZ121" s="33" t="s">
        <v>2959</v>
      </c>
      <c r="BA121" s="33" t="s">
        <v>3169</v>
      </c>
      <c r="BB121" s="33" t="s">
        <v>2744</v>
      </c>
      <c r="BC121" s="33">
        <v>20</v>
      </c>
      <c r="BD121" s="33">
        <v>6</v>
      </c>
      <c r="BE121" s="33">
        <v>250</v>
      </c>
      <c r="BG121" s="33">
        <v>6</v>
      </c>
      <c r="BH121" s="33">
        <v>250</v>
      </c>
      <c r="BI121" s="33">
        <f t="shared" si="19"/>
        <v>0.3</v>
      </c>
      <c r="BL121" s="33">
        <v>250</v>
      </c>
      <c r="BN121" s="33">
        <v>70.89</v>
      </c>
      <c r="BO121" s="33">
        <v>17.72</v>
      </c>
      <c r="BP121" s="33">
        <v>37.65</v>
      </c>
      <c r="BQ121" s="33">
        <v>5.78</v>
      </c>
      <c r="BR121" s="33">
        <v>173.7</v>
      </c>
      <c r="BS121" s="33">
        <v>112.5</v>
      </c>
      <c r="BT121" s="33">
        <v>1.4</v>
      </c>
      <c r="BU121" s="33">
        <v>0.3</v>
      </c>
      <c r="BW121" s="33" t="s">
        <v>2744</v>
      </c>
      <c r="CB121" s="188" t="str">
        <f t="shared" si="17"/>
        <v>Y</v>
      </c>
      <c r="CC121" s="188" t="str">
        <f t="shared" si="18"/>
        <v>Y</v>
      </c>
      <c r="CD121" s="187"/>
      <c r="CE121" s="249"/>
    </row>
    <row r="122" spans="5:88" ht="14.5" x14ac:dyDescent="0.35">
      <c r="E122" s="33" t="s">
        <v>2734</v>
      </c>
      <c r="F122" s="33" t="s">
        <v>3171</v>
      </c>
      <c r="G122" s="33">
        <v>2012</v>
      </c>
      <c r="H122" s="33" t="s">
        <v>3054</v>
      </c>
      <c r="I122" s="33" t="s">
        <v>3055</v>
      </c>
      <c r="K122" s="33" t="s">
        <v>80</v>
      </c>
      <c r="L122" s="192" t="s">
        <v>89</v>
      </c>
      <c r="M122" s="192" t="s">
        <v>91</v>
      </c>
      <c r="N122" s="33" t="s">
        <v>92</v>
      </c>
      <c r="O122" s="33" t="s">
        <v>93</v>
      </c>
      <c r="P122" s="33" t="s">
        <v>2524</v>
      </c>
      <c r="Q122" s="33" t="s">
        <v>2525</v>
      </c>
      <c r="R122" s="33" t="s">
        <v>2525</v>
      </c>
      <c r="S122" s="33" t="str">
        <f t="shared" si="11"/>
        <v>Pr.wi</v>
      </c>
      <c r="T122" s="39" t="s">
        <v>2526</v>
      </c>
      <c r="U122" s="192" t="s">
        <v>31</v>
      </c>
      <c r="V122" s="33" t="s">
        <v>31</v>
      </c>
      <c r="W122" s="192" t="s">
        <v>31</v>
      </c>
      <c r="X122" s="33" t="s">
        <v>1893</v>
      </c>
      <c r="Y122" s="33" t="s">
        <v>2102</v>
      </c>
      <c r="AB122" s="33" t="s">
        <v>2742</v>
      </c>
      <c r="AC122" s="33" t="s">
        <v>239</v>
      </c>
      <c r="AD122" s="33">
        <v>96</v>
      </c>
      <c r="AE122" s="33" t="s">
        <v>240</v>
      </c>
      <c r="AF122" s="33" t="s">
        <v>2743</v>
      </c>
      <c r="AH122" s="33" t="s">
        <v>2787</v>
      </c>
      <c r="AI122" s="33" t="s">
        <v>3056</v>
      </c>
      <c r="AJ122" s="33" t="s">
        <v>509</v>
      </c>
      <c r="AK122" s="33" t="s">
        <v>478</v>
      </c>
      <c r="AM122" s="33" t="s">
        <v>2744</v>
      </c>
      <c r="AN122" s="33">
        <v>428</v>
      </c>
      <c r="AO122" s="33">
        <v>428</v>
      </c>
      <c r="AP122" s="33" t="s">
        <v>477</v>
      </c>
      <c r="AQ122" s="33" t="s">
        <v>477</v>
      </c>
      <c r="AS122" s="33">
        <f>IF(G122&lt;1980,"Too old",IF(AE122="N","UseOtherTestDuration",IF(AJ122="M",IF(ISBLANK(BD122),2,IF(ISBLANK(BE122),2,IF(ISBLANK(BF122),2,1))),"NotM")))</f>
        <v>2</v>
      </c>
      <c r="AU122" s="33" t="s">
        <v>295</v>
      </c>
      <c r="AV122" s="33" t="s">
        <v>295</v>
      </c>
      <c r="AZ122" s="33" t="s">
        <v>2959</v>
      </c>
      <c r="BA122" s="33" t="s">
        <v>3057</v>
      </c>
      <c r="BB122" s="33" t="s">
        <v>2791</v>
      </c>
      <c r="BC122" s="33">
        <v>10.199999999999999</v>
      </c>
      <c r="BD122" s="33">
        <v>7.41</v>
      </c>
      <c r="BE122" s="33">
        <v>41.1</v>
      </c>
      <c r="BG122" s="33">
        <v>7.41</v>
      </c>
      <c r="BH122" s="33">
        <v>41.1</v>
      </c>
      <c r="BI122" s="33">
        <f t="shared" si="19"/>
        <v>1.7</v>
      </c>
      <c r="BL122" s="33">
        <v>41.1</v>
      </c>
      <c r="BN122" s="33">
        <v>14.4</v>
      </c>
      <c r="BO122" s="33">
        <v>1.2</v>
      </c>
      <c r="BP122" s="33">
        <v>3.2</v>
      </c>
      <c r="BQ122" s="33">
        <v>0.6</v>
      </c>
      <c r="BR122" s="33">
        <v>9</v>
      </c>
      <c r="BS122" s="33">
        <v>3</v>
      </c>
      <c r="BT122" s="33">
        <v>26.8</v>
      </c>
      <c r="BU122" s="33">
        <v>1.7</v>
      </c>
      <c r="BW122" s="33" t="s">
        <v>2744</v>
      </c>
      <c r="CB122" s="188" t="str">
        <f t="shared" si="17"/>
        <v>Y</v>
      </c>
      <c r="CC122" s="188" t="str">
        <f t="shared" si="18"/>
        <v>Y</v>
      </c>
      <c r="CD122" s="213" t="s">
        <v>2878</v>
      </c>
      <c r="CE122" s="265"/>
      <c r="CH122" s="213" t="s">
        <v>2748</v>
      </c>
      <c r="CI122" s="213" t="s">
        <v>3058</v>
      </c>
      <c r="CJ122" s="33" t="s">
        <v>3172</v>
      </c>
    </row>
    <row r="123" spans="5:88" ht="14.5" x14ac:dyDescent="0.35">
      <c r="E123" s="33" t="s">
        <v>2734</v>
      </c>
      <c r="F123" s="33" t="s">
        <v>3173</v>
      </c>
      <c r="G123" s="33">
        <v>2012</v>
      </c>
      <c r="H123" s="33" t="s">
        <v>3054</v>
      </c>
      <c r="I123" s="33" t="s">
        <v>3055</v>
      </c>
      <c r="K123" s="33" t="s">
        <v>80</v>
      </c>
      <c r="L123" s="192" t="s">
        <v>89</v>
      </c>
      <c r="M123" s="192" t="s">
        <v>91</v>
      </c>
      <c r="N123" s="33" t="s">
        <v>92</v>
      </c>
      <c r="O123" s="33" t="s">
        <v>93</v>
      </c>
      <c r="P123" s="33" t="s">
        <v>2524</v>
      </c>
      <c r="Q123" s="33" t="s">
        <v>2525</v>
      </c>
      <c r="R123" s="33" t="s">
        <v>2525</v>
      </c>
      <c r="S123" s="33" t="str">
        <f t="shared" si="11"/>
        <v>Pr.wi</v>
      </c>
      <c r="T123" s="39" t="s">
        <v>2526</v>
      </c>
      <c r="U123" s="192" t="s">
        <v>31</v>
      </c>
      <c r="V123" s="33" t="s">
        <v>31</v>
      </c>
      <c r="W123" s="33" t="s">
        <v>31</v>
      </c>
      <c r="X123" s="33" t="s">
        <v>1893</v>
      </c>
      <c r="Y123" s="33" t="s">
        <v>2102</v>
      </c>
      <c r="AB123" s="33" t="s">
        <v>2742</v>
      </c>
      <c r="AC123" s="33" t="s">
        <v>239</v>
      </c>
      <c r="AD123" s="33">
        <v>96</v>
      </c>
      <c r="AE123" s="33" t="s">
        <v>240</v>
      </c>
      <c r="AF123" s="33" t="s">
        <v>2743</v>
      </c>
      <c r="AH123" s="33" t="s">
        <v>2787</v>
      </c>
      <c r="AI123" s="33" t="s">
        <v>3056</v>
      </c>
      <c r="AJ123" s="33" t="s">
        <v>509</v>
      </c>
      <c r="AK123" s="33" t="s">
        <v>478</v>
      </c>
      <c r="AM123" s="33" t="s">
        <v>2744</v>
      </c>
      <c r="AN123" s="33">
        <v>357</v>
      </c>
      <c r="AO123" s="33">
        <v>357</v>
      </c>
      <c r="AP123" s="33" t="s">
        <v>477</v>
      </c>
      <c r="AQ123" s="33" t="s">
        <v>477</v>
      </c>
      <c r="AS123" s="33">
        <f>IF(G123&lt;1980,"Too old",IF(AE123="N","UseOtherTestDuration",IF(AJ123="M",IF(ISBLANK(BD123),2,IF(ISBLANK(BE123),2,IF(ISBLANK(BF123),2,1))),"NotM")))</f>
        <v>2</v>
      </c>
      <c r="AU123" s="33" t="s">
        <v>295</v>
      </c>
      <c r="AV123" s="33" t="s">
        <v>295</v>
      </c>
      <c r="AZ123" s="33" t="s">
        <v>2959</v>
      </c>
      <c r="BA123" s="33" t="s">
        <v>3057</v>
      </c>
      <c r="BB123" s="33" t="s">
        <v>2791</v>
      </c>
      <c r="BC123" s="33">
        <v>13.7</v>
      </c>
      <c r="BD123" s="33">
        <v>7.33</v>
      </c>
      <c r="BE123" s="33">
        <v>43.3078</v>
      </c>
      <c r="BG123" s="33">
        <v>7.33</v>
      </c>
      <c r="BH123" s="33">
        <v>43.3078</v>
      </c>
      <c r="BI123" s="33">
        <f t="shared" si="19"/>
        <v>1.7</v>
      </c>
      <c r="BL123" s="33">
        <v>43.3078</v>
      </c>
      <c r="BN123" s="33">
        <v>15.2</v>
      </c>
      <c r="BO123" s="33">
        <v>1.3</v>
      </c>
      <c r="BP123" s="33">
        <v>3.4</v>
      </c>
      <c r="BQ123" s="33">
        <v>0.6</v>
      </c>
      <c r="BR123" s="33">
        <v>9.5</v>
      </c>
      <c r="BS123" s="33">
        <v>3.2</v>
      </c>
      <c r="BT123" s="33">
        <v>35.799999999999997</v>
      </c>
      <c r="BU123" s="33">
        <v>1.7</v>
      </c>
      <c r="BW123" s="33" t="s">
        <v>2744</v>
      </c>
      <c r="CB123" s="188" t="str">
        <f t="shared" si="17"/>
        <v>Y</v>
      </c>
      <c r="CC123" s="188" t="str">
        <f t="shared" si="18"/>
        <v>Y</v>
      </c>
      <c r="CD123" s="213" t="s">
        <v>2878</v>
      </c>
      <c r="CE123" s="265"/>
      <c r="CH123" s="213" t="s">
        <v>2748</v>
      </c>
      <c r="CI123" s="213" t="s">
        <v>3174</v>
      </c>
    </row>
    <row r="124" spans="5:88" ht="14.5" x14ac:dyDescent="0.35">
      <c r="E124" s="33" t="s">
        <v>2734</v>
      </c>
      <c r="F124" s="33" t="s">
        <v>3175</v>
      </c>
      <c r="G124" s="33">
        <v>2012</v>
      </c>
      <c r="H124" s="33" t="s">
        <v>3054</v>
      </c>
      <c r="I124" s="33" t="s">
        <v>3055</v>
      </c>
      <c r="K124" s="33" t="s">
        <v>80</v>
      </c>
      <c r="L124" s="192" t="s">
        <v>89</v>
      </c>
      <c r="M124" s="192" t="s">
        <v>91</v>
      </c>
      <c r="N124" s="33" t="s">
        <v>92</v>
      </c>
      <c r="O124" s="33" t="s">
        <v>93</v>
      </c>
      <c r="P124" s="33" t="s">
        <v>2524</v>
      </c>
      <c r="Q124" s="33" t="s">
        <v>2525</v>
      </c>
      <c r="R124" s="33" t="s">
        <v>2525</v>
      </c>
      <c r="S124" s="33" t="str">
        <f t="shared" si="11"/>
        <v>Pr.wi</v>
      </c>
      <c r="T124" s="39" t="s">
        <v>2526</v>
      </c>
      <c r="U124" s="192" t="s">
        <v>31</v>
      </c>
      <c r="V124" s="33" t="s">
        <v>31</v>
      </c>
      <c r="W124" s="192" t="s">
        <v>31</v>
      </c>
      <c r="X124" s="33" t="s">
        <v>1893</v>
      </c>
      <c r="Y124" s="33" t="s">
        <v>2102</v>
      </c>
      <c r="AB124" s="33" t="s">
        <v>2742</v>
      </c>
      <c r="AC124" s="33" t="s">
        <v>239</v>
      </c>
      <c r="AD124" s="33">
        <v>96</v>
      </c>
      <c r="AE124" s="33" t="s">
        <v>240</v>
      </c>
      <c r="AF124" s="33" t="s">
        <v>2743</v>
      </c>
      <c r="AH124" s="33" t="s">
        <v>2787</v>
      </c>
      <c r="AI124" s="33" t="s">
        <v>3056</v>
      </c>
      <c r="AJ124" s="33" t="s">
        <v>509</v>
      </c>
      <c r="AK124" s="33" t="s">
        <v>478</v>
      </c>
      <c r="AM124" s="33" t="s">
        <v>2744</v>
      </c>
      <c r="AN124" s="33">
        <v>471</v>
      </c>
      <c r="AO124" s="33">
        <v>471</v>
      </c>
      <c r="AP124" s="33" t="s">
        <v>477</v>
      </c>
      <c r="AQ124" s="33" t="s">
        <v>477</v>
      </c>
      <c r="AS124" s="33">
        <f>IF(G124&lt;1980,"Too old",IF(AE124="N","UseOtherTestDuration",IF(AJ124="M",IF(ISBLANK(BD124),2,IF(ISBLANK(BE124),2,IF(ISBLANK(BF124),2,1))),"NotM")))</f>
        <v>2</v>
      </c>
      <c r="AU124" s="33" t="s">
        <v>295</v>
      </c>
      <c r="AV124" s="33" t="s">
        <v>295</v>
      </c>
      <c r="AZ124" s="33" t="s">
        <v>2959</v>
      </c>
      <c r="BA124" s="33" t="s">
        <v>3057</v>
      </c>
      <c r="BB124" s="33" t="s">
        <v>2791</v>
      </c>
      <c r="BC124" s="33">
        <v>9</v>
      </c>
      <c r="BD124" s="33">
        <v>6.81</v>
      </c>
      <c r="BE124" s="33">
        <v>47.863799999999998</v>
      </c>
      <c r="BG124" s="33">
        <v>6.81</v>
      </c>
      <c r="BH124" s="33">
        <v>47.863799999999998</v>
      </c>
      <c r="BI124" s="33">
        <f t="shared" si="19"/>
        <v>1.7</v>
      </c>
      <c r="BL124" s="33">
        <v>47.863799999999998</v>
      </c>
      <c r="BN124" s="33">
        <v>16.2</v>
      </c>
      <c r="BO124" s="33">
        <v>1.8</v>
      </c>
      <c r="BP124" s="33">
        <v>3.6</v>
      </c>
      <c r="BQ124" s="33">
        <v>1</v>
      </c>
      <c r="BR124" s="33">
        <v>10.5</v>
      </c>
      <c r="BS124" s="33">
        <v>3.1</v>
      </c>
      <c r="BT124" s="33">
        <v>35.9</v>
      </c>
      <c r="BU124" s="33">
        <v>1.7</v>
      </c>
      <c r="BW124" s="33" t="s">
        <v>2744</v>
      </c>
      <c r="CB124" s="188" t="str">
        <f t="shared" si="17"/>
        <v>Y</v>
      </c>
      <c r="CC124" s="188" t="str">
        <f t="shared" si="18"/>
        <v>Y</v>
      </c>
      <c r="CD124" s="184" t="s">
        <v>3176</v>
      </c>
      <c r="CE124" s="250"/>
      <c r="CH124" s="184" t="s">
        <v>2748</v>
      </c>
      <c r="CI124" s="184" t="s">
        <v>3058</v>
      </c>
    </row>
    <row r="125" spans="5:88" x14ac:dyDescent="0.3">
      <c r="E125" s="33" t="s">
        <v>324</v>
      </c>
      <c r="G125" s="33">
        <v>1998</v>
      </c>
      <c r="H125" s="33" t="s">
        <v>3066</v>
      </c>
      <c r="I125" s="33" t="s">
        <v>3067</v>
      </c>
      <c r="K125" s="33" t="s">
        <v>80</v>
      </c>
      <c r="L125" s="192" t="s">
        <v>119</v>
      </c>
      <c r="M125" s="192" t="s">
        <v>120</v>
      </c>
      <c r="N125" s="33" t="str">
        <f>VLOOKUP($Q125,[1]Sheet2!$A$1:$G$229,N$2,FALSE)</f>
        <v>Littorinimorpha</v>
      </c>
      <c r="O125" s="33" t="str">
        <f>VLOOKUP($Q125,[1]Sheet2!$A$1:$G$229,O$2,FALSE)</f>
        <v>Tateidae</v>
      </c>
      <c r="P125" s="33" t="s">
        <v>2517</v>
      </c>
      <c r="Q125" s="33" t="s">
        <v>266</v>
      </c>
      <c r="R125" s="33" t="s">
        <v>266</v>
      </c>
      <c r="S125" s="33" t="str">
        <f t="shared" si="11"/>
        <v>Po.an</v>
      </c>
      <c r="T125" s="33" t="s">
        <v>3177</v>
      </c>
      <c r="U125" s="192" t="s">
        <v>2821</v>
      </c>
      <c r="V125" s="184" t="s">
        <v>28</v>
      </c>
      <c r="W125" s="33" t="s">
        <v>307</v>
      </c>
      <c r="X125" s="33" t="s">
        <v>327</v>
      </c>
      <c r="Y125" s="33" t="s">
        <v>327</v>
      </c>
      <c r="Z125" s="33" t="s">
        <v>892</v>
      </c>
      <c r="AB125" s="33" t="s">
        <v>703</v>
      </c>
      <c r="AC125" s="33" t="s">
        <v>239</v>
      </c>
      <c r="AD125" s="33">
        <v>96</v>
      </c>
      <c r="AE125" s="184" t="s">
        <v>240</v>
      </c>
      <c r="AF125" s="33" t="s">
        <v>2743</v>
      </c>
      <c r="AI125" s="33" t="s">
        <v>770</v>
      </c>
      <c r="AJ125" s="33" t="s">
        <v>295</v>
      </c>
      <c r="AK125" s="33" t="s">
        <v>631</v>
      </c>
      <c r="AM125" s="33">
        <v>11200</v>
      </c>
      <c r="AN125" s="189">
        <v>11200</v>
      </c>
      <c r="AO125" s="189">
        <v>11200</v>
      </c>
      <c r="AP125" s="33" t="s">
        <v>508</v>
      </c>
      <c r="AQ125" s="33" t="s">
        <v>477</v>
      </c>
      <c r="AS125" s="33">
        <v>3</v>
      </c>
      <c r="AU125" s="33" t="s">
        <v>295</v>
      </c>
      <c r="AV125" s="33" t="s">
        <v>295</v>
      </c>
      <c r="AZ125" s="33" t="s">
        <v>481</v>
      </c>
      <c r="BA125" s="33" t="s">
        <v>3073</v>
      </c>
      <c r="BC125" s="33">
        <v>20</v>
      </c>
      <c r="BD125" s="33">
        <v>7.8</v>
      </c>
      <c r="BE125" s="33">
        <v>77</v>
      </c>
      <c r="BG125" s="33">
        <v>7.8</v>
      </c>
      <c r="BH125" s="33">
        <v>77</v>
      </c>
      <c r="BI125" s="33">
        <v>0.5</v>
      </c>
      <c r="BL125" s="33">
        <v>77</v>
      </c>
      <c r="CD125" s="180" t="s">
        <v>3178</v>
      </c>
      <c r="CE125" s="262"/>
      <c r="CH125" s="33" t="s">
        <v>2849</v>
      </c>
      <c r="CI125" s="222">
        <v>0.82</v>
      </c>
      <c r="CJ125" s="33" t="s">
        <v>324</v>
      </c>
    </row>
    <row r="126" spans="5:88" ht="14.5" x14ac:dyDescent="0.35">
      <c r="E126" s="33" t="s">
        <v>1448</v>
      </c>
      <c r="G126" s="33">
        <v>2017</v>
      </c>
      <c r="H126" s="33" t="s">
        <v>3179</v>
      </c>
      <c r="I126" s="33" t="s">
        <v>1594</v>
      </c>
      <c r="K126" s="33" t="s">
        <v>80</v>
      </c>
      <c r="L126" s="192" t="s">
        <v>119</v>
      </c>
      <c r="M126" s="192" t="s">
        <v>120</v>
      </c>
      <c r="N126" s="33" t="str">
        <f>VLOOKUP($Q126,[1]Sheet2!$A$1:$G$229,N$2,FALSE)</f>
        <v>Littorinimorpha</v>
      </c>
      <c r="O126" s="33" t="str">
        <f>VLOOKUP($Q126,[1]Sheet2!$A$1:$G$229,O$2,FALSE)</f>
        <v>Tateidae</v>
      </c>
      <c r="P126" s="33" t="s">
        <v>2517</v>
      </c>
      <c r="Q126" s="33" t="s">
        <v>266</v>
      </c>
      <c r="R126" s="33" t="s">
        <v>266</v>
      </c>
      <c r="S126" s="33" t="str">
        <f t="shared" si="11"/>
        <v>Po.an</v>
      </c>
      <c r="U126" s="192" t="s">
        <v>2821</v>
      </c>
      <c r="V126" s="184" t="s">
        <v>28</v>
      </c>
      <c r="W126" s="33" t="s">
        <v>307</v>
      </c>
      <c r="X126" s="33" t="s">
        <v>327</v>
      </c>
      <c r="Y126" s="33" t="s">
        <v>327</v>
      </c>
      <c r="Z126" s="33" t="s">
        <v>892</v>
      </c>
      <c r="AB126" s="33" t="s">
        <v>703</v>
      </c>
      <c r="AC126" s="33" t="s">
        <v>239</v>
      </c>
      <c r="AD126" s="33">
        <v>96</v>
      </c>
      <c r="AE126" s="184" t="s">
        <v>240</v>
      </c>
      <c r="AF126" s="181" t="s">
        <v>2743</v>
      </c>
      <c r="AJ126" s="33" t="s">
        <v>769</v>
      </c>
      <c r="AN126" s="33">
        <v>532</v>
      </c>
      <c r="AO126" s="33">
        <v>532</v>
      </c>
      <c r="AP126" s="33" t="s">
        <v>477</v>
      </c>
      <c r="AQ126" s="33" t="s">
        <v>477</v>
      </c>
      <c r="AS126" s="33">
        <v>3</v>
      </c>
      <c r="AU126" s="33" t="s">
        <v>1784</v>
      </c>
      <c r="AV126" s="33" t="s">
        <v>240</v>
      </c>
      <c r="BC126" s="33">
        <v>20</v>
      </c>
      <c r="BD126" s="33">
        <v>7.06</v>
      </c>
      <c r="BE126" s="33">
        <v>14.17</v>
      </c>
      <c r="BF126" s="33">
        <v>0.3</v>
      </c>
      <c r="BG126" s="33">
        <v>7.06</v>
      </c>
      <c r="BH126" s="33">
        <v>14.17</v>
      </c>
      <c r="BI126" s="33">
        <f t="shared" ref="BI126:BI142" si="20">IF(ISBLANK(BF126)=FALSE,BF126,BU126)</f>
        <v>0.3</v>
      </c>
      <c r="BL126" s="33">
        <v>14.17</v>
      </c>
      <c r="BN126" s="52">
        <v>2.85</v>
      </c>
      <c r="BO126" s="52">
        <v>1.71</v>
      </c>
      <c r="BP126" s="52">
        <v>4.0999999999999996</v>
      </c>
      <c r="BQ126" s="52">
        <v>2.7</v>
      </c>
      <c r="BR126" s="52">
        <v>1</v>
      </c>
      <c r="BS126" s="296">
        <v>3.8</v>
      </c>
      <c r="BT126" s="33">
        <v>22.023913333333333</v>
      </c>
      <c r="BX126" s="33" t="s">
        <v>3180</v>
      </c>
      <c r="CD126" s="192"/>
      <c r="CE126" s="192"/>
      <c r="CH126" s="192" t="s">
        <v>3037</v>
      </c>
      <c r="CI126" s="429">
        <v>0.61</v>
      </c>
      <c r="CJ126" s="33" t="s">
        <v>2850</v>
      </c>
    </row>
    <row r="127" spans="5:88" ht="14.5" x14ac:dyDescent="0.35">
      <c r="E127" s="33" t="s">
        <v>1448</v>
      </c>
      <c r="G127" s="33">
        <v>2017</v>
      </c>
      <c r="H127" s="33" t="s">
        <v>3179</v>
      </c>
      <c r="I127" s="33" t="s">
        <v>1594</v>
      </c>
      <c r="K127" s="33" t="s">
        <v>80</v>
      </c>
      <c r="L127" s="192" t="s">
        <v>119</v>
      </c>
      <c r="M127" s="192" t="s">
        <v>120</v>
      </c>
      <c r="N127" s="33" t="str">
        <f>VLOOKUP($Q127,[1]Sheet2!$A$1:$G$229,N$2,FALSE)</f>
        <v>Littorinimorpha</v>
      </c>
      <c r="O127" s="33" t="str">
        <f>VLOOKUP($Q127,[1]Sheet2!$A$1:$G$229,O$2,FALSE)</f>
        <v>Tateidae</v>
      </c>
      <c r="P127" s="33" t="s">
        <v>2517</v>
      </c>
      <c r="Q127" s="33" t="s">
        <v>266</v>
      </c>
      <c r="R127" s="33" t="s">
        <v>266</v>
      </c>
      <c r="S127" s="33" t="str">
        <f t="shared" si="11"/>
        <v>Po.an</v>
      </c>
      <c r="U127" s="192" t="s">
        <v>2821</v>
      </c>
      <c r="V127" s="184" t="s">
        <v>28</v>
      </c>
      <c r="W127" s="33" t="s">
        <v>307</v>
      </c>
      <c r="X127" s="33" t="s">
        <v>327</v>
      </c>
      <c r="Y127" s="33" t="s">
        <v>327</v>
      </c>
      <c r="Z127" s="33" t="s">
        <v>892</v>
      </c>
      <c r="AB127" s="33" t="s">
        <v>703</v>
      </c>
      <c r="AC127" s="33" t="s">
        <v>239</v>
      </c>
      <c r="AD127" s="33">
        <v>96</v>
      </c>
      <c r="AE127" s="184" t="s">
        <v>240</v>
      </c>
      <c r="AF127" s="181" t="s">
        <v>2743</v>
      </c>
      <c r="AJ127" s="33" t="s">
        <v>769</v>
      </c>
      <c r="AN127" s="33">
        <v>819</v>
      </c>
      <c r="AO127" s="33">
        <v>819</v>
      </c>
      <c r="AP127" s="33" t="s">
        <v>477</v>
      </c>
      <c r="AQ127" s="33" t="s">
        <v>477</v>
      </c>
      <c r="AS127" s="33">
        <v>3</v>
      </c>
      <c r="AU127" s="33" t="s">
        <v>240</v>
      </c>
      <c r="AV127" s="33" t="s">
        <v>240</v>
      </c>
      <c r="BC127" s="33">
        <v>20</v>
      </c>
      <c r="BD127" s="33">
        <v>7.02</v>
      </c>
      <c r="BE127" s="33">
        <v>14.17</v>
      </c>
      <c r="BF127" s="33">
        <v>1.3</v>
      </c>
      <c r="BG127" s="33">
        <v>7.02</v>
      </c>
      <c r="BH127" s="33">
        <v>14.17</v>
      </c>
      <c r="BI127" s="33">
        <f t="shared" si="20"/>
        <v>1.3</v>
      </c>
      <c r="BL127" s="33">
        <v>14.17</v>
      </c>
      <c r="BN127" s="52">
        <v>2.85</v>
      </c>
      <c r="BO127" s="52">
        <v>1.71</v>
      </c>
      <c r="BP127" s="52">
        <v>4.0999999999999996</v>
      </c>
      <c r="BQ127" s="52">
        <v>2.7</v>
      </c>
      <c r="BR127" s="52">
        <v>1</v>
      </c>
      <c r="BS127" s="296">
        <v>3.8</v>
      </c>
      <c r="BT127" s="33">
        <v>22.023913333333333</v>
      </c>
      <c r="BX127" s="33" t="s">
        <v>3180</v>
      </c>
      <c r="CD127" s="192"/>
      <c r="CE127" s="192"/>
      <c r="CH127" s="192" t="s">
        <v>3037</v>
      </c>
      <c r="CI127" s="429">
        <v>0.61</v>
      </c>
      <c r="CJ127" s="33" t="s">
        <v>2850</v>
      </c>
    </row>
    <row r="128" spans="5:88" ht="14.5" x14ac:dyDescent="0.35">
      <c r="E128" s="33" t="s">
        <v>1448</v>
      </c>
      <c r="G128" s="33">
        <v>2017</v>
      </c>
      <c r="H128" s="33" t="s">
        <v>3179</v>
      </c>
      <c r="I128" s="33" t="s">
        <v>1594</v>
      </c>
      <c r="K128" s="33" t="s">
        <v>80</v>
      </c>
      <c r="L128" s="192" t="s">
        <v>119</v>
      </c>
      <c r="M128" s="192" t="s">
        <v>120</v>
      </c>
      <c r="N128" s="33" t="str">
        <f>VLOOKUP($Q128,[1]Sheet2!$A$1:$G$229,N$2,FALSE)</f>
        <v>Littorinimorpha</v>
      </c>
      <c r="O128" s="33" t="str">
        <f>VLOOKUP($Q128,[1]Sheet2!$A$1:$G$229,O$2,FALSE)</f>
        <v>Tateidae</v>
      </c>
      <c r="P128" s="33" t="s">
        <v>2517</v>
      </c>
      <c r="Q128" s="33" t="s">
        <v>266</v>
      </c>
      <c r="R128" s="33" t="s">
        <v>266</v>
      </c>
      <c r="S128" s="33" t="str">
        <f t="shared" si="11"/>
        <v>Po.an</v>
      </c>
      <c r="U128" s="192" t="s">
        <v>2821</v>
      </c>
      <c r="V128" s="184" t="s">
        <v>28</v>
      </c>
      <c r="W128" s="33" t="s">
        <v>307</v>
      </c>
      <c r="X128" s="33" t="s">
        <v>327</v>
      </c>
      <c r="Y128" s="33" t="s">
        <v>327</v>
      </c>
      <c r="Z128" s="33" t="s">
        <v>892</v>
      </c>
      <c r="AB128" s="33" t="s">
        <v>703</v>
      </c>
      <c r="AC128" s="33" t="s">
        <v>239</v>
      </c>
      <c r="AD128" s="33">
        <v>96</v>
      </c>
      <c r="AE128" s="184" t="s">
        <v>240</v>
      </c>
      <c r="AF128" s="181" t="s">
        <v>2743</v>
      </c>
      <c r="AJ128" s="33" t="s">
        <v>769</v>
      </c>
      <c r="AN128" s="33">
        <v>1004</v>
      </c>
      <c r="AO128" s="33">
        <v>1004</v>
      </c>
      <c r="AP128" s="33" t="s">
        <v>477</v>
      </c>
      <c r="AQ128" s="33" t="s">
        <v>477</v>
      </c>
      <c r="AS128" s="33">
        <v>3</v>
      </c>
      <c r="AU128" s="33" t="s">
        <v>240</v>
      </c>
      <c r="AV128" s="33" t="s">
        <v>240</v>
      </c>
      <c r="BC128" s="33">
        <v>20</v>
      </c>
      <c r="BD128" s="33">
        <v>7.03</v>
      </c>
      <c r="BE128" s="33">
        <v>14.17</v>
      </c>
      <c r="BF128" s="33">
        <v>4.5999999999999996</v>
      </c>
      <c r="BG128" s="33">
        <v>7.03</v>
      </c>
      <c r="BH128" s="33">
        <v>14.17</v>
      </c>
      <c r="BI128" s="33">
        <f t="shared" si="20"/>
        <v>4.5999999999999996</v>
      </c>
      <c r="BL128" s="33">
        <v>14.17</v>
      </c>
      <c r="BN128" s="52">
        <v>2.85</v>
      </c>
      <c r="BO128" s="52">
        <v>1.71</v>
      </c>
      <c r="BP128" s="52">
        <v>4.0999999999999996</v>
      </c>
      <c r="BQ128" s="52">
        <v>2.7</v>
      </c>
      <c r="BR128" s="52">
        <v>1</v>
      </c>
      <c r="BS128" s="296">
        <v>3.8</v>
      </c>
      <c r="BT128" s="33">
        <v>22.023913333333333</v>
      </c>
      <c r="BX128" s="33" t="s">
        <v>3180</v>
      </c>
      <c r="CD128" s="192"/>
      <c r="CE128" s="192"/>
      <c r="CH128" s="192" t="s">
        <v>3037</v>
      </c>
      <c r="CI128" s="429">
        <v>0.61</v>
      </c>
      <c r="CJ128" s="33" t="s">
        <v>2850</v>
      </c>
    </row>
    <row r="129" spans="5:88" ht="14.5" x14ac:dyDescent="0.35">
      <c r="E129" s="33" t="s">
        <v>1448</v>
      </c>
      <c r="G129" s="33">
        <v>2017</v>
      </c>
      <c r="H129" s="33" t="s">
        <v>3179</v>
      </c>
      <c r="I129" s="33" t="s">
        <v>1594</v>
      </c>
      <c r="K129" s="33" t="s">
        <v>80</v>
      </c>
      <c r="L129" s="192" t="s">
        <v>119</v>
      </c>
      <c r="M129" s="192" t="s">
        <v>120</v>
      </c>
      <c r="N129" s="33" t="str">
        <f>VLOOKUP($Q129,[1]Sheet2!$A$1:$G$229,N$2,FALSE)</f>
        <v>Littorinimorpha</v>
      </c>
      <c r="O129" s="33" t="str">
        <f>VLOOKUP($Q129,[1]Sheet2!$A$1:$G$229,O$2,FALSE)</f>
        <v>Tateidae</v>
      </c>
      <c r="P129" s="33" t="s">
        <v>2517</v>
      </c>
      <c r="Q129" s="33" t="s">
        <v>266</v>
      </c>
      <c r="R129" s="33" t="s">
        <v>266</v>
      </c>
      <c r="S129" s="33" t="str">
        <f t="shared" si="11"/>
        <v>Po.an</v>
      </c>
      <c r="U129" s="192" t="s">
        <v>2821</v>
      </c>
      <c r="V129" s="184" t="s">
        <v>28</v>
      </c>
      <c r="W129" s="33" t="s">
        <v>307</v>
      </c>
      <c r="X129" s="33" t="s">
        <v>327</v>
      </c>
      <c r="Y129" s="33" t="s">
        <v>327</v>
      </c>
      <c r="Z129" s="33" t="s">
        <v>892</v>
      </c>
      <c r="AB129" s="33" t="s">
        <v>703</v>
      </c>
      <c r="AC129" s="33" t="s">
        <v>239</v>
      </c>
      <c r="AD129" s="33">
        <v>96</v>
      </c>
      <c r="AE129" s="184" t="s">
        <v>240</v>
      </c>
      <c r="AF129" s="181" t="s">
        <v>2743</v>
      </c>
      <c r="AJ129" s="33" t="s">
        <v>769</v>
      </c>
      <c r="AN129" s="33">
        <v>1372</v>
      </c>
      <c r="AO129" s="33">
        <v>1372</v>
      </c>
      <c r="AP129" s="33" t="s">
        <v>477</v>
      </c>
      <c r="AQ129" s="33" t="s">
        <v>477</v>
      </c>
      <c r="AS129" s="33">
        <v>3</v>
      </c>
      <c r="AU129" s="33" t="s">
        <v>240</v>
      </c>
      <c r="AV129" s="33" t="s">
        <v>240</v>
      </c>
      <c r="BC129" s="33">
        <v>20</v>
      </c>
      <c r="BD129" s="33">
        <v>6.99</v>
      </c>
      <c r="BE129" s="33">
        <v>14.17</v>
      </c>
      <c r="BF129" s="33">
        <v>9.3000000000000007</v>
      </c>
      <c r="BG129" s="33">
        <v>6.99</v>
      </c>
      <c r="BH129" s="33">
        <v>14.17</v>
      </c>
      <c r="BI129" s="33">
        <f t="shared" si="20"/>
        <v>9.3000000000000007</v>
      </c>
      <c r="BL129" s="33">
        <v>14.17</v>
      </c>
      <c r="BN129" s="52">
        <v>2.85</v>
      </c>
      <c r="BO129" s="52">
        <v>1.71</v>
      </c>
      <c r="BP129" s="52">
        <v>4.0999999999999996</v>
      </c>
      <c r="BQ129" s="52">
        <v>2.7</v>
      </c>
      <c r="BR129" s="52">
        <v>1</v>
      </c>
      <c r="BS129" s="296">
        <v>3.8</v>
      </c>
      <c r="BT129" s="33">
        <v>22.023913333333333</v>
      </c>
      <c r="BX129" s="33" t="s">
        <v>3180</v>
      </c>
      <c r="CD129" s="192"/>
      <c r="CE129" s="192"/>
      <c r="CH129" s="192" t="s">
        <v>3037</v>
      </c>
      <c r="CI129" s="429">
        <v>0.61</v>
      </c>
      <c r="CJ129" s="33" t="s">
        <v>2850</v>
      </c>
    </row>
    <row r="130" spans="5:88" ht="14.5" x14ac:dyDescent="0.35">
      <c r="E130" s="33" t="s">
        <v>1448</v>
      </c>
      <c r="G130" s="33">
        <v>2017</v>
      </c>
      <c r="H130" s="33" t="s">
        <v>3179</v>
      </c>
      <c r="I130" s="33" t="s">
        <v>1594</v>
      </c>
      <c r="K130" s="33" t="s">
        <v>80</v>
      </c>
      <c r="L130" s="192" t="s">
        <v>119</v>
      </c>
      <c r="M130" s="192" t="s">
        <v>120</v>
      </c>
      <c r="N130" s="33" t="str">
        <f>VLOOKUP($Q130,[1]Sheet2!$A$1:$G$229,N$2,FALSE)</f>
        <v>Littorinimorpha</v>
      </c>
      <c r="O130" s="33" t="str">
        <f>VLOOKUP($Q130,[1]Sheet2!$A$1:$G$229,O$2,FALSE)</f>
        <v>Tateidae</v>
      </c>
      <c r="P130" s="33" t="s">
        <v>2517</v>
      </c>
      <c r="Q130" s="33" t="s">
        <v>266</v>
      </c>
      <c r="R130" s="33" t="s">
        <v>266</v>
      </c>
      <c r="S130" s="33" t="str">
        <f t="shared" ref="S130:S191" si="21">_xlfn.CONCAT(LEFT(Q130,2),".",MID(Q130,FIND(" ",Q130)+1,2))</f>
        <v>Po.an</v>
      </c>
      <c r="U130" s="192" t="s">
        <v>2821</v>
      </c>
      <c r="V130" s="184" t="s">
        <v>28</v>
      </c>
      <c r="W130" s="33" t="s">
        <v>307</v>
      </c>
      <c r="X130" s="33" t="s">
        <v>327</v>
      </c>
      <c r="Y130" s="33" t="s">
        <v>327</v>
      </c>
      <c r="Z130" s="33" t="s">
        <v>892</v>
      </c>
      <c r="AB130" s="33" t="s">
        <v>2519</v>
      </c>
      <c r="AC130" s="33" t="s">
        <v>239</v>
      </c>
      <c r="AD130" s="33">
        <v>96</v>
      </c>
      <c r="AE130" s="184" t="s">
        <v>240</v>
      </c>
      <c r="AF130" s="181" t="s">
        <v>2743</v>
      </c>
      <c r="AJ130" s="33" t="s">
        <v>769</v>
      </c>
      <c r="AN130" s="33">
        <v>446</v>
      </c>
      <c r="AO130" s="33">
        <v>446</v>
      </c>
      <c r="AP130" s="33" t="s">
        <v>477</v>
      </c>
      <c r="AQ130" s="33" t="s">
        <v>477</v>
      </c>
      <c r="AS130" s="33">
        <v>3</v>
      </c>
      <c r="AU130" s="33" t="s">
        <v>240</v>
      </c>
      <c r="AV130" s="33" t="s">
        <v>240</v>
      </c>
      <c r="BC130" s="33">
        <v>20</v>
      </c>
      <c r="BD130" s="33">
        <v>7.06</v>
      </c>
      <c r="BE130" s="33">
        <v>14.17</v>
      </c>
      <c r="BF130" s="33">
        <v>0.3</v>
      </c>
      <c r="BG130" s="33">
        <v>7.06</v>
      </c>
      <c r="BH130" s="33">
        <v>14.17</v>
      </c>
      <c r="BI130" s="33">
        <f t="shared" si="20"/>
        <v>0.3</v>
      </c>
      <c r="BL130" s="33">
        <v>14.17</v>
      </c>
      <c r="BN130" s="52">
        <v>2.85</v>
      </c>
      <c r="BO130" s="52">
        <v>1.71</v>
      </c>
      <c r="BP130" s="52">
        <v>4.0999999999999996</v>
      </c>
      <c r="BQ130" s="52">
        <v>2.7</v>
      </c>
      <c r="BR130" s="52">
        <v>1</v>
      </c>
      <c r="BS130" s="296">
        <v>3.8</v>
      </c>
      <c r="BT130" s="33">
        <v>22.023913333333333</v>
      </c>
      <c r="BX130" s="33" t="s">
        <v>3180</v>
      </c>
      <c r="CD130" s="192"/>
      <c r="CE130" s="192"/>
      <c r="CH130" s="192" t="s">
        <v>3037</v>
      </c>
      <c r="CI130" s="429">
        <v>0.66</v>
      </c>
      <c r="CJ130" s="33" t="s">
        <v>2850</v>
      </c>
    </row>
    <row r="131" spans="5:88" ht="14.5" x14ac:dyDescent="0.35">
      <c r="E131" s="33" t="s">
        <v>1448</v>
      </c>
      <c r="G131" s="33">
        <v>2017</v>
      </c>
      <c r="H131" s="33" t="s">
        <v>3179</v>
      </c>
      <c r="I131" s="33" t="s">
        <v>1594</v>
      </c>
      <c r="K131" s="33" t="s">
        <v>80</v>
      </c>
      <c r="L131" s="192" t="s">
        <v>119</v>
      </c>
      <c r="M131" s="192" t="s">
        <v>120</v>
      </c>
      <c r="N131" s="33" t="str">
        <f>VLOOKUP($Q131,[1]Sheet2!$A$1:$G$229,N$2,FALSE)</f>
        <v>Littorinimorpha</v>
      </c>
      <c r="O131" s="33" t="str">
        <f>VLOOKUP($Q131,[1]Sheet2!$A$1:$G$229,O$2,FALSE)</f>
        <v>Tateidae</v>
      </c>
      <c r="P131" s="33" t="s">
        <v>2517</v>
      </c>
      <c r="Q131" s="33" t="s">
        <v>266</v>
      </c>
      <c r="R131" s="33" t="s">
        <v>266</v>
      </c>
      <c r="S131" s="33" t="str">
        <f t="shared" si="21"/>
        <v>Po.an</v>
      </c>
      <c r="U131" s="192" t="s">
        <v>2821</v>
      </c>
      <c r="V131" s="184" t="s">
        <v>28</v>
      </c>
      <c r="W131" s="33" t="s">
        <v>307</v>
      </c>
      <c r="X131" s="33" t="s">
        <v>327</v>
      </c>
      <c r="Y131" s="33" t="s">
        <v>327</v>
      </c>
      <c r="Z131" s="33" t="s">
        <v>892</v>
      </c>
      <c r="AB131" s="33" t="s">
        <v>2519</v>
      </c>
      <c r="AC131" s="33" t="s">
        <v>239</v>
      </c>
      <c r="AD131" s="33">
        <v>96</v>
      </c>
      <c r="AE131" s="184" t="s">
        <v>240</v>
      </c>
      <c r="AF131" s="181" t="s">
        <v>2743</v>
      </c>
      <c r="AJ131" s="33" t="s">
        <v>769</v>
      </c>
      <c r="AN131" s="33">
        <v>459</v>
      </c>
      <c r="AO131" s="33">
        <v>459</v>
      </c>
      <c r="AP131" s="33" t="s">
        <v>477</v>
      </c>
      <c r="AQ131" s="33" t="s">
        <v>477</v>
      </c>
      <c r="AS131" s="33">
        <v>3</v>
      </c>
      <c r="AU131" s="33" t="s">
        <v>240</v>
      </c>
      <c r="AV131" s="33" t="s">
        <v>240</v>
      </c>
      <c r="BC131" s="33">
        <v>20</v>
      </c>
      <c r="BD131" s="33">
        <v>7.02</v>
      </c>
      <c r="BE131" s="33">
        <v>14.17</v>
      </c>
      <c r="BF131" s="33">
        <v>1.3</v>
      </c>
      <c r="BG131" s="33">
        <v>7.02</v>
      </c>
      <c r="BH131" s="33">
        <v>14.17</v>
      </c>
      <c r="BI131" s="33">
        <f t="shared" si="20"/>
        <v>1.3</v>
      </c>
      <c r="BL131" s="33">
        <v>14.17</v>
      </c>
      <c r="BN131" s="52">
        <v>2.85</v>
      </c>
      <c r="BO131" s="52">
        <v>1.71</v>
      </c>
      <c r="BP131" s="52">
        <v>4.0999999999999996</v>
      </c>
      <c r="BQ131" s="52">
        <v>2.7</v>
      </c>
      <c r="BR131" s="52">
        <v>1</v>
      </c>
      <c r="BS131" s="296">
        <v>3.8</v>
      </c>
      <c r="BT131" s="33">
        <v>22.023913333333333</v>
      </c>
      <c r="BX131" s="33" t="s">
        <v>3180</v>
      </c>
      <c r="CD131" s="33"/>
      <c r="CE131" s="262"/>
      <c r="CH131" s="192" t="s">
        <v>3037</v>
      </c>
      <c r="CI131" s="429">
        <v>0.66</v>
      </c>
      <c r="CJ131" s="33" t="s">
        <v>2850</v>
      </c>
    </row>
    <row r="132" spans="5:88" ht="14.5" x14ac:dyDescent="0.35">
      <c r="E132" s="33" t="s">
        <v>1448</v>
      </c>
      <c r="G132" s="33">
        <v>2017</v>
      </c>
      <c r="H132" s="33" t="s">
        <v>3179</v>
      </c>
      <c r="I132" s="33" t="s">
        <v>1594</v>
      </c>
      <c r="K132" s="33" t="s">
        <v>80</v>
      </c>
      <c r="L132" s="192" t="s">
        <v>119</v>
      </c>
      <c r="M132" s="33" t="s">
        <v>120</v>
      </c>
      <c r="N132" s="33" t="str">
        <f>VLOOKUP($Q132,[1]Sheet2!$A$1:$G$229,N$2,FALSE)</f>
        <v>Littorinimorpha</v>
      </c>
      <c r="O132" s="33" t="str">
        <f>VLOOKUP($Q132,[1]Sheet2!$A$1:$G$229,O$2,FALSE)</f>
        <v>Tateidae</v>
      </c>
      <c r="P132" s="33" t="s">
        <v>2517</v>
      </c>
      <c r="Q132" s="33" t="s">
        <v>266</v>
      </c>
      <c r="R132" s="33" t="s">
        <v>266</v>
      </c>
      <c r="S132" s="33" t="str">
        <f t="shared" si="21"/>
        <v>Po.an</v>
      </c>
      <c r="U132" s="192" t="s">
        <v>2821</v>
      </c>
      <c r="V132" s="184" t="s">
        <v>28</v>
      </c>
      <c r="W132" s="33" t="s">
        <v>307</v>
      </c>
      <c r="X132" s="33" t="s">
        <v>327</v>
      </c>
      <c r="Y132" s="33" t="s">
        <v>327</v>
      </c>
      <c r="Z132" s="33" t="s">
        <v>892</v>
      </c>
      <c r="AB132" s="33" t="s">
        <v>2519</v>
      </c>
      <c r="AC132" s="33" t="s">
        <v>239</v>
      </c>
      <c r="AD132" s="33">
        <v>96</v>
      </c>
      <c r="AE132" s="184" t="s">
        <v>240</v>
      </c>
      <c r="AF132" s="181" t="s">
        <v>2743</v>
      </c>
      <c r="AJ132" s="33" t="s">
        <v>769</v>
      </c>
      <c r="AN132" s="33">
        <v>723</v>
      </c>
      <c r="AO132" s="33">
        <v>723</v>
      </c>
      <c r="AP132" s="33" t="s">
        <v>477</v>
      </c>
      <c r="AQ132" s="33" t="s">
        <v>477</v>
      </c>
      <c r="AS132" s="33">
        <v>3</v>
      </c>
      <c r="AU132" s="33" t="s">
        <v>240</v>
      </c>
      <c r="AV132" s="33" t="s">
        <v>240</v>
      </c>
      <c r="BC132" s="33">
        <v>20</v>
      </c>
      <c r="BD132" s="33">
        <v>7.03</v>
      </c>
      <c r="BE132" s="33">
        <v>14.17</v>
      </c>
      <c r="BF132" s="33">
        <v>4.5999999999999996</v>
      </c>
      <c r="BG132" s="33">
        <v>7.03</v>
      </c>
      <c r="BH132" s="33">
        <v>14.17</v>
      </c>
      <c r="BI132" s="33">
        <f t="shared" si="20"/>
        <v>4.5999999999999996</v>
      </c>
      <c r="BL132" s="33">
        <v>14.17</v>
      </c>
      <c r="BN132" s="52">
        <v>2.85</v>
      </c>
      <c r="BO132" s="52">
        <v>1.71</v>
      </c>
      <c r="BP132" s="52">
        <v>4.0999999999999996</v>
      </c>
      <c r="BQ132" s="52">
        <v>2.7</v>
      </c>
      <c r="BR132" s="52">
        <v>1</v>
      </c>
      <c r="BS132" s="296">
        <v>3.8</v>
      </c>
      <c r="BT132" s="33">
        <v>22.023913333333333</v>
      </c>
      <c r="BX132" s="33" t="s">
        <v>3180</v>
      </c>
      <c r="CD132" s="33"/>
      <c r="CE132" s="262"/>
      <c r="CH132" s="192" t="s">
        <v>3037</v>
      </c>
      <c r="CI132" s="429">
        <v>0.66</v>
      </c>
      <c r="CJ132" s="33" t="s">
        <v>2850</v>
      </c>
    </row>
    <row r="133" spans="5:88" ht="14.5" x14ac:dyDescent="0.35">
      <c r="E133" s="33" t="s">
        <v>1448</v>
      </c>
      <c r="G133" s="33">
        <v>2017</v>
      </c>
      <c r="H133" s="33" t="s">
        <v>3179</v>
      </c>
      <c r="I133" s="33" t="s">
        <v>1594</v>
      </c>
      <c r="K133" s="33" t="s">
        <v>80</v>
      </c>
      <c r="L133" s="192" t="s">
        <v>119</v>
      </c>
      <c r="M133" s="33" t="s">
        <v>120</v>
      </c>
      <c r="N133" s="33" t="str">
        <f>VLOOKUP($Q133,[1]Sheet2!$A$1:$G$229,N$2,FALSE)</f>
        <v>Littorinimorpha</v>
      </c>
      <c r="O133" s="33" t="str">
        <f>VLOOKUP($Q133,[1]Sheet2!$A$1:$G$229,O$2,FALSE)</f>
        <v>Tateidae</v>
      </c>
      <c r="P133" s="33" t="s">
        <v>2517</v>
      </c>
      <c r="Q133" s="33" t="s">
        <v>266</v>
      </c>
      <c r="R133" s="33" t="s">
        <v>266</v>
      </c>
      <c r="S133" s="33" t="str">
        <f t="shared" si="21"/>
        <v>Po.an</v>
      </c>
      <c r="U133" s="192" t="s">
        <v>2821</v>
      </c>
      <c r="V133" s="184" t="s">
        <v>28</v>
      </c>
      <c r="W133" s="33" t="s">
        <v>307</v>
      </c>
      <c r="X133" s="33" t="s">
        <v>327</v>
      </c>
      <c r="Y133" s="33" t="s">
        <v>327</v>
      </c>
      <c r="Z133" s="33" t="s">
        <v>892</v>
      </c>
      <c r="AB133" s="33" t="s">
        <v>2519</v>
      </c>
      <c r="AC133" s="33" t="s">
        <v>239</v>
      </c>
      <c r="AD133" s="33">
        <v>96</v>
      </c>
      <c r="AE133" s="184" t="s">
        <v>240</v>
      </c>
      <c r="AF133" s="181" t="s">
        <v>2743</v>
      </c>
      <c r="AJ133" s="33" t="s">
        <v>769</v>
      </c>
      <c r="AN133" s="33">
        <v>993</v>
      </c>
      <c r="AO133" s="33">
        <v>993</v>
      </c>
      <c r="AP133" s="33" t="s">
        <v>477</v>
      </c>
      <c r="AQ133" s="33" t="s">
        <v>477</v>
      </c>
      <c r="AS133" s="33">
        <v>3</v>
      </c>
      <c r="AU133" s="33" t="s">
        <v>240</v>
      </c>
      <c r="AV133" s="33" t="s">
        <v>240</v>
      </c>
      <c r="BC133" s="33">
        <v>20</v>
      </c>
      <c r="BD133" s="33">
        <v>6.99</v>
      </c>
      <c r="BE133" s="33">
        <v>14.17</v>
      </c>
      <c r="BF133" s="33">
        <v>9.3000000000000007</v>
      </c>
      <c r="BG133" s="33">
        <v>6.99</v>
      </c>
      <c r="BH133" s="33">
        <v>14.17</v>
      </c>
      <c r="BI133" s="33">
        <f t="shared" si="20"/>
        <v>9.3000000000000007</v>
      </c>
      <c r="BL133" s="33">
        <v>14.17</v>
      </c>
      <c r="BN133" s="52">
        <v>2.85</v>
      </c>
      <c r="BO133" s="52">
        <v>1.71</v>
      </c>
      <c r="BP133" s="52">
        <v>4.0999999999999996</v>
      </c>
      <c r="BQ133" s="52">
        <v>2.7</v>
      </c>
      <c r="BR133" s="52">
        <v>1</v>
      </c>
      <c r="BS133" s="296">
        <v>3.8</v>
      </c>
      <c r="BT133" s="33">
        <v>22.023913333333333</v>
      </c>
      <c r="BX133" s="33" t="s">
        <v>3180</v>
      </c>
      <c r="CD133" s="33"/>
      <c r="CE133" s="262"/>
      <c r="CH133" s="192" t="s">
        <v>3037</v>
      </c>
      <c r="CI133" s="429">
        <v>0.66</v>
      </c>
      <c r="CJ133" s="33" t="s">
        <v>2850</v>
      </c>
    </row>
    <row r="134" spans="5:88" x14ac:dyDescent="0.3">
      <c r="E134" s="33" t="s">
        <v>2765</v>
      </c>
      <c r="F134" s="33" t="s">
        <v>3181</v>
      </c>
      <c r="G134" s="33">
        <v>2015</v>
      </c>
      <c r="H134" s="33" t="s">
        <v>3182</v>
      </c>
      <c r="I134" s="33" t="s">
        <v>3183</v>
      </c>
      <c r="K134" s="33" t="s">
        <v>80</v>
      </c>
      <c r="L134" s="33" t="s">
        <v>119</v>
      </c>
      <c r="M134" s="33" t="s">
        <v>120</v>
      </c>
      <c r="N134" s="33" t="s">
        <v>134</v>
      </c>
      <c r="O134" s="33" t="s">
        <v>135</v>
      </c>
      <c r="P134" s="33" t="s">
        <v>136</v>
      </c>
      <c r="Q134" s="33" t="s">
        <v>137</v>
      </c>
      <c r="R134" s="33" t="s">
        <v>137</v>
      </c>
      <c r="S134" s="33" t="str">
        <f t="shared" si="21"/>
        <v>Po.pa</v>
      </c>
      <c r="T134" s="33" t="s">
        <v>3184</v>
      </c>
      <c r="U134" s="33" t="s">
        <v>2821</v>
      </c>
      <c r="V134" s="184" t="s">
        <v>28</v>
      </c>
      <c r="W134" s="33" t="s">
        <v>307</v>
      </c>
      <c r="X134" s="33" t="s">
        <v>3185</v>
      </c>
      <c r="Y134" s="33" t="s">
        <v>281</v>
      </c>
      <c r="AB134" s="33" t="s">
        <v>2742</v>
      </c>
      <c r="AC134" s="33" t="s">
        <v>239</v>
      </c>
      <c r="AD134" s="33">
        <v>96</v>
      </c>
      <c r="AE134" s="184" t="s">
        <v>240</v>
      </c>
      <c r="AF134" s="33" t="s">
        <v>2743</v>
      </c>
      <c r="AH134" s="33" t="s">
        <v>2754</v>
      </c>
      <c r="AI134" s="33" t="s">
        <v>3168</v>
      </c>
      <c r="AJ134" s="33" t="s">
        <v>509</v>
      </c>
      <c r="AK134" s="33" t="s">
        <v>478</v>
      </c>
      <c r="AM134" s="33" t="s">
        <v>2744</v>
      </c>
      <c r="AN134" s="33">
        <v>133</v>
      </c>
      <c r="AO134" s="33">
        <v>133</v>
      </c>
      <c r="AP134" s="33" t="s">
        <v>508</v>
      </c>
      <c r="AQ134" s="33" t="s">
        <v>477</v>
      </c>
      <c r="AS134" s="33">
        <f t="shared" ref="AS134:AS146" si="22">IF(G134&lt;1980,"Too old",IF(AE134="N","UseOtherTestDuration",IF(AJ134="M",IF(ISBLANK(BD134),2,IF(ISBLANK(BE134),2,IF(ISBLANK(BF134),2,1))),"NotM")))</f>
        <v>1</v>
      </c>
      <c r="AU134" s="33" t="s">
        <v>240</v>
      </c>
      <c r="AV134" s="33" t="s">
        <v>295</v>
      </c>
      <c r="AZ134" s="33" t="s">
        <v>2828</v>
      </c>
      <c r="BA134" s="33" t="s">
        <v>3186</v>
      </c>
      <c r="BB134" s="33" t="s">
        <v>2744</v>
      </c>
      <c r="BC134" s="33">
        <v>26</v>
      </c>
      <c r="BD134" s="33">
        <v>7</v>
      </c>
      <c r="BE134" s="33">
        <v>23</v>
      </c>
      <c r="BF134" s="33">
        <v>0.74</v>
      </c>
      <c r="BG134" s="33">
        <v>7</v>
      </c>
      <c r="BH134" s="33">
        <v>23</v>
      </c>
      <c r="BI134" s="33">
        <f t="shared" si="20"/>
        <v>0.74</v>
      </c>
      <c r="BL134" s="33">
        <v>23</v>
      </c>
      <c r="BN134" s="33">
        <v>3.99</v>
      </c>
      <c r="BO134" s="33">
        <v>3.25</v>
      </c>
      <c r="BP134" s="33">
        <v>27.51</v>
      </c>
      <c r="BQ134" s="33">
        <v>0.59</v>
      </c>
      <c r="BR134" s="33">
        <v>42.36</v>
      </c>
      <c r="BS134" s="33">
        <v>2.9</v>
      </c>
      <c r="BT134" s="33">
        <v>59</v>
      </c>
      <c r="BU134" s="33">
        <v>0.74</v>
      </c>
      <c r="BW134" s="33" t="s">
        <v>2744</v>
      </c>
      <c r="CB134" s="188" t="str">
        <f t="shared" ref="CB134:CB163" si="23">IF(G134&lt;1980,"N",IF(AJ134="N","N",IF(BC134&lt;1,"N",IF(AF134="Chronic","N",IF(AQ134="Other","N",IF(BG134&lt;5.4,"N",IF(BG134&gt;8.5,"N",IF(BU134&gt;23,"N",IF(BL134&lt;8,"N",IF(BY134="JG est","N","Y"))))))))))</f>
        <v>Y</v>
      </c>
      <c r="CC134" s="188" t="str">
        <f t="shared" ref="CC134:CC149" si="24">CB134</f>
        <v>Y</v>
      </c>
      <c r="CD134" s="187"/>
      <c r="CE134" s="249"/>
    </row>
    <row r="135" spans="5:88" x14ac:dyDescent="0.3">
      <c r="E135" s="33" t="s">
        <v>2765</v>
      </c>
      <c r="F135" s="33" t="s">
        <v>3187</v>
      </c>
      <c r="G135" s="33">
        <v>2015</v>
      </c>
      <c r="H135" s="33" t="s">
        <v>3182</v>
      </c>
      <c r="I135" s="33" t="s">
        <v>3183</v>
      </c>
      <c r="K135" s="33" t="s">
        <v>80</v>
      </c>
      <c r="L135" s="33" t="s">
        <v>119</v>
      </c>
      <c r="M135" s="33" t="s">
        <v>120</v>
      </c>
      <c r="N135" s="33" t="s">
        <v>134</v>
      </c>
      <c r="O135" s="33" t="s">
        <v>135</v>
      </c>
      <c r="P135" s="33" t="s">
        <v>136</v>
      </c>
      <c r="Q135" s="33" t="s">
        <v>137</v>
      </c>
      <c r="R135" s="33" t="s">
        <v>137</v>
      </c>
      <c r="S135" s="33" t="str">
        <f t="shared" si="21"/>
        <v>Po.pa</v>
      </c>
      <c r="T135" s="33" t="s">
        <v>3184</v>
      </c>
      <c r="U135" s="33" t="s">
        <v>2821</v>
      </c>
      <c r="V135" s="184" t="s">
        <v>28</v>
      </c>
      <c r="W135" s="33" t="s">
        <v>307</v>
      </c>
      <c r="X135" s="33" t="s">
        <v>3185</v>
      </c>
      <c r="Y135" s="33" t="s">
        <v>281</v>
      </c>
      <c r="AB135" s="33" t="s">
        <v>2742</v>
      </c>
      <c r="AC135" s="33" t="s">
        <v>239</v>
      </c>
      <c r="AD135" s="33">
        <v>96</v>
      </c>
      <c r="AE135" s="184" t="s">
        <v>240</v>
      </c>
      <c r="AF135" s="33" t="s">
        <v>2743</v>
      </c>
      <c r="AH135" s="33" t="s">
        <v>2754</v>
      </c>
      <c r="AI135" s="33" t="s">
        <v>3168</v>
      </c>
      <c r="AJ135" s="33" t="s">
        <v>509</v>
      </c>
      <c r="AK135" s="33" t="s">
        <v>478</v>
      </c>
      <c r="AM135" s="33" t="s">
        <v>2744</v>
      </c>
      <c r="AN135" s="33">
        <v>363</v>
      </c>
      <c r="AO135" s="33">
        <v>363</v>
      </c>
      <c r="AP135" s="33" t="s">
        <v>508</v>
      </c>
      <c r="AQ135" s="33" t="s">
        <v>477</v>
      </c>
      <c r="AS135" s="33">
        <f t="shared" si="22"/>
        <v>1</v>
      </c>
      <c r="AU135" s="33" t="s">
        <v>240</v>
      </c>
      <c r="AV135" s="33" t="s">
        <v>295</v>
      </c>
      <c r="AZ135" s="33" t="s">
        <v>2828</v>
      </c>
      <c r="BA135" s="33" t="s">
        <v>3186</v>
      </c>
      <c r="BB135" s="33" t="s">
        <v>2744</v>
      </c>
      <c r="BC135" s="33">
        <v>26</v>
      </c>
      <c r="BD135" s="33">
        <v>5.42</v>
      </c>
      <c r="BE135" s="33">
        <v>97</v>
      </c>
      <c r="BF135" s="33">
        <v>0.67</v>
      </c>
      <c r="BG135" s="33">
        <v>5.42</v>
      </c>
      <c r="BH135" s="33">
        <v>97</v>
      </c>
      <c r="BI135" s="33">
        <f t="shared" si="20"/>
        <v>0.67</v>
      </c>
      <c r="BL135" s="33">
        <v>97</v>
      </c>
      <c r="BN135" s="33">
        <v>16.23</v>
      </c>
      <c r="BO135" s="33">
        <v>16.87</v>
      </c>
      <c r="BP135" s="33">
        <v>86.31</v>
      </c>
      <c r="BQ135" s="33">
        <v>2.52</v>
      </c>
      <c r="BR135" s="33">
        <v>91.07</v>
      </c>
      <c r="BS135" s="33">
        <v>3.26</v>
      </c>
      <c r="BT135" s="33">
        <v>4</v>
      </c>
      <c r="BU135" s="33">
        <v>0.67</v>
      </c>
      <c r="BW135" s="33" t="s">
        <v>2744</v>
      </c>
      <c r="CB135" s="188" t="str">
        <f t="shared" si="23"/>
        <v>Y</v>
      </c>
      <c r="CC135" s="188" t="str">
        <f t="shared" si="24"/>
        <v>Y</v>
      </c>
      <c r="CD135" s="187"/>
      <c r="CE135" s="249"/>
    </row>
    <row r="136" spans="5:88" x14ac:dyDescent="0.3">
      <c r="E136" s="33" t="s">
        <v>2765</v>
      </c>
      <c r="F136" s="33" t="s">
        <v>3188</v>
      </c>
      <c r="G136" s="33">
        <v>2015</v>
      </c>
      <c r="H136" s="33" t="s">
        <v>3182</v>
      </c>
      <c r="I136" s="33" t="s">
        <v>3183</v>
      </c>
      <c r="K136" s="33" t="s">
        <v>80</v>
      </c>
      <c r="L136" s="33" t="s">
        <v>119</v>
      </c>
      <c r="M136" s="33" t="s">
        <v>120</v>
      </c>
      <c r="N136" s="33" t="s">
        <v>134</v>
      </c>
      <c r="O136" s="33" t="s">
        <v>135</v>
      </c>
      <c r="P136" s="33" t="s">
        <v>136</v>
      </c>
      <c r="Q136" s="33" t="s">
        <v>137</v>
      </c>
      <c r="R136" s="33" t="s">
        <v>137</v>
      </c>
      <c r="S136" s="33" t="str">
        <f t="shared" si="21"/>
        <v>Po.pa</v>
      </c>
      <c r="T136" s="33" t="s">
        <v>3184</v>
      </c>
      <c r="U136" s="192" t="s">
        <v>2821</v>
      </c>
      <c r="V136" s="184" t="s">
        <v>28</v>
      </c>
      <c r="W136" s="33" t="s">
        <v>307</v>
      </c>
      <c r="X136" s="33" t="s">
        <v>3185</v>
      </c>
      <c r="Y136" s="33" t="s">
        <v>281</v>
      </c>
      <c r="AB136" s="33" t="s">
        <v>2742</v>
      </c>
      <c r="AC136" s="33" t="s">
        <v>239</v>
      </c>
      <c r="AD136" s="33">
        <v>96</v>
      </c>
      <c r="AE136" s="184" t="s">
        <v>240</v>
      </c>
      <c r="AF136" s="33" t="s">
        <v>2743</v>
      </c>
      <c r="AH136" s="33" t="s">
        <v>2754</v>
      </c>
      <c r="AI136" s="33" t="s">
        <v>3168</v>
      </c>
      <c r="AJ136" s="33" t="s">
        <v>509</v>
      </c>
      <c r="AK136" s="33" t="s">
        <v>478</v>
      </c>
      <c r="AM136" s="33" t="s">
        <v>2744</v>
      </c>
      <c r="AN136" s="33">
        <v>452</v>
      </c>
      <c r="AO136" s="33">
        <v>452</v>
      </c>
      <c r="AP136" s="33" t="s">
        <v>508</v>
      </c>
      <c r="AQ136" s="33" t="s">
        <v>477</v>
      </c>
      <c r="AS136" s="33">
        <f t="shared" si="22"/>
        <v>1</v>
      </c>
      <c r="AU136" s="33" t="s">
        <v>240</v>
      </c>
      <c r="AV136" s="33" t="s">
        <v>295</v>
      </c>
      <c r="AZ136" s="33" t="s">
        <v>2828</v>
      </c>
      <c r="BA136" s="33" t="s">
        <v>3186</v>
      </c>
      <c r="BB136" s="33" t="s">
        <v>2744</v>
      </c>
      <c r="BC136" s="33">
        <v>26</v>
      </c>
      <c r="BD136" s="33">
        <v>7.07</v>
      </c>
      <c r="BE136" s="33">
        <v>102</v>
      </c>
      <c r="BF136" s="33">
        <v>0.73</v>
      </c>
      <c r="BG136" s="33">
        <v>7.07</v>
      </c>
      <c r="BH136" s="33">
        <v>102</v>
      </c>
      <c r="BI136" s="33">
        <f t="shared" si="20"/>
        <v>0.73</v>
      </c>
      <c r="BL136" s="33">
        <v>102</v>
      </c>
      <c r="BN136" s="33">
        <v>16.670000000000002</v>
      </c>
      <c r="BO136" s="33">
        <v>14.67</v>
      </c>
      <c r="BP136" s="33">
        <v>26.24</v>
      </c>
      <c r="BQ136" s="33">
        <v>2.2000000000000002</v>
      </c>
      <c r="BR136" s="33">
        <v>95.23</v>
      </c>
      <c r="BS136" s="33">
        <v>3.4</v>
      </c>
      <c r="BT136" s="33">
        <v>55</v>
      </c>
      <c r="BU136" s="33">
        <v>0.73</v>
      </c>
      <c r="BW136" s="33" t="s">
        <v>2744</v>
      </c>
      <c r="CB136" s="188" t="str">
        <f t="shared" si="23"/>
        <v>Y</v>
      </c>
      <c r="CC136" s="188" t="str">
        <f t="shared" si="24"/>
        <v>Y</v>
      </c>
      <c r="CD136" s="187"/>
      <c r="CE136" s="249"/>
    </row>
    <row r="137" spans="5:88" x14ac:dyDescent="0.3">
      <c r="E137" s="33" t="s">
        <v>2765</v>
      </c>
      <c r="F137" s="33" t="s">
        <v>3189</v>
      </c>
      <c r="G137" s="33">
        <v>2015</v>
      </c>
      <c r="H137" s="33" t="s">
        <v>3182</v>
      </c>
      <c r="I137" s="33" t="s">
        <v>3183</v>
      </c>
      <c r="K137" s="33" t="s">
        <v>80</v>
      </c>
      <c r="L137" s="33" t="s">
        <v>119</v>
      </c>
      <c r="M137" s="33" t="s">
        <v>120</v>
      </c>
      <c r="N137" s="33" t="s">
        <v>134</v>
      </c>
      <c r="O137" s="33" t="s">
        <v>135</v>
      </c>
      <c r="P137" s="33" t="s">
        <v>136</v>
      </c>
      <c r="Q137" s="33" t="s">
        <v>137</v>
      </c>
      <c r="R137" s="33" t="s">
        <v>137</v>
      </c>
      <c r="S137" s="33" t="str">
        <f t="shared" si="21"/>
        <v>Po.pa</v>
      </c>
      <c r="T137" s="33" t="s">
        <v>3184</v>
      </c>
      <c r="U137" s="33" t="s">
        <v>2821</v>
      </c>
      <c r="V137" s="184" t="s">
        <v>28</v>
      </c>
      <c r="W137" s="33" t="s">
        <v>307</v>
      </c>
      <c r="X137" s="33" t="s">
        <v>3185</v>
      </c>
      <c r="Y137" s="33" t="s">
        <v>281</v>
      </c>
      <c r="AB137" s="33" t="s">
        <v>2742</v>
      </c>
      <c r="AC137" s="33" t="s">
        <v>239</v>
      </c>
      <c r="AD137" s="33">
        <v>96</v>
      </c>
      <c r="AE137" s="184" t="s">
        <v>240</v>
      </c>
      <c r="AF137" s="33" t="s">
        <v>2743</v>
      </c>
      <c r="AH137" s="33" t="s">
        <v>2754</v>
      </c>
      <c r="AI137" s="33" t="s">
        <v>3168</v>
      </c>
      <c r="AJ137" s="33" t="s">
        <v>509</v>
      </c>
      <c r="AK137" s="33" t="s">
        <v>478</v>
      </c>
      <c r="AM137" s="33" t="s">
        <v>2744</v>
      </c>
      <c r="AN137" s="33">
        <v>575</v>
      </c>
      <c r="AO137" s="33">
        <v>575</v>
      </c>
      <c r="AP137" s="33" t="s">
        <v>508</v>
      </c>
      <c r="AQ137" s="33" t="s">
        <v>477</v>
      </c>
      <c r="AS137" s="33">
        <f t="shared" si="22"/>
        <v>1</v>
      </c>
      <c r="AU137" s="33" t="s">
        <v>240</v>
      </c>
      <c r="AV137" s="33" t="s">
        <v>295</v>
      </c>
      <c r="AZ137" s="33" t="s">
        <v>2828</v>
      </c>
      <c r="BA137" s="33" t="s">
        <v>3186</v>
      </c>
      <c r="BB137" s="33" t="s">
        <v>2744</v>
      </c>
      <c r="BC137" s="33">
        <v>26</v>
      </c>
      <c r="BD137" s="33">
        <v>8.4700000000000006</v>
      </c>
      <c r="BE137" s="33">
        <v>108</v>
      </c>
      <c r="BF137" s="33">
        <v>0.75</v>
      </c>
      <c r="BG137" s="33">
        <v>8.4700000000000006</v>
      </c>
      <c r="BH137" s="33">
        <v>108</v>
      </c>
      <c r="BI137" s="33">
        <f t="shared" si="20"/>
        <v>0.75</v>
      </c>
      <c r="BL137" s="33">
        <v>108</v>
      </c>
      <c r="BN137" s="33">
        <v>19.420000000000002</v>
      </c>
      <c r="BO137" s="33">
        <v>24.43</v>
      </c>
      <c r="BP137" s="33">
        <v>198.82</v>
      </c>
      <c r="BQ137" s="33">
        <v>3.96</v>
      </c>
      <c r="BR137" s="33">
        <v>95.91</v>
      </c>
      <c r="BS137" s="33">
        <v>3.93</v>
      </c>
      <c r="BT137" s="33">
        <v>226</v>
      </c>
      <c r="BU137" s="33">
        <v>0.75</v>
      </c>
      <c r="BW137" s="33" t="s">
        <v>2744</v>
      </c>
      <c r="CB137" s="188" t="str">
        <f t="shared" si="23"/>
        <v>Y</v>
      </c>
      <c r="CC137" s="188" t="str">
        <f t="shared" si="24"/>
        <v>Y</v>
      </c>
      <c r="CD137" s="187"/>
      <c r="CE137" s="249"/>
    </row>
    <row r="138" spans="5:88" x14ac:dyDescent="0.3">
      <c r="E138" s="33" t="s">
        <v>2765</v>
      </c>
      <c r="F138" s="33" t="s">
        <v>3190</v>
      </c>
      <c r="G138" s="33">
        <v>2015</v>
      </c>
      <c r="H138" s="33" t="s">
        <v>3182</v>
      </c>
      <c r="I138" s="33" t="s">
        <v>3183</v>
      </c>
      <c r="K138" s="33" t="s">
        <v>80</v>
      </c>
      <c r="L138" s="33" t="s">
        <v>119</v>
      </c>
      <c r="M138" s="33" t="s">
        <v>120</v>
      </c>
      <c r="N138" s="33" t="s">
        <v>134</v>
      </c>
      <c r="O138" s="33" t="s">
        <v>135</v>
      </c>
      <c r="P138" s="33" t="s">
        <v>136</v>
      </c>
      <c r="Q138" s="33" t="s">
        <v>137</v>
      </c>
      <c r="R138" s="33" t="s">
        <v>137</v>
      </c>
      <c r="S138" s="33" t="str">
        <f t="shared" si="21"/>
        <v>Po.pa</v>
      </c>
      <c r="T138" s="33" t="s">
        <v>3184</v>
      </c>
      <c r="U138" s="33" t="s">
        <v>2821</v>
      </c>
      <c r="V138" s="184" t="s">
        <v>28</v>
      </c>
      <c r="W138" s="33" t="s">
        <v>307</v>
      </c>
      <c r="X138" s="33" t="s">
        <v>3185</v>
      </c>
      <c r="Y138" s="33" t="s">
        <v>281</v>
      </c>
      <c r="AB138" s="33" t="s">
        <v>2742</v>
      </c>
      <c r="AC138" s="33" t="s">
        <v>239</v>
      </c>
      <c r="AD138" s="33">
        <v>96</v>
      </c>
      <c r="AE138" s="184" t="s">
        <v>240</v>
      </c>
      <c r="AF138" s="33" t="s">
        <v>2743</v>
      </c>
      <c r="AH138" s="33" t="s">
        <v>2754</v>
      </c>
      <c r="AI138" s="33" t="s">
        <v>3168</v>
      </c>
      <c r="AJ138" s="33" t="s">
        <v>509</v>
      </c>
      <c r="AK138" s="33" t="s">
        <v>478</v>
      </c>
      <c r="AM138" s="33" t="s">
        <v>2744</v>
      </c>
      <c r="AN138" s="33">
        <v>632</v>
      </c>
      <c r="AO138" s="33">
        <v>632</v>
      </c>
      <c r="AP138" s="33" t="s">
        <v>508</v>
      </c>
      <c r="AQ138" s="33" t="s">
        <v>477</v>
      </c>
      <c r="AS138" s="33">
        <f t="shared" si="22"/>
        <v>1</v>
      </c>
      <c r="AU138" s="33" t="s">
        <v>240</v>
      </c>
      <c r="AV138" s="33" t="s">
        <v>295</v>
      </c>
      <c r="AZ138" s="33" t="s">
        <v>2828</v>
      </c>
      <c r="BA138" s="33" t="s">
        <v>3186</v>
      </c>
      <c r="BB138" s="33" t="s">
        <v>2744</v>
      </c>
      <c r="BC138" s="33">
        <v>26</v>
      </c>
      <c r="BD138" s="33">
        <v>7.37</v>
      </c>
      <c r="BE138" s="33">
        <v>105</v>
      </c>
      <c r="BF138" s="33">
        <v>6.01</v>
      </c>
      <c r="BG138" s="33">
        <v>7.37</v>
      </c>
      <c r="BH138" s="33">
        <v>105</v>
      </c>
      <c r="BI138" s="33">
        <f t="shared" si="20"/>
        <v>6.01</v>
      </c>
      <c r="BL138" s="33">
        <v>105</v>
      </c>
      <c r="BN138" s="33">
        <v>13.62</v>
      </c>
      <c r="BO138" s="33">
        <v>11.61</v>
      </c>
      <c r="BP138" s="33">
        <v>29.08</v>
      </c>
      <c r="BQ138" s="33">
        <v>2.2000000000000002</v>
      </c>
      <c r="BR138" s="33">
        <v>97.63</v>
      </c>
      <c r="BS138" s="33">
        <v>4.2300000000000004</v>
      </c>
      <c r="BT138" s="33">
        <v>58</v>
      </c>
      <c r="BU138" s="33">
        <v>6.01</v>
      </c>
      <c r="BW138" s="33" t="s">
        <v>2744</v>
      </c>
      <c r="CB138" s="188" t="str">
        <f t="shared" si="23"/>
        <v>Y</v>
      </c>
      <c r="CC138" s="188" t="str">
        <f t="shared" si="24"/>
        <v>Y</v>
      </c>
      <c r="CD138" s="261"/>
      <c r="CE138" s="260"/>
      <c r="CH138" s="192"/>
      <c r="CI138" s="192"/>
      <c r="CJ138" s="192"/>
    </row>
    <row r="139" spans="5:88" x14ac:dyDescent="0.3">
      <c r="E139" s="33" t="s">
        <v>2765</v>
      </c>
      <c r="F139" s="33" t="s">
        <v>3191</v>
      </c>
      <c r="G139" s="33">
        <v>2015</v>
      </c>
      <c r="H139" s="33" t="s">
        <v>3182</v>
      </c>
      <c r="I139" s="33" t="s">
        <v>3183</v>
      </c>
      <c r="K139" s="33" t="s">
        <v>80</v>
      </c>
      <c r="L139" s="33" t="s">
        <v>119</v>
      </c>
      <c r="M139" s="33" t="s">
        <v>120</v>
      </c>
      <c r="N139" s="33" t="s">
        <v>134</v>
      </c>
      <c r="O139" s="33" t="s">
        <v>135</v>
      </c>
      <c r="P139" s="33" t="s">
        <v>136</v>
      </c>
      <c r="Q139" s="33" t="s">
        <v>137</v>
      </c>
      <c r="R139" s="33" t="s">
        <v>137</v>
      </c>
      <c r="S139" s="33" t="str">
        <f t="shared" si="21"/>
        <v>Po.pa</v>
      </c>
      <c r="T139" s="33" t="s">
        <v>3184</v>
      </c>
      <c r="U139" s="33" t="s">
        <v>2821</v>
      </c>
      <c r="V139" s="184" t="s">
        <v>28</v>
      </c>
      <c r="W139" s="33" t="s">
        <v>307</v>
      </c>
      <c r="X139" s="33" t="s">
        <v>3185</v>
      </c>
      <c r="Y139" s="33" t="s">
        <v>281</v>
      </c>
      <c r="AB139" s="33" t="s">
        <v>2742</v>
      </c>
      <c r="AC139" s="33" t="s">
        <v>239</v>
      </c>
      <c r="AD139" s="33">
        <v>96</v>
      </c>
      <c r="AE139" s="184" t="s">
        <v>240</v>
      </c>
      <c r="AF139" s="33" t="s">
        <v>2743</v>
      </c>
      <c r="AH139" s="33" t="s">
        <v>2754</v>
      </c>
      <c r="AI139" s="33" t="s">
        <v>3168</v>
      </c>
      <c r="AJ139" s="33" t="s">
        <v>509</v>
      </c>
      <c r="AK139" s="33" t="s">
        <v>478</v>
      </c>
      <c r="AM139" s="33" t="s">
        <v>2744</v>
      </c>
      <c r="AN139" s="33">
        <v>695</v>
      </c>
      <c r="AO139" s="33">
        <v>695</v>
      </c>
      <c r="AP139" s="33" t="s">
        <v>508</v>
      </c>
      <c r="AQ139" s="33" t="s">
        <v>477</v>
      </c>
      <c r="AS139" s="33">
        <f t="shared" si="22"/>
        <v>1</v>
      </c>
      <c r="AU139" s="33" t="s">
        <v>240</v>
      </c>
      <c r="AV139" s="33" t="s">
        <v>295</v>
      </c>
      <c r="AZ139" s="33" t="s">
        <v>2828</v>
      </c>
      <c r="BA139" s="33" t="s">
        <v>3186</v>
      </c>
      <c r="BB139" s="33" t="s">
        <v>2744</v>
      </c>
      <c r="BC139" s="33">
        <v>26</v>
      </c>
      <c r="BD139" s="33">
        <v>7.4</v>
      </c>
      <c r="BE139" s="33">
        <v>160</v>
      </c>
      <c r="BF139" s="33">
        <v>3.13</v>
      </c>
      <c r="BG139" s="33">
        <v>7.4</v>
      </c>
      <c r="BH139" s="33">
        <v>160</v>
      </c>
      <c r="BI139" s="33">
        <f t="shared" si="20"/>
        <v>3.13</v>
      </c>
      <c r="BL139" s="33">
        <v>160</v>
      </c>
      <c r="BN139" s="33">
        <v>14.1</v>
      </c>
      <c r="BO139" s="33">
        <v>18.52</v>
      </c>
      <c r="BP139" s="33">
        <v>23.39</v>
      </c>
      <c r="BQ139" s="33">
        <v>2.4</v>
      </c>
      <c r="BR139" s="33">
        <v>155.31</v>
      </c>
      <c r="BS139" s="33">
        <v>4.58</v>
      </c>
      <c r="BT139" s="33">
        <v>54</v>
      </c>
      <c r="BU139" s="33">
        <v>3.13</v>
      </c>
      <c r="BW139" s="33" t="s">
        <v>2744</v>
      </c>
      <c r="CB139" s="188" t="str">
        <f t="shared" si="23"/>
        <v>Y</v>
      </c>
      <c r="CC139" s="188" t="str">
        <f t="shared" si="24"/>
        <v>Y</v>
      </c>
      <c r="CD139" s="187"/>
      <c r="CE139" s="249"/>
    </row>
    <row r="140" spans="5:88" x14ac:dyDescent="0.3">
      <c r="E140" s="33" t="s">
        <v>2765</v>
      </c>
      <c r="F140" s="33" t="s">
        <v>3192</v>
      </c>
      <c r="G140" s="33">
        <v>2015</v>
      </c>
      <c r="H140" s="33" t="s">
        <v>3182</v>
      </c>
      <c r="I140" s="33" t="s">
        <v>3183</v>
      </c>
      <c r="K140" s="33" t="s">
        <v>80</v>
      </c>
      <c r="L140" s="33" t="s">
        <v>119</v>
      </c>
      <c r="M140" s="33" t="s">
        <v>120</v>
      </c>
      <c r="N140" s="33" t="s">
        <v>134</v>
      </c>
      <c r="O140" s="33" t="s">
        <v>135</v>
      </c>
      <c r="P140" s="33" t="s">
        <v>136</v>
      </c>
      <c r="Q140" s="33" t="s">
        <v>137</v>
      </c>
      <c r="R140" s="33" t="s">
        <v>137</v>
      </c>
      <c r="S140" s="33" t="str">
        <f t="shared" si="21"/>
        <v>Po.pa</v>
      </c>
      <c r="T140" s="33" t="s">
        <v>3184</v>
      </c>
      <c r="U140" s="33" t="s">
        <v>2821</v>
      </c>
      <c r="V140" s="184" t="s">
        <v>28</v>
      </c>
      <c r="W140" s="33" t="s">
        <v>307</v>
      </c>
      <c r="X140" s="33" t="s">
        <v>3185</v>
      </c>
      <c r="Y140" s="33" t="s">
        <v>281</v>
      </c>
      <c r="AB140" s="33" t="s">
        <v>2742</v>
      </c>
      <c r="AC140" s="33" t="s">
        <v>239</v>
      </c>
      <c r="AD140" s="33">
        <v>96</v>
      </c>
      <c r="AE140" s="184" t="s">
        <v>240</v>
      </c>
      <c r="AF140" s="33" t="s">
        <v>2743</v>
      </c>
      <c r="AH140" s="33" t="s">
        <v>2754</v>
      </c>
      <c r="AI140" s="33" t="s">
        <v>3168</v>
      </c>
      <c r="AJ140" s="33" t="s">
        <v>509</v>
      </c>
      <c r="AK140" s="33" t="s">
        <v>478</v>
      </c>
      <c r="AM140" s="33" t="s">
        <v>2744</v>
      </c>
      <c r="AN140" s="33">
        <v>903</v>
      </c>
      <c r="AO140" s="33">
        <v>903</v>
      </c>
      <c r="AP140" s="33" t="s">
        <v>508</v>
      </c>
      <c r="AQ140" s="33" t="s">
        <v>477</v>
      </c>
      <c r="AS140" s="33">
        <f t="shared" si="22"/>
        <v>1</v>
      </c>
      <c r="AU140" s="33" t="s">
        <v>240</v>
      </c>
      <c r="AV140" s="33" t="s">
        <v>295</v>
      </c>
      <c r="AZ140" s="33" t="s">
        <v>2828</v>
      </c>
      <c r="BA140" s="33" t="s">
        <v>3186</v>
      </c>
      <c r="BB140" s="33" t="s">
        <v>2744</v>
      </c>
      <c r="BC140" s="33">
        <v>26</v>
      </c>
      <c r="BD140" s="33">
        <v>7.5</v>
      </c>
      <c r="BE140" s="33">
        <v>102</v>
      </c>
      <c r="BF140" s="33">
        <v>12.55</v>
      </c>
      <c r="BG140" s="33">
        <v>7.5</v>
      </c>
      <c r="BH140" s="33">
        <v>102</v>
      </c>
      <c r="BI140" s="33">
        <f t="shared" si="20"/>
        <v>12.55</v>
      </c>
      <c r="BL140" s="33">
        <v>102</v>
      </c>
      <c r="BN140" s="33">
        <v>15.93</v>
      </c>
      <c r="BO140" s="33">
        <v>16.559999999999999</v>
      </c>
      <c r="BP140" s="33">
        <v>33.82</v>
      </c>
      <c r="BQ140" s="33">
        <v>4.67</v>
      </c>
      <c r="BR140" s="33">
        <v>98.61</v>
      </c>
      <c r="BS140" s="33">
        <v>6.85</v>
      </c>
      <c r="BT140" s="33">
        <v>66</v>
      </c>
      <c r="BU140" s="33">
        <v>12.55</v>
      </c>
      <c r="BW140" s="33" t="s">
        <v>2744</v>
      </c>
      <c r="CB140" s="188" t="str">
        <f t="shared" si="23"/>
        <v>Y</v>
      </c>
      <c r="CC140" s="188" t="str">
        <f t="shared" si="24"/>
        <v>Y</v>
      </c>
      <c r="CD140" s="187"/>
      <c r="CE140" s="249"/>
    </row>
    <row r="141" spans="5:88" x14ac:dyDescent="0.3">
      <c r="E141" s="33" t="s">
        <v>2765</v>
      </c>
      <c r="F141" s="33" t="s">
        <v>3193</v>
      </c>
      <c r="G141" s="33">
        <v>2015</v>
      </c>
      <c r="H141" s="33" t="s">
        <v>3182</v>
      </c>
      <c r="I141" s="33" t="s">
        <v>3183</v>
      </c>
      <c r="K141" s="33" t="s">
        <v>80</v>
      </c>
      <c r="L141" s="33" t="s">
        <v>119</v>
      </c>
      <c r="M141" s="33" t="s">
        <v>120</v>
      </c>
      <c r="N141" s="33" t="s">
        <v>134</v>
      </c>
      <c r="O141" s="33" t="s">
        <v>135</v>
      </c>
      <c r="P141" s="33" t="s">
        <v>136</v>
      </c>
      <c r="Q141" s="33" t="s">
        <v>137</v>
      </c>
      <c r="R141" s="33" t="s">
        <v>137</v>
      </c>
      <c r="S141" s="33" t="str">
        <f t="shared" si="21"/>
        <v>Po.pa</v>
      </c>
      <c r="T141" s="33" t="s">
        <v>3184</v>
      </c>
      <c r="U141" s="33" t="s">
        <v>2821</v>
      </c>
      <c r="V141" s="184" t="s">
        <v>28</v>
      </c>
      <c r="W141" s="33" t="s">
        <v>307</v>
      </c>
      <c r="X141" s="33" t="s">
        <v>3185</v>
      </c>
      <c r="Y141" s="33" t="s">
        <v>281</v>
      </c>
      <c r="AB141" s="33" t="s">
        <v>2742</v>
      </c>
      <c r="AC141" s="33" t="s">
        <v>239</v>
      </c>
      <c r="AD141" s="33">
        <v>96</v>
      </c>
      <c r="AE141" s="184" t="s">
        <v>240</v>
      </c>
      <c r="AF141" s="33" t="s">
        <v>2743</v>
      </c>
      <c r="AH141" s="33" t="s">
        <v>2754</v>
      </c>
      <c r="AI141" s="33" t="s">
        <v>3168</v>
      </c>
      <c r="AJ141" s="33" t="s">
        <v>509</v>
      </c>
      <c r="AK141" s="33" t="s">
        <v>478</v>
      </c>
      <c r="AM141" s="33" t="s">
        <v>2744</v>
      </c>
      <c r="AN141" s="33">
        <v>1074</v>
      </c>
      <c r="AO141" s="33">
        <v>1074</v>
      </c>
      <c r="AP141" s="33" t="s">
        <v>508</v>
      </c>
      <c r="AQ141" s="33" t="s">
        <v>477</v>
      </c>
      <c r="AS141" s="33">
        <f t="shared" si="22"/>
        <v>1</v>
      </c>
      <c r="AU141" s="33" t="s">
        <v>240</v>
      </c>
      <c r="AV141" s="33" t="s">
        <v>295</v>
      </c>
      <c r="AZ141" s="33" t="s">
        <v>2828</v>
      </c>
      <c r="BA141" s="33" t="s">
        <v>3186</v>
      </c>
      <c r="BB141" s="33" t="s">
        <v>2744</v>
      </c>
      <c r="BC141" s="33">
        <v>26</v>
      </c>
      <c r="BD141" s="33">
        <v>7.32</v>
      </c>
      <c r="BE141" s="33">
        <v>226</v>
      </c>
      <c r="BF141" s="33">
        <v>0.72</v>
      </c>
      <c r="BG141" s="33">
        <v>7.32</v>
      </c>
      <c r="BH141" s="33">
        <v>226</v>
      </c>
      <c r="BI141" s="33">
        <f t="shared" si="20"/>
        <v>0.72</v>
      </c>
      <c r="BL141" s="33">
        <v>226</v>
      </c>
      <c r="BN141" s="33">
        <v>29.69</v>
      </c>
      <c r="BO141" s="33">
        <v>30.49</v>
      </c>
      <c r="BP141" s="33">
        <v>28.28</v>
      </c>
      <c r="BQ141" s="33">
        <v>2.21</v>
      </c>
      <c r="BR141" s="33">
        <v>218.85</v>
      </c>
      <c r="BS141" s="33">
        <v>6.05</v>
      </c>
      <c r="BT141" s="33">
        <v>59</v>
      </c>
      <c r="BU141" s="33">
        <v>0.72</v>
      </c>
      <c r="BW141" s="33" t="s">
        <v>2744</v>
      </c>
      <c r="CB141" s="188" t="str">
        <f t="shared" si="23"/>
        <v>Y</v>
      </c>
      <c r="CC141" s="188" t="str">
        <f t="shared" si="24"/>
        <v>Y</v>
      </c>
      <c r="CD141" s="187"/>
      <c r="CE141" s="249"/>
    </row>
    <row r="142" spans="5:88" x14ac:dyDescent="0.3">
      <c r="E142" s="33" t="s">
        <v>2765</v>
      </c>
      <c r="F142" s="33" t="s">
        <v>3194</v>
      </c>
      <c r="G142" s="33">
        <v>2015</v>
      </c>
      <c r="H142" s="33" t="s">
        <v>3182</v>
      </c>
      <c r="I142" s="33" t="s">
        <v>3183</v>
      </c>
      <c r="K142" s="33" t="s">
        <v>80</v>
      </c>
      <c r="L142" s="33" t="s">
        <v>119</v>
      </c>
      <c r="M142" s="33" t="s">
        <v>120</v>
      </c>
      <c r="N142" s="33" t="s">
        <v>134</v>
      </c>
      <c r="O142" s="33" t="s">
        <v>135</v>
      </c>
      <c r="P142" s="33" t="s">
        <v>136</v>
      </c>
      <c r="Q142" s="33" t="s">
        <v>137</v>
      </c>
      <c r="R142" s="33" t="s">
        <v>137</v>
      </c>
      <c r="S142" s="33" t="str">
        <f t="shared" si="21"/>
        <v>Po.pa</v>
      </c>
      <c r="T142" s="192" t="s">
        <v>3184</v>
      </c>
      <c r="U142" s="33" t="s">
        <v>2821</v>
      </c>
      <c r="V142" s="184" t="s">
        <v>28</v>
      </c>
      <c r="W142" s="33" t="s">
        <v>307</v>
      </c>
      <c r="X142" s="33" t="s">
        <v>3185</v>
      </c>
      <c r="Y142" s="33" t="s">
        <v>281</v>
      </c>
      <c r="AB142" s="33" t="s">
        <v>2742</v>
      </c>
      <c r="AC142" s="33" t="s">
        <v>239</v>
      </c>
      <c r="AD142" s="192">
        <v>96</v>
      </c>
      <c r="AE142" s="184" t="s">
        <v>240</v>
      </c>
      <c r="AF142" s="33" t="s">
        <v>2743</v>
      </c>
      <c r="AH142" s="192" t="s">
        <v>2754</v>
      </c>
      <c r="AI142" s="192" t="s">
        <v>3168</v>
      </c>
      <c r="AJ142" s="33" t="s">
        <v>509</v>
      </c>
      <c r="AK142" s="33" t="s">
        <v>478</v>
      </c>
      <c r="AM142" s="192" t="s">
        <v>2744</v>
      </c>
      <c r="AN142" s="33">
        <v>1220</v>
      </c>
      <c r="AO142" s="33">
        <v>1220</v>
      </c>
      <c r="AP142" s="33" t="s">
        <v>508</v>
      </c>
      <c r="AQ142" s="33" t="s">
        <v>477</v>
      </c>
      <c r="AS142" s="33">
        <f t="shared" si="22"/>
        <v>1</v>
      </c>
      <c r="AU142" s="33" t="s">
        <v>240</v>
      </c>
      <c r="AV142" s="33" t="s">
        <v>295</v>
      </c>
      <c r="AZ142" s="33" t="s">
        <v>2828</v>
      </c>
      <c r="BA142" s="33" t="s">
        <v>3186</v>
      </c>
      <c r="BB142" s="33" t="s">
        <v>2744</v>
      </c>
      <c r="BC142" s="192">
        <v>26</v>
      </c>
      <c r="BD142" s="192">
        <v>7.4</v>
      </c>
      <c r="BE142" s="192">
        <v>89</v>
      </c>
      <c r="BF142" s="192">
        <v>22.49</v>
      </c>
      <c r="BG142" s="33">
        <v>7.4</v>
      </c>
      <c r="BH142" s="33">
        <v>89</v>
      </c>
      <c r="BI142" s="33">
        <f t="shared" si="20"/>
        <v>22.49</v>
      </c>
      <c r="BJ142" s="192"/>
      <c r="BK142" s="192"/>
      <c r="BL142" s="192">
        <v>89</v>
      </c>
      <c r="BM142" s="192"/>
      <c r="BN142" s="192">
        <v>11.89</v>
      </c>
      <c r="BO142" s="192">
        <v>16.63</v>
      </c>
      <c r="BP142" s="192">
        <v>37.21</v>
      </c>
      <c r="BQ142" s="192">
        <v>7.63</v>
      </c>
      <c r="BR142" s="192">
        <v>101.29</v>
      </c>
      <c r="BS142" s="192">
        <v>6.25</v>
      </c>
      <c r="BT142" s="192">
        <v>55</v>
      </c>
      <c r="BU142" s="192">
        <v>22.49</v>
      </c>
      <c r="BV142" s="192"/>
      <c r="BW142" s="192" t="s">
        <v>2744</v>
      </c>
      <c r="BX142" s="192"/>
      <c r="BY142" s="192"/>
      <c r="BZ142" s="192"/>
      <c r="CA142" s="192"/>
      <c r="CB142" s="188" t="str">
        <f t="shared" si="23"/>
        <v>Y</v>
      </c>
      <c r="CC142" s="188" t="str">
        <f t="shared" si="24"/>
        <v>Y</v>
      </c>
      <c r="CD142" s="261"/>
      <c r="CE142" s="260"/>
      <c r="CH142" s="192"/>
      <c r="CI142" s="192"/>
      <c r="CJ142" s="192"/>
    </row>
    <row r="143" spans="5:88" x14ac:dyDescent="0.3">
      <c r="E143" s="33" t="s">
        <v>2765</v>
      </c>
      <c r="F143" s="33" t="s">
        <v>3195</v>
      </c>
      <c r="G143" s="33">
        <v>1981</v>
      </c>
      <c r="H143" s="33" t="s">
        <v>3196</v>
      </c>
      <c r="I143" s="33" t="s">
        <v>3197</v>
      </c>
      <c r="K143" s="33" t="s">
        <v>80</v>
      </c>
      <c r="L143" s="33" t="s">
        <v>89</v>
      </c>
      <c r="M143" s="33" t="s">
        <v>91</v>
      </c>
      <c r="N143" s="33" t="s">
        <v>98</v>
      </c>
      <c r="O143" s="33" t="s">
        <v>99</v>
      </c>
      <c r="P143" s="33" t="s">
        <v>100</v>
      </c>
      <c r="Q143" s="33" t="s">
        <v>101</v>
      </c>
      <c r="R143" s="33" t="s">
        <v>101</v>
      </c>
      <c r="S143" s="33" t="str">
        <f t="shared" si="21"/>
        <v>Po.re</v>
      </c>
      <c r="T143" s="192"/>
      <c r="U143" s="33" t="s">
        <v>31</v>
      </c>
      <c r="V143" s="33" t="s">
        <v>31</v>
      </c>
      <c r="W143" s="33" t="s">
        <v>31</v>
      </c>
      <c r="X143" s="33" t="s">
        <v>2930</v>
      </c>
      <c r="Y143" s="33" t="s">
        <v>327</v>
      </c>
      <c r="AB143" s="33" t="s">
        <v>2742</v>
      </c>
      <c r="AC143" s="33" t="s">
        <v>239</v>
      </c>
      <c r="AD143" s="192">
        <v>96</v>
      </c>
      <c r="AE143" s="33" t="s">
        <v>240</v>
      </c>
      <c r="AF143" s="33" t="s">
        <v>2743</v>
      </c>
      <c r="AH143" s="192" t="s">
        <v>2744</v>
      </c>
      <c r="AI143" s="192" t="s">
        <v>748</v>
      </c>
      <c r="AJ143" s="33" t="s">
        <v>509</v>
      </c>
      <c r="AK143" s="33" t="s">
        <v>478</v>
      </c>
      <c r="AM143" s="192" t="s">
        <v>2744</v>
      </c>
      <c r="AN143" s="33">
        <v>6400</v>
      </c>
      <c r="AO143" s="33">
        <v>6400</v>
      </c>
      <c r="AP143" s="33" t="s">
        <v>477</v>
      </c>
      <c r="AQ143" s="33" t="s">
        <v>477</v>
      </c>
      <c r="AS143" s="33">
        <f t="shared" si="22"/>
        <v>2</v>
      </c>
      <c r="AU143" s="33" t="s">
        <v>295</v>
      </c>
      <c r="AV143" s="33" t="s">
        <v>295</v>
      </c>
      <c r="AZ143" s="33" t="s">
        <v>2312</v>
      </c>
      <c r="BA143" s="33" t="s">
        <v>2746</v>
      </c>
      <c r="BB143" s="33" t="s">
        <v>2744</v>
      </c>
      <c r="BC143" s="192">
        <v>25</v>
      </c>
      <c r="BD143" s="192">
        <v>7.16</v>
      </c>
      <c r="BE143" s="192">
        <v>30</v>
      </c>
      <c r="BF143" s="192"/>
      <c r="BG143" s="33">
        <v>7.16</v>
      </c>
      <c r="BH143" s="33">
        <v>30</v>
      </c>
      <c r="BJ143" s="192"/>
      <c r="BK143" s="192"/>
      <c r="BL143" s="192">
        <v>30</v>
      </c>
      <c r="BM143" s="192"/>
      <c r="BN143" s="192">
        <v>7</v>
      </c>
      <c r="BO143" s="192">
        <v>3.1</v>
      </c>
      <c r="BP143" s="192">
        <v>4.3</v>
      </c>
      <c r="BQ143" s="192">
        <v>1</v>
      </c>
      <c r="BR143" s="192" t="s">
        <v>644</v>
      </c>
      <c r="BS143" s="192">
        <v>1.4</v>
      </c>
      <c r="BT143" s="192">
        <v>33.5</v>
      </c>
      <c r="BU143" s="192"/>
      <c r="BV143" s="192"/>
      <c r="BW143" s="192" t="s">
        <v>2744</v>
      </c>
      <c r="BX143" s="192"/>
      <c r="BY143" s="192" t="s">
        <v>2747</v>
      </c>
      <c r="BZ143" s="192"/>
      <c r="CA143" s="192"/>
      <c r="CB143" s="188" t="str">
        <f t="shared" si="23"/>
        <v>N</v>
      </c>
      <c r="CC143" s="188" t="str">
        <f t="shared" si="24"/>
        <v>N</v>
      </c>
      <c r="CD143" s="261"/>
      <c r="CE143" s="260"/>
      <c r="CH143" s="192"/>
      <c r="CI143" s="192"/>
      <c r="CJ143" s="192"/>
    </row>
    <row r="144" spans="5:88" x14ac:dyDescent="0.3">
      <c r="E144" s="33" t="s">
        <v>2765</v>
      </c>
      <c r="F144" s="33" t="s">
        <v>3198</v>
      </c>
      <c r="G144" s="33">
        <v>1981</v>
      </c>
      <c r="H144" s="33" t="s">
        <v>3196</v>
      </c>
      <c r="I144" s="33" t="s">
        <v>3197</v>
      </c>
      <c r="K144" s="33" t="s">
        <v>80</v>
      </c>
      <c r="L144" s="33" t="s">
        <v>89</v>
      </c>
      <c r="M144" s="33" t="s">
        <v>91</v>
      </c>
      <c r="N144" s="33" t="s">
        <v>98</v>
      </c>
      <c r="O144" s="33" t="s">
        <v>99</v>
      </c>
      <c r="P144" s="33" t="s">
        <v>100</v>
      </c>
      <c r="Q144" s="33" t="s">
        <v>101</v>
      </c>
      <c r="R144" s="33" t="s">
        <v>101</v>
      </c>
      <c r="S144" s="33" t="str">
        <f t="shared" si="21"/>
        <v>Po.re</v>
      </c>
      <c r="T144" s="192"/>
      <c r="U144" s="33" t="s">
        <v>31</v>
      </c>
      <c r="V144" s="33" t="s">
        <v>31</v>
      </c>
      <c r="W144" s="33" t="s">
        <v>31</v>
      </c>
      <c r="X144" s="33" t="s">
        <v>2930</v>
      </c>
      <c r="Y144" s="33" t="s">
        <v>327</v>
      </c>
      <c r="AB144" s="33" t="s">
        <v>2742</v>
      </c>
      <c r="AC144" s="33" t="s">
        <v>239</v>
      </c>
      <c r="AD144" s="192">
        <v>96</v>
      </c>
      <c r="AE144" s="33" t="s">
        <v>240</v>
      </c>
      <c r="AF144" s="33" t="s">
        <v>2743</v>
      </c>
      <c r="AH144" s="192" t="s">
        <v>2744</v>
      </c>
      <c r="AI144" s="192" t="s">
        <v>748</v>
      </c>
      <c r="AJ144" s="33" t="s">
        <v>509</v>
      </c>
      <c r="AK144" s="33" t="s">
        <v>478</v>
      </c>
      <c r="AM144" s="192" t="s">
        <v>2744</v>
      </c>
      <c r="AN144" s="33">
        <v>5050</v>
      </c>
      <c r="AO144" s="33">
        <v>5050</v>
      </c>
      <c r="AP144" s="33" t="s">
        <v>477</v>
      </c>
      <c r="AQ144" s="33" t="s">
        <v>477</v>
      </c>
      <c r="AS144" s="33">
        <f t="shared" si="22"/>
        <v>2</v>
      </c>
      <c r="AU144" s="33" t="s">
        <v>295</v>
      </c>
      <c r="AV144" s="33" t="s">
        <v>295</v>
      </c>
      <c r="AZ144" s="33" t="s">
        <v>2312</v>
      </c>
      <c r="BA144" s="33" t="s">
        <v>2746</v>
      </c>
      <c r="BB144" s="33" t="s">
        <v>2744</v>
      </c>
      <c r="BC144" s="192">
        <v>25</v>
      </c>
      <c r="BD144" s="192">
        <v>7.16</v>
      </c>
      <c r="BE144" s="192">
        <v>30</v>
      </c>
      <c r="BF144" s="192"/>
      <c r="BG144" s="33">
        <v>7.16</v>
      </c>
      <c r="BH144" s="33">
        <v>30</v>
      </c>
      <c r="BJ144" s="192"/>
      <c r="BK144" s="192"/>
      <c r="BL144" s="192">
        <v>30</v>
      </c>
      <c r="BM144" s="192"/>
      <c r="BN144" s="192">
        <v>7</v>
      </c>
      <c r="BO144" s="192">
        <v>3.1</v>
      </c>
      <c r="BP144" s="192">
        <v>4.3</v>
      </c>
      <c r="BQ144" s="192">
        <v>1</v>
      </c>
      <c r="BR144" s="192" t="s">
        <v>644</v>
      </c>
      <c r="BS144" s="192">
        <v>1.4</v>
      </c>
      <c r="BT144" s="192">
        <v>33.5</v>
      </c>
      <c r="BU144" s="192"/>
      <c r="BV144" s="192"/>
      <c r="BW144" s="192" t="s">
        <v>2744</v>
      </c>
      <c r="BX144" s="192"/>
      <c r="BY144" s="192" t="s">
        <v>2747</v>
      </c>
      <c r="BZ144" s="192"/>
      <c r="CA144" s="192"/>
      <c r="CB144" s="188" t="str">
        <f t="shared" si="23"/>
        <v>N</v>
      </c>
      <c r="CC144" s="188" t="str">
        <f t="shared" si="24"/>
        <v>N</v>
      </c>
      <c r="CD144" s="261"/>
      <c r="CE144" s="260"/>
      <c r="CH144" s="192"/>
      <c r="CI144" s="192"/>
      <c r="CJ144" s="192"/>
    </row>
    <row r="145" spans="5:88" x14ac:dyDescent="0.3">
      <c r="E145" s="33" t="s">
        <v>2765</v>
      </c>
      <c r="F145" s="33" t="s">
        <v>3199</v>
      </c>
      <c r="G145" s="33">
        <v>1981</v>
      </c>
      <c r="H145" s="33" t="s">
        <v>3196</v>
      </c>
      <c r="I145" s="33" t="s">
        <v>3197</v>
      </c>
      <c r="K145" s="33" t="s">
        <v>80</v>
      </c>
      <c r="L145" s="33" t="s">
        <v>89</v>
      </c>
      <c r="M145" s="33" t="s">
        <v>91</v>
      </c>
      <c r="N145" s="33" t="s">
        <v>98</v>
      </c>
      <c r="O145" s="33" t="s">
        <v>99</v>
      </c>
      <c r="P145" s="33" t="s">
        <v>100</v>
      </c>
      <c r="Q145" s="33" t="s">
        <v>101</v>
      </c>
      <c r="R145" s="33" t="s">
        <v>101</v>
      </c>
      <c r="S145" s="33" t="str">
        <f t="shared" si="21"/>
        <v>Po.re</v>
      </c>
      <c r="T145" s="192"/>
      <c r="U145" s="33" t="s">
        <v>31</v>
      </c>
      <c r="V145" s="33" t="s">
        <v>31</v>
      </c>
      <c r="W145" s="33" t="s">
        <v>31</v>
      </c>
      <c r="X145" s="33" t="s">
        <v>1893</v>
      </c>
      <c r="Y145" s="33" t="s">
        <v>2102</v>
      </c>
      <c r="AB145" s="33" t="s">
        <v>2742</v>
      </c>
      <c r="AC145" s="33" t="s">
        <v>239</v>
      </c>
      <c r="AD145" s="33">
        <v>96</v>
      </c>
      <c r="AE145" s="33" t="s">
        <v>240</v>
      </c>
      <c r="AF145" s="33" t="s">
        <v>2743</v>
      </c>
      <c r="AH145" s="192" t="s">
        <v>2744</v>
      </c>
      <c r="AI145" s="192" t="s">
        <v>748</v>
      </c>
      <c r="AJ145" s="33" t="s">
        <v>509</v>
      </c>
      <c r="AK145" s="33" t="s">
        <v>478</v>
      </c>
      <c r="AM145" s="192" t="s">
        <v>2744</v>
      </c>
      <c r="AN145" s="33">
        <v>1740</v>
      </c>
      <c r="AO145" s="33">
        <v>1740</v>
      </c>
      <c r="AP145" s="33" t="s">
        <v>477</v>
      </c>
      <c r="AQ145" s="33" t="s">
        <v>477</v>
      </c>
      <c r="AS145" s="33">
        <f t="shared" si="22"/>
        <v>2</v>
      </c>
      <c r="AU145" s="33" t="s">
        <v>295</v>
      </c>
      <c r="AV145" s="33" t="s">
        <v>295</v>
      </c>
      <c r="AZ145" s="33" t="s">
        <v>2312</v>
      </c>
      <c r="BA145" s="33" t="s">
        <v>2746</v>
      </c>
      <c r="BB145" s="33" t="s">
        <v>2744</v>
      </c>
      <c r="BC145" s="192">
        <v>25</v>
      </c>
      <c r="BD145" s="192">
        <v>7.16</v>
      </c>
      <c r="BE145" s="192">
        <v>30</v>
      </c>
      <c r="BF145" s="192"/>
      <c r="BG145" s="33">
        <v>7.16</v>
      </c>
      <c r="BH145" s="33">
        <v>30</v>
      </c>
      <c r="BJ145" s="192"/>
      <c r="BK145" s="192"/>
      <c r="BL145" s="192">
        <v>30</v>
      </c>
      <c r="BM145" s="192"/>
      <c r="BN145" s="192">
        <v>7</v>
      </c>
      <c r="BO145" s="192">
        <v>3.1</v>
      </c>
      <c r="BP145" s="192">
        <v>4.3</v>
      </c>
      <c r="BQ145" s="192">
        <v>1</v>
      </c>
      <c r="BR145" s="192" t="s">
        <v>644</v>
      </c>
      <c r="BS145" s="192">
        <v>1.4</v>
      </c>
      <c r="BT145" s="192">
        <v>33.5</v>
      </c>
      <c r="BU145" s="192"/>
      <c r="BV145" s="192"/>
      <c r="BW145" s="192" t="s">
        <v>2744</v>
      </c>
      <c r="BX145" s="192"/>
      <c r="BY145" s="192" t="s">
        <v>2747</v>
      </c>
      <c r="BZ145" s="192"/>
      <c r="CA145" s="192"/>
      <c r="CB145" s="188" t="str">
        <f t="shared" si="23"/>
        <v>N</v>
      </c>
      <c r="CC145" s="188" t="str">
        <f t="shared" si="24"/>
        <v>N</v>
      </c>
      <c r="CD145" s="261"/>
      <c r="CE145" s="260"/>
      <c r="CH145" s="192"/>
      <c r="CI145" s="192"/>
      <c r="CJ145" s="192"/>
    </row>
    <row r="146" spans="5:88" x14ac:dyDescent="0.3">
      <c r="E146" s="33" t="s">
        <v>2765</v>
      </c>
      <c r="F146" s="33" t="s">
        <v>3200</v>
      </c>
      <c r="G146" s="33">
        <v>2012</v>
      </c>
      <c r="H146" s="33" t="s">
        <v>2912</v>
      </c>
      <c r="I146" s="33" t="s">
        <v>2913</v>
      </c>
      <c r="K146" s="33" t="s">
        <v>80</v>
      </c>
      <c r="L146" s="33" t="s">
        <v>89</v>
      </c>
      <c r="M146" s="33" t="s">
        <v>91</v>
      </c>
      <c r="N146" s="33" t="s">
        <v>98</v>
      </c>
      <c r="O146" s="33" t="s">
        <v>99</v>
      </c>
      <c r="P146" s="33" t="s">
        <v>100</v>
      </c>
      <c r="Q146" s="33" t="s">
        <v>101</v>
      </c>
      <c r="R146" s="33" t="s">
        <v>101</v>
      </c>
      <c r="S146" s="33" t="str">
        <f t="shared" si="21"/>
        <v>Po.re</v>
      </c>
      <c r="T146" s="192"/>
      <c r="U146" s="33" t="s">
        <v>31</v>
      </c>
      <c r="V146" s="33" t="s">
        <v>31</v>
      </c>
      <c r="W146" s="33" t="s">
        <v>31</v>
      </c>
      <c r="X146" s="33" t="s">
        <v>3201</v>
      </c>
      <c r="Y146" s="33" t="s">
        <v>327</v>
      </c>
      <c r="AB146" s="33" t="s">
        <v>2742</v>
      </c>
      <c r="AC146" s="33" t="s">
        <v>239</v>
      </c>
      <c r="AD146" s="33">
        <v>96</v>
      </c>
      <c r="AE146" s="33" t="s">
        <v>240</v>
      </c>
      <c r="AF146" s="33" t="s">
        <v>2743</v>
      </c>
      <c r="AH146" s="192" t="s">
        <v>2787</v>
      </c>
      <c r="AI146" s="192" t="s">
        <v>3078</v>
      </c>
      <c r="AJ146" s="33" t="s">
        <v>509</v>
      </c>
      <c r="AK146" s="33" t="s">
        <v>631</v>
      </c>
      <c r="AM146" s="192">
        <v>1050</v>
      </c>
      <c r="AN146" s="33">
        <v>1026.9000000000001</v>
      </c>
      <c r="AO146" s="33">
        <v>1050</v>
      </c>
      <c r="AP146" s="33" t="s">
        <v>508</v>
      </c>
      <c r="AQ146" s="33" t="s">
        <v>477</v>
      </c>
      <c r="AS146" s="33">
        <f t="shared" si="22"/>
        <v>2</v>
      </c>
      <c r="AU146" s="33" t="s">
        <v>295</v>
      </c>
      <c r="AV146" s="33" t="s">
        <v>295</v>
      </c>
      <c r="AZ146" s="33" t="s">
        <v>2828</v>
      </c>
      <c r="BA146" s="33" t="s">
        <v>2902</v>
      </c>
      <c r="BB146" s="33" t="s">
        <v>2744</v>
      </c>
      <c r="BC146" s="192">
        <v>29</v>
      </c>
      <c r="BD146" s="192">
        <v>6.5</v>
      </c>
      <c r="BE146" s="192">
        <v>20.32</v>
      </c>
      <c r="BF146" s="192"/>
      <c r="BG146" s="33">
        <v>6.5</v>
      </c>
      <c r="BH146" s="33">
        <v>20.32</v>
      </c>
      <c r="BJ146" s="192"/>
      <c r="BK146" s="192"/>
      <c r="BL146" s="192">
        <v>20.32</v>
      </c>
      <c r="BM146" s="192"/>
      <c r="BN146" s="192">
        <v>6.3271636607489201</v>
      </c>
      <c r="BO146" s="192">
        <v>0.70892590036402503</v>
      </c>
      <c r="BP146" s="192">
        <v>1.41064632436369</v>
      </c>
      <c r="BQ146" s="192">
        <v>0.23077800586318301</v>
      </c>
      <c r="BR146" s="192">
        <v>13.437005219135999</v>
      </c>
      <c r="BS146" s="192">
        <v>4.2282344733966397</v>
      </c>
      <c r="BT146" s="192">
        <v>2.12</v>
      </c>
      <c r="BU146" s="192"/>
      <c r="BV146" s="192"/>
      <c r="BW146" s="192" t="s">
        <v>2744</v>
      </c>
      <c r="BX146" s="192"/>
      <c r="BY146" s="192" t="s">
        <v>2747</v>
      </c>
      <c r="BZ146" s="192"/>
      <c r="CA146" s="192"/>
      <c r="CB146" s="188" t="str">
        <f t="shared" si="23"/>
        <v>N</v>
      </c>
      <c r="CC146" s="188" t="str">
        <f t="shared" si="24"/>
        <v>N</v>
      </c>
      <c r="CD146" s="261"/>
      <c r="CE146" s="260"/>
      <c r="CH146" s="192"/>
      <c r="CI146" s="192"/>
      <c r="CJ146" s="192"/>
    </row>
    <row r="147" spans="5:88" x14ac:dyDescent="0.3">
      <c r="E147" s="33" t="s">
        <v>3202</v>
      </c>
      <c r="G147" s="33">
        <v>1980</v>
      </c>
      <c r="H147" s="184" t="s">
        <v>3203</v>
      </c>
      <c r="I147" s="184" t="s">
        <v>3204</v>
      </c>
      <c r="J147" s="184"/>
      <c r="K147" s="33" t="s">
        <v>80</v>
      </c>
      <c r="L147" s="184" t="s">
        <v>3205</v>
      </c>
      <c r="M147" s="184" t="s">
        <v>3206</v>
      </c>
      <c r="N147" s="33" t="s">
        <v>3207</v>
      </c>
      <c r="O147" s="33" t="s">
        <v>3208</v>
      </c>
      <c r="P147" s="33" t="s">
        <v>3209</v>
      </c>
      <c r="Q147" s="209" t="s">
        <v>3210</v>
      </c>
      <c r="R147" s="209" t="s">
        <v>3210</v>
      </c>
      <c r="S147" s="33" t="str">
        <f t="shared" si="21"/>
        <v>Pl.em</v>
      </c>
      <c r="T147" s="84" t="s">
        <v>3211</v>
      </c>
      <c r="U147" s="184" t="s">
        <v>2821</v>
      </c>
      <c r="V147" s="184" t="s">
        <v>28</v>
      </c>
      <c r="W147" s="33" t="s">
        <v>3212</v>
      </c>
      <c r="X147" s="184" t="s">
        <v>3213</v>
      </c>
      <c r="Y147" s="184" t="s">
        <v>3213</v>
      </c>
      <c r="Z147" s="184"/>
      <c r="AA147" s="184"/>
      <c r="AB147" s="184" t="s">
        <v>239</v>
      </c>
      <c r="AC147" s="33" t="s">
        <v>239</v>
      </c>
      <c r="AD147" s="33">
        <v>96</v>
      </c>
      <c r="AE147" s="184" t="s">
        <v>240</v>
      </c>
      <c r="AF147" s="184" t="s">
        <v>2743</v>
      </c>
      <c r="AG147" s="184"/>
      <c r="AH147" s="197" t="s">
        <v>3214</v>
      </c>
      <c r="AI147" s="84" t="s">
        <v>3215</v>
      </c>
      <c r="AJ147" s="33" t="s">
        <v>295</v>
      </c>
      <c r="AK147" s="32" t="s">
        <v>631</v>
      </c>
      <c r="AL147" s="32"/>
      <c r="AM147" s="192">
        <v>5300</v>
      </c>
      <c r="AN147" s="189">
        <v>5300</v>
      </c>
      <c r="AO147" s="189">
        <v>5300</v>
      </c>
      <c r="AP147" s="184" t="s">
        <v>508</v>
      </c>
      <c r="AQ147" s="33" t="s">
        <v>477</v>
      </c>
      <c r="AS147" s="33">
        <v>4</v>
      </c>
      <c r="AU147" s="33" t="s">
        <v>295</v>
      </c>
      <c r="AV147" s="33" t="s">
        <v>295</v>
      </c>
      <c r="AX147" s="184"/>
      <c r="AY147" s="184"/>
      <c r="AZ147" s="184" t="s">
        <v>2312</v>
      </c>
      <c r="BA147" s="184" t="s">
        <v>3026</v>
      </c>
      <c r="BB147" s="184"/>
      <c r="BC147" s="253">
        <v>24.5</v>
      </c>
      <c r="BD147" s="84" t="s">
        <v>3216</v>
      </c>
      <c r="BE147" s="253" t="s">
        <v>3217</v>
      </c>
      <c r="BF147" s="253"/>
      <c r="BG147" s="33">
        <v>7.7</v>
      </c>
      <c r="BH147" s="33">
        <v>210</v>
      </c>
      <c r="BJ147" s="84"/>
      <c r="BK147" s="253" t="s">
        <v>3218</v>
      </c>
      <c r="BL147" s="254">
        <v>205</v>
      </c>
      <c r="BM147" s="84"/>
      <c r="BN147" s="84"/>
      <c r="BO147" s="84"/>
      <c r="BP147" s="84"/>
      <c r="BQ147" s="84"/>
      <c r="BR147" s="84"/>
      <c r="BS147" s="84"/>
      <c r="BT147" s="84"/>
      <c r="BU147" s="192"/>
      <c r="BV147" s="192"/>
      <c r="BW147" s="253"/>
      <c r="BX147" s="84"/>
      <c r="BY147" s="192" t="s">
        <v>2747</v>
      </c>
      <c r="BZ147" s="192"/>
      <c r="CA147" s="253"/>
      <c r="CB147" s="188" t="str">
        <f t="shared" si="23"/>
        <v>N</v>
      </c>
      <c r="CC147" s="188" t="str">
        <f t="shared" si="24"/>
        <v>N</v>
      </c>
      <c r="CD147" s="253" t="s">
        <v>3219</v>
      </c>
      <c r="CE147" s="84"/>
      <c r="CH147" s="33" t="s">
        <v>2770</v>
      </c>
      <c r="CI147" s="192"/>
      <c r="CJ147" s="192" t="s">
        <v>3220</v>
      </c>
    </row>
    <row r="148" spans="5:88" x14ac:dyDescent="0.3">
      <c r="E148" s="33" t="s">
        <v>2765</v>
      </c>
      <c r="F148" s="33" t="s">
        <v>3221</v>
      </c>
      <c r="G148" s="33">
        <v>1980</v>
      </c>
      <c r="H148" s="33" t="s">
        <v>3222</v>
      </c>
      <c r="I148" s="33" t="s">
        <v>3223</v>
      </c>
      <c r="K148" s="33" t="s">
        <v>80</v>
      </c>
      <c r="L148" s="33" t="s">
        <v>3205</v>
      </c>
      <c r="M148" s="33" t="s">
        <v>3206</v>
      </c>
      <c r="N148" s="33" t="s">
        <v>3207</v>
      </c>
      <c r="O148" s="33" t="s">
        <v>3208</v>
      </c>
      <c r="P148" s="33" t="s">
        <v>3209</v>
      </c>
      <c r="Q148" s="33" t="s">
        <v>3210</v>
      </c>
      <c r="R148" s="33" t="s">
        <v>3210</v>
      </c>
      <c r="S148" s="33" t="str">
        <f t="shared" si="21"/>
        <v>Pl.em</v>
      </c>
      <c r="T148" s="192"/>
      <c r="U148" s="33" t="s">
        <v>2909</v>
      </c>
      <c r="V148" s="184" t="s">
        <v>28</v>
      </c>
      <c r="W148" s="33" t="s">
        <v>3212</v>
      </c>
      <c r="X148" s="33" t="s">
        <v>559</v>
      </c>
      <c r="Y148" s="33" t="s">
        <v>559</v>
      </c>
      <c r="Z148" s="299"/>
      <c r="AB148" s="33" t="s">
        <v>2742</v>
      </c>
      <c r="AC148" s="33" t="s">
        <v>239</v>
      </c>
      <c r="AD148" s="192">
        <v>96</v>
      </c>
      <c r="AE148" s="184" t="s">
        <v>240</v>
      </c>
      <c r="AF148" s="33" t="s">
        <v>2743</v>
      </c>
      <c r="AH148" s="192" t="s">
        <v>2744</v>
      </c>
      <c r="AI148" s="192" t="s">
        <v>2744</v>
      </c>
      <c r="AK148" s="33" t="s">
        <v>631</v>
      </c>
      <c r="AM148" s="192">
        <v>5300</v>
      </c>
      <c r="AN148" s="33">
        <v>5183.3999999999996</v>
      </c>
      <c r="AO148" s="189">
        <v>5300</v>
      </c>
      <c r="AP148" s="33" t="s">
        <v>477</v>
      </c>
      <c r="AQ148" s="33" t="s">
        <v>477</v>
      </c>
      <c r="AS148" s="33">
        <v>4</v>
      </c>
      <c r="AU148" s="33" t="s">
        <v>295</v>
      </c>
      <c r="AV148" s="33" t="s">
        <v>295</v>
      </c>
      <c r="AZ148" s="33" t="s">
        <v>2312</v>
      </c>
      <c r="BA148" s="33" t="s">
        <v>2746</v>
      </c>
      <c r="BB148" s="33" t="s">
        <v>2744</v>
      </c>
      <c r="BC148" s="192" t="s">
        <v>2744</v>
      </c>
      <c r="BD148" s="192"/>
      <c r="BE148" s="192">
        <v>205</v>
      </c>
      <c r="BF148" s="192"/>
      <c r="BH148" s="33">
        <v>205</v>
      </c>
      <c r="BJ148" s="192"/>
      <c r="BK148" s="192"/>
      <c r="BL148" s="192">
        <v>205</v>
      </c>
      <c r="BM148" s="192"/>
      <c r="BN148" s="192" t="s">
        <v>644</v>
      </c>
      <c r="BO148" s="192" t="s">
        <v>644</v>
      </c>
      <c r="BP148" s="192" t="s">
        <v>644</v>
      </c>
      <c r="BQ148" s="192" t="s">
        <v>644</v>
      </c>
      <c r="BR148" s="192" t="s">
        <v>644</v>
      </c>
      <c r="BS148" s="192" t="s">
        <v>644</v>
      </c>
      <c r="BT148" s="192" t="s">
        <v>644</v>
      </c>
      <c r="BU148" s="192"/>
      <c r="BV148" s="192"/>
      <c r="BW148" s="192" t="s">
        <v>2744</v>
      </c>
      <c r="BX148" s="192"/>
      <c r="BY148" s="192" t="s">
        <v>2747</v>
      </c>
      <c r="BZ148" s="192"/>
      <c r="CA148" s="192"/>
      <c r="CB148" s="188" t="str">
        <f t="shared" si="23"/>
        <v>N</v>
      </c>
      <c r="CC148" s="188" t="str">
        <f t="shared" si="24"/>
        <v>N</v>
      </c>
      <c r="CD148" s="261"/>
      <c r="CE148" s="260"/>
      <c r="CH148" s="33" t="s">
        <v>2770</v>
      </c>
      <c r="CI148" s="192"/>
      <c r="CJ148" s="192"/>
    </row>
    <row r="149" spans="5:88" x14ac:dyDescent="0.3">
      <c r="E149" s="33" t="s">
        <v>2765</v>
      </c>
      <c r="F149" s="33" t="s">
        <v>3224</v>
      </c>
      <c r="G149" s="33">
        <v>2012</v>
      </c>
      <c r="H149" s="33" t="s">
        <v>3054</v>
      </c>
      <c r="I149" s="33" t="s">
        <v>3055</v>
      </c>
      <c r="K149" s="33" t="s">
        <v>80</v>
      </c>
      <c r="L149" s="33" t="s">
        <v>89</v>
      </c>
      <c r="M149" s="33" t="s">
        <v>91</v>
      </c>
      <c r="N149" s="33" t="s">
        <v>102</v>
      </c>
      <c r="O149" s="33" t="s">
        <v>103</v>
      </c>
      <c r="P149" s="33" t="s">
        <v>3225</v>
      </c>
      <c r="Q149" s="33" t="s">
        <v>3226</v>
      </c>
      <c r="R149" s="33" t="s">
        <v>3226</v>
      </c>
      <c r="S149" s="33" t="str">
        <f t="shared" si="21"/>
        <v>Pl.gr</v>
      </c>
      <c r="T149" s="192" t="s">
        <v>3227</v>
      </c>
      <c r="U149" s="33" t="s">
        <v>31</v>
      </c>
      <c r="V149" s="33" t="s">
        <v>31</v>
      </c>
      <c r="W149" s="33" t="s">
        <v>31</v>
      </c>
      <c r="X149" s="33" t="s">
        <v>2752</v>
      </c>
      <c r="Y149" s="33" t="s">
        <v>281</v>
      </c>
      <c r="AB149" s="33" t="s">
        <v>2742</v>
      </c>
      <c r="AC149" s="33" t="s">
        <v>239</v>
      </c>
      <c r="AD149" s="33">
        <v>96</v>
      </c>
      <c r="AE149" s="33" t="s">
        <v>240</v>
      </c>
      <c r="AF149" s="33" t="s">
        <v>2743</v>
      </c>
      <c r="AH149" s="192" t="s">
        <v>2787</v>
      </c>
      <c r="AI149" s="192" t="s">
        <v>3056</v>
      </c>
      <c r="AJ149" s="33" t="s">
        <v>509</v>
      </c>
      <c r="AK149" s="33" t="s">
        <v>478</v>
      </c>
      <c r="AM149" s="33" t="s">
        <v>2744</v>
      </c>
      <c r="AN149" s="33">
        <v>2590</v>
      </c>
      <c r="AO149" s="33">
        <v>2590</v>
      </c>
      <c r="AP149" s="33" t="s">
        <v>477</v>
      </c>
      <c r="AQ149" s="33" t="s">
        <v>477</v>
      </c>
      <c r="AS149" s="33">
        <f t="shared" ref="AS149:AS179" si="25">IF(G149&lt;1980,"Too old",IF(AE149="N","UseOtherTestDuration",IF(AJ149="M",IF(ISBLANK(BD149),2,IF(ISBLANK(BE149),2,IF(ISBLANK(BF149),2,1))),"NotM")))</f>
        <v>2</v>
      </c>
      <c r="AU149" s="33" t="s">
        <v>295</v>
      </c>
      <c r="AV149" s="33" t="s">
        <v>295</v>
      </c>
      <c r="AZ149" s="33" t="s">
        <v>2959</v>
      </c>
      <c r="BA149" s="192" t="s">
        <v>3057</v>
      </c>
      <c r="BB149" s="33" t="s">
        <v>2791</v>
      </c>
      <c r="BC149" s="192">
        <v>15.1</v>
      </c>
      <c r="BD149" s="192">
        <v>7.05</v>
      </c>
      <c r="BE149" s="33">
        <v>52.432899999999997</v>
      </c>
      <c r="BG149" s="33">
        <v>7.05</v>
      </c>
      <c r="BH149" s="33">
        <v>52.432899999999997</v>
      </c>
      <c r="BI149" s="33">
        <f>IF(ISBLANK(BF149)=FALSE,BF149,BU149)</f>
        <v>1.7</v>
      </c>
      <c r="BJ149" s="192"/>
      <c r="BK149" s="192"/>
      <c r="BL149" s="33">
        <v>52.432899999999997</v>
      </c>
      <c r="BN149" s="33">
        <v>17.7</v>
      </c>
      <c r="BO149" s="33">
        <v>2</v>
      </c>
      <c r="BP149" s="33">
        <v>3.5</v>
      </c>
      <c r="BQ149" s="33">
        <v>0.6</v>
      </c>
      <c r="BR149" s="33">
        <v>11.9</v>
      </c>
      <c r="BS149" s="33">
        <v>5.3</v>
      </c>
      <c r="BT149" s="33">
        <v>37.200000000000003</v>
      </c>
      <c r="BU149" s="192">
        <v>1.7</v>
      </c>
      <c r="BV149" s="192"/>
      <c r="BW149" s="192" t="s">
        <v>2744</v>
      </c>
      <c r="BX149" s="192"/>
      <c r="BY149" s="192"/>
      <c r="BZ149" s="192"/>
      <c r="CA149" s="192"/>
      <c r="CB149" s="188" t="str">
        <f t="shared" si="23"/>
        <v>Y</v>
      </c>
      <c r="CC149" s="188" t="str">
        <f t="shared" si="24"/>
        <v>Y</v>
      </c>
      <c r="CD149" s="197" t="s">
        <v>2934</v>
      </c>
      <c r="CE149" s="197"/>
      <c r="CH149" s="197" t="s">
        <v>2748</v>
      </c>
      <c r="CI149" s="197" t="s">
        <v>3058</v>
      </c>
      <c r="CJ149" s="193"/>
    </row>
    <row r="150" spans="5:88" x14ac:dyDescent="0.3">
      <c r="E150" s="33" t="s">
        <v>2765</v>
      </c>
      <c r="F150" s="33" t="s">
        <v>3228</v>
      </c>
      <c r="G150" s="33">
        <v>1986</v>
      </c>
      <c r="H150" s="33" t="s">
        <v>3229</v>
      </c>
      <c r="I150" s="33" t="s">
        <v>3230</v>
      </c>
      <c r="K150" s="33" t="s">
        <v>80</v>
      </c>
      <c r="L150" s="33" t="s">
        <v>89</v>
      </c>
      <c r="M150" s="33" t="s">
        <v>91</v>
      </c>
      <c r="N150" s="33" t="s">
        <v>102</v>
      </c>
      <c r="O150" s="33" t="s">
        <v>103</v>
      </c>
      <c r="P150" s="33" t="s">
        <v>104</v>
      </c>
      <c r="Q150" s="33" t="s">
        <v>105</v>
      </c>
      <c r="R150" s="33" t="s">
        <v>105</v>
      </c>
      <c r="S150" s="33" t="str">
        <f t="shared" si="21"/>
        <v>Pi.pr</v>
      </c>
      <c r="T150" s="33" t="s">
        <v>3231</v>
      </c>
      <c r="U150" s="33" t="s">
        <v>31</v>
      </c>
      <c r="V150" s="33" t="s">
        <v>31</v>
      </c>
      <c r="W150" s="33" t="s">
        <v>31</v>
      </c>
      <c r="X150" s="33" t="s">
        <v>3232</v>
      </c>
      <c r="Y150" s="33" t="s">
        <v>819</v>
      </c>
      <c r="AB150" s="33" t="s">
        <v>2742</v>
      </c>
      <c r="AC150" s="33" t="s">
        <v>239</v>
      </c>
      <c r="AD150" s="33">
        <v>96</v>
      </c>
      <c r="AE150" s="33" t="s">
        <v>240</v>
      </c>
      <c r="AF150" s="33" t="s">
        <v>2743</v>
      </c>
      <c r="AH150" s="33" t="s">
        <v>2754</v>
      </c>
      <c r="AI150" s="33" t="s">
        <v>3233</v>
      </c>
      <c r="AJ150" s="33" t="s">
        <v>509</v>
      </c>
      <c r="AK150" s="33" t="s">
        <v>3234</v>
      </c>
      <c r="AM150" s="33">
        <v>551</v>
      </c>
      <c r="AN150" s="33">
        <v>550</v>
      </c>
      <c r="AO150" s="189">
        <v>551</v>
      </c>
      <c r="AP150" s="33" t="s">
        <v>477</v>
      </c>
      <c r="AQ150" s="33" t="s">
        <v>477</v>
      </c>
      <c r="AS150" s="33">
        <f t="shared" si="25"/>
        <v>2</v>
      </c>
      <c r="AU150" s="33" t="s">
        <v>295</v>
      </c>
      <c r="AV150" s="33" t="s">
        <v>295</v>
      </c>
      <c r="AZ150" s="33" t="s">
        <v>2312</v>
      </c>
      <c r="BA150" s="33" t="s">
        <v>3235</v>
      </c>
      <c r="BB150" s="33" t="s">
        <v>2961</v>
      </c>
      <c r="BC150" s="33">
        <v>24.5</v>
      </c>
      <c r="BD150" s="33">
        <v>7.2</v>
      </c>
      <c r="BE150" s="33">
        <v>52</v>
      </c>
      <c r="BG150" s="33">
        <v>7.2</v>
      </c>
      <c r="BH150" s="33">
        <v>52</v>
      </c>
      <c r="BI150" s="33">
        <f>IF(ISBLANK(BF150)=FALSE,BF150,BU150)</f>
        <v>2.65</v>
      </c>
      <c r="BL150" s="33">
        <v>52</v>
      </c>
      <c r="BN150" s="33">
        <v>15.283300000000001</v>
      </c>
      <c r="BO150" s="33">
        <v>3.3713160000000002</v>
      </c>
      <c r="BP150" s="33">
        <v>1.5</v>
      </c>
      <c r="BQ150" s="33">
        <v>0.56999999999999995</v>
      </c>
      <c r="BR150" s="33">
        <v>3.8</v>
      </c>
      <c r="BS150" s="33">
        <v>1.4</v>
      </c>
      <c r="BT150" s="33">
        <v>55</v>
      </c>
      <c r="BU150" s="33">
        <v>2.65</v>
      </c>
      <c r="BW150" s="33" t="s">
        <v>2744</v>
      </c>
      <c r="CB150" s="188" t="str">
        <f t="shared" si="23"/>
        <v>Y</v>
      </c>
      <c r="CC150" s="188" t="str">
        <f>CB150</f>
        <v>Y</v>
      </c>
      <c r="CD150" s="261"/>
      <c r="CE150" s="260"/>
    </row>
    <row r="151" spans="5:88" x14ac:dyDescent="0.3">
      <c r="E151" s="33" t="s">
        <v>2765</v>
      </c>
      <c r="F151" s="33" t="s">
        <v>3236</v>
      </c>
      <c r="G151" s="33">
        <v>1988</v>
      </c>
      <c r="H151" s="33" t="s">
        <v>3237</v>
      </c>
      <c r="I151" s="33" t="s">
        <v>3238</v>
      </c>
      <c r="K151" s="33" t="s">
        <v>80</v>
      </c>
      <c r="L151" s="33" t="s">
        <v>89</v>
      </c>
      <c r="M151" s="33" t="s">
        <v>91</v>
      </c>
      <c r="N151" s="33" t="s">
        <v>102</v>
      </c>
      <c r="O151" s="33" t="s">
        <v>103</v>
      </c>
      <c r="P151" s="33" t="s">
        <v>104</v>
      </c>
      <c r="Q151" s="33" t="s">
        <v>105</v>
      </c>
      <c r="R151" s="33" t="s">
        <v>105</v>
      </c>
      <c r="S151" s="33" t="str">
        <f t="shared" si="21"/>
        <v>Pi.pr</v>
      </c>
      <c r="T151" s="33" t="s">
        <v>3231</v>
      </c>
      <c r="U151" s="33" t="s">
        <v>31</v>
      </c>
      <c r="V151" s="33" t="s">
        <v>31</v>
      </c>
      <c r="W151" s="33" t="s">
        <v>31</v>
      </c>
      <c r="X151" s="33" t="s">
        <v>3239</v>
      </c>
      <c r="Y151" s="33" t="s">
        <v>2102</v>
      </c>
      <c r="AB151" s="33" t="s">
        <v>2742</v>
      </c>
      <c r="AC151" s="33" t="s">
        <v>239</v>
      </c>
      <c r="AD151" s="33">
        <v>96</v>
      </c>
      <c r="AE151" s="33" t="s">
        <v>240</v>
      </c>
      <c r="AF151" s="33" t="s">
        <v>2743</v>
      </c>
      <c r="AH151" s="33" t="s">
        <v>2754</v>
      </c>
      <c r="AI151" s="33" t="s">
        <v>3240</v>
      </c>
      <c r="AJ151" s="33" t="s">
        <v>509</v>
      </c>
      <c r="AK151" s="33" t="s">
        <v>3234</v>
      </c>
      <c r="AM151" s="33">
        <v>9490</v>
      </c>
      <c r="AN151" s="33">
        <v>3200</v>
      </c>
      <c r="AO151" s="33">
        <v>3200</v>
      </c>
      <c r="AP151" s="33" t="s">
        <v>477</v>
      </c>
      <c r="AQ151" s="33" t="s">
        <v>477</v>
      </c>
      <c r="AS151" s="33">
        <f t="shared" si="25"/>
        <v>2</v>
      </c>
      <c r="AU151" s="33" t="s">
        <v>295</v>
      </c>
      <c r="AV151" s="33" t="s">
        <v>295</v>
      </c>
      <c r="AZ151" s="33" t="s">
        <v>2312</v>
      </c>
      <c r="BA151" s="33" t="s">
        <v>3241</v>
      </c>
      <c r="BB151" s="33" t="s">
        <v>2791</v>
      </c>
      <c r="BC151" s="33">
        <v>25</v>
      </c>
      <c r="BD151" s="33">
        <v>7.85</v>
      </c>
      <c r="BE151" s="33">
        <v>201</v>
      </c>
      <c r="BG151" s="33">
        <v>7.85</v>
      </c>
      <c r="BH151" s="33">
        <v>201</v>
      </c>
      <c r="BL151" s="33">
        <v>201</v>
      </c>
      <c r="BN151" s="33">
        <v>54</v>
      </c>
      <c r="BO151" s="33">
        <v>6.8</v>
      </c>
      <c r="BP151" s="33">
        <v>43</v>
      </c>
      <c r="BQ151" s="33">
        <v>8.6999999999999993</v>
      </c>
      <c r="BR151" s="33">
        <v>47.6</v>
      </c>
      <c r="BS151" s="33">
        <v>50.3</v>
      </c>
      <c r="BT151" s="33">
        <v>176</v>
      </c>
      <c r="BW151" s="33" t="s">
        <v>2744</v>
      </c>
      <c r="BY151" s="33" t="s">
        <v>2747</v>
      </c>
      <c r="CB151" s="188" t="str">
        <f t="shared" si="23"/>
        <v>N</v>
      </c>
      <c r="CC151" s="188" t="str">
        <f t="shared" ref="CC151:CC168" si="26">CB151</f>
        <v>N</v>
      </c>
      <c r="CD151" s="187"/>
      <c r="CE151" s="249"/>
      <c r="CI151" s="33" t="s">
        <v>3242</v>
      </c>
    </row>
    <row r="152" spans="5:88" x14ac:dyDescent="0.3">
      <c r="E152" s="33" t="s">
        <v>2765</v>
      </c>
      <c r="F152" s="33" t="s">
        <v>3243</v>
      </c>
      <c r="G152" s="33">
        <v>1988</v>
      </c>
      <c r="H152" s="33" t="s">
        <v>3237</v>
      </c>
      <c r="I152" s="33" t="s">
        <v>3238</v>
      </c>
      <c r="K152" s="33" t="s">
        <v>80</v>
      </c>
      <c r="L152" s="33" t="s">
        <v>89</v>
      </c>
      <c r="M152" s="33" t="s">
        <v>91</v>
      </c>
      <c r="N152" s="33" t="s">
        <v>102</v>
      </c>
      <c r="O152" s="33" t="s">
        <v>103</v>
      </c>
      <c r="P152" s="33" t="s">
        <v>104</v>
      </c>
      <c r="Q152" s="33" t="s">
        <v>105</v>
      </c>
      <c r="R152" s="33" t="s">
        <v>105</v>
      </c>
      <c r="S152" s="33" t="str">
        <f t="shared" si="21"/>
        <v>Pi.pr</v>
      </c>
      <c r="T152" s="33" t="s">
        <v>3231</v>
      </c>
      <c r="U152" s="33" t="s">
        <v>31</v>
      </c>
      <c r="V152" s="33" t="s">
        <v>31</v>
      </c>
      <c r="W152" s="33" t="s">
        <v>31</v>
      </c>
      <c r="X152" s="33" t="s">
        <v>3239</v>
      </c>
      <c r="Y152" s="33" t="s">
        <v>2102</v>
      </c>
      <c r="AB152" s="33" t="s">
        <v>2742</v>
      </c>
      <c r="AC152" s="33" t="s">
        <v>239</v>
      </c>
      <c r="AD152" s="33">
        <v>96</v>
      </c>
      <c r="AE152" s="33" t="s">
        <v>240</v>
      </c>
      <c r="AF152" s="33" t="s">
        <v>2743</v>
      </c>
      <c r="AH152" s="33" t="s">
        <v>2754</v>
      </c>
      <c r="AI152" s="33" t="s">
        <v>3240</v>
      </c>
      <c r="AJ152" s="33" t="s">
        <v>509</v>
      </c>
      <c r="AK152" s="33" t="s">
        <v>3234</v>
      </c>
      <c r="AM152" s="33">
        <v>3480</v>
      </c>
      <c r="AN152" s="33">
        <v>1400</v>
      </c>
      <c r="AO152" s="33">
        <v>1400</v>
      </c>
      <c r="AP152" s="33" t="s">
        <v>477</v>
      </c>
      <c r="AQ152" s="33" t="s">
        <v>477</v>
      </c>
      <c r="AS152" s="33">
        <f t="shared" si="25"/>
        <v>2</v>
      </c>
      <c r="AU152" s="33" t="s">
        <v>295</v>
      </c>
      <c r="AV152" s="33" t="s">
        <v>295</v>
      </c>
      <c r="AZ152" s="33" t="s">
        <v>2312</v>
      </c>
      <c r="BA152" s="33" t="s">
        <v>3244</v>
      </c>
      <c r="BB152" s="33" t="s">
        <v>2791</v>
      </c>
      <c r="BC152" s="33">
        <v>25</v>
      </c>
      <c r="BD152" s="33">
        <v>7.95</v>
      </c>
      <c r="BE152" s="33">
        <v>109</v>
      </c>
      <c r="BG152" s="33">
        <v>7.95</v>
      </c>
      <c r="BH152" s="33">
        <v>109</v>
      </c>
      <c r="BI152" s="33">
        <f>IF(ISBLANK(BF152)=FALSE,BF152,BU152)</f>
        <v>0.7</v>
      </c>
      <c r="BL152" s="33">
        <v>109</v>
      </c>
      <c r="BN152" s="33">
        <v>15.2</v>
      </c>
      <c r="BO152" s="33">
        <v>4.4000000000000004</v>
      </c>
      <c r="BP152" s="33">
        <v>41</v>
      </c>
      <c r="BQ152" s="33">
        <v>5</v>
      </c>
      <c r="BR152" s="33">
        <v>51.9</v>
      </c>
      <c r="BS152" s="33">
        <v>20.8</v>
      </c>
      <c r="BT152" s="33">
        <v>96</v>
      </c>
      <c r="BU152" s="33">
        <v>0.7</v>
      </c>
      <c r="BW152" s="33" t="s">
        <v>2744</v>
      </c>
      <c r="CB152" s="188" t="str">
        <f t="shared" si="23"/>
        <v>Y</v>
      </c>
      <c r="CC152" s="188" t="str">
        <f t="shared" si="26"/>
        <v>Y</v>
      </c>
      <c r="CD152" s="187"/>
      <c r="CE152" s="249"/>
      <c r="CI152" s="33" t="s">
        <v>3242</v>
      </c>
    </row>
    <row r="153" spans="5:88" x14ac:dyDescent="0.3">
      <c r="E153" s="33" t="s">
        <v>2765</v>
      </c>
      <c r="F153" s="33" t="s">
        <v>3245</v>
      </c>
      <c r="G153" s="33">
        <v>1988</v>
      </c>
      <c r="H153" s="33" t="s">
        <v>3237</v>
      </c>
      <c r="I153" s="33" t="s">
        <v>3238</v>
      </c>
      <c r="K153" s="33" t="s">
        <v>80</v>
      </c>
      <c r="L153" s="33" t="s">
        <v>89</v>
      </c>
      <c r="M153" s="33" t="s">
        <v>91</v>
      </c>
      <c r="N153" s="33" t="s">
        <v>102</v>
      </c>
      <c r="O153" s="33" t="s">
        <v>103</v>
      </c>
      <c r="P153" s="33" t="s">
        <v>104</v>
      </c>
      <c r="Q153" s="33" t="s">
        <v>105</v>
      </c>
      <c r="R153" s="33" t="s">
        <v>105</v>
      </c>
      <c r="S153" s="33" t="str">
        <f t="shared" si="21"/>
        <v>Pi.pr</v>
      </c>
      <c r="T153" s="33" t="s">
        <v>3231</v>
      </c>
      <c r="U153" s="33" t="s">
        <v>31</v>
      </c>
      <c r="V153" s="33" t="s">
        <v>31</v>
      </c>
      <c r="W153" s="33" t="s">
        <v>31</v>
      </c>
      <c r="X153" s="33" t="s">
        <v>3239</v>
      </c>
      <c r="Y153" s="33" t="s">
        <v>2102</v>
      </c>
      <c r="AB153" s="33" t="s">
        <v>2742</v>
      </c>
      <c r="AC153" s="33" t="s">
        <v>239</v>
      </c>
      <c r="AD153" s="33">
        <v>96</v>
      </c>
      <c r="AE153" s="33" t="s">
        <v>240</v>
      </c>
      <c r="AF153" s="33" t="s">
        <v>2743</v>
      </c>
      <c r="AH153" s="33" t="s">
        <v>2754</v>
      </c>
      <c r="AI153" s="33" t="s">
        <v>3240</v>
      </c>
      <c r="AJ153" s="33" t="s">
        <v>509</v>
      </c>
      <c r="AK153" s="33" t="s">
        <v>3234</v>
      </c>
      <c r="AM153" s="33">
        <v>2490</v>
      </c>
      <c r="AN153" s="33">
        <v>1300</v>
      </c>
      <c r="AO153" s="33">
        <v>1300</v>
      </c>
      <c r="AP153" s="33" t="s">
        <v>477</v>
      </c>
      <c r="AQ153" s="33" t="s">
        <v>477</v>
      </c>
      <c r="AS153" s="33">
        <f t="shared" si="25"/>
        <v>2</v>
      </c>
      <c r="AU153" s="33" t="s">
        <v>295</v>
      </c>
      <c r="AV153" s="33" t="s">
        <v>295</v>
      </c>
      <c r="AZ153" s="33" t="s">
        <v>2312</v>
      </c>
      <c r="BA153" s="33" t="s">
        <v>3244</v>
      </c>
      <c r="BB153" s="33" t="s">
        <v>2791</v>
      </c>
      <c r="BC153" s="33">
        <v>25</v>
      </c>
      <c r="BD153" s="33">
        <v>7.95</v>
      </c>
      <c r="BE153" s="33">
        <v>109</v>
      </c>
      <c r="BG153" s="33">
        <v>7.95</v>
      </c>
      <c r="BH153" s="33">
        <v>109</v>
      </c>
      <c r="BI153" s="33">
        <f>IF(ISBLANK(BF153)=FALSE,BF153,BU153)</f>
        <v>0.7</v>
      </c>
      <c r="BL153" s="33">
        <v>109</v>
      </c>
      <c r="BN153" s="33">
        <v>15.2</v>
      </c>
      <c r="BO153" s="33">
        <v>4.4000000000000004</v>
      </c>
      <c r="BP153" s="33">
        <v>41</v>
      </c>
      <c r="BQ153" s="33">
        <v>5</v>
      </c>
      <c r="BR153" s="33">
        <v>51.9</v>
      </c>
      <c r="BS153" s="33">
        <v>20.8</v>
      </c>
      <c r="BT153" s="33">
        <v>96</v>
      </c>
      <c r="BU153" s="33">
        <v>0.7</v>
      </c>
      <c r="BW153" s="33" t="s">
        <v>2744</v>
      </c>
      <c r="CB153" s="188" t="str">
        <f t="shared" si="23"/>
        <v>Y</v>
      </c>
      <c r="CC153" s="188" t="str">
        <f t="shared" si="26"/>
        <v>Y</v>
      </c>
      <c r="CD153" s="187"/>
      <c r="CE153" s="249"/>
      <c r="CI153" s="33" t="s">
        <v>3242</v>
      </c>
    </row>
    <row r="154" spans="5:88" x14ac:dyDescent="0.3">
      <c r="E154" s="33" t="s">
        <v>2765</v>
      </c>
      <c r="F154" s="33" t="s">
        <v>3246</v>
      </c>
      <c r="G154" s="33">
        <v>1988</v>
      </c>
      <c r="H154" s="33" t="s">
        <v>3237</v>
      </c>
      <c r="I154" s="33" t="s">
        <v>3238</v>
      </c>
      <c r="K154" s="33" t="s">
        <v>80</v>
      </c>
      <c r="L154" s="33" t="s">
        <v>89</v>
      </c>
      <c r="M154" s="33" t="s">
        <v>91</v>
      </c>
      <c r="N154" s="33" t="s">
        <v>102</v>
      </c>
      <c r="O154" s="33" t="s">
        <v>103</v>
      </c>
      <c r="P154" s="33" t="s">
        <v>104</v>
      </c>
      <c r="Q154" s="33" t="s">
        <v>105</v>
      </c>
      <c r="R154" s="33" t="s">
        <v>105</v>
      </c>
      <c r="S154" s="33" t="str">
        <f t="shared" si="21"/>
        <v>Pi.pr</v>
      </c>
      <c r="T154" s="33" t="s">
        <v>3231</v>
      </c>
      <c r="U154" s="33" t="s">
        <v>31</v>
      </c>
      <c r="V154" s="33" t="s">
        <v>31</v>
      </c>
      <c r="W154" s="33" t="s">
        <v>31</v>
      </c>
      <c r="X154" s="33" t="s">
        <v>3239</v>
      </c>
      <c r="Y154" s="33" t="s">
        <v>2102</v>
      </c>
      <c r="AB154" s="33" t="s">
        <v>2742</v>
      </c>
      <c r="AC154" s="33" t="s">
        <v>239</v>
      </c>
      <c r="AD154" s="33">
        <v>96</v>
      </c>
      <c r="AE154" s="33" t="s">
        <v>240</v>
      </c>
      <c r="AF154" s="33" t="s">
        <v>2743</v>
      </c>
      <c r="AH154" s="33" t="s">
        <v>2754</v>
      </c>
      <c r="AI154" s="33" t="s">
        <v>3240</v>
      </c>
      <c r="AJ154" s="33" t="s">
        <v>509</v>
      </c>
      <c r="AK154" s="33" t="s">
        <v>3234</v>
      </c>
      <c r="AM154" s="33">
        <v>2840</v>
      </c>
      <c r="AN154" s="33">
        <v>1580</v>
      </c>
      <c r="AO154" s="33">
        <v>1580</v>
      </c>
      <c r="AP154" s="33" t="s">
        <v>477</v>
      </c>
      <c r="AQ154" s="33" t="s">
        <v>477</v>
      </c>
      <c r="AS154" s="33">
        <f t="shared" si="25"/>
        <v>2</v>
      </c>
      <c r="AU154" s="33" t="s">
        <v>295</v>
      </c>
      <c r="AV154" s="33" t="s">
        <v>295</v>
      </c>
      <c r="AZ154" s="33" t="s">
        <v>2312</v>
      </c>
      <c r="BA154" s="33" t="s">
        <v>3241</v>
      </c>
      <c r="BB154" s="33" t="s">
        <v>2791</v>
      </c>
      <c r="BC154" s="33">
        <v>25</v>
      </c>
      <c r="BD154" s="33">
        <v>7.85</v>
      </c>
      <c r="BE154" s="33">
        <v>201</v>
      </c>
      <c r="BG154" s="33">
        <v>7.85</v>
      </c>
      <c r="BH154" s="33">
        <v>201</v>
      </c>
      <c r="BL154" s="33">
        <v>201</v>
      </c>
      <c r="BN154" s="33">
        <v>54</v>
      </c>
      <c r="BO154" s="33">
        <v>6.8</v>
      </c>
      <c r="BP154" s="33">
        <v>43</v>
      </c>
      <c r="BQ154" s="33">
        <v>8.6999999999999993</v>
      </c>
      <c r="BR154" s="33">
        <v>47.6</v>
      </c>
      <c r="BS154" s="33">
        <v>50.3</v>
      </c>
      <c r="BT154" s="33">
        <v>176</v>
      </c>
      <c r="BW154" s="33" t="s">
        <v>2744</v>
      </c>
      <c r="BY154" s="33" t="s">
        <v>2747</v>
      </c>
      <c r="CB154" s="188" t="str">
        <f t="shared" si="23"/>
        <v>N</v>
      </c>
      <c r="CC154" s="188" t="str">
        <f t="shared" si="26"/>
        <v>N</v>
      </c>
      <c r="CD154" s="187"/>
      <c r="CE154" s="249"/>
      <c r="CI154" s="33" t="s">
        <v>3242</v>
      </c>
    </row>
    <row r="155" spans="5:88" x14ac:dyDescent="0.3">
      <c r="E155" s="33" t="s">
        <v>2765</v>
      </c>
      <c r="F155" s="33" t="s">
        <v>3247</v>
      </c>
      <c r="G155" s="33">
        <v>1988</v>
      </c>
      <c r="H155" s="33" t="s">
        <v>3237</v>
      </c>
      <c r="I155" s="33" t="s">
        <v>3238</v>
      </c>
      <c r="K155" s="33" t="s">
        <v>80</v>
      </c>
      <c r="L155" s="33" t="s">
        <v>89</v>
      </c>
      <c r="M155" s="33" t="s">
        <v>91</v>
      </c>
      <c r="N155" s="33" t="s">
        <v>102</v>
      </c>
      <c r="O155" s="33" t="s">
        <v>103</v>
      </c>
      <c r="P155" s="33" t="s">
        <v>104</v>
      </c>
      <c r="Q155" s="33" t="s">
        <v>105</v>
      </c>
      <c r="R155" s="33" t="s">
        <v>105</v>
      </c>
      <c r="S155" s="33" t="str">
        <f t="shared" si="21"/>
        <v>Pi.pr</v>
      </c>
      <c r="T155" s="33" t="s">
        <v>3231</v>
      </c>
      <c r="U155" s="33" t="s">
        <v>31</v>
      </c>
      <c r="V155" s="33" t="s">
        <v>31</v>
      </c>
      <c r="W155" s="33" t="s">
        <v>31</v>
      </c>
      <c r="X155" s="33" t="s">
        <v>3239</v>
      </c>
      <c r="Y155" s="33" t="s">
        <v>2102</v>
      </c>
      <c r="AB155" s="33" t="s">
        <v>2742</v>
      </c>
      <c r="AC155" s="33" t="s">
        <v>239</v>
      </c>
      <c r="AD155" s="33">
        <v>96</v>
      </c>
      <c r="AE155" s="33" t="s">
        <v>240</v>
      </c>
      <c r="AF155" s="33" t="s">
        <v>2743</v>
      </c>
      <c r="AH155" s="33" t="s">
        <v>2754</v>
      </c>
      <c r="AI155" s="33" t="s">
        <v>3240</v>
      </c>
      <c r="AJ155" s="33" t="s">
        <v>509</v>
      </c>
      <c r="AK155" s="33" t="s">
        <v>3234</v>
      </c>
      <c r="AM155" s="33">
        <v>1360</v>
      </c>
      <c r="AN155" s="33">
        <v>1220</v>
      </c>
      <c r="AO155" s="33">
        <v>1220</v>
      </c>
      <c r="AP155" s="33" t="s">
        <v>477</v>
      </c>
      <c r="AQ155" s="33" t="s">
        <v>477</v>
      </c>
      <c r="AS155" s="33">
        <f t="shared" si="25"/>
        <v>2</v>
      </c>
      <c r="AU155" s="33" t="s">
        <v>295</v>
      </c>
      <c r="AV155" s="33" t="s">
        <v>295</v>
      </c>
      <c r="AZ155" s="33" t="s">
        <v>2312</v>
      </c>
      <c r="BA155" s="33" t="s">
        <v>3248</v>
      </c>
      <c r="BB155" s="33" t="s">
        <v>2791</v>
      </c>
      <c r="BC155" s="33">
        <v>25</v>
      </c>
      <c r="BD155" s="33">
        <v>7.7</v>
      </c>
      <c r="BE155" s="33">
        <v>97</v>
      </c>
      <c r="BG155" s="33">
        <v>7.7</v>
      </c>
      <c r="BH155" s="33">
        <v>97</v>
      </c>
      <c r="BI155" s="33">
        <f>IF(ISBLANK(BF155)=FALSE,BF155,BU155)</f>
        <v>0.7</v>
      </c>
      <c r="BL155" s="33">
        <v>97</v>
      </c>
      <c r="BN155" s="33">
        <v>19.100000000000001</v>
      </c>
      <c r="BO155" s="33">
        <v>12.1</v>
      </c>
      <c r="BP155" s="33">
        <v>26.3</v>
      </c>
      <c r="BQ155" s="33">
        <v>2.1</v>
      </c>
      <c r="BR155" s="33">
        <v>93.6</v>
      </c>
      <c r="BS155" s="33">
        <v>1.9</v>
      </c>
      <c r="BT155" s="33">
        <v>44</v>
      </c>
      <c r="BU155" s="33">
        <v>0.7</v>
      </c>
      <c r="BW155" s="33" t="s">
        <v>2744</v>
      </c>
      <c r="CB155" s="188" t="str">
        <f t="shared" si="23"/>
        <v>Y</v>
      </c>
      <c r="CC155" s="188" t="str">
        <f t="shared" si="26"/>
        <v>Y</v>
      </c>
      <c r="CD155" s="187"/>
      <c r="CE155" s="249"/>
      <c r="CI155" s="33" t="s">
        <v>3242</v>
      </c>
    </row>
    <row r="156" spans="5:88" x14ac:dyDescent="0.3">
      <c r="E156" s="33" t="s">
        <v>2765</v>
      </c>
      <c r="F156" s="33" t="s">
        <v>3249</v>
      </c>
      <c r="G156" s="33">
        <v>1988</v>
      </c>
      <c r="H156" s="33" t="s">
        <v>3237</v>
      </c>
      <c r="I156" s="33" t="s">
        <v>3238</v>
      </c>
      <c r="K156" s="33" t="s">
        <v>80</v>
      </c>
      <c r="L156" s="192" t="s">
        <v>89</v>
      </c>
      <c r="M156" s="33" t="s">
        <v>91</v>
      </c>
      <c r="N156" s="33" t="s">
        <v>102</v>
      </c>
      <c r="O156" s="33" t="s">
        <v>103</v>
      </c>
      <c r="P156" s="33" t="s">
        <v>104</v>
      </c>
      <c r="Q156" s="33" t="s">
        <v>105</v>
      </c>
      <c r="R156" s="33" t="s">
        <v>105</v>
      </c>
      <c r="S156" s="33" t="str">
        <f t="shared" si="21"/>
        <v>Pi.pr</v>
      </c>
      <c r="T156" s="192" t="s">
        <v>3231</v>
      </c>
      <c r="U156" s="192" t="s">
        <v>31</v>
      </c>
      <c r="V156" s="33" t="s">
        <v>31</v>
      </c>
      <c r="W156" s="33" t="s">
        <v>31</v>
      </c>
      <c r="X156" s="33" t="s">
        <v>3239</v>
      </c>
      <c r="Y156" s="33" t="s">
        <v>2102</v>
      </c>
      <c r="AB156" s="33" t="s">
        <v>2742</v>
      </c>
      <c r="AC156" s="33" t="s">
        <v>239</v>
      </c>
      <c r="AD156" s="33">
        <v>96</v>
      </c>
      <c r="AE156" s="33" t="s">
        <v>240</v>
      </c>
      <c r="AF156" s="33" t="s">
        <v>2743</v>
      </c>
      <c r="AH156" s="33" t="s">
        <v>2754</v>
      </c>
      <c r="AI156" s="33" t="s">
        <v>3240</v>
      </c>
      <c r="AJ156" s="33" t="s">
        <v>509</v>
      </c>
      <c r="AK156" s="33" t="s">
        <v>3234</v>
      </c>
      <c r="AM156" s="33">
        <v>4760</v>
      </c>
      <c r="AN156" s="33">
        <v>1810</v>
      </c>
      <c r="AO156" s="33">
        <v>1810</v>
      </c>
      <c r="AP156" s="33" t="s">
        <v>477</v>
      </c>
      <c r="AQ156" s="33" t="s">
        <v>477</v>
      </c>
      <c r="AS156" s="33">
        <f t="shared" si="25"/>
        <v>2</v>
      </c>
      <c r="AU156" s="33" t="s">
        <v>295</v>
      </c>
      <c r="AV156" s="33" t="s">
        <v>295</v>
      </c>
      <c r="AZ156" s="33" t="s">
        <v>2312</v>
      </c>
      <c r="BA156" s="33" t="s">
        <v>3244</v>
      </c>
      <c r="BB156" s="33" t="s">
        <v>2791</v>
      </c>
      <c r="BC156" s="33">
        <v>25</v>
      </c>
      <c r="BD156" s="33">
        <v>7.95</v>
      </c>
      <c r="BE156" s="33">
        <v>109</v>
      </c>
      <c r="BG156" s="33">
        <v>7.95</v>
      </c>
      <c r="BH156" s="33">
        <v>109</v>
      </c>
      <c r="BI156" s="33">
        <f>IF(ISBLANK(BF156)=FALSE,BF156,BU156)</f>
        <v>0.7</v>
      </c>
      <c r="BL156" s="33">
        <v>109</v>
      </c>
      <c r="BN156" s="33">
        <v>15.2</v>
      </c>
      <c r="BO156" s="33">
        <v>4.4000000000000004</v>
      </c>
      <c r="BP156" s="33">
        <v>41</v>
      </c>
      <c r="BQ156" s="33">
        <v>5</v>
      </c>
      <c r="BR156" s="33">
        <v>51.9</v>
      </c>
      <c r="BS156" s="33">
        <v>20.8</v>
      </c>
      <c r="BT156" s="33">
        <v>96</v>
      </c>
      <c r="BU156" s="33">
        <v>0.7</v>
      </c>
      <c r="BW156" s="33" t="s">
        <v>2744</v>
      </c>
      <c r="CB156" s="188" t="str">
        <f t="shared" si="23"/>
        <v>Y</v>
      </c>
      <c r="CC156" s="188" t="str">
        <f t="shared" si="26"/>
        <v>Y</v>
      </c>
      <c r="CD156" s="187"/>
      <c r="CE156" s="249"/>
      <c r="CI156" s="33" t="s">
        <v>3242</v>
      </c>
    </row>
    <row r="157" spans="5:88" x14ac:dyDescent="0.3">
      <c r="E157" s="33" t="s">
        <v>2765</v>
      </c>
      <c r="F157" s="33" t="s">
        <v>3250</v>
      </c>
      <c r="G157" s="33">
        <v>1988</v>
      </c>
      <c r="H157" s="33" t="s">
        <v>3237</v>
      </c>
      <c r="I157" s="33" t="s">
        <v>3238</v>
      </c>
      <c r="K157" s="33" t="s">
        <v>80</v>
      </c>
      <c r="L157" s="33" t="s">
        <v>89</v>
      </c>
      <c r="M157" s="33" t="s">
        <v>91</v>
      </c>
      <c r="N157" s="33" t="s">
        <v>102</v>
      </c>
      <c r="O157" s="33" t="s">
        <v>103</v>
      </c>
      <c r="P157" s="33" t="s">
        <v>104</v>
      </c>
      <c r="Q157" s="33" t="s">
        <v>105</v>
      </c>
      <c r="R157" s="33" t="s">
        <v>105</v>
      </c>
      <c r="S157" s="33" t="str">
        <f t="shared" si="21"/>
        <v>Pi.pr</v>
      </c>
      <c r="T157" s="33" t="s">
        <v>3231</v>
      </c>
      <c r="U157" s="33" t="s">
        <v>31</v>
      </c>
      <c r="V157" s="33" t="s">
        <v>31</v>
      </c>
      <c r="W157" s="33" t="s">
        <v>31</v>
      </c>
      <c r="X157" s="33" t="s">
        <v>3239</v>
      </c>
      <c r="Y157" s="33" t="s">
        <v>2102</v>
      </c>
      <c r="AB157" s="33" t="s">
        <v>2742</v>
      </c>
      <c r="AC157" s="33" t="s">
        <v>239</v>
      </c>
      <c r="AD157" s="33">
        <v>96</v>
      </c>
      <c r="AE157" s="33" t="s">
        <v>240</v>
      </c>
      <c r="AF157" s="33" t="s">
        <v>2743</v>
      </c>
      <c r="AH157" s="33" t="s">
        <v>2754</v>
      </c>
      <c r="AI157" s="33" t="s">
        <v>3240</v>
      </c>
      <c r="AJ157" s="33" t="s">
        <v>509</v>
      </c>
      <c r="AK157" s="33" t="s">
        <v>3234</v>
      </c>
      <c r="AM157" s="33">
        <v>9520</v>
      </c>
      <c r="AN157" s="33">
        <v>3100</v>
      </c>
      <c r="AO157" s="33">
        <v>3100</v>
      </c>
      <c r="AP157" s="33" t="s">
        <v>477</v>
      </c>
      <c r="AQ157" s="33" t="s">
        <v>477</v>
      </c>
      <c r="AS157" s="33">
        <f t="shared" si="25"/>
        <v>2</v>
      </c>
      <c r="AU157" s="33" t="s">
        <v>295</v>
      </c>
      <c r="AV157" s="33" t="s">
        <v>295</v>
      </c>
      <c r="AZ157" s="33" t="s">
        <v>2312</v>
      </c>
      <c r="BA157" s="33" t="s">
        <v>3241</v>
      </c>
      <c r="BB157" s="33" t="s">
        <v>2791</v>
      </c>
      <c r="BC157" s="33">
        <v>25</v>
      </c>
      <c r="BD157" s="33">
        <v>7.85</v>
      </c>
      <c r="BE157" s="33">
        <v>201</v>
      </c>
      <c r="BG157" s="33">
        <v>7.85</v>
      </c>
      <c r="BH157" s="33">
        <v>201</v>
      </c>
      <c r="BL157" s="33">
        <v>201</v>
      </c>
      <c r="BN157" s="33">
        <v>54</v>
      </c>
      <c r="BO157" s="33">
        <v>6.8</v>
      </c>
      <c r="BP157" s="33">
        <v>43</v>
      </c>
      <c r="BQ157" s="33">
        <v>8.6999999999999993</v>
      </c>
      <c r="BR157" s="33">
        <v>47.6</v>
      </c>
      <c r="BS157" s="33">
        <v>50.3</v>
      </c>
      <c r="BT157" s="33">
        <v>176</v>
      </c>
      <c r="BW157" s="33" t="s">
        <v>2744</v>
      </c>
      <c r="BY157" s="33" t="s">
        <v>2747</v>
      </c>
      <c r="CB157" s="188" t="str">
        <f t="shared" si="23"/>
        <v>N</v>
      </c>
      <c r="CC157" s="188" t="str">
        <f t="shared" si="26"/>
        <v>N</v>
      </c>
      <c r="CD157" s="187"/>
      <c r="CE157" s="249"/>
      <c r="CI157" s="33" t="s">
        <v>3251</v>
      </c>
    </row>
    <row r="158" spans="5:88" x14ac:dyDescent="0.3">
      <c r="E158" s="33" t="s">
        <v>2765</v>
      </c>
      <c r="F158" s="33" t="s">
        <v>3252</v>
      </c>
      <c r="G158" s="33">
        <v>1988</v>
      </c>
      <c r="H158" s="33" t="s">
        <v>3237</v>
      </c>
      <c r="I158" s="33" t="s">
        <v>3238</v>
      </c>
      <c r="K158" s="33" t="s">
        <v>80</v>
      </c>
      <c r="L158" s="33" t="s">
        <v>89</v>
      </c>
      <c r="M158" s="33" t="s">
        <v>91</v>
      </c>
      <c r="N158" s="33" t="s">
        <v>102</v>
      </c>
      <c r="O158" s="33" t="s">
        <v>103</v>
      </c>
      <c r="P158" s="33" t="s">
        <v>104</v>
      </c>
      <c r="Q158" s="33" t="s">
        <v>105</v>
      </c>
      <c r="R158" s="33" t="s">
        <v>105</v>
      </c>
      <c r="S158" s="33" t="str">
        <f t="shared" si="21"/>
        <v>Pi.pr</v>
      </c>
      <c r="T158" s="33" t="s">
        <v>3231</v>
      </c>
      <c r="U158" s="33" t="s">
        <v>31</v>
      </c>
      <c r="V158" s="33" t="s">
        <v>31</v>
      </c>
      <c r="W158" s="33" t="s">
        <v>31</v>
      </c>
      <c r="X158" s="33" t="s">
        <v>3239</v>
      </c>
      <c r="Y158" s="33" t="s">
        <v>2102</v>
      </c>
      <c r="AB158" s="33" t="s">
        <v>2742</v>
      </c>
      <c r="AC158" s="33" t="s">
        <v>239</v>
      </c>
      <c r="AD158" s="33">
        <v>96</v>
      </c>
      <c r="AE158" s="33" t="s">
        <v>240</v>
      </c>
      <c r="AF158" s="33" t="s">
        <v>2743</v>
      </c>
      <c r="AH158" s="33" t="s">
        <v>2754</v>
      </c>
      <c r="AI158" s="33" t="s">
        <v>3240</v>
      </c>
      <c r="AJ158" s="33" t="s">
        <v>509</v>
      </c>
      <c r="AK158" s="33" t="s">
        <v>3234</v>
      </c>
      <c r="AM158" s="33">
        <v>3190</v>
      </c>
      <c r="AN158" s="33">
        <v>1850</v>
      </c>
      <c r="AO158" s="33">
        <v>1850</v>
      </c>
      <c r="AP158" s="33" t="s">
        <v>477</v>
      </c>
      <c r="AQ158" s="33" t="s">
        <v>477</v>
      </c>
      <c r="AS158" s="33">
        <f t="shared" si="25"/>
        <v>2</v>
      </c>
      <c r="AU158" s="33" t="s">
        <v>295</v>
      </c>
      <c r="AV158" s="33" t="s">
        <v>295</v>
      </c>
      <c r="AZ158" s="33" t="s">
        <v>2312</v>
      </c>
      <c r="BA158" s="33" t="s">
        <v>3241</v>
      </c>
      <c r="BB158" s="33" t="s">
        <v>2791</v>
      </c>
      <c r="BC158" s="33">
        <v>25</v>
      </c>
      <c r="BD158" s="33">
        <v>7.85</v>
      </c>
      <c r="BE158" s="33">
        <v>201</v>
      </c>
      <c r="BG158" s="33">
        <v>7.85</v>
      </c>
      <c r="BH158" s="33">
        <v>201</v>
      </c>
      <c r="BL158" s="33">
        <v>201</v>
      </c>
      <c r="BN158" s="33">
        <v>54</v>
      </c>
      <c r="BO158" s="33">
        <v>6.8</v>
      </c>
      <c r="BP158" s="33">
        <v>43</v>
      </c>
      <c r="BQ158" s="33">
        <v>8.6999999999999993</v>
      </c>
      <c r="BR158" s="33">
        <v>47.6</v>
      </c>
      <c r="BS158" s="33">
        <v>50.3</v>
      </c>
      <c r="BT158" s="33">
        <v>176</v>
      </c>
      <c r="BW158" s="33" t="s">
        <v>2744</v>
      </c>
      <c r="BY158" s="33" t="s">
        <v>2747</v>
      </c>
      <c r="CB158" s="188" t="str">
        <f t="shared" si="23"/>
        <v>N</v>
      </c>
      <c r="CC158" s="188" t="str">
        <f t="shared" si="26"/>
        <v>N</v>
      </c>
      <c r="CD158" s="187"/>
      <c r="CE158" s="249"/>
      <c r="CI158" s="33" t="s">
        <v>3242</v>
      </c>
    </row>
    <row r="159" spans="5:88" x14ac:dyDescent="0.3">
      <c r="E159" s="33" t="s">
        <v>2765</v>
      </c>
      <c r="F159" s="33" t="s">
        <v>3253</v>
      </c>
      <c r="G159" s="33">
        <v>1988</v>
      </c>
      <c r="H159" s="33" t="s">
        <v>3237</v>
      </c>
      <c r="I159" s="33" t="s">
        <v>3238</v>
      </c>
      <c r="K159" s="33" t="s">
        <v>80</v>
      </c>
      <c r="L159" s="33" t="s">
        <v>89</v>
      </c>
      <c r="M159" s="33" t="s">
        <v>91</v>
      </c>
      <c r="N159" s="33" t="s">
        <v>102</v>
      </c>
      <c r="O159" s="33" t="s">
        <v>103</v>
      </c>
      <c r="P159" s="33" t="s">
        <v>104</v>
      </c>
      <c r="Q159" s="33" t="s">
        <v>105</v>
      </c>
      <c r="R159" s="33" t="s">
        <v>105</v>
      </c>
      <c r="S159" s="33" t="str">
        <f t="shared" si="21"/>
        <v>Pi.pr</v>
      </c>
      <c r="T159" s="33" t="s">
        <v>3231</v>
      </c>
      <c r="U159" s="33" t="s">
        <v>31</v>
      </c>
      <c r="V159" s="33" t="s">
        <v>31</v>
      </c>
      <c r="W159" s="33" t="s">
        <v>31</v>
      </c>
      <c r="X159" s="33" t="s">
        <v>3239</v>
      </c>
      <c r="Y159" s="33" t="s">
        <v>2102</v>
      </c>
      <c r="AB159" s="33" t="s">
        <v>2742</v>
      </c>
      <c r="AC159" s="33" t="s">
        <v>239</v>
      </c>
      <c r="AD159" s="33">
        <v>96</v>
      </c>
      <c r="AE159" s="33" t="s">
        <v>240</v>
      </c>
      <c r="AF159" s="33" t="s">
        <v>2743</v>
      </c>
      <c r="AH159" s="33" t="s">
        <v>2754</v>
      </c>
      <c r="AI159" s="33" t="s">
        <v>3240</v>
      </c>
      <c r="AJ159" s="33" t="s">
        <v>509</v>
      </c>
      <c r="AK159" s="33" t="s">
        <v>3234</v>
      </c>
      <c r="AM159" s="33">
        <v>1980</v>
      </c>
      <c r="AN159" s="33">
        <v>1630</v>
      </c>
      <c r="AO159" s="33">
        <v>1630</v>
      </c>
      <c r="AP159" s="33" t="s">
        <v>477</v>
      </c>
      <c r="AQ159" s="33" t="s">
        <v>477</v>
      </c>
      <c r="AS159" s="33">
        <f t="shared" si="25"/>
        <v>2</v>
      </c>
      <c r="AU159" s="33" t="s">
        <v>295</v>
      </c>
      <c r="AV159" s="33" t="s">
        <v>295</v>
      </c>
      <c r="AZ159" s="33" t="s">
        <v>2312</v>
      </c>
      <c r="BA159" s="33" t="s">
        <v>3244</v>
      </c>
      <c r="BB159" s="33" t="s">
        <v>2791</v>
      </c>
      <c r="BC159" s="33">
        <v>25</v>
      </c>
      <c r="BD159" s="33">
        <v>7.95</v>
      </c>
      <c r="BE159" s="33">
        <v>109</v>
      </c>
      <c r="BG159" s="33">
        <v>7.95</v>
      </c>
      <c r="BH159" s="33">
        <v>109</v>
      </c>
      <c r="BI159" s="33">
        <f t="shared" ref="BI159:BI180" si="27">IF(ISBLANK(BF159)=FALSE,BF159,BU159)</f>
        <v>0.7</v>
      </c>
      <c r="BL159" s="33">
        <v>109</v>
      </c>
      <c r="BN159" s="33">
        <v>15.2</v>
      </c>
      <c r="BO159" s="33">
        <v>4.4000000000000004</v>
      </c>
      <c r="BP159" s="33">
        <v>41</v>
      </c>
      <c r="BQ159" s="33">
        <v>5</v>
      </c>
      <c r="BR159" s="33">
        <v>51.9</v>
      </c>
      <c r="BS159" s="33">
        <v>20.8</v>
      </c>
      <c r="BT159" s="33">
        <v>96</v>
      </c>
      <c r="BU159" s="33">
        <v>0.7</v>
      </c>
      <c r="BW159" s="33" t="s">
        <v>2744</v>
      </c>
      <c r="CB159" s="188" t="str">
        <f t="shared" si="23"/>
        <v>Y</v>
      </c>
      <c r="CC159" s="188" t="str">
        <f t="shared" si="26"/>
        <v>Y</v>
      </c>
      <c r="CD159" s="187"/>
      <c r="CE159" s="249"/>
      <c r="CH159" s="33" t="s">
        <v>2970</v>
      </c>
      <c r="CI159" s="33" t="s">
        <v>3254</v>
      </c>
    </row>
    <row r="160" spans="5:88" x14ac:dyDescent="0.3">
      <c r="E160" s="192" t="s">
        <v>2765</v>
      </c>
      <c r="F160" s="192" t="s">
        <v>3255</v>
      </c>
      <c r="G160" s="33">
        <v>1988</v>
      </c>
      <c r="H160" s="192" t="s">
        <v>3237</v>
      </c>
      <c r="I160" s="192" t="s">
        <v>3238</v>
      </c>
      <c r="J160" s="192"/>
      <c r="K160" s="33" t="s">
        <v>80</v>
      </c>
      <c r="L160" s="33" t="s">
        <v>89</v>
      </c>
      <c r="M160" s="33" t="s">
        <v>91</v>
      </c>
      <c r="N160" s="33" t="s">
        <v>102</v>
      </c>
      <c r="O160" s="33" t="s">
        <v>103</v>
      </c>
      <c r="P160" s="33" t="s">
        <v>104</v>
      </c>
      <c r="Q160" s="192" t="s">
        <v>105</v>
      </c>
      <c r="R160" s="192" t="s">
        <v>105</v>
      </c>
      <c r="S160" s="33" t="str">
        <f t="shared" si="21"/>
        <v>Pi.pr</v>
      </c>
      <c r="T160" s="192" t="s">
        <v>3231</v>
      </c>
      <c r="U160" s="33" t="s">
        <v>31</v>
      </c>
      <c r="V160" s="33" t="s">
        <v>31</v>
      </c>
      <c r="W160" s="33" t="s">
        <v>31</v>
      </c>
      <c r="X160" s="192" t="s">
        <v>3239</v>
      </c>
      <c r="Y160" s="192" t="s">
        <v>2102</v>
      </c>
      <c r="Z160" s="192"/>
      <c r="AA160" s="192"/>
      <c r="AB160" s="192" t="s">
        <v>2742</v>
      </c>
      <c r="AC160" s="33" t="s">
        <v>239</v>
      </c>
      <c r="AD160" s="33">
        <v>96</v>
      </c>
      <c r="AE160" s="33" t="s">
        <v>240</v>
      </c>
      <c r="AF160" s="33" t="s">
        <v>2743</v>
      </c>
      <c r="AG160" s="192"/>
      <c r="AH160" s="192" t="s">
        <v>2754</v>
      </c>
      <c r="AI160" s="33" t="s">
        <v>3240</v>
      </c>
      <c r="AJ160" s="33" t="s">
        <v>509</v>
      </c>
      <c r="AK160" s="192" t="s">
        <v>3234</v>
      </c>
      <c r="AL160" s="192"/>
      <c r="AM160" s="192">
        <v>3780</v>
      </c>
      <c r="AN160" s="192">
        <v>1590</v>
      </c>
      <c r="AO160" s="192">
        <v>1590</v>
      </c>
      <c r="AP160" s="192" t="s">
        <v>477</v>
      </c>
      <c r="AQ160" s="33" t="s">
        <v>477</v>
      </c>
      <c r="AS160" s="33">
        <f t="shared" si="25"/>
        <v>2</v>
      </c>
      <c r="AU160" s="33" t="s">
        <v>295</v>
      </c>
      <c r="AV160" s="33" t="s">
        <v>295</v>
      </c>
      <c r="AX160" s="192"/>
      <c r="AY160" s="192"/>
      <c r="AZ160" s="192" t="s">
        <v>2312</v>
      </c>
      <c r="BA160" s="192" t="s">
        <v>3244</v>
      </c>
      <c r="BB160" s="192" t="s">
        <v>2791</v>
      </c>
      <c r="BC160" s="192">
        <v>25</v>
      </c>
      <c r="BD160" s="192">
        <v>7.95</v>
      </c>
      <c r="BE160" s="192">
        <v>109</v>
      </c>
      <c r="BF160" s="192"/>
      <c r="BG160" s="33">
        <v>7.95</v>
      </c>
      <c r="BH160" s="33">
        <v>109</v>
      </c>
      <c r="BI160" s="33">
        <f t="shared" si="27"/>
        <v>0.7</v>
      </c>
      <c r="BJ160" s="192"/>
      <c r="BK160" s="192"/>
      <c r="BL160" s="192">
        <v>109</v>
      </c>
      <c r="BN160" s="33">
        <v>15.2</v>
      </c>
      <c r="BO160" s="33">
        <v>4.4000000000000004</v>
      </c>
      <c r="BP160" s="33">
        <v>41</v>
      </c>
      <c r="BQ160" s="33">
        <v>5</v>
      </c>
      <c r="BR160" s="33">
        <v>51.9</v>
      </c>
      <c r="BS160" s="33">
        <v>20.8</v>
      </c>
      <c r="BT160" s="33">
        <v>96</v>
      </c>
      <c r="BU160" s="192">
        <v>0.7</v>
      </c>
      <c r="BV160" s="192"/>
      <c r="BW160" s="192" t="s">
        <v>2744</v>
      </c>
      <c r="BX160" s="192"/>
      <c r="BY160" s="192"/>
      <c r="BZ160" s="192"/>
      <c r="CA160" s="192"/>
      <c r="CB160" s="188" t="str">
        <f t="shared" si="23"/>
        <v>Y</v>
      </c>
      <c r="CC160" s="188" t="str">
        <f t="shared" si="26"/>
        <v>Y</v>
      </c>
      <c r="CD160" s="261"/>
      <c r="CE160" s="260"/>
      <c r="CI160" s="33" t="s">
        <v>3242</v>
      </c>
      <c r="CJ160" s="33" t="s">
        <v>3256</v>
      </c>
    </row>
    <row r="161" spans="5:88" x14ac:dyDescent="0.3">
      <c r="E161" s="33" t="s">
        <v>2753</v>
      </c>
      <c r="G161" s="33">
        <v>1988</v>
      </c>
      <c r="H161" s="184" t="s">
        <v>3237</v>
      </c>
      <c r="I161" s="184"/>
      <c r="J161" s="184"/>
      <c r="K161" s="33" t="s">
        <v>80</v>
      </c>
      <c r="L161" s="33" t="s">
        <v>89</v>
      </c>
      <c r="M161" s="33" t="s">
        <v>91</v>
      </c>
      <c r="N161" s="33" t="s">
        <v>102</v>
      </c>
      <c r="O161" s="33" t="s">
        <v>103</v>
      </c>
      <c r="P161" s="33" t="s">
        <v>104</v>
      </c>
      <c r="Q161" s="209" t="s">
        <v>105</v>
      </c>
      <c r="R161" s="209" t="s">
        <v>105</v>
      </c>
      <c r="S161" s="33" t="str">
        <f t="shared" si="21"/>
        <v>Pi.pr</v>
      </c>
      <c r="T161" s="184" t="s">
        <v>3231</v>
      </c>
      <c r="U161" s="184" t="s">
        <v>31</v>
      </c>
      <c r="V161" s="33" t="s">
        <v>31</v>
      </c>
      <c r="W161" s="33" t="s">
        <v>31</v>
      </c>
      <c r="X161" s="33" t="s">
        <v>3239</v>
      </c>
      <c r="Y161" s="33" t="s">
        <v>2102</v>
      </c>
      <c r="Z161" s="184"/>
      <c r="AA161" s="184"/>
      <c r="AB161" s="184" t="s">
        <v>2742</v>
      </c>
      <c r="AC161" s="33" t="s">
        <v>239</v>
      </c>
      <c r="AD161" s="33">
        <v>96</v>
      </c>
      <c r="AE161" s="33" t="s">
        <v>240</v>
      </c>
      <c r="AF161" s="33" t="s">
        <v>2743</v>
      </c>
      <c r="AG161" s="184"/>
      <c r="AH161" s="184" t="s">
        <v>2754</v>
      </c>
      <c r="AI161" s="184" t="s">
        <v>3008</v>
      </c>
      <c r="AJ161" s="33" t="s">
        <v>509</v>
      </c>
      <c r="AK161" s="32" t="s">
        <v>2983</v>
      </c>
      <c r="AL161" s="32"/>
      <c r="AN161" s="32">
        <v>1630</v>
      </c>
      <c r="AO161" s="32">
        <v>1630</v>
      </c>
      <c r="AP161" s="184" t="s">
        <v>508</v>
      </c>
      <c r="AQ161" s="33" t="s">
        <v>477</v>
      </c>
      <c r="AS161" s="33">
        <f t="shared" si="25"/>
        <v>2</v>
      </c>
      <c r="AU161" s="33" t="s">
        <v>295</v>
      </c>
      <c r="AV161" s="33" t="s">
        <v>295</v>
      </c>
      <c r="AX161" s="184"/>
      <c r="AY161" s="184"/>
      <c r="AZ161" s="184" t="s">
        <v>2312</v>
      </c>
      <c r="BA161" s="184" t="s">
        <v>3257</v>
      </c>
      <c r="BB161" s="184"/>
      <c r="BC161" s="32">
        <v>25</v>
      </c>
      <c r="BD161" s="184" t="s">
        <v>3258</v>
      </c>
      <c r="BE161" s="32">
        <v>109</v>
      </c>
      <c r="BF161" s="32"/>
      <c r="BG161" s="33">
        <v>7.95</v>
      </c>
      <c r="BH161" s="33">
        <v>109</v>
      </c>
      <c r="BI161" s="33">
        <f t="shared" si="27"/>
        <v>1.6</v>
      </c>
      <c r="BJ161" s="32">
        <v>321</v>
      </c>
      <c r="BK161" s="184" t="s">
        <v>3259</v>
      </c>
      <c r="BL161" s="32">
        <v>109</v>
      </c>
      <c r="BM161" s="32"/>
      <c r="BN161" s="32"/>
      <c r="BO161" s="32"/>
      <c r="BP161" s="32"/>
      <c r="BQ161" s="32"/>
      <c r="BR161" s="32"/>
      <c r="BS161" s="32"/>
      <c r="BT161" s="32">
        <v>96</v>
      </c>
      <c r="BU161" s="32">
        <v>1.6</v>
      </c>
      <c r="BV161" s="32" t="s">
        <v>2750</v>
      </c>
      <c r="BW161" s="32"/>
      <c r="BX161" s="184" t="s">
        <v>3260</v>
      </c>
      <c r="BY161" s="184"/>
      <c r="BZ161" s="184"/>
      <c r="CA161" s="32"/>
      <c r="CB161" s="188" t="str">
        <f t="shared" si="23"/>
        <v>Y</v>
      </c>
      <c r="CC161" s="188" t="str">
        <f t="shared" si="26"/>
        <v>Y</v>
      </c>
      <c r="CD161" s="184" t="s">
        <v>2764</v>
      </c>
      <c r="CE161" s="250"/>
      <c r="CH161" s="33" t="s">
        <v>2970</v>
      </c>
      <c r="CI161" s="33" t="s">
        <v>3261</v>
      </c>
    </row>
    <row r="162" spans="5:88" x14ac:dyDescent="0.3">
      <c r="E162" s="192" t="s">
        <v>2753</v>
      </c>
      <c r="F162" s="192"/>
      <c r="G162" s="33">
        <v>1988</v>
      </c>
      <c r="H162" s="84" t="s">
        <v>3237</v>
      </c>
      <c r="I162" s="84"/>
      <c r="J162" s="84"/>
      <c r="K162" s="33" t="s">
        <v>80</v>
      </c>
      <c r="L162" s="33" t="s">
        <v>89</v>
      </c>
      <c r="M162" s="33" t="s">
        <v>91</v>
      </c>
      <c r="N162" s="33" t="s">
        <v>102</v>
      </c>
      <c r="O162" s="33" t="s">
        <v>103</v>
      </c>
      <c r="P162" s="33" t="s">
        <v>104</v>
      </c>
      <c r="Q162" s="257" t="s">
        <v>105</v>
      </c>
      <c r="R162" s="257" t="s">
        <v>105</v>
      </c>
      <c r="S162" s="33" t="str">
        <f t="shared" si="21"/>
        <v>Pi.pr</v>
      </c>
      <c r="T162" s="84" t="s">
        <v>3231</v>
      </c>
      <c r="U162" s="184" t="s">
        <v>31</v>
      </c>
      <c r="V162" s="33" t="s">
        <v>31</v>
      </c>
      <c r="W162" s="33" t="s">
        <v>31</v>
      </c>
      <c r="X162" s="192" t="s">
        <v>3239</v>
      </c>
      <c r="Y162" s="33" t="s">
        <v>2102</v>
      </c>
      <c r="Z162" s="84"/>
      <c r="AA162" s="84"/>
      <c r="AB162" s="84" t="s">
        <v>2742</v>
      </c>
      <c r="AC162" s="33" t="s">
        <v>239</v>
      </c>
      <c r="AD162" s="33">
        <v>96</v>
      </c>
      <c r="AE162" s="33" t="s">
        <v>240</v>
      </c>
      <c r="AF162" s="33" t="s">
        <v>2743</v>
      </c>
      <c r="AG162" s="84"/>
      <c r="AH162" s="84" t="s">
        <v>2754</v>
      </c>
      <c r="AI162" s="84" t="s">
        <v>3008</v>
      </c>
      <c r="AJ162" s="33" t="s">
        <v>509</v>
      </c>
      <c r="AK162" s="253" t="s">
        <v>2983</v>
      </c>
      <c r="AL162" s="253"/>
      <c r="AM162" s="192"/>
      <c r="AN162" s="253">
        <v>1720</v>
      </c>
      <c r="AO162" s="253">
        <v>1720</v>
      </c>
      <c r="AP162" s="84" t="s">
        <v>508</v>
      </c>
      <c r="AQ162" s="33" t="s">
        <v>477</v>
      </c>
      <c r="AS162" s="33">
        <f t="shared" si="25"/>
        <v>2</v>
      </c>
      <c r="AU162" s="33" t="s">
        <v>295</v>
      </c>
      <c r="AV162" s="33" t="s">
        <v>295</v>
      </c>
      <c r="AX162" s="84"/>
      <c r="AY162" s="84"/>
      <c r="AZ162" s="84" t="s">
        <v>2312</v>
      </c>
      <c r="BA162" s="84" t="s">
        <v>3257</v>
      </c>
      <c r="BB162" s="84"/>
      <c r="BC162" s="253">
        <v>25</v>
      </c>
      <c r="BD162" s="84" t="s">
        <v>3258</v>
      </c>
      <c r="BE162" s="253">
        <v>109</v>
      </c>
      <c r="BF162" s="253"/>
      <c r="BG162" s="33">
        <v>7.95</v>
      </c>
      <c r="BH162" s="33">
        <v>109</v>
      </c>
      <c r="BI162" s="33">
        <f t="shared" si="27"/>
        <v>1.6</v>
      </c>
      <c r="BJ162" s="253">
        <v>321</v>
      </c>
      <c r="BK162" s="84" t="s">
        <v>3259</v>
      </c>
      <c r="BL162" s="253">
        <v>109</v>
      </c>
      <c r="BM162" s="32"/>
      <c r="BN162" s="32"/>
      <c r="BO162" s="32"/>
      <c r="BP162" s="32"/>
      <c r="BQ162" s="32"/>
      <c r="BR162" s="32"/>
      <c r="BS162" s="32"/>
      <c r="BT162" s="32">
        <v>96</v>
      </c>
      <c r="BU162" s="253">
        <v>1.6</v>
      </c>
      <c r="BV162" s="253" t="s">
        <v>2750</v>
      </c>
      <c r="BW162" s="253"/>
      <c r="BX162" s="84" t="s">
        <v>3260</v>
      </c>
      <c r="BY162" s="84"/>
      <c r="BZ162" s="84"/>
      <c r="CA162" s="253"/>
      <c r="CB162" s="188" t="str">
        <f t="shared" si="23"/>
        <v>Y</v>
      </c>
      <c r="CC162" s="188" t="str">
        <f t="shared" si="26"/>
        <v>Y</v>
      </c>
      <c r="CD162" s="84" t="s">
        <v>2764</v>
      </c>
      <c r="CE162" s="84"/>
      <c r="CH162" s="33" t="s">
        <v>2970</v>
      </c>
      <c r="CI162" s="33" t="s">
        <v>3254</v>
      </c>
    </row>
    <row r="163" spans="5:88" x14ac:dyDescent="0.3">
      <c r="E163" s="192" t="s">
        <v>2753</v>
      </c>
      <c r="F163" s="192"/>
      <c r="G163" s="33">
        <v>1988</v>
      </c>
      <c r="H163" s="84" t="s">
        <v>3237</v>
      </c>
      <c r="I163" s="84"/>
      <c r="J163" s="84"/>
      <c r="K163" s="33" t="s">
        <v>80</v>
      </c>
      <c r="L163" s="33" t="s">
        <v>89</v>
      </c>
      <c r="M163" s="33" t="s">
        <v>91</v>
      </c>
      <c r="N163" s="33" t="s">
        <v>102</v>
      </c>
      <c r="O163" s="33" t="s">
        <v>103</v>
      </c>
      <c r="P163" s="33" t="s">
        <v>104</v>
      </c>
      <c r="Q163" s="257" t="s">
        <v>105</v>
      </c>
      <c r="R163" s="257" t="s">
        <v>105</v>
      </c>
      <c r="S163" s="33" t="str">
        <f t="shared" si="21"/>
        <v>Pi.pr</v>
      </c>
      <c r="T163" s="84" t="s">
        <v>3231</v>
      </c>
      <c r="U163" s="184" t="s">
        <v>31</v>
      </c>
      <c r="V163" s="33" t="s">
        <v>31</v>
      </c>
      <c r="W163" s="33" t="s">
        <v>31</v>
      </c>
      <c r="X163" s="192" t="s">
        <v>3239</v>
      </c>
      <c r="Y163" s="33" t="s">
        <v>2102</v>
      </c>
      <c r="Z163" s="84"/>
      <c r="AA163" s="84"/>
      <c r="AB163" s="84" t="s">
        <v>2742</v>
      </c>
      <c r="AC163" s="33" t="s">
        <v>239</v>
      </c>
      <c r="AD163" s="192">
        <v>96</v>
      </c>
      <c r="AE163" s="33" t="s">
        <v>240</v>
      </c>
      <c r="AF163" s="33" t="s">
        <v>2743</v>
      </c>
      <c r="AG163" s="84"/>
      <c r="AH163" s="84" t="s">
        <v>2754</v>
      </c>
      <c r="AI163" s="84" t="s">
        <v>3008</v>
      </c>
      <c r="AJ163" s="33" t="s">
        <v>509</v>
      </c>
      <c r="AK163" s="253" t="s">
        <v>2755</v>
      </c>
      <c r="AL163" s="253"/>
      <c r="AM163" s="253">
        <v>4290</v>
      </c>
      <c r="AN163" s="256">
        <v>4290</v>
      </c>
      <c r="AO163" s="256">
        <v>4290</v>
      </c>
      <c r="AP163" s="84" t="s">
        <v>508</v>
      </c>
      <c r="AQ163" s="33" t="s">
        <v>477</v>
      </c>
      <c r="AS163" s="33">
        <f t="shared" si="25"/>
        <v>2</v>
      </c>
      <c r="AU163" s="33" t="s">
        <v>295</v>
      </c>
      <c r="AV163" s="33" t="s">
        <v>295</v>
      </c>
      <c r="AX163" s="84"/>
      <c r="AY163" s="84"/>
      <c r="AZ163" s="84" t="s">
        <v>2312</v>
      </c>
      <c r="BA163" s="84" t="s">
        <v>3257</v>
      </c>
      <c r="BB163" s="84"/>
      <c r="BC163" s="253">
        <v>25</v>
      </c>
      <c r="BD163" s="84" t="s">
        <v>3258</v>
      </c>
      <c r="BE163" s="253">
        <v>109</v>
      </c>
      <c r="BF163" s="253"/>
      <c r="BG163" s="33">
        <v>7.95</v>
      </c>
      <c r="BH163" s="33">
        <v>109</v>
      </c>
      <c r="BI163" s="33">
        <f t="shared" si="27"/>
        <v>1.6</v>
      </c>
      <c r="BJ163" s="253">
        <v>321</v>
      </c>
      <c r="BK163" s="84" t="s">
        <v>3259</v>
      </c>
      <c r="BL163" s="253">
        <v>109</v>
      </c>
      <c r="BM163" s="32"/>
      <c r="BN163" s="32"/>
      <c r="BO163" s="32"/>
      <c r="BP163" s="32"/>
      <c r="BQ163" s="32"/>
      <c r="BR163" s="32"/>
      <c r="BS163" s="32"/>
      <c r="BT163" s="32">
        <v>96</v>
      </c>
      <c r="BU163" s="253">
        <v>1.6</v>
      </c>
      <c r="BV163" s="253" t="s">
        <v>2750</v>
      </c>
      <c r="BW163" s="253"/>
      <c r="BX163" s="84" t="s">
        <v>3260</v>
      </c>
      <c r="BY163" s="84"/>
      <c r="BZ163" s="84"/>
      <c r="CA163" s="253"/>
      <c r="CB163" s="188" t="str">
        <f t="shared" si="23"/>
        <v>Y</v>
      </c>
      <c r="CC163" s="188" t="str">
        <f t="shared" si="26"/>
        <v>Y</v>
      </c>
      <c r="CD163" s="84" t="s">
        <v>2764</v>
      </c>
      <c r="CE163" s="84"/>
      <c r="CH163" s="33" t="s">
        <v>2970</v>
      </c>
      <c r="CI163" s="33" t="s">
        <v>3254</v>
      </c>
      <c r="CJ163" s="33" t="s">
        <v>3262</v>
      </c>
    </row>
    <row r="164" spans="5:88" x14ac:dyDescent="0.3">
      <c r="E164" s="33" t="s">
        <v>2753</v>
      </c>
      <c r="G164" s="33">
        <v>1989</v>
      </c>
      <c r="H164" s="184" t="s">
        <v>3263</v>
      </c>
      <c r="I164" s="184"/>
      <c r="J164" s="184"/>
      <c r="K164" s="33" t="s">
        <v>80</v>
      </c>
      <c r="L164" s="33" t="s">
        <v>89</v>
      </c>
      <c r="M164" s="33" t="s">
        <v>91</v>
      </c>
      <c r="N164" s="33" t="s">
        <v>102</v>
      </c>
      <c r="O164" s="33" t="s">
        <v>103</v>
      </c>
      <c r="P164" s="33" t="s">
        <v>104</v>
      </c>
      <c r="Q164" s="209" t="s">
        <v>105</v>
      </c>
      <c r="R164" s="209" t="s">
        <v>105</v>
      </c>
      <c r="S164" s="33" t="str">
        <f t="shared" si="21"/>
        <v>Pi.pr</v>
      </c>
      <c r="T164" s="184" t="s">
        <v>3231</v>
      </c>
      <c r="U164" s="184" t="s">
        <v>31</v>
      </c>
      <c r="V164" s="33" t="s">
        <v>31</v>
      </c>
      <c r="W164" s="33" t="s">
        <v>31</v>
      </c>
      <c r="X164" s="184" t="s">
        <v>3264</v>
      </c>
      <c r="Y164" s="33" t="s">
        <v>284</v>
      </c>
      <c r="Z164" s="184"/>
      <c r="AA164" s="184"/>
      <c r="AB164" s="184" t="s">
        <v>2742</v>
      </c>
      <c r="AC164" s="33" t="s">
        <v>239</v>
      </c>
      <c r="AD164" s="33">
        <v>96</v>
      </c>
      <c r="AE164" s="33" t="s">
        <v>240</v>
      </c>
      <c r="AF164" s="184" t="s">
        <v>2743</v>
      </c>
      <c r="AG164" s="184"/>
      <c r="AH164" s="184" t="s">
        <v>2787</v>
      </c>
      <c r="AI164" s="184" t="s">
        <v>3008</v>
      </c>
      <c r="AJ164" s="33" t="s">
        <v>509</v>
      </c>
      <c r="AK164" s="32" t="s">
        <v>2755</v>
      </c>
      <c r="AL164" s="32"/>
      <c r="AM164" s="189" t="s">
        <v>3265</v>
      </c>
      <c r="AN164" s="189">
        <v>253</v>
      </c>
      <c r="AO164" s="189">
        <v>253</v>
      </c>
      <c r="AP164" s="184" t="s">
        <v>508</v>
      </c>
      <c r="AQ164" s="33" t="s">
        <v>477</v>
      </c>
      <c r="AS164" s="33">
        <f t="shared" si="25"/>
        <v>2</v>
      </c>
      <c r="AU164" s="33" t="s">
        <v>295</v>
      </c>
      <c r="AV164" s="33" t="s">
        <v>295</v>
      </c>
      <c r="AX164" s="184"/>
      <c r="AY164" s="184"/>
      <c r="AZ164" s="184" t="s">
        <v>2789</v>
      </c>
      <c r="BA164" s="184" t="s">
        <v>3266</v>
      </c>
      <c r="BB164" s="184"/>
      <c r="BC164" s="207" t="s">
        <v>644</v>
      </c>
      <c r="BD164" s="32" t="s">
        <v>3267</v>
      </c>
      <c r="BE164" s="184" t="s">
        <v>3268</v>
      </c>
      <c r="BF164" s="32"/>
      <c r="BG164" s="33">
        <v>7.8</v>
      </c>
      <c r="BH164" s="33">
        <v>46.5</v>
      </c>
      <c r="BI164" s="33">
        <f t="shared" si="27"/>
        <v>1.1000000000000001</v>
      </c>
      <c r="BJ164" s="32" t="s">
        <v>644</v>
      </c>
      <c r="BK164" s="184" t="s">
        <v>3269</v>
      </c>
      <c r="BL164" s="206">
        <v>46.432747064975601</v>
      </c>
      <c r="BM164" s="184"/>
      <c r="BN164" s="184"/>
      <c r="BO164" s="184"/>
      <c r="BP164" s="184"/>
      <c r="BQ164" s="184"/>
      <c r="BR164" s="184"/>
      <c r="BS164" s="184"/>
      <c r="BT164" s="184" t="s">
        <v>3270</v>
      </c>
      <c r="BU164" s="32">
        <v>1.1000000000000001</v>
      </c>
      <c r="BV164" s="32" t="s">
        <v>2750</v>
      </c>
      <c r="BW164" s="32"/>
      <c r="BX164" s="184" t="s">
        <v>3271</v>
      </c>
      <c r="BY164" s="184"/>
      <c r="BZ164" s="184"/>
      <c r="CA164" s="32"/>
      <c r="CB164" s="188" t="str">
        <f t="shared" ref="CB164:CB182" si="28">IF(G164&lt;1980,"N",IF(AJ164="N","N",IF(BC164&lt;1,"N",IF(AF164="Chronic","N",IF(AQ164="Other","N",IF(BG164&lt;5.4,"N",IF(BG164&gt;8.5,"N",IF(BU164&gt;23,"N",IF(BL164&lt;8,"N",IF(BY164="JG est","N","Y"))))))))))</f>
        <v>Y</v>
      </c>
      <c r="CC164" s="188" t="str">
        <f t="shared" si="26"/>
        <v>Y</v>
      </c>
      <c r="CD164" s="84" t="s">
        <v>2764</v>
      </c>
      <c r="CE164" s="84"/>
      <c r="CH164" s="33" t="s">
        <v>2748</v>
      </c>
      <c r="CI164" s="33" t="s">
        <v>3272</v>
      </c>
    </row>
    <row r="165" spans="5:88" x14ac:dyDescent="0.3">
      <c r="E165" s="33" t="s">
        <v>2753</v>
      </c>
      <c r="G165" s="33">
        <v>1989</v>
      </c>
      <c r="H165" s="184" t="s">
        <v>3263</v>
      </c>
      <c r="I165" s="184"/>
      <c r="J165" s="184"/>
      <c r="K165" s="33" t="s">
        <v>80</v>
      </c>
      <c r="L165" s="33" t="s">
        <v>89</v>
      </c>
      <c r="M165" s="33" t="s">
        <v>91</v>
      </c>
      <c r="N165" s="33" t="s">
        <v>102</v>
      </c>
      <c r="O165" s="33" t="s">
        <v>103</v>
      </c>
      <c r="P165" s="33" t="s">
        <v>104</v>
      </c>
      <c r="Q165" s="209" t="s">
        <v>105</v>
      </c>
      <c r="R165" s="209" t="s">
        <v>105</v>
      </c>
      <c r="S165" s="33" t="str">
        <f t="shared" si="21"/>
        <v>Pi.pr</v>
      </c>
      <c r="T165" s="184" t="s">
        <v>3231</v>
      </c>
      <c r="U165" s="184" t="s">
        <v>31</v>
      </c>
      <c r="V165" s="33" t="s">
        <v>31</v>
      </c>
      <c r="W165" s="33" t="s">
        <v>31</v>
      </c>
      <c r="X165" s="184" t="s">
        <v>3264</v>
      </c>
      <c r="Y165" s="33" t="s">
        <v>284</v>
      </c>
      <c r="Z165" s="184"/>
      <c r="AA165" s="184"/>
      <c r="AB165" s="184" t="s">
        <v>2742</v>
      </c>
      <c r="AC165" s="33" t="s">
        <v>239</v>
      </c>
      <c r="AD165" s="33">
        <v>96</v>
      </c>
      <c r="AE165" s="33" t="s">
        <v>240</v>
      </c>
      <c r="AF165" s="184" t="s">
        <v>2743</v>
      </c>
      <c r="AG165" s="184"/>
      <c r="AH165" s="184" t="s">
        <v>2787</v>
      </c>
      <c r="AI165" s="184" t="s">
        <v>3008</v>
      </c>
      <c r="AJ165" s="33" t="s">
        <v>509</v>
      </c>
      <c r="AK165" s="32" t="s">
        <v>2755</v>
      </c>
      <c r="AL165" s="32"/>
      <c r="AM165" s="189" t="s">
        <v>3273</v>
      </c>
      <c r="AN165" s="189">
        <v>313</v>
      </c>
      <c r="AO165" s="189">
        <v>313</v>
      </c>
      <c r="AP165" s="184" t="s">
        <v>508</v>
      </c>
      <c r="AQ165" s="33" t="s">
        <v>477</v>
      </c>
      <c r="AS165" s="33">
        <f t="shared" si="25"/>
        <v>2</v>
      </c>
      <c r="AU165" s="33" t="s">
        <v>295</v>
      </c>
      <c r="AV165" s="33" t="s">
        <v>295</v>
      </c>
      <c r="AX165" s="184"/>
      <c r="AY165" s="184"/>
      <c r="AZ165" s="184" t="s">
        <v>2984</v>
      </c>
      <c r="BA165" s="184" t="s">
        <v>3266</v>
      </c>
      <c r="BB165" s="184"/>
      <c r="BC165" s="207" t="s">
        <v>644</v>
      </c>
      <c r="BD165" s="184" t="s">
        <v>3267</v>
      </c>
      <c r="BE165" s="184" t="s">
        <v>3268</v>
      </c>
      <c r="BF165" s="32"/>
      <c r="BG165" s="33">
        <v>7.8</v>
      </c>
      <c r="BH165" s="33">
        <v>46.5</v>
      </c>
      <c r="BI165" s="33">
        <f t="shared" si="27"/>
        <v>1.1000000000000001</v>
      </c>
      <c r="BJ165" s="32" t="s">
        <v>644</v>
      </c>
      <c r="BK165" s="184" t="s">
        <v>644</v>
      </c>
      <c r="BL165" s="206">
        <v>46.43</v>
      </c>
      <c r="BM165" s="184"/>
      <c r="BN165" s="184"/>
      <c r="BO165" s="184"/>
      <c r="BP165" s="184"/>
      <c r="BQ165" s="184"/>
      <c r="BR165" s="184"/>
      <c r="BS165" s="184"/>
      <c r="BT165" s="184" t="s">
        <v>3270</v>
      </c>
      <c r="BU165" s="32">
        <v>1.1000000000000001</v>
      </c>
      <c r="BV165" s="32" t="s">
        <v>2750</v>
      </c>
      <c r="BW165" s="32"/>
      <c r="BX165" s="184" t="s">
        <v>3271</v>
      </c>
      <c r="BY165" s="184"/>
      <c r="BZ165" s="184"/>
      <c r="CA165" s="32"/>
      <c r="CB165" s="188" t="str">
        <f t="shared" si="28"/>
        <v>Y</v>
      </c>
      <c r="CC165" s="188" t="str">
        <f t="shared" si="26"/>
        <v>Y</v>
      </c>
      <c r="CD165" s="184" t="s">
        <v>2764</v>
      </c>
      <c r="CE165" s="250"/>
      <c r="CH165" s="33" t="s">
        <v>2748</v>
      </c>
      <c r="CI165" s="33" t="s">
        <v>3274</v>
      </c>
    </row>
    <row r="166" spans="5:88" x14ac:dyDescent="0.3">
      <c r="E166" s="33" t="s">
        <v>2734</v>
      </c>
      <c r="F166" s="33" t="s">
        <v>3275</v>
      </c>
      <c r="G166" s="33">
        <v>1993</v>
      </c>
      <c r="H166" s="33" t="s">
        <v>3276</v>
      </c>
      <c r="I166" s="33" t="s">
        <v>3277</v>
      </c>
      <c r="K166" s="33" t="s">
        <v>80</v>
      </c>
      <c r="L166" s="33" t="s">
        <v>89</v>
      </c>
      <c r="M166" s="33" t="s">
        <v>91</v>
      </c>
      <c r="N166" s="33" t="s">
        <v>102</v>
      </c>
      <c r="O166" s="33" t="s">
        <v>103</v>
      </c>
      <c r="P166" s="33" t="s">
        <v>104</v>
      </c>
      <c r="Q166" s="33" t="s">
        <v>105</v>
      </c>
      <c r="R166" s="33" t="s">
        <v>105</v>
      </c>
      <c r="S166" s="33" t="str">
        <f t="shared" si="21"/>
        <v>Pi.pr</v>
      </c>
      <c r="T166" s="33" t="s">
        <v>3231</v>
      </c>
      <c r="U166" s="33" t="s">
        <v>31</v>
      </c>
      <c r="V166" s="33" t="s">
        <v>31</v>
      </c>
      <c r="W166" s="33" t="s">
        <v>31</v>
      </c>
      <c r="X166" s="33" t="s">
        <v>3232</v>
      </c>
      <c r="Y166" s="33" t="s">
        <v>284</v>
      </c>
      <c r="AB166" s="33" t="s">
        <v>2742</v>
      </c>
      <c r="AC166" s="33" t="s">
        <v>239</v>
      </c>
      <c r="AD166" s="33">
        <v>96</v>
      </c>
      <c r="AE166" s="33" t="s">
        <v>240</v>
      </c>
      <c r="AF166" s="33" t="s">
        <v>2743</v>
      </c>
      <c r="AH166" s="33" t="s">
        <v>2787</v>
      </c>
      <c r="AI166" s="33" t="s">
        <v>3278</v>
      </c>
      <c r="AJ166" s="33" t="s">
        <v>509</v>
      </c>
      <c r="AK166" s="33" t="s">
        <v>631</v>
      </c>
      <c r="AM166" s="33">
        <v>780</v>
      </c>
      <c r="AN166" s="33">
        <v>762.84</v>
      </c>
      <c r="AO166" s="189">
        <v>780</v>
      </c>
      <c r="AP166" s="33" t="s">
        <v>477</v>
      </c>
      <c r="AQ166" s="33" t="s">
        <v>477</v>
      </c>
      <c r="AS166" s="33">
        <f t="shared" si="25"/>
        <v>2</v>
      </c>
      <c r="AU166" s="33" t="s">
        <v>295</v>
      </c>
      <c r="AV166" s="33" t="s">
        <v>295</v>
      </c>
      <c r="AZ166" s="33" t="s">
        <v>2312</v>
      </c>
      <c r="BA166" s="33" t="s">
        <v>3279</v>
      </c>
      <c r="BB166" s="33" t="s">
        <v>2791</v>
      </c>
      <c r="BC166" s="33">
        <v>17.5</v>
      </c>
      <c r="BD166" s="33">
        <v>6.31</v>
      </c>
      <c r="BE166" s="33">
        <v>290</v>
      </c>
      <c r="BG166" s="33">
        <v>6.31</v>
      </c>
      <c r="BH166" s="33">
        <v>290</v>
      </c>
      <c r="BI166" s="33">
        <f t="shared" si="27"/>
        <v>2.65</v>
      </c>
      <c r="BL166" s="33">
        <v>290</v>
      </c>
      <c r="BN166" s="33">
        <v>47.7</v>
      </c>
      <c r="BO166" s="33">
        <v>41.5</v>
      </c>
      <c r="BP166" s="33">
        <v>90</v>
      </c>
      <c r="BQ166" s="33">
        <v>7.2</v>
      </c>
      <c r="BR166" s="33">
        <v>281</v>
      </c>
      <c r="BS166" s="33">
        <v>6.6</v>
      </c>
      <c r="BT166" s="33">
        <v>235</v>
      </c>
      <c r="BU166" s="33">
        <v>2.65</v>
      </c>
      <c r="BW166" s="33" t="s">
        <v>2744</v>
      </c>
      <c r="CB166" s="188" t="str">
        <f t="shared" si="28"/>
        <v>Y</v>
      </c>
      <c r="CC166" s="188" t="str">
        <f t="shared" si="26"/>
        <v>Y</v>
      </c>
      <c r="CD166" s="187"/>
      <c r="CE166" s="249"/>
      <c r="CH166" s="33" t="s">
        <v>2748</v>
      </c>
      <c r="CI166" s="33" t="s">
        <v>3280</v>
      </c>
      <c r="CJ166" s="33" t="s">
        <v>2750</v>
      </c>
    </row>
    <row r="167" spans="5:88" x14ac:dyDescent="0.3">
      <c r="E167" s="192" t="s">
        <v>2734</v>
      </c>
      <c r="F167" s="33" t="s">
        <v>3281</v>
      </c>
      <c r="G167" s="33">
        <v>1993</v>
      </c>
      <c r="H167" s="192" t="s">
        <v>3276</v>
      </c>
      <c r="I167" s="192" t="s">
        <v>3277</v>
      </c>
      <c r="J167" s="192"/>
      <c r="K167" s="33" t="s">
        <v>80</v>
      </c>
      <c r="L167" s="33" t="s">
        <v>89</v>
      </c>
      <c r="M167" s="33" t="s">
        <v>91</v>
      </c>
      <c r="N167" s="33" t="s">
        <v>102</v>
      </c>
      <c r="O167" s="33" t="s">
        <v>103</v>
      </c>
      <c r="P167" s="33" t="s">
        <v>104</v>
      </c>
      <c r="Q167" s="192" t="s">
        <v>105</v>
      </c>
      <c r="R167" s="192" t="s">
        <v>105</v>
      </c>
      <c r="S167" s="33" t="str">
        <f t="shared" si="21"/>
        <v>Pi.pr</v>
      </c>
      <c r="T167" s="192" t="s">
        <v>3231</v>
      </c>
      <c r="U167" s="33" t="s">
        <v>31</v>
      </c>
      <c r="V167" s="33" t="s">
        <v>31</v>
      </c>
      <c r="W167" s="33" t="s">
        <v>31</v>
      </c>
      <c r="X167" s="192" t="s">
        <v>3232</v>
      </c>
      <c r="Y167" s="33" t="s">
        <v>284</v>
      </c>
      <c r="Z167" s="192"/>
      <c r="AA167" s="192"/>
      <c r="AB167" s="192" t="s">
        <v>2742</v>
      </c>
      <c r="AC167" s="33" t="s">
        <v>239</v>
      </c>
      <c r="AD167" s="192">
        <v>96</v>
      </c>
      <c r="AE167" s="33" t="s">
        <v>240</v>
      </c>
      <c r="AF167" s="33" t="s">
        <v>2743</v>
      </c>
      <c r="AG167" s="192"/>
      <c r="AH167" s="192" t="s">
        <v>2787</v>
      </c>
      <c r="AI167" s="192" t="s">
        <v>3278</v>
      </c>
      <c r="AJ167" s="33" t="s">
        <v>509</v>
      </c>
      <c r="AK167" s="192" t="s">
        <v>631</v>
      </c>
      <c r="AL167" s="192"/>
      <c r="AM167" s="192">
        <v>500</v>
      </c>
      <c r="AN167" s="33">
        <v>489</v>
      </c>
      <c r="AO167" s="189">
        <v>500</v>
      </c>
      <c r="AP167" s="192" t="s">
        <v>477</v>
      </c>
      <c r="AQ167" s="33" t="s">
        <v>477</v>
      </c>
      <c r="AS167" s="33">
        <f t="shared" si="25"/>
        <v>2</v>
      </c>
      <c r="AU167" s="33" t="s">
        <v>295</v>
      </c>
      <c r="AV167" s="33" t="s">
        <v>295</v>
      </c>
      <c r="AX167" s="192"/>
      <c r="AY167" s="192"/>
      <c r="AZ167" s="192" t="s">
        <v>2312</v>
      </c>
      <c r="BA167" s="192" t="s">
        <v>3279</v>
      </c>
      <c r="BB167" s="192" t="s">
        <v>2791</v>
      </c>
      <c r="BC167" s="192">
        <v>17.5</v>
      </c>
      <c r="BD167" s="192">
        <v>7.9450000000000003</v>
      </c>
      <c r="BE167" s="192">
        <v>290</v>
      </c>
      <c r="BF167" s="192"/>
      <c r="BG167" s="33">
        <v>7.9450000000000003</v>
      </c>
      <c r="BH167" s="33">
        <v>290</v>
      </c>
      <c r="BI167" s="33">
        <f t="shared" si="27"/>
        <v>2.65</v>
      </c>
      <c r="BJ167" s="192"/>
      <c r="BK167" s="192"/>
      <c r="BL167" s="192">
        <v>290</v>
      </c>
      <c r="BN167" s="33">
        <v>47.7</v>
      </c>
      <c r="BO167" s="33">
        <v>41.5</v>
      </c>
      <c r="BP167" s="33">
        <v>90</v>
      </c>
      <c r="BQ167" s="33">
        <v>7.2</v>
      </c>
      <c r="BR167" s="33">
        <v>281</v>
      </c>
      <c r="BS167" s="33">
        <v>6.6</v>
      </c>
      <c r="BT167" s="33">
        <v>235</v>
      </c>
      <c r="BU167" s="192">
        <v>2.65</v>
      </c>
      <c r="BV167" s="192"/>
      <c r="BW167" s="192" t="s">
        <v>2744</v>
      </c>
      <c r="BX167" s="192"/>
      <c r="BY167" s="192"/>
      <c r="BZ167" s="192"/>
      <c r="CA167" s="192"/>
      <c r="CB167" s="188" t="str">
        <f t="shared" si="28"/>
        <v>Y</v>
      </c>
      <c r="CC167" s="188" t="str">
        <f t="shared" si="26"/>
        <v>Y</v>
      </c>
      <c r="CD167" s="261"/>
      <c r="CE167" s="260"/>
      <c r="CH167" s="33" t="s">
        <v>2748</v>
      </c>
      <c r="CI167" s="33" t="s">
        <v>3280</v>
      </c>
      <c r="CJ167" s="33" t="s">
        <v>2750</v>
      </c>
    </row>
    <row r="168" spans="5:88" x14ac:dyDescent="0.3">
      <c r="E168" s="33" t="s">
        <v>2734</v>
      </c>
      <c r="F168" s="33" t="s">
        <v>3282</v>
      </c>
      <c r="G168" s="33">
        <v>1993</v>
      </c>
      <c r="H168" s="33" t="s">
        <v>3276</v>
      </c>
      <c r="I168" s="33" t="s">
        <v>3277</v>
      </c>
      <c r="K168" s="33" t="s">
        <v>80</v>
      </c>
      <c r="L168" s="33" t="s">
        <v>89</v>
      </c>
      <c r="M168" s="33" t="s">
        <v>91</v>
      </c>
      <c r="N168" s="33" t="s">
        <v>102</v>
      </c>
      <c r="O168" s="33" t="s">
        <v>103</v>
      </c>
      <c r="P168" s="33" t="s">
        <v>104</v>
      </c>
      <c r="Q168" s="33" t="s">
        <v>105</v>
      </c>
      <c r="R168" s="33" t="s">
        <v>105</v>
      </c>
      <c r="S168" s="33" t="str">
        <f t="shared" si="21"/>
        <v>Pi.pr</v>
      </c>
      <c r="T168" s="33" t="s">
        <v>3231</v>
      </c>
      <c r="U168" s="33" t="s">
        <v>31</v>
      </c>
      <c r="V168" s="33" t="s">
        <v>31</v>
      </c>
      <c r="W168" s="33" t="s">
        <v>31</v>
      </c>
      <c r="X168" s="33" t="s">
        <v>3232</v>
      </c>
      <c r="Y168" s="33" t="s">
        <v>284</v>
      </c>
      <c r="AB168" s="33" t="s">
        <v>2742</v>
      </c>
      <c r="AC168" s="33" t="s">
        <v>239</v>
      </c>
      <c r="AD168" s="33">
        <v>96</v>
      </c>
      <c r="AE168" s="33" t="s">
        <v>240</v>
      </c>
      <c r="AF168" s="33" t="s">
        <v>2743</v>
      </c>
      <c r="AH168" s="33" t="s">
        <v>2787</v>
      </c>
      <c r="AI168" s="33" t="s">
        <v>3278</v>
      </c>
      <c r="AJ168" s="33" t="s">
        <v>509</v>
      </c>
      <c r="AK168" s="33" t="s">
        <v>631</v>
      </c>
      <c r="AM168" s="33">
        <v>330</v>
      </c>
      <c r="AN168" s="33">
        <v>322.74</v>
      </c>
      <c r="AO168" s="189">
        <v>330</v>
      </c>
      <c r="AP168" s="33" t="s">
        <v>477</v>
      </c>
      <c r="AQ168" s="33" t="s">
        <v>477</v>
      </c>
      <c r="AS168" s="33">
        <f t="shared" si="25"/>
        <v>2</v>
      </c>
      <c r="AU168" s="33" t="s">
        <v>295</v>
      </c>
      <c r="AV168" s="33" t="s">
        <v>295</v>
      </c>
      <c r="AZ168" s="33" t="s">
        <v>2312</v>
      </c>
      <c r="BA168" s="33" t="s">
        <v>3279</v>
      </c>
      <c r="BB168" s="33" t="s">
        <v>2791</v>
      </c>
      <c r="BC168" s="33">
        <v>17.5</v>
      </c>
      <c r="BD168" s="33">
        <v>7</v>
      </c>
      <c r="BE168" s="33">
        <v>290</v>
      </c>
      <c r="BG168" s="33">
        <v>7</v>
      </c>
      <c r="BH168" s="33">
        <v>290</v>
      </c>
      <c r="BI168" s="33">
        <f t="shared" si="27"/>
        <v>2.65</v>
      </c>
      <c r="BL168" s="33">
        <v>290</v>
      </c>
      <c r="BN168" s="33">
        <v>47.7</v>
      </c>
      <c r="BO168" s="33">
        <v>41.5</v>
      </c>
      <c r="BP168" s="33">
        <v>90</v>
      </c>
      <c r="BQ168" s="33">
        <v>7.2</v>
      </c>
      <c r="BR168" s="33">
        <v>281</v>
      </c>
      <c r="BS168" s="33">
        <v>6.6</v>
      </c>
      <c r="BT168" s="33">
        <v>235</v>
      </c>
      <c r="BU168" s="33">
        <v>2.65</v>
      </c>
      <c r="BW168" s="33" t="s">
        <v>2744</v>
      </c>
      <c r="CB168" s="188" t="str">
        <f t="shared" si="28"/>
        <v>Y</v>
      </c>
      <c r="CC168" s="188" t="str">
        <f t="shared" si="26"/>
        <v>Y</v>
      </c>
      <c r="CD168" s="187"/>
      <c r="CE168" s="249"/>
      <c r="CH168" s="33" t="s">
        <v>2748</v>
      </c>
      <c r="CI168" s="33" t="s">
        <v>3280</v>
      </c>
      <c r="CJ168" s="33" t="s">
        <v>2750</v>
      </c>
    </row>
    <row r="169" spans="5:88" x14ac:dyDescent="0.3">
      <c r="E169" s="192" t="s">
        <v>2734</v>
      </c>
      <c r="F169" s="192" t="s">
        <v>3283</v>
      </c>
      <c r="G169" s="33">
        <v>2006</v>
      </c>
      <c r="H169" s="192" t="s">
        <v>3284</v>
      </c>
      <c r="I169" s="192" t="s">
        <v>3285</v>
      </c>
      <c r="J169" s="192"/>
      <c r="K169" s="33" t="s">
        <v>80</v>
      </c>
      <c r="L169" s="192" t="s">
        <v>89</v>
      </c>
      <c r="M169" s="192" t="s">
        <v>91</v>
      </c>
      <c r="N169" s="33" t="s">
        <v>102</v>
      </c>
      <c r="O169" s="33" t="s">
        <v>103</v>
      </c>
      <c r="P169" s="33" t="s">
        <v>104</v>
      </c>
      <c r="Q169" s="192" t="s">
        <v>105</v>
      </c>
      <c r="R169" s="192" t="s">
        <v>105</v>
      </c>
      <c r="S169" s="33" t="str">
        <f t="shared" si="21"/>
        <v>Pi.pr</v>
      </c>
      <c r="T169" s="192" t="s">
        <v>3231</v>
      </c>
      <c r="U169" s="192" t="s">
        <v>31</v>
      </c>
      <c r="V169" s="33" t="s">
        <v>31</v>
      </c>
      <c r="W169" s="33" t="s">
        <v>31</v>
      </c>
      <c r="X169" s="192" t="s">
        <v>3232</v>
      </c>
      <c r="Y169" s="33" t="s">
        <v>284</v>
      </c>
      <c r="Z169" s="192"/>
      <c r="AA169" s="192"/>
      <c r="AB169" s="192" t="s">
        <v>2742</v>
      </c>
      <c r="AC169" s="33" t="s">
        <v>239</v>
      </c>
      <c r="AD169" s="192">
        <v>96</v>
      </c>
      <c r="AE169" s="33" t="s">
        <v>240</v>
      </c>
      <c r="AF169" s="33" t="s">
        <v>2743</v>
      </c>
      <c r="AG169" s="192"/>
      <c r="AH169" s="192" t="s">
        <v>3286</v>
      </c>
      <c r="AI169" s="192" t="s">
        <v>2958</v>
      </c>
      <c r="AJ169" s="33" t="s">
        <v>509</v>
      </c>
      <c r="AK169" s="192" t="s">
        <v>3234</v>
      </c>
      <c r="AL169" s="192"/>
      <c r="AM169" s="192">
        <v>876.09199999999998</v>
      </c>
      <c r="AN169" s="192">
        <v>836.86400000000003</v>
      </c>
      <c r="AO169" s="192">
        <v>836.86400000000003</v>
      </c>
      <c r="AP169" s="192" t="s">
        <v>477</v>
      </c>
      <c r="AQ169" s="33" t="s">
        <v>477</v>
      </c>
      <c r="AS169" s="33">
        <f t="shared" si="25"/>
        <v>2</v>
      </c>
      <c r="AU169" s="33" t="s">
        <v>295</v>
      </c>
      <c r="AV169" s="33" t="s">
        <v>295</v>
      </c>
      <c r="AX169" s="192"/>
      <c r="AY169" s="192"/>
      <c r="AZ169" s="192" t="s">
        <v>2789</v>
      </c>
      <c r="BA169" s="192" t="s">
        <v>3287</v>
      </c>
      <c r="BB169" s="192" t="s">
        <v>2791</v>
      </c>
      <c r="BC169" s="192">
        <v>21.3</v>
      </c>
      <c r="BD169" s="192">
        <v>7.58</v>
      </c>
      <c r="BE169" s="192">
        <v>67.056402000000006</v>
      </c>
      <c r="BF169" s="192"/>
      <c r="BG169" s="33">
        <v>7.58</v>
      </c>
      <c r="BH169" s="33">
        <v>67.056402000000006</v>
      </c>
      <c r="BI169" s="33">
        <f t="shared" si="27"/>
        <v>0.7</v>
      </c>
      <c r="BJ169" s="192"/>
      <c r="BK169" s="192"/>
      <c r="BL169" s="192">
        <v>67.056402000000006</v>
      </c>
      <c r="BN169" s="33">
        <v>12.424799999999999</v>
      </c>
      <c r="BO169" s="33">
        <v>8.7497999999999987</v>
      </c>
      <c r="BP169" s="33">
        <v>4.8278999999999996</v>
      </c>
      <c r="BQ169" s="33">
        <v>0.62560000000000004</v>
      </c>
      <c r="BR169" s="33">
        <v>5.5680000000000005</v>
      </c>
      <c r="BS169" s="33">
        <v>1.0635000000000001</v>
      </c>
      <c r="BT169" s="33">
        <v>51.09</v>
      </c>
      <c r="BU169" s="192">
        <v>0.7</v>
      </c>
      <c r="BV169" s="192"/>
      <c r="BW169" s="192" t="s">
        <v>2744</v>
      </c>
      <c r="BX169" s="192"/>
      <c r="BY169" s="192"/>
      <c r="BZ169" s="192"/>
      <c r="CA169" s="192"/>
      <c r="CB169" s="188" t="str">
        <f t="shared" si="28"/>
        <v>Y</v>
      </c>
      <c r="CC169" s="188" t="s">
        <v>295</v>
      </c>
      <c r="CD169" s="192" t="s">
        <v>3288</v>
      </c>
      <c r="CE169" s="192" t="s">
        <v>3289</v>
      </c>
      <c r="CH169" s="286"/>
      <c r="CI169" s="286" t="s">
        <v>3290</v>
      </c>
      <c r="CJ169" s="192"/>
    </row>
    <row r="170" spans="5:88" x14ac:dyDescent="0.3">
      <c r="E170" s="192" t="s">
        <v>2734</v>
      </c>
      <c r="F170" s="192" t="s">
        <v>3291</v>
      </c>
      <c r="G170" s="33">
        <v>2006</v>
      </c>
      <c r="H170" s="192" t="s">
        <v>3284</v>
      </c>
      <c r="I170" s="192" t="s">
        <v>3285</v>
      </c>
      <c r="J170" s="192"/>
      <c r="K170" s="33" t="s">
        <v>80</v>
      </c>
      <c r="L170" s="192" t="s">
        <v>89</v>
      </c>
      <c r="M170" s="192" t="s">
        <v>91</v>
      </c>
      <c r="N170" s="33" t="s">
        <v>102</v>
      </c>
      <c r="O170" s="33" t="s">
        <v>103</v>
      </c>
      <c r="P170" s="33" t="s">
        <v>104</v>
      </c>
      <c r="Q170" s="192" t="s">
        <v>105</v>
      </c>
      <c r="R170" s="192" t="s">
        <v>105</v>
      </c>
      <c r="S170" s="33" t="str">
        <f t="shared" si="21"/>
        <v>Pi.pr</v>
      </c>
      <c r="T170" s="192" t="s">
        <v>3231</v>
      </c>
      <c r="U170" s="192" t="s">
        <v>31</v>
      </c>
      <c r="V170" s="33" t="s">
        <v>31</v>
      </c>
      <c r="W170" s="33" t="s">
        <v>31</v>
      </c>
      <c r="X170" s="192" t="s">
        <v>3232</v>
      </c>
      <c r="Y170" s="33" t="s">
        <v>284</v>
      </c>
      <c r="Z170" s="192"/>
      <c r="AA170" s="192"/>
      <c r="AB170" s="192" t="s">
        <v>2742</v>
      </c>
      <c r="AC170" s="33" t="s">
        <v>239</v>
      </c>
      <c r="AD170" s="33">
        <v>96</v>
      </c>
      <c r="AE170" s="33" t="s">
        <v>240</v>
      </c>
      <c r="AF170" s="33" t="s">
        <v>2743</v>
      </c>
      <c r="AG170" s="192"/>
      <c r="AH170" s="192" t="s">
        <v>3286</v>
      </c>
      <c r="AI170" s="192" t="s">
        <v>2958</v>
      </c>
      <c r="AJ170" s="33" t="s">
        <v>509</v>
      </c>
      <c r="AK170" s="192" t="s">
        <v>2983</v>
      </c>
      <c r="AL170" s="192"/>
      <c r="AM170" s="298"/>
      <c r="AN170" s="192">
        <v>849.94</v>
      </c>
      <c r="AO170" s="192">
        <v>849.94</v>
      </c>
      <c r="AP170" s="192" t="s">
        <v>477</v>
      </c>
      <c r="AQ170" s="33" t="s">
        <v>477</v>
      </c>
      <c r="AS170" s="33">
        <f t="shared" si="25"/>
        <v>1</v>
      </c>
      <c r="AU170" s="33" t="s">
        <v>240</v>
      </c>
      <c r="AV170" s="33" t="s">
        <v>295</v>
      </c>
      <c r="AX170" s="192"/>
      <c r="AY170" s="192"/>
      <c r="AZ170" s="192" t="s">
        <v>2789</v>
      </c>
      <c r="BA170" s="192" t="s">
        <v>3287</v>
      </c>
      <c r="BB170" s="192" t="s">
        <v>2791</v>
      </c>
      <c r="BC170" s="192">
        <v>22.2</v>
      </c>
      <c r="BD170" s="192">
        <v>7.79</v>
      </c>
      <c r="BE170" s="192">
        <v>48.040424600000001</v>
      </c>
      <c r="BF170" s="192">
        <v>11.3</v>
      </c>
      <c r="BG170" s="33">
        <v>7.79</v>
      </c>
      <c r="BH170" s="33">
        <v>48.040424600000001</v>
      </c>
      <c r="BI170" s="33">
        <f t="shared" si="27"/>
        <v>11.3</v>
      </c>
      <c r="BJ170" s="192"/>
      <c r="BK170" s="192"/>
      <c r="BL170" s="192">
        <v>48.040424600000001</v>
      </c>
      <c r="BN170" s="33">
        <v>8.8176000000000005</v>
      </c>
      <c r="BO170" s="33">
        <v>6.3193000000000001</v>
      </c>
      <c r="BP170" s="33">
        <v>110.35199999999999</v>
      </c>
      <c r="BQ170" s="33">
        <v>1.6031000000000002</v>
      </c>
      <c r="BR170" s="33">
        <v>8.4480000000000004</v>
      </c>
      <c r="BS170" s="33">
        <v>141.80000000000001</v>
      </c>
      <c r="BT170" s="33">
        <v>56.594000000000001</v>
      </c>
      <c r="BU170" s="192">
        <v>11.3</v>
      </c>
      <c r="BV170" s="192"/>
      <c r="BW170" s="192" t="s">
        <v>2744</v>
      </c>
      <c r="BX170" s="192"/>
      <c r="BY170" s="192"/>
      <c r="BZ170" s="192"/>
      <c r="CA170" s="192"/>
      <c r="CB170" s="188" t="str">
        <f t="shared" si="28"/>
        <v>Y</v>
      </c>
      <c r="CC170" s="188" t="s">
        <v>295</v>
      </c>
      <c r="CD170" s="192" t="s">
        <v>3292</v>
      </c>
      <c r="CE170" s="192" t="s">
        <v>3293</v>
      </c>
      <c r="CH170" s="286"/>
      <c r="CI170" s="286" t="s">
        <v>3290</v>
      </c>
      <c r="CJ170" s="192"/>
    </row>
    <row r="171" spans="5:88" x14ac:dyDescent="0.3">
      <c r="E171" s="192" t="s">
        <v>2734</v>
      </c>
      <c r="F171" s="192" t="s">
        <v>3294</v>
      </c>
      <c r="G171" s="33">
        <v>2006</v>
      </c>
      <c r="H171" s="192" t="s">
        <v>3284</v>
      </c>
      <c r="I171" s="192" t="s">
        <v>3285</v>
      </c>
      <c r="J171" s="192"/>
      <c r="K171" s="33" t="s">
        <v>80</v>
      </c>
      <c r="L171" s="192" t="s">
        <v>89</v>
      </c>
      <c r="M171" s="192" t="s">
        <v>91</v>
      </c>
      <c r="N171" s="33" t="s">
        <v>102</v>
      </c>
      <c r="O171" s="33" t="s">
        <v>103</v>
      </c>
      <c r="P171" s="33" t="s">
        <v>104</v>
      </c>
      <c r="Q171" s="192" t="s">
        <v>105</v>
      </c>
      <c r="R171" s="192" t="s">
        <v>105</v>
      </c>
      <c r="S171" s="33" t="str">
        <f t="shared" si="21"/>
        <v>Pi.pr</v>
      </c>
      <c r="T171" s="192" t="s">
        <v>3231</v>
      </c>
      <c r="U171" s="192" t="s">
        <v>31</v>
      </c>
      <c r="V171" s="33" t="s">
        <v>31</v>
      </c>
      <c r="W171" s="33" t="s">
        <v>31</v>
      </c>
      <c r="X171" s="192" t="s">
        <v>3232</v>
      </c>
      <c r="Y171" s="33" t="s">
        <v>284</v>
      </c>
      <c r="Z171" s="192"/>
      <c r="AA171" s="192"/>
      <c r="AB171" s="192" t="s">
        <v>2742</v>
      </c>
      <c r="AC171" s="33" t="s">
        <v>239</v>
      </c>
      <c r="AD171" s="33">
        <v>96</v>
      </c>
      <c r="AE171" s="33" t="s">
        <v>240</v>
      </c>
      <c r="AF171" s="33" t="s">
        <v>2743</v>
      </c>
      <c r="AG171" s="192"/>
      <c r="AH171" s="192" t="s">
        <v>3286</v>
      </c>
      <c r="AI171" s="192" t="s">
        <v>2958</v>
      </c>
      <c r="AJ171" s="33" t="s">
        <v>509</v>
      </c>
      <c r="AK171" s="192" t="s">
        <v>2983</v>
      </c>
      <c r="AL171" s="192"/>
      <c r="AM171" s="298"/>
      <c r="AN171" s="192">
        <v>451.12200000000001</v>
      </c>
      <c r="AO171" s="192">
        <v>451.12200000000001</v>
      </c>
      <c r="AP171" s="192" t="s">
        <v>477</v>
      </c>
      <c r="AQ171" s="33" t="s">
        <v>477</v>
      </c>
      <c r="AS171" s="33">
        <f t="shared" si="25"/>
        <v>1</v>
      </c>
      <c r="AU171" s="33" t="s">
        <v>240</v>
      </c>
      <c r="AV171" s="33" t="s">
        <v>295</v>
      </c>
      <c r="AX171" s="192"/>
      <c r="AY171" s="192"/>
      <c r="AZ171" s="192" t="s">
        <v>2789</v>
      </c>
      <c r="BA171" s="192" t="s">
        <v>3287</v>
      </c>
      <c r="BB171" s="192" t="s">
        <v>2791</v>
      </c>
      <c r="BC171" s="192">
        <v>23.2</v>
      </c>
      <c r="BD171" s="192">
        <v>7.5</v>
      </c>
      <c r="BE171" s="192">
        <v>49.041304500000003</v>
      </c>
      <c r="BF171" s="192">
        <v>0.9</v>
      </c>
      <c r="BG171" s="33">
        <v>7.5</v>
      </c>
      <c r="BH171" s="33">
        <v>49.041304500000003</v>
      </c>
      <c r="BI171" s="33">
        <f t="shared" si="27"/>
        <v>0.9</v>
      </c>
      <c r="BJ171" s="192"/>
      <c r="BK171" s="192"/>
      <c r="BL171" s="192">
        <v>49.041304500000003</v>
      </c>
      <c r="BN171" s="33">
        <v>8.8176000000000005</v>
      </c>
      <c r="BO171" s="33">
        <v>6.5623500000000003</v>
      </c>
      <c r="BP171" s="33">
        <v>5.7474999999999996</v>
      </c>
      <c r="BQ171" s="33">
        <v>0.46920000000000001</v>
      </c>
      <c r="BR171" s="33">
        <v>39.36</v>
      </c>
      <c r="BS171" s="33">
        <v>0.99260000000000015</v>
      </c>
      <c r="BT171" s="33">
        <v>24.04</v>
      </c>
      <c r="BU171" s="192">
        <v>0.9</v>
      </c>
      <c r="BV171" s="192"/>
      <c r="BW171" s="192" t="s">
        <v>2744</v>
      </c>
      <c r="BX171" s="192"/>
      <c r="BY171" s="192"/>
      <c r="BZ171" s="192"/>
      <c r="CA171" s="192"/>
      <c r="CB171" s="188" t="str">
        <f t="shared" si="28"/>
        <v>Y</v>
      </c>
      <c r="CC171" s="188" t="s">
        <v>295</v>
      </c>
      <c r="CD171" s="192" t="s">
        <v>3295</v>
      </c>
      <c r="CE171" s="192" t="s">
        <v>3296</v>
      </c>
      <c r="CH171" s="286"/>
      <c r="CI171" s="286" t="s">
        <v>3290</v>
      </c>
      <c r="CJ171" s="192"/>
    </row>
    <row r="172" spans="5:88" x14ac:dyDescent="0.3">
      <c r="E172" s="192" t="s">
        <v>2734</v>
      </c>
      <c r="F172" s="192" t="s">
        <v>3297</v>
      </c>
      <c r="G172" s="33">
        <v>2006</v>
      </c>
      <c r="H172" s="192" t="s">
        <v>3284</v>
      </c>
      <c r="I172" s="192" t="s">
        <v>3285</v>
      </c>
      <c r="J172" s="192"/>
      <c r="K172" s="33" t="s">
        <v>80</v>
      </c>
      <c r="L172" s="192" t="s">
        <v>89</v>
      </c>
      <c r="M172" s="192" t="s">
        <v>91</v>
      </c>
      <c r="N172" s="33" t="s">
        <v>102</v>
      </c>
      <c r="O172" s="33" t="s">
        <v>103</v>
      </c>
      <c r="P172" s="33" t="s">
        <v>104</v>
      </c>
      <c r="Q172" s="192" t="s">
        <v>105</v>
      </c>
      <c r="R172" s="192" t="s">
        <v>105</v>
      </c>
      <c r="S172" s="33" t="str">
        <f t="shared" si="21"/>
        <v>Pi.pr</v>
      </c>
      <c r="T172" s="192" t="s">
        <v>3231</v>
      </c>
      <c r="U172" s="192" t="s">
        <v>31</v>
      </c>
      <c r="V172" s="33" t="s">
        <v>31</v>
      </c>
      <c r="W172" s="33" t="s">
        <v>31</v>
      </c>
      <c r="X172" s="192" t="s">
        <v>3232</v>
      </c>
      <c r="Y172" s="33" t="s">
        <v>284</v>
      </c>
      <c r="Z172" s="192"/>
      <c r="AA172" s="192"/>
      <c r="AB172" s="192" t="s">
        <v>2742</v>
      </c>
      <c r="AC172" s="33" t="s">
        <v>239</v>
      </c>
      <c r="AD172" s="33">
        <v>96</v>
      </c>
      <c r="AE172" s="33" t="s">
        <v>240</v>
      </c>
      <c r="AF172" s="33" t="s">
        <v>2743</v>
      </c>
      <c r="AG172" s="192"/>
      <c r="AH172" s="192" t="s">
        <v>3286</v>
      </c>
      <c r="AI172" s="192" t="s">
        <v>2958</v>
      </c>
      <c r="AJ172" s="33" t="s">
        <v>509</v>
      </c>
      <c r="AK172" s="192" t="s">
        <v>2983</v>
      </c>
      <c r="AL172" s="192"/>
      <c r="AM172" s="298"/>
      <c r="AN172" s="192">
        <v>1176.8399999999999</v>
      </c>
      <c r="AO172" s="192">
        <v>1176.8399999999999</v>
      </c>
      <c r="AP172" s="192" t="s">
        <v>477</v>
      </c>
      <c r="AQ172" s="33" t="s">
        <v>477</v>
      </c>
      <c r="AS172" s="33">
        <f t="shared" si="25"/>
        <v>1</v>
      </c>
      <c r="AU172" s="33" t="s">
        <v>240</v>
      </c>
      <c r="AV172" s="33" t="s">
        <v>295</v>
      </c>
      <c r="AX172" s="192"/>
      <c r="AY172" s="192"/>
      <c r="AZ172" s="192" t="s">
        <v>2789</v>
      </c>
      <c r="BA172" s="192" t="s">
        <v>3287</v>
      </c>
      <c r="BB172" s="192" t="s">
        <v>2791</v>
      </c>
      <c r="BC172" s="192">
        <v>20.399999999999999</v>
      </c>
      <c r="BD172" s="192">
        <v>7.46</v>
      </c>
      <c r="BE172" s="192">
        <v>64.053844600000005</v>
      </c>
      <c r="BF172" s="192">
        <v>14</v>
      </c>
      <c r="BG172" s="33">
        <v>7.46</v>
      </c>
      <c r="BH172" s="33">
        <v>64.053844600000005</v>
      </c>
      <c r="BI172" s="33">
        <f t="shared" si="27"/>
        <v>14</v>
      </c>
      <c r="BJ172" s="192"/>
      <c r="BK172" s="192"/>
      <c r="BL172" s="192">
        <v>64.053844600000005</v>
      </c>
      <c r="BN172" s="33">
        <v>12.023999999999999</v>
      </c>
      <c r="BO172" s="33">
        <v>8.2637</v>
      </c>
      <c r="BP172" s="33">
        <v>4.8278999999999996</v>
      </c>
      <c r="BQ172" s="33">
        <v>0.5474</v>
      </c>
      <c r="BR172" s="33">
        <v>9.120000000000001</v>
      </c>
      <c r="BS172" s="33">
        <v>9.9260000000000019</v>
      </c>
      <c r="BT172" s="33">
        <v>34.808</v>
      </c>
      <c r="BU172" s="192">
        <v>14</v>
      </c>
      <c r="BV172" s="192"/>
      <c r="BW172" s="192" t="s">
        <v>2744</v>
      </c>
      <c r="BX172" s="192"/>
      <c r="BY172" s="192"/>
      <c r="BZ172" s="192"/>
      <c r="CA172" s="192"/>
      <c r="CB172" s="188" t="str">
        <f t="shared" si="28"/>
        <v>Y</v>
      </c>
      <c r="CC172" s="188" t="s">
        <v>295</v>
      </c>
      <c r="CD172" s="192" t="s">
        <v>3295</v>
      </c>
      <c r="CE172" s="192" t="s">
        <v>3298</v>
      </c>
      <c r="CH172" s="286"/>
      <c r="CI172" s="286" t="s">
        <v>3290</v>
      </c>
      <c r="CJ172" s="192"/>
    </row>
    <row r="173" spans="5:88" x14ac:dyDescent="0.3">
      <c r="E173" s="33" t="s">
        <v>2734</v>
      </c>
      <c r="F173" s="33" t="s">
        <v>3299</v>
      </c>
      <c r="G173" s="33">
        <v>2006</v>
      </c>
      <c r="H173" s="33" t="s">
        <v>3284</v>
      </c>
      <c r="I173" s="33" t="s">
        <v>3285</v>
      </c>
      <c r="K173" s="33" t="s">
        <v>80</v>
      </c>
      <c r="L173" s="33" t="s">
        <v>89</v>
      </c>
      <c r="M173" s="33" t="s">
        <v>91</v>
      </c>
      <c r="N173" s="33" t="s">
        <v>102</v>
      </c>
      <c r="O173" s="33" t="s">
        <v>103</v>
      </c>
      <c r="P173" s="33" t="s">
        <v>104</v>
      </c>
      <c r="Q173" s="33" t="s">
        <v>105</v>
      </c>
      <c r="R173" s="33" t="s">
        <v>105</v>
      </c>
      <c r="S173" s="33" t="str">
        <f t="shared" si="21"/>
        <v>Pi.pr</v>
      </c>
      <c r="T173" s="192" t="s">
        <v>3231</v>
      </c>
      <c r="U173" s="33" t="s">
        <v>31</v>
      </c>
      <c r="V173" s="33" t="s">
        <v>31</v>
      </c>
      <c r="W173" s="33" t="s">
        <v>31</v>
      </c>
      <c r="X173" s="33" t="s">
        <v>3232</v>
      </c>
      <c r="Y173" s="33" t="s">
        <v>284</v>
      </c>
      <c r="AB173" s="33" t="s">
        <v>2742</v>
      </c>
      <c r="AC173" s="33" t="s">
        <v>239</v>
      </c>
      <c r="AD173" s="33">
        <v>96</v>
      </c>
      <c r="AE173" s="33" t="s">
        <v>240</v>
      </c>
      <c r="AF173" s="33" t="s">
        <v>2743</v>
      </c>
      <c r="AH173" s="33" t="s">
        <v>3286</v>
      </c>
      <c r="AI173" s="33" t="s">
        <v>2958</v>
      </c>
      <c r="AJ173" s="33" t="s">
        <v>509</v>
      </c>
      <c r="AK173" s="33" t="s">
        <v>2983</v>
      </c>
      <c r="AM173" s="105"/>
      <c r="AN173" s="33">
        <v>1117.998</v>
      </c>
      <c r="AO173" s="33">
        <v>1117.998</v>
      </c>
      <c r="AP173" s="33" t="s">
        <v>477</v>
      </c>
      <c r="AQ173" s="33" t="s">
        <v>477</v>
      </c>
      <c r="AS173" s="33">
        <f t="shared" si="25"/>
        <v>1</v>
      </c>
      <c r="AU173" s="33" t="s">
        <v>240</v>
      </c>
      <c r="AV173" s="33" t="s">
        <v>295</v>
      </c>
      <c r="AZ173" s="33" t="s">
        <v>2789</v>
      </c>
      <c r="BA173" s="33" t="s">
        <v>3287</v>
      </c>
      <c r="BB173" s="33" t="s">
        <v>2791</v>
      </c>
      <c r="BC173" s="33">
        <v>22</v>
      </c>
      <c r="BD173" s="33">
        <v>7.64</v>
      </c>
      <c r="BE173" s="33">
        <v>50.042184399999996</v>
      </c>
      <c r="BF173" s="33">
        <v>17.7</v>
      </c>
      <c r="BG173" s="33">
        <v>7.64</v>
      </c>
      <c r="BH173" s="33">
        <v>50.042184399999996</v>
      </c>
      <c r="BI173" s="33">
        <f t="shared" si="27"/>
        <v>17.7</v>
      </c>
      <c r="BL173" s="33">
        <v>50.042184399999996</v>
      </c>
      <c r="BN173" s="33">
        <v>8.8176000000000005</v>
      </c>
      <c r="BO173" s="33">
        <v>6.8054000000000006</v>
      </c>
      <c r="BP173" s="33">
        <v>5.7474999999999996</v>
      </c>
      <c r="BQ173" s="33">
        <v>0.78200000000000003</v>
      </c>
      <c r="BR173" s="33">
        <v>10.56</v>
      </c>
      <c r="BS173" s="33">
        <v>11.698500000000001</v>
      </c>
      <c r="BT173" s="33">
        <v>31.05</v>
      </c>
      <c r="BU173" s="33">
        <v>17.7</v>
      </c>
      <c r="BW173" s="33" t="s">
        <v>2744</v>
      </c>
      <c r="CB173" s="188" t="str">
        <f t="shared" si="28"/>
        <v>Y</v>
      </c>
      <c r="CC173" s="188" t="s">
        <v>295</v>
      </c>
      <c r="CD173" s="192" t="s">
        <v>3300</v>
      </c>
      <c r="CE173" s="192" t="s">
        <v>3301</v>
      </c>
      <c r="CH173" s="286"/>
      <c r="CI173" s="286" t="s">
        <v>3290</v>
      </c>
    </row>
    <row r="174" spans="5:88" x14ac:dyDescent="0.3">
      <c r="E174" s="33" t="s">
        <v>2734</v>
      </c>
      <c r="F174" s="33" t="s">
        <v>3302</v>
      </c>
      <c r="G174" s="33">
        <v>2006</v>
      </c>
      <c r="H174" s="33" t="s">
        <v>3284</v>
      </c>
      <c r="I174" s="33" t="s">
        <v>3285</v>
      </c>
      <c r="K174" s="33" t="s">
        <v>80</v>
      </c>
      <c r="L174" s="33" t="s">
        <v>89</v>
      </c>
      <c r="M174" s="33" t="s">
        <v>91</v>
      </c>
      <c r="N174" s="33" t="s">
        <v>102</v>
      </c>
      <c r="O174" s="33" t="s">
        <v>103</v>
      </c>
      <c r="P174" s="33" t="s">
        <v>104</v>
      </c>
      <c r="Q174" s="33" t="s">
        <v>105</v>
      </c>
      <c r="R174" s="33" t="s">
        <v>105</v>
      </c>
      <c r="S174" s="33" t="str">
        <f t="shared" si="21"/>
        <v>Pi.pr</v>
      </c>
      <c r="T174" s="192" t="s">
        <v>3231</v>
      </c>
      <c r="U174" s="33" t="s">
        <v>31</v>
      </c>
      <c r="V174" s="33" t="s">
        <v>31</v>
      </c>
      <c r="W174" s="33" t="s">
        <v>31</v>
      </c>
      <c r="X174" s="33" t="s">
        <v>3232</v>
      </c>
      <c r="Y174" s="33" t="s">
        <v>284</v>
      </c>
      <c r="AB174" s="33" t="s">
        <v>2742</v>
      </c>
      <c r="AC174" s="33" t="s">
        <v>239</v>
      </c>
      <c r="AD174" s="33">
        <v>96</v>
      </c>
      <c r="AE174" s="33" t="s">
        <v>240</v>
      </c>
      <c r="AF174" s="33" t="s">
        <v>2743</v>
      </c>
      <c r="AH174" s="33" t="s">
        <v>3286</v>
      </c>
      <c r="AI174" s="33" t="s">
        <v>2958</v>
      </c>
      <c r="AJ174" s="33" t="s">
        <v>509</v>
      </c>
      <c r="AK174" s="33" t="s">
        <v>2983</v>
      </c>
      <c r="AM174" s="105"/>
      <c r="AN174" s="33">
        <v>1274.9100000000001</v>
      </c>
      <c r="AO174" s="33">
        <v>1274.9100000000001</v>
      </c>
      <c r="AP174" s="33" t="s">
        <v>477</v>
      </c>
      <c r="AQ174" s="33" t="s">
        <v>477</v>
      </c>
      <c r="AS174" s="33">
        <f t="shared" si="25"/>
        <v>1</v>
      </c>
      <c r="AU174" s="33" t="s">
        <v>240</v>
      </c>
      <c r="AV174" s="33" t="s">
        <v>295</v>
      </c>
      <c r="AZ174" s="33" t="s">
        <v>2789</v>
      </c>
      <c r="BA174" s="33" t="s">
        <v>3287</v>
      </c>
      <c r="BB174" s="33" t="s">
        <v>2791</v>
      </c>
      <c r="BC174" s="33">
        <v>21.9</v>
      </c>
      <c r="BD174" s="33">
        <v>7.44</v>
      </c>
      <c r="BE174" s="33">
        <v>48.040424600000001</v>
      </c>
      <c r="BF174" s="33">
        <v>20.3</v>
      </c>
      <c r="BG174" s="33">
        <v>7.44</v>
      </c>
      <c r="BH174" s="33">
        <v>48.040424600000001</v>
      </c>
      <c r="BI174" s="33">
        <f t="shared" si="27"/>
        <v>20.3</v>
      </c>
      <c r="BL174" s="33">
        <v>48.040424600000001</v>
      </c>
      <c r="BN174" s="33">
        <v>8.8176000000000005</v>
      </c>
      <c r="BO174" s="33">
        <v>6.3193000000000001</v>
      </c>
      <c r="BP174" s="33">
        <v>420.71699999999998</v>
      </c>
      <c r="BQ174" s="33">
        <v>0.62560000000000004</v>
      </c>
      <c r="BR174" s="33">
        <v>40.32</v>
      </c>
      <c r="BS174" s="33">
        <v>705.45500000000004</v>
      </c>
      <c r="BT174" s="33">
        <v>29.05</v>
      </c>
      <c r="BU174" s="33">
        <v>20.3</v>
      </c>
      <c r="BW174" s="33" t="s">
        <v>2744</v>
      </c>
      <c r="CB174" s="188" t="str">
        <f t="shared" si="28"/>
        <v>Y</v>
      </c>
      <c r="CC174" s="188" t="s">
        <v>295</v>
      </c>
      <c r="CD174" s="33" t="s">
        <v>3303</v>
      </c>
      <c r="CE174" s="262" t="s">
        <v>3304</v>
      </c>
      <c r="CH174" s="202"/>
      <c r="CI174" s="202" t="s">
        <v>3290</v>
      </c>
    </row>
    <row r="175" spans="5:88" x14ac:dyDescent="0.3">
      <c r="E175" s="33" t="s">
        <v>2734</v>
      </c>
      <c r="F175" s="33" t="s">
        <v>3305</v>
      </c>
      <c r="G175" s="33">
        <v>2006</v>
      </c>
      <c r="H175" s="33" t="s">
        <v>3284</v>
      </c>
      <c r="I175" s="33" t="s">
        <v>3285</v>
      </c>
      <c r="K175" s="33" t="s">
        <v>80</v>
      </c>
      <c r="L175" s="33" t="s">
        <v>89</v>
      </c>
      <c r="M175" s="33" t="s">
        <v>91</v>
      </c>
      <c r="N175" s="33" t="s">
        <v>102</v>
      </c>
      <c r="O175" s="33" t="s">
        <v>103</v>
      </c>
      <c r="P175" s="33" t="s">
        <v>104</v>
      </c>
      <c r="Q175" s="33" t="s">
        <v>105</v>
      </c>
      <c r="R175" s="33" t="s">
        <v>105</v>
      </c>
      <c r="S175" s="33" t="str">
        <f t="shared" si="21"/>
        <v>Pi.pr</v>
      </c>
      <c r="T175" s="192" t="s">
        <v>3231</v>
      </c>
      <c r="U175" s="33" t="s">
        <v>31</v>
      </c>
      <c r="V175" s="33" t="s">
        <v>31</v>
      </c>
      <c r="W175" s="33" t="s">
        <v>31</v>
      </c>
      <c r="X175" s="33" t="s">
        <v>3232</v>
      </c>
      <c r="Y175" s="33" t="s">
        <v>284</v>
      </c>
      <c r="AB175" s="33" t="s">
        <v>2742</v>
      </c>
      <c r="AC175" s="33" t="s">
        <v>239</v>
      </c>
      <c r="AD175" s="33">
        <v>96</v>
      </c>
      <c r="AE175" s="33" t="s">
        <v>240</v>
      </c>
      <c r="AF175" s="33" t="s">
        <v>2743</v>
      </c>
      <c r="AH175" s="33" t="s">
        <v>3286</v>
      </c>
      <c r="AI175" s="33" t="s">
        <v>2958</v>
      </c>
      <c r="AJ175" s="33" t="s">
        <v>509</v>
      </c>
      <c r="AK175" s="33" t="s">
        <v>2983</v>
      </c>
      <c r="AM175" s="105"/>
      <c r="AN175" s="33">
        <v>679.952</v>
      </c>
      <c r="AO175" s="33">
        <v>679.952</v>
      </c>
      <c r="AP175" s="33" t="s">
        <v>477</v>
      </c>
      <c r="AQ175" s="33" t="s">
        <v>477</v>
      </c>
      <c r="AS175" s="33">
        <f t="shared" si="25"/>
        <v>1</v>
      </c>
      <c r="AU175" s="33" t="s">
        <v>240</v>
      </c>
      <c r="AV175" s="33" t="s">
        <v>295</v>
      </c>
      <c r="AZ175" s="33" t="s">
        <v>2789</v>
      </c>
      <c r="BA175" s="33" t="s">
        <v>3287</v>
      </c>
      <c r="BB175" s="33" t="s">
        <v>2791</v>
      </c>
      <c r="BC175" s="33">
        <v>22.2</v>
      </c>
      <c r="BD175" s="33">
        <v>7.48</v>
      </c>
      <c r="BE175" s="33">
        <v>54.045539400000003</v>
      </c>
      <c r="BF175" s="33">
        <v>0.5</v>
      </c>
      <c r="BG175" s="33">
        <v>7.48</v>
      </c>
      <c r="BH175" s="33">
        <v>54.045539400000003</v>
      </c>
      <c r="BI175" s="33">
        <f t="shared" si="27"/>
        <v>0.5</v>
      </c>
      <c r="BL175" s="33">
        <v>54.045539400000003</v>
      </c>
      <c r="BN175" s="33">
        <v>9.6191999999999993</v>
      </c>
      <c r="BO175" s="33">
        <v>7.2914999999999992</v>
      </c>
      <c r="BP175" s="33">
        <v>5.9773999999999994</v>
      </c>
      <c r="BQ175" s="33">
        <v>0.7429</v>
      </c>
      <c r="BR175" s="33">
        <v>50.88</v>
      </c>
      <c r="BS175" s="33">
        <v>1.2053000000000003</v>
      </c>
      <c r="BT175" s="33">
        <v>19.03</v>
      </c>
      <c r="BU175" s="33">
        <v>0.3</v>
      </c>
      <c r="BW175" s="33" t="s">
        <v>2744</v>
      </c>
      <c r="CB175" s="188" t="str">
        <f t="shared" si="28"/>
        <v>Y</v>
      </c>
      <c r="CC175" s="188" t="s">
        <v>295</v>
      </c>
      <c r="CD175" s="33" t="s">
        <v>3306</v>
      </c>
      <c r="CE175" s="262" t="s">
        <v>3307</v>
      </c>
      <c r="CH175" s="202"/>
      <c r="CI175" s="202" t="s">
        <v>3290</v>
      </c>
    </row>
    <row r="176" spans="5:88" x14ac:dyDescent="0.3">
      <c r="E176" s="33" t="s">
        <v>2734</v>
      </c>
      <c r="F176" s="33" t="s">
        <v>3308</v>
      </c>
      <c r="G176" s="33">
        <v>2006</v>
      </c>
      <c r="H176" s="33" t="s">
        <v>3284</v>
      </c>
      <c r="I176" s="33" t="s">
        <v>3285</v>
      </c>
      <c r="K176" s="33" t="s">
        <v>80</v>
      </c>
      <c r="L176" s="33" t="s">
        <v>89</v>
      </c>
      <c r="M176" s="33" t="s">
        <v>91</v>
      </c>
      <c r="N176" s="33" t="s">
        <v>102</v>
      </c>
      <c r="O176" s="33" t="s">
        <v>103</v>
      </c>
      <c r="P176" s="33" t="s">
        <v>104</v>
      </c>
      <c r="Q176" s="33" t="s">
        <v>105</v>
      </c>
      <c r="R176" s="33" t="s">
        <v>105</v>
      </c>
      <c r="S176" s="33" t="str">
        <f t="shared" si="21"/>
        <v>Pi.pr</v>
      </c>
      <c r="T176" s="192" t="s">
        <v>3231</v>
      </c>
      <c r="U176" s="33" t="s">
        <v>31</v>
      </c>
      <c r="V176" s="33" t="s">
        <v>31</v>
      </c>
      <c r="W176" s="33" t="s">
        <v>31</v>
      </c>
      <c r="X176" s="33" t="s">
        <v>3232</v>
      </c>
      <c r="Y176" s="33" t="s">
        <v>284</v>
      </c>
      <c r="AB176" s="33" t="s">
        <v>2742</v>
      </c>
      <c r="AC176" s="33" t="s">
        <v>239</v>
      </c>
      <c r="AD176" s="33">
        <v>96</v>
      </c>
      <c r="AE176" s="33" t="s">
        <v>240</v>
      </c>
      <c r="AF176" s="33" t="s">
        <v>2743</v>
      </c>
      <c r="AH176" s="33" t="s">
        <v>3286</v>
      </c>
      <c r="AI176" s="33" t="s">
        <v>2958</v>
      </c>
      <c r="AJ176" s="33" t="s">
        <v>509</v>
      </c>
      <c r="AK176" s="33" t="s">
        <v>2983</v>
      </c>
      <c r="AM176" s="105"/>
      <c r="AN176" s="33">
        <v>1085.308</v>
      </c>
      <c r="AO176" s="33">
        <v>1085.308</v>
      </c>
      <c r="AP176" s="33" t="s">
        <v>477</v>
      </c>
      <c r="AQ176" s="33" t="s">
        <v>477</v>
      </c>
      <c r="AS176" s="33">
        <f t="shared" si="25"/>
        <v>1</v>
      </c>
      <c r="AU176" s="33" t="s">
        <v>240</v>
      </c>
      <c r="AV176" s="33" t="s">
        <v>295</v>
      </c>
      <c r="AZ176" s="33" t="s">
        <v>2789</v>
      </c>
      <c r="BA176" s="33" t="s">
        <v>3287</v>
      </c>
      <c r="BB176" s="33" t="s">
        <v>2791</v>
      </c>
      <c r="BC176" s="33">
        <v>22</v>
      </c>
      <c r="BD176" s="33">
        <v>7.6</v>
      </c>
      <c r="BE176" s="33">
        <v>50.042184399999996</v>
      </c>
      <c r="BF176" s="33">
        <v>16.7</v>
      </c>
      <c r="BG176" s="33">
        <v>7.6</v>
      </c>
      <c r="BH176" s="33">
        <v>50.042184399999996</v>
      </c>
      <c r="BI176" s="33">
        <f t="shared" si="27"/>
        <v>16.7</v>
      </c>
      <c r="BL176" s="33">
        <v>50.042184399999996</v>
      </c>
      <c r="BN176" s="33">
        <v>8.8176000000000005</v>
      </c>
      <c r="BO176" s="33">
        <v>6.8054000000000006</v>
      </c>
      <c r="BP176" s="33">
        <v>172.42499999999998</v>
      </c>
      <c r="BQ176" s="33">
        <v>0.70379999999999998</v>
      </c>
      <c r="BR176" s="33">
        <v>11.52</v>
      </c>
      <c r="BS176" s="33">
        <v>269.42</v>
      </c>
      <c r="BT176" s="33">
        <v>38.56</v>
      </c>
      <c r="BU176" s="33">
        <v>16.7</v>
      </c>
      <c r="BW176" s="33" t="s">
        <v>2744</v>
      </c>
      <c r="CB176" s="188" t="str">
        <f t="shared" si="28"/>
        <v>Y</v>
      </c>
      <c r="CC176" s="188" t="s">
        <v>295</v>
      </c>
      <c r="CD176" s="33" t="s">
        <v>3288</v>
      </c>
      <c r="CE176" s="262" t="s">
        <v>3309</v>
      </c>
      <c r="CH176" s="202"/>
      <c r="CI176" s="202" t="s">
        <v>3290</v>
      </c>
    </row>
    <row r="177" spans="5:88" x14ac:dyDescent="0.3">
      <c r="E177" s="33" t="s">
        <v>2734</v>
      </c>
      <c r="F177" s="33" t="s">
        <v>3310</v>
      </c>
      <c r="G177" s="33">
        <v>2006</v>
      </c>
      <c r="H177" s="33" t="s">
        <v>3284</v>
      </c>
      <c r="I177" s="33" t="s">
        <v>3285</v>
      </c>
      <c r="K177" s="33" t="s">
        <v>80</v>
      </c>
      <c r="L177" s="33" t="s">
        <v>89</v>
      </c>
      <c r="M177" s="33" t="s">
        <v>91</v>
      </c>
      <c r="N177" s="33" t="s">
        <v>102</v>
      </c>
      <c r="O177" s="33" t="s">
        <v>103</v>
      </c>
      <c r="P177" s="33" t="s">
        <v>104</v>
      </c>
      <c r="Q177" s="33" t="s">
        <v>105</v>
      </c>
      <c r="R177" s="33" t="s">
        <v>105</v>
      </c>
      <c r="S177" s="33" t="str">
        <f t="shared" si="21"/>
        <v>Pi.pr</v>
      </c>
      <c r="T177" s="192" t="s">
        <v>3231</v>
      </c>
      <c r="U177" s="33" t="s">
        <v>31</v>
      </c>
      <c r="V177" s="33" t="s">
        <v>31</v>
      </c>
      <c r="W177" s="33" t="s">
        <v>31</v>
      </c>
      <c r="X177" s="33" t="s">
        <v>3232</v>
      </c>
      <c r="Y177" s="33" t="s">
        <v>284</v>
      </c>
      <c r="AB177" s="33" t="s">
        <v>2742</v>
      </c>
      <c r="AC177" s="33" t="s">
        <v>239</v>
      </c>
      <c r="AD177" s="33">
        <v>96</v>
      </c>
      <c r="AE177" s="33" t="s">
        <v>240</v>
      </c>
      <c r="AF177" s="33" t="s">
        <v>2743</v>
      </c>
      <c r="AH177" s="33" t="s">
        <v>3286</v>
      </c>
      <c r="AI177" s="33" t="s">
        <v>2958</v>
      </c>
      <c r="AJ177" s="33" t="s">
        <v>509</v>
      </c>
      <c r="AK177" s="33" t="s">
        <v>2983</v>
      </c>
      <c r="AM177" s="105"/>
      <c r="AN177" s="33">
        <v>928.39599999999996</v>
      </c>
      <c r="AO177" s="33">
        <v>928.39599999999996</v>
      </c>
      <c r="AP177" s="33" t="s">
        <v>477</v>
      </c>
      <c r="AQ177" s="33" t="s">
        <v>477</v>
      </c>
      <c r="AS177" s="33">
        <f t="shared" si="25"/>
        <v>1</v>
      </c>
      <c r="AU177" s="33" t="s">
        <v>240</v>
      </c>
      <c r="AV177" s="33" t="s">
        <v>295</v>
      </c>
      <c r="AZ177" s="33" t="s">
        <v>2789</v>
      </c>
      <c r="BA177" s="33" t="s">
        <v>3287</v>
      </c>
      <c r="BB177" s="33" t="s">
        <v>2791</v>
      </c>
      <c r="BC177" s="33">
        <v>22.6</v>
      </c>
      <c r="BD177" s="33">
        <v>7.77</v>
      </c>
      <c r="BE177" s="33">
        <v>111.0947884</v>
      </c>
      <c r="BF177" s="33">
        <v>11.7</v>
      </c>
      <c r="BG177" s="33">
        <v>7.77</v>
      </c>
      <c r="BH177" s="33">
        <v>111.0947884</v>
      </c>
      <c r="BI177" s="33">
        <f t="shared" si="27"/>
        <v>11.7</v>
      </c>
      <c r="BL177" s="33">
        <v>111.0947884</v>
      </c>
      <c r="BN177" s="33">
        <v>14.027999999999999</v>
      </c>
      <c r="BO177" s="33">
        <v>18.471800000000002</v>
      </c>
      <c r="BP177" s="33">
        <v>508.07900000000001</v>
      </c>
      <c r="BQ177" s="33">
        <v>27.760999999999999</v>
      </c>
      <c r="BR177" s="33">
        <v>182.39999999999998</v>
      </c>
      <c r="BS177" s="33">
        <v>652.28</v>
      </c>
      <c r="BT177" s="33">
        <v>49.08</v>
      </c>
      <c r="BU177" s="33">
        <v>11.7</v>
      </c>
      <c r="BW177" s="33" t="s">
        <v>2744</v>
      </c>
      <c r="CB177" s="188" t="str">
        <f t="shared" si="28"/>
        <v>Y</v>
      </c>
      <c r="CC177" s="188" t="s">
        <v>295</v>
      </c>
      <c r="CD177" s="33" t="s">
        <v>3311</v>
      </c>
      <c r="CE177" s="262" t="s">
        <v>3312</v>
      </c>
      <c r="CH177" s="202"/>
      <c r="CI177" s="202" t="s">
        <v>3290</v>
      </c>
    </row>
    <row r="178" spans="5:88" x14ac:dyDescent="0.3">
      <c r="E178" s="33" t="s">
        <v>2734</v>
      </c>
      <c r="F178" s="33" t="s">
        <v>3313</v>
      </c>
      <c r="G178" s="33">
        <v>2006</v>
      </c>
      <c r="H178" s="33" t="s">
        <v>3284</v>
      </c>
      <c r="I178" s="33" t="s">
        <v>3285</v>
      </c>
      <c r="K178" s="33" t="s">
        <v>80</v>
      </c>
      <c r="L178" s="33" t="s">
        <v>89</v>
      </c>
      <c r="M178" s="33" t="s">
        <v>91</v>
      </c>
      <c r="N178" s="33" t="s">
        <v>102</v>
      </c>
      <c r="O178" s="33" t="s">
        <v>103</v>
      </c>
      <c r="P178" s="33" t="s">
        <v>104</v>
      </c>
      <c r="Q178" s="33" t="s">
        <v>105</v>
      </c>
      <c r="R178" s="33" t="s">
        <v>105</v>
      </c>
      <c r="S178" s="33" t="str">
        <f t="shared" si="21"/>
        <v>Pi.pr</v>
      </c>
      <c r="T178" s="192" t="s">
        <v>3231</v>
      </c>
      <c r="U178" s="33" t="s">
        <v>31</v>
      </c>
      <c r="V178" s="33" t="s">
        <v>31</v>
      </c>
      <c r="W178" s="33" t="s">
        <v>31</v>
      </c>
      <c r="X178" s="33" t="s">
        <v>3232</v>
      </c>
      <c r="Y178" s="33" t="s">
        <v>284</v>
      </c>
      <c r="AB178" s="33" t="s">
        <v>2742</v>
      </c>
      <c r="AC178" s="33" t="s">
        <v>239</v>
      </c>
      <c r="AD178" s="33">
        <v>96</v>
      </c>
      <c r="AE178" s="33" t="s">
        <v>240</v>
      </c>
      <c r="AF178" s="33" t="s">
        <v>2743</v>
      </c>
      <c r="AH178" s="33" t="s">
        <v>3286</v>
      </c>
      <c r="AI178" s="33" t="s">
        <v>2958</v>
      </c>
      <c r="AJ178" s="33" t="s">
        <v>509</v>
      </c>
      <c r="AK178" s="33" t="s">
        <v>2983</v>
      </c>
      <c r="AM178" s="105"/>
      <c r="AN178" s="33">
        <v>1261.8340000000001</v>
      </c>
      <c r="AO178" s="33">
        <v>1261.8340000000001</v>
      </c>
      <c r="AP178" s="33" t="s">
        <v>477</v>
      </c>
      <c r="AQ178" s="33" t="s">
        <v>477</v>
      </c>
      <c r="AS178" s="33">
        <f t="shared" si="25"/>
        <v>1</v>
      </c>
      <c r="AU178" s="33" t="s">
        <v>240</v>
      </c>
      <c r="AV178" s="33" t="s">
        <v>295</v>
      </c>
      <c r="AZ178" s="33" t="s">
        <v>2789</v>
      </c>
      <c r="BA178" s="33" t="s">
        <v>3287</v>
      </c>
      <c r="BB178" s="33" t="s">
        <v>2791</v>
      </c>
      <c r="BC178" s="33">
        <v>21.9</v>
      </c>
      <c r="BD178" s="33">
        <v>7.44</v>
      </c>
      <c r="BE178" s="33">
        <v>48.040424600000001</v>
      </c>
      <c r="BF178" s="33">
        <v>19.3</v>
      </c>
      <c r="BG178" s="33">
        <v>7.44</v>
      </c>
      <c r="BH178" s="33">
        <v>48.040424600000001</v>
      </c>
      <c r="BI178" s="33">
        <f t="shared" si="27"/>
        <v>19.3</v>
      </c>
      <c r="BL178" s="33">
        <v>48.040424600000001</v>
      </c>
      <c r="BN178" s="33">
        <v>8.8176000000000005</v>
      </c>
      <c r="BO178" s="33">
        <v>6.3193000000000001</v>
      </c>
      <c r="BP178" s="33">
        <v>5.0577999999999994</v>
      </c>
      <c r="BQ178" s="33">
        <v>0.5474</v>
      </c>
      <c r="BR178" s="33">
        <v>41.28</v>
      </c>
      <c r="BS178" s="33">
        <v>7.0900000000000007</v>
      </c>
      <c r="BT178" s="33">
        <v>24.54</v>
      </c>
      <c r="BU178" s="33">
        <v>19.3</v>
      </c>
      <c r="BW178" s="33" t="s">
        <v>2744</v>
      </c>
      <c r="CB178" s="188" t="str">
        <f t="shared" si="28"/>
        <v>Y</v>
      </c>
      <c r="CC178" s="188" t="s">
        <v>295</v>
      </c>
      <c r="CD178" s="33" t="s">
        <v>3295</v>
      </c>
      <c r="CE178" s="262" t="s">
        <v>3314</v>
      </c>
      <c r="CH178" s="202"/>
      <c r="CI178" s="202" t="s">
        <v>3290</v>
      </c>
    </row>
    <row r="179" spans="5:88" x14ac:dyDescent="0.3">
      <c r="E179" s="33" t="s">
        <v>2765</v>
      </c>
      <c r="F179" s="33" t="s">
        <v>3315</v>
      </c>
      <c r="G179" s="33">
        <v>2016</v>
      </c>
      <c r="H179" s="33" t="s">
        <v>3316</v>
      </c>
      <c r="I179" s="33" t="s">
        <v>3317</v>
      </c>
      <c r="K179" s="33" t="s">
        <v>80</v>
      </c>
      <c r="L179" s="33" t="s">
        <v>89</v>
      </c>
      <c r="M179" s="33" t="s">
        <v>91</v>
      </c>
      <c r="N179" s="33" t="s">
        <v>102</v>
      </c>
      <c r="O179" s="33" t="s">
        <v>103</v>
      </c>
      <c r="P179" s="33" t="s">
        <v>104</v>
      </c>
      <c r="Q179" s="33" t="s">
        <v>105</v>
      </c>
      <c r="R179" s="33" t="s">
        <v>105</v>
      </c>
      <c r="S179" s="33" t="str">
        <f t="shared" si="21"/>
        <v>Pi.pr</v>
      </c>
      <c r="T179" s="33" t="s">
        <v>3231</v>
      </c>
      <c r="U179" s="33" t="s">
        <v>31</v>
      </c>
      <c r="V179" s="33" t="s">
        <v>31</v>
      </c>
      <c r="W179" s="33" t="s">
        <v>31</v>
      </c>
      <c r="X179" s="33" t="s">
        <v>3318</v>
      </c>
      <c r="Y179" s="33" t="s">
        <v>284</v>
      </c>
      <c r="AB179" s="33" t="s">
        <v>2742</v>
      </c>
      <c r="AC179" s="33" t="s">
        <v>239</v>
      </c>
      <c r="AD179" s="33">
        <v>96</v>
      </c>
      <c r="AE179" s="33" t="s">
        <v>240</v>
      </c>
      <c r="AF179" s="33" t="s">
        <v>2743</v>
      </c>
      <c r="AH179" s="33" t="s">
        <v>2754</v>
      </c>
      <c r="AI179" s="33" t="s">
        <v>3168</v>
      </c>
      <c r="AJ179" s="33" t="s">
        <v>509</v>
      </c>
      <c r="AK179" s="33" t="s">
        <v>478</v>
      </c>
      <c r="AM179" s="33" t="s">
        <v>2744</v>
      </c>
      <c r="AN179" s="33">
        <v>821</v>
      </c>
      <c r="AO179" s="33">
        <v>821</v>
      </c>
      <c r="AP179" s="33" t="s">
        <v>508</v>
      </c>
      <c r="AQ179" s="33" t="s">
        <v>477</v>
      </c>
      <c r="AS179" s="33">
        <f t="shared" si="25"/>
        <v>1</v>
      </c>
      <c r="AU179" s="33" t="s">
        <v>240</v>
      </c>
      <c r="AV179" s="33" t="s">
        <v>295</v>
      </c>
      <c r="AZ179" s="33" t="s">
        <v>2312</v>
      </c>
      <c r="BA179" s="33" t="s">
        <v>3186</v>
      </c>
      <c r="BB179" s="33" t="s">
        <v>2744</v>
      </c>
      <c r="BC179" s="33">
        <v>22.9</v>
      </c>
      <c r="BD179" s="33">
        <v>7.62</v>
      </c>
      <c r="BE179" s="33">
        <v>110</v>
      </c>
      <c r="BF179" s="33">
        <v>0.61</v>
      </c>
      <c r="BG179" s="33">
        <v>7.62</v>
      </c>
      <c r="BH179" s="33">
        <v>110</v>
      </c>
      <c r="BI179" s="33">
        <f t="shared" si="27"/>
        <v>0.61</v>
      </c>
      <c r="BL179" s="33">
        <v>110</v>
      </c>
      <c r="BN179" s="33">
        <v>16.41</v>
      </c>
      <c r="BO179" s="33">
        <v>14.01</v>
      </c>
      <c r="BP179" s="33">
        <v>29</v>
      </c>
      <c r="BQ179" s="33">
        <v>2.4</v>
      </c>
      <c r="BR179" s="33">
        <v>50.37</v>
      </c>
      <c r="BS179" s="33">
        <v>1.93</v>
      </c>
      <c r="BT179" s="33">
        <v>72</v>
      </c>
      <c r="BU179" s="33">
        <v>0.61</v>
      </c>
      <c r="BW179" s="33" t="s">
        <v>2744</v>
      </c>
      <c r="CB179" s="188" t="str">
        <f t="shared" si="28"/>
        <v>Y</v>
      </c>
      <c r="CC179" s="188" t="str">
        <f>CB179</f>
        <v>Y</v>
      </c>
      <c r="CD179" s="187"/>
      <c r="CE179" s="249"/>
      <c r="CH179" s="202"/>
      <c r="CI179" s="202"/>
    </row>
    <row r="180" spans="5:88" x14ac:dyDescent="0.3">
      <c r="E180" s="33" t="s">
        <v>2734</v>
      </c>
      <c r="F180" s="33" t="s">
        <v>3319</v>
      </c>
      <c r="G180" s="33">
        <v>1986</v>
      </c>
      <c r="H180" s="33" t="s">
        <v>3320</v>
      </c>
      <c r="I180" s="33" t="s">
        <v>3321</v>
      </c>
      <c r="K180" s="33" t="s">
        <v>80</v>
      </c>
      <c r="L180" s="33" t="s">
        <v>119</v>
      </c>
      <c r="M180" s="33" t="s">
        <v>120</v>
      </c>
      <c r="N180" s="33" t="s">
        <v>121</v>
      </c>
      <c r="O180" s="33" t="s">
        <v>122</v>
      </c>
      <c r="P180" s="33" t="s">
        <v>3322</v>
      </c>
      <c r="Q180" s="33" t="s">
        <v>3323</v>
      </c>
      <c r="R180" s="33" t="s">
        <v>3323</v>
      </c>
      <c r="S180" s="33" t="str">
        <f t="shared" si="21"/>
        <v>Ph.gy</v>
      </c>
      <c r="T180" s="33" t="s">
        <v>3324</v>
      </c>
      <c r="U180" s="33" t="s">
        <v>2821</v>
      </c>
      <c r="V180" s="184" t="s">
        <v>28</v>
      </c>
      <c r="W180" s="33" t="s">
        <v>307</v>
      </c>
      <c r="X180" s="33" t="s">
        <v>2930</v>
      </c>
      <c r="Y180" s="33" t="s">
        <v>327</v>
      </c>
      <c r="AB180" s="33" t="s">
        <v>2742</v>
      </c>
      <c r="AC180" s="33" t="s">
        <v>239</v>
      </c>
      <c r="AD180" s="33">
        <v>96</v>
      </c>
      <c r="AE180" s="184" t="s">
        <v>240</v>
      </c>
      <c r="AF180" s="33" t="s">
        <v>2743</v>
      </c>
      <c r="AH180" s="33" t="s">
        <v>2744</v>
      </c>
      <c r="AI180" s="33" t="s">
        <v>2744</v>
      </c>
      <c r="AK180" s="33" t="s">
        <v>478</v>
      </c>
      <c r="AM180" s="33" t="s">
        <v>2744</v>
      </c>
      <c r="AN180" s="33">
        <v>1274</v>
      </c>
      <c r="AO180" s="33">
        <v>1274</v>
      </c>
      <c r="AP180" s="33" t="s">
        <v>477</v>
      </c>
      <c r="AQ180" s="33" t="s">
        <v>477</v>
      </c>
      <c r="AS180" s="33">
        <v>4</v>
      </c>
      <c r="AU180" s="33" t="s">
        <v>295</v>
      </c>
      <c r="AV180" s="33" t="s">
        <v>295</v>
      </c>
      <c r="AZ180" s="33" t="s">
        <v>2959</v>
      </c>
      <c r="BA180" s="33" t="s">
        <v>2746</v>
      </c>
      <c r="BB180" s="33" t="s">
        <v>2744</v>
      </c>
      <c r="BC180" s="33">
        <v>15</v>
      </c>
      <c r="BD180" s="33">
        <v>6.9</v>
      </c>
      <c r="BE180" s="33">
        <v>36</v>
      </c>
      <c r="BG180" s="33">
        <v>6.9</v>
      </c>
      <c r="BH180" s="33">
        <v>36</v>
      </c>
      <c r="BI180" s="33">
        <f t="shared" si="27"/>
        <v>1.1000000000000001</v>
      </c>
      <c r="BL180" s="33">
        <v>36</v>
      </c>
      <c r="BN180" s="33">
        <v>9.8000000000000007</v>
      </c>
      <c r="BO180" s="33">
        <v>2.7</v>
      </c>
      <c r="BP180" s="33">
        <v>6.6064335664335667</v>
      </c>
      <c r="BQ180" s="33">
        <v>0.95944055944055939</v>
      </c>
      <c r="BR180" s="33">
        <v>5.4825174825174825</v>
      </c>
      <c r="BS180" s="33">
        <v>8.1963636363636372</v>
      </c>
      <c r="BT180" s="33">
        <v>29</v>
      </c>
      <c r="BU180" s="33">
        <v>1.1000000000000001</v>
      </c>
      <c r="BW180" s="33" t="s">
        <v>2744</v>
      </c>
      <c r="CB180" s="188" t="str">
        <f t="shared" si="28"/>
        <v>Y</v>
      </c>
      <c r="CC180" s="188" t="str">
        <f>CB180</f>
        <v>Y</v>
      </c>
      <c r="CD180" s="193" t="s">
        <v>2934</v>
      </c>
      <c r="CE180" s="251"/>
      <c r="CH180" s="193" t="s">
        <v>2748</v>
      </c>
      <c r="CI180" s="193" t="s">
        <v>3325</v>
      </c>
    </row>
    <row r="181" spans="5:88" x14ac:dyDescent="0.3">
      <c r="E181" s="33" t="s">
        <v>3202</v>
      </c>
      <c r="G181" s="33">
        <v>1980</v>
      </c>
      <c r="H181" s="184" t="s">
        <v>3203</v>
      </c>
      <c r="I181" s="184" t="s">
        <v>3204</v>
      </c>
      <c r="J181" s="184"/>
      <c r="K181" s="33" t="s">
        <v>80</v>
      </c>
      <c r="L181" s="184" t="s">
        <v>3205</v>
      </c>
      <c r="M181" s="184" t="s">
        <v>3206</v>
      </c>
      <c r="N181" s="33" t="s">
        <v>3207</v>
      </c>
      <c r="O181" s="33" t="s">
        <v>3326</v>
      </c>
      <c r="P181" s="33" t="s">
        <v>3327</v>
      </c>
      <c r="Q181" s="209" t="s">
        <v>3328</v>
      </c>
      <c r="R181" s="209" t="s">
        <v>3328</v>
      </c>
      <c r="S181" s="33" t="str">
        <f t="shared" si="21"/>
        <v>Pe.ma</v>
      </c>
      <c r="T181" s="184" t="s">
        <v>3211</v>
      </c>
      <c r="U181" s="184" t="s">
        <v>2821</v>
      </c>
      <c r="V181" s="184" t="s">
        <v>28</v>
      </c>
      <c r="W181" s="33" t="s">
        <v>3212</v>
      </c>
      <c r="X181" s="184" t="s">
        <v>3213</v>
      </c>
      <c r="Y181" s="184" t="s">
        <v>3213</v>
      </c>
      <c r="Z181" s="184"/>
      <c r="AA181" s="184"/>
      <c r="AB181" s="184" t="s">
        <v>239</v>
      </c>
      <c r="AC181" s="33" t="s">
        <v>239</v>
      </c>
      <c r="AD181" s="33">
        <v>96</v>
      </c>
      <c r="AE181" s="184" t="s">
        <v>240</v>
      </c>
      <c r="AF181" s="184" t="s">
        <v>2743</v>
      </c>
      <c r="AG181" s="184"/>
      <c r="AH181" s="193" t="s">
        <v>3214</v>
      </c>
      <c r="AI181" s="184" t="s">
        <v>3215</v>
      </c>
      <c r="AJ181" s="33" t="s">
        <v>295</v>
      </c>
      <c r="AK181" s="32" t="s">
        <v>631</v>
      </c>
      <c r="AL181" s="32"/>
      <c r="AM181" s="32">
        <v>4310</v>
      </c>
      <c r="AN181" s="189">
        <v>4310</v>
      </c>
      <c r="AO181" s="189">
        <v>4310</v>
      </c>
      <c r="AP181" s="184" t="s">
        <v>508</v>
      </c>
      <c r="AQ181" s="33" t="s">
        <v>477</v>
      </c>
      <c r="AS181" s="33">
        <v>4</v>
      </c>
      <c r="AU181" s="33" t="s">
        <v>295</v>
      </c>
      <c r="AV181" s="33" t="s">
        <v>295</v>
      </c>
      <c r="AX181" s="184"/>
      <c r="AY181" s="184"/>
      <c r="AZ181" s="184" t="s">
        <v>2312</v>
      </c>
      <c r="BA181" s="184" t="s">
        <v>3026</v>
      </c>
      <c r="BB181" s="184"/>
      <c r="BC181" s="32">
        <v>24.5</v>
      </c>
      <c r="BD181" s="184" t="s">
        <v>3216</v>
      </c>
      <c r="BE181" s="32" t="s">
        <v>3217</v>
      </c>
      <c r="BF181" s="32"/>
      <c r="BG181" s="33">
        <v>7.7</v>
      </c>
      <c r="BH181" s="33">
        <v>210</v>
      </c>
      <c r="BJ181" s="184"/>
      <c r="BK181" s="32" t="s">
        <v>3218</v>
      </c>
      <c r="BL181" s="206">
        <v>205</v>
      </c>
      <c r="BM181" s="184"/>
      <c r="BN181" s="184"/>
      <c r="BO181" s="184"/>
      <c r="BP181" s="184"/>
      <c r="BQ181" s="184"/>
      <c r="BR181" s="184"/>
      <c r="BS181" s="184"/>
      <c r="BT181" s="184"/>
      <c r="BW181" s="32"/>
      <c r="BX181" s="184"/>
      <c r="BY181" s="33" t="s">
        <v>2747</v>
      </c>
      <c r="CA181" s="32"/>
      <c r="CB181" s="188" t="str">
        <f t="shared" si="28"/>
        <v>N</v>
      </c>
      <c r="CC181" s="188" t="str">
        <f>CB181</f>
        <v>N</v>
      </c>
      <c r="CD181" s="32" t="s">
        <v>3219</v>
      </c>
      <c r="CE181" s="250"/>
      <c r="CH181" s="33" t="s">
        <v>2770</v>
      </c>
      <c r="CJ181" s="33" t="s">
        <v>3220</v>
      </c>
    </row>
    <row r="182" spans="5:88" x14ac:dyDescent="0.3">
      <c r="E182" s="33" t="s">
        <v>2765</v>
      </c>
      <c r="F182" s="33" t="s">
        <v>3329</v>
      </c>
      <c r="G182" s="33">
        <v>1980</v>
      </c>
      <c r="H182" s="33" t="s">
        <v>3222</v>
      </c>
      <c r="I182" s="33" t="s">
        <v>3223</v>
      </c>
      <c r="K182" s="33" t="s">
        <v>80</v>
      </c>
      <c r="L182" s="33" t="s">
        <v>3205</v>
      </c>
      <c r="M182" s="184" t="s">
        <v>3206</v>
      </c>
      <c r="N182" s="33" t="s">
        <v>3207</v>
      </c>
      <c r="O182" s="33" t="s">
        <v>3326</v>
      </c>
      <c r="P182" s="33" t="s">
        <v>3327</v>
      </c>
      <c r="Q182" s="33" t="s">
        <v>3328</v>
      </c>
      <c r="R182" s="33" t="s">
        <v>3328</v>
      </c>
      <c r="S182" s="33" t="str">
        <f t="shared" si="21"/>
        <v>Pe.ma</v>
      </c>
      <c r="T182" s="33" t="s">
        <v>3330</v>
      </c>
      <c r="U182" s="33" t="s">
        <v>2821</v>
      </c>
      <c r="V182" s="184" t="s">
        <v>28</v>
      </c>
      <c r="W182" s="33" t="s">
        <v>3212</v>
      </c>
      <c r="X182" s="33" t="s">
        <v>559</v>
      </c>
      <c r="Y182" s="33" t="s">
        <v>559</v>
      </c>
      <c r="AB182" s="33" t="s">
        <v>2742</v>
      </c>
      <c r="AC182" s="33" t="s">
        <v>239</v>
      </c>
      <c r="AD182" s="33">
        <v>96</v>
      </c>
      <c r="AE182" s="184" t="s">
        <v>240</v>
      </c>
      <c r="AF182" s="33" t="s">
        <v>2743</v>
      </c>
      <c r="AH182" s="33" t="s">
        <v>2744</v>
      </c>
      <c r="AI182" s="33" t="s">
        <v>2744</v>
      </c>
      <c r="AK182" s="33" t="s">
        <v>631</v>
      </c>
      <c r="AM182" s="33">
        <v>4310</v>
      </c>
      <c r="AN182" s="33">
        <v>4215.18</v>
      </c>
      <c r="AO182" s="189">
        <v>4310</v>
      </c>
      <c r="AP182" s="33" t="s">
        <v>477</v>
      </c>
      <c r="AQ182" s="33" t="s">
        <v>477</v>
      </c>
      <c r="AS182" s="33">
        <v>4</v>
      </c>
      <c r="AU182" s="33" t="s">
        <v>295</v>
      </c>
      <c r="AV182" s="33" t="s">
        <v>295</v>
      </c>
      <c r="AZ182" s="33" t="s">
        <v>2312</v>
      </c>
      <c r="BA182" s="33" t="s">
        <v>2746</v>
      </c>
      <c r="BB182" s="33" t="s">
        <v>2744</v>
      </c>
      <c r="BC182" s="33" t="s">
        <v>2744</v>
      </c>
      <c r="BE182" s="33">
        <v>205</v>
      </c>
      <c r="BH182" s="33">
        <v>205</v>
      </c>
      <c r="BL182" s="33">
        <v>205</v>
      </c>
      <c r="BN182" s="33" t="s">
        <v>644</v>
      </c>
      <c r="BO182" s="33" t="s">
        <v>644</v>
      </c>
      <c r="BP182" s="33" t="s">
        <v>644</v>
      </c>
      <c r="BQ182" s="33" t="s">
        <v>644</v>
      </c>
      <c r="BR182" s="33" t="s">
        <v>644</v>
      </c>
      <c r="BS182" s="33" t="s">
        <v>644</v>
      </c>
      <c r="BT182" s="33" t="s">
        <v>644</v>
      </c>
      <c r="BW182" s="33" t="s">
        <v>2744</v>
      </c>
      <c r="BY182" s="33" t="s">
        <v>2747</v>
      </c>
      <c r="CB182" s="188" t="str">
        <f t="shared" si="28"/>
        <v>N</v>
      </c>
      <c r="CC182" s="188" t="str">
        <f>CB182</f>
        <v>N</v>
      </c>
      <c r="CD182" s="187"/>
      <c r="CE182" s="249"/>
      <c r="CH182" s="33" t="s">
        <v>2770</v>
      </c>
      <c r="CI182" s="192"/>
    </row>
    <row r="183" spans="5:88" x14ac:dyDescent="0.3">
      <c r="E183" s="33" t="s">
        <v>324</v>
      </c>
      <c r="G183" s="33">
        <v>1998</v>
      </c>
      <c r="H183" s="33" t="s">
        <v>3066</v>
      </c>
      <c r="I183" s="33" t="s">
        <v>3067</v>
      </c>
      <c r="K183" s="33" t="s">
        <v>80</v>
      </c>
      <c r="L183" s="33" t="s">
        <v>81</v>
      </c>
      <c r="M183" s="33" t="s">
        <v>786</v>
      </c>
      <c r="N183" s="33" t="s">
        <v>787</v>
      </c>
      <c r="O183" s="33" t="s">
        <v>788</v>
      </c>
      <c r="P183" s="33" t="s">
        <v>2116</v>
      </c>
      <c r="Q183" s="33" t="s">
        <v>3331</v>
      </c>
      <c r="R183" s="33" t="s">
        <v>3331</v>
      </c>
      <c r="S183" s="33" t="str">
        <f t="shared" si="21"/>
        <v>Pa.cu</v>
      </c>
      <c r="T183" s="33" t="s">
        <v>3332</v>
      </c>
      <c r="U183" s="33" t="s">
        <v>2821</v>
      </c>
      <c r="V183" s="184" t="s">
        <v>28</v>
      </c>
      <c r="W183" s="184" t="s">
        <v>293</v>
      </c>
      <c r="X183" s="33" t="s">
        <v>327</v>
      </c>
      <c r="Y183" s="33" t="s">
        <v>327</v>
      </c>
      <c r="Z183" s="33" t="s">
        <v>892</v>
      </c>
      <c r="AB183" s="33" t="s">
        <v>703</v>
      </c>
      <c r="AC183" s="33" t="s">
        <v>239</v>
      </c>
      <c r="AD183" s="33">
        <v>96</v>
      </c>
      <c r="AE183" s="184" t="s">
        <v>240</v>
      </c>
      <c r="AF183" s="33" t="s">
        <v>2743</v>
      </c>
      <c r="AI183" s="33" t="s">
        <v>770</v>
      </c>
      <c r="AJ183" s="33" t="s">
        <v>295</v>
      </c>
      <c r="AM183" s="33">
        <v>14000</v>
      </c>
      <c r="AN183" s="189">
        <v>14000</v>
      </c>
      <c r="AO183" s="189">
        <v>14000</v>
      </c>
      <c r="AP183" s="33" t="s">
        <v>508</v>
      </c>
      <c r="AQ183" s="33" t="s">
        <v>477</v>
      </c>
      <c r="AS183" s="33">
        <v>3</v>
      </c>
      <c r="AU183" s="33" t="s">
        <v>295</v>
      </c>
      <c r="AV183" s="33" t="s">
        <v>295</v>
      </c>
      <c r="AZ183" s="33" t="s">
        <v>481</v>
      </c>
      <c r="BA183" s="33" t="s">
        <v>3073</v>
      </c>
      <c r="BC183" s="33">
        <v>20</v>
      </c>
      <c r="BD183" s="33">
        <v>7.8</v>
      </c>
      <c r="BE183" s="33">
        <v>77</v>
      </c>
      <c r="BG183" s="33">
        <v>7.8</v>
      </c>
      <c r="BH183" s="33">
        <v>77</v>
      </c>
      <c r="BI183" s="33">
        <v>0.5</v>
      </c>
      <c r="BL183" s="33">
        <v>77</v>
      </c>
      <c r="CD183" s="280"/>
      <c r="CE183" s="192"/>
      <c r="CH183" s="192" t="s">
        <v>2849</v>
      </c>
      <c r="CI183" s="259">
        <v>0.82</v>
      </c>
      <c r="CJ183" s="192" t="s">
        <v>324</v>
      </c>
    </row>
    <row r="184" spans="5:88" x14ac:dyDescent="0.3">
      <c r="E184" s="33" t="s">
        <v>324</v>
      </c>
      <c r="G184" s="33">
        <v>1983</v>
      </c>
      <c r="H184" s="33" t="s">
        <v>742</v>
      </c>
      <c r="I184" s="33" t="s">
        <v>3333</v>
      </c>
      <c r="K184" s="33" t="s">
        <v>80</v>
      </c>
      <c r="L184" s="33" t="s">
        <v>81</v>
      </c>
      <c r="M184" s="33" t="s">
        <v>786</v>
      </c>
      <c r="N184" s="33" t="s">
        <v>787</v>
      </c>
      <c r="O184" s="33" t="s">
        <v>788</v>
      </c>
      <c r="P184" s="33" t="s">
        <v>2116</v>
      </c>
      <c r="Q184" s="33" t="s">
        <v>326</v>
      </c>
      <c r="R184" s="33" t="s">
        <v>326</v>
      </c>
      <c r="S184" s="33" t="str">
        <f t="shared" si="21"/>
        <v>Pa.au</v>
      </c>
      <c r="T184" s="33" t="s">
        <v>3332</v>
      </c>
      <c r="U184" s="33" t="s">
        <v>2821</v>
      </c>
      <c r="V184" s="184" t="s">
        <v>28</v>
      </c>
      <c r="W184" s="184" t="s">
        <v>293</v>
      </c>
      <c r="X184" s="33" t="s">
        <v>327</v>
      </c>
      <c r="Y184" s="33" t="s">
        <v>327</v>
      </c>
      <c r="Z184" s="33" t="s">
        <v>733</v>
      </c>
      <c r="AB184" s="33" t="s">
        <v>703</v>
      </c>
      <c r="AC184" s="33" t="s">
        <v>239</v>
      </c>
      <c r="AD184" s="33">
        <v>48</v>
      </c>
      <c r="AE184" s="184" t="s">
        <v>240</v>
      </c>
      <c r="AF184" s="33" t="s">
        <v>2743</v>
      </c>
      <c r="AI184" s="33" t="s">
        <v>748</v>
      </c>
      <c r="AJ184" s="33" t="s">
        <v>509</v>
      </c>
      <c r="AM184" s="33">
        <v>16000</v>
      </c>
      <c r="AN184" s="189">
        <v>16000</v>
      </c>
      <c r="AO184" s="189">
        <v>16000</v>
      </c>
      <c r="AP184" s="33" t="s">
        <v>508</v>
      </c>
      <c r="AQ184" s="33" t="s">
        <v>477</v>
      </c>
      <c r="AS184" s="33">
        <v>4</v>
      </c>
      <c r="AT184" s="33" t="s">
        <v>3334</v>
      </c>
      <c r="AU184" s="33" t="s">
        <v>295</v>
      </c>
      <c r="AV184" s="33" t="s">
        <v>295</v>
      </c>
      <c r="AZ184" s="33" t="s">
        <v>894</v>
      </c>
      <c r="BA184" s="33" t="s">
        <v>3335</v>
      </c>
      <c r="BC184" s="33">
        <v>15</v>
      </c>
      <c r="BD184" s="33">
        <v>7.5</v>
      </c>
      <c r="BE184" s="33">
        <v>54</v>
      </c>
      <c r="BG184" s="33">
        <v>7.5</v>
      </c>
      <c r="BH184" s="33">
        <v>54</v>
      </c>
      <c r="BJ184" s="33">
        <v>150</v>
      </c>
      <c r="BK184" s="33" t="s">
        <v>739</v>
      </c>
      <c r="BL184" s="33">
        <v>54</v>
      </c>
      <c r="BN184" s="33">
        <v>8.5</v>
      </c>
      <c r="BO184" s="33">
        <v>4.9000000000000004</v>
      </c>
      <c r="BP184" s="33">
        <v>12</v>
      </c>
      <c r="BQ184" s="33" t="s">
        <v>497</v>
      </c>
      <c r="BR184" s="33">
        <v>12</v>
      </c>
      <c r="BS184" s="186">
        <v>23</v>
      </c>
      <c r="BT184" s="33">
        <v>27</v>
      </c>
      <c r="CE184" s="262"/>
      <c r="CH184" s="33" t="s">
        <v>3336</v>
      </c>
      <c r="CI184" s="199">
        <v>0.85</v>
      </c>
      <c r="CJ184" s="33" t="s">
        <v>324</v>
      </c>
    </row>
    <row r="185" spans="5:88" x14ac:dyDescent="0.3">
      <c r="E185" s="192" t="s">
        <v>324</v>
      </c>
      <c r="F185" s="192"/>
      <c r="G185" s="33">
        <v>1983</v>
      </c>
      <c r="H185" s="192" t="s">
        <v>742</v>
      </c>
      <c r="I185" s="192" t="s">
        <v>3333</v>
      </c>
      <c r="J185" s="192"/>
      <c r="K185" s="33" t="s">
        <v>80</v>
      </c>
      <c r="L185" s="192" t="s">
        <v>81</v>
      </c>
      <c r="M185" s="192" t="s">
        <v>786</v>
      </c>
      <c r="N185" s="33" t="s">
        <v>787</v>
      </c>
      <c r="O185" s="33" t="s">
        <v>788</v>
      </c>
      <c r="P185" s="33" t="s">
        <v>2116</v>
      </c>
      <c r="Q185" s="192" t="s">
        <v>326</v>
      </c>
      <c r="R185" s="192" t="s">
        <v>326</v>
      </c>
      <c r="S185" s="33" t="str">
        <f t="shared" si="21"/>
        <v>Pa.au</v>
      </c>
      <c r="T185" s="192" t="s">
        <v>3332</v>
      </c>
      <c r="U185" s="192" t="s">
        <v>2821</v>
      </c>
      <c r="V185" s="184" t="s">
        <v>28</v>
      </c>
      <c r="W185" s="184" t="s">
        <v>293</v>
      </c>
      <c r="X185" s="192" t="s">
        <v>327</v>
      </c>
      <c r="Y185" s="33" t="s">
        <v>327</v>
      </c>
      <c r="Z185" s="192" t="s">
        <v>733</v>
      </c>
      <c r="AA185" s="192"/>
      <c r="AB185" s="192" t="s">
        <v>703</v>
      </c>
      <c r="AC185" s="33" t="s">
        <v>239</v>
      </c>
      <c r="AD185" s="33">
        <v>48</v>
      </c>
      <c r="AE185" s="184" t="s">
        <v>240</v>
      </c>
      <c r="AF185" s="33" t="s">
        <v>2743</v>
      </c>
      <c r="AG185" s="192"/>
      <c r="AH185" s="192"/>
      <c r="AI185" s="33" t="s">
        <v>748</v>
      </c>
      <c r="AJ185" s="33" t="s">
        <v>509</v>
      </c>
      <c r="AK185" s="192"/>
      <c r="AL185" s="192"/>
      <c r="AM185" s="192">
        <v>4300</v>
      </c>
      <c r="AN185" s="256">
        <v>4300</v>
      </c>
      <c r="AO185" s="256">
        <v>4300</v>
      </c>
      <c r="AP185" s="192" t="s">
        <v>508</v>
      </c>
      <c r="AQ185" s="33" t="s">
        <v>477</v>
      </c>
      <c r="AS185" s="33">
        <v>4</v>
      </c>
      <c r="AT185" s="33" t="s">
        <v>3334</v>
      </c>
      <c r="AU185" s="33" t="s">
        <v>295</v>
      </c>
      <c r="AV185" s="33" t="s">
        <v>295</v>
      </c>
      <c r="AX185" s="192"/>
      <c r="AY185" s="192"/>
      <c r="AZ185" s="192" t="s">
        <v>894</v>
      </c>
      <c r="BA185" s="192" t="s">
        <v>3335</v>
      </c>
      <c r="BB185" s="192"/>
      <c r="BC185" s="192">
        <v>25</v>
      </c>
      <c r="BD185" s="192">
        <v>7.5</v>
      </c>
      <c r="BE185" s="192">
        <v>54</v>
      </c>
      <c r="BF185" s="192"/>
      <c r="BG185" s="33">
        <v>7.5</v>
      </c>
      <c r="BH185" s="33">
        <v>54</v>
      </c>
      <c r="BJ185" s="192">
        <v>150</v>
      </c>
      <c r="BK185" s="192" t="s">
        <v>739</v>
      </c>
      <c r="BL185" s="192">
        <v>54</v>
      </c>
      <c r="BN185" s="33">
        <v>8.5</v>
      </c>
      <c r="BO185" s="33">
        <v>4.9000000000000004</v>
      </c>
      <c r="BP185" s="33">
        <v>12</v>
      </c>
      <c r="BQ185" s="33" t="s">
        <v>497</v>
      </c>
      <c r="BR185" s="33">
        <v>12</v>
      </c>
      <c r="BS185" s="186">
        <v>23</v>
      </c>
      <c r="BT185" s="33">
        <v>27</v>
      </c>
      <c r="BU185" s="192"/>
      <c r="BV185" s="192"/>
      <c r="BW185" s="192"/>
      <c r="BX185" s="192"/>
      <c r="BY185" s="192"/>
      <c r="BZ185" s="192"/>
      <c r="CA185" s="192"/>
      <c r="CD185" s="280"/>
      <c r="CE185" s="192"/>
      <c r="CH185" s="33" t="s">
        <v>3336</v>
      </c>
      <c r="CI185" s="259">
        <v>0.85</v>
      </c>
      <c r="CJ185" s="192" t="s">
        <v>324</v>
      </c>
    </row>
    <row r="186" spans="5:88" x14ac:dyDescent="0.3">
      <c r="E186" s="192" t="s">
        <v>3022</v>
      </c>
      <c r="F186" s="192">
        <v>2858</v>
      </c>
      <c r="G186" s="33">
        <v>1983</v>
      </c>
      <c r="H186" s="192" t="s">
        <v>726</v>
      </c>
      <c r="I186" s="192"/>
      <c r="J186" s="192"/>
      <c r="K186" s="33" t="s">
        <v>80</v>
      </c>
      <c r="L186" s="192" t="s">
        <v>81</v>
      </c>
      <c r="M186" s="192" t="s">
        <v>786</v>
      </c>
      <c r="N186" s="33" t="s">
        <v>787</v>
      </c>
      <c r="O186" s="33" t="s">
        <v>788</v>
      </c>
      <c r="P186" s="33" t="s">
        <v>2116</v>
      </c>
      <c r="Q186" s="192" t="s">
        <v>326</v>
      </c>
      <c r="R186" s="192" t="s">
        <v>326</v>
      </c>
      <c r="S186" s="33" t="str">
        <f t="shared" si="21"/>
        <v>Pa.au</v>
      </c>
      <c r="T186" s="192" t="s">
        <v>791</v>
      </c>
      <c r="U186" s="192" t="s">
        <v>3337</v>
      </c>
      <c r="V186" s="184" t="s">
        <v>28</v>
      </c>
      <c r="W186" s="184" t="s">
        <v>293</v>
      </c>
      <c r="X186" s="192" t="s">
        <v>497</v>
      </c>
      <c r="Z186" s="192" t="s">
        <v>733</v>
      </c>
      <c r="AA186" s="192"/>
      <c r="AB186" s="192" t="s">
        <v>239</v>
      </c>
      <c r="AC186" s="33" t="s">
        <v>239</v>
      </c>
      <c r="AD186" s="33">
        <v>96</v>
      </c>
      <c r="AE186" s="184" t="s">
        <v>240</v>
      </c>
      <c r="AF186" s="181" t="s">
        <v>2743</v>
      </c>
      <c r="AG186" s="192"/>
      <c r="AH186" s="192" t="s">
        <v>3338</v>
      </c>
      <c r="AI186" s="33" t="s">
        <v>748</v>
      </c>
      <c r="AJ186" s="33" t="s">
        <v>509</v>
      </c>
      <c r="AK186" s="192" t="s">
        <v>631</v>
      </c>
      <c r="AL186" s="192"/>
      <c r="AM186" s="192">
        <v>6900</v>
      </c>
      <c r="AN186" s="256">
        <v>6900</v>
      </c>
      <c r="AO186" s="256">
        <v>6900</v>
      </c>
      <c r="AP186" s="192" t="s">
        <v>508</v>
      </c>
      <c r="AS186" s="33">
        <v>4</v>
      </c>
      <c r="AT186" s="33" t="s">
        <v>3334</v>
      </c>
      <c r="AU186" s="33" t="s">
        <v>295</v>
      </c>
      <c r="AV186" s="33" t="s">
        <v>295</v>
      </c>
      <c r="AX186" s="192"/>
      <c r="AY186" s="192">
        <v>1146586</v>
      </c>
      <c r="AZ186" s="192" t="s">
        <v>338</v>
      </c>
      <c r="BA186" s="192" t="s">
        <v>3026</v>
      </c>
      <c r="BB186" s="192"/>
      <c r="BC186" s="192">
        <v>15</v>
      </c>
      <c r="BD186" s="192"/>
      <c r="BE186" s="192"/>
      <c r="BF186" s="192"/>
      <c r="BH186" s="33">
        <v>54</v>
      </c>
      <c r="BJ186" s="192"/>
      <c r="BK186" s="192" t="s">
        <v>739</v>
      </c>
      <c r="BL186" s="192">
        <v>54</v>
      </c>
      <c r="BN186" s="33">
        <v>8.5</v>
      </c>
      <c r="BO186" s="33">
        <v>4.9000000000000004</v>
      </c>
      <c r="BP186" s="33">
        <v>12</v>
      </c>
      <c r="BQ186" s="33" t="s">
        <v>497</v>
      </c>
      <c r="BR186" s="33">
        <v>12</v>
      </c>
      <c r="BS186" s="186">
        <v>23</v>
      </c>
      <c r="BT186" s="33">
        <v>27</v>
      </c>
      <c r="BU186" s="192"/>
      <c r="BV186" s="192"/>
      <c r="BW186" s="192"/>
      <c r="BX186" s="192"/>
      <c r="BY186" s="192"/>
      <c r="BZ186" s="192"/>
      <c r="CA186" s="192"/>
      <c r="CD186" s="192"/>
      <c r="CE186" s="192" t="s">
        <v>638</v>
      </c>
      <c r="CF186" s="33" t="s">
        <v>3339</v>
      </c>
      <c r="CH186" s="33" t="s">
        <v>2770</v>
      </c>
      <c r="CI186" s="192"/>
      <c r="CJ186" s="192"/>
    </row>
    <row r="187" spans="5:88" x14ac:dyDescent="0.3">
      <c r="E187" s="192" t="s">
        <v>3022</v>
      </c>
      <c r="F187" s="192">
        <v>2859</v>
      </c>
      <c r="G187" s="33">
        <v>1983</v>
      </c>
      <c r="H187" s="192" t="s">
        <v>726</v>
      </c>
      <c r="I187" s="192"/>
      <c r="J187" s="192"/>
      <c r="K187" s="33" t="s">
        <v>80</v>
      </c>
      <c r="L187" s="192" t="s">
        <v>81</v>
      </c>
      <c r="M187" s="192" t="s">
        <v>786</v>
      </c>
      <c r="N187" s="33" t="s">
        <v>787</v>
      </c>
      <c r="O187" s="33" t="s">
        <v>788</v>
      </c>
      <c r="P187" s="33" t="s">
        <v>2116</v>
      </c>
      <c r="Q187" s="192" t="s">
        <v>326</v>
      </c>
      <c r="R187" s="192" t="s">
        <v>326</v>
      </c>
      <c r="S187" s="33" t="str">
        <f t="shared" si="21"/>
        <v>Pa.au</v>
      </c>
      <c r="T187" s="192" t="s">
        <v>791</v>
      </c>
      <c r="U187" s="192" t="s">
        <v>3337</v>
      </c>
      <c r="V187" s="184" t="s">
        <v>28</v>
      </c>
      <c r="W187" s="184" t="s">
        <v>293</v>
      </c>
      <c r="X187" s="192" t="s">
        <v>497</v>
      </c>
      <c r="Z187" s="192" t="s">
        <v>733</v>
      </c>
      <c r="AA187" s="192"/>
      <c r="AB187" s="192" t="s">
        <v>239</v>
      </c>
      <c r="AC187" s="33" t="s">
        <v>239</v>
      </c>
      <c r="AD187" s="192">
        <v>96</v>
      </c>
      <c r="AE187" s="184" t="s">
        <v>240</v>
      </c>
      <c r="AF187" s="181" t="s">
        <v>2743</v>
      </c>
      <c r="AG187" s="192"/>
      <c r="AH187" s="192" t="s">
        <v>3338</v>
      </c>
      <c r="AI187" s="33" t="s">
        <v>748</v>
      </c>
      <c r="AJ187" s="33" t="s">
        <v>509</v>
      </c>
      <c r="AK187" s="192" t="s">
        <v>631</v>
      </c>
      <c r="AL187" s="192"/>
      <c r="AM187" s="192">
        <v>2100</v>
      </c>
      <c r="AN187" s="256">
        <v>2100</v>
      </c>
      <c r="AO187" s="256">
        <v>2100</v>
      </c>
      <c r="AP187" s="192" t="s">
        <v>508</v>
      </c>
      <c r="AS187" s="33">
        <v>4</v>
      </c>
      <c r="AT187" s="33" t="s">
        <v>3334</v>
      </c>
      <c r="AU187" s="33" t="s">
        <v>295</v>
      </c>
      <c r="AV187" s="33" t="s">
        <v>295</v>
      </c>
      <c r="AX187" s="192"/>
      <c r="AY187" s="192">
        <v>1146587</v>
      </c>
      <c r="AZ187" s="192" t="s">
        <v>338</v>
      </c>
      <c r="BA187" s="192" t="s">
        <v>3026</v>
      </c>
      <c r="BB187" s="192"/>
      <c r="BC187" s="192">
        <v>25</v>
      </c>
      <c r="BD187" s="192"/>
      <c r="BE187" s="192"/>
      <c r="BF187" s="192"/>
      <c r="BH187" s="33">
        <v>54</v>
      </c>
      <c r="BJ187" s="192"/>
      <c r="BK187" s="192" t="s">
        <v>739</v>
      </c>
      <c r="BL187" s="192">
        <v>54</v>
      </c>
      <c r="BN187" s="33">
        <v>8.5</v>
      </c>
      <c r="BO187" s="33">
        <v>4.9000000000000004</v>
      </c>
      <c r="BP187" s="33">
        <v>12</v>
      </c>
      <c r="BQ187" s="33" t="s">
        <v>497</v>
      </c>
      <c r="BR187" s="33">
        <v>12</v>
      </c>
      <c r="BS187" s="186">
        <v>23</v>
      </c>
      <c r="BT187" s="33">
        <v>27</v>
      </c>
      <c r="BU187" s="192"/>
      <c r="BV187" s="192"/>
      <c r="BW187" s="192"/>
      <c r="BX187" s="192"/>
      <c r="BY187" s="192"/>
      <c r="BZ187" s="192"/>
      <c r="CA187" s="192"/>
      <c r="CD187" s="192"/>
      <c r="CE187" s="192" t="s">
        <v>638</v>
      </c>
      <c r="CF187" s="33" t="s">
        <v>3339</v>
      </c>
      <c r="CH187" s="33" t="s">
        <v>2770</v>
      </c>
      <c r="CI187" s="192"/>
      <c r="CJ187" s="192"/>
    </row>
    <row r="188" spans="5:88" x14ac:dyDescent="0.3">
      <c r="E188" s="192" t="s">
        <v>3022</v>
      </c>
      <c r="F188" s="192">
        <v>2790</v>
      </c>
      <c r="G188" s="33">
        <v>1983</v>
      </c>
      <c r="H188" s="192" t="s">
        <v>726</v>
      </c>
      <c r="I188" s="192"/>
      <c r="J188" s="192"/>
      <c r="K188" s="33" t="s">
        <v>80</v>
      </c>
      <c r="L188" s="192" t="s">
        <v>81</v>
      </c>
      <c r="M188" s="192" t="s">
        <v>786</v>
      </c>
      <c r="N188" s="33" t="s">
        <v>787</v>
      </c>
      <c r="O188" s="33" t="s">
        <v>788</v>
      </c>
      <c r="P188" s="33" t="s">
        <v>2116</v>
      </c>
      <c r="Q188" s="192" t="s">
        <v>326</v>
      </c>
      <c r="R188" s="192" t="s">
        <v>326</v>
      </c>
      <c r="S188" s="33" t="str">
        <f t="shared" si="21"/>
        <v>Pa.au</v>
      </c>
      <c r="T188" s="192" t="s">
        <v>791</v>
      </c>
      <c r="U188" s="192" t="s">
        <v>3337</v>
      </c>
      <c r="V188" s="184" t="s">
        <v>28</v>
      </c>
      <c r="W188" s="184" t="s">
        <v>293</v>
      </c>
      <c r="X188" s="192" t="s">
        <v>497</v>
      </c>
      <c r="Z188" s="192" t="s">
        <v>733</v>
      </c>
      <c r="AA188" s="192"/>
      <c r="AB188" s="192" t="s">
        <v>239</v>
      </c>
      <c r="AC188" s="33" t="s">
        <v>239</v>
      </c>
      <c r="AD188" s="192">
        <v>96</v>
      </c>
      <c r="AE188" s="184" t="s">
        <v>240</v>
      </c>
      <c r="AF188" s="181" t="s">
        <v>2743</v>
      </c>
      <c r="AG188" s="192"/>
      <c r="AH188" s="192" t="s">
        <v>3338</v>
      </c>
      <c r="AI188" s="33" t="s">
        <v>748</v>
      </c>
      <c r="AJ188" s="33" t="s">
        <v>509</v>
      </c>
      <c r="AK188" s="192" t="s">
        <v>631</v>
      </c>
      <c r="AL188" s="192"/>
      <c r="AM188" s="192">
        <v>5200</v>
      </c>
      <c r="AN188" s="256">
        <v>5200</v>
      </c>
      <c r="AO188" s="256">
        <v>5200</v>
      </c>
      <c r="AP188" s="192" t="s">
        <v>508</v>
      </c>
      <c r="AS188" s="33">
        <v>4</v>
      </c>
      <c r="AT188" s="33" t="s">
        <v>3334</v>
      </c>
      <c r="AU188" s="33" t="s">
        <v>295</v>
      </c>
      <c r="AV188" s="33" t="s">
        <v>295</v>
      </c>
      <c r="AX188" s="192"/>
      <c r="AY188" s="192">
        <v>1146577</v>
      </c>
      <c r="AZ188" s="192" t="s">
        <v>338</v>
      </c>
      <c r="BA188" s="192" t="s">
        <v>3026</v>
      </c>
      <c r="BB188" s="192"/>
      <c r="BC188" s="192">
        <v>15</v>
      </c>
      <c r="BD188" s="192"/>
      <c r="BE188" s="192"/>
      <c r="BF188" s="192"/>
      <c r="BH188" s="33">
        <v>54</v>
      </c>
      <c r="BJ188" s="192"/>
      <c r="BK188" s="192" t="s">
        <v>739</v>
      </c>
      <c r="BL188" s="192">
        <v>54</v>
      </c>
      <c r="BN188" s="33">
        <v>8.5</v>
      </c>
      <c r="BO188" s="33">
        <v>4.9000000000000004</v>
      </c>
      <c r="BP188" s="33">
        <v>12</v>
      </c>
      <c r="BQ188" s="33" t="s">
        <v>497</v>
      </c>
      <c r="BR188" s="33">
        <v>12</v>
      </c>
      <c r="BS188" s="186">
        <v>23</v>
      </c>
      <c r="BT188" s="33">
        <v>27</v>
      </c>
      <c r="BU188" s="192"/>
      <c r="BV188" s="192"/>
      <c r="BW188" s="192"/>
      <c r="BX188" s="192"/>
      <c r="BY188" s="192"/>
      <c r="BZ188" s="192"/>
      <c r="CA188" s="192"/>
      <c r="CC188" s="33" t="s">
        <v>741</v>
      </c>
      <c r="CD188" s="192"/>
      <c r="CE188" s="192" t="s">
        <v>638</v>
      </c>
      <c r="CF188" s="33" t="s">
        <v>3339</v>
      </c>
      <c r="CH188" s="33" t="s">
        <v>2770</v>
      </c>
      <c r="CI188" s="192"/>
      <c r="CJ188" s="192"/>
    </row>
    <row r="189" spans="5:88" ht="14.5" x14ac:dyDescent="0.35">
      <c r="E189" s="192" t="s">
        <v>324</v>
      </c>
      <c r="F189" s="192"/>
      <c r="G189" s="33">
        <v>1990</v>
      </c>
      <c r="H189" s="192" t="s">
        <v>3340</v>
      </c>
      <c r="I189" s="192" t="s">
        <v>3341</v>
      </c>
      <c r="J189" s="192"/>
      <c r="K189" s="33" t="s">
        <v>80</v>
      </c>
      <c r="L189" s="192" t="s">
        <v>81</v>
      </c>
      <c r="M189" s="192" t="s">
        <v>786</v>
      </c>
      <c r="N189" s="33" t="s">
        <v>787</v>
      </c>
      <c r="O189" s="33" t="s">
        <v>788</v>
      </c>
      <c r="P189" s="33" t="s">
        <v>2116</v>
      </c>
      <c r="Q189" s="192" t="s">
        <v>326</v>
      </c>
      <c r="R189" s="192" t="s">
        <v>326</v>
      </c>
      <c r="S189" s="33" t="str">
        <f t="shared" si="21"/>
        <v>Pa.au</v>
      </c>
      <c r="T189" s="192" t="s">
        <v>3332</v>
      </c>
      <c r="U189" s="192" t="s">
        <v>2821</v>
      </c>
      <c r="V189" s="184" t="s">
        <v>28</v>
      </c>
      <c r="W189" s="184" t="s">
        <v>293</v>
      </c>
      <c r="X189" s="192" t="s">
        <v>327</v>
      </c>
      <c r="Y189" s="33" t="s">
        <v>327</v>
      </c>
      <c r="Z189" s="192" t="s">
        <v>733</v>
      </c>
      <c r="AA189" s="192"/>
      <c r="AB189" s="192" t="s">
        <v>703</v>
      </c>
      <c r="AC189" s="33" t="s">
        <v>239</v>
      </c>
      <c r="AD189" s="192">
        <v>48</v>
      </c>
      <c r="AE189" s="184" t="s">
        <v>240</v>
      </c>
      <c r="AF189" s="33" t="s">
        <v>2743</v>
      </c>
      <c r="AG189" s="192"/>
      <c r="AH189" s="192"/>
      <c r="AI189" s="33" t="s">
        <v>748</v>
      </c>
      <c r="AJ189" s="33" t="s">
        <v>509</v>
      </c>
      <c r="AK189" s="192"/>
      <c r="AL189" s="192"/>
      <c r="AM189" s="192">
        <v>1900</v>
      </c>
      <c r="AN189" s="256">
        <v>1900</v>
      </c>
      <c r="AO189" s="256">
        <v>1900</v>
      </c>
      <c r="AP189" s="192" t="s">
        <v>508</v>
      </c>
      <c r="AQ189" s="33" t="s">
        <v>477</v>
      </c>
      <c r="AS189" s="33">
        <f>IF(G189&lt;1980,"Too old",IF(AE189="N","UseOtherTestDuration",IF(AJ189="M",IF(ISBLANK(BD189),2,IF(ISBLANK(BE189),2,IF(ISBLANK(BF189),2,1))),"NotM")))</f>
        <v>2</v>
      </c>
      <c r="AU189" s="33" t="s">
        <v>295</v>
      </c>
      <c r="AV189" s="33" t="s">
        <v>295</v>
      </c>
      <c r="AX189" s="192"/>
      <c r="AY189" s="192"/>
      <c r="AZ189" s="192" t="s">
        <v>338</v>
      </c>
      <c r="BA189" s="192" t="s">
        <v>3342</v>
      </c>
      <c r="BB189" s="192"/>
      <c r="BC189" s="192">
        <v>18</v>
      </c>
      <c r="BD189" s="192">
        <v>6.9</v>
      </c>
      <c r="BE189" s="192">
        <v>19</v>
      </c>
      <c r="BF189" s="192"/>
      <c r="BG189" s="33">
        <v>6.9</v>
      </c>
      <c r="BH189" s="33">
        <v>19</v>
      </c>
      <c r="BI189" s="237">
        <v>2.4</v>
      </c>
      <c r="BJ189" s="192">
        <v>75</v>
      </c>
      <c r="BK189" s="192"/>
      <c r="BL189" s="192">
        <v>19</v>
      </c>
      <c r="BM189" s="33">
        <v>10</v>
      </c>
      <c r="BN189" s="56">
        <v>10.379705354340839</v>
      </c>
      <c r="BO189" s="56">
        <v>9.0042990531391123</v>
      </c>
      <c r="BP189" s="56">
        <v>19.524733405175215</v>
      </c>
      <c r="BQ189" s="56">
        <v>1.5590214820702852</v>
      </c>
      <c r="BR189" s="56">
        <v>38.491628365984248</v>
      </c>
      <c r="BS189" s="223">
        <v>0.89990774754972913</v>
      </c>
      <c r="BU189" s="237">
        <v>2.4</v>
      </c>
      <c r="BV189" s="236" t="s">
        <v>1225</v>
      </c>
      <c r="BW189" s="192"/>
      <c r="BX189" s="192"/>
      <c r="BY189" s="192"/>
      <c r="BZ189" s="192"/>
      <c r="CA189" s="192"/>
      <c r="CD189" s="280"/>
      <c r="CE189" s="192"/>
      <c r="CH189" s="192" t="s">
        <v>2849</v>
      </c>
      <c r="CI189" s="259">
        <v>0.85</v>
      </c>
      <c r="CJ189" s="192" t="s">
        <v>324</v>
      </c>
    </row>
    <row r="190" spans="5:88" ht="14.5" x14ac:dyDescent="0.35">
      <c r="E190" s="192" t="s">
        <v>324</v>
      </c>
      <c r="F190" s="192"/>
      <c r="G190" s="33">
        <v>1990</v>
      </c>
      <c r="H190" s="192" t="s">
        <v>3340</v>
      </c>
      <c r="I190" s="192" t="s">
        <v>3341</v>
      </c>
      <c r="J190" s="192"/>
      <c r="K190" s="33" t="s">
        <v>80</v>
      </c>
      <c r="L190" s="192" t="s">
        <v>81</v>
      </c>
      <c r="M190" s="192" t="s">
        <v>786</v>
      </c>
      <c r="N190" s="33" t="s">
        <v>787</v>
      </c>
      <c r="O190" s="33" t="s">
        <v>788</v>
      </c>
      <c r="P190" s="33" t="s">
        <v>2116</v>
      </c>
      <c r="Q190" s="192" t="s">
        <v>326</v>
      </c>
      <c r="R190" s="192" t="s">
        <v>326</v>
      </c>
      <c r="S190" s="33" t="str">
        <f t="shared" si="21"/>
        <v>Pa.au</v>
      </c>
      <c r="T190" s="192" t="s">
        <v>3332</v>
      </c>
      <c r="U190" s="192" t="s">
        <v>2821</v>
      </c>
      <c r="V190" s="184" t="s">
        <v>28</v>
      </c>
      <c r="W190" s="184" t="s">
        <v>293</v>
      </c>
      <c r="X190" s="192" t="s">
        <v>281</v>
      </c>
      <c r="Y190" s="33" t="s">
        <v>281</v>
      </c>
      <c r="Z190" s="192" t="s">
        <v>733</v>
      </c>
      <c r="AA190" s="192"/>
      <c r="AB190" s="192" t="s">
        <v>703</v>
      </c>
      <c r="AC190" s="33" t="s">
        <v>239</v>
      </c>
      <c r="AD190" s="33">
        <v>48</v>
      </c>
      <c r="AE190" s="184" t="s">
        <v>240</v>
      </c>
      <c r="AF190" s="33" t="s">
        <v>2743</v>
      </c>
      <c r="AG190" s="192"/>
      <c r="AH190" s="192"/>
      <c r="AI190" s="33" t="s">
        <v>748</v>
      </c>
      <c r="AJ190" s="33" t="s">
        <v>509</v>
      </c>
      <c r="AK190" s="192"/>
      <c r="AL190" s="192"/>
      <c r="AM190" s="192">
        <v>200</v>
      </c>
      <c r="AN190" s="256">
        <v>200</v>
      </c>
      <c r="AO190" s="256">
        <v>200</v>
      </c>
      <c r="AP190" s="192" t="s">
        <v>508</v>
      </c>
      <c r="AQ190" s="33" t="s">
        <v>477</v>
      </c>
      <c r="AS190" s="33">
        <f>IF(G190&lt;1980,"Too old",IF(AE190="N","UseOtherTestDuration",IF(AJ190="M",IF(ISBLANK(BD190),2,IF(ISBLANK(BE190),2,IF(ISBLANK(BF190),2,1))),"NotM")))</f>
        <v>2</v>
      </c>
      <c r="AU190" s="33" t="s">
        <v>295</v>
      </c>
      <c r="AV190" s="33" t="s">
        <v>295</v>
      </c>
      <c r="AX190" s="192"/>
      <c r="AY190" s="192"/>
      <c r="AZ190" s="192" t="s">
        <v>338</v>
      </c>
      <c r="BA190" s="192" t="s">
        <v>3342</v>
      </c>
      <c r="BB190" s="192"/>
      <c r="BC190" s="192">
        <v>18</v>
      </c>
      <c r="BD190" s="192">
        <v>6.9</v>
      </c>
      <c r="BE190" s="192">
        <v>19</v>
      </c>
      <c r="BF190" s="192"/>
      <c r="BG190" s="33">
        <v>6.9</v>
      </c>
      <c r="BH190" s="33">
        <v>19</v>
      </c>
      <c r="BI190" s="237">
        <v>2.4</v>
      </c>
      <c r="BJ190" s="192">
        <v>75</v>
      </c>
      <c r="BK190" s="192"/>
      <c r="BL190" s="192">
        <v>19</v>
      </c>
      <c r="BM190" s="33">
        <v>10</v>
      </c>
      <c r="BN190" s="56">
        <v>10.379705354340839</v>
      </c>
      <c r="BO190" s="56">
        <v>9.0042990531391123</v>
      </c>
      <c r="BP190" s="56">
        <v>19.524733405175215</v>
      </c>
      <c r="BQ190" s="56">
        <v>1.5590214820702852</v>
      </c>
      <c r="BR190" s="56">
        <v>38.491628365984248</v>
      </c>
      <c r="BS190" s="223">
        <v>0.89990774754972913</v>
      </c>
      <c r="BU190" s="237">
        <v>2.4</v>
      </c>
      <c r="BV190" s="236" t="s">
        <v>1225</v>
      </c>
      <c r="BW190" s="192"/>
      <c r="BX190" s="192"/>
      <c r="BY190" s="192"/>
      <c r="BZ190" s="192"/>
      <c r="CA190" s="192"/>
      <c r="CD190" s="280"/>
      <c r="CE190" s="192"/>
      <c r="CH190" s="192" t="s">
        <v>3037</v>
      </c>
      <c r="CI190" s="259">
        <v>0.73</v>
      </c>
      <c r="CJ190" s="192" t="s">
        <v>324</v>
      </c>
    </row>
    <row r="191" spans="5:88" ht="14.5" x14ac:dyDescent="0.35">
      <c r="E191" s="192" t="s">
        <v>324</v>
      </c>
      <c r="F191" s="192"/>
      <c r="G191" s="33">
        <v>1990</v>
      </c>
      <c r="H191" s="192" t="s">
        <v>3340</v>
      </c>
      <c r="I191" s="192" t="s">
        <v>3341</v>
      </c>
      <c r="J191" s="192"/>
      <c r="K191" s="33" t="s">
        <v>80</v>
      </c>
      <c r="L191" s="192" t="s">
        <v>81</v>
      </c>
      <c r="M191" s="192" t="s">
        <v>786</v>
      </c>
      <c r="N191" s="33" t="s">
        <v>787</v>
      </c>
      <c r="O191" s="33" t="s">
        <v>788</v>
      </c>
      <c r="P191" s="33" t="s">
        <v>2116</v>
      </c>
      <c r="Q191" s="192" t="s">
        <v>326</v>
      </c>
      <c r="R191" s="192" t="s">
        <v>326</v>
      </c>
      <c r="S191" s="33" t="str">
        <f t="shared" si="21"/>
        <v>Pa.au</v>
      </c>
      <c r="T191" s="192" t="s">
        <v>3332</v>
      </c>
      <c r="U191" s="192" t="s">
        <v>2821</v>
      </c>
      <c r="V191" s="184" t="s">
        <v>28</v>
      </c>
      <c r="W191" s="184" t="s">
        <v>293</v>
      </c>
      <c r="X191" s="192" t="s">
        <v>281</v>
      </c>
      <c r="Y191" s="33" t="s">
        <v>281</v>
      </c>
      <c r="Z191" s="192" t="s">
        <v>733</v>
      </c>
      <c r="AA191" s="192"/>
      <c r="AB191" s="192" t="s">
        <v>703</v>
      </c>
      <c r="AC191" s="33" t="s">
        <v>239</v>
      </c>
      <c r="AD191" s="33">
        <v>48</v>
      </c>
      <c r="AE191" s="184" t="s">
        <v>240</v>
      </c>
      <c r="AF191" s="33" t="s">
        <v>2743</v>
      </c>
      <c r="AG191" s="192"/>
      <c r="AH191" s="192"/>
      <c r="AI191" s="33" t="s">
        <v>748</v>
      </c>
      <c r="AJ191" s="33" t="s">
        <v>509</v>
      </c>
      <c r="AK191" s="192"/>
      <c r="AL191" s="192"/>
      <c r="AM191" s="192">
        <v>300</v>
      </c>
      <c r="AN191" s="256">
        <v>300</v>
      </c>
      <c r="AO191" s="256">
        <v>300</v>
      </c>
      <c r="AP191" s="192" t="s">
        <v>508</v>
      </c>
      <c r="AQ191" s="33" t="s">
        <v>477</v>
      </c>
      <c r="AS191" s="33">
        <f>IF(G191&lt;1980,"Too old",IF(AE191="N","UseOtherTestDuration",IF(AJ191="M",IF(ISBLANK(BD191),2,IF(ISBLANK(BE191),2,IF(ISBLANK(BF191),2,1))),"NotM")))</f>
        <v>2</v>
      </c>
      <c r="AU191" s="33" t="s">
        <v>295</v>
      </c>
      <c r="AV191" s="33" t="s">
        <v>295</v>
      </c>
      <c r="AX191" s="192"/>
      <c r="AY191" s="192"/>
      <c r="AZ191" s="192" t="s">
        <v>338</v>
      </c>
      <c r="BA191" s="192" t="s">
        <v>3342</v>
      </c>
      <c r="BB191" s="192"/>
      <c r="BC191" s="192">
        <v>18</v>
      </c>
      <c r="BD191" s="192">
        <v>6.9</v>
      </c>
      <c r="BE191" s="192">
        <v>19</v>
      </c>
      <c r="BF191" s="192"/>
      <c r="BG191" s="33">
        <v>6.9</v>
      </c>
      <c r="BH191" s="33">
        <v>19</v>
      </c>
      <c r="BI191" s="237">
        <v>2.4</v>
      </c>
      <c r="BJ191" s="192">
        <v>75</v>
      </c>
      <c r="BK191" s="192"/>
      <c r="BL191" s="192">
        <v>19</v>
      </c>
      <c r="BM191" s="33">
        <v>10</v>
      </c>
      <c r="BN191" s="56">
        <v>10.379705354340839</v>
      </c>
      <c r="BO191" s="56">
        <v>9.0042990531391123</v>
      </c>
      <c r="BP191" s="56">
        <v>19.524733405175215</v>
      </c>
      <c r="BQ191" s="56">
        <v>1.5590214820702852</v>
      </c>
      <c r="BR191" s="56">
        <v>38.491628365984248</v>
      </c>
      <c r="BS191" s="223">
        <v>0.89990774754972913</v>
      </c>
      <c r="BU191" s="237">
        <v>2.4</v>
      </c>
      <c r="BV191" s="236" t="s">
        <v>1225</v>
      </c>
      <c r="BW191" s="192"/>
      <c r="BX191" s="192"/>
      <c r="BY191" s="192"/>
      <c r="BZ191" s="192"/>
      <c r="CA191" s="192"/>
      <c r="CD191" s="280"/>
      <c r="CE191" s="192"/>
      <c r="CH191" s="192" t="s">
        <v>3037</v>
      </c>
      <c r="CI191" s="259">
        <v>0.73</v>
      </c>
      <c r="CJ191" s="192" t="s">
        <v>324</v>
      </c>
    </row>
    <row r="192" spans="5:88" ht="14.5" x14ac:dyDescent="0.35">
      <c r="E192" s="192" t="s">
        <v>1448</v>
      </c>
      <c r="F192" s="192"/>
      <c r="G192" s="33">
        <v>2017</v>
      </c>
      <c r="H192" s="192" t="s">
        <v>3179</v>
      </c>
      <c r="I192" s="192" t="s">
        <v>1594</v>
      </c>
      <c r="J192" s="192"/>
      <c r="K192" s="33" t="s">
        <v>80</v>
      </c>
      <c r="L192" s="192" t="s">
        <v>81</v>
      </c>
      <c r="M192" s="192" t="s">
        <v>786</v>
      </c>
      <c r="N192" s="33" t="str">
        <f>VLOOKUP($Q192,[1]Sheet2!$A$1:$G$229,N$2,FALSE)</f>
        <v>Amphipoda</v>
      </c>
      <c r="O192" s="33" t="str">
        <f>VLOOKUP($Q192,[1]Sheet2!$A$1:$G$229,O$2,FALSE)</f>
        <v>Paracalliopiidae</v>
      </c>
      <c r="P192" s="33" t="s">
        <v>2106</v>
      </c>
      <c r="Q192" s="192" t="s">
        <v>265</v>
      </c>
      <c r="R192" s="192" t="s">
        <v>265</v>
      </c>
      <c r="S192" s="33" t="str">
        <f t="shared" ref="S192:S253" si="29">_xlfn.CONCAT(LEFT(Q192,2),".",MID(Q192,FIND(" ",Q192)+1,2))</f>
        <v>Pa.fl</v>
      </c>
      <c r="T192" s="192" t="s">
        <v>3332</v>
      </c>
      <c r="U192" s="192" t="s">
        <v>2821</v>
      </c>
      <c r="V192" s="184" t="s">
        <v>28</v>
      </c>
      <c r="W192" s="184" t="s">
        <v>293</v>
      </c>
      <c r="X192" s="192"/>
      <c r="Z192" s="192" t="s">
        <v>892</v>
      </c>
      <c r="AA192" s="192"/>
      <c r="AB192" s="192" t="s">
        <v>703</v>
      </c>
      <c r="AC192" s="33" t="s">
        <v>239</v>
      </c>
      <c r="AD192" s="33">
        <v>48</v>
      </c>
      <c r="AE192" s="184" t="s">
        <v>240</v>
      </c>
      <c r="AF192" s="181" t="s">
        <v>2743</v>
      </c>
      <c r="AG192" s="192"/>
      <c r="AH192" s="192"/>
      <c r="AJ192" s="33" t="s">
        <v>769</v>
      </c>
      <c r="AK192" s="192"/>
      <c r="AL192" s="192"/>
      <c r="AM192" s="192"/>
      <c r="AN192" s="192">
        <v>482</v>
      </c>
      <c r="AO192" s="192">
        <v>482</v>
      </c>
      <c r="AP192" s="192" t="s">
        <v>477</v>
      </c>
      <c r="AQ192" s="33" t="s">
        <v>477</v>
      </c>
      <c r="AS192" s="33">
        <v>3</v>
      </c>
      <c r="AU192" s="33" t="s">
        <v>240</v>
      </c>
      <c r="AV192" s="33" t="s">
        <v>240</v>
      </c>
      <c r="AX192" s="192"/>
      <c r="AY192" s="192"/>
      <c r="AZ192" s="192"/>
      <c r="BA192" s="192"/>
      <c r="BB192" s="192"/>
      <c r="BC192" s="192">
        <v>20</v>
      </c>
      <c r="BD192" s="192">
        <v>7.32</v>
      </c>
      <c r="BE192" s="192">
        <v>14.17</v>
      </c>
      <c r="BF192" s="192">
        <v>0.3</v>
      </c>
      <c r="BG192" s="33">
        <v>7.32</v>
      </c>
      <c r="BH192" s="33">
        <v>14.17</v>
      </c>
      <c r="BI192" s="33">
        <f>IF(ISBLANK(BF192)=FALSE,BF192,BU192)</f>
        <v>0.3</v>
      </c>
      <c r="BJ192" s="192"/>
      <c r="BK192" s="192"/>
      <c r="BL192" s="297">
        <v>14.17</v>
      </c>
      <c r="BN192" s="52">
        <v>2.85</v>
      </c>
      <c r="BO192" s="52">
        <v>1.71</v>
      </c>
      <c r="BP192" s="52">
        <v>4.0999999999999996</v>
      </c>
      <c r="BQ192" s="52">
        <v>2.7</v>
      </c>
      <c r="BR192" s="52">
        <v>1</v>
      </c>
      <c r="BS192" s="296">
        <v>3.8</v>
      </c>
      <c r="BT192" s="33">
        <v>22.023913333333333</v>
      </c>
      <c r="BU192" s="192"/>
      <c r="BV192" s="192"/>
      <c r="BW192" s="192"/>
      <c r="BX192" s="192" t="s">
        <v>3180</v>
      </c>
      <c r="BY192" s="192"/>
      <c r="BZ192" s="192"/>
      <c r="CA192" s="192"/>
      <c r="CD192" s="192"/>
      <c r="CE192" s="192"/>
      <c r="CH192" s="192" t="s">
        <v>3037</v>
      </c>
      <c r="CI192" s="429">
        <v>0.61</v>
      </c>
      <c r="CJ192" s="33" t="s">
        <v>2850</v>
      </c>
    </row>
    <row r="193" spans="5:88" ht="14.5" x14ac:dyDescent="0.35">
      <c r="E193" s="33" t="s">
        <v>1448</v>
      </c>
      <c r="G193" s="33">
        <v>2017</v>
      </c>
      <c r="H193" s="33" t="s">
        <v>3179</v>
      </c>
      <c r="I193" s="33" t="s">
        <v>1594</v>
      </c>
      <c r="K193" s="33" t="s">
        <v>80</v>
      </c>
      <c r="L193" s="192" t="s">
        <v>81</v>
      </c>
      <c r="M193" s="33" t="s">
        <v>786</v>
      </c>
      <c r="N193" s="33" t="str">
        <f>VLOOKUP($Q193,[1]Sheet2!$A$1:$G$229,N$2,FALSE)</f>
        <v>Amphipoda</v>
      </c>
      <c r="O193" s="33" t="str">
        <f>VLOOKUP($Q193,[1]Sheet2!$A$1:$G$229,O$2,FALSE)</f>
        <v>Paracalliopiidae</v>
      </c>
      <c r="P193" s="33" t="s">
        <v>2106</v>
      </c>
      <c r="Q193" s="33" t="s">
        <v>265</v>
      </c>
      <c r="R193" s="33" t="s">
        <v>265</v>
      </c>
      <c r="S193" s="33" t="str">
        <f t="shared" si="29"/>
        <v>Pa.fl</v>
      </c>
      <c r="T193" s="192" t="s">
        <v>3332</v>
      </c>
      <c r="U193" s="192" t="s">
        <v>2821</v>
      </c>
      <c r="V193" s="184" t="s">
        <v>28</v>
      </c>
      <c r="W193" s="184" t="s">
        <v>293</v>
      </c>
      <c r="Z193" s="33" t="s">
        <v>892</v>
      </c>
      <c r="AB193" s="33" t="s">
        <v>703</v>
      </c>
      <c r="AC193" s="33" t="s">
        <v>239</v>
      </c>
      <c r="AD193" s="33">
        <v>48</v>
      </c>
      <c r="AE193" s="184" t="s">
        <v>240</v>
      </c>
      <c r="AF193" s="181" t="s">
        <v>2743</v>
      </c>
      <c r="AJ193" s="33" t="s">
        <v>769</v>
      </c>
      <c r="AN193" s="33">
        <v>293</v>
      </c>
      <c r="AO193" s="33">
        <v>293</v>
      </c>
      <c r="AP193" s="33" t="s">
        <v>477</v>
      </c>
      <c r="AQ193" s="33" t="s">
        <v>477</v>
      </c>
      <c r="AS193" s="33">
        <v>3</v>
      </c>
      <c r="AU193" s="33" t="s">
        <v>240</v>
      </c>
      <c r="AV193" s="33" t="s">
        <v>240</v>
      </c>
      <c r="BC193" s="33">
        <v>20</v>
      </c>
      <c r="BD193" s="33">
        <v>7.21</v>
      </c>
      <c r="BE193" s="33">
        <v>14.17</v>
      </c>
      <c r="BF193" s="33">
        <v>1.3</v>
      </c>
      <c r="BG193" s="33">
        <v>7.21</v>
      </c>
      <c r="BH193" s="33">
        <v>14.17</v>
      </c>
      <c r="BI193" s="33">
        <f>IF(ISBLANK(BF193)=FALSE,BF193,BU193)</f>
        <v>1.3</v>
      </c>
      <c r="BL193" s="37">
        <v>14.17</v>
      </c>
      <c r="BN193" s="52">
        <v>2.85</v>
      </c>
      <c r="BO193" s="52">
        <v>1.71</v>
      </c>
      <c r="BP193" s="52">
        <v>4.0999999999999996</v>
      </c>
      <c r="BQ193" s="52">
        <v>2.7</v>
      </c>
      <c r="BR193" s="52">
        <v>1</v>
      </c>
      <c r="BS193" s="296">
        <v>3.8</v>
      </c>
      <c r="BT193" s="33">
        <v>22.023913333333333</v>
      </c>
      <c r="BX193" s="33" t="s">
        <v>3180</v>
      </c>
      <c r="CD193" s="33"/>
      <c r="CE193" s="262"/>
      <c r="CH193" s="192" t="s">
        <v>3037</v>
      </c>
      <c r="CI193" s="429">
        <v>0.61</v>
      </c>
      <c r="CJ193" s="33" t="s">
        <v>2850</v>
      </c>
    </row>
    <row r="194" spans="5:88" ht="14.5" x14ac:dyDescent="0.35">
      <c r="E194" s="33" t="s">
        <v>1448</v>
      </c>
      <c r="G194" s="33">
        <v>2017</v>
      </c>
      <c r="H194" s="33" t="s">
        <v>3179</v>
      </c>
      <c r="I194" s="33" t="s">
        <v>1594</v>
      </c>
      <c r="K194" s="33" t="s">
        <v>80</v>
      </c>
      <c r="L194" s="192" t="s">
        <v>81</v>
      </c>
      <c r="M194" s="33" t="s">
        <v>786</v>
      </c>
      <c r="N194" s="33" t="str">
        <f>VLOOKUP($Q194,[1]Sheet2!$A$1:$G$229,N$2,FALSE)</f>
        <v>Amphipoda</v>
      </c>
      <c r="O194" s="33" t="str">
        <f>VLOOKUP($Q194,[1]Sheet2!$A$1:$G$229,O$2,FALSE)</f>
        <v>Paracalliopiidae</v>
      </c>
      <c r="P194" s="33" t="s">
        <v>2106</v>
      </c>
      <c r="Q194" s="33" t="s">
        <v>265</v>
      </c>
      <c r="R194" s="33" t="s">
        <v>265</v>
      </c>
      <c r="S194" s="33" t="str">
        <f t="shared" si="29"/>
        <v>Pa.fl</v>
      </c>
      <c r="T194" s="192" t="s">
        <v>3332</v>
      </c>
      <c r="U194" s="192" t="s">
        <v>2821</v>
      </c>
      <c r="V194" s="184" t="s">
        <v>28</v>
      </c>
      <c r="W194" s="184" t="s">
        <v>293</v>
      </c>
      <c r="Z194" s="33" t="s">
        <v>892</v>
      </c>
      <c r="AB194" s="33" t="s">
        <v>703</v>
      </c>
      <c r="AC194" s="33" t="s">
        <v>239</v>
      </c>
      <c r="AD194" s="33">
        <v>48</v>
      </c>
      <c r="AE194" s="184" t="s">
        <v>240</v>
      </c>
      <c r="AF194" s="181" t="s">
        <v>2743</v>
      </c>
      <c r="AJ194" s="33" t="s">
        <v>769</v>
      </c>
      <c r="AN194" s="33">
        <v>579</v>
      </c>
      <c r="AO194" s="33">
        <v>579</v>
      </c>
      <c r="AP194" s="33" t="s">
        <v>477</v>
      </c>
      <c r="AQ194" s="33" t="s">
        <v>477</v>
      </c>
      <c r="AS194" s="33">
        <v>3</v>
      </c>
      <c r="AU194" s="33" t="s">
        <v>240</v>
      </c>
      <c r="AV194" s="33" t="s">
        <v>240</v>
      </c>
      <c r="BC194" s="33">
        <v>20</v>
      </c>
      <c r="BD194" s="33">
        <v>7.37</v>
      </c>
      <c r="BE194" s="33">
        <v>14.17</v>
      </c>
      <c r="BF194" s="33">
        <v>4.3</v>
      </c>
      <c r="BG194" s="33">
        <v>7.37</v>
      </c>
      <c r="BH194" s="33">
        <v>14.17</v>
      </c>
      <c r="BI194" s="33">
        <f>IF(ISBLANK(BF194)=FALSE,BF194,BU194)</f>
        <v>4.3</v>
      </c>
      <c r="BL194" s="37">
        <v>14.17</v>
      </c>
      <c r="BN194" s="52">
        <v>2.85</v>
      </c>
      <c r="BO194" s="52">
        <v>1.71</v>
      </c>
      <c r="BP194" s="52">
        <v>4.0999999999999996</v>
      </c>
      <c r="BQ194" s="52">
        <v>2.7</v>
      </c>
      <c r="BR194" s="52">
        <v>1</v>
      </c>
      <c r="BS194" s="296">
        <v>3.8</v>
      </c>
      <c r="BT194" s="33">
        <v>22.023913333333333</v>
      </c>
      <c r="BX194" s="33" t="s">
        <v>3180</v>
      </c>
      <c r="CD194" s="33"/>
      <c r="CE194" s="262"/>
      <c r="CH194" s="192" t="s">
        <v>3037</v>
      </c>
      <c r="CI194" s="429">
        <v>0.61</v>
      </c>
      <c r="CJ194" s="33" t="s">
        <v>2850</v>
      </c>
    </row>
    <row r="195" spans="5:88" ht="14.5" x14ac:dyDescent="0.35">
      <c r="E195" s="33" t="s">
        <v>1448</v>
      </c>
      <c r="G195" s="33">
        <v>2017</v>
      </c>
      <c r="H195" s="33" t="s">
        <v>3179</v>
      </c>
      <c r="I195" s="33" t="s">
        <v>1594</v>
      </c>
      <c r="K195" s="33" t="s">
        <v>80</v>
      </c>
      <c r="L195" s="192" t="s">
        <v>81</v>
      </c>
      <c r="M195" s="33" t="s">
        <v>786</v>
      </c>
      <c r="N195" s="33" t="str">
        <f>VLOOKUP($Q195,[1]Sheet2!$A$1:$G$229,N$2,FALSE)</f>
        <v>Amphipoda</v>
      </c>
      <c r="O195" s="33" t="str">
        <f>VLOOKUP($Q195,[1]Sheet2!$A$1:$G$229,O$2,FALSE)</f>
        <v>Paracalliopiidae</v>
      </c>
      <c r="P195" s="33" t="s">
        <v>2106</v>
      </c>
      <c r="Q195" s="33" t="s">
        <v>265</v>
      </c>
      <c r="R195" s="33" t="s">
        <v>265</v>
      </c>
      <c r="S195" s="33" t="str">
        <f t="shared" si="29"/>
        <v>Pa.fl</v>
      </c>
      <c r="T195" s="192" t="s">
        <v>3332</v>
      </c>
      <c r="U195" s="192" t="s">
        <v>2821</v>
      </c>
      <c r="V195" s="184" t="s">
        <v>28</v>
      </c>
      <c r="W195" s="184" t="s">
        <v>293</v>
      </c>
      <c r="Z195" s="33" t="s">
        <v>892</v>
      </c>
      <c r="AB195" s="33" t="s">
        <v>703</v>
      </c>
      <c r="AC195" s="33" t="s">
        <v>239</v>
      </c>
      <c r="AD195" s="33">
        <v>48</v>
      </c>
      <c r="AE195" s="184" t="s">
        <v>240</v>
      </c>
      <c r="AF195" s="181" t="s">
        <v>2743</v>
      </c>
      <c r="AJ195" s="33" t="s">
        <v>769</v>
      </c>
      <c r="AN195" s="33">
        <v>823</v>
      </c>
      <c r="AO195" s="33">
        <v>823</v>
      </c>
      <c r="AP195" s="33" t="s">
        <v>477</v>
      </c>
      <c r="AQ195" s="33" t="s">
        <v>477</v>
      </c>
      <c r="AS195" s="33">
        <v>3</v>
      </c>
      <c r="AU195" s="33" t="s">
        <v>240</v>
      </c>
      <c r="AV195" s="33" t="s">
        <v>240</v>
      </c>
      <c r="BC195" s="33">
        <v>20</v>
      </c>
      <c r="BD195" s="33">
        <v>7.43</v>
      </c>
      <c r="BE195" s="33">
        <v>14.17</v>
      </c>
      <c r="BF195" s="33">
        <v>9.3000000000000007</v>
      </c>
      <c r="BG195" s="33">
        <v>7.43</v>
      </c>
      <c r="BH195" s="33">
        <v>14.17</v>
      </c>
      <c r="BI195" s="33">
        <f>IF(ISBLANK(BF195)=FALSE,BF195,BU195)</f>
        <v>9.3000000000000007</v>
      </c>
      <c r="BL195" s="37">
        <v>14.17</v>
      </c>
      <c r="BN195" s="52">
        <v>2.85</v>
      </c>
      <c r="BO195" s="52">
        <v>1.71</v>
      </c>
      <c r="BP195" s="52">
        <v>4.0999999999999996</v>
      </c>
      <c r="BQ195" s="52">
        <v>2.7</v>
      </c>
      <c r="BR195" s="52">
        <v>1</v>
      </c>
      <c r="BS195" s="296">
        <v>3.8</v>
      </c>
      <c r="BT195" s="33">
        <v>22.023913333333333</v>
      </c>
      <c r="BX195" s="33" t="s">
        <v>3180</v>
      </c>
      <c r="CD195" s="33"/>
      <c r="CE195" s="262"/>
      <c r="CH195" s="192" t="s">
        <v>3037</v>
      </c>
      <c r="CI195" s="429">
        <v>0.61</v>
      </c>
      <c r="CJ195" s="33" t="s">
        <v>2850</v>
      </c>
    </row>
    <row r="196" spans="5:88" x14ac:dyDescent="0.3">
      <c r="E196" s="33" t="s">
        <v>2765</v>
      </c>
      <c r="F196" s="33" t="s">
        <v>3343</v>
      </c>
      <c r="G196" s="33">
        <v>2013</v>
      </c>
      <c r="H196" s="33" t="s">
        <v>3344</v>
      </c>
      <c r="I196" s="33" t="s">
        <v>3345</v>
      </c>
      <c r="K196" s="33" t="s">
        <v>80</v>
      </c>
      <c r="L196" s="33" t="s">
        <v>89</v>
      </c>
      <c r="M196" s="33" t="s">
        <v>91</v>
      </c>
      <c r="N196" s="33" t="s">
        <v>106</v>
      </c>
      <c r="O196" s="33" t="s">
        <v>2867</v>
      </c>
      <c r="P196" s="33" t="s">
        <v>2868</v>
      </c>
      <c r="Q196" s="33" t="s">
        <v>3346</v>
      </c>
      <c r="R196" s="33" t="s">
        <v>3346</v>
      </c>
      <c r="S196" s="33" t="str">
        <f t="shared" si="29"/>
        <v>Or.ni</v>
      </c>
      <c r="T196" s="192"/>
      <c r="U196" s="33" t="s">
        <v>31</v>
      </c>
      <c r="V196" s="33" t="s">
        <v>31</v>
      </c>
      <c r="W196" s="33" t="s">
        <v>31</v>
      </c>
      <c r="X196" s="33" t="s">
        <v>3347</v>
      </c>
      <c r="Y196" s="33" t="s">
        <v>281</v>
      </c>
      <c r="AB196" s="33" t="s">
        <v>2742</v>
      </c>
      <c r="AC196" s="33" t="s">
        <v>239</v>
      </c>
      <c r="AD196" s="33">
        <v>96</v>
      </c>
      <c r="AE196" s="33" t="s">
        <v>240</v>
      </c>
      <c r="AF196" s="33" t="s">
        <v>2743</v>
      </c>
      <c r="AH196" s="33" t="s">
        <v>2787</v>
      </c>
      <c r="AI196" s="33" t="s">
        <v>3168</v>
      </c>
      <c r="AJ196" s="33" t="s">
        <v>509</v>
      </c>
      <c r="AK196" s="33" t="s">
        <v>631</v>
      </c>
      <c r="AM196" s="33">
        <v>16177</v>
      </c>
      <c r="AN196" s="33">
        <v>15821.106</v>
      </c>
      <c r="AO196" s="33">
        <v>15821.106</v>
      </c>
      <c r="AP196" s="33" t="s">
        <v>508</v>
      </c>
      <c r="AQ196" s="33" t="s">
        <v>477</v>
      </c>
      <c r="AS196" s="33">
        <f>IF(G196&lt;1980,"Too old",IF(AE196="N","UseOtherTestDuration",IF(AJ196="M",IF(ISBLANK(BD196),2,IF(ISBLANK(BE196),2,IF(ISBLANK(BF196),2,1))),"NotM")))</f>
        <v>2</v>
      </c>
      <c r="AU196" s="33" t="s">
        <v>295</v>
      </c>
      <c r="AV196" s="33" t="s">
        <v>295</v>
      </c>
      <c r="AZ196" s="33" t="s">
        <v>2828</v>
      </c>
      <c r="BA196" s="33" t="s">
        <v>2921</v>
      </c>
      <c r="BB196" s="33" t="s">
        <v>2744</v>
      </c>
      <c r="BC196" s="33">
        <v>27</v>
      </c>
      <c r="BD196" s="33">
        <v>7.8</v>
      </c>
      <c r="BE196" s="33">
        <v>16</v>
      </c>
      <c r="BG196" s="33">
        <v>7.8</v>
      </c>
      <c r="BH196" s="33">
        <v>16</v>
      </c>
      <c r="BL196" s="33">
        <v>16</v>
      </c>
      <c r="BN196" s="33">
        <v>4.2718326703585268</v>
      </c>
      <c r="BO196" s="33">
        <v>1.3023880092556486</v>
      </c>
      <c r="BP196" s="33">
        <v>2.2722514204034718</v>
      </c>
      <c r="BQ196" s="33">
        <v>0.34843659627720447</v>
      </c>
      <c r="BR196" s="33">
        <v>2.0537657069031376</v>
      </c>
      <c r="BS196" s="33">
        <v>1.3336140953916478</v>
      </c>
      <c r="BT196" s="33">
        <v>9.3000000000000007</v>
      </c>
      <c r="BW196" s="33" t="s">
        <v>2744</v>
      </c>
      <c r="BY196" s="33" t="s">
        <v>2747</v>
      </c>
      <c r="CB196" s="188" t="str">
        <f>IF(G196&lt;1980,"N",IF(AJ196="N","N",IF(BC196&lt;1,"N",IF(AF196="Chronic","N",IF(AQ196="Other","N",IF(BG196&lt;5.4,"N",IF(BG196&gt;8.5,"N",IF(BU196&gt;23,"N",IF(BL196&lt;8,"N",IF(BY196="JG est","N","Y"))))))))))</f>
        <v>N</v>
      </c>
      <c r="CC196" s="188" t="str">
        <f>CB196</f>
        <v>N</v>
      </c>
      <c r="CD196" s="187"/>
      <c r="CE196" s="249"/>
    </row>
    <row r="197" spans="5:88" x14ac:dyDescent="0.3">
      <c r="E197" s="33" t="s">
        <v>2765</v>
      </c>
      <c r="F197" s="33" t="s">
        <v>3348</v>
      </c>
      <c r="G197" s="33">
        <v>1982</v>
      </c>
      <c r="H197" s="33" t="s">
        <v>3349</v>
      </c>
      <c r="I197" s="33" t="s">
        <v>3350</v>
      </c>
      <c r="K197" s="33" t="s">
        <v>80</v>
      </c>
      <c r="L197" s="33" t="s">
        <v>89</v>
      </c>
      <c r="M197" s="33" t="s">
        <v>91</v>
      </c>
      <c r="N197" s="33" t="s">
        <v>92</v>
      </c>
      <c r="O197" s="33" t="s">
        <v>93</v>
      </c>
      <c r="P197" s="33" t="s">
        <v>94</v>
      </c>
      <c r="Q197" s="33" t="s">
        <v>97</v>
      </c>
      <c r="R197" s="33" t="s">
        <v>97</v>
      </c>
      <c r="S197" s="33" t="str">
        <f t="shared" si="29"/>
        <v>On.ts</v>
      </c>
      <c r="T197" s="184" t="s">
        <v>2094</v>
      </c>
      <c r="U197" s="33" t="s">
        <v>31</v>
      </c>
      <c r="V197" s="33" t="s">
        <v>31</v>
      </c>
      <c r="W197" s="33" t="s">
        <v>31</v>
      </c>
      <c r="X197" s="33" t="s">
        <v>2752</v>
      </c>
      <c r="Y197" s="33" t="s">
        <v>281</v>
      </c>
      <c r="AB197" s="33" t="s">
        <v>2742</v>
      </c>
      <c r="AC197" s="33" t="s">
        <v>239</v>
      </c>
      <c r="AD197" s="33">
        <v>96</v>
      </c>
      <c r="AE197" s="33" t="s">
        <v>240</v>
      </c>
      <c r="AF197" s="33" t="s">
        <v>2743</v>
      </c>
      <c r="AH197" s="33" t="s">
        <v>2744</v>
      </c>
      <c r="AI197" s="33" t="s">
        <v>2744</v>
      </c>
      <c r="AK197" s="33" t="s">
        <v>478</v>
      </c>
      <c r="AM197" s="33" t="s">
        <v>2744</v>
      </c>
      <c r="AN197" s="33">
        <v>84</v>
      </c>
      <c r="AO197" s="33">
        <v>84</v>
      </c>
      <c r="AP197" s="33" t="s">
        <v>477</v>
      </c>
      <c r="AQ197" s="33" t="s">
        <v>477</v>
      </c>
      <c r="AS197" s="33">
        <v>4</v>
      </c>
      <c r="AU197" s="33" t="s">
        <v>295</v>
      </c>
      <c r="AV197" s="33" t="s">
        <v>295</v>
      </c>
      <c r="AZ197" s="33" t="s">
        <v>2959</v>
      </c>
      <c r="BA197" s="33" t="s">
        <v>2746</v>
      </c>
      <c r="BB197" s="33" t="s">
        <v>2744</v>
      </c>
      <c r="BC197" s="33">
        <v>12</v>
      </c>
      <c r="BD197" s="33">
        <v>7.15</v>
      </c>
      <c r="BE197" s="33">
        <v>20.5</v>
      </c>
      <c r="BG197" s="33">
        <v>7.15</v>
      </c>
      <c r="BH197" s="33">
        <v>20.5</v>
      </c>
      <c r="BL197" s="33">
        <v>20.5</v>
      </c>
      <c r="BN197" s="33">
        <v>5.6</v>
      </c>
      <c r="BO197" s="33">
        <v>1.8</v>
      </c>
      <c r="BP197" s="33">
        <v>3</v>
      </c>
      <c r="BQ197" s="33">
        <v>0.5</v>
      </c>
      <c r="BR197" s="33">
        <v>3.8</v>
      </c>
      <c r="BS197" s="33">
        <v>2.6</v>
      </c>
      <c r="BT197" s="33">
        <v>18.5</v>
      </c>
      <c r="BW197" s="33" t="s">
        <v>2744</v>
      </c>
      <c r="BY197" s="33" t="s">
        <v>2747</v>
      </c>
      <c r="CB197" s="188" t="str">
        <f>IF(G197&lt;1980,"N",IF(AJ197="N","N",IF(BC197&lt;1,"N",IF(AF197="Chronic","N",IF(AQ197="Other","N",IF(BG197&lt;5.4,"N",IF(BG197&gt;8.5,"N",IF(BU197&gt;23,"N",IF(BL197&lt;8,"N",IF(BY197="JG est","N","Y"))))))))))</f>
        <v>N</v>
      </c>
      <c r="CC197" s="188" t="str">
        <f>CB197</f>
        <v>N</v>
      </c>
      <c r="CD197" s="187"/>
      <c r="CE197" s="249"/>
      <c r="CH197" s="33" t="s">
        <v>2770</v>
      </c>
    </row>
    <row r="198" spans="5:88" x14ac:dyDescent="0.3">
      <c r="E198" s="33" t="s">
        <v>324</v>
      </c>
      <c r="G198" s="33">
        <v>1983</v>
      </c>
      <c r="H198" s="33" t="s">
        <v>742</v>
      </c>
      <c r="K198" s="33" t="s">
        <v>80</v>
      </c>
      <c r="L198" s="33" t="s">
        <v>89</v>
      </c>
      <c r="M198" s="33" t="s">
        <v>91</v>
      </c>
      <c r="N198" s="33" t="s">
        <v>92</v>
      </c>
      <c r="O198" s="33" t="s">
        <v>93</v>
      </c>
      <c r="P198" s="33" t="s">
        <v>94</v>
      </c>
      <c r="Q198" s="33" t="s">
        <v>96</v>
      </c>
      <c r="R198" s="33" t="s">
        <v>96</v>
      </c>
      <c r="S198" s="33" t="str">
        <f t="shared" si="29"/>
        <v>On.my</v>
      </c>
      <c r="T198" s="33" t="s">
        <v>1919</v>
      </c>
      <c r="U198" s="33" t="s">
        <v>31</v>
      </c>
      <c r="V198" s="33" t="s">
        <v>31</v>
      </c>
      <c r="W198" s="33" t="s">
        <v>31</v>
      </c>
      <c r="X198" s="33" t="s">
        <v>327</v>
      </c>
      <c r="Y198" s="33" t="s">
        <v>327</v>
      </c>
      <c r="AB198" s="33" t="s">
        <v>703</v>
      </c>
      <c r="AC198" s="33" t="s">
        <v>239</v>
      </c>
      <c r="AD198" s="33">
        <v>96</v>
      </c>
      <c r="AE198" s="33" t="s">
        <v>240</v>
      </c>
      <c r="AF198" s="181" t="s">
        <v>2743</v>
      </c>
      <c r="AI198" s="33" t="s">
        <v>748</v>
      </c>
      <c r="AJ198" s="33" t="s">
        <v>509</v>
      </c>
      <c r="AM198" s="33">
        <v>340</v>
      </c>
      <c r="AN198" s="189">
        <v>340</v>
      </c>
      <c r="AO198" s="189">
        <v>340</v>
      </c>
      <c r="AP198" s="33" t="s">
        <v>508</v>
      </c>
      <c r="AQ198" s="33" t="s">
        <v>477</v>
      </c>
      <c r="AS198" s="33">
        <v>4</v>
      </c>
      <c r="AT198" s="33" t="s">
        <v>3334</v>
      </c>
      <c r="AU198" s="33" t="s">
        <v>295</v>
      </c>
      <c r="AV198" s="33" t="s">
        <v>295</v>
      </c>
      <c r="AZ198" s="33" t="s">
        <v>749</v>
      </c>
      <c r="BA198" s="33" t="s">
        <v>3335</v>
      </c>
      <c r="BC198" s="33">
        <v>15</v>
      </c>
      <c r="BD198" s="33">
        <v>7.5</v>
      </c>
      <c r="BE198" s="33">
        <v>54</v>
      </c>
      <c r="BG198" s="33">
        <v>7.5</v>
      </c>
      <c r="BH198" s="33">
        <v>54</v>
      </c>
      <c r="BJ198" s="33">
        <v>150</v>
      </c>
      <c r="BK198" s="33" t="s">
        <v>739</v>
      </c>
      <c r="BL198" s="33">
        <v>54</v>
      </c>
      <c r="BN198" s="33">
        <v>8.5</v>
      </c>
      <c r="BO198" s="33">
        <v>4.9000000000000004</v>
      </c>
      <c r="BP198" s="33">
        <v>12</v>
      </c>
      <c r="BQ198" s="33" t="s">
        <v>497</v>
      </c>
      <c r="BR198" s="33">
        <v>12</v>
      </c>
      <c r="BS198" s="186">
        <v>23</v>
      </c>
      <c r="CD198" s="33"/>
      <c r="CE198" s="262"/>
      <c r="CH198" s="33" t="s">
        <v>3336</v>
      </c>
      <c r="CI198" s="199">
        <v>0.89</v>
      </c>
      <c r="CJ198" s="33" t="s">
        <v>324</v>
      </c>
    </row>
    <row r="199" spans="5:88" x14ac:dyDescent="0.3">
      <c r="E199" s="33" t="s">
        <v>3351</v>
      </c>
      <c r="G199" s="33">
        <v>1984</v>
      </c>
      <c r="H199" s="184" t="s">
        <v>3352</v>
      </c>
      <c r="I199" s="184"/>
      <c r="J199" s="184"/>
      <c r="K199" s="33" t="s">
        <v>80</v>
      </c>
      <c r="L199" s="33" t="s">
        <v>89</v>
      </c>
      <c r="M199" s="33" t="s">
        <v>91</v>
      </c>
      <c r="N199" s="33" t="s">
        <v>92</v>
      </c>
      <c r="O199" s="33" t="s">
        <v>93</v>
      </c>
      <c r="P199" s="33" t="s">
        <v>94</v>
      </c>
      <c r="Q199" s="209" t="s">
        <v>96</v>
      </c>
      <c r="R199" s="209" t="s">
        <v>96</v>
      </c>
      <c r="S199" s="33" t="str">
        <f t="shared" si="29"/>
        <v>On.my</v>
      </c>
      <c r="T199" s="184" t="s">
        <v>3353</v>
      </c>
      <c r="U199" s="33" t="s">
        <v>31</v>
      </c>
      <c r="V199" s="33" t="s">
        <v>31</v>
      </c>
      <c r="W199" s="33" t="s">
        <v>31</v>
      </c>
      <c r="X199" s="184" t="s">
        <v>3143</v>
      </c>
      <c r="Y199" s="33" t="s">
        <v>281</v>
      </c>
      <c r="Z199" s="184"/>
      <c r="AA199" s="184"/>
      <c r="AB199" s="184" t="s">
        <v>2742</v>
      </c>
      <c r="AC199" s="33" t="s">
        <v>239</v>
      </c>
      <c r="AD199" s="33">
        <v>96</v>
      </c>
      <c r="AE199" s="33" t="s">
        <v>240</v>
      </c>
      <c r="AF199" s="33" t="s">
        <v>2743</v>
      </c>
      <c r="AG199" s="184"/>
      <c r="AH199" s="184" t="s">
        <v>3007</v>
      </c>
      <c r="AI199" s="184" t="s">
        <v>3008</v>
      </c>
      <c r="AJ199" s="33" t="s">
        <v>509</v>
      </c>
      <c r="AK199" s="32" t="s">
        <v>1224</v>
      </c>
      <c r="AL199" s="32"/>
      <c r="AM199" s="32">
        <v>560</v>
      </c>
      <c r="AN199" s="189">
        <v>560</v>
      </c>
      <c r="AO199" s="189">
        <v>560</v>
      </c>
      <c r="AP199" s="184" t="s">
        <v>508</v>
      </c>
      <c r="AQ199" s="33" t="s">
        <v>477</v>
      </c>
      <c r="AS199" s="33">
        <f>IF(G199&lt;1980,"Too old",IF(AE199="N","UseOtherTestDuration",IF(AJ199="M",IF(ISBLANK(BD199),2,IF(ISBLANK(BE199),2,IF(ISBLANK(BF199),2,1))),"NotM")))</f>
        <v>2</v>
      </c>
      <c r="AU199" s="33" t="s">
        <v>295</v>
      </c>
      <c r="AV199" s="33" t="s">
        <v>295</v>
      </c>
      <c r="AX199" s="184"/>
      <c r="AY199" s="184"/>
      <c r="AZ199" s="184" t="s">
        <v>2312</v>
      </c>
      <c r="BA199" s="184" t="s">
        <v>3354</v>
      </c>
      <c r="BB199" s="184"/>
      <c r="BC199" s="32">
        <v>15.6</v>
      </c>
      <c r="BD199" s="184" t="s">
        <v>3355</v>
      </c>
      <c r="BE199" s="32">
        <v>14</v>
      </c>
      <c r="BF199" s="32"/>
      <c r="BG199" s="33">
        <v>7.49</v>
      </c>
      <c r="BH199" s="33">
        <v>14</v>
      </c>
      <c r="BI199" s="33">
        <f t="shared" ref="BI199:BI207" si="30">IF(ISBLANK(BF199)=FALSE,BF199,BU199)</f>
        <v>1.6</v>
      </c>
      <c r="BJ199" s="184" t="s">
        <v>644</v>
      </c>
      <c r="BK199" s="184" t="s">
        <v>3356</v>
      </c>
      <c r="BL199" s="206">
        <v>14</v>
      </c>
      <c r="BM199" s="32"/>
      <c r="BN199" s="32"/>
      <c r="BO199" s="32"/>
      <c r="BP199" s="32"/>
      <c r="BQ199" s="32"/>
      <c r="BR199" s="32"/>
      <c r="BS199" s="32"/>
      <c r="BT199" s="32"/>
      <c r="BU199" s="32">
        <v>1.6</v>
      </c>
      <c r="BV199" s="32" t="s">
        <v>2750</v>
      </c>
      <c r="BW199" s="32"/>
      <c r="BX199" s="184" t="s">
        <v>3013</v>
      </c>
      <c r="BY199" s="184"/>
      <c r="BZ199" s="184"/>
      <c r="CA199" s="32"/>
      <c r="CB199" s="188" t="str">
        <f t="shared" ref="CB199:CB207" si="31">IF(G199&lt;1980,"N",IF(AJ199="N","N",IF(BC199&lt;1,"N",IF(AF199="Chronic","N",IF(AQ199="Other","N",IF(BG199&lt;5.4,"N",IF(BG199&gt;8.5,"N",IF(BU199&gt;23,"N",IF(BL199&lt;8,"N",IF(BY199="JG est","N","Y"))))))))))</f>
        <v>Y</v>
      </c>
      <c r="CC199" s="188" t="str">
        <f t="shared" ref="CC199:CC207" si="32">CB199</f>
        <v>Y</v>
      </c>
      <c r="CD199" s="184" t="s">
        <v>2764</v>
      </c>
      <c r="CE199" s="250"/>
      <c r="CH199" s="184" t="s">
        <v>2970</v>
      </c>
      <c r="CI199" s="184" t="s">
        <v>3357</v>
      </c>
      <c r="CJ199" s="184"/>
    </row>
    <row r="200" spans="5:88" x14ac:dyDescent="0.3">
      <c r="E200" s="33" t="s">
        <v>2753</v>
      </c>
      <c r="G200" s="33">
        <v>1984</v>
      </c>
      <c r="H200" s="184" t="s">
        <v>3352</v>
      </c>
      <c r="I200" s="184"/>
      <c r="J200" s="184"/>
      <c r="K200" s="33" t="s">
        <v>80</v>
      </c>
      <c r="L200" s="33" t="s">
        <v>89</v>
      </c>
      <c r="M200" s="33" t="s">
        <v>91</v>
      </c>
      <c r="N200" s="33" t="s">
        <v>92</v>
      </c>
      <c r="O200" s="33" t="s">
        <v>93</v>
      </c>
      <c r="P200" s="33" t="s">
        <v>94</v>
      </c>
      <c r="Q200" s="209" t="s">
        <v>96</v>
      </c>
      <c r="R200" s="209" t="s">
        <v>96</v>
      </c>
      <c r="S200" s="33" t="str">
        <f t="shared" si="29"/>
        <v>On.my</v>
      </c>
      <c r="T200" s="184" t="s">
        <v>3353</v>
      </c>
      <c r="U200" s="33" t="s">
        <v>31</v>
      </c>
      <c r="V200" s="33" t="s">
        <v>31</v>
      </c>
      <c r="W200" s="33" t="s">
        <v>31</v>
      </c>
      <c r="X200" s="184" t="s">
        <v>3143</v>
      </c>
      <c r="Y200" s="33" t="s">
        <v>281</v>
      </c>
      <c r="Z200" s="184"/>
      <c r="AA200" s="184"/>
      <c r="AB200" s="184" t="s">
        <v>2742</v>
      </c>
      <c r="AC200" s="33" t="s">
        <v>239</v>
      </c>
      <c r="AD200" s="33">
        <v>96</v>
      </c>
      <c r="AE200" s="33" t="s">
        <v>240</v>
      </c>
      <c r="AF200" s="33" t="s">
        <v>2743</v>
      </c>
      <c r="AG200" s="184"/>
      <c r="AH200" s="184" t="s">
        <v>3007</v>
      </c>
      <c r="AI200" s="184" t="s">
        <v>3008</v>
      </c>
      <c r="AJ200" s="33" t="s">
        <v>509</v>
      </c>
      <c r="AK200" s="32" t="s">
        <v>1224</v>
      </c>
      <c r="AL200" s="32"/>
      <c r="AM200" s="32">
        <v>670</v>
      </c>
      <c r="AN200" s="189">
        <v>670</v>
      </c>
      <c r="AO200" s="189">
        <v>670</v>
      </c>
      <c r="AP200" s="184" t="s">
        <v>508</v>
      </c>
      <c r="AQ200" s="33" t="s">
        <v>477</v>
      </c>
      <c r="AS200" s="33">
        <f>IF(G200&lt;1980,"Too old",IF(AE200="N","UseOtherTestDuration",IF(AJ200="M",IF(ISBLANK(BD200),2,IF(ISBLANK(BE200),2,IF(ISBLANK(BF200),2,1))),"NotM")))</f>
        <v>2</v>
      </c>
      <c r="AU200" s="33" t="s">
        <v>295</v>
      </c>
      <c r="AV200" s="33" t="s">
        <v>295</v>
      </c>
      <c r="AX200" s="184"/>
      <c r="AY200" s="184"/>
      <c r="AZ200" s="184" t="s">
        <v>2312</v>
      </c>
      <c r="BA200" s="184" t="s">
        <v>3354</v>
      </c>
      <c r="BB200" s="184"/>
      <c r="BC200" s="32">
        <v>15.6</v>
      </c>
      <c r="BD200" s="32" t="s">
        <v>3358</v>
      </c>
      <c r="BE200" s="32">
        <v>14</v>
      </c>
      <c r="BF200" s="32"/>
      <c r="BG200" s="33">
        <v>6.05</v>
      </c>
      <c r="BH200" s="33">
        <v>14</v>
      </c>
      <c r="BI200" s="33">
        <f t="shared" si="30"/>
        <v>1.6</v>
      </c>
      <c r="BJ200" s="184" t="s">
        <v>644</v>
      </c>
      <c r="BK200" s="184" t="s">
        <v>3356</v>
      </c>
      <c r="BL200" s="206">
        <v>14</v>
      </c>
      <c r="BM200" s="32"/>
      <c r="BN200" s="32"/>
      <c r="BO200" s="32"/>
      <c r="BP200" s="32"/>
      <c r="BQ200" s="32"/>
      <c r="BR200" s="32"/>
      <c r="BS200" s="32"/>
      <c r="BT200" s="32"/>
      <c r="BU200" s="32">
        <v>1.6</v>
      </c>
      <c r="BV200" s="32" t="s">
        <v>2750</v>
      </c>
      <c r="BW200" s="32"/>
      <c r="BX200" s="184" t="s">
        <v>3013</v>
      </c>
      <c r="BY200" s="184"/>
      <c r="BZ200" s="184"/>
      <c r="CA200" s="32"/>
      <c r="CB200" s="188" t="str">
        <f t="shared" si="31"/>
        <v>Y</v>
      </c>
      <c r="CC200" s="188" t="str">
        <f t="shared" si="32"/>
        <v>Y</v>
      </c>
      <c r="CD200" s="184" t="s">
        <v>2764</v>
      </c>
      <c r="CE200" s="250"/>
      <c r="CH200" s="184" t="s">
        <v>2970</v>
      </c>
      <c r="CI200" s="184"/>
      <c r="CJ200" s="184"/>
    </row>
    <row r="201" spans="5:88" x14ac:dyDescent="0.3">
      <c r="E201" s="192" t="s">
        <v>2753</v>
      </c>
      <c r="F201" s="192"/>
      <c r="G201" s="33">
        <v>1986</v>
      </c>
      <c r="H201" s="84" t="s">
        <v>3359</v>
      </c>
      <c r="I201" s="84"/>
      <c r="J201" s="84"/>
      <c r="K201" s="33" t="s">
        <v>80</v>
      </c>
      <c r="L201" s="192" t="s">
        <v>89</v>
      </c>
      <c r="M201" s="192" t="s">
        <v>91</v>
      </c>
      <c r="N201" s="33" t="s">
        <v>92</v>
      </c>
      <c r="O201" s="33" t="s">
        <v>93</v>
      </c>
      <c r="P201" s="33" t="s">
        <v>94</v>
      </c>
      <c r="Q201" s="257" t="s">
        <v>96</v>
      </c>
      <c r="R201" s="257" t="s">
        <v>96</v>
      </c>
      <c r="S201" s="33" t="str">
        <f t="shared" si="29"/>
        <v>On.my</v>
      </c>
      <c r="T201" s="84" t="s">
        <v>3353</v>
      </c>
      <c r="U201" s="192" t="s">
        <v>31</v>
      </c>
      <c r="V201" s="33" t="s">
        <v>31</v>
      </c>
      <c r="W201" s="33" t="s">
        <v>31</v>
      </c>
      <c r="X201" s="84" t="s">
        <v>3360</v>
      </c>
      <c r="Y201" s="33" t="s">
        <v>281</v>
      </c>
      <c r="Z201" s="84"/>
      <c r="AA201" s="84"/>
      <c r="AB201" s="84" t="s">
        <v>2742</v>
      </c>
      <c r="AC201" s="33" t="s">
        <v>239</v>
      </c>
      <c r="AD201" s="192">
        <v>96</v>
      </c>
      <c r="AE201" s="33" t="s">
        <v>240</v>
      </c>
      <c r="AF201" s="33" t="s">
        <v>2743</v>
      </c>
      <c r="AG201" s="84"/>
      <c r="AH201" s="84" t="s">
        <v>3361</v>
      </c>
      <c r="AI201" s="184" t="s">
        <v>3008</v>
      </c>
      <c r="AJ201" s="33" t="s">
        <v>509</v>
      </c>
      <c r="AK201" s="253" t="s">
        <v>1224</v>
      </c>
      <c r="AL201" s="253"/>
      <c r="AM201" s="253">
        <v>66</v>
      </c>
      <c r="AN201" s="256">
        <v>66</v>
      </c>
      <c r="AO201" s="256">
        <v>66</v>
      </c>
      <c r="AP201" s="84" t="s">
        <v>508</v>
      </c>
      <c r="AQ201" s="33" t="s">
        <v>477</v>
      </c>
      <c r="AS201" s="33">
        <f>IF(G201&lt;1980,"Too old",IF(AE201="N","UseOtherTestDuration",IF(AJ201="M",IF(ISBLANK(BD201),2,IF(ISBLANK(BE201),2,IF(ISBLANK(BF201),2,1))),"NotM")))</f>
        <v>2</v>
      </c>
      <c r="AU201" s="33" t="s">
        <v>295</v>
      </c>
      <c r="AV201" s="33" t="s">
        <v>295</v>
      </c>
      <c r="AX201" s="84"/>
      <c r="AY201" s="84"/>
      <c r="AZ201" s="84" t="s">
        <v>2984</v>
      </c>
      <c r="BA201" s="84" t="s">
        <v>3362</v>
      </c>
      <c r="BB201" s="84"/>
      <c r="BC201" s="253" t="s">
        <v>3363</v>
      </c>
      <c r="BD201" s="253">
        <v>6.96</v>
      </c>
      <c r="BE201" s="253">
        <v>9.1999999999999993</v>
      </c>
      <c r="BF201" s="253"/>
      <c r="BG201" s="33">
        <v>6.96</v>
      </c>
      <c r="BH201" s="33">
        <v>9.1999999999999993</v>
      </c>
      <c r="BI201" s="33">
        <f t="shared" si="30"/>
        <v>1.6</v>
      </c>
      <c r="BJ201" s="84" t="s">
        <v>644</v>
      </c>
      <c r="BK201" s="84" t="s">
        <v>3364</v>
      </c>
      <c r="BL201" s="254">
        <v>9.1999999999999993</v>
      </c>
      <c r="BM201" s="32"/>
      <c r="BN201" s="32"/>
      <c r="BO201" s="32"/>
      <c r="BP201" s="32"/>
      <c r="BQ201" s="32"/>
      <c r="BR201" s="32"/>
      <c r="BS201" s="32"/>
      <c r="BT201" s="32"/>
      <c r="BU201" s="253">
        <v>1.6</v>
      </c>
      <c r="BV201" s="253" t="s">
        <v>2750</v>
      </c>
      <c r="BW201" s="253"/>
      <c r="BX201" s="84" t="s">
        <v>2862</v>
      </c>
      <c r="BY201" s="84"/>
      <c r="BZ201" s="84"/>
      <c r="CA201" s="253"/>
      <c r="CB201" s="188" t="str">
        <f t="shared" si="31"/>
        <v>Y</v>
      </c>
      <c r="CC201" s="188" t="str">
        <f t="shared" si="32"/>
        <v>Y</v>
      </c>
      <c r="CD201" s="84" t="s">
        <v>2764</v>
      </c>
      <c r="CE201" s="84"/>
      <c r="CH201" s="84" t="s">
        <v>2748</v>
      </c>
      <c r="CI201" s="84" t="s">
        <v>3365</v>
      </c>
      <c r="CJ201" s="84"/>
    </row>
    <row r="202" spans="5:88" x14ac:dyDescent="0.3">
      <c r="E202" s="192" t="s">
        <v>2753</v>
      </c>
      <c r="F202" s="192"/>
      <c r="G202" s="33">
        <v>1986</v>
      </c>
      <c r="H202" s="84" t="s">
        <v>3359</v>
      </c>
      <c r="I202" s="84"/>
      <c r="J202" s="84"/>
      <c r="K202" s="33" t="s">
        <v>80</v>
      </c>
      <c r="L202" s="192" t="s">
        <v>89</v>
      </c>
      <c r="M202" s="192" t="s">
        <v>91</v>
      </c>
      <c r="N202" s="33" t="s">
        <v>92</v>
      </c>
      <c r="O202" s="33" t="s">
        <v>93</v>
      </c>
      <c r="P202" s="33" t="s">
        <v>94</v>
      </c>
      <c r="Q202" s="257" t="s">
        <v>96</v>
      </c>
      <c r="R202" s="257" t="s">
        <v>96</v>
      </c>
      <c r="S202" s="33" t="str">
        <f t="shared" si="29"/>
        <v>On.my</v>
      </c>
      <c r="T202" s="84" t="s">
        <v>3353</v>
      </c>
      <c r="U202" s="192" t="s">
        <v>31</v>
      </c>
      <c r="V202" s="33" t="s">
        <v>31</v>
      </c>
      <c r="W202" s="33" t="s">
        <v>31</v>
      </c>
      <c r="X202" s="84" t="s">
        <v>3360</v>
      </c>
      <c r="Y202" s="33" t="s">
        <v>281</v>
      </c>
      <c r="Z202" s="84"/>
      <c r="AA202" s="84"/>
      <c r="AB202" s="84" t="s">
        <v>2742</v>
      </c>
      <c r="AC202" s="33" t="s">
        <v>239</v>
      </c>
      <c r="AD202" s="33">
        <v>96</v>
      </c>
      <c r="AE202" s="33" t="s">
        <v>240</v>
      </c>
      <c r="AF202" s="33" t="s">
        <v>2743</v>
      </c>
      <c r="AG202" s="84"/>
      <c r="AH202" s="84" t="s">
        <v>2754</v>
      </c>
      <c r="AI202" s="184" t="s">
        <v>3008</v>
      </c>
      <c r="AJ202" s="33" t="s">
        <v>509</v>
      </c>
      <c r="AK202" s="253" t="s">
        <v>1224</v>
      </c>
      <c r="AL202" s="253"/>
      <c r="AM202" s="253">
        <v>671</v>
      </c>
      <c r="AN202" s="256">
        <v>671</v>
      </c>
      <c r="AO202" s="256">
        <v>671</v>
      </c>
      <c r="AP202" s="84" t="s">
        <v>508</v>
      </c>
      <c r="AQ202" s="33" t="s">
        <v>477</v>
      </c>
      <c r="AS202" s="33">
        <f>IF(G202&lt;1980,"Too old",IF(AE202="N","UseOtherTestDuration",IF(AJ202="M",IF(ISBLANK(BD202),2,IF(ISBLANK(BE202),2,IF(ISBLANK(BF202),2,1))),"NotM")))</f>
        <v>2</v>
      </c>
      <c r="AU202" s="33" t="s">
        <v>295</v>
      </c>
      <c r="AV202" s="33" t="s">
        <v>295</v>
      </c>
      <c r="AX202" s="84"/>
      <c r="AY202" s="84"/>
      <c r="AZ202" s="84" t="s">
        <v>2984</v>
      </c>
      <c r="BA202" s="84" t="s">
        <v>3362</v>
      </c>
      <c r="BB202" s="84"/>
      <c r="BC202" s="253" t="s">
        <v>3363</v>
      </c>
      <c r="BD202" s="253">
        <v>4.7</v>
      </c>
      <c r="BE202" s="253">
        <v>9.1999999999999993</v>
      </c>
      <c r="BF202" s="253"/>
      <c r="BG202" s="33">
        <v>4.7</v>
      </c>
      <c r="BH202" s="33">
        <v>9.1999999999999993</v>
      </c>
      <c r="BI202" s="33">
        <f t="shared" si="30"/>
        <v>1.6</v>
      </c>
      <c r="BJ202" s="84" t="s">
        <v>644</v>
      </c>
      <c r="BK202" s="84" t="s">
        <v>3364</v>
      </c>
      <c r="BL202" s="254">
        <v>9.1999999999999993</v>
      </c>
      <c r="BM202" s="32"/>
      <c r="BN202" s="32"/>
      <c r="BO202" s="32"/>
      <c r="BP202" s="32"/>
      <c r="BQ202" s="32"/>
      <c r="BR202" s="32"/>
      <c r="BS202" s="32"/>
      <c r="BT202" s="32"/>
      <c r="BU202" s="253">
        <v>1.6</v>
      </c>
      <c r="BV202" s="253" t="s">
        <v>2750</v>
      </c>
      <c r="BW202" s="253"/>
      <c r="BX202" s="84" t="s">
        <v>2862</v>
      </c>
      <c r="BY202" s="84"/>
      <c r="BZ202" s="84"/>
      <c r="CA202" s="253"/>
      <c r="CB202" s="188" t="str">
        <f t="shared" si="31"/>
        <v>N</v>
      </c>
      <c r="CC202" s="188" t="str">
        <f t="shared" si="32"/>
        <v>N</v>
      </c>
      <c r="CD202" s="84" t="s">
        <v>2764</v>
      </c>
      <c r="CE202" s="84"/>
      <c r="CH202" s="84" t="s">
        <v>2748</v>
      </c>
      <c r="CI202" s="84" t="s">
        <v>3365</v>
      </c>
      <c r="CJ202" s="84"/>
    </row>
    <row r="203" spans="5:88" x14ac:dyDescent="0.3">
      <c r="E203" s="33" t="s">
        <v>2753</v>
      </c>
      <c r="G203" s="33">
        <v>1986</v>
      </c>
      <c r="H203" s="184" t="s">
        <v>3359</v>
      </c>
      <c r="I203" s="184"/>
      <c r="J203" s="184"/>
      <c r="K203" s="33" t="s">
        <v>80</v>
      </c>
      <c r="L203" s="33" t="s">
        <v>89</v>
      </c>
      <c r="M203" s="33" t="s">
        <v>91</v>
      </c>
      <c r="N203" s="33" t="s">
        <v>92</v>
      </c>
      <c r="O203" s="33" t="s">
        <v>93</v>
      </c>
      <c r="P203" s="33" t="s">
        <v>94</v>
      </c>
      <c r="Q203" s="209" t="s">
        <v>96</v>
      </c>
      <c r="R203" s="209" t="s">
        <v>96</v>
      </c>
      <c r="S203" s="33" t="str">
        <f t="shared" si="29"/>
        <v>On.my</v>
      </c>
      <c r="T203" s="184" t="s">
        <v>3353</v>
      </c>
      <c r="U203" s="33" t="s">
        <v>31</v>
      </c>
      <c r="V203" s="33" t="s">
        <v>31</v>
      </c>
      <c r="W203" s="33" t="s">
        <v>31</v>
      </c>
      <c r="X203" s="184" t="s">
        <v>3360</v>
      </c>
      <c r="Y203" s="33" t="s">
        <v>281</v>
      </c>
      <c r="Z203" s="184"/>
      <c r="AA203" s="184"/>
      <c r="AB203" s="184" t="s">
        <v>2742</v>
      </c>
      <c r="AC203" s="33" t="s">
        <v>239</v>
      </c>
      <c r="AD203" s="33">
        <v>96</v>
      </c>
      <c r="AE203" s="33" t="s">
        <v>240</v>
      </c>
      <c r="AF203" s="33" t="s">
        <v>2743</v>
      </c>
      <c r="AG203" s="184"/>
      <c r="AH203" s="184" t="s">
        <v>3361</v>
      </c>
      <c r="AI203" s="184" t="s">
        <v>3008</v>
      </c>
      <c r="AJ203" s="33" t="s">
        <v>509</v>
      </c>
      <c r="AK203" s="32" t="s">
        <v>1224</v>
      </c>
      <c r="AL203" s="32"/>
      <c r="AM203" s="32">
        <v>97</v>
      </c>
      <c r="AN203" s="189">
        <v>97</v>
      </c>
      <c r="AO203" s="189">
        <v>97</v>
      </c>
      <c r="AP203" s="184" t="s">
        <v>508</v>
      </c>
      <c r="AQ203" s="33" t="s">
        <v>477</v>
      </c>
      <c r="AS203" s="33">
        <f>IF(G203&lt;1980,"Too old",IF(AE203="N","UseOtherTestDuration",IF(AJ203="M",IF(ISBLANK(BD203),2,IF(ISBLANK(BE203),2,IF(ISBLANK(BF203),2,1))),"NotM")))</f>
        <v>2</v>
      </c>
      <c r="AU203" s="33" t="s">
        <v>295</v>
      </c>
      <c r="AV203" s="33" t="s">
        <v>295</v>
      </c>
      <c r="AX203" s="184"/>
      <c r="AY203" s="184"/>
      <c r="AZ203" s="184" t="s">
        <v>2984</v>
      </c>
      <c r="BA203" s="184" t="s">
        <v>3362</v>
      </c>
      <c r="BB203" s="184"/>
      <c r="BC203" s="32" t="s">
        <v>3363</v>
      </c>
      <c r="BD203" s="32">
        <v>5.68</v>
      </c>
      <c r="BE203" s="32">
        <v>9.1999999999999993</v>
      </c>
      <c r="BF203" s="32"/>
      <c r="BG203" s="33">
        <v>5.68</v>
      </c>
      <c r="BH203" s="33">
        <v>9.1999999999999993</v>
      </c>
      <c r="BI203" s="33">
        <f t="shared" si="30"/>
        <v>1.6</v>
      </c>
      <c r="BJ203" s="184" t="s">
        <v>644</v>
      </c>
      <c r="BK203" s="32" t="s">
        <v>3364</v>
      </c>
      <c r="BL203" s="206">
        <v>9.1999999999999993</v>
      </c>
      <c r="BM203" s="32"/>
      <c r="BN203" s="32"/>
      <c r="BO203" s="32"/>
      <c r="BP203" s="32"/>
      <c r="BQ203" s="32"/>
      <c r="BR203" s="32"/>
      <c r="BS203" s="32"/>
      <c r="BT203" s="32"/>
      <c r="BU203" s="32">
        <v>1.6</v>
      </c>
      <c r="BV203" s="32" t="s">
        <v>2750</v>
      </c>
      <c r="BW203" s="32"/>
      <c r="BX203" s="184" t="s">
        <v>2862</v>
      </c>
      <c r="BY203" s="184"/>
      <c r="BZ203" s="184"/>
      <c r="CA203" s="32"/>
      <c r="CB203" s="188" t="str">
        <f t="shared" si="31"/>
        <v>Y</v>
      </c>
      <c r="CC203" s="188" t="str">
        <f t="shared" si="32"/>
        <v>Y</v>
      </c>
      <c r="CD203" s="184" t="s">
        <v>2764</v>
      </c>
      <c r="CE203" s="250"/>
      <c r="CH203" s="184" t="s">
        <v>2748</v>
      </c>
      <c r="CI203" s="184" t="s">
        <v>3365</v>
      </c>
      <c r="CJ203" s="184"/>
    </row>
    <row r="204" spans="5:88" x14ac:dyDescent="0.3">
      <c r="E204" s="33" t="s">
        <v>2734</v>
      </c>
      <c r="F204" s="33" t="s">
        <v>3366</v>
      </c>
      <c r="G204" s="33">
        <v>1989</v>
      </c>
      <c r="H204" s="33" t="s">
        <v>3367</v>
      </c>
      <c r="I204" s="33" t="s">
        <v>3368</v>
      </c>
      <c r="K204" s="33" t="s">
        <v>80</v>
      </c>
      <c r="L204" s="33" t="s">
        <v>89</v>
      </c>
      <c r="M204" s="33" t="s">
        <v>91</v>
      </c>
      <c r="N204" s="33" t="s">
        <v>92</v>
      </c>
      <c r="O204" s="33" t="s">
        <v>93</v>
      </c>
      <c r="P204" s="33" t="s">
        <v>94</v>
      </c>
      <c r="Q204" s="33" t="s">
        <v>96</v>
      </c>
      <c r="R204" s="33" t="s">
        <v>96</v>
      </c>
      <c r="S204" s="33" t="str">
        <f t="shared" si="29"/>
        <v>On.my</v>
      </c>
      <c r="T204" s="33" t="s">
        <v>3353</v>
      </c>
      <c r="U204" s="33" t="s">
        <v>31</v>
      </c>
      <c r="V204" s="33" t="s">
        <v>31</v>
      </c>
      <c r="W204" s="33" t="s">
        <v>31</v>
      </c>
      <c r="X204" s="33" t="s">
        <v>2752</v>
      </c>
      <c r="Y204" s="33" t="s">
        <v>281</v>
      </c>
      <c r="AB204" s="33" t="s">
        <v>2742</v>
      </c>
      <c r="AC204" s="33" t="s">
        <v>239</v>
      </c>
      <c r="AD204" s="192">
        <v>96</v>
      </c>
      <c r="AE204" s="33" t="s">
        <v>240</v>
      </c>
      <c r="AF204" s="33" t="s">
        <v>2743</v>
      </c>
      <c r="AH204" s="33" t="s">
        <v>2744</v>
      </c>
      <c r="AI204" s="33" t="s">
        <v>2744</v>
      </c>
      <c r="AK204" s="33" t="s">
        <v>631</v>
      </c>
      <c r="AM204" s="192">
        <v>132</v>
      </c>
      <c r="AN204" s="33">
        <v>129.096</v>
      </c>
      <c r="AO204" s="189">
        <v>132</v>
      </c>
      <c r="AP204" s="33" t="s">
        <v>477</v>
      </c>
      <c r="AQ204" s="33" t="s">
        <v>477</v>
      </c>
      <c r="AS204" s="33">
        <v>4</v>
      </c>
      <c r="AU204" s="33" t="s">
        <v>295</v>
      </c>
      <c r="AV204" s="33" t="s">
        <v>295</v>
      </c>
      <c r="AZ204" s="33" t="s">
        <v>2959</v>
      </c>
      <c r="BA204" s="33" t="s">
        <v>3369</v>
      </c>
      <c r="BB204" s="33" t="s">
        <v>3370</v>
      </c>
      <c r="BC204" s="33">
        <v>12.6</v>
      </c>
      <c r="BD204" s="33">
        <v>6.6</v>
      </c>
      <c r="BE204" s="33">
        <v>33</v>
      </c>
      <c r="BG204" s="33">
        <v>6.6</v>
      </c>
      <c r="BH204" s="33">
        <v>33</v>
      </c>
      <c r="BI204" s="33">
        <f t="shared" si="30"/>
        <v>1.6</v>
      </c>
      <c r="BL204" s="33">
        <v>33</v>
      </c>
      <c r="BN204" s="33">
        <v>9.3438999999999997</v>
      </c>
      <c r="BO204" s="33">
        <v>2.4337999999999997</v>
      </c>
      <c r="BP204" s="33">
        <v>5.6558000000000002</v>
      </c>
      <c r="BQ204" s="33">
        <v>0.7</v>
      </c>
      <c r="BR204" s="33">
        <v>6.2497999999999996</v>
      </c>
      <c r="BS204" s="33">
        <v>7.0015999999999998</v>
      </c>
      <c r="BT204" s="33">
        <v>25</v>
      </c>
      <c r="BU204" s="192">
        <v>1.6</v>
      </c>
      <c r="BV204" s="192"/>
      <c r="BW204" s="192" t="s">
        <v>2744</v>
      </c>
      <c r="BX204" s="84" t="s">
        <v>3371</v>
      </c>
      <c r="BY204" s="84"/>
      <c r="BZ204" s="84"/>
      <c r="CA204" s="192"/>
      <c r="CB204" s="188" t="str">
        <f t="shared" si="31"/>
        <v>Y</v>
      </c>
      <c r="CC204" s="188" t="str">
        <f t="shared" si="32"/>
        <v>Y</v>
      </c>
      <c r="CD204" s="84" t="s">
        <v>2764</v>
      </c>
      <c r="CE204" s="84"/>
      <c r="CH204" s="84" t="s">
        <v>2970</v>
      </c>
      <c r="CI204" s="84" t="s">
        <v>3372</v>
      </c>
    </row>
    <row r="205" spans="5:88" x14ac:dyDescent="0.3">
      <c r="E205" s="33" t="s">
        <v>2734</v>
      </c>
      <c r="F205" s="33" t="s">
        <v>3373</v>
      </c>
      <c r="G205" s="33">
        <v>1989</v>
      </c>
      <c r="H205" s="33" t="s">
        <v>3367</v>
      </c>
      <c r="I205" s="33" t="s">
        <v>3368</v>
      </c>
      <c r="K205" s="33" t="s">
        <v>80</v>
      </c>
      <c r="L205" s="33" t="s">
        <v>89</v>
      </c>
      <c r="M205" s="33" t="s">
        <v>91</v>
      </c>
      <c r="N205" s="33" t="s">
        <v>92</v>
      </c>
      <c r="O205" s="33" t="s">
        <v>93</v>
      </c>
      <c r="P205" s="33" t="s">
        <v>94</v>
      </c>
      <c r="Q205" s="33" t="s">
        <v>96</v>
      </c>
      <c r="R205" s="33" t="s">
        <v>96</v>
      </c>
      <c r="S205" s="33" t="str">
        <f t="shared" si="29"/>
        <v>On.my</v>
      </c>
      <c r="T205" s="33" t="s">
        <v>3353</v>
      </c>
      <c r="U205" s="33" t="s">
        <v>31</v>
      </c>
      <c r="V205" s="33" t="s">
        <v>31</v>
      </c>
      <c r="W205" s="33" t="s">
        <v>31</v>
      </c>
      <c r="X205" s="33" t="s">
        <v>2752</v>
      </c>
      <c r="Y205" s="33" t="s">
        <v>281</v>
      </c>
      <c r="AB205" s="33" t="s">
        <v>2742</v>
      </c>
      <c r="AC205" s="33" t="s">
        <v>239</v>
      </c>
      <c r="AD205" s="33">
        <v>96</v>
      </c>
      <c r="AE205" s="33" t="s">
        <v>240</v>
      </c>
      <c r="AF205" s="33" t="s">
        <v>2743</v>
      </c>
      <c r="AH205" s="33" t="s">
        <v>2744</v>
      </c>
      <c r="AI205" s="33" t="s">
        <v>2744</v>
      </c>
      <c r="AK205" s="33" t="s">
        <v>631</v>
      </c>
      <c r="AM205" s="33">
        <v>271</v>
      </c>
      <c r="AN205" s="33">
        <v>265.03800000000001</v>
      </c>
      <c r="AO205" s="189">
        <v>271</v>
      </c>
      <c r="AP205" s="33" t="s">
        <v>477</v>
      </c>
      <c r="AQ205" s="33" t="s">
        <v>477</v>
      </c>
      <c r="AS205" s="33">
        <v>4</v>
      </c>
      <c r="AU205" s="33" t="s">
        <v>295</v>
      </c>
      <c r="AV205" s="33" t="s">
        <v>295</v>
      </c>
      <c r="AZ205" s="33" t="s">
        <v>2959</v>
      </c>
      <c r="BA205" s="33" t="s">
        <v>3369</v>
      </c>
      <c r="BB205" s="33" t="s">
        <v>3370</v>
      </c>
      <c r="BC205" s="33">
        <v>12.6</v>
      </c>
      <c r="BD205" s="33">
        <v>6.6</v>
      </c>
      <c r="BE205" s="33">
        <v>33</v>
      </c>
      <c r="BG205" s="33">
        <v>6.6</v>
      </c>
      <c r="BH205" s="33">
        <v>33</v>
      </c>
      <c r="BI205" s="33">
        <f t="shared" si="30"/>
        <v>1.6</v>
      </c>
      <c r="BL205" s="33">
        <v>33</v>
      </c>
      <c r="BN205" s="33">
        <v>9.3438999999999997</v>
      </c>
      <c r="BO205" s="33">
        <v>2.4337999999999997</v>
      </c>
      <c r="BP205" s="33">
        <v>5.6558000000000002</v>
      </c>
      <c r="BQ205" s="33">
        <v>0.7</v>
      </c>
      <c r="BR205" s="33">
        <v>6.2497999999999996</v>
      </c>
      <c r="BS205" s="33">
        <v>7.0015999999999998</v>
      </c>
      <c r="BT205" s="33">
        <v>25</v>
      </c>
      <c r="BU205" s="192">
        <v>1.6</v>
      </c>
      <c r="BV205" s="192"/>
      <c r="BW205" s="192" t="s">
        <v>2744</v>
      </c>
      <c r="BX205" s="84" t="s">
        <v>3371</v>
      </c>
      <c r="BY205" s="84"/>
      <c r="BZ205" s="84"/>
      <c r="CA205" s="192"/>
      <c r="CB205" s="188" t="str">
        <f t="shared" si="31"/>
        <v>Y</v>
      </c>
      <c r="CC205" s="188" t="str">
        <f t="shared" si="32"/>
        <v>Y</v>
      </c>
      <c r="CD205" s="84" t="s">
        <v>2764</v>
      </c>
      <c r="CE205" s="84"/>
      <c r="CH205" s="84" t="s">
        <v>2970</v>
      </c>
      <c r="CI205" s="84" t="s">
        <v>3372</v>
      </c>
    </row>
    <row r="206" spans="5:88" x14ac:dyDescent="0.3">
      <c r="E206" s="33" t="s">
        <v>2734</v>
      </c>
      <c r="F206" s="33" t="s">
        <v>3374</v>
      </c>
      <c r="G206" s="33">
        <v>1989</v>
      </c>
      <c r="H206" s="33" t="s">
        <v>3367</v>
      </c>
      <c r="I206" s="33" t="s">
        <v>3368</v>
      </c>
      <c r="K206" s="33" t="s">
        <v>80</v>
      </c>
      <c r="L206" s="33" t="s">
        <v>89</v>
      </c>
      <c r="M206" s="33" t="s">
        <v>91</v>
      </c>
      <c r="N206" s="33" t="s">
        <v>92</v>
      </c>
      <c r="O206" s="33" t="s">
        <v>93</v>
      </c>
      <c r="P206" s="33" t="s">
        <v>94</v>
      </c>
      <c r="Q206" s="33" t="s">
        <v>96</v>
      </c>
      <c r="R206" s="33" t="s">
        <v>96</v>
      </c>
      <c r="S206" s="33" t="str">
        <f t="shared" si="29"/>
        <v>On.my</v>
      </c>
      <c r="T206" s="33" t="s">
        <v>3353</v>
      </c>
      <c r="U206" s="33" t="s">
        <v>31</v>
      </c>
      <c r="V206" s="33" t="s">
        <v>31</v>
      </c>
      <c r="W206" s="33" t="s">
        <v>31</v>
      </c>
      <c r="X206" s="33" t="s">
        <v>2752</v>
      </c>
      <c r="Y206" s="33" t="s">
        <v>281</v>
      </c>
      <c r="AB206" s="33" t="s">
        <v>2742</v>
      </c>
      <c r="AC206" s="33" t="s">
        <v>239</v>
      </c>
      <c r="AD206" s="33">
        <v>96</v>
      </c>
      <c r="AE206" s="33" t="s">
        <v>240</v>
      </c>
      <c r="AF206" s="33" t="s">
        <v>2743</v>
      </c>
      <c r="AH206" s="33" t="s">
        <v>2744</v>
      </c>
      <c r="AI206" s="33" t="s">
        <v>2744</v>
      </c>
      <c r="AK206" s="33" t="s">
        <v>631</v>
      </c>
      <c r="AM206" s="33">
        <v>181</v>
      </c>
      <c r="AN206" s="33">
        <v>177.018</v>
      </c>
      <c r="AO206" s="189">
        <v>181</v>
      </c>
      <c r="AP206" s="33" t="s">
        <v>477</v>
      </c>
      <c r="AQ206" s="33" t="s">
        <v>477</v>
      </c>
      <c r="AS206" s="33">
        <v>4</v>
      </c>
      <c r="AU206" s="33" t="s">
        <v>295</v>
      </c>
      <c r="AV206" s="33" t="s">
        <v>295</v>
      </c>
      <c r="AZ206" s="33" t="s">
        <v>2959</v>
      </c>
      <c r="BA206" s="33" t="s">
        <v>3369</v>
      </c>
      <c r="BB206" s="33" t="s">
        <v>3370</v>
      </c>
      <c r="BC206" s="33">
        <v>12.6</v>
      </c>
      <c r="BD206" s="33">
        <v>6.6</v>
      </c>
      <c r="BE206" s="33">
        <v>33</v>
      </c>
      <c r="BG206" s="33">
        <v>6.6</v>
      </c>
      <c r="BH206" s="33">
        <v>33</v>
      </c>
      <c r="BI206" s="33">
        <f t="shared" si="30"/>
        <v>1.6</v>
      </c>
      <c r="BL206" s="33">
        <v>33</v>
      </c>
      <c r="BN206" s="33">
        <v>9.3438999999999997</v>
      </c>
      <c r="BO206" s="33">
        <v>2.4337999999999997</v>
      </c>
      <c r="BP206" s="33">
        <v>5.6558000000000002</v>
      </c>
      <c r="BQ206" s="33">
        <v>0.7</v>
      </c>
      <c r="BR206" s="33">
        <v>6.2497999999999996</v>
      </c>
      <c r="BS206" s="33">
        <v>7.0015999999999998</v>
      </c>
      <c r="BT206" s="33">
        <v>25</v>
      </c>
      <c r="BU206" s="192">
        <v>1.6</v>
      </c>
      <c r="BV206" s="192"/>
      <c r="BW206" s="192" t="s">
        <v>2744</v>
      </c>
      <c r="BX206" s="84" t="s">
        <v>3371</v>
      </c>
      <c r="BY206" s="84"/>
      <c r="BZ206" s="84"/>
      <c r="CA206" s="192"/>
      <c r="CB206" s="188" t="str">
        <f t="shared" si="31"/>
        <v>Y</v>
      </c>
      <c r="CC206" s="188" t="str">
        <f t="shared" si="32"/>
        <v>Y</v>
      </c>
      <c r="CD206" s="84" t="s">
        <v>2764</v>
      </c>
      <c r="CE206" s="84"/>
      <c r="CH206" s="84" t="s">
        <v>2970</v>
      </c>
      <c r="CI206" s="84" t="s">
        <v>3372</v>
      </c>
    </row>
    <row r="207" spans="5:88" x14ac:dyDescent="0.3">
      <c r="E207" s="33" t="s">
        <v>2734</v>
      </c>
      <c r="F207" s="33" t="s">
        <v>3375</v>
      </c>
      <c r="G207" s="33">
        <v>1989</v>
      </c>
      <c r="H207" s="33" t="s">
        <v>3367</v>
      </c>
      <c r="I207" s="33" t="s">
        <v>3368</v>
      </c>
      <c r="K207" s="33" t="s">
        <v>80</v>
      </c>
      <c r="L207" s="33" t="s">
        <v>89</v>
      </c>
      <c r="M207" s="33" t="s">
        <v>91</v>
      </c>
      <c r="N207" s="33" t="s">
        <v>92</v>
      </c>
      <c r="O207" s="33" t="s">
        <v>93</v>
      </c>
      <c r="P207" s="33" t="s">
        <v>94</v>
      </c>
      <c r="Q207" s="33" t="s">
        <v>96</v>
      </c>
      <c r="R207" s="33" t="s">
        <v>96</v>
      </c>
      <c r="S207" s="33" t="str">
        <f t="shared" si="29"/>
        <v>On.my</v>
      </c>
      <c r="T207" s="33" t="s">
        <v>3353</v>
      </c>
      <c r="U207" s="33" t="s">
        <v>31</v>
      </c>
      <c r="V207" s="33" t="s">
        <v>31</v>
      </c>
      <c r="W207" s="33" t="s">
        <v>31</v>
      </c>
      <c r="X207" s="33" t="s">
        <v>2752</v>
      </c>
      <c r="Y207" s="33" t="s">
        <v>281</v>
      </c>
      <c r="AB207" s="33" t="s">
        <v>2742</v>
      </c>
      <c r="AC207" s="33" t="s">
        <v>239</v>
      </c>
      <c r="AD207" s="192">
        <v>96</v>
      </c>
      <c r="AE207" s="33" t="s">
        <v>240</v>
      </c>
      <c r="AF207" s="33" t="s">
        <v>2743</v>
      </c>
      <c r="AH207" s="33" t="s">
        <v>2744</v>
      </c>
      <c r="AI207" s="33" t="s">
        <v>2744</v>
      </c>
      <c r="AK207" s="33" t="s">
        <v>631</v>
      </c>
      <c r="AM207" s="192">
        <v>212</v>
      </c>
      <c r="AN207" s="33">
        <v>207.33600000000001</v>
      </c>
      <c r="AO207" s="189">
        <v>212</v>
      </c>
      <c r="AP207" s="33" t="s">
        <v>477</v>
      </c>
      <c r="AQ207" s="33" t="s">
        <v>477</v>
      </c>
      <c r="AS207" s="33">
        <v>4</v>
      </c>
      <c r="AU207" s="33" t="s">
        <v>295</v>
      </c>
      <c r="AV207" s="33" t="s">
        <v>295</v>
      </c>
      <c r="AZ207" s="33" t="s">
        <v>2959</v>
      </c>
      <c r="BA207" s="33" t="s">
        <v>3369</v>
      </c>
      <c r="BB207" s="33" t="s">
        <v>3370</v>
      </c>
      <c r="BC207" s="33">
        <v>12.6</v>
      </c>
      <c r="BD207" s="33">
        <v>6.6</v>
      </c>
      <c r="BE207" s="33">
        <v>33</v>
      </c>
      <c r="BG207" s="33">
        <v>6.6</v>
      </c>
      <c r="BH207" s="33">
        <v>33</v>
      </c>
      <c r="BI207" s="33">
        <f t="shared" si="30"/>
        <v>1.6</v>
      </c>
      <c r="BL207" s="33">
        <v>33</v>
      </c>
      <c r="BN207" s="33">
        <v>9.3438999999999997</v>
      </c>
      <c r="BO207" s="33">
        <v>2.4337999999999997</v>
      </c>
      <c r="BP207" s="33">
        <v>5.6558000000000002</v>
      </c>
      <c r="BQ207" s="33">
        <v>0.7</v>
      </c>
      <c r="BR207" s="33">
        <v>6.2497999999999996</v>
      </c>
      <c r="BS207" s="33">
        <v>7.0015999999999998</v>
      </c>
      <c r="BT207" s="33">
        <v>25</v>
      </c>
      <c r="BU207" s="192">
        <v>1.6</v>
      </c>
      <c r="BV207" s="192"/>
      <c r="BW207" s="192" t="s">
        <v>2744</v>
      </c>
      <c r="BX207" s="84" t="s">
        <v>3371</v>
      </c>
      <c r="BY207" s="84"/>
      <c r="BZ207" s="84"/>
      <c r="CA207" s="192"/>
      <c r="CB207" s="188" t="str">
        <f t="shared" si="31"/>
        <v>Y</v>
      </c>
      <c r="CC207" s="188" t="str">
        <f t="shared" si="32"/>
        <v>Y</v>
      </c>
      <c r="CD207" s="84" t="s">
        <v>2764</v>
      </c>
      <c r="CE207" s="84"/>
      <c r="CH207" s="84" t="s">
        <v>2970</v>
      </c>
      <c r="CI207" s="84" t="s">
        <v>3372</v>
      </c>
    </row>
    <row r="208" spans="5:88" ht="14.5" x14ac:dyDescent="0.35">
      <c r="E208" s="33" t="s">
        <v>324</v>
      </c>
      <c r="G208" s="33">
        <v>1990</v>
      </c>
      <c r="H208" s="192" t="s">
        <v>3340</v>
      </c>
      <c r="K208" s="33" t="s">
        <v>80</v>
      </c>
      <c r="L208" s="33" t="s">
        <v>89</v>
      </c>
      <c r="M208" s="33" t="s">
        <v>91</v>
      </c>
      <c r="N208" s="33" t="s">
        <v>92</v>
      </c>
      <c r="O208" s="33" t="s">
        <v>93</v>
      </c>
      <c r="P208" s="33" t="s">
        <v>94</v>
      </c>
      <c r="Q208" s="33" t="s">
        <v>96</v>
      </c>
      <c r="R208" s="33" t="s">
        <v>96</v>
      </c>
      <c r="S208" s="33" t="str">
        <f t="shared" si="29"/>
        <v>On.my</v>
      </c>
      <c r="T208" s="33" t="s">
        <v>1919</v>
      </c>
      <c r="U208" s="33" t="s">
        <v>31</v>
      </c>
      <c r="V208" s="33" t="s">
        <v>31</v>
      </c>
      <c r="W208" s="33" t="s">
        <v>31</v>
      </c>
      <c r="X208" s="33" t="s">
        <v>327</v>
      </c>
      <c r="Y208" s="33" t="s">
        <v>327</v>
      </c>
      <c r="AB208" s="33" t="s">
        <v>703</v>
      </c>
      <c r="AC208" s="33" t="s">
        <v>239</v>
      </c>
      <c r="AD208" s="33">
        <v>96</v>
      </c>
      <c r="AE208" s="33" t="s">
        <v>240</v>
      </c>
      <c r="AF208" s="181" t="s">
        <v>2743</v>
      </c>
      <c r="AI208" s="33" t="s">
        <v>748</v>
      </c>
      <c r="AJ208" s="33" t="s">
        <v>509</v>
      </c>
      <c r="AM208" s="192">
        <v>250</v>
      </c>
      <c r="AN208" s="189">
        <v>250</v>
      </c>
      <c r="AO208" s="189">
        <v>250</v>
      </c>
      <c r="AP208" s="33" t="s">
        <v>508</v>
      </c>
      <c r="AQ208" s="33" t="s">
        <v>477</v>
      </c>
      <c r="AS208" s="33">
        <f>IF(G208&lt;1980,"Too old",IF(AE208="N","UseOtherTestDuration",IF(AJ208="M",IF(ISBLANK(BD208),2,IF(ISBLANK(BE208),2,IF(ISBLANK(BF208),2,1))),"NotM")))</f>
        <v>2</v>
      </c>
      <c r="AU208" s="33" t="s">
        <v>295</v>
      </c>
      <c r="AV208" s="33" t="s">
        <v>295</v>
      </c>
      <c r="AZ208" s="33" t="s">
        <v>510</v>
      </c>
      <c r="BA208" s="33" t="s">
        <v>3342</v>
      </c>
      <c r="BC208" s="33">
        <v>18</v>
      </c>
      <c r="BD208" s="33">
        <v>6.9</v>
      </c>
      <c r="BE208" s="33">
        <v>19</v>
      </c>
      <c r="BG208" s="33">
        <v>6.9</v>
      </c>
      <c r="BH208" s="33">
        <v>19</v>
      </c>
      <c r="BI208" s="237">
        <v>2.4</v>
      </c>
      <c r="BJ208" s="33">
        <v>75</v>
      </c>
      <c r="BL208" s="33">
        <v>19</v>
      </c>
      <c r="BM208" s="33">
        <v>10</v>
      </c>
      <c r="BN208" s="56">
        <v>10.379705354340839</v>
      </c>
      <c r="BO208" s="56">
        <v>9.0042990531391123</v>
      </c>
      <c r="BP208" s="56">
        <v>19.524733405175215</v>
      </c>
      <c r="BQ208" s="56">
        <v>1.5590214820702852</v>
      </c>
      <c r="BR208" s="56">
        <v>38.491628365984248</v>
      </c>
      <c r="BS208" s="223">
        <v>0.89990774754972913</v>
      </c>
      <c r="BU208" s="237">
        <v>2.4</v>
      </c>
      <c r="BV208" s="236" t="s">
        <v>1225</v>
      </c>
      <c r="BW208" s="192"/>
      <c r="BX208" s="192"/>
      <c r="BY208" s="192"/>
      <c r="BZ208" s="192"/>
      <c r="CA208" s="192"/>
      <c r="CD208" s="192"/>
      <c r="CE208" s="192"/>
      <c r="CH208" s="192" t="s">
        <v>3037</v>
      </c>
      <c r="CI208" s="259">
        <v>0.73</v>
      </c>
      <c r="CJ208" s="33" t="s">
        <v>324</v>
      </c>
    </row>
    <row r="209" spans="5:88" x14ac:dyDescent="0.3">
      <c r="E209" s="33" t="s">
        <v>2753</v>
      </c>
      <c r="G209" s="33">
        <v>1990</v>
      </c>
      <c r="H209" s="184" t="s">
        <v>2767</v>
      </c>
      <c r="I209" s="184"/>
      <c r="J209" s="184"/>
      <c r="K209" s="33" t="s">
        <v>80</v>
      </c>
      <c r="L209" s="33" t="s">
        <v>89</v>
      </c>
      <c r="M209" s="33" t="s">
        <v>91</v>
      </c>
      <c r="N209" s="33" t="s">
        <v>92</v>
      </c>
      <c r="O209" s="33" t="s">
        <v>93</v>
      </c>
      <c r="P209" s="33" t="s">
        <v>94</v>
      </c>
      <c r="Q209" s="209" t="s">
        <v>96</v>
      </c>
      <c r="R209" s="209" t="s">
        <v>96</v>
      </c>
      <c r="S209" s="33" t="str">
        <f t="shared" si="29"/>
        <v>On.my</v>
      </c>
      <c r="T209" s="184" t="s">
        <v>3353</v>
      </c>
      <c r="U209" s="33" t="s">
        <v>31</v>
      </c>
      <c r="V209" s="33" t="s">
        <v>31</v>
      </c>
      <c r="W209" s="33" t="s">
        <v>31</v>
      </c>
      <c r="X209" s="184" t="s">
        <v>1186</v>
      </c>
      <c r="Y209" s="33" t="s">
        <v>281</v>
      </c>
      <c r="Z209" s="184"/>
      <c r="AA209" s="184"/>
      <c r="AB209" s="184" t="s">
        <v>2742</v>
      </c>
      <c r="AC209" s="33" t="s">
        <v>239</v>
      </c>
      <c r="AD209" s="33">
        <v>96</v>
      </c>
      <c r="AE209" s="33" t="s">
        <v>240</v>
      </c>
      <c r="AF209" s="33" t="s">
        <v>2743</v>
      </c>
      <c r="AG209" s="184"/>
      <c r="AH209" s="184" t="s">
        <v>2754</v>
      </c>
      <c r="AI209" s="33" t="s">
        <v>2745</v>
      </c>
      <c r="AJ209" s="33" t="s">
        <v>295</v>
      </c>
      <c r="AK209" s="32" t="s">
        <v>2755</v>
      </c>
      <c r="AL209" s="32"/>
      <c r="AM209" s="32">
        <v>169</v>
      </c>
      <c r="AN209" s="189">
        <v>169</v>
      </c>
      <c r="AO209" s="189">
        <v>169</v>
      </c>
      <c r="AP209" s="184" t="s">
        <v>508</v>
      </c>
      <c r="AQ209" s="33" t="s">
        <v>477</v>
      </c>
      <c r="AS209" s="33">
        <v>4</v>
      </c>
      <c r="AU209" s="33" t="s">
        <v>295</v>
      </c>
      <c r="AV209" s="33" t="s">
        <v>295</v>
      </c>
      <c r="AX209" s="184"/>
      <c r="AY209" s="184"/>
      <c r="AZ209" s="184" t="s">
        <v>2312</v>
      </c>
      <c r="BA209" s="184" t="s">
        <v>2887</v>
      </c>
      <c r="BB209" s="184"/>
      <c r="BC209" s="32">
        <v>12</v>
      </c>
      <c r="BD209" s="32" t="s">
        <v>2888</v>
      </c>
      <c r="BE209" s="32" t="s">
        <v>2889</v>
      </c>
      <c r="BF209" s="32"/>
      <c r="BG209" s="33">
        <v>7.55</v>
      </c>
      <c r="BH209" s="33">
        <v>41.3</v>
      </c>
      <c r="BI209" s="33">
        <f>IF(ISBLANK(BF209)=FALSE,BF209,BU209)</f>
        <v>0.3</v>
      </c>
      <c r="BJ209" s="184" t="s">
        <v>2890</v>
      </c>
      <c r="BK209" s="184" t="s">
        <v>644</v>
      </c>
      <c r="BL209" s="206">
        <v>41.3</v>
      </c>
      <c r="BM209" s="184"/>
      <c r="BN209" s="184"/>
      <c r="BO209" s="184"/>
      <c r="BP209" s="184"/>
      <c r="BQ209" s="184"/>
      <c r="BR209" s="184"/>
      <c r="BS209" s="184"/>
      <c r="BT209" s="184"/>
      <c r="BU209" s="33">
        <v>0.3</v>
      </c>
      <c r="BV209" s="253" t="s">
        <v>2750</v>
      </c>
      <c r="BW209" s="253"/>
      <c r="BX209" s="84" t="s">
        <v>2892</v>
      </c>
      <c r="BY209" s="84"/>
      <c r="BZ209" s="84"/>
      <c r="CA209" s="253"/>
      <c r="CB209" s="188" t="str">
        <f>IF(G209&lt;1980,"N",IF(AJ209="N","N",IF(BC209&lt;1,"N",IF(AF209="Chronic","N",IF(AQ209="Other","N",IF(BG209&lt;5.4,"N",IF(BG209&gt;8.5,"N",IF(BU209&gt;23,"N",IF(BL209&lt;8,"N",IF(BY209="JG est","N","Y"))))))))))</f>
        <v>N</v>
      </c>
      <c r="CC209" s="188" t="str">
        <f>CB209</f>
        <v>N</v>
      </c>
      <c r="CD209" s="84" t="s">
        <v>2764</v>
      </c>
      <c r="CE209" s="84"/>
      <c r="CH209" s="84" t="s">
        <v>2748</v>
      </c>
      <c r="CI209" s="84" t="s">
        <v>2879</v>
      </c>
      <c r="CJ209" s="184"/>
    </row>
    <row r="210" spans="5:88" x14ac:dyDescent="0.3">
      <c r="E210" s="33" t="s">
        <v>2753</v>
      </c>
      <c r="G210" s="33">
        <v>1990</v>
      </c>
      <c r="H210" s="184" t="s">
        <v>2767</v>
      </c>
      <c r="I210" s="184"/>
      <c r="J210" s="184"/>
      <c r="K210" s="33" t="s">
        <v>80</v>
      </c>
      <c r="L210" s="33" t="s">
        <v>89</v>
      </c>
      <c r="M210" s="33" t="s">
        <v>91</v>
      </c>
      <c r="N210" s="33" t="s">
        <v>92</v>
      </c>
      <c r="O210" s="33" t="s">
        <v>93</v>
      </c>
      <c r="P210" s="33" t="s">
        <v>94</v>
      </c>
      <c r="Q210" s="209" t="s">
        <v>96</v>
      </c>
      <c r="R210" s="209" t="s">
        <v>96</v>
      </c>
      <c r="S210" s="33" t="str">
        <f t="shared" si="29"/>
        <v>On.my</v>
      </c>
      <c r="T210" s="184" t="s">
        <v>3353</v>
      </c>
      <c r="U210" s="192" t="s">
        <v>31</v>
      </c>
      <c r="V210" s="33" t="s">
        <v>31</v>
      </c>
      <c r="W210" s="33" t="s">
        <v>31</v>
      </c>
      <c r="X210" s="84" t="s">
        <v>2886</v>
      </c>
      <c r="Y210" s="33" t="s">
        <v>284</v>
      </c>
      <c r="Z210" s="84"/>
      <c r="AA210" s="84"/>
      <c r="AB210" s="84" t="s">
        <v>2742</v>
      </c>
      <c r="AC210" s="33" t="s">
        <v>239</v>
      </c>
      <c r="AD210" s="192">
        <v>96</v>
      </c>
      <c r="AE210" s="33" t="s">
        <v>240</v>
      </c>
      <c r="AF210" s="33" t="s">
        <v>2743</v>
      </c>
      <c r="AG210" s="84"/>
      <c r="AH210" s="84" t="s">
        <v>2754</v>
      </c>
      <c r="AI210" s="33" t="s">
        <v>2745</v>
      </c>
      <c r="AJ210" s="33" t="s">
        <v>295</v>
      </c>
      <c r="AK210" s="253" t="s">
        <v>2755</v>
      </c>
      <c r="AL210" s="253"/>
      <c r="AM210" s="253">
        <v>2170</v>
      </c>
      <c r="AN210" s="256">
        <v>2170</v>
      </c>
      <c r="AO210" s="256">
        <v>2170</v>
      </c>
      <c r="AP210" s="84" t="s">
        <v>508</v>
      </c>
      <c r="AQ210" s="33" t="s">
        <v>477</v>
      </c>
      <c r="AS210" s="33">
        <v>4</v>
      </c>
      <c r="AU210" s="33" t="s">
        <v>295</v>
      </c>
      <c r="AV210" s="33" t="s">
        <v>295</v>
      </c>
      <c r="AX210" s="84"/>
      <c r="AY210" s="84"/>
      <c r="AZ210" s="84" t="s">
        <v>2312</v>
      </c>
      <c r="BA210" s="84" t="s">
        <v>2887</v>
      </c>
      <c r="BB210" s="84"/>
      <c r="BC210" s="253">
        <v>12</v>
      </c>
      <c r="BD210" s="253" t="s">
        <v>2888</v>
      </c>
      <c r="BE210" s="253" t="s">
        <v>2889</v>
      </c>
      <c r="BF210" s="253"/>
      <c r="BG210" s="33">
        <v>7.55</v>
      </c>
      <c r="BH210" s="33">
        <v>41.3</v>
      </c>
      <c r="BI210" s="33">
        <f>IF(ISBLANK(BF210)=FALSE,BF210,BU210)</f>
        <v>0.3</v>
      </c>
      <c r="BJ210" s="84" t="s">
        <v>2890</v>
      </c>
      <c r="BK210" s="253" t="s">
        <v>644</v>
      </c>
      <c r="BL210" s="254">
        <v>41.3</v>
      </c>
      <c r="BM210" s="32"/>
      <c r="BN210" s="32"/>
      <c r="BO210" s="32"/>
      <c r="BP210" s="32"/>
      <c r="BQ210" s="32"/>
      <c r="BR210" s="32"/>
      <c r="BS210" s="32"/>
      <c r="BT210" s="32"/>
      <c r="BU210" s="33">
        <v>0.3</v>
      </c>
      <c r="BV210" s="253" t="s">
        <v>2750</v>
      </c>
      <c r="BW210" s="253"/>
      <c r="BX210" s="84" t="s">
        <v>2892</v>
      </c>
      <c r="BY210" s="84"/>
      <c r="BZ210" s="84"/>
      <c r="CA210" s="253"/>
      <c r="CB210" s="188" t="str">
        <f>IF(G210&lt;1980,"N",IF(AJ210="N","N",IF(BC210&lt;1,"N",IF(AF210="Chronic","N",IF(AQ210="Other","N",IF(BG210&lt;5.4,"N",IF(BG210&gt;8.5,"N",IF(BU210&gt;23,"N",IF(BL210&lt;8,"N",IF(BY210="JG est","N","Y"))))))))))</f>
        <v>N</v>
      </c>
      <c r="CC210" s="188" t="str">
        <f>CB210</f>
        <v>N</v>
      </c>
      <c r="CD210" s="84" t="s">
        <v>2764</v>
      </c>
      <c r="CE210" s="84"/>
      <c r="CH210" s="84" t="s">
        <v>2748</v>
      </c>
      <c r="CI210" s="84" t="s">
        <v>2879</v>
      </c>
      <c r="CJ210" s="84"/>
    </row>
    <row r="211" spans="5:88" x14ac:dyDescent="0.3">
      <c r="E211" s="33" t="s">
        <v>324</v>
      </c>
      <c r="G211" s="33">
        <v>1998</v>
      </c>
      <c r="H211" s="33" t="s">
        <v>3066</v>
      </c>
      <c r="I211" s="33" t="s">
        <v>3067</v>
      </c>
      <c r="K211" s="33" t="s">
        <v>80</v>
      </c>
      <c r="L211" s="33" t="s">
        <v>89</v>
      </c>
      <c r="M211" s="33" t="s">
        <v>91</v>
      </c>
      <c r="N211" s="33" t="s">
        <v>92</v>
      </c>
      <c r="O211" s="33" t="s">
        <v>93</v>
      </c>
      <c r="P211" s="33" t="s">
        <v>94</v>
      </c>
      <c r="Q211" s="33" t="s">
        <v>96</v>
      </c>
      <c r="R211" s="33" t="s">
        <v>96</v>
      </c>
      <c r="S211" s="33" t="str">
        <f t="shared" si="29"/>
        <v>On.my</v>
      </c>
      <c r="T211" s="33" t="s">
        <v>1919</v>
      </c>
      <c r="U211" s="33" t="s">
        <v>31</v>
      </c>
      <c r="V211" s="33" t="s">
        <v>31</v>
      </c>
      <c r="W211" s="33" t="s">
        <v>31</v>
      </c>
      <c r="X211" s="33" t="s">
        <v>327</v>
      </c>
      <c r="Y211" s="33" t="s">
        <v>327</v>
      </c>
      <c r="AB211" s="33" t="s">
        <v>703</v>
      </c>
      <c r="AC211" s="33" t="s">
        <v>239</v>
      </c>
      <c r="AD211" s="33">
        <v>96</v>
      </c>
      <c r="AE211" s="33" t="s">
        <v>240</v>
      </c>
      <c r="AF211" s="181" t="s">
        <v>2743</v>
      </c>
      <c r="AI211" s="33" t="s">
        <v>770</v>
      </c>
      <c r="AM211" s="33">
        <v>8920</v>
      </c>
      <c r="AN211" s="189">
        <v>8920</v>
      </c>
      <c r="AO211" s="189">
        <v>8920</v>
      </c>
      <c r="AP211" s="33" t="s">
        <v>508</v>
      </c>
      <c r="AQ211" s="33" t="s">
        <v>477</v>
      </c>
      <c r="AS211" s="33">
        <v>3</v>
      </c>
      <c r="AU211" s="33" t="s">
        <v>295</v>
      </c>
      <c r="AV211" s="33" t="s">
        <v>295</v>
      </c>
      <c r="AZ211" s="33" t="s">
        <v>481</v>
      </c>
      <c r="BA211" s="33" t="s">
        <v>3073</v>
      </c>
      <c r="BC211" s="33">
        <v>20</v>
      </c>
      <c r="BD211" s="33">
        <v>7.8</v>
      </c>
      <c r="BE211" s="33">
        <v>35</v>
      </c>
      <c r="BG211" s="33">
        <v>7.8</v>
      </c>
      <c r="BH211" s="33">
        <v>35</v>
      </c>
      <c r="BI211" s="33">
        <v>0.5</v>
      </c>
      <c r="BL211" s="33">
        <v>35</v>
      </c>
      <c r="BU211" s="192"/>
      <c r="BV211" s="192"/>
      <c r="BW211" s="192"/>
      <c r="BX211" s="192"/>
      <c r="BY211" s="192"/>
      <c r="BZ211" s="192"/>
      <c r="CA211" s="192"/>
      <c r="CD211" s="192"/>
      <c r="CE211" s="192"/>
      <c r="CH211" s="192" t="s">
        <v>2849</v>
      </c>
      <c r="CI211" s="259">
        <v>0.82</v>
      </c>
      <c r="CJ211" s="192" t="s">
        <v>324</v>
      </c>
    </row>
    <row r="212" spans="5:88" x14ac:dyDescent="0.3">
      <c r="E212" s="33" t="s">
        <v>2753</v>
      </c>
      <c r="G212" s="33">
        <v>1999</v>
      </c>
      <c r="H212" s="184" t="s">
        <v>3376</v>
      </c>
      <c r="I212" s="184" t="s">
        <v>3377</v>
      </c>
      <c r="J212" s="184"/>
      <c r="K212" s="33" t="s">
        <v>80</v>
      </c>
      <c r="L212" s="33" t="s">
        <v>89</v>
      </c>
      <c r="M212" s="33" t="s">
        <v>91</v>
      </c>
      <c r="N212" s="33" t="s">
        <v>92</v>
      </c>
      <c r="O212" s="33" t="s">
        <v>93</v>
      </c>
      <c r="P212" s="33" t="s">
        <v>94</v>
      </c>
      <c r="Q212" s="209" t="s">
        <v>96</v>
      </c>
      <c r="R212" s="209" t="s">
        <v>96</v>
      </c>
      <c r="S212" s="33" t="str">
        <f t="shared" si="29"/>
        <v>On.my</v>
      </c>
      <c r="T212" s="184" t="s">
        <v>3353</v>
      </c>
      <c r="U212" s="192" t="s">
        <v>31</v>
      </c>
      <c r="V212" s="33" t="s">
        <v>31</v>
      </c>
      <c r="W212" s="33" t="s">
        <v>31</v>
      </c>
      <c r="X212" s="84" t="s">
        <v>1186</v>
      </c>
      <c r="Y212" s="33" t="s">
        <v>281</v>
      </c>
      <c r="Z212" s="84"/>
      <c r="AA212" s="84"/>
      <c r="AB212" s="84" t="s">
        <v>2742</v>
      </c>
      <c r="AC212" s="33" t="s">
        <v>239</v>
      </c>
      <c r="AD212" s="33">
        <v>96</v>
      </c>
      <c r="AE212" s="33" t="s">
        <v>240</v>
      </c>
      <c r="AF212" s="33" t="s">
        <v>2743</v>
      </c>
      <c r="AG212" s="84"/>
      <c r="AH212" s="84" t="s">
        <v>2787</v>
      </c>
      <c r="AI212" s="184" t="s">
        <v>3008</v>
      </c>
      <c r="AJ212" s="33" t="s">
        <v>509</v>
      </c>
      <c r="AK212" s="253" t="s">
        <v>2755</v>
      </c>
      <c r="AL212" s="253"/>
      <c r="AM212" s="253">
        <v>103</v>
      </c>
      <c r="AN212" s="256">
        <v>103</v>
      </c>
      <c r="AO212" s="256">
        <v>103</v>
      </c>
      <c r="AP212" s="84" t="s">
        <v>508</v>
      </c>
      <c r="AQ212" s="33" t="s">
        <v>477</v>
      </c>
      <c r="AS212" s="33">
        <f t="shared" ref="AS212:AS245" si="33">IF(G212&lt;1980,"Too old",IF(AE212="N","UseOtherTestDuration",IF(AJ212="M",IF(ISBLANK(BD212),2,IF(ISBLANK(BE212),2,IF(ISBLANK(BF212),2,1))),"NotM")))</f>
        <v>2</v>
      </c>
      <c r="AU212" s="33" t="s">
        <v>295</v>
      </c>
      <c r="AV212" s="33" t="s">
        <v>295</v>
      </c>
      <c r="AX212" s="84"/>
      <c r="AY212" s="84"/>
      <c r="AZ212" s="84" t="s">
        <v>2984</v>
      </c>
      <c r="BA212" s="84" t="s">
        <v>3378</v>
      </c>
      <c r="BB212" s="84"/>
      <c r="BC212" s="253">
        <v>10</v>
      </c>
      <c r="BD212" s="253">
        <v>5.8</v>
      </c>
      <c r="BE212" s="253">
        <v>10</v>
      </c>
      <c r="BF212" s="253"/>
      <c r="BG212" s="33">
        <v>5.8</v>
      </c>
      <c r="BH212" s="33">
        <v>10</v>
      </c>
      <c r="BI212" s="33">
        <f t="shared" ref="BI212:BI242" si="34">IF(ISBLANK(BF212)=FALSE,BF212,BU212)</f>
        <v>0.3</v>
      </c>
      <c r="BJ212" s="84" t="s">
        <v>644</v>
      </c>
      <c r="BK212" s="84" t="s">
        <v>644</v>
      </c>
      <c r="BL212" s="254">
        <v>10</v>
      </c>
      <c r="BM212" s="184"/>
      <c r="BN212" s="184"/>
      <c r="BO212" s="184"/>
      <c r="BP212" s="184"/>
      <c r="BQ212" s="184"/>
      <c r="BR212" s="184"/>
      <c r="BS212" s="184"/>
      <c r="BT212" s="184"/>
      <c r="BU212" s="33">
        <v>0.3</v>
      </c>
      <c r="BV212" s="253" t="s">
        <v>2750</v>
      </c>
      <c r="BW212" s="253"/>
      <c r="BX212" s="84" t="s">
        <v>3127</v>
      </c>
      <c r="BY212" s="84"/>
      <c r="BZ212" s="84"/>
      <c r="CA212" s="253"/>
      <c r="CB212" s="188" t="str">
        <f t="shared" ref="CB212:CB242" si="35">IF(G212&lt;1980,"N",IF(AJ212="N","N",IF(BC212&lt;1,"N",IF(AF212="Chronic","N",IF(AQ212="Other","N",IF(BG212&lt;5.4,"N",IF(BG212&gt;8.5,"N",IF(BU212&gt;23,"N",IF(BL212&lt;8,"N",IF(BY212="JG est","N","Y"))))))))))</f>
        <v>Y</v>
      </c>
      <c r="CC212" s="188" t="str">
        <f>CB212</f>
        <v>Y</v>
      </c>
      <c r="CD212" s="84" t="s">
        <v>2764</v>
      </c>
      <c r="CE212" s="84"/>
      <c r="CH212" s="84" t="s">
        <v>2748</v>
      </c>
      <c r="CI212" s="84" t="s">
        <v>3379</v>
      </c>
      <c r="CJ212" s="84" t="s">
        <v>3380</v>
      </c>
    </row>
    <row r="213" spans="5:88" x14ac:dyDescent="0.3">
      <c r="E213" s="33" t="s">
        <v>2753</v>
      </c>
      <c r="G213" s="33">
        <v>1999</v>
      </c>
      <c r="H213" s="184" t="s">
        <v>3376</v>
      </c>
      <c r="I213" s="184" t="s">
        <v>3377</v>
      </c>
      <c r="J213" s="184"/>
      <c r="K213" s="33" t="s">
        <v>80</v>
      </c>
      <c r="L213" s="33" t="s">
        <v>89</v>
      </c>
      <c r="M213" s="33" t="s">
        <v>91</v>
      </c>
      <c r="N213" s="33" t="s">
        <v>92</v>
      </c>
      <c r="O213" s="33" t="s">
        <v>93</v>
      </c>
      <c r="P213" s="33" t="s">
        <v>94</v>
      </c>
      <c r="Q213" s="209" t="s">
        <v>96</v>
      </c>
      <c r="R213" s="209" t="s">
        <v>96</v>
      </c>
      <c r="S213" s="33" t="str">
        <f t="shared" si="29"/>
        <v>On.my</v>
      </c>
      <c r="T213" s="184" t="s">
        <v>3353</v>
      </c>
      <c r="U213" s="192" t="s">
        <v>31</v>
      </c>
      <c r="V213" s="33" t="s">
        <v>31</v>
      </c>
      <c r="W213" s="33" t="s">
        <v>31</v>
      </c>
      <c r="X213" s="84" t="s">
        <v>1186</v>
      </c>
      <c r="Y213" s="33" t="s">
        <v>281</v>
      </c>
      <c r="Z213" s="84"/>
      <c r="AA213" s="84"/>
      <c r="AB213" s="84" t="s">
        <v>2742</v>
      </c>
      <c r="AC213" s="33" t="s">
        <v>239</v>
      </c>
      <c r="AD213" s="192">
        <v>96</v>
      </c>
      <c r="AE213" s="33" t="s">
        <v>240</v>
      </c>
      <c r="AF213" s="33" t="s">
        <v>2743</v>
      </c>
      <c r="AG213" s="84"/>
      <c r="AH213" s="84" t="s">
        <v>2787</v>
      </c>
      <c r="AI213" s="184" t="s">
        <v>3008</v>
      </c>
      <c r="AJ213" s="33" t="s">
        <v>509</v>
      </c>
      <c r="AK213" s="253" t="s">
        <v>2755</v>
      </c>
      <c r="AL213" s="253"/>
      <c r="AM213" s="253">
        <v>125</v>
      </c>
      <c r="AN213" s="256">
        <v>125</v>
      </c>
      <c r="AO213" s="256">
        <v>125</v>
      </c>
      <c r="AP213" s="84" t="s">
        <v>508</v>
      </c>
      <c r="AQ213" s="33" t="s">
        <v>477</v>
      </c>
      <c r="AS213" s="33">
        <f t="shared" si="33"/>
        <v>2</v>
      </c>
      <c r="AU213" s="33" t="s">
        <v>295</v>
      </c>
      <c r="AV213" s="33" t="s">
        <v>295</v>
      </c>
      <c r="AX213" s="84"/>
      <c r="AY213" s="84"/>
      <c r="AZ213" s="84" t="s">
        <v>2984</v>
      </c>
      <c r="BA213" s="84" t="s">
        <v>3378</v>
      </c>
      <c r="BB213" s="84"/>
      <c r="BC213" s="253">
        <v>10</v>
      </c>
      <c r="BD213" s="253">
        <v>5.8</v>
      </c>
      <c r="BE213" s="253">
        <v>10</v>
      </c>
      <c r="BF213" s="253"/>
      <c r="BG213" s="33">
        <v>5.8</v>
      </c>
      <c r="BH213" s="33">
        <v>10</v>
      </c>
      <c r="BI213" s="33">
        <f t="shared" si="34"/>
        <v>0.3</v>
      </c>
      <c r="BJ213" s="84" t="s">
        <v>644</v>
      </c>
      <c r="BK213" s="84" t="s">
        <v>644</v>
      </c>
      <c r="BL213" s="254">
        <v>10</v>
      </c>
      <c r="BM213" s="184"/>
      <c r="BN213" s="184"/>
      <c r="BO213" s="184"/>
      <c r="BP213" s="184"/>
      <c r="BQ213" s="184"/>
      <c r="BR213" s="184"/>
      <c r="BS213" s="184"/>
      <c r="BT213" s="184"/>
      <c r="BU213" s="33">
        <v>0.3</v>
      </c>
      <c r="BV213" s="253" t="s">
        <v>2750</v>
      </c>
      <c r="BW213" s="253"/>
      <c r="BX213" s="84" t="s">
        <v>3127</v>
      </c>
      <c r="BY213" s="84"/>
      <c r="BZ213" s="84"/>
      <c r="CA213" s="253"/>
      <c r="CB213" s="188" t="str">
        <f t="shared" si="35"/>
        <v>Y</v>
      </c>
      <c r="CC213" s="188" t="str">
        <f>CB213</f>
        <v>Y</v>
      </c>
      <c r="CD213" s="84" t="s">
        <v>2764</v>
      </c>
      <c r="CE213" s="84"/>
      <c r="CH213" s="84" t="s">
        <v>2748</v>
      </c>
      <c r="CI213" s="84" t="s">
        <v>3379</v>
      </c>
      <c r="CJ213" s="84" t="s">
        <v>3380</v>
      </c>
    </row>
    <row r="214" spans="5:88" x14ac:dyDescent="0.3">
      <c r="E214" s="33" t="s">
        <v>2753</v>
      </c>
      <c r="G214" s="33">
        <v>1999</v>
      </c>
      <c r="H214" s="184" t="s">
        <v>3376</v>
      </c>
      <c r="I214" s="184" t="s">
        <v>3377</v>
      </c>
      <c r="J214" s="184"/>
      <c r="K214" s="33" t="s">
        <v>80</v>
      </c>
      <c r="L214" s="33" t="s">
        <v>89</v>
      </c>
      <c r="M214" s="33" t="s">
        <v>91</v>
      </c>
      <c r="N214" s="33" t="s">
        <v>92</v>
      </c>
      <c r="O214" s="33" t="s">
        <v>93</v>
      </c>
      <c r="P214" s="33" t="s">
        <v>94</v>
      </c>
      <c r="Q214" s="209" t="s">
        <v>96</v>
      </c>
      <c r="R214" s="209" t="s">
        <v>96</v>
      </c>
      <c r="S214" s="33" t="str">
        <f t="shared" si="29"/>
        <v>On.my</v>
      </c>
      <c r="T214" s="184" t="s">
        <v>3353</v>
      </c>
      <c r="U214" s="192" t="s">
        <v>31</v>
      </c>
      <c r="V214" s="33" t="s">
        <v>31</v>
      </c>
      <c r="W214" s="33" t="s">
        <v>31</v>
      </c>
      <c r="X214" s="84" t="s">
        <v>1186</v>
      </c>
      <c r="Y214" s="33" t="s">
        <v>281</v>
      </c>
      <c r="Z214" s="84"/>
      <c r="AA214" s="84"/>
      <c r="AB214" s="84" t="s">
        <v>2742</v>
      </c>
      <c r="AC214" s="33" t="s">
        <v>239</v>
      </c>
      <c r="AD214" s="33">
        <v>96</v>
      </c>
      <c r="AE214" s="33" t="s">
        <v>240</v>
      </c>
      <c r="AF214" s="33" t="s">
        <v>2743</v>
      </c>
      <c r="AG214" s="84"/>
      <c r="AH214" s="84" t="s">
        <v>2787</v>
      </c>
      <c r="AI214" s="184" t="s">
        <v>3008</v>
      </c>
      <c r="AJ214" s="33" t="s">
        <v>509</v>
      </c>
      <c r="AK214" s="253" t="s">
        <v>2755</v>
      </c>
      <c r="AL214" s="253"/>
      <c r="AM214" s="253">
        <v>1800</v>
      </c>
      <c r="AN214" s="256">
        <v>1800</v>
      </c>
      <c r="AO214" s="256">
        <v>1800</v>
      </c>
      <c r="AP214" s="84" t="s">
        <v>508</v>
      </c>
      <c r="AQ214" s="33" t="s">
        <v>477</v>
      </c>
      <c r="AS214" s="33">
        <f t="shared" si="33"/>
        <v>2</v>
      </c>
      <c r="AU214" s="33" t="s">
        <v>295</v>
      </c>
      <c r="AV214" s="33" t="s">
        <v>295</v>
      </c>
      <c r="AX214" s="84"/>
      <c r="AY214" s="84"/>
      <c r="AZ214" s="84" t="s">
        <v>2984</v>
      </c>
      <c r="BA214" s="84" t="s">
        <v>3378</v>
      </c>
      <c r="BB214" s="84"/>
      <c r="BC214" s="253">
        <v>10</v>
      </c>
      <c r="BD214" s="253">
        <v>5.8</v>
      </c>
      <c r="BE214" s="253">
        <v>10</v>
      </c>
      <c r="BF214" s="253"/>
      <c r="BG214" s="33">
        <v>5.8</v>
      </c>
      <c r="BH214" s="33">
        <v>10</v>
      </c>
      <c r="BI214" s="33">
        <f t="shared" si="34"/>
        <v>0.3</v>
      </c>
      <c r="BJ214" s="84" t="s">
        <v>644</v>
      </c>
      <c r="BK214" s="253" t="s">
        <v>644</v>
      </c>
      <c r="BL214" s="254">
        <v>10</v>
      </c>
      <c r="BM214" s="32"/>
      <c r="BN214" s="32"/>
      <c r="BO214" s="32"/>
      <c r="BP214" s="32"/>
      <c r="BQ214" s="32"/>
      <c r="BR214" s="32"/>
      <c r="BS214" s="32"/>
      <c r="BT214" s="32"/>
      <c r="BU214" s="33">
        <v>0.3</v>
      </c>
      <c r="BV214" s="253" t="s">
        <v>2750</v>
      </c>
      <c r="BW214" s="253"/>
      <c r="BX214" s="84" t="s">
        <v>3127</v>
      </c>
      <c r="BY214" s="84"/>
      <c r="BZ214" s="84"/>
      <c r="CA214" s="253"/>
      <c r="CB214" s="188" t="str">
        <f t="shared" si="35"/>
        <v>Y</v>
      </c>
      <c r="CC214" s="188" t="str">
        <f>CB214</f>
        <v>Y</v>
      </c>
      <c r="CD214" s="84" t="s">
        <v>2764</v>
      </c>
      <c r="CE214" s="84"/>
      <c r="CH214" s="84" t="s">
        <v>2748</v>
      </c>
      <c r="CI214" s="84" t="s">
        <v>3379</v>
      </c>
      <c r="CJ214" s="84" t="s">
        <v>3380</v>
      </c>
    </row>
    <row r="215" spans="5:88" x14ac:dyDescent="0.3">
      <c r="E215" s="33" t="s">
        <v>2753</v>
      </c>
      <c r="G215" s="33">
        <v>1999</v>
      </c>
      <c r="H215" s="184" t="s">
        <v>3376</v>
      </c>
      <c r="I215" s="184" t="s">
        <v>3377</v>
      </c>
      <c r="J215" s="184"/>
      <c r="K215" s="33" t="s">
        <v>80</v>
      </c>
      <c r="L215" s="33" t="s">
        <v>89</v>
      </c>
      <c r="M215" s="33" t="s">
        <v>91</v>
      </c>
      <c r="N215" s="33" t="s">
        <v>92</v>
      </c>
      <c r="O215" s="33" t="s">
        <v>93</v>
      </c>
      <c r="P215" s="33" t="s">
        <v>94</v>
      </c>
      <c r="Q215" s="209" t="s">
        <v>96</v>
      </c>
      <c r="R215" s="209" t="s">
        <v>96</v>
      </c>
      <c r="S215" s="33" t="str">
        <f t="shared" si="29"/>
        <v>On.my</v>
      </c>
      <c r="T215" s="184" t="s">
        <v>3353</v>
      </c>
      <c r="U215" s="192" t="s">
        <v>31</v>
      </c>
      <c r="V215" s="33" t="s">
        <v>31</v>
      </c>
      <c r="W215" s="33" t="s">
        <v>31</v>
      </c>
      <c r="X215" s="84" t="s">
        <v>1186</v>
      </c>
      <c r="Y215" s="33" t="s">
        <v>281</v>
      </c>
      <c r="Z215" s="84"/>
      <c r="AA215" s="84"/>
      <c r="AB215" s="84" t="s">
        <v>2742</v>
      </c>
      <c r="AC215" s="33" t="s">
        <v>239</v>
      </c>
      <c r="AD215" s="33">
        <v>96</v>
      </c>
      <c r="AE215" s="33" t="s">
        <v>240</v>
      </c>
      <c r="AF215" s="33" t="s">
        <v>2743</v>
      </c>
      <c r="AG215" s="84"/>
      <c r="AH215" s="84" t="s">
        <v>2787</v>
      </c>
      <c r="AI215" s="184" t="s">
        <v>3008</v>
      </c>
      <c r="AJ215" s="33" t="s">
        <v>509</v>
      </c>
      <c r="AK215" s="253" t="s">
        <v>2755</v>
      </c>
      <c r="AL215" s="253"/>
      <c r="AM215" s="253">
        <v>63</v>
      </c>
      <c r="AN215" s="256">
        <v>63</v>
      </c>
      <c r="AO215" s="256">
        <v>63</v>
      </c>
      <c r="AP215" s="84" t="s">
        <v>508</v>
      </c>
      <c r="AQ215" s="33" t="s">
        <v>477</v>
      </c>
      <c r="AS215" s="33">
        <f t="shared" si="33"/>
        <v>2</v>
      </c>
      <c r="AU215" s="33" t="s">
        <v>295</v>
      </c>
      <c r="AV215" s="33" t="s">
        <v>295</v>
      </c>
      <c r="AX215" s="84"/>
      <c r="AY215" s="84"/>
      <c r="AZ215" s="84" t="s">
        <v>2984</v>
      </c>
      <c r="BA215" s="84" t="s">
        <v>3378</v>
      </c>
      <c r="BB215" s="84"/>
      <c r="BC215" s="253">
        <v>10</v>
      </c>
      <c r="BD215" s="253">
        <v>5.8</v>
      </c>
      <c r="BE215" s="253">
        <v>10</v>
      </c>
      <c r="BF215" s="253"/>
      <c r="BG215" s="33">
        <v>5.8</v>
      </c>
      <c r="BH215" s="33">
        <v>10</v>
      </c>
      <c r="BI215" s="33">
        <f t="shared" si="34"/>
        <v>0.3</v>
      </c>
      <c r="BJ215" s="84" t="s">
        <v>644</v>
      </c>
      <c r="BK215" s="84" t="s">
        <v>644</v>
      </c>
      <c r="BL215" s="254">
        <v>10</v>
      </c>
      <c r="BM215" s="184"/>
      <c r="BN215" s="184"/>
      <c r="BO215" s="184"/>
      <c r="BP215" s="184"/>
      <c r="BQ215" s="184"/>
      <c r="BR215" s="184"/>
      <c r="BS215" s="184"/>
      <c r="BT215" s="184"/>
      <c r="BU215" s="33">
        <v>0.3</v>
      </c>
      <c r="BV215" s="253" t="s">
        <v>2750</v>
      </c>
      <c r="BW215" s="253"/>
      <c r="BX215" s="84" t="s">
        <v>3127</v>
      </c>
      <c r="BY215" s="84"/>
      <c r="BZ215" s="84"/>
      <c r="CA215" s="253"/>
      <c r="CB215" s="188" t="str">
        <f t="shared" si="35"/>
        <v>Y</v>
      </c>
      <c r="CC215" s="188" t="str">
        <f>CB215</f>
        <v>Y</v>
      </c>
      <c r="CD215" s="84" t="s">
        <v>2764</v>
      </c>
      <c r="CE215" s="84"/>
      <c r="CH215" s="84" t="s">
        <v>2748</v>
      </c>
      <c r="CI215" s="84" t="s">
        <v>3379</v>
      </c>
      <c r="CJ215" s="84" t="s">
        <v>3380</v>
      </c>
    </row>
    <row r="216" spans="5:88" x14ac:dyDescent="0.3">
      <c r="E216" s="33" t="s">
        <v>2765</v>
      </c>
      <c r="F216" s="33" t="s">
        <v>3381</v>
      </c>
      <c r="G216" s="33">
        <v>2002</v>
      </c>
      <c r="H216" s="33" t="s">
        <v>3382</v>
      </c>
      <c r="I216" s="33" t="s">
        <v>3383</v>
      </c>
      <c r="K216" s="33" t="s">
        <v>80</v>
      </c>
      <c r="L216" s="33" t="s">
        <v>89</v>
      </c>
      <c r="M216" s="33" t="s">
        <v>91</v>
      </c>
      <c r="N216" s="33" t="s">
        <v>92</v>
      </c>
      <c r="O216" s="33" t="s">
        <v>93</v>
      </c>
      <c r="P216" s="33" t="s">
        <v>94</v>
      </c>
      <c r="Q216" s="33" t="s">
        <v>96</v>
      </c>
      <c r="R216" s="33" t="s">
        <v>96</v>
      </c>
      <c r="S216" s="33" t="str">
        <f t="shared" si="29"/>
        <v>On.my</v>
      </c>
      <c r="T216" s="192" t="s">
        <v>3353</v>
      </c>
      <c r="U216" s="33" t="s">
        <v>31</v>
      </c>
      <c r="V216" s="33" t="s">
        <v>31</v>
      </c>
      <c r="W216" s="33" t="s">
        <v>31</v>
      </c>
      <c r="X216" s="33" t="s">
        <v>3384</v>
      </c>
      <c r="Y216" s="33" t="s">
        <v>281</v>
      </c>
      <c r="AB216" s="33" t="s">
        <v>2742</v>
      </c>
      <c r="AC216" s="33" t="s">
        <v>239</v>
      </c>
      <c r="AD216" s="33">
        <v>96</v>
      </c>
      <c r="AE216" s="33" t="s">
        <v>240</v>
      </c>
      <c r="AF216" s="33" t="s">
        <v>2743</v>
      </c>
      <c r="AH216" s="33" t="s">
        <v>2754</v>
      </c>
      <c r="AI216" s="33" t="s">
        <v>3385</v>
      </c>
      <c r="AJ216" s="33" t="s">
        <v>509</v>
      </c>
      <c r="AK216" s="33" t="s">
        <v>478</v>
      </c>
      <c r="AM216" s="33" t="s">
        <v>2744</v>
      </c>
      <c r="AN216" s="33">
        <v>26.524000000000001</v>
      </c>
      <c r="AO216" s="33">
        <v>26.524000000000001</v>
      </c>
      <c r="AP216" s="33" t="s">
        <v>508</v>
      </c>
      <c r="AQ216" s="33" t="s">
        <v>477</v>
      </c>
      <c r="AS216" s="33">
        <f t="shared" si="33"/>
        <v>1</v>
      </c>
      <c r="AU216" s="33" t="s">
        <v>240</v>
      </c>
      <c r="AV216" s="33" t="s">
        <v>295</v>
      </c>
      <c r="AZ216" s="33" t="s">
        <v>2959</v>
      </c>
      <c r="BA216" s="33" t="s">
        <v>3386</v>
      </c>
      <c r="BB216" s="33" t="s">
        <v>2791</v>
      </c>
      <c r="BC216" s="33">
        <v>8.1999999999999993</v>
      </c>
      <c r="BD216" s="33">
        <v>7.47</v>
      </c>
      <c r="BE216" s="33">
        <v>28.49166</v>
      </c>
      <c r="BF216" s="33">
        <v>0.09</v>
      </c>
      <c r="BG216" s="33">
        <v>7.47</v>
      </c>
      <c r="BH216" s="33">
        <v>28.49166</v>
      </c>
      <c r="BI216" s="33">
        <f t="shared" si="34"/>
        <v>0.09</v>
      </c>
      <c r="BL216" s="33">
        <v>28.49166</v>
      </c>
      <c r="BN216" s="33">
        <v>6.1</v>
      </c>
      <c r="BO216" s="33">
        <v>3.22</v>
      </c>
      <c r="BP216" s="33">
        <v>1.1499999999999999</v>
      </c>
      <c r="BQ216" s="33">
        <v>2.65</v>
      </c>
      <c r="BR216" s="33">
        <v>3.77</v>
      </c>
      <c r="BS216" s="33">
        <v>1.22</v>
      </c>
      <c r="BT216" s="33">
        <v>31.7</v>
      </c>
      <c r="BU216" s="33">
        <v>0.09</v>
      </c>
      <c r="BW216" s="33" t="s">
        <v>2744</v>
      </c>
      <c r="BX216" s="33" t="s">
        <v>3387</v>
      </c>
      <c r="CB216" s="188" t="str">
        <f t="shared" si="35"/>
        <v>Y</v>
      </c>
      <c r="CC216" s="188" t="str">
        <f t="shared" ref="CC216:CC242" si="36">CB216</f>
        <v>Y</v>
      </c>
      <c r="CD216" s="187"/>
      <c r="CE216" s="249"/>
    </row>
    <row r="217" spans="5:88" x14ac:dyDescent="0.3">
      <c r="E217" s="33" t="s">
        <v>2765</v>
      </c>
      <c r="F217" s="33" t="s">
        <v>3388</v>
      </c>
      <c r="G217" s="33">
        <v>2002</v>
      </c>
      <c r="H217" s="33" t="s">
        <v>3382</v>
      </c>
      <c r="I217" s="33" t="s">
        <v>3383</v>
      </c>
      <c r="K217" s="33" t="s">
        <v>80</v>
      </c>
      <c r="L217" s="33" t="s">
        <v>89</v>
      </c>
      <c r="M217" s="33" t="s">
        <v>91</v>
      </c>
      <c r="N217" s="33" t="s">
        <v>92</v>
      </c>
      <c r="O217" s="33" t="s">
        <v>93</v>
      </c>
      <c r="P217" s="33" t="s">
        <v>94</v>
      </c>
      <c r="Q217" s="33" t="s">
        <v>96</v>
      </c>
      <c r="R217" s="33" t="s">
        <v>96</v>
      </c>
      <c r="S217" s="33" t="str">
        <f t="shared" si="29"/>
        <v>On.my</v>
      </c>
      <c r="T217" s="33" t="s">
        <v>3353</v>
      </c>
      <c r="U217" s="33" t="s">
        <v>31</v>
      </c>
      <c r="V217" s="33" t="s">
        <v>31</v>
      </c>
      <c r="W217" s="33" t="s">
        <v>31</v>
      </c>
      <c r="X217" s="33" t="s">
        <v>3389</v>
      </c>
      <c r="Y217" s="33" t="s">
        <v>2102</v>
      </c>
      <c r="AB217" s="33" t="s">
        <v>2742</v>
      </c>
      <c r="AC217" s="33" t="s">
        <v>239</v>
      </c>
      <c r="AD217" s="33">
        <v>96</v>
      </c>
      <c r="AE217" s="33" t="s">
        <v>240</v>
      </c>
      <c r="AF217" s="33" t="s">
        <v>2743</v>
      </c>
      <c r="AH217" s="33" t="s">
        <v>2754</v>
      </c>
      <c r="AI217" s="33" t="s">
        <v>3385</v>
      </c>
      <c r="AJ217" s="33" t="s">
        <v>509</v>
      </c>
      <c r="AK217" s="33" t="s">
        <v>478</v>
      </c>
      <c r="AM217" s="33" t="s">
        <v>2744</v>
      </c>
      <c r="AN217" s="33">
        <v>200.21</v>
      </c>
      <c r="AO217" s="33">
        <v>200.21</v>
      </c>
      <c r="AP217" s="33" t="s">
        <v>508</v>
      </c>
      <c r="AQ217" s="33" t="s">
        <v>477</v>
      </c>
      <c r="AS217" s="33">
        <f t="shared" si="33"/>
        <v>1</v>
      </c>
      <c r="AU217" s="33" t="s">
        <v>240</v>
      </c>
      <c r="AV217" s="33" t="s">
        <v>295</v>
      </c>
      <c r="AZ217" s="33" t="s">
        <v>2959</v>
      </c>
      <c r="BA217" s="33" t="s">
        <v>3386</v>
      </c>
      <c r="BB217" s="33" t="s">
        <v>2791</v>
      </c>
      <c r="BC217" s="33">
        <v>7.9</v>
      </c>
      <c r="BD217" s="33">
        <v>7.51</v>
      </c>
      <c r="BE217" s="33">
        <v>84.031059999999997</v>
      </c>
      <c r="BF217" s="33">
        <v>0.09</v>
      </c>
      <c r="BG217" s="33">
        <v>7.51</v>
      </c>
      <c r="BH217" s="33">
        <v>84.031059999999997</v>
      </c>
      <c r="BI217" s="33">
        <f t="shared" si="34"/>
        <v>0.09</v>
      </c>
      <c r="BL217" s="33">
        <v>84.031059999999997</v>
      </c>
      <c r="BN217" s="33">
        <v>18.2</v>
      </c>
      <c r="BO217" s="33">
        <v>9.3699999999999992</v>
      </c>
      <c r="BP217" s="33">
        <v>3.29</v>
      </c>
      <c r="BQ217" s="33">
        <v>0.97</v>
      </c>
      <c r="BR217" s="33">
        <v>11.8</v>
      </c>
      <c r="BS217" s="33">
        <v>3.22</v>
      </c>
      <c r="BT217" s="33">
        <v>80.599999999999994</v>
      </c>
      <c r="BU217" s="33">
        <v>0.09</v>
      </c>
      <c r="BW217" s="33" t="s">
        <v>2744</v>
      </c>
      <c r="BX217" s="33" t="s">
        <v>3387</v>
      </c>
      <c r="CB217" s="188" t="str">
        <f t="shared" si="35"/>
        <v>Y</v>
      </c>
      <c r="CC217" s="188" t="str">
        <f t="shared" si="36"/>
        <v>Y</v>
      </c>
      <c r="CD217" s="187"/>
      <c r="CE217" s="249"/>
    </row>
    <row r="218" spans="5:88" x14ac:dyDescent="0.3">
      <c r="E218" s="33" t="s">
        <v>2765</v>
      </c>
      <c r="F218" s="33" t="s">
        <v>3390</v>
      </c>
      <c r="G218" s="33">
        <v>2002</v>
      </c>
      <c r="H218" s="33" t="s">
        <v>3382</v>
      </c>
      <c r="I218" s="33" t="s">
        <v>3383</v>
      </c>
      <c r="K218" s="33" t="s">
        <v>80</v>
      </c>
      <c r="L218" s="33" t="s">
        <v>89</v>
      </c>
      <c r="M218" s="33" t="s">
        <v>91</v>
      </c>
      <c r="N218" s="33" t="s">
        <v>92</v>
      </c>
      <c r="O218" s="33" t="s">
        <v>93</v>
      </c>
      <c r="P218" s="33" t="s">
        <v>94</v>
      </c>
      <c r="Q218" s="33" t="s">
        <v>96</v>
      </c>
      <c r="R218" s="33" t="s">
        <v>96</v>
      </c>
      <c r="S218" s="33" t="str">
        <f t="shared" si="29"/>
        <v>On.my</v>
      </c>
      <c r="T218" s="33" t="s">
        <v>3353</v>
      </c>
      <c r="U218" s="33" t="s">
        <v>31</v>
      </c>
      <c r="V218" s="33" t="s">
        <v>31</v>
      </c>
      <c r="W218" s="33" t="s">
        <v>31</v>
      </c>
      <c r="X218" s="33" t="s">
        <v>3391</v>
      </c>
      <c r="Y218" s="33" t="s">
        <v>2102</v>
      </c>
      <c r="AB218" s="33" t="s">
        <v>2742</v>
      </c>
      <c r="AC218" s="33" t="s">
        <v>239</v>
      </c>
      <c r="AD218" s="192">
        <v>96</v>
      </c>
      <c r="AE218" s="33" t="s">
        <v>240</v>
      </c>
      <c r="AF218" s="33" t="s">
        <v>2743</v>
      </c>
      <c r="AH218" s="33" t="s">
        <v>2754</v>
      </c>
      <c r="AI218" s="33" t="s">
        <v>3385</v>
      </c>
      <c r="AJ218" s="33" t="s">
        <v>509</v>
      </c>
      <c r="AK218" s="33" t="s">
        <v>478</v>
      </c>
      <c r="AM218" s="33" t="s">
        <v>2744</v>
      </c>
      <c r="AN218" s="33">
        <v>328.4</v>
      </c>
      <c r="AO218" s="33">
        <v>328.4</v>
      </c>
      <c r="AP218" s="33" t="s">
        <v>508</v>
      </c>
      <c r="AQ218" s="33" t="s">
        <v>477</v>
      </c>
      <c r="AS218" s="33">
        <f t="shared" si="33"/>
        <v>1</v>
      </c>
      <c r="AU218" s="33" t="s">
        <v>240</v>
      </c>
      <c r="AV218" s="33" t="s">
        <v>295</v>
      </c>
      <c r="AZ218" s="33" t="s">
        <v>2959</v>
      </c>
      <c r="BA218" s="33" t="s">
        <v>3386</v>
      </c>
      <c r="BB218" s="33" t="s">
        <v>2791</v>
      </c>
      <c r="BC218" s="33">
        <v>8.1</v>
      </c>
      <c r="BD218" s="33">
        <v>7.49</v>
      </c>
      <c r="BE218" s="33">
        <v>90.944800000000001</v>
      </c>
      <c r="BF218" s="33">
        <v>0.18</v>
      </c>
      <c r="BG218" s="33">
        <v>7.49</v>
      </c>
      <c r="BH218" s="33">
        <v>90.944800000000001</v>
      </c>
      <c r="BI218" s="33">
        <f t="shared" si="34"/>
        <v>0.18</v>
      </c>
      <c r="BL218" s="33">
        <v>90.944800000000001</v>
      </c>
      <c r="BN218" s="33">
        <v>19.600000000000001</v>
      </c>
      <c r="BO218" s="33">
        <v>10.199999999999999</v>
      </c>
      <c r="BP218" s="33">
        <v>3.55</v>
      </c>
      <c r="BQ218" s="33">
        <v>0.78</v>
      </c>
      <c r="BR218" s="33">
        <v>13.1</v>
      </c>
      <c r="BS218" s="33">
        <v>2.85</v>
      </c>
      <c r="BT218" s="33">
        <v>83.5</v>
      </c>
      <c r="BU218" s="33">
        <v>0.18</v>
      </c>
      <c r="BW218" s="33" t="s">
        <v>2744</v>
      </c>
      <c r="BX218" s="33" t="s">
        <v>3387</v>
      </c>
      <c r="CB218" s="188" t="str">
        <f t="shared" si="35"/>
        <v>Y</v>
      </c>
      <c r="CC218" s="188" t="str">
        <f t="shared" si="36"/>
        <v>Y</v>
      </c>
      <c r="CD218" s="187"/>
      <c r="CE218" s="249"/>
    </row>
    <row r="219" spans="5:88" x14ac:dyDescent="0.3">
      <c r="E219" s="33" t="s">
        <v>2765</v>
      </c>
      <c r="F219" s="33" t="s">
        <v>3392</v>
      </c>
      <c r="G219" s="33">
        <v>2002</v>
      </c>
      <c r="H219" s="33" t="s">
        <v>3382</v>
      </c>
      <c r="I219" s="33" t="s">
        <v>3383</v>
      </c>
      <c r="K219" s="33" t="s">
        <v>80</v>
      </c>
      <c r="L219" s="33" t="s">
        <v>89</v>
      </c>
      <c r="M219" s="33" t="s">
        <v>91</v>
      </c>
      <c r="N219" s="33" t="s">
        <v>92</v>
      </c>
      <c r="O219" s="33" t="s">
        <v>93</v>
      </c>
      <c r="P219" s="33" t="s">
        <v>94</v>
      </c>
      <c r="Q219" s="33" t="s">
        <v>96</v>
      </c>
      <c r="R219" s="33" t="s">
        <v>96</v>
      </c>
      <c r="S219" s="33" t="str">
        <f t="shared" si="29"/>
        <v>On.my</v>
      </c>
      <c r="T219" s="33" t="s">
        <v>3353</v>
      </c>
      <c r="U219" s="33" t="s">
        <v>31</v>
      </c>
      <c r="V219" s="33" t="s">
        <v>31</v>
      </c>
      <c r="W219" s="33" t="s">
        <v>31</v>
      </c>
      <c r="X219" s="33" t="s">
        <v>3393</v>
      </c>
      <c r="Y219" s="33" t="s">
        <v>2102</v>
      </c>
      <c r="AB219" s="33" t="s">
        <v>2742</v>
      </c>
      <c r="AC219" s="33" t="s">
        <v>239</v>
      </c>
      <c r="AD219" s="33">
        <v>96</v>
      </c>
      <c r="AE219" s="33" t="s">
        <v>240</v>
      </c>
      <c r="AF219" s="33" t="s">
        <v>2743</v>
      </c>
      <c r="AH219" s="33" t="s">
        <v>2754</v>
      </c>
      <c r="AI219" s="33" t="s">
        <v>3385</v>
      </c>
      <c r="AJ219" s="33" t="s">
        <v>509</v>
      </c>
      <c r="AK219" s="33" t="s">
        <v>478</v>
      </c>
      <c r="AM219" s="33" t="s">
        <v>2744</v>
      </c>
      <c r="AN219" s="33">
        <v>32.505000000000003</v>
      </c>
      <c r="AO219" s="33">
        <v>32.505000000000003</v>
      </c>
      <c r="AP219" s="33" t="s">
        <v>508</v>
      </c>
      <c r="AQ219" s="33" t="s">
        <v>477</v>
      </c>
      <c r="AS219" s="33">
        <f t="shared" si="33"/>
        <v>1</v>
      </c>
      <c r="AU219" s="33" t="s">
        <v>240</v>
      </c>
      <c r="AV219" s="33" t="s">
        <v>295</v>
      </c>
      <c r="AZ219" s="33" t="s">
        <v>2959</v>
      </c>
      <c r="BA219" s="33" t="s">
        <v>3386</v>
      </c>
      <c r="BB219" s="33" t="s">
        <v>2791</v>
      </c>
      <c r="BC219" s="33">
        <v>12.1</v>
      </c>
      <c r="BD219" s="33">
        <v>7.5</v>
      </c>
      <c r="BE219" s="33">
        <v>28.071100000000001</v>
      </c>
      <c r="BF219" s="33">
        <v>0.09</v>
      </c>
      <c r="BG219" s="33">
        <v>7.5</v>
      </c>
      <c r="BH219" s="33">
        <v>28.071100000000001</v>
      </c>
      <c r="BI219" s="33">
        <f t="shared" si="34"/>
        <v>0.09</v>
      </c>
      <c r="BL219" s="33">
        <v>28.071100000000001</v>
      </c>
      <c r="BN219" s="33">
        <v>6.08</v>
      </c>
      <c r="BO219" s="33">
        <v>3.13</v>
      </c>
      <c r="BP219" s="33">
        <v>1.8</v>
      </c>
      <c r="BQ219" s="33">
        <v>4.43</v>
      </c>
      <c r="BR219" s="33">
        <v>4.2300000000000004</v>
      </c>
      <c r="BS219" s="33">
        <v>1.31</v>
      </c>
      <c r="BT219" s="33">
        <v>33</v>
      </c>
      <c r="BU219" s="33">
        <v>0.09</v>
      </c>
      <c r="BW219" s="33" t="s">
        <v>2744</v>
      </c>
      <c r="BX219" s="33" t="s">
        <v>3387</v>
      </c>
      <c r="CB219" s="188" t="str">
        <f t="shared" si="35"/>
        <v>Y</v>
      </c>
      <c r="CC219" s="188" t="str">
        <f t="shared" si="36"/>
        <v>Y</v>
      </c>
      <c r="CD219" s="187"/>
      <c r="CE219" s="249"/>
    </row>
    <row r="220" spans="5:88" x14ac:dyDescent="0.3">
      <c r="E220" s="33" t="s">
        <v>2765</v>
      </c>
      <c r="F220" s="33" t="s">
        <v>3394</v>
      </c>
      <c r="G220" s="33">
        <v>2002</v>
      </c>
      <c r="H220" s="33" t="s">
        <v>3382</v>
      </c>
      <c r="I220" s="33" t="s">
        <v>3383</v>
      </c>
      <c r="K220" s="33" t="s">
        <v>80</v>
      </c>
      <c r="L220" s="33" t="s">
        <v>89</v>
      </c>
      <c r="M220" s="33" t="s">
        <v>91</v>
      </c>
      <c r="N220" s="33" t="s">
        <v>92</v>
      </c>
      <c r="O220" s="33" t="s">
        <v>93</v>
      </c>
      <c r="P220" s="33" t="s">
        <v>94</v>
      </c>
      <c r="Q220" s="33" t="s">
        <v>96</v>
      </c>
      <c r="R220" s="33" t="s">
        <v>96</v>
      </c>
      <c r="S220" s="33" t="str">
        <f t="shared" si="29"/>
        <v>On.my</v>
      </c>
      <c r="T220" s="33" t="s">
        <v>3353</v>
      </c>
      <c r="U220" s="33" t="s">
        <v>31</v>
      </c>
      <c r="V220" s="33" t="s">
        <v>31</v>
      </c>
      <c r="W220" s="33" t="s">
        <v>31</v>
      </c>
      <c r="X220" s="33" t="s">
        <v>3395</v>
      </c>
      <c r="Y220" s="33" t="s">
        <v>2102</v>
      </c>
      <c r="AB220" s="33" t="s">
        <v>2742</v>
      </c>
      <c r="AC220" s="33" t="s">
        <v>239</v>
      </c>
      <c r="AD220" s="33">
        <v>96</v>
      </c>
      <c r="AE220" s="33" t="s">
        <v>240</v>
      </c>
      <c r="AF220" s="33" t="s">
        <v>2743</v>
      </c>
      <c r="AH220" s="33" t="s">
        <v>2754</v>
      </c>
      <c r="AI220" s="33" t="s">
        <v>3385</v>
      </c>
      <c r="AJ220" s="33" t="s">
        <v>509</v>
      </c>
      <c r="AK220" s="33" t="s">
        <v>478</v>
      </c>
      <c r="AM220" s="33" t="s">
        <v>2744</v>
      </c>
      <c r="AN220" s="33">
        <v>53.927999999999997</v>
      </c>
      <c r="AO220" s="33">
        <v>53.927999999999997</v>
      </c>
      <c r="AP220" s="33" t="s">
        <v>508</v>
      </c>
      <c r="AQ220" s="33" t="s">
        <v>477</v>
      </c>
      <c r="AS220" s="33">
        <f t="shared" si="33"/>
        <v>1</v>
      </c>
      <c r="AU220" s="33" t="s">
        <v>240</v>
      </c>
      <c r="AV220" s="33" t="s">
        <v>295</v>
      </c>
      <c r="AZ220" s="33" t="s">
        <v>2959</v>
      </c>
      <c r="BA220" s="33" t="s">
        <v>3386</v>
      </c>
      <c r="BB220" s="33" t="s">
        <v>2791</v>
      </c>
      <c r="BC220" s="33">
        <v>7.7</v>
      </c>
      <c r="BD220" s="33">
        <v>7.46</v>
      </c>
      <c r="BE220" s="33">
        <v>28.892489999999999</v>
      </c>
      <c r="BF220" s="33">
        <v>0.09</v>
      </c>
      <c r="BG220" s="33">
        <v>7.46</v>
      </c>
      <c r="BH220" s="33">
        <v>28.892489999999999</v>
      </c>
      <c r="BI220" s="33">
        <f t="shared" si="34"/>
        <v>0.09</v>
      </c>
      <c r="BL220" s="33">
        <v>28.892489999999999</v>
      </c>
      <c r="BN220" s="33">
        <v>6.31</v>
      </c>
      <c r="BO220" s="33">
        <v>3.19</v>
      </c>
      <c r="BP220" s="33">
        <v>1.31</v>
      </c>
      <c r="BQ220" s="33">
        <v>5.38</v>
      </c>
      <c r="BR220" s="33">
        <v>3.85</v>
      </c>
      <c r="BS220" s="33">
        <v>1.46</v>
      </c>
      <c r="BT220" s="33">
        <v>36.799999999999997</v>
      </c>
      <c r="BU220" s="33">
        <v>0.09</v>
      </c>
      <c r="BW220" s="33" t="s">
        <v>2744</v>
      </c>
      <c r="BX220" s="33" t="s">
        <v>3387</v>
      </c>
      <c r="CB220" s="188" t="str">
        <f t="shared" si="35"/>
        <v>Y</v>
      </c>
      <c r="CC220" s="188" t="str">
        <f t="shared" si="36"/>
        <v>Y</v>
      </c>
      <c r="CD220" s="187"/>
      <c r="CE220" s="249"/>
    </row>
    <row r="221" spans="5:88" x14ac:dyDescent="0.3">
      <c r="E221" s="33" t="s">
        <v>2734</v>
      </c>
      <c r="F221" s="33" t="s">
        <v>3396</v>
      </c>
      <c r="G221" s="33">
        <v>2004</v>
      </c>
      <c r="H221" s="33" t="s">
        <v>3397</v>
      </c>
      <c r="I221" s="33" t="s">
        <v>3398</v>
      </c>
      <c r="K221" s="33" t="s">
        <v>80</v>
      </c>
      <c r="L221" s="33" t="s">
        <v>89</v>
      </c>
      <c r="M221" s="33" t="s">
        <v>91</v>
      </c>
      <c r="N221" s="33" t="s">
        <v>92</v>
      </c>
      <c r="O221" s="33" t="s">
        <v>93</v>
      </c>
      <c r="P221" s="33" t="s">
        <v>94</v>
      </c>
      <c r="Q221" s="33" t="s">
        <v>96</v>
      </c>
      <c r="R221" s="33" t="s">
        <v>96</v>
      </c>
      <c r="S221" s="33" t="str">
        <f t="shared" si="29"/>
        <v>On.my</v>
      </c>
      <c r="T221" s="33" t="s">
        <v>3353</v>
      </c>
      <c r="U221" s="33" t="s">
        <v>31</v>
      </c>
      <c r="V221" s="33" t="s">
        <v>31</v>
      </c>
      <c r="W221" s="33" t="s">
        <v>31</v>
      </c>
      <c r="X221" s="33" t="s">
        <v>1893</v>
      </c>
      <c r="Y221" s="33" t="s">
        <v>2102</v>
      </c>
      <c r="AB221" s="33" t="s">
        <v>2742</v>
      </c>
      <c r="AC221" s="33" t="s">
        <v>239</v>
      </c>
      <c r="AD221" s="33">
        <v>96</v>
      </c>
      <c r="AE221" s="33" t="s">
        <v>240</v>
      </c>
      <c r="AF221" s="33" t="s">
        <v>2743</v>
      </c>
      <c r="AH221" s="33" t="s">
        <v>2787</v>
      </c>
      <c r="AI221" s="33" t="s">
        <v>2958</v>
      </c>
      <c r="AJ221" s="33" t="s">
        <v>509</v>
      </c>
      <c r="AK221" s="33" t="s">
        <v>478</v>
      </c>
      <c r="AM221" s="33" t="s">
        <v>2744</v>
      </c>
      <c r="AN221" s="33">
        <v>588</v>
      </c>
      <c r="AO221" s="33">
        <v>588</v>
      </c>
      <c r="AP221" s="33" t="s">
        <v>477</v>
      </c>
      <c r="AQ221" s="33" t="s">
        <v>477</v>
      </c>
      <c r="AS221" s="33">
        <f t="shared" si="33"/>
        <v>2</v>
      </c>
      <c r="AU221" s="33" t="s">
        <v>295</v>
      </c>
      <c r="AV221" s="33" t="s">
        <v>295</v>
      </c>
      <c r="AZ221" s="33" t="s">
        <v>2959</v>
      </c>
      <c r="BA221" s="33" t="s">
        <v>3399</v>
      </c>
      <c r="BB221" s="33" t="s">
        <v>2791</v>
      </c>
      <c r="BC221" s="33">
        <v>12.1</v>
      </c>
      <c r="BD221" s="33">
        <v>7.54</v>
      </c>
      <c r="BE221" s="33">
        <v>145.4</v>
      </c>
      <c r="BG221" s="33">
        <v>7.54</v>
      </c>
      <c r="BH221" s="33">
        <v>145.4</v>
      </c>
      <c r="BI221" s="33">
        <f t="shared" si="34"/>
        <v>1.7</v>
      </c>
      <c r="BL221" s="33">
        <v>145.4</v>
      </c>
      <c r="BN221" s="33">
        <v>41.232835820895517</v>
      </c>
      <c r="BO221" s="33">
        <v>10.258887381275441</v>
      </c>
      <c r="BP221" s="33">
        <v>9.3710990502035276</v>
      </c>
      <c r="BQ221" s="33">
        <v>0.69050203527815457</v>
      </c>
      <c r="BR221" s="33">
        <v>43.008412483039351</v>
      </c>
      <c r="BS221" s="33">
        <v>11.048032564450473</v>
      </c>
      <c r="BT221" s="33">
        <v>95.8</v>
      </c>
      <c r="BU221" s="33">
        <v>1.7</v>
      </c>
      <c r="BW221" s="33" t="s">
        <v>2744</v>
      </c>
      <c r="CB221" s="188" t="str">
        <f t="shared" si="35"/>
        <v>Y</v>
      </c>
      <c r="CC221" s="188" t="str">
        <f t="shared" si="36"/>
        <v>Y</v>
      </c>
      <c r="CD221" s="184" t="s">
        <v>2764</v>
      </c>
      <c r="CE221" s="250"/>
      <c r="CH221" s="184" t="s">
        <v>2970</v>
      </c>
    </row>
    <row r="222" spans="5:88" x14ac:dyDescent="0.3">
      <c r="E222" s="33" t="s">
        <v>2734</v>
      </c>
      <c r="F222" s="33" t="s">
        <v>3400</v>
      </c>
      <c r="G222" s="33">
        <v>2004</v>
      </c>
      <c r="H222" s="33" t="s">
        <v>3397</v>
      </c>
      <c r="I222" s="33" t="s">
        <v>3398</v>
      </c>
      <c r="K222" s="33" t="s">
        <v>80</v>
      </c>
      <c r="L222" s="33" t="s">
        <v>89</v>
      </c>
      <c r="M222" s="33" t="s">
        <v>91</v>
      </c>
      <c r="N222" s="33" t="s">
        <v>92</v>
      </c>
      <c r="O222" s="33" t="s">
        <v>93</v>
      </c>
      <c r="P222" s="33" t="s">
        <v>94</v>
      </c>
      <c r="Q222" s="33" t="s">
        <v>96</v>
      </c>
      <c r="R222" s="33" t="s">
        <v>96</v>
      </c>
      <c r="S222" s="33" t="str">
        <f t="shared" si="29"/>
        <v>On.my</v>
      </c>
      <c r="T222" s="33" t="s">
        <v>3353</v>
      </c>
      <c r="U222" s="33" t="s">
        <v>31</v>
      </c>
      <c r="V222" s="33" t="s">
        <v>31</v>
      </c>
      <c r="W222" s="33" t="s">
        <v>31</v>
      </c>
      <c r="X222" s="33" t="s">
        <v>1893</v>
      </c>
      <c r="Y222" s="33" t="s">
        <v>2102</v>
      </c>
      <c r="AB222" s="33" t="s">
        <v>2742</v>
      </c>
      <c r="AC222" s="33" t="s">
        <v>239</v>
      </c>
      <c r="AD222" s="33">
        <v>96</v>
      </c>
      <c r="AE222" s="33" t="s">
        <v>240</v>
      </c>
      <c r="AF222" s="33" t="s">
        <v>2743</v>
      </c>
      <c r="AH222" s="33" t="s">
        <v>2787</v>
      </c>
      <c r="AI222" s="33" t="s">
        <v>2958</v>
      </c>
      <c r="AJ222" s="33" t="s">
        <v>509</v>
      </c>
      <c r="AK222" s="33" t="s">
        <v>478</v>
      </c>
      <c r="AM222" s="33" t="s">
        <v>2744</v>
      </c>
      <c r="AN222" s="33">
        <v>125</v>
      </c>
      <c r="AO222" s="33">
        <v>125</v>
      </c>
      <c r="AP222" s="33" t="s">
        <v>477</v>
      </c>
      <c r="AQ222" s="33" t="s">
        <v>477</v>
      </c>
      <c r="AS222" s="33">
        <f t="shared" si="33"/>
        <v>2</v>
      </c>
      <c r="AU222" s="33" t="s">
        <v>295</v>
      </c>
      <c r="AV222" s="33" t="s">
        <v>295</v>
      </c>
      <c r="AZ222" s="33" t="s">
        <v>2959</v>
      </c>
      <c r="BA222" s="33" t="s">
        <v>3401</v>
      </c>
      <c r="BB222" s="33" t="s">
        <v>2791</v>
      </c>
      <c r="BC222" s="33">
        <v>12.2</v>
      </c>
      <c r="BD222" s="33">
        <v>7.35</v>
      </c>
      <c r="BE222" s="33">
        <v>33.200000000000003</v>
      </c>
      <c r="BG222" s="33">
        <v>7.35</v>
      </c>
      <c r="BH222" s="33">
        <v>33.200000000000003</v>
      </c>
      <c r="BI222" s="33">
        <f t="shared" si="34"/>
        <v>1.7</v>
      </c>
      <c r="BL222" s="33">
        <v>33.200000000000003</v>
      </c>
      <c r="BN222" s="33">
        <v>11.963326226012793</v>
      </c>
      <c r="BO222" s="33">
        <v>0.84946695095948832</v>
      </c>
      <c r="BP222" s="33">
        <v>1.4157782515991473</v>
      </c>
      <c r="BQ222" s="33">
        <v>0.42473347547974416</v>
      </c>
      <c r="BR222" s="33">
        <v>8.7070362473347558</v>
      </c>
      <c r="BS222" s="33">
        <v>1.6989339019189766</v>
      </c>
      <c r="BT222" s="33">
        <v>19.5</v>
      </c>
      <c r="BU222" s="33">
        <v>1.7</v>
      </c>
      <c r="BW222" s="33" t="s">
        <v>2744</v>
      </c>
      <c r="CB222" s="188" t="str">
        <f t="shared" si="35"/>
        <v>Y</v>
      </c>
      <c r="CC222" s="188" t="str">
        <f t="shared" si="36"/>
        <v>Y</v>
      </c>
      <c r="CD222" s="184" t="s">
        <v>2764</v>
      </c>
      <c r="CE222" s="250"/>
      <c r="CH222" s="184" t="s">
        <v>2970</v>
      </c>
    </row>
    <row r="223" spans="5:88" x14ac:dyDescent="0.3">
      <c r="E223" s="33" t="s">
        <v>2734</v>
      </c>
      <c r="F223" s="33" t="s">
        <v>3402</v>
      </c>
      <c r="G223" s="33">
        <v>2004</v>
      </c>
      <c r="H223" s="33" t="s">
        <v>3403</v>
      </c>
      <c r="I223" s="33" t="s">
        <v>3404</v>
      </c>
      <c r="K223" s="33" t="s">
        <v>80</v>
      </c>
      <c r="L223" s="33" t="s">
        <v>89</v>
      </c>
      <c r="M223" s="33" t="s">
        <v>91</v>
      </c>
      <c r="N223" s="33" t="s">
        <v>92</v>
      </c>
      <c r="O223" s="33" t="s">
        <v>93</v>
      </c>
      <c r="P223" s="33" t="s">
        <v>94</v>
      </c>
      <c r="Q223" s="33" t="s">
        <v>96</v>
      </c>
      <c r="R223" s="33" t="s">
        <v>96</v>
      </c>
      <c r="S223" s="33" t="str">
        <f t="shared" si="29"/>
        <v>On.my</v>
      </c>
      <c r="T223" s="33" t="s">
        <v>3353</v>
      </c>
      <c r="U223" s="33" t="s">
        <v>31</v>
      </c>
      <c r="V223" s="33" t="s">
        <v>31</v>
      </c>
      <c r="W223" s="33" t="s">
        <v>31</v>
      </c>
      <c r="X223" s="33" t="s">
        <v>2752</v>
      </c>
      <c r="Y223" s="33" t="s">
        <v>281</v>
      </c>
      <c r="AB223" s="33" t="s">
        <v>2742</v>
      </c>
      <c r="AC223" s="33" t="s">
        <v>239</v>
      </c>
      <c r="AD223" s="33">
        <v>96</v>
      </c>
      <c r="AE223" s="33" t="s">
        <v>240</v>
      </c>
      <c r="AF223" s="33" t="s">
        <v>2743</v>
      </c>
      <c r="AH223" s="33" t="s">
        <v>2754</v>
      </c>
      <c r="AI223" s="33" t="s">
        <v>3405</v>
      </c>
      <c r="AJ223" s="33" t="s">
        <v>509</v>
      </c>
      <c r="AK223" s="33" t="s">
        <v>478</v>
      </c>
      <c r="AM223" s="33" t="s">
        <v>2744</v>
      </c>
      <c r="AN223" s="33">
        <v>1170</v>
      </c>
      <c r="AO223" s="33">
        <v>1170</v>
      </c>
      <c r="AP223" s="33" t="s">
        <v>477</v>
      </c>
      <c r="AQ223" s="33" t="s">
        <v>477</v>
      </c>
      <c r="AS223" s="33">
        <f t="shared" si="33"/>
        <v>2</v>
      </c>
      <c r="AU223" s="33" t="s">
        <v>295</v>
      </c>
      <c r="AV223" s="33" t="s">
        <v>295</v>
      </c>
      <c r="AZ223" s="33" t="s">
        <v>2959</v>
      </c>
      <c r="BA223" s="33" t="s">
        <v>3406</v>
      </c>
      <c r="BB223" s="33" t="s">
        <v>3407</v>
      </c>
      <c r="BC223" s="33">
        <v>15</v>
      </c>
      <c r="BD223" s="33">
        <v>7.8</v>
      </c>
      <c r="BE223" s="33">
        <v>105.479702596</v>
      </c>
      <c r="BG223" s="33">
        <v>7.8</v>
      </c>
      <c r="BH223" s="33">
        <v>105.479702596</v>
      </c>
      <c r="BI223" s="33">
        <f t="shared" si="34"/>
        <v>0.3</v>
      </c>
      <c r="BL223" s="33">
        <v>105.479702596</v>
      </c>
      <c r="BN223" s="33">
        <v>39.516908000000001</v>
      </c>
      <c r="BO223" s="33">
        <v>1.6527400000000001</v>
      </c>
      <c r="BP223" s="33">
        <v>17.42642</v>
      </c>
      <c r="BQ223" s="33">
        <v>1.9549000000000001</v>
      </c>
      <c r="BR223" s="33">
        <v>11.52732</v>
      </c>
      <c r="BS223" s="33">
        <v>65.268973000000003</v>
      </c>
      <c r="BT223" s="33">
        <v>47.2</v>
      </c>
      <c r="BU223" s="33">
        <v>0.3</v>
      </c>
      <c r="BW223" s="33" t="s">
        <v>2744</v>
      </c>
      <c r="CB223" s="188" t="str">
        <f t="shared" si="35"/>
        <v>Y</v>
      </c>
      <c r="CC223" s="188" t="str">
        <f t="shared" si="36"/>
        <v>Y</v>
      </c>
      <c r="CD223" s="184" t="s">
        <v>2764</v>
      </c>
      <c r="CE223" s="250"/>
      <c r="CH223" s="184" t="s">
        <v>2970</v>
      </c>
      <c r="CI223" s="184" t="s">
        <v>3408</v>
      </c>
    </row>
    <row r="224" spans="5:88" x14ac:dyDescent="0.3">
      <c r="E224" s="33" t="s">
        <v>2734</v>
      </c>
      <c r="F224" s="33" t="s">
        <v>3409</v>
      </c>
      <c r="G224" s="33">
        <v>2004</v>
      </c>
      <c r="H224" s="33" t="s">
        <v>3403</v>
      </c>
      <c r="I224" s="33" t="s">
        <v>3404</v>
      </c>
      <c r="K224" s="33" t="s">
        <v>80</v>
      </c>
      <c r="L224" s="33" t="s">
        <v>89</v>
      </c>
      <c r="M224" s="33" t="s">
        <v>91</v>
      </c>
      <c r="N224" s="33" t="s">
        <v>92</v>
      </c>
      <c r="O224" s="33" t="s">
        <v>93</v>
      </c>
      <c r="P224" s="33" t="s">
        <v>94</v>
      </c>
      <c r="Q224" s="33" t="s">
        <v>96</v>
      </c>
      <c r="R224" s="33" t="s">
        <v>96</v>
      </c>
      <c r="S224" s="33" t="str">
        <f t="shared" si="29"/>
        <v>On.my</v>
      </c>
      <c r="T224" s="33" t="s">
        <v>3353</v>
      </c>
      <c r="U224" s="33" t="s">
        <v>31</v>
      </c>
      <c r="V224" s="33" t="s">
        <v>31</v>
      </c>
      <c r="W224" s="33" t="s">
        <v>31</v>
      </c>
      <c r="X224" s="33" t="s">
        <v>2752</v>
      </c>
      <c r="Y224" s="33" t="s">
        <v>281</v>
      </c>
      <c r="AB224" s="33" t="s">
        <v>2742</v>
      </c>
      <c r="AC224" s="33" t="s">
        <v>239</v>
      </c>
      <c r="AD224" s="33">
        <v>96</v>
      </c>
      <c r="AE224" s="33" t="s">
        <v>240</v>
      </c>
      <c r="AF224" s="33" t="s">
        <v>2743</v>
      </c>
      <c r="AH224" s="33" t="s">
        <v>2754</v>
      </c>
      <c r="AI224" s="33" t="s">
        <v>3405</v>
      </c>
      <c r="AJ224" s="33" t="s">
        <v>509</v>
      </c>
      <c r="AK224" s="33" t="s">
        <v>478</v>
      </c>
      <c r="AM224" s="33" t="s">
        <v>2744</v>
      </c>
      <c r="AN224" s="33">
        <v>1510</v>
      </c>
      <c r="AO224" s="33">
        <v>1510</v>
      </c>
      <c r="AP224" s="33" t="s">
        <v>477</v>
      </c>
      <c r="AQ224" s="33" t="s">
        <v>477</v>
      </c>
      <c r="AS224" s="33">
        <f t="shared" si="33"/>
        <v>2</v>
      </c>
      <c r="AU224" s="33" t="s">
        <v>295</v>
      </c>
      <c r="AV224" s="33" t="s">
        <v>295</v>
      </c>
      <c r="AZ224" s="33" t="s">
        <v>2959</v>
      </c>
      <c r="BA224" s="33" t="s">
        <v>3406</v>
      </c>
      <c r="BB224" s="33" t="s">
        <v>3407</v>
      </c>
      <c r="BC224" s="33">
        <v>15</v>
      </c>
      <c r="BD224" s="33">
        <v>5.68</v>
      </c>
      <c r="BE224" s="33">
        <v>29.122722258</v>
      </c>
      <c r="BG224" s="33">
        <v>5.68</v>
      </c>
      <c r="BH224" s="33">
        <v>29.122722258</v>
      </c>
      <c r="BI224" s="33">
        <f t="shared" si="34"/>
        <v>0.3</v>
      </c>
      <c r="BL224" s="33">
        <v>29.122722258</v>
      </c>
      <c r="BN224" s="33">
        <v>8.7370040000000007</v>
      </c>
      <c r="BO224" s="33">
        <v>1.774265</v>
      </c>
      <c r="BP224" s="33">
        <v>103.66191000000001</v>
      </c>
      <c r="BQ224" s="33">
        <v>1.6030180000000001</v>
      </c>
      <c r="BR224" s="33">
        <v>11.431259000000001</v>
      </c>
      <c r="BS224" s="33">
        <v>229.06183300000001</v>
      </c>
      <c r="BT224" s="33">
        <v>2.2999999999999998</v>
      </c>
      <c r="BU224" s="33">
        <v>0.3</v>
      </c>
      <c r="BW224" s="33" t="s">
        <v>2744</v>
      </c>
      <c r="CB224" s="188" t="str">
        <f t="shared" si="35"/>
        <v>Y</v>
      </c>
      <c r="CC224" s="188" t="str">
        <f t="shared" si="36"/>
        <v>Y</v>
      </c>
      <c r="CD224" s="184" t="s">
        <v>2764</v>
      </c>
      <c r="CE224" s="250"/>
      <c r="CH224" s="184" t="s">
        <v>2970</v>
      </c>
      <c r="CI224" s="184" t="s">
        <v>3408</v>
      </c>
    </row>
    <row r="225" spans="1:88" x14ac:dyDescent="0.3">
      <c r="E225" s="33" t="s">
        <v>2734</v>
      </c>
      <c r="F225" s="33" t="s">
        <v>3410</v>
      </c>
      <c r="G225" s="33">
        <v>2004</v>
      </c>
      <c r="H225" s="33" t="s">
        <v>3403</v>
      </c>
      <c r="I225" s="33" t="s">
        <v>3404</v>
      </c>
      <c r="K225" s="33" t="s">
        <v>80</v>
      </c>
      <c r="L225" s="33" t="s">
        <v>89</v>
      </c>
      <c r="M225" s="33" t="s">
        <v>91</v>
      </c>
      <c r="N225" s="33" t="s">
        <v>92</v>
      </c>
      <c r="O225" s="33" t="s">
        <v>93</v>
      </c>
      <c r="P225" s="33" t="s">
        <v>94</v>
      </c>
      <c r="Q225" s="33" t="s">
        <v>96</v>
      </c>
      <c r="R225" s="33" t="s">
        <v>96</v>
      </c>
      <c r="S225" s="33" t="str">
        <f t="shared" si="29"/>
        <v>On.my</v>
      </c>
      <c r="T225" s="33" t="s">
        <v>3353</v>
      </c>
      <c r="U225" s="33" t="s">
        <v>31</v>
      </c>
      <c r="V225" s="33" t="s">
        <v>31</v>
      </c>
      <c r="W225" s="33" t="s">
        <v>31</v>
      </c>
      <c r="X225" s="33" t="s">
        <v>2752</v>
      </c>
      <c r="Y225" s="33" t="s">
        <v>281</v>
      </c>
      <c r="AB225" s="33" t="s">
        <v>2742</v>
      </c>
      <c r="AC225" s="33" t="s">
        <v>239</v>
      </c>
      <c r="AD225" s="33">
        <v>96</v>
      </c>
      <c r="AE225" s="33" t="s">
        <v>240</v>
      </c>
      <c r="AF225" s="33" t="s">
        <v>2743</v>
      </c>
      <c r="AH225" s="33" t="s">
        <v>2754</v>
      </c>
      <c r="AI225" s="33" t="s">
        <v>3405</v>
      </c>
      <c r="AJ225" s="33" t="s">
        <v>509</v>
      </c>
      <c r="AK225" s="33" t="s">
        <v>478</v>
      </c>
      <c r="AM225" s="33" t="s">
        <v>2744</v>
      </c>
      <c r="AN225" s="33">
        <v>548</v>
      </c>
      <c r="AO225" s="33">
        <v>548</v>
      </c>
      <c r="AP225" s="33" t="s">
        <v>477</v>
      </c>
      <c r="AQ225" s="33" t="s">
        <v>477</v>
      </c>
      <c r="AS225" s="33">
        <f t="shared" si="33"/>
        <v>2</v>
      </c>
      <c r="AU225" s="33" t="s">
        <v>295</v>
      </c>
      <c r="AV225" s="33" t="s">
        <v>295</v>
      </c>
      <c r="AZ225" s="33" t="s">
        <v>2959</v>
      </c>
      <c r="BA225" s="33" t="s">
        <v>3406</v>
      </c>
      <c r="BB225" s="33" t="s">
        <v>3407</v>
      </c>
      <c r="BC225" s="33">
        <v>15</v>
      </c>
      <c r="BD225" s="33">
        <v>6.7</v>
      </c>
      <c r="BE225" s="33">
        <v>28.722304178000002</v>
      </c>
      <c r="BG225" s="33">
        <v>6.7</v>
      </c>
      <c r="BH225" s="33">
        <v>28.722304178000002</v>
      </c>
      <c r="BI225" s="33">
        <f t="shared" si="34"/>
        <v>0.3</v>
      </c>
      <c r="BL225" s="33">
        <v>28.722304178000002</v>
      </c>
      <c r="BN225" s="33">
        <v>8.9373939999999994</v>
      </c>
      <c r="BO225" s="33">
        <v>1.55552</v>
      </c>
      <c r="BP225" s="33">
        <v>103.96078</v>
      </c>
      <c r="BQ225" s="33">
        <v>1.8767039999999999</v>
      </c>
      <c r="BR225" s="33">
        <v>11.431259000000001</v>
      </c>
      <c r="BS225" s="33">
        <v>217.32688999999999</v>
      </c>
      <c r="BT225" s="33">
        <v>20.7</v>
      </c>
      <c r="BU225" s="33">
        <v>0.3</v>
      </c>
      <c r="BW225" s="33" t="s">
        <v>2744</v>
      </c>
      <c r="CB225" s="188" t="str">
        <f t="shared" si="35"/>
        <v>Y</v>
      </c>
      <c r="CC225" s="188" t="str">
        <f t="shared" si="36"/>
        <v>Y</v>
      </c>
      <c r="CD225" s="184" t="s">
        <v>2764</v>
      </c>
      <c r="CE225" s="250"/>
      <c r="CH225" s="184" t="s">
        <v>2970</v>
      </c>
      <c r="CI225" s="184" t="s">
        <v>3408</v>
      </c>
    </row>
    <row r="226" spans="1:88" x14ac:dyDescent="0.3">
      <c r="E226" s="33" t="s">
        <v>2734</v>
      </c>
      <c r="F226" s="33" t="s">
        <v>3411</v>
      </c>
      <c r="G226" s="33">
        <v>2004</v>
      </c>
      <c r="H226" s="33" t="s">
        <v>3403</v>
      </c>
      <c r="I226" s="33" t="s">
        <v>3404</v>
      </c>
      <c r="K226" s="33" t="s">
        <v>80</v>
      </c>
      <c r="L226" s="33" t="s">
        <v>89</v>
      </c>
      <c r="M226" s="33" t="s">
        <v>91</v>
      </c>
      <c r="N226" s="33" t="s">
        <v>92</v>
      </c>
      <c r="O226" s="33" t="s">
        <v>93</v>
      </c>
      <c r="P226" s="33" t="s">
        <v>94</v>
      </c>
      <c r="Q226" s="33" t="s">
        <v>96</v>
      </c>
      <c r="R226" s="33" t="s">
        <v>96</v>
      </c>
      <c r="S226" s="33" t="str">
        <f t="shared" si="29"/>
        <v>On.my</v>
      </c>
      <c r="T226" s="33" t="s">
        <v>3353</v>
      </c>
      <c r="U226" s="33" t="s">
        <v>31</v>
      </c>
      <c r="V226" s="33" t="s">
        <v>31</v>
      </c>
      <c r="W226" s="33" t="s">
        <v>31</v>
      </c>
      <c r="X226" s="33" t="s">
        <v>2752</v>
      </c>
      <c r="Y226" s="33" t="s">
        <v>281</v>
      </c>
      <c r="AB226" s="33" t="s">
        <v>2742</v>
      </c>
      <c r="AC226" s="33" t="s">
        <v>239</v>
      </c>
      <c r="AD226" s="33">
        <v>96</v>
      </c>
      <c r="AE226" s="33" t="s">
        <v>240</v>
      </c>
      <c r="AF226" s="33" t="s">
        <v>2743</v>
      </c>
      <c r="AH226" s="33" t="s">
        <v>2754</v>
      </c>
      <c r="AI226" s="33" t="s">
        <v>3405</v>
      </c>
      <c r="AJ226" s="33" t="s">
        <v>509</v>
      </c>
      <c r="AK226" s="33" t="s">
        <v>478</v>
      </c>
      <c r="AM226" s="33" t="s">
        <v>2744</v>
      </c>
      <c r="AN226" s="33">
        <v>171</v>
      </c>
      <c r="AO226" s="33">
        <v>171</v>
      </c>
      <c r="AP226" s="33" t="s">
        <v>477</v>
      </c>
      <c r="AQ226" s="33" t="s">
        <v>477</v>
      </c>
      <c r="AS226" s="33">
        <f t="shared" si="33"/>
        <v>2</v>
      </c>
      <c r="AU226" s="33" t="s">
        <v>295</v>
      </c>
      <c r="AV226" s="33" t="s">
        <v>295</v>
      </c>
      <c r="AZ226" s="33" t="s">
        <v>2959</v>
      </c>
      <c r="BA226" s="33" t="s">
        <v>3406</v>
      </c>
      <c r="BB226" s="33" t="s">
        <v>3407</v>
      </c>
      <c r="BC226" s="33">
        <v>15</v>
      </c>
      <c r="BD226" s="33">
        <v>7.75</v>
      </c>
      <c r="BE226" s="33">
        <v>30.223465340000001</v>
      </c>
      <c r="BG226" s="33">
        <v>7.75</v>
      </c>
      <c r="BH226" s="33">
        <v>30.223465340000001</v>
      </c>
      <c r="BI226" s="33">
        <f t="shared" si="34"/>
        <v>0.3</v>
      </c>
      <c r="BL226" s="33">
        <v>30.223465340000001</v>
      </c>
      <c r="BN226" s="33">
        <v>9.4183299999999992</v>
      </c>
      <c r="BO226" s="33">
        <v>1.6284350000000001</v>
      </c>
      <c r="BP226" s="33">
        <v>16.621770000000001</v>
      </c>
      <c r="BQ226" s="33">
        <v>2.033096</v>
      </c>
      <c r="BR226" s="33">
        <v>11.335198</v>
      </c>
      <c r="BS226" s="33">
        <v>14.287559</v>
      </c>
      <c r="BT226" s="33">
        <v>42.2</v>
      </c>
      <c r="BU226" s="33">
        <v>0.3</v>
      </c>
      <c r="BW226" s="33" t="s">
        <v>2744</v>
      </c>
      <c r="CB226" s="188" t="str">
        <f t="shared" si="35"/>
        <v>Y</v>
      </c>
      <c r="CC226" s="188" t="str">
        <f t="shared" si="36"/>
        <v>Y</v>
      </c>
      <c r="CD226" s="184" t="s">
        <v>2764</v>
      </c>
      <c r="CE226" s="250"/>
      <c r="CH226" s="184" t="s">
        <v>2970</v>
      </c>
      <c r="CI226" s="184" t="s">
        <v>3408</v>
      </c>
    </row>
    <row r="227" spans="1:88" x14ac:dyDescent="0.3">
      <c r="A227" s="293"/>
      <c r="B227" s="293"/>
      <c r="C227" s="293"/>
      <c r="D227" s="293"/>
      <c r="E227" s="293" t="s">
        <v>2765</v>
      </c>
      <c r="F227" s="293" t="s">
        <v>3412</v>
      </c>
      <c r="G227" s="33">
        <v>2004</v>
      </c>
      <c r="H227" s="293" t="s">
        <v>3403</v>
      </c>
      <c r="I227" s="293" t="s">
        <v>3404</v>
      </c>
      <c r="J227" s="293"/>
      <c r="K227" s="33" t="s">
        <v>80</v>
      </c>
      <c r="L227" s="33" t="s">
        <v>89</v>
      </c>
      <c r="M227" s="33" t="s">
        <v>91</v>
      </c>
      <c r="N227" s="33" t="s">
        <v>92</v>
      </c>
      <c r="O227" s="33" t="s">
        <v>93</v>
      </c>
      <c r="P227" s="33" t="s">
        <v>94</v>
      </c>
      <c r="Q227" s="293" t="s">
        <v>96</v>
      </c>
      <c r="R227" s="293" t="s">
        <v>96</v>
      </c>
      <c r="S227" s="33" t="str">
        <f t="shared" si="29"/>
        <v>On.my</v>
      </c>
      <c r="T227" s="293" t="s">
        <v>3353</v>
      </c>
      <c r="U227" s="293" t="s">
        <v>31</v>
      </c>
      <c r="V227" s="33" t="s">
        <v>31</v>
      </c>
      <c r="W227" s="33" t="s">
        <v>31</v>
      </c>
      <c r="X227" s="293" t="s">
        <v>2752</v>
      </c>
      <c r="Y227" s="33" t="s">
        <v>281</v>
      </c>
      <c r="Z227" s="293"/>
      <c r="AA227" s="293"/>
      <c r="AB227" s="293" t="s">
        <v>2742</v>
      </c>
      <c r="AC227" s="33" t="s">
        <v>239</v>
      </c>
      <c r="AD227" s="33">
        <v>96</v>
      </c>
      <c r="AE227" s="33" t="s">
        <v>240</v>
      </c>
      <c r="AF227" s="293" t="s">
        <v>2743</v>
      </c>
      <c r="AG227" s="293"/>
      <c r="AH227" s="293" t="s">
        <v>2754</v>
      </c>
      <c r="AI227" s="293" t="s">
        <v>3405</v>
      </c>
      <c r="AJ227" s="33" t="s">
        <v>509</v>
      </c>
      <c r="AK227" s="293" t="s">
        <v>478</v>
      </c>
      <c r="AL227" s="293"/>
      <c r="AM227" s="293" t="s">
        <v>2744</v>
      </c>
      <c r="AN227" s="293">
        <v>483</v>
      </c>
      <c r="AO227" s="293">
        <v>483</v>
      </c>
      <c r="AP227" s="293" t="s">
        <v>477</v>
      </c>
      <c r="AQ227" s="33" t="s">
        <v>477</v>
      </c>
      <c r="AS227" s="33">
        <f t="shared" si="33"/>
        <v>2</v>
      </c>
      <c r="AU227" s="33" t="s">
        <v>295</v>
      </c>
      <c r="AV227" s="33" t="s">
        <v>295</v>
      </c>
      <c r="AX227" s="293"/>
      <c r="AY227" s="293"/>
      <c r="AZ227" s="293" t="s">
        <v>2959</v>
      </c>
      <c r="BA227" s="293" t="s">
        <v>3406</v>
      </c>
      <c r="BB227" s="293" t="s">
        <v>3407</v>
      </c>
      <c r="BC227" s="293">
        <v>15</v>
      </c>
      <c r="BD227" s="293">
        <v>7.65</v>
      </c>
      <c r="BE227" s="293">
        <v>333.59049363000003</v>
      </c>
      <c r="BF227" s="293"/>
      <c r="BG227" s="33">
        <v>7.65</v>
      </c>
      <c r="BH227" s="33">
        <v>333.59049363000003</v>
      </c>
      <c r="BI227" s="33">
        <f t="shared" si="34"/>
        <v>0.3</v>
      </c>
      <c r="BJ227" s="293"/>
      <c r="BK227" s="293"/>
      <c r="BL227" s="294">
        <v>333.59049363000003</v>
      </c>
      <c r="BN227" s="33">
        <v>8.4163800000000002</v>
      </c>
      <c r="BO227" s="33">
        <v>75.904515000000004</v>
      </c>
      <c r="BP227" s="33">
        <v>16.391870000000001</v>
      </c>
      <c r="BQ227" s="33">
        <v>1.9549000000000001</v>
      </c>
      <c r="BR227" s="33">
        <v>11.815503</v>
      </c>
      <c r="BS227" s="33">
        <v>263.87667900000002</v>
      </c>
      <c r="BT227" s="33">
        <v>39.9</v>
      </c>
      <c r="BU227" s="293">
        <v>0.3</v>
      </c>
      <c r="BV227" s="293"/>
      <c r="BW227" s="293" t="s">
        <v>2744</v>
      </c>
      <c r="BX227" s="293"/>
      <c r="BY227" s="293"/>
      <c r="BZ227" s="293"/>
      <c r="CA227" s="293"/>
      <c r="CB227" s="188" t="str">
        <f t="shared" si="35"/>
        <v>Y</v>
      </c>
      <c r="CC227" s="188" t="str">
        <f t="shared" si="36"/>
        <v>Y</v>
      </c>
      <c r="CD227" s="184" t="s">
        <v>3413</v>
      </c>
      <c r="CE227" s="250"/>
      <c r="CF227" s="293"/>
      <c r="CG227" s="293"/>
      <c r="CH227" s="184"/>
      <c r="CI227" s="184"/>
      <c r="CJ227" s="293"/>
    </row>
    <row r="228" spans="1:88" x14ac:dyDescent="0.3">
      <c r="A228" s="293"/>
      <c r="B228" s="293"/>
      <c r="C228" s="293"/>
      <c r="D228" s="293"/>
      <c r="E228" s="293" t="s">
        <v>2765</v>
      </c>
      <c r="F228" s="293" t="s">
        <v>3414</v>
      </c>
      <c r="G228" s="33">
        <v>2004</v>
      </c>
      <c r="H228" s="293" t="s">
        <v>3403</v>
      </c>
      <c r="I228" s="293" t="s">
        <v>3404</v>
      </c>
      <c r="J228" s="293"/>
      <c r="K228" s="33" t="s">
        <v>80</v>
      </c>
      <c r="L228" s="33" t="s">
        <v>89</v>
      </c>
      <c r="M228" s="33" t="s">
        <v>91</v>
      </c>
      <c r="N228" s="33" t="s">
        <v>92</v>
      </c>
      <c r="O228" s="33" t="s">
        <v>93</v>
      </c>
      <c r="P228" s="33" t="s">
        <v>94</v>
      </c>
      <c r="Q228" s="293" t="s">
        <v>96</v>
      </c>
      <c r="R228" s="293" t="s">
        <v>96</v>
      </c>
      <c r="S228" s="33" t="str">
        <f t="shared" si="29"/>
        <v>On.my</v>
      </c>
      <c r="T228" s="293" t="s">
        <v>3353</v>
      </c>
      <c r="U228" s="293" t="s">
        <v>31</v>
      </c>
      <c r="V228" s="33" t="s">
        <v>31</v>
      </c>
      <c r="W228" s="33" t="s">
        <v>31</v>
      </c>
      <c r="X228" s="293" t="s">
        <v>2752</v>
      </c>
      <c r="Y228" s="33" t="s">
        <v>281</v>
      </c>
      <c r="Z228" s="293"/>
      <c r="AA228" s="293"/>
      <c r="AB228" s="293" t="s">
        <v>2742</v>
      </c>
      <c r="AC228" s="33" t="s">
        <v>239</v>
      </c>
      <c r="AD228" s="33">
        <v>96</v>
      </c>
      <c r="AE228" s="33" t="s">
        <v>240</v>
      </c>
      <c r="AF228" s="293" t="s">
        <v>2743</v>
      </c>
      <c r="AG228" s="293"/>
      <c r="AH228" s="293" t="s">
        <v>2754</v>
      </c>
      <c r="AI228" s="293" t="s">
        <v>3405</v>
      </c>
      <c r="AJ228" s="33" t="s">
        <v>509</v>
      </c>
      <c r="AK228" s="293" t="s">
        <v>478</v>
      </c>
      <c r="AL228" s="293"/>
      <c r="AM228" s="293" t="s">
        <v>2744</v>
      </c>
      <c r="AN228" s="293">
        <v>730</v>
      </c>
      <c r="AO228" s="293">
        <v>730</v>
      </c>
      <c r="AP228" s="293" t="s">
        <v>477</v>
      </c>
      <c r="AQ228" s="33" t="s">
        <v>477</v>
      </c>
      <c r="AS228" s="33">
        <f t="shared" si="33"/>
        <v>2</v>
      </c>
      <c r="AU228" s="33" t="s">
        <v>295</v>
      </c>
      <c r="AV228" s="33" t="s">
        <v>295</v>
      </c>
      <c r="AX228" s="293"/>
      <c r="AY228" s="293"/>
      <c r="AZ228" s="293" t="s">
        <v>2959</v>
      </c>
      <c r="BA228" s="293" t="s">
        <v>3406</v>
      </c>
      <c r="BB228" s="293" t="s">
        <v>3407</v>
      </c>
      <c r="BC228" s="293">
        <v>15</v>
      </c>
      <c r="BD228" s="293">
        <v>7.39</v>
      </c>
      <c r="BE228" s="293">
        <v>332.08934569199999</v>
      </c>
      <c r="BF228" s="293"/>
      <c r="BG228" s="33">
        <v>7.39</v>
      </c>
      <c r="BH228" s="33">
        <v>332.08934569199999</v>
      </c>
      <c r="BI228" s="33">
        <f t="shared" si="34"/>
        <v>0.3</v>
      </c>
      <c r="BJ228" s="293"/>
      <c r="BK228" s="293"/>
      <c r="BL228" s="294">
        <v>332.08934569199999</v>
      </c>
      <c r="BN228" s="33">
        <v>7.8953660000000001</v>
      </c>
      <c r="BO228" s="33">
        <v>75.855905000000007</v>
      </c>
      <c r="BP228" s="33">
        <v>18.897780000000001</v>
      </c>
      <c r="BQ228" s="33">
        <v>1.9549000000000001</v>
      </c>
      <c r="BR228" s="33">
        <v>11.52732</v>
      </c>
      <c r="BS228" s="33">
        <v>229.69998699999999</v>
      </c>
      <c r="BT228" s="33">
        <v>42</v>
      </c>
      <c r="BU228" s="293">
        <v>0.3</v>
      </c>
      <c r="BV228" s="293"/>
      <c r="BW228" s="293" t="s">
        <v>2744</v>
      </c>
      <c r="BX228" s="293"/>
      <c r="BY228" s="293"/>
      <c r="BZ228" s="293"/>
      <c r="CA228" s="293"/>
      <c r="CB228" s="188" t="str">
        <f t="shared" si="35"/>
        <v>Y</v>
      </c>
      <c r="CC228" s="188" t="str">
        <f t="shared" si="36"/>
        <v>Y</v>
      </c>
      <c r="CD228" s="184" t="s">
        <v>3413</v>
      </c>
      <c r="CE228" s="250"/>
      <c r="CF228" s="293"/>
      <c r="CG228" s="293"/>
      <c r="CH228" s="184"/>
      <c r="CI228" s="184"/>
      <c r="CJ228" s="293"/>
    </row>
    <row r="229" spans="1:88" x14ac:dyDescent="0.3">
      <c r="E229" s="33" t="s">
        <v>2734</v>
      </c>
      <c r="F229" s="33" t="s">
        <v>3415</v>
      </c>
      <c r="G229" s="33">
        <v>2004</v>
      </c>
      <c r="H229" s="33" t="s">
        <v>3403</v>
      </c>
      <c r="I229" s="33" t="s">
        <v>3404</v>
      </c>
      <c r="K229" s="33" t="s">
        <v>80</v>
      </c>
      <c r="L229" s="33" t="s">
        <v>89</v>
      </c>
      <c r="M229" s="33" t="s">
        <v>91</v>
      </c>
      <c r="N229" s="33" t="s">
        <v>92</v>
      </c>
      <c r="O229" s="33" t="s">
        <v>93</v>
      </c>
      <c r="P229" s="33" t="s">
        <v>94</v>
      </c>
      <c r="Q229" s="33" t="s">
        <v>96</v>
      </c>
      <c r="R229" s="33" t="s">
        <v>96</v>
      </c>
      <c r="S229" s="33" t="str">
        <f t="shared" si="29"/>
        <v>On.my</v>
      </c>
      <c r="T229" s="33" t="s">
        <v>3353</v>
      </c>
      <c r="U229" s="33" t="s">
        <v>31</v>
      </c>
      <c r="V229" s="33" t="s">
        <v>31</v>
      </c>
      <c r="W229" s="33" t="s">
        <v>31</v>
      </c>
      <c r="X229" s="33" t="s">
        <v>2752</v>
      </c>
      <c r="Y229" s="33" t="s">
        <v>281</v>
      </c>
      <c r="AB229" s="33" t="s">
        <v>2742</v>
      </c>
      <c r="AC229" s="33" t="s">
        <v>239</v>
      </c>
      <c r="AD229" s="33">
        <v>96</v>
      </c>
      <c r="AE229" s="33" t="s">
        <v>240</v>
      </c>
      <c r="AF229" s="33" t="s">
        <v>2743</v>
      </c>
      <c r="AH229" s="33" t="s">
        <v>2754</v>
      </c>
      <c r="AI229" s="33" t="s">
        <v>3405</v>
      </c>
      <c r="AJ229" s="33" t="s">
        <v>509</v>
      </c>
      <c r="AK229" s="33" t="s">
        <v>478</v>
      </c>
      <c r="AM229" s="33" t="s">
        <v>2744</v>
      </c>
      <c r="AN229" s="33">
        <v>1470</v>
      </c>
      <c r="AO229" s="33">
        <v>1470</v>
      </c>
      <c r="AP229" s="33" t="s">
        <v>477</v>
      </c>
      <c r="AQ229" s="33" t="s">
        <v>477</v>
      </c>
      <c r="AS229" s="33">
        <f t="shared" si="33"/>
        <v>2</v>
      </c>
      <c r="AU229" s="33" t="s">
        <v>295</v>
      </c>
      <c r="AV229" s="33" t="s">
        <v>295</v>
      </c>
      <c r="AZ229" s="33" t="s">
        <v>2959</v>
      </c>
      <c r="BA229" s="33" t="s">
        <v>3406</v>
      </c>
      <c r="BB229" s="33" t="s">
        <v>3407</v>
      </c>
      <c r="BC229" s="33">
        <v>15</v>
      </c>
      <c r="BD229" s="33">
        <v>7.87</v>
      </c>
      <c r="BE229" s="33">
        <v>190.24288393399999</v>
      </c>
      <c r="BG229" s="33">
        <v>7.87</v>
      </c>
      <c r="BH229" s="33">
        <v>190.24288393399999</v>
      </c>
      <c r="BI229" s="33">
        <f t="shared" si="34"/>
        <v>0.3</v>
      </c>
      <c r="BL229" s="33">
        <v>190.24288393399999</v>
      </c>
      <c r="BN229" s="33">
        <v>73.903831999999994</v>
      </c>
      <c r="BO229" s="33">
        <v>1.3853850000000001</v>
      </c>
      <c r="BP229" s="33">
        <v>15.65619</v>
      </c>
      <c r="BQ229" s="33">
        <v>1.5248219999999999</v>
      </c>
      <c r="BR229" s="33">
        <v>12.295807999999999</v>
      </c>
      <c r="BS229" s="33">
        <v>144.400069</v>
      </c>
      <c r="BT229" s="33">
        <v>66.599999999999994</v>
      </c>
      <c r="BU229" s="33">
        <v>0.3</v>
      </c>
      <c r="BW229" s="33" t="s">
        <v>2744</v>
      </c>
      <c r="CB229" s="188" t="str">
        <f t="shared" si="35"/>
        <v>Y</v>
      </c>
      <c r="CC229" s="188" t="str">
        <f t="shared" si="36"/>
        <v>Y</v>
      </c>
      <c r="CD229" s="184" t="s">
        <v>2764</v>
      </c>
      <c r="CE229" s="250"/>
      <c r="CH229" s="184" t="s">
        <v>2970</v>
      </c>
      <c r="CI229" s="184" t="s">
        <v>3408</v>
      </c>
    </row>
    <row r="230" spans="1:88" x14ac:dyDescent="0.3">
      <c r="A230" s="293"/>
      <c r="B230" s="293"/>
      <c r="C230" s="293"/>
      <c r="D230" s="293"/>
      <c r="E230" s="293" t="s">
        <v>2765</v>
      </c>
      <c r="F230" s="293" t="s">
        <v>3416</v>
      </c>
      <c r="G230" s="33">
        <v>2004</v>
      </c>
      <c r="H230" s="295" t="s">
        <v>3403</v>
      </c>
      <c r="I230" s="295" t="s">
        <v>3404</v>
      </c>
      <c r="J230" s="295"/>
      <c r="K230" s="33" t="s">
        <v>80</v>
      </c>
      <c r="L230" s="33" t="s">
        <v>89</v>
      </c>
      <c r="M230" s="33" t="s">
        <v>91</v>
      </c>
      <c r="N230" s="33" t="s">
        <v>92</v>
      </c>
      <c r="O230" s="33" t="s">
        <v>93</v>
      </c>
      <c r="P230" s="33" t="s">
        <v>94</v>
      </c>
      <c r="Q230" s="295" t="s">
        <v>96</v>
      </c>
      <c r="R230" s="295" t="s">
        <v>96</v>
      </c>
      <c r="S230" s="33" t="str">
        <f t="shared" si="29"/>
        <v>On.my</v>
      </c>
      <c r="T230" s="295" t="s">
        <v>3353</v>
      </c>
      <c r="U230" s="293" t="s">
        <v>31</v>
      </c>
      <c r="V230" s="33" t="s">
        <v>31</v>
      </c>
      <c r="W230" s="33" t="s">
        <v>31</v>
      </c>
      <c r="X230" s="295" t="s">
        <v>2752</v>
      </c>
      <c r="Y230" s="33" t="s">
        <v>281</v>
      </c>
      <c r="Z230" s="295"/>
      <c r="AA230" s="295"/>
      <c r="AB230" s="295" t="s">
        <v>2742</v>
      </c>
      <c r="AC230" s="33" t="s">
        <v>239</v>
      </c>
      <c r="AD230" s="192">
        <v>96</v>
      </c>
      <c r="AE230" s="33" t="s">
        <v>240</v>
      </c>
      <c r="AF230" s="295" t="s">
        <v>2743</v>
      </c>
      <c r="AG230" s="295"/>
      <c r="AH230" s="295" t="s">
        <v>2754</v>
      </c>
      <c r="AI230" s="293" t="s">
        <v>3405</v>
      </c>
      <c r="AJ230" s="33" t="s">
        <v>509</v>
      </c>
      <c r="AK230" s="295" t="s">
        <v>478</v>
      </c>
      <c r="AL230" s="295"/>
      <c r="AM230" s="295" t="s">
        <v>2744</v>
      </c>
      <c r="AN230" s="295">
        <v>441</v>
      </c>
      <c r="AO230" s="295">
        <v>441</v>
      </c>
      <c r="AP230" s="295" t="s">
        <v>477</v>
      </c>
      <c r="AQ230" s="33" t="s">
        <v>477</v>
      </c>
      <c r="AS230" s="33">
        <f t="shared" si="33"/>
        <v>2</v>
      </c>
      <c r="AU230" s="33" t="s">
        <v>295</v>
      </c>
      <c r="AV230" s="33" t="s">
        <v>295</v>
      </c>
      <c r="AX230" s="295"/>
      <c r="AY230" s="295"/>
      <c r="AZ230" s="295" t="s">
        <v>2959</v>
      </c>
      <c r="BA230" s="295" t="s">
        <v>3406</v>
      </c>
      <c r="BB230" s="295" t="s">
        <v>3407</v>
      </c>
      <c r="BC230" s="295">
        <v>15</v>
      </c>
      <c r="BD230" s="295">
        <v>7.49</v>
      </c>
      <c r="BE230" s="295">
        <v>30.023381927999999</v>
      </c>
      <c r="BF230" s="295"/>
      <c r="BG230" s="33">
        <v>7.49</v>
      </c>
      <c r="BH230" s="33">
        <v>30.023381927999999</v>
      </c>
      <c r="BI230" s="33">
        <f t="shared" si="34"/>
        <v>0.3</v>
      </c>
      <c r="BJ230" s="295"/>
      <c r="BK230" s="295"/>
      <c r="BL230" s="295">
        <v>30.023381927999999</v>
      </c>
      <c r="BN230" s="33">
        <v>9.1377839999999999</v>
      </c>
      <c r="BO230" s="33">
        <v>1.74996</v>
      </c>
      <c r="BP230" s="33">
        <v>107.01845</v>
      </c>
      <c r="BQ230" s="33">
        <v>2.033096</v>
      </c>
      <c r="BR230" s="33">
        <v>11.719442000000001</v>
      </c>
      <c r="BS230" s="33">
        <v>177.97406000000001</v>
      </c>
      <c r="BT230" s="33">
        <v>43.2</v>
      </c>
      <c r="BU230" s="295">
        <v>0.3</v>
      </c>
      <c r="BV230" s="295"/>
      <c r="BW230" s="295" t="s">
        <v>2744</v>
      </c>
      <c r="BX230" s="295"/>
      <c r="BY230" s="295"/>
      <c r="BZ230" s="295"/>
      <c r="CA230" s="295"/>
      <c r="CB230" s="188" t="str">
        <f t="shared" si="35"/>
        <v>Y</v>
      </c>
      <c r="CC230" s="188" t="str">
        <f t="shared" si="36"/>
        <v>Y</v>
      </c>
      <c r="CD230" s="84" t="s">
        <v>3413</v>
      </c>
      <c r="CE230" s="84"/>
      <c r="CF230" s="293"/>
      <c r="CG230" s="293"/>
      <c r="CH230" s="84"/>
      <c r="CI230" s="84"/>
      <c r="CJ230" s="295"/>
    </row>
    <row r="231" spans="1:88" x14ac:dyDescent="0.3">
      <c r="A231" s="293"/>
      <c r="B231" s="293"/>
      <c r="C231" s="293"/>
      <c r="D231" s="293"/>
      <c r="E231" s="293" t="s">
        <v>2765</v>
      </c>
      <c r="F231" s="293" t="s">
        <v>3417</v>
      </c>
      <c r="G231" s="33">
        <v>2004</v>
      </c>
      <c r="H231" s="295" t="s">
        <v>3403</v>
      </c>
      <c r="I231" s="295" t="s">
        <v>3404</v>
      </c>
      <c r="J231" s="295"/>
      <c r="K231" s="33" t="s">
        <v>80</v>
      </c>
      <c r="L231" s="33" t="s">
        <v>89</v>
      </c>
      <c r="M231" s="33" t="s">
        <v>91</v>
      </c>
      <c r="N231" s="33" t="s">
        <v>92</v>
      </c>
      <c r="O231" s="33" t="s">
        <v>93</v>
      </c>
      <c r="P231" s="33" t="s">
        <v>94</v>
      </c>
      <c r="Q231" s="295" t="s">
        <v>96</v>
      </c>
      <c r="R231" s="295" t="s">
        <v>96</v>
      </c>
      <c r="S231" s="33" t="str">
        <f t="shared" si="29"/>
        <v>On.my</v>
      </c>
      <c r="T231" s="295" t="s">
        <v>3353</v>
      </c>
      <c r="U231" s="293" t="s">
        <v>31</v>
      </c>
      <c r="V231" s="33" t="s">
        <v>31</v>
      </c>
      <c r="W231" s="33" t="s">
        <v>31</v>
      </c>
      <c r="X231" s="295" t="s">
        <v>2752</v>
      </c>
      <c r="Y231" s="33" t="s">
        <v>281</v>
      </c>
      <c r="Z231" s="295"/>
      <c r="AA231" s="295"/>
      <c r="AB231" s="295" t="s">
        <v>2742</v>
      </c>
      <c r="AC231" s="33" t="s">
        <v>239</v>
      </c>
      <c r="AD231" s="192">
        <v>96</v>
      </c>
      <c r="AE231" s="33" t="s">
        <v>240</v>
      </c>
      <c r="AF231" s="295" t="s">
        <v>2743</v>
      </c>
      <c r="AG231" s="295"/>
      <c r="AH231" s="295" t="s">
        <v>2754</v>
      </c>
      <c r="AI231" s="293" t="s">
        <v>3405</v>
      </c>
      <c r="AJ231" s="33" t="s">
        <v>509</v>
      </c>
      <c r="AK231" s="295" t="s">
        <v>478</v>
      </c>
      <c r="AL231" s="295"/>
      <c r="AM231" s="295" t="s">
        <v>2744</v>
      </c>
      <c r="AN231" s="295">
        <v>283</v>
      </c>
      <c r="AO231" s="295">
        <v>283</v>
      </c>
      <c r="AP231" s="295" t="s">
        <v>477</v>
      </c>
      <c r="AQ231" s="33" t="s">
        <v>477</v>
      </c>
      <c r="AS231" s="33">
        <f t="shared" si="33"/>
        <v>2</v>
      </c>
      <c r="AU231" s="33" t="s">
        <v>295</v>
      </c>
      <c r="AV231" s="33" t="s">
        <v>295</v>
      </c>
      <c r="AX231" s="295"/>
      <c r="AY231" s="295"/>
      <c r="AZ231" s="295" t="s">
        <v>2959</v>
      </c>
      <c r="BA231" s="295" t="s">
        <v>3406</v>
      </c>
      <c r="BB231" s="295" t="s">
        <v>3407</v>
      </c>
      <c r="BC231" s="295">
        <v>15</v>
      </c>
      <c r="BD231" s="295">
        <v>7.79</v>
      </c>
      <c r="BE231" s="295">
        <v>229.098380814</v>
      </c>
      <c r="BF231" s="295"/>
      <c r="BG231" s="33">
        <v>7.79</v>
      </c>
      <c r="BH231" s="33">
        <v>229.098380814</v>
      </c>
      <c r="BI231" s="33">
        <f t="shared" si="34"/>
        <v>0.3</v>
      </c>
      <c r="BJ231" s="295"/>
      <c r="BK231" s="295"/>
      <c r="BL231" s="295">
        <v>229.098380814</v>
      </c>
      <c r="BN231" s="33">
        <v>9.1778619999999993</v>
      </c>
      <c r="BO231" s="33">
        <v>50.068300000000001</v>
      </c>
      <c r="BP231" s="33">
        <v>17.771270000000001</v>
      </c>
      <c r="BQ231" s="33">
        <v>1.9549000000000001</v>
      </c>
      <c r="BR231" s="33">
        <v>11.911564</v>
      </c>
      <c r="BS231" s="33">
        <v>187.51091700000001</v>
      </c>
      <c r="BT231" s="33">
        <v>45.8</v>
      </c>
      <c r="BU231" s="295">
        <v>0.3</v>
      </c>
      <c r="BV231" s="295"/>
      <c r="BW231" s="295" t="s">
        <v>2744</v>
      </c>
      <c r="BX231" s="295"/>
      <c r="BY231" s="295"/>
      <c r="BZ231" s="295"/>
      <c r="CA231" s="295"/>
      <c r="CB231" s="188" t="str">
        <f t="shared" si="35"/>
        <v>Y</v>
      </c>
      <c r="CC231" s="188" t="str">
        <f t="shared" si="36"/>
        <v>Y</v>
      </c>
      <c r="CD231" s="84" t="s">
        <v>3413</v>
      </c>
      <c r="CE231" s="84"/>
      <c r="CF231" s="293"/>
      <c r="CG231" s="293"/>
      <c r="CH231" s="84"/>
      <c r="CI231" s="84"/>
      <c r="CJ231" s="295"/>
    </row>
    <row r="232" spans="1:88" x14ac:dyDescent="0.3">
      <c r="A232" s="293"/>
      <c r="B232" s="293"/>
      <c r="C232" s="293"/>
      <c r="D232" s="293"/>
      <c r="E232" s="293" t="s">
        <v>2765</v>
      </c>
      <c r="F232" s="293" t="s">
        <v>3418</v>
      </c>
      <c r="G232" s="33">
        <v>2004</v>
      </c>
      <c r="H232" s="293" t="s">
        <v>3403</v>
      </c>
      <c r="I232" s="293" t="s">
        <v>3404</v>
      </c>
      <c r="J232" s="293"/>
      <c r="K232" s="33" t="s">
        <v>80</v>
      </c>
      <c r="L232" s="33" t="s">
        <v>89</v>
      </c>
      <c r="M232" s="33" t="s">
        <v>91</v>
      </c>
      <c r="N232" s="33" t="s">
        <v>92</v>
      </c>
      <c r="O232" s="33" t="s">
        <v>93</v>
      </c>
      <c r="P232" s="33" t="s">
        <v>94</v>
      </c>
      <c r="Q232" s="293" t="s">
        <v>96</v>
      </c>
      <c r="R232" s="293" t="s">
        <v>96</v>
      </c>
      <c r="S232" s="33" t="str">
        <f t="shared" si="29"/>
        <v>On.my</v>
      </c>
      <c r="T232" s="293" t="s">
        <v>3353</v>
      </c>
      <c r="U232" s="293" t="s">
        <v>31</v>
      </c>
      <c r="V232" s="33" t="s">
        <v>31</v>
      </c>
      <c r="W232" s="33" t="s">
        <v>31</v>
      </c>
      <c r="X232" s="293" t="s">
        <v>2752</v>
      </c>
      <c r="Y232" s="33" t="s">
        <v>281</v>
      </c>
      <c r="Z232" s="293"/>
      <c r="AA232" s="293"/>
      <c r="AB232" s="293" t="s">
        <v>2742</v>
      </c>
      <c r="AC232" s="33" t="s">
        <v>239</v>
      </c>
      <c r="AD232" s="33">
        <v>96</v>
      </c>
      <c r="AE232" s="33" t="s">
        <v>240</v>
      </c>
      <c r="AF232" s="293" t="s">
        <v>2743</v>
      </c>
      <c r="AG232" s="293"/>
      <c r="AH232" s="293" t="s">
        <v>2754</v>
      </c>
      <c r="AI232" s="293" t="s">
        <v>3405</v>
      </c>
      <c r="AJ232" s="33" t="s">
        <v>509</v>
      </c>
      <c r="AK232" s="293" t="s">
        <v>478</v>
      </c>
      <c r="AL232" s="293"/>
      <c r="AM232" s="293" t="s">
        <v>2744</v>
      </c>
      <c r="AN232" s="293">
        <v>214</v>
      </c>
      <c r="AO232" s="293">
        <v>214</v>
      </c>
      <c r="AP232" s="293" t="s">
        <v>477</v>
      </c>
      <c r="AQ232" s="33" t="s">
        <v>477</v>
      </c>
      <c r="AS232" s="33">
        <f t="shared" si="33"/>
        <v>2</v>
      </c>
      <c r="AU232" s="33" t="s">
        <v>295</v>
      </c>
      <c r="AV232" s="33" t="s">
        <v>295</v>
      </c>
      <c r="AX232" s="293"/>
      <c r="AY232" s="293"/>
      <c r="AZ232" s="293" t="s">
        <v>2959</v>
      </c>
      <c r="BA232" s="293" t="s">
        <v>3406</v>
      </c>
      <c r="BB232" s="293" t="s">
        <v>3407</v>
      </c>
      <c r="BC232" s="293">
        <v>15</v>
      </c>
      <c r="BD232" s="293">
        <v>7.74</v>
      </c>
      <c r="BE232" s="293">
        <v>139.41938308600001</v>
      </c>
      <c r="BF232" s="293"/>
      <c r="BG232" s="33">
        <v>7.74</v>
      </c>
      <c r="BH232" s="33">
        <v>139.41938308600001</v>
      </c>
      <c r="BI232" s="33">
        <f t="shared" si="34"/>
        <v>0.3</v>
      </c>
      <c r="BJ232" s="293"/>
      <c r="BK232" s="293"/>
      <c r="BL232" s="293">
        <v>139.41938308600001</v>
      </c>
      <c r="BN232" s="33">
        <v>9.6587980000000009</v>
      </c>
      <c r="BO232" s="33">
        <v>27.999359999999999</v>
      </c>
      <c r="BP232" s="33">
        <v>21.12781</v>
      </c>
      <c r="BQ232" s="33">
        <v>1.915802</v>
      </c>
      <c r="BR232" s="33">
        <v>12.295807999999999</v>
      </c>
      <c r="BS232" s="33">
        <v>102.849153</v>
      </c>
      <c r="BT232" s="33">
        <v>44.9</v>
      </c>
      <c r="BU232" s="293">
        <v>0.3</v>
      </c>
      <c r="BV232" s="293"/>
      <c r="BW232" s="293" t="s">
        <v>2744</v>
      </c>
      <c r="BX232" s="293"/>
      <c r="BY232" s="293"/>
      <c r="BZ232" s="293"/>
      <c r="CA232" s="293"/>
      <c r="CB232" s="188" t="str">
        <f t="shared" si="35"/>
        <v>Y</v>
      </c>
      <c r="CC232" s="188" t="str">
        <f t="shared" si="36"/>
        <v>Y</v>
      </c>
      <c r="CD232" s="184" t="s">
        <v>3413</v>
      </c>
      <c r="CE232" s="250"/>
      <c r="CF232" s="293"/>
      <c r="CG232" s="293"/>
      <c r="CH232" s="184"/>
      <c r="CI232" s="184"/>
      <c r="CJ232" s="293"/>
    </row>
    <row r="233" spans="1:88" x14ac:dyDescent="0.3">
      <c r="A233" s="293"/>
      <c r="B233" s="293"/>
      <c r="C233" s="293"/>
      <c r="D233" s="293"/>
      <c r="E233" s="293" t="s">
        <v>2765</v>
      </c>
      <c r="F233" s="293" t="s">
        <v>3419</v>
      </c>
      <c r="G233" s="33">
        <v>2004</v>
      </c>
      <c r="H233" s="293" t="s">
        <v>3403</v>
      </c>
      <c r="I233" s="293" t="s">
        <v>3404</v>
      </c>
      <c r="J233" s="293"/>
      <c r="K233" s="33" t="s">
        <v>80</v>
      </c>
      <c r="L233" s="33" t="s">
        <v>89</v>
      </c>
      <c r="M233" s="33" t="s">
        <v>91</v>
      </c>
      <c r="N233" s="33" t="s">
        <v>92</v>
      </c>
      <c r="O233" s="33" t="s">
        <v>93</v>
      </c>
      <c r="P233" s="33" t="s">
        <v>94</v>
      </c>
      <c r="Q233" s="293" t="s">
        <v>96</v>
      </c>
      <c r="R233" s="293" t="s">
        <v>96</v>
      </c>
      <c r="S233" s="33" t="str">
        <f t="shared" si="29"/>
        <v>On.my</v>
      </c>
      <c r="T233" s="293" t="s">
        <v>3353</v>
      </c>
      <c r="U233" s="293" t="s">
        <v>31</v>
      </c>
      <c r="V233" s="33" t="s">
        <v>31</v>
      </c>
      <c r="W233" s="33" t="s">
        <v>31</v>
      </c>
      <c r="X233" s="293" t="s">
        <v>2752</v>
      </c>
      <c r="Y233" s="33" t="s">
        <v>281</v>
      </c>
      <c r="Z233" s="293"/>
      <c r="AA233" s="293"/>
      <c r="AB233" s="293" t="s">
        <v>2742</v>
      </c>
      <c r="AC233" s="33" t="s">
        <v>239</v>
      </c>
      <c r="AD233" s="33">
        <v>96</v>
      </c>
      <c r="AE233" s="33" t="s">
        <v>240</v>
      </c>
      <c r="AF233" s="293" t="s">
        <v>2743</v>
      </c>
      <c r="AG233" s="293"/>
      <c r="AH233" s="293" t="s">
        <v>2754</v>
      </c>
      <c r="AI233" s="293" t="s">
        <v>3405</v>
      </c>
      <c r="AJ233" s="33" t="s">
        <v>509</v>
      </c>
      <c r="AK233" s="293" t="s">
        <v>478</v>
      </c>
      <c r="AL233" s="293"/>
      <c r="AM233" s="293" t="s">
        <v>2744</v>
      </c>
      <c r="AN233" s="293">
        <v>2280</v>
      </c>
      <c r="AO233" s="293">
        <v>2280</v>
      </c>
      <c r="AP233" s="293" t="s">
        <v>477</v>
      </c>
      <c r="AQ233" s="33" t="s">
        <v>477</v>
      </c>
      <c r="AS233" s="33">
        <f t="shared" si="33"/>
        <v>2</v>
      </c>
      <c r="AU233" s="33" t="s">
        <v>295</v>
      </c>
      <c r="AV233" s="33" t="s">
        <v>295</v>
      </c>
      <c r="AX233" s="293"/>
      <c r="AY233" s="293"/>
      <c r="AZ233" s="293" t="s">
        <v>2959</v>
      </c>
      <c r="BA233" s="293" t="s">
        <v>3406</v>
      </c>
      <c r="BB233" s="293" t="s">
        <v>3407</v>
      </c>
      <c r="BC233" s="293">
        <v>15</v>
      </c>
      <c r="BD233" s="293">
        <v>7.68</v>
      </c>
      <c r="BE233" s="293">
        <v>395.79661198600002</v>
      </c>
      <c r="BF233" s="293"/>
      <c r="BG233" s="33">
        <v>7.68</v>
      </c>
      <c r="BH233" s="33">
        <v>395.79661198600002</v>
      </c>
      <c r="BI233" s="33">
        <f t="shared" si="34"/>
        <v>0.3</v>
      </c>
      <c r="BJ233" s="293"/>
      <c r="BK233" s="293"/>
      <c r="BL233" s="294">
        <v>395.79661198600002</v>
      </c>
      <c r="BN233" s="33">
        <v>155.74310800000001</v>
      </c>
      <c r="BO233" s="33">
        <v>1.6770449999999999</v>
      </c>
      <c r="BP233" s="33">
        <v>17.058579999999999</v>
      </c>
      <c r="BQ233" s="33">
        <v>1.9939979999999999</v>
      </c>
      <c r="BR233" s="33">
        <v>11.143076000000001</v>
      </c>
      <c r="BS233" s="33">
        <v>269.72642400000001</v>
      </c>
      <c r="BT233" s="33">
        <v>44.1</v>
      </c>
      <c r="BU233" s="293">
        <v>0.3</v>
      </c>
      <c r="BV233" s="293"/>
      <c r="BW233" s="293" t="s">
        <v>2744</v>
      </c>
      <c r="BX233" s="293"/>
      <c r="BY233" s="293"/>
      <c r="BZ233" s="293"/>
      <c r="CA233" s="293"/>
      <c r="CB233" s="188" t="str">
        <f t="shared" si="35"/>
        <v>Y</v>
      </c>
      <c r="CC233" s="188" t="str">
        <f t="shared" si="36"/>
        <v>Y</v>
      </c>
      <c r="CD233" s="184" t="s">
        <v>3413</v>
      </c>
      <c r="CE233" s="250"/>
      <c r="CF233" s="293"/>
      <c r="CG233" s="293"/>
      <c r="CH233" s="184"/>
      <c r="CI233" s="184"/>
      <c r="CJ233" s="293"/>
    </row>
    <row r="234" spans="1:88" x14ac:dyDescent="0.3">
      <c r="A234" s="293"/>
      <c r="B234" s="293"/>
      <c r="C234" s="293"/>
      <c r="D234" s="293"/>
      <c r="E234" s="293" t="s">
        <v>2765</v>
      </c>
      <c r="F234" s="293" t="s">
        <v>3420</v>
      </c>
      <c r="G234" s="33">
        <v>2004</v>
      </c>
      <c r="H234" s="293" t="s">
        <v>3403</v>
      </c>
      <c r="I234" s="293" t="s">
        <v>3404</v>
      </c>
      <c r="J234" s="293"/>
      <c r="K234" s="33" t="s">
        <v>80</v>
      </c>
      <c r="L234" s="33" t="s">
        <v>89</v>
      </c>
      <c r="M234" s="33" t="s">
        <v>91</v>
      </c>
      <c r="N234" s="33" t="s">
        <v>92</v>
      </c>
      <c r="O234" s="33" t="s">
        <v>93</v>
      </c>
      <c r="P234" s="33" t="s">
        <v>94</v>
      </c>
      <c r="Q234" s="293" t="s">
        <v>96</v>
      </c>
      <c r="R234" s="293" t="s">
        <v>96</v>
      </c>
      <c r="S234" s="33" t="str">
        <f t="shared" si="29"/>
        <v>On.my</v>
      </c>
      <c r="T234" s="293" t="s">
        <v>3353</v>
      </c>
      <c r="U234" s="293" t="s">
        <v>31</v>
      </c>
      <c r="V234" s="33" t="s">
        <v>31</v>
      </c>
      <c r="W234" s="33" t="s">
        <v>31</v>
      </c>
      <c r="X234" s="293" t="s">
        <v>2752</v>
      </c>
      <c r="Y234" s="33" t="s">
        <v>281</v>
      </c>
      <c r="Z234" s="293"/>
      <c r="AA234" s="293"/>
      <c r="AB234" s="293" t="s">
        <v>2742</v>
      </c>
      <c r="AC234" s="33" t="s">
        <v>239</v>
      </c>
      <c r="AD234" s="33">
        <v>96</v>
      </c>
      <c r="AE234" s="33" t="s">
        <v>240</v>
      </c>
      <c r="AF234" s="293" t="s">
        <v>2743</v>
      </c>
      <c r="AG234" s="293"/>
      <c r="AH234" s="293" t="s">
        <v>2754</v>
      </c>
      <c r="AI234" s="293" t="s">
        <v>3405</v>
      </c>
      <c r="AJ234" s="33" t="s">
        <v>509</v>
      </c>
      <c r="AK234" s="293" t="s">
        <v>478</v>
      </c>
      <c r="AL234" s="293"/>
      <c r="AM234" s="293" t="s">
        <v>2744</v>
      </c>
      <c r="AN234" s="293">
        <v>904</v>
      </c>
      <c r="AO234" s="293">
        <v>904</v>
      </c>
      <c r="AP234" s="293" t="s">
        <v>477</v>
      </c>
      <c r="AQ234" s="33" t="s">
        <v>477</v>
      </c>
      <c r="AS234" s="33">
        <f t="shared" si="33"/>
        <v>2</v>
      </c>
      <c r="AU234" s="33" t="s">
        <v>295</v>
      </c>
      <c r="AV234" s="33" t="s">
        <v>295</v>
      </c>
      <c r="AX234" s="293"/>
      <c r="AY234" s="293"/>
      <c r="AZ234" s="293" t="s">
        <v>2959</v>
      </c>
      <c r="BA234" s="293" t="s">
        <v>3406</v>
      </c>
      <c r="BB234" s="293" t="s">
        <v>3407</v>
      </c>
      <c r="BC234" s="293">
        <v>15</v>
      </c>
      <c r="BD234" s="293">
        <v>7.58</v>
      </c>
      <c r="BE234" s="293">
        <v>102.177235318</v>
      </c>
      <c r="BF234" s="293"/>
      <c r="BG234" s="33">
        <v>7.58</v>
      </c>
      <c r="BH234" s="33">
        <v>102.177235318</v>
      </c>
      <c r="BI234" s="33">
        <f t="shared" si="34"/>
        <v>0.3</v>
      </c>
      <c r="BJ234" s="293"/>
      <c r="BK234" s="293"/>
      <c r="BL234" s="293">
        <v>102.177235318</v>
      </c>
      <c r="BN234" s="33">
        <v>38.194333999999998</v>
      </c>
      <c r="BO234" s="33">
        <v>1.6527400000000001</v>
      </c>
      <c r="BP234" s="33">
        <v>17.012599999999999</v>
      </c>
      <c r="BQ234" s="33">
        <v>1.915802</v>
      </c>
      <c r="BR234" s="33">
        <v>11.719442000000001</v>
      </c>
      <c r="BS234" s="33">
        <v>69.062443999999999</v>
      </c>
      <c r="BT234" s="33">
        <v>52.4</v>
      </c>
      <c r="BU234" s="293">
        <v>0.3</v>
      </c>
      <c r="BV234" s="293"/>
      <c r="BW234" s="293" t="s">
        <v>2744</v>
      </c>
      <c r="BX234" s="293"/>
      <c r="BY234" s="293"/>
      <c r="BZ234" s="293"/>
      <c r="CA234" s="293"/>
      <c r="CB234" s="188" t="str">
        <f t="shared" si="35"/>
        <v>Y</v>
      </c>
      <c r="CC234" s="188" t="str">
        <f t="shared" si="36"/>
        <v>Y</v>
      </c>
      <c r="CD234" s="184" t="s">
        <v>3413</v>
      </c>
      <c r="CE234" s="250"/>
      <c r="CF234" s="293"/>
      <c r="CG234" s="293"/>
      <c r="CH234" s="184"/>
      <c r="CI234" s="184"/>
      <c r="CJ234" s="293"/>
    </row>
    <row r="235" spans="1:88" x14ac:dyDescent="0.3">
      <c r="E235" s="33" t="s">
        <v>2734</v>
      </c>
      <c r="F235" s="33" t="s">
        <v>3421</v>
      </c>
      <c r="G235" s="33">
        <v>2004</v>
      </c>
      <c r="H235" s="33" t="s">
        <v>3403</v>
      </c>
      <c r="I235" s="33" t="s">
        <v>3404</v>
      </c>
      <c r="K235" s="33" t="s">
        <v>80</v>
      </c>
      <c r="L235" s="33" t="s">
        <v>89</v>
      </c>
      <c r="M235" s="33" t="s">
        <v>91</v>
      </c>
      <c r="N235" s="33" t="s">
        <v>92</v>
      </c>
      <c r="O235" s="33" t="s">
        <v>93</v>
      </c>
      <c r="P235" s="33" t="s">
        <v>94</v>
      </c>
      <c r="Q235" s="33" t="s">
        <v>96</v>
      </c>
      <c r="R235" s="33" t="s">
        <v>96</v>
      </c>
      <c r="S235" s="33" t="str">
        <f t="shared" si="29"/>
        <v>On.my</v>
      </c>
      <c r="T235" s="33" t="s">
        <v>3353</v>
      </c>
      <c r="U235" s="33" t="s">
        <v>31</v>
      </c>
      <c r="V235" s="33" t="s">
        <v>31</v>
      </c>
      <c r="W235" s="33" t="s">
        <v>31</v>
      </c>
      <c r="X235" s="33" t="s">
        <v>2752</v>
      </c>
      <c r="Y235" s="33" t="s">
        <v>281</v>
      </c>
      <c r="AB235" s="33" t="s">
        <v>2742</v>
      </c>
      <c r="AC235" s="33" t="s">
        <v>239</v>
      </c>
      <c r="AD235" s="33">
        <v>96</v>
      </c>
      <c r="AE235" s="33" t="s">
        <v>240</v>
      </c>
      <c r="AF235" s="33" t="s">
        <v>2743</v>
      </c>
      <c r="AH235" s="33" t="s">
        <v>2754</v>
      </c>
      <c r="AI235" s="33" t="s">
        <v>3405</v>
      </c>
      <c r="AJ235" s="33" t="s">
        <v>509</v>
      </c>
      <c r="AK235" s="33" t="s">
        <v>478</v>
      </c>
      <c r="AM235" s="33" t="s">
        <v>2744</v>
      </c>
      <c r="AN235" s="33">
        <v>209</v>
      </c>
      <c r="AO235" s="33">
        <v>209</v>
      </c>
      <c r="AP235" s="33" t="s">
        <v>477</v>
      </c>
      <c r="AQ235" s="33" t="s">
        <v>477</v>
      </c>
      <c r="AS235" s="33">
        <f t="shared" si="33"/>
        <v>2</v>
      </c>
      <c r="AU235" s="33" t="s">
        <v>295</v>
      </c>
      <c r="AV235" s="33" t="s">
        <v>295</v>
      </c>
      <c r="AZ235" s="33" t="s">
        <v>2959</v>
      </c>
      <c r="BA235" s="33" t="s">
        <v>3406</v>
      </c>
      <c r="BB235" s="33" t="s">
        <v>3407</v>
      </c>
      <c r="BC235" s="33">
        <v>15</v>
      </c>
      <c r="BD235" s="33">
        <v>7.45</v>
      </c>
      <c r="BE235" s="33">
        <v>29.623122536</v>
      </c>
      <c r="BG235" s="33">
        <v>7.45</v>
      </c>
      <c r="BH235" s="33">
        <v>29.623122536</v>
      </c>
      <c r="BI235" s="33">
        <f t="shared" si="34"/>
        <v>0.3</v>
      </c>
      <c r="BL235" s="33">
        <v>29.623122536</v>
      </c>
      <c r="BN235" s="33">
        <v>8.8572380000000006</v>
      </c>
      <c r="BO235" s="33">
        <v>1.822875</v>
      </c>
      <c r="BP235" s="33">
        <v>17.771270000000001</v>
      </c>
      <c r="BQ235" s="33">
        <v>2.1894879999999999</v>
      </c>
      <c r="BR235" s="33">
        <v>11.815503</v>
      </c>
      <c r="BS235" s="33">
        <v>18.222842</v>
      </c>
      <c r="BT235" s="33">
        <v>45.2</v>
      </c>
      <c r="BU235" s="33">
        <v>0.3</v>
      </c>
      <c r="BW235" s="33" t="s">
        <v>2744</v>
      </c>
      <c r="CB235" s="188" t="str">
        <f t="shared" si="35"/>
        <v>Y</v>
      </c>
      <c r="CC235" s="188" t="str">
        <f t="shared" si="36"/>
        <v>Y</v>
      </c>
      <c r="CD235" s="84" t="s">
        <v>2764</v>
      </c>
      <c r="CE235" s="84"/>
      <c r="CH235" s="84" t="s">
        <v>2970</v>
      </c>
      <c r="CI235" s="84" t="s">
        <v>3408</v>
      </c>
    </row>
    <row r="236" spans="1:88" x14ac:dyDescent="0.3">
      <c r="E236" s="33" t="s">
        <v>2734</v>
      </c>
      <c r="F236" s="33" t="s">
        <v>3422</v>
      </c>
      <c r="G236" s="33">
        <v>2004</v>
      </c>
      <c r="H236" s="33" t="s">
        <v>3403</v>
      </c>
      <c r="I236" s="33" t="s">
        <v>3404</v>
      </c>
      <c r="K236" s="33" t="s">
        <v>80</v>
      </c>
      <c r="L236" s="33" t="s">
        <v>89</v>
      </c>
      <c r="M236" s="33" t="s">
        <v>91</v>
      </c>
      <c r="N236" s="33" t="s">
        <v>92</v>
      </c>
      <c r="O236" s="33" t="s">
        <v>93</v>
      </c>
      <c r="P236" s="33" t="s">
        <v>94</v>
      </c>
      <c r="Q236" s="33" t="s">
        <v>96</v>
      </c>
      <c r="R236" s="33" t="s">
        <v>96</v>
      </c>
      <c r="S236" s="33" t="str">
        <f t="shared" si="29"/>
        <v>On.my</v>
      </c>
      <c r="T236" s="33" t="s">
        <v>3353</v>
      </c>
      <c r="U236" s="33" t="s">
        <v>31</v>
      </c>
      <c r="V236" s="33" t="s">
        <v>31</v>
      </c>
      <c r="W236" s="33" t="s">
        <v>31</v>
      </c>
      <c r="X236" s="33" t="s">
        <v>2752</v>
      </c>
      <c r="Y236" s="33" t="s">
        <v>281</v>
      </c>
      <c r="AB236" s="33" t="s">
        <v>2742</v>
      </c>
      <c r="AC236" s="33" t="s">
        <v>239</v>
      </c>
      <c r="AD236" s="33">
        <v>96</v>
      </c>
      <c r="AE236" s="33" t="s">
        <v>240</v>
      </c>
      <c r="AF236" s="33" t="s">
        <v>2743</v>
      </c>
      <c r="AH236" s="33" t="s">
        <v>2754</v>
      </c>
      <c r="AI236" s="33" t="s">
        <v>3405</v>
      </c>
      <c r="AJ236" s="33" t="s">
        <v>509</v>
      </c>
      <c r="AK236" s="33" t="s">
        <v>478</v>
      </c>
      <c r="AM236" s="33" t="s">
        <v>2744</v>
      </c>
      <c r="AN236" s="33">
        <v>610</v>
      </c>
      <c r="AO236" s="33">
        <v>610</v>
      </c>
      <c r="AP236" s="33" t="s">
        <v>477</v>
      </c>
      <c r="AQ236" s="33" t="s">
        <v>477</v>
      </c>
      <c r="AS236" s="33">
        <f t="shared" si="33"/>
        <v>2</v>
      </c>
      <c r="AU236" s="33" t="s">
        <v>295</v>
      </c>
      <c r="AV236" s="33" t="s">
        <v>295</v>
      </c>
      <c r="AZ236" s="33" t="s">
        <v>2959</v>
      </c>
      <c r="BA236" s="33" t="s">
        <v>3406</v>
      </c>
      <c r="BB236" s="33" t="s">
        <v>3407</v>
      </c>
      <c r="BC236" s="33">
        <v>15</v>
      </c>
      <c r="BD236" s="33">
        <v>7.58</v>
      </c>
      <c r="BE236" s="33">
        <v>28.422066655999998</v>
      </c>
      <c r="BG236" s="33">
        <v>7.58</v>
      </c>
      <c r="BH236" s="33">
        <v>28.422066655999998</v>
      </c>
      <c r="BI236" s="33">
        <f t="shared" si="34"/>
        <v>0.3</v>
      </c>
      <c r="BL236" s="33">
        <v>28.422066655999998</v>
      </c>
      <c r="BN236" s="33">
        <v>8.8572380000000006</v>
      </c>
      <c r="BO236" s="33">
        <v>1.531215</v>
      </c>
      <c r="BP236" s="33">
        <v>111.68541999999999</v>
      </c>
      <c r="BQ236" s="33">
        <v>1.915802</v>
      </c>
      <c r="BR236" s="33">
        <v>11.719442000000001</v>
      </c>
      <c r="BS236" s="33">
        <v>192.722508</v>
      </c>
      <c r="BT236" s="33">
        <v>38.1</v>
      </c>
      <c r="BU236" s="33">
        <v>0.3</v>
      </c>
      <c r="BW236" s="33" t="s">
        <v>2744</v>
      </c>
      <c r="CB236" s="188" t="str">
        <f t="shared" si="35"/>
        <v>Y</v>
      </c>
      <c r="CC236" s="188" t="str">
        <f t="shared" si="36"/>
        <v>Y</v>
      </c>
      <c r="CD236" s="84" t="s">
        <v>2764</v>
      </c>
      <c r="CE236" s="84"/>
      <c r="CH236" s="84" t="s">
        <v>2970</v>
      </c>
      <c r="CI236" s="84" t="s">
        <v>3408</v>
      </c>
    </row>
    <row r="237" spans="1:88" x14ac:dyDescent="0.3">
      <c r="E237" s="33" t="s">
        <v>2734</v>
      </c>
      <c r="F237" s="33" t="s">
        <v>3423</v>
      </c>
      <c r="G237" s="33">
        <v>2004</v>
      </c>
      <c r="H237" s="33" t="s">
        <v>3403</v>
      </c>
      <c r="I237" s="33" t="s">
        <v>3404</v>
      </c>
      <c r="K237" s="33" t="s">
        <v>80</v>
      </c>
      <c r="L237" s="33" t="s">
        <v>89</v>
      </c>
      <c r="M237" s="33" t="s">
        <v>91</v>
      </c>
      <c r="N237" s="33" t="s">
        <v>92</v>
      </c>
      <c r="O237" s="33" t="s">
        <v>93</v>
      </c>
      <c r="P237" s="33" t="s">
        <v>94</v>
      </c>
      <c r="Q237" s="33" t="s">
        <v>96</v>
      </c>
      <c r="R237" s="33" t="s">
        <v>96</v>
      </c>
      <c r="S237" s="33" t="str">
        <f t="shared" si="29"/>
        <v>On.my</v>
      </c>
      <c r="T237" s="33" t="s">
        <v>3353</v>
      </c>
      <c r="U237" s="33" t="s">
        <v>31</v>
      </c>
      <c r="V237" s="33" t="s">
        <v>31</v>
      </c>
      <c r="W237" s="33" t="s">
        <v>31</v>
      </c>
      <c r="X237" s="33" t="s">
        <v>2752</v>
      </c>
      <c r="Y237" s="33" t="s">
        <v>281</v>
      </c>
      <c r="AB237" s="33" t="s">
        <v>2742</v>
      </c>
      <c r="AC237" s="33" t="s">
        <v>239</v>
      </c>
      <c r="AD237" s="33">
        <v>96</v>
      </c>
      <c r="AE237" s="33" t="s">
        <v>240</v>
      </c>
      <c r="AF237" s="33" t="s">
        <v>2743</v>
      </c>
      <c r="AH237" s="33" t="s">
        <v>2754</v>
      </c>
      <c r="AI237" s="33" t="s">
        <v>3405</v>
      </c>
      <c r="AJ237" s="33" t="s">
        <v>509</v>
      </c>
      <c r="AK237" s="33" t="s">
        <v>478</v>
      </c>
      <c r="AM237" s="33" t="s">
        <v>2744</v>
      </c>
      <c r="AN237" s="33">
        <v>194</v>
      </c>
      <c r="AO237" s="33">
        <v>194</v>
      </c>
      <c r="AP237" s="33" t="s">
        <v>477</v>
      </c>
      <c r="AQ237" s="33" t="s">
        <v>477</v>
      </c>
      <c r="AS237" s="33">
        <f t="shared" si="33"/>
        <v>2</v>
      </c>
      <c r="AU237" s="33" t="s">
        <v>295</v>
      </c>
      <c r="AV237" s="33" t="s">
        <v>295</v>
      </c>
      <c r="AZ237" s="33" t="s">
        <v>2959</v>
      </c>
      <c r="BA237" s="33" t="s">
        <v>3406</v>
      </c>
      <c r="BB237" s="33" t="s">
        <v>3407</v>
      </c>
      <c r="BC237" s="33">
        <v>15</v>
      </c>
      <c r="BD237" s="33">
        <v>7.61</v>
      </c>
      <c r="BE237" s="33">
        <v>29.122590018</v>
      </c>
      <c r="BG237" s="33">
        <v>7.61</v>
      </c>
      <c r="BH237" s="33">
        <v>29.122590018</v>
      </c>
      <c r="BI237" s="33">
        <f t="shared" si="34"/>
        <v>0.3</v>
      </c>
      <c r="BL237" s="33">
        <v>29.122590018</v>
      </c>
      <c r="BN237" s="33">
        <v>9.1377839999999999</v>
      </c>
      <c r="BO237" s="33">
        <v>1.531215</v>
      </c>
      <c r="BP237" s="33">
        <v>18.254059999999999</v>
      </c>
      <c r="BQ237" s="33">
        <v>2.1112920000000002</v>
      </c>
      <c r="BR237" s="33">
        <v>11.143076000000001</v>
      </c>
      <c r="BS237" s="33">
        <v>16.166568000000002</v>
      </c>
      <c r="BT237" s="33">
        <v>47.1</v>
      </c>
      <c r="BU237" s="33">
        <v>0.3</v>
      </c>
      <c r="BW237" s="33" t="s">
        <v>2744</v>
      </c>
      <c r="CB237" s="188" t="str">
        <f t="shared" si="35"/>
        <v>Y</v>
      </c>
      <c r="CC237" s="188" t="str">
        <f t="shared" si="36"/>
        <v>Y</v>
      </c>
      <c r="CD237" s="187" t="s">
        <v>2764</v>
      </c>
      <c r="CE237" s="249"/>
      <c r="CH237" s="33" t="s">
        <v>2970</v>
      </c>
      <c r="CI237" s="33" t="s">
        <v>3408</v>
      </c>
    </row>
    <row r="238" spans="1:88" x14ac:dyDescent="0.3">
      <c r="E238" s="33" t="s">
        <v>2734</v>
      </c>
      <c r="F238" s="33" t="s">
        <v>3424</v>
      </c>
      <c r="G238" s="33">
        <v>2004</v>
      </c>
      <c r="H238" s="33" t="s">
        <v>3403</v>
      </c>
      <c r="I238" s="33" t="s">
        <v>3404</v>
      </c>
      <c r="K238" s="33" t="s">
        <v>80</v>
      </c>
      <c r="L238" s="33" t="s">
        <v>89</v>
      </c>
      <c r="M238" s="33" t="s">
        <v>91</v>
      </c>
      <c r="N238" s="33" t="s">
        <v>92</v>
      </c>
      <c r="O238" s="33" t="s">
        <v>93</v>
      </c>
      <c r="P238" s="33" t="s">
        <v>94</v>
      </c>
      <c r="Q238" s="33" t="s">
        <v>96</v>
      </c>
      <c r="R238" s="33" t="s">
        <v>96</v>
      </c>
      <c r="S238" s="33" t="str">
        <f t="shared" si="29"/>
        <v>On.my</v>
      </c>
      <c r="T238" s="33" t="s">
        <v>3353</v>
      </c>
      <c r="U238" s="33" t="s">
        <v>31</v>
      </c>
      <c r="V238" s="33" t="s">
        <v>31</v>
      </c>
      <c r="W238" s="33" t="s">
        <v>31</v>
      </c>
      <c r="X238" s="33" t="s">
        <v>2752</v>
      </c>
      <c r="Y238" s="33" t="s">
        <v>281</v>
      </c>
      <c r="AB238" s="33" t="s">
        <v>2742</v>
      </c>
      <c r="AC238" s="33" t="s">
        <v>239</v>
      </c>
      <c r="AD238" s="33">
        <v>96</v>
      </c>
      <c r="AE238" s="33" t="s">
        <v>240</v>
      </c>
      <c r="AF238" s="33" t="s">
        <v>2743</v>
      </c>
      <c r="AH238" s="33" t="s">
        <v>2754</v>
      </c>
      <c r="AI238" s="33" t="s">
        <v>3405</v>
      </c>
      <c r="AJ238" s="33" t="s">
        <v>509</v>
      </c>
      <c r="AK238" s="33" t="s">
        <v>478</v>
      </c>
      <c r="AM238" s="33" t="s">
        <v>2744</v>
      </c>
      <c r="AN238" s="33">
        <v>130</v>
      </c>
      <c r="AO238" s="33">
        <v>130</v>
      </c>
      <c r="AP238" s="33" t="s">
        <v>477</v>
      </c>
      <c r="AQ238" s="33" t="s">
        <v>477</v>
      </c>
      <c r="AS238" s="33">
        <f t="shared" si="33"/>
        <v>2</v>
      </c>
      <c r="AU238" s="33" t="s">
        <v>295</v>
      </c>
      <c r="AV238" s="33" t="s">
        <v>295</v>
      </c>
      <c r="AZ238" s="33" t="s">
        <v>2959</v>
      </c>
      <c r="BA238" s="33" t="s">
        <v>3406</v>
      </c>
      <c r="BB238" s="33" t="s">
        <v>3407</v>
      </c>
      <c r="BC238" s="33">
        <v>15</v>
      </c>
      <c r="BD238" s="33">
        <v>7.65</v>
      </c>
      <c r="BE238" s="33">
        <v>29.222863144000002</v>
      </c>
      <c r="BG238" s="33">
        <v>7.65</v>
      </c>
      <c r="BH238" s="33">
        <v>29.222863144000002</v>
      </c>
      <c r="BI238" s="33">
        <f t="shared" si="34"/>
        <v>0.3</v>
      </c>
      <c r="BL238" s="33">
        <v>29.222863144000002</v>
      </c>
      <c r="BN238" s="33">
        <v>8.5766919999999995</v>
      </c>
      <c r="BO238" s="33">
        <v>1.8957900000000001</v>
      </c>
      <c r="BP238" s="33">
        <v>18.139109999999999</v>
      </c>
      <c r="BQ238" s="33">
        <v>1.915802</v>
      </c>
      <c r="BR238" s="33">
        <v>11.623381</v>
      </c>
      <c r="BS238" s="33">
        <v>20.172757000000001</v>
      </c>
      <c r="BT238" s="33">
        <v>43.3</v>
      </c>
      <c r="BU238" s="33">
        <v>0.3</v>
      </c>
      <c r="BW238" s="33" t="s">
        <v>2744</v>
      </c>
      <c r="CB238" s="188" t="str">
        <f t="shared" si="35"/>
        <v>Y</v>
      </c>
      <c r="CC238" s="188" t="str">
        <f t="shared" si="36"/>
        <v>Y</v>
      </c>
      <c r="CD238" s="184" t="s">
        <v>2764</v>
      </c>
      <c r="CE238" s="250"/>
      <c r="CH238" s="184" t="s">
        <v>2970</v>
      </c>
      <c r="CI238" s="184" t="s">
        <v>3408</v>
      </c>
    </row>
    <row r="239" spans="1:88" x14ac:dyDescent="0.3">
      <c r="A239" s="293"/>
      <c r="B239" s="293"/>
      <c r="C239" s="293"/>
      <c r="D239" s="293"/>
      <c r="E239" s="293" t="s">
        <v>2765</v>
      </c>
      <c r="F239" s="293" t="s">
        <v>3425</v>
      </c>
      <c r="G239" s="33">
        <v>2004</v>
      </c>
      <c r="H239" s="293" t="s">
        <v>3403</v>
      </c>
      <c r="I239" s="293" t="s">
        <v>3404</v>
      </c>
      <c r="J239" s="293"/>
      <c r="K239" s="33" t="s">
        <v>80</v>
      </c>
      <c r="L239" s="33" t="s">
        <v>89</v>
      </c>
      <c r="M239" s="33" t="s">
        <v>91</v>
      </c>
      <c r="N239" s="33" t="s">
        <v>92</v>
      </c>
      <c r="O239" s="33" t="s">
        <v>93</v>
      </c>
      <c r="P239" s="33" t="s">
        <v>94</v>
      </c>
      <c r="Q239" s="293" t="s">
        <v>96</v>
      </c>
      <c r="R239" s="293" t="s">
        <v>96</v>
      </c>
      <c r="S239" s="33" t="str">
        <f t="shared" si="29"/>
        <v>On.my</v>
      </c>
      <c r="T239" s="293" t="s">
        <v>3353</v>
      </c>
      <c r="U239" s="293" t="s">
        <v>31</v>
      </c>
      <c r="V239" s="33" t="s">
        <v>31</v>
      </c>
      <c r="W239" s="33" t="s">
        <v>31</v>
      </c>
      <c r="X239" s="293" t="s">
        <v>2752</v>
      </c>
      <c r="Y239" s="33" t="s">
        <v>281</v>
      </c>
      <c r="Z239" s="293"/>
      <c r="AA239" s="293"/>
      <c r="AB239" s="293" t="s">
        <v>2742</v>
      </c>
      <c r="AC239" s="33" t="s">
        <v>239</v>
      </c>
      <c r="AD239" s="33">
        <v>96</v>
      </c>
      <c r="AE239" s="33" t="s">
        <v>240</v>
      </c>
      <c r="AF239" s="293" t="s">
        <v>2743</v>
      </c>
      <c r="AG239" s="293"/>
      <c r="AH239" s="293" t="s">
        <v>2754</v>
      </c>
      <c r="AI239" s="293" t="s">
        <v>3405</v>
      </c>
      <c r="AJ239" s="33" t="s">
        <v>509</v>
      </c>
      <c r="AK239" s="293" t="s">
        <v>478</v>
      </c>
      <c r="AL239" s="293"/>
      <c r="AM239" s="293" t="s">
        <v>2744</v>
      </c>
      <c r="AN239" s="293">
        <v>153</v>
      </c>
      <c r="AO239" s="293">
        <v>153</v>
      </c>
      <c r="AP239" s="293" t="s">
        <v>477</v>
      </c>
      <c r="AQ239" s="33" t="s">
        <v>477</v>
      </c>
      <c r="AS239" s="33">
        <f t="shared" si="33"/>
        <v>2</v>
      </c>
      <c r="AU239" s="33" t="s">
        <v>295</v>
      </c>
      <c r="AV239" s="33" t="s">
        <v>295</v>
      </c>
      <c r="AX239" s="293"/>
      <c r="AY239" s="293"/>
      <c r="AZ239" s="293" t="s">
        <v>2959</v>
      </c>
      <c r="BA239" s="293" t="s">
        <v>3406</v>
      </c>
      <c r="BB239" s="293" t="s">
        <v>3407</v>
      </c>
      <c r="BC239" s="293">
        <v>15</v>
      </c>
      <c r="BD239" s="293">
        <v>7.73</v>
      </c>
      <c r="BE239" s="293">
        <v>45.136721313999999</v>
      </c>
      <c r="BF239" s="293"/>
      <c r="BG239" s="33">
        <v>7.73</v>
      </c>
      <c r="BH239" s="33">
        <v>45.136721313999999</v>
      </c>
      <c r="BI239" s="33">
        <f t="shared" si="34"/>
        <v>0.3</v>
      </c>
      <c r="BJ239" s="293"/>
      <c r="BK239" s="293"/>
      <c r="BL239" s="293">
        <v>45.136721313999999</v>
      </c>
      <c r="BN239" s="33">
        <v>8.9774720000000006</v>
      </c>
      <c r="BO239" s="33">
        <v>5.5172350000000003</v>
      </c>
      <c r="BP239" s="33">
        <v>16.805689999999998</v>
      </c>
      <c r="BQ239" s="33">
        <v>1.8376060000000001</v>
      </c>
      <c r="BR239" s="33">
        <v>12.007625000000001</v>
      </c>
      <c r="BS239" s="33">
        <v>33.042195999999997</v>
      </c>
      <c r="BT239" s="33">
        <v>51</v>
      </c>
      <c r="BU239" s="293">
        <v>0.3</v>
      </c>
      <c r="BV239" s="293"/>
      <c r="BW239" s="293" t="s">
        <v>2744</v>
      </c>
      <c r="BX239" s="293"/>
      <c r="BY239" s="293"/>
      <c r="BZ239" s="293"/>
      <c r="CA239" s="293"/>
      <c r="CB239" s="188" t="str">
        <f t="shared" si="35"/>
        <v>Y</v>
      </c>
      <c r="CC239" s="188" t="str">
        <f t="shared" si="36"/>
        <v>Y</v>
      </c>
      <c r="CD239" s="184" t="s">
        <v>3413</v>
      </c>
      <c r="CE239" s="250"/>
      <c r="CF239" s="293"/>
      <c r="CG239" s="293"/>
      <c r="CH239" s="184"/>
      <c r="CI239" s="184"/>
      <c r="CJ239" s="293"/>
    </row>
    <row r="240" spans="1:88" x14ac:dyDescent="0.3">
      <c r="E240" s="33" t="s">
        <v>2734</v>
      </c>
      <c r="F240" s="33" t="s">
        <v>3426</v>
      </c>
      <c r="G240" s="33">
        <v>2004</v>
      </c>
      <c r="H240" s="192" t="s">
        <v>3403</v>
      </c>
      <c r="I240" s="33" t="s">
        <v>3404</v>
      </c>
      <c r="J240" s="192"/>
      <c r="K240" s="33" t="s">
        <v>80</v>
      </c>
      <c r="L240" s="33" t="s">
        <v>89</v>
      </c>
      <c r="M240" s="33" t="s">
        <v>91</v>
      </c>
      <c r="N240" s="33" t="s">
        <v>92</v>
      </c>
      <c r="O240" s="33" t="s">
        <v>93</v>
      </c>
      <c r="P240" s="33" t="s">
        <v>94</v>
      </c>
      <c r="Q240" s="192" t="s">
        <v>96</v>
      </c>
      <c r="R240" s="192" t="s">
        <v>96</v>
      </c>
      <c r="S240" s="33" t="str">
        <f t="shared" si="29"/>
        <v>On.my</v>
      </c>
      <c r="T240" s="192" t="s">
        <v>3353</v>
      </c>
      <c r="U240" s="192" t="s">
        <v>31</v>
      </c>
      <c r="V240" s="33" t="s">
        <v>31</v>
      </c>
      <c r="W240" s="33" t="s">
        <v>31</v>
      </c>
      <c r="X240" s="192" t="s">
        <v>2752</v>
      </c>
      <c r="Y240" s="33" t="s">
        <v>281</v>
      </c>
      <c r="Z240" s="192"/>
      <c r="AA240" s="192"/>
      <c r="AB240" s="192" t="s">
        <v>2742</v>
      </c>
      <c r="AC240" s="33" t="s">
        <v>239</v>
      </c>
      <c r="AD240" s="33">
        <v>96</v>
      </c>
      <c r="AE240" s="33" t="s">
        <v>240</v>
      </c>
      <c r="AF240" s="192" t="s">
        <v>2743</v>
      </c>
      <c r="AG240" s="192"/>
      <c r="AH240" s="192" t="s">
        <v>2754</v>
      </c>
      <c r="AI240" s="192" t="s">
        <v>3405</v>
      </c>
      <c r="AJ240" s="33" t="s">
        <v>509</v>
      </c>
      <c r="AK240" s="192" t="s">
        <v>478</v>
      </c>
      <c r="AL240" s="192"/>
      <c r="AM240" s="192" t="s">
        <v>2744</v>
      </c>
      <c r="AN240" s="192">
        <v>2560</v>
      </c>
      <c r="AO240" s="192">
        <v>2560</v>
      </c>
      <c r="AP240" s="192" t="s">
        <v>477</v>
      </c>
      <c r="AQ240" s="33" t="s">
        <v>477</v>
      </c>
      <c r="AS240" s="33">
        <f t="shared" si="33"/>
        <v>2</v>
      </c>
      <c r="AU240" s="33" t="s">
        <v>295</v>
      </c>
      <c r="AV240" s="33" t="s">
        <v>295</v>
      </c>
      <c r="AX240" s="192"/>
      <c r="AY240" s="192"/>
      <c r="AZ240" s="192" t="s">
        <v>2959</v>
      </c>
      <c r="BA240" s="192" t="s">
        <v>3406</v>
      </c>
      <c r="BB240" s="192" t="s">
        <v>3407</v>
      </c>
      <c r="BC240" s="192">
        <v>15</v>
      </c>
      <c r="BD240" s="192">
        <v>7.85</v>
      </c>
      <c r="BE240" s="192">
        <v>398.49857777199998</v>
      </c>
      <c r="BF240" s="192"/>
      <c r="BG240" s="33">
        <v>7.85</v>
      </c>
      <c r="BH240" s="33">
        <v>398.49857777199998</v>
      </c>
      <c r="BI240" s="33">
        <f t="shared" si="34"/>
        <v>0.3</v>
      </c>
      <c r="BJ240" s="192"/>
      <c r="BK240" s="192"/>
      <c r="BL240" s="263">
        <v>398.49857777199998</v>
      </c>
      <c r="BN240" s="33">
        <v>156.98552599999999</v>
      </c>
      <c r="BO240" s="33">
        <v>1.579825</v>
      </c>
      <c r="BP240" s="33">
        <v>17.21951</v>
      </c>
      <c r="BQ240" s="33">
        <v>1.8767039999999999</v>
      </c>
      <c r="BR240" s="33">
        <v>11.52732</v>
      </c>
      <c r="BS240" s="33">
        <v>273.378083</v>
      </c>
      <c r="BT240" s="33">
        <v>46.3</v>
      </c>
      <c r="BU240" s="192">
        <v>0.3</v>
      </c>
      <c r="BV240" s="192"/>
      <c r="BW240" s="192" t="s">
        <v>2744</v>
      </c>
      <c r="BX240" s="192"/>
      <c r="BY240" s="192"/>
      <c r="BZ240" s="192"/>
      <c r="CA240" s="192"/>
      <c r="CB240" s="188" t="str">
        <f t="shared" si="35"/>
        <v>Y</v>
      </c>
      <c r="CC240" s="188" t="str">
        <f t="shared" si="36"/>
        <v>Y</v>
      </c>
      <c r="CD240" s="84" t="s">
        <v>2764</v>
      </c>
      <c r="CE240" s="84"/>
      <c r="CH240" s="84" t="s">
        <v>2970</v>
      </c>
      <c r="CI240" s="84" t="s">
        <v>3408</v>
      </c>
    </row>
    <row r="241" spans="1:89" x14ac:dyDescent="0.3">
      <c r="E241" s="33" t="s">
        <v>2734</v>
      </c>
      <c r="F241" s="33" t="s">
        <v>3427</v>
      </c>
      <c r="G241" s="33">
        <v>2007</v>
      </c>
      <c r="H241" s="192" t="s">
        <v>3428</v>
      </c>
      <c r="I241" s="33" t="s">
        <v>3429</v>
      </c>
      <c r="J241" s="192"/>
      <c r="K241" s="33" t="s">
        <v>80</v>
      </c>
      <c r="L241" s="33" t="s">
        <v>89</v>
      </c>
      <c r="M241" s="33" t="s">
        <v>91</v>
      </c>
      <c r="N241" s="33" t="s">
        <v>92</v>
      </c>
      <c r="O241" s="33" t="s">
        <v>93</v>
      </c>
      <c r="P241" s="33" t="s">
        <v>94</v>
      </c>
      <c r="Q241" s="192" t="s">
        <v>96</v>
      </c>
      <c r="R241" s="192" t="s">
        <v>96</v>
      </c>
      <c r="S241" s="33" t="str">
        <f t="shared" si="29"/>
        <v>On.my</v>
      </c>
      <c r="T241" s="192" t="s">
        <v>3353</v>
      </c>
      <c r="U241" s="192" t="s">
        <v>31</v>
      </c>
      <c r="V241" s="33" t="s">
        <v>31</v>
      </c>
      <c r="W241" s="33" t="s">
        <v>31</v>
      </c>
      <c r="X241" s="192" t="s">
        <v>2741</v>
      </c>
      <c r="Y241" s="33" t="s">
        <v>2102</v>
      </c>
      <c r="Z241" s="192"/>
      <c r="AA241" s="192"/>
      <c r="AB241" s="192" t="s">
        <v>2742</v>
      </c>
      <c r="AC241" s="33" t="s">
        <v>239</v>
      </c>
      <c r="AD241" s="33">
        <v>96</v>
      </c>
      <c r="AE241" s="33" t="s">
        <v>240</v>
      </c>
      <c r="AF241" s="192" t="s">
        <v>2743</v>
      </c>
      <c r="AG241" s="192"/>
      <c r="AH241" s="192" t="s">
        <v>2787</v>
      </c>
      <c r="AI241" s="192" t="s">
        <v>2744</v>
      </c>
      <c r="AJ241" s="33" t="s">
        <v>509</v>
      </c>
      <c r="AK241" s="192" t="s">
        <v>478</v>
      </c>
      <c r="AL241" s="192"/>
      <c r="AM241" s="192" t="s">
        <v>2744</v>
      </c>
      <c r="AN241" s="192">
        <v>263</v>
      </c>
      <c r="AO241" s="192">
        <v>263</v>
      </c>
      <c r="AP241" s="192" t="s">
        <v>477</v>
      </c>
      <c r="AQ241" s="33" t="s">
        <v>477</v>
      </c>
      <c r="AS241" s="33">
        <f t="shared" si="33"/>
        <v>2</v>
      </c>
      <c r="AU241" s="33" t="s">
        <v>295</v>
      </c>
      <c r="AV241" s="33" t="s">
        <v>295</v>
      </c>
      <c r="AX241" s="192"/>
      <c r="AY241" s="192"/>
      <c r="AZ241" s="192" t="s">
        <v>2959</v>
      </c>
      <c r="BA241" s="192" t="s">
        <v>3430</v>
      </c>
      <c r="BB241" s="192" t="s">
        <v>2744</v>
      </c>
      <c r="BC241" s="192">
        <v>18.2</v>
      </c>
      <c r="BD241" s="192">
        <v>8.2200000000000006</v>
      </c>
      <c r="BE241" s="192">
        <v>101</v>
      </c>
      <c r="BF241" s="192"/>
      <c r="BG241" s="33">
        <v>8.2200000000000006</v>
      </c>
      <c r="BH241" s="33">
        <v>101</v>
      </c>
      <c r="BI241" s="33">
        <f t="shared" si="34"/>
        <v>0.3</v>
      </c>
      <c r="BJ241" s="192"/>
      <c r="BK241" s="192"/>
      <c r="BL241" s="192">
        <v>101</v>
      </c>
      <c r="BN241" s="33">
        <v>25</v>
      </c>
      <c r="BO241" s="33">
        <v>8</v>
      </c>
      <c r="BP241" s="33">
        <v>8.3000000000000007</v>
      </c>
      <c r="BQ241" s="33">
        <v>1</v>
      </c>
      <c r="BR241" s="33">
        <v>18</v>
      </c>
      <c r="BS241" s="33">
        <v>9</v>
      </c>
      <c r="BT241" s="33">
        <v>91</v>
      </c>
      <c r="BU241" s="33">
        <v>0.3</v>
      </c>
      <c r="BV241" s="192"/>
      <c r="BW241" s="192" t="s">
        <v>2744</v>
      </c>
      <c r="BX241" s="192"/>
      <c r="BY241" s="192"/>
      <c r="BZ241" s="192"/>
      <c r="CA241" s="192"/>
      <c r="CB241" s="188" t="str">
        <f t="shared" si="35"/>
        <v>Y</v>
      </c>
      <c r="CC241" s="188" t="str">
        <f t="shared" si="36"/>
        <v>Y</v>
      </c>
      <c r="CD241" s="84" t="s">
        <v>3431</v>
      </c>
      <c r="CE241" s="84"/>
      <c r="CH241" s="84" t="s">
        <v>2970</v>
      </c>
      <c r="CI241" s="84" t="s">
        <v>644</v>
      </c>
    </row>
    <row r="242" spans="1:89" x14ac:dyDescent="0.3">
      <c r="E242" s="33" t="s">
        <v>2734</v>
      </c>
      <c r="F242" s="33" t="s">
        <v>3432</v>
      </c>
      <c r="G242" s="33">
        <v>2007</v>
      </c>
      <c r="H242" s="192" t="s">
        <v>3428</v>
      </c>
      <c r="I242" s="33" t="s">
        <v>3429</v>
      </c>
      <c r="J242" s="192"/>
      <c r="K242" s="33" t="s">
        <v>80</v>
      </c>
      <c r="L242" s="33" t="s">
        <v>89</v>
      </c>
      <c r="M242" s="33" t="s">
        <v>91</v>
      </c>
      <c r="N242" s="33" t="s">
        <v>92</v>
      </c>
      <c r="O242" s="33" t="s">
        <v>93</v>
      </c>
      <c r="P242" s="33" t="s">
        <v>94</v>
      </c>
      <c r="Q242" s="192" t="s">
        <v>96</v>
      </c>
      <c r="R242" s="192" t="s">
        <v>96</v>
      </c>
      <c r="S242" s="33" t="str">
        <f t="shared" si="29"/>
        <v>On.my</v>
      </c>
      <c r="T242" s="192" t="s">
        <v>3353</v>
      </c>
      <c r="U242" s="192" t="s">
        <v>31</v>
      </c>
      <c r="V242" s="33" t="s">
        <v>31</v>
      </c>
      <c r="W242" s="33" t="s">
        <v>31</v>
      </c>
      <c r="X242" s="192" t="s">
        <v>2752</v>
      </c>
      <c r="Y242" s="33" t="s">
        <v>281</v>
      </c>
      <c r="Z242" s="192"/>
      <c r="AA242" s="192"/>
      <c r="AB242" s="192" t="s">
        <v>2742</v>
      </c>
      <c r="AC242" s="33" t="s">
        <v>239</v>
      </c>
      <c r="AD242" s="33">
        <v>96</v>
      </c>
      <c r="AE242" s="33" t="s">
        <v>240</v>
      </c>
      <c r="AF242" s="192" t="s">
        <v>2743</v>
      </c>
      <c r="AG242" s="192"/>
      <c r="AH242" s="192" t="s">
        <v>2787</v>
      </c>
      <c r="AI242" s="192" t="s">
        <v>2744</v>
      </c>
      <c r="AJ242" s="33" t="s">
        <v>509</v>
      </c>
      <c r="AK242" s="192" t="s">
        <v>478</v>
      </c>
      <c r="AL242" s="192"/>
      <c r="AM242" s="192" t="s">
        <v>2744</v>
      </c>
      <c r="AN242" s="192">
        <v>175</v>
      </c>
      <c r="AO242" s="192">
        <v>175</v>
      </c>
      <c r="AP242" s="192" t="s">
        <v>477</v>
      </c>
      <c r="AQ242" s="33" t="s">
        <v>477</v>
      </c>
      <c r="AS242" s="33">
        <f t="shared" si="33"/>
        <v>2</v>
      </c>
      <c r="AU242" s="33" t="s">
        <v>295</v>
      </c>
      <c r="AV242" s="33" t="s">
        <v>295</v>
      </c>
      <c r="AX242" s="192"/>
      <c r="AY242" s="192"/>
      <c r="AZ242" s="192" t="s">
        <v>2959</v>
      </c>
      <c r="BA242" s="192" t="s">
        <v>3430</v>
      </c>
      <c r="BB242" s="192" t="s">
        <v>2744</v>
      </c>
      <c r="BC242" s="192">
        <v>18.2</v>
      </c>
      <c r="BD242" s="192">
        <v>8.2200000000000006</v>
      </c>
      <c r="BE242" s="192">
        <v>101</v>
      </c>
      <c r="BF242" s="192"/>
      <c r="BG242" s="33">
        <v>8.2200000000000006</v>
      </c>
      <c r="BH242" s="33">
        <v>101</v>
      </c>
      <c r="BI242" s="33">
        <f t="shared" si="34"/>
        <v>0.3</v>
      </c>
      <c r="BJ242" s="192"/>
      <c r="BK242" s="192"/>
      <c r="BL242" s="192">
        <v>101</v>
      </c>
      <c r="BN242" s="33">
        <v>25</v>
      </c>
      <c r="BO242" s="33">
        <v>8</v>
      </c>
      <c r="BP242" s="33">
        <v>8.3000000000000007</v>
      </c>
      <c r="BQ242" s="33">
        <v>1</v>
      </c>
      <c r="BR242" s="33">
        <v>18</v>
      </c>
      <c r="BS242" s="33">
        <v>9</v>
      </c>
      <c r="BT242" s="33">
        <v>91</v>
      </c>
      <c r="BU242" s="33">
        <v>0.3</v>
      </c>
      <c r="BV242" s="192"/>
      <c r="BW242" s="192" t="s">
        <v>2744</v>
      </c>
      <c r="BX242" s="192"/>
      <c r="BY242" s="192"/>
      <c r="BZ242" s="192"/>
      <c r="CA242" s="192"/>
      <c r="CB242" s="188" t="str">
        <f t="shared" si="35"/>
        <v>Y</v>
      </c>
      <c r="CC242" s="188" t="str">
        <f t="shared" si="36"/>
        <v>Y</v>
      </c>
      <c r="CD242" s="84" t="s">
        <v>2764</v>
      </c>
      <c r="CE242" s="84"/>
      <c r="CH242" s="84" t="s">
        <v>2970</v>
      </c>
      <c r="CI242" s="84" t="s">
        <v>644</v>
      </c>
    </row>
    <row r="243" spans="1:89" x14ac:dyDescent="0.3">
      <c r="E243" s="33" t="s">
        <v>3022</v>
      </c>
      <c r="F243" s="33">
        <v>2677511</v>
      </c>
      <c r="G243" s="33">
        <v>2007</v>
      </c>
      <c r="H243" s="192" t="s">
        <v>1129</v>
      </c>
      <c r="J243" s="192"/>
      <c r="K243" s="33" t="s">
        <v>80</v>
      </c>
      <c r="L243" s="33" t="s">
        <v>89</v>
      </c>
      <c r="M243" s="33" t="s">
        <v>91</v>
      </c>
      <c r="N243" s="33" t="s">
        <v>92</v>
      </c>
      <c r="O243" s="33" t="s">
        <v>93</v>
      </c>
      <c r="P243" s="33" t="s">
        <v>94</v>
      </c>
      <c r="Q243" s="192" t="s">
        <v>96</v>
      </c>
      <c r="R243" s="192" t="s">
        <v>96</v>
      </c>
      <c r="S243" s="33" t="str">
        <f t="shared" si="29"/>
        <v>On.my</v>
      </c>
      <c r="T243" s="192" t="s">
        <v>1950</v>
      </c>
      <c r="U243" s="192" t="s">
        <v>3433</v>
      </c>
      <c r="V243" s="33" t="s">
        <v>31</v>
      </c>
      <c r="W243" s="33" t="s">
        <v>31</v>
      </c>
      <c r="X243" s="192" t="s">
        <v>3434</v>
      </c>
      <c r="Y243" s="33" t="s">
        <v>2102</v>
      </c>
      <c r="Z243" s="192"/>
      <c r="AA243" s="192"/>
      <c r="AB243" s="192" t="s">
        <v>239</v>
      </c>
      <c r="AC243" s="33" t="s">
        <v>239</v>
      </c>
      <c r="AD243" s="33">
        <v>96</v>
      </c>
      <c r="AE243" s="33" t="s">
        <v>240</v>
      </c>
      <c r="AF243" s="181" t="s">
        <v>2743</v>
      </c>
      <c r="AG243" s="192"/>
      <c r="AH243" s="192" t="s">
        <v>3338</v>
      </c>
      <c r="AI243" s="192" t="s">
        <v>748</v>
      </c>
      <c r="AJ243" s="33" t="s">
        <v>509</v>
      </c>
      <c r="AK243" s="192" t="s">
        <v>478</v>
      </c>
      <c r="AL243" s="192"/>
      <c r="AM243" s="192"/>
      <c r="AN243" s="192">
        <v>530</v>
      </c>
      <c r="AO243" s="192">
        <v>530</v>
      </c>
      <c r="AP243" s="192" t="s">
        <v>508</v>
      </c>
      <c r="AS243" s="33">
        <f t="shared" si="33"/>
        <v>1</v>
      </c>
      <c r="AU243" s="33" t="s">
        <v>240</v>
      </c>
      <c r="AV243" s="33" t="s">
        <v>295</v>
      </c>
      <c r="AX243" s="192"/>
      <c r="AY243" s="192">
        <v>2290929</v>
      </c>
      <c r="AZ243" s="192" t="s">
        <v>338</v>
      </c>
      <c r="BA243" s="192" t="s">
        <v>3026</v>
      </c>
      <c r="BB243" s="192"/>
      <c r="BC243" s="192">
        <v>18.2</v>
      </c>
      <c r="BD243" s="192" t="s">
        <v>3435</v>
      </c>
      <c r="BE243" s="192" t="s">
        <v>3436</v>
      </c>
      <c r="BF243" s="192" t="s">
        <v>3437</v>
      </c>
      <c r="BG243" s="33">
        <v>8.2200000000000006</v>
      </c>
      <c r="BH243" s="33">
        <v>101</v>
      </c>
      <c r="BI243" s="33">
        <v>0.3</v>
      </c>
      <c r="BJ243" s="192" t="s">
        <v>3438</v>
      </c>
      <c r="BK243" s="192" t="s">
        <v>3439</v>
      </c>
      <c r="BL243" s="192">
        <v>0</v>
      </c>
      <c r="BN243" s="33">
        <v>25</v>
      </c>
      <c r="BO243" s="33">
        <v>8</v>
      </c>
      <c r="BP243" s="33">
        <v>8.3000000000000007</v>
      </c>
      <c r="BQ243" s="33" t="s">
        <v>497</v>
      </c>
      <c r="BU243" s="33">
        <v>0.3</v>
      </c>
      <c r="BV243" s="192">
        <v>0</v>
      </c>
      <c r="BW243" s="192">
        <v>0</v>
      </c>
      <c r="BX243" s="192">
        <v>0</v>
      </c>
      <c r="BY243" s="192">
        <v>0</v>
      </c>
      <c r="BZ243" s="192">
        <v>0</v>
      </c>
      <c r="CA243" s="192"/>
      <c r="CB243" s="33" t="s">
        <v>3440</v>
      </c>
      <c r="CC243" s="33" t="s">
        <v>3441</v>
      </c>
      <c r="CD243" s="192" t="s">
        <v>3442</v>
      </c>
      <c r="CE243" s="192" t="s">
        <v>489</v>
      </c>
      <c r="CF243" s="33" t="s">
        <v>3339</v>
      </c>
      <c r="CH243" s="192"/>
      <c r="CI243" s="192"/>
    </row>
    <row r="244" spans="1:89" x14ac:dyDescent="0.3">
      <c r="E244" s="33" t="s">
        <v>3022</v>
      </c>
      <c r="F244" s="33">
        <v>2677745</v>
      </c>
      <c r="G244" s="33">
        <v>2007</v>
      </c>
      <c r="H244" s="192" t="s">
        <v>1129</v>
      </c>
      <c r="J244" s="192"/>
      <c r="K244" s="33" t="s">
        <v>80</v>
      </c>
      <c r="L244" s="33" t="s">
        <v>89</v>
      </c>
      <c r="M244" s="33" t="s">
        <v>91</v>
      </c>
      <c r="N244" s="33" t="s">
        <v>92</v>
      </c>
      <c r="O244" s="33" t="s">
        <v>93</v>
      </c>
      <c r="P244" s="33" t="s">
        <v>94</v>
      </c>
      <c r="Q244" s="192" t="s">
        <v>96</v>
      </c>
      <c r="R244" s="192" t="s">
        <v>96</v>
      </c>
      <c r="S244" s="33" t="str">
        <f t="shared" si="29"/>
        <v>On.my</v>
      </c>
      <c r="T244" s="192" t="s">
        <v>1950</v>
      </c>
      <c r="U244" s="192" t="s">
        <v>3433</v>
      </c>
      <c r="V244" s="33" t="s">
        <v>31</v>
      </c>
      <c r="W244" s="33" t="s">
        <v>31</v>
      </c>
      <c r="X244" s="192" t="s">
        <v>3443</v>
      </c>
      <c r="Y244" s="33" t="s">
        <v>2102</v>
      </c>
      <c r="Z244" s="192"/>
      <c r="AA244" s="192"/>
      <c r="AB244" s="192" t="s">
        <v>239</v>
      </c>
      <c r="AC244" s="33" t="s">
        <v>239</v>
      </c>
      <c r="AD244" s="33">
        <v>96</v>
      </c>
      <c r="AE244" s="33" t="s">
        <v>240</v>
      </c>
      <c r="AF244" s="181" t="s">
        <v>2743</v>
      </c>
      <c r="AG244" s="192"/>
      <c r="AH244" s="192" t="s">
        <v>3338</v>
      </c>
      <c r="AI244" s="192" t="s">
        <v>748</v>
      </c>
      <c r="AJ244" s="33" t="s">
        <v>509</v>
      </c>
      <c r="AK244" s="192" t="s">
        <v>478</v>
      </c>
      <c r="AL244" s="192"/>
      <c r="AM244" s="192"/>
      <c r="AN244" s="192">
        <v>290</v>
      </c>
      <c r="AO244" s="192">
        <v>290</v>
      </c>
      <c r="AP244" s="192" t="s">
        <v>508</v>
      </c>
      <c r="AS244" s="33">
        <f t="shared" si="33"/>
        <v>1</v>
      </c>
      <c r="AU244" s="33" t="s">
        <v>240</v>
      </c>
      <c r="AV244" s="33" t="s">
        <v>295</v>
      </c>
      <c r="AX244" s="192"/>
      <c r="AY244" s="192">
        <v>2290964</v>
      </c>
      <c r="AZ244" s="192" t="s">
        <v>338</v>
      </c>
      <c r="BA244" s="192" t="s">
        <v>3026</v>
      </c>
      <c r="BB244" s="192"/>
      <c r="BC244" s="192">
        <v>18.2</v>
      </c>
      <c r="BD244" s="192" t="s">
        <v>3435</v>
      </c>
      <c r="BE244" s="192" t="s">
        <v>3436</v>
      </c>
      <c r="BF244" s="192" t="s">
        <v>3437</v>
      </c>
      <c r="BG244" s="33">
        <v>8.2200000000000006</v>
      </c>
      <c r="BH244" s="33">
        <v>101</v>
      </c>
      <c r="BI244" s="33">
        <v>0.3</v>
      </c>
      <c r="BJ244" s="192" t="s">
        <v>3438</v>
      </c>
      <c r="BK244" s="192" t="s">
        <v>3439</v>
      </c>
      <c r="BL244" s="192">
        <v>0</v>
      </c>
      <c r="BN244" s="33">
        <v>25</v>
      </c>
      <c r="BO244" s="33">
        <v>8</v>
      </c>
      <c r="BP244" s="33">
        <v>8.3000000000000007</v>
      </c>
      <c r="BQ244" s="33" t="s">
        <v>497</v>
      </c>
      <c r="BU244" s="33">
        <v>0.3</v>
      </c>
      <c r="BV244" s="192">
        <v>0</v>
      </c>
      <c r="BW244" s="192">
        <v>0</v>
      </c>
      <c r="BX244" s="192">
        <v>0</v>
      </c>
      <c r="BY244" s="192">
        <v>0</v>
      </c>
      <c r="BZ244" s="192">
        <v>0</v>
      </c>
      <c r="CA244" s="192"/>
      <c r="CB244" s="33" t="s">
        <v>3444</v>
      </c>
      <c r="CC244" s="33" t="s">
        <v>3445</v>
      </c>
      <c r="CD244" s="192" t="s">
        <v>3446</v>
      </c>
      <c r="CE244" s="192" t="s">
        <v>489</v>
      </c>
      <c r="CF244" s="33" t="s">
        <v>3339</v>
      </c>
      <c r="CH244" s="192"/>
      <c r="CI244" s="192"/>
    </row>
    <row r="245" spans="1:89" x14ac:dyDescent="0.3">
      <c r="E245" s="33" t="s">
        <v>2734</v>
      </c>
      <c r="F245" s="33" t="s">
        <v>3447</v>
      </c>
      <c r="G245" s="33">
        <v>2008</v>
      </c>
      <c r="H245" s="192" t="s">
        <v>3448</v>
      </c>
      <c r="I245" s="33" t="s">
        <v>3449</v>
      </c>
      <c r="J245" s="192"/>
      <c r="K245" s="33" t="s">
        <v>80</v>
      </c>
      <c r="L245" s="33" t="s">
        <v>89</v>
      </c>
      <c r="M245" s="33" t="s">
        <v>91</v>
      </c>
      <c r="N245" s="33" t="s">
        <v>92</v>
      </c>
      <c r="O245" s="33" t="s">
        <v>93</v>
      </c>
      <c r="P245" s="33" t="s">
        <v>94</v>
      </c>
      <c r="Q245" s="192" t="s">
        <v>96</v>
      </c>
      <c r="R245" s="192" t="s">
        <v>96</v>
      </c>
      <c r="S245" s="33" t="str">
        <f t="shared" si="29"/>
        <v>On.my</v>
      </c>
      <c r="T245" s="192" t="s">
        <v>3353</v>
      </c>
      <c r="U245" s="192" t="s">
        <v>31</v>
      </c>
      <c r="V245" s="33" t="s">
        <v>31</v>
      </c>
      <c r="W245" s="33" t="s">
        <v>31</v>
      </c>
      <c r="X245" s="192" t="s">
        <v>3450</v>
      </c>
      <c r="Y245" s="184" t="s">
        <v>281</v>
      </c>
      <c r="Z245" s="192"/>
      <c r="AA245" s="192"/>
      <c r="AB245" s="192" t="s">
        <v>2742</v>
      </c>
      <c r="AC245" s="33" t="s">
        <v>239</v>
      </c>
      <c r="AD245" s="33">
        <v>96</v>
      </c>
      <c r="AE245" s="33" t="s">
        <v>240</v>
      </c>
      <c r="AF245" s="192" t="s">
        <v>2743</v>
      </c>
      <c r="AG245" s="192"/>
      <c r="AH245" s="192" t="s">
        <v>2754</v>
      </c>
      <c r="AI245" s="192" t="s">
        <v>2997</v>
      </c>
      <c r="AJ245" s="33" t="s">
        <v>509</v>
      </c>
      <c r="AK245" s="192" t="s">
        <v>631</v>
      </c>
      <c r="AL245" s="192"/>
      <c r="AM245" s="192">
        <v>12800</v>
      </c>
      <c r="AN245" s="192">
        <v>12518.4</v>
      </c>
      <c r="AO245" s="192">
        <v>12518.4</v>
      </c>
      <c r="AP245" s="192" t="s">
        <v>508</v>
      </c>
      <c r="AQ245" s="33" t="s">
        <v>477</v>
      </c>
      <c r="AS245" s="33">
        <f t="shared" si="33"/>
        <v>2</v>
      </c>
      <c r="AU245" s="33" t="s">
        <v>295</v>
      </c>
      <c r="AV245" s="33" t="s">
        <v>295</v>
      </c>
      <c r="AX245" s="192"/>
      <c r="AY245" s="192"/>
      <c r="AZ245" s="192" t="s">
        <v>2312</v>
      </c>
      <c r="BA245" s="192" t="s">
        <v>2746</v>
      </c>
      <c r="BB245" s="192" t="s">
        <v>2744</v>
      </c>
      <c r="BC245" s="192">
        <v>14.62</v>
      </c>
      <c r="BD245" s="192">
        <v>7.48</v>
      </c>
      <c r="BE245" s="192">
        <v>249.56</v>
      </c>
      <c r="BF245" s="192"/>
      <c r="BG245" s="33">
        <v>7.48</v>
      </c>
      <c r="BH245" s="33">
        <v>249.56</v>
      </c>
      <c r="BI245" s="33">
        <f t="shared" ref="BI245:BI276" si="37">IF(ISBLANK(BF245)=FALSE,BF245,BU245)</f>
        <v>1.6</v>
      </c>
      <c r="BJ245" s="192"/>
      <c r="BK245" s="192"/>
      <c r="BL245" s="192">
        <v>249.56</v>
      </c>
      <c r="BN245" s="33">
        <v>84.3</v>
      </c>
      <c r="BO245" s="33">
        <v>9.4499999999999993</v>
      </c>
      <c r="BP245" s="33">
        <v>18.8</v>
      </c>
      <c r="BQ245" s="33">
        <v>3.08</v>
      </c>
      <c r="BR245" s="33">
        <v>189.07</v>
      </c>
      <c r="BS245" s="33">
        <v>59.5</v>
      </c>
      <c r="BT245" s="33">
        <v>13.46</v>
      </c>
      <c r="BU245" s="253">
        <v>1.6</v>
      </c>
      <c r="BV245" s="253" t="s">
        <v>2750</v>
      </c>
      <c r="BW245" s="253"/>
      <c r="BX245" s="84" t="s">
        <v>3451</v>
      </c>
      <c r="BY245" s="84"/>
      <c r="BZ245" s="84"/>
      <c r="CA245" s="253"/>
      <c r="CB245" s="188" t="str">
        <f t="shared" ref="CB245:CB268" si="38">IF(G245&lt;1980,"N",IF(AJ245="N","N",IF(BC245&lt;1,"N",IF(AF245="Chronic","N",IF(AQ245="Other","N",IF(BG245&lt;5.4,"N",IF(BG245&gt;8.5,"N",IF(BU245&gt;23,"N",IF(BL245&lt;8,"N",IF(BY245="JG est","N","Y"))))))))))</f>
        <v>Y</v>
      </c>
      <c r="CC245" s="188" t="str">
        <f t="shared" ref="CC245:CC250" si="39">CB245</f>
        <v>Y</v>
      </c>
      <c r="CD245" s="84" t="s">
        <v>2764</v>
      </c>
      <c r="CE245" s="84"/>
      <c r="CH245" s="84" t="s">
        <v>2970</v>
      </c>
      <c r="CI245" s="84"/>
    </row>
    <row r="246" spans="1:89" x14ac:dyDescent="0.3">
      <c r="E246" s="33" t="s">
        <v>2765</v>
      </c>
      <c r="F246" s="33" t="s">
        <v>3452</v>
      </c>
      <c r="G246" s="33">
        <v>2008</v>
      </c>
      <c r="H246" s="33" t="s">
        <v>3453</v>
      </c>
      <c r="I246" s="33" t="s">
        <v>3454</v>
      </c>
      <c r="K246" s="33" t="s">
        <v>80</v>
      </c>
      <c r="L246" s="33" t="s">
        <v>89</v>
      </c>
      <c r="M246" s="33" t="s">
        <v>91</v>
      </c>
      <c r="N246" s="33" t="s">
        <v>92</v>
      </c>
      <c r="O246" s="33" t="s">
        <v>93</v>
      </c>
      <c r="P246" s="33" t="s">
        <v>94</v>
      </c>
      <c r="Q246" s="33" t="s">
        <v>96</v>
      </c>
      <c r="R246" s="33" t="s">
        <v>96</v>
      </c>
      <c r="S246" s="33" t="str">
        <f t="shared" si="29"/>
        <v>On.my</v>
      </c>
      <c r="T246" s="33" t="s">
        <v>3353</v>
      </c>
      <c r="U246" s="33" t="s">
        <v>31</v>
      </c>
      <c r="V246" s="33" t="s">
        <v>31</v>
      </c>
      <c r="W246" s="33" t="s">
        <v>31</v>
      </c>
      <c r="X246" s="33" t="s">
        <v>2741</v>
      </c>
      <c r="Y246" s="33" t="s">
        <v>2102</v>
      </c>
      <c r="AB246" s="33" t="s">
        <v>2742</v>
      </c>
      <c r="AC246" s="33" t="s">
        <v>239</v>
      </c>
      <c r="AD246" s="33">
        <v>96</v>
      </c>
      <c r="AE246" s="33" t="s">
        <v>240</v>
      </c>
      <c r="AF246" s="33" t="s">
        <v>2743</v>
      </c>
      <c r="AH246" s="33" t="s">
        <v>2744</v>
      </c>
      <c r="AI246" s="33" t="s">
        <v>2744</v>
      </c>
      <c r="AK246" s="33" t="s">
        <v>478</v>
      </c>
      <c r="AM246" s="33" t="s">
        <v>2744</v>
      </c>
      <c r="AN246" s="33">
        <v>123</v>
      </c>
      <c r="AO246" s="33">
        <v>123</v>
      </c>
      <c r="AP246" s="33" t="s">
        <v>477</v>
      </c>
      <c r="AQ246" s="33" t="s">
        <v>477</v>
      </c>
      <c r="AS246" s="33">
        <v>3</v>
      </c>
      <c r="AU246" s="33" t="s">
        <v>295</v>
      </c>
      <c r="AV246" s="33" t="s">
        <v>295</v>
      </c>
      <c r="AZ246" s="33" t="s">
        <v>2959</v>
      </c>
      <c r="BA246" s="33" t="s">
        <v>2746</v>
      </c>
      <c r="BB246" s="33" t="s">
        <v>2744</v>
      </c>
      <c r="BC246" s="33">
        <v>9.35</v>
      </c>
      <c r="BD246" s="33">
        <v>6.57</v>
      </c>
      <c r="BE246" s="33">
        <v>20.162215719999999</v>
      </c>
      <c r="BG246" s="33">
        <v>6.57</v>
      </c>
      <c r="BH246" s="33">
        <v>20.162215719999999</v>
      </c>
      <c r="BI246" s="33">
        <f t="shared" si="37"/>
        <v>10</v>
      </c>
      <c r="BL246" s="33">
        <v>20.162215719999999</v>
      </c>
      <c r="BN246" s="33">
        <v>4.8</v>
      </c>
      <c r="BO246" s="33">
        <v>2</v>
      </c>
      <c r="BP246" s="33">
        <v>0.7857142857142857</v>
      </c>
      <c r="BQ246" s="33">
        <v>0.47142857142857147</v>
      </c>
      <c r="BR246" s="33">
        <v>2.8571428571428572</v>
      </c>
      <c r="BS246" s="33">
        <v>1.4285714285714286</v>
      </c>
      <c r="BT246" s="33">
        <v>17.142857142857142</v>
      </c>
      <c r="BU246" s="33">
        <v>10</v>
      </c>
      <c r="BW246" s="33" t="s">
        <v>2744</v>
      </c>
      <c r="CB246" s="188" t="str">
        <f t="shared" si="38"/>
        <v>Y</v>
      </c>
      <c r="CC246" s="188" t="str">
        <f t="shared" si="39"/>
        <v>Y</v>
      </c>
      <c r="CD246" s="261"/>
      <c r="CE246" s="260"/>
      <c r="CH246" s="192"/>
      <c r="CI246" s="192"/>
      <c r="CK246" s="293"/>
    </row>
    <row r="247" spans="1:89" x14ac:dyDescent="0.3">
      <c r="E247" s="33" t="s">
        <v>2753</v>
      </c>
      <c r="G247" s="33">
        <v>2008</v>
      </c>
      <c r="H247" s="184" t="s">
        <v>3453</v>
      </c>
      <c r="I247" s="184"/>
      <c r="J247" s="184"/>
      <c r="K247" s="33" t="s">
        <v>80</v>
      </c>
      <c r="L247" s="33" t="s">
        <v>89</v>
      </c>
      <c r="M247" s="33" t="s">
        <v>91</v>
      </c>
      <c r="N247" s="33" t="s">
        <v>92</v>
      </c>
      <c r="O247" s="33" t="s">
        <v>93</v>
      </c>
      <c r="P247" s="33" t="s">
        <v>94</v>
      </c>
      <c r="Q247" s="209" t="s">
        <v>96</v>
      </c>
      <c r="R247" s="209" t="s">
        <v>96</v>
      </c>
      <c r="S247" s="33" t="str">
        <f t="shared" si="29"/>
        <v>On.my</v>
      </c>
      <c r="T247" s="184" t="s">
        <v>3353</v>
      </c>
      <c r="U247" s="184" t="s">
        <v>31</v>
      </c>
      <c r="V247" s="33" t="s">
        <v>31</v>
      </c>
      <c r="W247" s="33" t="s">
        <v>31</v>
      </c>
      <c r="X247" s="184" t="s">
        <v>1893</v>
      </c>
      <c r="Y247" s="33" t="s">
        <v>2102</v>
      </c>
      <c r="Z247" s="184"/>
      <c r="AA247" s="184"/>
      <c r="AB247" s="184" t="s">
        <v>2742</v>
      </c>
      <c r="AC247" s="33" t="s">
        <v>239</v>
      </c>
      <c r="AD247" s="33">
        <v>96</v>
      </c>
      <c r="AE247" s="33" t="s">
        <v>240</v>
      </c>
      <c r="AF247" s="33" t="s">
        <v>2743</v>
      </c>
      <c r="AG247" s="184"/>
      <c r="AH247" s="184" t="s">
        <v>2754</v>
      </c>
      <c r="AI247" s="184" t="s">
        <v>3008</v>
      </c>
      <c r="AJ247" s="33" t="s">
        <v>509</v>
      </c>
      <c r="AK247" s="32" t="s">
        <v>2983</v>
      </c>
      <c r="AL247" s="32"/>
      <c r="AM247" s="32">
        <v>117</v>
      </c>
      <c r="AN247" s="189">
        <v>117</v>
      </c>
      <c r="AO247" s="189">
        <v>117</v>
      </c>
      <c r="AP247" s="184" t="s">
        <v>508</v>
      </c>
      <c r="AQ247" s="33" t="s">
        <v>477</v>
      </c>
      <c r="AS247" s="33">
        <f>IF(G247&lt;1980,"Too old",IF(AE247="N","UseOtherTestDuration",IF(AJ247="M",IF(ISBLANK(BD247),2,IF(ISBLANK(BE247),2,IF(ISBLANK(BF247),2,1))),"NotM")))</f>
        <v>1</v>
      </c>
      <c r="AU247" s="33" t="s">
        <v>240</v>
      </c>
      <c r="AV247" s="33" t="s">
        <v>295</v>
      </c>
      <c r="AX247" s="184"/>
      <c r="AY247" s="184"/>
      <c r="AZ247" s="184" t="s">
        <v>2789</v>
      </c>
      <c r="BA247" s="184" t="s">
        <v>3455</v>
      </c>
      <c r="BB247" s="184"/>
      <c r="BC247" s="32" t="s">
        <v>3456</v>
      </c>
      <c r="BD247" s="184" t="s">
        <v>3457</v>
      </c>
      <c r="BE247" s="32">
        <v>16</v>
      </c>
      <c r="BF247" s="32">
        <v>1.5</v>
      </c>
      <c r="BG247" s="33">
        <v>6.17</v>
      </c>
      <c r="BH247" s="33">
        <v>16</v>
      </c>
      <c r="BI247" s="33">
        <f t="shared" si="37"/>
        <v>1.5</v>
      </c>
      <c r="BJ247" s="184" t="s">
        <v>3458</v>
      </c>
      <c r="BK247" s="184" t="s">
        <v>3459</v>
      </c>
      <c r="BL247" s="206">
        <v>16</v>
      </c>
      <c r="BM247" s="32"/>
      <c r="BN247" s="32"/>
      <c r="BO247" s="32"/>
      <c r="BP247" s="32"/>
      <c r="BQ247" s="32"/>
      <c r="BR247" s="32"/>
      <c r="BS247" s="32"/>
      <c r="BT247" s="32"/>
      <c r="BU247" s="32">
        <v>1.5</v>
      </c>
      <c r="BV247" s="32" t="s">
        <v>2750</v>
      </c>
      <c r="BW247" s="32"/>
      <c r="BX247" s="184"/>
      <c r="BY247" s="184"/>
      <c r="BZ247" s="184"/>
      <c r="CA247" s="32"/>
      <c r="CB247" s="188" t="str">
        <f t="shared" si="38"/>
        <v>Y</v>
      </c>
      <c r="CC247" s="188" t="str">
        <f t="shared" si="39"/>
        <v>Y</v>
      </c>
      <c r="CD247" s="84" t="s">
        <v>2764</v>
      </c>
      <c r="CE247" s="84"/>
      <c r="CH247" s="84" t="s">
        <v>2970</v>
      </c>
      <c r="CI247" s="84" t="s">
        <v>3460</v>
      </c>
      <c r="CJ247" s="184"/>
      <c r="CK247" s="293"/>
    </row>
    <row r="248" spans="1:89" s="293" customFormat="1" x14ac:dyDescent="0.3">
      <c r="A248" s="33"/>
      <c r="B248" s="33"/>
      <c r="C248" s="33"/>
      <c r="D248" s="33"/>
      <c r="E248" s="33" t="s">
        <v>2753</v>
      </c>
      <c r="F248" s="33"/>
      <c r="G248" s="33">
        <v>2008</v>
      </c>
      <c r="H248" s="184" t="s">
        <v>3453</v>
      </c>
      <c r="I248" s="184"/>
      <c r="J248" s="184"/>
      <c r="K248" s="33" t="s">
        <v>80</v>
      </c>
      <c r="L248" s="33" t="s">
        <v>89</v>
      </c>
      <c r="M248" s="33" t="s">
        <v>91</v>
      </c>
      <c r="N248" s="33" t="s">
        <v>92</v>
      </c>
      <c r="O248" s="33" t="s">
        <v>93</v>
      </c>
      <c r="P248" s="33" t="s">
        <v>94</v>
      </c>
      <c r="Q248" s="209" t="s">
        <v>96</v>
      </c>
      <c r="R248" s="209" t="s">
        <v>96</v>
      </c>
      <c r="S248" s="33" t="str">
        <f t="shared" si="29"/>
        <v>On.my</v>
      </c>
      <c r="T248" s="184" t="s">
        <v>3353</v>
      </c>
      <c r="U248" s="184" t="s">
        <v>31</v>
      </c>
      <c r="V248" s="33" t="s">
        <v>31</v>
      </c>
      <c r="W248" s="33" t="s">
        <v>31</v>
      </c>
      <c r="X248" s="184" t="s">
        <v>1893</v>
      </c>
      <c r="Y248" s="33" t="s">
        <v>2102</v>
      </c>
      <c r="Z248" s="184"/>
      <c r="AA248" s="184"/>
      <c r="AB248" s="184" t="s">
        <v>2742</v>
      </c>
      <c r="AC248" s="33" t="s">
        <v>239</v>
      </c>
      <c r="AD248" s="33">
        <v>96</v>
      </c>
      <c r="AE248" s="33" t="s">
        <v>240</v>
      </c>
      <c r="AF248" s="33" t="s">
        <v>2743</v>
      </c>
      <c r="AG248" s="184"/>
      <c r="AH248" s="184" t="s">
        <v>2754</v>
      </c>
      <c r="AI248" s="184" t="s">
        <v>3008</v>
      </c>
      <c r="AJ248" s="33" t="s">
        <v>509</v>
      </c>
      <c r="AK248" s="32" t="s">
        <v>2983</v>
      </c>
      <c r="AL248" s="32"/>
      <c r="AM248" s="32">
        <v>130</v>
      </c>
      <c r="AN248" s="189">
        <v>130</v>
      </c>
      <c r="AO248" s="189">
        <v>130</v>
      </c>
      <c r="AP248" s="184" t="s">
        <v>508</v>
      </c>
      <c r="AQ248" s="33" t="s">
        <v>477</v>
      </c>
      <c r="AR248" s="33"/>
      <c r="AS248" s="33">
        <f>IF(G248&lt;1980,"Too old",IF(AE248="N","UseOtherTestDuration",IF(AJ248="M",IF(ISBLANK(BD248),2,IF(ISBLANK(BE248),2,IF(ISBLANK(BF248),2,1))),"NotM")))</f>
        <v>1</v>
      </c>
      <c r="AT248" s="33"/>
      <c r="AU248" s="33" t="s">
        <v>240</v>
      </c>
      <c r="AV248" s="33" t="s">
        <v>295</v>
      </c>
      <c r="AW248" s="33"/>
      <c r="AX248" s="184"/>
      <c r="AY248" s="184"/>
      <c r="AZ248" s="184" t="s">
        <v>2789</v>
      </c>
      <c r="BA248" s="184" t="s">
        <v>3455</v>
      </c>
      <c r="BB248" s="184"/>
      <c r="BC248" s="32" t="s">
        <v>3461</v>
      </c>
      <c r="BD248" s="32" t="s">
        <v>3462</v>
      </c>
      <c r="BE248" s="32">
        <v>24</v>
      </c>
      <c r="BF248" s="32">
        <v>2</v>
      </c>
      <c r="BG248" s="33">
        <v>6.41</v>
      </c>
      <c r="BH248" s="33">
        <v>24</v>
      </c>
      <c r="BI248" s="33">
        <f t="shared" si="37"/>
        <v>2</v>
      </c>
      <c r="BJ248" s="184" t="s">
        <v>3463</v>
      </c>
      <c r="BK248" s="184" t="s">
        <v>3464</v>
      </c>
      <c r="BL248" s="206">
        <v>24</v>
      </c>
      <c r="BM248" s="184"/>
      <c r="BN248" s="184"/>
      <c r="BO248" s="184"/>
      <c r="BP248" s="184"/>
      <c r="BQ248" s="184"/>
      <c r="BR248" s="184"/>
      <c r="BS248" s="184"/>
      <c r="BT248" s="184"/>
      <c r="BU248" s="32">
        <v>2</v>
      </c>
      <c r="BV248" s="32" t="s">
        <v>2750</v>
      </c>
      <c r="BW248" s="32"/>
      <c r="BX248" s="184"/>
      <c r="BY248" s="184"/>
      <c r="BZ248" s="184"/>
      <c r="CA248" s="32"/>
      <c r="CB248" s="188" t="str">
        <f t="shared" si="38"/>
        <v>Y</v>
      </c>
      <c r="CC248" s="188" t="str">
        <f t="shared" si="39"/>
        <v>Y</v>
      </c>
      <c r="CD248" s="84" t="s">
        <v>2764</v>
      </c>
      <c r="CE248" s="84"/>
      <c r="CF248" s="33"/>
      <c r="CG248" s="33"/>
      <c r="CH248" s="84" t="s">
        <v>2970</v>
      </c>
      <c r="CI248" s="84" t="s">
        <v>3460</v>
      </c>
      <c r="CJ248" s="184"/>
    </row>
    <row r="249" spans="1:89" s="293" customFormat="1" x14ac:dyDescent="0.3">
      <c r="A249" s="33"/>
      <c r="B249" s="33"/>
      <c r="C249" s="33"/>
      <c r="D249" s="33"/>
      <c r="E249" s="33" t="s">
        <v>2753</v>
      </c>
      <c r="F249" s="33"/>
      <c r="G249" s="33">
        <v>2009</v>
      </c>
      <c r="H249" s="184" t="s">
        <v>3465</v>
      </c>
      <c r="I249" s="184"/>
      <c r="J249" s="184"/>
      <c r="K249" s="33" t="s">
        <v>80</v>
      </c>
      <c r="L249" s="33" t="s">
        <v>89</v>
      </c>
      <c r="M249" s="33" t="s">
        <v>91</v>
      </c>
      <c r="N249" s="33" t="s">
        <v>92</v>
      </c>
      <c r="O249" s="33" t="s">
        <v>93</v>
      </c>
      <c r="P249" s="33" t="s">
        <v>94</v>
      </c>
      <c r="Q249" s="209" t="s">
        <v>96</v>
      </c>
      <c r="R249" s="209" t="s">
        <v>96</v>
      </c>
      <c r="S249" s="33" t="str">
        <f t="shared" si="29"/>
        <v>On.my</v>
      </c>
      <c r="T249" s="184" t="s">
        <v>3353</v>
      </c>
      <c r="U249" s="184" t="s">
        <v>31</v>
      </c>
      <c r="V249" s="33" t="s">
        <v>31</v>
      </c>
      <c r="W249" s="33" t="s">
        <v>31</v>
      </c>
      <c r="X249" s="184" t="s">
        <v>3466</v>
      </c>
      <c r="Y249" s="184" t="s">
        <v>281</v>
      </c>
      <c r="Z249" s="184"/>
      <c r="AA249" s="184"/>
      <c r="AB249" s="184" t="s">
        <v>2742</v>
      </c>
      <c r="AC249" s="33" t="s">
        <v>239</v>
      </c>
      <c r="AD249" s="33">
        <v>96</v>
      </c>
      <c r="AE249" s="33" t="s">
        <v>240</v>
      </c>
      <c r="AF249" s="184" t="s">
        <v>2743</v>
      </c>
      <c r="AG249" s="184"/>
      <c r="AH249" s="184" t="s">
        <v>3007</v>
      </c>
      <c r="AI249" s="184" t="s">
        <v>3467</v>
      </c>
      <c r="AJ249" s="33" t="s">
        <v>509</v>
      </c>
      <c r="AK249" s="32" t="s">
        <v>2755</v>
      </c>
      <c r="AL249" s="32"/>
      <c r="AM249" s="32">
        <v>108</v>
      </c>
      <c r="AN249" s="189">
        <v>108</v>
      </c>
      <c r="AO249" s="189">
        <v>108</v>
      </c>
      <c r="AP249" s="184" t="s">
        <v>508</v>
      </c>
      <c r="AQ249" s="33" t="s">
        <v>477</v>
      </c>
      <c r="AR249" s="33"/>
      <c r="AS249" s="33">
        <f>IF(G249&lt;1980,"Too old",IF(AE249="N","UseOtherTestDuration",IF(AJ249="M",IF(ISBLANK(BD249),2,IF(ISBLANK(BE249),2,IF(ISBLANK(BF249),2,1))),"NotM")))</f>
        <v>1</v>
      </c>
      <c r="AT249" s="33"/>
      <c r="AU249" s="33" t="s">
        <v>240</v>
      </c>
      <c r="AV249" s="33" t="s">
        <v>295</v>
      </c>
      <c r="AW249" s="33"/>
      <c r="AX249" s="184"/>
      <c r="AY249" s="184"/>
      <c r="AZ249" s="184" t="s">
        <v>2984</v>
      </c>
      <c r="BA249" s="184" t="s">
        <v>3468</v>
      </c>
      <c r="BB249" s="184"/>
      <c r="BC249" s="32" t="s">
        <v>3469</v>
      </c>
      <c r="BD249" s="184" t="s">
        <v>3470</v>
      </c>
      <c r="BE249" s="32" t="s">
        <v>3471</v>
      </c>
      <c r="BF249" s="32">
        <v>1.1000000000000001</v>
      </c>
      <c r="BG249" s="33">
        <v>7.3</v>
      </c>
      <c r="BH249" s="33">
        <v>34.200000000000003</v>
      </c>
      <c r="BI249" s="33">
        <f t="shared" si="37"/>
        <v>1.1000000000000001</v>
      </c>
      <c r="BJ249" s="184" t="s">
        <v>644</v>
      </c>
      <c r="BK249" s="184" t="s">
        <v>3472</v>
      </c>
      <c r="BL249" s="206">
        <v>34.200000000000003</v>
      </c>
      <c r="BM249" s="184"/>
      <c r="BN249" s="184"/>
      <c r="BO249" s="184"/>
      <c r="BP249" s="184"/>
      <c r="BQ249" s="184"/>
      <c r="BR249" s="184"/>
      <c r="BS249" s="184"/>
      <c r="BT249" s="184"/>
      <c r="BU249" s="32">
        <v>1.1000000000000001</v>
      </c>
      <c r="BV249" s="32" t="s">
        <v>2750</v>
      </c>
      <c r="BW249" s="32"/>
      <c r="BX249" s="184"/>
      <c r="BY249" s="184"/>
      <c r="BZ249" s="184"/>
      <c r="CA249" s="32"/>
      <c r="CB249" s="188" t="str">
        <f t="shared" si="38"/>
        <v>Y</v>
      </c>
      <c r="CC249" s="188" t="str">
        <f t="shared" si="39"/>
        <v>Y</v>
      </c>
      <c r="CD249" s="84" t="s">
        <v>2764</v>
      </c>
      <c r="CE249" s="84"/>
      <c r="CF249" s="33"/>
      <c r="CG249" s="33"/>
      <c r="CH249" s="84" t="s">
        <v>2748</v>
      </c>
      <c r="CI249" s="84" t="s">
        <v>3473</v>
      </c>
      <c r="CJ249" s="184"/>
    </row>
    <row r="250" spans="1:89" s="293" customFormat="1" x14ac:dyDescent="0.3">
      <c r="A250" s="33"/>
      <c r="B250" s="33"/>
      <c r="C250" s="33"/>
      <c r="D250" s="33"/>
      <c r="E250" s="33" t="s">
        <v>2753</v>
      </c>
      <c r="F250" s="33"/>
      <c r="G250" s="33">
        <v>2009</v>
      </c>
      <c r="H250" s="184" t="s">
        <v>3465</v>
      </c>
      <c r="I250" s="184"/>
      <c r="J250" s="184"/>
      <c r="K250" s="33" t="s">
        <v>80</v>
      </c>
      <c r="L250" s="33" t="s">
        <v>89</v>
      </c>
      <c r="M250" s="33" t="s">
        <v>91</v>
      </c>
      <c r="N250" s="33" t="s">
        <v>92</v>
      </c>
      <c r="O250" s="33" t="s">
        <v>93</v>
      </c>
      <c r="P250" s="33" t="s">
        <v>94</v>
      </c>
      <c r="Q250" s="209" t="s">
        <v>96</v>
      </c>
      <c r="R250" s="209" t="s">
        <v>96</v>
      </c>
      <c r="S250" s="33" t="str">
        <f t="shared" si="29"/>
        <v>On.my</v>
      </c>
      <c r="T250" s="184" t="s">
        <v>3353</v>
      </c>
      <c r="U250" s="184" t="s">
        <v>31</v>
      </c>
      <c r="V250" s="33" t="s">
        <v>31</v>
      </c>
      <c r="W250" s="33" t="s">
        <v>31</v>
      </c>
      <c r="X250" s="184" t="s">
        <v>3466</v>
      </c>
      <c r="Y250" s="184" t="s">
        <v>281</v>
      </c>
      <c r="Z250" s="184"/>
      <c r="AA250" s="184"/>
      <c r="AB250" s="184" t="s">
        <v>2742</v>
      </c>
      <c r="AC250" s="33" t="s">
        <v>239</v>
      </c>
      <c r="AD250" s="33">
        <v>96</v>
      </c>
      <c r="AE250" s="33" t="s">
        <v>240</v>
      </c>
      <c r="AF250" s="184" t="s">
        <v>2743</v>
      </c>
      <c r="AG250" s="184"/>
      <c r="AH250" s="184" t="s">
        <v>3007</v>
      </c>
      <c r="AI250" s="184" t="s">
        <v>3467</v>
      </c>
      <c r="AJ250" s="33" t="s">
        <v>509</v>
      </c>
      <c r="AK250" s="32" t="s">
        <v>2755</v>
      </c>
      <c r="AL250" s="32"/>
      <c r="AM250" s="32">
        <v>583</v>
      </c>
      <c r="AN250" s="189">
        <v>583</v>
      </c>
      <c r="AO250" s="189">
        <v>583</v>
      </c>
      <c r="AP250" s="184" t="s">
        <v>508</v>
      </c>
      <c r="AQ250" s="33" t="s">
        <v>477</v>
      </c>
      <c r="AR250" s="33"/>
      <c r="AS250" s="33">
        <f>IF(G250&lt;1980,"Too old",IF(AE250="N","UseOtherTestDuration",IF(AJ250="M",IF(ISBLANK(BD250),2,IF(ISBLANK(BE250),2,IF(ISBLANK(BF250),2,1))),"NotM")))</f>
        <v>1</v>
      </c>
      <c r="AT250" s="33"/>
      <c r="AU250" s="33" t="s">
        <v>240</v>
      </c>
      <c r="AV250" s="33" t="s">
        <v>295</v>
      </c>
      <c r="AW250" s="33"/>
      <c r="AX250" s="184"/>
      <c r="AY250" s="184"/>
      <c r="AZ250" s="184" t="s">
        <v>2984</v>
      </c>
      <c r="BA250" s="184" t="s">
        <v>3468</v>
      </c>
      <c r="BB250" s="184"/>
      <c r="BC250" s="207" t="s">
        <v>3469</v>
      </c>
      <c r="BD250" s="184" t="s">
        <v>3474</v>
      </c>
      <c r="BE250" s="32" t="s">
        <v>3475</v>
      </c>
      <c r="BF250" s="32">
        <v>1.8</v>
      </c>
      <c r="BG250" s="33">
        <v>7.6</v>
      </c>
      <c r="BH250" s="33">
        <v>146.4</v>
      </c>
      <c r="BI250" s="33">
        <f t="shared" si="37"/>
        <v>1.8</v>
      </c>
      <c r="BJ250" s="184" t="s">
        <v>644</v>
      </c>
      <c r="BK250" s="184" t="s">
        <v>3476</v>
      </c>
      <c r="BL250" s="206">
        <v>146.4</v>
      </c>
      <c r="BM250" s="184"/>
      <c r="BN250" s="184"/>
      <c r="BO250" s="184"/>
      <c r="BP250" s="184"/>
      <c r="BQ250" s="184"/>
      <c r="BR250" s="184"/>
      <c r="BS250" s="184"/>
      <c r="BT250" s="184"/>
      <c r="BU250" s="32">
        <v>1.8</v>
      </c>
      <c r="BV250" s="32" t="s">
        <v>2750</v>
      </c>
      <c r="BW250" s="32"/>
      <c r="BX250" s="184"/>
      <c r="BY250" s="184"/>
      <c r="BZ250" s="184"/>
      <c r="CA250" s="32"/>
      <c r="CB250" s="188" t="str">
        <f t="shared" si="38"/>
        <v>Y</v>
      </c>
      <c r="CC250" s="188" t="str">
        <f t="shared" si="39"/>
        <v>Y</v>
      </c>
      <c r="CD250" s="84" t="s">
        <v>2764</v>
      </c>
      <c r="CE250" s="84"/>
      <c r="CF250" s="33"/>
      <c r="CG250" s="33"/>
      <c r="CH250" s="84" t="s">
        <v>2748</v>
      </c>
      <c r="CI250" s="84" t="s">
        <v>3473</v>
      </c>
      <c r="CJ250" s="184"/>
    </row>
    <row r="251" spans="1:89" s="293" customFormat="1" x14ac:dyDescent="0.3">
      <c r="A251" s="33"/>
      <c r="B251" s="33"/>
      <c r="C251" s="33"/>
      <c r="D251" s="33"/>
      <c r="E251" s="33" t="s">
        <v>2765</v>
      </c>
      <c r="F251" s="33" t="s">
        <v>3477</v>
      </c>
      <c r="G251" s="33">
        <v>2012</v>
      </c>
      <c r="H251" s="33" t="s">
        <v>3453</v>
      </c>
      <c r="I251" s="33" t="s">
        <v>3478</v>
      </c>
      <c r="J251" s="33"/>
      <c r="K251" s="33" t="s">
        <v>80</v>
      </c>
      <c r="L251" s="33" t="s">
        <v>89</v>
      </c>
      <c r="M251" s="33" t="s">
        <v>91</v>
      </c>
      <c r="N251" s="33" t="s">
        <v>92</v>
      </c>
      <c r="O251" s="33" t="s">
        <v>93</v>
      </c>
      <c r="P251" s="33" t="s">
        <v>94</v>
      </c>
      <c r="Q251" s="33" t="s">
        <v>96</v>
      </c>
      <c r="R251" s="33" t="s">
        <v>96</v>
      </c>
      <c r="S251" s="33" t="str">
        <f t="shared" si="29"/>
        <v>On.my</v>
      </c>
      <c r="T251" s="33" t="s">
        <v>3353</v>
      </c>
      <c r="U251" s="33" t="s">
        <v>31</v>
      </c>
      <c r="V251" s="33" t="s">
        <v>31</v>
      </c>
      <c r="W251" s="33" t="s">
        <v>31</v>
      </c>
      <c r="X251" s="33" t="s">
        <v>1355</v>
      </c>
      <c r="Y251" s="33" t="s">
        <v>281</v>
      </c>
      <c r="Z251" s="33"/>
      <c r="AA251" s="33"/>
      <c r="AB251" s="33" t="s">
        <v>2742</v>
      </c>
      <c r="AC251" s="33" t="s">
        <v>239</v>
      </c>
      <c r="AD251" s="33">
        <v>96</v>
      </c>
      <c r="AE251" s="33" t="s">
        <v>240</v>
      </c>
      <c r="AF251" s="33" t="s">
        <v>2743</v>
      </c>
      <c r="AG251" s="33"/>
      <c r="AH251" s="33" t="s">
        <v>3286</v>
      </c>
      <c r="AI251" s="33" t="s">
        <v>3479</v>
      </c>
      <c r="AJ251" s="33" t="s">
        <v>509</v>
      </c>
      <c r="AK251" s="33" t="s">
        <v>478</v>
      </c>
      <c r="AL251" s="33"/>
      <c r="AM251" s="33" t="s">
        <v>2744</v>
      </c>
      <c r="AN251" s="287">
        <v>21</v>
      </c>
      <c r="AO251" s="287">
        <v>21</v>
      </c>
      <c r="AP251" s="33" t="s">
        <v>508</v>
      </c>
      <c r="AQ251" s="33" t="s">
        <v>477</v>
      </c>
      <c r="AR251" s="33"/>
      <c r="AS251" s="33">
        <f t="shared" ref="AS251:AS268" si="40">IF(G251&lt;1980,"Too old",IF(AE251="N","UseOtherTestDuration",IF(AJ251="M",IF(ISBLANK(BD251),2,IF(ISBLANK(BJ251),2,IF(ISBLANK(BF251),2,1))),"NotM")))</f>
        <v>1</v>
      </c>
      <c r="AT251" s="33"/>
      <c r="AU251" s="33" t="s">
        <v>240</v>
      </c>
      <c r="AV251" s="33" t="s">
        <v>295</v>
      </c>
      <c r="AW251" s="33"/>
      <c r="AX251" s="33"/>
      <c r="AY251" s="33"/>
      <c r="AZ251" s="33" t="s">
        <v>2828</v>
      </c>
      <c r="BA251" s="285" t="s">
        <v>3480</v>
      </c>
      <c r="BB251" s="33" t="s">
        <v>2791</v>
      </c>
      <c r="BC251" s="239">
        <v>6.8</v>
      </c>
      <c r="BD251" s="285">
        <v>6.1793749999999985</v>
      </c>
      <c r="BE251" s="268">
        <v>6.9778520000000004</v>
      </c>
      <c r="BF251" s="282">
        <v>0.6</v>
      </c>
      <c r="BG251" s="285">
        <v>6.1793749999999985</v>
      </c>
      <c r="BH251" s="268">
        <v>6.9778520000000004</v>
      </c>
      <c r="BI251" s="33">
        <f t="shared" si="37"/>
        <v>0.6</v>
      </c>
      <c r="BJ251" s="284">
        <v>19</v>
      </c>
      <c r="BK251" s="33"/>
      <c r="BL251" s="268">
        <v>6.9778520000000004</v>
      </c>
      <c r="BM251" s="33"/>
      <c r="BN251" s="239">
        <v>1.6779999999999999</v>
      </c>
      <c r="BO251" s="239">
        <v>0.67700000000000005</v>
      </c>
      <c r="BP251" s="239">
        <v>0.86399999999999999</v>
      </c>
      <c r="BQ251" s="201">
        <v>0.16362513581663127</v>
      </c>
      <c r="BR251" s="239">
        <v>1.6890000000000001</v>
      </c>
      <c r="BS251" s="239">
        <v>0.10199999999999999</v>
      </c>
      <c r="BT251" s="268">
        <v>10.1</v>
      </c>
      <c r="BU251" s="282">
        <v>0.6</v>
      </c>
      <c r="BV251" s="33"/>
      <c r="BW251" s="33" t="s">
        <v>2744</v>
      </c>
      <c r="BX251" s="33"/>
      <c r="BY251" s="33"/>
      <c r="BZ251" s="33"/>
      <c r="CA251" s="33"/>
      <c r="CB251" s="188" t="str">
        <f t="shared" si="38"/>
        <v>N</v>
      </c>
      <c r="CC251" s="188" t="s">
        <v>295</v>
      </c>
      <c r="CD251" s="261"/>
      <c r="CE251" s="260"/>
      <c r="CF251" s="33"/>
      <c r="CG251" s="33"/>
      <c r="CH251" s="286"/>
      <c r="CI251" s="286" t="s">
        <v>3481</v>
      </c>
      <c r="CJ251" s="33" t="s">
        <v>3482</v>
      </c>
    </row>
    <row r="252" spans="1:89" s="293" customFormat="1" x14ac:dyDescent="0.3">
      <c r="A252" s="33"/>
      <c r="B252" s="33"/>
      <c r="C252" s="33"/>
      <c r="D252" s="33"/>
      <c r="E252" s="33" t="s">
        <v>2765</v>
      </c>
      <c r="F252" s="33" t="s">
        <v>3483</v>
      </c>
      <c r="G252" s="33">
        <v>2012</v>
      </c>
      <c r="H252" s="33" t="s">
        <v>3453</v>
      </c>
      <c r="I252" s="33" t="s">
        <v>3478</v>
      </c>
      <c r="J252" s="33"/>
      <c r="K252" s="33" t="s">
        <v>80</v>
      </c>
      <c r="L252" s="33" t="s">
        <v>89</v>
      </c>
      <c r="M252" s="33" t="s">
        <v>91</v>
      </c>
      <c r="N252" s="33" t="s">
        <v>92</v>
      </c>
      <c r="O252" s="33" t="s">
        <v>93</v>
      </c>
      <c r="P252" s="33" t="s">
        <v>94</v>
      </c>
      <c r="Q252" s="33" t="s">
        <v>96</v>
      </c>
      <c r="R252" s="33" t="s">
        <v>96</v>
      </c>
      <c r="S252" s="33" t="str">
        <f t="shared" si="29"/>
        <v>On.my</v>
      </c>
      <c r="T252" s="33" t="s">
        <v>3353</v>
      </c>
      <c r="U252" s="33" t="s">
        <v>31</v>
      </c>
      <c r="V252" s="33" t="s">
        <v>31</v>
      </c>
      <c r="W252" s="33" t="s">
        <v>31</v>
      </c>
      <c r="X252" s="33" t="s">
        <v>3484</v>
      </c>
      <c r="Y252" s="33" t="s">
        <v>2102</v>
      </c>
      <c r="Z252" s="33"/>
      <c r="AA252" s="33"/>
      <c r="AB252" s="33" t="s">
        <v>2742</v>
      </c>
      <c r="AC252" s="33" t="s">
        <v>239</v>
      </c>
      <c r="AD252" s="33">
        <v>96</v>
      </c>
      <c r="AE252" s="33" t="s">
        <v>240</v>
      </c>
      <c r="AF252" s="33" t="s">
        <v>2743</v>
      </c>
      <c r="AG252" s="33"/>
      <c r="AH252" s="33" t="s">
        <v>3286</v>
      </c>
      <c r="AI252" s="33" t="s">
        <v>3479</v>
      </c>
      <c r="AJ252" s="33" t="s">
        <v>509</v>
      </c>
      <c r="AK252" s="33" t="s">
        <v>478</v>
      </c>
      <c r="AL252" s="33"/>
      <c r="AM252" s="33" t="s">
        <v>2744</v>
      </c>
      <c r="AN252" s="105">
        <v>37</v>
      </c>
      <c r="AO252" s="105">
        <v>37</v>
      </c>
      <c r="AP252" s="33" t="s">
        <v>508</v>
      </c>
      <c r="AQ252" s="33" t="s">
        <v>477</v>
      </c>
      <c r="AR252" s="33"/>
      <c r="AS252" s="33">
        <f t="shared" si="40"/>
        <v>1</v>
      </c>
      <c r="AT252" s="33"/>
      <c r="AU252" s="33" t="s">
        <v>240</v>
      </c>
      <c r="AV252" s="33" t="s">
        <v>295</v>
      </c>
      <c r="AW252" s="33"/>
      <c r="AX252" s="33"/>
      <c r="AY252" s="33"/>
      <c r="AZ252" s="33" t="s">
        <v>2828</v>
      </c>
      <c r="BA252" s="285" t="s">
        <v>3485</v>
      </c>
      <c r="BB252" s="33" t="s">
        <v>2791</v>
      </c>
      <c r="BC252" s="239">
        <v>6.785000000000001</v>
      </c>
      <c r="BD252" s="285">
        <v>5.9910000000000005</v>
      </c>
      <c r="BE252" s="268">
        <v>10</v>
      </c>
      <c r="BF252" s="282">
        <v>0.6</v>
      </c>
      <c r="BG252" s="285">
        <v>5.9910000000000005</v>
      </c>
      <c r="BH252" s="268">
        <v>10</v>
      </c>
      <c r="BI252" s="33">
        <f t="shared" si="37"/>
        <v>0.6</v>
      </c>
      <c r="BJ252" s="284">
        <v>32.214999999999996</v>
      </c>
      <c r="BK252" s="33"/>
      <c r="BL252" s="268">
        <v>10</v>
      </c>
      <c r="BM252" s="33"/>
      <c r="BN252" s="201">
        <v>2.6452999999999998</v>
      </c>
      <c r="BO252" s="201">
        <v>0.81008999999999998</v>
      </c>
      <c r="BP252" s="201">
        <v>0.92800000000000005</v>
      </c>
      <c r="BQ252" s="283">
        <v>0.21913749875125527</v>
      </c>
      <c r="BR252" s="201">
        <v>1.9999582772731688</v>
      </c>
      <c r="BS252" s="201">
        <v>0.42789562745594129</v>
      </c>
      <c r="BT252" s="239">
        <v>8.5</v>
      </c>
      <c r="BU252" s="282">
        <v>0.6</v>
      </c>
      <c r="BV252" s="33"/>
      <c r="BW252" s="33" t="s">
        <v>2744</v>
      </c>
      <c r="BX252" s="33"/>
      <c r="BY252" s="33"/>
      <c r="BZ252" s="33"/>
      <c r="CA252" s="33"/>
      <c r="CB252" s="188" t="str">
        <f t="shared" si="38"/>
        <v>Y</v>
      </c>
      <c r="CC252" s="188" t="s">
        <v>295</v>
      </c>
      <c r="CD252" s="261"/>
      <c r="CE252" s="260"/>
      <c r="CF252" s="33"/>
      <c r="CG252" s="33"/>
      <c r="CH252" s="286"/>
      <c r="CI252" s="286" t="s">
        <v>3481</v>
      </c>
      <c r="CJ252" s="33" t="s">
        <v>3482</v>
      </c>
      <c r="CK252" s="33"/>
    </row>
    <row r="253" spans="1:89" s="293" customFormat="1" x14ac:dyDescent="0.3">
      <c r="A253" s="33"/>
      <c r="B253" s="33"/>
      <c r="C253" s="33"/>
      <c r="D253" s="33"/>
      <c r="E253" s="33" t="s">
        <v>2765</v>
      </c>
      <c r="F253" s="33" t="s">
        <v>3486</v>
      </c>
      <c r="G253" s="33">
        <v>2012</v>
      </c>
      <c r="H253" s="33" t="s">
        <v>3453</v>
      </c>
      <c r="I253" s="33" t="s">
        <v>3478</v>
      </c>
      <c r="J253" s="33"/>
      <c r="K253" s="33" t="s">
        <v>80</v>
      </c>
      <c r="L253" s="33" t="s">
        <v>89</v>
      </c>
      <c r="M253" s="33" t="s">
        <v>91</v>
      </c>
      <c r="N253" s="33" t="s">
        <v>92</v>
      </c>
      <c r="O253" s="33" t="s">
        <v>93</v>
      </c>
      <c r="P253" s="33" t="s">
        <v>94</v>
      </c>
      <c r="Q253" s="33" t="s">
        <v>96</v>
      </c>
      <c r="R253" s="33" t="s">
        <v>96</v>
      </c>
      <c r="S253" s="33" t="str">
        <f t="shared" si="29"/>
        <v>On.my</v>
      </c>
      <c r="T253" s="33" t="s">
        <v>3353</v>
      </c>
      <c r="U253" s="33" t="s">
        <v>31</v>
      </c>
      <c r="V253" s="33" t="s">
        <v>31</v>
      </c>
      <c r="W253" s="33" t="s">
        <v>31</v>
      </c>
      <c r="X253" s="33" t="s">
        <v>3484</v>
      </c>
      <c r="Y253" s="33" t="s">
        <v>2102</v>
      </c>
      <c r="Z253" s="33"/>
      <c r="AA253" s="33"/>
      <c r="AB253" s="33" t="s">
        <v>2742</v>
      </c>
      <c r="AC253" s="33" t="s">
        <v>239</v>
      </c>
      <c r="AD253" s="33">
        <v>96</v>
      </c>
      <c r="AE253" s="33" t="s">
        <v>240</v>
      </c>
      <c r="AF253" s="33" t="s">
        <v>2743</v>
      </c>
      <c r="AG253" s="33"/>
      <c r="AH253" s="33" t="s">
        <v>3286</v>
      </c>
      <c r="AI253" s="33" t="s">
        <v>3479</v>
      </c>
      <c r="AJ253" s="33" t="s">
        <v>509</v>
      </c>
      <c r="AK253" s="33" t="s">
        <v>478</v>
      </c>
      <c r="AL253" s="33"/>
      <c r="AM253" s="33" t="s">
        <v>2744</v>
      </c>
      <c r="AN253" s="287">
        <v>99</v>
      </c>
      <c r="AO253" s="287">
        <v>99</v>
      </c>
      <c r="AP253" s="33" t="s">
        <v>508</v>
      </c>
      <c r="AQ253" s="33" t="s">
        <v>477</v>
      </c>
      <c r="AR253" s="33"/>
      <c r="AS253" s="33">
        <f t="shared" si="40"/>
        <v>1</v>
      </c>
      <c r="AT253" s="33"/>
      <c r="AU253" s="33" t="s">
        <v>240</v>
      </c>
      <c r="AV253" s="33" t="s">
        <v>295</v>
      </c>
      <c r="AW253" s="33"/>
      <c r="AX253" s="33"/>
      <c r="AY253" s="33"/>
      <c r="AZ253" s="33" t="s">
        <v>2828</v>
      </c>
      <c r="BA253" s="285" t="s">
        <v>3487</v>
      </c>
      <c r="BB253" s="33" t="s">
        <v>2791</v>
      </c>
      <c r="BC253" s="239">
        <v>6.7799999999999994</v>
      </c>
      <c r="BD253" s="285">
        <v>6.1440000000000001</v>
      </c>
      <c r="BE253" s="268">
        <v>16</v>
      </c>
      <c r="BF253" s="282">
        <v>0.6</v>
      </c>
      <c r="BG253" s="285">
        <v>6.1440000000000001</v>
      </c>
      <c r="BH253" s="268">
        <v>16</v>
      </c>
      <c r="BI253" s="33">
        <f t="shared" si="37"/>
        <v>0.6</v>
      </c>
      <c r="BJ253" s="284">
        <v>50.734999999999999</v>
      </c>
      <c r="BK253" s="33"/>
      <c r="BL253" s="268">
        <v>16</v>
      </c>
      <c r="BM253" s="33"/>
      <c r="BN253" s="201">
        <v>4.2785000000000002</v>
      </c>
      <c r="BO253" s="201">
        <v>1.3089900000000001</v>
      </c>
      <c r="BP253" s="201">
        <v>1.1933199999999999</v>
      </c>
      <c r="BQ253" s="283">
        <v>0.32093811847294568</v>
      </c>
      <c r="BR253" s="201">
        <v>3.6432497072474281</v>
      </c>
      <c r="BS253" s="201">
        <v>0.65821814764529607</v>
      </c>
      <c r="BT253" s="239">
        <v>15.5</v>
      </c>
      <c r="BU253" s="282">
        <v>0.6</v>
      </c>
      <c r="BV253" s="33"/>
      <c r="BW253" s="33" t="s">
        <v>2744</v>
      </c>
      <c r="BX253" s="33"/>
      <c r="BY253" s="33"/>
      <c r="BZ253" s="33"/>
      <c r="CA253" s="33"/>
      <c r="CB253" s="188" t="str">
        <f t="shared" si="38"/>
        <v>Y</v>
      </c>
      <c r="CC253" s="188" t="s">
        <v>295</v>
      </c>
      <c r="CD253" s="261"/>
      <c r="CE253" s="260"/>
      <c r="CF253" s="33"/>
      <c r="CG253" s="33"/>
      <c r="CH253" s="286"/>
      <c r="CI253" s="286" t="s">
        <v>3481</v>
      </c>
      <c r="CJ253" s="33" t="s">
        <v>3482</v>
      </c>
      <c r="CK253" s="33"/>
    </row>
    <row r="254" spans="1:89" x14ac:dyDescent="0.3">
      <c r="E254" s="33" t="s">
        <v>2765</v>
      </c>
      <c r="F254" s="33" t="s">
        <v>3488</v>
      </c>
      <c r="G254" s="33">
        <v>2012</v>
      </c>
      <c r="H254" s="33" t="s">
        <v>3453</v>
      </c>
      <c r="I254" s="33" t="s">
        <v>3478</v>
      </c>
      <c r="K254" s="33" t="s">
        <v>80</v>
      </c>
      <c r="L254" s="33" t="s">
        <v>89</v>
      </c>
      <c r="M254" s="33" t="s">
        <v>91</v>
      </c>
      <c r="N254" s="33" t="s">
        <v>92</v>
      </c>
      <c r="O254" s="33" t="s">
        <v>93</v>
      </c>
      <c r="P254" s="33" t="s">
        <v>94</v>
      </c>
      <c r="Q254" s="33" t="s">
        <v>96</v>
      </c>
      <c r="R254" s="33" t="s">
        <v>96</v>
      </c>
      <c r="S254" s="33" t="str">
        <f t="shared" ref="S254:S317" si="41">_xlfn.CONCAT(LEFT(Q254,2),".",MID(Q254,FIND(" ",Q254)+1,2))</f>
        <v>On.my</v>
      </c>
      <c r="T254" s="33" t="s">
        <v>3353</v>
      </c>
      <c r="U254" s="33" t="s">
        <v>31</v>
      </c>
      <c r="V254" s="33" t="s">
        <v>31</v>
      </c>
      <c r="W254" s="33" t="s">
        <v>31</v>
      </c>
      <c r="X254" s="33" t="s">
        <v>3489</v>
      </c>
      <c r="Y254" s="33" t="s">
        <v>2102</v>
      </c>
      <c r="AB254" s="33" t="s">
        <v>2742</v>
      </c>
      <c r="AC254" s="33" t="s">
        <v>239</v>
      </c>
      <c r="AD254" s="33">
        <v>96</v>
      </c>
      <c r="AE254" s="33" t="s">
        <v>240</v>
      </c>
      <c r="AF254" s="33" t="s">
        <v>2743</v>
      </c>
      <c r="AH254" s="33" t="s">
        <v>3286</v>
      </c>
      <c r="AI254" s="33" t="s">
        <v>3479</v>
      </c>
      <c r="AJ254" s="33" t="s">
        <v>509</v>
      </c>
      <c r="AK254" s="33" t="s">
        <v>478</v>
      </c>
      <c r="AM254" s="33" t="s">
        <v>2744</v>
      </c>
      <c r="AN254" s="287">
        <v>131</v>
      </c>
      <c r="AO254" s="287">
        <v>131</v>
      </c>
      <c r="AP254" s="33" t="s">
        <v>508</v>
      </c>
      <c r="AQ254" s="33" t="s">
        <v>477</v>
      </c>
      <c r="AS254" s="33">
        <f t="shared" si="40"/>
        <v>1</v>
      </c>
      <c r="AU254" s="33" t="s">
        <v>240</v>
      </c>
      <c r="AV254" s="33" t="s">
        <v>295</v>
      </c>
      <c r="AZ254" s="33" t="s">
        <v>2828</v>
      </c>
      <c r="BA254" s="285" t="s">
        <v>3490</v>
      </c>
      <c r="BB254" s="33" t="s">
        <v>2791</v>
      </c>
      <c r="BC254" s="239">
        <v>6.7899999999999991</v>
      </c>
      <c r="BD254" s="285">
        <v>6.3940000000000001</v>
      </c>
      <c r="BE254" s="268">
        <v>24</v>
      </c>
      <c r="BF254" s="282">
        <v>0.6</v>
      </c>
      <c r="BG254" s="285">
        <v>6.3940000000000001</v>
      </c>
      <c r="BH254" s="268">
        <v>24</v>
      </c>
      <c r="BI254" s="33">
        <f t="shared" si="37"/>
        <v>0.6</v>
      </c>
      <c r="BJ254" s="284">
        <v>66.465000000000003</v>
      </c>
      <c r="BL254" s="268">
        <v>24</v>
      </c>
      <c r="BN254" s="201">
        <v>6.4803000000000006</v>
      </c>
      <c r="BO254" s="201">
        <v>1.9054</v>
      </c>
      <c r="BP254" s="201">
        <v>1.54708</v>
      </c>
      <c r="BQ254" s="283">
        <v>0.44603833532307152</v>
      </c>
      <c r="BR254" s="201">
        <v>5.2043229189796074</v>
      </c>
      <c r="BS254" s="201">
        <v>0.85031495146657154</v>
      </c>
      <c r="BT254" s="239">
        <v>22</v>
      </c>
      <c r="BU254" s="282">
        <v>0.6</v>
      </c>
      <c r="BW254" s="33" t="s">
        <v>2744</v>
      </c>
      <c r="CB254" s="188" t="str">
        <f t="shared" si="38"/>
        <v>Y</v>
      </c>
      <c r="CC254" s="188" t="s">
        <v>295</v>
      </c>
      <c r="CD254" s="187"/>
      <c r="CE254" s="249"/>
      <c r="CH254" s="202"/>
      <c r="CI254" s="202" t="s">
        <v>3481</v>
      </c>
      <c r="CJ254" s="33" t="s">
        <v>3482</v>
      </c>
    </row>
    <row r="255" spans="1:89" x14ac:dyDescent="0.3">
      <c r="E255" s="33" t="s">
        <v>2765</v>
      </c>
      <c r="F255" s="33" t="s">
        <v>3491</v>
      </c>
      <c r="G255" s="33">
        <v>2012</v>
      </c>
      <c r="H255" s="192" t="s">
        <v>3453</v>
      </c>
      <c r="I255" s="192" t="s">
        <v>3478</v>
      </c>
      <c r="J255" s="192"/>
      <c r="K255" s="33" t="s">
        <v>80</v>
      </c>
      <c r="L255" s="33" t="s">
        <v>89</v>
      </c>
      <c r="M255" s="33" t="s">
        <v>91</v>
      </c>
      <c r="N255" s="33" t="s">
        <v>92</v>
      </c>
      <c r="O255" s="33" t="s">
        <v>93</v>
      </c>
      <c r="P255" s="33" t="s">
        <v>94</v>
      </c>
      <c r="Q255" s="192" t="s">
        <v>96</v>
      </c>
      <c r="R255" s="192" t="s">
        <v>96</v>
      </c>
      <c r="S255" s="33" t="str">
        <f t="shared" si="41"/>
        <v>On.my</v>
      </c>
      <c r="T255" s="192" t="s">
        <v>3353</v>
      </c>
      <c r="U255" s="192" t="s">
        <v>31</v>
      </c>
      <c r="V255" s="33" t="s">
        <v>31</v>
      </c>
      <c r="W255" s="33" t="s">
        <v>31</v>
      </c>
      <c r="X255" s="192" t="s">
        <v>3484</v>
      </c>
      <c r="Y255" s="33" t="s">
        <v>2102</v>
      </c>
      <c r="Z255" s="192"/>
      <c r="AA255" s="192"/>
      <c r="AB255" s="192" t="s">
        <v>2742</v>
      </c>
      <c r="AC255" s="33" t="s">
        <v>239</v>
      </c>
      <c r="AD255" s="33">
        <v>96</v>
      </c>
      <c r="AE255" s="33" t="s">
        <v>240</v>
      </c>
      <c r="AF255" s="33" t="s">
        <v>2743</v>
      </c>
      <c r="AG255" s="192"/>
      <c r="AH255" s="192" t="s">
        <v>3286</v>
      </c>
      <c r="AI255" s="33" t="s">
        <v>3479</v>
      </c>
      <c r="AJ255" s="33" t="s">
        <v>509</v>
      </c>
      <c r="AK255" s="192" t="s">
        <v>478</v>
      </c>
      <c r="AL255" s="192"/>
      <c r="AM255" s="192" t="s">
        <v>2744</v>
      </c>
      <c r="AN255" s="292">
        <v>77</v>
      </c>
      <c r="AO255" s="292">
        <v>77</v>
      </c>
      <c r="AP255" s="192" t="s">
        <v>508</v>
      </c>
      <c r="AQ255" s="33" t="s">
        <v>477</v>
      </c>
      <c r="AS255" s="33">
        <f t="shared" si="40"/>
        <v>1</v>
      </c>
      <c r="AU255" s="33" t="s">
        <v>240</v>
      </c>
      <c r="AV255" s="33" t="s">
        <v>295</v>
      </c>
      <c r="AX255" s="192"/>
      <c r="AY255" s="192"/>
      <c r="AZ255" s="192" t="s">
        <v>2828</v>
      </c>
      <c r="BA255" s="290" t="s">
        <v>3492</v>
      </c>
      <c r="BB255" s="192" t="s">
        <v>2791</v>
      </c>
      <c r="BC255" s="291">
        <v>8.2500000000000018</v>
      </c>
      <c r="BD255" s="290">
        <v>7.1271428571428581</v>
      </c>
      <c r="BE255" s="274">
        <v>22.5</v>
      </c>
      <c r="BF255" s="288">
        <v>0.6</v>
      </c>
      <c r="BG255" s="285">
        <v>7.1271428571428581</v>
      </c>
      <c r="BH255" s="268">
        <v>22.5</v>
      </c>
      <c r="BI255" s="33">
        <f t="shared" si="37"/>
        <v>0.6</v>
      </c>
      <c r="BJ255" s="289">
        <v>51.059999999999995</v>
      </c>
      <c r="BK255" s="192"/>
      <c r="BL255" s="274">
        <v>22.5</v>
      </c>
      <c r="BN255" s="201">
        <v>6.0478000000000005</v>
      </c>
      <c r="BO255" s="201">
        <v>1.8494650000000001</v>
      </c>
      <c r="BP255" s="201">
        <v>1.48075</v>
      </c>
      <c r="BQ255" s="283">
        <v>0.42327095541153115</v>
      </c>
      <c r="BR255" s="201">
        <v>3.6740991970414467</v>
      </c>
      <c r="BS255" s="201">
        <v>0.66221551075613472</v>
      </c>
      <c r="BT255" s="239">
        <v>24.5</v>
      </c>
      <c r="BU255" s="288">
        <v>0.6</v>
      </c>
      <c r="BV255" s="192"/>
      <c r="BW255" s="192" t="s">
        <v>2744</v>
      </c>
      <c r="BX255" s="192"/>
      <c r="BY255" s="192"/>
      <c r="BZ255" s="192"/>
      <c r="CA255" s="192"/>
      <c r="CB255" s="188" t="str">
        <f t="shared" si="38"/>
        <v>Y</v>
      </c>
      <c r="CC255" s="188" t="s">
        <v>295</v>
      </c>
      <c r="CD255" s="261"/>
      <c r="CE255" s="260"/>
      <c r="CH255" s="286"/>
      <c r="CI255" s="286" t="s">
        <v>3481</v>
      </c>
      <c r="CJ255" s="192" t="s">
        <v>3482</v>
      </c>
    </row>
    <row r="256" spans="1:89" x14ac:dyDescent="0.3">
      <c r="E256" s="33" t="s">
        <v>2765</v>
      </c>
      <c r="F256" s="33" t="s">
        <v>3493</v>
      </c>
      <c r="G256" s="33">
        <v>2012</v>
      </c>
      <c r="H256" s="192" t="s">
        <v>3453</v>
      </c>
      <c r="I256" s="192" t="s">
        <v>3478</v>
      </c>
      <c r="J256" s="192"/>
      <c r="K256" s="33" t="s">
        <v>80</v>
      </c>
      <c r="L256" s="33" t="s">
        <v>89</v>
      </c>
      <c r="M256" s="33" t="s">
        <v>91</v>
      </c>
      <c r="N256" s="33" t="s">
        <v>92</v>
      </c>
      <c r="O256" s="33" t="s">
        <v>93</v>
      </c>
      <c r="P256" s="33" t="s">
        <v>94</v>
      </c>
      <c r="Q256" s="192" t="s">
        <v>96</v>
      </c>
      <c r="R256" s="192" t="s">
        <v>96</v>
      </c>
      <c r="S256" s="33" t="str">
        <f t="shared" si="41"/>
        <v>On.my</v>
      </c>
      <c r="T256" s="192" t="s">
        <v>3353</v>
      </c>
      <c r="U256" s="192" t="s">
        <v>31</v>
      </c>
      <c r="V256" s="33" t="s">
        <v>31</v>
      </c>
      <c r="W256" s="33" t="s">
        <v>31</v>
      </c>
      <c r="X256" s="192" t="s">
        <v>3494</v>
      </c>
      <c r="Y256" s="33" t="s">
        <v>2102</v>
      </c>
      <c r="Z256" s="192"/>
      <c r="AA256" s="192"/>
      <c r="AB256" s="192" t="s">
        <v>2742</v>
      </c>
      <c r="AC256" s="33" t="s">
        <v>239</v>
      </c>
      <c r="AD256" s="33">
        <v>96</v>
      </c>
      <c r="AE256" s="33" t="s">
        <v>240</v>
      </c>
      <c r="AF256" s="33" t="s">
        <v>2743</v>
      </c>
      <c r="AG256" s="192"/>
      <c r="AH256" s="192" t="s">
        <v>3286</v>
      </c>
      <c r="AI256" s="33" t="s">
        <v>3479</v>
      </c>
      <c r="AJ256" s="33" t="s">
        <v>509</v>
      </c>
      <c r="AK256" s="192" t="s">
        <v>478</v>
      </c>
      <c r="AL256" s="192"/>
      <c r="AM256" s="192" t="s">
        <v>2744</v>
      </c>
      <c r="AN256" s="292">
        <v>102</v>
      </c>
      <c r="AO256" s="292">
        <v>102</v>
      </c>
      <c r="AP256" s="192" t="s">
        <v>508</v>
      </c>
      <c r="AQ256" s="33" t="s">
        <v>477</v>
      </c>
      <c r="AS256" s="33">
        <f t="shared" si="40"/>
        <v>1</v>
      </c>
      <c r="AU256" s="33" t="s">
        <v>240</v>
      </c>
      <c r="AV256" s="33" t="s">
        <v>295</v>
      </c>
      <c r="AX256" s="192"/>
      <c r="AY256" s="192"/>
      <c r="AZ256" s="192" t="s">
        <v>2828</v>
      </c>
      <c r="BA256" s="290" t="s">
        <v>3487</v>
      </c>
      <c r="BB256" s="192" t="s">
        <v>2791</v>
      </c>
      <c r="BC256" s="291">
        <v>8.2850000000000001</v>
      </c>
      <c r="BD256" s="290">
        <v>7.2792857142857139</v>
      </c>
      <c r="BE256" s="274">
        <v>29</v>
      </c>
      <c r="BF256" s="288">
        <v>0.6</v>
      </c>
      <c r="BG256" s="285">
        <v>7.2792857142857139</v>
      </c>
      <c r="BH256" s="268">
        <v>29</v>
      </c>
      <c r="BI256" s="33">
        <f t="shared" si="37"/>
        <v>0.6</v>
      </c>
      <c r="BJ256" s="289">
        <v>75.150000000000006</v>
      </c>
      <c r="BK256" s="192"/>
      <c r="BL256" s="274">
        <v>29</v>
      </c>
      <c r="BN256" s="201">
        <v>7.8170999999999999</v>
      </c>
      <c r="BO256" s="201">
        <v>2.3899400000000002</v>
      </c>
      <c r="BP256" s="201">
        <v>1.7681800000000001</v>
      </c>
      <c r="BQ256" s="283">
        <v>0.52010543845042501</v>
      </c>
      <c r="BR256" s="201">
        <v>6.1206055536782724</v>
      </c>
      <c r="BS256" s="201">
        <v>0.95532905811737634</v>
      </c>
      <c r="BT256" s="239">
        <v>27.5</v>
      </c>
      <c r="BU256" s="288">
        <v>0.6</v>
      </c>
      <c r="BV256" s="192"/>
      <c r="BW256" s="192" t="s">
        <v>2744</v>
      </c>
      <c r="BX256" s="192"/>
      <c r="BY256" s="192"/>
      <c r="BZ256" s="192"/>
      <c r="CA256" s="192"/>
      <c r="CB256" s="188" t="str">
        <f t="shared" si="38"/>
        <v>Y</v>
      </c>
      <c r="CC256" s="188" t="s">
        <v>295</v>
      </c>
      <c r="CD256" s="261"/>
      <c r="CE256" s="260"/>
      <c r="CH256" s="286"/>
      <c r="CI256" s="286" t="s">
        <v>3481</v>
      </c>
      <c r="CJ256" s="192" t="s">
        <v>3482</v>
      </c>
    </row>
    <row r="257" spans="5:88" x14ac:dyDescent="0.3">
      <c r="E257" s="33" t="s">
        <v>2765</v>
      </c>
      <c r="F257" s="33" t="s">
        <v>3495</v>
      </c>
      <c r="G257" s="33">
        <v>2012</v>
      </c>
      <c r="H257" s="192" t="s">
        <v>3453</v>
      </c>
      <c r="I257" s="192" t="s">
        <v>3478</v>
      </c>
      <c r="J257" s="192"/>
      <c r="K257" s="33" t="s">
        <v>80</v>
      </c>
      <c r="L257" s="33" t="s">
        <v>89</v>
      </c>
      <c r="M257" s="33" t="s">
        <v>91</v>
      </c>
      <c r="N257" s="33" t="s">
        <v>92</v>
      </c>
      <c r="O257" s="33" t="s">
        <v>93</v>
      </c>
      <c r="P257" s="33" t="s">
        <v>94</v>
      </c>
      <c r="Q257" s="192" t="s">
        <v>96</v>
      </c>
      <c r="R257" s="192" t="s">
        <v>96</v>
      </c>
      <c r="S257" s="33" t="str">
        <f t="shared" si="41"/>
        <v>On.my</v>
      </c>
      <c r="T257" s="192" t="s">
        <v>3353</v>
      </c>
      <c r="U257" s="192" t="s">
        <v>31</v>
      </c>
      <c r="V257" s="33" t="s">
        <v>31</v>
      </c>
      <c r="W257" s="33" t="s">
        <v>31</v>
      </c>
      <c r="X257" s="192" t="s">
        <v>3494</v>
      </c>
      <c r="Y257" s="33" t="s">
        <v>2102</v>
      </c>
      <c r="Z257" s="192"/>
      <c r="AA257" s="192"/>
      <c r="AB257" s="192" t="s">
        <v>2742</v>
      </c>
      <c r="AC257" s="33" t="s">
        <v>239</v>
      </c>
      <c r="AD257" s="33">
        <v>96</v>
      </c>
      <c r="AE257" s="33" t="s">
        <v>240</v>
      </c>
      <c r="AF257" s="192" t="s">
        <v>2743</v>
      </c>
      <c r="AG257" s="192"/>
      <c r="AH257" s="192" t="s">
        <v>3286</v>
      </c>
      <c r="AI257" s="33" t="s">
        <v>3479</v>
      </c>
      <c r="AJ257" s="33" t="s">
        <v>509</v>
      </c>
      <c r="AK257" s="192" t="s">
        <v>478</v>
      </c>
      <c r="AL257" s="192"/>
      <c r="AM257" s="192" t="s">
        <v>2744</v>
      </c>
      <c r="AN257" s="292">
        <v>174</v>
      </c>
      <c r="AO257" s="292">
        <v>174</v>
      </c>
      <c r="AP257" s="192" t="s">
        <v>508</v>
      </c>
      <c r="AQ257" s="33" t="s">
        <v>477</v>
      </c>
      <c r="AS257" s="33">
        <f t="shared" si="40"/>
        <v>1</v>
      </c>
      <c r="AU257" s="33" t="s">
        <v>240</v>
      </c>
      <c r="AV257" s="33" t="s">
        <v>295</v>
      </c>
      <c r="AX257" s="192"/>
      <c r="AY257" s="192"/>
      <c r="AZ257" s="192" t="s">
        <v>2828</v>
      </c>
      <c r="BA257" s="290" t="s">
        <v>3496</v>
      </c>
      <c r="BB257" s="192" t="s">
        <v>2791</v>
      </c>
      <c r="BC257" s="291">
        <v>8.2949999999999999</v>
      </c>
      <c r="BD257" s="290">
        <v>7.2821428571428575</v>
      </c>
      <c r="BE257" s="274">
        <v>40</v>
      </c>
      <c r="BF257" s="288">
        <v>0.6</v>
      </c>
      <c r="BG257" s="285">
        <v>7.2821428571428575</v>
      </c>
      <c r="BH257" s="268">
        <v>40</v>
      </c>
      <c r="BI257" s="33">
        <f t="shared" si="37"/>
        <v>0.6</v>
      </c>
      <c r="BJ257" s="289">
        <v>97.685000000000002</v>
      </c>
      <c r="BK257" s="192"/>
      <c r="BL257" s="274">
        <v>40</v>
      </c>
      <c r="BN257" s="201">
        <v>10.811299999999999</v>
      </c>
      <c r="BO257" s="201">
        <v>3.3045900000000001</v>
      </c>
      <c r="BP257" s="201">
        <v>2.2545999999999999</v>
      </c>
      <c r="BQ257" s="283">
        <v>0.67525685427196469</v>
      </c>
      <c r="BR257" s="201">
        <v>14.672825913852769</v>
      </c>
      <c r="BS257" s="201">
        <v>1.2250446582623806</v>
      </c>
      <c r="BT257" s="239">
        <v>32</v>
      </c>
      <c r="BU257" s="288">
        <v>0.6</v>
      </c>
      <c r="BV257" s="192"/>
      <c r="BW257" s="192" t="s">
        <v>2744</v>
      </c>
      <c r="BX257" s="192"/>
      <c r="BY257" s="192"/>
      <c r="BZ257" s="192"/>
      <c r="CA257" s="192"/>
      <c r="CB257" s="188" t="str">
        <f t="shared" si="38"/>
        <v>Y</v>
      </c>
      <c r="CC257" s="188" t="s">
        <v>295</v>
      </c>
      <c r="CD257" s="261"/>
      <c r="CE257" s="260"/>
      <c r="CH257" s="286"/>
      <c r="CI257" s="286" t="s">
        <v>3481</v>
      </c>
      <c r="CJ257" s="33" t="s">
        <v>3482</v>
      </c>
    </row>
    <row r="258" spans="5:88" x14ac:dyDescent="0.3">
      <c r="E258" s="33" t="s">
        <v>2765</v>
      </c>
      <c r="F258" s="33" t="s">
        <v>3497</v>
      </c>
      <c r="G258" s="33">
        <v>2012</v>
      </c>
      <c r="H258" s="33" t="s">
        <v>3453</v>
      </c>
      <c r="I258" s="33" t="s">
        <v>3478</v>
      </c>
      <c r="K258" s="33" t="s">
        <v>80</v>
      </c>
      <c r="L258" s="33" t="s">
        <v>89</v>
      </c>
      <c r="M258" s="33" t="s">
        <v>91</v>
      </c>
      <c r="N258" s="33" t="s">
        <v>92</v>
      </c>
      <c r="O258" s="33" t="s">
        <v>93</v>
      </c>
      <c r="P258" s="33" t="s">
        <v>94</v>
      </c>
      <c r="Q258" s="33" t="s">
        <v>96</v>
      </c>
      <c r="R258" s="33" t="s">
        <v>96</v>
      </c>
      <c r="S258" s="33" t="str">
        <f t="shared" si="41"/>
        <v>On.my</v>
      </c>
      <c r="T258" s="33" t="s">
        <v>3353</v>
      </c>
      <c r="U258" s="33" t="s">
        <v>31</v>
      </c>
      <c r="V258" s="33" t="s">
        <v>31</v>
      </c>
      <c r="W258" s="33" t="s">
        <v>31</v>
      </c>
      <c r="X258" s="33" t="s">
        <v>3494</v>
      </c>
      <c r="Y258" s="33" t="s">
        <v>2102</v>
      </c>
      <c r="AB258" s="33" t="s">
        <v>2742</v>
      </c>
      <c r="AC258" s="33" t="s">
        <v>239</v>
      </c>
      <c r="AD258" s="33">
        <v>96</v>
      </c>
      <c r="AE258" s="33" t="s">
        <v>240</v>
      </c>
      <c r="AF258" s="33" t="s">
        <v>2743</v>
      </c>
      <c r="AH258" s="33" t="s">
        <v>3286</v>
      </c>
      <c r="AI258" s="33" t="s">
        <v>3479</v>
      </c>
      <c r="AJ258" s="33" t="s">
        <v>509</v>
      </c>
      <c r="AK258" s="33" t="s">
        <v>478</v>
      </c>
      <c r="AM258" s="33" t="s">
        <v>2744</v>
      </c>
      <c r="AN258" s="287">
        <v>176</v>
      </c>
      <c r="AO258" s="287">
        <v>176</v>
      </c>
      <c r="AP258" s="33" t="s">
        <v>508</v>
      </c>
      <c r="AQ258" s="33" t="s">
        <v>477</v>
      </c>
      <c r="AS258" s="33">
        <f t="shared" si="40"/>
        <v>1</v>
      </c>
      <c r="AU258" s="33" t="s">
        <v>240</v>
      </c>
      <c r="AV258" s="33" t="s">
        <v>295</v>
      </c>
      <c r="AZ258" s="33" t="s">
        <v>2828</v>
      </c>
      <c r="BA258" s="285" t="s">
        <v>3490</v>
      </c>
      <c r="BB258" s="33" t="s">
        <v>2791</v>
      </c>
      <c r="BC258" s="239">
        <v>8.2850000000000001</v>
      </c>
      <c r="BD258" s="285">
        <v>7.2507142857142854</v>
      </c>
      <c r="BE258" s="268">
        <v>41</v>
      </c>
      <c r="BF258" s="282">
        <v>0.6</v>
      </c>
      <c r="BG258" s="285">
        <v>7.2507142857142854</v>
      </c>
      <c r="BH258" s="268">
        <v>41</v>
      </c>
      <c r="BI258" s="33">
        <f t="shared" si="37"/>
        <v>0.6</v>
      </c>
      <c r="BJ258" s="284">
        <v>100.845</v>
      </c>
      <c r="BL258" s="268">
        <v>41</v>
      </c>
      <c r="BN258" s="201">
        <v>11.083499999999999</v>
      </c>
      <c r="BO258" s="201">
        <v>3.38774</v>
      </c>
      <c r="BP258" s="201">
        <v>2.2988200000000001</v>
      </c>
      <c r="BQ258" s="283">
        <v>0.68892926760155038</v>
      </c>
      <c r="BR258" s="201">
        <v>15.268469084446306</v>
      </c>
      <c r="BS258" s="201">
        <v>1.2625895725074994</v>
      </c>
      <c r="BT258" s="239">
        <v>35</v>
      </c>
      <c r="BU258" s="282">
        <v>0.6</v>
      </c>
      <c r="BW258" s="33" t="s">
        <v>2744</v>
      </c>
      <c r="CB258" s="188" t="str">
        <f t="shared" si="38"/>
        <v>Y</v>
      </c>
      <c r="CC258" s="188" t="s">
        <v>295</v>
      </c>
      <c r="CD258" s="187"/>
      <c r="CE258" s="249"/>
      <c r="CH258" s="286"/>
      <c r="CI258" s="286" t="s">
        <v>3481</v>
      </c>
      <c r="CJ258" s="33" t="s">
        <v>3482</v>
      </c>
    </row>
    <row r="259" spans="5:88" x14ac:dyDescent="0.3">
      <c r="E259" s="33" t="s">
        <v>2765</v>
      </c>
      <c r="F259" s="33" t="s">
        <v>3498</v>
      </c>
      <c r="G259" s="33">
        <v>2012</v>
      </c>
      <c r="H259" s="33" t="s">
        <v>3453</v>
      </c>
      <c r="I259" s="33" t="s">
        <v>3478</v>
      </c>
      <c r="K259" s="33" t="s">
        <v>80</v>
      </c>
      <c r="L259" s="33" t="s">
        <v>89</v>
      </c>
      <c r="M259" s="33" t="s">
        <v>91</v>
      </c>
      <c r="N259" s="33" t="s">
        <v>92</v>
      </c>
      <c r="O259" s="33" t="s">
        <v>93</v>
      </c>
      <c r="P259" s="33" t="s">
        <v>94</v>
      </c>
      <c r="Q259" s="33" t="s">
        <v>96</v>
      </c>
      <c r="R259" s="33" t="s">
        <v>96</v>
      </c>
      <c r="S259" s="33" t="str">
        <f t="shared" si="41"/>
        <v>On.my</v>
      </c>
      <c r="T259" s="33" t="s">
        <v>3353</v>
      </c>
      <c r="U259" s="33" t="s">
        <v>31</v>
      </c>
      <c r="V259" s="33" t="s">
        <v>31</v>
      </c>
      <c r="W259" s="33" t="s">
        <v>31</v>
      </c>
      <c r="X259" s="33" t="s">
        <v>3489</v>
      </c>
      <c r="Y259" s="33" t="s">
        <v>2102</v>
      </c>
      <c r="AB259" s="33" t="s">
        <v>2742</v>
      </c>
      <c r="AC259" s="33" t="s">
        <v>239</v>
      </c>
      <c r="AD259" s="33">
        <v>96</v>
      </c>
      <c r="AE259" s="33" t="s">
        <v>240</v>
      </c>
      <c r="AF259" s="33" t="s">
        <v>2743</v>
      </c>
      <c r="AH259" s="33" t="s">
        <v>3286</v>
      </c>
      <c r="AI259" s="33" t="s">
        <v>3479</v>
      </c>
      <c r="AJ259" s="33" t="s">
        <v>509</v>
      </c>
      <c r="AK259" s="33" t="s">
        <v>478</v>
      </c>
      <c r="AM259" s="33" t="s">
        <v>2744</v>
      </c>
      <c r="AN259" s="281">
        <v>175</v>
      </c>
      <c r="AO259" s="281">
        <v>175</v>
      </c>
      <c r="AP259" s="33" t="s">
        <v>508</v>
      </c>
      <c r="AQ259" s="33" t="s">
        <v>477</v>
      </c>
      <c r="AS259" s="33">
        <f t="shared" si="40"/>
        <v>1</v>
      </c>
      <c r="AU259" s="33" t="s">
        <v>240</v>
      </c>
      <c r="AV259" s="33" t="s">
        <v>295</v>
      </c>
      <c r="AZ259" s="33" t="s">
        <v>2828</v>
      </c>
      <c r="BA259" s="285" t="s">
        <v>3492</v>
      </c>
      <c r="BB259" s="33" t="s">
        <v>2791</v>
      </c>
      <c r="BC259" s="239">
        <v>8.9750000000000014</v>
      </c>
      <c r="BD259" s="285">
        <v>6.8679999999999994</v>
      </c>
      <c r="BE259" s="268">
        <v>30</v>
      </c>
      <c r="BF259" s="282">
        <v>0.6</v>
      </c>
      <c r="BG259" s="285">
        <v>6.8679999999999994</v>
      </c>
      <c r="BH259" s="268">
        <v>30</v>
      </c>
      <c r="BI259" s="33">
        <f t="shared" si="37"/>
        <v>0.6</v>
      </c>
      <c r="BJ259" s="284">
        <v>59.194999999999993</v>
      </c>
      <c r="BL259" s="268">
        <v>30</v>
      </c>
      <c r="BN259" s="201">
        <v>8.0892999999999997</v>
      </c>
      <c r="BO259" s="201">
        <v>2.47309</v>
      </c>
      <c r="BP259" s="201">
        <v>1.8124</v>
      </c>
      <c r="BQ259" s="283">
        <v>0.53461819446767755</v>
      </c>
      <c r="BR259" s="201">
        <v>4.4661421599080251</v>
      </c>
      <c r="BS259" s="201">
        <v>0.76186458308318361</v>
      </c>
      <c r="BT259" s="239">
        <v>27.5</v>
      </c>
      <c r="BU259" s="282">
        <v>0.6</v>
      </c>
      <c r="BW259" s="33" t="s">
        <v>2744</v>
      </c>
      <c r="CB259" s="188" t="str">
        <f t="shared" si="38"/>
        <v>Y</v>
      </c>
      <c r="CC259" s="188" t="s">
        <v>295</v>
      </c>
      <c r="CD259" s="187"/>
      <c r="CE259" s="249"/>
      <c r="CH259" s="286"/>
      <c r="CI259" s="286" t="s">
        <v>3481</v>
      </c>
      <c r="CJ259" s="33" t="s">
        <v>3482</v>
      </c>
    </row>
    <row r="260" spans="5:88" x14ac:dyDescent="0.3">
      <c r="E260" s="33" t="s">
        <v>2765</v>
      </c>
      <c r="F260" s="33" t="s">
        <v>3499</v>
      </c>
      <c r="G260" s="33">
        <v>2012</v>
      </c>
      <c r="H260" s="33" t="s">
        <v>3453</v>
      </c>
      <c r="I260" s="33" t="s">
        <v>3478</v>
      </c>
      <c r="K260" s="33" t="s">
        <v>80</v>
      </c>
      <c r="L260" s="33" t="s">
        <v>89</v>
      </c>
      <c r="M260" s="33" t="s">
        <v>91</v>
      </c>
      <c r="N260" s="33" t="s">
        <v>92</v>
      </c>
      <c r="O260" s="33" t="s">
        <v>93</v>
      </c>
      <c r="P260" s="33" t="s">
        <v>94</v>
      </c>
      <c r="Q260" s="33" t="s">
        <v>96</v>
      </c>
      <c r="R260" s="33" t="s">
        <v>96</v>
      </c>
      <c r="S260" s="33" t="str">
        <f t="shared" si="41"/>
        <v>On.my</v>
      </c>
      <c r="T260" s="33" t="s">
        <v>3353</v>
      </c>
      <c r="U260" s="33" t="s">
        <v>31</v>
      </c>
      <c r="V260" s="33" t="s">
        <v>31</v>
      </c>
      <c r="W260" s="33" t="s">
        <v>31</v>
      </c>
      <c r="X260" s="33" t="s">
        <v>3494</v>
      </c>
      <c r="Y260" s="33" t="s">
        <v>2102</v>
      </c>
      <c r="AB260" s="33" t="s">
        <v>2742</v>
      </c>
      <c r="AC260" s="33" t="s">
        <v>239</v>
      </c>
      <c r="AD260" s="33">
        <v>96</v>
      </c>
      <c r="AE260" s="33" t="s">
        <v>240</v>
      </c>
      <c r="AF260" s="33" t="s">
        <v>2743</v>
      </c>
      <c r="AH260" s="33" t="s">
        <v>3286</v>
      </c>
      <c r="AI260" s="33" t="s">
        <v>3479</v>
      </c>
      <c r="AJ260" s="33" t="s">
        <v>509</v>
      </c>
      <c r="AK260" s="33" t="s">
        <v>478</v>
      </c>
      <c r="AM260" s="33" t="s">
        <v>2744</v>
      </c>
      <c r="AN260" s="281">
        <v>199</v>
      </c>
      <c r="AO260" s="281">
        <v>199</v>
      </c>
      <c r="AP260" s="33" t="s">
        <v>508</v>
      </c>
      <c r="AQ260" s="33" t="s">
        <v>477</v>
      </c>
      <c r="AS260" s="33">
        <f t="shared" si="40"/>
        <v>1</v>
      </c>
      <c r="AU260" s="33" t="s">
        <v>240</v>
      </c>
      <c r="AV260" s="33" t="s">
        <v>295</v>
      </c>
      <c r="AZ260" s="33" t="s">
        <v>2828</v>
      </c>
      <c r="BA260" s="285" t="s">
        <v>3487</v>
      </c>
      <c r="BB260" s="33" t="s">
        <v>2791</v>
      </c>
      <c r="BC260" s="239">
        <v>8.8649999999999984</v>
      </c>
      <c r="BD260" s="285">
        <v>7.0469999999999997</v>
      </c>
      <c r="BE260" s="268">
        <v>42</v>
      </c>
      <c r="BF260" s="282">
        <v>0.6</v>
      </c>
      <c r="BG260" s="285">
        <v>7.0469999999999997</v>
      </c>
      <c r="BH260" s="268">
        <v>42</v>
      </c>
      <c r="BI260" s="33">
        <f t="shared" si="37"/>
        <v>0.6</v>
      </c>
      <c r="BJ260" s="284">
        <v>93.789999999999992</v>
      </c>
      <c r="BL260" s="268">
        <v>42</v>
      </c>
      <c r="BN260" s="201">
        <v>11.355699999999999</v>
      </c>
      <c r="BO260" s="201">
        <v>3.4708900000000003</v>
      </c>
      <c r="BP260" s="201">
        <v>2.3430400000000002</v>
      </c>
      <c r="BQ260" s="283">
        <v>0.70253905826172502</v>
      </c>
      <c r="BR260" s="201">
        <v>13.94525149006285</v>
      </c>
      <c r="BS260" s="201">
        <v>1.178680100948545</v>
      </c>
      <c r="BT260" s="239">
        <v>29.5</v>
      </c>
      <c r="BU260" s="282">
        <v>0.6</v>
      </c>
      <c r="BW260" s="33" t="s">
        <v>2744</v>
      </c>
      <c r="CB260" s="188" t="str">
        <f t="shared" si="38"/>
        <v>Y</v>
      </c>
      <c r="CC260" s="188" t="s">
        <v>295</v>
      </c>
      <c r="CD260" s="187"/>
      <c r="CE260" s="249"/>
      <c r="CH260" s="286"/>
      <c r="CI260" s="286" t="s">
        <v>3481</v>
      </c>
      <c r="CJ260" s="33" t="s">
        <v>3482</v>
      </c>
    </row>
    <row r="261" spans="5:88" x14ac:dyDescent="0.3">
      <c r="E261" s="33" t="s">
        <v>2765</v>
      </c>
      <c r="F261" s="33" t="s">
        <v>3500</v>
      </c>
      <c r="G261" s="33">
        <v>2012</v>
      </c>
      <c r="H261" s="33" t="s">
        <v>3453</v>
      </c>
      <c r="I261" s="33" t="s">
        <v>3478</v>
      </c>
      <c r="K261" s="33" t="s">
        <v>80</v>
      </c>
      <c r="L261" s="33" t="s">
        <v>89</v>
      </c>
      <c r="M261" s="33" t="s">
        <v>91</v>
      </c>
      <c r="N261" s="33" t="s">
        <v>92</v>
      </c>
      <c r="O261" s="33" t="s">
        <v>93</v>
      </c>
      <c r="P261" s="33" t="s">
        <v>94</v>
      </c>
      <c r="Q261" s="33" t="s">
        <v>96</v>
      </c>
      <c r="R261" s="33" t="s">
        <v>96</v>
      </c>
      <c r="S261" s="33" t="str">
        <f t="shared" si="41"/>
        <v>On.my</v>
      </c>
      <c r="T261" s="33" t="s">
        <v>3353</v>
      </c>
      <c r="U261" s="33" t="s">
        <v>31</v>
      </c>
      <c r="V261" s="33" t="s">
        <v>31</v>
      </c>
      <c r="W261" s="33" t="s">
        <v>31</v>
      </c>
      <c r="X261" s="33" t="s">
        <v>3489</v>
      </c>
      <c r="Y261" s="33" t="s">
        <v>2102</v>
      </c>
      <c r="AB261" s="33" t="s">
        <v>2742</v>
      </c>
      <c r="AC261" s="33" t="s">
        <v>239</v>
      </c>
      <c r="AD261" s="33">
        <v>96</v>
      </c>
      <c r="AE261" s="33" t="s">
        <v>240</v>
      </c>
      <c r="AF261" s="33" t="s">
        <v>2743</v>
      </c>
      <c r="AH261" s="33" t="s">
        <v>3286</v>
      </c>
      <c r="AI261" s="33" t="s">
        <v>3479</v>
      </c>
      <c r="AJ261" s="33" t="s">
        <v>509</v>
      </c>
      <c r="AK261" s="33" t="s">
        <v>478</v>
      </c>
      <c r="AM261" s="33" t="s">
        <v>2744</v>
      </c>
      <c r="AN261" s="287">
        <v>279</v>
      </c>
      <c r="AO261" s="287">
        <v>279</v>
      </c>
      <c r="AP261" s="33" t="s">
        <v>508</v>
      </c>
      <c r="AQ261" s="33" t="s">
        <v>477</v>
      </c>
      <c r="AS261" s="33">
        <f t="shared" si="40"/>
        <v>1</v>
      </c>
      <c r="AU261" s="33" t="s">
        <v>240</v>
      </c>
      <c r="AV261" s="33" t="s">
        <v>295</v>
      </c>
      <c r="AZ261" s="33" t="s">
        <v>2828</v>
      </c>
      <c r="BA261" s="285" t="s">
        <v>3496</v>
      </c>
      <c r="BB261" s="33" t="s">
        <v>2791</v>
      </c>
      <c r="BC261" s="239">
        <v>8.8049999999999997</v>
      </c>
      <c r="BD261" s="285">
        <v>7.0725000000000007</v>
      </c>
      <c r="BE261" s="268">
        <v>51</v>
      </c>
      <c r="BF261" s="282">
        <v>0.6</v>
      </c>
      <c r="BG261" s="285">
        <v>7.0725000000000007</v>
      </c>
      <c r="BH261" s="268">
        <v>51</v>
      </c>
      <c r="BI261" s="33">
        <f t="shared" si="37"/>
        <v>0.6</v>
      </c>
      <c r="BJ261" s="284">
        <v>119.75</v>
      </c>
      <c r="BL261" s="268">
        <v>51</v>
      </c>
      <c r="BN261" s="201">
        <v>13.694500000000001</v>
      </c>
      <c r="BO261" s="201">
        <v>4.0811000000000002</v>
      </c>
      <c r="BP261" s="201">
        <v>3.5973999999999999</v>
      </c>
      <c r="BQ261" s="283">
        <v>0.8224739834986543</v>
      </c>
      <c r="BR261" s="201">
        <v>18.926245607501414</v>
      </c>
      <c r="BS261" s="201">
        <v>1.4859971427213998</v>
      </c>
      <c r="BT261" s="239">
        <v>34</v>
      </c>
      <c r="BU261" s="282">
        <v>0.6</v>
      </c>
      <c r="BW261" s="33" t="s">
        <v>2744</v>
      </c>
      <c r="CB261" s="188" t="str">
        <f t="shared" si="38"/>
        <v>Y</v>
      </c>
      <c r="CC261" s="188" t="s">
        <v>295</v>
      </c>
      <c r="CD261" s="187"/>
      <c r="CE261" s="249"/>
      <c r="CH261" s="286"/>
      <c r="CI261" s="286" t="s">
        <v>3481</v>
      </c>
      <c r="CJ261" s="33" t="s">
        <v>3482</v>
      </c>
    </row>
    <row r="262" spans="5:88" x14ac:dyDescent="0.3">
      <c r="E262" s="33" t="s">
        <v>2765</v>
      </c>
      <c r="F262" s="33" t="s">
        <v>3501</v>
      </c>
      <c r="G262" s="33">
        <v>2012</v>
      </c>
      <c r="H262" s="33" t="s">
        <v>3453</v>
      </c>
      <c r="I262" s="33" t="s">
        <v>3478</v>
      </c>
      <c r="K262" s="33" t="s">
        <v>80</v>
      </c>
      <c r="L262" s="33" t="s">
        <v>89</v>
      </c>
      <c r="M262" s="33" t="s">
        <v>91</v>
      </c>
      <c r="N262" s="33" t="s">
        <v>92</v>
      </c>
      <c r="O262" s="33" t="s">
        <v>93</v>
      </c>
      <c r="P262" s="33" t="s">
        <v>94</v>
      </c>
      <c r="Q262" s="33" t="s">
        <v>96</v>
      </c>
      <c r="R262" s="33" t="s">
        <v>96</v>
      </c>
      <c r="S262" s="33" t="str">
        <f t="shared" si="41"/>
        <v>On.my</v>
      </c>
      <c r="T262" s="33" t="s">
        <v>3353</v>
      </c>
      <c r="U262" s="33" t="s">
        <v>31</v>
      </c>
      <c r="V262" s="33" t="s">
        <v>31</v>
      </c>
      <c r="W262" s="33" t="s">
        <v>31</v>
      </c>
      <c r="X262" s="33" t="s">
        <v>3502</v>
      </c>
      <c r="Y262" s="33" t="s">
        <v>2102</v>
      </c>
      <c r="AB262" s="33" t="s">
        <v>2742</v>
      </c>
      <c r="AC262" s="33" t="s">
        <v>239</v>
      </c>
      <c r="AD262" s="33">
        <v>96</v>
      </c>
      <c r="AE262" s="33" t="s">
        <v>240</v>
      </c>
      <c r="AF262" s="33" t="s">
        <v>2743</v>
      </c>
      <c r="AH262" s="33" t="s">
        <v>3286</v>
      </c>
      <c r="AI262" s="33" t="s">
        <v>3479</v>
      </c>
      <c r="AJ262" s="33" t="s">
        <v>509</v>
      </c>
      <c r="AK262" s="33" t="s">
        <v>478</v>
      </c>
      <c r="AM262" s="33" t="s">
        <v>2744</v>
      </c>
      <c r="AN262" s="281">
        <v>289</v>
      </c>
      <c r="AO262" s="281">
        <v>289</v>
      </c>
      <c r="AP262" s="33" t="s">
        <v>508</v>
      </c>
      <c r="AQ262" s="33" t="s">
        <v>477</v>
      </c>
      <c r="AS262" s="33">
        <f t="shared" si="40"/>
        <v>1</v>
      </c>
      <c r="AU262" s="33" t="s">
        <v>240</v>
      </c>
      <c r="AV262" s="33" t="s">
        <v>295</v>
      </c>
      <c r="AZ262" s="33" t="s">
        <v>2828</v>
      </c>
      <c r="BA262" s="285" t="s">
        <v>3490</v>
      </c>
      <c r="BB262" s="33" t="s">
        <v>2791</v>
      </c>
      <c r="BC262" s="239">
        <v>9.1400000000000023</v>
      </c>
      <c r="BD262" s="285">
        <v>6.9109999999999996</v>
      </c>
      <c r="BE262" s="268">
        <v>55</v>
      </c>
      <c r="BF262" s="282">
        <v>0.6</v>
      </c>
      <c r="BG262" s="285">
        <v>6.9109999999999996</v>
      </c>
      <c r="BH262" s="268">
        <v>55</v>
      </c>
      <c r="BI262" s="33">
        <f t="shared" si="37"/>
        <v>0.6</v>
      </c>
      <c r="BJ262" s="284">
        <v>119.61000000000001</v>
      </c>
      <c r="BL262" s="268">
        <v>55</v>
      </c>
      <c r="BN262" s="201">
        <v>14.726500000000001</v>
      </c>
      <c r="BO262" s="201">
        <v>4.4267000000000003</v>
      </c>
      <c r="BP262" s="201">
        <v>3.8574000000000002</v>
      </c>
      <c r="BQ262" s="283">
        <v>0.87446640917803364</v>
      </c>
      <c r="BR262" s="201">
        <v>18.898593464847892</v>
      </c>
      <c r="BS262" s="201">
        <v>1.4843498013917089</v>
      </c>
      <c r="BT262" s="239">
        <v>39</v>
      </c>
      <c r="BU262" s="282">
        <v>0.6</v>
      </c>
      <c r="BW262" s="33" t="s">
        <v>2744</v>
      </c>
      <c r="CB262" s="188" t="str">
        <f t="shared" si="38"/>
        <v>Y</v>
      </c>
      <c r="CC262" s="188" t="s">
        <v>295</v>
      </c>
      <c r="CD262" s="187"/>
      <c r="CE262" s="249"/>
      <c r="CH262" s="286"/>
      <c r="CI262" s="286" t="s">
        <v>3481</v>
      </c>
      <c r="CJ262" s="33" t="s">
        <v>3482</v>
      </c>
    </row>
    <row r="263" spans="5:88" x14ac:dyDescent="0.3">
      <c r="E263" s="33" t="s">
        <v>2765</v>
      </c>
      <c r="F263" s="33" t="s">
        <v>3503</v>
      </c>
      <c r="G263" s="33">
        <v>2012</v>
      </c>
      <c r="H263" s="33" t="s">
        <v>3453</v>
      </c>
      <c r="I263" s="33" t="s">
        <v>3478</v>
      </c>
      <c r="K263" s="33" t="s">
        <v>80</v>
      </c>
      <c r="L263" s="33" t="s">
        <v>89</v>
      </c>
      <c r="M263" s="33" t="s">
        <v>91</v>
      </c>
      <c r="N263" s="33" t="s">
        <v>92</v>
      </c>
      <c r="O263" s="33" t="s">
        <v>93</v>
      </c>
      <c r="P263" s="33" t="s">
        <v>94</v>
      </c>
      <c r="Q263" s="33" t="s">
        <v>96</v>
      </c>
      <c r="R263" s="33" t="s">
        <v>96</v>
      </c>
      <c r="S263" s="33" t="str">
        <f t="shared" si="41"/>
        <v>On.my</v>
      </c>
      <c r="T263" s="33" t="s">
        <v>3353</v>
      </c>
      <c r="U263" s="33" t="s">
        <v>31</v>
      </c>
      <c r="V263" s="33" t="s">
        <v>31</v>
      </c>
      <c r="W263" s="33" t="s">
        <v>31</v>
      </c>
      <c r="X263" s="33" t="s">
        <v>3504</v>
      </c>
      <c r="Y263" s="33" t="s">
        <v>2102</v>
      </c>
      <c r="AB263" s="33" t="s">
        <v>2742</v>
      </c>
      <c r="AC263" s="33" t="s">
        <v>239</v>
      </c>
      <c r="AD263" s="33">
        <v>96</v>
      </c>
      <c r="AE263" s="33" t="s">
        <v>240</v>
      </c>
      <c r="AF263" s="33" t="s">
        <v>2743</v>
      </c>
      <c r="AH263" s="33" t="s">
        <v>3286</v>
      </c>
      <c r="AI263" s="33" t="s">
        <v>3479</v>
      </c>
      <c r="AJ263" s="33" t="s">
        <v>509</v>
      </c>
      <c r="AK263" s="33" t="s">
        <v>478</v>
      </c>
      <c r="AM263" s="33" t="s">
        <v>2744</v>
      </c>
      <c r="AN263" s="287">
        <v>83</v>
      </c>
      <c r="AO263" s="287">
        <v>83</v>
      </c>
      <c r="AP263" s="33" t="s">
        <v>508</v>
      </c>
      <c r="AQ263" s="33" t="s">
        <v>477</v>
      </c>
      <c r="AS263" s="33">
        <f t="shared" si="40"/>
        <v>1</v>
      </c>
      <c r="AU263" s="33" t="s">
        <v>240</v>
      </c>
      <c r="AV263" s="33" t="s">
        <v>295</v>
      </c>
      <c r="AZ263" s="33" t="s">
        <v>2828</v>
      </c>
      <c r="BA263" s="285" t="s">
        <v>3492</v>
      </c>
      <c r="BB263" s="33" t="s">
        <v>2791</v>
      </c>
      <c r="BC263" s="239">
        <v>10.875</v>
      </c>
      <c r="BD263" s="285">
        <v>7.3762500000000015</v>
      </c>
      <c r="BE263" s="268">
        <v>28.5</v>
      </c>
      <c r="BF263" s="282">
        <v>0.6</v>
      </c>
      <c r="BG263" s="285">
        <v>7.3762500000000015</v>
      </c>
      <c r="BH263" s="268">
        <v>28.5</v>
      </c>
      <c r="BI263" s="33">
        <f t="shared" si="37"/>
        <v>0.6</v>
      </c>
      <c r="BJ263" s="284">
        <v>67.94583333333334</v>
      </c>
      <c r="BL263" s="268">
        <v>28.5</v>
      </c>
      <c r="BN263" s="201">
        <v>7.681</v>
      </c>
      <c r="BO263" s="201">
        <v>2.3483650000000003</v>
      </c>
      <c r="BP263" s="201">
        <v>1.74607</v>
      </c>
      <c r="BQ263" s="283">
        <v>0.51281386370054982</v>
      </c>
      <c r="BR263" s="201">
        <v>5.3579811794827865</v>
      </c>
      <c r="BS263" s="201">
        <v>0.8682682475863297</v>
      </c>
      <c r="BT263" s="239">
        <v>24.540099999999995</v>
      </c>
      <c r="BU263" s="282">
        <v>0.6</v>
      </c>
      <c r="BW263" s="33" t="s">
        <v>2744</v>
      </c>
      <c r="CB263" s="188" t="str">
        <f t="shared" si="38"/>
        <v>Y</v>
      </c>
      <c r="CC263" s="188" t="s">
        <v>295</v>
      </c>
      <c r="CD263" s="187"/>
      <c r="CE263" s="249"/>
      <c r="CH263" s="286"/>
      <c r="CI263" s="286" t="s">
        <v>3481</v>
      </c>
      <c r="CJ263" s="33" t="s">
        <v>3482</v>
      </c>
    </row>
    <row r="264" spans="5:88" x14ac:dyDescent="0.3">
      <c r="E264" s="33" t="s">
        <v>2765</v>
      </c>
      <c r="F264" s="33" t="s">
        <v>3505</v>
      </c>
      <c r="G264" s="33">
        <v>2012</v>
      </c>
      <c r="H264" s="33" t="s">
        <v>3453</v>
      </c>
      <c r="I264" s="33" t="s">
        <v>3478</v>
      </c>
      <c r="K264" s="33" t="s">
        <v>80</v>
      </c>
      <c r="L264" s="33" t="s">
        <v>89</v>
      </c>
      <c r="M264" s="33" t="s">
        <v>91</v>
      </c>
      <c r="N264" s="33" t="s">
        <v>92</v>
      </c>
      <c r="O264" s="33" t="s">
        <v>93</v>
      </c>
      <c r="P264" s="33" t="s">
        <v>94</v>
      </c>
      <c r="Q264" s="33" t="s">
        <v>96</v>
      </c>
      <c r="R264" s="33" t="s">
        <v>96</v>
      </c>
      <c r="S264" s="33" t="str">
        <f t="shared" si="41"/>
        <v>On.my</v>
      </c>
      <c r="T264" s="33" t="s">
        <v>3353</v>
      </c>
      <c r="U264" s="33" t="s">
        <v>31</v>
      </c>
      <c r="V264" s="33" t="s">
        <v>31</v>
      </c>
      <c r="W264" s="33" t="s">
        <v>31</v>
      </c>
      <c r="X264" s="33" t="s">
        <v>3504</v>
      </c>
      <c r="Y264" s="33" t="s">
        <v>2102</v>
      </c>
      <c r="AB264" s="33" t="s">
        <v>2742</v>
      </c>
      <c r="AC264" s="33" t="s">
        <v>239</v>
      </c>
      <c r="AD264" s="33">
        <v>96</v>
      </c>
      <c r="AE264" s="33" t="s">
        <v>240</v>
      </c>
      <c r="AF264" s="33" t="s">
        <v>2743</v>
      </c>
      <c r="AH264" s="33" t="s">
        <v>3286</v>
      </c>
      <c r="AI264" s="33" t="s">
        <v>3479</v>
      </c>
      <c r="AJ264" s="33" t="s">
        <v>509</v>
      </c>
      <c r="AK264" s="33" t="s">
        <v>478</v>
      </c>
      <c r="AM264" s="33" t="s">
        <v>2744</v>
      </c>
      <c r="AN264" s="287">
        <v>49</v>
      </c>
      <c r="AO264" s="287">
        <v>49</v>
      </c>
      <c r="AP264" s="33" t="s">
        <v>508</v>
      </c>
      <c r="AQ264" s="33" t="s">
        <v>477</v>
      </c>
      <c r="AS264" s="33">
        <f t="shared" si="40"/>
        <v>1</v>
      </c>
      <c r="AU264" s="33" t="s">
        <v>240</v>
      </c>
      <c r="AV264" s="33" t="s">
        <v>295</v>
      </c>
      <c r="AZ264" s="33" t="s">
        <v>2828</v>
      </c>
      <c r="BA264" s="285" t="s">
        <v>3492</v>
      </c>
      <c r="BB264" s="33" t="s">
        <v>2791</v>
      </c>
      <c r="BC264" s="239">
        <v>10.66</v>
      </c>
      <c r="BD264" s="285">
        <v>6.9141666666666657</v>
      </c>
      <c r="BE264" s="268">
        <v>35</v>
      </c>
      <c r="BF264" s="282">
        <v>0.6</v>
      </c>
      <c r="BG264" s="285">
        <v>6.9141666666666657</v>
      </c>
      <c r="BH264" s="268">
        <v>35</v>
      </c>
      <c r="BI264" s="33">
        <f t="shared" si="37"/>
        <v>0.6</v>
      </c>
      <c r="BJ264" s="284">
        <v>74.505555555555546</v>
      </c>
      <c r="BL264" s="268">
        <v>35</v>
      </c>
      <c r="BN264" s="201">
        <v>9.4502999999999986</v>
      </c>
      <c r="BO264" s="201">
        <v>2.8888400000000001</v>
      </c>
      <c r="BP264" s="201">
        <v>2.0335000000000001</v>
      </c>
      <c r="BQ264" s="283">
        <v>0.605886308544621</v>
      </c>
      <c r="BR264" s="201">
        <v>6.0513920383409054</v>
      </c>
      <c r="BS264" s="201">
        <v>0.94755932364809414</v>
      </c>
      <c r="BT264" s="239">
        <v>33.1</v>
      </c>
      <c r="BU264" s="282">
        <v>0.6</v>
      </c>
      <c r="BW264" s="33" t="s">
        <v>2744</v>
      </c>
      <c r="CB264" s="188" t="str">
        <f t="shared" si="38"/>
        <v>Y</v>
      </c>
      <c r="CC264" s="188" t="s">
        <v>295</v>
      </c>
      <c r="CD264" s="187"/>
      <c r="CE264" s="249"/>
      <c r="CH264" s="286"/>
      <c r="CI264" s="286" t="s">
        <v>3481</v>
      </c>
      <c r="CJ264" s="33" t="s">
        <v>3482</v>
      </c>
    </row>
    <row r="265" spans="5:88" x14ac:dyDescent="0.3">
      <c r="E265" s="33" t="s">
        <v>2765</v>
      </c>
      <c r="F265" s="33" t="s">
        <v>3506</v>
      </c>
      <c r="G265" s="33">
        <v>2012</v>
      </c>
      <c r="H265" s="33" t="s">
        <v>3453</v>
      </c>
      <c r="I265" s="33" t="s">
        <v>3478</v>
      </c>
      <c r="K265" s="33" t="s">
        <v>80</v>
      </c>
      <c r="L265" s="33" t="s">
        <v>89</v>
      </c>
      <c r="M265" s="33" t="s">
        <v>91</v>
      </c>
      <c r="N265" s="33" t="s">
        <v>92</v>
      </c>
      <c r="O265" s="33" t="s">
        <v>93</v>
      </c>
      <c r="P265" s="33" t="s">
        <v>94</v>
      </c>
      <c r="Q265" s="33" t="s">
        <v>96</v>
      </c>
      <c r="R265" s="33" t="s">
        <v>96</v>
      </c>
      <c r="S265" s="33" t="str">
        <f t="shared" si="41"/>
        <v>On.my</v>
      </c>
      <c r="T265" s="33" t="s">
        <v>3353</v>
      </c>
      <c r="U265" s="33" t="s">
        <v>31</v>
      </c>
      <c r="V265" s="33" t="s">
        <v>31</v>
      </c>
      <c r="W265" s="33" t="s">
        <v>31</v>
      </c>
      <c r="X265" s="33" t="s">
        <v>3489</v>
      </c>
      <c r="Y265" s="33" t="s">
        <v>2102</v>
      </c>
      <c r="AB265" s="33" t="s">
        <v>2742</v>
      </c>
      <c r="AC265" s="33" t="s">
        <v>239</v>
      </c>
      <c r="AD265" s="33">
        <v>96</v>
      </c>
      <c r="AE265" s="33" t="s">
        <v>240</v>
      </c>
      <c r="AF265" s="33" t="s">
        <v>2743</v>
      </c>
      <c r="AH265" s="33" t="s">
        <v>3286</v>
      </c>
      <c r="AI265" s="33" t="s">
        <v>3479</v>
      </c>
      <c r="AJ265" s="33" t="s">
        <v>509</v>
      </c>
      <c r="AK265" s="33" t="s">
        <v>478</v>
      </c>
      <c r="AM265" s="33" t="s">
        <v>2744</v>
      </c>
      <c r="AN265" s="281">
        <v>111</v>
      </c>
      <c r="AO265" s="281">
        <v>111</v>
      </c>
      <c r="AP265" s="33" t="s">
        <v>508</v>
      </c>
      <c r="AQ265" s="33" t="s">
        <v>477</v>
      </c>
      <c r="AS265" s="33">
        <f t="shared" si="40"/>
        <v>1</v>
      </c>
      <c r="AU265" s="33" t="s">
        <v>240</v>
      </c>
      <c r="AV265" s="33" t="s">
        <v>295</v>
      </c>
      <c r="AZ265" s="33" t="s">
        <v>2828</v>
      </c>
      <c r="BA265" s="285" t="s">
        <v>3487</v>
      </c>
      <c r="BB265" s="33" t="s">
        <v>2791</v>
      </c>
      <c r="BC265" s="239">
        <v>10.710000000000003</v>
      </c>
      <c r="BD265" s="285">
        <v>7.1116666666666655</v>
      </c>
      <c r="BE265" s="268">
        <v>66.5</v>
      </c>
      <c r="BF265" s="282">
        <v>0.6</v>
      </c>
      <c r="BG265" s="285">
        <v>7.1116666666666655</v>
      </c>
      <c r="BH265" s="268">
        <v>66.5</v>
      </c>
      <c r="BI265" s="33">
        <f t="shared" si="37"/>
        <v>0.6</v>
      </c>
      <c r="BJ265" s="284">
        <v>162.53888888888889</v>
      </c>
      <c r="BL265" s="268">
        <v>66.5</v>
      </c>
      <c r="BN265" s="201">
        <v>17.6935</v>
      </c>
      <c r="BO265" s="201">
        <v>5.4203000000000001</v>
      </c>
      <c r="BP265" s="201">
        <v>4.6048999999999998</v>
      </c>
      <c r="BQ265" s="283">
        <v>1.0201952847607616</v>
      </c>
      <c r="BR265" s="201">
        <v>27.727033627691267</v>
      </c>
      <c r="BS265" s="201">
        <v>1.9853031125775025</v>
      </c>
      <c r="BT265" s="239">
        <v>46</v>
      </c>
      <c r="BU265" s="282">
        <v>0.6</v>
      </c>
      <c r="BW265" s="33" t="s">
        <v>2744</v>
      </c>
      <c r="CB265" s="188" t="str">
        <f t="shared" si="38"/>
        <v>Y</v>
      </c>
      <c r="CC265" s="188" t="s">
        <v>295</v>
      </c>
      <c r="CD265" s="187"/>
      <c r="CE265" s="249"/>
      <c r="CH265" s="202"/>
      <c r="CI265" s="202" t="s">
        <v>3481</v>
      </c>
      <c r="CJ265" s="33" t="s">
        <v>3482</v>
      </c>
    </row>
    <row r="266" spans="5:88" x14ac:dyDescent="0.3">
      <c r="E266" s="33" t="s">
        <v>2765</v>
      </c>
      <c r="F266" s="33" t="s">
        <v>3507</v>
      </c>
      <c r="G266" s="33">
        <v>2012</v>
      </c>
      <c r="H266" s="33" t="s">
        <v>3453</v>
      </c>
      <c r="I266" s="33" t="s">
        <v>3478</v>
      </c>
      <c r="K266" s="33" t="s">
        <v>80</v>
      </c>
      <c r="L266" s="33" t="s">
        <v>89</v>
      </c>
      <c r="M266" s="33" t="s">
        <v>91</v>
      </c>
      <c r="N266" s="33" t="s">
        <v>92</v>
      </c>
      <c r="O266" s="33" t="s">
        <v>93</v>
      </c>
      <c r="P266" s="33" t="s">
        <v>94</v>
      </c>
      <c r="Q266" s="33" t="s">
        <v>96</v>
      </c>
      <c r="R266" s="33" t="s">
        <v>96</v>
      </c>
      <c r="S266" s="33" t="str">
        <f t="shared" si="41"/>
        <v>On.my</v>
      </c>
      <c r="T266" s="33" t="s">
        <v>3353</v>
      </c>
      <c r="U266" s="33" t="s">
        <v>31</v>
      </c>
      <c r="V266" s="33" t="s">
        <v>31</v>
      </c>
      <c r="W266" s="33" t="s">
        <v>31</v>
      </c>
      <c r="X266" s="33" t="s">
        <v>3504</v>
      </c>
      <c r="Y266" s="33" t="s">
        <v>2102</v>
      </c>
      <c r="AB266" s="33" t="s">
        <v>2742</v>
      </c>
      <c r="AC266" s="33" t="s">
        <v>239</v>
      </c>
      <c r="AD266" s="33">
        <v>96</v>
      </c>
      <c r="AE266" s="33" t="s">
        <v>240</v>
      </c>
      <c r="AF266" s="33" t="s">
        <v>2743</v>
      </c>
      <c r="AH266" s="33" t="s">
        <v>3286</v>
      </c>
      <c r="AI266" s="33" t="s">
        <v>3479</v>
      </c>
      <c r="AJ266" s="33" t="s">
        <v>509</v>
      </c>
      <c r="AK266" s="33" t="s">
        <v>478</v>
      </c>
      <c r="AM266" s="33" t="s">
        <v>2744</v>
      </c>
      <c r="AN266" s="281">
        <v>138</v>
      </c>
      <c r="AO266" s="281">
        <v>138</v>
      </c>
      <c r="AP266" s="33" t="s">
        <v>508</v>
      </c>
      <c r="AQ266" s="33" t="s">
        <v>477</v>
      </c>
      <c r="AS266" s="33">
        <f t="shared" si="40"/>
        <v>1</v>
      </c>
      <c r="AU266" s="33" t="s">
        <v>240</v>
      </c>
      <c r="AV266" s="33" t="s">
        <v>295</v>
      </c>
      <c r="AZ266" s="33" t="s">
        <v>2828</v>
      </c>
      <c r="BA266" s="285" t="s">
        <v>3496</v>
      </c>
      <c r="BB266" s="33" t="s">
        <v>2791</v>
      </c>
      <c r="BC266" s="239">
        <v>10.715000000000003</v>
      </c>
      <c r="BD266" s="285">
        <v>7.2574999999999994</v>
      </c>
      <c r="BE266" s="268">
        <v>73</v>
      </c>
      <c r="BF266" s="282">
        <v>0.6</v>
      </c>
      <c r="BG266" s="285">
        <v>7.2574999999999994</v>
      </c>
      <c r="BH266" s="268">
        <v>73</v>
      </c>
      <c r="BI266" s="33">
        <f t="shared" si="37"/>
        <v>0.6</v>
      </c>
      <c r="BJ266" s="284">
        <v>176.45555555555558</v>
      </c>
      <c r="BL266" s="268">
        <v>73</v>
      </c>
      <c r="BN266" s="201">
        <v>19.3705</v>
      </c>
      <c r="BO266" s="201">
        <v>5.9818999999999996</v>
      </c>
      <c r="BP266" s="201">
        <v>5.0274000000000001</v>
      </c>
      <c r="BQ266" s="283">
        <v>1.1004294336318441</v>
      </c>
      <c r="BR266" s="201">
        <v>30.725389952965301</v>
      </c>
      <c r="BS266" s="201">
        <v>2.1461335815288245</v>
      </c>
      <c r="BT266" s="239">
        <v>53.1</v>
      </c>
      <c r="BU266" s="282">
        <v>0.6</v>
      </c>
      <c r="BW266" s="33" t="s">
        <v>2744</v>
      </c>
      <c r="CB266" s="188" t="str">
        <f t="shared" si="38"/>
        <v>Y</v>
      </c>
      <c r="CC266" s="188" t="s">
        <v>295</v>
      </c>
      <c r="CD266" s="187"/>
      <c r="CE266" s="249"/>
      <c r="CH266" s="202"/>
      <c r="CI266" s="202" t="s">
        <v>3481</v>
      </c>
      <c r="CJ266" s="33" t="s">
        <v>3482</v>
      </c>
    </row>
    <row r="267" spans="5:88" x14ac:dyDescent="0.3">
      <c r="E267" s="33" t="s">
        <v>2765</v>
      </c>
      <c r="F267" s="33" t="s">
        <v>3508</v>
      </c>
      <c r="G267" s="33">
        <v>2012</v>
      </c>
      <c r="H267" s="33" t="s">
        <v>3453</v>
      </c>
      <c r="I267" s="33" t="s">
        <v>3478</v>
      </c>
      <c r="K267" s="33" t="s">
        <v>80</v>
      </c>
      <c r="L267" s="33" t="s">
        <v>89</v>
      </c>
      <c r="M267" s="33" t="s">
        <v>91</v>
      </c>
      <c r="N267" s="33" t="s">
        <v>92</v>
      </c>
      <c r="O267" s="33" t="s">
        <v>93</v>
      </c>
      <c r="P267" s="33" t="s">
        <v>94</v>
      </c>
      <c r="Q267" s="33" t="s">
        <v>96</v>
      </c>
      <c r="R267" s="33" t="s">
        <v>96</v>
      </c>
      <c r="S267" s="33" t="str">
        <f t="shared" si="41"/>
        <v>On.my</v>
      </c>
      <c r="T267" s="33" t="s">
        <v>3353</v>
      </c>
      <c r="U267" s="33" t="s">
        <v>31</v>
      </c>
      <c r="V267" s="33" t="s">
        <v>31</v>
      </c>
      <c r="W267" s="33" t="s">
        <v>31</v>
      </c>
      <c r="X267" s="33" t="s">
        <v>3504</v>
      </c>
      <c r="Y267" s="33" t="s">
        <v>2102</v>
      </c>
      <c r="AB267" s="33" t="s">
        <v>2742</v>
      </c>
      <c r="AC267" s="33" t="s">
        <v>239</v>
      </c>
      <c r="AD267" s="33">
        <v>96</v>
      </c>
      <c r="AE267" s="33" t="s">
        <v>240</v>
      </c>
      <c r="AF267" s="33" t="s">
        <v>2743</v>
      </c>
      <c r="AH267" s="33" t="s">
        <v>3286</v>
      </c>
      <c r="AI267" s="33" t="s">
        <v>3479</v>
      </c>
      <c r="AJ267" s="33" t="s">
        <v>509</v>
      </c>
      <c r="AK267" s="33" t="s">
        <v>478</v>
      </c>
      <c r="AM267" s="33" t="s">
        <v>2744</v>
      </c>
      <c r="AN267" s="281">
        <v>138</v>
      </c>
      <c r="AO267" s="281">
        <v>138</v>
      </c>
      <c r="AP267" s="33" t="s">
        <v>508</v>
      </c>
      <c r="AQ267" s="33" t="s">
        <v>477</v>
      </c>
      <c r="AS267" s="33">
        <f t="shared" si="40"/>
        <v>1</v>
      </c>
      <c r="AU267" s="33" t="s">
        <v>240</v>
      </c>
      <c r="AV267" s="33" t="s">
        <v>295</v>
      </c>
      <c r="AZ267" s="33" t="s">
        <v>2828</v>
      </c>
      <c r="BA267" s="285" t="s">
        <v>3490</v>
      </c>
      <c r="BB267" s="33" t="s">
        <v>2791</v>
      </c>
      <c r="BC267" s="239">
        <v>10.724999999999998</v>
      </c>
      <c r="BD267" s="285">
        <v>7.0708333333333329</v>
      </c>
      <c r="BE267" s="268">
        <v>75</v>
      </c>
      <c r="BF267" s="282">
        <v>0.6</v>
      </c>
      <c r="BG267" s="285">
        <v>7.0708333333333329</v>
      </c>
      <c r="BH267" s="268">
        <v>75</v>
      </c>
      <c r="BI267" s="33">
        <f t="shared" si="37"/>
        <v>0.6</v>
      </c>
      <c r="BJ267" s="284">
        <v>177.25294117647059</v>
      </c>
      <c r="BL267" s="268">
        <v>75</v>
      </c>
      <c r="BN267" s="201">
        <v>19.886500000000002</v>
      </c>
      <c r="BO267" s="201">
        <v>6.1547000000000001</v>
      </c>
      <c r="BP267" s="201">
        <v>5.1574</v>
      </c>
      <c r="BQ267" s="283">
        <v>1.1248417668505561</v>
      </c>
      <c r="BR267" s="201">
        <v>30.899030285243093</v>
      </c>
      <c r="BS267" s="201">
        <v>2.1553283121980487</v>
      </c>
      <c r="BT267" s="239">
        <v>56.1</v>
      </c>
      <c r="BU267" s="282">
        <v>0.6</v>
      </c>
      <c r="BW267" s="33" t="s">
        <v>2744</v>
      </c>
      <c r="CB267" s="188" t="str">
        <f t="shared" si="38"/>
        <v>Y</v>
      </c>
      <c r="CC267" s="188" t="s">
        <v>295</v>
      </c>
      <c r="CD267" s="187"/>
      <c r="CE267" s="249"/>
      <c r="CH267" s="202"/>
      <c r="CI267" s="202" t="s">
        <v>3481</v>
      </c>
      <c r="CJ267" s="33" t="s">
        <v>3482</v>
      </c>
    </row>
    <row r="268" spans="5:88" x14ac:dyDescent="0.3">
      <c r="E268" s="33" t="s">
        <v>2765</v>
      </c>
      <c r="F268" s="33" t="s">
        <v>3509</v>
      </c>
      <c r="G268" s="33">
        <v>2012</v>
      </c>
      <c r="H268" s="33" t="s">
        <v>3453</v>
      </c>
      <c r="I268" s="33" t="s">
        <v>3478</v>
      </c>
      <c r="K268" s="33" t="s">
        <v>80</v>
      </c>
      <c r="L268" s="33" t="s">
        <v>89</v>
      </c>
      <c r="M268" s="33" t="s">
        <v>91</v>
      </c>
      <c r="N268" s="33" t="s">
        <v>92</v>
      </c>
      <c r="O268" s="33" t="s">
        <v>93</v>
      </c>
      <c r="P268" s="33" t="s">
        <v>94</v>
      </c>
      <c r="Q268" s="33" t="s">
        <v>96</v>
      </c>
      <c r="R268" s="33" t="s">
        <v>96</v>
      </c>
      <c r="S268" s="33" t="str">
        <f t="shared" si="41"/>
        <v>On.my</v>
      </c>
      <c r="T268" s="33" t="s">
        <v>3353</v>
      </c>
      <c r="U268" s="33" t="s">
        <v>31</v>
      </c>
      <c r="V268" s="33" t="s">
        <v>31</v>
      </c>
      <c r="W268" s="33" t="s">
        <v>31</v>
      </c>
      <c r="X268" s="33" t="s">
        <v>3484</v>
      </c>
      <c r="Y268" s="33" t="s">
        <v>2102</v>
      </c>
      <c r="AB268" s="33" t="s">
        <v>2742</v>
      </c>
      <c r="AC268" s="33" t="s">
        <v>239</v>
      </c>
      <c r="AD268" s="33">
        <v>96</v>
      </c>
      <c r="AE268" s="33" t="s">
        <v>240</v>
      </c>
      <c r="AF268" s="33" t="s">
        <v>2743</v>
      </c>
      <c r="AH268" s="33" t="s">
        <v>3286</v>
      </c>
      <c r="AI268" s="33" t="s">
        <v>3479</v>
      </c>
      <c r="AJ268" s="33" t="s">
        <v>509</v>
      </c>
      <c r="AK268" s="33" t="s">
        <v>478</v>
      </c>
      <c r="AM268" s="33" t="s">
        <v>2744</v>
      </c>
      <c r="AN268" s="281">
        <v>69</v>
      </c>
      <c r="AO268" s="281">
        <v>69</v>
      </c>
      <c r="AP268" s="33" t="s">
        <v>508</v>
      </c>
      <c r="AQ268" s="33" t="s">
        <v>477</v>
      </c>
      <c r="AS268" s="33">
        <f t="shared" si="40"/>
        <v>1</v>
      </c>
      <c r="AU268" s="33" t="s">
        <v>240</v>
      </c>
      <c r="AV268" s="33" t="s">
        <v>295</v>
      </c>
      <c r="AZ268" s="33" t="s">
        <v>2828</v>
      </c>
      <c r="BA268" s="285" t="s">
        <v>3480</v>
      </c>
      <c r="BB268" s="33" t="s">
        <v>2791</v>
      </c>
      <c r="BC268" s="239">
        <v>11.109090909090909</v>
      </c>
      <c r="BD268" s="285">
        <v>7.1318181818181818</v>
      </c>
      <c r="BE268" s="268">
        <v>18</v>
      </c>
      <c r="BF268" s="282">
        <v>0.6</v>
      </c>
      <c r="BG268" s="285">
        <v>7.1318181818181818</v>
      </c>
      <c r="BH268" s="268">
        <v>18</v>
      </c>
      <c r="BI268" s="33">
        <f t="shared" si="37"/>
        <v>0.6</v>
      </c>
      <c r="BJ268" s="284">
        <v>46.890909090909084</v>
      </c>
      <c r="BL268" s="268">
        <v>18</v>
      </c>
      <c r="BN268" s="201">
        <v>4.8228999999999997</v>
      </c>
      <c r="BO268" s="201">
        <v>1.4752900000000002</v>
      </c>
      <c r="BP268" s="201">
        <v>1.28176</v>
      </c>
      <c r="BQ268" s="283">
        <v>0.35314000588840716</v>
      </c>
      <c r="BR268" s="201">
        <v>3.2832407791751956</v>
      </c>
      <c r="BS268" s="201">
        <v>0.61083425622546939</v>
      </c>
      <c r="BT268" s="239">
        <v>19</v>
      </c>
      <c r="BU268" s="282">
        <v>0.6</v>
      </c>
      <c r="BW268" s="33" t="s">
        <v>2744</v>
      </c>
      <c r="CB268" s="188" t="str">
        <f t="shared" si="38"/>
        <v>Y</v>
      </c>
      <c r="CC268" s="188" t="s">
        <v>295</v>
      </c>
      <c r="CD268" s="187"/>
      <c r="CE268" s="249"/>
      <c r="CH268" s="202"/>
      <c r="CI268" s="202" t="s">
        <v>3481</v>
      </c>
      <c r="CJ268" s="33" t="s">
        <v>3482</v>
      </c>
    </row>
    <row r="269" spans="5:88" x14ac:dyDescent="0.3">
      <c r="E269" s="33" t="s">
        <v>3022</v>
      </c>
      <c r="F269" s="33">
        <v>2697299</v>
      </c>
      <c r="G269" s="33">
        <v>2012</v>
      </c>
      <c r="H269" s="33" t="s">
        <v>237</v>
      </c>
      <c r="K269" s="33" t="s">
        <v>80</v>
      </c>
      <c r="L269" s="33" t="s">
        <v>89</v>
      </c>
      <c r="M269" s="33" t="s">
        <v>91</v>
      </c>
      <c r="N269" s="33" t="s">
        <v>92</v>
      </c>
      <c r="O269" s="33" t="s">
        <v>93</v>
      </c>
      <c r="P269" s="33" t="s">
        <v>94</v>
      </c>
      <c r="Q269" s="33" t="s">
        <v>96</v>
      </c>
      <c r="R269" s="33" t="s">
        <v>96</v>
      </c>
      <c r="S269" s="33" t="str">
        <f t="shared" si="41"/>
        <v>On.my</v>
      </c>
      <c r="T269" s="33" t="s">
        <v>1950</v>
      </c>
      <c r="U269" s="33" t="s">
        <v>3433</v>
      </c>
      <c r="V269" s="33" t="s">
        <v>31</v>
      </c>
      <c r="W269" s="33" t="s">
        <v>31</v>
      </c>
      <c r="X269" s="33" t="s">
        <v>3510</v>
      </c>
      <c r="Y269" s="33" t="s">
        <v>2102</v>
      </c>
      <c r="AB269" s="33" t="s">
        <v>239</v>
      </c>
      <c r="AC269" s="33" t="s">
        <v>239</v>
      </c>
      <c r="AD269" s="33">
        <v>96</v>
      </c>
      <c r="AE269" s="33" t="s">
        <v>240</v>
      </c>
      <c r="AF269" s="33" t="s">
        <v>2743</v>
      </c>
      <c r="AH269" s="33" t="s">
        <v>3024</v>
      </c>
      <c r="AI269" s="33" t="s">
        <v>748</v>
      </c>
      <c r="AJ269" s="33" t="s">
        <v>509</v>
      </c>
      <c r="AK269" s="33" t="s">
        <v>478</v>
      </c>
      <c r="AN269" s="281">
        <v>21</v>
      </c>
      <c r="AO269" s="281">
        <v>21</v>
      </c>
      <c r="AP269" s="33" t="s">
        <v>508</v>
      </c>
      <c r="AS269" s="33">
        <f t="shared" ref="AS269:AS286" si="42">IF(G269&lt;1980,"Too old",IF(AE269="N","UseOtherTestDuration",IF(AJ269="M",IF(ISBLANK(BD269),2,IF(ISBLANK(BE269),2,IF(ISBLANK(BF269),2,1))),"NotM")))</f>
        <v>1</v>
      </c>
      <c r="AU269" s="33" t="s">
        <v>240</v>
      </c>
      <c r="AV269" s="33" t="s">
        <v>295</v>
      </c>
      <c r="AY269" s="33">
        <v>2295752</v>
      </c>
      <c r="AZ269" s="33" t="s">
        <v>337</v>
      </c>
      <c r="BA269" s="33" t="s">
        <v>3026</v>
      </c>
      <c r="BC269" s="33">
        <v>6.8</v>
      </c>
      <c r="BD269" s="33" t="s">
        <v>3511</v>
      </c>
      <c r="BE269" s="33">
        <v>7</v>
      </c>
      <c r="BF269" s="33">
        <v>0.6</v>
      </c>
      <c r="BG269" s="33">
        <v>6.18</v>
      </c>
      <c r="BH269" s="33">
        <v>7</v>
      </c>
      <c r="BI269" s="33">
        <f t="shared" si="37"/>
        <v>0.6</v>
      </c>
      <c r="BJ269" s="33" t="s">
        <v>497</v>
      </c>
      <c r="BK269" s="33" t="s">
        <v>3028</v>
      </c>
      <c r="BL269" s="33">
        <v>0</v>
      </c>
      <c r="BM269" s="268"/>
      <c r="BN269" s="33">
        <v>1.7</v>
      </c>
      <c r="BO269" s="33">
        <v>0.7</v>
      </c>
      <c r="BP269" s="33">
        <v>0.9</v>
      </c>
      <c r="BQ269" s="33">
        <v>0.2</v>
      </c>
      <c r="BR269" s="239">
        <v>1.6890000000000001</v>
      </c>
      <c r="BS269" s="239">
        <v>0.10199999999999999</v>
      </c>
      <c r="BT269" s="268">
        <v>10.1</v>
      </c>
      <c r="BV269" s="33">
        <v>0</v>
      </c>
      <c r="BW269" s="33">
        <v>0</v>
      </c>
      <c r="BX269" s="33">
        <v>0</v>
      </c>
      <c r="BY269" s="33">
        <v>0</v>
      </c>
      <c r="BZ269" s="33">
        <v>0</v>
      </c>
      <c r="CB269" s="33" t="s">
        <v>3512</v>
      </c>
      <c r="CC269" s="33" t="s">
        <v>3513</v>
      </c>
      <c r="CD269" s="33" t="s">
        <v>3514</v>
      </c>
      <c r="CE269" s="262" t="s">
        <v>489</v>
      </c>
      <c r="CF269" s="33" t="s">
        <v>3031</v>
      </c>
      <c r="CH269" s="33" t="s">
        <v>3037</v>
      </c>
      <c r="CI269" s="429">
        <v>0.69</v>
      </c>
      <c r="CJ269" s="33" t="s">
        <v>2850</v>
      </c>
    </row>
    <row r="270" spans="5:88" x14ac:dyDescent="0.3">
      <c r="E270" s="33" t="s">
        <v>3022</v>
      </c>
      <c r="F270" s="33">
        <v>2697301</v>
      </c>
      <c r="G270" s="33">
        <v>2012</v>
      </c>
      <c r="H270" s="33" t="s">
        <v>237</v>
      </c>
      <c r="K270" s="33" t="s">
        <v>80</v>
      </c>
      <c r="L270" s="33" t="s">
        <v>89</v>
      </c>
      <c r="M270" s="33" t="s">
        <v>91</v>
      </c>
      <c r="N270" s="33" t="s">
        <v>92</v>
      </c>
      <c r="O270" s="33" t="s">
        <v>93</v>
      </c>
      <c r="P270" s="33" t="s">
        <v>94</v>
      </c>
      <c r="Q270" s="33" t="s">
        <v>96</v>
      </c>
      <c r="R270" s="33" t="s">
        <v>96</v>
      </c>
      <c r="S270" s="33" t="str">
        <f t="shared" si="41"/>
        <v>On.my</v>
      </c>
      <c r="T270" s="33" t="s">
        <v>1950</v>
      </c>
      <c r="U270" s="33" t="s">
        <v>3433</v>
      </c>
      <c r="V270" s="33" t="s">
        <v>31</v>
      </c>
      <c r="W270" s="33" t="s">
        <v>31</v>
      </c>
      <c r="X270" s="33" t="s">
        <v>3510</v>
      </c>
      <c r="Y270" s="33" t="s">
        <v>2102</v>
      </c>
      <c r="AB270" s="33" t="s">
        <v>239</v>
      </c>
      <c r="AC270" s="33" t="s">
        <v>239</v>
      </c>
      <c r="AD270" s="33">
        <v>96</v>
      </c>
      <c r="AE270" s="33" t="s">
        <v>240</v>
      </c>
      <c r="AF270" s="33" t="s">
        <v>2743</v>
      </c>
      <c r="AH270" s="33" t="s">
        <v>3024</v>
      </c>
      <c r="AI270" s="33" t="s">
        <v>748</v>
      </c>
      <c r="AJ270" s="33" t="s">
        <v>509</v>
      </c>
      <c r="AK270" s="33" t="s">
        <v>478</v>
      </c>
      <c r="AN270" s="281">
        <v>37</v>
      </c>
      <c r="AO270" s="281">
        <v>37</v>
      </c>
      <c r="AP270" s="33" t="s">
        <v>508</v>
      </c>
      <c r="AS270" s="33">
        <f t="shared" si="42"/>
        <v>1</v>
      </c>
      <c r="AU270" s="33" t="s">
        <v>240</v>
      </c>
      <c r="AV270" s="33" t="s">
        <v>295</v>
      </c>
      <c r="AY270" s="33">
        <v>2295753</v>
      </c>
      <c r="AZ270" s="33" t="s">
        <v>337</v>
      </c>
      <c r="BA270" s="33" t="s">
        <v>3026</v>
      </c>
      <c r="BC270" s="33">
        <v>6.8</v>
      </c>
      <c r="BD270" s="33" t="s">
        <v>3515</v>
      </c>
      <c r="BE270" s="33">
        <v>10</v>
      </c>
      <c r="BF270" s="33">
        <v>0.6</v>
      </c>
      <c r="BG270" s="33">
        <v>5.99</v>
      </c>
      <c r="BH270" s="33">
        <v>10</v>
      </c>
      <c r="BI270" s="33">
        <f t="shared" si="37"/>
        <v>0.6</v>
      </c>
      <c r="BJ270" s="33" t="s">
        <v>497</v>
      </c>
      <c r="BK270" s="33" t="s">
        <v>3028</v>
      </c>
      <c r="BL270" s="33">
        <v>0</v>
      </c>
      <c r="BM270" s="239"/>
      <c r="BN270" s="33">
        <v>2.6</v>
      </c>
      <c r="BO270" s="33">
        <v>0.8</v>
      </c>
      <c r="BP270" s="33">
        <v>0.9</v>
      </c>
      <c r="BQ270" s="33">
        <v>0.2</v>
      </c>
      <c r="BR270" s="201">
        <v>1.9999582772731688</v>
      </c>
      <c r="BS270" s="201">
        <v>0.42789562745594129</v>
      </c>
      <c r="BT270" s="239">
        <v>8.5</v>
      </c>
      <c r="BV270" s="33">
        <v>0</v>
      </c>
      <c r="BW270" s="33">
        <v>0</v>
      </c>
      <c r="BX270" s="33">
        <v>0</v>
      </c>
      <c r="BY270" s="33">
        <v>0</v>
      </c>
      <c r="BZ270" s="33">
        <v>0</v>
      </c>
      <c r="CB270" s="33" t="s">
        <v>3516</v>
      </c>
      <c r="CC270" s="33" t="s">
        <v>3517</v>
      </c>
      <c r="CD270" s="33" t="s">
        <v>3518</v>
      </c>
      <c r="CE270" s="262" t="s">
        <v>489</v>
      </c>
      <c r="CF270" s="33" t="s">
        <v>3031</v>
      </c>
      <c r="CH270" s="33" t="s">
        <v>3037</v>
      </c>
      <c r="CI270" s="429">
        <v>0.69</v>
      </c>
      <c r="CJ270" s="33" t="s">
        <v>2850</v>
      </c>
    </row>
    <row r="271" spans="5:88" x14ac:dyDescent="0.3">
      <c r="E271" s="33" t="s">
        <v>3022</v>
      </c>
      <c r="F271" s="33">
        <v>2697324</v>
      </c>
      <c r="G271" s="33">
        <v>2012</v>
      </c>
      <c r="H271" s="33" t="s">
        <v>237</v>
      </c>
      <c r="K271" s="33" t="s">
        <v>80</v>
      </c>
      <c r="L271" s="33" t="s">
        <v>89</v>
      </c>
      <c r="M271" s="33" t="s">
        <v>91</v>
      </c>
      <c r="N271" s="33" t="s">
        <v>92</v>
      </c>
      <c r="O271" s="33" t="s">
        <v>93</v>
      </c>
      <c r="P271" s="33" t="s">
        <v>94</v>
      </c>
      <c r="Q271" s="33" t="s">
        <v>96</v>
      </c>
      <c r="R271" s="33" t="s">
        <v>96</v>
      </c>
      <c r="S271" s="33" t="str">
        <f t="shared" si="41"/>
        <v>On.my</v>
      </c>
      <c r="T271" s="33" t="s">
        <v>1950</v>
      </c>
      <c r="U271" s="33" t="s">
        <v>3433</v>
      </c>
      <c r="V271" s="33" t="s">
        <v>31</v>
      </c>
      <c r="W271" s="33" t="s">
        <v>31</v>
      </c>
      <c r="X271" s="33" t="s">
        <v>3510</v>
      </c>
      <c r="Y271" s="33" t="s">
        <v>2102</v>
      </c>
      <c r="AB271" s="33" t="s">
        <v>239</v>
      </c>
      <c r="AC271" s="33" t="s">
        <v>239</v>
      </c>
      <c r="AD271" s="33">
        <v>96</v>
      </c>
      <c r="AE271" s="33" t="s">
        <v>240</v>
      </c>
      <c r="AF271" s="33" t="s">
        <v>2743</v>
      </c>
      <c r="AH271" s="33" t="s">
        <v>3024</v>
      </c>
      <c r="AI271" s="33" t="s">
        <v>748</v>
      </c>
      <c r="AJ271" s="33" t="s">
        <v>509</v>
      </c>
      <c r="AK271" s="33" t="s">
        <v>478</v>
      </c>
      <c r="AN271" s="281">
        <v>99</v>
      </c>
      <c r="AO271" s="281">
        <v>99</v>
      </c>
      <c r="AP271" s="33" t="s">
        <v>508</v>
      </c>
      <c r="AS271" s="33">
        <f t="shared" si="42"/>
        <v>1</v>
      </c>
      <c r="AU271" s="33" t="s">
        <v>240</v>
      </c>
      <c r="AV271" s="33" t="s">
        <v>295</v>
      </c>
      <c r="AY271" s="33">
        <v>2295756</v>
      </c>
      <c r="AZ271" s="33" t="s">
        <v>337</v>
      </c>
      <c r="BA271" s="33" t="s">
        <v>3026</v>
      </c>
      <c r="BC271" s="33">
        <v>6.8</v>
      </c>
      <c r="BD271" s="33" t="s">
        <v>3519</v>
      </c>
      <c r="BE271" s="33">
        <v>16</v>
      </c>
      <c r="BF271" s="33">
        <v>0.6</v>
      </c>
      <c r="BG271" s="33">
        <v>6.14</v>
      </c>
      <c r="BH271" s="33">
        <v>16</v>
      </c>
      <c r="BI271" s="33">
        <f t="shared" si="37"/>
        <v>0.6</v>
      </c>
      <c r="BJ271" s="33" t="s">
        <v>497</v>
      </c>
      <c r="BK271" s="33" t="s">
        <v>3028</v>
      </c>
      <c r="BL271" s="33">
        <v>0</v>
      </c>
      <c r="BM271" s="239"/>
      <c r="BN271" s="33">
        <v>4.3</v>
      </c>
      <c r="BO271" s="33">
        <v>1.3</v>
      </c>
      <c r="BP271" s="33">
        <v>1.2</v>
      </c>
      <c r="BQ271" s="33">
        <v>0.3</v>
      </c>
      <c r="BR271" s="201">
        <v>3.6432497072474281</v>
      </c>
      <c r="BS271" s="201">
        <v>0.65821814764529607</v>
      </c>
      <c r="BT271" s="239">
        <v>15.5</v>
      </c>
      <c r="BV271" s="33">
        <v>0</v>
      </c>
      <c r="BW271" s="33">
        <v>0</v>
      </c>
      <c r="BX271" s="33">
        <v>0</v>
      </c>
      <c r="BY271" s="33">
        <v>0</v>
      </c>
      <c r="BZ271" s="33">
        <v>0</v>
      </c>
      <c r="CB271" s="33" t="s">
        <v>3520</v>
      </c>
      <c r="CC271" s="33" t="s">
        <v>3521</v>
      </c>
      <c r="CD271" s="33" t="s">
        <v>3522</v>
      </c>
      <c r="CE271" s="262" t="s">
        <v>489</v>
      </c>
      <c r="CF271" s="33" t="s">
        <v>3031</v>
      </c>
      <c r="CH271" s="33" t="s">
        <v>3037</v>
      </c>
      <c r="CI271" s="429">
        <v>0.69</v>
      </c>
      <c r="CJ271" s="33" t="s">
        <v>2850</v>
      </c>
    </row>
    <row r="272" spans="5:88" x14ac:dyDescent="0.3">
      <c r="E272" s="33" t="s">
        <v>3022</v>
      </c>
      <c r="F272" s="33">
        <v>2697328</v>
      </c>
      <c r="G272" s="33">
        <v>2012</v>
      </c>
      <c r="H272" s="33" t="s">
        <v>237</v>
      </c>
      <c r="K272" s="33" t="s">
        <v>80</v>
      </c>
      <c r="L272" s="33" t="s">
        <v>89</v>
      </c>
      <c r="M272" s="33" t="s">
        <v>91</v>
      </c>
      <c r="N272" s="33" t="s">
        <v>92</v>
      </c>
      <c r="O272" s="33" t="s">
        <v>93</v>
      </c>
      <c r="P272" s="33" t="s">
        <v>94</v>
      </c>
      <c r="Q272" s="33" t="s">
        <v>96</v>
      </c>
      <c r="R272" s="33" t="s">
        <v>96</v>
      </c>
      <c r="S272" s="33" t="str">
        <f t="shared" si="41"/>
        <v>On.my</v>
      </c>
      <c r="T272" s="33" t="s">
        <v>1950</v>
      </c>
      <c r="U272" s="33" t="s">
        <v>3433</v>
      </c>
      <c r="V272" s="33" t="s">
        <v>31</v>
      </c>
      <c r="W272" s="33" t="s">
        <v>31</v>
      </c>
      <c r="X272" s="33" t="s">
        <v>3510</v>
      </c>
      <c r="Y272" s="33" t="s">
        <v>2102</v>
      </c>
      <c r="AB272" s="33" t="s">
        <v>239</v>
      </c>
      <c r="AC272" s="33" t="s">
        <v>239</v>
      </c>
      <c r="AD272" s="33">
        <v>96</v>
      </c>
      <c r="AE272" s="33" t="s">
        <v>240</v>
      </c>
      <c r="AF272" s="33" t="s">
        <v>2743</v>
      </c>
      <c r="AH272" s="33" t="s">
        <v>3024</v>
      </c>
      <c r="AI272" s="33" t="s">
        <v>748</v>
      </c>
      <c r="AJ272" s="33" t="s">
        <v>509</v>
      </c>
      <c r="AK272" s="33" t="s">
        <v>478</v>
      </c>
      <c r="AN272" s="281">
        <v>131</v>
      </c>
      <c r="AO272" s="281">
        <v>131</v>
      </c>
      <c r="AP272" s="33" t="s">
        <v>508</v>
      </c>
      <c r="AS272" s="33">
        <f t="shared" si="42"/>
        <v>1</v>
      </c>
      <c r="AU272" s="33" t="s">
        <v>240</v>
      </c>
      <c r="AV272" s="33" t="s">
        <v>295</v>
      </c>
      <c r="AY272" s="33">
        <v>2295757</v>
      </c>
      <c r="AZ272" s="33" t="s">
        <v>337</v>
      </c>
      <c r="BA272" s="33" t="s">
        <v>3026</v>
      </c>
      <c r="BC272" s="33">
        <v>6.8</v>
      </c>
      <c r="BD272" s="33" t="s">
        <v>3523</v>
      </c>
      <c r="BE272" s="33">
        <v>24</v>
      </c>
      <c r="BF272" s="33">
        <v>0.6</v>
      </c>
      <c r="BG272" s="33">
        <v>6.39</v>
      </c>
      <c r="BH272" s="33">
        <v>24</v>
      </c>
      <c r="BI272" s="33">
        <f t="shared" si="37"/>
        <v>0.6</v>
      </c>
      <c r="BJ272" s="33" t="s">
        <v>497</v>
      </c>
      <c r="BK272" s="33" t="s">
        <v>3028</v>
      </c>
      <c r="BL272" s="33">
        <v>0</v>
      </c>
      <c r="BM272" s="239"/>
      <c r="BN272" s="33">
        <v>6.5</v>
      </c>
      <c r="BO272" s="33">
        <v>1.9</v>
      </c>
      <c r="BP272" s="33">
        <v>1.5</v>
      </c>
      <c r="BQ272" s="33">
        <v>0.4</v>
      </c>
      <c r="BR272" s="201">
        <v>5.2043229189796074</v>
      </c>
      <c r="BS272" s="201">
        <v>0.85031495146657154</v>
      </c>
      <c r="BT272" s="239">
        <v>22</v>
      </c>
      <c r="BV272" s="33">
        <v>0</v>
      </c>
      <c r="BW272" s="33">
        <v>0</v>
      </c>
      <c r="BX272" s="33">
        <v>0</v>
      </c>
      <c r="BY272" s="33">
        <v>0</v>
      </c>
      <c r="BZ272" s="33">
        <v>0</v>
      </c>
      <c r="CB272" s="33" t="s">
        <v>3524</v>
      </c>
      <c r="CC272" s="33" t="s">
        <v>3525</v>
      </c>
      <c r="CD272" s="33" t="s">
        <v>3526</v>
      </c>
      <c r="CE272" s="262" t="s">
        <v>489</v>
      </c>
      <c r="CF272" s="33" t="s">
        <v>3031</v>
      </c>
      <c r="CH272" s="33" t="s">
        <v>3037</v>
      </c>
      <c r="CI272" s="429">
        <v>0.69</v>
      </c>
      <c r="CJ272" s="33" t="s">
        <v>2850</v>
      </c>
    </row>
    <row r="273" spans="5:88" x14ac:dyDescent="0.3">
      <c r="E273" s="33" t="s">
        <v>3022</v>
      </c>
      <c r="F273" s="33">
        <v>2697332</v>
      </c>
      <c r="G273" s="33">
        <v>2012</v>
      </c>
      <c r="H273" s="33" t="s">
        <v>237</v>
      </c>
      <c r="K273" s="33" t="s">
        <v>80</v>
      </c>
      <c r="L273" s="33" t="s">
        <v>89</v>
      </c>
      <c r="M273" s="33" t="s">
        <v>91</v>
      </c>
      <c r="N273" s="33" t="s">
        <v>92</v>
      </c>
      <c r="O273" s="33" t="s">
        <v>93</v>
      </c>
      <c r="P273" s="33" t="s">
        <v>94</v>
      </c>
      <c r="Q273" s="33" t="s">
        <v>96</v>
      </c>
      <c r="R273" s="33" t="s">
        <v>96</v>
      </c>
      <c r="S273" s="33" t="str">
        <f t="shared" si="41"/>
        <v>On.my</v>
      </c>
      <c r="T273" s="33" t="s">
        <v>1950</v>
      </c>
      <c r="U273" s="33" t="s">
        <v>3433</v>
      </c>
      <c r="V273" s="33" t="s">
        <v>31</v>
      </c>
      <c r="W273" s="33" t="s">
        <v>31</v>
      </c>
      <c r="X273" s="33" t="s">
        <v>3510</v>
      </c>
      <c r="Y273" s="33" t="s">
        <v>2102</v>
      </c>
      <c r="AB273" s="33" t="s">
        <v>239</v>
      </c>
      <c r="AC273" s="33" t="s">
        <v>239</v>
      </c>
      <c r="AD273" s="33">
        <v>96</v>
      </c>
      <c r="AE273" s="33" t="s">
        <v>240</v>
      </c>
      <c r="AF273" s="33" t="s">
        <v>2743</v>
      </c>
      <c r="AH273" s="33" t="s">
        <v>3024</v>
      </c>
      <c r="AI273" s="33" t="s">
        <v>748</v>
      </c>
      <c r="AJ273" s="33" t="s">
        <v>509</v>
      </c>
      <c r="AK273" s="33" t="s">
        <v>478</v>
      </c>
      <c r="AN273" s="281">
        <v>77</v>
      </c>
      <c r="AO273" s="281">
        <v>77</v>
      </c>
      <c r="AP273" s="33" t="s">
        <v>508</v>
      </c>
      <c r="AS273" s="33">
        <f t="shared" si="42"/>
        <v>1</v>
      </c>
      <c r="AU273" s="33" t="s">
        <v>240</v>
      </c>
      <c r="AV273" s="33" t="s">
        <v>295</v>
      </c>
      <c r="AY273" s="33">
        <v>2295758</v>
      </c>
      <c r="AZ273" s="33" t="s">
        <v>337</v>
      </c>
      <c r="BA273" s="33" t="s">
        <v>3026</v>
      </c>
      <c r="BC273" s="33">
        <v>8.3000000000000007</v>
      </c>
      <c r="BD273" s="33" t="s">
        <v>3527</v>
      </c>
      <c r="BE273" s="33">
        <v>22.5</v>
      </c>
      <c r="BF273" s="33">
        <v>0.6</v>
      </c>
      <c r="BG273" s="33">
        <v>7.13</v>
      </c>
      <c r="BH273" s="33">
        <v>22.5</v>
      </c>
      <c r="BI273" s="33">
        <f t="shared" si="37"/>
        <v>0.6</v>
      </c>
      <c r="BJ273" s="33" t="s">
        <v>497</v>
      </c>
      <c r="BK273" s="33" t="s">
        <v>3028</v>
      </c>
      <c r="BL273" s="33">
        <v>0</v>
      </c>
      <c r="BM273" s="239"/>
      <c r="BN273" s="33">
        <v>6</v>
      </c>
      <c r="BO273" s="33">
        <v>1.8</v>
      </c>
      <c r="BP273" s="33">
        <v>1.5</v>
      </c>
      <c r="BQ273" s="33">
        <v>0.4</v>
      </c>
      <c r="BR273" s="201">
        <v>3.6740991970414467</v>
      </c>
      <c r="BS273" s="201">
        <v>0.66221551075613472</v>
      </c>
      <c r="BT273" s="239">
        <v>24.5</v>
      </c>
      <c r="BV273" s="33">
        <v>0</v>
      </c>
      <c r="BW273" s="33">
        <v>0</v>
      </c>
      <c r="BX273" s="33">
        <v>0</v>
      </c>
      <c r="BY273" s="33">
        <v>0</v>
      </c>
      <c r="BZ273" s="33">
        <v>0</v>
      </c>
      <c r="CB273" s="33" t="s">
        <v>3528</v>
      </c>
      <c r="CC273" s="33" t="s">
        <v>3529</v>
      </c>
      <c r="CD273" s="33" t="s">
        <v>3530</v>
      </c>
      <c r="CE273" s="262" t="s">
        <v>489</v>
      </c>
      <c r="CF273" s="33" t="s">
        <v>3031</v>
      </c>
      <c r="CH273" s="33" t="s">
        <v>3037</v>
      </c>
      <c r="CI273" s="429">
        <v>0.69</v>
      </c>
      <c r="CJ273" s="33" t="s">
        <v>2850</v>
      </c>
    </row>
    <row r="274" spans="5:88" x14ac:dyDescent="0.3">
      <c r="E274" s="33" t="s">
        <v>3022</v>
      </c>
      <c r="F274" s="33">
        <v>2697336</v>
      </c>
      <c r="G274" s="33">
        <v>2012</v>
      </c>
      <c r="H274" s="33" t="s">
        <v>237</v>
      </c>
      <c r="K274" s="33" t="s">
        <v>80</v>
      </c>
      <c r="L274" s="33" t="s">
        <v>89</v>
      </c>
      <c r="M274" s="33" t="s">
        <v>91</v>
      </c>
      <c r="N274" s="33" t="s">
        <v>92</v>
      </c>
      <c r="O274" s="33" t="s">
        <v>93</v>
      </c>
      <c r="P274" s="33" t="s">
        <v>94</v>
      </c>
      <c r="Q274" s="33" t="s">
        <v>96</v>
      </c>
      <c r="R274" s="33" t="s">
        <v>96</v>
      </c>
      <c r="S274" s="33" t="str">
        <f t="shared" si="41"/>
        <v>On.my</v>
      </c>
      <c r="T274" s="33" t="s">
        <v>1950</v>
      </c>
      <c r="U274" s="33" t="s">
        <v>3433</v>
      </c>
      <c r="V274" s="33" t="s">
        <v>31</v>
      </c>
      <c r="W274" s="33" t="s">
        <v>31</v>
      </c>
      <c r="X274" s="33" t="s">
        <v>3510</v>
      </c>
      <c r="Y274" s="33" t="s">
        <v>2102</v>
      </c>
      <c r="AB274" s="33" t="s">
        <v>239</v>
      </c>
      <c r="AC274" s="33" t="s">
        <v>239</v>
      </c>
      <c r="AD274" s="33">
        <v>96</v>
      </c>
      <c r="AE274" s="33" t="s">
        <v>240</v>
      </c>
      <c r="AF274" s="33" t="s">
        <v>2743</v>
      </c>
      <c r="AH274" s="33" t="s">
        <v>3024</v>
      </c>
      <c r="AI274" s="33" t="s">
        <v>748</v>
      </c>
      <c r="AJ274" s="33" t="s">
        <v>509</v>
      </c>
      <c r="AK274" s="33" t="s">
        <v>478</v>
      </c>
      <c r="AN274" s="281">
        <v>102</v>
      </c>
      <c r="AO274" s="281">
        <v>102</v>
      </c>
      <c r="AP274" s="33" t="s">
        <v>508</v>
      </c>
      <c r="AS274" s="33">
        <f t="shared" si="42"/>
        <v>1</v>
      </c>
      <c r="AU274" s="33" t="s">
        <v>240</v>
      </c>
      <c r="AV274" s="33" t="s">
        <v>295</v>
      </c>
      <c r="AY274" s="33">
        <v>2295759</v>
      </c>
      <c r="AZ274" s="33" t="s">
        <v>337</v>
      </c>
      <c r="BA274" s="33" t="s">
        <v>3026</v>
      </c>
      <c r="BC274" s="33">
        <v>8.3000000000000007</v>
      </c>
      <c r="BD274" s="33" t="s">
        <v>3531</v>
      </c>
      <c r="BE274" s="33">
        <v>29</v>
      </c>
      <c r="BF274" s="33">
        <v>0.6</v>
      </c>
      <c r="BG274" s="33">
        <v>7.28</v>
      </c>
      <c r="BH274" s="33">
        <v>29</v>
      </c>
      <c r="BI274" s="33">
        <f t="shared" si="37"/>
        <v>0.6</v>
      </c>
      <c r="BJ274" s="33" t="s">
        <v>497</v>
      </c>
      <c r="BK274" s="33" t="s">
        <v>3028</v>
      </c>
      <c r="BL274" s="33">
        <v>0</v>
      </c>
      <c r="BM274" s="239"/>
      <c r="BN274" s="33">
        <v>7.8</v>
      </c>
      <c r="BO274" s="33">
        <v>2.4</v>
      </c>
      <c r="BP274" s="33">
        <v>1.8</v>
      </c>
      <c r="BQ274" s="33">
        <v>0.5</v>
      </c>
      <c r="BR274" s="201">
        <v>6.1206055536782724</v>
      </c>
      <c r="BS274" s="201">
        <v>0.95532905811737634</v>
      </c>
      <c r="BT274" s="239">
        <v>27.5</v>
      </c>
      <c r="BV274" s="33">
        <v>0</v>
      </c>
      <c r="BW274" s="33">
        <v>0</v>
      </c>
      <c r="BX274" s="33">
        <v>0</v>
      </c>
      <c r="BY274" s="33">
        <v>0</v>
      </c>
      <c r="BZ274" s="33">
        <v>0</v>
      </c>
      <c r="CB274" s="33" t="s">
        <v>3520</v>
      </c>
      <c r="CC274" s="33" t="s">
        <v>3532</v>
      </c>
      <c r="CD274" s="33" t="s">
        <v>3533</v>
      </c>
      <c r="CE274" s="262" t="s">
        <v>489</v>
      </c>
      <c r="CF274" s="33" t="s">
        <v>3031</v>
      </c>
      <c r="CH274" s="33" t="s">
        <v>3037</v>
      </c>
      <c r="CI274" s="429">
        <v>0.69</v>
      </c>
      <c r="CJ274" s="33" t="s">
        <v>2850</v>
      </c>
    </row>
    <row r="275" spans="5:88" x14ac:dyDescent="0.3">
      <c r="E275" s="33" t="s">
        <v>3022</v>
      </c>
      <c r="F275" s="33">
        <v>2697341</v>
      </c>
      <c r="G275" s="33">
        <v>2012</v>
      </c>
      <c r="H275" s="33" t="s">
        <v>237</v>
      </c>
      <c r="K275" s="33" t="s">
        <v>80</v>
      </c>
      <c r="L275" s="33" t="s">
        <v>89</v>
      </c>
      <c r="M275" s="33" t="s">
        <v>91</v>
      </c>
      <c r="N275" s="33" t="s">
        <v>92</v>
      </c>
      <c r="O275" s="33" t="s">
        <v>93</v>
      </c>
      <c r="P275" s="33" t="s">
        <v>94</v>
      </c>
      <c r="Q275" s="33" t="s">
        <v>96</v>
      </c>
      <c r="R275" s="33" t="s">
        <v>96</v>
      </c>
      <c r="S275" s="33" t="str">
        <f t="shared" si="41"/>
        <v>On.my</v>
      </c>
      <c r="T275" s="33" t="s">
        <v>1950</v>
      </c>
      <c r="U275" s="33" t="s">
        <v>3433</v>
      </c>
      <c r="V275" s="33" t="s">
        <v>31</v>
      </c>
      <c r="W275" s="33" t="s">
        <v>31</v>
      </c>
      <c r="X275" s="33" t="s">
        <v>3510</v>
      </c>
      <c r="Y275" s="33" t="s">
        <v>2102</v>
      </c>
      <c r="AB275" s="33" t="s">
        <v>239</v>
      </c>
      <c r="AC275" s="33" t="s">
        <v>239</v>
      </c>
      <c r="AD275" s="33">
        <v>96</v>
      </c>
      <c r="AE275" s="33" t="s">
        <v>240</v>
      </c>
      <c r="AF275" s="33" t="s">
        <v>2743</v>
      </c>
      <c r="AH275" s="33" t="s">
        <v>3024</v>
      </c>
      <c r="AI275" s="33" t="s">
        <v>748</v>
      </c>
      <c r="AJ275" s="33" t="s">
        <v>509</v>
      </c>
      <c r="AK275" s="33" t="s">
        <v>478</v>
      </c>
      <c r="AN275" s="281">
        <v>174</v>
      </c>
      <c r="AO275" s="281">
        <v>174</v>
      </c>
      <c r="AP275" s="33" t="s">
        <v>508</v>
      </c>
      <c r="AS275" s="33">
        <f t="shared" si="42"/>
        <v>1</v>
      </c>
      <c r="AU275" s="33" t="s">
        <v>240</v>
      </c>
      <c r="AV275" s="33" t="s">
        <v>295</v>
      </c>
      <c r="AY275" s="33">
        <v>2295760</v>
      </c>
      <c r="AZ275" s="33" t="s">
        <v>337</v>
      </c>
      <c r="BA275" s="33" t="s">
        <v>3026</v>
      </c>
      <c r="BC275" s="33">
        <v>8.3000000000000007</v>
      </c>
      <c r="BD275" s="33" t="s">
        <v>3531</v>
      </c>
      <c r="BE275" s="33">
        <v>40</v>
      </c>
      <c r="BF275" s="33">
        <v>0.6</v>
      </c>
      <c r="BG275" s="33">
        <v>7.28</v>
      </c>
      <c r="BH275" s="33">
        <v>40</v>
      </c>
      <c r="BI275" s="33">
        <f t="shared" si="37"/>
        <v>0.6</v>
      </c>
      <c r="BJ275" s="33" t="s">
        <v>497</v>
      </c>
      <c r="BK275" s="33" t="s">
        <v>3028</v>
      </c>
      <c r="BL275" s="33">
        <v>0</v>
      </c>
      <c r="BM275" s="239"/>
      <c r="BN275" s="33">
        <v>10.8</v>
      </c>
      <c r="BO275" s="33">
        <v>3.3</v>
      </c>
      <c r="BP275" s="33">
        <v>2.2999999999999998</v>
      </c>
      <c r="BQ275" s="33">
        <v>0.7</v>
      </c>
      <c r="BR275" s="201">
        <v>14.672825913852769</v>
      </c>
      <c r="BS275" s="201">
        <v>1.2250446582623806</v>
      </c>
      <c r="BT275" s="239">
        <v>32</v>
      </c>
      <c r="BV275" s="33">
        <v>0</v>
      </c>
      <c r="BW275" s="33">
        <v>0</v>
      </c>
      <c r="BX275" s="33">
        <v>0</v>
      </c>
      <c r="BY275" s="33">
        <v>0</v>
      </c>
      <c r="BZ275" s="33">
        <v>0</v>
      </c>
      <c r="CB275" s="33" t="s">
        <v>3534</v>
      </c>
      <c r="CC275" s="33" t="s">
        <v>3535</v>
      </c>
      <c r="CD275" s="33" t="s">
        <v>3536</v>
      </c>
      <c r="CE275" s="262" t="s">
        <v>489</v>
      </c>
      <c r="CF275" s="33" t="s">
        <v>3031</v>
      </c>
      <c r="CH275" s="33" t="s">
        <v>3037</v>
      </c>
      <c r="CI275" s="429">
        <v>0.69</v>
      </c>
      <c r="CJ275" s="33" t="s">
        <v>2850</v>
      </c>
    </row>
    <row r="276" spans="5:88" x14ac:dyDescent="0.3">
      <c r="E276" s="33" t="s">
        <v>3022</v>
      </c>
      <c r="F276" s="33">
        <v>2697346</v>
      </c>
      <c r="G276" s="33">
        <v>2012</v>
      </c>
      <c r="H276" s="33" t="s">
        <v>237</v>
      </c>
      <c r="K276" s="33" t="s">
        <v>80</v>
      </c>
      <c r="L276" s="33" t="s">
        <v>89</v>
      </c>
      <c r="M276" s="33" t="s">
        <v>91</v>
      </c>
      <c r="N276" s="33" t="s">
        <v>92</v>
      </c>
      <c r="O276" s="33" t="s">
        <v>93</v>
      </c>
      <c r="P276" s="33" t="s">
        <v>94</v>
      </c>
      <c r="Q276" s="33" t="s">
        <v>96</v>
      </c>
      <c r="R276" s="33" t="s">
        <v>96</v>
      </c>
      <c r="S276" s="33" t="str">
        <f t="shared" si="41"/>
        <v>On.my</v>
      </c>
      <c r="T276" s="33" t="s">
        <v>1950</v>
      </c>
      <c r="U276" s="33" t="s">
        <v>3433</v>
      </c>
      <c r="V276" s="33" t="s">
        <v>31</v>
      </c>
      <c r="W276" s="33" t="s">
        <v>31</v>
      </c>
      <c r="X276" s="33" t="s">
        <v>3510</v>
      </c>
      <c r="Y276" s="33" t="s">
        <v>2102</v>
      </c>
      <c r="AB276" s="33" t="s">
        <v>239</v>
      </c>
      <c r="AC276" s="33" t="s">
        <v>239</v>
      </c>
      <c r="AD276" s="33">
        <v>96</v>
      </c>
      <c r="AE276" s="33" t="s">
        <v>240</v>
      </c>
      <c r="AF276" s="33" t="s">
        <v>2743</v>
      </c>
      <c r="AH276" s="33" t="s">
        <v>3024</v>
      </c>
      <c r="AI276" s="33" t="s">
        <v>748</v>
      </c>
      <c r="AJ276" s="33" t="s">
        <v>509</v>
      </c>
      <c r="AK276" s="33" t="s">
        <v>478</v>
      </c>
      <c r="AN276" s="281">
        <v>176</v>
      </c>
      <c r="AO276" s="281">
        <v>176</v>
      </c>
      <c r="AP276" s="33" t="s">
        <v>508</v>
      </c>
      <c r="AS276" s="33">
        <f t="shared" si="42"/>
        <v>1</v>
      </c>
      <c r="AU276" s="33" t="s">
        <v>240</v>
      </c>
      <c r="AV276" s="33" t="s">
        <v>295</v>
      </c>
      <c r="AY276" s="33">
        <v>2295761</v>
      </c>
      <c r="AZ276" s="33" t="s">
        <v>337</v>
      </c>
      <c r="BA276" s="33" t="s">
        <v>3026</v>
      </c>
      <c r="BC276" s="33">
        <v>8.3000000000000007</v>
      </c>
      <c r="BD276" s="33" t="s">
        <v>3537</v>
      </c>
      <c r="BE276" s="33">
        <v>41</v>
      </c>
      <c r="BF276" s="33">
        <v>0.6</v>
      </c>
      <c r="BG276" s="33">
        <v>7.25</v>
      </c>
      <c r="BH276" s="33">
        <v>41</v>
      </c>
      <c r="BI276" s="33">
        <f t="shared" si="37"/>
        <v>0.6</v>
      </c>
      <c r="BJ276" s="33" t="s">
        <v>497</v>
      </c>
      <c r="BK276" s="33" t="s">
        <v>3028</v>
      </c>
      <c r="BL276" s="33">
        <v>0</v>
      </c>
      <c r="BM276" s="239"/>
      <c r="BN276" s="33">
        <v>11.1</v>
      </c>
      <c r="BO276" s="33">
        <v>3.4</v>
      </c>
      <c r="BP276" s="33">
        <v>2.2999999999999998</v>
      </c>
      <c r="BQ276" s="33">
        <v>0.7</v>
      </c>
      <c r="BR276" s="201">
        <v>15.268469084446306</v>
      </c>
      <c r="BS276" s="201">
        <v>1.2625895725074994</v>
      </c>
      <c r="BT276" s="239">
        <v>35</v>
      </c>
      <c r="BV276" s="33">
        <v>0</v>
      </c>
      <c r="BW276" s="33">
        <v>0</v>
      </c>
      <c r="BX276" s="33">
        <v>0</v>
      </c>
      <c r="BY276" s="33">
        <v>0</v>
      </c>
      <c r="BZ276" s="33">
        <v>0</v>
      </c>
      <c r="CB276" s="33" t="s">
        <v>3524</v>
      </c>
      <c r="CC276" s="33" t="s">
        <v>3538</v>
      </c>
      <c r="CD276" s="33" t="s">
        <v>3539</v>
      </c>
      <c r="CE276" s="262" t="s">
        <v>489</v>
      </c>
      <c r="CF276" s="33" t="s">
        <v>3031</v>
      </c>
      <c r="CH276" s="33" t="s">
        <v>3037</v>
      </c>
      <c r="CI276" s="429">
        <v>0.69</v>
      </c>
      <c r="CJ276" s="33" t="s">
        <v>2850</v>
      </c>
    </row>
    <row r="277" spans="5:88" x14ac:dyDescent="0.3">
      <c r="E277" s="33" t="s">
        <v>3022</v>
      </c>
      <c r="F277" s="33">
        <v>2697350</v>
      </c>
      <c r="G277" s="33">
        <v>2012</v>
      </c>
      <c r="H277" s="33" t="s">
        <v>237</v>
      </c>
      <c r="K277" s="33" t="s">
        <v>80</v>
      </c>
      <c r="L277" s="33" t="s">
        <v>89</v>
      </c>
      <c r="M277" s="33" t="s">
        <v>91</v>
      </c>
      <c r="N277" s="33" t="s">
        <v>92</v>
      </c>
      <c r="O277" s="33" t="s">
        <v>93</v>
      </c>
      <c r="P277" s="33" t="s">
        <v>94</v>
      </c>
      <c r="Q277" s="33" t="s">
        <v>96</v>
      </c>
      <c r="R277" s="33" t="s">
        <v>96</v>
      </c>
      <c r="S277" s="33" t="str">
        <f t="shared" si="41"/>
        <v>On.my</v>
      </c>
      <c r="T277" s="33" t="s">
        <v>1950</v>
      </c>
      <c r="U277" s="33" t="s">
        <v>3433</v>
      </c>
      <c r="V277" s="33" t="s">
        <v>31</v>
      </c>
      <c r="W277" s="33" t="s">
        <v>31</v>
      </c>
      <c r="X277" s="33" t="s">
        <v>3510</v>
      </c>
      <c r="Y277" s="33" t="s">
        <v>2102</v>
      </c>
      <c r="AB277" s="33" t="s">
        <v>239</v>
      </c>
      <c r="AC277" s="33" t="s">
        <v>239</v>
      </c>
      <c r="AD277" s="33">
        <v>96</v>
      </c>
      <c r="AE277" s="33" t="s">
        <v>240</v>
      </c>
      <c r="AF277" s="33" t="s">
        <v>2743</v>
      </c>
      <c r="AH277" s="33" t="s">
        <v>3024</v>
      </c>
      <c r="AI277" s="33" t="s">
        <v>748</v>
      </c>
      <c r="AJ277" s="33" t="s">
        <v>509</v>
      </c>
      <c r="AK277" s="33" t="s">
        <v>478</v>
      </c>
      <c r="AN277" s="281">
        <v>175</v>
      </c>
      <c r="AO277" s="281">
        <v>175</v>
      </c>
      <c r="AP277" s="33" t="s">
        <v>508</v>
      </c>
      <c r="AS277" s="33">
        <f t="shared" si="42"/>
        <v>1</v>
      </c>
      <c r="AU277" s="33" t="s">
        <v>240</v>
      </c>
      <c r="AV277" s="33" t="s">
        <v>295</v>
      </c>
      <c r="AY277" s="33">
        <v>2295762</v>
      </c>
      <c r="AZ277" s="33" t="s">
        <v>337</v>
      </c>
      <c r="BA277" s="33" t="s">
        <v>3026</v>
      </c>
      <c r="BC277" s="33">
        <v>9</v>
      </c>
      <c r="BD277" s="33" t="s">
        <v>3540</v>
      </c>
      <c r="BE277" s="33">
        <v>30</v>
      </c>
      <c r="BF277" s="33">
        <v>0.6</v>
      </c>
      <c r="BG277" s="33">
        <v>6.87</v>
      </c>
      <c r="BH277" s="33">
        <v>30</v>
      </c>
      <c r="BI277" s="33">
        <f t="shared" ref="BI277:BI310" si="43">IF(ISBLANK(BF277)=FALSE,BF277,BU277)</f>
        <v>0.6</v>
      </c>
      <c r="BJ277" s="33" t="s">
        <v>497</v>
      </c>
      <c r="BK277" s="33" t="s">
        <v>3028</v>
      </c>
      <c r="BL277" s="33">
        <v>0</v>
      </c>
      <c r="BM277" s="239"/>
      <c r="BN277" s="33">
        <v>8.1</v>
      </c>
      <c r="BO277" s="33">
        <v>2.5</v>
      </c>
      <c r="BP277" s="33">
        <v>1.8</v>
      </c>
      <c r="BQ277" s="33">
        <v>0.5</v>
      </c>
      <c r="BR277" s="201">
        <v>4.4661421599080251</v>
      </c>
      <c r="BS277" s="201">
        <v>0.76186458308318361</v>
      </c>
      <c r="BT277" s="239">
        <v>27.5</v>
      </c>
      <c r="BV277" s="33">
        <v>0</v>
      </c>
      <c r="BW277" s="33">
        <v>0</v>
      </c>
      <c r="BX277" s="33">
        <v>0</v>
      </c>
      <c r="BY277" s="33">
        <v>0</v>
      </c>
      <c r="BZ277" s="33">
        <v>0</v>
      </c>
      <c r="CB277" s="33" t="s">
        <v>3528</v>
      </c>
      <c r="CC277" s="33" t="s">
        <v>3541</v>
      </c>
      <c r="CD277" s="33" t="s">
        <v>3542</v>
      </c>
      <c r="CE277" s="262" t="s">
        <v>489</v>
      </c>
      <c r="CF277" s="33" t="s">
        <v>3031</v>
      </c>
      <c r="CH277" s="33" t="s">
        <v>3037</v>
      </c>
      <c r="CI277" s="429">
        <v>0.69</v>
      </c>
      <c r="CJ277" s="33" t="s">
        <v>2850</v>
      </c>
    </row>
    <row r="278" spans="5:88" x14ac:dyDescent="0.3">
      <c r="E278" s="33" t="s">
        <v>3022</v>
      </c>
      <c r="F278" s="33">
        <v>2697354</v>
      </c>
      <c r="G278" s="33">
        <v>2012</v>
      </c>
      <c r="H278" s="33" t="s">
        <v>237</v>
      </c>
      <c r="K278" s="33" t="s">
        <v>80</v>
      </c>
      <c r="L278" s="33" t="s">
        <v>89</v>
      </c>
      <c r="M278" s="33" t="s">
        <v>91</v>
      </c>
      <c r="N278" s="33" t="s">
        <v>92</v>
      </c>
      <c r="O278" s="33" t="s">
        <v>93</v>
      </c>
      <c r="P278" s="33" t="s">
        <v>94</v>
      </c>
      <c r="Q278" s="33" t="s">
        <v>96</v>
      </c>
      <c r="R278" s="33" t="s">
        <v>96</v>
      </c>
      <c r="S278" s="33" t="str">
        <f t="shared" si="41"/>
        <v>On.my</v>
      </c>
      <c r="T278" s="33" t="s">
        <v>1950</v>
      </c>
      <c r="U278" s="33" t="s">
        <v>3433</v>
      </c>
      <c r="V278" s="33" t="s">
        <v>31</v>
      </c>
      <c r="W278" s="33" t="s">
        <v>31</v>
      </c>
      <c r="X278" s="33" t="s">
        <v>3510</v>
      </c>
      <c r="Y278" s="33" t="s">
        <v>2102</v>
      </c>
      <c r="AB278" s="33" t="s">
        <v>239</v>
      </c>
      <c r="AC278" s="33" t="s">
        <v>239</v>
      </c>
      <c r="AD278" s="33">
        <v>96</v>
      </c>
      <c r="AE278" s="33" t="s">
        <v>240</v>
      </c>
      <c r="AF278" s="33" t="s">
        <v>2743</v>
      </c>
      <c r="AH278" s="33" t="s">
        <v>3024</v>
      </c>
      <c r="AI278" s="33" t="s">
        <v>748</v>
      </c>
      <c r="AJ278" s="33" t="s">
        <v>509</v>
      </c>
      <c r="AK278" s="33" t="s">
        <v>478</v>
      </c>
      <c r="AN278" s="281">
        <v>199</v>
      </c>
      <c r="AO278" s="281">
        <v>199</v>
      </c>
      <c r="AP278" s="33" t="s">
        <v>508</v>
      </c>
      <c r="AS278" s="33">
        <f t="shared" si="42"/>
        <v>1</v>
      </c>
      <c r="AU278" s="33" t="s">
        <v>240</v>
      </c>
      <c r="AV278" s="33" t="s">
        <v>295</v>
      </c>
      <c r="AY278" s="33">
        <v>2295763</v>
      </c>
      <c r="AZ278" s="33" t="s">
        <v>337</v>
      </c>
      <c r="BA278" s="33" t="s">
        <v>3026</v>
      </c>
      <c r="BC278" s="33">
        <v>8.9</v>
      </c>
      <c r="BD278" s="33" t="s">
        <v>3543</v>
      </c>
      <c r="BE278" s="33">
        <v>42</v>
      </c>
      <c r="BF278" s="33">
        <v>0.6</v>
      </c>
      <c r="BG278" s="33">
        <v>7.05</v>
      </c>
      <c r="BH278" s="33">
        <v>42</v>
      </c>
      <c r="BI278" s="33">
        <f t="shared" si="43"/>
        <v>0.6</v>
      </c>
      <c r="BJ278" s="33" t="s">
        <v>497</v>
      </c>
      <c r="BK278" s="33" t="s">
        <v>3028</v>
      </c>
      <c r="BL278" s="33">
        <v>0</v>
      </c>
      <c r="BM278" s="239"/>
      <c r="BN278" s="33">
        <v>11.4</v>
      </c>
      <c r="BO278" s="33">
        <v>3.5</v>
      </c>
      <c r="BP278" s="33">
        <v>2.2999999999999998</v>
      </c>
      <c r="BQ278" s="33">
        <v>0.7</v>
      </c>
      <c r="BR278" s="201">
        <v>13.94525149006285</v>
      </c>
      <c r="BS278" s="201">
        <v>1.178680100948545</v>
      </c>
      <c r="BT278" s="239">
        <v>29.5</v>
      </c>
      <c r="BV278" s="33">
        <v>0</v>
      </c>
      <c r="BW278" s="33">
        <v>0</v>
      </c>
      <c r="BX278" s="33">
        <v>0</v>
      </c>
      <c r="BY278" s="33">
        <v>0</v>
      </c>
      <c r="BZ278" s="33">
        <v>0</v>
      </c>
      <c r="CB278" s="33" t="s">
        <v>3520</v>
      </c>
      <c r="CC278" s="33" t="s">
        <v>3544</v>
      </c>
      <c r="CD278" s="33" t="s">
        <v>3545</v>
      </c>
      <c r="CE278" s="262" t="s">
        <v>489</v>
      </c>
      <c r="CF278" s="33" t="s">
        <v>3031</v>
      </c>
      <c r="CH278" s="33" t="s">
        <v>3037</v>
      </c>
      <c r="CI278" s="429">
        <v>0.69</v>
      </c>
      <c r="CJ278" s="33" t="s">
        <v>2850</v>
      </c>
    </row>
    <row r="279" spans="5:88" x14ac:dyDescent="0.3">
      <c r="E279" s="33" t="s">
        <v>3022</v>
      </c>
      <c r="F279" s="33">
        <v>2697359</v>
      </c>
      <c r="G279" s="33">
        <v>2012</v>
      </c>
      <c r="H279" s="33" t="s">
        <v>237</v>
      </c>
      <c r="K279" s="33" t="s">
        <v>80</v>
      </c>
      <c r="L279" s="33" t="s">
        <v>89</v>
      </c>
      <c r="M279" s="33" t="s">
        <v>91</v>
      </c>
      <c r="N279" s="33" t="s">
        <v>92</v>
      </c>
      <c r="O279" s="33" t="s">
        <v>93</v>
      </c>
      <c r="P279" s="33" t="s">
        <v>94</v>
      </c>
      <c r="Q279" s="33" t="s">
        <v>96</v>
      </c>
      <c r="R279" s="33" t="s">
        <v>96</v>
      </c>
      <c r="S279" s="33" t="str">
        <f t="shared" si="41"/>
        <v>On.my</v>
      </c>
      <c r="T279" s="33" t="s">
        <v>1950</v>
      </c>
      <c r="U279" s="33" t="s">
        <v>3433</v>
      </c>
      <c r="V279" s="33" t="s">
        <v>31</v>
      </c>
      <c r="W279" s="33" t="s">
        <v>31</v>
      </c>
      <c r="X279" s="33" t="s">
        <v>3510</v>
      </c>
      <c r="Y279" s="33" t="s">
        <v>2102</v>
      </c>
      <c r="AB279" s="33" t="s">
        <v>239</v>
      </c>
      <c r="AC279" s="33" t="s">
        <v>239</v>
      </c>
      <c r="AD279" s="33">
        <v>96</v>
      </c>
      <c r="AE279" s="33" t="s">
        <v>240</v>
      </c>
      <c r="AF279" s="33" t="s">
        <v>2743</v>
      </c>
      <c r="AH279" s="33" t="s">
        <v>3024</v>
      </c>
      <c r="AI279" s="33" t="s">
        <v>748</v>
      </c>
      <c r="AJ279" s="33" t="s">
        <v>509</v>
      </c>
      <c r="AK279" s="33" t="s">
        <v>478</v>
      </c>
      <c r="AN279" s="281">
        <v>279</v>
      </c>
      <c r="AO279" s="281">
        <v>279</v>
      </c>
      <c r="AP279" s="33" t="s">
        <v>508</v>
      </c>
      <c r="AS279" s="33">
        <f t="shared" si="42"/>
        <v>1</v>
      </c>
      <c r="AU279" s="33" t="s">
        <v>240</v>
      </c>
      <c r="AV279" s="33" t="s">
        <v>295</v>
      </c>
      <c r="AY279" s="33">
        <v>2295764</v>
      </c>
      <c r="AZ279" s="33" t="s">
        <v>337</v>
      </c>
      <c r="BA279" s="33" t="s">
        <v>3026</v>
      </c>
      <c r="BC279" s="33">
        <v>8.8000000000000007</v>
      </c>
      <c r="BD279" s="33" t="s">
        <v>3546</v>
      </c>
      <c r="BE279" s="33">
        <v>51</v>
      </c>
      <c r="BF279" s="33">
        <v>0.6</v>
      </c>
      <c r="BG279" s="33">
        <v>7.07</v>
      </c>
      <c r="BH279" s="33">
        <v>51</v>
      </c>
      <c r="BI279" s="33">
        <f t="shared" si="43"/>
        <v>0.6</v>
      </c>
      <c r="BJ279" s="33" t="s">
        <v>497</v>
      </c>
      <c r="BK279" s="33" t="s">
        <v>3028</v>
      </c>
      <c r="BL279" s="33">
        <v>0</v>
      </c>
      <c r="BM279" s="239"/>
      <c r="BN279" s="33">
        <v>13.7</v>
      </c>
      <c r="BO279" s="33">
        <v>4.0999999999999996</v>
      </c>
      <c r="BP279" s="33">
        <v>3.6</v>
      </c>
      <c r="BQ279" s="33">
        <v>0.8</v>
      </c>
      <c r="BR279" s="201">
        <v>18.926245607501414</v>
      </c>
      <c r="BS279" s="201">
        <v>1.4859971427213998</v>
      </c>
      <c r="BT279" s="239">
        <v>34</v>
      </c>
      <c r="BV279" s="33">
        <v>0</v>
      </c>
      <c r="BW279" s="33">
        <v>0</v>
      </c>
      <c r="BX279" s="33">
        <v>0</v>
      </c>
      <c r="BY279" s="33">
        <v>0</v>
      </c>
      <c r="BZ279" s="33">
        <v>0</v>
      </c>
      <c r="CB279" s="33" t="s">
        <v>3534</v>
      </c>
      <c r="CC279" s="33" t="s">
        <v>3547</v>
      </c>
      <c r="CD279" s="33" t="s">
        <v>3548</v>
      </c>
      <c r="CE279" s="262" t="s">
        <v>489</v>
      </c>
      <c r="CF279" s="33" t="s">
        <v>3031</v>
      </c>
      <c r="CH279" s="33" t="s">
        <v>3037</v>
      </c>
      <c r="CI279" s="429">
        <v>0.69</v>
      </c>
      <c r="CJ279" s="33" t="s">
        <v>2850</v>
      </c>
    </row>
    <row r="280" spans="5:88" x14ac:dyDescent="0.3">
      <c r="E280" s="33" t="s">
        <v>3022</v>
      </c>
      <c r="F280" s="33">
        <v>2697364</v>
      </c>
      <c r="G280" s="33">
        <v>2012</v>
      </c>
      <c r="H280" s="33" t="s">
        <v>237</v>
      </c>
      <c r="K280" s="33" t="s">
        <v>80</v>
      </c>
      <c r="L280" s="33" t="s">
        <v>89</v>
      </c>
      <c r="M280" s="33" t="s">
        <v>91</v>
      </c>
      <c r="N280" s="33" t="s">
        <v>92</v>
      </c>
      <c r="O280" s="33" t="s">
        <v>93</v>
      </c>
      <c r="P280" s="33" t="s">
        <v>94</v>
      </c>
      <c r="Q280" s="33" t="s">
        <v>96</v>
      </c>
      <c r="R280" s="33" t="s">
        <v>96</v>
      </c>
      <c r="S280" s="33" t="str">
        <f t="shared" si="41"/>
        <v>On.my</v>
      </c>
      <c r="T280" s="33" t="s">
        <v>1950</v>
      </c>
      <c r="U280" s="33" t="s">
        <v>3433</v>
      </c>
      <c r="V280" s="33" t="s">
        <v>31</v>
      </c>
      <c r="W280" s="33" t="s">
        <v>31</v>
      </c>
      <c r="X280" s="33" t="s">
        <v>3510</v>
      </c>
      <c r="Y280" s="33" t="s">
        <v>2102</v>
      </c>
      <c r="AB280" s="33" t="s">
        <v>239</v>
      </c>
      <c r="AC280" s="33" t="s">
        <v>239</v>
      </c>
      <c r="AD280" s="33">
        <v>96</v>
      </c>
      <c r="AE280" s="33" t="s">
        <v>240</v>
      </c>
      <c r="AF280" s="33" t="s">
        <v>2743</v>
      </c>
      <c r="AH280" s="33" t="s">
        <v>3024</v>
      </c>
      <c r="AI280" s="33" t="s">
        <v>748</v>
      </c>
      <c r="AJ280" s="33" t="s">
        <v>509</v>
      </c>
      <c r="AK280" s="33" t="s">
        <v>478</v>
      </c>
      <c r="AN280" s="281">
        <v>289</v>
      </c>
      <c r="AO280" s="281">
        <v>289</v>
      </c>
      <c r="AP280" s="33" t="s">
        <v>508</v>
      </c>
      <c r="AS280" s="33">
        <f t="shared" si="42"/>
        <v>1</v>
      </c>
      <c r="AU280" s="33" t="s">
        <v>240</v>
      </c>
      <c r="AV280" s="33" t="s">
        <v>295</v>
      </c>
      <c r="AY280" s="33">
        <v>2295765</v>
      </c>
      <c r="AZ280" s="33" t="s">
        <v>337</v>
      </c>
      <c r="BA280" s="33" t="s">
        <v>3026</v>
      </c>
      <c r="BC280" s="33">
        <v>9.1</v>
      </c>
      <c r="BD280" s="33" t="s">
        <v>3549</v>
      </c>
      <c r="BE280" s="33">
        <v>55</v>
      </c>
      <c r="BF280" s="33">
        <v>0.6</v>
      </c>
      <c r="BG280" s="33">
        <v>6.91</v>
      </c>
      <c r="BH280" s="33">
        <v>55</v>
      </c>
      <c r="BI280" s="33">
        <f t="shared" si="43"/>
        <v>0.6</v>
      </c>
      <c r="BJ280" s="33" t="s">
        <v>497</v>
      </c>
      <c r="BK280" s="33" t="s">
        <v>3028</v>
      </c>
      <c r="BL280" s="33">
        <v>0</v>
      </c>
      <c r="BM280" s="239"/>
      <c r="BN280" s="33">
        <v>14.7</v>
      </c>
      <c r="BO280" s="33">
        <v>4.4000000000000004</v>
      </c>
      <c r="BP280" s="33">
        <v>3.9</v>
      </c>
      <c r="BQ280" s="33">
        <v>0.9</v>
      </c>
      <c r="BR280" s="201">
        <v>18.898593464847892</v>
      </c>
      <c r="BS280" s="201">
        <v>1.4843498013917089</v>
      </c>
      <c r="BT280" s="239">
        <v>39</v>
      </c>
      <c r="BV280" s="33">
        <v>0</v>
      </c>
      <c r="BW280" s="33">
        <v>0</v>
      </c>
      <c r="BX280" s="33">
        <v>0</v>
      </c>
      <c r="BY280" s="33">
        <v>0</v>
      </c>
      <c r="BZ280" s="33">
        <v>0</v>
      </c>
      <c r="CB280" s="33" t="s">
        <v>3524</v>
      </c>
      <c r="CC280" s="33" t="s">
        <v>3550</v>
      </c>
      <c r="CD280" s="33" t="s">
        <v>3551</v>
      </c>
      <c r="CE280" s="262" t="s">
        <v>489</v>
      </c>
      <c r="CF280" s="33" t="s">
        <v>3031</v>
      </c>
      <c r="CH280" s="33" t="s">
        <v>3037</v>
      </c>
      <c r="CI280" s="429">
        <v>0.69</v>
      </c>
      <c r="CJ280" s="33" t="s">
        <v>2850</v>
      </c>
    </row>
    <row r="281" spans="5:88" x14ac:dyDescent="0.3">
      <c r="E281" s="33" t="s">
        <v>3022</v>
      </c>
      <c r="F281" s="33">
        <v>2697368</v>
      </c>
      <c r="G281" s="33">
        <v>2012</v>
      </c>
      <c r="H281" s="33" t="s">
        <v>237</v>
      </c>
      <c r="K281" s="33" t="s">
        <v>80</v>
      </c>
      <c r="L281" s="33" t="s">
        <v>89</v>
      </c>
      <c r="M281" s="33" t="s">
        <v>91</v>
      </c>
      <c r="N281" s="33" t="s">
        <v>92</v>
      </c>
      <c r="O281" s="33" t="s">
        <v>93</v>
      </c>
      <c r="P281" s="33" t="s">
        <v>94</v>
      </c>
      <c r="Q281" s="33" t="s">
        <v>96</v>
      </c>
      <c r="R281" s="33" t="s">
        <v>96</v>
      </c>
      <c r="S281" s="33" t="str">
        <f t="shared" si="41"/>
        <v>On.my</v>
      </c>
      <c r="T281" s="33" t="s">
        <v>1950</v>
      </c>
      <c r="U281" s="33" t="s">
        <v>3433</v>
      </c>
      <c r="V281" s="33" t="s">
        <v>31</v>
      </c>
      <c r="W281" s="33" t="s">
        <v>31</v>
      </c>
      <c r="X281" s="33" t="s">
        <v>3510</v>
      </c>
      <c r="Y281" s="33" t="s">
        <v>2102</v>
      </c>
      <c r="AB281" s="33" t="s">
        <v>239</v>
      </c>
      <c r="AC281" s="33" t="s">
        <v>239</v>
      </c>
      <c r="AD281" s="33">
        <v>96</v>
      </c>
      <c r="AE281" s="33" t="s">
        <v>240</v>
      </c>
      <c r="AF281" s="33" t="s">
        <v>2743</v>
      </c>
      <c r="AH281" s="33" t="s">
        <v>3024</v>
      </c>
      <c r="AI281" s="33" t="s">
        <v>748</v>
      </c>
      <c r="AJ281" s="33" t="s">
        <v>509</v>
      </c>
      <c r="AK281" s="33" t="s">
        <v>478</v>
      </c>
      <c r="AN281" s="281">
        <v>83</v>
      </c>
      <c r="AO281" s="281">
        <v>83</v>
      </c>
      <c r="AP281" s="33" t="s">
        <v>508</v>
      </c>
      <c r="AS281" s="33">
        <f t="shared" si="42"/>
        <v>1</v>
      </c>
      <c r="AU281" s="33" t="s">
        <v>240</v>
      </c>
      <c r="AV281" s="33" t="s">
        <v>295</v>
      </c>
      <c r="AY281" s="33">
        <v>2295766</v>
      </c>
      <c r="AZ281" s="33" t="s">
        <v>337</v>
      </c>
      <c r="BA281" s="33" t="s">
        <v>3026</v>
      </c>
      <c r="BC281" s="33">
        <v>10.9</v>
      </c>
      <c r="BD281" s="33" t="s">
        <v>3552</v>
      </c>
      <c r="BE281" s="33">
        <v>28.5</v>
      </c>
      <c r="BF281" s="33">
        <v>0.6</v>
      </c>
      <c r="BG281" s="33">
        <v>7.38</v>
      </c>
      <c r="BH281" s="33">
        <v>28.5</v>
      </c>
      <c r="BI281" s="33">
        <f t="shared" si="43"/>
        <v>0.6</v>
      </c>
      <c r="BJ281" s="33" t="s">
        <v>497</v>
      </c>
      <c r="BK281" s="33" t="s">
        <v>3028</v>
      </c>
      <c r="BL281" s="33">
        <v>0</v>
      </c>
      <c r="BM281" s="239"/>
      <c r="BN281" s="33">
        <v>7.7</v>
      </c>
      <c r="BO281" s="33">
        <v>2.2999999999999998</v>
      </c>
      <c r="BP281" s="33">
        <v>1.7</v>
      </c>
      <c r="BQ281" s="33">
        <v>0.5</v>
      </c>
      <c r="BR281" s="201">
        <v>5.3579811794827865</v>
      </c>
      <c r="BS281" s="201">
        <v>0.8682682475863297</v>
      </c>
      <c r="BT281" s="239">
        <v>24.540099999999995</v>
      </c>
      <c r="BV281" s="33">
        <v>0</v>
      </c>
      <c r="BW281" s="33">
        <v>0</v>
      </c>
      <c r="BX281" s="33">
        <v>0</v>
      </c>
      <c r="BY281" s="33">
        <v>0</v>
      </c>
      <c r="BZ281" s="33">
        <v>0</v>
      </c>
      <c r="CB281" s="33" t="s">
        <v>3528</v>
      </c>
      <c r="CC281" s="33" t="s">
        <v>3553</v>
      </c>
      <c r="CD281" s="33" t="s">
        <v>3554</v>
      </c>
      <c r="CE281" s="262" t="s">
        <v>489</v>
      </c>
      <c r="CF281" s="33" t="s">
        <v>3031</v>
      </c>
      <c r="CH281" s="33" t="s">
        <v>3037</v>
      </c>
      <c r="CI281" s="429">
        <v>0.69</v>
      </c>
      <c r="CJ281" s="33" t="s">
        <v>2850</v>
      </c>
    </row>
    <row r="282" spans="5:88" x14ac:dyDescent="0.3">
      <c r="E282" s="33" t="s">
        <v>3022</v>
      </c>
      <c r="F282" s="33">
        <v>2697372</v>
      </c>
      <c r="G282" s="33">
        <v>2012</v>
      </c>
      <c r="H282" s="33" t="s">
        <v>237</v>
      </c>
      <c r="K282" s="33" t="s">
        <v>80</v>
      </c>
      <c r="L282" s="33" t="s">
        <v>89</v>
      </c>
      <c r="M282" s="33" t="s">
        <v>91</v>
      </c>
      <c r="N282" s="33" t="s">
        <v>92</v>
      </c>
      <c r="O282" s="33" t="s">
        <v>93</v>
      </c>
      <c r="P282" s="33" t="s">
        <v>94</v>
      </c>
      <c r="Q282" s="33" t="s">
        <v>96</v>
      </c>
      <c r="R282" s="33" t="s">
        <v>96</v>
      </c>
      <c r="S282" s="33" t="str">
        <f t="shared" si="41"/>
        <v>On.my</v>
      </c>
      <c r="T282" s="33" t="s">
        <v>1950</v>
      </c>
      <c r="U282" s="33" t="s">
        <v>3433</v>
      </c>
      <c r="V282" s="33" t="s">
        <v>31</v>
      </c>
      <c r="W282" s="33" t="s">
        <v>31</v>
      </c>
      <c r="X282" s="33" t="s">
        <v>3510</v>
      </c>
      <c r="Y282" s="33" t="s">
        <v>2102</v>
      </c>
      <c r="AB282" s="33" t="s">
        <v>239</v>
      </c>
      <c r="AC282" s="33" t="s">
        <v>239</v>
      </c>
      <c r="AD282" s="33">
        <v>96</v>
      </c>
      <c r="AE282" s="33" t="s">
        <v>240</v>
      </c>
      <c r="AF282" s="33" t="s">
        <v>2743</v>
      </c>
      <c r="AH282" s="33" t="s">
        <v>3024</v>
      </c>
      <c r="AI282" s="33" t="s">
        <v>748</v>
      </c>
      <c r="AJ282" s="33" t="s">
        <v>509</v>
      </c>
      <c r="AK282" s="33" t="s">
        <v>478</v>
      </c>
      <c r="AN282" s="281">
        <v>49</v>
      </c>
      <c r="AO282" s="281">
        <v>49</v>
      </c>
      <c r="AP282" s="33" t="s">
        <v>508</v>
      </c>
      <c r="AS282" s="33">
        <f t="shared" si="42"/>
        <v>1</v>
      </c>
      <c r="AU282" s="33" t="s">
        <v>240</v>
      </c>
      <c r="AV282" s="33" t="s">
        <v>295</v>
      </c>
      <c r="AY282" s="33">
        <v>2295767</v>
      </c>
      <c r="AZ282" s="33" t="s">
        <v>337</v>
      </c>
      <c r="BA282" s="33" t="s">
        <v>3026</v>
      </c>
      <c r="BC282" s="33">
        <v>10.7</v>
      </c>
      <c r="BD282" s="33" t="s">
        <v>3549</v>
      </c>
      <c r="BE282" s="33">
        <v>35</v>
      </c>
      <c r="BF282" s="33">
        <v>0.6</v>
      </c>
      <c r="BG282" s="33">
        <v>6.91</v>
      </c>
      <c r="BH282" s="33">
        <v>35</v>
      </c>
      <c r="BI282" s="33">
        <f t="shared" si="43"/>
        <v>0.6</v>
      </c>
      <c r="BJ282" s="33" t="s">
        <v>497</v>
      </c>
      <c r="BK282" s="33" t="s">
        <v>3028</v>
      </c>
      <c r="BL282" s="33">
        <v>0</v>
      </c>
      <c r="BM282" s="239"/>
      <c r="BN282" s="33">
        <v>9.5</v>
      </c>
      <c r="BO282" s="33">
        <v>2.9</v>
      </c>
      <c r="BP282" s="33">
        <v>2</v>
      </c>
      <c r="BQ282" s="33">
        <v>0.6</v>
      </c>
      <c r="BR282" s="201">
        <v>6.0513920383409054</v>
      </c>
      <c r="BS282" s="201">
        <v>0.94755932364809414</v>
      </c>
      <c r="BT282" s="239">
        <v>33.1</v>
      </c>
      <c r="BV282" s="33">
        <v>0</v>
      </c>
      <c r="BW282" s="33">
        <v>0</v>
      </c>
      <c r="BX282" s="33">
        <v>0</v>
      </c>
      <c r="BY282" s="33">
        <v>0</v>
      </c>
      <c r="BZ282" s="33">
        <v>0</v>
      </c>
      <c r="CB282" s="33" t="s">
        <v>3528</v>
      </c>
      <c r="CC282" s="33" t="s">
        <v>3555</v>
      </c>
      <c r="CD282" s="33" t="s">
        <v>3556</v>
      </c>
      <c r="CE282" s="262" t="s">
        <v>489</v>
      </c>
      <c r="CF282" s="33" t="s">
        <v>3031</v>
      </c>
      <c r="CH282" s="33" t="s">
        <v>3037</v>
      </c>
      <c r="CI282" s="429">
        <v>0.69</v>
      </c>
      <c r="CJ282" s="33" t="s">
        <v>2850</v>
      </c>
    </row>
    <row r="283" spans="5:88" x14ac:dyDescent="0.3">
      <c r="E283" s="33" t="s">
        <v>3022</v>
      </c>
      <c r="F283" s="33">
        <v>2697381</v>
      </c>
      <c r="G283" s="33">
        <v>2012</v>
      </c>
      <c r="H283" s="33" t="s">
        <v>237</v>
      </c>
      <c r="K283" s="33" t="s">
        <v>80</v>
      </c>
      <c r="L283" s="33" t="s">
        <v>89</v>
      </c>
      <c r="M283" s="33" t="s">
        <v>91</v>
      </c>
      <c r="N283" s="33" t="s">
        <v>92</v>
      </c>
      <c r="O283" s="33" t="s">
        <v>93</v>
      </c>
      <c r="P283" s="33" t="s">
        <v>94</v>
      </c>
      <c r="Q283" s="33" t="s">
        <v>96</v>
      </c>
      <c r="R283" s="33" t="s">
        <v>96</v>
      </c>
      <c r="S283" s="33" t="str">
        <f t="shared" si="41"/>
        <v>On.my</v>
      </c>
      <c r="T283" s="33" t="s">
        <v>1950</v>
      </c>
      <c r="U283" s="33" t="s">
        <v>3433</v>
      </c>
      <c r="V283" s="33" t="s">
        <v>31</v>
      </c>
      <c r="W283" s="33" t="s">
        <v>31</v>
      </c>
      <c r="X283" s="33" t="s">
        <v>3510</v>
      </c>
      <c r="Y283" s="33" t="s">
        <v>2102</v>
      </c>
      <c r="AB283" s="33" t="s">
        <v>239</v>
      </c>
      <c r="AC283" s="33" t="s">
        <v>239</v>
      </c>
      <c r="AD283" s="33">
        <v>96</v>
      </c>
      <c r="AE283" s="33" t="s">
        <v>240</v>
      </c>
      <c r="AF283" s="33" t="s">
        <v>2743</v>
      </c>
      <c r="AH283" s="33" t="s">
        <v>3024</v>
      </c>
      <c r="AI283" s="33" t="s">
        <v>748</v>
      </c>
      <c r="AJ283" s="33" t="s">
        <v>509</v>
      </c>
      <c r="AK283" s="33" t="s">
        <v>478</v>
      </c>
      <c r="AN283" s="281">
        <v>111</v>
      </c>
      <c r="AO283" s="281">
        <v>111</v>
      </c>
      <c r="AP283" s="33" t="s">
        <v>508</v>
      </c>
      <c r="AS283" s="33">
        <f t="shared" si="42"/>
        <v>1</v>
      </c>
      <c r="AU283" s="33" t="s">
        <v>240</v>
      </c>
      <c r="AV283" s="33" t="s">
        <v>295</v>
      </c>
      <c r="AY283" s="33">
        <v>2295768</v>
      </c>
      <c r="AZ283" s="33" t="s">
        <v>337</v>
      </c>
      <c r="BA283" s="33" t="s">
        <v>3026</v>
      </c>
      <c r="BC283" s="33">
        <v>10.7</v>
      </c>
      <c r="BD283" s="33" t="s">
        <v>3557</v>
      </c>
      <c r="BE283" s="33">
        <v>66.5</v>
      </c>
      <c r="BF283" s="33">
        <v>0.6</v>
      </c>
      <c r="BG283" s="33">
        <v>7.11</v>
      </c>
      <c r="BH283" s="33">
        <v>66.5</v>
      </c>
      <c r="BI283" s="33">
        <f t="shared" si="43"/>
        <v>0.6</v>
      </c>
      <c r="BJ283" s="33" t="s">
        <v>497</v>
      </c>
      <c r="BK283" s="33" t="s">
        <v>3028</v>
      </c>
      <c r="BL283" s="33">
        <v>0</v>
      </c>
      <c r="BM283" s="239"/>
      <c r="BN283" s="33">
        <v>17.7</v>
      </c>
      <c r="BO283" s="33">
        <v>5.4</v>
      </c>
      <c r="BP283" s="33">
        <v>4.5999999999999996</v>
      </c>
      <c r="BQ283" s="33">
        <v>1</v>
      </c>
      <c r="BR283" s="201">
        <v>27.727033627691267</v>
      </c>
      <c r="BS283" s="201">
        <v>1.9853031125775025</v>
      </c>
      <c r="BT283" s="239">
        <v>46</v>
      </c>
      <c r="BV283" s="33">
        <v>0</v>
      </c>
      <c r="BW283" s="33">
        <v>0</v>
      </c>
      <c r="BX283" s="33">
        <v>0</v>
      </c>
      <c r="BY283" s="33">
        <v>0</v>
      </c>
      <c r="BZ283" s="33">
        <v>0</v>
      </c>
      <c r="CB283" s="33" t="s">
        <v>3520</v>
      </c>
      <c r="CC283" s="33" t="s">
        <v>3558</v>
      </c>
      <c r="CD283" s="33" t="s">
        <v>3559</v>
      </c>
      <c r="CE283" s="262" t="s">
        <v>489</v>
      </c>
      <c r="CF283" s="33" t="s">
        <v>3031</v>
      </c>
      <c r="CH283" s="33" t="s">
        <v>3037</v>
      </c>
      <c r="CI283" s="429">
        <v>0.69</v>
      </c>
      <c r="CJ283" s="33" t="s">
        <v>2850</v>
      </c>
    </row>
    <row r="284" spans="5:88" x14ac:dyDescent="0.3">
      <c r="E284" s="33" t="s">
        <v>3022</v>
      </c>
      <c r="F284" s="33">
        <v>2697386</v>
      </c>
      <c r="G284" s="33">
        <v>2012</v>
      </c>
      <c r="H284" s="33" t="s">
        <v>237</v>
      </c>
      <c r="K284" s="33" t="s">
        <v>80</v>
      </c>
      <c r="L284" s="33" t="s">
        <v>89</v>
      </c>
      <c r="M284" s="33" t="s">
        <v>91</v>
      </c>
      <c r="N284" s="33" t="s">
        <v>92</v>
      </c>
      <c r="O284" s="33" t="s">
        <v>93</v>
      </c>
      <c r="P284" s="33" t="s">
        <v>94</v>
      </c>
      <c r="Q284" s="33" t="s">
        <v>96</v>
      </c>
      <c r="R284" s="33" t="s">
        <v>96</v>
      </c>
      <c r="S284" s="33" t="str">
        <f t="shared" si="41"/>
        <v>On.my</v>
      </c>
      <c r="T284" s="33" t="s">
        <v>1950</v>
      </c>
      <c r="U284" s="33" t="s">
        <v>3433</v>
      </c>
      <c r="V284" s="33" t="s">
        <v>31</v>
      </c>
      <c r="W284" s="33" t="s">
        <v>31</v>
      </c>
      <c r="X284" s="33" t="s">
        <v>3510</v>
      </c>
      <c r="Y284" s="33" t="s">
        <v>2102</v>
      </c>
      <c r="AB284" s="33" t="s">
        <v>239</v>
      </c>
      <c r="AC284" s="33" t="s">
        <v>239</v>
      </c>
      <c r="AD284" s="33">
        <v>96</v>
      </c>
      <c r="AE284" s="33" t="s">
        <v>240</v>
      </c>
      <c r="AF284" s="33" t="s">
        <v>2743</v>
      </c>
      <c r="AH284" s="33" t="s">
        <v>3024</v>
      </c>
      <c r="AI284" s="33" t="s">
        <v>748</v>
      </c>
      <c r="AJ284" s="33" t="s">
        <v>509</v>
      </c>
      <c r="AK284" s="33" t="s">
        <v>478</v>
      </c>
      <c r="AN284" s="281">
        <v>138</v>
      </c>
      <c r="AO284" s="281">
        <v>138</v>
      </c>
      <c r="AP284" s="33" t="s">
        <v>508</v>
      </c>
      <c r="AS284" s="33">
        <f t="shared" si="42"/>
        <v>1</v>
      </c>
      <c r="AU284" s="33" t="s">
        <v>240</v>
      </c>
      <c r="AV284" s="33" t="s">
        <v>295</v>
      </c>
      <c r="AY284" s="33">
        <v>2295769</v>
      </c>
      <c r="AZ284" s="33" t="s">
        <v>337</v>
      </c>
      <c r="BA284" s="33" t="s">
        <v>3026</v>
      </c>
      <c r="BC284" s="33">
        <v>10.7</v>
      </c>
      <c r="BD284" s="33" t="s">
        <v>3560</v>
      </c>
      <c r="BE284" s="33">
        <v>73</v>
      </c>
      <c r="BF284" s="33">
        <v>0.6</v>
      </c>
      <c r="BG284" s="33">
        <v>7.26</v>
      </c>
      <c r="BH284" s="33">
        <v>73</v>
      </c>
      <c r="BI284" s="33">
        <f t="shared" si="43"/>
        <v>0.6</v>
      </c>
      <c r="BJ284" s="33" t="s">
        <v>497</v>
      </c>
      <c r="BK284" s="33" t="s">
        <v>3028</v>
      </c>
      <c r="BL284" s="33">
        <v>0</v>
      </c>
      <c r="BM284" s="239"/>
      <c r="BN284" s="33">
        <v>19.399999999999999</v>
      </c>
      <c r="BO284" s="33">
        <v>6</v>
      </c>
      <c r="BP284" s="33">
        <v>5</v>
      </c>
      <c r="BQ284" s="33">
        <v>1.1000000000000001</v>
      </c>
      <c r="BR284" s="201">
        <v>30.725389952965301</v>
      </c>
      <c r="BS284" s="201">
        <v>2.1461335815288245</v>
      </c>
      <c r="BT284" s="239">
        <v>53.1</v>
      </c>
      <c r="BV284" s="33">
        <v>0</v>
      </c>
      <c r="BW284" s="33">
        <v>0</v>
      </c>
      <c r="BX284" s="33">
        <v>0</v>
      </c>
      <c r="BY284" s="33">
        <v>0</v>
      </c>
      <c r="BZ284" s="33">
        <v>0</v>
      </c>
      <c r="CB284" s="33" t="s">
        <v>3561</v>
      </c>
      <c r="CC284" s="33" t="s">
        <v>3562</v>
      </c>
      <c r="CD284" s="33" t="s">
        <v>3563</v>
      </c>
      <c r="CE284" s="262" t="s">
        <v>3036</v>
      </c>
      <c r="CF284" s="33" t="s">
        <v>3031</v>
      </c>
      <c r="CH284" s="33" t="s">
        <v>3037</v>
      </c>
      <c r="CI284" s="429">
        <v>0.69</v>
      </c>
      <c r="CJ284" s="33" t="s">
        <v>2850</v>
      </c>
    </row>
    <row r="285" spans="5:88" x14ac:dyDescent="0.3">
      <c r="E285" s="33" t="s">
        <v>3022</v>
      </c>
      <c r="F285" s="33">
        <v>2697391</v>
      </c>
      <c r="G285" s="33">
        <v>2012</v>
      </c>
      <c r="H285" s="33" t="s">
        <v>237</v>
      </c>
      <c r="K285" s="33" t="s">
        <v>80</v>
      </c>
      <c r="L285" s="33" t="s">
        <v>89</v>
      </c>
      <c r="M285" s="33" t="s">
        <v>91</v>
      </c>
      <c r="N285" s="33" t="s">
        <v>92</v>
      </c>
      <c r="O285" s="33" t="s">
        <v>93</v>
      </c>
      <c r="P285" s="33" t="s">
        <v>94</v>
      </c>
      <c r="Q285" s="33" t="s">
        <v>96</v>
      </c>
      <c r="R285" s="33" t="s">
        <v>96</v>
      </c>
      <c r="S285" s="33" t="str">
        <f t="shared" si="41"/>
        <v>On.my</v>
      </c>
      <c r="T285" s="33" t="s">
        <v>1950</v>
      </c>
      <c r="U285" s="33" t="s">
        <v>3433</v>
      </c>
      <c r="V285" s="33" t="s">
        <v>31</v>
      </c>
      <c r="W285" s="33" t="s">
        <v>31</v>
      </c>
      <c r="X285" s="33" t="s">
        <v>3510</v>
      </c>
      <c r="Y285" s="33" t="s">
        <v>2102</v>
      </c>
      <c r="AB285" s="33" t="s">
        <v>239</v>
      </c>
      <c r="AC285" s="33" t="s">
        <v>239</v>
      </c>
      <c r="AD285" s="33">
        <v>96</v>
      </c>
      <c r="AE285" s="33" t="s">
        <v>240</v>
      </c>
      <c r="AF285" s="33" t="s">
        <v>2743</v>
      </c>
      <c r="AH285" s="33" t="s">
        <v>3024</v>
      </c>
      <c r="AI285" s="33" t="s">
        <v>748</v>
      </c>
      <c r="AJ285" s="33" t="s">
        <v>509</v>
      </c>
      <c r="AK285" s="33" t="s">
        <v>478</v>
      </c>
      <c r="AN285" s="281">
        <v>138</v>
      </c>
      <c r="AO285" s="281">
        <v>138</v>
      </c>
      <c r="AP285" s="33" t="s">
        <v>508</v>
      </c>
      <c r="AS285" s="33">
        <f t="shared" si="42"/>
        <v>1</v>
      </c>
      <c r="AU285" s="33" t="s">
        <v>240</v>
      </c>
      <c r="AV285" s="33" t="s">
        <v>295</v>
      </c>
      <c r="AY285" s="33">
        <v>2295770</v>
      </c>
      <c r="AZ285" s="33" t="s">
        <v>337</v>
      </c>
      <c r="BA285" s="33" t="s">
        <v>3026</v>
      </c>
      <c r="BC285" s="33">
        <v>10.7</v>
      </c>
      <c r="BD285" s="33" t="s">
        <v>3546</v>
      </c>
      <c r="BE285" s="33">
        <v>75</v>
      </c>
      <c r="BF285" s="33">
        <v>0.6</v>
      </c>
      <c r="BG285" s="33">
        <v>7.07</v>
      </c>
      <c r="BH285" s="33">
        <v>75</v>
      </c>
      <c r="BI285" s="33">
        <f t="shared" si="43"/>
        <v>0.6</v>
      </c>
      <c r="BJ285" s="33" t="s">
        <v>497</v>
      </c>
      <c r="BK285" s="33" t="s">
        <v>3028</v>
      </c>
      <c r="BL285" s="33">
        <v>0</v>
      </c>
      <c r="BM285" s="239"/>
      <c r="BN285" s="33">
        <v>19.899999999999999</v>
      </c>
      <c r="BO285" s="33">
        <v>6.2</v>
      </c>
      <c r="BP285" s="33">
        <v>5.2</v>
      </c>
      <c r="BQ285" s="33">
        <v>1.1000000000000001</v>
      </c>
      <c r="BR285" s="201">
        <v>30.899030285243093</v>
      </c>
      <c r="BS285" s="201">
        <v>2.1553283121980487</v>
      </c>
      <c r="BT285" s="239">
        <v>56.1</v>
      </c>
      <c r="BV285" s="33">
        <v>0</v>
      </c>
      <c r="BW285" s="33">
        <v>0</v>
      </c>
      <c r="BX285" s="33">
        <v>0</v>
      </c>
      <c r="BY285" s="33">
        <v>0</v>
      </c>
      <c r="BZ285" s="33">
        <v>0</v>
      </c>
      <c r="CB285" s="33" t="s">
        <v>3564</v>
      </c>
      <c r="CC285" s="33" t="s">
        <v>3565</v>
      </c>
      <c r="CD285" s="33" t="s">
        <v>3566</v>
      </c>
      <c r="CE285" s="262" t="s">
        <v>3036</v>
      </c>
      <c r="CF285" s="33" t="s">
        <v>3031</v>
      </c>
      <c r="CH285" s="33" t="s">
        <v>3037</v>
      </c>
      <c r="CI285" s="429">
        <v>0.69</v>
      </c>
      <c r="CJ285" s="33" t="s">
        <v>2850</v>
      </c>
    </row>
    <row r="286" spans="5:88" x14ac:dyDescent="0.3">
      <c r="E286" s="33" t="s">
        <v>3022</v>
      </c>
      <c r="F286" s="33">
        <v>2697396</v>
      </c>
      <c r="G286" s="33">
        <v>2012</v>
      </c>
      <c r="H286" s="33" t="s">
        <v>237</v>
      </c>
      <c r="K286" s="33" t="s">
        <v>80</v>
      </c>
      <c r="L286" s="33" t="s">
        <v>89</v>
      </c>
      <c r="M286" s="33" t="s">
        <v>91</v>
      </c>
      <c r="N286" s="33" t="s">
        <v>92</v>
      </c>
      <c r="O286" s="33" t="s">
        <v>93</v>
      </c>
      <c r="P286" s="33" t="s">
        <v>94</v>
      </c>
      <c r="Q286" s="33" t="s">
        <v>96</v>
      </c>
      <c r="R286" s="33" t="s">
        <v>96</v>
      </c>
      <c r="S286" s="33" t="str">
        <f t="shared" si="41"/>
        <v>On.my</v>
      </c>
      <c r="T286" s="192" t="s">
        <v>1950</v>
      </c>
      <c r="U286" s="33" t="s">
        <v>3433</v>
      </c>
      <c r="V286" s="33" t="s">
        <v>31</v>
      </c>
      <c r="W286" s="33" t="s">
        <v>31</v>
      </c>
      <c r="X286" s="33" t="s">
        <v>3510</v>
      </c>
      <c r="Y286" s="33" t="s">
        <v>2102</v>
      </c>
      <c r="AB286" s="33" t="s">
        <v>239</v>
      </c>
      <c r="AC286" s="33" t="s">
        <v>239</v>
      </c>
      <c r="AD286" s="33">
        <v>96</v>
      </c>
      <c r="AE286" s="33" t="s">
        <v>240</v>
      </c>
      <c r="AF286" s="33" t="s">
        <v>2743</v>
      </c>
      <c r="AH286" s="33" t="s">
        <v>3024</v>
      </c>
      <c r="AI286" s="33" t="s">
        <v>748</v>
      </c>
      <c r="AJ286" s="33" t="s">
        <v>509</v>
      </c>
      <c r="AK286" s="33" t="s">
        <v>478</v>
      </c>
      <c r="AN286" s="281">
        <v>69</v>
      </c>
      <c r="AO286" s="281">
        <v>69</v>
      </c>
      <c r="AP286" s="33" t="s">
        <v>508</v>
      </c>
      <c r="AS286" s="33">
        <f t="shared" si="42"/>
        <v>1</v>
      </c>
      <c r="AU286" s="33" t="s">
        <v>240</v>
      </c>
      <c r="AV286" s="33" t="s">
        <v>295</v>
      </c>
      <c r="AY286" s="33">
        <v>2295771</v>
      </c>
      <c r="AZ286" s="33" t="s">
        <v>337</v>
      </c>
      <c r="BA286" s="33" t="s">
        <v>3026</v>
      </c>
      <c r="BC286" s="33">
        <v>11.1</v>
      </c>
      <c r="BD286" s="33" t="s">
        <v>3527</v>
      </c>
      <c r="BE286" s="33">
        <v>18</v>
      </c>
      <c r="BF286" s="33">
        <v>0.6</v>
      </c>
      <c r="BG286" s="33">
        <v>7.13</v>
      </c>
      <c r="BH286" s="33">
        <v>18</v>
      </c>
      <c r="BI286" s="33">
        <f t="shared" si="43"/>
        <v>0.6</v>
      </c>
      <c r="BJ286" s="33" t="s">
        <v>497</v>
      </c>
      <c r="BK286" s="33" t="s">
        <v>3028</v>
      </c>
      <c r="BL286" s="33">
        <v>0</v>
      </c>
      <c r="BM286" s="239"/>
      <c r="BN286" s="33">
        <v>4.8</v>
      </c>
      <c r="BO286" s="33">
        <v>1.5</v>
      </c>
      <c r="BP286" s="33">
        <v>1.3</v>
      </c>
      <c r="BQ286" s="33">
        <v>0.4</v>
      </c>
      <c r="BR286" s="201">
        <v>3.2832407791751956</v>
      </c>
      <c r="BS286" s="201">
        <v>0.61083425622546939</v>
      </c>
      <c r="BT286" s="239">
        <v>19</v>
      </c>
      <c r="BV286" s="33">
        <v>0</v>
      </c>
      <c r="BW286" s="33">
        <v>0</v>
      </c>
      <c r="BX286" s="33">
        <v>0</v>
      </c>
      <c r="BY286" s="33">
        <v>0</v>
      </c>
      <c r="BZ286" s="33">
        <v>0</v>
      </c>
      <c r="CB286" s="33" t="s">
        <v>3567</v>
      </c>
      <c r="CC286" s="33" t="s">
        <v>3568</v>
      </c>
      <c r="CD286" s="33" t="s">
        <v>3569</v>
      </c>
      <c r="CE286" s="262" t="s">
        <v>489</v>
      </c>
      <c r="CF286" s="33" t="s">
        <v>3031</v>
      </c>
      <c r="CH286" s="33" t="s">
        <v>3037</v>
      </c>
      <c r="CI286" s="429">
        <v>0.69</v>
      </c>
      <c r="CJ286" s="33" t="s">
        <v>2850</v>
      </c>
    </row>
    <row r="287" spans="5:88" x14ac:dyDescent="0.3">
      <c r="E287" s="33" t="s">
        <v>2765</v>
      </c>
      <c r="F287" s="33" t="s">
        <v>3570</v>
      </c>
      <c r="G287" s="33">
        <v>2013</v>
      </c>
      <c r="H287" s="192" t="s">
        <v>3571</v>
      </c>
      <c r="I287" s="192" t="s">
        <v>3572</v>
      </c>
      <c r="J287" s="192"/>
      <c r="K287" s="33" t="s">
        <v>80</v>
      </c>
      <c r="L287" s="33" t="s">
        <v>89</v>
      </c>
      <c r="M287" s="33" t="s">
        <v>91</v>
      </c>
      <c r="N287" s="33" t="s">
        <v>92</v>
      </c>
      <c r="O287" s="33" t="s">
        <v>93</v>
      </c>
      <c r="P287" s="33" t="s">
        <v>94</v>
      </c>
      <c r="Q287" s="192" t="s">
        <v>96</v>
      </c>
      <c r="R287" s="192" t="s">
        <v>96</v>
      </c>
      <c r="S287" s="33" t="str">
        <f t="shared" si="41"/>
        <v>On.my</v>
      </c>
      <c r="T287" s="192" t="s">
        <v>3353</v>
      </c>
      <c r="U287" s="192" t="s">
        <v>31</v>
      </c>
      <c r="V287" s="33" t="s">
        <v>31</v>
      </c>
      <c r="W287" s="33" t="s">
        <v>31</v>
      </c>
      <c r="X287" s="192" t="s">
        <v>3573</v>
      </c>
      <c r="Y287" s="33" t="s">
        <v>284</v>
      </c>
      <c r="Z287" s="192"/>
      <c r="AA287" s="192"/>
      <c r="AB287" s="192" t="s">
        <v>2742</v>
      </c>
      <c r="AC287" s="33" t="s">
        <v>239</v>
      </c>
      <c r="AD287" s="192">
        <v>96</v>
      </c>
      <c r="AE287" s="33" t="s">
        <v>240</v>
      </c>
      <c r="AF287" s="192" t="s">
        <v>2743</v>
      </c>
      <c r="AG287" s="192"/>
      <c r="AH287" s="192" t="s">
        <v>2754</v>
      </c>
      <c r="AI287" s="33" t="s">
        <v>3168</v>
      </c>
      <c r="AJ287" s="33" t="s">
        <v>509</v>
      </c>
      <c r="AK287" s="192" t="s">
        <v>478</v>
      </c>
      <c r="AL287" s="192" t="s">
        <v>3047</v>
      </c>
      <c r="AM287" s="192" t="s">
        <v>2744</v>
      </c>
      <c r="AN287" s="192">
        <v>571</v>
      </c>
      <c r="AO287" s="192">
        <v>571</v>
      </c>
      <c r="AP287" s="192" t="s">
        <v>508</v>
      </c>
      <c r="AQ287" s="33" t="s">
        <v>477</v>
      </c>
      <c r="AS287" s="33">
        <v>4</v>
      </c>
      <c r="AT287" s="33" t="s">
        <v>3025</v>
      </c>
      <c r="AU287" s="33" t="s">
        <v>240</v>
      </c>
      <c r="AV287" s="33" t="s">
        <v>295</v>
      </c>
      <c r="AX287" s="192"/>
      <c r="AY287" s="192"/>
      <c r="AZ287" s="192" t="s">
        <v>2959</v>
      </c>
      <c r="BA287" s="192" t="s">
        <v>3386</v>
      </c>
      <c r="BB287" s="192" t="s">
        <v>2744</v>
      </c>
      <c r="BC287" s="192">
        <v>12</v>
      </c>
      <c r="BD287" s="192">
        <v>8.1</v>
      </c>
      <c r="BE287" s="192">
        <v>107</v>
      </c>
      <c r="BF287" s="192">
        <v>0.4</v>
      </c>
      <c r="BG287" s="33">
        <v>8.1</v>
      </c>
      <c r="BH287" s="33">
        <v>107</v>
      </c>
      <c r="BI287" s="33">
        <f t="shared" si="43"/>
        <v>0.4</v>
      </c>
      <c r="BJ287" s="192"/>
      <c r="BK287" s="192"/>
      <c r="BL287" s="192">
        <v>107</v>
      </c>
      <c r="BN287" s="33">
        <v>27</v>
      </c>
      <c r="BO287" s="33">
        <v>8.4</v>
      </c>
      <c r="BP287" s="33">
        <v>6.8</v>
      </c>
      <c r="BQ287" s="33">
        <v>0.8</v>
      </c>
      <c r="BR287" s="33">
        <v>19.2</v>
      </c>
      <c r="BS287" s="33">
        <v>8.1</v>
      </c>
      <c r="BT287" s="33">
        <v>91</v>
      </c>
      <c r="BU287" s="192">
        <v>0.4</v>
      </c>
      <c r="BV287" s="192"/>
      <c r="BW287" s="192" t="s">
        <v>2744</v>
      </c>
      <c r="BX287" s="192"/>
      <c r="BY287" s="192"/>
      <c r="BZ287" s="192"/>
      <c r="CA287" s="192"/>
      <c r="CB287" s="188" t="str">
        <f t="shared" ref="CB287:CB322" si="44">IF(G287&lt;1980,"N",IF(AJ287="N","N",IF(BC287&lt;1,"N",IF(AF287="Chronic","N",IF(AQ287="Other","N",IF(BG287&lt;5.4,"N",IF(BG287&gt;8.5,"N",IF(BU287&gt;23,"N",IF(BL287&lt;8,"N",IF(BY287="JG est","N","Y"))))))))))</f>
        <v>Y</v>
      </c>
      <c r="CC287" s="188" t="str">
        <f t="shared" ref="CC287:CC322" si="45">CB287</f>
        <v>Y</v>
      </c>
      <c r="CD287" s="261"/>
      <c r="CE287" s="260"/>
      <c r="CH287" s="33" t="s">
        <v>2770</v>
      </c>
      <c r="CI287" s="192"/>
    </row>
    <row r="288" spans="5:88" x14ac:dyDescent="0.3">
      <c r="E288" s="33" t="s">
        <v>2765</v>
      </c>
      <c r="F288" s="33" t="s">
        <v>3574</v>
      </c>
      <c r="G288" s="33">
        <v>2013</v>
      </c>
      <c r="H288" s="33" t="s">
        <v>3571</v>
      </c>
      <c r="I288" s="33" t="s">
        <v>3572</v>
      </c>
      <c r="K288" s="33" t="s">
        <v>80</v>
      </c>
      <c r="L288" s="33" t="s">
        <v>89</v>
      </c>
      <c r="M288" s="33" t="s">
        <v>91</v>
      </c>
      <c r="N288" s="33" t="s">
        <v>92</v>
      </c>
      <c r="O288" s="33" t="s">
        <v>93</v>
      </c>
      <c r="P288" s="33" t="s">
        <v>94</v>
      </c>
      <c r="Q288" s="33" t="s">
        <v>96</v>
      </c>
      <c r="R288" s="33" t="s">
        <v>96</v>
      </c>
      <c r="S288" s="33" t="str">
        <f t="shared" si="41"/>
        <v>On.my</v>
      </c>
      <c r="T288" s="192" t="s">
        <v>3353</v>
      </c>
      <c r="U288" s="33" t="s">
        <v>31</v>
      </c>
      <c r="V288" s="33" t="s">
        <v>31</v>
      </c>
      <c r="W288" s="33" t="s">
        <v>31</v>
      </c>
      <c r="X288" s="33" t="s">
        <v>3575</v>
      </c>
      <c r="Y288" s="33" t="s">
        <v>284</v>
      </c>
      <c r="AB288" s="33" t="s">
        <v>2742</v>
      </c>
      <c r="AC288" s="33" t="s">
        <v>239</v>
      </c>
      <c r="AD288" s="33">
        <v>96</v>
      </c>
      <c r="AE288" s="33" t="s">
        <v>240</v>
      </c>
      <c r="AF288" s="33" t="s">
        <v>2743</v>
      </c>
      <c r="AH288" s="33" t="s">
        <v>2754</v>
      </c>
      <c r="AI288" s="33" t="s">
        <v>3168</v>
      </c>
      <c r="AJ288" s="33" t="s">
        <v>509</v>
      </c>
      <c r="AK288" s="33" t="s">
        <v>478</v>
      </c>
      <c r="AM288" s="33" t="s">
        <v>2744</v>
      </c>
      <c r="AN288" s="33">
        <v>346</v>
      </c>
      <c r="AO288" s="33">
        <v>346</v>
      </c>
      <c r="AP288" s="33" t="s">
        <v>508</v>
      </c>
      <c r="AQ288" s="33" t="s">
        <v>477</v>
      </c>
      <c r="AS288" s="33">
        <f t="shared" ref="AS288:AS293" si="46">IF(G288&lt;1980,"Too old",IF(AE288="N","UseOtherTestDuration",IF(AJ288="M",IF(ISBLANK(BD288),2,IF(ISBLANK(BE288),2,IF(ISBLANK(BF288),2,1))),"NotM")))</f>
        <v>1</v>
      </c>
      <c r="AU288" s="33" t="s">
        <v>240</v>
      </c>
      <c r="AV288" s="33" t="s">
        <v>295</v>
      </c>
      <c r="AZ288" s="33" t="s">
        <v>2959</v>
      </c>
      <c r="BA288" s="33" t="s">
        <v>3386</v>
      </c>
      <c r="BB288" s="33" t="s">
        <v>2744</v>
      </c>
      <c r="BC288" s="33">
        <v>12</v>
      </c>
      <c r="BD288" s="33">
        <v>8.1</v>
      </c>
      <c r="BE288" s="33">
        <v>98</v>
      </c>
      <c r="BF288" s="33">
        <v>0.4</v>
      </c>
      <c r="BG288" s="33">
        <v>8.1</v>
      </c>
      <c r="BH288" s="33">
        <v>98</v>
      </c>
      <c r="BI288" s="33">
        <f t="shared" si="43"/>
        <v>0.4</v>
      </c>
      <c r="BL288" s="33">
        <v>98</v>
      </c>
      <c r="BN288" s="33">
        <v>26</v>
      </c>
      <c r="BO288" s="33">
        <v>8.9</v>
      </c>
      <c r="BP288" s="33">
        <v>9.6</v>
      </c>
      <c r="BQ288" s="33">
        <v>0.83</v>
      </c>
      <c r="BR288" s="33">
        <v>17.600000000000001</v>
      </c>
      <c r="BS288" s="33">
        <v>9.9</v>
      </c>
      <c r="BT288" s="33">
        <v>94</v>
      </c>
      <c r="BU288" s="33">
        <v>0.4</v>
      </c>
      <c r="BW288" s="33" t="s">
        <v>2744</v>
      </c>
      <c r="CB288" s="188" t="str">
        <f t="shared" si="44"/>
        <v>Y</v>
      </c>
      <c r="CC288" s="188" t="str">
        <f t="shared" si="45"/>
        <v>Y</v>
      </c>
      <c r="CD288" s="187"/>
      <c r="CE288" s="249"/>
    </row>
    <row r="289" spans="5:88" x14ac:dyDescent="0.3">
      <c r="E289" s="33" t="s">
        <v>2765</v>
      </c>
      <c r="F289" s="33" t="s">
        <v>3576</v>
      </c>
      <c r="G289" s="33">
        <v>2013</v>
      </c>
      <c r="H289" s="33" t="s">
        <v>3571</v>
      </c>
      <c r="I289" s="33" t="s">
        <v>3572</v>
      </c>
      <c r="K289" s="33" t="s">
        <v>80</v>
      </c>
      <c r="L289" s="33" t="s">
        <v>89</v>
      </c>
      <c r="M289" s="33" t="s">
        <v>91</v>
      </c>
      <c r="N289" s="33" t="s">
        <v>92</v>
      </c>
      <c r="O289" s="33" t="s">
        <v>93</v>
      </c>
      <c r="P289" s="33" t="s">
        <v>94</v>
      </c>
      <c r="Q289" s="33" t="s">
        <v>96</v>
      </c>
      <c r="R289" s="33" t="s">
        <v>96</v>
      </c>
      <c r="S289" s="33" t="str">
        <f t="shared" si="41"/>
        <v>On.my</v>
      </c>
      <c r="T289" s="192" t="s">
        <v>3353</v>
      </c>
      <c r="U289" s="33" t="s">
        <v>31</v>
      </c>
      <c r="V289" s="33" t="s">
        <v>31</v>
      </c>
      <c r="W289" s="33" t="s">
        <v>31</v>
      </c>
      <c r="X289" s="33" t="s">
        <v>3577</v>
      </c>
      <c r="Y289" s="33" t="s">
        <v>284</v>
      </c>
      <c r="AB289" s="33" t="s">
        <v>2742</v>
      </c>
      <c r="AC289" s="33" t="s">
        <v>239</v>
      </c>
      <c r="AD289" s="33">
        <v>96</v>
      </c>
      <c r="AE289" s="33" t="s">
        <v>240</v>
      </c>
      <c r="AF289" s="33" t="s">
        <v>2743</v>
      </c>
      <c r="AH289" s="33" t="s">
        <v>2754</v>
      </c>
      <c r="AI289" s="33" t="s">
        <v>3168</v>
      </c>
      <c r="AJ289" s="33" t="s">
        <v>509</v>
      </c>
      <c r="AK289" s="33" t="s">
        <v>478</v>
      </c>
      <c r="AM289" s="33" t="s">
        <v>2744</v>
      </c>
      <c r="AN289" s="33">
        <v>282</v>
      </c>
      <c r="AO289" s="33">
        <v>282</v>
      </c>
      <c r="AP289" s="33" t="s">
        <v>508</v>
      </c>
      <c r="AQ289" s="33" t="s">
        <v>477</v>
      </c>
      <c r="AS289" s="33">
        <f t="shared" si="46"/>
        <v>1</v>
      </c>
      <c r="AU289" s="33" t="s">
        <v>240</v>
      </c>
      <c r="AV289" s="33" t="s">
        <v>295</v>
      </c>
      <c r="AZ289" s="33" t="s">
        <v>2959</v>
      </c>
      <c r="BA289" s="33" t="s">
        <v>3386</v>
      </c>
      <c r="BB289" s="33" t="s">
        <v>2744</v>
      </c>
      <c r="BC289" s="33">
        <v>12</v>
      </c>
      <c r="BD289" s="33">
        <v>8.1999999999999993</v>
      </c>
      <c r="BE289" s="33">
        <v>104</v>
      </c>
      <c r="BF289" s="33">
        <v>0.4</v>
      </c>
      <c r="BG289" s="33">
        <v>8.1999999999999993</v>
      </c>
      <c r="BH289" s="33">
        <v>104</v>
      </c>
      <c r="BI289" s="33">
        <f t="shared" si="43"/>
        <v>0.4</v>
      </c>
      <c r="BL289" s="33">
        <v>104</v>
      </c>
      <c r="BN289" s="33">
        <v>26</v>
      </c>
      <c r="BO289" s="33">
        <v>9.1</v>
      </c>
      <c r="BP289" s="33">
        <v>9.3000000000000007</v>
      </c>
      <c r="BQ289" s="33">
        <v>0.99</v>
      </c>
      <c r="BR289" s="33">
        <v>19.3</v>
      </c>
      <c r="BS289" s="33">
        <v>11.4</v>
      </c>
      <c r="BT289" s="33">
        <v>97</v>
      </c>
      <c r="BU289" s="33">
        <v>0.4</v>
      </c>
      <c r="BW289" s="33" t="s">
        <v>2744</v>
      </c>
      <c r="CB289" s="188" t="str">
        <f t="shared" si="44"/>
        <v>Y</v>
      </c>
      <c r="CC289" s="188" t="str">
        <f t="shared" si="45"/>
        <v>Y</v>
      </c>
      <c r="CD289" s="187"/>
      <c r="CE289" s="249"/>
    </row>
    <row r="290" spans="5:88" x14ac:dyDescent="0.3">
      <c r="E290" s="33" t="s">
        <v>2765</v>
      </c>
      <c r="F290" s="33" t="s">
        <v>3578</v>
      </c>
      <c r="G290" s="33">
        <v>2013</v>
      </c>
      <c r="H290" s="33" t="s">
        <v>3571</v>
      </c>
      <c r="I290" s="33" t="s">
        <v>3572</v>
      </c>
      <c r="K290" s="33" t="s">
        <v>80</v>
      </c>
      <c r="L290" s="33" t="s">
        <v>89</v>
      </c>
      <c r="M290" s="33" t="s">
        <v>91</v>
      </c>
      <c r="N290" s="33" t="s">
        <v>92</v>
      </c>
      <c r="O290" s="33" t="s">
        <v>93</v>
      </c>
      <c r="P290" s="33" t="s">
        <v>94</v>
      </c>
      <c r="Q290" s="33" t="s">
        <v>96</v>
      </c>
      <c r="R290" s="33" t="s">
        <v>96</v>
      </c>
      <c r="S290" s="33" t="str">
        <f t="shared" si="41"/>
        <v>On.my</v>
      </c>
      <c r="T290" s="192" t="s">
        <v>3353</v>
      </c>
      <c r="U290" s="33" t="s">
        <v>31</v>
      </c>
      <c r="V290" s="33" t="s">
        <v>31</v>
      </c>
      <c r="W290" s="33" t="s">
        <v>31</v>
      </c>
      <c r="X290" s="33" t="s">
        <v>3579</v>
      </c>
      <c r="Y290" s="33" t="s">
        <v>284</v>
      </c>
      <c r="AB290" s="33" t="s">
        <v>2742</v>
      </c>
      <c r="AC290" s="33" t="s">
        <v>239</v>
      </c>
      <c r="AD290" s="33">
        <v>96</v>
      </c>
      <c r="AE290" s="33" t="s">
        <v>240</v>
      </c>
      <c r="AF290" s="33" t="s">
        <v>2743</v>
      </c>
      <c r="AH290" s="33" t="s">
        <v>2754</v>
      </c>
      <c r="AI290" s="33" t="s">
        <v>3168</v>
      </c>
      <c r="AJ290" s="33" t="s">
        <v>509</v>
      </c>
      <c r="AK290" s="33" t="s">
        <v>478</v>
      </c>
      <c r="AM290" s="33" t="s">
        <v>2744</v>
      </c>
      <c r="AN290" s="33">
        <v>268</v>
      </c>
      <c r="AO290" s="33">
        <v>268</v>
      </c>
      <c r="AP290" s="33" t="s">
        <v>508</v>
      </c>
      <c r="AQ290" s="33" t="s">
        <v>477</v>
      </c>
      <c r="AS290" s="33">
        <f t="shared" si="46"/>
        <v>1</v>
      </c>
      <c r="AU290" s="33" t="s">
        <v>240</v>
      </c>
      <c r="AV290" s="33" t="s">
        <v>295</v>
      </c>
      <c r="AZ290" s="33" t="s">
        <v>2959</v>
      </c>
      <c r="BA290" s="33" t="s">
        <v>3386</v>
      </c>
      <c r="BB290" s="33" t="s">
        <v>2744</v>
      </c>
      <c r="BC290" s="33">
        <v>12</v>
      </c>
      <c r="BD290" s="33">
        <v>8</v>
      </c>
      <c r="BE290" s="33">
        <v>106</v>
      </c>
      <c r="BF290" s="33">
        <v>0.4</v>
      </c>
      <c r="BG290" s="33">
        <v>8</v>
      </c>
      <c r="BH290" s="33">
        <v>106</v>
      </c>
      <c r="BI290" s="33">
        <f t="shared" si="43"/>
        <v>0.4</v>
      </c>
      <c r="BL290" s="33">
        <v>106</v>
      </c>
      <c r="BN290" s="33">
        <v>26</v>
      </c>
      <c r="BO290" s="33">
        <v>8.9</v>
      </c>
      <c r="BP290" s="33">
        <v>9.1999999999999993</v>
      </c>
      <c r="BQ290" s="33">
        <v>1.05</v>
      </c>
      <c r="BR290" s="33">
        <v>17.5</v>
      </c>
      <c r="BS290" s="33">
        <v>10</v>
      </c>
      <c r="BT290" s="33">
        <v>99</v>
      </c>
      <c r="BU290" s="33">
        <v>0.4</v>
      </c>
      <c r="BW290" s="33" t="s">
        <v>2744</v>
      </c>
      <c r="CB290" s="188" t="str">
        <f t="shared" si="44"/>
        <v>Y</v>
      </c>
      <c r="CC290" s="188" t="str">
        <f t="shared" si="45"/>
        <v>Y</v>
      </c>
      <c r="CD290" s="187"/>
      <c r="CE290" s="249"/>
    </row>
    <row r="291" spans="5:88" x14ac:dyDescent="0.3">
      <c r="E291" s="33" t="s">
        <v>2765</v>
      </c>
      <c r="F291" s="33" t="s">
        <v>3580</v>
      </c>
      <c r="G291" s="33">
        <v>2013</v>
      </c>
      <c r="H291" s="192" t="s">
        <v>3571</v>
      </c>
      <c r="I291" s="192" t="s">
        <v>3572</v>
      </c>
      <c r="J291" s="192"/>
      <c r="K291" s="33" t="s">
        <v>80</v>
      </c>
      <c r="L291" s="33" t="s">
        <v>89</v>
      </c>
      <c r="M291" s="33" t="s">
        <v>91</v>
      </c>
      <c r="N291" s="33" t="s">
        <v>92</v>
      </c>
      <c r="O291" s="33" t="s">
        <v>93</v>
      </c>
      <c r="P291" s="33" t="s">
        <v>94</v>
      </c>
      <c r="Q291" s="192" t="s">
        <v>96</v>
      </c>
      <c r="R291" s="192" t="s">
        <v>96</v>
      </c>
      <c r="S291" s="33" t="str">
        <f t="shared" si="41"/>
        <v>On.my</v>
      </c>
      <c r="T291" s="192" t="s">
        <v>3353</v>
      </c>
      <c r="U291" s="192" t="s">
        <v>31</v>
      </c>
      <c r="V291" s="33" t="s">
        <v>31</v>
      </c>
      <c r="W291" s="33" t="s">
        <v>31</v>
      </c>
      <c r="X291" s="192" t="s">
        <v>3581</v>
      </c>
      <c r="Y291" s="33" t="s">
        <v>284</v>
      </c>
      <c r="Z291" s="192"/>
      <c r="AA291" s="192"/>
      <c r="AB291" s="192" t="s">
        <v>2742</v>
      </c>
      <c r="AC291" s="33" t="s">
        <v>239</v>
      </c>
      <c r="AD291" s="33">
        <v>96</v>
      </c>
      <c r="AE291" s="33" t="s">
        <v>240</v>
      </c>
      <c r="AF291" s="192" t="s">
        <v>2743</v>
      </c>
      <c r="AG291" s="192"/>
      <c r="AH291" s="192" t="s">
        <v>2754</v>
      </c>
      <c r="AI291" s="33" t="s">
        <v>3168</v>
      </c>
      <c r="AJ291" s="33" t="s">
        <v>509</v>
      </c>
      <c r="AK291" s="192" t="s">
        <v>478</v>
      </c>
      <c r="AL291" s="192"/>
      <c r="AM291" s="192" t="s">
        <v>2744</v>
      </c>
      <c r="AN291" s="192">
        <v>253</v>
      </c>
      <c r="AO291" s="192">
        <v>253</v>
      </c>
      <c r="AP291" s="192" t="s">
        <v>508</v>
      </c>
      <c r="AQ291" s="33" t="s">
        <v>477</v>
      </c>
      <c r="AS291" s="33">
        <f t="shared" si="46"/>
        <v>1</v>
      </c>
      <c r="AU291" s="33" t="s">
        <v>240</v>
      </c>
      <c r="AV291" s="33" t="s">
        <v>295</v>
      </c>
      <c r="AX291" s="192"/>
      <c r="AY291" s="192"/>
      <c r="AZ291" s="192" t="s">
        <v>2959</v>
      </c>
      <c r="BA291" s="192" t="s">
        <v>3386</v>
      </c>
      <c r="BB291" s="192" t="s">
        <v>2744</v>
      </c>
      <c r="BC291" s="192">
        <v>12</v>
      </c>
      <c r="BD291" s="192">
        <v>8</v>
      </c>
      <c r="BE291" s="192">
        <v>106</v>
      </c>
      <c r="BF291" s="192">
        <v>0.4</v>
      </c>
      <c r="BG291" s="33">
        <v>8</v>
      </c>
      <c r="BH291" s="33">
        <v>106</v>
      </c>
      <c r="BI291" s="33">
        <f t="shared" si="43"/>
        <v>0.4</v>
      </c>
      <c r="BJ291" s="192"/>
      <c r="BK291" s="192"/>
      <c r="BL291" s="192">
        <v>106</v>
      </c>
      <c r="BN291" s="33">
        <v>26</v>
      </c>
      <c r="BO291" s="33">
        <v>8.9</v>
      </c>
      <c r="BP291" s="33">
        <v>9.6</v>
      </c>
      <c r="BQ291" s="33">
        <v>0.97</v>
      </c>
      <c r="BR291" s="33">
        <v>17.899999999999999</v>
      </c>
      <c r="BS291" s="33">
        <v>11.3</v>
      </c>
      <c r="BT291" s="33">
        <v>91</v>
      </c>
      <c r="BU291" s="192">
        <v>0.4</v>
      </c>
      <c r="BV291" s="192"/>
      <c r="BW291" s="192" t="s">
        <v>2744</v>
      </c>
      <c r="BX291" s="192"/>
      <c r="BY291" s="192"/>
      <c r="BZ291" s="192"/>
      <c r="CA291" s="192"/>
      <c r="CB291" s="188" t="str">
        <f t="shared" si="44"/>
        <v>Y</v>
      </c>
      <c r="CC291" s="188" t="str">
        <f t="shared" si="45"/>
        <v>Y</v>
      </c>
      <c r="CD291" s="261"/>
      <c r="CE291" s="260"/>
      <c r="CH291" s="192"/>
      <c r="CI291" s="192"/>
    </row>
    <row r="292" spans="5:88" x14ac:dyDescent="0.3">
      <c r="E292" s="33" t="s">
        <v>2765</v>
      </c>
      <c r="F292" s="33" t="s">
        <v>3582</v>
      </c>
      <c r="G292" s="33">
        <v>2013</v>
      </c>
      <c r="H292" s="192" t="s">
        <v>3571</v>
      </c>
      <c r="I292" s="192" t="s">
        <v>3572</v>
      </c>
      <c r="J292" s="192"/>
      <c r="K292" s="33" t="s">
        <v>80</v>
      </c>
      <c r="L292" s="33" t="s">
        <v>89</v>
      </c>
      <c r="M292" s="33" t="s">
        <v>91</v>
      </c>
      <c r="N292" s="33" t="s">
        <v>92</v>
      </c>
      <c r="O292" s="33" t="s">
        <v>93</v>
      </c>
      <c r="P292" s="33" t="s">
        <v>94</v>
      </c>
      <c r="Q292" s="192" t="s">
        <v>96</v>
      </c>
      <c r="R292" s="192" t="s">
        <v>96</v>
      </c>
      <c r="S292" s="33" t="str">
        <f t="shared" si="41"/>
        <v>On.my</v>
      </c>
      <c r="T292" s="192" t="s">
        <v>3353</v>
      </c>
      <c r="U292" s="192" t="s">
        <v>31</v>
      </c>
      <c r="V292" s="33" t="s">
        <v>31</v>
      </c>
      <c r="W292" s="33" t="s">
        <v>31</v>
      </c>
      <c r="X292" s="192" t="s">
        <v>3583</v>
      </c>
      <c r="Y292" s="33" t="s">
        <v>284</v>
      </c>
      <c r="Z292" s="192"/>
      <c r="AA292" s="192"/>
      <c r="AB292" s="192" t="s">
        <v>2742</v>
      </c>
      <c r="AC292" s="33" t="s">
        <v>239</v>
      </c>
      <c r="AD292" s="33">
        <v>96</v>
      </c>
      <c r="AE292" s="33" t="s">
        <v>240</v>
      </c>
      <c r="AF292" s="192" t="s">
        <v>2743</v>
      </c>
      <c r="AG292" s="192"/>
      <c r="AH292" s="192" t="s">
        <v>2754</v>
      </c>
      <c r="AI292" s="33" t="s">
        <v>3168</v>
      </c>
      <c r="AJ292" s="33" t="s">
        <v>509</v>
      </c>
      <c r="AK292" s="192" t="s">
        <v>478</v>
      </c>
      <c r="AL292" s="192"/>
      <c r="AM292" s="192" t="s">
        <v>2744</v>
      </c>
      <c r="AN292" s="192">
        <v>228</v>
      </c>
      <c r="AO292" s="192">
        <v>228</v>
      </c>
      <c r="AP292" s="192" t="s">
        <v>508</v>
      </c>
      <c r="AQ292" s="33" t="s">
        <v>477</v>
      </c>
      <c r="AS292" s="33">
        <f t="shared" si="46"/>
        <v>1</v>
      </c>
      <c r="AU292" s="33" t="s">
        <v>240</v>
      </c>
      <c r="AV292" s="33" t="s">
        <v>295</v>
      </c>
      <c r="AX292" s="192"/>
      <c r="AY292" s="192"/>
      <c r="AZ292" s="192" t="s">
        <v>2959</v>
      </c>
      <c r="BA292" s="192" t="s">
        <v>3386</v>
      </c>
      <c r="BB292" s="192" t="s">
        <v>2744</v>
      </c>
      <c r="BC292" s="192">
        <v>12</v>
      </c>
      <c r="BD292" s="192">
        <v>7.9</v>
      </c>
      <c r="BE292" s="192">
        <v>105</v>
      </c>
      <c r="BF292" s="192">
        <v>0.4</v>
      </c>
      <c r="BG292" s="33">
        <v>7.9</v>
      </c>
      <c r="BH292" s="33">
        <v>105</v>
      </c>
      <c r="BI292" s="33">
        <f t="shared" si="43"/>
        <v>0.4</v>
      </c>
      <c r="BJ292" s="192"/>
      <c r="BK292" s="192"/>
      <c r="BL292" s="192">
        <v>105</v>
      </c>
      <c r="BN292" s="33">
        <v>26</v>
      </c>
      <c r="BO292" s="33">
        <v>8.8000000000000007</v>
      </c>
      <c r="BP292" s="33">
        <v>9</v>
      </c>
      <c r="BQ292" s="33">
        <v>0.93</v>
      </c>
      <c r="BR292" s="33">
        <v>17.899999999999999</v>
      </c>
      <c r="BS292" s="33">
        <v>9.8000000000000007</v>
      </c>
      <c r="BT292" s="33">
        <v>95</v>
      </c>
      <c r="BU292" s="192">
        <v>0.4</v>
      </c>
      <c r="BV292" s="192"/>
      <c r="BW292" s="192" t="s">
        <v>2744</v>
      </c>
      <c r="BX292" s="192"/>
      <c r="BY292" s="192"/>
      <c r="BZ292" s="192"/>
      <c r="CA292" s="192"/>
      <c r="CB292" s="188" t="str">
        <f t="shared" si="44"/>
        <v>Y</v>
      </c>
      <c r="CC292" s="188" t="str">
        <f t="shared" si="45"/>
        <v>Y</v>
      </c>
      <c r="CD292" s="261"/>
      <c r="CE292" s="260"/>
      <c r="CH292" s="192"/>
      <c r="CI292" s="192"/>
    </row>
    <row r="293" spans="5:88" x14ac:dyDescent="0.3">
      <c r="E293" s="33" t="s">
        <v>2765</v>
      </c>
      <c r="F293" s="33" t="s">
        <v>3584</v>
      </c>
      <c r="G293" s="33">
        <v>2013</v>
      </c>
      <c r="H293" s="192" t="s">
        <v>3571</v>
      </c>
      <c r="I293" s="192" t="s">
        <v>3572</v>
      </c>
      <c r="J293" s="192"/>
      <c r="K293" s="33" t="s">
        <v>80</v>
      </c>
      <c r="L293" s="33" t="s">
        <v>89</v>
      </c>
      <c r="M293" s="33" t="s">
        <v>91</v>
      </c>
      <c r="N293" s="33" t="s">
        <v>92</v>
      </c>
      <c r="O293" s="33" t="s">
        <v>93</v>
      </c>
      <c r="P293" s="33" t="s">
        <v>94</v>
      </c>
      <c r="Q293" s="192" t="s">
        <v>96</v>
      </c>
      <c r="R293" s="192" t="s">
        <v>96</v>
      </c>
      <c r="S293" s="33" t="str">
        <f t="shared" si="41"/>
        <v>On.my</v>
      </c>
      <c r="T293" s="192" t="s">
        <v>3353</v>
      </c>
      <c r="U293" s="192" t="s">
        <v>31</v>
      </c>
      <c r="V293" s="33" t="s">
        <v>31</v>
      </c>
      <c r="W293" s="33" t="s">
        <v>31</v>
      </c>
      <c r="X293" s="192" t="s">
        <v>3585</v>
      </c>
      <c r="Y293" s="33" t="s">
        <v>284</v>
      </c>
      <c r="Z293" s="192"/>
      <c r="AA293" s="192"/>
      <c r="AB293" s="192" t="s">
        <v>2742</v>
      </c>
      <c r="AC293" s="33" t="s">
        <v>239</v>
      </c>
      <c r="AD293" s="33">
        <v>96</v>
      </c>
      <c r="AE293" s="33" t="s">
        <v>240</v>
      </c>
      <c r="AF293" s="192" t="s">
        <v>2743</v>
      </c>
      <c r="AG293" s="192"/>
      <c r="AH293" s="192" t="s">
        <v>2754</v>
      </c>
      <c r="AI293" s="33" t="s">
        <v>3168</v>
      </c>
      <c r="AJ293" s="33" t="s">
        <v>509</v>
      </c>
      <c r="AK293" s="192" t="s">
        <v>478</v>
      </c>
      <c r="AL293" s="192"/>
      <c r="AM293" s="192" t="s">
        <v>2744</v>
      </c>
      <c r="AN293" s="192">
        <v>449</v>
      </c>
      <c r="AO293" s="192">
        <v>449</v>
      </c>
      <c r="AP293" s="192" t="s">
        <v>508</v>
      </c>
      <c r="AQ293" s="33" t="s">
        <v>477</v>
      </c>
      <c r="AS293" s="33">
        <f t="shared" si="46"/>
        <v>1</v>
      </c>
      <c r="AU293" s="33" t="s">
        <v>240</v>
      </c>
      <c r="AV293" s="33" t="s">
        <v>295</v>
      </c>
      <c r="AX293" s="192"/>
      <c r="AY293" s="192"/>
      <c r="AZ293" s="192" t="s">
        <v>2959</v>
      </c>
      <c r="BA293" s="192" t="s">
        <v>3386</v>
      </c>
      <c r="BB293" s="192" t="s">
        <v>2744</v>
      </c>
      <c r="BC293" s="192">
        <v>12</v>
      </c>
      <c r="BD293" s="192">
        <v>8</v>
      </c>
      <c r="BE293" s="192">
        <v>107</v>
      </c>
      <c r="BF293" s="192">
        <v>0.4</v>
      </c>
      <c r="BG293" s="33">
        <v>8</v>
      </c>
      <c r="BH293" s="33">
        <v>107</v>
      </c>
      <c r="BI293" s="33">
        <f t="shared" si="43"/>
        <v>0.4</v>
      </c>
      <c r="BJ293" s="192"/>
      <c r="BK293" s="192"/>
      <c r="BL293" s="192">
        <v>107</v>
      </c>
      <c r="BN293" s="33">
        <v>27</v>
      </c>
      <c r="BO293" s="33">
        <v>8.9</v>
      </c>
      <c r="BP293" s="33">
        <v>9.5</v>
      </c>
      <c r="BQ293" s="33">
        <v>0.97</v>
      </c>
      <c r="BR293" s="33">
        <v>18.600000000000001</v>
      </c>
      <c r="BS293" s="33">
        <v>11.1</v>
      </c>
      <c r="BT293" s="33">
        <v>96</v>
      </c>
      <c r="BU293" s="192">
        <v>0.4</v>
      </c>
      <c r="BV293" s="192"/>
      <c r="BW293" s="192" t="s">
        <v>2744</v>
      </c>
      <c r="BX293" s="192"/>
      <c r="BY293" s="192"/>
      <c r="BZ293" s="192"/>
      <c r="CA293" s="192"/>
      <c r="CB293" s="188" t="str">
        <f t="shared" si="44"/>
        <v>Y</v>
      </c>
      <c r="CC293" s="188" t="str">
        <f t="shared" si="45"/>
        <v>Y</v>
      </c>
      <c r="CD293" s="261"/>
      <c r="CE293" s="260"/>
      <c r="CH293" s="192"/>
      <c r="CI293" s="192"/>
    </row>
    <row r="294" spans="5:88" x14ac:dyDescent="0.3">
      <c r="E294" s="33" t="s">
        <v>2765</v>
      </c>
      <c r="F294" s="33" t="s">
        <v>3586</v>
      </c>
      <c r="G294" s="33">
        <v>2014</v>
      </c>
      <c r="H294" s="192" t="s">
        <v>3587</v>
      </c>
      <c r="I294" s="192" t="s">
        <v>3588</v>
      </c>
      <c r="J294" s="192"/>
      <c r="K294" s="33" t="s">
        <v>80</v>
      </c>
      <c r="L294" s="33" t="s">
        <v>89</v>
      </c>
      <c r="M294" s="33" t="s">
        <v>91</v>
      </c>
      <c r="N294" s="33" t="s">
        <v>92</v>
      </c>
      <c r="O294" s="33" t="s">
        <v>93</v>
      </c>
      <c r="P294" s="33" t="s">
        <v>94</v>
      </c>
      <c r="Q294" s="192" t="s">
        <v>96</v>
      </c>
      <c r="R294" s="192" t="s">
        <v>96</v>
      </c>
      <c r="S294" s="33" t="str">
        <f t="shared" si="41"/>
        <v>On.my</v>
      </c>
      <c r="T294" s="192" t="s">
        <v>3353</v>
      </c>
      <c r="U294" s="192" t="s">
        <v>31</v>
      </c>
      <c r="V294" s="33" t="s">
        <v>31</v>
      </c>
      <c r="W294" s="33" t="s">
        <v>31</v>
      </c>
      <c r="X294" s="192" t="s">
        <v>2048</v>
      </c>
      <c r="Y294" s="33" t="s">
        <v>284</v>
      </c>
      <c r="Z294" s="192"/>
      <c r="AA294" s="192"/>
      <c r="AB294" s="192" t="s">
        <v>3589</v>
      </c>
      <c r="AC294" s="33" t="s">
        <v>239</v>
      </c>
      <c r="AD294" s="192">
        <v>96</v>
      </c>
      <c r="AE294" s="33" t="s">
        <v>240</v>
      </c>
      <c r="AF294" s="192" t="s">
        <v>2743</v>
      </c>
      <c r="AG294" s="192"/>
      <c r="AH294" s="192" t="s">
        <v>2754</v>
      </c>
      <c r="AI294" s="33" t="s">
        <v>3590</v>
      </c>
      <c r="AJ294" s="33" t="s">
        <v>509</v>
      </c>
      <c r="AK294" s="192" t="s">
        <v>478</v>
      </c>
      <c r="AL294" s="192" t="s">
        <v>3047</v>
      </c>
      <c r="AM294" s="192" t="s">
        <v>2744</v>
      </c>
      <c r="AN294" s="192">
        <v>571</v>
      </c>
      <c r="AO294" s="192">
        <v>571</v>
      </c>
      <c r="AP294" s="192" t="s">
        <v>477</v>
      </c>
      <c r="AQ294" s="192" t="s">
        <v>477</v>
      </c>
      <c r="AS294" s="33">
        <v>4</v>
      </c>
      <c r="AT294" s="192" t="s">
        <v>3025</v>
      </c>
      <c r="AU294" s="33" t="s">
        <v>295</v>
      </c>
      <c r="AV294" s="33" t="s">
        <v>295</v>
      </c>
      <c r="AW294" s="192"/>
      <c r="AX294" s="192"/>
      <c r="AY294" s="192"/>
      <c r="AZ294" s="192" t="s">
        <v>2959</v>
      </c>
      <c r="BA294" s="192" t="s">
        <v>3591</v>
      </c>
      <c r="BB294" s="192" t="s">
        <v>2791</v>
      </c>
      <c r="BC294" s="192">
        <v>12</v>
      </c>
      <c r="BD294" s="192">
        <v>8.1</v>
      </c>
      <c r="BE294" s="192">
        <v>106.666666666667</v>
      </c>
      <c r="BF294" s="192"/>
      <c r="BG294" s="33">
        <v>8.1</v>
      </c>
      <c r="BH294" s="33">
        <v>106.666666666667</v>
      </c>
      <c r="BI294" s="33">
        <f t="shared" si="43"/>
        <v>0.4</v>
      </c>
      <c r="BJ294" s="192"/>
      <c r="BK294" s="192"/>
      <c r="BL294" s="192">
        <v>106.666666666667</v>
      </c>
      <c r="BN294" s="33">
        <v>26.7</v>
      </c>
      <c r="BO294" s="33">
        <v>8.39</v>
      </c>
      <c r="BP294" s="33">
        <v>6.8</v>
      </c>
      <c r="BQ294" s="33">
        <v>0.8</v>
      </c>
      <c r="BR294" s="33">
        <v>19.100000000000001</v>
      </c>
      <c r="BS294" s="33">
        <v>8.1</v>
      </c>
      <c r="BT294" s="33">
        <v>91</v>
      </c>
      <c r="BU294" s="192">
        <v>0.4</v>
      </c>
      <c r="BV294" s="192"/>
      <c r="BW294" s="192" t="s">
        <v>2744</v>
      </c>
      <c r="BX294" s="192"/>
      <c r="BY294" s="192"/>
      <c r="BZ294" s="192"/>
      <c r="CA294" s="192"/>
      <c r="CB294" s="188" t="str">
        <f t="shared" si="44"/>
        <v>Y</v>
      </c>
      <c r="CC294" s="188" t="str">
        <f t="shared" si="45"/>
        <v>Y</v>
      </c>
      <c r="CD294" s="261"/>
      <c r="CE294" s="260"/>
      <c r="CH294" s="33" t="s">
        <v>2770</v>
      </c>
      <c r="CI294" s="192"/>
    </row>
    <row r="295" spans="5:88" x14ac:dyDescent="0.3">
      <c r="E295" s="33" t="s">
        <v>2765</v>
      </c>
      <c r="F295" s="33" t="s">
        <v>3592</v>
      </c>
      <c r="G295" s="33">
        <v>2014</v>
      </c>
      <c r="H295" s="192" t="s">
        <v>3587</v>
      </c>
      <c r="I295" s="192" t="s">
        <v>3588</v>
      </c>
      <c r="J295" s="192"/>
      <c r="K295" s="33" t="s">
        <v>80</v>
      </c>
      <c r="L295" s="33" t="s">
        <v>89</v>
      </c>
      <c r="M295" s="33" t="s">
        <v>91</v>
      </c>
      <c r="N295" s="33" t="s">
        <v>92</v>
      </c>
      <c r="O295" s="33" t="s">
        <v>93</v>
      </c>
      <c r="P295" s="33" t="s">
        <v>94</v>
      </c>
      <c r="Q295" s="192" t="s">
        <v>96</v>
      </c>
      <c r="R295" s="192" t="s">
        <v>96</v>
      </c>
      <c r="S295" s="33" t="str">
        <f t="shared" si="41"/>
        <v>On.my</v>
      </c>
      <c r="T295" s="192" t="s">
        <v>3353</v>
      </c>
      <c r="U295" s="192" t="s">
        <v>31</v>
      </c>
      <c r="V295" s="33" t="s">
        <v>31</v>
      </c>
      <c r="W295" s="33" t="s">
        <v>31</v>
      </c>
      <c r="X295" s="192" t="s">
        <v>2051</v>
      </c>
      <c r="Y295" s="33" t="s">
        <v>284</v>
      </c>
      <c r="Z295" s="192"/>
      <c r="AA295" s="192"/>
      <c r="AB295" s="192" t="s">
        <v>3589</v>
      </c>
      <c r="AC295" s="33" t="s">
        <v>239</v>
      </c>
      <c r="AD295" s="192">
        <v>96</v>
      </c>
      <c r="AE295" s="33" t="s">
        <v>240</v>
      </c>
      <c r="AF295" s="192" t="s">
        <v>2743</v>
      </c>
      <c r="AG295" s="192"/>
      <c r="AH295" s="192" t="s">
        <v>2754</v>
      </c>
      <c r="AI295" s="33" t="s">
        <v>3590</v>
      </c>
      <c r="AJ295" s="33" t="s">
        <v>509</v>
      </c>
      <c r="AK295" s="192" t="s">
        <v>478</v>
      </c>
      <c r="AL295" s="192"/>
      <c r="AM295" s="192" t="s">
        <v>2744</v>
      </c>
      <c r="AN295" s="192">
        <v>267.2</v>
      </c>
      <c r="AO295" s="192">
        <v>267.2</v>
      </c>
      <c r="AP295" s="192" t="s">
        <v>477</v>
      </c>
      <c r="AQ295" s="192" t="s">
        <v>477</v>
      </c>
      <c r="AS295" s="33">
        <f t="shared" ref="AS295:AS305" si="47">IF(G295&lt;1980,"Too old",IF(AE295="N","UseOtherTestDuration",IF(AJ295="M",IF(ISBLANK(BD295),2,IF(ISBLANK(BE295),2,IF(ISBLANK(BF295),2,1))),"NotM")))</f>
        <v>2</v>
      </c>
      <c r="AT295" s="192"/>
      <c r="AU295" s="33" t="s">
        <v>295</v>
      </c>
      <c r="AV295" s="33" t="s">
        <v>295</v>
      </c>
      <c r="AW295" s="192"/>
      <c r="AX295" s="192"/>
      <c r="AY295" s="192"/>
      <c r="AZ295" s="192" t="s">
        <v>2959</v>
      </c>
      <c r="BA295" s="192" t="s">
        <v>3591</v>
      </c>
      <c r="BB295" s="192" t="s">
        <v>2791</v>
      </c>
      <c r="BC295" s="192">
        <v>12</v>
      </c>
      <c r="BD295" s="192">
        <v>8.1999999999999993</v>
      </c>
      <c r="BE295" s="192">
        <v>104.4</v>
      </c>
      <c r="BF295" s="192"/>
      <c r="BG295" s="33">
        <v>8.1999999999999993</v>
      </c>
      <c r="BH295" s="33">
        <v>104.4</v>
      </c>
      <c r="BI295" s="33">
        <f t="shared" si="43"/>
        <v>0.4</v>
      </c>
      <c r="BJ295" s="192"/>
      <c r="BK295" s="192"/>
      <c r="BL295" s="192">
        <v>104.4</v>
      </c>
      <c r="BN295" s="33">
        <v>26.15</v>
      </c>
      <c r="BO295" s="33">
        <v>9.0549999999999997</v>
      </c>
      <c r="BP295" s="33">
        <v>9.25</v>
      </c>
      <c r="BQ295" s="33">
        <v>0.99</v>
      </c>
      <c r="BR295" s="33">
        <v>19.3</v>
      </c>
      <c r="BS295" s="33">
        <v>11.35</v>
      </c>
      <c r="BT295" s="33">
        <v>97</v>
      </c>
      <c r="BU295" s="192">
        <v>0.4</v>
      </c>
      <c r="BV295" s="192"/>
      <c r="BW295" s="192" t="s">
        <v>2744</v>
      </c>
      <c r="BX295" s="192"/>
      <c r="BY295" s="192"/>
      <c r="BZ295" s="192"/>
      <c r="CA295" s="192"/>
      <c r="CB295" s="188" t="str">
        <f t="shared" si="44"/>
        <v>Y</v>
      </c>
      <c r="CC295" s="188" t="str">
        <f t="shared" si="45"/>
        <v>Y</v>
      </c>
      <c r="CD295" s="261"/>
      <c r="CE295" s="260"/>
      <c r="CH295" s="192"/>
      <c r="CI295" s="192"/>
    </row>
    <row r="296" spans="5:88" x14ac:dyDescent="0.3">
      <c r="E296" s="33" t="s">
        <v>2765</v>
      </c>
      <c r="F296" s="33" t="s">
        <v>3593</v>
      </c>
      <c r="G296" s="33">
        <v>2014</v>
      </c>
      <c r="H296" s="192" t="s">
        <v>3587</v>
      </c>
      <c r="I296" s="192" t="s">
        <v>3588</v>
      </c>
      <c r="J296" s="192"/>
      <c r="K296" s="33" t="s">
        <v>80</v>
      </c>
      <c r="L296" s="33" t="s">
        <v>89</v>
      </c>
      <c r="M296" s="33" t="s">
        <v>91</v>
      </c>
      <c r="N296" s="33" t="s">
        <v>92</v>
      </c>
      <c r="O296" s="33" t="s">
        <v>93</v>
      </c>
      <c r="P296" s="33" t="s">
        <v>94</v>
      </c>
      <c r="Q296" s="192" t="s">
        <v>96</v>
      </c>
      <c r="R296" s="192" t="s">
        <v>96</v>
      </c>
      <c r="S296" s="33" t="str">
        <f t="shared" si="41"/>
        <v>On.my</v>
      </c>
      <c r="T296" s="192" t="s">
        <v>3353</v>
      </c>
      <c r="U296" s="192" t="s">
        <v>31</v>
      </c>
      <c r="V296" s="33" t="s">
        <v>31</v>
      </c>
      <c r="W296" s="33" t="s">
        <v>31</v>
      </c>
      <c r="X296" s="192" t="s">
        <v>2052</v>
      </c>
      <c r="Y296" s="33" t="s">
        <v>284</v>
      </c>
      <c r="Z296" s="192"/>
      <c r="AA296" s="192"/>
      <c r="AB296" s="192" t="s">
        <v>3589</v>
      </c>
      <c r="AC296" s="33" t="s">
        <v>239</v>
      </c>
      <c r="AD296" s="192">
        <v>96</v>
      </c>
      <c r="AE296" s="33" t="s">
        <v>240</v>
      </c>
      <c r="AF296" s="192" t="s">
        <v>2743</v>
      </c>
      <c r="AG296" s="192"/>
      <c r="AH296" s="192" t="s">
        <v>2754</v>
      </c>
      <c r="AI296" s="33" t="s">
        <v>3590</v>
      </c>
      <c r="AJ296" s="33" t="s">
        <v>509</v>
      </c>
      <c r="AK296" s="192" t="s">
        <v>478</v>
      </c>
      <c r="AL296" s="192"/>
      <c r="AM296" s="192" t="s">
        <v>2744</v>
      </c>
      <c r="AN296" s="192">
        <v>223.8</v>
      </c>
      <c r="AO296" s="192">
        <v>223.8</v>
      </c>
      <c r="AP296" s="192" t="s">
        <v>477</v>
      </c>
      <c r="AQ296" s="33" t="s">
        <v>477</v>
      </c>
      <c r="AS296" s="33">
        <f t="shared" si="47"/>
        <v>2</v>
      </c>
      <c r="AU296" s="33" t="s">
        <v>295</v>
      </c>
      <c r="AV296" s="33" t="s">
        <v>295</v>
      </c>
      <c r="AX296" s="192"/>
      <c r="AY296" s="192"/>
      <c r="AZ296" s="192" t="s">
        <v>2959</v>
      </c>
      <c r="BA296" s="192" t="s">
        <v>3591</v>
      </c>
      <c r="BB296" s="192" t="s">
        <v>2791</v>
      </c>
      <c r="BC296" s="192">
        <v>12</v>
      </c>
      <c r="BD296" s="192">
        <v>8</v>
      </c>
      <c r="BE296" s="192">
        <v>106</v>
      </c>
      <c r="BF296" s="192"/>
      <c r="BG296" s="33">
        <v>8</v>
      </c>
      <c r="BH296" s="33">
        <v>106</v>
      </c>
      <c r="BI296" s="33">
        <f t="shared" si="43"/>
        <v>0.4</v>
      </c>
      <c r="BJ296" s="192"/>
      <c r="BK296" s="192"/>
      <c r="BL296" s="192">
        <v>106</v>
      </c>
      <c r="BN296" s="33">
        <v>25.9</v>
      </c>
      <c r="BO296" s="33">
        <v>8.89</v>
      </c>
      <c r="BP296" s="33">
        <v>9.1999999999999993</v>
      </c>
      <c r="BQ296" s="33">
        <v>1.05</v>
      </c>
      <c r="BR296" s="33">
        <v>17.5</v>
      </c>
      <c r="BS296" s="33">
        <v>9.9499999999999993</v>
      </c>
      <c r="BT296" s="33">
        <v>99</v>
      </c>
      <c r="BU296" s="192">
        <v>0.4</v>
      </c>
      <c r="BV296" s="192"/>
      <c r="BW296" s="192" t="s">
        <v>2744</v>
      </c>
      <c r="BX296" s="192"/>
      <c r="BY296" s="192"/>
      <c r="BZ296" s="192"/>
      <c r="CA296" s="192"/>
      <c r="CB296" s="188" t="str">
        <f t="shared" si="44"/>
        <v>Y</v>
      </c>
      <c r="CC296" s="188" t="str">
        <f t="shared" si="45"/>
        <v>Y</v>
      </c>
      <c r="CD296" s="261"/>
      <c r="CE296" s="260"/>
      <c r="CH296" s="192"/>
      <c r="CI296" s="192"/>
    </row>
    <row r="297" spans="5:88" x14ac:dyDescent="0.3">
      <c r="E297" s="33" t="s">
        <v>2765</v>
      </c>
      <c r="F297" s="33" t="s">
        <v>3594</v>
      </c>
      <c r="G297" s="33">
        <v>2014</v>
      </c>
      <c r="H297" s="192" t="s">
        <v>3587</v>
      </c>
      <c r="I297" s="192" t="s">
        <v>3588</v>
      </c>
      <c r="J297" s="192"/>
      <c r="K297" s="33" t="s">
        <v>80</v>
      </c>
      <c r="L297" s="33" t="s">
        <v>89</v>
      </c>
      <c r="M297" s="33" t="s">
        <v>91</v>
      </c>
      <c r="N297" s="33" t="s">
        <v>92</v>
      </c>
      <c r="O297" s="33" t="s">
        <v>93</v>
      </c>
      <c r="P297" s="33" t="s">
        <v>94</v>
      </c>
      <c r="Q297" s="192" t="s">
        <v>96</v>
      </c>
      <c r="R297" s="192" t="s">
        <v>96</v>
      </c>
      <c r="S297" s="33" t="str">
        <f t="shared" si="41"/>
        <v>On.my</v>
      </c>
      <c r="T297" s="192" t="s">
        <v>3353</v>
      </c>
      <c r="U297" s="192" t="s">
        <v>31</v>
      </c>
      <c r="V297" s="33" t="s">
        <v>31</v>
      </c>
      <c r="W297" s="33" t="s">
        <v>31</v>
      </c>
      <c r="X297" s="192" t="s">
        <v>2054</v>
      </c>
      <c r="Y297" s="33" t="s">
        <v>284</v>
      </c>
      <c r="Z297" s="192"/>
      <c r="AA297" s="192"/>
      <c r="AB297" s="192" t="s">
        <v>2742</v>
      </c>
      <c r="AC297" s="33" t="s">
        <v>239</v>
      </c>
      <c r="AD297" s="192">
        <v>96</v>
      </c>
      <c r="AE297" s="33" t="s">
        <v>240</v>
      </c>
      <c r="AF297" s="192" t="s">
        <v>2743</v>
      </c>
      <c r="AG297" s="192"/>
      <c r="AH297" s="192" t="s">
        <v>2754</v>
      </c>
      <c r="AI297" s="33" t="s">
        <v>3590</v>
      </c>
      <c r="AJ297" s="33" t="s">
        <v>509</v>
      </c>
      <c r="AK297" s="192" t="s">
        <v>478</v>
      </c>
      <c r="AL297" s="192"/>
      <c r="AM297" s="192" t="s">
        <v>2744</v>
      </c>
      <c r="AN297" s="192">
        <v>227.9</v>
      </c>
      <c r="AO297" s="192">
        <v>227.9</v>
      </c>
      <c r="AP297" s="192" t="s">
        <v>477</v>
      </c>
      <c r="AQ297" s="33" t="s">
        <v>477</v>
      </c>
      <c r="AS297" s="33">
        <f t="shared" si="47"/>
        <v>2</v>
      </c>
      <c r="AU297" s="33" t="s">
        <v>295</v>
      </c>
      <c r="AV297" s="33" t="s">
        <v>295</v>
      </c>
      <c r="AX297" s="192"/>
      <c r="AY297" s="192"/>
      <c r="AZ297" s="192" t="s">
        <v>2959</v>
      </c>
      <c r="BA297" s="192" t="s">
        <v>3591</v>
      </c>
      <c r="BB297" s="192" t="s">
        <v>2791</v>
      </c>
      <c r="BC297" s="192">
        <v>12</v>
      </c>
      <c r="BD297" s="192">
        <v>7.9</v>
      </c>
      <c r="BE297" s="192">
        <v>104.666666666667</v>
      </c>
      <c r="BF297" s="192"/>
      <c r="BG297" s="33">
        <v>7.9</v>
      </c>
      <c r="BH297" s="33">
        <v>104.666666666667</v>
      </c>
      <c r="BI297" s="33">
        <f t="shared" si="43"/>
        <v>0.4</v>
      </c>
      <c r="BJ297" s="192"/>
      <c r="BK297" s="192"/>
      <c r="BL297" s="192">
        <v>104.666666666667</v>
      </c>
      <c r="BN297" s="33">
        <v>25.65</v>
      </c>
      <c r="BO297" s="33">
        <v>8.7750000000000004</v>
      </c>
      <c r="BP297" s="33">
        <v>8.9499999999999993</v>
      </c>
      <c r="BQ297" s="33">
        <v>0.92500000000000004</v>
      </c>
      <c r="BR297" s="33">
        <v>17.899999999999999</v>
      </c>
      <c r="BS297" s="33">
        <v>9.75</v>
      </c>
      <c r="BT297" s="33">
        <v>95</v>
      </c>
      <c r="BU297" s="192">
        <v>0.4</v>
      </c>
      <c r="BV297" s="192"/>
      <c r="BW297" s="192" t="s">
        <v>2744</v>
      </c>
      <c r="BX297" s="192"/>
      <c r="BY297" s="192"/>
      <c r="BZ297" s="192"/>
      <c r="CA297" s="192"/>
      <c r="CB297" s="188" t="str">
        <f t="shared" si="44"/>
        <v>Y</v>
      </c>
      <c r="CC297" s="188" t="str">
        <f t="shared" si="45"/>
        <v>Y</v>
      </c>
      <c r="CD297" s="261"/>
      <c r="CE297" s="260"/>
      <c r="CH297" s="192"/>
      <c r="CI297" s="192"/>
    </row>
    <row r="298" spans="5:88" x14ac:dyDescent="0.3">
      <c r="E298" s="33" t="s">
        <v>2765</v>
      </c>
      <c r="F298" s="33" t="s">
        <v>3595</v>
      </c>
      <c r="G298" s="33">
        <v>2014</v>
      </c>
      <c r="H298" s="192" t="s">
        <v>3587</v>
      </c>
      <c r="I298" s="192" t="s">
        <v>3588</v>
      </c>
      <c r="J298" s="192"/>
      <c r="K298" s="33" t="s">
        <v>80</v>
      </c>
      <c r="L298" s="33" t="s">
        <v>89</v>
      </c>
      <c r="M298" s="33" t="s">
        <v>91</v>
      </c>
      <c r="N298" s="33" t="s">
        <v>92</v>
      </c>
      <c r="O298" s="33" t="s">
        <v>93</v>
      </c>
      <c r="P298" s="33" t="s">
        <v>94</v>
      </c>
      <c r="Q298" s="192" t="s">
        <v>96</v>
      </c>
      <c r="R298" s="192" t="s">
        <v>96</v>
      </c>
      <c r="S298" s="33" t="str">
        <f t="shared" si="41"/>
        <v>On.my</v>
      </c>
      <c r="T298" s="192" t="s">
        <v>3353</v>
      </c>
      <c r="U298" s="192" t="s">
        <v>31</v>
      </c>
      <c r="V298" s="33" t="s">
        <v>31</v>
      </c>
      <c r="W298" s="33" t="s">
        <v>31</v>
      </c>
      <c r="X298" s="192" t="s">
        <v>2052</v>
      </c>
      <c r="Y298" s="33" t="s">
        <v>284</v>
      </c>
      <c r="Z298" s="192"/>
      <c r="AA298" s="192"/>
      <c r="AB298" s="192" t="s">
        <v>2742</v>
      </c>
      <c r="AC298" s="33" t="s">
        <v>239</v>
      </c>
      <c r="AD298" s="33">
        <v>96</v>
      </c>
      <c r="AE298" s="33" t="s">
        <v>240</v>
      </c>
      <c r="AF298" s="192" t="s">
        <v>2743</v>
      </c>
      <c r="AG298" s="192"/>
      <c r="AH298" s="192" t="s">
        <v>2754</v>
      </c>
      <c r="AI298" s="33" t="s">
        <v>3590</v>
      </c>
      <c r="AJ298" s="33" t="s">
        <v>509</v>
      </c>
      <c r="AK298" s="192" t="s">
        <v>478</v>
      </c>
      <c r="AL298" s="192"/>
      <c r="AM298" s="192" t="s">
        <v>2744</v>
      </c>
      <c r="AN298" s="192">
        <v>268.5</v>
      </c>
      <c r="AO298" s="192">
        <v>268.5</v>
      </c>
      <c r="AP298" s="192" t="s">
        <v>477</v>
      </c>
      <c r="AQ298" s="192" t="s">
        <v>477</v>
      </c>
      <c r="AS298" s="33">
        <f t="shared" si="47"/>
        <v>2</v>
      </c>
      <c r="AT298" s="192"/>
      <c r="AU298" s="33" t="s">
        <v>295</v>
      </c>
      <c r="AV298" s="33" t="s">
        <v>295</v>
      </c>
      <c r="AW298" s="192"/>
      <c r="AX298" s="192"/>
      <c r="AY298" s="192"/>
      <c r="AZ298" s="192" t="s">
        <v>2959</v>
      </c>
      <c r="BA298" s="192" t="s">
        <v>3591</v>
      </c>
      <c r="BB298" s="192" t="s">
        <v>2791</v>
      </c>
      <c r="BC298" s="192">
        <v>12</v>
      </c>
      <c r="BD298" s="192">
        <v>8</v>
      </c>
      <c r="BE298" s="192">
        <v>106</v>
      </c>
      <c r="BF298" s="192"/>
      <c r="BG298" s="33">
        <v>8</v>
      </c>
      <c r="BH298" s="33">
        <v>106</v>
      </c>
      <c r="BI298" s="33">
        <f t="shared" si="43"/>
        <v>0.4</v>
      </c>
      <c r="BJ298" s="192"/>
      <c r="BK298" s="192"/>
      <c r="BL298" s="192">
        <v>106</v>
      </c>
      <c r="BN298" s="33">
        <v>25.9</v>
      </c>
      <c r="BO298" s="33">
        <v>8.89</v>
      </c>
      <c r="BP298" s="33">
        <v>9.1999999999999993</v>
      </c>
      <c r="BQ298" s="33">
        <v>1.05</v>
      </c>
      <c r="BR298" s="33">
        <v>17.5</v>
      </c>
      <c r="BS298" s="33">
        <v>9.9499999999999993</v>
      </c>
      <c r="BT298" s="33">
        <v>99</v>
      </c>
      <c r="BU298" s="192">
        <v>0.4</v>
      </c>
      <c r="BV298" s="192"/>
      <c r="BW298" s="192" t="s">
        <v>2744</v>
      </c>
      <c r="BX298" s="192"/>
      <c r="BY298" s="192"/>
      <c r="BZ298" s="192"/>
      <c r="CA298" s="192"/>
      <c r="CB298" s="188" t="str">
        <f t="shared" si="44"/>
        <v>Y</v>
      </c>
      <c r="CC298" s="188" t="str">
        <f t="shared" si="45"/>
        <v>Y</v>
      </c>
      <c r="CD298" s="261"/>
      <c r="CE298" s="260"/>
      <c r="CH298" s="192"/>
      <c r="CI298" s="192"/>
      <c r="CJ298" s="192"/>
    </row>
    <row r="299" spans="5:88" x14ac:dyDescent="0.3">
      <c r="E299" s="33" t="s">
        <v>2765</v>
      </c>
      <c r="F299" s="33" t="s">
        <v>3596</v>
      </c>
      <c r="G299" s="33">
        <v>2014</v>
      </c>
      <c r="H299" s="33" t="s">
        <v>3587</v>
      </c>
      <c r="I299" s="33" t="s">
        <v>3588</v>
      </c>
      <c r="K299" s="33" t="s">
        <v>80</v>
      </c>
      <c r="L299" s="33" t="s">
        <v>89</v>
      </c>
      <c r="M299" s="33" t="s">
        <v>91</v>
      </c>
      <c r="N299" s="33" t="s">
        <v>92</v>
      </c>
      <c r="O299" s="33" t="s">
        <v>93</v>
      </c>
      <c r="P299" s="33" t="s">
        <v>94</v>
      </c>
      <c r="Q299" s="33" t="s">
        <v>96</v>
      </c>
      <c r="R299" s="33" t="s">
        <v>96</v>
      </c>
      <c r="S299" s="33" t="str">
        <f t="shared" si="41"/>
        <v>On.my</v>
      </c>
      <c r="T299" s="192" t="s">
        <v>3353</v>
      </c>
      <c r="U299" s="33" t="s">
        <v>31</v>
      </c>
      <c r="V299" s="33" t="s">
        <v>31</v>
      </c>
      <c r="W299" s="33" t="s">
        <v>31</v>
      </c>
      <c r="X299" s="33" t="s">
        <v>2050</v>
      </c>
      <c r="Y299" s="33" t="s">
        <v>284</v>
      </c>
      <c r="AB299" s="33" t="s">
        <v>3589</v>
      </c>
      <c r="AC299" s="33" t="s">
        <v>239</v>
      </c>
      <c r="AD299" s="33">
        <v>96</v>
      </c>
      <c r="AE299" s="33" t="s">
        <v>240</v>
      </c>
      <c r="AF299" s="33" t="s">
        <v>2743</v>
      </c>
      <c r="AH299" s="33" t="s">
        <v>2754</v>
      </c>
      <c r="AI299" s="33" t="s">
        <v>3590</v>
      </c>
      <c r="AJ299" s="33" t="s">
        <v>509</v>
      </c>
      <c r="AK299" s="33" t="s">
        <v>478</v>
      </c>
      <c r="AM299" s="33" t="s">
        <v>2744</v>
      </c>
      <c r="AN299" s="33">
        <v>448.9</v>
      </c>
      <c r="AO299" s="33">
        <v>448.9</v>
      </c>
      <c r="AP299" s="33" t="s">
        <v>477</v>
      </c>
      <c r="AQ299" s="33" t="s">
        <v>477</v>
      </c>
      <c r="AS299" s="33">
        <f t="shared" si="47"/>
        <v>2</v>
      </c>
      <c r="AU299" s="33" t="s">
        <v>295</v>
      </c>
      <c r="AV299" s="33" t="s">
        <v>295</v>
      </c>
      <c r="AZ299" s="33" t="s">
        <v>2959</v>
      </c>
      <c r="BA299" s="33" t="s">
        <v>3591</v>
      </c>
      <c r="BB299" s="33" t="s">
        <v>2791</v>
      </c>
      <c r="BC299" s="33">
        <v>12</v>
      </c>
      <c r="BD299" s="33">
        <v>8</v>
      </c>
      <c r="BE299" s="33">
        <v>106.666666666667</v>
      </c>
      <c r="BG299" s="33">
        <v>8</v>
      </c>
      <c r="BH299" s="33">
        <v>106.666666666667</v>
      </c>
      <c r="BI299" s="33">
        <f t="shared" si="43"/>
        <v>0.4</v>
      </c>
      <c r="BL299" s="33">
        <v>106.666666666667</v>
      </c>
      <c r="BN299" s="33">
        <v>26.5</v>
      </c>
      <c r="BO299" s="33">
        <v>8.9450000000000003</v>
      </c>
      <c r="BP299" s="33">
        <v>9.5</v>
      </c>
      <c r="BQ299" s="33">
        <v>0.97</v>
      </c>
      <c r="BR299" s="33">
        <v>18.600000000000001</v>
      </c>
      <c r="BS299" s="33">
        <v>11.1</v>
      </c>
      <c r="BT299" s="33">
        <v>96</v>
      </c>
      <c r="BU299" s="33">
        <v>0.4</v>
      </c>
      <c r="BW299" s="33" t="s">
        <v>2744</v>
      </c>
      <c r="CB299" s="188" t="str">
        <f t="shared" si="44"/>
        <v>Y</v>
      </c>
      <c r="CC299" s="188" t="str">
        <f t="shared" si="45"/>
        <v>Y</v>
      </c>
      <c r="CD299" s="187"/>
      <c r="CE299" s="249"/>
    </row>
    <row r="300" spans="5:88" x14ac:dyDescent="0.3">
      <c r="E300" s="33" t="s">
        <v>2765</v>
      </c>
      <c r="F300" s="33" t="s">
        <v>3597</v>
      </c>
      <c r="G300" s="33">
        <v>2014</v>
      </c>
      <c r="H300" s="33" t="s">
        <v>3587</v>
      </c>
      <c r="I300" s="33" t="s">
        <v>3588</v>
      </c>
      <c r="K300" s="33" t="s">
        <v>80</v>
      </c>
      <c r="L300" s="33" t="s">
        <v>89</v>
      </c>
      <c r="M300" s="33" t="s">
        <v>91</v>
      </c>
      <c r="N300" s="33" t="s">
        <v>92</v>
      </c>
      <c r="O300" s="33" t="s">
        <v>93</v>
      </c>
      <c r="P300" s="33" t="s">
        <v>94</v>
      </c>
      <c r="Q300" s="33" t="s">
        <v>96</v>
      </c>
      <c r="R300" s="33" t="s">
        <v>96</v>
      </c>
      <c r="S300" s="33" t="str">
        <f t="shared" si="41"/>
        <v>On.my</v>
      </c>
      <c r="T300" s="33" t="s">
        <v>3353</v>
      </c>
      <c r="U300" s="33" t="s">
        <v>31</v>
      </c>
      <c r="V300" s="33" t="s">
        <v>31</v>
      </c>
      <c r="W300" s="33" t="s">
        <v>31</v>
      </c>
      <c r="X300" s="33" t="s">
        <v>2054</v>
      </c>
      <c r="Y300" s="33" t="s">
        <v>284</v>
      </c>
      <c r="AB300" s="33" t="s">
        <v>3589</v>
      </c>
      <c r="AC300" s="33" t="s">
        <v>239</v>
      </c>
      <c r="AD300" s="33">
        <v>96</v>
      </c>
      <c r="AE300" s="33" t="s">
        <v>240</v>
      </c>
      <c r="AF300" s="33" t="s">
        <v>2743</v>
      </c>
      <c r="AH300" s="33" t="s">
        <v>2754</v>
      </c>
      <c r="AI300" s="33" t="s">
        <v>3590</v>
      </c>
      <c r="AJ300" s="33" t="s">
        <v>509</v>
      </c>
      <c r="AK300" s="33" t="s">
        <v>478</v>
      </c>
      <c r="AM300" s="33" t="s">
        <v>2744</v>
      </c>
      <c r="AN300" s="33">
        <v>227.9</v>
      </c>
      <c r="AO300" s="33">
        <v>227.9</v>
      </c>
      <c r="AP300" s="33" t="s">
        <v>477</v>
      </c>
      <c r="AQ300" s="33" t="s">
        <v>477</v>
      </c>
      <c r="AS300" s="33">
        <f t="shared" si="47"/>
        <v>2</v>
      </c>
      <c r="AU300" s="33" t="s">
        <v>295</v>
      </c>
      <c r="AV300" s="33" t="s">
        <v>295</v>
      </c>
      <c r="AZ300" s="33" t="s">
        <v>2959</v>
      </c>
      <c r="BA300" s="33" t="s">
        <v>3591</v>
      </c>
      <c r="BB300" s="33" t="s">
        <v>2791</v>
      </c>
      <c r="BC300" s="33">
        <v>12</v>
      </c>
      <c r="BD300" s="33">
        <v>7.9</v>
      </c>
      <c r="BE300" s="33">
        <v>104.666666666667</v>
      </c>
      <c r="BG300" s="33">
        <v>7.9</v>
      </c>
      <c r="BH300" s="33">
        <v>104.666666666667</v>
      </c>
      <c r="BI300" s="33">
        <f t="shared" si="43"/>
        <v>0.4</v>
      </c>
      <c r="BL300" s="33">
        <v>104.666666666667</v>
      </c>
      <c r="BN300" s="33">
        <v>25.65</v>
      </c>
      <c r="BO300" s="33">
        <v>8.7750000000000004</v>
      </c>
      <c r="BP300" s="33">
        <v>8.9499999999999993</v>
      </c>
      <c r="BQ300" s="33">
        <v>0.92500000000000004</v>
      </c>
      <c r="BR300" s="33">
        <v>17.899999999999999</v>
      </c>
      <c r="BS300" s="33">
        <v>9.75</v>
      </c>
      <c r="BT300" s="33">
        <v>95</v>
      </c>
      <c r="BU300" s="33">
        <v>0.4</v>
      </c>
      <c r="BW300" s="33" t="s">
        <v>2744</v>
      </c>
      <c r="CB300" s="188" t="str">
        <f t="shared" si="44"/>
        <v>Y</v>
      </c>
      <c r="CC300" s="188" t="str">
        <f t="shared" si="45"/>
        <v>Y</v>
      </c>
      <c r="CD300" s="187"/>
      <c r="CE300" s="249"/>
    </row>
    <row r="301" spans="5:88" x14ac:dyDescent="0.3">
      <c r="E301" s="33" t="s">
        <v>2765</v>
      </c>
      <c r="F301" s="33" t="s">
        <v>3598</v>
      </c>
      <c r="G301" s="33">
        <v>2014</v>
      </c>
      <c r="H301" s="33" t="s">
        <v>3587</v>
      </c>
      <c r="I301" s="33" t="s">
        <v>3588</v>
      </c>
      <c r="K301" s="33" t="s">
        <v>80</v>
      </c>
      <c r="L301" s="33" t="s">
        <v>89</v>
      </c>
      <c r="M301" s="33" t="s">
        <v>91</v>
      </c>
      <c r="N301" s="33" t="s">
        <v>92</v>
      </c>
      <c r="O301" s="33" t="s">
        <v>93</v>
      </c>
      <c r="P301" s="33" t="s">
        <v>94</v>
      </c>
      <c r="Q301" s="33" t="s">
        <v>96</v>
      </c>
      <c r="R301" s="33" t="s">
        <v>96</v>
      </c>
      <c r="S301" s="33" t="str">
        <f t="shared" si="41"/>
        <v>On.my</v>
      </c>
      <c r="T301" s="33" t="s">
        <v>3353</v>
      </c>
      <c r="U301" s="33" t="s">
        <v>31</v>
      </c>
      <c r="V301" s="33" t="s">
        <v>31</v>
      </c>
      <c r="W301" s="33" t="s">
        <v>31</v>
      </c>
      <c r="X301" s="33" t="s">
        <v>2053</v>
      </c>
      <c r="Y301" s="33" t="s">
        <v>284</v>
      </c>
      <c r="AB301" s="33" t="s">
        <v>2742</v>
      </c>
      <c r="AC301" s="33" t="s">
        <v>239</v>
      </c>
      <c r="AD301" s="33">
        <v>96</v>
      </c>
      <c r="AE301" s="33" t="s">
        <v>240</v>
      </c>
      <c r="AF301" s="33" t="s">
        <v>2743</v>
      </c>
      <c r="AH301" s="33" t="s">
        <v>2754</v>
      </c>
      <c r="AI301" s="33" t="s">
        <v>3590</v>
      </c>
      <c r="AJ301" s="33" t="s">
        <v>509</v>
      </c>
      <c r="AK301" s="33" t="s">
        <v>478</v>
      </c>
      <c r="AM301" s="33" t="s">
        <v>2744</v>
      </c>
      <c r="AN301" s="33">
        <v>345.9</v>
      </c>
      <c r="AO301" s="33">
        <v>345.9</v>
      </c>
      <c r="AP301" s="33" t="s">
        <v>477</v>
      </c>
      <c r="AQ301" s="33" t="s">
        <v>477</v>
      </c>
      <c r="AS301" s="33">
        <f t="shared" si="47"/>
        <v>2</v>
      </c>
      <c r="AU301" s="33" t="s">
        <v>295</v>
      </c>
      <c r="AV301" s="33" t="s">
        <v>295</v>
      </c>
      <c r="AZ301" s="33" t="s">
        <v>2959</v>
      </c>
      <c r="BA301" s="33" t="s">
        <v>3591</v>
      </c>
      <c r="BB301" s="33" t="s">
        <v>2791</v>
      </c>
      <c r="BC301" s="33">
        <v>12</v>
      </c>
      <c r="BD301" s="33">
        <v>8.1</v>
      </c>
      <c r="BE301" s="33">
        <v>98.3333333333333</v>
      </c>
      <c r="BG301" s="33">
        <v>8.1</v>
      </c>
      <c r="BH301" s="33">
        <v>98.3333333333333</v>
      </c>
      <c r="BI301" s="33">
        <f t="shared" si="43"/>
        <v>0.4</v>
      </c>
      <c r="BL301" s="33">
        <v>98.3333333333333</v>
      </c>
      <c r="BN301" s="33">
        <v>26.1</v>
      </c>
      <c r="BO301" s="33">
        <v>8.8699999999999992</v>
      </c>
      <c r="BP301" s="33">
        <v>9.6</v>
      </c>
      <c r="BQ301" s="33">
        <v>0.82499999999999996</v>
      </c>
      <c r="BR301" s="33">
        <v>17.600000000000001</v>
      </c>
      <c r="BS301" s="33">
        <v>9.9</v>
      </c>
      <c r="BT301" s="33">
        <v>94</v>
      </c>
      <c r="BU301" s="33">
        <v>0.4</v>
      </c>
      <c r="BW301" s="33" t="s">
        <v>2744</v>
      </c>
      <c r="CB301" s="188" t="str">
        <f t="shared" si="44"/>
        <v>Y</v>
      </c>
      <c r="CC301" s="188" t="str">
        <f t="shared" si="45"/>
        <v>Y</v>
      </c>
      <c r="CD301" s="187"/>
      <c r="CE301" s="249"/>
    </row>
    <row r="302" spans="5:88" x14ac:dyDescent="0.3">
      <c r="E302" s="33" t="s">
        <v>2765</v>
      </c>
      <c r="F302" s="33" t="s">
        <v>3599</v>
      </c>
      <c r="G302" s="33">
        <v>2014</v>
      </c>
      <c r="H302" s="33" t="s">
        <v>3587</v>
      </c>
      <c r="I302" s="33" t="s">
        <v>3588</v>
      </c>
      <c r="K302" s="33" t="s">
        <v>80</v>
      </c>
      <c r="L302" s="33" t="s">
        <v>89</v>
      </c>
      <c r="M302" s="33" t="s">
        <v>91</v>
      </c>
      <c r="N302" s="33" t="s">
        <v>92</v>
      </c>
      <c r="O302" s="33" t="s">
        <v>93</v>
      </c>
      <c r="P302" s="33" t="s">
        <v>94</v>
      </c>
      <c r="Q302" s="33" t="s">
        <v>96</v>
      </c>
      <c r="R302" s="33" t="s">
        <v>96</v>
      </c>
      <c r="S302" s="33" t="str">
        <f t="shared" si="41"/>
        <v>On.my</v>
      </c>
      <c r="T302" s="33" t="s">
        <v>3353</v>
      </c>
      <c r="U302" s="33" t="s">
        <v>31</v>
      </c>
      <c r="V302" s="33" t="s">
        <v>31</v>
      </c>
      <c r="W302" s="33" t="s">
        <v>31</v>
      </c>
      <c r="X302" s="33" t="s">
        <v>2049</v>
      </c>
      <c r="Y302" s="33" t="s">
        <v>284</v>
      </c>
      <c r="AB302" s="33" t="s">
        <v>3589</v>
      </c>
      <c r="AC302" s="33" t="s">
        <v>239</v>
      </c>
      <c r="AD302" s="33">
        <v>96</v>
      </c>
      <c r="AE302" s="33" t="s">
        <v>240</v>
      </c>
      <c r="AF302" s="33" t="s">
        <v>2743</v>
      </c>
      <c r="AH302" s="33" t="s">
        <v>2754</v>
      </c>
      <c r="AI302" s="33" t="s">
        <v>3590</v>
      </c>
      <c r="AJ302" s="33" t="s">
        <v>509</v>
      </c>
      <c r="AK302" s="33" t="s">
        <v>478</v>
      </c>
      <c r="AM302" s="33" t="s">
        <v>2744</v>
      </c>
      <c r="AN302" s="33">
        <v>253.2</v>
      </c>
      <c r="AO302" s="33">
        <v>253.2</v>
      </c>
      <c r="AP302" s="33" t="s">
        <v>477</v>
      </c>
      <c r="AQ302" s="33" t="s">
        <v>477</v>
      </c>
      <c r="AS302" s="33">
        <f t="shared" si="47"/>
        <v>2</v>
      </c>
      <c r="AU302" s="33" t="s">
        <v>295</v>
      </c>
      <c r="AV302" s="33" t="s">
        <v>295</v>
      </c>
      <c r="AZ302" s="33" t="s">
        <v>2959</v>
      </c>
      <c r="BA302" s="33" t="s">
        <v>3591</v>
      </c>
      <c r="BB302" s="33" t="s">
        <v>2791</v>
      </c>
      <c r="BC302" s="33">
        <v>12</v>
      </c>
      <c r="BD302" s="33">
        <v>8</v>
      </c>
      <c r="BE302" s="33">
        <v>106.4</v>
      </c>
      <c r="BG302" s="33">
        <v>8</v>
      </c>
      <c r="BH302" s="33">
        <v>106.4</v>
      </c>
      <c r="BI302" s="33">
        <f t="shared" si="43"/>
        <v>0.4</v>
      </c>
      <c r="BL302" s="33">
        <v>106.4</v>
      </c>
      <c r="BN302" s="33">
        <v>25.85</v>
      </c>
      <c r="BO302" s="33">
        <v>8.875</v>
      </c>
      <c r="BP302" s="33">
        <v>9.5500000000000007</v>
      </c>
      <c r="BQ302" s="33">
        <v>0.96499999999999997</v>
      </c>
      <c r="BR302" s="33">
        <v>17.899999999999999</v>
      </c>
      <c r="BS302" s="33">
        <v>11.3</v>
      </c>
      <c r="BT302" s="33">
        <v>91</v>
      </c>
      <c r="BU302" s="33">
        <v>0.4</v>
      </c>
      <c r="BW302" s="33" t="s">
        <v>2744</v>
      </c>
      <c r="CB302" s="188" t="str">
        <f t="shared" si="44"/>
        <v>Y</v>
      </c>
      <c r="CC302" s="188" t="str">
        <f t="shared" si="45"/>
        <v>Y</v>
      </c>
      <c r="CD302" s="187"/>
      <c r="CE302" s="249"/>
    </row>
    <row r="303" spans="5:88" x14ac:dyDescent="0.3">
      <c r="E303" s="33" t="s">
        <v>2765</v>
      </c>
      <c r="F303" s="33" t="s">
        <v>3600</v>
      </c>
      <c r="G303" s="33">
        <v>2014</v>
      </c>
      <c r="H303" s="33" t="s">
        <v>3587</v>
      </c>
      <c r="I303" s="33" t="s">
        <v>3588</v>
      </c>
      <c r="K303" s="33" t="s">
        <v>80</v>
      </c>
      <c r="L303" s="33" t="s">
        <v>89</v>
      </c>
      <c r="M303" s="33" t="s">
        <v>91</v>
      </c>
      <c r="N303" s="33" t="s">
        <v>92</v>
      </c>
      <c r="O303" s="33" t="s">
        <v>93</v>
      </c>
      <c r="P303" s="33" t="s">
        <v>94</v>
      </c>
      <c r="Q303" s="33" t="s">
        <v>96</v>
      </c>
      <c r="R303" s="33" t="s">
        <v>96</v>
      </c>
      <c r="S303" s="33" t="str">
        <f t="shared" si="41"/>
        <v>On.my</v>
      </c>
      <c r="T303" s="33" t="s">
        <v>3353</v>
      </c>
      <c r="U303" s="33" t="s">
        <v>31</v>
      </c>
      <c r="V303" s="33" t="s">
        <v>31</v>
      </c>
      <c r="W303" s="33" t="s">
        <v>31</v>
      </c>
      <c r="X303" s="33" t="s">
        <v>2051</v>
      </c>
      <c r="Y303" s="33" t="s">
        <v>284</v>
      </c>
      <c r="AB303" s="33" t="s">
        <v>2742</v>
      </c>
      <c r="AC303" s="33" t="s">
        <v>239</v>
      </c>
      <c r="AD303" s="33">
        <v>96</v>
      </c>
      <c r="AE303" s="33" t="s">
        <v>240</v>
      </c>
      <c r="AF303" s="33" t="s">
        <v>2743</v>
      </c>
      <c r="AH303" s="33" t="s">
        <v>2754</v>
      </c>
      <c r="AI303" s="33" t="s">
        <v>3590</v>
      </c>
      <c r="AJ303" s="33" t="s">
        <v>509</v>
      </c>
      <c r="AK303" s="33" t="s">
        <v>478</v>
      </c>
      <c r="AM303" s="33" t="s">
        <v>2744</v>
      </c>
      <c r="AN303" s="33">
        <v>282</v>
      </c>
      <c r="AO303" s="33">
        <v>282</v>
      </c>
      <c r="AP303" s="33" t="s">
        <v>477</v>
      </c>
      <c r="AQ303" s="33" t="s">
        <v>477</v>
      </c>
      <c r="AS303" s="33">
        <f t="shared" si="47"/>
        <v>2</v>
      </c>
      <c r="AU303" s="33" t="s">
        <v>295</v>
      </c>
      <c r="AV303" s="33" t="s">
        <v>295</v>
      </c>
      <c r="AZ303" s="33" t="s">
        <v>2959</v>
      </c>
      <c r="BA303" s="33" t="s">
        <v>3591</v>
      </c>
      <c r="BB303" s="33" t="s">
        <v>2791</v>
      </c>
      <c r="BC303" s="33">
        <v>12</v>
      </c>
      <c r="BD303" s="33">
        <v>8.1999999999999993</v>
      </c>
      <c r="BE303" s="33">
        <v>104.4</v>
      </c>
      <c r="BG303" s="33">
        <v>8.1999999999999993</v>
      </c>
      <c r="BH303" s="33">
        <v>104.4</v>
      </c>
      <c r="BI303" s="33">
        <f t="shared" si="43"/>
        <v>0.4</v>
      </c>
      <c r="BL303" s="33">
        <v>104.4</v>
      </c>
      <c r="BN303" s="33">
        <v>26.15</v>
      </c>
      <c r="BO303" s="33">
        <v>9.0549999999999997</v>
      </c>
      <c r="BP303" s="33">
        <v>9.25</v>
      </c>
      <c r="BQ303" s="33">
        <v>0.99</v>
      </c>
      <c r="BR303" s="33">
        <v>19.3</v>
      </c>
      <c r="BS303" s="33">
        <v>11.35</v>
      </c>
      <c r="BT303" s="33">
        <v>97</v>
      </c>
      <c r="BU303" s="33">
        <v>0.4</v>
      </c>
      <c r="BW303" s="33" t="s">
        <v>2744</v>
      </c>
      <c r="CB303" s="188" t="str">
        <f t="shared" si="44"/>
        <v>Y</v>
      </c>
      <c r="CC303" s="188" t="str">
        <f t="shared" si="45"/>
        <v>Y</v>
      </c>
      <c r="CD303" s="187"/>
      <c r="CE303" s="249"/>
    </row>
    <row r="304" spans="5:88" x14ac:dyDescent="0.3">
      <c r="E304" s="33" t="s">
        <v>2765</v>
      </c>
      <c r="F304" s="33" t="s">
        <v>3601</v>
      </c>
      <c r="G304" s="33">
        <v>2014</v>
      </c>
      <c r="H304" s="192" t="s">
        <v>3587</v>
      </c>
      <c r="I304" s="192" t="s">
        <v>3588</v>
      </c>
      <c r="J304" s="192"/>
      <c r="K304" s="33" t="s">
        <v>80</v>
      </c>
      <c r="L304" s="33" t="s">
        <v>89</v>
      </c>
      <c r="M304" s="192" t="s">
        <v>91</v>
      </c>
      <c r="N304" s="33" t="s">
        <v>92</v>
      </c>
      <c r="O304" s="33" t="s">
        <v>93</v>
      </c>
      <c r="P304" s="33" t="s">
        <v>94</v>
      </c>
      <c r="Q304" s="192" t="s">
        <v>96</v>
      </c>
      <c r="R304" s="192" t="s">
        <v>96</v>
      </c>
      <c r="S304" s="33" t="str">
        <f t="shared" si="41"/>
        <v>On.my</v>
      </c>
      <c r="T304" s="192" t="s">
        <v>3353</v>
      </c>
      <c r="U304" s="192" t="s">
        <v>31</v>
      </c>
      <c r="V304" s="33" t="s">
        <v>31</v>
      </c>
      <c r="W304" s="33" t="s">
        <v>31</v>
      </c>
      <c r="X304" s="192" t="s">
        <v>2053</v>
      </c>
      <c r="Y304" s="33" t="s">
        <v>284</v>
      </c>
      <c r="Z304" s="192"/>
      <c r="AA304" s="192"/>
      <c r="AB304" s="192" t="s">
        <v>3589</v>
      </c>
      <c r="AC304" s="33" t="s">
        <v>239</v>
      </c>
      <c r="AD304" s="33">
        <v>96</v>
      </c>
      <c r="AE304" s="33" t="s">
        <v>240</v>
      </c>
      <c r="AF304" s="192" t="s">
        <v>2743</v>
      </c>
      <c r="AG304" s="192"/>
      <c r="AH304" s="192" t="s">
        <v>2754</v>
      </c>
      <c r="AI304" s="33" t="s">
        <v>3590</v>
      </c>
      <c r="AJ304" s="33" t="s">
        <v>509</v>
      </c>
      <c r="AK304" s="192" t="s">
        <v>478</v>
      </c>
      <c r="AL304" s="192"/>
      <c r="AM304" s="192" t="s">
        <v>2744</v>
      </c>
      <c r="AN304" s="192">
        <v>345.9</v>
      </c>
      <c r="AO304" s="192">
        <v>345.9</v>
      </c>
      <c r="AP304" s="192" t="s">
        <v>477</v>
      </c>
      <c r="AQ304" s="33" t="s">
        <v>477</v>
      </c>
      <c r="AS304" s="33">
        <f t="shared" si="47"/>
        <v>2</v>
      </c>
      <c r="AU304" s="33" t="s">
        <v>295</v>
      </c>
      <c r="AV304" s="33" t="s">
        <v>295</v>
      </c>
      <c r="AX304" s="192"/>
      <c r="AY304" s="192"/>
      <c r="AZ304" s="192" t="s">
        <v>2959</v>
      </c>
      <c r="BA304" s="192" t="s">
        <v>3591</v>
      </c>
      <c r="BB304" s="192" t="s">
        <v>2791</v>
      </c>
      <c r="BC304" s="192">
        <v>12</v>
      </c>
      <c r="BD304" s="192">
        <v>8.1</v>
      </c>
      <c r="BE304" s="192">
        <v>98.3333333333333</v>
      </c>
      <c r="BF304" s="192"/>
      <c r="BG304" s="33">
        <v>8.1</v>
      </c>
      <c r="BH304" s="33">
        <v>98.3333333333333</v>
      </c>
      <c r="BI304" s="33">
        <f t="shared" si="43"/>
        <v>0.4</v>
      </c>
      <c r="BJ304" s="192"/>
      <c r="BK304" s="192"/>
      <c r="BL304" s="192">
        <v>98.3333333333333</v>
      </c>
      <c r="BN304" s="33">
        <v>26.1</v>
      </c>
      <c r="BO304" s="33">
        <v>8.8699999999999992</v>
      </c>
      <c r="BP304" s="33">
        <v>9.6</v>
      </c>
      <c r="BQ304" s="33">
        <v>0.82499999999999996</v>
      </c>
      <c r="BR304" s="33">
        <v>17.600000000000001</v>
      </c>
      <c r="BS304" s="33">
        <v>9.9</v>
      </c>
      <c r="BT304" s="33">
        <v>94</v>
      </c>
      <c r="BU304" s="192">
        <v>0.4</v>
      </c>
      <c r="BV304" s="192"/>
      <c r="BW304" s="192" t="s">
        <v>2744</v>
      </c>
      <c r="BX304" s="192"/>
      <c r="BY304" s="192"/>
      <c r="BZ304" s="192"/>
      <c r="CA304" s="192"/>
      <c r="CB304" s="188" t="str">
        <f t="shared" si="44"/>
        <v>Y</v>
      </c>
      <c r="CC304" s="188" t="str">
        <f t="shared" si="45"/>
        <v>Y</v>
      </c>
      <c r="CD304" s="261"/>
      <c r="CE304" s="260"/>
      <c r="CH304" s="192"/>
      <c r="CI304" s="192"/>
    </row>
    <row r="305" spans="5:88" x14ac:dyDescent="0.3">
      <c r="E305" s="33" t="s">
        <v>2765</v>
      </c>
      <c r="F305" s="33" t="s">
        <v>3602</v>
      </c>
      <c r="G305" s="33">
        <v>2014</v>
      </c>
      <c r="H305" s="33" t="s">
        <v>3587</v>
      </c>
      <c r="I305" s="33" t="s">
        <v>3588</v>
      </c>
      <c r="K305" s="33" t="s">
        <v>80</v>
      </c>
      <c r="L305" s="33" t="s">
        <v>89</v>
      </c>
      <c r="M305" s="33" t="s">
        <v>91</v>
      </c>
      <c r="N305" s="33" t="s">
        <v>92</v>
      </c>
      <c r="O305" s="33" t="s">
        <v>93</v>
      </c>
      <c r="P305" s="33" t="s">
        <v>94</v>
      </c>
      <c r="Q305" s="33" t="s">
        <v>96</v>
      </c>
      <c r="R305" s="33" t="s">
        <v>96</v>
      </c>
      <c r="S305" s="33" t="str">
        <f t="shared" si="41"/>
        <v>On.my</v>
      </c>
      <c r="T305" s="33" t="s">
        <v>3353</v>
      </c>
      <c r="U305" s="33" t="s">
        <v>31</v>
      </c>
      <c r="V305" s="33" t="s">
        <v>31</v>
      </c>
      <c r="W305" s="33" t="s">
        <v>31</v>
      </c>
      <c r="X305" s="33" t="s">
        <v>2049</v>
      </c>
      <c r="Y305" s="33" t="s">
        <v>284</v>
      </c>
      <c r="AB305" s="33" t="s">
        <v>2742</v>
      </c>
      <c r="AC305" s="33" t="s">
        <v>239</v>
      </c>
      <c r="AD305" s="192">
        <v>96</v>
      </c>
      <c r="AE305" s="33" t="s">
        <v>240</v>
      </c>
      <c r="AF305" s="33" t="s">
        <v>2743</v>
      </c>
      <c r="AH305" s="33" t="s">
        <v>2754</v>
      </c>
      <c r="AI305" s="33" t="s">
        <v>3590</v>
      </c>
      <c r="AJ305" s="33" t="s">
        <v>509</v>
      </c>
      <c r="AK305" s="33" t="s">
        <v>478</v>
      </c>
      <c r="AM305" s="33" t="s">
        <v>2744</v>
      </c>
      <c r="AN305" s="33">
        <v>253.2</v>
      </c>
      <c r="AO305" s="33">
        <v>253.2</v>
      </c>
      <c r="AP305" s="33" t="s">
        <v>477</v>
      </c>
      <c r="AQ305" s="33" t="s">
        <v>477</v>
      </c>
      <c r="AS305" s="33">
        <f t="shared" si="47"/>
        <v>2</v>
      </c>
      <c r="AU305" s="33" t="s">
        <v>295</v>
      </c>
      <c r="AV305" s="33" t="s">
        <v>295</v>
      </c>
      <c r="AZ305" s="33" t="s">
        <v>2959</v>
      </c>
      <c r="BA305" s="192" t="s">
        <v>3591</v>
      </c>
      <c r="BB305" s="33" t="s">
        <v>2791</v>
      </c>
      <c r="BC305" s="33">
        <v>12</v>
      </c>
      <c r="BD305" s="33">
        <v>8</v>
      </c>
      <c r="BE305" s="33">
        <v>106.4</v>
      </c>
      <c r="BG305" s="33">
        <v>8</v>
      </c>
      <c r="BH305" s="33">
        <v>106.4</v>
      </c>
      <c r="BI305" s="33">
        <f t="shared" si="43"/>
        <v>0.4</v>
      </c>
      <c r="BL305" s="33">
        <v>106.4</v>
      </c>
      <c r="BN305" s="33">
        <v>25.85</v>
      </c>
      <c r="BO305" s="33">
        <v>8.875</v>
      </c>
      <c r="BP305" s="33">
        <v>9.5500000000000007</v>
      </c>
      <c r="BQ305" s="33">
        <v>0.96499999999999997</v>
      </c>
      <c r="BR305" s="33">
        <v>17.899999999999999</v>
      </c>
      <c r="BS305" s="33">
        <v>11.3</v>
      </c>
      <c r="BT305" s="33">
        <v>91</v>
      </c>
      <c r="BU305" s="33">
        <v>0.4</v>
      </c>
      <c r="BW305" s="33" t="s">
        <v>2744</v>
      </c>
      <c r="CB305" s="188" t="str">
        <f t="shared" si="44"/>
        <v>Y</v>
      </c>
      <c r="CC305" s="188" t="str">
        <f t="shared" si="45"/>
        <v>Y</v>
      </c>
      <c r="CD305" s="187"/>
      <c r="CE305" s="249"/>
    </row>
    <row r="306" spans="5:88" x14ac:dyDescent="0.3">
      <c r="E306" s="33" t="s">
        <v>2765</v>
      </c>
      <c r="F306" s="33" t="s">
        <v>3603</v>
      </c>
      <c r="G306" s="33">
        <v>2014</v>
      </c>
      <c r="H306" s="33" t="s">
        <v>3587</v>
      </c>
      <c r="I306" s="33" t="s">
        <v>3588</v>
      </c>
      <c r="K306" s="33" t="s">
        <v>80</v>
      </c>
      <c r="L306" s="33" t="s">
        <v>89</v>
      </c>
      <c r="M306" s="33" t="s">
        <v>91</v>
      </c>
      <c r="N306" s="33" t="s">
        <v>92</v>
      </c>
      <c r="O306" s="33" t="s">
        <v>93</v>
      </c>
      <c r="P306" s="33" t="s">
        <v>94</v>
      </c>
      <c r="Q306" s="33" t="s">
        <v>96</v>
      </c>
      <c r="R306" s="33" t="s">
        <v>96</v>
      </c>
      <c r="S306" s="33" t="str">
        <f t="shared" si="41"/>
        <v>On.my</v>
      </c>
      <c r="T306" s="33" t="s">
        <v>3353</v>
      </c>
      <c r="U306" s="33" t="s">
        <v>31</v>
      </c>
      <c r="V306" s="33" t="s">
        <v>31</v>
      </c>
      <c r="W306" s="33" t="s">
        <v>31</v>
      </c>
      <c r="X306" s="33" t="s">
        <v>2048</v>
      </c>
      <c r="Y306" s="33" t="s">
        <v>284</v>
      </c>
      <c r="AB306" s="33" t="s">
        <v>2742</v>
      </c>
      <c r="AC306" s="33" t="s">
        <v>239</v>
      </c>
      <c r="AD306" s="33">
        <v>96</v>
      </c>
      <c r="AE306" s="33" t="s">
        <v>240</v>
      </c>
      <c r="AF306" s="33" t="s">
        <v>2743</v>
      </c>
      <c r="AH306" s="33" t="s">
        <v>2754</v>
      </c>
      <c r="AI306" s="33" t="s">
        <v>3590</v>
      </c>
      <c r="AJ306" s="33" t="s">
        <v>509</v>
      </c>
      <c r="AK306" s="33" t="s">
        <v>478</v>
      </c>
      <c r="AL306" s="33" t="s">
        <v>3047</v>
      </c>
      <c r="AM306" s="33" t="s">
        <v>2744</v>
      </c>
      <c r="AN306" s="33">
        <v>571</v>
      </c>
      <c r="AO306" s="33">
        <v>571</v>
      </c>
      <c r="AP306" s="33" t="s">
        <v>477</v>
      </c>
      <c r="AQ306" s="33" t="s">
        <v>477</v>
      </c>
      <c r="AS306" s="33">
        <v>4</v>
      </c>
      <c r="AT306" s="33" t="s">
        <v>3025</v>
      </c>
      <c r="AU306" s="33" t="s">
        <v>295</v>
      </c>
      <c r="AV306" s="33" t="s">
        <v>295</v>
      </c>
      <c r="AZ306" s="192" t="s">
        <v>2959</v>
      </c>
      <c r="BA306" s="192" t="s">
        <v>3591</v>
      </c>
      <c r="BB306" s="33" t="s">
        <v>2791</v>
      </c>
      <c r="BC306" s="33">
        <v>12</v>
      </c>
      <c r="BD306" s="33">
        <v>8.1</v>
      </c>
      <c r="BE306" s="33">
        <v>106.666666666667</v>
      </c>
      <c r="BG306" s="33">
        <v>8.1</v>
      </c>
      <c r="BH306" s="33">
        <v>106.666666666667</v>
      </c>
      <c r="BI306" s="33">
        <f t="shared" si="43"/>
        <v>0.4</v>
      </c>
      <c r="BL306" s="33">
        <v>106.666666666667</v>
      </c>
      <c r="BN306" s="33">
        <v>26.7</v>
      </c>
      <c r="BO306" s="33">
        <v>8.39</v>
      </c>
      <c r="BP306" s="33">
        <v>6.8</v>
      </c>
      <c r="BQ306" s="33">
        <v>0.8</v>
      </c>
      <c r="BR306" s="33">
        <v>19.100000000000001</v>
      </c>
      <c r="BS306" s="33">
        <v>8.1</v>
      </c>
      <c r="BT306" s="33">
        <v>91</v>
      </c>
      <c r="BU306" s="33">
        <v>0.4</v>
      </c>
      <c r="BW306" s="33" t="s">
        <v>2744</v>
      </c>
      <c r="BX306" s="192"/>
      <c r="CB306" s="188" t="str">
        <f t="shared" si="44"/>
        <v>Y</v>
      </c>
      <c r="CC306" s="188" t="str">
        <f t="shared" si="45"/>
        <v>Y</v>
      </c>
      <c r="CD306" s="261"/>
      <c r="CE306" s="260"/>
      <c r="CH306" s="33" t="s">
        <v>2770</v>
      </c>
      <c r="CI306" s="192"/>
    </row>
    <row r="307" spans="5:88" x14ac:dyDescent="0.3">
      <c r="E307" s="33" t="s">
        <v>2765</v>
      </c>
      <c r="F307" s="33" t="s">
        <v>3604</v>
      </c>
      <c r="G307" s="33">
        <v>2014</v>
      </c>
      <c r="H307" s="33" t="s">
        <v>3587</v>
      </c>
      <c r="I307" s="33" t="s">
        <v>3588</v>
      </c>
      <c r="K307" s="33" t="s">
        <v>80</v>
      </c>
      <c r="L307" s="33" t="s">
        <v>89</v>
      </c>
      <c r="M307" s="33" t="s">
        <v>91</v>
      </c>
      <c r="N307" s="33" t="s">
        <v>92</v>
      </c>
      <c r="O307" s="33" t="s">
        <v>93</v>
      </c>
      <c r="P307" s="33" t="s">
        <v>94</v>
      </c>
      <c r="Q307" s="33" t="s">
        <v>96</v>
      </c>
      <c r="R307" s="33" t="s">
        <v>96</v>
      </c>
      <c r="S307" s="33" t="str">
        <f t="shared" si="41"/>
        <v>On.my</v>
      </c>
      <c r="T307" s="33" t="s">
        <v>3353</v>
      </c>
      <c r="U307" s="33" t="s">
        <v>31</v>
      </c>
      <c r="V307" s="33" t="s">
        <v>31</v>
      </c>
      <c r="W307" s="33" t="s">
        <v>31</v>
      </c>
      <c r="X307" s="33" t="s">
        <v>2050</v>
      </c>
      <c r="Y307" s="33" t="s">
        <v>284</v>
      </c>
      <c r="AB307" s="33" t="s">
        <v>2742</v>
      </c>
      <c r="AC307" s="33" t="s">
        <v>239</v>
      </c>
      <c r="AD307" s="33">
        <v>96</v>
      </c>
      <c r="AE307" s="33" t="s">
        <v>240</v>
      </c>
      <c r="AF307" s="33" t="s">
        <v>2743</v>
      </c>
      <c r="AH307" s="33" t="s">
        <v>2754</v>
      </c>
      <c r="AI307" s="33" t="s">
        <v>3590</v>
      </c>
      <c r="AJ307" s="33" t="s">
        <v>509</v>
      </c>
      <c r="AK307" s="33" t="s">
        <v>478</v>
      </c>
      <c r="AM307" s="33" t="s">
        <v>2744</v>
      </c>
      <c r="AN307" s="33">
        <v>448.9</v>
      </c>
      <c r="AO307" s="33">
        <v>448.9</v>
      </c>
      <c r="AP307" s="33" t="s">
        <v>477</v>
      </c>
      <c r="AQ307" s="33" t="s">
        <v>477</v>
      </c>
      <c r="AS307" s="33">
        <f>IF(G307&lt;1980,"Too old",IF(AE307="N","UseOtherTestDuration",IF(AJ307="M",IF(ISBLANK(BD307),2,IF(ISBLANK(BE307),2,IF(ISBLANK(BF307),2,1))),"NotM")))</f>
        <v>2</v>
      </c>
      <c r="AU307" s="33" t="s">
        <v>295</v>
      </c>
      <c r="AV307" s="33" t="s">
        <v>295</v>
      </c>
      <c r="AZ307" s="192" t="s">
        <v>2959</v>
      </c>
      <c r="BA307" s="192" t="s">
        <v>3591</v>
      </c>
      <c r="BB307" s="33" t="s">
        <v>2791</v>
      </c>
      <c r="BC307" s="33">
        <v>12</v>
      </c>
      <c r="BD307" s="33">
        <v>8</v>
      </c>
      <c r="BE307" s="33">
        <v>106.666666666667</v>
      </c>
      <c r="BG307" s="33">
        <v>8</v>
      </c>
      <c r="BH307" s="33">
        <v>106.666666666667</v>
      </c>
      <c r="BI307" s="33">
        <f t="shared" si="43"/>
        <v>0.4</v>
      </c>
      <c r="BL307" s="33">
        <v>106.666666666667</v>
      </c>
      <c r="BN307" s="33">
        <v>26.5</v>
      </c>
      <c r="BO307" s="33">
        <v>8.9450000000000003</v>
      </c>
      <c r="BP307" s="33">
        <v>9.5</v>
      </c>
      <c r="BQ307" s="33">
        <v>0.97</v>
      </c>
      <c r="BR307" s="33">
        <v>18.600000000000001</v>
      </c>
      <c r="BS307" s="33">
        <v>11.1</v>
      </c>
      <c r="BT307" s="33">
        <v>96</v>
      </c>
      <c r="BU307" s="33">
        <v>0.4</v>
      </c>
      <c r="BW307" s="33" t="s">
        <v>2744</v>
      </c>
      <c r="BX307" s="192"/>
      <c r="CB307" s="188" t="str">
        <f t="shared" si="44"/>
        <v>Y</v>
      </c>
      <c r="CC307" s="188" t="str">
        <f t="shared" si="45"/>
        <v>Y</v>
      </c>
      <c r="CD307" s="261"/>
      <c r="CE307" s="260"/>
      <c r="CH307" s="192"/>
      <c r="CI307" s="192"/>
    </row>
    <row r="308" spans="5:88" x14ac:dyDescent="0.3">
      <c r="E308" s="33" t="s">
        <v>2765</v>
      </c>
      <c r="F308" s="33" t="s">
        <v>3605</v>
      </c>
      <c r="G308" s="33">
        <v>2014</v>
      </c>
      <c r="H308" s="33" t="s">
        <v>3606</v>
      </c>
      <c r="I308" s="33" t="s">
        <v>3607</v>
      </c>
      <c r="K308" s="33" t="s">
        <v>80</v>
      </c>
      <c r="L308" s="33" t="s">
        <v>89</v>
      </c>
      <c r="M308" s="33" t="s">
        <v>91</v>
      </c>
      <c r="N308" s="33" t="s">
        <v>92</v>
      </c>
      <c r="O308" s="33" t="s">
        <v>93</v>
      </c>
      <c r="P308" s="33" t="s">
        <v>94</v>
      </c>
      <c r="Q308" s="33" t="s">
        <v>96</v>
      </c>
      <c r="R308" s="33" t="s">
        <v>96</v>
      </c>
      <c r="S308" s="33" t="str">
        <f t="shared" si="41"/>
        <v>On.my</v>
      </c>
      <c r="T308" s="33" t="s">
        <v>3353</v>
      </c>
      <c r="U308" s="33" t="s">
        <v>31</v>
      </c>
      <c r="V308" s="33" t="s">
        <v>31</v>
      </c>
      <c r="W308" s="33" t="s">
        <v>31</v>
      </c>
      <c r="X308" s="33" t="s">
        <v>514</v>
      </c>
      <c r="Y308" s="33" t="s">
        <v>284</v>
      </c>
      <c r="AB308" s="33" t="s">
        <v>2742</v>
      </c>
      <c r="AC308" s="33" t="s">
        <v>239</v>
      </c>
      <c r="AD308" s="33">
        <v>96</v>
      </c>
      <c r="AE308" s="33" t="s">
        <v>240</v>
      </c>
      <c r="AF308" s="33" t="s">
        <v>2743</v>
      </c>
      <c r="AH308" s="33" t="s">
        <v>2754</v>
      </c>
      <c r="AI308" s="33" t="s">
        <v>3608</v>
      </c>
      <c r="AJ308" s="33" t="s">
        <v>509</v>
      </c>
      <c r="AK308" s="33" t="s">
        <v>478</v>
      </c>
      <c r="AM308" s="33" t="s">
        <v>2744</v>
      </c>
      <c r="AN308" s="33">
        <v>267</v>
      </c>
      <c r="AO308" s="33">
        <v>267</v>
      </c>
      <c r="AP308" s="33" t="s">
        <v>477</v>
      </c>
      <c r="AQ308" s="33" t="s">
        <v>477</v>
      </c>
      <c r="AS308" s="33">
        <f>IF(G308&lt;1980,"Too old",IF(AE308="N","UseOtherTestDuration",IF(AJ308="M",IF(ISBLANK(BD308),2,IF(ISBLANK(BE308),2,IF(ISBLANK(BF308),2,1))),"NotM")))</f>
        <v>1</v>
      </c>
      <c r="AU308" s="33" t="s">
        <v>240</v>
      </c>
      <c r="AV308" s="33" t="s">
        <v>295</v>
      </c>
      <c r="AZ308" s="192" t="s">
        <v>2959</v>
      </c>
      <c r="BA308" s="192" t="s">
        <v>3591</v>
      </c>
      <c r="BB308" s="33" t="s">
        <v>3609</v>
      </c>
      <c r="BC308" s="33">
        <v>12</v>
      </c>
      <c r="BD308" s="33">
        <v>8</v>
      </c>
      <c r="BE308" s="33">
        <v>100</v>
      </c>
      <c r="BF308" s="33">
        <v>0.4</v>
      </c>
      <c r="BG308" s="33">
        <v>8</v>
      </c>
      <c r="BH308" s="33">
        <v>100</v>
      </c>
      <c r="BI308" s="33">
        <f t="shared" si="43"/>
        <v>0.4</v>
      </c>
      <c r="BL308" s="33">
        <v>100</v>
      </c>
      <c r="BN308" s="33">
        <v>26.5</v>
      </c>
      <c r="BO308" s="33">
        <v>8.9499999999999993</v>
      </c>
      <c r="BP308" s="33">
        <v>9.25</v>
      </c>
      <c r="BQ308" s="33">
        <v>0.9</v>
      </c>
      <c r="BR308" s="33">
        <v>18</v>
      </c>
      <c r="BS308" s="33">
        <v>11</v>
      </c>
      <c r="BT308" s="33">
        <v>90</v>
      </c>
      <c r="BU308" s="33">
        <v>0.4</v>
      </c>
      <c r="BW308" s="33" t="s">
        <v>2744</v>
      </c>
      <c r="BX308" s="192"/>
      <c r="CB308" s="188" t="str">
        <f t="shared" si="44"/>
        <v>Y</v>
      </c>
      <c r="CC308" s="188" t="str">
        <f t="shared" si="45"/>
        <v>Y</v>
      </c>
      <c r="CD308" s="261"/>
      <c r="CE308" s="260"/>
      <c r="CH308" s="192"/>
      <c r="CI308" s="192"/>
    </row>
    <row r="309" spans="5:88" x14ac:dyDescent="0.3">
      <c r="E309" s="33" t="s">
        <v>2765</v>
      </c>
      <c r="F309" s="33" t="s">
        <v>3610</v>
      </c>
      <c r="G309" s="33">
        <v>2014</v>
      </c>
      <c r="H309" s="192" t="s">
        <v>3606</v>
      </c>
      <c r="I309" s="192" t="s">
        <v>3607</v>
      </c>
      <c r="J309" s="192"/>
      <c r="K309" s="33" t="s">
        <v>80</v>
      </c>
      <c r="L309" s="33" t="s">
        <v>89</v>
      </c>
      <c r="M309" s="33" t="s">
        <v>91</v>
      </c>
      <c r="N309" s="33" t="s">
        <v>92</v>
      </c>
      <c r="O309" s="33" t="s">
        <v>93</v>
      </c>
      <c r="P309" s="33" t="s">
        <v>94</v>
      </c>
      <c r="Q309" s="192" t="s">
        <v>96</v>
      </c>
      <c r="R309" s="192" t="s">
        <v>96</v>
      </c>
      <c r="S309" s="33" t="str">
        <f t="shared" si="41"/>
        <v>On.my</v>
      </c>
      <c r="T309" s="192" t="s">
        <v>3353</v>
      </c>
      <c r="U309" s="192" t="s">
        <v>31</v>
      </c>
      <c r="V309" s="33" t="s">
        <v>31</v>
      </c>
      <c r="W309" s="33" t="s">
        <v>31</v>
      </c>
      <c r="X309" s="33" t="s">
        <v>2048</v>
      </c>
      <c r="Y309" s="33" t="s">
        <v>284</v>
      </c>
      <c r="Z309" s="192"/>
      <c r="AA309" s="192"/>
      <c r="AB309" s="192" t="s">
        <v>2742</v>
      </c>
      <c r="AC309" s="33" t="s">
        <v>239</v>
      </c>
      <c r="AD309" s="33">
        <v>96</v>
      </c>
      <c r="AE309" s="33" t="s">
        <v>240</v>
      </c>
      <c r="AF309" s="33" t="s">
        <v>2743</v>
      </c>
      <c r="AG309" s="192"/>
      <c r="AH309" s="192" t="s">
        <v>2754</v>
      </c>
      <c r="AI309" s="192" t="s">
        <v>3608</v>
      </c>
      <c r="AJ309" s="33" t="s">
        <v>509</v>
      </c>
      <c r="AK309" s="33" t="s">
        <v>478</v>
      </c>
      <c r="AL309" s="192" t="s">
        <v>241</v>
      </c>
      <c r="AM309" s="192" t="s">
        <v>2744</v>
      </c>
      <c r="AN309" s="192">
        <v>748</v>
      </c>
      <c r="AO309" s="192">
        <v>748</v>
      </c>
      <c r="AP309" s="33" t="s">
        <v>477</v>
      </c>
      <c r="AQ309" s="33" t="s">
        <v>477</v>
      </c>
      <c r="AS309" s="33">
        <v>4</v>
      </c>
      <c r="AT309" s="33" t="s">
        <v>3025</v>
      </c>
      <c r="AU309" s="33" t="s">
        <v>240</v>
      </c>
      <c r="AV309" s="33" t="s">
        <v>295</v>
      </c>
      <c r="AX309" s="192"/>
      <c r="AY309" s="192"/>
      <c r="AZ309" s="192" t="s">
        <v>2959</v>
      </c>
      <c r="BA309" s="192" t="s">
        <v>3591</v>
      </c>
      <c r="BB309" s="192" t="s">
        <v>3609</v>
      </c>
      <c r="BC309" s="192">
        <v>12</v>
      </c>
      <c r="BD309" s="192">
        <v>8</v>
      </c>
      <c r="BE309" s="192">
        <v>100</v>
      </c>
      <c r="BF309" s="192">
        <v>0.4</v>
      </c>
      <c r="BG309" s="192">
        <v>8</v>
      </c>
      <c r="BH309" s="33">
        <v>100</v>
      </c>
      <c r="BI309" s="33">
        <f t="shared" si="43"/>
        <v>0.4</v>
      </c>
      <c r="BJ309" s="192"/>
      <c r="BK309" s="192"/>
      <c r="BL309" s="192">
        <v>100</v>
      </c>
      <c r="BM309" s="192"/>
      <c r="BN309" s="192">
        <v>26.5</v>
      </c>
      <c r="BO309" s="192">
        <v>8.9499999999999993</v>
      </c>
      <c r="BP309" s="33">
        <v>9.25</v>
      </c>
      <c r="BQ309" s="33">
        <v>0.9</v>
      </c>
      <c r="BR309" s="33">
        <v>18</v>
      </c>
      <c r="BS309" s="33">
        <v>11</v>
      </c>
      <c r="BT309" s="192">
        <v>90</v>
      </c>
      <c r="BU309" s="33">
        <v>0.4</v>
      </c>
      <c r="BW309" s="192" t="s">
        <v>2744</v>
      </c>
      <c r="BX309" s="192"/>
      <c r="BY309" s="192"/>
      <c r="BZ309" s="192"/>
      <c r="CA309" s="192"/>
      <c r="CB309" s="188" t="str">
        <f t="shared" si="44"/>
        <v>Y</v>
      </c>
      <c r="CC309" s="188" t="str">
        <f t="shared" si="45"/>
        <v>Y</v>
      </c>
      <c r="CD309" s="261"/>
      <c r="CE309" s="260"/>
      <c r="CH309" s="33" t="s">
        <v>2770</v>
      </c>
      <c r="CI309" s="192"/>
      <c r="CJ309" s="192"/>
    </row>
    <row r="310" spans="5:88" x14ac:dyDescent="0.3">
      <c r="E310" s="33" t="s">
        <v>2765</v>
      </c>
      <c r="F310" s="33" t="s">
        <v>3611</v>
      </c>
      <c r="G310" s="33">
        <v>2014</v>
      </c>
      <c r="H310" s="192" t="s">
        <v>3606</v>
      </c>
      <c r="I310" s="192" t="s">
        <v>3607</v>
      </c>
      <c r="J310" s="192"/>
      <c r="K310" s="33" t="s">
        <v>80</v>
      </c>
      <c r="L310" s="33" t="s">
        <v>89</v>
      </c>
      <c r="M310" s="33" t="s">
        <v>91</v>
      </c>
      <c r="N310" s="33" t="s">
        <v>92</v>
      </c>
      <c r="O310" s="33" t="s">
        <v>93</v>
      </c>
      <c r="P310" s="33" t="s">
        <v>94</v>
      </c>
      <c r="Q310" s="192" t="s">
        <v>96</v>
      </c>
      <c r="R310" s="192" t="s">
        <v>96</v>
      </c>
      <c r="S310" s="33" t="str">
        <f t="shared" si="41"/>
        <v>On.my</v>
      </c>
      <c r="T310" s="192" t="s">
        <v>3353</v>
      </c>
      <c r="U310" s="192" t="s">
        <v>31</v>
      </c>
      <c r="V310" s="33" t="s">
        <v>31</v>
      </c>
      <c r="W310" s="33" t="s">
        <v>31</v>
      </c>
      <c r="X310" s="33" t="s">
        <v>2048</v>
      </c>
      <c r="Y310" s="33" t="s">
        <v>284</v>
      </c>
      <c r="Z310" s="192"/>
      <c r="AA310" s="192"/>
      <c r="AB310" s="192" t="s">
        <v>2742</v>
      </c>
      <c r="AC310" s="33" t="s">
        <v>239</v>
      </c>
      <c r="AD310" s="33">
        <v>96</v>
      </c>
      <c r="AE310" s="33" t="s">
        <v>240</v>
      </c>
      <c r="AF310" s="33" t="s">
        <v>2743</v>
      </c>
      <c r="AG310" s="192"/>
      <c r="AH310" s="192" t="s">
        <v>2754</v>
      </c>
      <c r="AI310" s="192" t="s">
        <v>3608</v>
      </c>
      <c r="AJ310" s="33" t="s">
        <v>509</v>
      </c>
      <c r="AK310" s="33" t="s">
        <v>478</v>
      </c>
      <c r="AL310" s="192" t="s">
        <v>241</v>
      </c>
      <c r="AM310" s="192" t="s">
        <v>2744</v>
      </c>
      <c r="AN310" s="192">
        <v>748</v>
      </c>
      <c r="AO310" s="192">
        <v>748</v>
      </c>
      <c r="AP310" s="33" t="s">
        <v>477</v>
      </c>
      <c r="AQ310" s="33" t="s">
        <v>477</v>
      </c>
      <c r="AS310" s="33">
        <v>4</v>
      </c>
      <c r="AT310" s="33" t="s">
        <v>3025</v>
      </c>
      <c r="AU310" s="33" t="s">
        <v>240</v>
      </c>
      <c r="AV310" s="33" t="s">
        <v>295</v>
      </c>
      <c r="AX310" s="192"/>
      <c r="AY310" s="192"/>
      <c r="AZ310" s="192" t="s">
        <v>2959</v>
      </c>
      <c r="BA310" s="192" t="s">
        <v>3591</v>
      </c>
      <c r="BB310" s="192" t="s">
        <v>3609</v>
      </c>
      <c r="BC310" s="192">
        <v>12</v>
      </c>
      <c r="BD310" s="192">
        <v>8</v>
      </c>
      <c r="BE310" s="192">
        <v>100</v>
      </c>
      <c r="BF310" s="192">
        <v>0.4</v>
      </c>
      <c r="BG310" s="192">
        <v>8</v>
      </c>
      <c r="BH310" s="33">
        <v>100</v>
      </c>
      <c r="BI310" s="33">
        <f t="shared" si="43"/>
        <v>0.4</v>
      </c>
      <c r="BJ310" s="192"/>
      <c r="BK310" s="192"/>
      <c r="BL310" s="192">
        <v>100</v>
      </c>
      <c r="BM310" s="192"/>
      <c r="BN310" s="192">
        <v>26.5</v>
      </c>
      <c r="BO310" s="192">
        <v>8.9499999999999993</v>
      </c>
      <c r="BP310" s="33">
        <v>9.25</v>
      </c>
      <c r="BQ310" s="33">
        <v>0.9</v>
      </c>
      <c r="BR310" s="33">
        <v>18</v>
      </c>
      <c r="BS310" s="33">
        <v>11</v>
      </c>
      <c r="BT310" s="192">
        <v>90</v>
      </c>
      <c r="BU310" s="33">
        <v>0.4</v>
      </c>
      <c r="BW310" s="192" t="s">
        <v>2744</v>
      </c>
      <c r="BX310" s="192"/>
      <c r="BY310" s="192"/>
      <c r="BZ310" s="192"/>
      <c r="CA310" s="192"/>
      <c r="CB310" s="188" t="str">
        <f t="shared" si="44"/>
        <v>Y</v>
      </c>
      <c r="CC310" s="188" t="str">
        <f t="shared" si="45"/>
        <v>Y</v>
      </c>
      <c r="CD310" s="261"/>
      <c r="CE310" s="260"/>
      <c r="CH310" s="33" t="s">
        <v>2770</v>
      </c>
      <c r="CI310" s="192"/>
      <c r="CJ310" s="192"/>
    </row>
    <row r="311" spans="5:88" x14ac:dyDescent="0.3">
      <c r="E311" s="33" t="s">
        <v>2765</v>
      </c>
      <c r="F311" s="33" t="s">
        <v>3612</v>
      </c>
      <c r="G311" s="33">
        <v>2015</v>
      </c>
      <c r="H311" s="192" t="s">
        <v>3613</v>
      </c>
      <c r="I311" s="192" t="s">
        <v>3614</v>
      </c>
      <c r="J311" s="192"/>
      <c r="K311" s="33" t="s">
        <v>80</v>
      </c>
      <c r="L311" s="33" t="s">
        <v>89</v>
      </c>
      <c r="M311" s="33" t="s">
        <v>91</v>
      </c>
      <c r="N311" s="33" t="s">
        <v>92</v>
      </c>
      <c r="O311" s="33" t="s">
        <v>93</v>
      </c>
      <c r="P311" s="33" t="s">
        <v>94</v>
      </c>
      <c r="Q311" s="192" t="s">
        <v>96</v>
      </c>
      <c r="R311" s="192" t="s">
        <v>96</v>
      </c>
      <c r="S311" s="33" t="str">
        <f t="shared" si="41"/>
        <v>On.my</v>
      </c>
      <c r="T311" s="192" t="s">
        <v>3353</v>
      </c>
      <c r="U311" s="192" t="s">
        <v>31</v>
      </c>
      <c r="V311" s="33" t="s">
        <v>31</v>
      </c>
      <c r="W311" s="33" t="s">
        <v>31</v>
      </c>
      <c r="X311" s="33" t="s">
        <v>2102</v>
      </c>
      <c r="Y311" s="33" t="s">
        <v>2102</v>
      </c>
      <c r="Z311" s="192"/>
      <c r="AA311" s="192"/>
      <c r="AB311" s="192" t="s">
        <v>2742</v>
      </c>
      <c r="AC311" s="33" t="s">
        <v>239</v>
      </c>
      <c r="AD311" s="33">
        <v>96</v>
      </c>
      <c r="AE311" s="33" t="s">
        <v>240</v>
      </c>
      <c r="AF311" s="33" t="s">
        <v>2743</v>
      </c>
      <c r="AG311" s="192"/>
      <c r="AH311" s="192" t="s">
        <v>2754</v>
      </c>
      <c r="AI311" s="192" t="s">
        <v>3078</v>
      </c>
      <c r="AJ311" s="33" t="s">
        <v>509</v>
      </c>
      <c r="AK311" s="33" t="s">
        <v>631</v>
      </c>
      <c r="AL311" s="192"/>
      <c r="AM311" s="192">
        <v>239</v>
      </c>
      <c r="AN311" s="192">
        <v>233.74199999999999</v>
      </c>
      <c r="AO311" s="189">
        <v>239</v>
      </c>
      <c r="AP311" s="33" t="s">
        <v>508</v>
      </c>
      <c r="AQ311" s="33" t="s">
        <v>477</v>
      </c>
      <c r="AS311" s="33">
        <f>IF(G311&lt;1980,"Too old",IF(AE311="N","UseOtherTestDuration",IF(AJ311="M",IF(ISBLANK(BD311),2,IF(ISBLANK(BE311),2,IF(ISBLANK(BF311),2,1))),"NotM")))</f>
        <v>1</v>
      </c>
      <c r="AU311" s="33" t="s">
        <v>240</v>
      </c>
      <c r="AV311" s="33" t="s">
        <v>295</v>
      </c>
      <c r="AX311" s="192"/>
      <c r="AY311" s="192"/>
      <c r="AZ311" s="192" t="s">
        <v>2312</v>
      </c>
      <c r="BA311" s="192" t="s">
        <v>3615</v>
      </c>
      <c r="BB311" s="192" t="s">
        <v>2744</v>
      </c>
      <c r="BC311" s="192">
        <v>12</v>
      </c>
      <c r="BD311" s="192">
        <v>8.15</v>
      </c>
      <c r="BE311" s="192">
        <v>196</v>
      </c>
      <c r="BF311" s="192">
        <v>0.5</v>
      </c>
      <c r="BG311" s="192">
        <v>8.15</v>
      </c>
      <c r="BH311" s="33">
        <v>196</v>
      </c>
      <c r="BI311" s="33">
        <v>0.3</v>
      </c>
      <c r="BJ311" s="192"/>
      <c r="BK311" s="192"/>
      <c r="BL311" s="192">
        <v>196</v>
      </c>
      <c r="BM311" s="192"/>
      <c r="BN311" s="192">
        <v>32.019801980198018</v>
      </c>
      <c r="BO311" s="192">
        <v>28.138613861386137</v>
      </c>
      <c r="BP311" s="33">
        <v>61.128712871287128</v>
      </c>
      <c r="BQ311" s="33">
        <v>5.3366336633663369</v>
      </c>
      <c r="BR311" s="33">
        <v>188.23762376237624</v>
      </c>
      <c r="BS311" s="33">
        <v>4.8514851485148514</v>
      </c>
      <c r="BT311" s="192">
        <v>133.9009900990099</v>
      </c>
      <c r="BU311" s="33">
        <v>0.3</v>
      </c>
      <c r="BW311" s="192" t="s">
        <v>2744</v>
      </c>
      <c r="BX311" s="192"/>
      <c r="BY311" s="192"/>
      <c r="BZ311" s="192"/>
      <c r="CA311" s="192"/>
      <c r="CB311" s="188" t="str">
        <f t="shared" si="44"/>
        <v>Y</v>
      </c>
      <c r="CC311" s="188" t="str">
        <f t="shared" si="45"/>
        <v>Y</v>
      </c>
      <c r="CD311" s="261"/>
      <c r="CE311" s="260"/>
      <c r="CH311" s="192"/>
      <c r="CI311" s="192"/>
      <c r="CJ311" s="192"/>
    </row>
    <row r="312" spans="5:88" x14ac:dyDescent="0.3">
      <c r="E312" s="33" t="s">
        <v>2765</v>
      </c>
      <c r="F312" s="33" t="s">
        <v>3616</v>
      </c>
      <c r="G312" s="33">
        <v>2015</v>
      </c>
      <c r="H312" s="192" t="s">
        <v>3613</v>
      </c>
      <c r="I312" s="192" t="s">
        <v>3614</v>
      </c>
      <c r="J312" s="192"/>
      <c r="K312" s="33" t="s">
        <v>80</v>
      </c>
      <c r="L312" s="33" t="s">
        <v>89</v>
      </c>
      <c r="M312" s="33" t="s">
        <v>91</v>
      </c>
      <c r="N312" s="33" t="s">
        <v>92</v>
      </c>
      <c r="O312" s="33" t="s">
        <v>93</v>
      </c>
      <c r="P312" s="33" t="s">
        <v>94</v>
      </c>
      <c r="Q312" s="192" t="s">
        <v>96</v>
      </c>
      <c r="R312" s="192" t="s">
        <v>96</v>
      </c>
      <c r="S312" s="33" t="str">
        <f t="shared" si="41"/>
        <v>On.my</v>
      </c>
      <c r="T312" s="192" t="s">
        <v>3353</v>
      </c>
      <c r="U312" s="192" t="s">
        <v>31</v>
      </c>
      <c r="V312" s="33" t="s">
        <v>31</v>
      </c>
      <c r="W312" s="33" t="s">
        <v>31</v>
      </c>
      <c r="X312" s="33" t="s">
        <v>2102</v>
      </c>
      <c r="Y312" s="33" t="s">
        <v>2102</v>
      </c>
      <c r="Z312" s="192"/>
      <c r="AA312" s="192"/>
      <c r="AB312" s="192" t="s">
        <v>2742</v>
      </c>
      <c r="AC312" s="33" t="s">
        <v>239</v>
      </c>
      <c r="AD312" s="33">
        <v>96</v>
      </c>
      <c r="AE312" s="33" t="s">
        <v>240</v>
      </c>
      <c r="AF312" s="33" t="s">
        <v>2743</v>
      </c>
      <c r="AG312" s="192"/>
      <c r="AH312" s="192" t="s">
        <v>2754</v>
      </c>
      <c r="AI312" s="192" t="s">
        <v>3078</v>
      </c>
      <c r="AJ312" s="33" t="s">
        <v>509</v>
      </c>
      <c r="AK312" s="33" t="s">
        <v>631</v>
      </c>
      <c r="AL312" s="192"/>
      <c r="AM312" s="192">
        <v>423</v>
      </c>
      <c r="AN312" s="192">
        <v>413.69400000000002</v>
      </c>
      <c r="AO312" s="189">
        <v>423</v>
      </c>
      <c r="AP312" s="33" t="s">
        <v>508</v>
      </c>
      <c r="AQ312" s="33" t="s">
        <v>477</v>
      </c>
      <c r="AS312" s="33">
        <f>IF(G312&lt;1980,"Too old",IF(AE312="N","UseOtherTestDuration",IF(AJ312="M",IF(ISBLANK(BD312),2,IF(ISBLANK(BE312),2,IF(ISBLANK(BF312),2,1))),"NotM")))</f>
        <v>1</v>
      </c>
      <c r="AU312" s="33" t="s">
        <v>240</v>
      </c>
      <c r="AV312" s="33" t="s">
        <v>295</v>
      </c>
      <c r="AX312" s="192"/>
      <c r="AY312" s="192"/>
      <c r="AZ312" s="192" t="s">
        <v>2312</v>
      </c>
      <c r="BA312" s="192" t="s">
        <v>3615</v>
      </c>
      <c r="BB312" s="192" t="s">
        <v>2744</v>
      </c>
      <c r="BC312" s="192">
        <v>12</v>
      </c>
      <c r="BD312" s="192">
        <v>8.25</v>
      </c>
      <c r="BE312" s="192">
        <v>190</v>
      </c>
      <c r="BF312" s="192">
        <v>0.5</v>
      </c>
      <c r="BG312" s="192">
        <v>8.25</v>
      </c>
      <c r="BH312" s="33">
        <v>190</v>
      </c>
      <c r="BI312" s="33">
        <v>0.3</v>
      </c>
      <c r="BJ312" s="192"/>
      <c r="BK312" s="192"/>
      <c r="BL312" s="192">
        <v>190</v>
      </c>
      <c r="BM312" s="192"/>
      <c r="BN312" s="192">
        <v>31.03960396039604</v>
      </c>
      <c r="BO312" s="192">
        <v>27.277227722772274</v>
      </c>
      <c r="BP312" s="33">
        <v>59.257425742574256</v>
      </c>
      <c r="BQ312" s="33">
        <v>5.173267326732673</v>
      </c>
      <c r="BR312" s="33">
        <v>182.47524752475246</v>
      </c>
      <c r="BS312" s="33">
        <v>4.7029702970297036</v>
      </c>
      <c r="BT312" s="192">
        <v>129.80198019801981</v>
      </c>
      <c r="BU312" s="33">
        <v>0.3</v>
      </c>
      <c r="BW312" s="192" t="s">
        <v>2744</v>
      </c>
      <c r="BX312" s="192"/>
      <c r="BY312" s="192"/>
      <c r="BZ312" s="192"/>
      <c r="CA312" s="192"/>
      <c r="CB312" s="188" t="str">
        <f t="shared" si="44"/>
        <v>Y</v>
      </c>
      <c r="CC312" s="188" t="str">
        <f t="shared" si="45"/>
        <v>Y</v>
      </c>
      <c r="CD312" s="261"/>
      <c r="CE312" s="260"/>
      <c r="CH312" s="192"/>
      <c r="CI312" s="192"/>
      <c r="CJ312" s="192"/>
    </row>
    <row r="313" spans="5:88" x14ac:dyDescent="0.3">
      <c r="E313" s="33" t="s">
        <v>2765</v>
      </c>
      <c r="F313" s="33" t="s">
        <v>3617</v>
      </c>
      <c r="G313" s="33">
        <v>2015</v>
      </c>
      <c r="H313" s="192" t="s">
        <v>3613</v>
      </c>
      <c r="I313" s="192" t="s">
        <v>3614</v>
      </c>
      <c r="J313" s="192"/>
      <c r="K313" s="33" t="s">
        <v>80</v>
      </c>
      <c r="L313" s="33" t="s">
        <v>89</v>
      </c>
      <c r="M313" s="33" t="s">
        <v>91</v>
      </c>
      <c r="N313" s="33" t="s">
        <v>92</v>
      </c>
      <c r="O313" s="33" t="s">
        <v>93</v>
      </c>
      <c r="P313" s="33" t="s">
        <v>94</v>
      </c>
      <c r="Q313" s="192" t="s">
        <v>96</v>
      </c>
      <c r="R313" s="192" t="s">
        <v>96</v>
      </c>
      <c r="S313" s="33" t="str">
        <f t="shared" si="41"/>
        <v>On.my</v>
      </c>
      <c r="T313" s="192" t="s">
        <v>3353</v>
      </c>
      <c r="U313" s="192" t="s">
        <v>31</v>
      </c>
      <c r="V313" s="33" t="s">
        <v>31</v>
      </c>
      <c r="W313" s="33" t="s">
        <v>31</v>
      </c>
      <c r="X313" s="33" t="s">
        <v>2102</v>
      </c>
      <c r="Y313" s="33" t="s">
        <v>2102</v>
      </c>
      <c r="Z313" s="192"/>
      <c r="AA313" s="192"/>
      <c r="AB313" s="192" t="s">
        <v>2742</v>
      </c>
      <c r="AC313" s="33" t="s">
        <v>239</v>
      </c>
      <c r="AD313" s="33">
        <v>96</v>
      </c>
      <c r="AE313" s="33" t="s">
        <v>240</v>
      </c>
      <c r="AF313" s="33" t="s">
        <v>2743</v>
      </c>
      <c r="AG313" s="192"/>
      <c r="AH313" s="192" t="s">
        <v>2754</v>
      </c>
      <c r="AI313" s="192" t="s">
        <v>3078</v>
      </c>
      <c r="AJ313" s="33" t="s">
        <v>509</v>
      </c>
      <c r="AK313" s="33" t="s">
        <v>631</v>
      </c>
      <c r="AL313" s="192"/>
      <c r="AM313" s="192">
        <v>277</v>
      </c>
      <c r="AN313" s="192">
        <v>270.90600000000001</v>
      </c>
      <c r="AO313" s="189">
        <v>277</v>
      </c>
      <c r="AP313" s="33" t="s">
        <v>508</v>
      </c>
      <c r="AQ313" s="33" t="s">
        <v>477</v>
      </c>
      <c r="AS313" s="33">
        <f>IF(G313&lt;1980,"Too old",IF(AE313="N","UseOtherTestDuration",IF(AJ313="M",IF(ISBLANK(BD313),2,IF(ISBLANK(BE313),2,IF(ISBLANK(BF313),2,1))),"NotM")))</f>
        <v>1</v>
      </c>
      <c r="AU313" s="33" t="s">
        <v>240</v>
      </c>
      <c r="AV313" s="33" t="s">
        <v>295</v>
      </c>
      <c r="AX313" s="192"/>
      <c r="AY313" s="192"/>
      <c r="AZ313" s="192" t="s">
        <v>2312</v>
      </c>
      <c r="BA313" s="192" t="s">
        <v>3615</v>
      </c>
      <c r="BB313" s="192" t="s">
        <v>2744</v>
      </c>
      <c r="BC313" s="192">
        <v>12</v>
      </c>
      <c r="BD313" s="33">
        <v>8.1</v>
      </c>
      <c r="BE313" s="192">
        <v>186</v>
      </c>
      <c r="BF313" s="192">
        <v>0.5</v>
      </c>
      <c r="BG313" s="33">
        <v>8.1</v>
      </c>
      <c r="BH313" s="33">
        <v>186</v>
      </c>
      <c r="BI313" s="33">
        <v>0.3</v>
      </c>
      <c r="BJ313" s="192"/>
      <c r="BK313" s="192"/>
      <c r="BL313" s="192">
        <v>186</v>
      </c>
      <c r="BM313" s="192"/>
      <c r="BN313" s="192">
        <v>30.386138613861387</v>
      </c>
      <c r="BO313" s="192">
        <v>26.702970297029701</v>
      </c>
      <c r="BP313" s="33">
        <v>58.009900990099013</v>
      </c>
      <c r="BQ313" s="33">
        <v>5.064356435643564</v>
      </c>
      <c r="BR313" s="33">
        <v>178.63366336633663</v>
      </c>
      <c r="BS313" s="33">
        <v>4.6039603960396045</v>
      </c>
      <c r="BT313" s="192">
        <v>127.06930693069307</v>
      </c>
      <c r="BU313" s="33">
        <v>0.3</v>
      </c>
      <c r="BW313" s="192" t="s">
        <v>2744</v>
      </c>
      <c r="BX313" s="192"/>
      <c r="BY313" s="192"/>
      <c r="BZ313" s="192"/>
      <c r="CA313" s="192"/>
      <c r="CB313" s="188" t="str">
        <f t="shared" si="44"/>
        <v>Y</v>
      </c>
      <c r="CC313" s="188" t="str">
        <f t="shared" si="45"/>
        <v>Y</v>
      </c>
      <c r="CD313" s="261"/>
      <c r="CE313" s="260"/>
      <c r="CH313" s="192"/>
      <c r="CI313" s="192"/>
      <c r="CJ313" s="192"/>
    </row>
    <row r="314" spans="5:88" x14ac:dyDescent="0.3">
      <c r="E314" s="33" t="s">
        <v>2765</v>
      </c>
      <c r="F314" s="33" t="s">
        <v>3618</v>
      </c>
      <c r="G314" s="33">
        <v>2015</v>
      </c>
      <c r="H314" s="192" t="s">
        <v>3613</v>
      </c>
      <c r="I314" s="192" t="s">
        <v>3614</v>
      </c>
      <c r="J314" s="192"/>
      <c r="K314" s="33" t="s">
        <v>80</v>
      </c>
      <c r="L314" s="33" t="s">
        <v>89</v>
      </c>
      <c r="M314" s="33" t="s">
        <v>91</v>
      </c>
      <c r="N314" s="33" t="s">
        <v>92</v>
      </c>
      <c r="O314" s="33" t="s">
        <v>93</v>
      </c>
      <c r="P314" s="33" t="s">
        <v>94</v>
      </c>
      <c r="Q314" s="192" t="s">
        <v>96</v>
      </c>
      <c r="R314" s="192" t="s">
        <v>96</v>
      </c>
      <c r="S314" s="33" t="str">
        <f t="shared" si="41"/>
        <v>On.my</v>
      </c>
      <c r="T314" s="192" t="s">
        <v>3353</v>
      </c>
      <c r="U314" s="192" t="s">
        <v>31</v>
      </c>
      <c r="V314" s="33" t="s">
        <v>31</v>
      </c>
      <c r="W314" s="33" t="s">
        <v>31</v>
      </c>
      <c r="X314" s="192" t="s">
        <v>2102</v>
      </c>
      <c r="Y314" s="33" t="s">
        <v>2102</v>
      </c>
      <c r="Z314" s="192"/>
      <c r="AA314" s="192"/>
      <c r="AB314" s="192" t="s">
        <v>2742</v>
      </c>
      <c r="AC314" s="33" t="s">
        <v>239</v>
      </c>
      <c r="AD314" s="33">
        <v>96</v>
      </c>
      <c r="AE314" s="33" t="s">
        <v>240</v>
      </c>
      <c r="AF314" s="192" t="s">
        <v>2743</v>
      </c>
      <c r="AG314" s="192"/>
      <c r="AH314" s="192" t="s">
        <v>2754</v>
      </c>
      <c r="AI314" s="192" t="s">
        <v>3078</v>
      </c>
      <c r="AJ314" s="33" t="s">
        <v>509</v>
      </c>
      <c r="AK314" s="33" t="s">
        <v>631</v>
      </c>
      <c r="AL314" s="192"/>
      <c r="AM314" s="192">
        <v>102</v>
      </c>
      <c r="AN314" s="192">
        <v>99.756</v>
      </c>
      <c r="AO314" s="189">
        <v>102</v>
      </c>
      <c r="AP314" s="192" t="s">
        <v>508</v>
      </c>
      <c r="AQ314" s="33" t="s">
        <v>477</v>
      </c>
      <c r="AS314" s="33">
        <f>IF(G314&lt;1980,"Too old",IF(AE314="N","UseOtherTestDuration",IF(AJ314="M",IF(ISBLANK(BD314),2,IF(ISBLANK(BE314),2,IF(ISBLANK(BF314),2,1))),"NotM")))</f>
        <v>1</v>
      </c>
      <c r="AU314" s="33" t="s">
        <v>240</v>
      </c>
      <c r="AV314" s="33" t="s">
        <v>295</v>
      </c>
      <c r="AX314" s="192"/>
      <c r="AY314" s="192"/>
      <c r="AZ314" s="192" t="s">
        <v>2312</v>
      </c>
      <c r="BA314" s="192" t="s">
        <v>3615</v>
      </c>
      <c r="BB314" s="192" t="s">
        <v>2744</v>
      </c>
      <c r="BC314" s="192">
        <v>12</v>
      </c>
      <c r="BD314" s="192">
        <v>7.45</v>
      </c>
      <c r="BE314" s="192">
        <v>40</v>
      </c>
      <c r="BF314" s="192">
        <v>0.5</v>
      </c>
      <c r="BG314" s="33">
        <v>7.45</v>
      </c>
      <c r="BH314" s="33">
        <v>40</v>
      </c>
      <c r="BI314" s="33">
        <v>0.3</v>
      </c>
      <c r="BJ314" s="192"/>
      <c r="BK314" s="192"/>
      <c r="BL314" s="192">
        <v>40</v>
      </c>
      <c r="BM314" s="192"/>
      <c r="BN314" s="192">
        <v>6</v>
      </c>
      <c r="BO314" s="192">
        <v>5</v>
      </c>
      <c r="BP314" s="192">
        <v>13</v>
      </c>
      <c r="BQ314" s="192">
        <v>1</v>
      </c>
      <c r="BR314" s="192">
        <v>40</v>
      </c>
      <c r="BS314" s="192">
        <v>0.5</v>
      </c>
      <c r="BT314" s="192">
        <v>30</v>
      </c>
      <c r="BU314" s="33">
        <v>0.3</v>
      </c>
      <c r="BV314" s="192"/>
      <c r="BW314" s="192" t="s">
        <v>2744</v>
      </c>
      <c r="BX314" s="192"/>
      <c r="BY314" s="192"/>
      <c r="BZ314" s="192"/>
      <c r="CA314" s="192"/>
      <c r="CB314" s="188" t="str">
        <f t="shared" si="44"/>
        <v>Y</v>
      </c>
      <c r="CC314" s="188" t="str">
        <f t="shared" si="45"/>
        <v>Y</v>
      </c>
      <c r="CD314" s="261"/>
      <c r="CE314" s="260"/>
      <c r="CH314" s="192"/>
      <c r="CI314" s="192"/>
      <c r="CJ314" s="192"/>
    </row>
    <row r="315" spans="5:88" x14ac:dyDescent="0.3">
      <c r="E315" s="33" t="s">
        <v>2843</v>
      </c>
      <c r="G315" s="33">
        <v>2021</v>
      </c>
      <c r="H315" s="192" t="s">
        <v>3453</v>
      </c>
      <c r="I315" s="192" t="s">
        <v>3619</v>
      </c>
      <c r="J315" s="192"/>
      <c r="K315" s="33" t="s">
        <v>80</v>
      </c>
      <c r="L315" s="33" t="s">
        <v>89</v>
      </c>
      <c r="M315" s="33" t="s">
        <v>91</v>
      </c>
      <c r="N315" s="33" t="s">
        <v>92</v>
      </c>
      <c r="O315" s="33" t="s">
        <v>93</v>
      </c>
      <c r="P315" s="33" t="s">
        <v>94</v>
      </c>
      <c r="Q315" s="192" t="s">
        <v>96</v>
      </c>
      <c r="R315" s="192" t="s">
        <v>96</v>
      </c>
      <c r="S315" s="33" t="str">
        <f t="shared" si="41"/>
        <v>On.my</v>
      </c>
      <c r="T315" s="192" t="s">
        <v>1919</v>
      </c>
      <c r="U315" s="192" t="s">
        <v>31</v>
      </c>
      <c r="V315" s="33" t="s">
        <v>31</v>
      </c>
      <c r="W315" s="33" t="s">
        <v>31</v>
      </c>
      <c r="X315" s="192" t="s">
        <v>3620</v>
      </c>
      <c r="Y315" s="33" t="s">
        <v>281</v>
      </c>
      <c r="Z315" s="192"/>
      <c r="AA315" s="192"/>
      <c r="AB315" s="192" t="s">
        <v>2742</v>
      </c>
      <c r="AC315" s="33" t="s">
        <v>239</v>
      </c>
      <c r="AD315" s="33">
        <v>96</v>
      </c>
      <c r="AE315" s="33" t="s">
        <v>240</v>
      </c>
      <c r="AF315" s="192" t="s">
        <v>2743</v>
      </c>
      <c r="AG315" s="192"/>
      <c r="AH315" s="192" t="s">
        <v>2787</v>
      </c>
      <c r="AI315" s="192" t="s">
        <v>3621</v>
      </c>
      <c r="AJ315" s="33" t="s">
        <v>509</v>
      </c>
      <c r="AK315" s="192" t="s">
        <v>478</v>
      </c>
      <c r="AL315" s="192" t="s">
        <v>241</v>
      </c>
      <c r="AM315" s="192"/>
      <c r="AN315" s="192">
        <v>2060</v>
      </c>
      <c r="AO315" s="192">
        <v>2060</v>
      </c>
      <c r="AP315" s="192" t="s">
        <v>477</v>
      </c>
      <c r="AQ315" s="33" t="s">
        <v>477</v>
      </c>
      <c r="AS315" s="33">
        <v>4</v>
      </c>
      <c r="AT315" s="33" t="s">
        <v>3025</v>
      </c>
      <c r="AU315" s="33" t="s">
        <v>240</v>
      </c>
      <c r="AV315" s="33" t="s">
        <v>295</v>
      </c>
      <c r="AX315" s="192"/>
      <c r="AY315" s="192"/>
      <c r="AZ315" s="192" t="s">
        <v>2828</v>
      </c>
      <c r="BA315" s="192"/>
      <c r="BB315" s="192" t="s">
        <v>2791</v>
      </c>
      <c r="BC315" s="192">
        <v>12</v>
      </c>
      <c r="BD315" s="192">
        <v>8.0299999999999994</v>
      </c>
      <c r="BE315" s="192">
        <v>109.5</v>
      </c>
      <c r="BF315" s="192">
        <v>0.4</v>
      </c>
      <c r="BG315" s="33">
        <v>8.0299999999999994</v>
      </c>
      <c r="BH315" s="33">
        <v>109.5</v>
      </c>
      <c r="BI315" s="33">
        <f>IF(ISBLANK(BF315)=FALSE,BF315,BU315)</f>
        <v>0.4</v>
      </c>
      <c r="BJ315" s="192">
        <v>216.25</v>
      </c>
      <c r="BK315" s="192">
        <v>8.6775000000000002</v>
      </c>
      <c r="BL315" s="192">
        <v>109.5</v>
      </c>
      <c r="BM315" s="192"/>
      <c r="BN315" s="192">
        <v>27</v>
      </c>
      <c r="BO315" s="192">
        <v>8.6</v>
      </c>
      <c r="BP315" s="192">
        <v>1</v>
      </c>
      <c r="BQ315" s="192">
        <v>9.1999999999999993</v>
      </c>
      <c r="BR315" s="192"/>
      <c r="BS315" s="192"/>
      <c r="BT315" s="192"/>
      <c r="BU315" s="192">
        <v>0.4</v>
      </c>
      <c r="BV315" s="192"/>
      <c r="BW315" s="192"/>
      <c r="BX315" s="192"/>
      <c r="BY315" s="192"/>
      <c r="BZ315" s="192"/>
      <c r="CA315" s="192"/>
      <c r="CB315" s="188" t="str">
        <f t="shared" si="44"/>
        <v>Y</v>
      </c>
      <c r="CC315" s="188" t="str">
        <f t="shared" si="45"/>
        <v>Y</v>
      </c>
      <c r="CD315" s="280" t="s">
        <v>3622</v>
      </c>
      <c r="CE315" s="192"/>
      <c r="CH315" s="33" t="s">
        <v>2770</v>
      </c>
      <c r="CI315" s="192"/>
      <c r="CJ315" s="192"/>
    </row>
    <row r="316" spans="5:88" x14ac:dyDescent="0.3">
      <c r="E316" s="33" t="s">
        <v>2765</v>
      </c>
      <c r="F316" s="33" t="s">
        <v>3623</v>
      </c>
      <c r="G316" s="33" t="s">
        <v>3624</v>
      </c>
      <c r="H316" s="192" t="s">
        <v>3382</v>
      </c>
      <c r="I316" s="192" t="s">
        <v>3383</v>
      </c>
      <c r="J316" s="192"/>
      <c r="K316" s="33" t="s">
        <v>80</v>
      </c>
      <c r="L316" s="33" t="s">
        <v>89</v>
      </c>
      <c r="M316" s="33" t="s">
        <v>91</v>
      </c>
      <c r="N316" s="33" t="s">
        <v>92</v>
      </c>
      <c r="O316" s="33" t="s">
        <v>93</v>
      </c>
      <c r="P316" s="33" t="s">
        <v>94</v>
      </c>
      <c r="Q316" s="192" t="s">
        <v>96</v>
      </c>
      <c r="R316" s="192" t="s">
        <v>96</v>
      </c>
      <c r="S316" s="33" t="str">
        <f t="shared" si="41"/>
        <v>On.my</v>
      </c>
      <c r="T316" s="192" t="s">
        <v>3353</v>
      </c>
      <c r="U316" s="192" t="s">
        <v>31</v>
      </c>
      <c r="V316" s="33" t="s">
        <v>31</v>
      </c>
      <c r="W316" s="33" t="s">
        <v>31</v>
      </c>
      <c r="X316" s="192" t="s">
        <v>3625</v>
      </c>
      <c r="Y316" s="33" t="s">
        <v>284</v>
      </c>
      <c r="Z316" s="192"/>
      <c r="AA316" s="192"/>
      <c r="AB316" s="192" t="s">
        <v>2742</v>
      </c>
      <c r="AC316" s="33" t="s">
        <v>239</v>
      </c>
      <c r="AD316" s="33">
        <v>96</v>
      </c>
      <c r="AE316" s="33" t="s">
        <v>240</v>
      </c>
      <c r="AF316" s="192" t="s">
        <v>2743</v>
      </c>
      <c r="AG316" s="192"/>
      <c r="AH316" s="192" t="s">
        <v>2754</v>
      </c>
      <c r="AI316" s="192" t="s">
        <v>3385</v>
      </c>
      <c r="AJ316" s="33" t="s">
        <v>509</v>
      </c>
      <c r="AK316" s="192" t="s">
        <v>478</v>
      </c>
      <c r="AL316" s="192"/>
      <c r="AM316" s="192" t="s">
        <v>2744</v>
      </c>
      <c r="AN316" s="192">
        <v>99.28</v>
      </c>
      <c r="AO316" s="192">
        <v>99.28</v>
      </c>
      <c r="AP316" s="192" t="s">
        <v>508</v>
      </c>
      <c r="AQ316" s="33" t="s">
        <v>477</v>
      </c>
      <c r="AS316" s="33">
        <f>IF(G316&lt;1980,"Too old",IF(AE316="N","UseOtherTestDuration",IF(AJ316="M",IF(ISBLANK(BD316),2,IF(ISBLANK(BE316),2,IF(ISBLANK(BF316),2,1))),"NotM")))</f>
        <v>1</v>
      </c>
      <c r="AU316" s="33" t="s">
        <v>240</v>
      </c>
      <c r="AV316" s="33" t="s">
        <v>295</v>
      </c>
      <c r="AX316" s="192"/>
      <c r="AY316" s="192"/>
      <c r="AZ316" s="192" t="s">
        <v>2959</v>
      </c>
      <c r="BA316" s="192" t="s">
        <v>3386</v>
      </c>
      <c r="BB316" s="192" t="s">
        <v>2791</v>
      </c>
      <c r="BC316" s="192">
        <v>7.8</v>
      </c>
      <c r="BD316" s="192">
        <v>6.51</v>
      </c>
      <c r="BE316" s="192">
        <v>28.504349999999999</v>
      </c>
      <c r="BF316" s="192">
        <v>0.09</v>
      </c>
      <c r="BG316" s="33">
        <v>6.51</v>
      </c>
      <c r="BH316" s="33">
        <v>28.504349999999999</v>
      </c>
      <c r="BI316" s="33">
        <f>IF(ISBLANK(BF316)=FALSE,BF316,BU316)</f>
        <v>0.09</v>
      </c>
      <c r="BJ316" s="192"/>
      <c r="BK316" s="192"/>
      <c r="BL316" s="192">
        <v>28.504349999999999</v>
      </c>
      <c r="BN316" s="33">
        <v>6.27</v>
      </c>
      <c r="BO316" s="33">
        <v>3.12</v>
      </c>
      <c r="BP316" s="33">
        <v>1.23</v>
      </c>
      <c r="BQ316" s="33">
        <v>0.26</v>
      </c>
      <c r="BR316" s="33">
        <v>16</v>
      </c>
      <c r="BS316" s="33">
        <v>1.92</v>
      </c>
      <c r="BT316" s="33">
        <v>16.100000000000001</v>
      </c>
      <c r="BU316" s="192">
        <v>0.09</v>
      </c>
      <c r="BV316" s="192"/>
      <c r="BW316" s="192" t="s">
        <v>2744</v>
      </c>
      <c r="BX316" s="192"/>
      <c r="BY316" s="192"/>
      <c r="BZ316" s="192"/>
      <c r="CA316" s="192"/>
      <c r="CB316" s="188" t="str">
        <f t="shared" si="44"/>
        <v>Y</v>
      </c>
      <c r="CC316" s="188" t="str">
        <f t="shared" si="45"/>
        <v>Y</v>
      </c>
      <c r="CD316" s="261"/>
      <c r="CE316" s="260"/>
      <c r="CH316" s="192"/>
      <c r="CI316" s="192"/>
      <c r="CJ316" s="192"/>
    </row>
    <row r="317" spans="5:88" x14ac:dyDescent="0.3">
      <c r="E317" s="33" t="s">
        <v>2765</v>
      </c>
      <c r="F317" s="33" t="s">
        <v>3626</v>
      </c>
      <c r="G317" s="33" t="s">
        <v>3624</v>
      </c>
      <c r="H317" s="192" t="s">
        <v>3382</v>
      </c>
      <c r="I317" s="192" t="s">
        <v>3383</v>
      </c>
      <c r="J317" s="192"/>
      <c r="K317" s="33" t="s">
        <v>80</v>
      </c>
      <c r="L317" s="33" t="s">
        <v>89</v>
      </c>
      <c r="M317" s="33" t="s">
        <v>91</v>
      </c>
      <c r="N317" s="33" t="s">
        <v>92</v>
      </c>
      <c r="O317" s="33" t="s">
        <v>93</v>
      </c>
      <c r="P317" s="33" t="s">
        <v>94</v>
      </c>
      <c r="Q317" s="192" t="s">
        <v>96</v>
      </c>
      <c r="R317" s="192" t="s">
        <v>96</v>
      </c>
      <c r="S317" s="33" t="str">
        <f t="shared" si="41"/>
        <v>On.my</v>
      </c>
      <c r="T317" s="192" t="s">
        <v>3353</v>
      </c>
      <c r="U317" s="192" t="s">
        <v>31</v>
      </c>
      <c r="V317" s="33" t="s">
        <v>31</v>
      </c>
      <c r="W317" s="192" t="s">
        <v>31</v>
      </c>
      <c r="X317" s="192" t="s">
        <v>3627</v>
      </c>
      <c r="Y317" s="33" t="s">
        <v>284</v>
      </c>
      <c r="Z317" s="192"/>
      <c r="AA317" s="192"/>
      <c r="AB317" s="192" t="s">
        <v>2742</v>
      </c>
      <c r="AC317" s="33" t="s">
        <v>239</v>
      </c>
      <c r="AD317" s="33">
        <v>96</v>
      </c>
      <c r="AE317" s="33" t="s">
        <v>240</v>
      </c>
      <c r="AF317" s="192" t="s">
        <v>2743</v>
      </c>
      <c r="AG317" s="192"/>
      <c r="AH317" s="192" t="s">
        <v>2754</v>
      </c>
      <c r="AI317" s="192" t="s">
        <v>3385</v>
      </c>
      <c r="AJ317" s="33" t="s">
        <v>509</v>
      </c>
      <c r="AK317" s="192" t="s">
        <v>478</v>
      </c>
      <c r="AL317" s="192"/>
      <c r="AM317" s="192" t="s">
        <v>2744</v>
      </c>
      <c r="AN317" s="33">
        <v>137.47999999999999</v>
      </c>
      <c r="AO317" s="33">
        <v>137.47999999999999</v>
      </c>
      <c r="AP317" s="192" t="s">
        <v>508</v>
      </c>
      <c r="AQ317" s="33" t="s">
        <v>477</v>
      </c>
      <c r="AS317" s="33">
        <f>IF(G317&lt;1980,"Too old",IF(AE317="N","UseOtherTestDuration",IF(AJ317="M",IF(ISBLANK(BD317),2,IF(ISBLANK(BE317),2,IF(ISBLANK(BF317),2,1))),"NotM")))</f>
        <v>1</v>
      </c>
      <c r="AU317" s="33" t="s">
        <v>240</v>
      </c>
      <c r="AV317" s="33" t="s">
        <v>295</v>
      </c>
      <c r="AX317" s="192"/>
      <c r="AY317" s="192"/>
      <c r="AZ317" s="192" t="s">
        <v>2959</v>
      </c>
      <c r="BA317" s="192" t="s">
        <v>3386</v>
      </c>
      <c r="BB317" s="192" t="s">
        <v>2791</v>
      </c>
      <c r="BC317" s="192">
        <v>8</v>
      </c>
      <c r="BD317" s="192">
        <v>6.49</v>
      </c>
      <c r="BE317" s="192">
        <v>29.59517</v>
      </c>
      <c r="BF317" s="192">
        <v>0.09</v>
      </c>
      <c r="BG317" s="33">
        <v>6.49</v>
      </c>
      <c r="BH317" s="33">
        <v>29.59517</v>
      </c>
      <c r="BI317" s="33">
        <f>IF(ISBLANK(BF317)=FALSE,BF317,BU317)</f>
        <v>0.09</v>
      </c>
      <c r="BJ317" s="192"/>
      <c r="BK317" s="192"/>
      <c r="BL317" s="192">
        <v>29.59517</v>
      </c>
      <c r="BM317" s="192"/>
      <c r="BN317" s="192">
        <v>6.41</v>
      </c>
      <c r="BO317" s="192">
        <v>3.3</v>
      </c>
      <c r="BP317" s="192">
        <v>1.42</v>
      </c>
      <c r="BQ317" s="192">
        <v>0.27</v>
      </c>
      <c r="BR317" s="192">
        <v>17.8</v>
      </c>
      <c r="BS317" s="192">
        <v>1.43</v>
      </c>
      <c r="BT317" s="192">
        <v>14.3</v>
      </c>
      <c r="BU317" s="192">
        <v>0.09</v>
      </c>
      <c r="BV317" s="192"/>
      <c r="BW317" s="192" t="s">
        <v>2744</v>
      </c>
      <c r="BX317" s="192"/>
      <c r="BY317" s="192"/>
      <c r="BZ317" s="192"/>
      <c r="CA317" s="192"/>
      <c r="CB317" s="188" t="str">
        <f t="shared" si="44"/>
        <v>Y</v>
      </c>
      <c r="CC317" s="188" t="str">
        <f t="shared" si="45"/>
        <v>Y</v>
      </c>
      <c r="CD317" s="261"/>
      <c r="CE317" s="260"/>
      <c r="CH317" s="192"/>
      <c r="CI317" s="192"/>
      <c r="CJ317" s="192"/>
    </row>
    <row r="318" spans="5:88" x14ac:dyDescent="0.3">
      <c r="E318" s="33" t="s">
        <v>2765</v>
      </c>
      <c r="F318" s="33" t="s">
        <v>3628</v>
      </c>
      <c r="G318" s="33" t="s">
        <v>3624</v>
      </c>
      <c r="H318" s="33" t="s">
        <v>3382</v>
      </c>
      <c r="I318" s="33" t="s">
        <v>3383</v>
      </c>
      <c r="K318" s="33" t="s">
        <v>80</v>
      </c>
      <c r="L318" s="33" t="s">
        <v>89</v>
      </c>
      <c r="M318" s="33" t="s">
        <v>91</v>
      </c>
      <c r="N318" s="33" t="s">
        <v>92</v>
      </c>
      <c r="O318" s="33" t="s">
        <v>93</v>
      </c>
      <c r="P318" s="33" t="s">
        <v>94</v>
      </c>
      <c r="Q318" s="33" t="s">
        <v>96</v>
      </c>
      <c r="R318" s="33" t="s">
        <v>96</v>
      </c>
      <c r="S318" s="33" t="str">
        <f t="shared" ref="S318:S380" si="48">_xlfn.CONCAT(LEFT(Q318,2),".",MID(Q318,FIND(" ",Q318)+1,2))</f>
        <v>On.my</v>
      </c>
      <c r="T318" s="33" t="s">
        <v>3353</v>
      </c>
      <c r="U318" s="33" t="s">
        <v>31</v>
      </c>
      <c r="V318" s="33" t="s">
        <v>31</v>
      </c>
      <c r="W318" s="192" t="s">
        <v>31</v>
      </c>
      <c r="X318" s="33" t="s">
        <v>3629</v>
      </c>
      <c r="Y318" s="33" t="s">
        <v>284</v>
      </c>
      <c r="AB318" s="33" t="s">
        <v>2742</v>
      </c>
      <c r="AC318" s="33" t="s">
        <v>239</v>
      </c>
      <c r="AD318" s="33">
        <v>96</v>
      </c>
      <c r="AE318" s="33" t="s">
        <v>240</v>
      </c>
      <c r="AF318" s="33" t="s">
        <v>2743</v>
      </c>
      <c r="AH318" s="33" t="s">
        <v>2754</v>
      </c>
      <c r="AI318" s="33" t="s">
        <v>3385</v>
      </c>
      <c r="AJ318" s="33" t="s">
        <v>509</v>
      </c>
      <c r="AK318" s="33" t="s">
        <v>478</v>
      </c>
      <c r="AM318" s="33" t="s">
        <v>2744</v>
      </c>
      <c r="AN318" s="33">
        <v>25.373999999999999</v>
      </c>
      <c r="AO318" s="33">
        <v>25.373999999999999</v>
      </c>
      <c r="AP318" s="33" t="s">
        <v>508</v>
      </c>
      <c r="AQ318" s="33" t="s">
        <v>477</v>
      </c>
      <c r="AS318" s="33">
        <f>IF(G318&lt;1980,"Too old",IF(AE318="N","UseOtherTestDuration",IF(AJ318="M",IF(ISBLANK(BD318),2,IF(ISBLANK(BE318),2,IF(ISBLANK(BF318),2,1))),"NotM")))</f>
        <v>1</v>
      </c>
      <c r="AU318" s="33" t="s">
        <v>240</v>
      </c>
      <c r="AV318" s="33" t="s">
        <v>295</v>
      </c>
      <c r="AZ318" s="33" t="s">
        <v>2959</v>
      </c>
      <c r="BA318" s="33" t="s">
        <v>3386</v>
      </c>
      <c r="BB318" s="33" t="s">
        <v>2791</v>
      </c>
      <c r="BC318" s="33">
        <v>7.9</v>
      </c>
      <c r="BD318" s="33">
        <v>7.46</v>
      </c>
      <c r="BE318" s="33">
        <v>26.040179999999999</v>
      </c>
      <c r="BF318" s="33">
        <v>0.09</v>
      </c>
      <c r="BG318" s="33">
        <v>7.46</v>
      </c>
      <c r="BH318" s="33">
        <v>26.040179999999999</v>
      </c>
      <c r="BI318" s="33">
        <f>IF(ISBLANK(BF318)=FALSE,BF318,BU318)</f>
        <v>0.09</v>
      </c>
      <c r="BL318" s="33">
        <v>26.040179999999999</v>
      </c>
      <c r="BN318" s="33">
        <v>5.58</v>
      </c>
      <c r="BO318" s="33">
        <v>2.94</v>
      </c>
      <c r="BP318" s="33">
        <v>1.8</v>
      </c>
      <c r="BQ318" s="33">
        <v>4.51</v>
      </c>
      <c r="BR318" s="33">
        <v>4.08</v>
      </c>
      <c r="BS318" s="33">
        <v>1.3</v>
      </c>
      <c r="BT318" s="33">
        <v>31</v>
      </c>
      <c r="BU318" s="33">
        <v>0.09</v>
      </c>
      <c r="BW318" s="33" t="s">
        <v>2744</v>
      </c>
      <c r="CB318" s="188" t="str">
        <f t="shared" si="44"/>
        <v>Y</v>
      </c>
      <c r="CC318" s="188" t="str">
        <f t="shared" si="45"/>
        <v>Y</v>
      </c>
      <c r="CD318" s="187"/>
      <c r="CE318" s="249"/>
    </row>
    <row r="319" spans="5:88" x14ac:dyDescent="0.3">
      <c r="E319" s="33" t="s">
        <v>2734</v>
      </c>
      <c r="F319" s="33" t="s">
        <v>3630</v>
      </c>
      <c r="G319" s="33">
        <v>1990</v>
      </c>
      <c r="H319" s="33" t="s">
        <v>2767</v>
      </c>
      <c r="I319" s="33" t="s">
        <v>2871</v>
      </c>
      <c r="K319" s="33" t="s">
        <v>80</v>
      </c>
      <c r="L319" s="33" t="s">
        <v>89</v>
      </c>
      <c r="M319" s="33" t="s">
        <v>91</v>
      </c>
      <c r="N319" s="33" t="s">
        <v>92</v>
      </c>
      <c r="O319" s="33" t="s">
        <v>93</v>
      </c>
      <c r="P319" s="33" t="s">
        <v>94</v>
      </c>
      <c r="Q319" s="33" t="s">
        <v>1895</v>
      </c>
      <c r="R319" s="33" t="s">
        <v>1895</v>
      </c>
      <c r="S319" s="33" t="str">
        <f t="shared" si="48"/>
        <v>On.ki</v>
      </c>
      <c r="T319" s="184" t="s">
        <v>3631</v>
      </c>
      <c r="U319" s="33" t="s">
        <v>31</v>
      </c>
      <c r="V319" s="33" t="s">
        <v>31</v>
      </c>
      <c r="W319" s="33" t="s">
        <v>31</v>
      </c>
      <c r="X319" s="33" t="s">
        <v>3632</v>
      </c>
      <c r="Y319" s="33" t="s">
        <v>3632</v>
      </c>
      <c r="AB319" s="33" t="s">
        <v>2742</v>
      </c>
      <c r="AC319" s="33" t="s">
        <v>239</v>
      </c>
      <c r="AD319" s="33">
        <v>96</v>
      </c>
      <c r="AE319" s="33" t="s">
        <v>240</v>
      </c>
      <c r="AF319" s="33" t="s">
        <v>2743</v>
      </c>
      <c r="AH319" s="33" t="s">
        <v>2744</v>
      </c>
      <c r="AI319" s="33" t="s">
        <v>2745</v>
      </c>
      <c r="AJ319" s="33" t="s">
        <v>295</v>
      </c>
      <c r="AK319" s="33" t="s">
        <v>631</v>
      </c>
      <c r="AM319" s="33">
        <v>820</v>
      </c>
      <c r="AN319" s="33">
        <v>801.96</v>
      </c>
      <c r="AO319" s="189">
        <v>820</v>
      </c>
      <c r="AP319" s="33" t="s">
        <v>477</v>
      </c>
      <c r="AQ319" s="33" t="s">
        <v>477</v>
      </c>
      <c r="AS319" s="33">
        <v>4</v>
      </c>
      <c r="AU319" s="33" t="s">
        <v>295</v>
      </c>
      <c r="AV319" s="33" t="s">
        <v>295</v>
      </c>
      <c r="AZ319" s="33" t="s">
        <v>2312</v>
      </c>
      <c r="BA319" s="33" t="s">
        <v>2746</v>
      </c>
      <c r="BB319" s="33" t="s">
        <v>2744</v>
      </c>
      <c r="BC319" s="33" t="s">
        <v>2744</v>
      </c>
      <c r="BE319" s="33">
        <v>41</v>
      </c>
      <c r="BH319" s="33">
        <v>41</v>
      </c>
      <c r="BL319" s="33">
        <v>41</v>
      </c>
      <c r="BN319" s="33">
        <v>6.8</v>
      </c>
      <c r="BO319" s="33">
        <v>5.9</v>
      </c>
      <c r="BP319" s="33">
        <v>12.8</v>
      </c>
      <c r="BQ319" s="33">
        <v>1.02</v>
      </c>
      <c r="BR319" s="33">
        <v>36.799999999999997</v>
      </c>
      <c r="BS319" s="33">
        <v>0.86</v>
      </c>
      <c r="BT319" s="33">
        <v>30.9</v>
      </c>
      <c r="BW319" s="33" t="s">
        <v>2744</v>
      </c>
      <c r="BY319" s="33" t="s">
        <v>2747</v>
      </c>
      <c r="CB319" s="188" t="str">
        <f t="shared" si="44"/>
        <v>N</v>
      </c>
      <c r="CC319" s="188" t="str">
        <f t="shared" si="45"/>
        <v>N</v>
      </c>
      <c r="CD319" s="84" t="s">
        <v>2764</v>
      </c>
      <c r="CE319" s="84"/>
      <c r="CH319" s="84" t="s">
        <v>2748</v>
      </c>
      <c r="CI319" s="84" t="s">
        <v>2879</v>
      </c>
    </row>
    <row r="320" spans="5:88" x14ac:dyDescent="0.3">
      <c r="E320" s="33" t="s">
        <v>2753</v>
      </c>
      <c r="G320" s="33">
        <v>1990</v>
      </c>
      <c r="H320" s="193" t="s">
        <v>2767</v>
      </c>
      <c r="I320" s="193"/>
      <c r="J320" s="193"/>
      <c r="K320" s="33" t="s">
        <v>80</v>
      </c>
      <c r="L320" s="33" t="s">
        <v>89</v>
      </c>
      <c r="M320" s="33" t="s">
        <v>91</v>
      </c>
      <c r="N320" s="33" t="s">
        <v>92</v>
      </c>
      <c r="O320" s="33" t="s">
        <v>93</v>
      </c>
      <c r="P320" s="33" t="s">
        <v>94</v>
      </c>
      <c r="Q320" s="196" t="s">
        <v>1895</v>
      </c>
      <c r="R320" s="196" t="s">
        <v>1895</v>
      </c>
      <c r="S320" s="33" t="str">
        <f t="shared" si="48"/>
        <v>On.ki</v>
      </c>
      <c r="T320" s="193" t="s">
        <v>3631</v>
      </c>
      <c r="U320" s="33" t="s">
        <v>31</v>
      </c>
      <c r="V320" s="33" t="s">
        <v>31</v>
      </c>
      <c r="W320" s="33" t="s">
        <v>31</v>
      </c>
      <c r="X320" s="193" t="s">
        <v>2886</v>
      </c>
      <c r="Y320" s="33" t="s">
        <v>284</v>
      </c>
      <c r="Z320" s="193"/>
      <c r="AA320" s="193"/>
      <c r="AB320" s="193" t="s">
        <v>2742</v>
      </c>
      <c r="AC320" s="33" t="s">
        <v>239</v>
      </c>
      <c r="AD320" s="33">
        <v>96</v>
      </c>
      <c r="AE320" s="33" t="s">
        <v>240</v>
      </c>
      <c r="AF320" s="33" t="s">
        <v>2743</v>
      </c>
      <c r="AG320" s="193"/>
      <c r="AH320" s="193" t="s">
        <v>2754</v>
      </c>
      <c r="AI320" s="33" t="s">
        <v>2745</v>
      </c>
      <c r="AJ320" s="33" t="s">
        <v>295</v>
      </c>
      <c r="AK320" s="189" t="s">
        <v>2755</v>
      </c>
      <c r="AL320" s="189"/>
      <c r="AM320" s="189">
        <v>727</v>
      </c>
      <c r="AN320" s="189">
        <v>727</v>
      </c>
      <c r="AO320" s="189">
        <v>727</v>
      </c>
      <c r="AP320" s="193" t="s">
        <v>508</v>
      </c>
      <c r="AQ320" s="33" t="s">
        <v>477</v>
      </c>
      <c r="AS320" s="33">
        <v>4</v>
      </c>
      <c r="AU320" s="33" t="s">
        <v>295</v>
      </c>
      <c r="AV320" s="33" t="s">
        <v>295</v>
      </c>
      <c r="AX320" s="193"/>
      <c r="AY320" s="193"/>
      <c r="AZ320" s="193" t="s">
        <v>2312</v>
      </c>
      <c r="BA320" s="193" t="s">
        <v>2887</v>
      </c>
      <c r="BB320" s="193"/>
      <c r="BC320" s="189">
        <v>12</v>
      </c>
      <c r="BD320" s="193" t="s">
        <v>2888</v>
      </c>
      <c r="BE320" s="193" t="s">
        <v>2889</v>
      </c>
      <c r="BF320" s="189"/>
      <c r="BG320" s="33">
        <v>7.55</v>
      </c>
      <c r="BH320" s="33">
        <v>41.3</v>
      </c>
      <c r="BI320" s="33">
        <v>0.3</v>
      </c>
      <c r="BJ320" s="193" t="s">
        <v>2890</v>
      </c>
      <c r="BK320" s="193" t="s">
        <v>644</v>
      </c>
      <c r="BL320" s="194">
        <v>41.3</v>
      </c>
      <c r="BM320" s="193"/>
      <c r="BN320" s="193"/>
      <c r="BO320" s="193"/>
      <c r="BP320" s="193"/>
      <c r="BQ320" s="193"/>
      <c r="BR320" s="193"/>
      <c r="BS320" s="193"/>
      <c r="BT320" s="193"/>
      <c r="BU320" s="33">
        <v>0.3</v>
      </c>
      <c r="BV320" s="32" t="s">
        <v>2750</v>
      </c>
      <c r="BW320" s="32"/>
      <c r="BX320" s="193" t="s">
        <v>2763</v>
      </c>
      <c r="BY320" s="193"/>
      <c r="BZ320" s="193"/>
      <c r="CA320" s="32"/>
      <c r="CB320" s="188" t="str">
        <f t="shared" si="44"/>
        <v>N</v>
      </c>
      <c r="CC320" s="188" t="str">
        <f t="shared" si="45"/>
        <v>N</v>
      </c>
      <c r="CD320" s="197" t="s">
        <v>3633</v>
      </c>
      <c r="CE320" s="251"/>
      <c r="CH320" s="197" t="s">
        <v>2748</v>
      </c>
      <c r="CI320" s="197" t="s">
        <v>2879</v>
      </c>
      <c r="CJ320" s="193"/>
    </row>
    <row r="321" spans="5:88" x14ac:dyDescent="0.3">
      <c r="E321" s="33" t="s">
        <v>2753</v>
      </c>
      <c r="G321" s="33">
        <v>1990</v>
      </c>
      <c r="H321" s="84" t="s">
        <v>2767</v>
      </c>
      <c r="I321" s="84"/>
      <c r="J321" s="84"/>
      <c r="K321" s="33" t="s">
        <v>80</v>
      </c>
      <c r="L321" s="33" t="s">
        <v>89</v>
      </c>
      <c r="M321" s="33" t="s">
        <v>91</v>
      </c>
      <c r="N321" s="33" t="s">
        <v>92</v>
      </c>
      <c r="O321" s="33" t="s">
        <v>93</v>
      </c>
      <c r="P321" s="33" t="s">
        <v>94</v>
      </c>
      <c r="Q321" s="257" t="s">
        <v>1895</v>
      </c>
      <c r="R321" s="257" t="s">
        <v>1895</v>
      </c>
      <c r="S321" s="33" t="str">
        <f t="shared" si="48"/>
        <v>On.ki</v>
      </c>
      <c r="T321" s="84" t="s">
        <v>3631</v>
      </c>
      <c r="U321" s="192" t="s">
        <v>31</v>
      </c>
      <c r="V321" s="33" t="s">
        <v>31</v>
      </c>
      <c r="W321" s="33" t="s">
        <v>31</v>
      </c>
      <c r="X321" s="84" t="s">
        <v>1186</v>
      </c>
      <c r="Y321" s="33" t="s">
        <v>281</v>
      </c>
      <c r="Z321" s="84"/>
      <c r="AA321" s="84"/>
      <c r="AB321" s="84" t="s">
        <v>2742</v>
      </c>
      <c r="AC321" s="33" t="s">
        <v>239</v>
      </c>
      <c r="AD321" s="33">
        <v>96</v>
      </c>
      <c r="AE321" s="33" t="s">
        <v>240</v>
      </c>
      <c r="AF321" s="192" t="s">
        <v>2743</v>
      </c>
      <c r="AG321" s="84"/>
      <c r="AH321" s="84" t="s">
        <v>2754</v>
      </c>
      <c r="AI321" s="192" t="s">
        <v>2745</v>
      </c>
      <c r="AJ321" s="33" t="s">
        <v>295</v>
      </c>
      <c r="AK321" s="253" t="s">
        <v>2755</v>
      </c>
      <c r="AL321" s="32"/>
      <c r="AM321" s="253">
        <v>1650</v>
      </c>
      <c r="AN321" s="256">
        <v>1650</v>
      </c>
      <c r="AO321" s="256">
        <v>1650</v>
      </c>
      <c r="AP321" s="84" t="s">
        <v>508</v>
      </c>
      <c r="AQ321" s="192" t="s">
        <v>477</v>
      </c>
      <c r="AS321" s="33">
        <v>4</v>
      </c>
      <c r="AU321" s="33" t="s">
        <v>295</v>
      </c>
      <c r="AV321" s="33" t="s">
        <v>295</v>
      </c>
      <c r="AW321" s="192"/>
      <c r="AX321" s="84"/>
      <c r="AY321" s="84"/>
      <c r="AZ321" s="84" t="s">
        <v>2312</v>
      </c>
      <c r="BA321" s="84" t="s">
        <v>2887</v>
      </c>
      <c r="BB321" s="84"/>
      <c r="BC321" s="253">
        <v>12</v>
      </c>
      <c r="BD321" s="84" t="s">
        <v>2888</v>
      </c>
      <c r="BE321" s="84" t="s">
        <v>2889</v>
      </c>
      <c r="BF321" s="253"/>
      <c r="BG321" s="33">
        <v>7.55</v>
      </c>
      <c r="BH321" s="33">
        <v>41.3</v>
      </c>
      <c r="BI321" s="33">
        <v>0.3</v>
      </c>
      <c r="BJ321" s="84" t="s">
        <v>2890</v>
      </c>
      <c r="BK321" s="84" t="s">
        <v>644</v>
      </c>
      <c r="BL321" s="254">
        <v>41.3</v>
      </c>
      <c r="BM321" s="184"/>
      <c r="BN321" s="184"/>
      <c r="BO321" s="184"/>
      <c r="BP321" s="184"/>
      <c r="BQ321" s="184"/>
      <c r="BR321" s="184"/>
      <c r="BS321" s="184"/>
      <c r="BT321" s="184"/>
      <c r="BU321" s="33">
        <v>0.3</v>
      </c>
      <c r="BV321" s="253" t="s">
        <v>2750</v>
      </c>
      <c r="BW321" s="253"/>
      <c r="BX321" s="84" t="s">
        <v>3634</v>
      </c>
      <c r="BY321" s="84"/>
      <c r="BZ321" s="84"/>
      <c r="CA321" s="253"/>
      <c r="CB321" s="188" t="str">
        <f t="shared" si="44"/>
        <v>N</v>
      </c>
      <c r="CC321" s="188" t="str">
        <f t="shared" si="45"/>
        <v>N</v>
      </c>
      <c r="CD321" s="84" t="s">
        <v>2764</v>
      </c>
      <c r="CE321" s="84"/>
      <c r="CH321" s="84" t="s">
        <v>2748</v>
      </c>
      <c r="CI321" s="84" t="s">
        <v>2879</v>
      </c>
      <c r="CJ321" s="184"/>
    </row>
    <row r="322" spans="5:88" x14ac:dyDescent="0.3">
      <c r="E322" s="33" t="s">
        <v>2753</v>
      </c>
      <c r="G322" s="33">
        <v>1990</v>
      </c>
      <c r="H322" s="184" t="s">
        <v>2767</v>
      </c>
      <c r="I322" s="184"/>
      <c r="J322" s="184"/>
      <c r="K322" s="33" t="s">
        <v>80</v>
      </c>
      <c r="L322" s="33" t="s">
        <v>89</v>
      </c>
      <c r="M322" s="33" t="s">
        <v>91</v>
      </c>
      <c r="N322" s="33" t="s">
        <v>92</v>
      </c>
      <c r="O322" s="33" t="s">
        <v>93</v>
      </c>
      <c r="P322" s="33" t="s">
        <v>94</v>
      </c>
      <c r="Q322" s="209" t="s">
        <v>1895</v>
      </c>
      <c r="R322" s="209" t="s">
        <v>1895</v>
      </c>
      <c r="S322" s="33" t="str">
        <f t="shared" si="48"/>
        <v>On.ki</v>
      </c>
      <c r="T322" s="184" t="s">
        <v>3631</v>
      </c>
      <c r="U322" s="33" t="s">
        <v>31</v>
      </c>
      <c r="V322" s="33" t="s">
        <v>31</v>
      </c>
      <c r="W322" s="33" t="s">
        <v>31</v>
      </c>
      <c r="X322" s="184" t="s">
        <v>1186</v>
      </c>
      <c r="Y322" s="33" t="s">
        <v>281</v>
      </c>
      <c r="Z322" s="184"/>
      <c r="AA322" s="184"/>
      <c r="AB322" s="184" t="s">
        <v>2742</v>
      </c>
      <c r="AC322" s="33" t="s">
        <v>239</v>
      </c>
      <c r="AD322" s="33">
        <v>96</v>
      </c>
      <c r="AE322" s="33" t="s">
        <v>240</v>
      </c>
      <c r="AF322" s="33" t="s">
        <v>2743</v>
      </c>
      <c r="AG322" s="184"/>
      <c r="AH322" s="184" t="s">
        <v>2754</v>
      </c>
      <c r="AI322" s="33" t="s">
        <v>2745</v>
      </c>
      <c r="AJ322" s="33" t="s">
        <v>295</v>
      </c>
      <c r="AK322" s="32" t="s">
        <v>2755</v>
      </c>
      <c r="AL322" s="32"/>
      <c r="AM322" s="32">
        <v>1810</v>
      </c>
      <c r="AN322" s="189">
        <v>1810</v>
      </c>
      <c r="AO322" s="189">
        <v>1810</v>
      </c>
      <c r="AP322" s="184" t="s">
        <v>508</v>
      </c>
      <c r="AQ322" s="33" t="s">
        <v>477</v>
      </c>
      <c r="AS322" s="33">
        <v>4</v>
      </c>
      <c r="AU322" s="33" t="s">
        <v>295</v>
      </c>
      <c r="AV322" s="33" t="s">
        <v>295</v>
      </c>
      <c r="AX322" s="184"/>
      <c r="AY322" s="184"/>
      <c r="AZ322" s="184" t="s">
        <v>2312</v>
      </c>
      <c r="BA322" s="184" t="s">
        <v>2887</v>
      </c>
      <c r="BB322" s="184"/>
      <c r="BC322" s="32">
        <v>12</v>
      </c>
      <c r="BD322" s="184" t="s">
        <v>2888</v>
      </c>
      <c r="BE322" s="184" t="s">
        <v>2889</v>
      </c>
      <c r="BF322" s="32"/>
      <c r="BG322" s="33">
        <v>7.55</v>
      </c>
      <c r="BH322" s="33">
        <v>41.3</v>
      </c>
      <c r="BI322" s="33">
        <v>0.3</v>
      </c>
      <c r="BJ322" s="184" t="s">
        <v>2890</v>
      </c>
      <c r="BK322" s="184" t="s">
        <v>644</v>
      </c>
      <c r="BL322" s="206">
        <v>41.3</v>
      </c>
      <c r="BM322" s="184"/>
      <c r="BN322" s="184"/>
      <c r="BO322" s="184"/>
      <c r="BP322" s="184"/>
      <c r="BQ322" s="184"/>
      <c r="BR322" s="184"/>
      <c r="BS322" s="184"/>
      <c r="BT322" s="184"/>
      <c r="BU322" s="33">
        <v>0.3</v>
      </c>
      <c r="BV322" s="32" t="s">
        <v>2750</v>
      </c>
      <c r="BW322" s="32"/>
      <c r="BX322" s="184" t="s">
        <v>2763</v>
      </c>
      <c r="BY322" s="184"/>
      <c r="BZ322" s="184"/>
      <c r="CA322" s="32"/>
      <c r="CB322" s="188" t="str">
        <f t="shared" si="44"/>
        <v>N</v>
      </c>
      <c r="CC322" s="188" t="str">
        <f t="shared" si="45"/>
        <v>N</v>
      </c>
      <c r="CD322" s="184" t="s">
        <v>2764</v>
      </c>
      <c r="CE322" s="250"/>
      <c r="CH322" s="184" t="s">
        <v>2748</v>
      </c>
      <c r="CI322" s="184" t="s">
        <v>3635</v>
      </c>
      <c r="CJ322" s="184"/>
    </row>
    <row r="323" spans="5:88" x14ac:dyDescent="0.3">
      <c r="E323" s="33" t="s">
        <v>3022</v>
      </c>
      <c r="F323" s="33">
        <v>2697419</v>
      </c>
      <c r="G323" s="33">
        <v>2012</v>
      </c>
      <c r="H323" s="33" t="s">
        <v>237</v>
      </c>
      <c r="K323" s="33" t="s">
        <v>80</v>
      </c>
      <c r="L323" s="33" t="s">
        <v>89</v>
      </c>
      <c r="M323" s="33" t="s">
        <v>91</v>
      </c>
      <c r="N323" s="33" t="s">
        <v>92</v>
      </c>
      <c r="O323" s="33" t="s">
        <v>93</v>
      </c>
      <c r="P323" s="33" t="s">
        <v>94</v>
      </c>
      <c r="Q323" s="33" t="s">
        <v>95</v>
      </c>
      <c r="R323" s="33" t="s">
        <v>251</v>
      </c>
      <c r="S323" s="33" t="str">
        <f t="shared" si="48"/>
        <v>On.cl</v>
      </c>
      <c r="T323" s="33" t="s">
        <v>3636</v>
      </c>
      <c r="U323" s="33" t="s">
        <v>31</v>
      </c>
      <c r="V323" s="33" t="s">
        <v>31</v>
      </c>
      <c r="W323" s="33" t="s">
        <v>31</v>
      </c>
      <c r="X323" s="33" t="s">
        <v>3637</v>
      </c>
      <c r="Y323" s="33" t="s">
        <v>2102</v>
      </c>
      <c r="AB323" s="33" t="s">
        <v>239</v>
      </c>
      <c r="AC323" s="33" t="s">
        <v>239</v>
      </c>
      <c r="AD323" s="33">
        <v>96</v>
      </c>
      <c r="AE323" s="33" t="s">
        <v>240</v>
      </c>
      <c r="AF323" s="33" t="s">
        <v>2743</v>
      </c>
      <c r="AH323" s="33" t="s">
        <v>3024</v>
      </c>
      <c r="AI323" s="33" t="s">
        <v>748</v>
      </c>
      <c r="AJ323" s="33" t="s">
        <v>509</v>
      </c>
      <c r="AK323" s="33" t="s">
        <v>478</v>
      </c>
      <c r="AM323" s="33">
        <v>0</v>
      </c>
      <c r="AN323" s="33">
        <v>416</v>
      </c>
      <c r="AO323" s="33">
        <v>416</v>
      </c>
      <c r="AP323" s="33" t="s">
        <v>508</v>
      </c>
      <c r="AS323" s="33">
        <f>IF(G323&lt;1980,"Too old",IF(AE323="N","UseOtherTestDuration",IF(AJ323="M",IF(ISBLANK(BD323),2,IF(ISBLANK(BE323),2,IF(ISBLANK(BF323),2,1))),"NotM")))</f>
        <v>1</v>
      </c>
      <c r="AU323" s="33" t="s">
        <v>240</v>
      </c>
      <c r="AV323" s="33" t="s">
        <v>295</v>
      </c>
      <c r="AY323" s="33">
        <v>2295779</v>
      </c>
      <c r="AZ323" s="33" t="s">
        <v>337</v>
      </c>
      <c r="BA323" s="33" t="s">
        <v>3638</v>
      </c>
      <c r="BC323" s="85">
        <v>12.085714285714287</v>
      </c>
      <c r="BD323" s="272">
        <v>6.9628571428571444</v>
      </c>
      <c r="BE323" s="271">
        <v>32</v>
      </c>
      <c r="BF323" s="270">
        <v>0.6</v>
      </c>
      <c r="BG323" s="33">
        <v>6.9628571428571444</v>
      </c>
      <c r="BH323" s="33">
        <v>32</v>
      </c>
      <c r="BI323" s="33">
        <f t="shared" ref="BI323:BI332" si="49">IF(ISBLANK(BF323)=FALSE,BF323,BU323)</f>
        <v>0.6</v>
      </c>
      <c r="BJ323" s="269">
        <v>62.899999999999991</v>
      </c>
      <c r="BK323" s="269"/>
      <c r="BL323" s="268">
        <v>32</v>
      </c>
      <c r="BM323" s="239"/>
      <c r="BN323" s="267">
        <v>8.6336999999999993</v>
      </c>
      <c r="BO323" s="267">
        <v>2.6393900000000001</v>
      </c>
      <c r="BP323" s="267">
        <v>1.9008400000000001</v>
      </c>
      <c r="BQ323" s="266">
        <v>0.56337484640764601</v>
      </c>
      <c r="BR323" s="201">
        <v>4.8389189146748857</v>
      </c>
      <c r="BS323" s="201">
        <v>0.80700767733630985</v>
      </c>
      <c r="BT323" s="239">
        <v>27.5</v>
      </c>
      <c r="CB323" s="33" t="s">
        <v>3639</v>
      </c>
      <c r="CC323" s="33" t="s">
        <v>3638</v>
      </c>
      <c r="CD323" s="33" t="s">
        <v>3640</v>
      </c>
      <c r="CE323" s="262" t="s">
        <v>489</v>
      </c>
      <c r="CF323" s="33" t="s">
        <v>3031</v>
      </c>
      <c r="CI323" s="33" t="s">
        <v>3641</v>
      </c>
    </row>
    <row r="324" spans="5:88" x14ac:dyDescent="0.3">
      <c r="E324" s="33" t="s">
        <v>3022</v>
      </c>
      <c r="F324" s="33">
        <v>2697435</v>
      </c>
      <c r="G324" s="33">
        <v>2012</v>
      </c>
      <c r="H324" s="33" t="s">
        <v>237</v>
      </c>
      <c r="K324" s="33" t="s">
        <v>80</v>
      </c>
      <c r="L324" s="33" t="s">
        <v>89</v>
      </c>
      <c r="M324" s="33" t="s">
        <v>91</v>
      </c>
      <c r="N324" s="33" t="s">
        <v>92</v>
      </c>
      <c r="O324" s="33" t="s">
        <v>93</v>
      </c>
      <c r="P324" s="33" t="s">
        <v>94</v>
      </c>
      <c r="Q324" s="33" t="s">
        <v>95</v>
      </c>
      <c r="R324" s="33" t="s">
        <v>251</v>
      </c>
      <c r="S324" s="33" t="str">
        <f t="shared" si="48"/>
        <v>On.cl</v>
      </c>
      <c r="T324" s="33" t="s">
        <v>3636</v>
      </c>
      <c r="U324" s="33" t="s">
        <v>31</v>
      </c>
      <c r="V324" s="33" t="s">
        <v>31</v>
      </c>
      <c r="W324" s="33" t="s">
        <v>31</v>
      </c>
      <c r="X324" s="33" t="s">
        <v>3637</v>
      </c>
      <c r="Y324" s="33" t="s">
        <v>2102</v>
      </c>
      <c r="AB324" s="33" t="s">
        <v>239</v>
      </c>
      <c r="AC324" s="33" t="s">
        <v>239</v>
      </c>
      <c r="AD324" s="33">
        <v>96</v>
      </c>
      <c r="AE324" s="33" t="s">
        <v>240</v>
      </c>
      <c r="AF324" s="33" t="s">
        <v>2743</v>
      </c>
      <c r="AH324" s="33" t="s">
        <v>3024</v>
      </c>
      <c r="AI324" s="33" t="s">
        <v>748</v>
      </c>
      <c r="AJ324" s="33" t="s">
        <v>509</v>
      </c>
      <c r="AK324" s="33" t="s">
        <v>478</v>
      </c>
      <c r="AM324" s="33">
        <v>0</v>
      </c>
      <c r="AN324" s="33">
        <v>208</v>
      </c>
      <c r="AO324" s="33">
        <v>208</v>
      </c>
      <c r="AP324" s="33" t="s">
        <v>508</v>
      </c>
      <c r="AS324" s="33">
        <f>IF(G324&lt;1980,"Too old",IF(AE324="N","UseOtherTestDuration",IF(AJ324="M",IF(ISBLANK(BD324),2,IF(ISBLANK(BE324),2,IF(ISBLANK(BF324),2,1))),"NotM")))</f>
        <v>1</v>
      </c>
      <c r="AU324" s="33" t="s">
        <v>240</v>
      </c>
      <c r="AV324" s="33" t="s">
        <v>295</v>
      </c>
      <c r="AY324" s="33">
        <v>2295782</v>
      </c>
      <c r="AZ324" s="33" t="s">
        <v>337</v>
      </c>
      <c r="BA324" s="33" t="s">
        <v>3642</v>
      </c>
      <c r="BC324" s="85">
        <v>10.199999999999999</v>
      </c>
      <c r="BD324" s="272">
        <v>7.44</v>
      </c>
      <c r="BE324" s="271">
        <v>31.5</v>
      </c>
      <c r="BF324" s="270">
        <v>0.6</v>
      </c>
      <c r="BG324" s="33">
        <v>7.44</v>
      </c>
      <c r="BH324" s="33">
        <v>31.5</v>
      </c>
      <c r="BI324" s="33">
        <f t="shared" si="49"/>
        <v>0.6</v>
      </c>
      <c r="BJ324" s="269">
        <v>77.7</v>
      </c>
      <c r="BK324" s="269"/>
      <c r="BL324" s="268">
        <v>31.5</v>
      </c>
      <c r="BM324" s="239"/>
      <c r="BN324" s="267">
        <v>8.4975999999999985</v>
      </c>
      <c r="BO324" s="267">
        <v>2.5978150000000002</v>
      </c>
      <c r="BP324" s="267">
        <v>1.87873</v>
      </c>
      <c r="BQ324" s="266">
        <v>0.55621821606809529</v>
      </c>
      <c r="BR324" s="201">
        <v>6.3963338431875085</v>
      </c>
      <c r="BS324" s="201">
        <v>0.98603954892302892</v>
      </c>
      <c r="BT324" s="239">
        <v>32</v>
      </c>
      <c r="CB324" s="33" t="s">
        <v>3639</v>
      </c>
      <c r="CC324" s="33" t="s">
        <v>3642</v>
      </c>
      <c r="CD324" s="33" t="s">
        <v>3643</v>
      </c>
      <c r="CE324" s="262" t="s">
        <v>489</v>
      </c>
      <c r="CF324" s="33" t="s">
        <v>3031</v>
      </c>
      <c r="CH324" s="33" t="s">
        <v>3037</v>
      </c>
      <c r="CI324" s="429">
        <v>0.69</v>
      </c>
      <c r="CJ324" s="33" t="s">
        <v>2850</v>
      </c>
    </row>
    <row r="325" spans="5:88" x14ac:dyDescent="0.3">
      <c r="E325" s="33" t="s">
        <v>3022</v>
      </c>
      <c r="F325" s="33">
        <v>2697447</v>
      </c>
      <c r="G325" s="33">
        <v>2012</v>
      </c>
      <c r="H325" s="33" t="s">
        <v>237</v>
      </c>
      <c r="K325" s="33" t="s">
        <v>80</v>
      </c>
      <c r="L325" s="33" t="s">
        <v>89</v>
      </c>
      <c r="M325" s="33" t="s">
        <v>91</v>
      </c>
      <c r="N325" s="33" t="s">
        <v>92</v>
      </c>
      <c r="O325" s="33" t="s">
        <v>93</v>
      </c>
      <c r="P325" s="33" t="s">
        <v>94</v>
      </c>
      <c r="Q325" s="33" t="s">
        <v>95</v>
      </c>
      <c r="R325" s="33" t="s">
        <v>251</v>
      </c>
      <c r="S325" s="33" t="str">
        <f t="shared" si="48"/>
        <v>On.cl</v>
      </c>
      <c r="T325" s="33" t="s">
        <v>3636</v>
      </c>
      <c r="U325" s="33" t="s">
        <v>31</v>
      </c>
      <c r="V325" s="33" t="s">
        <v>31</v>
      </c>
      <c r="W325" s="33" t="s">
        <v>31</v>
      </c>
      <c r="X325" s="33" t="s">
        <v>3637</v>
      </c>
      <c r="Y325" s="33" t="s">
        <v>2102</v>
      </c>
      <c r="AB325" s="33" t="s">
        <v>239</v>
      </c>
      <c r="AC325" s="33" t="s">
        <v>239</v>
      </c>
      <c r="AD325" s="33">
        <v>96</v>
      </c>
      <c r="AE325" s="33" t="s">
        <v>240</v>
      </c>
      <c r="AF325" s="33" t="s">
        <v>2743</v>
      </c>
      <c r="AH325" s="33" t="s">
        <v>3024</v>
      </c>
      <c r="AI325" s="33" t="s">
        <v>748</v>
      </c>
      <c r="AJ325" s="33" t="s">
        <v>509</v>
      </c>
      <c r="AK325" s="33" t="s">
        <v>478</v>
      </c>
      <c r="AM325" s="33">
        <v>0</v>
      </c>
      <c r="AN325" s="33">
        <v>196</v>
      </c>
      <c r="AO325" s="33">
        <v>196</v>
      </c>
      <c r="AP325" s="33" t="s">
        <v>508</v>
      </c>
      <c r="AS325" s="33">
        <f>IF(G325&lt;1980,"Too old",IF(AE325="N","UseOtherTestDuration",IF(AJ325="M",IF(ISBLANK(BD325),2,IF(ISBLANK(BE325),2,IF(ISBLANK(BF325),2,1))),"NotM")))</f>
        <v>1</v>
      </c>
      <c r="AU325" s="33" t="s">
        <v>240</v>
      </c>
      <c r="AV325" s="33" t="s">
        <v>295</v>
      </c>
      <c r="AY325" s="33">
        <v>2295783</v>
      </c>
      <c r="AZ325" s="33" t="s">
        <v>337</v>
      </c>
      <c r="BA325" s="33" t="s">
        <v>3644</v>
      </c>
      <c r="BC325" s="85">
        <v>11.895833333333334</v>
      </c>
      <c r="BD325" s="272">
        <v>7.2490000000000006</v>
      </c>
      <c r="BE325" s="271">
        <v>30.5</v>
      </c>
      <c r="BF325" s="270">
        <v>0.6</v>
      </c>
      <c r="BG325" s="33">
        <v>7.2490000000000006</v>
      </c>
      <c r="BH325" s="33">
        <v>30.5</v>
      </c>
      <c r="BI325" s="33">
        <f t="shared" si="49"/>
        <v>0.6</v>
      </c>
      <c r="BJ325" s="269">
        <v>72.606666666666669</v>
      </c>
      <c r="BK325" s="269"/>
      <c r="BL325" s="268">
        <v>30.5</v>
      </c>
      <c r="BM325" s="239"/>
      <c r="BN325" s="267">
        <v>8.2253999999999987</v>
      </c>
      <c r="BO325" s="267">
        <v>2.5146649999999999</v>
      </c>
      <c r="BP325" s="267">
        <v>1.8345100000000001</v>
      </c>
      <c r="BQ325" s="266">
        <v>0.54184030849108666</v>
      </c>
      <c r="BR325" s="201">
        <v>5.8485692203591473</v>
      </c>
      <c r="BS325" s="201">
        <v>0.9246450321322327</v>
      </c>
      <c r="BT325" s="239">
        <v>28.8</v>
      </c>
      <c r="CB325" s="33" t="s">
        <v>3639</v>
      </c>
      <c r="CC325" s="33" t="s">
        <v>3644</v>
      </c>
      <c r="CD325" s="33" t="s">
        <v>3645</v>
      </c>
      <c r="CE325" s="262" t="s">
        <v>489</v>
      </c>
      <c r="CF325" s="33" t="s">
        <v>3031</v>
      </c>
      <c r="CH325" s="33" t="s">
        <v>3037</v>
      </c>
      <c r="CI325" s="429">
        <v>0.69</v>
      </c>
      <c r="CJ325" s="33" t="s">
        <v>2850</v>
      </c>
    </row>
    <row r="326" spans="5:88" x14ac:dyDescent="0.3">
      <c r="E326" s="33" t="s">
        <v>3022</v>
      </c>
      <c r="F326" s="33">
        <v>2697458</v>
      </c>
      <c r="G326" s="33">
        <v>2012</v>
      </c>
      <c r="H326" s="33" t="s">
        <v>237</v>
      </c>
      <c r="K326" s="33" t="s">
        <v>80</v>
      </c>
      <c r="L326" s="33" t="s">
        <v>89</v>
      </c>
      <c r="M326" s="33" t="s">
        <v>91</v>
      </c>
      <c r="N326" s="33" t="s">
        <v>92</v>
      </c>
      <c r="O326" s="33" t="s">
        <v>93</v>
      </c>
      <c r="P326" s="33" t="s">
        <v>94</v>
      </c>
      <c r="Q326" s="33" t="s">
        <v>95</v>
      </c>
      <c r="R326" s="33" t="s">
        <v>251</v>
      </c>
      <c r="S326" s="33" t="str">
        <f t="shared" si="48"/>
        <v>On.cl</v>
      </c>
      <c r="T326" s="33" t="s">
        <v>3636</v>
      </c>
      <c r="U326" s="33" t="s">
        <v>31</v>
      </c>
      <c r="V326" s="33" t="s">
        <v>31</v>
      </c>
      <c r="W326" s="33" t="s">
        <v>31</v>
      </c>
      <c r="X326" s="33" t="s">
        <v>3637</v>
      </c>
      <c r="Y326" s="33" t="s">
        <v>2102</v>
      </c>
      <c r="AB326" s="33" t="s">
        <v>239</v>
      </c>
      <c r="AC326" s="33" t="s">
        <v>239</v>
      </c>
      <c r="AD326" s="33">
        <v>96</v>
      </c>
      <c r="AE326" s="33" t="s">
        <v>240</v>
      </c>
      <c r="AF326" s="33" t="s">
        <v>2743</v>
      </c>
      <c r="AH326" s="33" t="s">
        <v>3024</v>
      </c>
      <c r="AI326" s="33" t="s">
        <v>748</v>
      </c>
      <c r="AJ326" s="33" t="s">
        <v>509</v>
      </c>
      <c r="AK326" s="33" t="s">
        <v>478</v>
      </c>
      <c r="AL326" s="33" t="s">
        <v>241</v>
      </c>
      <c r="AM326" s="33">
        <v>0</v>
      </c>
      <c r="AN326" s="33">
        <v>186</v>
      </c>
      <c r="AO326" s="33">
        <v>186</v>
      </c>
      <c r="AP326" s="33" t="s">
        <v>508</v>
      </c>
      <c r="AS326" s="33">
        <v>4</v>
      </c>
      <c r="AT326" s="33" t="s">
        <v>3025</v>
      </c>
      <c r="AU326" s="33" t="s">
        <v>240</v>
      </c>
      <c r="AV326" s="33" t="s">
        <v>295</v>
      </c>
      <c r="AY326" s="33">
        <v>2295786</v>
      </c>
      <c r="AZ326" s="33" t="s">
        <v>337</v>
      </c>
      <c r="BA326" s="33" t="s">
        <v>3646</v>
      </c>
      <c r="BC326" s="85">
        <v>8.9874999999999989</v>
      </c>
      <c r="BD326" s="272">
        <v>7.4318750000000007</v>
      </c>
      <c r="BE326" s="271">
        <v>62.5</v>
      </c>
      <c r="BF326" s="270">
        <v>0.6</v>
      </c>
      <c r="BG326" s="33">
        <v>7.4318750000000007</v>
      </c>
      <c r="BH326" s="33">
        <v>62.5</v>
      </c>
      <c r="BI326" s="33">
        <f t="shared" si="49"/>
        <v>0.6</v>
      </c>
      <c r="BJ326" s="269">
        <v>169.3125</v>
      </c>
      <c r="BK326" s="269"/>
      <c r="BL326" s="268">
        <v>62.5</v>
      </c>
      <c r="BM326" s="239"/>
      <c r="BN326" s="267">
        <v>16.6615</v>
      </c>
      <c r="BO326" s="267">
        <v>5.0747</v>
      </c>
      <c r="BP326" s="267">
        <v>4.3449</v>
      </c>
      <c r="BQ326" s="266">
        <v>0.97009015769198137</v>
      </c>
      <c r="BR326" s="201">
        <v>29.178724646385604</v>
      </c>
      <c r="BS326" s="201">
        <v>2.0636690712780377</v>
      </c>
      <c r="BT326" s="239">
        <v>46.8</v>
      </c>
      <c r="CB326" s="33" t="s">
        <v>3647</v>
      </c>
      <c r="CC326" s="33" t="s">
        <v>3646</v>
      </c>
      <c r="CD326" s="33" t="s">
        <v>564</v>
      </c>
      <c r="CE326" s="262" t="s">
        <v>489</v>
      </c>
      <c r="CF326" s="33" t="s">
        <v>3031</v>
      </c>
      <c r="CH326" s="33" t="s">
        <v>2770</v>
      </c>
    </row>
    <row r="327" spans="5:88" x14ac:dyDescent="0.3">
      <c r="E327" s="33" t="s">
        <v>3022</v>
      </c>
      <c r="F327" s="33">
        <v>2697463</v>
      </c>
      <c r="G327" s="33">
        <v>2012</v>
      </c>
      <c r="H327" s="192" t="s">
        <v>237</v>
      </c>
      <c r="I327" s="192"/>
      <c r="J327" s="192"/>
      <c r="K327" s="33" t="s">
        <v>80</v>
      </c>
      <c r="L327" s="33" t="s">
        <v>89</v>
      </c>
      <c r="M327" s="33" t="s">
        <v>91</v>
      </c>
      <c r="N327" s="33" t="s">
        <v>92</v>
      </c>
      <c r="O327" s="33" t="s">
        <v>93</v>
      </c>
      <c r="P327" s="33" t="s">
        <v>94</v>
      </c>
      <c r="Q327" s="33" t="s">
        <v>95</v>
      </c>
      <c r="R327" s="192" t="s">
        <v>251</v>
      </c>
      <c r="S327" s="33" t="str">
        <f t="shared" si="48"/>
        <v>On.cl</v>
      </c>
      <c r="T327" s="192" t="s">
        <v>3636</v>
      </c>
      <c r="U327" s="192" t="s">
        <v>31</v>
      </c>
      <c r="V327" s="33" t="s">
        <v>31</v>
      </c>
      <c r="W327" s="33" t="s">
        <v>31</v>
      </c>
      <c r="X327" s="33" t="s">
        <v>3637</v>
      </c>
      <c r="Y327" s="33" t="s">
        <v>2102</v>
      </c>
      <c r="Z327" s="192"/>
      <c r="AA327" s="192"/>
      <c r="AB327" s="192" t="s">
        <v>239</v>
      </c>
      <c r="AC327" s="33" t="s">
        <v>239</v>
      </c>
      <c r="AD327" s="33">
        <v>96</v>
      </c>
      <c r="AE327" s="33" t="s">
        <v>240</v>
      </c>
      <c r="AF327" s="33" t="s">
        <v>2743</v>
      </c>
      <c r="AG327" s="192"/>
      <c r="AH327" s="192" t="s">
        <v>3024</v>
      </c>
      <c r="AI327" s="192" t="s">
        <v>748</v>
      </c>
      <c r="AJ327" s="33" t="s">
        <v>509</v>
      </c>
      <c r="AK327" s="192" t="s">
        <v>478</v>
      </c>
      <c r="AL327" s="192"/>
      <c r="AM327" s="33">
        <v>0</v>
      </c>
      <c r="AN327" s="192">
        <v>283</v>
      </c>
      <c r="AO327" s="192">
        <v>283</v>
      </c>
      <c r="AP327" s="192" t="s">
        <v>508</v>
      </c>
      <c r="AS327" s="33">
        <f t="shared" ref="AS327:AS340" si="50">IF(G327&lt;1980,"Too old",IF(AE327="N","UseOtherTestDuration",IF(AJ327="M",IF(ISBLANK(BD327),2,IF(ISBLANK(BE327),2,IF(ISBLANK(BF327),2,1))),"NotM")))</f>
        <v>1</v>
      </c>
      <c r="AU327" s="33" t="s">
        <v>240</v>
      </c>
      <c r="AV327" s="33" t="s">
        <v>295</v>
      </c>
      <c r="AX327" s="192"/>
      <c r="AY327" s="192">
        <v>2295788</v>
      </c>
      <c r="AZ327" s="192" t="s">
        <v>337</v>
      </c>
      <c r="BA327" s="192" t="s">
        <v>3648</v>
      </c>
      <c r="BB327" s="192"/>
      <c r="BC327" s="279">
        <v>9.9062499999999982</v>
      </c>
      <c r="BD327" s="278">
        <v>7.2637499999999999</v>
      </c>
      <c r="BE327" s="277">
        <v>62.5</v>
      </c>
      <c r="BF327" s="276">
        <v>0.6</v>
      </c>
      <c r="BG327" s="33">
        <v>7.2637499999999999</v>
      </c>
      <c r="BH327" s="33">
        <v>62.5</v>
      </c>
      <c r="BI327" s="33">
        <f t="shared" si="49"/>
        <v>0.6</v>
      </c>
      <c r="BJ327" s="275">
        <v>159.46875</v>
      </c>
      <c r="BK327" s="275"/>
      <c r="BL327" s="274">
        <v>62.5</v>
      </c>
      <c r="BM327" s="239"/>
      <c r="BN327" s="267">
        <v>16.6615</v>
      </c>
      <c r="BO327" s="267">
        <v>5.0747</v>
      </c>
      <c r="BP327" s="267">
        <v>4.3449</v>
      </c>
      <c r="BQ327" s="266">
        <v>0.97009015769198137</v>
      </c>
      <c r="BR327" s="201">
        <v>27.073980798697104</v>
      </c>
      <c r="BS327" s="201">
        <v>1.9497284046997774</v>
      </c>
      <c r="BT327" s="239">
        <v>46.1</v>
      </c>
      <c r="BU327" s="192"/>
      <c r="BV327" s="192"/>
      <c r="BW327" s="192"/>
      <c r="BX327" s="192"/>
      <c r="BY327" s="192"/>
      <c r="BZ327" s="192"/>
      <c r="CA327" s="192"/>
      <c r="CB327" s="33" t="s">
        <v>3647</v>
      </c>
      <c r="CC327" s="33" t="s">
        <v>3648</v>
      </c>
      <c r="CD327" s="192" t="s">
        <v>3649</v>
      </c>
      <c r="CE327" s="192" t="s">
        <v>489</v>
      </c>
      <c r="CF327" s="33" t="s">
        <v>3031</v>
      </c>
      <c r="CH327" s="33" t="s">
        <v>3037</v>
      </c>
      <c r="CI327" s="429">
        <v>0.69</v>
      </c>
      <c r="CJ327" s="33" t="s">
        <v>2850</v>
      </c>
    </row>
    <row r="328" spans="5:88" x14ac:dyDescent="0.3">
      <c r="E328" s="33" t="s">
        <v>3022</v>
      </c>
      <c r="F328" s="33">
        <v>2697474</v>
      </c>
      <c r="G328" s="33">
        <v>2012</v>
      </c>
      <c r="H328" s="33" t="s">
        <v>237</v>
      </c>
      <c r="K328" s="33" t="s">
        <v>80</v>
      </c>
      <c r="L328" s="33" t="s">
        <v>89</v>
      </c>
      <c r="M328" s="33" t="s">
        <v>91</v>
      </c>
      <c r="N328" s="33" t="s">
        <v>92</v>
      </c>
      <c r="O328" s="33" t="s">
        <v>93</v>
      </c>
      <c r="P328" s="33" t="s">
        <v>94</v>
      </c>
      <c r="Q328" s="33" t="s">
        <v>95</v>
      </c>
      <c r="R328" s="33" t="s">
        <v>251</v>
      </c>
      <c r="S328" s="33" t="str">
        <f t="shared" si="48"/>
        <v>On.cl</v>
      </c>
      <c r="T328" s="33" t="s">
        <v>3636</v>
      </c>
      <c r="U328" s="33" t="s">
        <v>31</v>
      </c>
      <c r="V328" s="33" t="s">
        <v>31</v>
      </c>
      <c r="W328" s="33" t="s">
        <v>31</v>
      </c>
      <c r="X328" s="33" t="s">
        <v>3637</v>
      </c>
      <c r="Y328" s="33" t="s">
        <v>2102</v>
      </c>
      <c r="AB328" s="33" t="s">
        <v>239</v>
      </c>
      <c r="AC328" s="33" t="s">
        <v>239</v>
      </c>
      <c r="AD328" s="33">
        <v>96</v>
      </c>
      <c r="AE328" s="33" t="s">
        <v>240</v>
      </c>
      <c r="AF328" s="33" t="s">
        <v>2743</v>
      </c>
      <c r="AH328" s="33" t="s">
        <v>3024</v>
      </c>
      <c r="AI328" s="33" t="s">
        <v>748</v>
      </c>
      <c r="AJ328" s="33" t="s">
        <v>509</v>
      </c>
      <c r="AK328" s="33" t="s">
        <v>478</v>
      </c>
      <c r="AM328" s="33">
        <v>0</v>
      </c>
      <c r="AN328" s="33">
        <v>280</v>
      </c>
      <c r="AO328" s="33">
        <v>280</v>
      </c>
      <c r="AP328" s="33" t="s">
        <v>508</v>
      </c>
      <c r="AS328" s="33">
        <f t="shared" si="50"/>
        <v>1</v>
      </c>
      <c r="AU328" s="33" t="s">
        <v>240</v>
      </c>
      <c r="AV328" s="33" t="s">
        <v>295</v>
      </c>
      <c r="AY328" s="33">
        <v>2295791</v>
      </c>
      <c r="AZ328" s="33" t="s">
        <v>337</v>
      </c>
      <c r="BA328" s="33" t="s">
        <v>3650</v>
      </c>
      <c r="BC328" s="85">
        <v>11.383333333333333</v>
      </c>
      <c r="BD328" s="272">
        <v>7.2520833333333323</v>
      </c>
      <c r="BE328" s="271">
        <v>38.5</v>
      </c>
      <c r="BF328" s="270">
        <v>0.6</v>
      </c>
      <c r="BG328" s="33">
        <v>7.2520833333333323</v>
      </c>
      <c r="BH328" s="33">
        <v>38.5</v>
      </c>
      <c r="BI328" s="33">
        <f t="shared" si="49"/>
        <v>0.6</v>
      </c>
      <c r="BJ328" s="269">
        <v>86.704166666666694</v>
      </c>
      <c r="BK328" s="269"/>
      <c r="BL328" s="268">
        <v>38.5</v>
      </c>
      <c r="BM328" s="239"/>
      <c r="BN328" s="267">
        <v>10.402999999999999</v>
      </c>
      <c r="BO328" s="267">
        <v>3.1798649999999999</v>
      </c>
      <c r="BP328" s="267">
        <v>2.1882700000000002</v>
      </c>
      <c r="BQ328" s="266">
        <v>0.65462670868579953</v>
      </c>
      <c r="BR328" s="201">
        <v>7.392850873434873</v>
      </c>
      <c r="BS328" s="201">
        <v>1.0940738111336059</v>
      </c>
      <c r="BT328" s="239">
        <v>32.226099999999995</v>
      </c>
      <c r="CB328" s="33" t="s">
        <v>3639</v>
      </c>
      <c r="CC328" s="33" t="s">
        <v>3650</v>
      </c>
      <c r="CD328" s="33" t="s">
        <v>3651</v>
      </c>
      <c r="CE328" s="262" t="s">
        <v>489</v>
      </c>
      <c r="CF328" s="33" t="s">
        <v>3031</v>
      </c>
      <c r="CH328" s="33" t="s">
        <v>3037</v>
      </c>
      <c r="CI328" s="429">
        <v>0.69</v>
      </c>
      <c r="CJ328" s="33" t="s">
        <v>2850</v>
      </c>
    </row>
    <row r="329" spans="5:88" x14ac:dyDescent="0.3">
      <c r="E329" s="33" t="s">
        <v>3022</v>
      </c>
      <c r="F329" s="33">
        <v>2697481</v>
      </c>
      <c r="G329" s="33">
        <v>2012</v>
      </c>
      <c r="H329" s="33" t="s">
        <v>237</v>
      </c>
      <c r="K329" s="33" t="s">
        <v>80</v>
      </c>
      <c r="L329" s="33" t="s">
        <v>89</v>
      </c>
      <c r="M329" s="33" t="s">
        <v>91</v>
      </c>
      <c r="N329" s="33" t="s">
        <v>92</v>
      </c>
      <c r="O329" s="33" t="s">
        <v>93</v>
      </c>
      <c r="P329" s="33" t="s">
        <v>94</v>
      </c>
      <c r="Q329" s="33" t="s">
        <v>95</v>
      </c>
      <c r="R329" s="33" t="s">
        <v>251</v>
      </c>
      <c r="S329" s="33" t="str">
        <f t="shared" si="48"/>
        <v>On.cl</v>
      </c>
      <c r="T329" s="33" t="s">
        <v>3636</v>
      </c>
      <c r="U329" s="33" t="s">
        <v>31</v>
      </c>
      <c r="V329" s="33" t="s">
        <v>31</v>
      </c>
      <c r="W329" s="33" t="s">
        <v>31</v>
      </c>
      <c r="X329" s="33" t="s">
        <v>3637</v>
      </c>
      <c r="Y329" s="33" t="s">
        <v>2102</v>
      </c>
      <c r="AB329" s="33" t="s">
        <v>239</v>
      </c>
      <c r="AC329" s="33" t="s">
        <v>239</v>
      </c>
      <c r="AD329" s="33">
        <v>96</v>
      </c>
      <c r="AE329" s="33" t="s">
        <v>240</v>
      </c>
      <c r="AF329" s="33" t="s">
        <v>2743</v>
      </c>
      <c r="AH329" s="33" t="s">
        <v>3024</v>
      </c>
      <c r="AI329" s="33" t="s">
        <v>748</v>
      </c>
      <c r="AJ329" s="33" t="s">
        <v>509</v>
      </c>
      <c r="AK329" s="33" t="s">
        <v>478</v>
      </c>
      <c r="AM329" s="33">
        <v>0</v>
      </c>
      <c r="AN329" s="33">
        <v>93</v>
      </c>
      <c r="AO329" s="33">
        <v>93</v>
      </c>
      <c r="AP329" s="33" t="s">
        <v>508</v>
      </c>
      <c r="AS329" s="33">
        <f t="shared" si="50"/>
        <v>1</v>
      </c>
      <c r="AU329" s="33" t="s">
        <v>240</v>
      </c>
      <c r="AV329" s="33" t="s">
        <v>295</v>
      </c>
      <c r="AY329" s="33">
        <v>2295792</v>
      </c>
      <c r="AZ329" s="33" t="s">
        <v>337</v>
      </c>
      <c r="BA329" s="33" t="s">
        <v>3652</v>
      </c>
      <c r="BC329" s="85">
        <v>11.483333333333336</v>
      </c>
      <c r="BD329" s="273">
        <v>6.65</v>
      </c>
      <c r="BE329" s="85">
        <v>12.25</v>
      </c>
      <c r="BF329" s="270">
        <v>0.2</v>
      </c>
      <c r="BG329" s="33">
        <v>6.65</v>
      </c>
      <c r="BH329" s="33">
        <v>12.25</v>
      </c>
      <c r="BI329" s="33">
        <f t="shared" si="49"/>
        <v>0.2</v>
      </c>
      <c r="BJ329" s="269">
        <v>29.560714285714287</v>
      </c>
      <c r="BK329" s="269"/>
      <c r="BL329" s="239">
        <v>12.25</v>
      </c>
      <c r="BM329" s="239"/>
      <c r="BN329" s="267">
        <v>3.27136</v>
      </c>
      <c r="BO329" s="267">
        <v>1.0013350000000001</v>
      </c>
      <c r="BP329" s="267">
        <v>1.029706</v>
      </c>
      <c r="BQ329" s="266">
        <v>0.25923979523372059</v>
      </c>
      <c r="BR329" s="201">
        <v>1.7852918581336812</v>
      </c>
      <c r="BS329" s="201">
        <v>0.39439283380154833</v>
      </c>
      <c r="BT329" s="239">
        <v>12.08878</v>
      </c>
      <c r="CB329" s="33" t="s">
        <v>3639</v>
      </c>
      <c r="CC329" s="33" t="s">
        <v>3652</v>
      </c>
      <c r="CD329" s="33" t="s">
        <v>3653</v>
      </c>
      <c r="CE329" s="262" t="s">
        <v>489</v>
      </c>
      <c r="CF329" s="33" t="s">
        <v>3031</v>
      </c>
      <c r="CH329" s="33" t="s">
        <v>3037</v>
      </c>
      <c r="CI329" s="429">
        <v>0.69</v>
      </c>
      <c r="CJ329" s="33" t="s">
        <v>2850</v>
      </c>
    </row>
    <row r="330" spans="5:88" x14ac:dyDescent="0.3">
      <c r="E330" s="33" t="s">
        <v>3022</v>
      </c>
      <c r="F330" s="33">
        <v>2697488</v>
      </c>
      <c r="G330" s="33">
        <v>2012</v>
      </c>
      <c r="H330" s="33" t="s">
        <v>237</v>
      </c>
      <c r="K330" s="33" t="s">
        <v>80</v>
      </c>
      <c r="L330" s="33" t="s">
        <v>89</v>
      </c>
      <c r="M330" s="33" t="s">
        <v>91</v>
      </c>
      <c r="N330" s="33" t="s">
        <v>92</v>
      </c>
      <c r="O330" s="33" t="s">
        <v>93</v>
      </c>
      <c r="P330" s="33" t="s">
        <v>94</v>
      </c>
      <c r="Q330" s="33" t="s">
        <v>95</v>
      </c>
      <c r="R330" s="33" t="s">
        <v>251</v>
      </c>
      <c r="S330" s="33" t="str">
        <f t="shared" si="48"/>
        <v>On.cl</v>
      </c>
      <c r="T330" s="33" t="s">
        <v>3636</v>
      </c>
      <c r="U330" s="33" t="s">
        <v>31</v>
      </c>
      <c r="V330" s="33" t="s">
        <v>31</v>
      </c>
      <c r="W330" s="33" t="s">
        <v>31</v>
      </c>
      <c r="X330" s="33" t="s">
        <v>3637</v>
      </c>
      <c r="Y330" s="33" t="s">
        <v>2102</v>
      </c>
      <c r="AB330" s="33" t="s">
        <v>239</v>
      </c>
      <c r="AC330" s="33" t="s">
        <v>239</v>
      </c>
      <c r="AD330" s="33">
        <v>96</v>
      </c>
      <c r="AE330" s="33" t="s">
        <v>240</v>
      </c>
      <c r="AF330" s="33" t="s">
        <v>2743</v>
      </c>
      <c r="AH330" s="33" t="s">
        <v>3024</v>
      </c>
      <c r="AI330" s="33" t="s">
        <v>748</v>
      </c>
      <c r="AJ330" s="33" t="s">
        <v>509</v>
      </c>
      <c r="AK330" s="33" t="s">
        <v>478</v>
      </c>
      <c r="AM330" s="33">
        <v>0</v>
      </c>
      <c r="AN330" s="33">
        <v>74</v>
      </c>
      <c r="AO330" s="33">
        <v>74</v>
      </c>
      <c r="AP330" s="33" t="s">
        <v>508</v>
      </c>
      <c r="AS330" s="33">
        <f t="shared" si="50"/>
        <v>1</v>
      </c>
      <c r="AU330" s="33" t="s">
        <v>240</v>
      </c>
      <c r="AV330" s="33" t="s">
        <v>295</v>
      </c>
      <c r="AY330" s="33">
        <v>2295794</v>
      </c>
      <c r="AZ330" s="33" t="s">
        <v>337</v>
      </c>
      <c r="BA330" s="33" t="s">
        <v>3654</v>
      </c>
      <c r="BC330" s="85">
        <v>9.6972222222222211</v>
      </c>
      <c r="BD330" s="273">
        <v>6.65</v>
      </c>
      <c r="BE330" s="85">
        <v>11.4</v>
      </c>
      <c r="BF330" s="270">
        <v>0.2</v>
      </c>
      <c r="BG330" s="33">
        <v>6.65</v>
      </c>
      <c r="BH330" s="33">
        <v>11.4</v>
      </c>
      <c r="BI330" s="33">
        <f t="shared" si="49"/>
        <v>0.2</v>
      </c>
      <c r="BJ330" s="269">
        <v>29.32</v>
      </c>
      <c r="BK330" s="269"/>
      <c r="BL330" s="239">
        <v>11.4</v>
      </c>
      <c r="BM330" s="239"/>
      <c r="BN330" s="267">
        <v>3.0263800000000001</v>
      </c>
      <c r="BO330" s="267">
        <v>0.92649999999999999</v>
      </c>
      <c r="BP330" s="267">
        <v>0.98990800000000001</v>
      </c>
      <c r="BQ330" s="266">
        <v>0.24373172297575771</v>
      </c>
      <c r="BR330" s="201">
        <v>1.7661199018527627</v>
      </c>
      <c r="BS330" s="201">
        <v>0.39134698910722532</v>
      </c>
      <c r="BT330" s="239">
        <v>11.397039999999999</v>
      </c>
      <c r="CB330" s="33" t="s">
        <v>3655</v>
      </c>
      <c r="CC330" s="33" t="s">
        <v>3654</v>
      </c>
      <c r="CD330" s="33" t="s">
        <v>3656</v>
      </c>
      <c r="CE330" s="262" t="s">
        <v>3036</v>
      </c>
      <c r="CF330" s="33" t="s">
        <v>3031</v>
      </c>
      <c r="CH330" s="33" t="s">
        <v>3037</v>
      </c>
      <c r="CI330" s="429">
        <v>0.69</v>
      </c>
      <c r="CJ330" s="33" t="s">
        <v>2850</v>
      </c>
    </row>
    <row r="331" spans="5:88" x14ac:dyDescent="0.3">
      <c r="E331" s="33" t="s">
        <v>3022</v>
      </c>
      <c r="F331" s="33">
        <v>2697507</v>
      </c>
      <c r="G331" s="33">
        <v>2012</v>
      </c>
      <c r="H331" s="33" t="s">
        <v>237</v>
      </c>
      <c r="K331" s="33" t="s">
        <v>80</v>
      </c>
      <c r="L331" s="33" t="s">
        <v>89</v>
      </c>
      <c r="M331" s="33" t="s">
        <v>91</v>
      </c>
      <c r="N331" s="33" t="s">
        <v>92</v>
      </c>
      <c r="O331" s="33" t="s">
        <v>93</v>
      </c>
      <c r="P331" s="33" t="s">
        <v>94</v>
      </c>
      <c r="Q331" s="33" t="s">
        <v>95</v>
      </c>
      <c r="R331" s="33" t="s">
        <v>251</v>
      </c>
      <c r="S331" s="33" t="str">
        <f t="shared" si="48"/>
        <v>On.cl</v>
      </c>
      <c r="T331" s="33" t="s">
        <v>3636</v>
      </c>
      <c r="U331" s="33" t="s">
        <v>31</v>
      </c>
      <c r="V331" s="33" t="s">
        <v>31</v>
      </c>
      <c r="W331" s="33" t="s">
        <v>31</v>
      </c>
      <c r="X331" s="33" t="s">
        <v>3637</v>
      </c>
      <c r="Y331" s="33" t="s">
        <v>281</v>
      </c>
      <c r="AB331" s="33" t="s">
        <v>239</v>
      </c>
      <c r="AC331" s="33" t="s">
        <v>239</v>
      </c>
      <c r="AD331" s="33">
        <v>96</v>
      </c>
      <c r="AE331" s="33" t="s">
        <v>240</v>
      </c>
      <c r="AF331" s="33" t="s">
        <v>2743</v>
      </c>
      <c r="AH331" s="33" t="s">
        <v>3024</v>
      </c>
      <c r="AI331" s="33" t="s">
        <v>748</v>
      </c>
      <c r="AJ331" s="33" t="s">
        <v>509</v>
      </c>
      <c r="AK331" s="33" t="s">
        <v>478</v>
      </c>
      <c r="AM331" s="33">
        <v>0</v>
      </c>
      <c r="AN331" s="33">
        <v>120</v>
      </c>
      <c r="AO331" s="33">
        <v>120</v>
      </c>
      <c r="AP331" s="33" t="s">
        <v>508</v>
      </c>
      <c r="AS331" s="33">
        <f t="shared" si="50"/>
        <v>1</v>
      </c>
      <c r="AU331" s="33" t="s">
        <v>240</v>
      </c>
      <c r="AV331" s="33" t="s">
        <v>295</v>
      </c>
      <c r="AY331" s="33">
        <v>2295795</v>
      </c>
      <c r="AZ331" s="33" t="s">
        <v>337</v>
      </c>
      <c r="BA331" s="33" t="s">
        <v>3657</v>
      </c>
      <c r="BC331" s="85">
        <v>11.109090909090909</v>
      </c>
      <c r="BD331" s="272">
        <v>7.1318181818181818</v>
      </c>
      <c r="BE331" s="271">
        <v>18</v>
      </c>
      <c r="BF331" s="270">
        <v>0.6</v>
      </c>
      <c r="BG331" s="33">
        <v>7.1318181818181818</v>
      </c>
      <c r="BH331" s="33">
        <v>18</v>
      </c>
      <c r="BI331" s="33">
        <f t="shared" si="49"/>
        <v>0.6</v>
      </c>
      <c r="BJ331" s="269">
        <v>46.890909090909084</v>
      </c>
      <c r="BK331" s="269"/>
      <c r="BL331" s="268">
        <v>18</v>
      </c>
      <c r="BM331" s="239"/>
      <c r="BN331" s="267">
        <v>4.8228999999999997</v>
      </c>
      <c r="BO331" s="267">
        <v>1.4752900000000002</v>
      </c>
      <c r="BP331" s="267">
        <v>1.28176</v>
      </c>
      <c r="BQ331" s="266">
        <v>0.35314000588840716</v>
      </c>
      <c r="BR331" s="201">
        <v>3.2832407791751956</v>
      </c>
      <c r="BS331" s="201">
        <v>0.61083425622546939</v>
      </c>
      <c r="BT331" s="239">
        <v>19</v>
      </c>
      <c r="CB331" s="33" t="s">
        <v>3567</v>
      </c>
      <c r="CC331" s="33" t="s">
        <v>3657</v>
      </c>
      <c r="CD331" s="33" t="s">
        <v>3658</v>
      </c>
      <c r="CE331" s="262" t="s">
        <v>489</v>
      </c>
      <c r="CF331" s="33" t="s">
        <v>3031</v>
      </c>
      <c r="CH331" s="33" t="s">
        <v>3037</v>
      </c>
      <c r="CI331" s="429">
        <v>0.69</v>
      </c>
      <c r="CJ331" s="33" t="s">
        <v>2850</v>
      </c>
    </row>
    <row r="332" spans="5:88" x14ac:dyDescent="0.3">
      <c r="E332" s="33" t="s">
        <v>3022</v>
      </c>
      <c r="F332" s="33">
        <v>2697517</v>
      </c>
      <c r="G332" s="33">
        <v>2012</v>
      </c>
      <c r="H332" s="33" t="s">
        <v>237</v>
      </c>
      <c r="K332" s="33" t="s">
        <v>80</v>
      </c>
      <c r="L332" s="33" t="s">
        <v>89</v>
      </c>
      <c r="M332" s="33" t="s">
        <v>91</v>
      </c>
      <c r="N332" s="33" t="s">
        <v>92</v>
      </c>
      <c r="O332" s="33" t="s">
        <v>93</v>
      </c>
      <c r="P332" s="33" t="s">
        <v>94</v>
      </c>
      <c r="Q332" s="33" t="s">
        <v>95</v>
      </c>
      <c r="R332" s="33" t="s">
        <v>251</v>
      </c>
      <c r="S332" s="33" t="str">
        <f t="shared" si="48"/>
        <v>On.cl</v>
      </c>
      <c r="T332" s="33" t="s">
        <v>3636</v>
      </c>
      <c r="U332" s="33" t="s">
        <v>31</v>
      </c>
      <c r="V332" s="33" t="s">
        <v>31</v>
      </c>
      <c r="W332" s="192" t="s">
        <v>31</v>
      </c>
      <c r="X332" s="33" t="s">
        <v>497</v>
      </c>
      <c r="Y332" s="33" t="s">
        <v>281</v>
      </c>
      <c r="AB332" s="33" t="s">
        <v>239</v>
      </c>
      <c r="AC332" s="33" t="s">
        <v>239</v>
      </c>
      <c r="AD332" s="33">
        <v>96</v>
      </c>
      <c r="AE332" s="33" t="s">
        <v>240</v>
      </c>
      <c r="AF332" s="33" t="s">
        <v>2743</v>
      </c>
      <c r="AH332" s="33" t="s">
        <v>3024</v>
      </c>
      <c r="AI332" s="33" t="s">
        <v>748</v>
      </c>
      <c r="AJ332" s="33" t="s">
        <v>509</v>
      </c>
      <c r="AK332" s="33" t="s">
        <v>478</v>
      </c>
      <c r="AM332" s="33">
        <v>0</v>
      </c>
      <c r="AN332" s="33">
        <v>302</v>
      </c>
      <c r="AO332" s="33">
        <v>302</v>
      </c>
      <c r="AP332" s="33" t="s">
        <v>508</v>
      </c>
      <c r="AS332" s="33">
        <f t="shared" si="50"/>
        <v>1</v>
      </c>
      <c r="AU332" s="33" t="s">
        <v>240</v>
      </c>
      <c r="AV332" s="33" t="s">
        <v>295</v>
      </c>
      <c r="AY332" s="33">
        <v>2295796</v>
      </c>
      <c r="AZ332" s="33" t="s">
        <v>337</v>
      </c>
      <c r="BA332" s="33" t="s">
        <v>3659</v>
      </c>
      <c r="BC332" s="85">
        <v>11.109090909090909</v>
      </c>
      <c r="BD332" s="272">
        <v>7.1318181818181818</v>
      </c>
      <c r="BE332" s="271">
        <v>18</v>
      </c>
      <c r="BF332" s="270">
        <v>0.6</v>
      </c>
      <c r="BG332" s="33">
        <v>7.1318181818181818</v>
      </c>
      <c r="BH332" s="33">
        <v>18</v>
      </c>
      <c r="BI332" s="33">
        <f t="shared" si="49"/>
        <v>0.6</v>
      </c>
      <c r="BJ332" s="269">
        <v>46.890909090909084</v>
      </c>
      <c r="BK332" s="269"/>
      <c r="BL332" s="268">
        <v>18</v>
      </c>
      <c r="BM332" s="239"/>
      <c r="BN332" s="267">
        <v>4.8228999999999997</v>
      </c>
      <c r="BO332" s="267">
        <v>1.4752900000000002</v>
      </c>
      <c r="BP332" s="267">
        <v>1.28176</v>
      </c>
      <c r="BQ332" s="266">
        <v>0.35314000588840716</v>
      </c>
      <c r="BR332" s="201">
        <v>3.2832407791751956</v>
      </c>
      <c r="BS332" s="201">
        <v>0.61083425622546939</v>
      </c>
      <c r="BT332" s="239">
        <v>19</v>
      </c>
      <c r="CB332" s="33" t="s">
        <v>3660</v>
      </c>
      <c r="CC332" s="33" t="s">
        <v>3659</v>
      </c>
      <c r="CD332" s="33" t="s">
        <v>3658</v>
      </c>
      <c r="CE332" s="262" t="s">
        <v>489</v>
      </c>
      <c r="CF332" s="33" t="s">
        <v>3031</v>
      </c>
      <c r="CH332" s="33" t="s">
        <v>3037</v>
      </c>
      <c r="CI332" s="429">
        <v>0.69</v>
      </c>
      <c r="CJ332" s="33" t="s">
        <v>2850</v>
      </c>
    </row>
    <row r="333" spans="5:88" x14ac:dyDescent="0.3">
      <c r="E333" s="33" t="s">
        <v>2765</v>
      </c>
      <c r="F333" s="33" t="s">
        <v>3661</v>
      </c>
      <c r="G333" s="33">
        <v>2000</v>
      </c>
      <c r="H333" s="33" t="s">
        <v>2955</v>
      </c>
      <c r="I333" s="33" t="s">
        <v>2956</v>
      </c>
      <c r="K333" s="33" t="s">
        <v>80</v>
      </c>
      <c r="L333" s="33" t="s">
        <v>89</v>
      </c>
      <c r="M333" s="33" t="s">
        <v>91</v>
      </c>
      <c r="N333" s="33" t="s">
        <v>92</v>
      </c>
      <c r="O333" s="33" t="s">
        <v>93</v>
      </c>
      <c r="P333" s="33" t="s">
        <v>94</v>
      </c>
      <c r="Q333" s="33" t="s">
        <v>95</v>
      </c>
      <c r="R333" s="33" t="s">
        <v>95</v>
      </c>
      <c r="S333" s="33" t="str">
        <f t="shared" si="48"/>
        <v>On.cl</v>
      </c>
      <c r="T333" s="33" t="s">
        <v>3662</v>
      </c>
      <c r="U333" s="33" t="s">
        <v>31</v>
      </c>
      <c r="V333" s="33" t="s">
        <v>31</v>
      </c>
      <c r="W333" s="33" t="s">
        <v>31</v>
      </c>
      <c r="X333" s="33" t="s">
        <v>2752</v>
      </c>
      <c r="Y333" s="33" t="s">
        <v>281</v>
      </c>
      <c r="AB333" s="33" t="s">
        <v>2742</v>
      </c>
      <c r="AC333" s="33" t="s">
        <v>239</v>
      </c>
      <c r="AD333" s="33">
        <v>96</v>
      </c>
      <c r="AE333" s="33" t="s">
        <v>240</v>
      </c>
      <c r="AF333" s="33" t="s">
        <v>2743</v>
      </c>
      <c r="AH333" s="33" t="s">
        <v>2787</v>
      </c>
      <c r="AI333" s="33" t="s">
        <v>2958</v>
      </c>
      <c r="AJ333" s="33" t="s">
        <v>509</v>
      </c>
      <c r="AK333" s="33" t="s">
        <v>478</v>
      </c>
      <c r="AM333" s="33" t="s">
        <v>2744</v>
      </c>
      <c r="AN333" s="33">
        <v>1749</v>
      </c>
      <c r="AO333" s="33">
        <v>1749</v>
      </c>
      <c r="AP333" s="33" t="s">
        <v>477</v>
      </c>
      <c r="AQ333" s="33" t="s">
        <v>477</v>
      </c>
      <c r="AS333" s="33">
        <f t="shared" si="50"/>
        <v>2</v>
      </c>
      <c r="AU333" s="33" t="s">
        <v>295</v>
      </c>
      <c r="AV333" s="33" t="s">
        <v>295</v>
      </c>
      <c r="AZ333" s="33" t="s">
        <v>2959</v>
      </c>
      <c r="BA333" s="33" t="s">
        <v>2960</v>
      </c>
      <c r="BB333" s="33" t="s">
        <v>2961</v>
      </c>
      <c r="BC333" s="33">
        <v>6.9</v>
      </c>
      <c r="BD333" s="33">
        <v>6.86</v>
      </c>
      <c r="BE333" s="33">
        <v>210</v>
      </c>
      <c r="BG333" s="33">
        <v>6.86</v>
      </c>
      <c r="BH333" s="33">
        <v>210</v>
      </c>
      <c r="BL333" s="33">
        <v>210</v>
      </c>
      <c r="BN333" s="33">
        <v>70.977797476350105</v>
      </c>
      <c r="BO333" s="33">
        <v>7.9526943951092601</v>
      </c>
      <c r="BP333" s="33">
        <v>15.8245581258748</v>
      </c>
      <c r="BQ333" s="33">
        <v>2.5888558350036499</v>
      </c>
      <c r="BR333" s="33">
        <v>157.43850339190601</v>
      </c>
      <c r="BS333" s="33">
        <v>49.541314945208804</v>
      </c>
      <c r="BT333" s="33">
        <v>13.8</v>
      </c>
      <c r="BW333" s="33" t="s">
        <v>2744</v>
      </c>
      <c r="BY333" s="33" t="s">
        <v>2747</v>
      </c>
      <c r="CB333" s="188" t="str">
        <f>IF(G333&lt;1980,"N",IF(AJ333="N","N",IF(BC333&lt;1,"N",IF(AF333="Chronic","N",IF(AQ333="Other","N",IF(BG333&lt;5.4,"N",IF(BG333&gt;8.5,"N",IF(BU333&gt;23,"N",IF(BL333&lt;8,"N",IF(BY333="JG est","N","Y"))))))))))</f>
        <v>N</v>
      </c>
      <c r="CC333" s="188" t="str">
        <f t="shared" ref="CC333:CC349" si="51">CB333</f>
        <v>N</v>
      </c>
      <c r="CD333" s="187"/>
      <c r="CE333" s="249"/>
    </row>
    <row r="334" spans="5:88" x14ac:dyDescent="0.3">
      <c r="E334" s="33" t="s">
        <v>2765</v>
      </c>
      <c r="F334" s="33" t="s">
        <v>3663</v>
      </c>
      <c r="G334" s="33">
        <v>2000</v>
      </c>
      <c r="H334" s="33" t="s">
        <v>2955</v>
      </c>
      <c r="I334" s="33" t="s">
        <v>2956</v>
      </c>
      <c r="K334" s="33" t="s">
        <v>80</v>
      </c>
      <c r="L334" s="33" t="s">
        <v>89</v>
      </c>
      <c r="M334" s="33" t="s">
        <v>91</v>
      </c>
      <c r="N334" s="33" t="s">
        <v>92</v>
      </c>
      <c r="O334" s="33" t="s">
        <v>93</v>
      </c>
      <c r="P334" s="33" t="s">
        <v>94</v>
      </c>
      <c r="Q334" s="33" t="s">
        <v>95</v>
      </c>
      <c r="R334" s="33" t="s">
        <v>95</v>
      </c>
      <c r="S334" s="33" t="str">
        <f t="shared" si="48"/>
        <v>On.cl</v>
      </c>
      <c r="T334" s="33" t="s">
        <v>3662</v>
      </c>
      <c r="U334" s="33" t="s">
        <v>31</v>
      </c>
      <c r="V334" s="33" t="s">
        <v>31</v>
      </c>
      <c r="W334" s="33" t="s">
        <v>31</v>
      </c>
      <c r="X334" s="33" t="s">
        <v>2752</v>
      </c>
      <c r="Y334" s="33" t="s">
        <v>281</v>
      </c>
      <c r="AB334" s="33" t="s">
        <v>2742</v>
      </c>
      <c r="AC334" s="33" t="s">
        <v>239</v>
      </c>
      <c r="AD334" s="33">
        <v>96</v>
      </c>
      <c r="AE334" s="33" t="s">
        <v>240</v>
      </c>
      <c r="AF334" s="33" t="s">
        <v>2743</v>
      </c>
      <c r="AH334" s="33" t="s">
        <v>2787</v>
      </c>
      <c r="AI334" s="33" t="s">
        <v>2958</v>
      </c>
      <c r="AJ334" s="33" t="s">
        <v>509</v>
      </c>
      <c r="AK334" s="33" t="s">
        <v>478</v>
      </c>
      <c r="AM334" s="33" t="s">
        <v>2744</v>
      </c>
      <c r="AN334" s="33">
        <v>130</v>
      </c>
      <c r="AO334" s="33">
        <v>130</v>
      </c>
      <c r="AP334" s="33" t="s">
        <v>477</v>
      </c>
      <c r="AQ334" s="33" t="s">
        <v>477</v>
      </c>
      <c r="AS334" s="33">
        <f t="shared" si="50"/>
        <v>2</v>
      </c>
      <c r="AU334" s="33" t="s">
        <v>295</v>
      </c>
      <c r="AV334" s="33" t="s">
        <v>295</v>
      </c>
      <c r="AZ334" s="33" t="s">
        <v>2959</v>
      </c>
      <c r="BA334" s="33" t="s">
        <v>2964</v>
      </c>
      <c r="BB334" s="33" t="s">
        <v>2961</v>
      </c>
      <c r="BC334" s="33">
        <v>12</v>
      </c>
      <c r="BD334" s="33">
        <v>7.49</v>
      </c>
      <c r="BE334" s="33">
        <v>40.799999999999997</v>
      </c>
      <c r="BG334" s="33">
        <v>7.49</v>
      </c>
      <c r="BH334" s="33">
        <v>40.799999999999997</v>
      </c>
      <c r="BI334" s="33">
        <f t="shared" ref="BI334:BI349" si="52">IF(ISBLANK(BF334)=FALSE,BF334,BU334)</f>
        <v>1.7</v>
      </c>
      <c r="BL334" s="33">
        <v>40.799999999999997</v>
      </c>
      <c r="BN334" s="33">
        <v>14.349809885931558</v>
      </c>
      <c r="BO334" s="33">
        <v>1.24106463878327</v>
      </c>
      <c r="BP334" s="33">
        <v>3.1802281368821288</v>
      </c>
      <c r="BQ334" s="33">
        <v>0.56623574144486688</v>
      </c>
      <c r="BR334" s="33">
        <v>8.9977186311787065</v>
      </c>
      <c r="BS334" s="33">
        <v>3.0250950570342203</v>
      </c>
      <c r="BT334" s="33">
        <v>31.6</v>
      </c>
      <c r="BU334" s="33">
        <v>1.7</v>
      </c>
      <c r="BW334" s="33" t="s">
        <v>2744</v>
      </c>
      <c r="CB334" s="188" t="str">
        <f>IF(G334&lt;1980,"N",IF(AJ334="N","N",IF(BC334&lt;1,"N",IF(AF334="Chronic","N",IF(AQ334="Other","N",IF(BG334&lt;5.4,"N",IF(BG334&gt;8.5,"N",IF(BU334&gt;23,"N",IF(BL334&lt;8,"N",IF(BY334="JG est","N","Y"))))))))))</f>
        <v>Y</v>
      </c>
      <c r="CC334" s="188" t="str">
        <f t="shared" si="51"/>
        <v>Y</v>
      </c>
      <c r="CD334" s="187"/>
      <c r="CE334" s="249"/>
    </row>
    <row r="335" spans="5:88" x14ac:dyDescent="0.3">
      <c r="E335" s="33" t="s">
        <v>2765</v>
      </c>
      <c r="F335" s="33" t="s">
        <v>3664</v>
      </c>
      <c r="G335" s="33">
        <v>2000</v>
      </c>
      <c r="H335" s="33" t="s">
        <v>2955</v>
      </c>
      <c r="I335" s="33" t="s">
        <v>2956</v>
      </c>
      <c r="K335" s="33" t="s">
        <v>80</v>
      </c>
      <c r="L335" s="33" t="s">
        <v>89</v>
      </c>
      <c r="M335" s="33" t="s">
        <v>91</v>
      </c>
      <c r="N335" s="33" t="s">
        <v>92</v>
      </c>
      <c r="O335" s="33" t="s">
        <v>93</v>
      </c>
      <c r="P335" s="33" t="s">
        <v>94</v>
      </c>
      <c r="Q335" s="33" t="s">
        <v>95</v>
      </c>
      <c r="R335" s="33" t="s">
        <v>95</v>
      </c>
      <c r="S335" s="33" t="str">
        <f t="shared" si="48"/>
        <v>On.cl</v>
      </c>
      <c r="T335" s="33" t="s">
        <v>3662</v>
      </c>
      <c r="U335" s="33" t="s">
        <v>31</v>
      </c>
      <c r="V335" s="33" t="s">
        <v>31</v>
      </c>
      <c r="W335" s="33" t="s">
        <v>31</v>
      </c>
      <c r="X335" s="33" t="s">
        <v>2752</v>
      </c>
      <c r="Y335" s="33" t="s">
        <v>281</v>
      </c>
      <c r="AB335" s="33" t="s">
        <v>2742</v>
      </c>
      <c r="AC335" s="33" t="s">
        <v>239</v>
      </c>
      <c r="AD335" s="33">
        <v>96</v>
      </c>
      <c r="AE335" s="33" t="s">
        <v>240</v>
      </c>
      <c r="AF335" s="33" t="s">
        <v>2743</v>
      </c>
      <c r="AH335" s="33" t="s">
        <v>2787</v>
      </c>
      <c r="AI335" s="33" t="s">
        <v>2958</v>
      </c>
      <c r="AJ335" s="33" t="s">
        <v>509</v>
      </c>
      <c r="AK335" s="33" t="s">
        <v>478</v>
      </c>
      <c r="AM335" s="33" t="s">
        <v>2744</v>
      </c>
      <c r="AN335" s="33">
        <v>411</v>
      </c>
      <c r="AO335" s="33">
        <v>411</v>
      </c>
      <c r="AP335" s="33" t="s">
        <v>477</v>
      </c>
      <c r="AQ335" s="33" t="s">
        <v>477</v>
      </c>
      <c r="AS335" s="33">
        <f t="shared" si="50"/>
        <v>2</v>
      </c>
      <c r="AU335" s="33" t="s">
        <v>295</v>
      </c>
      <c r="AV335" s="33" t="s">
        <v>295</v>
      </c>
      <c r="AZ335" s="33" t="s">
        <v>2959</v>
      </c>
      <c r="BA335" s="33" t="s">
        <v>2964</v>
      </c>
      <c r="BB335" s="33" t="s">
        <v>2961</v>
      </c>
      <c r="BC335" s="33">
        <v>6.5</v>
      </c>
      <c r="BD335" s="33">
        <v>7.3</v>
      </c>
      <c r="BE335" s="33">
        <v>51.3</v>
      </c>
      <c r="BG335" s="33">
        <v>7.3</v>
      </c>
      <c r="BH335" s="33">
        <v>51.3</v>
      </c>
      <c r="BI335" s="33">
        <f t="shared" si="52"/>
        <v>1.7</v>
      </c>
      <c r="BL335" s="33">
        <v>51.3</v>
      </c>
      <c r="BN335" s="33">
        <v>18.04277566539924</v>
      </c>
      <c r="BO335" s="33">
        <v>1.5604562737642587</v>
      </c>
      <c r="BP335" s="33">
        <v>3.998669201520912</v>
      </c>
      <c r="BQ335" s="33">
        <v>0.71195817490494295</v>
      </c>
      <c r="BR335" s="33">
        <v>11.313307984790873</v>
      </c>
      <c r="BS335" s="33">
        <v>3.80361216730038</v>
      </c>
      <c r="BT335" s="33">
        <v>38.200000000000003</v>
      </c>
      <c r="BU335" s="33">
        <v>1.7</v>
      </c>
      <c r="BW335" s="33" t="s">
        <v>2744</v>
      </c>
      <c r="CB335" s="188" t="str">
        <f>IF(G335&lt;1980,"N",IF(AJ335="N","N",IF(BC335&lt;1,"N",IF(AF335="Chronic","N",IF(AQ335="Other","N",IF(BG335&lt;5.4,"N",IF(BG335&gt;8.5,"N",IF(BU335&gt;23,"N",IF(BL335&lt;8,"N",IF(BY335="JG est","N","Y"))))))))))</f>
        <v>Y</v>
      </c>
      <c r="CC335" s="188" t="str">
        <f t="shared" si="51"/>
        <v>Y</v>
      </c>
      <c r="CD335" s="261"/>
      <c r="CE335" s="260"/>
      <c r="CH335" s="192"/>
      <c r="CI335" s="192"/>
    </row>
    <row r="336" spans="5:88" x14ac:dyDescent="0.3">
      <c r="E336" s="33" t="s">
        <v>2734</v>
      </c>
      <c r="F336" s="33" t="s">
        <v>3665</v>
      </c>
      <c r="G336" s="33">
        <v>2004</v>
      </c>
      <c r="H336" s="33" t="s">
        <v>3397</v>
      </c>
      <c r="I336" s="33" t="s">
        <v>3398</v>
      </c>
      <c r="K336" s="33" t="s">
        <v>80</v>
      </c>
      <c r="L336" s="33" t="s">
        <v>89</v>
      </c>
      <c r="M336" s="33" t="s">
        <v>91</v>
      </c>
      <c r="N336" s="33" t="s">
        <v>92</v>
      </c>
      <c r="O336" s="33" t="s">
        <v>93</v>
      </c>
      <c r="P336" s="33" t="s">
        <v>94</v>
      </c>
      <c r="Q336" s="33" t="s">
        <v>95</v>
      </c>
      <c r="R336" s="33" t="s">
        <v>95</v>
      </c>
      <c r="S336" s="33" t="str">
        <f t="shared" si="48"/>
        <v>On.cl</v>
      </c>
      <c r="T336" s="33" t="s">
        <v>3662</v>
      </c>
      <c r="U336" s="33" t="s">
        <v>31</v>
      </c>
      <c r="V336" s="33" t="s">
        <v>31</v>
      </c>
      <c r="W336" s="33" t="s">
        <v>31</v>
      </c>
      <c r="X336" s="33" t="s">
        <v>1893</v>
      </c>
      <c r="Y336" s="33" t="s">
        <v>281</v>
      </c>
      <c r="AB336" s="33" t="s">
        <v>2742</v>
      </c>
      <c r="AC336" s="33" t="s">
        <v>239</v>
      </c>
      <c r="AD336" s="33">
        <v>96</v>
      </c>
      <c r="AE336" s="33" t="s">
        <v>240</v>
      </c>
      <c r="AF336" s="33" t="s">
        <v>2743</v>
      </c>
      <c r="AH336" s="33" t="s">
        <v>2787</v>
      </c>
      <c r="AI336" s="33" t="s">
        <v>2958</v>
      </c>
      <c r="AJ336" s="33" t="s">
        <v>509</v>
      </c>
      <c r="AK336" s="33" t="s">
        <v>478</v>
      </c>
      <c r="AM336" s="33" t="s">
        <v>2744</v>
      </c>
      <c r="AN336" s="33">
        <v>140</v>
      </c>
      <c r="AO336" s="33">
        <v>140</v>
      </c>
      <c r="AP336" s="33" t="s">
        <v>477</v>
      </c>
      <c r="AQ336" s="33" t="s">
        <v>477</v>
      </c>
      <c r="AS336" s="33">
        <f t="shared" si="50"/>
        <v>2</v>
      </c>
      <c r="AU336" s="33" t="s">
        <v>295</v>
      </c>
      <c r="AV336" s="33" t="s">
        <v>295</v>
      </c>
      <c r="AZ336" s="33" t="s">
        <v>2959</v>
      </c>
      <c r="BA336" s="33" t="s">
        <v>3401</v>
      </c>
      <c r="BB336" s="33" t="s">
        <v>2791</v>
      </c>
      <c r="BC336" s="33">
        <v>12.1</v>
      </c>
      <c r="BD336" s="33">
        <v>7.24</v>
      </c>
      <c r="BE336" s="33">
        <v>31.1</v>
      </c>
      <c r="BG336" s="33">
        <v>7.24</v>
      </c>
      <c r="BH336" s="33">
        <v>31.1</v>
      </c>
      <c r="BI336" s="33">
        <f t="shared" si="52"/>
        <v>1.7</v>
      </c>
      <c r="BL336" s="33">
        <v>31.1</v>
      </c>
      <c r="BN336" s="33">
        <v>11.206609808102346</v>
      </c>
      <c r="BO336" s="33">
        <v>0.79573560767590623</v>
      </c>
      <c r="BP336" s="33">
        <v>1.3262260127931771</v>
      </c>
      <c r="BQ336" s="33">
        <v>0.39786780383795312</v>
      </c>
      <c r="BR336" s="33">
        <v>8.1562899786780392</v>
      </c>
      <c r="BS336" s="33">
        <v>1.5914712153518125</v>
      </c>
      <c r="BT336" s="33">
        <v>23.5</v>
      </c>
      <c r="BU336" s="33">
        <v>1.7</v>
      </c>
      <c r="BV336" s="33" t="s">
        <v>3666</v>
      </c>
      <c r="BW336" s="33" t="s">
        <v>2744</v>
      </c>
      <c r="BX336" s="33" t="s">
        <v>3667</v>
      </c>
      <c r="CB336" s="188" t="str">
        <f>IF(G336&lt;1980,"N",IF(AJ336="N","N",IF(BC336&lt;1,"N",IF(AF336="Chronic","N",IF(AQ336="Other","N",IF(BG336&lt;5.4,"N",IF(BG336&gt;8.5,"N",IF(BU336&gt;23,"N",IF(BL336&lt;8,"N",IF(BY336="JG est","N","Y"))))))))))</f>
        <v>Y</v>
      </c>
      <c r="CC336" s="188" t="str">
        <f t="shared" si="51"/>
        <v>Y</v>
      </c>
      <c r="CD336" s="84" t="s">
        <v>2764</v>
      </c>
      <c r="CE336" s="84"/>
      <c r="CH336" s="84" t="s">
        <v>2970</v>
      </c>
      <c r="CI336" s="84"/>
    </row>
    <row r="337" spans="5:88" x14ac:dyDescent="0.3">
      <c r="E337" s="33" t="s">
        <v>2734</v>
      </c>
      <c r="F337" s="33" t="s">
        <v>3668</v>
      </c>
      <c r="G337" s="33">
        <v>2004</v>
      </c>
      <c r="H337" s="33" t="s">
        <v>3397</v>
      </c>
      <c r="I337" s="33" t="s">
        <v>3398</v>
      </c>
      <c r="K337" s="33" t="s">
        <v>80</v>
      </c>
      <c r="L337" s="33" t="s">
        <v>89</v>
      </c>
      <c r="M337" s="33" t="s">
        <v>91</v>
      </c>
      <c r="N337" s="33" t="s">
        <v>92</v>
      </c>
      <c r="O337" s="33" t="s">
        <v>93</v>
      </c>
      <c r="P337" s="33" t="s">
        <v>94</v>
      </c>
      <c r="Q337" s="33" t="s">
        <v>95</v>
      </c>
      <c r="R337" s="33" t="s">
        <v>95</v>
      </c>
      <c r="S337" s="33" t="str">
        <f t="shared" si="48"/>
        <v>On.cl</v>
      </c>
      <c r="T337" s="33" t="s">
        <v>3662</v>
      </c>
      <c r="U337" s="33" t="s">
        <v>31</v>
      </c>
      <c r="V337" s="33" t="s">
        <v>31</v>
      </c>
      <c r="W337" s="33" t="s">
        <v>31</v>
      </c>
      <c r="X337" s="33" t="s">
        <v>1893</v>
      </c>
      <c r="Y337" s="33" t="s">
        <v>281</v>
      </c>
      <c r="AB337" s="33" t="s">
        <v>2742</v>
      </c>
      <c r="AC337" s="33" t="s">
        <v>239</v>
      </c>
      <c r="AD337" s="33">
        <v>96</v>
      </c>
      <c r="AE337" s="33" t="s">
        <v>240</v>
      </c>
      <c r="AF337" s="33" t="s">
        <v>2743</v>
      </c>
      <c r="AH337" s="33" t="s">
        <v>2787</v>
      </c>
      <c r="AI337" s="33" t="s">
        <v>2958</v>
      </c>
      <c r="AJ337" s="33" t="s">
        <v>509</v>
      </c>
      <c r="AK337" s="33" t="s">
        <v>478</v>
      </c>
      <c r="AM337" s="33" t="s">
        <v>2744</v>
      </c>
      <c r="AN337" s="33">
        <v>1645</v>
      </c>
      <c r="AO337" s="33">
        <v>1645</v>
      </c>
      <c r="AP337" s="33" t="s">
        <v>477</v>
      </c>
      <c r="AQ337" s="33" t="s">
        <v>477</v>
      </c>
      <c r="AS337" s="33">
        <f t="shared" si="50"/>
        <v>2</v>
      </c>
      <c r="AU337" s="33" t="s">
        <v>295</v>
      </c>
      <c r="AV337" s="33" t="s">
        <v>295</v>
      </c>
      <c r="AZ337" s="33" t="s">
        <v>2959</v>
      </c>
      <c r="BA337" s="33" t="s">
        <v>3399</v>
      </c>
      <c r="BB337" s="33" t="s">
        <v>2791</v>
      </c>
      <c r="BC337" s="33">
        <v>12</v>
      </c>
      <c r="BD337" s="33">
        <v>7.53</v>
      </c>
      <c r="BE337" s="33">
        <v>149.4</v>
      </c>
      <c r="BG337" s="33">
        <v>7.53</v>
      </c>
      <c r="BH337" s="33">
        <v>149.4</v>
      </c>
      <c r="BI337" s="33">
        <f t="shared" si="52"/>
        <v>1.7</v>
      </c>
      <c r="BL337" s="33">
        <v>149.4</v>
      </c>
      <c r="BN337" s="33">
        <v>42.367164179104471</v>
      </c>
      <c r="BO337" s="33">
        <v>10.54111261872456</v>
      </c>
      <c r="BP337" s="33">
        <v>9.6289009497964724</v>
      </c>
      <c r="BQ337" s="33">
        <v>0.70949796472184523</v>
      </c>
      <c r="BR337" s="33">
        <v>44.191587516960652</v>
      </c>
      <c r="BS337" s="33">
        <v>11.351967435549524</v>
      </c>
      <c r="BT337" s="33">
        <v>104.5</v>
      </c>
      <c r="BU337" s="33">
        <v>1.7</v>
      </c>
      <c r="BV337" s="33" t="s">
        <v>3666</v>
      </c>
      <c r="BW337" s="33" t="s">
        <v>2744</v>
      </c>
      <c r="BX337" s="33" t="s">
        <v>3667</v>
      </c>
      <c r="CB337" s="188" t="str">
        <f>IF(G337&lt;1980,"N",IF(AJ337="N","N",IF(BC337&lt;1,"N",IF(AF337="Chronic","N",IF(AQ337="Other","N",IF(BG337&lt;5.4,"N",IF(BG337&gt;8.5,"N",IF(BU337&gt;23,"N",IF(BL337&lt;8,"N",IF(BY337="JG est","N","Y"))))))))))</f>
        <v>Y</v>
      </c>
      <c r="CC337" s="188" t="str">
        <f t="shared" si="51"/>
        <v>Y</v>
      </c>
      <c r="CD337" s="84" t="s">
        <v>2764</v>
      </c>
      <c r="CE337" s="84"/>
      <c r="CH337" s="84" t="s">
        <v>2970</v>
      </c>
      <c r="CI337" s="84"/>
    </row>
    <row r="338" spans="5:88" x14ac:dyDescent="0.3">
      <c r="E338" s="33" t="s">
        <v>2765</v>
      </c>
      <c r="F338" s="33" t="s">
        <v>3669</v>
      </c>
      <c r="G338" s="33">
        <v>2012</v>
      </c>
      <c r="H338" s="33" t="s">
        <v>3453</v>
      </c>
      <c r="I338" s="33" t="s">
        <v>3478</v>
      </c>
      <c r="K338" s="33" t="s">
        <v>80</v>
      </c>
      <c r="L338" s="33" t="s">
        <v>89</v>
      </c>
      <c r="M338" s="33" t="s">
        <v>91</v>
      </c>
      <c r="N338" s="33" t="s">
        <v>92</v>
      </c>
      <c r="O338" s="33" t="s">
        <v>93</v>
      </c>
      <c r="P338" s="33" t="s">
        <v>94</v>
      </c>
      <c r="Q338" s="33" t="s">
        <v>95</v>
      </c>
      <c r="R338" s="33" t="s">
        <v>95</v>
      </c>
      <c r="S338" s="33" t="str">
        <f t="shared" si="48"/>
        <v>On.cl</v>
      </c>
      <c r="T338" s="192" t="s">
        <v>3662</v>
      </c>
      <c r="U338" s="33" t="s">
        <v>31</v>
      </c>
      <c r="V338" s="33" t="s">
        <v>31</v>
      </c>
      <c r="W338" s="33" t="s">
        <v>31</v>
      </c>
      <c r="X338" s="33" t="s">
        <v>1893</v>
      </c>
      <c r="Y338" s="33" t="s">
        <v>281</v>
      </c>
      <c r="AB338" s="33" t="s">
        <v>2742</v>
      </c>
      <c r="AC338" s="33" t="s">
        <v>239</v>
      </c>
      <c r="AD338" s="33">
        <v>96</v>
      </c>
      <c r="AE338" s="33" t="s">
        <v>240</v>
      </c>
      <c r="AF338" s="33" t="s">
        <v>2743</v>
      </c>
      <c r="AH338" s="33" t="s">
        <v>3286</v>
      </c>
      <c r="AI338" s="33" t="s">
        <v>3479</v>
      </c>
      <c r="AJ338" s="33" t="s">
        <v>509</v>
      </c>
      <c r="AK338" s="33" t="s">
        <v>478</v>
      </c>
      <c r="AM338" s="33" t="s">
        <v>2744</v>
      </c>
      <c r="AN338" s="33">
        <v>196</v>
      </c>
      <c r="AO338" s="33">
        <v>196</v>
      </c>
      <c r="AP338" s="33" t="s">
        <v>508</v>
      </c>
      <c r="AQ338" s="33" t="s">
        <v>477</v>
      </c>
      <c r="AS338" s="33">
        <f t="shared" si="50"/>
        <v>1</v>
      </c>
      <c r="AU338" s="33" t="s">
        <v>240</v>
      </c>
      <c r="AV338" s="33" t="s">
        <v>295</v>
      </c>
      <c r="AZ338" s="33" t="s">
        <v>2828</v>
      </c>
      <c r="BA338" s="33" t="s">
        <v>3487</v>
      </c>
      <c r="BB338" s="33" t="s">
        <v>2791</v>
      </c>
      <c r="BC338" s="33">
        <v>11.8958333333333</v>
      </c>
      <c r="BD338" s="33">
        <v>7.2489999999999997</v>
      </c>
      <c r="BE338" s="33">
        <v>53.338623364999997</v>
      </c>
      <c r="BF338" s="33">
        <v>0.7</v>
      </c>
      <c r="BG338" s="33">
        <v>7.2489999999999997</v>
      </c>
      <c r="BH338" s="33">
        <v>53.338623364999997</v>
      </c>
      <c r="BI338" s="33">
        <f t="shared" si="52"/>
        <v>0.7</v>
      </c>
      <c r="BL338" s="33">
        <v>53.338623364999997</v>
      </c>
      <c r="BN338" s="33">
        <v>17.301880000000001</v>
      </c>
      <c r="BO338" s="33">
        <v>2.4613475000000005</v>
      </c>
      <c r="BP338" s="33">
        <v>1.8345100000000001</v>
      </c>
      <c r="BQ338" s="33">
        <v>0.57051850000000004</v>
      </c>
      <c r="BR338" s="33">
        <v>6.2239666666666658</v>
      </c>
      <c r="BS338" s="33">
        <v>1.5623191999999999</v>
      </c>
      <c r="BT338" s="33">
        <v>28.8</v>
      </c>
      <c r="BU338" s="33">
        <v>0.7</v>
      </c>
      <c r="BW338" s="33" t="s">
        <v>2744</v>
      </c>
      <c r="CB338" s="188" t="s">
        <v>295</v>
      </c>
      <c r="CC338" s="188" t="str">
        <f t="shared" si="51"/>
        <v>N</v>
      </c>
      <c r="CD338" s="261" t="s">
        <v>3670</v>
      </c>
      <c r="CE338" s="260"/>
      <c r="CH338" s="192"/>
      <c r="CI338" s="192"/>
    </row>
    <row r="339" spans="5:88" x14ac:dyDescent="0.3">
      <c r="E339" s="33" t="s">
        <v>2765</v>
      </c>
      <c r="F339" s="33" t="s">
        <v>3671</v>
      </c>
      <c r="G339" s="33">
        <v>2012</v>
      </c>
      <c r="H339" s="33" t="s">
        <v>3453</v>
      </c>
      <c r="I339" s="33" t="s">
        <v>3478</v>
      </c>
      <c r="K339" s="33" t="s">
        <v>80</v>
      </c>
      <c r="L339" s="33" t="s">
        <v>89</v>
      </c>
      <c r="M339" s="33" t="s">
        <v>91</v>
      </c>
      <c r="N339" s="33" t="s">
        <v>92</v>
      </c>
      <c r="O339" s="33" t="s">
        <v>93</v>
      </c>
      <c r="P339" s="33" t="s">
        <v>94</v>
      </c>
      <c r="Q339" s="33" t="s">
        <v>95</v>
      </c>
      <c r="R339" s="33" t="s">
        <v>95</v>
      </c>
      <c r="S339" s="33" t="str">
        <f t="shared" si="48"/>
        <v>On.cl</v>
      </c>
      <c r="T339" s="33" t="s">
        <v>3662</v>
      </c>
      <c r="U339" s="33" t="s">
        <v>31</v>
      </c>
      <c r="V339" s="33" t="s">
        <v>31</v>
      </c>
      <c r="W339" s="33" t="s">
        <v>31</v>
      </c>
      <c r="X339" s="33" t="s">
        <v>1893</v>
      </c>
      <c r="Y339" s="33" t="s">
        <v>281</v>
      </c>
      <c r="AB339" s="33" t="s">
        <v>2742</v>
      </c>
      <c r="AC339" s="33" t="s">
        <v>239</v>
      </c>
      <c r="AD339" s="33">
        <v>96</v>
      </c>
      <c r="AE339" s="33" t="s">
        <v>240</v>
      </c>
      <c r="AF339" s="33" t="s">
        <v>2743</v>
      </c>
      <c r="AH339" s="33" t="s">
        <v>3286</v>
      </c>
      <c r="AI339" s="33" t="s">
        <v>3479</v>
      </c>
      <c r="AJ339" s="33" t="s">
        <v>509</v>
      </c>
      <c r="AK339" s="33" t="s">
        <v>478</v>
      </c>
      <c r="AM339" s="33" t="s">
        <v>2744</v>
      </c>
      <c r="AN339" s="33">
        <v>208</v>
      </c>
      <c r="AO339" s="33">
        <v>208</v>
      </c>
      <c r="AP339" s="33" t="s">
        <v>508</v>
      </c>
      <c r="AQ339" s="33" t="s">
        <v>477</v>
      </c>
      <c r="AS339" s="33">
        <f t="shared" si="50"/>
        <v>1</v>
      </c>
      <c r="AU339" s="33" t="s">
        <v>240</v>
      </c>
      <c r="AV339" s="33" t="s">
        <v>295</v>
      </c>
      <c r="AZ339" s="33" t="s">
        <v>2828</v>
      </c>
      <c r="BA339" s="33" t="s">
        <v>3492</v>
      </c>
      <c r="BB339" s="33" t="s">
        <v>2791</v>
      </c>
      <c r="BC339" s="33">
        <v>10.199999999999999</v>
      </c>
      <c r="BD339" s="33">
        <v>7.44</v>
      </c>
      <c r="BE339" s="33">
        <v>30.840467175000001</v>
      </c>
      <c r="BF339" s="33">
        <v>0.7</v>
      </c>
      <c r="BG339" s="33">
        <v>7.44</v>
      </c>
      <c r="BH339" s="33">
        <v>30.840467175000001</v>
      </c>
      <c r="BI339" s="33">
        <f t="shared" si="52"/>
        <v>0.7</v>
      </c>
      <c r="BL339" s="33">
        <v>30.840467175000001</v>
      </c>
      <c r="BN339" s="33">
        <v>8.1786799999999999</v>
      </c>
      <c r="BO339" s="33">
        <v>2.5299424999999998</v>
      </c>
      <c r="BP339" s="33">
        <v>1.87873</v>
      </c>
      <c r="BQ339" s="33">
        <v>0.58303550000000004</v>
      </c>
      <c r="BR339" s="33">
        <v>6.9624999999999986</v>
      </c>
      <c r="BS339" s="33">
        <v>1.6778359999999999</v>
      </c>
      <c r="BT339" s="33">
        <v>32</v>
      </c>
      <c r="BU339" s="33">
        <v>0.7</v>
      </c>
      <c r="BW339" s="33" t="s">
        <v>2744</v>
      </c>
      <c r="CB339" s="188" t="s">
        <v>295</v>
      </c>
      <c r="CC339" s="188" t="str">
        <f t="shared" si="51"/>
        <v>N</v>
      </c>
      <c r="CD339" s="187" t="s">
        <v>3670</v>
      </c>
      <c r="CE339" s="249"/>
    </row>
    <row r="340" spans="5:88" x14ac:dyDescent="0.3">
      <c r="E340" s="33" t="s">
        <v>2765</v>
      </c>
      <c r="F340" s="33" t="s">
        <v>3672</v>
      </c>
      <c r="G340" s="33">
        <v>2012</v>
      </c>
      <c r="H340" s="33" t="s">
        <v>3453</v>
      </c>
      <c r="I340" s="33" t="s">
        <v>3478</v>
      </c>
      <c r="K340" s="33" t="s">
        <v>80</v>
      </c>
      <c r="L340" s="33" t="s">
        <v>89</v>
      </c>
      <c r="M340" s="33" t="s">
        <v>91</v>
      </c>
      <c r="N340" s="33" t="s">
        <v>92</v>
      </c>
      <c r="O340" s="33" t="s">
        <v>93</v>
      </c>
      <c r="P340" s="33" t="s">
        <v>94</v>
      </c>
      <c r="Q340" s="33" t="s">
        <v>95</v>
      </c>
      <c r="R340" s="33" t="s">
        <v>95</v>
      </c>
      <c r="S340" s="33" t="str">
        <f t="shared" si="48"/>
        <v>On.cl</v>
      </c>
      <c r="T340" s="33" t="s">
        <v>3662</v>
      </c>
      <c r="U340" s="33" t="s">
        <v>31</v>
      </c>
      <c r="V340" s="33" t="s">
        <v>31</v>
      </c>
      <c r="W340" s="33" t="s">
        <v>31</v>
      </c>
      <c r="X340" s="33" t="s">
        <v>1893</v>
      </c>
      <c r="Y340" s="33" t="s">
        <v>281</v>
      </c>
      <c r="AB340" s="33" t="s">
        <v>2742</v>
      </c>
      <c r="AC340" s="33" t="s">
        <v>239</v>
      </c>
      <c r="AD340" s="33">
        <v>96</v>
      </c>
      <c r="AE340" s="33" t="s">
        <v>240</v>
      </c>
      <c r="AF340" s="33" t="s">
        <v>2743</v>
      </c>
      <c r="AH340" s="33" t="s">
        <v>3286</v>
      </c>
      <c r="AI340" s="33" t="s">
        <v>3479</v>
      </c>
      <c r="AJ340" s="33" t="s">
        <v>509</v>
      </c>
      <c r="AK340" s="33" t="s">
        <v>478</v>
      </c>
      <c r="AM340" s="33" t="s">
        <v>2744</v>
      </c>
      <c r="AN340" s="33">
        <v>120</v>
      </c>
      <c r="AO340" s="33">
        <v>120</v>
      </c>
      <c r="AP340" s="33" t="s">
        <v>508</v>
      </c>
      <c r="AQ340" s="33" t="s">
        <v>477</v>
      </c>
      <c r="AS340" s="33">
        <f t="shared" si="50"/>
        <v>1</v>
      </c>
      <c r="AU340" s="33" t="s">
        <v>240</v>
      </c>
      <c r="AV340" s="33" t="s">
        <v>295</v>
      </c>
      <c r="AZ340" s="33" t="s">
        <v>2828</v>
      </c>
      <c r="BA340" s="33" t="s">
        <v>3480</v>
      </c>
      <c r="BB340" s="33" t="s">
        <v>2791</v>
      </c>
      <c r="BC340" s="33">
        <v>11.1090909090909</v>
      </c>
      <c r="BD340" s="33">
        <v>7.1318181818181801</v>
      </c>
      <c r="BE340" s="33">
        <v>17.77381407</v>
      </c>
      <c r="BF340" s="33">
        <v>0.7</v>
      </c>
      <c r="BG340" s="33">
        <v>7.1318181818181801</v>
      </c>
      <c r="BH340" s="33">
        <v>17.77381407</v>
      </c>
      <c r="BI340" s="33">
        <f t="shared" si="52"/>
        <v>0.7</v>
      </c>
      <c r="BL340" s="33">
        <v>17.77381407</v>
      </c>
      <c r="BN340" s="33">
        <v>4.6850499999999995</v>
      </c>
      <c r="BO340" s="33">
        <v>1.4752900000000002</v>
      </c>
      <c r="BP340" s="33">
        <v>1.26952</v>
      </c>
      <c r="BQ340" s="33">
        <v>0.41405599999999998</v>
      </c>
      <c r="BR340" s="33">
        <v>2.4951818181818162</v>
      </c>
      <c r="BS340" s="33">
        <v>0.97908581818181784</v>
      </c>
      <c r="BT340" s="33">
        <v>19</v>
      </c>
      <c r="BU340" s="33">
        <v>0.7</v>
      </c>
      <c r="BW340" s="33" t="s">
        <v>2744</v>
      </c>
      <c r="CB340" s="188" t="s">
        <v>295</v>
      </c>
      <c r="CC340" s="188" t="str">
        <f t="shared" si="51"/>
        <v>N</v>
      </c>
      <c r="CD340" s="187" t="s">
        <v>3670</v>
      </c>
      <c r="CE340" s="249"/>
    </row>
    <row r="341" spans="5:88" x14ac:dyDescent="0.3">
      <c r="E341" s="33" t="s">
        <v>2765</v>
      </c>
      <c r="F341" s="33" t="s">
        <v>3673</v>
      </c>
      <c r="G341" s="33">
        <v>2012</v>
      </c>
      <c r="H341" s="192" t="s">
        <v>3453</v>
      </c>
      <c r="I341" s="192" t="s">
        <v>3478</v>
      </c>
      <c r="J341" s="192"/>
      <c r="K341" s="33" t="s">
        <v>80</v>
      </c>
      <c r="L341" s="33" t="s">
        <v>89</v>
      </c>
      <c r="M341" s="192" t="s">
        <v>91</v>
      </c>
      <c r="N341" s="33" t="s">
        <v>92</v>
      </c>
      <c r="O341" s="33" t="s">
        <v>93</v>
      </c>
      <c r="P341" s="33" t="s">
        <v>94</v>
      </c>
      <c r="Q341" s="192" t="s">
        <v>95</v>
      </c>
      <c r="R341" s="192" t="s">
        <v>95</v>
      </c>
      <c r="S341" s="33" t="str">
        <f t="shared" si="48"/>
        <v>On.cl</v>
      </c>
      <c r="T341" s="192" t="s">
        <v>3662</v>
      </c>
      <c r="U341" s="192" t="s">
        <v>31</v>
      </c>
      <c r="V341" s="33" t="s">
        <v>31</v>
      </c>
      <c r="W341" s="33" t="s">
        <v>31</v>
      </c>
      <c r="X341" s="192" t="s">
        <v>1893</v>
      </c>
      <c r="Y341" s="33" t="s">
        <v>281</v>
      </c>
      <c r="Z341" s="192"/>
      <c r="AA341" s="192"/>
      <c r="AB341" s="192" t="s">
        <v>2742</v>
      </c>
      <c r="AC341" s="33" t="s">
        <v>239</v>
      </c>
      <c r="AD341" s="192">
        <v>96</v>
      </c>
      <c r="AE341" s="33" t="s">
        <v>240</v>
      </c>
      <c r="AF341" s="33" t="s">
        <v>2743</v>
      </c>
      <c r="AG341" s="192"/>
      <c r="AH341" s="192" t="s">
        <v>3286</v>
      </c>
      <c r="AI341" s="192" t="s">
        <v>3479</v>
      </c>
      <c r="AJ341" s="33" t="s">
        <v>509</v>
      </c>
      <c r="AK341" s="192" t="s">
        <v>478</v>
      </c>
      <c r="AL341" s="192"/>
      <c r="AM341" s="192" t="s">
        <v>2744</v>
      </c>
      <c r="AN341" s="192">
        <v>309</v>
      </c>
      <c r="AO341" s="192">
        <v>309</v>
      </c>
      <c r="AP341" s="192" t="s">
        <v>508</v>
      </c>
      <c r="AQ341" s="33" t="s">
        <v>477</v>
      </c>
      <c r="AS341" s="33">
        <v>4</v>
      </c>
      <c r="AT341" s="33" t="s">
        <v>3674</v>
      </c>
      <c r="AU341" s="33" t="s">
        <v>240</v>
      </c>
      <c r="AV341" s="33" t="s">
        <v>295</v>
      </c>
      <c r="AX341" s="192"/>
      <c r="AY341" s="192"/>
      <c r="AZ341" s="192" t="s">
        <v>2828</v>
      </c>
      <c r="BA341" s="192" t="s">
        <v>3492</v>
      </c>
      <c r="BB341" s="192" t="s">
        <v>2791</v>
      </c>
      <c r="BC341" s="192">
        <v>11.1090909090909</v>
      </c>
      <c r="BD341" s="192">
        <v>7.1318181818181801</v>
      </c>
      <c r="BE341" s="192">
        <v>27.209302879999999</v>
      </c>
      <c r="BF341" s="192">
        <v>0.7</v>
      </c>
      <c r="BG341" s="33">
        <v>7.1318181818181801</v>
      </c>
      <c r="BH341" s="33">
        <v>27.209302879999999</v>
      </c>
      <c r="BI341" s="33">
        <f t="shared" si="52"/>
        <v>0.7</v>
      </c>
      <c r="BJ341" s="192"/>
      <c r="BK341" s="192"/>
      <c r="BL341" s="192">
        <v>27.209302879999999</v>
      </c>
      <c r="BN341" s="33">
        <v>8.4637799999999999</v>
      </c>
      <c r="BO341" s="33">
        <v>1.4752900000000002</v>
      </c>
      <c r="BP341" s="33">
        <v>1.26952</v>
      </c>
      <c r="BQ341" s="33">
        <v>0.41405599999999998</v>
      </c>
      <c r="BR341" s="33">
        <v>2.4951818181818162</v>
      </c>
      <c r="BS341" s="33">
        <v>0.97908581818181784</v>
      </c>
      <c r="BT341" s="33">
        <v>19</v>
      </c>
      <c r="BU341" s="192">
        <v>0.7</v>
      </c>
      <c r="BV341" s="192"/>
      <c r="BW341" s="192" t="s">
        <v>2744</v>
      </c>
      <c r="BX341" s="192"/>
      <c r="BY341" s="192"/>
      <c r="BZ341" s="192"/>
      <c r="CA341" s="192"/>
      <c r="CB341" s="188" t="s">
        <v>295</v>
      </c>
      <c r="CC341" s="188" t="str">
        <f t="shared" si="51"/>
        <v>N</v>
      </c>
      <c r="CD341" s="261" t="s">
        <v>3670</v>
      </c>
      <c r="CE341" s="260"/>
      <c r="CH341" s="33" t="s">
        <v>2770</v>
      </c>
      <c r="CI341" s="192"/>
    </row>
    <row r="342" spans="5:88" x14ac:dyDescent="0.3">
      <c r="E342" s="33" t="s">
        <v>2765</v>
      </c>
      <c r="F342" s="33" t="s">
        <v>3675</v>
      </c>
      <c r="G342" s="33">
        <v>2012</v>
      </c>
      <c r="H342" s="192" t="s">
        <v>3453</v>
      </c>
      <c r="I342" s="192" t="s">
        <v>3478</v>
      </c>
      <c r="J342" s="192"/>
      <c r="K342" s="33" t="s">
        <v>80</v>
      </c>
      <c r="L342" s="33" t="s">
        <v>89</v>
      </c>
      <c r="M342" s="192" t="s">
        <v>91</v>
      </c>
      <c r="N342" s="33" t="s">
        <v>92</v>
      </c>
      <c r="O342" s="33" t="s">
        <v>93</v>
      </c>
      <c r="P342" s="33" t="s">
        <v>94</v>
      </c>
      <c r="Q342" s="192" t="s">
        <v>95</v>
      </c>
      <c r="R342" s="192" t="s">
        <v>95</v>
      </c>
      <c r="S342" s="33" t="str">
        <f t="shared" si="48"/>
        <v>On.cl</v>
      </c>
      <c r="T342" s="192" t="s">
        <v>3662</v>
      </c>
      <c r="U342" s="192" t="s">
        <v>31</v>
      </c>
      <c r="V342" s="33" t="s">
        <v>31</v>
      </c>
      <c r="W342" s="33" t="s">
        <v>31</v>
      </c>
      <c r="X342" s="192" t="s">
        <v>1893</v>
      </c>
      <c r="Y342" s="33" t="s">
        <v>281</v>
      </c>
      <c r="Z342" s="192"/>
      <c r="AA342" s="192"/>
      <c r="AB342" s="192" t="s">
        <v>2742</v>
      </c>
      <c r="AC342" s="33" t="s">
        <v>239</v>
      </c>
      <c r="AD342" s="33">
        <v>96</v>
      </c>
      <c r="AE342" s="33" t="s">
        <v>240</v>
      </c>
      <c r="AF342" s="33" t="s">
        <v>2743</v>
      </c>
      <c r="AG342" s="192"/>
      <c r="AH342" s="192" t="s">
        <v>3286</v>
      </c>
      <c r="AI342" s="192" t="s">
        <v>3479</v>
      </c>
      <c r="AJ342" s="33" t="s">
        <v>509</v>
      </c>
      <c r="AK342" s="192" t="s">
        <v>478</v>
      </c>
      <c r="AL342" s="192"/>
      <c r="AM342" s="192" t="s">
        <v>2744</v>
      </c>
      <c r="AN342" s="192">
        <v>74</v>
      </c>
      <c r="AO342" s="192">
        <v>74</v>
      </c>
      <c r="AP342" s="192" t="s">
        <v>508</v>
      </c>
      <c r="AQ342" s="33" t="s">
        <v>477</v>
      </c>
      <c r="AS342" s="33">
        <f t="shared" ref="AS342:AS349" si="53">IF(G342&lt;1980,"Too old",IF(AE342="N","UseOtherTestDuration",IF(AJ342="M",IF(ISBLANK(BD342),2,IF(ISBLANK(BE342),2,IF(ISBLANK(BF342),2,1))),"NotM")))</f>
        <v>1</v>
      </c>
      <c r="AU342" s="33" t="s">
        <v>240</v>
      </c>
      <c r="AV342" s="33" t="s">
        <v>295</v>
      </c>
      <c r="AX342" s="192"/>
      <c r="AY342" s="192"/>
      <c r="AZ342" s="192" t="s">
        <v>2828</v>
      </c>
      <c r="BA342" s="192" t="s">
        <v>3654</v>
      </c>
      <c r="BB342" s="192" t="s">
        <v>2791</v>
      </c>
      <c r="BC342" s="192">
        <v>8.9875000000000007</v>
      </c>
      <c r="BD342" s="192">
        <v>6.7</v>
      </c>
      <c r="BE342" s="192">
        <v>26.671122574999998</v>
      </c>
      <c r="BF342" s="192">
        <v>0.7</v>
      </c>
      <c r="BG342" s="33">
        <v>6.7</v>
      </c>
      <c r="BH342" s="33">
        <v>26.671122574999998</v>
      </c>
      <c r="BI342" s="33">
        <f t="shared" si="52"/>
        <v>0.7</v>
      </c>
      <c r="BJ342" s="192"/>
      <c r="BK342" s="192"/>
      <c r="BL342" s="192">
        <v>26.671122574999998</v>
      </c>
      <c r="BN342" s="33">
        <v>3.0020500000000001</v>
      </c>
      <c r="BO342" s="33">
        <v>4.6563875000000001</v>
      </c>
      <c r="BP342" s="33">
        <v>3.2495500000000002</v>
      </c>
      <c r="BQ342" s="33">
        <v>0.97106249999999994</v>
      </c>
      <c r="BR342" s="33">
        <v>20.246312499999995</v>
      </c>
      <c r="BS342" s="33">
        <v>3.7556074999999995</v>
      </c>
      <c r="BT342" s="33">
        <v>46.8</v>
      </c>
      <c r="BU342" s="192">
        <v>0.7</v>
      </c>
      <c r="BV342" s="192"/>
      <c r="BW342" s="192" t="s">
        <v>2744</v>
      </c>
      <c r="BX342" s="192"/>
      <c r="BY342" s="192"/>
      <c r="BZ342" s="192"/>
      <c r="CA342" s="192"/>
      <c r="CB342" s="188" t="s">
        <v>295</v>
      </c>
      <c r="CC342" s="188" t="str">
        <f t="shared" si="51"/>
        <v>N</v>
      </c>
      <c r="CD342" s="261" t="s">
        <v>3670</v>
      </c>
      <c r="CE342" s="260"/>
      <c r="CH342" s="192"/>
      <c r="CI342" s="192"/>
    </row>
    <row r="343" spans="5:88" x14ac:dyDescent="0.3">
      <c r="E343" s="33" t="s">
        <v>2765</v>
      </c>
      <c r="F343" s="33" t="s">
        <v>3676</v>
      </c>
      <c r="G343" s="33">
        <v>2010</v>
      </c>
      <c r="H343" s="192" t="s">
        <v>3039</v>
      </c>
      <c r="I343" s="192" t="s">
        <v>3677</v>
      </c>
      <c r="J343" s="192"/>
      <c r="K343" s="33" t="s">
        <v>80</v>
      </c>
      <c r="L343" s="33" t="s">
        <v>89</v>
      </c>
      <c r="M343" s="192" t="s">
        <v>91</v>
      </c>
      <c r="N343" s="33" t="s">
        <v>92</v>
      </c>
      <c r="O343" s="33" t="s">
        <v>93</v>
      </c>
      <c r="P343" s="33" t="s">
        <v>94</v>
      </c>
      <c r="Q343" s="33" t="s">
        <v>95</v>
      </c>
      <c r="R343" s="192" t="s">
        <v>3678</v>
      </c>
      <c r="S343" s="33" t="str">
        <f t="shared" si="48"/>
        <v>On.cl</v>
      </c>
      <c r="T343" s="84" t="s">
        <v>3679</v>
      </c>
      <c r="U343" s="192" t="s">
        <v>31</v>
      </c>
      <c r="V343" s="33" t="s">
        <v>31</v>
      </c>
      <c r="W343" s="33" t="s">
        <v>31</v>
      </c>
      <c r="X343" s="192" t="s">
        <v>1893</v>
      </c>
      <c r="Y343" s="33" t="s">
        <v>281</v>
      </c>
      <c r="Z343" s="192"/>
      <c r="AA343" s="192"/>
      <c r="AB343" s="192" t="s">
        <v>2742</v>
      </c>
      <c r="AC343" s="33" t="s">
        <v>239</v>
      </c>
      <c r="AD343" s="33">
        <v>96</v>
      </c>
      <c r="AE343" s="33" t="s">
        <v>240</v>
      </c>
      <c r="AF343" s="33" t="s">
        <v>2743</v>
      </c>
      <c r="AG343" s="192"/>
      <c r="AH343" s="192" t="s">
        <v>2787</v>
      </c>
      <c r="AI343" s="192" t="s">
        <v>3056</v>
      </c>
      <c r="AJ343" s="33" t="s">
        <v>509</v>
      </c>
      <c r="AK343" s="192" t="s">
        <v>478</v>
      </c>
      <c r="AL343" s="192"/>
      <c r="AM343" s="192">
        <v>1040000</v>
      </c>
      <c r="AN343" s="192">
        <v>1036</v>
      </c>
      <c r="AO343" s="192">
        <v>1036</v>
      </c>
      <c r="AP343" s="192" t="s">
        <v>477</v>
      </c>
      <c r="AQ343" s="33" t="s">
        <v>477</v>
      </c>
      <c r="AS343" s="33">
        <f t="shared" si="53"/>
        <v>2</v>
      </c>
      <c r="AU343" s="33" t="s">
        <v>295</v>
      </c>
      <c r="AV343" s="33" t="s">
        <v>295</v>
      </c>
      <c r="AX343" s="192"/>
      <c r="AY343" s="192"/>
      <c r="AZ343" s="192" t="s">
        <v>2959</v>
      </c>
      <c r="BA343" s="192" t="s">
        <v>3399</v>
      </c>
      <c r="BB343" s="192" t="s">
        <v>2791</v>
      </c>
      <c r="BC343" s="192">
        <v>11.9</v>
      </c>
      <c r="BD343" s="192">
        <v>7.74</v>
      </c>
      <c r="BE343" s="192">
        <v>142.4</v>
      </c>
      <c r="BF343" s="192"/>
      <c r="BG343" s="33">
        <v>7.74</v>
      </c>
      <c r="BH343" s="33">
        <v>142.4</v>
      </c>
      <c r="BI343" s="33">
        <f t="shared" si="52"/>
        <v>1.7</v>
      </c>
      <c r="BJ343" s="192"/>
      <c r="BK343" s="192"/>
      <c r="BL343" s="192">
        <v>142.4</v>
      </c>
      <c r="BN343" s="33">
        <v>40.1</v>
      </c>
      <c r="BO343" s="33">
        <v>10.3</v>
      </c>
      <c r="BP343" s="33">
        <v>9.8000000000000007</v>
      </c>
      <c r="BQ343" s="33">
        <v>0.7</v>
      </c>
      <c r="BR343" s="33">
        <v>43.5</v>
      </c>
      <c r="BS343" s="33">
        <v>10.9</v>
      </c>
      <c r="BT343" s="33">
        <v>103.8</v>
      </c>
      <c r="BU343" s="192">
        <v>1.7</v>
      </c>
      <c r="BV343" s="192"/>
      <c r="BW343" s="192" t="s">
        <v>2744</v>
      </c>
      <c r="BX343" s="192" t="s">
        <v>3667</v>
      </c>
      <c r="BY343" s="192"/>
      <c r="BZ343" s="192"/>
      <c r="CA343" s="192"/>
      <c r="CB343" s="188" t="str">
        <f t="shared" ref="CB343:CB349" si="54">IF(G343&lt;1980,"N",IF(AJ343="N","N",IF(BC343&lt;1,"N",IF(AF343="Chronic","N",IF(AQ343="Other","N",IF(BG343&lt;5.4,"N",IF(BG343&gt;8.5,"N",IF(BU343&gt;23,"N",IF(BL343&lt;8,"N",IF(BY343="JG est","N","Y"))))))))))</f>
        <v>Y</v>
      </c>
      <c r="CC343" s="188" t="str">
        <f t="shared" si="51"/>
        <v>Y</v>
      </c>
      <c r="CD343" s="197" t="s">
        <v>3680</v>
      </c>
      <c r="CE343" s="197"/>
      <c r="CH343" s="197" t="s">
        <v>2748</v>
      </c>
      <c r="CI343" s="197" t="s">
        <v>3681</v>
      </c>
    </row>
    <row r="344" spans="5:88" x14ac:dyDescent="0.3">
      <c r="E344" s="33" t="s">
        <v>2765</v>
      </c>
      <c r="F344" s="33" t="s">
        <v>3682</v>
      </c>
      <c r="G344" s="33">
        <v>2010</v>
      </c>
      <c r="H344" s="192" t="s">
        <v>3039</v>
      </c>
      <c r="I344" s="192" t="s">
        <v>3677</v>
      </c>
      <c r="J344" s="192"/>
      <c r="K344" s="33" t="s">
        <v>80</v>
      </c>
      <c r="L344" s="33" t="s">
        <v>89</v>
      </c>
      <c r="M344" s="192" t="s">
        <v>91</v>
      </c>
      <c r="N344" s="33" t="s">
        <v>92</v>
      </c>
      <c r="O344" s="33" t="s">
        <v>93</v>
      </c>
      <c r="P344" s="33" t="s">
        <v>94</v>
      </c>
      <c r="Q344" s="33" t="s">
        <v>95</v>
      </c>
      <c r="R344" s="192" t="s">
        <v>3678</v>
      </c>
      <c r="S344" s="33" t="str">
        <f t="shared" si="48"/>
        <v>On.cl</v>
      </c>
      <c r="T344" s="84" t="s">
        <v>3679</v>
      </c>
      <c r="U344" s="192" t="s">
        <v>31</v>
      </c>
      <c r="V344" s="33" t="s">
        <v>31</v>
      </c>
      <c r="W344" s="33" t="s">
        <v>31</v>
      </c>
      <c r="X344" s="192" t="s">
        <v>1893</v>
      </c>
      <c r="Y344" s="33" t="s">
        <v>281</v>
      </c>
      <c r="Z344" s="192"/>
      <c r="AA344" s="192"/>
      <c r="AB344" s="192" t="s">
        <v>2742</v>
      </c>
      <c r="AC344" s="33" t="s">
        <v>239</v>
      </c>
      <c r="AD344" s="33">
        <v>96</v>
      </c>
      <c r="AE344" s="33" t="s">
        <v>240</v>
      </c>
      <c r="AF344" s="33" t="s">
        <v>2743</v>
      </c>
      <c r="AG344" s="192"/>
      <c r="AH344" s="192" t="s">
        <v>2787</v>
      </c>
      <c r="AI344" s="192" t="s">
        <v>3056</v>
      </c>
      <c r="AJ344" s="33" t="s">
        <v>509</v>
      </c>
      <c r="AK344" s="192" t="s">
        <v>478</v>
      </c>
      <c r="AL344" s="192"/>
      <c r="AM344" s="192">
        <v>184000</v>
      </c>
      <c r="AN344" s="192">
        <v>184</v>
      </c>
      <c r="AO344" s="192">
        <v>184</v>
      </c>
      <c r="AP344" s="192" t="s">
        <v>477</v>
      </c>
      <c r="AQ344" s="33" t="s">
        <v>477</v>
      </c>
      <c r="AS344" s="33">
        <f t="shared" si="53"/>
        <v>2</v>
      </c>
      <c r="AU344" s="33" t="s">
        <v>295</v>
      </c>
      <c r="AV344" s="33" t="s">
        <v>295</v>
      </c>
      <c r="AX344" s="192"/>
      <c r="AY344" s="192"/>
      <c r="AZ344" s="192" t="s">
        <v>2959</v>
      </c>
      <c r="BA344" s="192" t="s">
        <v>3057</v>
      </c>
      <c r="BB344" s="192" t="s">
        <v>2791</v>
      </c>
      <c r="BC344" s="192">
        <v>12.7</v>
      </c>
      <c r="BD344" s="192">
        <v>7.66</v>
      </c>
      <c r="BE344" s="192">
        <v>46.8</v>
      </c>
      <c r="BF344" s="192"/>
      <c r="BG344" s="33">
        <v>7.66</v>
      </c>
      <c r="BH344" s="33">
        <v>46.8</v>
      </c>
      <c r="BI344" s="33">
        <f t="shared" si="52"/>
        <v>1.7</v>
      </c>
      <c r="BJ344" s="192"/>
      <c r="BK344" s="192"/>
      <c r="BL344" s="192">
        <v>46.8</v>
      </c>
      <c r="BN344" s="33">
        <v>16.7</v>
      </c>
      <c r="BO344" s="33">
        <v>1.3</v>
      </c>
      <c r="BP344" s="33">
        <v>2.4</v>
      </c>
      <c r="BQ344" s="33">
        <v>0.6</v>
      </c>
      <c r="BR344" s="33">
        <v>12.1</v>
      </c>
      <c r="BS344" s="33">
        <v>2.8</v>
      </c>
      <c r="BT344" s="33">
        <v>36</v>
      </c>
      <c r="BU344" s="192">
        <v>1.7</v>
      </c>
      <c r="BV344" s="192"/>
      <c r="BW344" s="192" t="s">
        <v>2744</v>
      </c>
      <c r="BX344" s="192" t="s">
        <v>3667</v>
      </c>
      <c r="BY344" s="192"/>
      <c r="BZ344" s="192"/>
      <c r="CA344" s="192"/>
      <c r="CB344" s="188" t="str">
        <f t="shared" si="54"/>
        <v>Y</v>
      </c>
      <c r="CC344" s="188" t="str">
        <f t="shared" si="51"/>
        <v>Y</v>
      </c>
      <c r="CD344" s="84" t="s">
        <v>2764</v>
      </c>
      <c r="CE344" s="84"/>
      <c r="CH344" s="84" t="s">
        <v>2748</v>
      </c>
      <c r="CI344" s="84" t="s">
        <v>3058</v>
      </c>
    </row>
    <row r="345" spans="5:88" x14ac:dyDescent="0.3">
      <c r="E345" s="33" t="s">
        <v>2765</v>
      </c>
      <c r="F345" s="33" t="s">
        <v>3683</v>
      </c>
      <c r="G345" s="33">
        <v>2012</v>
      </c>
      <c r="H345" s="192" t="s">
        <v>3054</v>
      </c>
      <c r="I345" s="192" t="s">
        <v>3055</v>
      </c>
      <c r="J345" s="192"/>
      <c r="K345" s="33" t="s">
        <v>80</v>
      </c>
      <c r="L345" s="33" t="s">
        <v>89</v>
      </c>
      <c r="M345" s="192" t="s">
        <v>91</v>
      </c>
      <c r="N345" s="33" t="s">
        <v>92</v>
      </c>
      <c r="O345" s="33" t="s">
        <v>93</v>
      </c>
      <c r="P345" s="33" t="s">
        <v>94</v>
      </c>
      <c r="Q345" s="33" t="s">
        <v>95</v>
      </c>
      <c r="R345" s="192" t="s">
        <v>3678</v>
      </c>
      <c r="S345" s="33" t="str">
        <f t="shared" si="48"/>
        <v>On.cl</v>
      </c>
      <c r="T345" s="84" t="s">
        <v>3679</v>
      </c>
      <c r="U345" s="192" t="s">
        <v>31</v>
      </c>
      <c r="V345" s="33" t="s">
        <v>31</v>
      </c>
      <c r="W345" s="33" t="s">
        <v>31</v>
      </c>
      <c r="X345" s="192" t="s">
        <v>1893</v>
      </c>
      <c r="Y345" s="33" t="s">
        <v>281</v>
      </c>
      <c r="Z345" s="192"/>
      <c r="AA345" s="192"/>
      <c r="AB345" s="192" t="s">
        <v>2742</v>
      </c>
      <c r="AC345" s="33" t="s">
        <v>239</v>
      </c>
      <c r="AD345" s="33">
        <v>96</v>
      </c>
      <c r="AE345" s="33" t="s">
        <v>240</v>
      </c>
      <c r="AF345" s="33" t="s">
        <v>2743</v>
      </c>
      <c r="AG345" s="192"/>
      <c r="AH345" s="192" t="s">
        <v>2787</v>
      </c>
      <c r="AI345" s="192" t="s">
        <v>3056</v>
      </c>
      <c r="AJ345" s="33" t="s">
        <v>509</v>
      </c>
      <c r="AK345" s="192" t="s">
        <v>478</v>
      </c>
      <c r="AL345" s="192"/>
      <c r="AM345" s="192">
        <v>142000</v>
      </c>
      <c r="AN345" s="192">
        <v>142</v>
      </c>
      <c r="AO345" s="192">
        <v>142</v>
      </c>
      <c r="AP345" s="192" t="s">
        <v>477</v>
      </c>
      <c r="AQ345" s="33" t="s">
        <v>477</v>
      </c>
      <c r="AS345" s="33">
        <f t="shared" si="53"/>
        <v>2</v>
      </c>
      <c r="AU345" s="33" t="s">
        <v>295</v>
      </c>
      <c r="AV345" s="33" t="s">
        <v>295</v>
      </c>
      <c r="AX345" s="192"/>
      <c r="AY345" s="192"/>
      <c r="AZ345" s="192" t="s">
        <v>2959</v>
      </c>
      <c r="BA345" s="192" t="s">
        <v>3057</v>
      </c>
      <c r="BB345" s="192" t="s">
        <v>2791</v>
      </c>
      <c r="BC345" s="192">
        <v>12.3</v>
      </c>
      <c r="BD345" s="192">
        <v>6.85</v>
      </c>
      <c r="BE345" s="192">
        <v>41.7</v>
      </c>
      <c r="BF345" s="192"/>
      <c r="BG345" s="33">
        <v>6.85</v>
      </c>
      <c r="BH345" s="33">
        <v>41.7</v>
      </c>
      <c r="BI345" s="33">
        <f t="shared" si="52"/>
        <v>1.7</v>
      </c>
      <c r="BJ345" s="192"/>
      <c r="BK345" s="192"/>
      <c r="BL345" s="192">
        <v>41.7</v>
      </c>
      <c r="BN345" s="33">
        <v>14.6</v>
      </c>
      <c r="BO345" s="33">
        <v>1.2</v>
      </c>
      <c r="BP345" s="33">
        <v>3</v>
      </c>
      <c r="BQ345" s="33">
        <v>0.5</v>
      </c>
      <c r="BR345" s="33">
        <v>11.7</v>
      </c>
      <c r="BS345" s="33">
        <v>4.5</v>
      </c>
      <c r="BT345" s="33">
        <v>31.4</v>
      </c>
      <c r="BU345" s="192">
        <v>1.7</v>
      </c>
      <c r="BV345" s="192"/>
      <c r="BW345" s="192" t="s">
        <v>2744</v>
      </c>
      <c r="BX345" s="192" t="s">
        <v>3667</v>
      </c>
      <c r="BY345" s="192"/>
      <c r="BZ345" s="192"/>
      <c r="CA345" s="192"/>
      <c r="CB345" s="188" t="str">
        <f t="shared" si="54"/>
        <v>Y</v>
      </c>
      <c r="CC345" s="188" t="str">
        <f t="shared" si="51"/>
        <v>Y</v>
      </c>
      <c r="CD345" s="84" t="s">
        <v>2764</v>
      </c>
      <c r="CE345" s="84"/>
      <c r="CH345" s="84" t="s">
        <v>2748</v>
      </c>
      <c r="CI345" s="84" t="s">
        <v>3058</v>
      </c>
    </row>
    <row r="346" spans="5:88" x14ac:dyDescent="0.3">
      <c r="E346" s="33" t="s">
        <v>2734</v>
      </c>
      <c r="F346" s="33" t="s">
        <v>3684</v>
      </c>
      <c r="G346" s="33">
        <v>2010</v>
      </c>
      <c r="H346" s="33" t="s">
        <v>3685</v>
      </c>
      <c r="I346" s="33" t="s">
        <v>3677</v>
      </c>
      <c r="K346" s="33" t="s">
        <v>80</v>
      </c>
      <c r="L346" s="33" t="s">
        <v>89</v>
      </c>
      <c r="M346" s="33" t="s">
        <v>91</v>
      </c>
      <c r="N346" s="33" t="s">
        <v>92</v>
      </c>
      <c r="O346" s="33" t="s">
        <v>93</v>
      </c>
      <c r="P346" s="33" t="s">
        <v>94</v>
      </c>
      <c r="Q346" s="33" t="s">
        <v>95</v>
      </c>
      <c r="R346" s="33" t="s">
        <v>3686</v>
      </c>
      <c r="S346" s="33" t="str">
        <f t="shared" si="48"/>
        <v>On.cl</v>
      </c>
      <c r="T346" s="192" t="s">
        <v>3687</v>
      </c>
      <c r="U346" s="33" t="s">
        <v>31</v>
      </c>
      <c r="V346" s="33" t="s">
        <v>31</v>
      </c>
      <c r="W346" s="33" t="s">
        <v>31</v>
      </c>
      <c r="X346" s="33" t="s">
        <v>1893</v>
      </c>
      <c r="Y346" s="33" t="s">
        <v>281</v>
      </c>
      <c r="AB346" s="33" t="s">
        <v>2742</v>
      </c>
      <c r="AC346" s="33" t="s">
        <v>239</v>
      </c>
      <c r="AD346" s="33">
        <v>96</v>
      </c>
      <c r="AE346" s="33" t="s">
        <v>240</v>
      </c>
      <c r="AF346" s="33" t="s">
        <v>2743</v>
      </c>
      <c r="AH346" s="33" t="s">
        <v>2787</v>
      </c>
      <c r="AI346" s="33" t="s">
        <v>3056</v>
      </c>
      <c r="AJ346" s="33" t="s">
        <v>509</v>
      </c>
      <c r="AK346" s="33" t="s">
        <v>478</v>
      </c>
      <c r="AM346" s="33">
        <v>314000</v>
      </c>
      <c r="AN346" s="33">
        <v>314</v>
      </c>
      <c r="AO346" s="33">
        <v>314</v>
      </c>
      <c r="AP346" s="33" t="s">
        <v>477</v>
      </c>
      <c r="AQ346" s="33" t="s">
        <v>477</v>
      </c>
      <c r="AS346" s="33">
        <f t="shared" si="53"/>
        <v>2</v>
      </c>
      <c r="AU346" s="33" t="s">
        <v>295</v>
      </c>
      <c r="AV346" s="33" t="s">
        <v>295</v>
      </c>
      <c r="AZ346" s="33" t="s">
        <v>2959</v>
      </c>
      <c r="BA346" s="33" t="s">
        <v>3057</v>
      </c>
      <c r="BB346" s="33" t="s">
        <v>2791</v>
      </c>
      <c r="BC346" s="33">
        <v>12</v>
      </c>
      <c r="BD346" s="33">
        <v>7.49</v>
      </c>
      <c r="BE346" s="33">
        <v>48.6</v>
      </c>
      <c r="BG346" s="33">
        <v>7.49</v>
      </c>
      <c r="BH346" s="33">
        <v>48.6</v>
      </c>
      <c r="BI346" s="33">
        <f t="shared" si="52"/>
        <v>1.7</v>
      </c>
      <c r="BL346" s="33">
        <v>48.6</v>
      </c>
      <c r="BN346" s="33">
        <v>17.5</v>
      </c>
      <c r="BO346" s="33">
        <v>1.2</v>
      </c>
      <c r="BP346" s="33">
        <v>2.2000000000000002</v>
      </c>
      <c r="BQ346" s="33">
        <v>0.6</v>
      </c>
      <c r="BR346" s="33">
        <v>12</v>
      </c>
      <c r="BS346" s="33">
        <v>2.5</v>
      </c>
      <c r="BT346" s="33">
        <v>35.700000000000003</v>
      </c>
      <c r="BU346" s="33">
        <v>1.7</v>
      </c>
      <c r="BW346" s="33" t="s">
        <v>2744</v>
      </c>
      <c r="BX346" s="33" t="s">
        <v>3667</v>
      </c>
      <c r="CB346" s="188" t="str">
        <f t="shared" si="54"/>
        <v>Y</v>
      </c>
      <c r="CC346" s="188" t="str">
        <f t="shared" si="51"/>
        <v>Y</v>
      </c>
      <c r="CD346" s="213" t="s">
        <v>2878</v>
      </c>
      <c r="CE346" s="265"/>
      <c r="CH346" s="213" t="s">
        <v>2748</v>
      </c>
      <c r="CI346" s="213" t="s">
        <v>3681</v>
      </c>
    </row>
    <row r="347" spans="5:88" x14ac:dyDescent="0.3">
      <c r="E347" s="33" t="s">
        <v>2734</v>
      </c>
      <c r="F347" s="33" t="s">
        <v>3688</v>
      </c>
      <c r="G347" s="33">
        <v>2010</v>
      </c>
      <c r="H347" s="33" t="s">
        <v>3685</v>
      </c>
      <c r="I347" s="33" t="s">
        <v>3677</v>
      </c>
      <c r="K347" s="33" t="s">
        <v>80</v>
      </c>
      <c r="L347" s="33" t="s">
        <v>89</v>
      </c>
      <c r="M347" s="33" t="s">
        <v>91</v>
      </c>
      <c r="N347" s="33" t="s">
        <v>92</v>
      </c>
      <c r="O347" s="33" t="s">
        <v>93</v>
      </c>
      <c r="P347" s="33" t="s">
        <v>94</v>
      </c>
      <c r="Q347" s="33" t="s">
        <v>95</v>
      </c>
      <c r="R347" s="33" t="s">
        <v>3686</v>
      </c>
      <c r="S347" s="33" t="str">
        <f t="shared" si="48"/>
        <v>On.cl</v>
      </c>
      <c r="T347" s="192" t="s">
        <v>3687</v>
      </c>
      <c r="U347" s="33" t="s">
        <v>31</v>
      </c>
      <c r="V347" s="33" t="s">
        <v>31</v>
      </c>
      <c r="W347" s="33" t="s">
        <v>31</v>
      </c>
      <c r="X347" s="33" t="s">
        <v>1893</v>
      </c>
      <c r="Y347" s="33" t="s">
        <v>281</v>
      </c>
      <c r="AB347" s="33" t="s">
        <v>2742</v>
      </c>
      <c r="AC347" s="33" t="s">
        <v>239</v>
      </c>
      <c r="AD347" s="33">
        <v>96</v>
      </c>
      <c r="AE347" s="33" t="s">
        <v>240</v>
      </c>
      <c r="AF347" s="33" t="s">
        <v>2743</v>
      </c>
      <c r="AH347" s="33" t="s">
        <v>2787</v>
      </c>
      <c r="AI347" s="33" t="s">
        <v>3056</v>
      </c>
      <c r="AJ347" s="33" t="s">
        <v>509</v>
      </c>
      <c r="AK347" s="33" t="s">
        <v>478</v>
      </c>
      <c r="AM347" s="33">
        <v>1500000</v>
      </c>
      <c r="AN347" s="33">
        <v>1498</v>
      </c>
      <c r="AO347" s="33">
        <v>1498</v>
      </c>
      <c r="AP347" s="33" t="s">
        <v>477</v>
      </c>
      <c r="AQ347" s="33" t="s">
        <v>477</v>
      </c>
      <c r="AS347" s="33">
        <f t="shared" si="53"/>
        <v>2</v>
      </c>
      <c r="AU347" s="33" t="s">
        <v>295</v>
      </c>
      <c r="AV347" s="33" t="s">
        <v>295</v>
      </c>
      <c r="AZ347" s="33" t="s">
        <v>2959</v>
      </c>
      <c r="BA347" s="33" t="s">
        <v>3399</v>
      </c>
      <c r="BB347" s="33" t="s">
        <v>2791</v>
      </c>
      <c r="BC347" s="33">
        <v>11.6</v>
      </c>
      <c r="BD347" s="33">
        <v>7.62</v>
      </c>
      <c r="BE347" s="33">
        <v>143.30000000000001</v>
      </c>
      <c r="BG347" s="33">
        <v>7.62</v>
      </c>
      <c r="BH347" s="33">
        <v>143.30000000000001</v>
      </c>
      <c r="BI347" s="33">
        <f t="shared" si="52"/>
        <v>1.7</v>
      </c>
      <c r="BL347" s="33">
        <v>143.30000000000001</v>
      </c>
      <c r="BN347" s="33">
        <v>40.5</v>
      </c>
      <c r="BO347" s="33">
        <v>10.199999999999999</v>
      </c>
      <c r="BP347" s="33">
        <v>9.6</v>
      </c>
      <c r="BQ347" s="33">
        <v>0.7</v>
      </c>
      <c r="BR347" s="33">
        <v>42.4</v>
      </c>
      <c r="BS347" s="33">
        <v>10.8</v>
      </c>
      <c r="BT347" s="33">
        <v>105.2</v>
      </c>
      <c r="BU347" s="33">
        <v>1.7</v>
      </c>
      <c r="BW347" s="33" t="s">
        <v>2744</v>
      </c>
      <c r="BX347" s="33" t="s">
        <v>3667</v>
      </c>
      <c r="CB347" s="188" t="str">
        <f t="shared" si="54"/>
        <v>Y</v>
      </c>
      <c r="CC347" s="188" t="str">
        <f t="shared" si="51"/>
        <v>Y</v>
      </c>
      <c r="CD347" s="213" t="s">
        <v>2878</v>
      </c>
      <c r="CE347" s="265"/>
      <c r="CH347" s="213" t="s">
        <v>2748</v>
      </c>
      <c r="CI347" s="213" t="s">
        <v>3058</v>
      </c>
    </row>
    <row r="348" spans="5:88" x14ac:dyDescent="0.3">
      <c r="E348" s="33" t="s">
        <v>2734</v>
      </c>
      <c r="F348" s="33" t="s">
        <v>3689</v>
      </c>
      <c r="G348" s="33">
        <v>2010</v>
      </c>
      <c r="H348" s="33" t="s">
        <v>3685</v>
      </c>
      <c r="I348" s="33" t="s">
        <v>3677</v>
      </c>
      <c r="K348" s="33" t="s">
        <v>80</v>
      </c>
      <c r="L348" s="33" t="s">
        <v>89</v>
      </c>
      <c r="M348" s="33" t="s">
        <v>91</v>
      </c>
      <c r="N348" s="33" t="s">
        <v>92</v>
      </c>
      <c r="O348" s="33" t="s">
        <v>93</v>
      </c>
      <c r="P348" s="33" t="s">
        <v>94</v>
      </c>
      <c r="Q348" s="33" t="s">
        <v>95</v>
      </c>
      <c r="R348" s="33" t="s">
        <v>3690</v>
      </c>
      <c r="S348" s="33" t="str">
        <f t="shared" si="48"/>
        <v>On.cl</v>
      </c>
      <c r="T348" s="192" t="s">
        <v>3691</v>
      </c>
      <c r="U348" s="33" t="s">
        <v>31</v>
      </c>
      <c r="V348" s="33" t="s">
        <v>31</v>
      </c>
      <c r="W348" s="33" t="s">
        <v>31</v>
      </c>
      <c r="X348" s="33" t="s">
        <v>1893</v>
      </c>
      <c r="Y348" s="33" t="s">
        <v>281</v>
      </c>
      <c r="AB348" s="33" t="s">
        <v>2742</v>
      </c>
      <c r="AC348" s="33" t="s">
        <v>239</v>
      </c>
      <c r="AD348" s="33">
        <v>96</v>
      </c>
      <c r="AE348" s="33" t="s">
        <v>240</v>
      </c>
      <c r="AF348" s="33" t="s">
        <v>2743</v>
      </c>
      <c r="AH348" s="33" t="s">
        <v>2787</v>
      </c>
      <c r="AI348" s="33" t="s">
        <v>3056</v>
      </c>
      <c r="AJ348" s="33" t="s">
        <v>509</v>
      </c>
      <c r="AK348" s="33" t="s">
        <v>478</v>
      </c>
      <c r="AM348" s="33">
        <v>185000</v>
      </c>
      <c r="AN348" s="33">
        <v>185</v>
      </c>
      <c r="AO348" s="33">
        <v>185</v>
      </c>
      <c r="AP348" s="33" t="s">
        <v>477</v>
      </c>
      <c r="AQ348" s="33" t="s">
        <v>477</v>
      </c>
      <c r="AS348" s="33">
        <f t="shared" si="53"/>
        <v>2</v>
      </c>
      <c r="AU348" s="33" t="s">
        <v>295</v>
      </c>
      <c r="AV348" s="33" t="s">
        <v>295</v>
      </c>
      <c r="AZ348" s="33" t="s">
        <v>2959</v>
      </c>
      <c r="BA348" s="33" t="s">
        <v>3057</v>
      </c>
      <c r="BB348" s="33" t="s">
        <v>2791</v>
      </c>
      <c r="BC348" s="33">
        <v>11.9</v>
      </c>
      <c r="BD348" s="33">
        <v>7.42</v>
      </c>
      <c r="BE348" s="33">
        <v>46.9</v>
      </c>
      <c r="BG348" s="33">
        <v>7.42</v>
      </c>
      <c r="BH348" s="33">
        <v>46.9</v>
      </c>
      <c r="BI348" s="33">
        <f t="shared" si="52"/>
        <v>1.7</v>
      </c>
      <c r="BL348" s="33">
        <v>46.9</v>
      </c>
      <c r="BN348" s="33">
        <v>16.899999999999999</v>
      </c>
      <c r="BO348" s="33">
        <v>1.2</v>
      </c>
      <c r="BP348" s="33">
        <v>2</v>
      </c>
      <c r="BQ348" s="33">
        <v>0.6</v>
      </c>
      <c r="BR348" s="33">
        <v>12.3</v>
      </c>
      <c r="BS348" s="33">
        <v>2.4</v>
      </c>
      <c r="BT348" s="33">
        <v>35.700000000000003</v>
      </c>
      <c r="BU348" s="33">
        <v>1.7</v>
      </c>
      <c r="BW348" s="33" t="s">
        <v>2744</v>
      </c>
      <c r="BX348" s="33" t="s">
        <v>3667</v>
      </c>
      <c r="CB348" s="188" t="str">
        <f t="shared" si="54"/>
        <v>Y</v>
      </c>
      <c r="CC348" s="188" t="str">
        <f t="shared" si="51"/>
        <v>Y</v>
      </c>
      <c r="CD348" s="213" t="s">
        <v>2878</v>
      </c>
      <c r="CE348" s="265"/>
      <c r="CH348" s="213" t="s">
        <v>2748</v>
      </c>
      <c r="CI348" s="213" t="s">
        <v>3058</v>
      </c>
    </row>
    <row r="349" spans="5:88" x14ac:dyDescent="0.3">
      <c r="E349" s="33" t="s">
        <v>2734</v>
      </c>
      <c r="F349" s="33" t="s">
        <v>3692</v>
      </c>
      <c r="G349" s="33">
        <v>2010</v>
      </c>
      <c r="H349" s="33" t="s">
        <v>3685</v>
      </c>
      <c r="I349" s="33" t="s">
        <v>3677</v>
      </c>
      <c r="K349" s="33" t="s">
        <v>80</v>
      </c>
      <c r="L349" s="33" t="s">
        <v>89</v>
      </c>
      <c r="M349" s="33" t="s">
        <v>91</v>
      </c>
      <c r="N349" s="33" t="s">
        <v>92</v>
      </c>
      <c r="O349" s="33" t="s">
        <v>93</v>
      </c>
      <c r="P349" s="33" t="s">
        <v>94</v>
      </c>
      <c r="Q349" s="33" t="s">
        <v>95</v>
      </c>
      <c r="R349" s="33" t="s">
        <v>3690</v>
      </c>
      <c r="S349" s="33" t="str">
        <f t="shared" si="48"/>
        <v>On.cl</v>
      </c>
      <c r="T349" s="192" t="s">
        <v>3691</v>
      </c>
      <c r="U349" s="33" t="s">
        <v>31</v>
      </c>
      <c r="V349" s="33" t="s">
        <v>31</v>
      </c>
      <c r="W349" s="33" t="s">
        <v>31</v>
      </c>
      <c r="X349" s="33" t="s">
        <v>1893</v>
      </c>
      <c r="Y349" s="33" t="s">
        <v>281</v>
      </c>
      <c r="AB349" s="33" t="s">
        <v>2742</v>
      </c>
      <c r="AC349" s="33" t="s">
        <v>239</v>
      </c>
      <c r="AD349" s="33">
        <v>96</v>
      </c>
      <c r="AE349" s="33" t="s">
        <v>240</v>
      </c>
      <c r="AF349" s="33" t="s">
        <v>2743</v>
      </c>
      <c r="AH349" s="33" t="s">
        <v>2787</v>
      </c>
      <c r="AI349" s="33" t="s">
        <v>3056</v>
      </c>
      <c r="AJ349" s="33" t="s">
        <v>509</v>
      </c>
      <c r="AK349" s="33" t="s">
        <v>478</v>
      </c>
      <c r="AM349" s="33">
        <v>1420000</v>
      </c>
      <c r="AN349" s="33">
        <v>1418</v>
      </c>
      <c r="AO349" s="33">
        <v>1418</v>
      </c>
      <c r="AP349" s="33" t="s">
        <v>477</v>
      </c>
      <c r="AQ349" s="33" t="s">
        <v>477</v>
      </c>
      <c r="AS349" s="33">
        <f t="shared" si="53"/>
        <v>2</v>
      </c>
      <c r="AU349" s="33" t="s">
        <v>295</v>
      </c>
      <c r="AV349" s="33" t="s">
        <v>295</v>
      </c>
      <c r="AZ349" s="33" t="s">
        <v>2959</v>
      </c>
      <c r="BA349" s="33" t="s">
        <v>3399</v>
      </c>
      <c r="BB349" s="33" t="s">
        <v>2791</v>
      </c>
      <c r="BC349" s="33">
        <v>11.7</v>
      </c>
      <c r="BD349" s="33">
        <v>7.57</v>
      </c>
      <c r="BE349" s="33">
        <v>147.4</v>
      </c>
      <c r="BG349" s="33">
        <v>7.57</v>
      </c>
      <c r="BH349" s="33">
        <v>147.4</v>
      </c>
      <c r="BI349" s="33">
        <f t="shared" si="52"/>
        <v>1.7</v>
      </c>
      <c r="BL349" s="33">
        <v>147.4</v>
      </c>
      <c r="BN349" s="33">
        <v>41.8</v>
      </c>
      <c r="BO349" s="33">
        <v>10.4</v>
      </c>
      <c r="BP349" s="33">
        <v>9.5</v>
      </c>
      <c r="BQ349" s="33">
        <v>0.7</v>
      </c>
      <c r="BR349" s="33">
        <v>43.6</v>
      </c>
      <c r="BS349" s="33">
        <v>11.2</v>
      </c>
      <c r="BT349" s="33">
        <v>106</v>
      </c>
      <c r="BU349" s="33">
        <v>1.7</v>
      </c>
      <c r="BW349" s="33" t="s">
        <v>2744</v>
      </c>
      <c r="BX349" s="33" t="s">
        <v>3667</v>
      </c>
      <c r="CB349" s="188" t="str">
        <f t="shared" si="54"/>
        <v>Y</v>
      </c>
      <c r="CC349" s="188" t="str">
        <f t="shared" si="51"/>
        <v>Y</v>
      </c>
      <c r="CD349" s="213" t="s">
        <v>2878</v>
      </c>
      <c r="CE349" s="265"/>
      <c r="CH349" s="213" t="s">
        <v>2748</v>
      </c>
      <c r="CI349" s="213" t="s">
        <v>3058</v>
      </c>
    </row>
    <row r="350" spans="5:88" ht="14.5" x14ac:dyDescent="0.35">
      <c r="E350" s="33" t="s">
        <v>1448</v>
      </c>
      <c r="G350" s="33">
        <v>1998</v>
      </c>
      <c r="H350" s="192" t="s">
        <v>3066</v>
      </c>
      <c r="I350" s="192"/>
      <c r="J350" s="192"/>
      <c r="K350" s="33" t="s">
        <v>80</v>
      </c>
      <c r="L350" s="33" t="s">
        <v>81</v>
      </c>
      <c r="M350" s="192" t="s">
        <v>1083</v>
      </c>
      <c r="N350" s="33" t="s">
        <v>3130</v>
      </c>
      <c r="O350" s="33" t="s">
        <v>3131</v>
      </c>
      <c r="P350" s="33" t="s">
        <v>3693</v>
      </c>
      <c r="Q350" s="192" t="s">
        <v>3694</v>
      </c>
      <c r="R350" s="192" t="s">
        <v>3694</v>
      </c>
      <c r="S350" s="33" t="str">
        <f t="shared" si="48"/>
        <v>Ol.fe</v>
      </c>
      <c r="T350" s="192" t="s">
        <v>3134</v>
      </c>
      <c r="U350" s="192"/>
      <c r="V350" s="184" t="s">
        <v>28</v>
      </c>
      <c r="W350" s="33" t="s">
        <v>1089</v>
      </c>
      <c r="X350" s="192" t="s">
        <v>281</v>
      </c>
      <c r="Y350" s="33" t="s">
        <v>281</v>
      </c>
      <c r="Z350" s="192" t="s">
        <v>892</v>
      </c>
      <c r="AA350" s="192"/>
      <c r="AB350" s="192" t="s">
        <v>703</v>
      </c>
      <c r="AC350" s="33" t="s">
        <v>239</v>
      </c>
      <c r="AD350" s="33">
        <v>48</v>
      </c>
      <c r="AE350" s="33" t="s">
        <v>240</v>
      </c>
      <c r="AF350" s="192" t="s">
        <v>2743</v>
      </c>
      <c r="AG350" s="192"/>
      <c r="AH350" s="192"/>
      <c r="AK350" s="192"/>
      <c r="AL350" s="192"/>
      <c r="AM350" s="192" t="s">
        <v>3135</v>
      </c>
      <c r="AN350" s="256" t="s">
        <v>3135</v>
      </c>
      <c r="AO350" s="256" t="s">
        <v>3135</v>
      </c>
      <c r="AP350" s="192" t="s">
        <v>477</v>
      </c>
      <c r="AS350" s="33">
        <v>4</v>
      </c>
      <c r="AT350" s="33" t="s">
        <v>3072</v>
      </c>
      <c r="AU350" s="33" t="s">
        <v>3072</v>
      </c>
      <c r="AV350" s="33" t="s">
        <v>3072</v>
      </c>
      <c r="AX350" s="192"/>
      <c r="AY350" s="192"/>
      <c r="AZ350" s="192"/>
      <c r="BA350" s="192"/>
      <c r="BB350" s="192"/>
      <c r="BC350" s="192"/>
      <c r="BD350" s="264">
        <v>7.8</v>
      </c>
      <c r="BE350" s="264">
        <v>39</v>
      </c>
      <c r="BF350" s="192" t="s">
        <v>202</v>
      </c>
      <c r="BG350" s="34">
        <v>7.8</v>
      </c>
      <c r="BH350" s="34">
        <v>39</v>
      </c>
      <c r="BI350" s="33">
        <v>0.5</v>
      </c>
      <c r="BJ350" s="192"/>
      <c r="BK350" s="192"/>
      <c r="BL350" s="192"/>
      <c r="BU350" s="192"/>
      <c r="BV350" s="192"/>
      <c r="BW350" s="192"/>
      <c r="BX350" s="192"/>
      <c r="BY350" s="192"/>
      <c r="BZ350" s="192"/>
      <c r="CA350" s="192"/>
      <c r="CB350" s="33" t="s">
        <v>3136</v>
      </c>
      <c r="CC350" s="33" t="s">
        <v>3137</v>
      </c>
      <c r="CD350" s="192"/>
      <c r="CE350" s="192"/>
      <c r="CH350" s="33" t="s">
        <v>2770</v>
      </c>
      <c r="CI350" s="192"/>
      <c r="CJ350" s="192"/>
    </row>
    <row r="351" spans="5:88" x14ac:dyDescent="0.3">
      <c r="E351" s="33" t="s">
        <v>2765</v>
      </c>
      <c r="F351" s="33" t="s">
        <v>242</v>
      </c>
      <c r="G351" s="33" t="s">
        <v>244</v>
      </c>
      <c r="H351" s="192" t="s">
        <v>243</v>
      </c>
      <c r="I351" s="192" t="s">
        <v>3695</v>
      </c>
      <c r="J351" s="192"/>
      <c r="K351" s="33" t="s">
        <v>80</v>
      </c>
      <c r="L351" s="33" t="s">
        <v>81</v>
      </c>
      <c r="M351" s="192" t="s">
        <v>1083</v>
      </c>
      <c r="N351" s="33" t="s">
        <v>1467</v>
      </c>
      <c r="O351" s="33" t="s">
        <v>3696</v>
      </c>
      <c r="P351" s="33" t="s">
        <v>3697</v>
      </c>
      <c r="Q351" s="192" t="s">
        <v>245</v>
      </c>
      <c r="R351" s="192" t="s">
        <v>245</v>
      </c>
      <c r="S351" s="33" t="str">
        <f t="shared" si="48"/>
        <v>Ne.tr</v>
      </c>
      <c r="T351" s="192" t="s">
        <v>3041</v>
      </c>
      <c r="U351" s="192" t="s">
        <v>2821</v>
      </c>
      <c r="V351" s="184" t="s">
        <v>28</v>
      </c>
      <c r="W351" s="33" t="s">
        <v>1089</v>
      </c>
      <c r="X351" s="192" t="s">
        <v>3698</v>
      </c>
      <c r="Y351" s="33" t="s">
        <v>819</v>
      </c>
      <c r="Z351" s="192"/>
      <c r="AA351" s="192"/>
      <c r="AB351" s="192" t="s">
        <v>246</v>
      </c>
      <c r="AC351" s="33" t="s">
        <v>239</v>
      </c>
      <c r="AD351" s="33">
        <v>96</v>
      </c>
      <c r="AE351" s="184" t="s">
        <v>240</v>
      </c>
      <c r="AF351" s="192" t="s">
        <v>2743</v>
      </c>
      <c r="AG351" s="192"/>
      <c r="AH351" s="192" t="s">
        <v>2754</v>
      </c>
      <c r="AI351" s="192" t="s">
        <v>3168</v>
      </c>
      <c r="AJ351" s="33" t="s">
        <v>509</v>
      </c>
      <c r="AK351" s="192" t="s">
        <v>478</v>
      </c>
      <c r="AL351" s="192"/>
      <c r="AM351" s="192" t="s">
        <v>2744</v>
      </c>
      <c r="AN351" s="192">
        <v>42</v>
      </c>
      <c r="AO351" s="192">
        <v>42</v>
      </c>
      <c r="AP351" s="192" t="s">
        <v>508</v>
      </c>
      <c r="AQ351" s="33" t="s">
        <v>477</v>
      </c>
      <c r="AS351" s="33">
        <v>4</v>
      </c>
      <c r="AU351" s="33" t="s">
        <v>240</v>
      </c>
      <c r="AV351" s="33" t="s">
        <v>295</v>
      </c>
      <c r="AX351" s="192"/>
      <c r="AY351" s="192"/>
      <c r="AZ351" s="192" t="s">
        <v>2744</v>
      </c>
      <c r="BA351" s="192" t="s">
        <v>3699</v>
      </c>
      <c r="BB351" s="192" t="s">
        <v>3700</v>
      </c>
      <c r="BC351" s="192">
        <v>20</v>
      </c>
      <c r="BD351" s="192">
        <v>8.5</v>
      </c>
      <c r="BE351" s="263">
        <v>316.29199999999997</v>
      </c>
      <c r="BF351" s="192">
        <v>7.9</v>
      </c>
      <c r="BG351" s="33">
        <v>8.5</v>
      </c>
      <c r="BH351" s="33">
        <v>316.29199999999997</v>
      </c>
      <c r="BI351" s="33">
        <f t="shared" ref="BI351:BI361" si="55">IF(ISBLANK(BF351)=FALSE,BF351,BU351)</f>
        <v>7.9</v>
      </c>
      <c r="BJ351" s="192"/>
      <c r="BK351" s="192"/>
      <c r="BL351" s="263">
        <v>316.29199999999997</v>
      </c>
      <c r="BN351" s="33">
        <v>64</v>
      </c>
      <c r="BO351" s="33">
        <v>38</v>
      </c>
      <c r="BP351" s="33">
        <v>21</v>
      </c>
      <c r="BQ351" s="33">
        <v>3</v>
      </c>
      <c r="BR351" s="33">
        <v>30</v>
      </c>
      <c r="BS351" s="33">
        <v>41</v>
      </c>
      <c r="BT351" s="33">
        <v>264</v>
      </c>
      <c r="BU351" s="192">
        <v>7.9</v>
      </c>
      <c r="BV351" s="192"/>
      <c r="BW351" s="192" t="s">
        <v>2744</v>
      </c>
      <c r="BX351" s="192"/>
      <c r="BY351" s="192"/>
      <c r="BZ351" s="192"/>
      <c r="CA351" s="192"/>
      <c r="CB351" s="188" t="str">
        <f t="shared" ref="CB351:CB362" si="56">IF(G351&lt;1980,"N",IF(AJ351="N","N",IF(BC351&lt;1,"N",IF(AF351="Chronic","N",IF(AQ351="Other","N",IF(BG351&lt;5.4,"N",IF(BG351&gt;8.5,"N",IF(BU351&gt;23,"N",IF(BL351&lt;8,"N",IF(BY351="JG est","N","Y"))))))))))</f>
        <v>Y</v>
      </c>
      <c r="CC351" s="188" t="str">
        <f t="shared" ref="CC351:CC362" si="57">CB351</f>
        <v>Y</v>
      </c>
      <c r="CD351" s="261"/>
      <c r="CE351" s="260"/>
      <c r="CH351" s="33" t="s">
        <v>2770</v>
      </c>
      <c r="CI351" s="192"/>
      <c r="CJ351" s="192"/>
    </row>
    <row r="352" spans="5:88" x14ac:dyDescent="0.3">
      <c r="E352" s="33" t="s">
        <v>2765</v>
      </c>
      <c r="F352" s="33" t="s">
        <v>247</v>
      </c>
      <c r="G352" s="33" t="s">
        <v>244</v>
      </c>
      <c r="H352" s="192" t="s">
        <v>243</v>
      </c>
      <c r="I352" s="192" t="s">
        <v>3695</v>
      </c>
      <c r="J352" s="192"/>
      <c r="K352" s="33" t="s">
        <v>80</v>
      </c>
      <c r="L352" s="33" t="s">
        <v>81</v>
      </c>
      <c r="M352" s="192" t="s">
        <v>1083</v>
      </c>
      <c r="N352" s="33" t="s">
        <v>1467</v>
      </c>
      <c r="O352" s="33" t="s">
        <v>3696</v>
      </c>
      <c r="P352" s="33" t="s">
        <v>3697</v>
      </c>
      <c r="Q352" s="192" t="s">
        <v>245</v>
      </c>
      <c r="R352" s="192" t="s">
        <v>245</v>
      </c>
      <c r="S352" s="33" t="str">
        <f t="shared" si="48"/>
        <v>Ne.tr</v>
      </c>
      <c r="T352" s="192" t="s">
        <v>3041</v>
      </c>
      <c r="U352" s="192" t="s">
        <v>2821</v>
      </c>
      <c r="V352" s="184" t="s">
        <v>28</v>
      </c>
      <c r="W352" s="33" t="s">
        <v>1089</v>
      </c>
      <c r="X352" s="192" t="s">
        <v>3698</v>
      </c>
      <c r="Y352" s="33" t="s">
        <v>819</v>
      </c>
      <c r="Z352" s="192"/>
      <c r="AA352" s="192"/>
      <c r="AB352" s="192" t="s">
        <v>246</v>
      </c>
      <c r="AC352" s="33" t="s">
        <v>239</v>
      </c>
      <c r="AD352" s="33">
        <v>96</v>
      </c>
      <c r="AE352" s="184" t="s">
        <v>240</v>
      </c>
      <c r="AF352" s="192" t="s">
        <v>2743</v>
      </c>
      <c r="AG352" s="192"/>
      <c r="AH352" s="192" t="s">
        <v>2754</v>
      </c>
      <c r="AI352" s="192" t="s">
        <v>3168</v>
      </c>
      <c r="AJ352" s="33" t="s">
        <v>509</v>
      </c>
      <c r="AK352" s="192" t="s">
        <v>478</v>
      </c>
      <c r="AL352" s="192"/>
      <c r="AM352" s="192" t="s">
        <v>2744</v>
      </c>
      <c r="AN352" s="33">
        <v>84</v>
      </c>
      <c r="AO352" s="33">
        <v>84</v>
      </c>
      <c r="AP352" s="192" t="s">
        <v>508</v>
      </c>
      <c r="AQ352" s="33" t="s">
        <v>477</v>
      </c>
      <c r="AS352" s="33">
        <v>4</v>
      </c>
      <c r="AU352" s="33" t="s">
        <v>240</v>
      </c>
      <c r="AV352" s="33" t="s">
        <v>295</v>
      </c>
      <c r="AX352" s="192"/>
      <c r="AY352" s="192"/>
      <c r="AZ352" s="192" t="s">
        <v>2744</v>
      </c>
      <c r="BA352" s="192" t="s">
        <v>3701</v>
      </c>
      <c r="BB352" s="192" t="s">
        <v>3700</v>
      </c>
      <c r="BC352" s="192">
        <v>20</v>
      </c>
      <c r="BD352" s="192">
        <v>8.4</v>
      </c>
      <c r="BE352" s="263">
        <v>361.10700000000003</v>
      </c>
      <c r="BF352" s="192">
        <v>5.5</v>
      </c>
      <c r="BG352" s="33">
        <v>8.4</v>
      </c>
      <c r="BH352" s="33">
        <v>361.10700000000003</v>
      </c>
      <c r="BI352" s="33">
        <f t="shared" si="55"/>
        <v>5.5</v>
      </c>
      <c r="BJ352" s="192"/>
      <c r="BK352" s="192"/>
      <c r="BL352" s="263">
        <v>361.10700000000003</v>
      </c>
      <c r="BM352" s="192"/>
      <c r="BN352" s="192">
        <v>77</v>
      </c>
      <c r="BO352" s="192">
        <v>41</v>
      </c>
      <c r="BP352" s="192">
        <v>9</v>
      </c>
      <c r="BQ352" s="192">
        <v>1.3</v>
      </c>
      <c r="BR352" s="192">
        <v>76</v>
      </c>
      <c r="BS352" s="192">
        <v>22</v>
      </c>
      <c r="BT352" s="192">
        <v>250</v>
      </c>
      <c r="BU352" s="192">
        <v>5.5</v>
      </c>
      <c r="BV352" s="192"/>
      <c r="BW352" s="192" t="s">
        <v>2744</v>
      </c>
      <c r="BX352" s="192"/>
      <c r="BY352" s="192"/>
      <c r="BZ352" s="192"/>
      <c r="CA352" s="192"/>
      <c r="CB352" s="188" t="str">
        <f t="shared" si="56"/>
        <v>Y</v>
      </c>
      <c r="CC352" s="188" t="str">
        <f t="shared" si="57"/>
        <v>Y</v>
      </c>
      <c r="CD352" s="261"/>
      <c r="CE352" s="260"/>
      <c r="CH352" s="33" t="s">
        <v>2770</v>
      </c>
      <c r="CI352" s="192"/>
      <c r="CJ352" s="192"/>
    </row>
    <row r="353" spans="5:88" x14ac:dyDescent="0.3">
      <c r="E353" s="33" t="s">
        <v>2765</v>
      </c>
      <c r="F353" s="33" t="s">
        <v>248</v>
      </c>
      <c r="G353" s="33" t="s">
        <v>244</v>
      </c>
      <c r="H353" s="33" t="s">
        <v>243</v>
      </c>
      <c r="I353" s="33" t="s">
        <v>3695</v>
      </c>
      <c r="K353" s="33" t="s">
        <v>80</v>
      </c>
      <c r="L353" s="33" t="s">
        <v>81</v>
      </c>
      <c r="M353" s="33" t="s">
        <v>1083</v>
      </c>
      <c r="N353" s="33" t="s">
        <v>1467</v>
      </c>
      <c r="O353" s="33" t="s">
        <v>3696</v>
      </c>
      <c r="P353" s="33" t="s">
        <v>3697</v>
      </c>
      <c r="Q353" s="33" t="s">
        <v>245</v>
      </c>
      <c r="R353" s="33" t="s">
        <v>245</v>
      </c>
      <c r="S353" s="33" t="str">
        <f t="shared" si="48"/>
        <v>Ne.tr</v>
      </c>
      <c r="T353" s="192" t="s">
        <v>3041</v>
      </c>
      <c r="U353" s="33" t="s">
        <v>2821</v>
      </c>
      <c r="V353" s="184" t="s">
        <v>28</v>
      </c>
      <c r="W353" s="33" t="s">
        <v>1089</v>
      </c>
      <c r="X353" s="33" t="s">
        <v>3698</v>
      </c>
      <c r="Y353" s="33" t="s">
        <v>819</v>
      </c>
      <c r="AB353" s="33" t="s">
        <v>246</v>
      </c>
      <c r="AC353" s="33" t="s">
        <v>239</v>
      </c>
      <c r="AD353" s="33">
        <v>96</v>
      </c>
      <c r="AE353" s="184" t="s">
        <v>240</v>
      </c>
      <c r="AF353" s="33" t="s">
        <v>2743</v>
      </c>
      <c r="AH353" s="33" t="s">
        <v>2754</v>
      </c>
      <c r="AI353" s="33" t="s">
        <v>3168</v>
      </c>
      <c r="AJ353" s="33" t="s">
        <v>509</v>
      </c>
      <c r="AK353" s="33" t="s">
        <v>478</v>
      </c>
      <c r="AM353" s="33" t="s">
        <v>2744</v>
      </c>
      <c r="AN353" s="33">
        <v>696</v>
      </c>
      <c r="AO353" s="33">
        <v>696</v>
      </c>
      <c r="AP353" s="33" t="s">
        <v>508</v>
      </c>
      <c r="AQ353" s="33" t="s">
        <v>477</v>
      </c>
      <c r="AS353" s="33">
        <v>1</v>
      </c>
      <c r="AU353" s="33" t="s">
        <v>240</v>
      </c>
      <c r="AV353" s="33" t="s">
        <v>295</v>
      </c>
      <c r="AZ353" s="33" t="s">
        <v>2744</v>
      </c>
      <c r="BA353" s="33" t="s">
        <v>3702</v>
      </c>
      <c r="BB353" s="33" t="s">
        <v>3700</v>
      </c>
      <c r="BC353" s="33">
        <v>20</v>
      </c>
      <c r="BD353" s="33">
        <v>6.5</v>
      </c>
      <c r="BE353" s="106">
        <v>27.397400000000001</v>
      </c>
      <c r="BF353" s="33">
        <v>40</v>
      </c>
      <c r="BG353" s="33">
        <v>6.5</v>
      </c>
      <c r="BH353" s="33">
        <v>27.397400000000001</v>
      </c>
      <c r="BI353" s="33">
        <f t="shared" si="55"/>
        <v>40</v>
      </c>
      <c r="BL353" s="33">
        <v>27.397400000000001</v>
      </c>
      <c r="BN353" s="33">
        <v>5.2</v>
      </c>
      <c r="BO353" s="33">
        <v>3.5</v>
      </c>
      <c r="BP353" s="33">
        <v>1.4</v>
      </c>
      <c r="BQ353" s="33">
        <v>0.3</v>
      </c>
      <c r="BR353" s="33">
        <v>1.5</v>
      </c>
      <c r="BS353" s="33">
        <v>1.5</v>
      </c>
      <c r="BT353" s="33">
        <v>16</v>
      </c>
      <c r="BU353" s="33">
        <v>40</v>
      </c>
      <c r="BW353" s="33" t="s">
        <v>2744</v>
      </c>
      <c r="CB353" s="188" t="str">
        <f t="shared" si="56"/>
        <v>N</v>
      </c>
      <c r="CC353" s="188" t="str">
        <f t="shared" si="57"/>
        <v>N</v>
      </c>
      <c r="CD353" s="187"/>
      <c r="CE353" s="249"/>
    </row>
    <row r="354" spans="5:88" x14ac:dyDescent="0.3">
      <c r="E354" s="33" t="s">
        <v>2765</v>
      </c>
      <c r="F354" s="33" t="s">
        <v>249</v>
      </c>
      <c r="G354" s="33" t="s">
        <v>244</v>
      </c>
      <c r="H354" s="33" t="s">
        <v>243</v>
      </c>
      <c r="I354" s="33" t="s">
        <v>3695</v>
      </c>
      <c r="K354" s="33" t="s">
        <v>80</v>
      </c>
      <c r="L354" s="33" t="s">
        <v>81</v>
      </c>
      <c r="M354" s="33" t="s">
        <v>1083</v>
      </c>
      <c r="N354" s="33" t="s">
        <v>1467</v>
      </c>
      <c r="O354" s="33" t="s">
        <v>3696</v>
      </c>
      <c r="P354" s="33" t="s">
        <v>3697</v>
      </c>
      <c r="Q354" s="33" t="s">
        <v>245</v>
      </c>
      <c r="R354" s="33" t="s">
        <v>245</v>
      </c>
      <c r="S354" s="33" t="str">
        <f t="shared" si="48"/>
        <v>Ne.tr</v>
      </c>
      <c r="T354" s="192" t="s">
        <v>3041</v>
      </c>
      <c r="U354" s="33" t="s">
        <v>2821</v>
      </c>
      <c r="V354" s="184" t="s">
        <v>28</v>
      </c>
      <c r="W354" s="33" t="s">
        <v>1089</v>
      </c>
      <c r="X354" s="33" t="s">
        <v>3698</v>
      </c>
      <c r="Y354" s="33" t="s">
        <v>819</v>
      </c>
      <c r="AB354" s="33" t="s">
        <v>246</v>
      </c>
      <c r="AC354" s="33" t="s">
        <v>239</v>
      </c>
      <c r="AD354" s="33">
        <v>96</v>
      </c>
      <c r="AE354" s="184" t="s">
        <v>240</v>
      </c>
      <c r="AF354" s="33" t="s">
        <v>2743</v>
      </c>
      <c r="AH354" s="33" t="s">
        <v>2754</v>
      </c>
      <c r="AI354" s="33" t="s">
        <v>3168</v>
      </c>
      <c r="AJ354" s="33" t="s">
        <v>509</v>
      </c>
      <c r="AK354" s="33" t="s">
        <v>478</v>
      </c>
      <c r="AM354" s="33" t="s">
        <v>2744</v>
      </c>
      <c r="AN354" s="33">
        <v>69</v>
      </c>
      <c r="AO354" s="33">
        <v>69</v>
      </c>
      <c r="AP354" s="33" t="s">
        <v>508</v>
      </c>
      <c r="AQ354" s="33" t="s">
        <v>477</v>
      </c>
      <c r="AS354" s="33">
        <f>IF(G354&lt;1980,"Too old",IF(AE354="N","UseOtherTestDuration",IF(AJ354="M",IF(ISBLANK(BD354),2,IF(ISBLANK(BE354),2,IF(ISBLANK(BF354),2,1))),"NotM")))</f>
        <v>1</v>
      </c>
      <c r="AU354" s="33" t="s">
        <v>240</v>
      </c>
      <c r="AV354" s="33" t="s">
        <v>295</v>
      </c>
      <c r="AZ354" s="33" t="s">
        <v>2744</v>
      </c>
      <c r="BA354" s="33" t="s">
        <v>3703</v>
      </c>
      <c r="BB354" s="33" t="s">
        <v>3700</v>
      </c>
      <c r="BC354" s="33">
        <v>20</v>
      </c>
      <c r="BD354" s="33">
        <v>8.1</v>
      </c>
      <c r="BE354" s="106">
        <v>100.37609999999999</v>
      </c>
      <c r="BF354" s="33">
        <v>2.2999999999999998</v>
      </c>
      <c r="BG354" s="33">
        <v>8.1</v>
      </c>
      <c r="BH354" s="33">
        <v>100.37609999999999</v>
      </c>
      <c r="BI354" s="33">
        <f t="shared" si="55"/>
        <v>2.2999999999999998</v>
      </c>
      <c r="BL354" s="33">
        <v>100.37609999999999</v>
      </c>
      <c r="BN354" s="33">
        <v>27.5</v>
      </c>
      <c r="BO354" s="33">
        <v>7.7</v>
      </c>
      <c r="BP354" s="33">
        <v>34.200000000000003</v>
      </c>
      <c r="BQ354" s="33">
        <v>3.9</v>
      </c>
      <c r="BR354" s="33">
        <v>58.5</v>
      </c>
      <c r="BS354" s="33">
        <v>27.7</v>
      </c>
      <c r="BT354" s="33">
        <v>80</v>
      </c>
      <c r="BU354" s="33">
        <v>2.2999999999999998</v>
      </c>
      <c r="BW354" s="33" t="s">
        <v>2744</v>
      </c>
      <c r="CB354" s="188" t="str">
        <f t="shared" si="56"/>
        <v>Y</v>
      </c>
      <c r="CC354" s="188" t="str">
        <f t="shared" si="57"/>
        <v>Y</v>
      </c>
      <c r="CD354" s="261"/>
      <c r="CE354" s="260"/>
      <c r="CH354" s="192"/>
      <c r="CI354" s="192"/>
    </row>
    <row r="355" spans="5:88" x14ac:dyDescent="0.3">
      <c r="E355" s="33" t="s">
        <v>2765</v>
      </c>
      <c r="F355" s="33" t="s">
        <v>250</v>
      </c>
      <c r="G355" s="33" t="s">
        <v>244</v>
      </c>
      <c r="H355" s="33" t="s">
        <v>243</v>
      </c>
      <c r="I355" s="33" t="s">
        <v>3695</v>
      </c>
      <c r="K355" s="33" t="s">
        <v>80</v>
      </c>
      <c r="L355" s="33" t="s">
        <v>81</v>
      </c>
      <c r="M355" s="33" t="s">
        <v>1083</v>
      </c>
      <c r="N355" s="33" t="s">
        <v>1467</v>
      </c>
      <c r="O355" s="33" t="s">
        <v>3696</v>
      </c>
      <c r="P355" s="33" t="s">
        <v>3697</v>
      </c>
      <c r="Q355" s="33" t="s">
        <v>245</v>
      </c>
      <c r="R355" s="33" t="s">
        <v>245</v>
      </c>
      <c r="S355" s="33" t="str">
        <f t="shared" si="48"/>
        <v>Ne.tr</v>
      </c>
      <c r="T355" s="192" t="s">
        <v>3041</v>
      </c>
      <c r="U355" s="33" t="s">
        <v>2821</v>
      </c>
      <c r="V355" s="184" t="s">
        <v>28</v>
      </c>
      <c r="W355" s="33" t="s">
        <v>1089</v>
      </c>
      <c r="X355" s="33" t="s">
        <v>3698</v>
      </c>
      <c r="Y355" s="33" t="s">
        <v>819</v>
      </c>
      <c r="AB355" s="33" t="s">
        <v>246</v>
      </c>
      <c r="AC355" s="33" t="s">
        <v>239</v>
      </c>
      <c r="AD355" s="33">
        <v>96</v>
      </c>
      <c r="AE355" s="184" t="s">
        <v>240</v>
      </c>
      <c r="AF355" s="33" t="s">
        <v>2743</v>
      </c>
      <c r="AH355" s="33" t="s">
        <v>2754</v>
      </c>
      <c r="AI355" s="33" t="s">
        <v>3168</v>
      </c>
      <c r="AJ355" s="33" t="s">
        <v>509</v>
      </c>
      <c r="AK355" s="33" t="s">
        <v>478</v>
      </c>
      <c r="AM355" s="33" t="s">
        <v>2744</v>
      </c>
      <c r="AN355" s="33">
        <v>581</v>
      </c>
      <c r="AO355" s="33">
        <v>581</v>
      </c>
      <c r="AP355" s="33" t="s">
        <v>508</v>
      </c>
      <c r="AQ355" s="33" t="s">
        <v>477</v>
      </c>
      <c r="AS355" s="33">
        <v>1</v>
      </c>
      <c r="AU355" s="33" t="s">
        <v>240</v>
      </c>
      <c r="AV355" s="33" t="s">
        <v>295</v>
      </c>
      <c r="AZ355" s="33" t="s">
        <v>2744</v>
      </c>
      <c r="BA355" s="33" t="s">
        <v>3704</v>
      </c>
      <c r="BB355" s="33" t="s">
        <v>3700</v>
      </c>
      <c r="BC355" s="33">
        <v>20</v>
      </c>
      <c r="BD355" s="33">
        <v>6.4</v>
      </c>
      <c r="BE355" s="106">
        <v>17.4618</v>
      </c>
      <c r="BF355" s="33">
        <v>29</v>
      </c>
      <c r="BG355" s="33">
        <v>6.4</v>
      </c>
      <c r="BH355" s="33">
        <v>17.4618</v>
      </c>
      <c r="BI355" s="33">
        <f t="shared" si="55"/>
        <v>29</v>
      </c>
      <c r="BL355" s="33">
        <v>17.4618</v>
      </c>
      <c r="BN355" s="33">
        <v>3.2</v>
      </c>
      <c r="BO355" s="33">
        <v>2.2999999999999998</v>
      </c>
      <c r="BP355" s="33">
        <v>1.2</v>
      </c>
      <c r="BQ355" s="33">
        <v>0.2</v>
      </c>
      <c r="BR355" s="33">
        <v>1.5</v>
      </c>
      <c r="BS355" s="33">
        <v>1.7</v>
      </c>
      <c r="BT355" s="33">
        <v>10</v>
      </c>
      <c r="BU355" s="33">
        <v>29</v>
      </c>
      <c r="BW355" s="33" t="s">
        <v>2744</v>
      </c>
      <c r="CB355" s="188" t="str">
        <f t="shared" si="56"/>
        <v>N</v>
      </c>
      <c r="CC355" s="188" t="str">
        <f t="shared" si="57"/>
        <v>N</v>
      </c>
      <c r="CD355" s="261"/>
      <c r="CE355" s="260"/>
      <c r="CH355" s="192"/>
      <c r="CI355" s="192"/>
    </row>
    <row r="356" spans="5:88" x14ac:dyDescent="0.3">
      <c r="E356" s="33" t="s">
        <v>2765</v>
      </c>
      <c r="F356" s="33" t="s">
        <v>3705</v>
      </c>
      <c r="G356" s="33">
        <v>2012</v>
      </c>
      <c r="H356" s="192" t="s">
        <v>2912</v>
      </c>
      <c r="I356" s="192" t="s">
        <v>2913</v>
      </c>
      <c r="J356" s="192"/>
      <c r="K356" s="33" t="s">
        <v>80</v>
      </c>
      <c r="L356" s="33" t="s">
        <v>1791</v>
      </c>
      <c r="M356" s="192" t="s">
        <v>1792</v>
      </c>
      <c r="N356" s="33" t="s">
        <v>2623</v>
      </c>
      <c r="O356" s="33" t="s">
        <v>2624</v>
      </c>
      <c r="P356" s="33" t="s">
        <v>3706</v>
      </c>
      <c r="Q356" s="192" t="s">
        <v>3707</v>
      </c>
      <c r="R356" s="192" t="s">
        <v>3707</v>
      </c>
      <c r="S356" s="33" t="str">
        <f t="shared" si="48"/>
        <v>Na.el</v>
      </c>
      <c r="T356" s="84" t="s">
        <v>3708</v>
      </c>
      <c r="U356" s="192" t="s">
        <v>2821</v>
      </c>
      <c r="V356" s="184" t="s">
        <v>28</v>
      </c>
      <c r="W356" s="184" t="s">
        <v>1798</v>
      </c>
      <c r="X356" s="192" t="s">
        <v>327</v>
      </c>
      <c r="Y356" s="33" t="s">
        <v>327</v>
      </c>
      <c r="Z356" s="192"/>
      <c r="AA356" s="192"/>
      <c r="AB356" s="192" t="s">
        <v>2742</v>
      </c>
      <c r="AC356" s="33" t="s">
        <v>239</v>
      </c>
      <c r="AD356" s="192">
        <v>96</v>
      </c>
      <c r="AE356" s="184" t="s">
        <v>240</v>
      </c>
      <c r="AF356" s="192" t="s">
        <v>2743</v>
      </c>
      <c r="AG356" s="192"/>
      <c r="AH356" s="192" t="s">
        <v>2787</v>
      </c>
      <c r="AI356" s="192" t="s">
        <v>2920</v>
      </c>
      <c r="AJ356" s="33" t="s">
        <v>509</v>
      </c>
      <c r="AK356" s="192" t="s">
        <v>631</v>
      </c>
      <c r="AL356" s="192"/>
      <c r="AM356" s="192">
        <v>912</v>
      </c>
      <c r="AN356" s="192">
        <v>889.98</v>
      </c>
      <c r="AO356" s="192">
        <v>889.98</v>
      </c>
      <c r="AP356" s="192" t="s">
        <v>508</v>
      </c>
      <c r="AQ356" s="192" t="s">
        <v>477</v>
      </c>
      <c r="AS356" s="33">
        <f>IF(G356&lt;1980,"Too old",IF(AE356="N","UseOtherTestDuration",IF(AJ356="M",IF(ISBLANK(BD356),2,IF(ISBLANK(BE356),2,IF(ISBLANK(BF356),2,1))),"NotM")))</f>
        <v>2</v>
      </c>
      <c r="AT356" s="192"/>
      <c r="AU356" s="33" t="s">
        <v>295</v>
      </c>
      <c r="AV356" s="33" t="s">
        <v>295</v>
      </c>
      <c r="AW356" s="192"/>
      <c r="AX356" s="192"/>
      <c r="AY356" s="192"/>
      <c r="AZ356" s="192" t="s">
        <v>2828</v>
      </c>
      <c r="BA356" s="192" t="s">
        <v>2921</v>
      </c>
      <c r="BB356" s="192" t="s">
        <v>2744</v>
      </c>
      <c r="BC356" s="192">
        <v>29</v>
      </c>
      <c r="BD356" s="192">
        <v>6.5</v>
      </c>
      <c r="BE356" s="192">
        <v>17.89</v>
      </c>
      <c r="BF356" s="192"/>
      <c r="BG356" s="33">
        <v>6.5</v>
      </c>
      <c r="BH356" s="33">
        <v>17.89</v>
      </c>
      <c r="BI356" s="33">
        <f t="shared" si="55"/>
        <v>0.3</v>
      </c>
      <c r="BJ356" s="192"/>
      <c r="BK356" s="192"/>
      <c r="BL356" s="192">
        <v>17.89</v>
      </c>
      <c r="BN356" s="33" t="s">
        <v>644</v>
      </c>
      <c r="BO356" s="33" t="s">
        <v>644</v>
      </c>
      <c r="BP356" s="33" t="s">
        <v>644</v>
      </c>
      <c r="BQ356" s="33" t="s">
        <v>644</v>
      </c>
      <c r="BR356" s="33" t="s">
        <v>644</v>
      </c>
      <c r="BS356" s="33" t="s">
        <v>644</v>
      </c>
      <c r="BT356" s="33" t="s">
        <v>644</v>
      </c>
      <c r="BU356" s="192">
        <v>0.3</v>
      </c>
      <c r="BV356" s="192"/>
      <c r="BW356" s="192" t="s">
        <v>2744</v>
      </c>
      <c r="BX356" s="192"/>
      <c r="BY356" s="192" t="s">
        <v>2747</v>
      </c>
      <c r="BZ356" s="192"/>
      <c r="CA356" s="192"/>
      <c r="CB356" s="188" t="str">
        <f t="shared" si="56"/>
        <v>N</v>
      </c>
      <c r="CC356" s="188" t="str">
        <f t="shared" si="57"/>
        <v>N</v>
      </c>
      <c r="CD356" s="261"/>
      <c r="CE356" s="260"/>
      <c r="CH356" s="192"/>
      <c r="CI356" s="192"/>
      <c r="CJ356" s="192"/>
    </row>
    <row r="357" spans="5:88" x14ac:dyDescent="0.3">
      <c r="E357" s="33" t="s">
        <v>2734</v>
      </c>
      <c r="F357" s="33" t="s">
        <v>3709</v>
      </c>
      <c r="G357" s="33">
        <v>1985</v>
      </c>
      <c r="H357" s="33" t="s">
        <v>3710</v>
      </c>
      <c r="I357" s="33" t="s">
        <v>3711</v>
      </c>
      <c r="K357" s="33" t="s">
        <v>80</v>
      </c>
      <c r="L357" s="33" t="s">
        <v>89</v>
      </c>
      <c r="M357" s="33" t="s">
        <v>91</v>
      </c>
      <c r="N357" s="33" t="s">
        <v>106</v>
      </c>
      <c r="O357" s="33" t="s">
        <v>128</v>
      </c>
      <c r="P357" s="33" t="s">
        <v>129</v>
      </c>
      <c r="Q357" s="33" t="s">
        <v>130</v>
      </c>
      <c r="R357" s="33" t="s">
        <v>130</v>
      </c>
      <c r="S357" s="33" t="str">
        <f t="shared" si="48"/>
        <v>Mo.sa</v>
      </c>
      <c r="T357" s="192" t="s">
        <v>3712</v>
      </c>
      <c r="U357" s="33" t="s">
        <v>31</v>
      </c>
      <c r="V357" s="33" t="s">
        <v>31</v>
      </c>
      <c r="W357" s="33" t="s">
        <v>31</v>
      </c>
      <c r="X357" s="33" t="s">
        <v>3713</v>
      </c>
      <c r="Y357" s="33" t="s">
        <v>3713</v>
      </c>
      <c r="AB357" s="33" t="s">
        <v>2742</v>
      </c>
      <c r="AC357" s="33" t="s">
        <v>239</v>
      </c>
      <c r="AD357" s="33">
        <v>96</v>
      </c>
      <c r="AE357" s="33" t="s">
        <v>240</v>
      </c>
      <c r="AF357" s="33" t="s">
        <v>2743</v>
      </c>
      <c r="AH357" s="33" t="s">
        <v>2744</v>
      </c>
      <c r="AI357" s="33" t="s">
        <v>2744</v>
      </c>
      <c r="AK357" s="33" t="s">
        <v>631</v>
      </c>
      <c r="AM357" s="33">
        <v>120</v>
      </c>
      <c r="AN357" s="33">
        <v>117.36</v>
      </c>
      <c r="AO357" s="189">
        <v>120</v>
      </c>
      <c r="AP357" s="33" t="s">
        <v>477</v>
      </c>
      <c r="AQ357" s="33" t="s">
        <v>477</v>
      </c>
      <c r="AS357" s="33">
        <v>4</v>
      </c>
      <c r="AU357" s="33" t="s">
        <v>295</v>
      </c>
      <c r="AV357" s="33" t="s">
        <v>295</v>
      </c>
      <c r="AZ357" s="33" t="s">
        <v>2312</v>
      </c>
      <c r="BA357" s="33" t="s">
        <v>2746</v>
      </c>
      <c r="BB357" s="33" t="s">
        <v>2744</v>
      </c>
      <c r="BC357" s="33" t="s">
        <v>2744</v>
      </c>
      <c r="BE357" s="33">
        <v>40</v>
      </c>
      <c r="BH357" s="33">
        <v>40</v>
      </c>
      <c r="BI357" s="33">
        <f t="shared" si="55"/>
        <v>0.3</v>
      </c>
      <c r="BL357" s="33">
        <v>40</v>
      </c>
      <c r="BN357" s="33">
        <v>9</v>
      </c>
      <c r="BO357" s="33">
        <v>6</v>
      </c>
      <c r="BP357" s="33">
        <v>13</v>
      </c>
      <c r="BQ357" s="33">
        <v>1</v>
      </c>
      <c r="BR357" s="33">
        <v>45</v>
      </c>
      <c r="BS357" s="33">
        <v>1</v>
      </c>
      <c r="BT357" s="33">
        <v>30</v>
      </c>
      <c r="BU357" s="192">
        <v>0.3</v>
      </c>
      <c r="BV357" s="32" t="s">
        <v>2750</v>
      </c>
      <c r="BW357" s="32"/>
      <c r="BX357" s="193" t="s">
        <v>3127</v>
      </c>
      <c r="BY357" s="33" t="s">
        <v>2747</v>
      </c>
      <c r="CA357" s="32"/>
      <c r="CB357" s="188" t="str">
        <f t="shared" si="56"/>
        <v>N</v>
      </c>
      <c r="CC357" s="188" t="str">
        <f t="shared" si="57"/>
        <v>N</v>
      </c>
      <c r="CD357" s="193" t="s">
        <v>2934</v>
      </c>
      <c r="CE357" s="251"/>
      <c r="CH357" s="193" t="s">
        <v>2748</v>
      </c>
      <c r="CI357" s="193" t="s">
        <v>3714</v>
      </c>
    </row>
    <row r="358" spans="5:88" x14ac:dyDescent="0.3">
      <c r="E358" s="33" t="s">
        <v>2734</v>
      </c>
      <c r="F358" s="33" t="s">
        <v>3715</v>
      </c>
      <c r="G358" s="33">
        <v>1985</v>
      </c>
      <c r="H358" s="33" t="s">
        <v>3710</v>
      </c>
      <c r="I358" s="33" t="s">
        <v>3711</v>
      </c>
      <c r="K358" s="33" t="s">
        <v>80</v>
      </c>
      <c r="L358" s="33" t="s">
        <v>89</v>
      </c>
      <c r="M358" s="33" t="s">
        <v>91</v>
      </c>
      <c r="N358" s="33" t="s">
        <v>106</v>
      </c>
      <c r="O358" s="33" t="s">
        <v>128</v>
      </c>
      <c r="P358" s="33" t="s">
        <v>129</v>
      </c>
      <c r="Q358" s="33" t="s">
        <v>130</v>
      </c>
      <c r="R358" s="33" t="s">
        <v>130</v>
      </c>
      <c r="S358" s="33" t="str">
        <f t="shared" si="48"/>
        <v>Mo.sa</v>
      </c>
      <c r="T358" s="192" t="s">
        <v>3712</v>
      </c>
      <c r="U358" s="33" t="s">
        <v>31</v>
      </c>
      <c r="V358" s="33" t="s">
        <v>31</v>
      </c>
      <c r="W358" s="33" t="s">
        <v>31</v>
      </c>
      <c r="X358" s="33" t="s">
        <v>3713</v>
      </c>
      <c r="Y358" s="33" t="s">
        <v>3713</v>
      </c>
      <c r="AB358" s="33" t="s">
        <v>2742</v>
      </c>
      <c r="AC358" s="33" t="s">
        <v>239</v>
      </c>
      <c r="AD358" s="33">
        <v>96</v>
      </c>
      <c r="AE358" s="33" t="s">
        <v>240</v>
      </c>
      <c r="AF358" s="33" t="s">
        <v>2743</v>
      </c>
      <c r="AH358" s="33" t="s">
        <v>2744</v>
      </c>
      <c r="AI358" s="33" t="s">
        <v>2744</v>
      </c>
      <c r="AK358" s="33" t="s">
        <v>631</v>
      </c>
      <c r="AM358" s="33">
        <v>430</v>
      </c>
      <c r="AN358" s="33">
        <v>420.54</v>
      </c>
      <c r="AO358" s="189">
        <v>430</v>
      </c>
      <c r="AP358" s="33" t="s">
        <v>477</v>
      </c>
      <c r="AQ358" s="33" t="s">
        <v>477</v>
      </c>
      <c r="AS358" s="33">
        <v>4</v>
      </c>
      <c r="AU358" s="33" t="s">
        <v>295</v>
      </c>
      <c r="AV358" s="33" t="s">
        <v>295</v>
      </c>
      <c r="AZ358" s="33" t="s">
        <v>2312</v>
      </c>
      <c r="BA358" s="33" t="s">
        <v>2746</v>
      </c>
      <c r="BB358" s="33" t="s">
        <v>2744</v>
      </c>
      <c r="BC358" s="33" t="s">
        <v>2744</v>
      </c>
      <c r="BE358" s="33">
        <v>285</v>
      </c>
      <c r="BH358" s="33">
        <v>285</v>
      </c>
      <c r="BI358" s="33">
        <f t="shared" si="55"/>
        <v>0.3</v>
      </c>
      <c r="BL358" s="33">
        <v>285</v>
      </c>
      <c r="BN358" s="33">
        <v>73</v>
      </c>
      <c r="BO358" s="33">
        <v>24</v>
      </c>
      <c r="BP358" s="33">
        <v>24</v>
      </c>
      <c r="BQ358" s="33">
        <v>0.5</v>
      </c>
      <c r="BR358" s="33">
        <v>46</v>
      </c>
      <c r="BS358" s="33">
        <v>23</v>
      </c>
      <c r="BT358" s="33">
        <v>262</v>
      </c>
      <c r="BU358" s="192">
        <v>0.3</v>
      </c>
      <c r="BV358" s="32" t="s">
        <v>2750</v>
      </c>
      <c r="BW358" s="32"/>
      <c r="BX358" s="184" t="s">
        <v>3127</v>
      </c>
      <c r="BY358" s="33" t="s">
        <v>2747</v>
      </c>
      <c r="CA358" s="32"/>
      <c r="CB358" s="188" t="str">
        <f t="shared" si="56"/>
        <v>N</v>
      </c>
      <c r="CC358" s="188" t="str">
        <f t="shared" si="57"/>
        <v>N</v>
      </c>
      <c r="CD358" s="184" t="s">
        <v>3716</v>
      </c>
      <c r="CE358" s="250"/>
      <c r="CH358" s="184" t="s">
        <v>2748</v>
      </c>
      <c r="CI358" s="184" t="s">
        <v>3714</v>
      </c>
    </row>
    <row r="359" spans="5:88" x14ac:dyDescent="0.3">
      <c r="E359" s="184" t="s">
        <v>2753</v>
      </c>
      <c r="F359" s="184"/>
      <c r="G359" s="33">
        <v>1992</v>
      </c>
      <c r="H359" s="193" t="s">
        <v>3717</v>
      </c>
      <c r="I359" s="193"/>
      <c r="J359" s="193"/>
      <c r="K359" s="33" t="s">
        <v>80</v>
      </c>
      <c r="L359" s="184" t="s">
        <v>81</v>
      </c>
      <c r="M359" s="184" t="s">
        <v>83</v>
      </c>
      <c r="N359" s="33" t="s">
        <v>1861</v>
      </c>
      <c r="O359" s="33" t="s">
        <v>1862</v>
      </c>
      <c r="P359" s="33" t="s">
        <v>3718</v>
      </c>
      <c r="Q359" s="196" t="s">
        <v>3719</v>
      </c>
      <c r="R359" s="196" t="s">
        <v>3719</v>
      </c>
      <c r="S359" s="33" t="str">
        <f t="shared" si="48"/>
        <v>Mo.ma</v>
      </c>
      <c r="T359" s="197" t="s">
        <v>2945</v>
      </c>
      <c r="U359" s="184" t="s">
        <v>2821</v>
      </c>
      <c r="V359" s="184" t="s">
        <v>28</v>
      </c>
      <c r="W359" s="184" t="s">
        <v>293</v>
      </c>
      <c r="X359" s="193" t="s">
        <v>3720</v>
      </c>
      <c r="Y359" s="33" t="s">
        <v>819</v>
      </c>
      <c r="Z359" s="193"/>
      <c r="AA359" s="193"/>
      <c r="AB359" s="193" t="s">
        <v>2742</v>
      </c>
      <c r="AC359" s="33" t="s">
        <v>239</v>
      </c>
      <c r="AD359" s="33">
        <v>48</v>
      </c>
      <c r="AE359" s="184" t="s">
        <v>240</v>
      </c>
      <c r="AF359" s="184" t="s">
        <v>2743</v>
      </c>
      <c r="AG359" s="193"/>
      <c r="AH359" s="193" t="s">
        <v>3721</v>
      </c>
      <c r="AI359" s="193" t="s">
        <v>2855</v>
      </c>
      <c r="AJ359" s="33" t="s">
        <v>295</v>
      </c>
      <c r="AK359" s="189" t="s">
        <v>1224</v>
      </c>
      <c r="AL359" s="189"/>
      <c r="AM359" s="189">
        <v>1170</v>
      </c>
      <c r="AN359" s="189">
        <v>1170</v>
      </c>
      <c r="AO359" s="189">
        <v>1170</v>
      </c>
      <c r="AP359" s="193" t="s">
        <v>508</v>
      </c>
      <c r="AQ359" s="33" t="s">
        <v>477</v>
      </c>
      <c r="AS359" s="33">
        <v>4</v>
      </c>
      <c r="AU359" s="33" t="s">
        <v>295</v>
      </c>
      <c r="AV359" s="33" t="s">
        <v>295</v>
      </c>
      <c r="AX359" s="193"/>
      <c r="AY359" s="193"/>
      <c r="AZ359" s="193" t="s">
        <v>2789</v>
      </c>
      <c r="BA359" s="193" t="s">
        <v>3722</v>
      </c>
      <c r="BB359" s="193"/>
      <c r="BC359" s="203" t="s">
        <v>3723</v>
      </c>
      <c r="BD359" s="189">
        <v>6.5</v>
      </c>
      <c r="BE359" s="193" t="s">
        <v>644</v>
      </c>
      <c r="BF359" s="189"/>
      <c r="BG359" s="33">
        <v>6.5</v>
      </c>
      <c r="BH359" s="33" t="s">
        <v>644</v>
      </c>
      <c r="BI359" s="33">
        <f t="shared" si="55"/>
        <v>0.3</v>
      </c>
      <c r="BJ359" s="193" t="s">
        <v>644</v>
      </c>
      <c r="BK359" s="193" t="s">
        <v>644</v>
      </c>
      <c r="BL359" s="194">
        <v>50</v>
      </c>
      <c r="BM359" s="193"/>
      <c r="BN359" s="193"/>
      <c r="BO359" s="193"/>
      <c r="BP359" s="193"/>
      <c r="BQ359" s="193"/>
      <c r="BR359" s="193"/>
      <c r="BS359" s="193"/>
      <c r="BT359" s="193"/>
      <c r="BU359" s="192">
        <v>0.3</v>
      </c>
      <c r="BV359" s="32" t="s">
        <v>2750</v>
      </c>
      <c r="BW359" s="32"/>
      <c r="BX359" s="193" t="s">
        <v>3724</v>
      </c>
      <c r="BY359" s="193"/>
      <c r="BZ359" s="193"/>
      <c r="CA359" s="32"/>
      <c r="CB359" s="188" t="str">
        <f t="shared" si="56"/>
        <v>N</v>
      </c>
      <c r="CC359" s="188" t="str">
        <f t="shared" si="57"/>
        <v>N</v>
      </c>
      <c r="CD359" s="193" t="s">
        <v>3725</v>
      </c>
      <c r="CE359" s="251"/>
      <c r="CH359" s="193" t="s">
        <v>2748</v>
      </c>
      <c r="CI359" s="193" t="s">
        <v>3726</v>
      </c>
      <c r="CJ359" s="193"/>
    </row>
    <row r="360" spans="5:88" x14ac:dyDescent="0.3">
      <c r="E360" s="33" t="s">
        <v>2765</v>
      </c>
      <c r="F360" s="33" t="s">
        <v>3727</v>
      </c>
      <c r="G360" s="33">
        <v>2019</v>
      </c>
      <c r="H360" s="33" t="s">
        <v>3162</v>
      </c>
      <c r="I360" s="33" t="s">
        <v>3163</v>
      </c>
      <c r="K360" s="33" t="s">
        <v>80</v>
      </c>
      <c r="L360" s="33" t="s">
        <v>89</v>
      </c>
      <c r="M360" s="33" t="s">
        <v>91</v>
      </c>
      <c r="N360" s="33" t="s">
        <v>102</v>
      </c>
      <c r="O360" s="33" t="s">
        <v>3728</v>
      </c>
      <c r="P360" s="33" t="s">
        <v>3729</v>
      </c>
      <c r="Q360" s="33" t="s">
        <v>3730</v>
      </c>
      <c r="R360" s="33" t="s">
        <v>3730</v>
      </c>
      <c r="S360" s="33" t="str">
        <f t="shared" si="48"/>
        <v>Mi.an</v>
      </c>
      <c r="T360" s="192" t="s">
        <v>3731</v>
      </c>
      <c r="U360" s="33" t="s">
        <v>31</v>
      </c>
      <c r="V360" s="33" t="s">
        <v>31</v>
      </c>
      <c r="W360" s="33" t="s">
        <v>31</v>
      </c>
      <c r="X360" s="33" t="s">
        <v>3167</v>
      </c>
      <c r="Y360" s="33" t="s">
        <v>3167</v>
      </c>
      <c r="AB360" s="33" t="s">
        <v>2742</v>
      </c>
      <c r="AC360" s="33" t="s">
        <v>239</v>
      </c>
      <c r="AD360" s="33">
        <v>96</v>
      </c>
      <c r="AE360" s="33" t="s">
        <v>240</v>
      </c>
      <c r="AF360" s="33" t="s">
        <v>2743</v>
      </c>
      <c r="AH360" s="33" t="s">
        <v>2787</v>
      </c>
      <c r="AI360" s="33" t="s">
        <v>3168</v>
      </c>
      <c r="AJ360" s="33" t="s">
        <v>509</v>
      </c>
      <c r="AK360" s="33" t="s">
        <v>631</v>
      </c>
      <c r="AM360" s="33">
        <v>23750</v>
      </c>
      <c r="AN360" s="189">
        <v>23750</v>
      </c>
      <c r="AO360" s="189">
        <v>23750</v>
      </c>
      <c r="AP360" s="33" t="s">
        <v>508</v>
      </c>
      <c r="AQ360" s="33" t="s">
        <v>477</v>
      </c>
      <c r="AS360" s="33">
        <f>IF(G360&lt;1980,"Too old",IF(AE360="N","UseOtherTestDuration",IF(AJ360="M",IF(ISBLANK(BD360),2,IF(ISBLANK(BE360),2,IF(ISBLANK(BF360),2,1))),"NotM")))</f>
        <v>2</v>
      </c>
      <c r="AU360" s="33" t="s">
        <v>295</v>
      </c>
      <c r="AV360" s="33" t="s">
        <v>295</v>
      </c>
      <c r="AZ360" s="33" t="s">
        <v>2959</v>
      </c>
      <c r="BA360" s="33" t="s">
        <v>3169</v>
      </c>
      <c r="BB360" s="33" t="s">
        <v>2744</v>
      </c>
      <c r="BC360" s="33">
        <v>20</v>
      </c>
      <c r="BD360" s="33">
        <v>6</v>
      </c>
      <c r="BE360" s="33">
        <v>250</v>
      </c>
      <c r="BG360" s="33">
        <v>6</v>
      </c>
      <c r="BH360" s="33">
        <v>250</v>
      </c>
      <c r="BI360" s="33">
        <f t="shared" si="55"/>
        <v>0.3</v>
      </c>
      <c r="BL360" s="33">
        <v>250</v>
      </c>
      <c r="BN360" s="33">
        <v>70.89</v>
      </c>
      <c r="BO360" s="33">
        <v>17.72</v>
      </c>
      <c r="BP360" s="33">
        <v>37.65</v>
      </c>
      <c r="BQ360" s="33">
        <v>5.78</v>
      </c>
      <c r="BR360" s="33">
        <v>173.7</v>
      </c>
      <c r="BS360" s="33">
        <v>112.5</v>
      </c>
      <c r="BT360" s="33">
        <v>1.4</v>
      </c>
      <c r="BU360" s="192">
        <v>0.3</v>
      </c>
      <c r="BW360" s="33" t="s">
        <v>2744</v>
      </c>
      <c r="CB360" s="188" t="str">
        <f t="shared" si="56"/>
        <v>Y</v>
      </c>
      <c r="CC360" s="188" t="str">
        <f t="shared" si="57"/>
        <v>Y</v>
      </c>
      <c r="CD360" s="187"/>
      <c r="CE360" s="249"/>
    </row>
    <row r="361" spans="5:88" x14ac:dyDescent="0.3">
      <c r="E361" s="33" t="s">
        <v>2765</v>
      </c>
      <c r="F361" s="33" t="s">
        <v>3732</v>
      </c>
      <c r="G361" s="33">
        <v>2019</v>
      </c>
      <c r="H361" s="33" t="s">
        <v>3162</v>
      </c>
      <c r="I361" s="33" t="s">
        <v>3163</v>
      </c>
      <c r="K361" s="33" t="s">
        <v>80</v>
      </c>
      <c r="L361" s="33" t="s">
        <v>89</v>
      </c>
      <c r="M361" s="33" t="s">
        <v>91</v>
      </c>
      <c r="N361" s="33" t="s">
        <v>102</v>
      </c>
      <c r="O361" s="33" t="s">
        <v>3728</v>
      </c>
      <c r="P361" s="33" t="s">
        <v>3729</v>
      </c>
      <c r="Q361" s="33" t="s">
        <v>3730</v>
      </c>
      <c r="R361" s="33" t="s">
        <v>3730</v>
      </c>
      <c r="S361" s="33" t="str">
        <f t="shared" si="48"/>
        <v>Mi.an</v>
      </c>
      <c r="T361" s="192" t="s">
        <v>3731</v>
      </c>
      <c r="U361" s="33" t="s">
        <v>31</v>
      </c>
      <c r="V361" s="33" t="s">
        <v>31</v>
      </c>
      <c r="W361" s="33" t="s">
        <v>31</v>
      </c>
      <c r="X361" s="33" t="s">
        <v>3167</v>
      </c>
      <c r="Y361" s="33" t="s">
        <v>3167</v>
      </c>
      <c r="AB361" s="33" t="s">
        <v>2742</v>
      </c>
      <c r="AC361" s="33" t="s">
        <v>239</v>
      </c>
      <c r="AD361" s="33">
        <v>96</v>
      </c>
      <c r="AE361" s="33" t="s">
        <v>240</v>
      </c>
      <c r="AF361" s="33" t="s">
        <v>2743</v>
      </c>
      <c r="AH361" s="33" t="s">
        <v>2787</v>
      </c>
      <c r="AI361" s="33" t="s">
        <v>3168</v>
      </c>
      <c r="AJ361" s="33" t="s">
        <v>509</v>
      </c>
      <c r="AK361" s="33" t="s">
        <v>631</v>
      </c>
      <c r="AM361" s="33">
        <v>35980</v>
      </c>
      <c r="AN361" s="189">
        <v>35980</v>
      </c>
      <c r="AO361" s="189">
        <v>35980</v>
      </c>
      <c r="AP361" s="33" t="s">
        <v>508</v>
      </c>
      <c r="AQ361" s="33" t="s">
        <v>477</v>
      </c>
      <c r="AS361" s="33">
        <f>IF(G361&lt;1980,"Too old",IF(AE361="N","UseOtherTestDuration",IF(AJ361="M",IF(ISBLANK(BD361),2,IF(ISBLANK(BE361),2,IF(ISBLANK(BF361),2,1))),"NotM")))</f>
        <v>2</v>
      </c>
      <c r="AU361" s="33" t="s">
        <v>295</v>
      </c>
      <c r="AV361" s="33" t="s">
        <v>295</v>
      </c>
      <c r="AZ361" s="33" t="s">
        <v>2959</v>
      </c>
      <c r="BA361" s="33" t="s">
        <v>3169</v>
      </c>
      <c r="BB361" s="33" t="s">
        <v>2744</v>
      </c>
      <c r="BC361" s="33">
        <v>20</v>
      </c>
      <c r="BD361" s="33">
        <v>7</v>
      </c>
      <c r="BE361" s="33">
        <v>250</v>
      </c>
      <c r="BG361" s="33">
        <v>7</v>
      </c>
      <c r="BH361" s="33">
        <v>250</v>
      </c>
      <c r="BI361" s="33">
        <f t="shared" si="55"/>
        <v>0.3</v>
      </c>
      <c r="BL361" s="33">
        <v>250</v>
      </c>
      <c r="BN361" s="33">
        <v>70.89</v>
      </c>
      <c r="BO361" s="33">
        <v>17.72</v>
      </c>
      <c r="BP361" s="33">
        <v>37.65</v>
      </c>
      <c r="BQ361" s="33">
        <v>5.78</v>
      </c>
      <c r="BR361" s="33">
        <v>173.7</v>
      </c>
      <c r="BS361" s="33">
        <v>112.5</v>
      </c>
      <c r="BT361" s="33">
        <v>15</v>
      </c>
      <c r="BU361" s="192">
        <v>0.3</v>
      </c>
      <c r="BW361" s="33" t="s">
        <v>2744</v>
      </c>
      <c r="CB361" s="188" t="str">
        <f t="shared" si="56"/>
        <v>Y</v>
      </c>
      <c r="CC361" s="188" t="str">
        <f t="shared" si="57"/>
        <v>Y</v>
      </c>
      <c r="CD361" s="187"/>
      <c r="CE361" s="249"/>
    </row>
    <row r="362" spans="5:88" x14ac:dyDescent="0.3">
      <c r="E362" s="33" t="s">
        <v>2765</v>
      </c>
      <c r="F362" s="33" t="s">
        <v>3733</v>
      </c>
      <c r="G362" s="33">
        <v>1987</v>
      </c>
      <c r="H362" s="33" t="s">
        <v>3734</v>
      </c>
      <c r="I362" s="33" t="s">
        <v>3735</v>
      </c>
      <c r="K362" s="33" t="s">
        <v>80</v>
      </c>
      <c r="L362" s="33" t="s">
        <v>89</v>
      </c>
      <c r="M362" s="33" t="s">
        <v>760</v>
      </c>
      <c r="N362" s="33" t="s">
        <v>761</v>
      </c>
      <c r="O362" s="33" t="s">
        <v>3736</v>
      </c>
      <c r="P362" s="33" t="s">
        <v>3737</v>
      </c>
      <c r="Q362" s="33" t="s">
        <v>3736</v>
      </c>
      <c r="R362" s="33" t="s">
        <v>3736</v>
      </c>
      <c r="S362" s="33" t="str">
        <f t="shared" si="48"/>
        <v>Mi.or</v>
      </c>
      <c r="U362" s="33" t="s">
        <v>766</v>
      </c>
      <c r="V362" s="184" t="s">
        <v>28</v>
      </c>
      <c r="W362" s="33" t="s">
        <v>766</v>
      </c>
      <c r="X362" s="33" t="s">
        <v>767</v>
      </c>
      <c r="Y362" s="33" t="s">
        <v>284</v>
      </c>
      <c r="AB362" s="33" t="s">
        <v>2742</v>
      </c>
      <c r="AC362" s="33" t="s">
        <v>239</v>
      </c>
      <c r="AD362" s="33">
        <v>96</v>
      </c>
      <c r="AE362" s="33" t="s">
        <v>240</v>
      </c>
      <c r="AF362" s="33" t="s">
        <v>2743</v>
      </c>
      <c r="AH362" s="33" t="s">
        <v>2744</v>
      </c>
      <c r="AI362" s="33" t="s">
        <v>2744</v>
      </c>
      <c r="AK362" s="33" t="s">
        <v>631</v>
      </c>
      <c r="AM362" s="33">
        <v>22410</v>
      </c>
      <c r="AN362" s="33">
        <v>21916.98</v>
      </c>
      <c r="AO362" s="189">
        <v>22410</v>
      </c>
      <c r="AP362" s="33" t="s">
        <v>477</v>
      </c>
      <c r="AQ362" s="33" t="s">
        <v>477</v>
      </c>
      <c r="AS362" s="33">
        <v>4</v>
      </c>
      <c r="AU362" s="33" t="s">
        <v>295</v>
      </c>
      <c r="AV362" s="33" t="s">
        <v>295</v>
      </c>
      <c r="AZ362" s="33" t="s">
        <v>2789</v>
      </c>
      <c r="BA362" s="33" t="s">
        <v>2746</v>
      </c>
      <c r="BB362" s="33" t="s">
        <v>2744</v>
      </c>
      <c r="BC362" s="33" t="s">
        <v>2744</v>
      </c>
      <c r="BE362" s="33">
        <v>143.75</v>
      </c>
      <c r="BH362" s="33">
        <v>143.75</v>
      </c>
      <c r="BL362" s="33">
        <v>143.75</v>
      </c>
      <c r="BN362" s="33" t="s">
        <v>644</v>
      </c>
      <c r="BO362" s="33" t="s">
        <v>644</v>
      </c>
      <c r="BP362" s="33" t="s">
        <v>644</v>
      </c>
      <c r="BQ362" s="33" t="s">
        <v>644</v>
      </c>
      <c r="BR362" s="33" t="s">
        <v>644</v>
      </c>
      <c r="BS362" s="33" t="s">
        <v>644</v>
      </c>
      <c r="BT362" s="33" t="s">
        <v>644</v>
      </c>
      <c r="BW362" s="33" t="s">
        <v>2744</v>
      </c>
      <c r="BY362" s="33" t="s">
        <v>2747</v>
      </c>
      <c r="CB362" s="188" t="str">
        <f t="shared" si="56"/>
        <v>N</v>
      </c>
      <c r="CC362" s="188" t="str">
        <f t="shared" si="57"/>
        <v>N</v>
      </c>
      <c r="CD362" s="187"/>
      <c r="CE362" s="249"/>
      <c r="CH362" s="33" t="s">
        <v>2770</v>
      </c>
    </row>
    <row r="363" spans="5:88" x14ac:dyDescent="0.3">
      <c r="E363" s="33" t="s">
        <v>3022</v>
      </c>
      <c r="F363" s="33">
        <v>131500</v>
      </c>
      <c r="G363" s="33">
        <v>1984</v>
      </c>
      <c r="H363" s="33" t="s">
        <v>1168</v>
      </c>
      <c r="K363" s="33" t="s">
        <v>80</v>
      </c>
      <c r="L363" s="33" t="s">
        <v>89</v>
      </c>
      <c r="M363" s="33" t="s">
        <v>91</v>
      </c>
      <c r="N363" s="33" t="s">
        <v>1160</v>
      </c>
      <c r="O363" s="33" t="s">
        <v>1823</v>
      </c>
      <c r="P363" s="33" t="s">
        <v>1824</v>
      </c>
      <c r="Q363" s="33" t="s">
        <v>1838</v>
      </c>
      <c r="R363" s="33" t="s">
        <v>3738</v>
      </c>
      <c r="S363" s="33" t="str">
        <f t="shared" si="48"/>
        <v>Me.sp</v>
      </c>
      <c r="T363" s="33" t="s">
        <v>1841</v>
      </c>
      <c r="U363" s="33" t="s">
        <v>31</v>
      </c>
      <c r="V363" s="33" t="s">
        <v>31</v>
      </c>
      <c r="W363" s="33" t="s">
        <v>31</v>
      </c>
      <c r="X363" s="33" t="s">
        <v>497</v>
      </c>
      <c r="Z363" s="33" t="s">
        <v>733</v>
      </c>
      <c r="AB363" s="33" t="s">
        <v>239</v>
      </c>
      <c r="AC363" s="33" t="s">
        <v>239</v>
      </c>
      <c r="AD363" s="33">
        <v>96</v>
      </c>
      <c r="AE363" s="33" t="s">
        <v>240</v>
      </c>
      <c r="AF363" s="33" t="s">
        <v>2743</v>
      </c>
      <c r="AH363" s="33" t="s">
        <v>3338</v>
      </c>
      <c r="AI363" s="33" t="s">
        <v>748</v>
      </c>
      <c r="AJ363" s="33" t="s">
        <v>509</v>
      </c>
      <c r="AK363" s="33" t="s">
        <v>631</v>
      </c>
      <c r="AM363" s="33">
        <v>4730</v>
      </c>
      <c r="AN363" s="189">
        <v>4730</v>
      </c>
      <c r="AO363" s="189">
        <v>4730</v>
      </c>
      <c r="AP363" s="33" t="s">
        <v>508</v>
      </c>
      <c r="AS363" s="33">
        <v>4</v>
      </c>
      <c r="AT363" s="33" t="s">
        <v>3334</v>
      </c>
      <c r="AU363" s="33" t="s">
        <v>295</v>
      </c>
      <c r="AV363" s="33" t="s">
        <v>295</v>
      </c>
      <c r="AY363" s="33">
        <v>1057424</v>
      </c>
      <c r="AZ363" s="33" t="s">
        <v>481</v>
      </c>
      <c r="BA363" s="33" t="s">
        <v>1173</v>
      </c>
      <c r="BC363" s="33">
        <v>27</v>
      </c>
      <c r="BD363" s="33" t="s">
        <v>3739</v>
      </c>
      <c r="BE363" s="33">
        <v>7</v>
      </c>
      <c r="BF363" s="33" t="s">
        <v>496</v>
      </c>
      <c r="BG363" s="33">
        <v>6.6</v>
      </c>
      <c r="BH363" s="33">
        <v>7</v>
      </c>
      <c r="BJ363" s="33" t="s">
        <v>3740</v>
      </c>
      <c r="BK363" s="33" t="s">
        <v>3741</v>
      </c>
      <c r="BL363" s="33">
        <v>0</v>
      </c>
      <c r="BU363" s="33" t="s">
        <v>496</v>
      </c>
      <c r="BV363" s="33">
        <v>0</v>
      </c>
      <c r="BW363" s="33">
        <v>0</v>
      </c>
      <c r="BX363" s="33">
        <v>0</v>
      </c>
      <c r="BY363" s="33">
        <v>0</v>
      </c>
      <c r="BZ363" s="33">
        <v>0</v>
      </c>
      <c r="CC363" s="33" t="s">
        <v>1173</v>
      </c>
      <c r="CD363" s="33"/>
      <c r="CE363" s="262" t="s">
        <v>489</v>
      </c>
      <c r="CF363" s="33" t="s">
        <v>3742</v>
      </c>
      <c r="CH363" s="33" t="s">
        <v>2770</v>
      </c>
    </row>
    <row r="364" spans="5:88" x14ac:dyDescent="0.3">
      <c r="E364" s="33" t="s">
        <v>3022</v>
      </c>
      <c r="F364" s="33">
        <v>131498</v>
      </c>
      <c r="G364" s="33">
        <v>1984</v>
      </c>
      <c r="H364" s="192" t="s">
        <v>1168</v>
      </c>
      <c r="I364" s="192"/>
      <c r="J364" s="192"/>
      <c r="K364" s="33" t="s">
        <v>80</v>
      </c>
      <c r="L364" s="33" t="s">
        <v>89</v>
      </c>
      <c r="M364" s="192" t="s">
        <v>91</v>
      </c>
      <c r="N364" s="33" t="s">
        <v>1160</v>
      </c>
      <c r="O364" s="33" t="s">
        <v>1823</v>
      </c>
      <c r="P364" s="33" t="s">
        <v>1824</v>
      </c>
      <c r="Q364" s="33" t="s">
        <v>1838</v>
      </c>
      <c r="R364" s="192" t="s">
        <v>3738</v>
      </c>
      <c r="S364" s="33" t="str">
        <f t="shared" si="48"/>
        <v>Me.sp</v>
      </c>
      <c r="T364" s="192" t="s">
        <v>1841</v>
      </c>
      <c r="U364" s="192" t="s">
        <v>31</v>
      </c>
      <c r="V364" s="33" t="s">
        <v>31</v>
      </c>
      <c r="W364" s="33" t="s">
        <v>31</v>
      </c>
      <c r="X364" s="192" t="s">
        <v>497</v>
      </c>
      <c r="Z364" s="192" t="s">
        <v>733</v>
      </c>
      <c r="AA364" s="192"/>
      <c r="AB364" s="192" t="s">
        <v>239</v>
      </c>
      <c r="AC364" s="33" t="s">
        <v>239</v>
      </c>
      <c r="AD364" s="192">
        <v>96</v>
      </c>
      <c r="AE364" s="33" t="s">
        <v>240</v>
      </c>
      <c r="AF364" s="33" t="s">
        <v>2743</v>
      </c>
      <c r="AG364" s="192"/>
      <c r="AH364" s="192" t="s">
        <v>3338</v>
      </c>
      <c r="AI364" s="192" t="s">
        <v>748</v>
      </c>
      <c r="AJ364" s="33" t="s">
        <v>509</v>
      </c>
      <c r="AK364" s="192" t="s">
        <v>631</v>
      </c>
      <c r="AL364" s="192"/>
      <c r="AM364" s="192">
        <v>6140</v>
      </c>
      <c r="AN364" s="256">
        <v>6140</v>
      </c>
      <c r="AO364" s="256">
        <v>6140</v>
      </c>
      <c r="AP364" s="192" t="s">
        <v>508</v>
      </c>
      <c r="AS364" s="33">
        <v>4</v>
      </c>
      <c r="AT364" s="33" t="s">
        <v>3334</v>
      </c>
      <c r="AU364" s="33" t="s">
        <v>295</v>
      </c>
      <c r="AV364" s="33" t="s">
        <v>295</v>
      </c>
      <c r="AX364" s="192"/>
      <c r="AY364" s="192">
        <v>1057422</v>
      </c>
      <c r="AZ364" s="192" t="s">
        <v>481</v>
      </c>
      <c r="BA364" s="192" t="s">
        <v>1173</v>
      </c>
      <c r="BB364" s="192"/>
      <c r="BC364" s="192">
        <v>27</v>
      </c>
      <c r="BD364" s="192" t="s">
        <v>3743</v>
      </c>
      <c r="BE364" s="192">
        <v>12</v>
      </c>
      <c r="BF364" s="192" t="s">
        <v>496</v>
      </c>
      <c r="BG364" s="33">
        <v>7</v>
      </c>
      <c r="BH364" s="33">
        <v>12</v>
      </c>
      <c r="BJ364" s="192" t="s">
        <v>3744</v>
      </c>
      <c r="BK364" s="192" t="s">
        <v>3745</v>
      </c>
      <c r="BL364" s="192">
        <v>0</v>
      </c>
      <c r="BU364" s="192" t="s">
        <v>496</v>
      </c>
      <c r="BV364" s="192">
        <v>0</v>
      </c>
      <c r="BW364" s="192">
        <v>0</v>
      </c>
      <c r="BX364" s="192">
        <v>0</v>
      </c>
      <c r="BY364" s="192">
        <v>0</v>
      </c>
      <c r="BZ364" s="192">
        <v>0</v>
      </c>
      <c r="CA364" s="192"/>
      <c r="CC364" s="33" t="s">
        <v>1173</v>
      </c>
      <c r="CD364" s="192"/>
      <c r="CE364" s="192" t="s">
        <v>489</v>
      </c>
      <c r="CF364" s="33" t="s">
        <v>3742</v>
      </c>
      <c r="CH364" s="33" t="s">
        <v>2770</v>
      </c>
      <c r="CI364" s="192"/>
      <c r="CJ364" s="192"/>
    </row>
    <row r="365" spans="5:88" x14ac:dyDescent="0.3">
      <c r="E365" s="33" t="s">
        <v>3022</v>
      </c>
      <c r="F365" s="33">
        <v>131497</v>
      </c>
      <c r="G365" s="33">
        <v>1984</v>
      </c>
      <c r="H365" s="192" t="s">
        <v>1168</v>
      </c>
      <c r="I365" s="192"/>
      <c r="J365" s="192"/>
      <c r="K365" s="33" t="s">
        <v>80</v>
      </c>
      <c r="L365" s="33" t="s">
        <v>89</v>
      </c>
      <c r="M365" s="192" t="s">
        <v>91</v>
      </c>
      <c r="N365" s="33" t="s">
        <v>1160</v>
      </c>
      <c r="O365" s="33" t="s">
        <v>1823</v>
      </c>
      <c r="P365" s="33" t="s">
        <v>1824</v>
      </c>
      <c r="Q365" s="33" t="s">
        <v>1838</v>
      </c>
      <c r="R365" s="192" t="s">
        <v>3738</v>
      </c>
      <c r="S365" s="33" t="str">
        <f t="shared" si="48"/>
        <v>Me.sp</v>
      </c>
      <c r="T365" s="192" t="s">
        <v>1841</v>
      </c>
      <c r="U365" s="192" t="s">
        <v>31</v>
      </c>
      <c r="V365" s="33" t="s">
        <v>31</v>
      </c>
      <c r="W365" s="33" t="s">
        <v>31</v>
      </c>
      <c r="X365" s="192" t="s">
        <v>497</v>
      </c>
      <c r="Z365" s="192" t="s">
        <v>733</v>
      </c>
      <c r="AA365" s="192"/>
      <c r="AB365" s="192" t="s">
        <v>239</v>
      </c>
      <c r="AC365" s="33" t="s">
        <v>239</v>
      </c>
      <c r="AD365" s="192">
        <v>96</v>
      </c>
      <c r="AE365" s="33" t="s">
        <v>240</v>
      </c>
      <c r="AF365" s="33" t="s">
        <v>2743</v>
      </c>
      <c r="AG365" s="192"/>
      <c r="AH365" s="192" t="s">
        <v>3338</v>
      </c>
      <c r="AI365" s="192" t="s">
        <v>748</v>
      </c>
      <c r="AJ365" s="33" t="s">
        <v>509</v>
      </c>
      <c r="AK365" s="192" t="s">
        <v>631</v>
      </c>
      <c r="AL365" s="192"/>
      <c r="AM365" s="192">
        <v>6200</v>
      </c>
      <c r="AN365" s="256">
        <v>6200</v>
      </c>
      <c r="AO365" s="256">
        <v>6200</v>
      </c>
      <c r="AP365" s="192" t="s">
        <v>508</v>
      </c>
      <c r="AS365" s="33">
        <v>4</v>
      </c>
      <c r="AT365" s="33" t="s">
        <v>3334</v>
      </c>
      <c r="AU365" s="33" t="s">
        <v>295</v>
      </c>
      <c r="AV365" s="33" t="s">
        <v>295</v>
      </c>
      <c r="AX365" s="192"/>
      <c r="AY365" s="192">
        <v>1057421</v>
      </c>
      <c r="AZ365" s="192" t="s">
        <v>481</v>
      </c>
      <c r="BA365" s="192" t="s">
        <v>1173</v>
      </c>
      <c r="BB365" s="192"/>
      <c r="BC365" s="192">
        <v>27</v>
      </c>
      <c r="BD365" s="192" t="s">
        <v>3743</v>
      </c>
      <c r="BE365" s="192">
        <v>12</v>
      </c>
      <c r="BF365" s="192" t="s">
        <v>496</v>
      </c>
      <c r="BG365" s="33">
        <v>7</v>
      </c>
      <c r="BH365" s="33">
        <v>12</v>
      </c>
      <c r="BJ365" s="192" t="s">
        <v>3744</v>
      </c>
      <c r="BK365" s="192" t="s">
        <v>3745</v>
      </c>
      <c r="BL365" s="192">
        <v>0</v>
      </c>
      <c r="BU365" s="192" t="s">
        <v>496</v>
      </c>
      <c r="BV365" s="192">
        <v>0</v>
      </c>
      <c r="BW365" s="192">
        <v>0</v>
      </c>
      <c r="BX365" s="192">
        <v>0</v>
      </c>
      <c r="BY365" s="192">
        <v>0</v>
      </c>
      <c r="BZ365" s="192">
        <v>0</v>
      </c>
      <c r="CA365" s="192"/>
      <c r="CC365" s="33" t="s">
        <v>1173</v>
      </c>
      <c r="CD365" s="192"/>
      <c r="CE365" s="192" t="s">
        <v>489</v>
      </c>
      <c r="CF365" s="33" t="s">
        <v>3742</v>
      </c>
      <c r="CH365" s="33" t="s">
        <v>2770</v>
      </c>
      <c r="CI365" s="192"/>
      <c r="CJ365" s="192"/>
    </row>
    <row r="366" spans="5:88" x14ac:dyDescent="0.3">
      <c r="E366" s="33" t="s">
        <v>324</v>
      </c>
      <c r="G366" s="33">
        <v>1983</v>
      </c>
      <c r="H366" s="33" t="s">
        <v>742</v>
      </c>
      <c r="K366" s="33" t="s">
        <v>80</v>
      </c>
      <c r="L366" s="33" t="s">
        <v>89</v>
      </c>
      <c r="M366" s="33" t="s">
        <v>91</v>
      </c>
      <c r="N366" s="33" t="str">
        <f>VLOOKUP($Q366,[1]Sheet2!$A$1:$G$229,N$2,FALSE)</f>
        <v>Atheriniformes</v>
      </c>
      <c r="O366" s="33" t="str">
        <f>VLOOKUP($Q366,[1]Sheet2!$A$1:$G$229,O$2,FALSE)</f>
        <v>Melanotaeniidae</v>
      </c>
      <c r="P366" s="33" t="s">
        <v>1824</v>
      </c>
      <c r="Q366" s="33" t="s">
        <v>1838</v>
      </c>
      <c r="R366" s="33" t="s">
        <v>1838</v>
      </c>
      <c r="S366" s="33" t="str">
        <f t="shared" si="48"/>
        <v>Me.sp</v>
      </c>
      <c r="T366" s="192" t="s">
        <v>1839</v>
      </c>
      <c r="U366" s="33" t="s">
        <v>31</v>
      </c>
      <c r="V366" s="33" t="s">
        <v>31</v>
      </c>
      <c r="W366" s="33" t="s">
        <v>31</v>
      </c>
      <c r="X366" s="33" t="s">
        <v>327</v>
      </c>
      <c r="Y366" s="33" t="s">
        <v>327</v>
      </c>
      <c r="Z366" s="33" t="s">
        <v>733</v>
      </c>
      <c r="AB366" s="33" t="s">
        <v>703</v>
      </c>
      <c r="AC366" s="33" t="s">
        <v>239</v>
      </c>
      <c r="AD366" s="33">
        <v>96</v>
      </c>
      <c r="AE366" s="33" t="s">
        <v>240</v>
      </c>
      <c r="AF366" s="33" t="s">
        <v>2743</v>
      </c>
      <c r="AI366" s="33" t="s">
        <v>770</v>
      </c>
      <c r="AM366" s="33">
        <v>38000</v>
      </c>
      <c r="AN366" s="189">
        <v>38000</v>
      </c>
      <c r="AO366" s="189">
        <v>38000</v>
      </c>
      <c r="AP366" s="33" t="s">
        <v>508</v>
      </c>
      <c r="AQ366" s="33" t="s">
        <v>477</v>
      </c>
      <c r="AS366" s="33">
        <v>3</v>
      </c>
      <c r="AU366" s="33" t="s">
        <v>295</v>
      </c>
      <c r="AV366" s="33" t="s">
        <v>295</v>
      </c>
      <c r="AZ366" s="33" t="s">
        <v>481</v>
      </c>
      <c r="BA366" s="33" t="s">
        <v>1646</v>
      </c>
      <c r="BC366" s="33">
        <v>25</v>
      </c>
      <c r="BD366" s="33">
        <v>6</v>
      </c>
      <c r="BE366" s="33">
        <v>8</v>
      </c>
      <c r="BF366" s="33">
        <v>11</v>
      </c>
      <c r="BG366" s="33">
        <v>6</v>
      </c>
      <c r="BH366" s="33">
        <v>8</v>
      </c>
      <c r="BI366" s="33">
        <f>IF(ISBLANK(BF366)=FALSE,BF366,BU366)</f>
        <v>11</v>
      </c>
      <c r="BJ366" s="33">
        <v>16</v>
      </c>
      <c r="BK366" s="33" t="s">
        <v>739</v>
      </c>
      <c r="BL366" s="33">
        <v>54</v>
      </c>
      <c r="BN366" s="33">
        <v>8.5</v>
      </c>
      <c r="BO366" s="33">
        <v>4.9000000000000004</v>
      </c>
      <c r="BP366" s="33">
        <v>12</v>
      </c>
      <c r="BQ366" s="33" t="s">
        <v>497</v>
      </c>
      <c r="BR366" s="33">
        <v>12</v>
      </c>
      <c r="BS366" s="186">
        <v>23</v>
      </c>
      <c r="CD366" s="33"/>
      <c r="CE366" s="262"/>
      <c r="CH366" s="192" t="s">
        <v>3037</v>
      </c>
      <c r="CI366" s="199">
        <v>0.62</v>
      </c>
      <c r="CJ366" s="33" t="s">
        <v>324</v>
      </c>
    </row>
    <row r="367" spans="5:88" x14ac:dyDescent="0.3">
      <c r="E367" s="33" t="s">
        <v>324</v>
      </c>
      <c r="G367" s="33">
        <v>1984</v>
      </c>
      <c r="H367" s="33" t="s">
        <v>3746</v>
      </c>
      <c r="K367" s="33" t="s">
        <v>80</v>
      </c>
      <c r="L367" s="33" t="s">
        <v>89</v>
      </c>
      <c r="M367" s="33" t="s">
        <v>91</v>
      </c>
      <c r="N367" s="33" t="str">
        <f>VLOOKUP($Q367,[1]Sheet2!$A$1:$G$229,N$2,FALSE)</f>
        <v>Atheriniformes</v>
      </c>
      <c r="O367" s="33" t="str">
        <f>VLOOKUP($Q367,[1]Sheet2!$A$1:$G$229,O$2,FALSE)</f>
        <v>Melanotaeniidae</v>
      </c>
      <c r="P367" s="33" t="s">
        <v>1824</v>
      </c>
      <c r="Q367" s="33" t="s">
        <v>1838</v>
      </c>
      <c r="R367" s="33" t="s">
        <v>1838</v>
      </c>
      <c r="S367" s="33" t="str">
        <f t="shared" si="48"/>
        <v>Me.sp</v>
      </c>
      <c r="T367" s="192" t="s">
        <v>1839</v>
      </c>
      <c r="U367" s="33" t="s">
        <v>31</v>
      </c>
      <c r="V367" s="33" t="s">
        <v>31</v>
      </c>
      <c r="W367" s="33" t="s">
        <v>31</v>
      </c>
      <c r="X367" s="33" t="s">
        <v>327</v>
      </c>
      <c r="Y367" s="33" t="s">
        <v>327</v>
      </c>
      <c r="Z367" s="33" t="s">
        <v>733</v>
      </c>
      <c r="AB367" s="33" t="s">
        <v>703</v>
      </c>
      <c r="AC367" s="33" t="s">
        <v>239</v>
      </c>
      <c r="AD367" s="33">
        <v>96</v>
      </c>
      <c r="AE367" s="33" t="s">
        <v>240</v>
      </c>
      <c r="AF367" s="33" t="s">
        <v>2743</v>
      </c>
      <c r="AI367" s="33" t="s">
        <v>770</v>
      </c>
      <c r="AM367" s="33">
        <v>4800</v>
      </c>
      <c r="AN367" s="189">
        <v>4800</v>
      </c>
      <c r="AO367" s="189">
        <v>4800</v>
      </c>
      <c r="AP367" s="33" t="s">
        <v>508</v>
      </c>
      <c r="AQ367" s="33" t="s">
        <v>477</v>
      </c>
      <c r="AS367" s="33">
        <v>4</v>
      </c>
      <c r="AT367" s="33" t="s">
        <v>3334</v>
      </c>
      <c r="AU367" s="33" t="s">
        <v>295</v>
      </c>
      <c r="AV367" s="33" t="s">
        <v>295</v>
      </c>
      <c r="AZ367" s="33" t="s">
        <v>481</v>
      </c>
      <c r="BA367" s="33" t="s">
        <v>1646</v>
      </c>
      <c r="BC367" s="33">
        <v>27</v>
      </c>
      <c r="BD367" s="33">
        <v>6.9</v>
      </c>
      <c r="BE367" s="33">
        <v>3.3</v>
      </c>
      <c r="BG367" s="33">
        <v>6.9</v>
      </c>
      <c r="BH367" s="33">
        <v>3.3</v>
      </c>
      <c r="BJ367" s="33">
        <v>33</v>
      </c>
      <c r="BL367" s="33">
        <v>3.3</v>
      </c>
      <c r="CD367" s="33"/>
      <c r="CE367" s="262"/>
      <c r="CH367" s="33" t="s">
        <v>2770</v>
      </c>
      <c r="CI367" s="222">
        <v>0.84</v>
      </c>
      <c r="CJ367" s="33" t="s">
        <v>324</v>
      </c>
    </row>
    <row r="368" spans="5:88" x14ac:dyDescent="0.3">
      <c r="E368" s="33" t="s">
        <v>324</v>
      </c>
      <c r="G368" s="33">
        <v>1984</v>
      </c>
      <c r="H368" s="33" t="s">
        <v>1159</v>
      </c>
      <c r="K368" s="33" t="s">
        <v>80</v>
      </c>
      <c r="L368" s="33" t="s">
        <v>89</v>
      </c>
      <c r="M368" s="33" t="s">
        <v>91</v>
      </c>
      <c r="N368" s="33" t="s">
        <v>1160</v>
      </c>
      <c r="O368" s="33" t="s">
        <v>1823</v>
      </c>
      <c r="P368" s="33" t="s">
        <v>1824</v>
      </c>
      <c r="Q368" s="33" t="s">
        <v>1825</v>
      </c>
      <c r="R368" s="33" t="s">
        <v>1825</v>
      </c>
      <c r="S368" s="33" t="str">
        <f t="shared" si="48"/>
        <v>Me.ni</v>
      </c>
      <c r="T368" s="192" t="s">
        <v>1833</v>
      </c>
      <c r="U368" s="33" t="s">
        <v>31</v>
      </c>
      <c r="V368" s="33" t="s">
        <v>31</v>
      </c>
      <c r="W368" s="33" t="s">
        <v>31</v>
      </c>
      <c r="X368" s="33" t="s">
        <v>327</v>
      </c>
      <c r="Y368" s="33" t="s">
        <v>327</v>
      </c>
      <c r="Z368" s="192" t="s">
        <v>733</v>
      </c>
      <c r="AB368" s="33" t="s">
        <v>703</v>
      </c>
      <c r="AC368" s="33" t="s">
        <v>239</v>
      </c>
      <c r="AD368" s="33">
        <v>96</v>
      </c>
      <c r="AE368" s="33" t="s">
        <v>240</v>
      </c>
      <c r="AF368" s="33" t="s">
        <v>2743</v>
      </c>
      <c r="AI368" s="33" t="s">
        <v>770</v>
      </c>
      <c r="AM368" s="33">
        <v>6800</v>
      </c>
      <c r="AN368" s="189">
        <v>6800</v>
      </c>
      <c r="AO368" s="189">
        <v>6800</v>
      </c>
      <c r="AP368" s="33" t="s">
        <v>508</v>
      </c>
      <c r="AQ368" s="33" t="s">
        <v>477</v>
      </c>
      <c r="AS368" s="33">
        <v>4</v>
      </c>
      <c r="AU368" s="33" t="s">
        <v>295</v>
      </c>
      <c r="AV368" s="33" t="s">
        <v>295</v>
      </c>
      <c r="AZ368" s="33" t="s">
        <v>481</v>
      </c>
      <c r="BA368" s="33" t="s">
        <v>1646</v>
      </c>
      <c r="BC368" s="33">
        <v>27</v>
      </c>
      <c r="BD368" s="33">
        <v>6.8</v>
      </c>
      <c r="BE368" s="33">
        <v>22</v>
      </c>
      <c r="BG368" s="33">
        <v>6.8</v>
      </c>
      <c r="BH368" s="33">
        <v>22</v>
      </c>
      <c r="BJ368" s="33">
        <v>40</v>
      </c>
      <c r="BL368" s="33">
        <v>22</v>
      </c>
      <c r="CD368" s="192"/>
      <c r="CE368" s="192"/>
      <c r="CH368" s="33" t="s">
        <v>2770</v>
      </c>
      <c r="CI368" s="259">
        <v>0.84</v>
      </c>
      <c r="CJ368" s="33" t="s">
        <v>324</v>
      </c>
    </row>
    <row r="369" spans="5:88" x14ac:dyDescent="0.3">
      <c r="E369" s="33" t="s">
        <v>3022</v>
      </c>
      <c r="F369" s="33">
        <v>131501</v>
      </c>
      <c r="G369" s="33">
        <v>1984</v>
      </c>
      <c r="H369" s="33" t="s">
        <v>1168</v>
      </c>
      <c r="K369" s="33" t="s">
        <v>80</v>
      </c>
      <c r="L369" s="33" t="s">
        <v>89</v>
      </c>
      <c r="M369" s="33" t="s">
        <v>91</v>
      </c>
      <c r="N369" s="33" t="s">
        <v>1160</v>
      </c>
      <c r="O369" s="33" t="s">
        <v>1823</v>
      </c>
      <c r="P369" s="33" t="s">
        <v>1824</v>
      </c>
      <c r="Q369" s="33" t="s">
        <v>1825</v>
      </c>
      <c r="R369" s="33" t="s">
        <v>1825</v>
      </c>
      <c r="S369" s="33" t="str">
        <f t="shared" si="48"/>
        <v>Me.ni</v>
      </c>
      <c r="T369" s="192" t="s">
        <v>1826</v>
      </c>
      <c r="U369" s="33" t="s">
        <v>31</v>
      </c>
      <c r="V369" s="33" t="s">
        <v>31</v>
      </c>
      <c r="W369" s="33" t="s">
        <v>31</v>
      </c>
      <c r="X369" s="33" t="s">
        <v>497</v>
      </c>
      <c r="Z369" s="192" t="s">
        <v>733</v>
      </c>
      <c r="AB369" s="33" t="s">
        <v>239</v>
      </c>
      <c r="AC369" s="33" t="s">
        <v>239</v>
      </c>
      <c r="AD369" s="33">
        <v>96</v>
      </c>
      <c r="AE369" s="33" t="s">
        <v>240</v>
      </c>
      <c r="AF369" s="33" t="s">
        <v>2743</v>
      </c>
      <c r="AH369" s="33" t="s">
        <v>3338</v>
      </c>
      <c r="AI369" s="33" t="s">
        <v>748</v>
      </c>
      <c r="AJ369" s="33" t="s">
        <v>509</v>
      </c>
      <c r="AK369" s="33" t="s">
        <v>631</v>
      </c>
      <c r="AM369" s="33">
        <v>13900</v>
      </c>
      <c r="AN369" s="189">
        <v>13900</v>
      </c>
      <c r="AO369" s="189">
        <v>13900</v>
      </c>
      <c r="AP369" s="33" t="s">
        <v>508</v>
      </c>
      <c r="AS369" s="33">
        <v>4</v>
      </c>
      <c r="AT369" s="33" t="s">
        <v>3334</v>
      </c>
      <c r="AU369" s="33" t="s">
        <v>295</v>
      </c>
      <c r="AV369" s="33" t="s">
        <v>295</v>
      </c>
      <c r="AY369" s="33">
        <v>1057425</v>
      </c>
      <c r="AZ369" s="33" t="s">
        <v>481</v>
      </c>
      <c r="BA369" s="33" t="s">
        <v>1173</v>
      </c>
      <c r="BC369" s="33">
        <v>27</v>
      </c>
      <c r="BD369" s="33" t="s">
        <v>3747</v>
      </c>
      <c r="BE369" s="33">
        <v>22</v>
      </c>
      <c r="BF369" s="33" t="s">
        <v>496</v>
      </c>
      <c r="BG369" s="33">
        <v>6.8</v>
      </c>
      <c r="BH369" s="33">
        <v>22</v>
      </c>
      <c r="BJ369" s="33" t="s">
        <v>3748</v>
      </c>
      <c r="BK369" s="33" t="s">
        <v>3749</v>
      </c>
      <c r="BL369" s="33">
        <v>0</v>
      </c>
      <c r="BU369" s="33" t="s">
        <v>496</v>
      </c>
      <c r="BV369" s="33">
        <v>0</v>
      </c>
      <c r="BW369" s="33">
        <v>0</v>
      </c>
      <c r="BX369" s="33">
        <v>0</v>
      </c>
      <c r="BY369" s="33">
        <v>0</v>
      </c>
      <c r="BZ369" s="33">
        <v>0</v>
      </c>
      <c r="CC369" s="33" t="s">
        <v>1173</v>
      </c>
      <c r="CD369" s="192"/>
      <c r="CE369" s="192" t="s">
        <v>489</v>
      </c>
      <c r="CF369" s="33" t="s">
        <v>3742</v>
      </c>
      <c r="CH369" s="33" t="s">
        <v>2770</v>
      </c>
      <c r="CI369" s="192"/>
    </row>
    <row r="370" spans="5:88" x14ac:dyDescent="0.3">
      <c r="E370" s="33" t="s">
        <v>3022</v>
      </c>
      <c r="F370" s="33">
        <v>131503</v>
      </c>
      <c r="G370" s="33">
        <v>1984</v>
      </c>
      <c r="H370" s="192" t="s">
        <v>1168</v>
      </c>
      <c r="I370" s="192"/>
      <c r="J370" s="192"/>
      <c r="K370" s="33" t="s">
        <v>80</v>
      </c>
      <c r="L370" s="33" t="s">
        <v>89</v>
      </c>
      <c r="M370" s="192" t="s">
        <v>91</v>
      </c>
      <c r="N370" s="33" t="s">
        <v>1160</v>
      </c>
      <c r="O370" s="33" t="s">
        <v>1823</v>
      </c>
      <c r="P370" s="33" t="s">
        <v>1824</v>
      </c>
      <c r="Q370" s="192" t="s">
        <v>1825</v>
      </c>
      <c r="R370" s="192" t="s">
        <v>1825</v>
      </c>
      <c r="S370" s="33" t="str">
        <f t="shared" si="48"/>
        <v>Me.ni</v>
      </c>
      <c r="T370" s="192" t="s">
        <v>1826</v>
      </c>
      <c r="U370" s="192" t="s">
        <v>31</v>
      </c>
      <c r="V370" s="33" t="s">
        <v>31</v>
      </c>
      <c r="W370" s="33" t="s">
        <v>31</v>
      </c>
      <c r="X370" s="192" t="s">
        <v>497</v>
      </c>
      <c r="Y370" s="192"/>
      <c r="Z370" s="192" t="s">
        <v>733</v>
      </c>
      <c r="AA370" s="192"/>
      <c r="AB370" s="192" t="s">
        <v>239</v>
      </c>
      <c r="AC370" s="33" t="s">
        <v>239</v>
      </c>
      <c r="AD370" s="33">
        <v>96</v>
      </c>
      <c r="AE370" s="33" t="s">
        <v>240</v>
      </c>
      <c r="AF370" s="33" t="s">
        <v>2743</v>
      </c>
      <c r="AG370" s="192"/>
      <c r="AH370" s="192" t="s">
        <v>3338</v>
      </c>
      <c r="AI370" s="192" t="s">
        <v>748</v>
      </c>
      <c r="AJ370" s="33" t="s">
        <v>509</v>
      </c>
      <c r="AK370" s="33" t="s">
        <v>631</v>
      </c>
      <c r="AL370" s="192"/>
      <c r="AM370" s="192">
        <v>5980</v>
      </c>
      <c r="AN370" s="189">
        <v>5980</v>
      </c>
      <c r="AO370" s="189">
        <v>5980</v>
      </c>
      <c r="AP370" s="192" t="s">
        <v>508</v>
      </c>
      <c r="AS370" s="33">
        <v>4</v>
      </c>
      <c r="AT370" s="33" t="s">
        <v>3334</v>
      </c>
      <c r="AU370" s="33" t="s">
        <v>295</v>
      </c>
      <c r="AV370" s="33" t="s">
        <v>295</v>
      </c>
      <c r="AX370" s="192"/>
      <c r="AY370" s="192">
        <v>1057427</v>
      </c>
      <c r="AZ370" s="192" t="s">
        <v>481</v>
      </c>
      <c r="BA370" s="192" t="s">
        <v>1173</v>
      </c>
      <c r="BB370" s="192"/>
      <c r="BC370" s="192">
        <v>27</v>
      </c>
      <c r="BD370" s="192" t="s">
        <v>3750</v>
      </c>
      <c r="BE370" s="192">
        <v>7</v>
      </c>
      <c r="BF370" s="192" t="s">
        <v>496</v>
      </c>
      <c r="BG370" s="33">
        <v>6.7</v>
      </c>
      <c r="BH370" s="33">
        <v>7</v>
      </c>
      <c r="BJ370" s="192" t="s">
        <v>3744</v>
      </c>
      <c r="BK370" s="192" t="s">
        <v>3751</v>
      </c>
      <c r="BL370" s="192">
        <v>0</v>
      </c>
      <c r="BU370" s="192" t="s">
        <v>496</v>
      </c>
      <c r="BV370" s="192">
        <v>0</v>
      </c>
      <c r="BW370" s="192">
        <v>0</v>
      </c>
      <c r="BX370" s="192">
        <v>0</v>
      </c>
      <c r="BY370" s="192">
        <v>0</v>
      </c>
      <c r="BZ370" s="192">
        <v>0</v>
      </c>
      <c r="CA370" s="192"/>
      <c r="CC370" s="33" t="s">
        <v>1173</v>
      </c>
      <c r="CD370" s="192"/>
      <c r="CE370" s="192" t="s">
        <v>489</v>
      </c>
      <c r="CF370" s="33" t="s">
        <v>3742</v>
      </c>
      <c r="CH370" s="33" t="s">
        <v>2770</v>
      </c>
      <c r="CI370" s="192"/>
    </row>
    <row r="371" spans="5:88" x14ac:dyDescent="0.3">
      <c r="E371" s="33" t="s">
        <v>324</v>
      </c>
      <c r="G371" s="33">
        <v>2000</v>
      </c>
      <c r="H371" s="192" t="s">
        <v>3752</v>
      </c>
      <c r="I371" s="192"/>
      <c r="J371" s="192"/>
      <c r="K371" s="33" t="s">
        <v>80</v>
      </c>
      <c r="L371" s="33" t="s">
        <v>89</v>
      </c>
      <c r="M371" s="192" t="s">
        <v>91</v>
      </c>
      <c r="N371" s="33" t="s">
        <v>1160</v>
      </c>
      <c r="O371" s="33" t="s">
        <v>1823</v>
      </c>
      <c r="P371" s="33" t="s">
        <v>1824</v>
      </c>
      <c r="Q371" s="192" t="s">
        <v>3753</v>
      </c>
      <c r="R371" s="192" t="s">
        <v>3753</v>
      </c>
      <c r="S371" s="33" t="str">
        <f t="shared" si="48"/>
        <v>Me.fl</v>
      </c>
      <c r="T371" s="192" t="s">
        <v>1839</v>
      </c>
      <c r="U371" s="192" t="s">
        <v>31</v>
      </c>
      <c r="V371" s="33" t="s">
        <v>31</v>
      </c>
      <c r="W371" s="33" t="s">
        <v>31</v>
      </c>
      <c r="X371" s="192" t="s">
        <v>3754</v>
      </c>
      <c r="Y371" s="33" t="s">
        <v>284</v>
      </c>
      <c r="Z371" s="192" t="s">
        <v>733</v>
      </c>
      <c r="AA371" s="192"/>
      <c r="AB371" s="192" t="s">
        <v>703</v>
      </c>
      <c r="AC371" s="33" t="s">
        <v>239</v>
      </c>
      <c r="AD371" s="33">
        <v>96</v>
      </c>
      <c r="AE371" s="33" t="s">
        <v>240</v>
      </c>
      <c r="AF371" s="33" t="s">
        <v>2743</v>
      </c>
      <c r="AG371" s="192"/>
      <c r="AH371" s="192"/>
      <c r="AI371" s="33" t="s">
        <v>770</v>
      </c>
      <c r="AK371" s="192"/>
      <c r="AL371" s="192"/>
      <c r="AM371" s="192">
        <v>270</v>
      </c>
      <c r="AN371" s="256">
        <v>270</v>
      </c>
      <c r="AO371" s="256">
        <v>270</v>
      </c>
      <c r="AP371" s="192" t="s">
        <v>508</v>
      </c>
      <c r="AQ371" s="33" t="s">
        <v>477</v>
      </c>
      <c r="AS371" s="33">
        <v>4</v>
      </c>
      <c r="AU371" s="33" t="s">
        <v>295</v>
      </c>
      <c r="AV371" s="33" t="s">
        <v>295</v>
      </c>
      <c r="AX371" s="192"/>
      <c r="AY371" s="192"/>
      <c r="AZ371" s="192" t="s">
        <v>749</v>
      </c>
      <c r="BA371" s="192" t="s">
        <v>3335</v>
      </c>
      <c r="BB371" s="192"/>
      <c r="BC371" s="192">
        <v>25</v>
      </c>
      <c r="BD371" s="192">
        <v>7.2</v>
      </c>
      <c r="BE371" s="192">
        <v>20</v>
      </c>
      <c r="BF371" s="192"/>
      <c r="BG371" s="33">
        <v>7.2</v>
      </c>
      <c r="BH371" s="33">
        <v>20</v>
      </c>
      <c r="BJ371" s="192">
        <v>92</v>
      </c>
      <c r="BK371" s="192"/>
      <c r="BL371" s="192">
        <v>20</v>
      </c>
      <c r="BU371" s="192"/>
      <c r="BV371" s="192"/>
      <c r="BW371" s="192"/>
      <c r="BX371" s="192"/>
      <c r="BY371" s="192"/>
      <c r="BZ371" s="192"/>
      <c r="CA371" s="192"/>
      <c r="CD371" s="192"/>
      <c r="CE371" s="192"/>
      <c r="CH371" s="33" t="s">
        <v>2770</v>
      </c>
      <c r="CI371" s="259">
        <v>0.79</v>
      </c>
      <c r="CJ371" s="192" t="s">
        <v>324</v>
      </c>
    </row>
    <row r="372" spans="5:88" x14ac:dyDescent="0.3">
      <c r="E372" s="33" t="s">
        <v>2765</v>
      </c>
      <c r="F372" s="33" t="s">
        <v>3755</v>
      </c>
      <c r="G372" s="33">
        <v>2019</v>
      </c>
      <c r="H372" s="192" t="s">
        <v>3162</v>
      </c>
      <c r="I372" s="192" t="s">
        <v>3163</v>
      </c>
      <c r="J372" s="192"/>
      <c r="K372" s="33" t="s">
        <v>80</v>
      </c>
      <c r="L372" s="184" t="s">
        <v>81</v>
      </c>
      <c r="M372" s="192" t="s">
        <v>786</v>
      </c>
      <c r="N372" s="33" t="s">
        <v>787</v>
      </c>
      <c r="O372" s="33" t="s">
        <v>1820</v>
      </c>
      <c r="P372" s="33" t="s">
        <v>1817</v>
      </c>
      <c r="Q372" s="192" t="s">
        <v>3756</v>
      </c>
      <c r="R372" s="192" t="s">
        <v>3756</v>
      </c>
      <c r="S372" s="33" t="str">
        <f t="shared" si="48"/>
        <v>Ma.ni</v>
      </c>
      <c r="T372" s="192" t="s">
        <v>3757</v>
      </c>
      <c r="U372" s="84" t="s">
        <v>2821</v>
      </c>
      <c r="V372" s="184" t="s">
        <v>28</v>
      </c>
      <c r="W372" s="184" t="s">
        <v>293</v>
      </c>
      <c r="X372" s="192" t="s">
        <v>3167</v>
      </c>
      <c r="Y372" s="33" t="s">
        <v>3167</v>
      </c>
      <c r="Z372" s="192"/>
      <c r="AA372" s="192"/>
      <c r="AB372" s="192" t="s">
        <v>2742</v>
      </c>
      <c r="AC372" s="33" t="s">
        <v>239</v>
      </c>
      <c r="AD372" s="33">
        <v>96</v>
      </c>
      <c r="AE372" s="184" t="s">
        <v>240</v>
      </c>
      <c r="AF372" s="33" t="s">
        <v>2743</v>
      </c>
      <c r="AG372" s="192"/>
      <c r="AH372" s="192" t="s">
        <v>2787</v>
      </c>
      <c r="AI372" s="192" t="s">
        <v>3168</v>
      </c>
      <c r="AJ372" s="33" t="s">
        <v>509</v>
      </c>
      <c r="AK372" s="192" t="s">
        <v>631</v>
      </c>
      <c r="AL372" s="192"/>
      <c r="AM372" s="192">
        <v>2960</v>
      </c>
      <c r="AN372" s="256">
        <v>2960</v>
      </c>
      <c r="AO372" s="256">
        <v>2960</v>
      </c>
      <c r="AP372" s="192" t="s">
        <v>508</v>
      </c>
      <c r="AQ372" s="33" t="s">
        <v>477</v>
      </c>
      <c r="AS372" s="33">
        <f t="shared" ref="AS372:AS378" si="58">IF(G372&lt;1980,"Too old",IF(AE372="N","UseOtherTestDuration",IF(AJ372="M",IF(ISBLANK(BD372),2,IF(ISBLANK(BE372),2,IF(ISBLANK(BF372),2,1))),"NotM")))</f>
        <v>2</v>
      </c>
      <c r="AU372" s="33" t="s">
        <v>295</v>
      </c>
      <c r="AV372" s="33" t="s">
        <v>295</v>
      </c>
      <c r="AX372" s="192"/>
      <c r="AY372" s="192"/>
      <c r="AZ372" s="192" t="s">
        <v>2959</v>
      </c>
      <c r="BA372" s="192" t="s">
        <v>3169</v>
      </c>
      <c r="BB372" s="192" t="s">
        <v>2744</v>
      </c>
      <c r="BC372" s="192">
        <v>20</v>
      </c>
      <c r="BD372" s="33">
        <v>7</v>
      </c>
      <c r="BE372" s="192">
        <v>250</v>
      </c>
      <c r="BF372" s="192"/>
      <c r="BG372" s="33">
        <v>7</v>
      </c>
      <c r="BH372" s="33">
        <v>250</v>
      </c>
      <c r="BI372" s="33">
        <f>IF(ISBLANK(BF372)=FALSE,BF372,BU372)</f>
        <v>0.3</v>
      </c>
      <c r="BJ372" s="192"/>
      <c r="BK372" s="192"/>
      <c r="BL372" s="192">
        <v>250</v>
      </c>
      <c r="BN372" s="33">
        <v>70.89</v>
      </c>
      <c r="BO372" s="33">
        <v>17.72</v>
      </c>
      <c r="BP372" s="33">
        <v>37.65</v>
      </c>
      <c r="BQ372" s="33">
        <v>5.78</v>
      </c>
      <c r="BR372" s="33">
        <v>173.7</v>
      </c>
      <c r="BS372" s="33">
        <v>112.5</v>
      </c>
      <c r="BT372" s="33">
        <v>15</v>
      </c>
      <c r="BU372" s="192">
        <v>0.3</v>
      </c>
      <c r="BV372" s="192"/>
      <c r="BW372" s="192" t="s">
        <v>2744</v>
      </c>
      <c r="BX372" s="192"/>
      <c r="BY372" s="192"/>
      <c r="BZ372" s="192"/>
      <c r="CA372" s="192"/>
      <c r="CB372" s="188" t="str">
        <f>IF(G372&lt;1980,"N",IF(AJ372="N","N",IF(BC372&lt;1,"N",IF(AF372="Chronic","N",IF(AQ372="Other","N",IF(BG372&lt;5.4,"N",IF(BG372&gt;8.5,"N",IF(BU372&gt;23,"N",IF(BL372&lt;8,"N",IF(BY372="JG est","N","Y"))))))))))</f>
        <v>Y</v>
      </c>
      <c r="CC372" s="188" t="str">
        <f>CB372</f>
        <v>Y</v>
      </c>
      <c r="CD372" s="261"/>
      <c r="CE372" s="260"/>
      <c r="CH372" s="192"/>
      <c r="CI372" s="192"/>
      <c r="CJ372" s="192"/>
    </row>
    <row r="373" spans="5:88" x14ac:dyDescent="0.3">
      <c r="E373" s="192" t="s">
        <v>2765</v>
      </c>
      <c r="F373" s="192" t="s">
        <v>3758</v>
      </c>
      <c r="G373" s="33">
        <v>2019</v>
      </c>
      <c r="H373" s="192" t="s">
        <v>3162</v>
      </c>
      <c r="I373" s="192" t="s">
        <v>3163</v>
      </c>
      <c r="J373" s="192"/>
      <c r="K373" s="33" t="s">
        <v>80</v>
      </c>
      <c r="L373" s="84" t="s">
        <v>81</v>
      </c>
      <c r="M373" s="192" t="s">
        <v>786</v>
      </c>
      <c r="N373" s="33" t="s">
        <v>787</v>
      </c>
      <c r="O373" s="33" t="s">
        <v>1820</v>
      </c>
      <c r="P373" s="33" t="s">
        <v>1817</v>
      </c>
      <c r="Q373" s="192" t="s">
        <v>3756</v>
      </c>
      <c r="R373" s="192" t="s">
        <v>3756</v>
      </c>
      <c r="S373" s="33" t="str">
        <f t="shared" si="48"/>
        <v>Ma.ni</v>
      </c>
      <c r="T373" s="192" t="s">
        <v>3757</v>
      </c>
      <c r="U373" s="84" t="s">
        <v>2821</v>
      </c>
      <c r="V373" s="184" t="s">
        <v>28</v>
      </c>
      <c r="W373" s="184" t="s">
        <v>293</v>
      </c>
      <c r="X373" s="192" t="s">
        <v>3167</v>
      </c>
      <c r="Y373" s="192" t="s">
        <v>3167</v>
      </c>
      <c r="Z373" s="192"/>
      <c r="AA373" s="192"/>
      <c r="AB373" s="192" t="s">
        <v>2742</v>
      </c>
      <c r="AC373" s="33" t="s">
        <v>239</v>
      </c>
      <c r="AD373" s="192">
        <v>96</v>
      </c>
      <c r="AE373" s="184" t="s">
        <v>240</v>
      </c>
      <c r="AF373" s="33" t="s">
        <v>2743</v>
      </c>
      <c r="AG373" s="192"/>
      <c r="AH373" s="192" t="s">
        <v>2787</v>
      </c>
      <c r="AI373" s="192" t="s">
        <v>3168</v>
      </c>
      <c r="AJ373" s="33" t="s">
        <v>509</v>
      </c>
      <c r="AK373" s="192" t="s">
        <v>631</v>
      </c>
      <c r="AL373" s="192"/>
      <c r="AM373" s="192">
        <v>2500</v>
      </c>
      <c r="AN373" s="256">
        <v>2500</v>
      </c>
      <c r="AO373" s="256">
        <v>2500</v>
      </c>
      <c r="AP373" s="192" t="s">
        <v>508</v>
      </c>
      <c r="AQ373" s="33" t="s">
        <v>477</v>
      </c>
      <c r="AS373" s="33">
        <f t="shared" si="58"/>
        <v>2</v>
      </c>
      <c r="AU373" s="33" t="s">
        <v>295</v>
      </c>
      <c r="AV373" s="33" t="s">
        <v>295</v>
      </c>
      <c r="AX373" s="192"/>
      <c r="AY373" s="192"/>
      <c r="AZ373" s="192" t="s">
        <v>2959</v>
      </c>
      <c r="BA373" s="192" t="s">
        <v>3169</v>
      </c>
      <c r="BB373" s="192" t="s">
        <v>2744</v>
      </c>
      <c r="BC373" s="192">
        <v>20</v>
      </c>
      <c r="BD373" s="33">
        <v>6</v>
      </c>
      <c r="BE373" s="192">
        <v>250</v>
      </c>
      <c r="BF373" s="192"/>
      <c r="BG373" s="33">
        <v>6</v>
      </c>
      <c r="BH373" s="33">
        <v>250</v>
      </c>
      <c r="BI373" s="33">
        <f>IF(ISBLANK(BF373)=FALSE,BF373,BU373)</f>
        <v>0.3</v>
      </c>
      <c r="BJ373" s="192"/>
      <c r="BK373" s="192"/>
      <c r="BL373" s="192">
        <v>250</v>
      </c>
      <c r="BN373" s="33">
        <v>70.89</v>
      </c>
      <c r="BO373" s="33">
        <v>17.72</v>
      </c>
      <c r="BP373" s="33">
        <v>37.65</v>
      </c>
      <c r="BQ373" s="33">
        <v>5.78</v>
      </c>
      <c r="BR373" s="33">
        <v>173.7</v>
      </c>
      <c r="BS373" s="33">
        <v>112.5</v>
      </c>
      <c r="BT373" s="33">
        <v>1.4</v>
      </c>
      <c r="BU373" s="192">
        <v>0.3</v>
      </c>
      <c r="BV373" s="192"/>
      <c r="BW373" s="192" t="s">
        <v>2744</v>
      </c>
      <c r="BX373" s="192"/>
      <c r="BY373" s="192"/>
      <c r="BZ373" s="192"/>
      <c r="CA373" s="192"/>
      <c r="CB373" s="188" t="str">
        <f>IF(G373&lt;1980,"N",IF(AJ373="N","N",IF(BC373&lt;1,"N",IF(AF373="Chronic","N",IF(AQ373="Other","N",IF(BG373&lt;5.4,"N",IF(BG373&gt;8.5,"N",IF(BU373&gt;23,"N",IF(BL373&lt;8,"N",IF(BY373="JG est","N","Y"))))))))))</f>
        <v>Y</v>
      </c>
      <c r="CC373" s="188" t="str">
        <f>CB373</f>
        <v>Y</v>
      </c>
      <c r="CD373" s="261"/>
      <c r="CE373" s="260"/>
      <c r="CH373" s="192"/>
      <c r="CI373" s="192"/>
      <c r="CJ373" s="192"/>
    </row>
    <row r="374" spans="5:88" x14ac:dyDescent="0.3">
      <c r="E374" s="192" t="s">
        <v>2765</v>
      </c>
      <c r="F374" s="192" t="s">
        <v>3759</v>
      </c>
      <c r="G374" s="33">
        <v>2012</v>
      </c>
      <c r="H374" s="192" t="s">
        <v>2912</v>
      </c>
      <c r="I374" s="192" t="s">
        <v>2913</v>
      </c>
      <c r="J374" s="192"/>
      <c r="K374" s="33" t="s">
        <v>80</v>
      </c>
      <c r="L374" s="84" t="s">
        <v>81</v>
      </c>
      <c r="M374" s="192" t="s">
        <v>786</v>
      </c>
      <c r="N374" s="33" t="s">
        <v>787</v>
      </c>
      <c r="O374" s="33" t="s">
        <v>1820</v>
      </c>
      <c r="P374" s="33" t="s">
        <v>1817</v>
      </c>
      <c r="Q374" s="192" t="s">
        <v>3760</v>
      </c>
      <c r="R374" s="192" t="s">
        <v>3760</v>
      </c>
      <c r="S374" s="33" t="str">
        <f t="shared" si="48"/>
        <v>Ma.la</v>
      </c>
      <c r="T374" s="192" t="s">
        <v>3757</v>
      </c>
      <c r="U374" s="84" t="s">
        <v>2821</v>
      </c>
      <c r="V374" s="184" t="s">
        <v>28</v>
      </c>
      <c r="W374" s="184" t="s">
        <v>293</v>
      </c>
      <c r="X374" s="192" t="s">
        <v>327</v>
      </c>
      <c r="Y374" s="33" t="s">
        <v>327</v>
      </c>
      <c r="Z374" s="192"/>
      <c r="AA374" s="192"/>
      <c r="AB374" s="192" t="s">
        <v>2742</v>
      </c>
      <c r="AC374" s="33" t="s">
        <v>239</v>
      </c>
      <c r="AD374" s="192">
        <v>96</v>
      </c>
      <c r="AE374" s="184" t="s">
        <v>240</v>
      </c>
      <c r="AF374" s="33" t="s">
        <v>2743</v>
      </c>
      <c r="AG374" s="192"/>
      <c r="AH374" s="192" t="s">
        <v>2787</v>
      </c>
      <c r="AI374" s="192" t="s">
        <v>2920</v>
      </c>
      <c r="AJ374" s="33" t="s">
        <v>509</v>
      </c>
      <c r="AK374" s="192" t="s">
        <v>631</v>
      </c>
      <c r="AL374" s="192"/>
      <c r="AM374" s="192">
        <v>520</v>
      </c>
      <c r="AN374" s="33">
        <v>508.56</v>
      </c>
      <c r="AO374" s="189">
        <v>520</v>
      </c>
      <c r="AP374" s="192" t="s">
        <v>508</v>
      </c>
      <c r="AQ374" s="33" t="s">
        <v>477</v>
      </c>
      <c r="AS374" s="33">
        <f t="shared" si="58"/>
        <v>2</v>
      </c>
      <c r="AU374" s="33" t="s">
        <v>295</v>
      </c>
      <c r="AV374" s="33" t="s">
        <v>295</v>
      </c>
      <c r="AX374" s="192"/>
      <c r="AY374" s="192"/>
      <c r="AZ374" s="192" t="s">
        <v>2828</v>
      </c>
      <c r="BA374" s="192" t="s">
        <v>2921</v>
      </c>
      <c r="BB374" s="192" t="s">
        <v>2744</v>
      </c>
      <c r="BC374" s="192">
        <v>29</v>
      </c>
      <c r="BD374" s="192">
        <v>6.51</v>
      </c>
      <c r="BE374" s="192">
        <v>18.7</v>
      </c>
      <c r="BF374" s="192"/>
      <c r="BG374" s="33">
        <v>6.88</v>
      </c>
      <c r="BH374" s="33">
        <v>18.7</v>
      </c>
      <c r="BJ374" s="192"/>
      <c r="BL374" s="33">
        <v>18.7</v>
      </c>
      <c r="BN374" s="33" t="s">
        <v>644</v>
      </c>
      <c r="BO374" s="33" t="s">
        <v>644</v>
      </c>
      <c r="BP374" s="33" t="s">
        <v>644</v>
      </c>
      <c r="BQ374" s="33" t="s">
        <v>644</v>
      </c>
      <c r="BR374" s="33" t="s">
        <v>644</v>
      </c>
      <c r="BS374" s="33" t="s">
        <v>644</v>
      </c>
      <c r="BT374" s="33" t="s">
        <v>644</v>
      </c>
      <c r="BU374" s="192"/>
      <c r="BV374" s="192"/>
      <c r="BW374" s="192" t="s">
        <v>2744</v>
      </c>
      <c r="BX374" s="192"/>
      <c r="BY374" s="192" t="s">
        <v>2747</v>
      </c>
      <c r="BZ374" s="192"/>
      <c r="CA374" s="192"/>
      <c r="CB374" s="188" t="str">
        <f>IF(G374&lt;1980,"N",IF(AJ374="N","N",IF(BC374&lt;1,"N",IF(AF374="Chronic","N",IF(AQ374="Other","N",IF(BG374&lt;5.4,"N",IF(BG374&gt;8.5,"N",IF(BU374&gt;23,"N",IF(BL374&lt;8,"N",IF(BY374="JG est","N","Y"))))))))))</f>
        <v>N</v>
      </c>
      <c r="CC374" s="188" t="str">
        <f>CB374</f>
        <v>N</v>
      </c>
      <c r="CD374" s="261"/>
      <c r="CE374" s="260"/>
      <c r="CH374" s="192"/>
      <c r="CI374" s="192"/>
      <c r="CJ374" s="192"/>
    </row>
    <row r="375" spans="5:88" ht="14.5" x14ac:dyDescent="0.35">
      <c r="E375" s="192" t="s">
        <v>324</v>
      </c>
      <c r="F375" s="192"/>
      <c r="G375" s="33">
        <v>1990</v>
      </c>
      <c r="H375" s="192" t="s">
        <v>3340</v>
      </c>
      <c r="I375" s="192"/>
      <c r="J375" s="192"/>
      <c r="K375" s="33" t="s">
        <v>80</v>
      </c>
      <c r="L375" s="192" t="s">
        <v>89</v>
      </c>
      <c r="M375" s="192" t="str">
        <f>VLOOKUP($Q375,[1]Sheet2!$A$1:$G$229,M$2,FALSE)</f>
        <v>Actinopterygii</v>
      </c>
      <c r="N375" s="33" t="str">
        <f>VLOOKUP($Q375,[1]Sheet2!$A$1:$G$229,N$2,FALSE)</f>
        <v>Perciformes</v>
      </c>
      <c r="O375" s="33" t="str">
        <f>VLOOKUP($Q375,[1]Sheet2!$A$1:$G$229,O$2,FALSE)</f>
        <v>Percichthyidae</v>
      </c>
      <c r="P375" s="33" t="s">
        <v>3761</v>
      </c>
      <c r="Q375" s="192" t="s">
        <v>1812</v>
      </c>
      <c r="R375" s="192" t="s">
        <v>1812</v>
      </c>
      <c r="S375" s="33" t="str">
        <f t="shared" si="48"/>
        <v>Ma.am</v>
      </c>
      <c r="T375" s="192" t="s">
        <v>1813</v>
      </c>
      <c r="U375" s="192" t="s">
        <v>31</v>
      </c>
      <c r="V375" s="33" t="s">
        <v>31</v>
      </c>
      <c r="W375" s="33" t="s">
        <v>31</v>
      </c>
      <c r="X375" s="192" t="s">
        <v>327</v>
      </c>
      <c r="Y375" s="33" t="s">
        <v>327</v>
      </c>
      <c r="Z375" s="192" t="s">
        <v>733</v>
      </c>
      <c r="AA375" s="192"/>
      <c r="AB375" s="192" t="s">
        <v>703</v>
      </c>
      <c r="AC375" s="33" t="s">
        <v>239</v>
      </c>
      <c r="AD375" s="33">
        <v>96</v>
      </c>
      <c r="AE375" s="33" t="s">
        <v>240</v>
      </c>
      <c r="AF375" s="181" t="s">
        <v>2743</v>
      </c>
      <c r="AG375" s="192"/>
      <c r="AH375" s="192"/>
      <c r="AI375" s="192" t="s">
        <v>748</v>
      </c>
      <c r="AJ375" s="33" t="s">
        <v>509</v>
      </c>
      <c r="AK375" s="192"/>
      <c r="AM375" s="192">
        <v>7900</v>
      </c>
      <c r="AN375" s="256">
        <v>7900</v>
      </c>
      <c r="AO375" s="256">
        <v>7900</v>
      </c>
      <c r="AP375" s="192" t="s">
        <v>508</v>
      </c>
      <c r="AQ375" s="33" t="s">
        <v>477</v>
      </c>
      <c r="AS375" s="33">
        <f t="shared" si="58"/>
        <v>2</v>
      </c>
      <c r="AU375" s="33" t="s">
        <v>295</v>
      </c>
      <c r="AV375" s="33" t="s">
        <v>295</v>
      </c>
      <c r="AX375" s="192"/>
      <c r="AY375" s="192"/>
      <c r="AZ375" s="192" t="s">
        <v>481</v>
      </c>
      <c r="BA375" s="192" t="s">
        <v>3342</v>
      </c>
      <c r="BB375" s="192"/>
      <c r="BC375" s="192">
        <v>18</v>
      </c>
      <c r="BD375" s="192">
        <v>6.9</v>
      </c>
      <c r="BE375" s="192">
        <v>19</v>
      </c>
      <c r="BF375" s="192"/>
      <c r="BG375" s="33">
        <v>6.9</v>
      </c>
      <c r="BH375" s="33">
        <v>19</v>
      </c>
      <c r="BI375" s="237">
        <v>2.4</v>
      </c>
      <c r="BJ375" s="192">
        <v>75</v>
      </c>
      <c r="BK375" s="192"/>
      <c r="BL375" s="192">
        <v>19</v>
      </c>
      <c r="BM375" s="33">
        <v>10</v>
      </c>
      <c r="BN375" s="56">
        <v>10.379705354340839</v>
      </c>
      <c r="BO375" s="56">
        <v>9.0042990531391123</v>
      </c>
      <c r="BP375" s="56">
        <v>19.524733405175215</v>
      </c>
      <c r="BQ375" s="56">
        <v>1.5590214820702852</v>
      </c>
      <c r="BR375" s="56">
        <v>38.491628365984248</v>
      </c>
      <c r="BS375" s="223">
        <v>0.89990774754972913</v>
      </c>
      <c r="BU375" s="237">
        <v>2.4</v>
      </c>
      <c r="BV375" s="236" t="s">
        <v>1225</v>
      </c>
      <c r="BW375" s="192"/>
      <c r="BX375" s="192"/>
      <c r="BY375" s="192"/>
      <c r="BZ375" s="192"/>
      <c r="CA375" s="192"/>
      <c r="CD375" s="192"/>
      <c r="CE375" s="192"/>
      <c r="CH375" s="192" t="s">
        <v>3037</v>
      </c>
      <c r="CI375" s="259">
        <v>0.73</v>
      </c>
      <c r="CJ375" s="192" t="s">
        <v>324</v>
      </c>
    </row>
    <row r="376" spans="5:88" x14ac:dyDescent="0.3">
      <c r="E376" s="84" t="s">
        <v>2753</v>
      </c>
      <c r="F376" s="84"/>
      <c r="G376" s="33" t="s">
        <v>3762</v>
      </c>
      <c r="H376" s="84" t="s">
        <v>3763</v>
      </c>
      <c r="I376" s="84"/>
      <c r="J376" s="84"/>
      <c r="K376" s="33" t="s">
        <v>80</v>
      </c>
      <c r="L376" s="84" t="s">
        <v>119</v>
      </c>
      <c r="M376" s="84" t="s">
        <v>120</v>
      </c>
      <c r="O376" s="33" t="s">
        <v>1806</v>
      </c>
      <c r="P376" s="33" t="s">
        <v>1807</v>
      </c>
      <c r="Q376" s="257" t="s">
        <v>3764</v>
      </c>
      <c r="R376" s="257" t="s">
        <v>3764</v>
      </c>
      <c r="S376" s="33" t="str">
        <f t="shared" si="48"/>
        <v>Ly.lu</v>
      </c>
      <c r="T376" s="84" t="s">
        <v>3324</v>
      </c>
      <c r="U376" s="84" t="s">
        <v>2821</v>
      </c>
      <c r="V376" s="184" t="s">
        <v>28</v>
      </c>
      <c r="W376" s="33" t="s">
        <v>307</v>
      </c>
      <c r="X376" s="84" t="s">
        <v>2930</v>
      </c>
      <c r="Y376" s="33" t="s">
        <v>327</v>
      </c>
      <c r="Z376" s="84"/>
      <c r="AA376" s="84"/>
      <c r="AB376" s="84" t="s">
        <v>2742</v>
      </c>
      <c r="AC376" s="33" t="s">
        <v>239</v>
      </c>
      <c r="AD376" s="33">
        <v>48</v>
      </c>
      <c r="AE376" s="184" t="s">
        <v>240</v>
      </c>
      <c r="AF376" s="184" t="s">
        <v>2743</v>
      </c>
      <c r="AG376" s="84"/>
      <c r="AH376" s="84" t="s">
        <v>3007</v>
      </c>
      <c r="AI376" s="84" t="s">
        <v>2855</v>
      </c>
      <c r="AJ376" s="33" t="s">
        <v>509</v>
      </c>
      <c r="AK376" s="253" t="s">
        <v>1224</v>
      </c>
      <c r="AL376" s="253"/>
      <c r="AM376" s="253">
        <v>11580</v>
      </c>
      <c r="AN376" s="256">
        <v>11580</v>
      </c>
      <c r="AO376" s="256">
        <v>11580</v>
      </c>
      <c r="AP376" s="84" t="s">
        <v>508</v>
      </c>
      <c r="AQ376" s="33" t="s">
        <v>477</v>
      </c>
      <c r="AS376" s="33">
        <f t="shared" si="58"/>
        <v>2</v>
      </c>
      <c r="AU376" s="33" t="s">
        <v>295</v>
      </c>
      <c r="AV376" s="33" t="s">
        <v>295</v>
      </c>
      <c r="AX376" s="84"/>
      <c r="AY376" s="84"/>
      <c r="AZ376" s="84" t="s">
        <v>2789</v>
      </c>
      <c r="BA376" s="84" t="s">
        <v>1224</v>
      </c>
      <c r="BB376" s="84"/>
      <c r="BC376" s="258">
        <v>22</v>
      </c>
      <c r="BD376" s="84" t="s">
        <v>3765</v>
      </c>
      <c r="BE376" s="84" t="s">
        <v>3766</v>
      </c>
      <c r="BF376" s="253"/>
      <c r="BG376" s="33">
        <v>7.45</v>
      </c>
      <c r="BH376" s="254">
        <v>199.93749023132204</v>
      </c>
      <c r="BI376" s="33">
        <f t="shared" ref="BI376:BI381" si="59">IF(ISBLANK(BF376)=FALSE,BF376,BU376)</f>
        <v>0.3</v>
      </c>
      <c r="BJ376" s="84" t="s">
        <v>3767</v>
      </c>
      <c r="BK376" s="84" t="s">
        <v>3768</v>
      </c>
      <c r="BL376" s="254">
        <v>199.93749023132204</v>
      </c>
      <c r="BM376" s="184"/>
      <c r="BN376" s="184"/>
      <c r="BO376" s="184"/>
      <c r="BP376" s="184"/>
      <c r="BQ376" s="184"/>
      <c r="BR376" s="184"/>
      <c r="BS376" s="184"/>
      <c r="BT376" s="184"/>
      <c r="BU376" s="192">
        <v>0.3</v>
      </c>
      <c r="BV376" s="253" t="s">
        <v>2750</v>
      </c>
      <c r="BW376" s="253"/>
      <c r="BX376" s="84" t="s">
        <v>3127</v>
      </c>
      <c r="BY376" s="84"/>
      <c r="BZ376" s="84"/>
      <c r="CA376" s="253"/>
      <c r="CB376" s="188" t="str">
        <f t="shared" ref="CB376:CB409" si="60">IF(G376&lt;1980,"N",IF(AJ376="N","N",IF(BC376&lt;1,"N",IF(AF376="Chronic","N",IF(AQ376="Other","N",IF(BG376&lt;5.4,"N",IF(BG376&gt;8.5,"N",IF(BU376&gt;23,"N",IF(BL376&lt;8,"N",IF(BY376="JG est","N","Y"))))))))))</f>
        <v>Y</v>
      </c>
      <c r="CC376" s="188" t="str">
        <f>CB376</f>
        <v>Y</v>
      </c>
      <c r="CD376" s="84" t="s">
        <v>2764</v>
      </c>
      <c r="CE376" s="84"/>
      <c r="CH376" s="84" t="s">
        <v>2748</v>
      </c>
      <c r="CI376" s="84" t="s">
        <v>3769</v>
      </c>
      <c r="CJ376" s="84"/>
    </row>
    <row r="377" spans="5:88" x14ac:dyDescent="0.3">
      <c r="E377" s="84" t="s">
        <v>2753</v>
      </c>
      <c r="F377" s="84"/>
      <c r="G377" s="33" t="s">
        <v>3762</v>
      </c>
      <c r="H377" s="84" t="s">
        <v>3763</v>
      </c>
      <c r="I377" s="84"/>
      <c r="J377" s="84"/>
      <c r="K377" s="33" t="s">
        <v>80</v>
      </c>
      <c r="L377" s="84" t="s">
        <v>119</v>
      </c>
      <c r="M377" s="84" t="s">
        <v>120</v>
      </c>
      <c r="O377" s="33" t="s">
        <v>1806</v>
      </c>
      <c r="P377" s="33" t="s">
        <v>1807</v>
      </c>
      <c r="Q377" s="257" t="s">
        <v>3764</v>
      </c>
      <c r="R377" s="257" t="s">
        <v>3764</v>
      </c>
      <c r="S377" s="33" t="str">
        <f t="shared" si="48"/>
        <v>Ly.lu</v>
      </c>
      <c r="T377" s="84" t="s">
        <v>3324</v>
      </c>
      <c r="U377" s="84" t="s">
        <v>2821</v>
      </c>
      <c r="V377" s="184" t="s">
        <v>28</v>
      </c>
      <c r="W377" s="33" t="s">
        <v>307</v>
      </c>
      <c r="X377" s="84" t="s">
        <v>2930</v>
      </c>
      <c r="Y377" s="33" t="s">
        <v>327</v>
      </c>
      <c r="Z377" s="84"/>
      <c r="AA377" s="84"/>
      <c r="AB377" s="84" t="s">
        <v>2742</v>
      </c>
      <c r="AC377" s="33" t="s">
        <v>239</v>
      </c>
      <c r="AD377" s="33">
        <v>48</v>
      </c>
      <c r="AE377" s="184" t="s">
        <v>240</v>
      </c>
      <c r="AF377" s="184" t="s">
        <v>2743</v>
      </c>
      <c r="AG377" s="84"/>
      <c r="AH377" s="84" t="s">
        <v>3007</v>
      </c>
      <c r="AI377" s="84" t="s">
        <v>2855</v>
      </c>
      <c r="AJ377" s="33" t="s">
        <v>509</v>
      </c>
      <c r="AK377" s="253" t="s">
        <v>1224</v>
      </c>
      <c r="AL377" s="253"/>
      <c r="AM377" s="253">
        <v>15400</v>
      </c>
      <c r="AN377" s="256">
        <v>15400</v>
      </c>
      <c r="AO377" s="256">
        <v>15400</v>
      </c>
      <c r="AP377" s="84" t="s">
        <v>508</v>
      </c>
      <c r="AQ377" s="33" t="s">
        <v>477</v>
      </c>
      <c r="AS377" s="33">
        <f t="shared" si="58"/>
        <v>2</v>
      </c>
      <c r="AU377" s="33" t="s">
        <v>295</v>
      </c>
      <c r="AV377" s="33" t="s">
        <v>295</v>
      </c>
      <c r="AX377" s="84"/>
      <c r="AY377" s="84"/>
      <c r="AZ377" s="84" t="s">
        <v>2789</v>
      </c>
      <c r="BA377" s="84" t="s">
        <v>1224</v>
      </c>
      <c r="BB377" s="84"/>
      <c r="BC377" s="255">
        <v>17.5</v>
      </c>
      <c r="BD377" s="84" t="s">
        <v>3765</v>
      </c>
      <c r="BE377" s="84" t="s">
        <v>3766</v>
      </c>
      <c r="BF377" s="253"/>
      <c r="BG377" s="33">
        <v>7.45</v>
      </c>
      <c r="BH377" s="254">
        <v>199.93749023132204</v>
      </c>
      <c r="BI377" s="33">
        <f t="shared" si="59"/>
        <v>0.3</v>
      </c>
      <c r="BJ377" s="84" t="s">
        <v>3767</v>
      </c>
      <c r="BK377" s="84" t="s">
        <v>3768</v>
      </c>
      <c r="BL377" s="254">
        <v>199.93749023132204</v>
      </c>
      <c r="BM377" s="184"/>
      <c r="BN377" s="184"/>
      <c r="BO377" s="184"/>
      <c r="BP377" s="184"/>
      <c r="BQ377" s="184"/>
      <c r="BR377" s="184"/>
      <c r="BS377" s="184"/>
      <c r="BT377" s="184"/>
      <c r="BU377" s="192">
        <v>0.3</v>
      </c>
      <c r="BV377" s="253" t="s">
        <v>2750</v>
      </c>
      <c r="BW377" s="253"/>
      <c r="BX377" s="84" t="s">
        <v>3127</v>
      </c>
      <c r="BY377" s="84"/>
      <c r="BZ377" s="84"/>
      <c r="CA377" s="253"/>
      <c r="CB377" s="188" t="str">
        <f t="shared" si="60"/>
        <v>Y</v>
      </c>
      <c r="CC377" s="188" t="str">
        <f>CB377</f>
        <v>Y</v>
      </c>
      <c r="CD377" s="84" t="s">
        <v>2764</v>
      </c>
      <c r="CE377" s="84"/>
      <c r="CH377" s="84" t="s">
        <v>2748</v>
      </c>
      <c r="CI377" s="84" t="s">
        <v>3769</v>
      </c>
      <c r="CJ377" s="184"/>
    </row>
    <row r="378" spans="5:88" x14ac:dyDescent="0.3">
      <c r="E378" s="184" t="s">
        <v>2753</v>
      </c>
      <c r="F378" s="184"/>
      <c r="G378" s="33" t="s">
        <v>3762</v>
      </c>
      <c r="H378" s="184" t="s">
        <v>3763</v>
      </c>
      <c r="I378" s="184"/>
      <c r="J378" s="184"/>
      <c r="K378" s="33" t="s">
        <v>80</v>
      </c>
      <c r="L378" s="184" t="s">
        <v>119</v>
      </c>
      <c r="M378" s="184" t="s">
        <v>120</v>
      </c>
      <c r="O378" s="33" t="s">
        <v>1806</v>
      </c>
      <c r="P378" s="33" t="s">
        <v>1807</v>
      </c>
      <c r="Q378" s="209" t="s">
        <v>3764</v>
      </c>
      <c r="R378" s="209" t="s">
        <v>3764</v>
      </c>
      <c r="S378" s="33" t="str">
        <f t="shared" si="48"/>
        <v>Ly.lu</v>
      </c>
      <c r="T378" s="184" t="s">
        <v>3324</v>
      </c>
      <c r="U378" s="184" t="s">
        <v>2821</v>
      </c>
      <c r="V378" s="184" t="s">
        <v>28</v>
      </c>
      <c r="W378" s="33" t="s">
        <v>307</v>
      </c>
      <c r="X378" s="184" t="s">
        <v>2930</v>
      </c>
      <c r="Y378" s="33" t="s">
        <v>327</v>
      </c>
      <c r="Z378" s="184"/>
      <c r="AA378" s="184"/>
      <c r="AB378" s="184" t="s">
        <v>2742</v>
      </c>
      <c r="AC378" s="33" t="s">
        <v>239</v>
      </c>
      <c r="AD378" s="33">
        <v>48</v>
      </c>
      <c r="AE378" s="184" t="s">
        <v>240</v>
      </c>
      <c r="AF378" s="184" t="s">
        <v>2743</v>
      </c>
      <c r="AG378" s="184"/>
      <c r="AH378" s="184" t="s">
        <v>3007</v>
      </c>
      <c r="AI378" s="184" t="s">
        <v>2855</v>
      </c>
      <c r="AJ378" s="33" t="s">
        <v>509</v>
      </c>
      <c r="AK378" s="32" t="s">
        <v>1224</v>
      </c>
      <c r="AL378" s="32"/>
      <c r="AM378" s="32">
        <v>6750</v>
      </c>
      <c r="AN378" s="189">
        <v>6750</v>
      </c>
      <c r="AO378" s="189">
        <v>6750</v>
      </c>
      <c r="AP378" s="184" t="s">
        <v>508</v>
      </c>
      <c r="AQ378" s="33" t="s">
        <v>477</v>
      </c>
      <c r="AS378" s="33">
        <f t="shared" si="58"/>
        <v>2</v>
      </c>
      <c r="AU378" s="33" t="s">
        <v>295</v>
      </c>
      <c r="AV378" s="33" t="s">
        <v>295</v>
      </c>
      <c r="AX378" s="184"/>
      <c r="AY378" s="184"/>
      <c r="AZ378" s="184" t="s">
        <v>2789</v>
      </c>
      <c r="BA378" s="184" t="s">
        <v>1224</v>
      </c>
      <c r="BB378" s="184"/>
      <c r="BC378" s="252">
        <v>26</v>
      </c>
      <c r="BD378" s="184" t="s">
        <v>3765</v>
      </c>
      <c r="BE378" s="184" t="s">
        <v>3766</v>
      </c>
      <c r="BF378" s="32"/>
      <c r="BG378" s="33">
        <v>7.45</v>
      </c>
      <c r="BH378" s="206">
        <v>199.93749023132204</v>
      </c>
      <c r="BI378" s="33">
        <f t="shared" si="59"/>
        <v>0.3</v>
      </c>
      <c r="BJ378" s="184" t="s">
        <v>3767</v>
      </c>
      <c r="BK378" s="184" t="s">
        <v>3768</v>
      </c>
      <c r="BL378" s="206">
        <v>199.93749023132204</v>
      </c>
      <c r="BM378" s="184"/>
      <c r="BN378" s="184"/>
      <c r="BO378" s="184"/>
      <c r="BP378" s="184"/>
      <c r="BQ378" s="184"/>
      <c r="BR378" s="184"/>
      <c r="BS378" s="184"/>
      <c r="BT378" s="184"/>
      <c r="BU378" s="192">
        <v>0.3</v>
      </c>
      <c r="BV378" s="32" t="s">
        <v>2750</v>
      </c>
      <c r="BW378" s="32"/>
      <c r="BX378" s="184" t="s">
        <v>3127</v>
      </c>
      <c r="BY378" s="184"/>
      <c r="BZ378" s="184"/>
      <c r="CA378" s="32"/>
      <c r="CB378" s="188" t="str">
        <f t="shared" si="60"/>
        <v>Y</v>
      </c>
      <c r="CC378" s="188" t="str">
        <f>CB378</f>
        <v>Y</v>
      </c>
      <c r="CD378" s="184" t="s">
        <v>2764</v>
      </c>
      <c r="CE378" s="250"/>
      <c r="CH378" s="184" t="s">
        <v>2748</v>
      </c>
      <c r="CI378" s="184" t="s">
        <v>3769</v>
      </c>
      <c r="CJ378" s="184"/>
    </row>
    <row r="379" spans="5:88" x14ac:dyDescent="0.3">
      <c r="E379" s="33" t="s">
        <v>2734</v>
      </c>
      <c r="F379" s="33" t="s">
        <v>3770</v>
      </c>
      <c r="G379" s="33">
        <v>1980</v>
      </c>
      <c r="H379" s="33" t="s">
        <v>3771</v>
      </c>
      <c r="I379" s="33" t="s">
        <v>3772</v>
      </c>
      <c r="K379" s="33" t="s">
        <v>80</v>
      </c>
      <c r="L379" s="184" t="s">
        <v>1791</v>
      </c>
      <c r="M379" s="33" t="s">
        <v>1792</v>
      </c>
      <c r="N379" s="33" t="s">
        <v>1793</v>
      </c>
      <c r="O379" s="33" t="s">
        <v>1794</v>
      </c>
      <c r="P379" s="33" t="s">
        <v>1795</v>
      </c>
      <c r="Q379" s="33" t="s">
        <v>1796</v>
      </c>
      <c r="R379" s="33" t="s">
        <v>1796</v>
      </c>
      <c r="S379" s="33" t="str">
        <f t="shared" si="48"/>
        <v>Lu.va</v>
      </c>
      <c r="T379" s="184" t="s">
        <v>1797</v>
      </c>
      <c r="U379" s="184" t="s">
        <v>2821</v>
      </c>
      <c r="V379" s="184" t="s">
        <v>28</v>
      </c>
      <c r="W379" s="84" t="s">
        <v>1798</v>
      </c>
      <c r="X379" s="33" t="s">
        <v>559</v>
      </c>
      <c r="Y379" s="33" t="s">
        <v>559</v>
      </c>
      <c r="AB379" s="33" t="s">
        <v>2742</v>
      </c>
      <c r="AC379" s="33" t="s">
        <v>239</v>
      </c>
      <c r="AD379" s="33">
        <v>96</v>
      </c>
      <c r="AE379" s="184" t="s">
        <v>240</v>
      </c>
      <c r="AF379" s="33" t="s">
        <v>2743</v>
      </c>
      <c r="AH379" s="33" t="s">
        <v>2744</v>
      </c>
      <c r="AI379" s="33" t="s">
        <v>2744</v>
      </c>
      <c r="AK379" s="33" t="s">
        <v>631</v>
      </c>
      <c r="AM379" s="33">
        <v>6300</v>
      </c>
      <c r="AN379" s="33">
        <v>6161.4</v>
      </c>
      <c r="AO379" s="189">
        <v>6300</v>
      </c>
      <c r="AP379" s="33" t="s">
        <v>477</v>
      </c>
      <c r="AQ379" s="33" t="s">
        <v>477</v>
      </c>
      <c r="AS379" s="33">
        <v>4</v>
      </c>
      <c r="AU379" s="33" t="s">
        <v>295</v>
      </c>
      <c r="AV379" s="33" t="s">
        <v>295</v>
      </c>
      <c r="AZ379" s="33" t="s">
        <v>2312</v>
      </c>
      <c r="BA379" s="33" t="s">
        <v>2746</v>
      </c>
      <c r="BB379" s="33" t="s">
        <v>2744</v>
      </c>
      <c r="BC379" s="33">
        <v>20</v>
      </c>
      <c r="BD379" s="33">
        <v>7.5</v>
      </c>
      <c r="BE379" s="33">
        <v>30</v>
      </c>
      <c r="BG379" s="33">
        <v>7.5</v>
      </c>
      <c r="BH379" s="33">
        <v>30</v>
      </c>
      <c r="BI379" s="33">
        <f t="shared" si="59"/>
        <v>1.6</v>
      </c>
      <c r="BL379" s="33">
        <v>30</v>
      </c>
      <c r="BN379" s="33" t="s">
        <v>644</v>
      </c>
      <c r="BO379" s="33" t="s">
        <v>644</v>
      </c>
      <c r="BP379" s="33" t="s">
        <v>644</v>
      </c>
      <c r="BQ379" s="33" t="s">
        <v>644</v>
      </c>
      <c r="BR379" s="33" t="s">
        <v>644</v>
      </c>
      <c r="BS379" s="33" t="s">
        <v>644</v>
      </c>
      <c r="BT379" s="33">
        <v>30</v>
      </c>
      <c r="BU379" s="33">
        <v>1.6</v>
      </c>
      <c r="BW379" s="33" t="s">
        <v>2744</v>
      </c>
      <c r="CB379" s="188" t="str">
        <f t="shared" si="60"/>
        <v>Y</v>
      </c>
      <c r="CC379" s="188" t="str">
        <f>CB379</f>
        <v>Y</v>
      </c>
      <c r="CD379" s="193" t="s">
        <v>3773</v>
      </c>
      <c r="CE379" s="251"/>
      <c r="CH379" s="193" t="s">
        <v>2748</v>
      </c>
      <c r="CI379" s="193" t="s">
        <v>3774</v>
      </c>
    </row>
    <row r="380" spans="5:88" x14ac:dyDescent="0.3">
      <c r="E380" s="33" t="s">
        <v>2765</v>
      </c>
      <c r="F380" s="33" t="s">
        <v>3775</v>
      </c>
      <c r="G380" s="33">
        <v>1993</v>
      </c>
      <c r="H380" s="33" t="s">
        <v>3276</v>
      </c>
      <c r="I380" s="33" t="s">
        <v>3277</v>
      </c>
      <c r="K380" s="33" t="s">
        <v>80</v>
      </c>
      <c r="L380" s="184" t="s">
        <v>1791</v>
      </c>
      <c r="M380" s="33" t="s">
        <v>1792</v>
      </c>
      <c r="N380" s="33" t="s">
        <v>1793</v>
      </c>
      <c r="O380" s="33" t="s">
        <v>1794</v>
      </c>
      <c r="P380" s="33" t="s">
        <v>1795</v>
      </c>
      <c r="Q380" s="33" t="s">
        <v>1796</v>
      </c>
      <c r="R380" s="33" t="s">
        <v>1796</v>
      </c>
      <c r="S380" s="33" t="str">
        <f t="shared" si="48"/>
        <v>Lu.va</v>
      </c>
      <c r="T380" s="184" t="s">
        <v>1797</v>
      </c>
      <c r="U380" s="184" t="s">
        <v>2821</v>
      </c>
      <c r="V380" s="184" t="s">
        <v>28</v>
      </c>
      <c r="W380" s="84" t="s">
        <v>1798</v>
      </c>
      <c r="X380" s="33" t="s">
        <v>2930</v>
      </c>
      <c r="Y380" s="33" t="s">
        <v>327</v>
      </c>
      <c r="AB380" s="33" t="s">
        <v>2742</v>
      </c>
      <c r="AC380" s="33" t="s">
        <v>239</v>
      </c>
      <c r="AD380" s="33">
        <v>96</v>
      </c>
      <c r="AE380" s="184" t="s">
        <v>240</v>
      </c>
      <c r="AF380" s="33" t="s">
        <v>2743</v>
      </c>
      <c r="AH380" s="33" t="s">
        <v>2787</v>
      </c>
      <c r="AI380" s="33" t="s">
        <v>3278</v>
      </c>
      <c r="AJ380" s="33" t="s">
        <v>509</v>
      </c>
      <c r="AK380" s="33" t="s">
        <v>631</v>
      </c>
      <c r="AL380" s="33" t="s">
        <v>3047</v>
      </c>
      <c r="AM380" s="33">
        <v>5000</v>
      </c>
      <c r="AN380" s="33">
        <v>4890</v>
      </c>
      <c r="AO380" s="189">
        <v>5000</v>
      </c>
      <c r="AP380" s="33" t="s">
        <v>477</v>
      </c>
      <c r="AQ380" s="33" t="s">
        <v>477</v>
      </c>
      <c r="AS380" s="33">
        <v>4</v>
      </c>
      <c r="AT380" s="33" t="s">
        <v>3025</v>
      </c>
      <c r="AU380" s="33" t="s">
        <v>295</v>
      </c>
      <c r="AV380" s="33" t="s">
        <v>295</v>
      </c>
      <c r="AZ380" s="33" t="s">
        <v>2312</v>
      </c>
      <c r="BA380" s="33" t="s">
        <v>3279</v>
      </c>
      <c r="BB380" s="33" t="s">
        <v>2791</v>
      </c>
      <c r="BC380" s="33">
        <v>17.5</v>
      </c>
      <c r="BD380" s="33">
        <v>6.28</v>
      </c>
      <c r="BE380" s="33">
        <v>290</v>
      </c>
      <c r="BG380" s="33">
        <v>6.28</v>
      </c>
      <c r="BH380" s="33">
        <v>290</v>
      </c>
      <c r="BI380" s="33">
        <f t="shared" si="59"/>
        <v>2.65</v>
      </c>
      <c r="BL380" s="33">
        <v>290</v>
      </c>
      <c r="BN380" s="33">
        <v>47.7</v>
      </c>
      <c r="BO380" s="33">
        <v>41.5</v>
      </c>
      <c r="BP380" s="33">
        <v>90</v>
      </c>
      <c r="BQ380" s="33">
        <v>7.2</v>
      </c>
      <c r="BR380" s="33">
        <v>281</v>
      </c>
      <c r="BS380" s="33">
        <v>6.6</v>
      </c>
      <c r="BT380" s="33">
        <v>235</v>
      </c>
      <c r="BU380" s="33">
        <v>2.65</v>
      </c>
      <c r="BW380" s="33" t="s">
        <v>2744</v>
      </c>
      <c r="CB380" s="188" t="str">
        <f t="shared" si="60"/>
        <v>Y</v>
      </c>
      <c r="CC380" s="188" t="str">
        <f t="shared" ref="CC380:CC409" si="61">CB380</f>
        <v>Y</v>
      </c>
      <c r="CD380" s="187"/>
      <c r="CE380" s="249"/>
      <c r="CH380" s="33" t="s">
        <v>2770</v>
      </c>
    </row>
    <row r="381" spans="5:88" x14ac:dyDescent="0.3">
      <c r="E381" s="33" t="s">
        <v>2765</v>
      </c>
      <c r="F381" s="33" t="s">
        <v>3776</v>
      </c>
      <c r="G381" s="33">
        <v>1993</v>
      </c>
      <c r="H381" s="33" t="s">
        <v>3276</v>
      </c>
      <c r="I381" s="33" t="s">
        <v>3277</v>
      </c>
      <c r="K381" s="33" t="s">
        <v>80</v>
      </c>
      <c r="L381" s="184" t="s">
        <v>1791</v>
      </c>
      <c r="M381" s="33" t="s">
        <v>1792</v>
      </c>
      <c r="N381" s="33" t="s">
        <v>1793</v>
      </c>
      <c r="O381" s="33" t="s">
        <v>1794</v>
      </c>
      <c r="P381" s="33" t="s">
        <v>1795</v>
      </c>
      <c r="Q381" s="33" t="s">
        <v>1796</v>
      </c>
      <c r="R381" s="33" t="s">
        <v>1796</v>
      </c>
      <c r="S381" s="33" t="str">
        <f t="shared" ref="S381:S436" si="62">_xlfn.CONCAT(LEFT(Q381,2),".",MID(Q381,FIND(" ",Q381)+1,2))</f>
        <v>Lu.va</v>
      </c>
      <c r="T381" s="184" t="s">
        <v>1797</v>
      </c>
      <c r="U381" s="184" t="s">
        <v>2821</v>
      </c>
      <c r="V381" s="184" t="s">
        <v>28</v>
      </c>
      <c r="W381" s="84" t="s">
        <v>1798</v>
      </c>
      <c r="X381" s="33" t="s">
        <v>2930</v>
      </c>
      <c r="Y381" s="33" t="s">
        <v>327</v>
      </c>
      <c r="AB381" s="33" t="s">
        <v>2742</v>
      </c>
      <c r="AC381" s="33" t="s">
        <v>239</v>
      </c>
      <c r="AD381" s="33">
        <v>96</v>
      </c>
      <c r="AE381" s="184" t="s">
        <v>240</v>
      </c>
      <c r="AF381" s="33" t="s">
        <v>2743</v>
      </c>
      <c r="AH381" s="33" t="s">
        <v>2787</v>
      </c>
      <c r="AI381" s="33" t="s">
        <v>3278</v>
      </c>
      <c r="AJ381" s="33" t="s">
        <v>509</v>
      </c>
      <c r="AK381" s="33" t="s">
        <v>631</v>
      </c>
      <c r="AL381" s="33" t="s">
        <v>3047</v>
      </c>
      <c r="AM381" s="33">
        <v>5000</v>
      </c>
      <c r="AN381" s="33">
        <v>4890</v>
      </c>
      <c r="AO381" s="189">
        <v>5000</v>
      </c>
      <c r="AP381" s="33" t="s">
        <v>477</v>
      </c>
      <c r="AQ381" s="33" t="s">
        <v>477</v>
      </c>
      <c r="AS381" s="33">
        <v>4</v>
      </c>
      <c r="AT381" s="33" t="s">
        <v>3025</v>
      </c>
      <c r="AU381" s="33" t="s">
        <v>295</v>
      </c>
      <c r="AV381" s="33" t="s">
        <v>295</v>
      </c>
      <c r="AZ381" s="33" t="s">
        <v>2312</v>
      </c>
      <c r="BA381" s="33" t="s">
        <v>3279</v>
      </c>
      <c r="BB381" s="33" t="s">
        <v>2791</v>
      </c>
      <c r="BC381" s="33">
        <v>17.5</v>
      </c>
      <c r="BD381" s="33">
        <v>6.92</v>
      </c>
      <c r="BE381" s="33">
        <v>290</v>
      </c>
      <c r="BG381" s="33">
        <v>6.92</v>
      </c>
      <c r="BH381" s="33">
        <v>290</v>
      </c>
      <c r="BI381" s="33">
        <f t="shared" si="59"/>
        <v>2.65</v>
      </c>
      <c r="BL381" s="33">
        <v>290</v>
      </c>
      <c r="BN381" s="33">
        <v>47.7</v>
      </c>
      <c r="BO381" s="33">
        <v>41.5</v>
      </c>
      <c r="BP381" s="33">
        <v>90</v>
      </c>
      <c r="BQ381" s="33">
        <v>7.2</v>
      </c>
      <c r="BR381" s="33">
        <v>281</v>
      </c>
      <c r="BS381" s="33">
        <v>6.6</v>
      </c>
      <c r="BT381" s="33">
        <v>235</v>
      </c>
      <c r="BU381" s="33">
        <v>2.65</v>
      </c>
      <c r="BW381" s="33" t="s">
        <v>2744</v>
      </c>
      <c r="CB381" s="188" t="str">
        <f t="shared" si="60"/>
        <v>Y</v>
      </c>
      <c r="CC381" s="188" t="str">
        <f t="shared" si="61"/>
        <v>Y</v>
      </c>
      <c r="CD381" s="187"/>
      <c r="CE381" s="249"/>
      <c r="CH381" s="33" t="s">
        <v>2770</v>
      </c>
    </row>
    <row r="382" spans="5:88" x14ac:dyDescent="0.3">
      <c r="E382" s="33" t="s">
        <v>3202</v>
      </c>
      <c r="G382" s="33">
        <v>1980</v>
      </c>
      <c r="H382" s="184" t="s">
        <v>3203</v>
      </c>
      <c r="I382" s="184" t="s">
        <v>3204</v>
      </c>
      <c r="J382" s="184"/>
      <c r="K382" s="33" t="s">
        <v>80</v>
      </c>
      <c r="L382" s="184" t="s">
        <v>3205</v>
      </c>
      <c r="M382" s="184" t="s">
        <v>3206</v>
      </c>
      <c r="N382" s="33" t="s">
        <v>3207</v>
      </c>
      <c r="O382" s="33" t="s">
        <v>3777</v>
      </c>
      <c r="P382" s="33" t="s">
        <v>3778</v>
      </c>
      <c r="Q382" s="209" t="s">
        <v>3779</v>
      </c>
      <c r="R382" s="209" t="s">
        <v>3779</v>
      </c>
      <c r="S382" s="33" t="str">
        <f t="shared" si="62"/>
        <v>Lo.ca</v>
      </c>
      <c r="T382" s="184" t="s">
        <v>3211</v>
      </c>
      <c r="U382" s="184" t="s">
        <v>2821</v>
      </c>
      <c r="V382" s="184" t="s">
        <v>28</v>
      </c>
      <c r="W382" s="192" t="s">
        <v>3212</v>
      </c>
      <c r="X382" s="184" t="s">
        <v>3213</v>
      </c>
      <c r="Y382" s="184" t="s">
        <v>3213</v>
      </c>
      <c r="Z382" s="184"/>
      <c r="AA382" s="184"/>
      <c r="AB382" s="184" t="s">
        <v>239</v>
      </c>
      <c r="AC382" s="33" t="s">
        <v>239</v>
      </c>
      <c r="AD382" s="33">
        <v>96</v>
      </c>
      <c r="AE382" s="184" t="s">
        <v>240</v>
      </c>
      <c r="AF382" s="184" t="s">
        <v>2743</v>
      </c>
      <c r="AG382" s="184"/>
      <c r="AH382" s="193" t="s">
        <v>3214</v>
      </c>
      <c r="AI382" s="184" t="s">
        <v>3215</v>
      </c>
      <c r="AJ382" s="33" t="s">
        <v>295</v>
      </c>
      <c r="AK382" s="32" t="s">
        <v>631</v>
      </c>
      <c r="AL382" s="32"/>
      <c r="AM382" s="32">
        <v>5630</v>
      </c>
      <c r="AN382" s="189">
        <v>5630</v>
      </c>
      <c r="AO382" s="189">
        <v>5630</v>
      </c>
      <c r="AP382" s="184" t="s">
        <v>508</v>
      </c>
      <c r="AQ382" s="33" t="s">
        <v>477</v>
      </c>
      <c r="AS382" s="33">
        <v>4</v>
      </c>
      <c r="AU382" s="33" t="s">
        <v>295</v>
      </c>
      <c r="AV382" s="33" t="s">
        <v>295</v>
      </c>
      <c r="AX382" s="184"/>
      <c r="AY382" s="184"/>
      <c r="AZ382" s="184" t="s">
        <v>2312</v>
      </c>
      <c r="BA382" s="184" t="s">
        <v>3026</v>
      </c>
      <c r="BB382" s="184"/>
      <c r="BC382" s="32">
        <v>24.5</v>
      </c>
      <c r="BD382" s="184" t="s">
        <v>3216</v>
      </c>
      <c r="BE382" s="32" t="s">
        <v>3217</v>
      </c>
      <c r="BF382" s="32"/>
      <c r="BG382" s="33">
        <v>7.7</v>
      </c>
      <c r="BH382" s="33">
        <v>210</v>
      </c>
      <c r="BJ382" s="184"/>
      <c r="BK382" s="32" t="s">
        <v>3218</v>
      </c>
      <c r="BL382" s="206">
        <v>205</v>
      </c>
      <c r="BM382" s="184"/>
      <c r="BN382" s="184"/>
      <c r="BO382" s="184"/>
      <c r="BP382" s="184"/>
      <c r="BQ382" s="184"/>
      <c r="BR382" s="184"/>
      <c r="BS382" s="184"/>
      <c r="BT382" s="184"/>
      <c r="BW382" s="32"/>
      <c r="BX382" s="184"/>
      <c r="BY382" s="33" t="s">
        <v>2747</v>
      </c>
      <c r="CA382" s="32"/>
      <c r="CB382" s="188" t="str">
        <f t="shared" si="60"/>
        <v>N</v>
      </c>
      <c r="CC382" s="188" t="str">
        <f t="shared" si="61"/>
        <v>N</v>
      </c>
      <c r="CD382" s="32" t="s">
        <v>3219</v>
      </c>
      <c r="CE382" s="250"/>
      <c r="CH382" s="33" t="s">
        <v>2770</v>
      </c>
      <c r="CJ382" s="33" t="s">
        <v>3220</v>
      </c>
    </row>
    <row r="383" spans="5:88" x14ac:dyDescent="0.3">
      <c r="E383" s="33" t="s">
        <v>2765</v>
      </c>
      <c r="F383" s="33" t="s">
        <v>3780</v>
      </c>
      <c r="G383" s="33">
        <v>1980</v>
      </c>
      <c r="H383" s="33" t="s">
        <v>3222</v>
      </c>
      <c r="I383" s="33" t="s">
        <v>3223</v>
      </c>
      <c r="K383" s="33" t="s">
        <v>80</v>
      </c>
      <c r="L383" s="33" t="s">
        <v>3205</v>
      </c>
      <c r="M383" s="33" t="s">
        <v>3206</v>
      </c>
      <c r="N383" s="33" t="s">
        <v>3207</v>
      </c>
      <c r="O383" s="33" t="s">
        <v>3777</v>
      </c>
      <c r="P383" s="33" t="s">
        <v>3778</v>
      </c>
      <c r="Q383" s="33" t="s">
        <v>3779</v>
      </c>
      <c r="R383" s="33" t="s">
        <v>3779</v>
      </c>
      <c r="S383" s="33" t="str">
        <f t="shared" si="62"/>
        <v>Lo.ca</v>
      </c>
      <c r="T383" s="192"/>
      <c r="U383" s="33" t="s">
        <v>2909</v>
      </c>
      <c r="V383" s="184" t="s">
        <v>28</v>
      </c>
      <c r="W383" s="192" t="s">
        <v>3212</v>
      </c>
      <c r="X383" s="33" t="s">
        <v>3781</v>
      </c>
      <c r="Y383" s="33" t="s">
        <v>3781</v>
      </c>
      <c r="AB383" s="33" t="s">
        <v>2742</v>
      </c>
      <c r="AC383" s="33" t="s">
        <v>239</v>
      </c>
      <c r="AD383" s="33">
        <v>96</v>
      </c>
      <c r="AE383" s="184" t="s">
        <v>240</v>
      </c>
      <c r="AF383" s="33" t="s">
        <v>2743</v>
      </c>
      <c r="AH383" s="33" t="s">
        <v>2744</v>
      </c>
      <c r="AI383" s="33" t="s">
        <v>2744</v>
      </c>
      <c r="AK383" s="33" t="s">
        <v>631</v>
      </c>
      <c r="AM383" s="33">
        <v>5630</v>
      </c>
      <c r="AN383" s="33">
        <v>5506.14</v>
      </c>
      <c r="AO383" s="189">
        <v>5630</v>
      </c>
      <c r="AP383" s="33" t="s">
        <v>477</v>
      </c>
      <c r="AQ383" s="33" t="s">
        <v>477</v>
      </c>
      <c r="AS383" s="33">
        <v>4</v>
      </c>
      <c r="AU383" s="33" t="s">
        <v>295</v>
      </c>
      <c r="AV383" s="33" t="s">
        <v>295</v>
      </c>
      <c r="AZ383" s="33" t="s">
        <v>2312</v>
      </c>
      <c r="BA383" s="33" t="s">
        <v>2746</v>
      </c>
      <c r="BB383" s="33" t="s">
        <v>2744</v>
      </c>
      <c r="BC383" s="33" t="s">
        <v>2744</v>
      </c>
      <c r="BE383" s="33">
        <v>205</v>
      </c>
      <c r="BH383" s="33">
        <v>205</v>
      </c>
      <c r="BL383" s="33">
        <v>205</v>
      </c>
      <c r="BN383" s="33" t="s">
        <v>644</v>
      </c>
      <c r="BO383" s="33" t="s">
        <v>644</v>
      </c>
      <c r="BP383" s="33" t="s">
        <v>644</v>
      </c>
      <c r="BQ383" s="33" t="s">
        <v>644</v>
      </c>
      <c r="BR383" s="33" t="s">
        <v>644</v>
      </c>
      <c r="BS383" s="33" t="s">
        <v>644</v>
      </c>
      <c r="BT383" s="33" t="s">
        <v>644</v>
      </c>
      <c r="BW383" s="33" t="s">
        <v>2744</v>
      </c>
      <c r="BY383" s="33" t="s">
        <v>2747</v>
      </c>
      <c r="CB383" s="188" t="str">
        <f t="shared" si="60"/>
        <v>N</v>
      </c>
      <c r="CC383" s="188" t="str">
        <f t="shared" si="61"/>
        <v>N</v>
      </c>
      <c r="CD383" s="187"/>
      <c r="CE383" s="249"/>
      <c r="CH383" s="33" t="s">
        <v>2770</v>
      </c>
      <c r="CI383" s="192"/>
    </row>
    <row r="384" spans="5:88" x14ac:dyDescent="0.3">
      <c r="E384" s="33" t="s">
        <v>2734</v>
      </c>
      <c r="F384" s="33" t="s">
        <v>3782</v>
      </c>
      <c r="G384" s="33">
        <v>1981</v>
      </c>
      <c r="H384" s="33" t="s">
        <v>3783</v>
      </c>
      <c r="I384" s="33" t="s">
        <v>3784</v>
      </c>
      <c r="K384" s="33" t="s">
        <v>80</v>
      </c>
      <c r="L384" s="33" t="s">
        <v>81</v>
      </c>
      <c r="M384" s="33" t="s">
        <v>786</v>
      </c>
      <c r="N384" s="33" t="s">
        <v>3785</v>
      </c>
      <c r="O384" s="33" t="s">
        <v>3786</v>
      </c>
      <c r="P384" s="33" t="s">
        <v>3787</v>
      </c>
      <c r="Q384" s="33" t="s">
        <v>3788</v>
      </c>
      <c r="R384" s="33" t="s">
        <v>3788</v>
      </c>
      <c r="S384" s="33" t="str">
        <f t="shared" si="62"/>
        <v>Li.al</v>
      </c>
      <c r="T384" s="33" t="s">
        <v>3789</v>
      </c>
      <c r="U384" s="33" t="s">
        <v>2909</v>
      </c>
      <c r="V384" s="184" t="s">
        <v>28</v>
      </c>
      <c r="W384" s="84" t="s">
        <v>293</v>
      </c>
      <c r="X384" s="33" t="s">
        <v>3790</v>
      </c>
      <c r="Y384" s="33" t="s">
        <v>3790</v>
      </c>
      <c r="AB384" s="33" t="s">
        <v>2742</v>
      </c>
      <c r="AC384" s="33" t="s">
        <v>239</v>
      </c>
      <c r="AD384" s="33">
        <v>96</v>
      </c>
      <c r="AE384" s="184" t="s">
        <v>240</v>
      </c>
      <c r="AF384" s="33" t="s">
        <v>2743</v>
      </c>
      <c r="AH384" s="192" t="s">
        <v>2744</v>
      </c>
      <c r="AI384" s="192" t="s">
        <v>2744</v>
      </c>
      <c r="AK384" s="33" t="s">
        <v>478</v>
      </c>
      <c r="AM384" s="33" t="s">
        <v>2744</v>
      </c>
      <c r="AN384" s="33">
        <v>8375</v>
      </c>
      <c r="AO384" s="33">
        <v>8375</v>
      </c>
      <c r="AP384" s="33" t="s">
        <v>477</v>
      </c>
      <c r="AQ384" s="33" t="s">
        <v>477</v>
      </c>
      <c r="AS384" s="33">
        <v>4</v>
      </c>
      <c r="AU384" s="33" t="s">
        <v>295</v>
      </c>
      <c r="AV384" s="33" t="s">
        <v>295</v>
      </c>
      <c r="AZ384" s="33" t="s">
        <v>2959</v>
      </c>
      <c r="BA384" s="33" t="s">
        <v>2746</v>
      </c>
      <c r="BB384" s="33" t="s">
        <v>2744</v>
      </c>
      <c r="BC384" s="33" t="s">
        <v>2744</v>
      </c>
      <c r="BE384" s="33">
        <v>152</v>
      </c>
      <c r="BH384" s="33">
        <v>152</v>
      </c>
      <c r="BL384" s="33">
        <v>152</v>
      </c>
      <c r="BN384" s="33" t="s">
        <v>644</v>
      </c>
      <c r="BO384" s="33" t="s">
        <v>644</v>
      </c>
      <c r="BP384" s="33" t="s">
        <v>644</v>
      </c>
      <c r="BQ384" s="33" t="s">
        <v>644</v>
      </c>
      <c r="BR384" s="33" t="s">
        <v>644</v>
      </c>
      <c r="BS384" s="33" t="s">
        <v>644</v>
      </c>
      <c r="BT384" s="33" t="s">
        <v>644</v>
      </c>
      <c r="BW384" s="33" t="s">
        <v>2744</v>
      </c>
      <c r="BY384" s="33" t="s">
        <v>2747</v>
      </c>
      <c r="CB384" s="188" t="str">
        <f t="shared" si="60"/>
        <v>N</v>
      </c>
      <c r="CC384" s="188" t="str">
        <f t="shared" si="61"/>
        <v>N</v>
      </c>
      <c r="CD384" s="193" t="s">
        <v>2934</v>
      </c>
      <c r="CE384" s="193"/>
      <c r="CH384" s="193" t="s">
        <v>2748</v>
      </c>
      <c r="CI384" s="193" t="s">
        <v>3791</v>
      </c>
      <c r="CJ384" s="193"/>
    </row>
    <row r="385" spans="5:87" x14ac:dyDescent="0.3">
      <c r="E385" s="33" t="s">
        <v>2765</v>
      </c>
      <c r="F385" s="33" t="s">
        <v>3792</v>
      </c>
      <c r="G385" s="33">
        <v>2019</v>
      </c>
      <c r="H385" s="33" t="s">
        <v>3162</v>
      </c>
      <c r="I385" s="33" t="s">
        <v>3163</v>
      </c>
      <c r="K385" s="33" t="s">
        <v>80</v>
      </c>
      <c r="L385" s="33" t="s">
        <v>1791</v>
      </c>
      <c r="M385" s="33" t="s">
        <v>1792</v>
      </c>
      <c r="N385" s="33" t="s">
        <v>2623</v>
      </c>
      <c r="O385" s="33" t="s">
        <v>2624</v>
      </c>
      <c r="P385" s="33" t="s">
        <v>3793</v>
      </c>
      <c r="Q385" s="33" t="s">
        <v>3794</v>
      </c>
      <c r="R385" s="33" t="s">
        <v>3794</v>
      </c>
      <c r="S385" s="33" t="str">
        <f t="shared" si="62"/>
        <v>Li.ho</v>
      </c>
      <c r="T385" s="33" t="s">
        <v>3795</v>
      </c>
      <c r="U385" s="33" t="s">
        <v>2821</v>
      </c>
      <c r="V385" s="184" t="s">
        <v>28</v>
      </c>
      <c r="W385" s="33" t="s">
        <v>1798</v>
      </c>
      <c r="X385" s="33" t="s">
        <v>3167</v>
      </c>
      <c r="Y385" s="33" t="s">
        <v>3167</v>
      </c>
      <c r="AB385" s="33" t="s">
        <v>2742</v>
      </c>
      <c r="AC385" s="33" t="s">
        <v>239</v>
      </c>
      <c r="AD385" s="33">
        <v>96</v>
      </c>
      <c r="AE385" s="184" t="s">
        <v>240</v>
      </c>
      <c r="AF385" s="33" t="s">
        <v>2743</v>
      </c>
      <c r="AH385" s="192" t="s">
        <v>2787</v>
      </c>
      <c r="AI385" s="33" t="s">
        <v>3168</v>
      </c>
      <c r="AJ385" s="33" t="s">
        <v>509</v>
      </c>
      <c r="AK385" s="33" t="s">
        <v>631</v>
      </c>
      <c r="AM385" s="33">
        <v>230</v>
      </c>
      <c r="AN385" s="189">
        <v>230</v>
      </c>
      <c r="AO385" s="189">
        <v>230</v>
      </c>
      <c r="AP385" s="33" t="s">
        <v>508</v>
      </c>
      <c r="AQ385" s="33" t="s">
        <v>477</v>
      </c>
      <c r="AS385" s="33">
        <f>IF(G385&lt;1980,"Too old",IF(AE385="N","UseOtherTestDuration",IF(AJ385="M",IF(ISBLANK(BD385),2,IF(ISBLANK(BE385),2,IF(ISBLANK(BF385),2,1))),"NotM")))</f>
        <v>2</v>
      </c>
      <c r="AU385" s="33" t="s">
        <v>295</v>
      </c>
      <c r="AV385" s="33" t="s">
        <v>295</v>
      </c>
      <c r="AZ385" s="33" t="s">
        <v>2828</v>
      </c>
      <c r="BA385" s="33" t="s">
        <v>3169</v>
      </c>
      <c r="BB385" s="33" t="s">
        <v>2744</v>
      </c>
      <c r="BC385" s="33">
        <v>20</v>
      </c>
      <c r="BD385" s="33">
        <v>6</v>
      </c>
      <c r="BE385" s="33">
        <v>250</v>
      </c>
      <c r="BG385" s="33">
        <v>6</v>
      </c>
      <c r="BH385" s="33">
        <v>250</v>
      </c>
      <c r="BI385" s="33">
        <f t="shared" ref="BI385:BI394" si="63">IF(ISBLANK(BF385)=FALSE,BF385,BU385)</f>
        <v>0.3</v>
      </c>
      <c r="BL385" s="33">
        <v>250</v>
      </c>
      <c r="BN385" s="33">
        <v>70.89</v>
      </c>
      <c r="BO385" s="33">
        <v>17.72</v>
      </c>
      <c r="BP385" s="33">
        <v>37.65</v>
      </c>
      <c r="BQ385" s="33">
        <v>5.78</v>
      </c>
      <c r="BR385" s="33">
        <v>173.7</v>
      </c>
      <c r="BS385" s="33">
        <v>112.5</v>
      </c>
      <c r="BT385" s="33">
        <v>1.4</v>
      </c>
      <c r="BU385" s="192">
        <v>0.3</v>
      </c>
      <c r="BW385" s="33" t="s">
        <v>2744</v>
      </c>
      <c r="CB385" s="188" t="str">
        <f t="shared" si="60"/>
        <v>Y</v>
      </c>
      <c r="CC385" s="188" t="str">
        <f t="shared" si="61"/>
        <v>Y</v>
      </c>
      <c r="CD385" s="187"/>
      <c r="CE385" s="186"/>
    </row>
    <row r="386" spans="5:87" x14ac:dyDescent="0.3">
      <c r="E386" s="33" t="s">
        <v>2765</v>
      </c>
      <c r="F386" s="33" t="s">
        <v>3796</v>
      </c>
      <c r="G386" s="33">
        <v>2019</v>
      </c>
      <c r="H386" s="33" t="s">
        <v>3162</v>
      </c>
      <c r="I386" s="33" t="s">
        <v>3163</v>
      </c>
      <c r="K386" s="33" t="s">
        <v>80</v>
      </c>
      <c r="L386" s="33" t="s">
        <v>1791</v>
      </c>
      <c r="M386" s="33" t="s">
        <v>1792</v>
      </c>
      <c r="N386" s="33" t="s">
        <v>2623</v>
      </c>
      <c r="O386" s="33" t="s">
        <v>2624</v>
      </c>
      <c r="P386" s="33" t="s">
        <v>3793</v>
      </c>
      <c r="Q386" s="33" t="s">
        <v>3794</v>
      </c>
      <c r="R386" s="33" t="s">
        <v>3794</v>
      </c>
      <c r="S386" s="33" t="str">
        <f t="shared" si="62"/>
        <v>Li.ho</v>
      </c>
      <c r="T386" s="33" t="s">
        <v>3795</v>
      </c>
      <c r="U386" s="33" t="s">
        <v>2821</v>
      </c>
      <c r="V386" s="184" t="s">
        <v>28</v>
      </c>
      <c r="W386" s="33" t="s">
        <v>1798</v>
      </c>
      <c r="X386" s="33" t="s">
        <v>3167</v>
      </c>
      <c r="Y386" s="33" t="s">
        <v>3167</v>
      </c>
      <c r="AB386" s="33" t="s">
        <v>2742</v>
      </c>
      <c r="AC386" s="33" t="s">
        <v>239</v>
      </c>
      <c r="AD386" s="33">
        <v>96</v>
      </c>
      <c r="AE386" s="184" t="s">
        <v>240</v>
      </c>
      <c r="AF386" s="33" t="s">
        <v>2743</v>
      </c>
      <c r="AH386" s="33" t="s">
        <v>2787</v>
      </c>
      <c r="AI386" s="33" t="s">
        <v>3168</v>
      </c>
      <c r="AJ386" s="33" t="s">
        <v>509</v>
      </c>
      <c r="AK386" s="33" t="s">
        <v>631</v>
      </c>
      <c r="AM386" s="33">
        <v>400</v>
      </c>
      <c r="AN386" s="189">
        <v>400</v>
      </c>
      <c r="AO386" s="189">
        <v>400</v>
      </c>
      <c r="AP386" s="33" t="s">
        <v>508</v>
      </c>
      <c r="AQ386" s="33" t="s">
        <v>477</v>
      </c>
      <c r="AS386" s="33">
        <f>IF(G386&lt;1980,"Too old",IF(AE386="N","UseOtherTestDuration",IF(AJ386="M",IF(ISBLANK(BD386),2,IF(ISBLANK(BE386),2,IF(ISBLANK(BF386),2,1))),"NotM")))</f>
        <v>2</v>
      </c>
      <c r="AU386" s="33" t="s">
        <v>295</v>
      </c>
      <c r="AV386" s="33" t="s">
        <v>295</v>
      </c>
      <c r="AZ386" s="33" t="s">
        <v>2828</v>
      </c>
      <c r="BA386" s="33" t="s">
        <v>3169</v>
      </c>
      <c r="BB386" s="33" t="s">
        <v>2744</v>
      </c>
      <c r="BC386" s="33">
        <v>20</v>
      </c>
      <c r="BD386" s="33">
        <v>7</v>
      </c>
      <c r="BE386" s="33">
        <v>250</v>
      </c>
      <c r="BG386" s="33">
        <v>7</v>
      </c>
      <c r="BH386" s="33">
        <v>250</v>
      </c>
      <c r="BI386" s="33">
        <f t="shared" si="63"/>
        <v>0.3</v>
      </c>
      <c r="BL386" s="33">
        <v>250</v>
      </c>
      <c r="BN386" s="33">
        <v>70.89</v>
      </c>
      <c r="BO386" s="33">
        <v>17.72</v>
      </c>
      <c r="BP386" s="33">
        <v>37.65</v>
      </c>
      <c r="BQ386" s="33">
        <v>5.78</v>
      </c>
      <c r="BR386" s="33">
        <v>173.7</v>
      </c>
      <c r="BS386" s="33">
        <v>112.5</v>
      </c>
      <c r="BT386" s="33">
        <v>15</v>
      </c>
      <c r="BU386" s="192">
        <v>0.3</v>
      </c>
      <c r="BW386" s="33" t="s">
        <v>2744</v>
      </c>
      <c r="CB386" s="188" t="str">
        <f t="shared" si="60"/>
        <v>Y</v>
      </c>
      <c r="CC386" s="188" t="str">
        <f t="shared" si="61"/>
        <v>Y</v>
      </c>
      <c r="CD386" s="187"/>
      <c r="CE386" s="186"/>
    </row>
    <row r="387" spans="5:87" x14ac:dyDescent="0.3">
      <c r="E387" s="33" t="s">
        <v>2765</v>
      </c>
      <c r="F387" s="33" t="s">
        <v>3797</v>
      </c>
      <c r="G387" s="33">
        <v>2018</v>
      </c>
      <c r="H387" s="33" t="s">
        <v>2823</v>
      </c>
      <c r="I387" s="33" t="s">
        <v>2824</v>
      </c>
      <c r="K387" s="33" t="s">
        <v>80</v>
      </c>
      <c r="L387" s="33" t="s">
        <v>119</v>
      </c>
      <c r="M387" s="33" t="s">
        <v>120</v>
      </c>
      <c r="O387" s="33" t="s">
        <v>1656</v>
      </c>
      <c r="P387" s="33" t="s">
        <v>3798</v>
      </c>
      <c r="Q387" s="33" t="s">
        <v>3799</v>
      </c>
      <c r="R387" s="33" t="s">
        <v>3799</v>
      </c>
      <c r="S387" s="33" t="str">
        <f t="shared" si="62"/>
        <v>Le.am</v>
      </c>
      <c r="T387" s="33" t="s">
        <v>3800</v>
      </c>
      <c r="U387" s="33" t="s">
        <v>2821</v>
      </c>
      <c r="V387" s="184" t="s">
        <v>28</v>
      </c>
      <c r="W387" s="33" t="s">
        <v>307</v>
      </c>
      <c r="X387" s="33" t="s">
        <v>2941</v>
      </c>
      <c r="Y387" s="33" t="s">
        <v>281</v>
      </c>
      <c r="AB387" s="33" t="s">
        <v>2742</v>
      </c>
      <c r="AC387" s="33" t="s">
        <v>239</v>
      </c>
      <c r="AD387" s="33">
        <v>96</v>
      </c>
      <c r="AE387" s="184" t="s">
        <v>240</v>
      </c>
      <c r="AF387" s="33" t="s">
        <v>2743</v>
      </c>
      <c r="AH387" s="33" t="s">
        <v>2787</v>
      </c>
      <c r="AI387" s="33" t="s">
        <v>2827</v>
      </c>
      <c r="AJ387" s="33" t="s">
        <v>509</v>
      </c>
      <c r="AK387" s="33" t="s">
        <v>631</v>
      </c>
      <c r="AM387" s="33">
        <v>67</v>
      </c>
      <c r="AN387" s="33">
        <v>65.525999999999996</v>
      </c>
      <c r="AO387" s="189">
        <v>67</v>
      </c>
      <c r="AP387" s="33" t="s">
        <v>508</v>
      </c>
      <c r="AQ387" s="33" t="s">
        <v>477</v>
      </c>
      <c r="AS387" s="33">
        <f>IF(G387&lt;1980,"Too old",IF(AE387="N","UseOtherTestDuration",IF(AJ387="M",IF(ISBLANK(BD387),2,IF(ISBLANK(BE387),2,IF(ISBLANK(BF387),2,1))),"NotM")))</f>
        <v>2</v>
      </c>
      <c r="AU387" s="33" t="s">
        <v>295</v>
      </c>
      <c r="AV387" s="33" t="s">
        <v>295</v>
      </c>
      <c r="AZ387" s="33" t="s">
        <v>2828</v>
      </c>
      <c r="BA387" s="33" t="s">
        <v>2829</v>
      </c>
      <c r="BB387" s="33" t="s">
        <v>2744</v>
      </c>
      <c r="BC387" s="33">
        <v>25</v>
      </c>
      <c r="BD387" s="33">
        <v>7.25</v>
      </c>
      <c r="BE387" s="33">
        <v>41</v>
      </c>
      <c r="BG387" s="33">
        <v>7.25</v>
      </c>
      <c r="BH387" s="33">
        <v>41</v>
      </c>
      <c r="BI387" s="33">
        <f t="shared" si="63"/>
        <v>0.3</v>
      </c>
      <c r="BL387" s="33">
        <v>41</v>
      </c>
      <c r="BN387" s="33">
        <v>6.7546598138706209</v>
      </c>
      <c r="BO387" s="33">
        <v>5.8605183207297369</v>
      </c>
      <c r="BP387" s="33">
        <v>12.705211431525546</v>
      </c>
      <c r="BQ387" s="33">
        <v>1.0145444948319375</v>
      </c>
      <c r="BR387" s="33">
        <v>38.819883987762189</v>
      </c>
      <c r="BS387" s="33">
        <v>0.90809143623274358</v>
      </c>
      <c r="BT387" s="33">
        <v>33.5</v>
      </c>
      <c r="BU387" s="192">
        <v>0.3</v>
      </c>
      <c r="BW387" s="33" t="s">
        <v>2744</v>
      </c>
      <c r="CB387" s="188" t="str">
        <f t="shared" si="60"/>
        <v>Y</v>
      </c>
      <c r="CC387" s="188" t="str">
        <f t="shared" si="61"/>
        <v>Y</v>
      </c>
      <c r="CD387" s="187"/>
      <c r="CE387" s="186"/>
    </row>
    <row r="388" spans="5:87" ht="15.75" customHeight="1" x14ac:dyDescent="0.3">
      <c r="E388" s="33" t="s">
        <v>2765</v>
      </c>
      <c r="F388" s="33" t="s">
        <v>3801</v>
      </c>
      <c r="G388" s="33">
        <v>1980</v>
      </c>
      <c r="H388" s="33" t="s">
        <v>3802</v>
      </c>
      <c r="I388" s="33" t="s">
        <v>3803</v>
      </c>
      <c r="K388" s="33" t="s">
        <v>80</v>
      </c>
      <c r="L388" s="33" t="s">
        <v>89</v>
      </c>
      <c r="M388" s="33" t="s">
        <v>91</v>
      </c>
      <c r="N388" s="33" t="s">
        <v>106</v>
      </c>
      <c r="O388" s="33" t="s">
        <v>107</v>
      </c>
      <c r="P388" s="33" t="s">
        <v>108</v>
      </c>
      <c r="Q388" s="33" t="s">
        <v>109</v>
      </c>
      <c r="R388" s="33" t="s">
        <v>109</v>
      </c>
      <c r="S388" s="33" t="str">
        <f t="shared" si="62"/>
        <v>Le.ma</v>
      </c>
      <c r="T388" s="184" t="s">
        <v>3804</v>
      </c>
      <c r="U388" s="33" t="s">
        <v>31</v>
      </c>
      <c r="V388" s="192" t="s">
        <v>31</v>
      </c>
      <c r="W388" s="33" t="s">
        <v>31</v>
      </c>
      <c r="X388" s="33" t="s">
        <v>3805</v>
      </c>
      <c r="Y388" s="33" t="s">
        <v>281</v>
      </c>
      <c r="AB388" s="33" t="s">
        <v>2742</v>
      </c>
      <c r="AC388" s="33" t="s">
        <v>239</v>
      </c>
      <c r="AD388" s="33">
        <v>96</v>
      </c>
      <c r="AE388" s="33" t="s">
        <v>240</v>
      </c>
      <c r="AF388" s="33" t="s">
        <v>2743</v>
      </c>
      <c r="AH388" s="33" t="s">
        <v>2744</v>
      </c>
      <c r="AI388" s="33" t="s">
        <v>2744</v>
      </c>
      <c r="AK388" s="33" t="s">
        <v>478</v>
      </c>
      <c r="AM388" s="33" t="s">
        <v>2744</v>
      </c>
      <c r="AN388" s="33">
        <v>3600</v>
      </c>
      <c r="AO388" s="33">
        <v>3600</v>
      </c>
      <c r="AP388" s="33" t="s">
        <v>477</v>
      </c>
      <c r="AQ388" s="33" t="s">
        <v>477</v>
      </c>
      <c r="AS388" s="33">
        <v>4</v>
      </c>
      <c r="AU388" s="33" t="s">
        <v>295</v>
      </c>
      <c r="AV388" s="33" t="s">
        <v>295</v>
      </c>
      <c r="AZ388" s="33" t="s">
        <v>2959</v>
      </c>
      <c r="BA388" s="33" t="s">
        <v>2746</v>
      </c>
      <c r="BB388" s="33" t="s">
        <v>2744</v>
      </c>
      <c r="BC388" s="33">
        <v>22</v>
      </c>
      <c r="BD388" s="33">
        <v>7.2</v>
      </c>
      <c r="BE388" s="33">
        <v>40</v>
      </c>
      <c r="BG388" s="33">
        <v>7.2</v>
      </c>
      <c r="BH388" s="33">
        <v>40</v>
      </c>
      <c r="BI388" s="33">
        <f t="shared" si="63"/>
        <v>1.5</v>
      </c>
      <c r="BL388" s="33">
        <v>40</v>
      </c>
      <c r="BN388" s="33">
        <v>13.5871783740442</v>
      </c>
      <c r="BO388" s="33">
        <v>1.52237292706377</v>
      </c>
      <c r="BP388" s="33">
        <v>3.0292725555245998</v>
      </c>
      <c r="BQ388" s="33">
        <v>0.49558097412927099</v>
      </c>
      <c r="BR388" s="33">
        <v>13.0712945514141</v>
      </c>
      <c r="BS388" s="33">
        <v>4.11315596986607</v>
      </c>
      <c r="BT388" s="33">
        <v>28</v>
      </c>
      <c r="BU388" s="33">
        <v>1.5</v>
      </c>
      <c r="BW388" s="33" t="s">
        <v>2744</v>
      </c>
      <c r="CB388" s="188" t="str">
        <f t="shared" si="60"/>
        <v>Y</v>
      </c>
      <c r="CC388" s="188" t="str">
        <f t="shared" si="61"/>
        <v>Y</v>
      </c>
      <c r="CD388" s="33"/>
      <c r="CE388" s="186"/>
      <c r="CH388" s="33" t="s">
        <v>2770</v>
      </c>
    </row>
    <row r="389" spans="5:87" ht="15.75" customHeight="1" x14ac:dyDescent="0.3">
      <c r="E389" s="33" t="s">
        <v>2765</v>
      </c>
      <c r="F389" s="33" t="s">
        <v>3806</v>
      </c>
      <c r="G389" s="33">
        <v>1980</v>
      </c>
      <c r="H389" s="33" t="s">
        <v>3802</v>
      </c>
      <c r="I389" s="33" t="s">
        <v>3803</v>
      </c>
      <c r="K389" s="33" t="s">
        <v>80</v>
      </c>
      <c r="L389" s="33" t="s">
        <v>89</v>
      </c>
      <c r="M389" s="33" t="s">
        <v>91</v>
      </c>
      <c r="N389" s="33" t="s">
        <v>106</v>
      </c>
      <c r="O389" s="33" t="s">
        <v>107</v>
      </c>
      <c r="P389" s="33" t="s">
        <v>108</v>
      </c>
      <c r="Q389" s="33" t="s">
        <v>109</v>
      </c>
      <c r="R389" s="33" t="s">
        <v>109</v>
      </c>
      <c r="S389" s="33" t="str">
        <f t="shared" si="62"/>
        <v>Le.ma</v>
      </c>
      <c r="T389" s="184" t="s">
        <v>3804</v>
      </c>
      <c r="U389" s="33" t="s">
        <v>31</v>
      </c>
      <c r="V389" s="33" t="s">
        <v>31</v>
      </c>
      <c r="W389" s="33" t="s">
        <v>31</v>
      </c>
      <c r="X389" s="33" t="s">
        <v>3807</v>
      </c>
      <c r="Y389" s="33" t="s">
        <v>281</v>
      </c>
      <c r="AB389" s="33" t="s">
        <v>2742</v>
      </c>
      <c r="AC389" s="33" t="s">
        <v>239</v>
      </c>
      <c r="AD389" s="33">
        <v>96</v>
      </c>
      <c r="AE389" s="33" t="s">
        <v>240</v>
      </c>
      <c r="AF389" s="192" t="s">
        <v>2743</v>
      </c>
      <c r="AH389" s="33" t="s">
        <v>2744</v>
      </c>
      <c r="AI389" s="33" t="s">
        <v>2744</v>
      </c>
      <c r="AK389" s="33" t="s">
        <v>478</v>
      </c>
      <c r="AM389" s="33" t="s">
        <v>2744</v>
      </c>
      <c r="AN389" s="33">
        <v>3000</v>
      </c>
      <c r="AO389" s="33">
        <v>3000</v>
      </c>
      <c r="AP389" s="33" t="s">
        <v>477</v>
      </c>
      <c r="AQ389" s="33" t="s">
        <v>477</v>
      </c>
      <c r="AS389" s="33">
        <v>4</v>
      </c>
      <c r="AU389" s="33" t="s">
        <v>295</v>
      </c>
      <c r="AV389" s="33" t="s">
        <v>295</v>
      </c>
      <c r="AZ389" s="33" t="s">
        <v>2959</v>
      </c>
      <c r="BA389" s="33" t="s">
        <v>2746</v>
      </c>
      <c r="BB389" s="33" t="s">
        <v>2744</v>
      </c>
      <c r="BC389" s="33">
        <v>22</v>
      </c>
      <c r="BD389" s="33">
        <v>7.2</v>
      </c>
      <c r="BE389" s="33">
        <v>40</v>
      </c>
      <c r="BG389" s="33">
        <v>7.2</v>
      </c>
      <c r="BH389" s="33">
        <v>40</v>
      </c>
      <c r="BI389" s="33">
        <f t="shared" si="63"/>
        <v>1.5</v>
      </c>
      <c r="BL389" s="33">
        <v>40</v>
      </c>
      <c r="BN389" s="33">
        <v>13.5871783740442</v>
      </c>
      <c r="BO389" s="33">
        <v>1.52237292706377</v>
      </c>
      <c r="BP389" s="33">
        <v>3.0292725555245998</v>
      </c>
      <c r="BQ389" s="33">
        <v>0.49558097412927099</v>
      </c>
      <c r="BR389" s="33">
        <v>13.0712945514141</v>
      </c>
      <c r="BS389" s="33">
        <v>4.11315596986607</v>
      </c>
      <c r="BT389" s="33">
        <v>28</v>
      </c>
      <c r="BU389" s="33">
        <v>1.5</v>
      </c>
      <c r="BW389" s="33" t="s">
        <v>2744</v>
      </c>
      <c r="CB389" s="188" t="str">
        <f t="shared" si="60"/>
        <v>Y</v>
      </c>
      <c r="CC389" s="188" t="str">
        <f t="shared" si="61"/>
        <v>Y</v>
      </c>
      <c r="CD389" s="187"/>
      <c r="CE389" s="186"/>
      <c r="CH389" s="33" t="s">
        <v>2770</v>
      </c>
    </row>
    <row r="390" spans="5:87" ht="15.75" customHeight="1" x14ac:dyDescent="0.3">
      <c r="E390" s="33" t="s">
        <v>2753</v>
      </c>
      <c r="F390" s="33" t="s">
        <v>3801</v>
      </c>
      <c r="G390" s="33">
        <v>1980</v>
      </c>
      <c r="H390" s="33" t="s">
        <v>3802</v>
      </c>
      <c r="I390" s="33" t="s">
        <v>3803</v>
      </c>
      <c r="K390" s="33" t="s">
        <v>80</v>
      </c>
      <c r="L390" s="33" t="s">
        <v>89</v>
      </c>
      <c r="M390" s="33" t="s">
        <v>91</v>
      </c>
      <c r="N390" s="33" t="s">
        <v>106</v>
      </c>
      <c r="O390" s="33" t="s">
        <v>107</v>
      </c>
      <c r="P390" s="33" t="s">
        <v>108</v>
      </c>
      <c r="Q390" s="33" t="s">
        <v>109</v>
      </c>
      <c r="R390" s="33" t="s">
        <v>109</v>
      </c>
      <c r="S390" s="33" t="str">
        <f t="shared" si="62"/>
        <v>Le.ma</v>
      </c>
      <c r="T390" s="184" t="s">
        <v>3804</v>
      </c>
      <c r="U390" s="33" t="s">
        <v>31</v>
      </c>
      <c r="V390" s="33" t="s">
        <v>31</v>
      </c>
      <c r="W390" s="33" t="s">
        <v>31</v>
      </c>
      <c r="X390" s="33" t="s">
        <v>3805</v>
      </c>
      <c r="Y390" s="33" t="s">
        <v>281</v>
      </c>
      <c r="AB390" s="33" t="s">
        <v>2742</v>
      </c>
      <c r="AC390" s="33" t="s">
        <v>239</v>
      </c>
      <c r="AD390" s="33">
        <v>96</v>
      </c>
      <c r="AE390" s="33" t="s">
        <v>240</v>
      </c>
      <c r="AF390" s="33" t="s">
        <v>2743</v>
      </c>
      <c r="AH390" s="33" t="s">
        <v>2787</v>
      </c>
      <c r="AI390" s="33" t="s">
        <v>3808</v>
      </c>
      <c r="AJ390" s="33" t="s">
        <v>509</v>
      </c>
      <c r="AK390" s="33" t="s">
        <v>478</v>
      </c>
      <c r="AM390" s="33" t="s">
        <v>2744</v>
      </c>
      <c r="AN390" s="33">
        <v>3200</v>
      </c>
      <c r="AO390" s="33">
        <v>3200</v>
      </c>
      <c r="AP390" s="33" t="s">
        <v>477</v>
      </c>
      <c r="AQ390" s="33" t="s">
        <v>477</v>
      </c>
      <c r="AS390" s="33">
        <f>IF(G390&lt;1980,"Too old",IF(AE390="N","UseOtherTestDuration",IF(AJ390="M",IF(ISBLANK(BD390),2,IF(ISBLANK(BE390),2,IF(ISBLANK(BF390),2,1))),"NotM")))</f>
        <v>2</v>
      </c>
      <c r="AU390" s="33" t="s">
        <v>295</v>
      </c>
      <c r="AV390" s="33" t="s">
        <v>295</v>
      </c>
      <c r="AZ390" s="33" t="s">
        <v>2959</v>
      </c>
      <c r="BA390" s="33" t="s">
        <v>2746</v>
      </c>
      <c r="BB390" s="33" t="s">
        <v>2744</v>
      </c>
      <c r="BC390" s="189" t="s">
        <v>3809</v>
      </c>
      <c r="BD390" s="193" t="s">
        <v>3810</v>
      </c>
      <c r="BE390" s="193" t="s">
        <v>3811</v>
      </c>
      <c r="BF390" s="189"/>
      <c r="BG390" s="33">
        <v>7.15</v>
      </c>
      <c r="BH390" s="33">
        <f>(21.2+59.2)/2</f>
        <v>40.200000000000003</v>
      </c>
      <c r="BI390" s="33">
        <f t="shared" si="63"/>
        <v>1.6</v>
      </c>
      <c r="BJ390" s="193" t="s">
        <v>3812</v>
      </c>
      <c r="BK390" s="193" t="s">
        <v>3813</v>
      </c>
      <c r="BL390" s="194">
        <v>35.426543720775243</v>
      </c>
      <c r="BN390" s="33">
        <v>13.5871783740442</v>
      </c>
      <c r="BO390" s="33">
        <v>1.52237292706377</v>
      </c>
      <c r="BP390" s="33">
        <v>3.0292725555245998</v>
      </c>
      <c r="BQ390" s="33">
        <v>0.49558097412927099</v>
      </c>
      <c r="BR390" s="33">
        <v>13.0712945514141</v>
      </c>
      <c r="BS390" s="33">
        <v>4.11315596986607</v>
      </c>
      <c r="BU390" s="189">
        <v>1.6</v>
      </c>
      <c r="BV390" s="32" t="s">
        <v>2750</v>
      </c>
      <c r="BW390" s="32"/>
      <c r="BX390" s="193" t="s">
        <v>3814</v>
      </c>
      <c r="BY390" s="193"/>
      <c r="BZ390" s="193"/>
      <c r="CA390" s="32"/>
      <c r="CB390" s="188" t="str">
        <f t="shared" si="60"/>
        <v>Y</v>
      </c>
      <c r="CC390" s="188" t="str">
        <f t="shared" si="61"/>
        <v>Y</v>
      </c>
      <c r="CD390" s="193" t="s">
        <v>3815</v>
      </c>
      <c r="CE390" s="193"/>
      <c r="CH390" s="193" t="s">
        <v>2748</v>
      </c>
      <c r="CI390" s="193" t="s">
        <v>3816</v>
      </c>
    </row>
    <row r="391" spans="5:87" ht="15.75" customHeight="1" x14ac:dyDescent="0.3">
      <c r="E391" s="33" t="s">
        <v>2765</v>
      </c>
      <c r="F391" s="33" t="s">
        <v>3817</v>
      </c>
      <c r="G391" s="33">
        <v>2005</v>
      </c>
      <c r="H391" s="33" t="s">
        <v>3818</v>
      </c>
      <c r="I391" s="33" t="e">
        <v>#N/A</v>
      </c>
      <c r="K391" s="33" t="s">
        <v>80</v>
      </c>
      <c r="L391" s="33" t="s">
        <v>81</v>
      </c>
      <c r="M391" s="33" t="s">
        <v>1083</v>
      </c>
      <c r="N391" s="33" t="s">
        <v>3130</v>
      </c>
      <c r="O391" s="33" t="s">
        <v>3819</v>
      </c>
      <c r="P391" s="33" t="s">
        <v>3820</v>
      </c>
      <c r="Q391" s="33" t="s">
        <v>3821</v>
      </c>
      <c r="R391" s="33" t="s">
        <v>3821</v>
      </c>
      <c r="S391" s="33" t="str">
        <f t="shared" si="62"/>
        <v>Le.sp</v>
      </c>
      <c r="T391" s="193" t="s">
        <v>3134</v>
      </c>
      <c r="U391" s="33" t="s">
        <v>2821</v>
      </c>
      <c r="V391" s="184" t="s">
        <v>28</v>
      </c>
      <c r="W391" s="33" t="s">
        <v>1089</v>
      </c>
      <c r="X391" s="33" t="s">
        <v>3042</v>
      </c>
      <c r="Y391" s="33" t="s">
        <v>284</v>
      </c>
      <c r="AB391" s="33" t="s">
        <v>2742</v>
      </c>
      <c r="AC391" s="33" t="s">
        <v>239</v>
      </c>
      <c r="AD391" s="33">
        <v>96</v>
      </c>
      <c r="AE391" s="184" t="s">
        <v>240</v>
      </c>
      <c r="AF391" s="192" t="s">
        <v>2743</v>
      </c>
      <c r="AH391" s="33" t="s">
        <v>2744</v>
      </c>
      <c r="AI391" s="33" t="s">
        <v>2744</v>
      </c>
      <c r="AK391" s="33" t="s">
        <v>631</v>
      </c>
      <c r="AL391" s="33" t="s">
        <v>241</v>
      </c>
      <c r="AM391" s="33">
        <v>81700</v>
      </c>
      <c r="AN391" s="248">
        <v>79902.600000000006</v>
      </c>
      <c r="AO391" s="189">
        <v>81700</v>
      </c>
      <c r="AP391" s="33" t="s">
        <v>477</v>
      </c>
      <c r="AQ391" s="33" t="s">
        <v>477</v>
      </c>
      <c r="AS391" s="33">
        <v>4</v>
      </c>
      <c r="AU391" s="33" t="s">
        <v>295</v>
      </c>
      <c r="AV391" s="33" t="s">
        <v>295</v>
      </c>
      <c r="AZ391" s="33" t="s">
        <v>2312</v>
      </c>
      <c r="BA391" s="33" t="s">
        <v>2746</v>
      </c>
      <c r="BB391" s="33" t="s">
        <v>2744</v>
      </c>
      <c r="BC391" s="33">
        <v>12.5</v>
      </c>
      <c r="BE391" s="33">
        <v>308.8</v>
      </c>
      <c r="BH391" s="33">
        <v>308.8</v>
      </c>
      <c r="BI391" s="33">
        <f t="shared" si="63"/>
        <v>0.3</v>
      </c>
      <c r="BL391" s="106">
        <v>308.8</v>
      </c>
      <c r="BM391" s="105"/>
      <c r="BN391" s="105">
        <v>50.877031959054797</v>
      </c>
      <c r="BO391" s="105">
        <v>44.135357898561203</v>
      </c>
      <c r="BP391" s="105">
        <v>95.702185325684198</v>
      </c>
      <c r="BQ391" s="105">
        <v>7.6416798994175297</v>
      </c>
      <c r="BR391" s="105">
        <v>374.53776742839898</v>
      </c>
      <c r="BS391" s="105">
        <v>8.7564349175898002</v>
      </c>
      <c r="BT391" s="105">
        <v>22.023913333333333</v>
      </c>
      <c r="BU391" s="192">
        <v>0.3</v>
      </c>
      <c r="BW391" s="33" t="s">
        <v>2744</v>
      </c>
      <c r="BY391" s="33" t="s">
        <v>2747</v>
      </c>
      <c r="CB391" s="188" t="str">
        <f t="shared" si="60"/>
        <v>N</v>
      </c>
      <c r="CC391" s="188" t="str">
        <f t="shared" si="61"/>
        <v>N</v>
      </c>
      <c r="CD391" s="187"/>
      <c r="CE391" s="186"/>
      <c r="CH391" s="33" t="s">
        <v>2770</v>
      </c>
    </row>
    <row r="392" spans="5:87" ht="15.75" customHeight="1" x14ac:dyDescent="0.3">
      <c r="E392" s="33" t="s">
        <v>2765</v>
      </c>
      <c r="F392" s="33" t="s">
        <v>3822</v>
      </c>
      <c r="G392" s="33">
        <v>2005</v>
      </c>
      <c r="H392" s="33" t="s">
        <v>3818</v>
      </c>
      <c r="I392" s="33" t="e">
        <v>#N/A</v>
      </c>
      <c r="K392" s="33" t="s">
        <v>80</v>
      </c>
      <c r="L392" s="33" t="s">
        <v>81</v>
      </c>
      <c r="M392" s="33" t="s">
        <v>1083</v>
      </c>
      <c r="N392" s="33" t="s">
        <v>3130</v>
      </c>
      <c r="O392" s="33" t="s">
        <v>3819</v>
      </c>
      <c r="P392" s="33" t="s">
        <v>3820</v>
      </c>
      <c r="Q392" s="33" t="s">
        <v>3821</v>
      </c>
      <c r="R392" s="33" t="s">
        <v>3821</v>
      </c>
      <c r="S392" s="33" t="str">
        <f t="shared" si="62"/>
        <v>Le.sp</v>
      </c>
      <c r="T392" s="193" t="s">
        <v>3134</v>
      </c>
      <c r="U392" s="33" t="s">
        <v>2821</v>
      </c>
      <c r="V392" s="184" t="s">
        <v>28</v>
      </c>
      <c r="W392" s="33" t="s">
        <v>1089</v>
      </c>
      <c r="X392" s="33" t="s">
        <v>3042</v>
      </c>
      <c r="Y392" s="192" t="s">
        <v>284</v>
      </c>
      <c r="AB392" s="33" t="s">
        <v>2742</v>
      </c>
      <c r="AC392" s="33" t="s">
        <v>239</v>
      </c>
      <c r="AD392" s="33">
        <v>96</v>
      </c>
      <c r="AE392" s="184" t="s">
        <v>240</v>
      </c>
      <c r="AF392" s="192" t="s">
        <v>2743</v>
      </c>
      <c r="AH392" s="33" t="s">
        <v>2744</v>
      </c>
      <c r="AI392" s="33" t="s">
        <v>2744</v>
      </c>
      <c r="AK392" s="33" t="s">
        <v>631</v>
      </c>
      <c r="AL392" s="33" t="s">
        <v>241</v>
      </c>
      <c r="AM392" s="33">
        <v>38800</v>
      </c>
      <c r="AN392" s="33">
        <v>37946.400000000001</v>
      </c>
      <c r="AO392" s="189">
        <v>38800</v>
      </c>
      <c r="AP392" s="33" t="s">
        <v>477</v>
      </c>
      <c r="AQ392" s="33" t="s">
        <v>477</v>
      </c>
      <c r="AS392" s="33">
        <v>4</v>
      </c>
      <c r="AU392" s="33" t="s">
        <v>295</v>
      </c>
      <c r="AV392" s="33" t="s">
        <v>295</v>
      </c>
      <c r="AZ392" s="33" t="s">
        <v>2312</v>
      </c>
      <c r="BA392" s="33" t="s">
        <v>2746</v>
      </c>
      <c r="BB392" s="33" t="s">
        <v>2744</v>
      </c>
      <c r="BC392" s="33">
        <v>12.5</v>
      </c>
      <c r="BE392" s="33">
        <v>189.4</v>
      </c>
      <c r="BH392" s="33">
        <v>189.4</v>
      </c>
      <c r="BI392" s="33">
        <f t="shared" si="63"/>
        <v>0.3</v>
      </c>
      <c r="BL392" s="33">
        <v>189.4</v>
      </c>
      <c r="BM392" s="105"/>
      <c r="BN392" s="105">
        <v>31.205018954161201</v>
      </c>
      <c r="BO392" s="105">
        <v>27.070067312135699</v>
      </c>
      <c r="BP392" s="105">
        <v>58.698166776828401</v>
      </c>
      <c r="BQ392" s="105">
        <v>4.6869629953033698</v>
      </c>
      <c r="BR392" s="105">
        <v>212.53955803372199</v>
      </c>
      <c r="BS392" s="105">
        <v>4.9690284109769403</v>
      </c>
      <c r="BT392" s="105">
        <v>22.023913333333333</v>
      </c>
      <c r="BU392" s="192">
        <v>0.3</v>
      </c>
      <c r="BW392" s="33" t="s">
        <v>2744</v>
      </c>
      <c r="BY392" s="33" t="s">
        <v>2747</v>
      </c>
      <c r="CB392" s="188" t="str">
        <f t="shared" si="60"/>
        <v>N</v>
      </c>
      <c r="CC392" s="188" t="str">
        <f t="shared" si="61"/>
        <v>N</v>
      </c>
      <c r="CD392" s="187"/>
      <c r="CE392" s="186"/>
      <c r="CH392" s="33" t="s">
        <v>2770</v>
      </c>
    </row>
    <row r="393" spans="5:87" ht="15.75" customHeight="1" x14ac:dyDescent="0.3">
      <c r="E393" s="33" t="s">
        <v>2765</v>
      </c>
      <c r="F393" s="33" t="s">
        <v>3823</v>
      </c>
      <c r="G393" s="33">
        <v>2005</v>
      </c>
      <c r="H393" s="33" t="s">
        <v>3818</v>
      </c>
      <c r="I393" s="33" t="e">
        <v>#N/A</v>
      </c>
      <c r="K393" s="33" t="s">
        <v>80</v>
      </c>
      <c r="L393" s="33" t="s">
        <v>81</v>
      </c>
      <c r="M393" s="33" t="s">
        <v>1083</v>
      </c>
      <c r="N393" s="33" t="s">
        <v>3130</v>
      </c>
      <c r="O393" s="33" t="s">
        <v>3819</v>
      </c>
      <c r="P393" s="33" t="s">
        <v>3820</v>
      </c>
      <c r="Q393" s="33" t="s">
        <v>3821</v>
      </c>
      <c r="R393" s="33" t="s">
        <v>3821</v>
      </c>
      <c r="S393" s="33" t="str">
        <f t="shared" si="62"/>
        <v>Le.sp</v>
      </c>
      <c r="T393" s="193" t="s">
        <v>3134</v>
      </c>
      <c r="U393" s="33" t="s">
        <v>2821</v>
      </c>
      <c r="V393" s="184" t="s">
        <v>28</v>
      </c>
      <c r="W393" s="33" t="s">
        <v>1089</v>
      </c>
      <c r="X393" s="33" t="s">
        <v>3042</v>
      </c>
      <c r="Y393" s="33" t="s">
        <v>284</v>
      </c>
      <c r="AB393" s="33" t="s">
        <v>2742</v>
      </c>
      <c r="AC393" s="33" t="s">
        <v>239</v>
      </c>
      <c r="AD393" s="33">
        <v>96</v>
      </c>
      <c r="AE393" s="184" t="s">
        <v>240</v>
      </c>
      <c r="AF393" s="33" t="s">
        <v>2743</v>
      </c>
      <c r="AH393" s="33" t="s">
        <v>2744</v>
      </c>
      <c r="AI393" s="33" t="s">
        <v>2744</v>
      </c>
      <c r="AK393" s="33" t="s">
        <v>631</v>
      </c>
      <c r="AM393" s="33">
        <v>26200</v>
      </c>
      <c r="AN393" s="212">
        <v>25623.599999999999</v>
      </c>
      <c r="AO393" s="189">
        <v>26200</v>
      </c>
      <c r="AP393" s="33" t="s">
        <v>477</v>
      </c>
      <c r="AQ393" s="33" t="s">
        <v>477</v>
      </c>
      <c r="AS393" s="33">
        <v>4</v>
      </c>
      <c r="AU393" s="33" t="s">
        <v>295</v>
      </c>
      <c r="AV393" s="33" t="s">
        <v>295</v>
      </c>
      <c r="AZ393" s="33" t="s">
        <v>2312</v>
      </c>
      <c r="BA393" s="33" t="s">
        <v>2746</v>
      </c>
      <c r="BB393" s="33" t="s">
        <v>2744</v>
      </c>
      <c r="BC393" s="33">
        <v>12.5</v>
      </c>
      <c r="BE393" s="33">
        <v>62.1</v>
      </c>
      <c r="BH393" s="33">
        <v>62.1</v>
      </c>
      <c r="BI393" s="33">
        <f t="shared" si="63"/>
        <v>0.3</v>
      </c>
      <c r="BL393" s="33">
        <v>62.1</v>
      </c>
      <c r="BM393" s="105"/>
      <c r="BN393" s="105">
        <v>10.2314238492788</v>
      </c>
      <c r="BO393" s="105">
        <v>8.8756662095228407</v>
      </c>
      <c r="BP393" s="105">
        <v>19.2458086422441</v>
      </c>
      <c r="BQ393" s="105">
        <v>1.53674974661214</v>
      </c>
      <c r="BR393" s="105">
        <v>75.365273740846206</v>
      </c>
      <c r="BS393" s="105">
        <v>1.7619881676798299</v>
      </c>
      <c r="BT393" s="105">
        <v>22.023913333333333</v>
      </c>
      <c r="BU393" s="192">
        <v>0.3</v>
      </c>
      <c r="BW393" s="33" t="s">
        <v>2744</v>
      </c>
      <c r="BY393" s="33" t="s">
        <v>2747</v>
      </c>
      <c r="CB393" s="188" t="str">
        <f t="shared" si="60"/>
        <v>N</v>
      </c>
      <c r="CC393" s="188" t="str">
        <f t="shared" si="61"/>
        <v>N</v>
      </c>
      <c r="CD393" s="187"/>
      <c r="CE393" s="186"/>
      <c r="CH393" s="33" t="s">
        <v>2770</v>
      </c>
    </row>
    <row r="394" spans="5:87" ht="15.75" customHeight="1" x14ac:dyDescent="0.3">
      <c r="E394" s="33" t="s">
        <v>2734</v>
      </c>
      <c r="F394" s="33" t="s">
        <v>3824</v>
      </c>
      <c r="G394" s="33">
        <v>2007</v>
      </c>
      <c r="H394" s="33" t="s">
        <v>3039</v>
      </c>
      <c r="I394" s="33" t="s">
        <v>3040</v>
      </c>
      <c r="K394" s="33" t="s">
        <v>80</v>
      </c>
      <c r="L394" s="33" t="s">
        <v>81</v>
      </c>
      <c r="M394" s="33" t="s">
        <v>1083</v>
      </c>
      <c r="N394" s="33" t="s">
        <v>3130</v>
      </c>
      <c r="O394" s="33" t="s">
        <v>3819</v>
      </c>
      <c r="P394" s="33" t="s">
        <v>3820</v>
      </c>
      <c r="Q394" s="33" t="s">
        <v>3821</v>
      </c>
      <c r="R394" s="33" t="s">
        <v>3821</v>
      </c>
      <c r="S394" s="33" t="str">
        <f t="shared" si="62"/>
        <v>Le.sp</v>
      </c>
      <c r="T394" s="193" t="s">
        <v>3134</v>
      </c>
      <c r="U394" s="33" t="s">
        <v>2821</v>
      </c>
      <c r="V394" s="184" t="s">
        <v>28</v>
      </c>
      <c r="W394" s="33" t="s">
        <v>1089</v>
      </c>
      <c r="X394" s="33" t="s">
        <v>3042</v>
      </c>
      <c r="Y394" s="33" t="s">
        <v>284</v>
      </c>
      <c r="AB394" s="33" t="s">
        <v>2742</v>
      </c>
      <c r="AC394" s="33" t="s">
        <v>239</v>
      </c>
      <c r="AD394" s="33">
        <v>96</v>
      </c>
      <c r="AE394" s="184" t="s">
        <v>240</v>
      </c>
      <c r="AF394" s="33" t="s">
        <v>2743</v>
      </c>
      <c r="AH394" s="33" t="s">
        <v>2787</v>
      </c>
      <c r="AI394" s="33" t="s">
        <v>2744</v>
      </c>
      <c r="AJ394" s="33" t="s">
        <v>509</v>
      </c>
      <c r="AK394" s="33" t="s">
        <v>478</v>
      </c>
      <c r="AL394" s="33" t="s">
        <v>3047</v>
      </c>
      <c r="AM394" s="33" t="s">
        <v>2744</v>
      </c>
      <c r="AN394" s="33">
        <v>48500</v>
      </c>
      <c r="AO394" s="33">
        <v>48500</v>
      </c>
      <c r="AP394" s="33" t="s">
        <v>477</v>
      </c>
      <c r="AQ394" s="33" t="s">
        <v>477</v>
      </c>
      <c r="AS394" s="33">
        <v>4</v>
      </c>
      <c r="AT394" s="33" t="s">
        <v>3025</v>
      </c>
      <c r="AU394" s="33" t="s">
        <v>295</v>
      </c>
      <c r="AV394" s="33" t="s">
        <v>295</v>
      </c>
      <c r="AZ394" s="33" t="s">
        <v>2312</v>
      </c>
      <c r="BA394" s="33" t="s">
        <v>3825</v>
      </c>
      <c r="BB394" s="33" t="s">
        <v>2744</v>
      </c>
      <c r="BC394" s="33">
        <v>13.1</v>
      </c>
      <c r="BD394" s="33">
        <v>7.49</v>
      </c>
      <c r="BE394" s="33">
        <v>50</v>
      </c>
      <c r="BG394" s="33">
        <v>7.49</v>
      </c>
      <c r="BH394" s="33">
        <v>50</v>
      </c>
      <c r="BI394" s="33">
        <f t="shared" si="63"/>
        <v>1.7</v>
      </c>
      <c r="BL394" s="33">
        <v>50</v>
      </c>
      <c r="BN394" s="33">
        <v>17.3731993839132</v>
      </c>
      <c r="BO394" s="33">
        <v>1.6001086940304901</v>
      </c>
      <c r="BP394" s="33">
        <v>3.3916735251772598</v>
      </c>
      <c r="BQ394" s="33">
        <v>0.70908408182290605</v>
      </c>
      <c r="BR394" s="33">
        <v>12.0252171718688</v>
      </c>
      <c r="BS394" s="33">
        <v>4.0283865846722202</v>
      </c>
      <c r="BT394" s="33">
        <v>36.6</v>
      </c>
      <c r="BU394" s="33">
        <v>1.7</v>
      </c>
      <c r="BW394" s="33" t="s">
        <v>2744</v>
      </c>
      <c r="CB394" s="188" t="str">
        <f t="shared" si="60"/>
        <v>Y</v>
      </c>
      <c r="CC394" s="188" t="str">
        <f t="shared" si="61"/>
        <v>Y</v>
      </c>
      <c r="CD394" s="193" t="s">
        <v>2934</v>
      </c>
      <c r="CE394" s="193"/>
      <c r="CH394" s="193" t="s">
        <v>2748</v>
      </c>
      <c r="CI394" s="193" t="s">
        <v>3826</v>
      </c>
    </row>
    <row r="395" spans="5:87" x14ac:dyDescent="0.3">
      <c r="E395" s="33" t="s">
        <v>2765</v>
      </c>
      <c r="F395" s="33" t="s">
        <v>3827</v>
      </c>
      <c r="G395" s="33">
        <v>2009</v>
      </c>
      <c r="H395" s="33" t="s">
        <v>3828</v>
      </c>
      <c r="I395" s="33" t="s">
        <v>3829</v>
      </c>
      <c r="K395" s="33" t="s">
        <v>115</v>
      </c>
      <c r="L395" s="33" t="s">
        <v>2923</v>
      </c>
      <c r="M395" s="33" t="s">
        <v>2924</v>
      </c>
      <c r="N395" s="33" t="s">
        <v>1736</v>
      </c>
      <c r="O395" s="33" t="s">
        <v>1737</v>
      </c>
      <c r="P395" s="33" t="s">
        <v>1738</v>
      </c>
      <c r="Q395" s="33" t="s">
        <v>3830</v>
      </c>
      <c r="R395" s="33" t="s">
        <v>3830</v>
      </c>
      <c r="S395" s="33" t="str">
        <f t="shared" si="62"/>
        <v>Le.mi</v>
      </c>
      <c r="U395" s="33" t="s">
        <v>803</v>
      </c>
      <c r="V395" s="184" t="s">
        <v>54</v>
      </c>
      <c r="W395" s="33" t="s">
        <v>803</v>
      </c>
      <c r="X395" s="33" t="s">
        <v>3831</v>
      </c>
      <c r="Y395" s="33" t="s">
        <v>1660</v>
      </c>
      <c r="AB395" s="33" t="s">
        <v>3832</v>
      </c>
      <c r="AC395" s="33" t="s">
        <v>607</v>
      </c>
      <c r="AD395" s="33">
        <v>96</v>
      </c>
      <c r="AE395" s="184" t="s">
        <v>240</v>
      </c>
      <c r="AF395" s="33" t="s">
        <v>2743</v>
      </c>
      <c r="AH395" s="33" t="s">
        <v>2787</v>
      </c>
      <c r="AI395" s="33" t="s">
        <v>770</v>
      </c>
      <c r="AJ395" s="33" t="s">
        <v>295</v>
      </c>
      <c r="AK395" s="33" t="s">
        <v>631</v>
      </c>
      <c r="AM395" s="33">
        <v>5640</v>
      </c>
      <c r="AN395" s="33">
        <v>5515.92</v>
      </c>
      <c r="AO395" s="189">
        <v>5640</v>
      </c>
      <c r="AP395" s="33" t="s">
        <v>508</v>
      </c>
      <c r="AQ395" s="33" t="s">
        <v>477</v>
      </c>
      <c r="AS395" s="33">
        <v>4</v>
      </c>
      <c r="AU395" s="33" t="s">
        <v>295</v>
      </c>
      <c r="AV395" s="33" t="s">
        <v>295</v>
      </c>
      <c r="AZ395" s="33" t="s">
        <v>2312</v>
      </c>
      <c r="BA395" s="33" t="s">
        <v>3186</v>
      </c>
      <c r="BB395" s="33" t="s">
        <v>2744</v>
      </c>
      <c r="BC395" s="33">
        <v>22</v>
      </c>
      <c r="BD395" s="33">
        <v>6.1</v>
      </c>
      <c r="BG395" s="33">
        <v>6.1</v>
      </c>
      <c r="BH395" s="33">
        <v>30</v>
      </c>
      <c r="BN395" s="33" t="s">
        <v>644</v>
      </c>
      <c r="BO395" s="33" t="s">
        <v>644</v>
      </c>
      <c r="BP395" s="33" t="s">
        <v>644</v>
      </c>
      <c r="BQ395" s="33" t="s">
        <v>644</v>
      </c>
      <c r="BR395" s="33" t="s">
        <v>644</v>
      </c>
      <c r="BS395" s="33" t="s">
        <v>644</v>
      </c>
      <c r="BT395" s="33" t="s">
        <v>644</v>
      </c>
      <c r="BW395" s="33" t="s">
        <v>2744</v>
      </c>
      <c r="BY395" s="33" t="s">
        <v>2747</v>
      </c>
      <c r="CB395" s="188" t="str">
        <f t="shared" si="60"/>
        <v>N</v>
      </c>
      <c r="CC395" s="188" t="str">
        <f t="shared" si="61"/>
        <v>N</v>
      </c>
      <c r="CD395" s="187"/>
      <c r="CE395" s="186"/>
      <c r="CH395" s="33" t="s">
        <v>2770</v>
      </c>
    </row>
    <row r="396" spans="5:87" x14ac:dyDescent="0.3">
      <c r="E396" s="33" t="s">
        <v>2765</v>
      </c>
      <c r="F396" s="33" t="s">
        <v>3833</v>
      </c>
      <c r="G396" s="33">
        <v>2010</v>
      </c>
      <c r="H396" s="33" t="s">
        <v>3834</v>
      </c>
      <c r="I396" s="33" t="s">
        <v>3835</v>
      </c>
      <c r="K396" s="33" t="s">
        <v>80</v>
      </c>
      <c r="L396" s="33" t="s">
        <v>3836</v>
      </c>
      <c r="M396" s="33" t="s">
        <v>3837</v>
      </c>
      <c r="N396" s="33" t="s">
        <v>3838</v>
      </c>
      <c r="O396" s="33" t="s">
        <v>3839</v>
      </c>
      <c r="P396" s="33" t="s">
        <v>3840</v>
      </c>
      <c r="Q396" s="33" t="s">
        <v>3841</v>
      </c>
      <c r="R396" s="33" t="s">
        <v>3841</v>
      </c>
      <c r="S396" s="33" t="str">
        <f t="shared" si="62"/>
        <v>Le.qu</v>
      </c>
      <c r="T396" s="33" t="s">
        <v>3842</v>
      </c>
      <c r="U396" s="33" t="s">
        <v>2909</v>
      </c>
      <c r="V396" s="184" t="s">
        <v>28</v>
      </c>
      <c r="W396" s="192" t="s">
        <v>3843</v>
      </c>
      <c r="X396" s="33" t="s">
        <v>3844</v>
      </c>
      <c r="Y396" s="33" t="s">
        <v>819</v>
      </c>
      <c r="AB396" s="33" t="s">
        <v>246</v>
      </c>
      <c r="AC396" s="33" t="s">
        <v>239</v>
      </c>
      <c r="AD396" s="33">
        <v>48</v>
      </c>
      <c r="AE396" s="184" t="s">
        <v>240</v>
      </c>
      <c r="AF396" s="33" t="s">
        <v>2743</v>
      </c>
      <c r="AH396" s="33" t="s">
        <v>3845</v>
      </c>
      <c r="AI396" s="33" t="s">
        <v>3846</v>
      </c>
      <c r="AJ396" s="33" t="s">
        <v>509</v>
      </c>
      <c r="AK396" s="33" t="s">
        <v>631</v>
      </c>
      <c r="AM396" s="33">
        <v>123</v>
      </c>
      <c r="AN396" s="33">
        <v>120.294</v>
      </c>
      <c r="AO396" s="189">
        <v>123</v>
      </c>
      <c r="AP396" s="33" t="s">
        <v>508</v>
      </c>
      <c r="AQ396" s="33" t="s">
        <v>477</v>
      </c>
      <c r="AS396" s="33">
        <f>IF(G396&lt;1980,"Too old",IF(AE396="N","UseOtherTestDuration",IF(AJ396="M",IF(ISBLANK(BD396),2,IF(ISBLANK(BE396),2,IF(ISBLANK(BF396),2,1))),"NotM")))</f>
        <v>2</v>
      </c>
      <c r="AU396" s="33" t="s">
        <v>295</v>
      </c>
      <c r="AV396" s="33" t="s">
        <v>295</v>
      </c>
      <c r="AZ396" s="33" t="s">
        <v>2312</v>
      </c>
      <c r="BA396" s="33" t="s">
        <v>3847</v>
      </c>
      <c r="BB396" s="33" t="s">
        <v>2744</v>
      </c>
      <c r="BC396" s="33">
        <v>25</v>
      </c>
      <c r="BD396" s="33">
        <v>7.6</v>
      </c>
      <c r="BE396" s="33">
        <v>90</v>
      </c>
      <c r="BG396" s="33">
        <v>7.6</v>
      </c>
      <c r="BH396" s="33">
        <v>90</v>
      </c>
      <c r="BI396" s="33">
        <f>IF(ISBLANK(BF396)=FALSE,BF396,BU396)</f>
        <v>0.3</v>
      </c>
      <c r="BL396" s="33">
        <v>90</v>
      </c>
      <c r="BN396" s="33">
        <v>14.8</v>
      </c>
      <c r="BO396" s="33">
        <v>12.9</v>
      </c>
      <c r="BP396" s="33">
        <v>27.9</v>
      </c>
      <c r="BQ396" s="33">
        <v>2.2000000000000002</v>
      </c>
      <c r="BR396" s="33">
        <v>87.1</v>
      </c>
      <c r="BS396" s="33">
        <v>2</v>
      </c>
      <c r="BT396" s="33">
        <v>60</v>
      </c>
      <c r="BU396" s="192">
        <v>0.3</v>
      </c>
      <c r="BW396" s="33" t="s">
        <v>2744</v>
      </c>
      <c r="CB396" s="188" t="str">
        <f t="shared" si="60"/>
        <v>Y</v>
      </c>
      <c r="CC396" s="188" t="str">
        <f t="shared" si="61"/>
        <v>Y</v>
      </c>
      <c r="CD396" s="187"/>
      <c r="CE396" s="186"/>
    </row>
    <row r="397" spans="5:87" x14ac:dyDescent="0.3">
      <c r="E397" s="33" t="s">
        <v>2765</v>
      </c>
      <c r="F397" s="33" t="s">
        <v>3848</v>
      </c>
      <c r="G397" s="33">
        <v>2013</v>
      </c>
      <c r="H397" s="33" t="s">
        <v>3849</v>
      </c>
      <c r="I397" s="33" t="s">
        <v>3850</v>
      </c>
      <c r="K397" s="33" t="s">
        <v>80</v>
      </c>
      <c r="L397" s="33" t="s">
        <v>3836</v>
      </c>
      <c r="M397" s="33" t="s">
        <v>3837</v>
      </c>
      <c r="N397" s="33" t="s">
        <v>3838</v>
      </c>
      <c r="O397" s="33" t="s">
        <v>3839</v>
      </c>
      <c r="P397" s="33" t="s">
        <v>3840</v>
      </c>
      <c r="Q397" s="33" t="s">
        <v>3851</v>
      </c>
      <c r="R397" s="33" t="s">
        <v>3851</v>
      </c>
      <c r="S397" s="33" t="str">
        <f t="shared" si="62"/>
        <v>Le.in</v>
      </c>
      <c r="U397" s="33" t="s">
        <v>2909</v>
      </c>
      <c r="V397" s="184" t="s">
        <v>28</v>
      </c>
      <c r="W397" s="33" t="s">
        <v>3843</v>
      </c>
      <c r="X397" s="33" t="s">
        <v>3852</v>
      </c>
      <c r="Y397" s="33" t="s">
        <v>819</v>
      </c>
      <c r="AB397" s="33" t="s">
        <v>2742</v>
      </c>
      <c r="AC397" s="33" t="s">
        <v>239</v>
      </c>
      <c r="AD397" s="184">
        <v>24</v>
      </c>
      <c r="AE397" s="184" t="s">
        <v>240</v>
      </c>
      <c r="AF397" s="33" t="s">
        <v>2743</v>
      </c>
      <c r="AH397" s="33" t="s">
        <v>3286</v>
      </c>
      <c r="AI397" s="33" t="s">
        <v>770</v>
      </c>
      <c r="AJ397" s="33" t="s">
        <v>295</v>
      </c>
      <c r="AK397" s="33" t="s">
        <v>631</v>
      </c>
      <c r="AM397" s="33">
        <v>157.4</v>
      </c>
      <c r="AN397" s="33">
        <v>153.93719999999999</v>
      </c>
      <c r="AO397" s="189">
        <v>157.4</v>
      </c>
      <c r="AP397" s="33" t="s">
        <v>508</v>
      </c>
      <c r="AQ397" s="33" t="s">
        <v>477</v>
      </c>
      <c r="AS397" s="33">
        <v>4</v>
      </c>
      <c r="AU397" s="33" t="s">
        <v>295</v>
      </c>
      <c r="AV397" s="33" t="s">
        <v>295</v>
      </c>
      <c r="AZ397" s="33" t="s">
        <v>2312</v>
      </c>
      <c r="BA397" s="33" t="s">
        <v>3186</v>
      </c>
      <c r="BB397" s="33" t="s">
        <v>2744</v>
      </c>
      <c r="BC397" s="33">
        <v>20</v>
      </c>
      <c r="BH397" s="33">
        <v>30</v>
      </c>
      <c r="BN397" s="33" t="s">
        <v>644</v>
      </c>
      <c r="BO397" s="33" t="s">
        <v>644</v>
      </c>
      <c r="BP397" s="33" t="s">
        <v>644</v>
      </c>
      <c r="BQ397" s="33" t="s">
        <v>644</v>
      </c>
      <c r="BR397" s="33" t="s">
        <v>644</v>
      </c>
      <c r="BS397" s="33" t="s">
        <v>644</v>
      </c>
      <c r="BT397" s="33" t="s">
        <v>644</v>
      </c>
      <c r="BW397" s="33" t="s">
        <v>2744</v>
      </c>
      <c r="BY397" s="33" t="s">
        <v>2747</v>
      </c>
      <c r="CB397" s="188" t="str">
        <f t="shared" si="60"/>
        <v>N</v>
      </c>
      <c r="CC397" s="188" t="str">
        <f t="shared" si="61"/>
        <v>N</v>
      </c>
      <c r="CD397" s="187"/>
      <c r="CE397" s="186"/>
      <c r="CH397" s="33" t="s">
        <v>2770</v>
      </c>
    </row>
    <row r="398" spans="5:87" x14ac:dyDescent="0.3">
      <c r="E398" s="33" t="s">
        <v>2765</v>
      </c>
      <c r="F398" s="33" t="s">
        <v>3853</v>
      </c>
      <c r="G398" s="33">
        <v>2013</v>
      </c>
      <c r="H398" s="33" t="s">
        <v>2904</v>
      </c>
      <c r="I398" s="33" t="s">
        <v>2905</v>
      </c>
      <c r="K398" s="33" t="s">
        <v>80</v>
      </c>
      <c r="L398" s="33" t="s">
        <v>81</v>
      </c>
      <c r="M398" s="33" t="s">
        <v>1083</v>
      </c>
      <c r="N398" s="33" t="s">
        <v>1084</v>
      </c>
      <c r="O398" s="33" t="s">
        <v>1085</v>
      </c>
      <c r="P398" s="33" t="s">
        <v>3854</v>
      </c>
      <c r="Q398" s="33" t="s">
        <v>3855</v>
      </c>
      <c r="R398" s="33" t="s">
        <v>3855</v>
      </c>
      <c r="S398" s="33" t="str">
        <f t="shared" si="62"/>
        <v>La.pa</v>
      </c>
      <c r="T398" s="33" t="s">
        <v>2908</v>
      </c>
      <c r="U398" s="33" t="s">
        <v>2909</v>
      </c>
      <c r="V398" s="184" t="s">
        <v>28</v>
      </c>
      <c r="W398" s="33" t="s">
        <v>1089</v>
      </c>
      <c r="X398" s="33" t="s">
        <v>2769</v>
      </c>
      <c r="Y398" s="33" t="s">
        <v>284</v>
      </c>
      <c r="AB398" s="33" t="s">
        <v>2742</v>
      </c>
      <c r="AC398" s="33" t="s">
        <v>239</v>
      </c>
      <c r="AD398" s="33">
        <v>96</v>
      </c>
      <c r="AE398" s="184" t="s">
        <v>240</v>
      </c>
      <c r="AF398" s="33" t="s">
        <v>2743</v>
      </c>
      <c r="AH398" s="33" t="s">
        <v>2744</v>
      </c>
      <c r="AI398" s="33" t="s">
        <v>2910</v>
      </c>
      <c r="AJ398" s="33" t="s">
        <v>1073</v>
      </c>
      <c r="AK398" s="33" t="s">
        <v>631</v>
      </c>
      <c r="AM398" s="33">
        <v>14650</v>
      </c>
      <c r="AN398" s="33">
        <v>14327.7</v>
      </c>
      <c r="AO398" s="189">
        <v>14650</v>
      </c>
      <c r="AP398" s="33" t="s">
        <v>508</v>
      </c>
      <c r="AQ398" s="33" t="s">
        <v>477</v>
      </c>
      <c r="AS398" s="33">
        <v>4</v>
      </c>
      <c r="AU398" s="33" t="s">
        <v>295</v>
      </c>
      <c r="AV398" s="33" t="s">
        <v>295</v>
      </c>
      <c r="AZ398" s="33" t="s">
        <v>2312</v>
      </c>
      <c r="BA398" s="33" t="s">
        <v>2746</v>
      </c>
      <c r="BB398" s="33" t="s">
        <v>2744</v>
      </c>
      <c r="BC398" s="33" t="s">
        <v>2744</v>
      </c>
      <c r="BH398" s="33">
        <v>30</v>
      </c>
      <c r="BN398" s="33" t="s">
        <v>644</v>
      </c>
      <c r="BO398" s="33" t="s">
        <v>644</v>
      </c>
      <c r="BP398" s="33" t="s">
        <v>644</v>
      </c>
      <c r="BQ398" s="33" t="s">
        <v>644</v>
      </c>
      <c r="BR398" s="33" t="s">
        <v>644</v>
      </c>
      <c r="BS398" s="33" t="s">
        <v>644</v>
      </c>
      <c r="BT398" s="33" t="s">
        <v>644</v>
      </c>
      <c r="BW398" s="33" t="s">
        <v>2744</v>
      </c>
      <c r="BY398" s="33" t="s">
        <v>2747</v>
      </c>
      <c r="CB398" s="188" t="str">
        <f t="shared" si="60"/>
        <v>N</v>
      </c>
      <c r="CC398" s="188" t="str">
        <f t="shared" si="61"/>
        <v>N</v>
      </c>
      <c r="CD398" s="187"/>
      <c r="CE398" s="186"/>
      <c r="CH398" s="33" t="s">
        <v>2770</v>
      </c>
    </row>
    <row r="399" spans="5:87" x14ac:dyDescent="0.3">
      <c r="E399" s="33" t="s">
        <v>2765</v>
      </c>
      <c r="F399" s="33" t="s">
        <v>3856</v>
      </c>
      <c r="G399" s="33">
        <v>2000</v>
      </c>
      <c r="H399" s="33" t="s">
        <v>3857</v>
      </c>
      <c r="I399" s="33" t="s">
        <v>2818</v>
      </c>
      <c r="K399" s="33" t="s">
        <v>80</v>
      </c>
      <c r="L399" s="184" t="s">
        <v>119</v>
      </c>
      <c r="M399" s="184" t="s">
        <v>687</v>
      </c>
      <c r="N399" s="33" t="s">
        <v>688</v>
      </c>
      <c r="O399" s="33" t="s">
        <v>689</v>
      </c>
      <c r="P399" s="33" t="s">
        <v>1662</v>
      </c>
      <c r="Q399" s="33" t="s">
        <v>3858</v>
      </c>
      <c r="R399" s="33" t="s">
        <v>3858</v>
      </c>
      <c r="S399" s="33" t="str">
        <f t="shared" si="62"/>
        <v>La.st</v>
      </c>
      <c r="T399" s="33" t="s">
        <v>3859</v>
      </c>
      <c r="U399" s="184" t="s">
        <v>2821</v>
      </c>
      <c r="V399" s="184" t="s">
        <v>28</v>
      </c>
      <c r="W399" s="33" t="s">
        <v>307</v>
      </c>
      <c r="X399" s="33" t="s">
        <v>2752</v>
      </c>
      <c r="Y399" s="33" t="s">
        <v>281</v>
      </c>
      <c r="AB399" s="33" t="s">
        <v>2742</v>
      </c>
      <c r="AC399" s="33" t="s">
        <v>239</v>
      </c>
      <c r="AD399" s="33">
        <v>96</v>
      </c>
      <c r="AE399" s="184" t="s">
        <v>240</v>
      </c>
      <c r="AF399" s="33" t="s">
        <v>2743</v>
      </c>
      <c r="AH399" s="33" t="s">
        <v>2744</v>
      </c>
      <c r="AI399" s="33" t="s">
        <v>2744</v>
      </c>
      <c r="AJ399" s="33" t="s">
        <v>509</v>
      </c>
      <c r="AK399" s="33" t="s">
        <v>478</v>
      </c>
      <c r="AM399" s="33" t="s">
        <v>2744</v>
      </c>
      <c r="AN399" s="33">
        <v>287</v>
      </c>
      <c r="AO399" s="33">
        <v>287</v>
      </c>
      <c r="AP399" s="33" t="s">
        <v>477</v>
      </c>
      <c r="AQ399" s="33" t="s">
        <v>477</v>
      </c>
      <c r="AS399" s="33">
        <f>IF(G399&lt;1980,"Too old",IF(AE399="N","UseOtherTestDuration",IF(AJ399="M",IF(ISBLANK(BD399),2,IF(ISBLANK(BE399),2,IF(ISBLANK(BF399),2,1))),"NotM")))</f>
        <v>2</v>
      </c>
      <c r="AU399" s="33" t="s">
        <v>295</v>
      </c>
      <c r="AV399" s="33" t="s">
        <v>295</v>
      </c>
      <c r="AZ399" s="33" t="s">
        <v>2312</v>
      </c>
      <c r="BA399" s="33" t="s">
        <v>2746</v>
      </c>
      <c r="BB399" s="33" t="s">
        <v>2744</v>
      </c>
      <c r="BC399" s="33">
        <v>25</v>
      </c>
      <c r="BD399" s="33">
        <v>7.4</v>
      </c>
      <c r="BE399" s="33">
        <v>41</v>
      </c>
      <c r="BG399" s="33">
        <v>7.4</v>
      </c>
      <c r="BH399" s="33">
        <v>41</v>
      </c>
      <c r="BI399" s="33">
        <f t="shared" ref="BI399:BI405" si="64">IF(ISBLANK(BF399)=FALSE,BF399,BU399)</f>
        <v>0.3</v>
      </c>
      <c r="BL399" s="33">
        <v>41</v>
      </c>
      <c r="BN399" s="33">
        <v>6.7546598138706209</v>
      </c>
      <c r="BO399" s="33">
        <v>5.8605183207297369</v>
      </c>
      <c r="BP399" s="33">
        <v>12.705211431525546</v>
      </c>
      <c r="BQ399" s="33">
        <v>1.0145444948319375</v>
      </c>
      <c r="BR399" s="33">
        <v>38.819883987762189</v>
      </c>
      <c r="BS399" s="33">
        <v>0.90809143623274358</v>
      </c>
      <c r="BT399" s="33">
        <v>27.581200000000003</v>
      </c>
      <c r="BU399" s="192">
        <v>0.3</v>
      </c>
      <c r="BW399" s="33" t="s">
        <v>2744</v>
      </c>
      <c r="CB399" s="188" t="str">
        <f t="shared" si="60"/>
        <v>Y</v>
      </c>
      <c r="CC399" s="188" t="str">
        <f t="shared" si="61"/>
        <v>Y</v>
      </c>
      <c r="CD399" s="187"/>
      <c r="CE399" s="186"/>
    </row>
    <row r="400" spans="5:87" x14ac:dyDescent="0.3">
      <c r="E400" s="33" t="s">
        <v>2765</v>
      </c>
      <c r="F400" s="33" t="s">
        <v>3860</v>
      </c>
      <c r="G400" s="33">
        <v>1998</v>
      </c>
      <c r="H400" s="33" t="s">
        <v>3861</v>
      </c>
      <c r="I400" s="33" t="s">
        <v>3862</v>
      </c>
      <c r="K400" s="33" t="s">
        <v>80</v>
      </c>
      <c r="L400" s="184" t="s">
        <v>119</v>
      </c>
      <c r="M400" s="184" t="s">
        <v>687</v>
      </c>
      <c r="N400" s="33" t="s">
        <v>688</v>
      </c>
      <c r="O400" s="33" t="s">
        <v>689</v>
      </c>
      <c r="P400" s="33" t="s">
        <v>1662</v>
      </c>
      <c r="Q400" s="33" t="s">
        <v>312</v>
      </c>
      <c r="R400" s="33" t="s">
        <v>312</v>
      </c>
      <c r="S400" s="33" t="str">
        <f t="shared" si="62"/>
        <v>La.si</v>
      </c>
      <c r="T400" s="184" t="s">
        <v>3863</v>
      </c>
      <c r="U400" s="184" t="s">
        <v>2821</v>
      </c>
      <c r="V400" s="184" t="s">
        <v>28</v>
      </c>
      <c r="W400" s="33" t="s">
        <v>307</v>
      </c>
      <c r="X400" s="33" t="s">
        <v>2752</v>
      </c>
      <c r="Y400" s="33" t="s">
        <v>281</v>
      </c>
      <c r="AB400" s="33" t="s">
        <v>2742</v>
      </c>
      <c r="AC400" s="33" t="s">
        <v>239</v>
      </c>
      <c r="AD400" s="33">
        <v>96</v>
      </c>
      <c r="AE400" s="184" t="s">
        <v>240</v>
      </c>
      <c r="AF400" s="33" t="s">
        <v>2743</v>
      </c>
      <c r="AH400" s="33" t="s">
        <v>2744</v>
      </c>
      <c r="AI400" s="33" t="s">
        <v>2744</v>
      </c>
      <c r="AK400" s="33" t="s">
        <v>478</v>
      </c>
      <c r="AM400" s="33" t="s">
        <v>2744</v>
      </c>
      <c r="AN400" s="33">
        <v>463</v>
      </c>
      <c r="AO400" s="33">
        <v>463</v>
      </c>
      <c r="AP400" s="33" t="s">
        <v>477</v>
      </c>
      <c r="AQ400" s="33" t="s">
        <v>477</v>
      </c>
      <c r="AS400" s="33">
        <v>4</v>
      </c>
      <c r="AU400" s="33" t="s">
        <v>295</v>
      </c>
      <c r="AV400" s="33" t="s">
        <v>295</v>
      </c>
      <c r="AZ400" s="33" t="s">
        <v>2312</v>
      </c>
      <c r="BA400" s="33" t="s">
        <v>2746</v>
      </c>
      <c r="BB400" s="33" t="s">
        <v>2744</v>
      </c>
      <c r="BC400" s="33">
        <v>24</v>
      </c>
      <c r="BD400" s="33">
        <v>8.3000000000000007</v>
      </c>
      <c r="BE400" s="33">
        <v>204</v>
      </c>
      <c r="BG400" s="33">
        <v>8.3000000000000007</v>
      </c>
      <c r="BH400" s="33">
        <v>204</v>
      </c>
      <c r="BI400" s="33">
        <f t="shared" si="64"/>
        <v>0.3</v>
      </c>
      <c r="BL400" s="33">
        <v>204</v>
      </c>
      <c r="BN400" s="33">
        <v>33.660486290763799</v>
      </c>
      <c r="BO400" s="33">
        <v>29.198227088820001</v>
      </c>
      <c r="BP400" s="33">
        <v>63.316581335358599</v>
      </c>
      <c r="BQ400" s="33">
        <v>5.0556628348379</v>
      </c>
      <c r="BR400" s="33">
        <v>115.40177291118</v>
      </c>
      <c r="BS400" s="33">
        <v>4.5843371651620997</v>
      </c>
      <c r="BT400" s="33">
        <v>168</v>
      </c>
      <c r="BU400" s="192">
        <v>0.3</v>
      </c>
      <c r="BW400" s="33" t="s">
        <v>2744</v>
      </c>
      <c r="CB400" s="188" t="str">
        <f t="shared" si="60"/>
        <v>Y</v>
      </c>
      <c r="CC400" s="188" t="str">
        <f t="shared" si="61"/>
        <v>Y</v>
      </c>
      <c r="CD400" s="187"/>
      <c r="CE400" s="186"/>
      <c r="CH400" s="33" t="s">
        <v>2770</v>
      </c>
    </row>
    <row r="401" spans="5:88" x14ac:dyDescent="0.3">
      <c r="E401" s="33" t="s">
        <v>2734</v>
      </c>
      <c r="F401" s="33" t="s">
        <v>3864</v>
      </c>
      <c r="G401" s="33">
        <v>2010</v>
      </c>
      <c r="H401" s="33" t="s">
        <v>3606</v>
      </c>
      <c r="I401" s="33" t="s">
        <v>3865</v>
      </c>
      <c r="K401" s="33" t="s">
        <v>80</v>
      </c>
      <c r="L401" s="184" t="s">
        <v>119</v>
      </c>
      <c r="M401" s="184" t="s">
        <v>687</v>
      </c>
      <c r="N401" s="33" t="s">
        <v>688</v>
      </c>
      <c r="O401" s="33" t="s">
        <v>689</v>
      </c>
      <c r="P401" s="33" t="s">
        <v>1662</v>
      </c>
      <c r="Q401" s="33" t="s">
        <v>312</v>
      </c>
      <c r="R401" s="33" t="s">
        <v>312</v>
      </c>
      <c r="S401" s="33" t="str">
        <f t="shared" si="62"/>
        <v>La.si</v>
      </c>
      <c r="T401" s="184" t="s">
        <v>3863</v>
      </c>
      <c r="U401" s="184" t="s">
        <v>2821</v>
      </c>
      <c r="V401" s="184" t="s">
        <v>28</v>
      </c>
      <c r="W401" s="33" t="s">
        <v>307</v>
      </c>
      <c r="X401" s="33" t="s">
        <v>2752</v>
      </c>
      <c r="Y401" s="33" t="s">
        <v>281</v>
      </c>
      <c r="AB401" s="33" t="s">
        <v>2742</v>
      </c>
      <c r="AC401" s="33" t="s">
        <v>239</v>
      </c>
      <c r="AD401" s="33">
        <v>96</v>
      </c>
      <c r="AE401" s="184" t="s">
        <v>240</v>
      </c>
      <c r="AF401" s="33" t="s">
        <v>2743</v>
      </c>
      <c r="AH401" s="33" t="s">
        <v>2744</v>
      </c>
      <c r="AI401" s="33" t="s">
        <v>2744</v>
      </c>
      <c r="AK401" s="33" t="s">
        <v>478</v>
      </c>
      <c r="AM401" s="33">
        <v>175</v>
      </c>
      <c r="AN401" s="189">
        <v>175</v>
      </c>
      <c r="AO401" s="189">
        <v>175</v>
      </c>
      <c r="AP401" s="33" t="s">
        <v>477</v>
      </c>
      <c r="AQ401" s="33" t="s">
        <v>477</v>
      </c>
      <c r="AS401" s="33">
        <v>4</v>
      </c>
      <c r="AU401" s="33" t="s">
        <v>295</v>
      </c>
      <c r="AV401" s="33" t="s">
        <v>295</v>
      </c>
      <c r="AZ401" s="33" t="s">
        <v>2789</v>
      </c>
      <c r="BA401" s="33" t="s">
        <v>2746</v>
      </c>
      <c r="BB401" s="33" t="s">
        <v>2744</v>
      </c>
      <c r="BC401" s="33">
        <v>20</v>
      </c>
      <c r="BD401" s="33">
        <v>8</v>
      </c>
      <c r="BE401" s="33">
        <v>40</v>
      </c>
      <c r="BG401" s="33">
        <v>8</v>
      </c>
      <c r="BH401" s="33">
        <v>40</v>
      </c>
      <c r="BI401" s="33">
        <f t="shared" si="64"/>
        <v>0.3</v>
      </c>
      <c r="BL401" s="33">
        <v>40</v>
      </c>
      <c r="BN401" s="33">
        <v>6.3509661070636696</v>
      </c>
      <c r="BO401" s="33">
        <v>5.5043793415886402</v>
      </c>
      <c r="BP401" s="33">
        <v>14.4571428571429</v>
      </c>
      <c r="BQ401" s="33">
        <v>0.95296124786741399</v>
      </c>
      <c r="BR401" s="33">
        <v>36.988493639089199</v>
      </c>
      <c r="BS401" s="33">
        <v>0.86522057031440402</v>
      </c>
      <c r="BT401" s="33">
        <v>44</v>
      </c>
      <c r="BU401" s="192">
        <v>0.3</v>
      </c>
      <c r="BW401" s="33" t="s">
        <v>2744</v>
      </c>
      <c r="CB401" s="188" t="str">
        <f t="shared" si="60"/>
        <v>Y</v>
      </c>
      <c r="CC401" s="188" t="str">
        <f t="shared" si="61"/>
        <v>Y</v>
      </c>
      <c r="CD401" s="244" t="s">
        <v>2878</v>
      </c>
      <c r="CE401" s="244"/>
      <c r="CH401" s="244" t="s">
        <v>2970</v>
      </c>
      <c r="CI401" s="213"/>
      <c r="CJ401" s="213"/>
    </row>
    <row r="402" spans="5:88" x14ac:dyDescent="0.3">
      <c r="E402" s="33" t="s">
        <v>2734</v>
      </c>
      <c r="F402" s="33" t="s">
        <v>3866</v>
      </c>
      <c r="G402" s="33">
        <v>2010</v>
      </c>
      <c r="H402" s="33" t="s">
        <v>3606</v>
      </c>
      <c r="I402" s="33" t="s">
        <v>3865</v>
      </c>
      <c r="K402" s="33" t="s">
        <v>80</v>
      </c>
      <c r="L402" s="184" t="s">
        <v>119</v>
      </c>
      <c r="M402" s="184" t="s">
        <v>687</v>
      </c>
      <c r="N402" s="33" t="s">
        <v>688</v>
      </c>
      <c r="O402" s="33" t="s">
        <v>689</v>
      </c>
      <c r="P402" s="33" t="s">
        <v>1662</v>
      </c>
      <c r="Q402" s="33" t="s">
        <v>312</v>
      </c>
      <c r="R402" s="33" t="s">
        <v>312</v>
      </c>
      <c r="S402" s="33" t="str">
        <f t="shared" si="62"/>
        <v>La.si</v>
      </c>
      <c r="T402" s="184" t="s">
        <v>3863</v>
      </c>
      <c r="U402" s="184" t="s">
        <v>2821</v>
      </c>
      <c r="V402" s="184" t="s">
        <v>28</v>
      </c>
      <c r="W402" s="33" t="s">
        <v>307</v>
      </c>
      <c r="X402" s="33" t="s">
        <v>2752</v>
      </c>
      <c r="Y402" s="33" t="s">
        <v>281</v>
      </c>
      <c r="AB402" s="33" t="s">
        <v>2742</v>
      </c>
      <c r="AC402" s="33" t="s">
        <v>239</v>
      </c>
      <c r="AD402" s="33">
        <v>96</v>
      </c>
      <c r="AE402" s="184" t="s">
        <v>240</v>
      </c>
      <c r="AF402" s="33" t="s">
        <v>2743</v>
      </c>
      <c r="AH402" s="33" t="s">
        <v>2744</v>
      </c>
      <c r="AI402" s="33" t="s">
        <v>2744</v>
      </c>
      <c r="AK402" s="33" t="s">
        <v>478</v>
      </c>
      <c r="AM402" s="33">
        <v>151</v>
      </c>
      <c r="AN402" s="189">
        <v>151</v>
      </c>
      <c r="AO402" s="189">
        <v>151</v>
      </c>
      <c r="AP402" s="33" t="s">
        <v>477</v>
      </c>
      <c r="AQ402" s="33" t="s">
        <v>477</v>
      </c>
      <c r="AS402" s="33">
        <v>4</v>
      </c>
      <c r="AU402" s="33" t="s">
        <v>295</v>
      </c>
      <c r="AV402" s="33" t="s">
        <v>295</v>
      </c>
      <c r="AZ402" s="33" t="s">
        <v>2789</v>
      </c>
      <c r="BA402" s="33" t="s">
        <v>2746</v>
      </c>
      <c r="BB402" s="33" t="s">
        <v>2744</v>
      </c>
      <c r="BC402" s="33">
        <v>20</v>
      </c>
      <c r="BD402" s="33">
        <v>7.9</v>
      </c>
      <c r="BE402" s="33">
        <v>48</v>
      </c>
      <c r="BG402" s="33">
        <v>7.9</v>
      </c>
      <c r="BH402" s="33">
        <v>48</v>
      </c>
      <c r="BI402" s="33">
        <f t="shared" si="64"/>
        <v>0.3</v>
      </c>
      <c r="BL402" s="33">
        <v>48</v>
      </c>
      <c r="BN402" s="33">
        <v>7.6211593284764003</v>
      </c>
      <c r="BO402" s="33">
        <v>6.6052552099063702</v>
      </c>
      <c r="BP402" s="33">
        <v>11.5</v>
      </c>
      <c r="BQ402" s="33">
        <v>1.1435534974409001</v>
      </c>
      <c r="BR402" s="33">
        <v>44.386192366907103</v>
      </c>
      <c r="BS402" s="33">
        <v>1.03826468437728</v>
      </c>
      <c r="BT402" s="33">
        <v>35</v>
      </c>
      <c r="BU402" s="192">
        <v>0.3</v>
      </c>
      <c r="BW402" s="33" t="s">
        <v>2744</v>
      </c>
      <c r="CB402" s="188" t="str">
        <f t="shared" si="60"/>
        <v>Y</v>
      </c>
      <c r="CC402" s="188" t="str">
        <f t="shared" si="61"/>
        <v>Y</v>
      </c>
      <c r="CD402" s="244" t="s">
        <v>2878</v>
      </c>
      <c r="CE402" s="244"/>
      <c r="CH402" s="244" t="s">
        <v>2970</v>
      </c>
      <c r="CI402" s="213"/>
      <c r="CJ402" s="213"/>
    </row>
    <row r="403" spans="5:88" x14ac:dyDescent="0.3">
      <c r="E403" s="184" t="s">
        <v>2753</v>
      </c>
      <c r="F403" s="184"/>
      <c r="G403" s="33">
        <v>2010</v>
      </c>
      <c r="H403" s="244" t="s">
        <v>3606</v>
      </c>
      <c r="I403" s="244"/>
      <c r="J403" s="244"/>
      <c r="K403" s="33" t="s">
        <v>80</v>
      </c>
      <c r="L403" s="184" t="s">
        <v>119</v>
      </c>
      <c r="M403" s="184" t="s">
        <v>687</v>
      </c>
      <c r="N403" s="33" t="s">
        <v>688</v>
      </c>
      <c r="O403" s="33" t="s">
        <v>689</v>
      </c>
      <c r="P403" s="33" t="s">
        <v>1662</v>
      </c>
      <c r="Q403" s="215" t="s">
        <v>312</v>
      </c>
      <c r="R403" s="215" t="s">
        <v>312</v>
      </c>
      <c r="S403" s="33" t="str">
        <f t="shared" si="62"/>
        <v>La.si</v>
      </c>
      <c r="T403" s="184" t="s">
        <v>3863</v>
      </c>
      <c r="U403" s="184" t="s">
        <v>2821</v>
      </c>
      <c r="V403" s="184" t="s">
        <v>28</v>
      </c>
      <c r="W403" s="33" t="s">
        <v>307</v>
      </c>
      <c r="X403" s="244" t="s">
        <v>1186</v>
      </c>
      <c r="Y403" s="33" t="s">
        <v>281</v>
      </c>
      <c r="Z403" s="244"/>
      <c r="AA403" s="244"/>
      <c r="AB403" s="244" t="s">
        <v>246</v>
      </c>
      <c r="AC403" s="33" t="s">
        <v>239</v>
      </c>
      <c r="AD403" s="33">
        <v>96</v>
      </c>
      <c r="AE403" s="184" t="s">
        <v>240</v>
      </c>
      <c r="AF403" s="184" t="s">
        <v>2743</v>
      </c>
      <c r="AG403" s="244"/>
      <c r="AH403" s="213"/>
      <c r="AI403" s="213" t="s">
        <v>3008</v>
      </c>
      <c r="AJ403" s="33" t="s">
        <v>509</v>
      </c>
      <c r="AK403" s="246" t="s">
        <v>2755</v>
      </c>
      <c r="AL403" s="246" t="s">
        <v>241</v>
      </c>
      <c r="AM403" s="246">
        <v>471</v>
      </c>
      <c r="AN403" s="189">
        <v>471</v>
      </c>
      <c r="AO403" s="189">
        <v>471</v>
      </c>
      <c r="AP403" s="244" t="s">
        <v>477</v>
      </c>
      <c r="AQ403" s="33" t="s">
        <v>477</v>
      </c>
      <c r="AS403" s="33">
        <v>4</v>
      </c>
      <c r="AT403" s="33" t="s">
        <v>3025</v>
      </c>
      <c r="AU403" s="33" t="s">
        <v>295</v>
      </c>
      <c r="AV403" s="33" t="s">
        <v>295</v>
      </c>
      <c r="AX403" s="244"/>
      <c r="AY403" s="244"/>
      <c r="AZ403" s="244" t="s">
        <v>3867</v>
      </c>
      <c r="BA403" s="213" t="s">
        <v>3868</v>
      </c>
      <c r="BB403" s="213"/>
      <c r="BC403" s="246">
        <v>20</v>
      </c>
      <c r="BD403" s="246">
        <v>8</v>
      </c>
      <c r="BE403" s="246">
        <v>41</v>
      </c>
      <c r="BF403" s="246"/>
      <c r="BG403" s="33">
        <v>8</v>
      </c>
      <c r="BH403" s="33">
        <v>41</v>
      </c>
      <c r="BI403" s="33">
        <f t="shared" si="64"/>
        <v>0.3</v>
      </c>
      <c r="BJ403" s="246">
        <v>130</v>
      </c>
      <c r="BK403" s="244" t="s">
        <v>644</v>
      </c>
      <c r="BL403" s="247">
        <v>41</v>
      </c>
      <c r="BM403" s="246"/>
      <c r="BN403" s="246"/>
      <c r="BO403" s="246"/>
      <c r="BP403" s="246"/>
      <c r="BQ403" s="246"/>
      <c r="BR403" s="246"/>
      <c r="BS403" s="246"/>
      <c r="BT403" s="246"/>
      <c r="BU403" s="246">
        <v>0.3</v>
      </c>
      <c r="BV403" s="32" t="s">
        <v>2750</v>
      </c>
      <c r="BW403" s="32"/>
      <c r="BX403" s="245" t="s">
        <v>3869</v>
      </c>
      <c r="BY403" s="245"/>
      <c r="BZ403" s="245"/>
      <c r="CA403" s="32"/>
      <c r="CB403" s="188" t="str">
        <f t="shared" si="60"/>
        <v>Y</v>
      </c>
      <c r="CC403" s="188" t="str">
        <f t="shared" si="61"/>
        <v>Y</v>
      </c>
      <c r="CD403" s="244" t="s">
        <v>2878</v>
      </c>
      <c r="CE403" s="244"/>
      <c r="CH403" s="244" t="s">
        <v>2970</v>
      </c>
      <c r="CI403" s="213"/>
      <c r="CJ403" s="213"/>
    </row>
    <row r="404" spans="5:88" x14ac:dyDescent="0.3">
      <c r="E404" s="184" t="s">
        <v>2753</v>
      </c>
      <c r="F404" s="184"/>
      <c r="G404" s="33">
        <v>2010</v>
      </c>
      <c r="H404" s="244" t="s">
        <v>3606</v>
      </c>
      <c r="I404" s="244"/>
      <c r="J404" s="244"/>
      <c r="K404" s="33" t="s">
        <v>80</v>
      </c>
      <c r="L404" s="184" t="s">
        <v>119</v>
      </c>
      <c r="M404" s="184" t="s">
        <v>687</v>
      </c>
      <c r="N404" s="33" t="s">
        <v>688</v>
      </c>
      <c r="O404" s="33" t="s">
        <v>689</v>
      </c>
      <c r="P404" s="33" t="s">
        <v>1662</v>
      </c>
      <c r="Q404" s="215" t="s">
        <v>312</v>
      </c>
      <c r="R404" s="215" t="s">
        <v>312</v>
      </c>
      <c r="S404" s="33" t="str">
        <f t="shared" si="62"/>
        <v>La.si</v>
      </c>
      <c r="T404" s="184" t="s">
        <v>3863</v>
      </c>
      <c r="U404" s="184" t="s">
        <v>2821</v>
      </c>
      <c r="V404" s="184" t="s">
        <v>28</v>
      </c>
      <c r="W404" s="33" t="s">
        <v>307</v>
      </c>
      <c r="X404" s="244" t="s">
        <v>1186</v>
      </c>
      <c r="Y404" s="33" t="s">
        <v>281</v>
      </c>
      <c r="Z404" s="244"/>
      <c r="AA404" s="244"/>
      <c r="AB404" s="244" t="s">
        <v>246</v>
      </c>
      <c r="AC404" s="33" t="s">
        <v>239</v>
      </c>
      <c r="AD404" s="33">
        <v>96</v>
      </c>
      <c r="AE404" s="184" t="s">
        <v>240</v>
      </c>
      <c r="AF404" s="184" t="s">
        <v>2743</v>
      </c>
      <c r="AG404" s="244"/>
      <c r="AH404" s="213"/>
      <c r="AI404" s="213" t="s">
        <v>3008</v>
      </c>
      <c r="AJ404" s="33" t="s">
        <v>509</v>
      </c>
      <c r="AK404" s="246" t="s">
        <v>2755</v>
      </c>
      <c r="AL404" s="246"/>
      <c r="AM404" s="246">
        <v>1700</v>
      </c>
      <c r="AN404" s="189">
        <v>1700</v>
      </c>
      <c r="AO404" s="189">
        <v>1700</v>
      </c>
      <c r="AP404" s="244" t="s">
        <v>477</v>
      </c>
      <c r="AQ404" s="33" t="s">
        <v>477</v>
      </c>
      <c r="AS404" s="33">
        <f>IF(G404&lt;1980,"Too old",IF(AE404="N","UseOtherTestDuration",IF(AJ404="M",IF(ISBLANK(BD404),2,IF(ISBLANK(BE404),2,IF(ISBLANK(BF404),2,1))),"NotM")))</f>
        <v>2</v>
      </c>
      <c r="AU404" s="33" t="s">
        <v>295</v>
      </c>
      <c r="AV404" s="33" t="s">
        <v>295</v>
      </c>
      <c r="AX404" s="244"/>
      <c r="AY404" s="244"/>
      <c r="AZ404" s="244" t="s">
        <v>2789</v>
      </c>
      <c r="BA404" s="213" t="s">
        <v>3868</v>
      </c>
      <c r="BB404" s="213"/>
      <c r="BC404" s="246">
        <v>20</v>
      </c>
      <c r="BD404" s="246">
        <v>7.9</v>
      </c>
      <c r="BE404" s="246">
        <v>47</v>
      </c>
      <c r="BF404" s="246"/>
      <c r="BG404" s="33">
        <v>7.9</v>
      </c>
      <c r="BH404" s="33">
        <v>47</v>
      </c>
      <c r="BI404" s="33">
        <f t="shared" si="64"/>
        <v>0.3</v>
      </c>
      <c r="BJ404" s="246">
        <v>168</v>
      </c>
      <c r="BK404" s="244" t="s">
        <v>644</v>
      </c>
      <c r="BL404" s="247">
        <v>47</v>
      </c>
      <c r="BM404" s="246"/>
      <c r="BN404" s="246"/>
      <c r="BO404" s="246"/>
      <c r="BP404" s="246"/>
      <c r="BQ404" s="246"/>
      <c r="BR404" s="246"/>
      <c r="BS404" s="246"/>
      <c r="BT404" s="246"/>
      <c r="BU404" s="246">
        <v>0.3</v>
      </c>
      <c r="BV404" s="32" t="s">
        <v>2750</v>
      </c>
      <c r="BW404" s="32"/>
      <c r="BX404" s="245" t="s">
        <v>3869</v>
      </c>
      <c r="BY404" s="245"/>
      <c r="BZ404" s="245"/>
      <c r="CA404" s="32"/>
      <c r="CB404" s="188" t="str">
        <f t="shared" si="60"/>
        <v>Y</v>
      </c>
      <c r="CC404" s="188" t="str">
        <f t="shared" si="61"/>
        <v>Y</v>
      </c>
      <c r="CD404" s="244" t="s">
        <v>2878</v>
      </c>
      <c r="CE404" s="244"/>
      <c r="CH404" s="244" t="s">
        <v>2970</v>
      </c>
      <c r="CI404" s="213"/>
      <c r="CJ404" s="213"/>
    </row>
    <row r="405" spans="5:88" x14ac:dyDescent="0.3">
      <c r="E405" s="184" t="s">
        <v>2753</v>
      </c>
      <c r="F405" s="184"/>
      <c r="G405" s="33">
        <v>2010</v>
      </c>
      <c r="H405" s="243" t="s">
        <v>3606</v>
      </c>
      <c r="I405" s="33" t="s">
        <v>3865</v>
      </c>
      <c r="J405" s="243"/>
      <c r="K405" s="33" t="s">
        <v>80</v>
      </c>
      <c r="L405" s="184" t="s">
        <v>119</v>
      </c>
      <c r="M405" s="184" t="s">
        <v>687</v>
      </c>
      <c r="N405" s="33" t="s">
        <v>688</v>
      </c>
      <c r="O405" s="33" t="s">
        <v>689</v>
      </c>
      <c r="P405" s="33" t="s">
        <v>1662</v>
      </c>
      <c r="Q405" s="196" t="s">
        <v>1673</v>
      </c>
      <c r="R405" s="196" t="s">
        <v>1673</v>
      </c>
      <c r="S405" s="33" t="str">
        <f t="shared" si="62"/>
        <v>La.ra</v>
      </c>
      <c r="T405" s="193" t="s">
        <v>3870</v>
      </c>
      <c r="U405" s="184" t="s">
        <v>2821</v>
      </c>
      <c r="V405" s="184" t="s">
        <v>28</v>
      </c>
      <c r="W405" s="33" t="s">
        <v>307</v>
      </c>
      <c r="X405" s="193" t="s">
        <v>1186</v>
      </c>
      <c r="Y405" s="33" t="s">
        <v>281</v>
      </c>
      <c r="Z405" s="193"/>
      <c r="AA405" s="193"/>
      <c r="AB405" s="193" t="s">
        <v>246</v>
      </c>
      <c r="AC405" s="33" t="s">
        <v>239</v>
      </c>
      <c r="AD405" s="33">
        <v>48</v>
      </c>
      <c r="AE405" s="184" t="s">
        <v>240</v>
      </c>
      <c r="AF405" s="184" t="s">
        <v>2743</v>
      </c>
      <c r="AG405" s="193"/>
      <c r="AH405" s="193"/>
      <c r="AI405" s="193" t="s">
        <v>3008</v>
      </c>
      <c r="AJ405" s="33" t="s">
        <v>509</v>
      </c>
      <c r="AK405" s="241" t="s">
        <v>2755</v>
      </c>
      <c r="AL405" s="241"/>
      <c r="AM405" s="189">
        <v>134</v>
      </c>
      <c r="AN405" s="189">
        <v>134</v>
      </c>
      <c r="AO405" s="189">
        <v>134</v>
      </c>
      <c r="AP405" s="193" t="s">
        <v>477</v>
      </c>
      <c r="AQ405" s="33" t="s">
        <v>477</v>
      </c>
      <c r="AS405" s="33">
        <f>IF(G405&lt;1980,"Too old",IF(AE405="N","UseOtherTestDuration",IF(AJ405="M",IF(ISBLANK(BD405),2,IF(ISBLANK(BE405),2,IF(ISBLANK(BF405),2,1))),"NotM")))</f>
        <v>2</v>
      </c>
      <c r="AU405" s="33" t="s">
        <v>295</v>
      </c>
      <c r="AV405" s="33" t="s">
        <v>295</v>
      </c>
      <c r="AX405" s="193"/>
      <c r="AY405" s="193"/>
      <c r="AZ405" s="193" t="s">
        <v>2789</v>
      </c>
      <c r="BA405" s="193" t="s">
        <v>3868</v>
      </c>
      <c r="BB405" s="193"/>
      <c r="BC405" s="241">
        <v>20</v>
      </c>
      <c r="BD405" s="241">
        <v>7.7</v>
      </c>
      <c r="BE405" s="241">
        <v>41</v>
      </c>
      <c r="BF405" s="241"/>
      <c r="BG405" s="33">
        <v>7.7</v>
      </c>
      <c r="BH405" s="33">
        <v>41</v>
      </c>
      <c r="BI405" s="33">
        <f t="shared" si="64"/>
        <v>0.3</v>
      </c>
      <c r="BJ405" s="241">
        <v>146</v>
      </c>
      <c r="BK405" s="243" t="s">
        <v>644</v>
      </c>
      <c r="BL405" s="242">
        <v>41</v>
      </c>
      <c r="BM405" s="241"/>
      <c r="BN405" s="241"/>
      <c r="BO405" s="241"/>
      <c r="BP405" s="241"/>
      <c r="BQ405" s="241"/>
      <c r="BR405" s="241"/>
      <c r="BS405" s="241"/>
      <c r="BT405" s="241"/>
      <c r="BU405" s="241">
        <v>0.3</v>
      </c>
      <c r="BV405" s="32" t="s">
        <v>2750</v>
      </c>
      <c r="BW405" s="32"/>
      <c r="BX405" s="240" t="s">
        <v>3869</v>
      </c>
      <c r="BY405" s="240"/>
      <c r="BZ405" s="240"/>
      <c r="CA405" s="32"/>
      <c r="CB405" s="188" t="str">
        <f t="shared" si="60"/>
        <v>Y</v>
      </c>
      <c r="CC405" s="188" t="str">
        <f t="shared" si="61"/>
        <v>Y</v>
      </c>
      <c r="CD405" s="193" t="s">
        <v>3725</v>
      </c>
      <c r="CE405" s="193"/>
      <c r="CH405" s="193" t="s">
        <v>2970</v>
      </c>
      <c r="CI405" s="193"/>
      <c r="CJ405" s="193"/>
    </row>
    <row r="406" spans="5:88" x14ac:dyDescent="0.3">
      <c r="E406" s="33" t="s">
        <v>2765</v>
      </c>
      <c r="F406" s="33" t="s">
        <v>3871</v>
      </c>
      <c r="G406" s="33">
        <v>2012</v>
      </c>
      <c r="H406" s="33" t="s">
        <v>3872</v>
      </c>
      <c r="I406" s="33" t="s">
        <v>3873</v>
      </c>
      <c r="K406" s="33" t="s">
        <v>80</v>
      </c>
      <c r="L406" s="33" t="s">
        <v>89</v>
      </c>
      <c r="M406" s="33" t="s">
        <v>91</v>
      </c>
      <c r="N406" s="33" t="s">
        <v>98</v>
      </c>
      <c r="O406" s="33" t="s">
        <v>3874</v>
      </c>
      <c r="P406" s="33" t="s">
        <v>3875</v>
      </c>
      <c r="Q406" s="33" t="s">
        <v>3876</v>
      </c>
      <c r="R406" s="33" t="s">
        <v>3876</v>
      </c>
      <c r="S406" s="33" t="str">
        <f t="shared" si="62"/>
        <v>Kr.ma</v>
      </c>
      <c r="U406" s="33" t="s">
        <v>31</v>
      </c>
      <c r="V406" s="33" t="s">
        <v>31</v>
      </c>
      <c r="W406" s="192" t="s">
        <v>31</v>
      </c>
      <c r="X406" s="33" t="s">
        <v>3877</v>
      </c>
      <c r="Y406" s="33" t="s">
        <v>284</v>
      </c>
      <c r="AB406" s="33" t="s">
        <v>2742</v>
      </c>
      <c r="AC406" s="33" t="s">
        <v>239</v>
      </c>
      <c r="AD406" s="33">
        <v>96</v>
      </c>
      <c r="AE406" s="33" t="s">
        <v>240</v>
      </c>
      <c r="AF406" s="33" t="s">
        <v>2743</v>
      </c>
      <c r="AH406" s="33" t="s">
        <v>2754</v>
      </c>
      <c r="AI406" s="33" t="s">
        <v>2997</v>
      </c>
      <c r="AJ406" s="33" t="s">
        <v>509</v>
      </c>
      <c r="AK406" s="33" t="s">
        <v>478</v>
      </c>
      <c r="AM406" s="33" t="s">
        <v>2744</v>
      </c>
      <c r="AN406" s="33">
        <v>2380</v>
      </c>
      <c r="AO406" s="33">
        <v>2380</v>
      </c>
      <c r="AP406" s="33" t="s">
        <v>508</v>
      </c>
      <c r="AQ406" s="33" t="s">
        <v>477</v>
      </c>
      <c r="AS406" s="33">
        <v>3</v>
      </c>
      <c r="AU406" s="33" t="s">
        <v>295</v>
      </c>
      <c r="AV406" s="33" t="s">
        <v>295</v>
      </c>
      <c r="AZ406" s="33" t="s">
        <v>2828</v>
      </c>
      <c r="BA406" s="33" t="s">
        <v>3878</v>
      </c>
      <c r="BB406" s="33" t="s">
        <v>2744</v>
      </c>
      <c r="BC406" s="33">
        <v>24.4</v>
      </c>
      <c r="BH406" s="33">
        <v>30</v>
      </c>
      <c r="BN406" s="33">
        <v>268</v>
      </c>
      <c r="BO406" s="33">
        <v>11.279137701803716</v>
      </c>
      <c r="BP406" s="33">
        <v>24.452415541440281</v>
      </c>
      <c r="BQ406" s="33">
        <v>1.9525895894463194</v>
      </c>
      <c r="BR406" s="33">
        <v>686.71264367816093</v>
      </c>
      <c r="BS406" s="33">
        <v>2.99</v>
      </c>
      <c r="BT406" s="33">
        <v>18.2</v>
      </c>
      <c r="BW406" s="33" t="s">
        <v>2744</v>
      </c>
      <c r="BY406" s="33" t="s">
        <v>2747</v>
      </c>
      <c r="CB406" s="188" t="str">
        <f t="shared" si="60"/>
        <v>N</v>
      </c>
      <c r="CC406" s="188" t="str">
        <f t="shared" si="61"/>
        <v>N</v>
      </c>
      <c r="CD406" s="187" t="s">
        <v>3879</v>
      </c>
      <c r="CE406" s="186"/>
    </row>
    <row r="407" spans="5:88" x14ac:dyDescent="0.3">
      <c r="E407" s="33" t="s">
        <v>2765</v>
      </c>
      <c r="F407" s="33" t="s">
        <v>3880</v>
      </c>
      <c r="G407" s="33">
        <v>2012</v>
      </c>
      <c r="H407" s="33" t="s">
        <v>3872</v>
      </c>
      <c r="I407" s="33" t="s">
        <v>3873</v>
      </c>
      <c r="K407" s="33" t="s">
        <v>80</v>
      </c>
      <c r="L407" s="33" t="s">
        <v>89</v>
      </c>
      <c r="M407" s="33" t="s">
        <v>91</v>
      </c>
      <c r="N407" s="33" t="s">
        <v>98</v>
      </c>
      <c r="O407" s="33" t="s">
        <v>3874</v>
      </c>
      <c r="P407" s="33" t="s">
        <v>3875</v>
      </c>
      <c r="Q407" s="33" t="s">
        <v>3876</v>
      </c>
      <c r="R407" s="33" t="s">
        <v>3876</v>
      </c>
      <c r="S407" s="33" t="str">
        <f t="shared" si="62"/>
        <v>Kr.ma</v>
      </c>
      <c r="U407" s="33" t="s">
        <v>31</v>
      </c>
      <c r="V407" s="33" t="s">
        <v>31</v>
      </c>
      <c r="W407" s="192" t="s">
        <v>31</v>
      </c>
      <c r="X407" s="33" t="s">
        <v>3877</v>
      </c>
      <c r="Y407" s="33" t="s">
        <v>284</v>
      </c>
      <c r="AB407" s="33" t="s">
        <v>2742</v>
      </c>
      <c r="AC407" s="33" t="s">
        <v>239</v>
      </c>
      <c r="AD407" s="33">
        <v>96</v>
      </c>
      <c r="AE407" s="33" t="s">
        <v>240</v>
      </c>
      <c r="AF407" s="33" t="s">
        <v>2743</v>
      </c>
      <c r="AH407" s="33" t="s">
        <v>2754</v>
      </c>
      <c r="AI407" s="33" t="s">
        <v>2997</v>
      </c>
      <c r="AJ407" s="33" t="s">
        <v>509</v>
      </c>
      <c r="AK407" s="33" t="s">
        <v>478</v>
      </c>
      <c r="AM407" s="33" t="s">
        <v>2744</v>
      </c>
      <c r="AN407" s="33">
        <v>230</v>
      </c>
      <c r="AO407" s="33">
        <v>230</v>
      </c>
      <c r="AP407" s="33" t="s">
        <v>508</v>
      </c>
      <c r="AQ407" s="33" t="s">
        <v>477</v>
      </c>
      <c r="AS407" s="33">
        <v>3</v>
      </c>
      <c r="AU407" s="33" t="s">
        <v>295</v>
      </c>
      <c r="AV407" s="33" t="s">
        <v>295</v>
      </c>
      <c r="AZ407" s="33" t="s">
        <v>2828</v>
      </c>
      <c r="BA407" s="33" t="s">
        <v>3881</v>
      </c>
      <c r="BB407" s="33" t="s">
        <v>2744</v>
      </c>
      <c r="BC407" s="33">
        <v>23.1</v>
      </c>
      <c r="BD407" s="33">
        <v>7.04</v>
      </c>
      <c r="BG407" s="33">
        <v>7.04</v>
      </c>
      <c r="BH407" s="33">
        <v>30</v>
      </c>
      <c r="BN407" s="33">
        <v>13</v>
      </c>
      <c r="BO407" s="33">
        <v>11.279137701803716</v>
      </c>
      <c r="BP407" s="33">
        <v>24.452415541440281</v>
      </c>
      <c r="BQ407" s="33">
        <v>1.9525895894463194</v>
      </c>
      <c r="BR407" s="33">
        <v>74.71264367816093</v>
      </c>
      <c r="BS407" s="33">
        <v>2.99</v>
      </c>
      <c r="BT407" s="33">
        <v>18.2</v>
      </c>
      <c r="BW407" s="33" t="s">
        <v>2744</v>
      </c>
      <c r="BY407" s="33" t="s">
        <v>2747</v>
      </c>
      <c r="CB407" s="188" t="str">
        <f t="shared" si="60"/>
        <v>N</v>
      </c>
      <c r="CC407" s="188" t="str">
        <f t="shared" si="61"/>
        <v>N</v>
      </c>
      <c r="CD407" s="187" t="s">
        <v>3879</v>
      </c>
      <c r="CE407" s="186"/>
    </row>
    <row r="408" spans="5:88" x14ac:dyDescent="0.3">
      <c r="E408" s="33" t="s">
        <v>2765</v>
      </c>
      <c r="F408" s="33" t="s">
        <v>3882</v>
      </c>
      <c r="G408" s="33">
        <v>2012</v>
      </c>
      <c r="H408" s="33" t="s">
        <v>3872</v>
      </c>
      <c r="I408" s="33" t="s">
        <v>3873</v>
      </c>
      <c r="K408" s="33" t="s">
        <v>80</v>
      </c>
      <c r="L408" s="33" t="s">
        <v>89</v>
      </c>
      <c r="M408" s="33" t="s">
        <v>91</v>
      </c>
      <c r="N408" s="33" t="s">
        <v>98</v>
      </c>
      <c r="O408" s="33" t="s">
        <v>3874</v>
      </c>
      <c r="P408" s="33" t="s">
        <v>3875</v>
      </c>
      <c r="Q408" s="33" t="s">
        <v>3876</v>
      </c>
      <c r="R408" s="33" t="s">
        <v>3876</v>
      </c>
      <c r="S408" s="33" t="str">
        <f t="shared" si="62"/>
        <v>Kr.ma</v>
      </c>
      <c r="U408" s="33" t="s">
        <v>31</v>
      </c>
      <c r="V408" s="33" t="s">
        <v>31</v>
      </c>
      <c r="W408" s="192" t="s">
        <v>31</v>
      </c>
      <c r="X408" s="33" t="s">
        <v>3877</v>
      </c>
      <c r="Y408" s="33" t="s">
        <v>284</v>
      </c>
      <c r="AB408" s="33" t="s">
        <v>2742</v>
      </c>
      <c r="AC408" s="33" t="s">
        <v>239</v>
      </c>
      <c r="AD408" s="33">
        <v>96</v>
      </c>
      <c r="AE408" s="33" t="s">
        <v>240</v>
      </c>
      <c r="AF408" s="33" t="s">
        <v>2743</v>
      </c>
      <c r="AH408" s="33" t="s">
        <v>2754</v>
      </c>
      <c r="AI408" s="33" t="s">
        <v>2997</v>
      </c>
      <c r="AJ408" s="33" t="s">
        <v>509</v>
      </c>
      <c r="AK408" s="33" t="s">
        <v>478</v>
      </c>
      <c r="AM408" s="33" t="s">
        <v>2744</v>
      </c>
      <c r="AN408" s="33">
        <v>2570</v>
      </c>
      <c r="AO408" s="33">
        <v>2570</v>
      </c>
      <c r="AP408" s="33" t="s">
        <v>508</v>
      </c>
      <c r="AQ408" s="33" t="s">
        <v>477</v>
      </c>
      <c r="AS408" s="33">
        <v>3</v>
      </c>
      <c r="AU408" s="33" t="s">
        <v>295</v>
      </c>
      <c r="AV408" s="33" t="s">
        <v>295</v>
      </c>
      <c r="AZ408" s="33" t="s">
        <v>2828</v>
      </c>
      <c r="BA408" s="33" t="s">
        <v>3878</v>
      </c>
      <c r="BB408" s="33" t="s">
        <v>2744</v>
      </c>
      <c r="BC408" s="33">
        <v>24.6</v>
      </c>
      <c r="BH408" s="33">
        <v>30</v>
      </c>
      <c r="BN408" s="33">
        <v>357</v>
      </c>
      <c r="BO408" s="33">
        <v>11.279137701803716</v>
      </c>
      <c r="BP408" s="33">
        <v>24.452415541440281</v>
      </c>
      <c r="BQ408" s="33">
        <v>1.9525895894463194</v>
      </c>
      <c r="BR408" s="33">
        <v>900.31264367816095</v>
      </c>
      <c r="BS408" s="33">
        <v>2.99</v>
      </c>
      <c r="BT408" s="33">
        <v>18.2</v>
      </c>
      <c r="BW408" s="33" t="s">
        <v>2744</v>
      </c>
      <c r="BY408" s="33" t="s">
        <v>2747</v>
      </c>
      <c r="CB408" s="188" t="str">
        <f t="shared" si="60"/>
        <v>N</v>
      </c>
      <c r="CC408" s="188" t="str">
        <f t="shared" si="61"/>
        <v>N</v>
      </c>
      <c r="CD408" s="187" t="s">
        <v>3879</v>
      </c>
      <c r="CE408" s="186"/>
    </row>
    <row r="409" spans="5:88" x14ac:dyDescent="0.3">
      <c r="E409" s="33" t="s">
        <v>2765</v>
      </c>
      <c r="F409" s="33" t="s">
        <v>3883</v>
      </c>
      <c r="G409" s="33">
        <v>2005</v>
      </c>
      <c r="H409" s="33" t="s">
        <v>3818</v>
      </c>
      <c r="I409" s="33" t="e">
        <v>#N/A</v>
      </c>
      <c r="K409" s="33" t="s">
        <v>80</v>
      </c>
      <c r="L409" s="33" t="s">
        <v>81</v>
      </c>
      <c r="M409" s="33" t="s">
        <v>1083</v>
      </c>
      <c r="N409" s="33" t="s">
        <v>3884</v>
      </c>
      <c r="O409" s="33" t="s">
        <v>3885</v>
      </c>
      <c r="P409" s="33" t="s">
        <v>3886</v>
      </c>
      <c r="Q409" s="33" t="s">
        <v>3887</v>
      </c>
      <c r="R409" s="33" t="s">
        <v>3887</v>
      </c>
      <c r="S409" s="33" t="str">
        <f t="shared" si="62"/>
        <v>Is.sp</v>
      </c>
      <c r="T409" s="33" t="s">
        <v>3888</v>
      </c>
      <c r="U409" s="33" t="s">
        <v>2821</v>
      </c>
      <c r="V409" s="184" t="s">
        <v>28</v>
      </c>
      <c r="W409" s="33" t="s">
        <v>1089</v>
      </c>
      <c r="X409" s="33" t="s">
        <v>3042</v>
      </c>
      <c r="Y409" s="33" t="s">
        <v>284</v>
      </c>
      <c r="AB409" s="33" t="s">
        <v>2742</v>
      </c>
      <c r="AC409" s="33" t="s">
        <v>239</v>
      </c>
      <c r="AD409" s="33">
        <v>96</v>
      </c>
      <c r="AE409" s="184" t="s">
        <v>240</v>
      </c>
      <c r="AF409" s="33" t="s">
        <v>2743</v>
      </c>
      <c r="AH409" s="33" t="s">
        <v>2744</v>
      </c>
      <c r="AI409" s="33" t="s">
        <v>2744</v>
      </c>
      <c r="AK409" s="33" t="s">
        <v>631</v>
      </c>
      <c r="AL409" s="33" t="s">
        <v>241</v>
      </c>
      <c r="AM409" s="33">
        <v>27000</v>
      </c>
      <c r="AN409" s="33">
        <v>26406</v>
      </c>
      <c r="AO409" s="189">
        <v>27000</v>
      </c>
      <c r="AP409" s="33" t="s">
        <v>477</v>
      </c>
      <c r="AQ409" s="33" t="s">
        <v>477</v>
      </c>
      <c r="AS409" s="33">
        <v>4</v>
      </c>
      <c r="AT409" s="33" t="s">
        <v>3025</v>
      </c>
      <c r="AU409" s="33" t="s">
        <v>295</v>
      </c>
      <c r="AV409" s="33" t="s">
        <v>295</v>
      </c>
      <c r="AZ409" s="33" t="s">
        <v>2312</v>
      </c>
      <c r="BA409" s="33" t="s">
        <v>2746</v>
      </c>
      <c r="BB409" s="33" t="s">
        <v>2744</v>
      </c>
      <c r="BC409" s="33">
        <v>12.5</v>
      </c>
      <c r="BE409" s="33">
        <v>182.2</v>
      </c>
      <c r="BH409" s="33">
        <v>182.2</v>
      </c>
      <c r="BI409" s="33">
        <f>IF(ISBLANK(BF409)=FALSE,BF409,BU409)</f>
        <v>0.3</v>
      </c>
      <c r="BL409" s="33">
        <v>182.2</v>
      </c>
      <c r="BM409" s="105"/>
      <c r="BN409" s="105">
        <v>30.017049221639684</v>
      </c>
      <c r="BO409" s="105">
        <v>26.043571659438001</v>
      </c>
      <c r="BP409" s="105">
        <v>56.460720068876938</v>
      </c>
      <c r="BQ409" s="105">
        <v>4.5085367550824147</v>
      </c>
      <c r="BR409" s="105">
        <v>172.51177713586026</v>
      </c>
      <c r="BS409" s="105">
        <v>4.0354697483318507</v>
      </c>
      <c r="BT409" s="105">
        <v>22.023913333333333</v>
      </c>
      <c r="BU409" s="192">
        <v>0.3</v>
      </c>
      <c r="BW409" s="33" t="s">
        <v>2744</v>
      </c>
      <c r="BY409" s="33" t="s">
        <v>2747</v>
      </c>
      <c r="CB409" s="188" t="str">
        <f t="shared" si="60"/>
        <v>N</v>
      </c>
      <c r="CC409" s="188" t="str">
        <f t="shared" si="61"/>
        <v>N</v>
      </c>
      <c r="CD409" s="187"/>
      <c r="CE409" s="186"/>
      <c r="CH409" s="33" t="s">
        <v>2770</v>
      </c>
    </row>
    <row r="410" spans="5:88" x14ac:dyDescent="0.3">
      <c r="E410" s="33" t="s">
        <v>303</v>
      </c>
      <c r="G410" s="33">
        <v>2017</v>
      </c>
      <c r="H410" s="33" t="s">
        <v>303</v>
      </c>
      <c r="K410" s="33" t="s">
        <v>80</v>
      </c>
      <c r="L410" s="33" t="s">
        <v>119</v>
      </c>
      <c r="M410" s="33" t="s">
        <v>687</v>
      </c>
      <c r="N410" s="33" t="s">
        <v>688</v>
      </c>
      <c r="O410" s="33" t="s">
        <v>1647</v>
      </c>
      <c r="P410" s="33" t="s">
        <v>1648</v>
      </c>
      <c r="Q410" s="33" t="s">
        <v>2678</v>
      </c>
      <c r="R410" s="33" t="s">
        <v>2678</v>
      </c>
      <c r="S410" s="33" t="str">
        <f t="shared" si="62"/>
        <v>Hy.dr</v>
      </c>
      <c r="T410" s="33" t="s">
        <v>2846</v>
      </c>
      <c r="U410" s="33" t="s">
        <v>2851</v>
      </c>
      <c r="V410" s="184" t="s">
        <v>28</v>
      </c>
      <c r="W410" s="33" t="s">
        <v>307</v>
      </c>
      <c r="X410" s="33" t="s">
        <v>693</v>
      </c>
      <c r="Y410" s="33" t="s">
        <v>284</v>
      </c>
      <c r="Z410" s="33" t="s">
        <v>733</v>
      </c>
      <c r="AB410" s="33" t="s">
        <v>2672</v>
      </c>
      <c r="AC410" s="33" t="s">
        <v>239</v>
      </c>
      <c r="AD410" s="33">
        <v>24</v>
      </c>
      <c r="AE410" s="33" t="s">
        <v>240</v>
      </c>
      <c r="AF410" s="181" t="s">
        <v>2743</v>
      </c>
      <c r="AJ410" s="33" t="s">
        <v>509</v>
      </c>
      <c r="AN410" s="33">
        <v>128</v>
      </c>
      <c r="AO410" s="33">
        <v>128</v>
      </c>
      <c r="AS410" s="33">
        <f>IF(AX410=1,1,"xx")</f>
        <v>1</v>
      </c>
      <c r="AX410" s="33">
        <v>1</v>
      </c>
      <c r="BA410" s="33" t="s">
        <v>2673</v>
      </c>
      <c r="BD410" s="33">
        <v>7</v>
      </c>
      <c r="BE410" s="33">
        <v>42</v>
      </c>
      <c r="BF410" s="33" t="s">
        <v>2674</v>
      </c>
      <c r="BG410" s="33">
        <v>7</v>
      </c>
      <c r="BH410" s="33">
        <v>42</v>
      </c>
      <c r="BI410" s="33">
        <v>0.05</v>
      </c>
      <c r="BM410" s="33">
        <v>10</v>
      </c>
      <c r="BN410" s="33">
        <v>6.5</v>
      </c>
      <c r="BO410" s="33">
        <v>6.3</v>
      </c>
      <c r="BP410" s="33">
        <v>20</v>
      </c>
      <c r="BQ410" s="33">
        <v>1.6</v>
      </c>
      <c r="BR410" s="33">
        <v>11</v>
      </c>
      <c r="BS410" s="33">
        <v>38</v>
      </c>
      <c r="BT410" s="33">
        <v>22</v>
      </c>
      <c r="CD410" s="33"/>
      <c r="CH410" s="33" t="s">
        <v>2849</v>
      </c>
      <c r="CI410" s="429">
        <v>0.84</v>
      </c>
      <c r="CJ410" s="33" t="s">
        <v>2850</v>
      </c>
    </row>
    <row r="411" spans="5:88" x14ac:dyDescent="0.3">
      <c r="E411" s="33" t="s">
        <v>303</v>
      </c>
      <c r="G411" s="33">
        <v>2017</v>
      </c>
      <c r="H411" s="33" t="s">
        <v>303</v>
      </c>
      <c r="K411" s="33" t="s">
        <v>80</v>
      </c>
      <c r="L411" s="33" t="s">
        <v>119</v>
      </c>
      <c r="M411" s="33" t="s">
        <v>687</v>
      </c>
      <c r="N411" s="33" t="s">
        <v>688</v>
      </c>
      <c r="O411" s="33" t="s">
        <v>1647</v>
      </c>
      <c r="P411" s="33" t="s">
        <v>1648</v>
      </c>
      <c r="Q411" s="33" t="s">
        <v>304</v>
      </c>
      <c r="R411" s="33" t="s">
        <v>304</v>
      </c>
      <c r="S411" s="33" t="str">
        <f t="shared" si="62"/>
        <v>Hy.de</v>
      </c>
      <c r="T411" s="33" t="s">
        <v>2846</v>
      </c>
      <c r="U411" s="33" t="s">
        <v>2851</v>
      </c>
      <c r="V411" s="184" t="s">
        <v>28</v>
      </c>
      <c r="W411" s="33" t="s">
        <v>307</v>
      </c>
      <c r="X411" s="33" t="s">
        <v>693</v>
      </c>
      <c r="Y411" s="33" t="s">
        <v>284</v>
      </c>
      <c r="Z411" s="33" t="s">
        <v>733</v>
      </c>
      <c r="AB411" s="33" t="s">
        <v>2672</v>
      </c>
      <c r="AC411" s="33" t="s">
        <v>239</v>
      </c>
      <c r="AD411" s="33">
        <v>24</v>
      </c>
      <c r="AE411" s="33" t="s">
        <v>240</v>
      </c>
      <c r="AF411" s="181" t="s">
        <v>2743</v>
      </c>
      <c r="AJ411" s="33" t="s">
        <v>509</v>
      </c>
      <c r="AN411" s="33">
        <v>124</v>
      </c>
      <c r="AO411" s="33">
        <v>124</v>
      </c>
      <c r="AS411" s="33">
        <f>IF(AX411=1,1,"xx")</f>
        <v>1</v>
      </c>
      <c r="AX411" s="33">
        <v>1</v>
      </c>
      <c r="BA411" s="33" t="s">
        <v>2673</v>
      </c>
      <c r="BD411" s="33">
        <v>7</v>
      </c>
      <c r="BE411" s="33">
        <v>42</v>
      </c>
      <c r="BF411" s="33" t="s">
        <v>2674</v>
      </c>
      <c r="BG411" s="33">
        <v>7</v>
      </c>
      <c r="BH411" s="33">
        <v>42</v>
      </c>
      <c r="BI411" s="33">
        <v>0.05</v>
      </c>
      <c r="BM411" s="33">
        <v>10</v>
      </c>
      <c r="BN411" s="33">
        <v>6.5</v>
      </c>
      <c r="BO411" s="33">
        <v>6.3</v>
      </c>
      <c r="BP411" s="33">
        <v>20</v>
      </c>
      <c r="BQ411" s="33">
        <v>1.6</v>
      </c>
      <c r="BR411" s="33">
        <v>11</v>
      </c>
      <c r="BS411" s="33">
        <v>38</v>
      </c>
      <c r="BT411" s="33">
        <v>22</v>
      </c>
      <c r="CD411" s="33"/>
      <c r="CH411" s="33" t="s">
        <v>2849</v>
      </c>
      <c r="CI411" s="429">
        <v>0.84</v>
      </c>
      <c r="CJ411" s="33" t="s">
        <v>2850</v>
      </c>
    </row>
    <row r="412" spans="5:88" x14ac:dyDescent="0.3">
      <c r="E412" s="33" t="s">
        <v>303</v>
      </c>
      <c r="G412" s="33">
        <v>2017</v>
      </c>
      <c r="H412" s="33" t="s">
        <v>303</v>
      </c>
      <c r="K412" s="33" t="s">
        <v>80</v>
      </c>
      <c r="L412" s="33" t="s">
        <v>119</v>
      </c>
      <c r="M412" s="33" t="s">
        <v>687</v>
      </c>
      <c r="N412" s="33" t="s">
        <v>688</v>
      </c>
      <c r="O412" s="33" t="s">
        <v>1647</v>
      </c>
      <c r="P412" s="33" t="s">
        <v>1648</v>
      </c>
      <c r="Q412" s="33" t="s">
        <v>2677</v>
      </c>
      <c r="R412" s="33" t="s">
        <v>2677</v>
      </c>
      <c r="S412" s="33" t="str">
        <f t="shared" si="62"/>
        <v>Hy.au</v>
      </c>
      <c r="T412" s="33" t="s">
        <v>2846</v>
      </c>
      <c r="U412" s="33" t="s">
        <v>2851</v>
      </c>
      <c r="V412" s="184" t="s">
        <v>28</v>
      </c>
      <c r="W412" s="33" t="s">
        <v>307</v>
      </c>
      <c r="X412" s="33" t="s">
        <v>693</v>
      </c>
      <c r="Y412" s="33" t="s">
        <v>284</v>
      </c>
      <c r="Z412" s="33" t="s">
        <v>733</v>
      </c>
      <c r="AB412" s="33" t="s">
        <v>2672</v>
      </c>
      <c r="AC412" s="33" t="s">
        <v>239</v>
      </c>
      <c r="AD412" s="33">
        <v>24</v>
      </c>
      <c r="AE412" s="33" t="s">
        <v>240</v>
      </c>
      <c r="AF412" s="181" t="s">
        <v>2743</v>
      </c>
      <c r="AJ412" s="33" t="s">
        <v>509</v>
      </c>
      <c r="AN412" s="33">
        <v>109</v>
      </c>
      <c r="AO412" s="33">
        <v>109</v>
      </c>
      <c r="AS412" s="33">
        <f>IF(AX412=1,1,"xx")</f>
        <v>1</v>
      </c>
      <c r="AX412" s="33">
        <v>1</v>
      </c>
      <c r="BA412" s="33" t="s">
        <v>2673</v>
      </c>
      <c r="BD412" s="33">
        <v>7</v>
      </c>
      <c r="BE412" s="33">
        <v>42</v>
      </c>
      <c r="BF412" s="33" t="s">
        <v>2674</v>
      </c>
      <c r="BG412" s="33">
        <v>7</v>
      </c>
      <c r="BH412" s="33">
        <v>42</v>
      </c>
      <c r="BI412" s="33">
        <v>0.05</v>
      </c>
      <c r="BM412" s="33">
        <v>10</v>
      </c>
      <c r="BN412" s="33">
        <v>6.5</v>
      </c>
      <c r="BO412" s="33">
        <v>6.3</v>
      </c>
      <c r="BP412" s="33">
        <v>20</v>
      </c>
      <c r="BQ412" s="33">
        <v>1.6</v>
      </c>
      <c r="BR412" s="33">
        <v>11</v>
      </c>
      <c r="BS412" s="33">
        <v>38</v>
      </c>
      <c r="BT412" s="33">
        <v>22</v>
      </c>
      <c r="CD412" s="33"/>
      <c r="CH412" s="33" t="s">
        <v>2849</v>
      </c>
      <c r="CI412" s="429">
        <v>0.84</v>
      </c>
      <c r="CJ412" s="33" t="s">
        <v>2850</v>
      </c>
    </row>
    <row r="413" spans="5:88" x14ac:dyDescent="0.3">
      <c r="E413" s="33" t="s">
        <v>324</v>
      </c>
      <c r="G413" s="33">
        <v>1983</v>
      </c>
      <c r="H413" s="33" t="s">
        <v>742</v>
      </c>
      <c r="K413" s="33" t="s">
        <v>80</v>
      </c>
      <c r="L413" s="33" t="s">
        <v>89</v>
      </c>
      <c r="M413" s="33" t="s">
        <v>91</v>
      </c>
      <c r="N413" s="33" t="s">
        <v>3889</v>
      </c>
      <c r="O413" s="33" t="s">
        <v>1587</v>
      </c>
      <c r="P413" s="33" t="s">
        <v>1643</v>
      </c>
      <c r="Q413" s="33" t="s">
        <v>1644</v>
      </c>
      <c r="R413" s="33" t="s">
        <v>1644</v>
      </c>
      <c r="S413" s="33" t="str">
        <f t="shared" si="62"/>
        <v>Hy.co</v>
      </c>
      <c r="T413" s="33" t="s">
        <v>1645</v>
      </c>
      <c r="U413" s="33" t="s">
        <v>31</v>
      </c>
      <c r="V413" s="33" t="s">
        <v>31</v>
      </c>
      <c r="W413" s="33" t="s">
        <v>31</v>
      </c>
      <c r="X413" s="33" t="s">
        <v>327</v>
      </c>
      <c r="Y413" s="33" t="s">
        <v>327</v>
      </c>
      <c r="AB413" s="33" t="s">
        <v>703</v>
      </c>
      <c r="AC413" s="33" t="s">
        <v>239</v>
      </c>
      <c r="AD413" s="33">
        <v>96</v>
      </c>
      <c r="AE413" s="33" t="s">
        <v>240</v>
      </c>
      <c r="AF413" s="181" t="s">
        <v>2743</v>
      </c>
      <c r="AI413" s="33" t="s">
        <v>770</v>
      </c>
      <c r="AM413" s="33">
        <v>9700</v>
      </c>
      <c r="AN413" s="189">
        <v>9700</v>
      </c>
      <c r="AO413" s="189">
        <v>9700</v>
      </c>
      <c r="AP413" s="33" t="s">
        <v>508</v>
      </c>
      <c r="AQ413" s="33" t="s">
        <v>477</v>
      </c>
      <c r="AS413" s="33">
        <v>3</v>
      </c>
      <c r="AU413" s="33" t="s">
        <v>295</v>
      </c>
      <c r="AV413" s="33" t="s">
        <v>295</v>
      </c>
      <c r="AZ413" s="33" t="s">
        <v>481</v>
      </c>
      <c r="BA413" s="33" t="s">
        <v>1646</v>
      </c>
      <c r="BC413" s="33">
        <v>25</v>
      </c>
      <c r="BD413" s="33">
        <v>6</v>
      </c>
      <c r="BE413" s="33">
        <v>8</v>
      </c>
      <c r="BF413" s="33">
        <v>11</v>
      </c>
      <c r="BG413" s="33">
        <v>6</v>
      </c>
      <c r="BH413" s="33">
        <v>8</v>
      </c>
      <c r="BI413" s="33">
        <f>IF(ISBLANK(BF413)=FALSE,BF413,BU413)</f>
        <v>11</v>
      </c>
      <c r="BJ413" s="33">
        <v>64</v>
      </c>
      <c r="BK413" s="33" t="s">
        <v>739</v>
      </c>
      <c r="BL413" s="33">
        <v>54</v>
      </c>
      <c r="BN413" s="33">
        <v>8.5</v>
      </c>
      <c r="BO413" s="33">
        <v>4.9000000000000004</v>
      </c>
      <c r="BP413" s="33">
        <v>12</v>
      </c>
      <c r="BQ413" s="33" t="s">
        <v>497</v>
      </c>
      <c r="BR413" s="33">
        <v>12</v>
      </c>
      <c r="BS413" s="186">
        <v>23</v>
      </c>
      <c r="CD413" s="33"/>
      <c r="CH413" s="192" t="s">
        <v>3037</v>
      </c>
      <c r="CI413" s="199">
        <v>0.62</v>
      </c>
      <c r="CJ413" s="33" t="s">
        <v>324</v>
      </c>
    </row>
    <row r="414" spans="5:88" x14ac:dyDescent="0.3">
      <c r="E414" s="33" t="s">
        <v>2734</v>
      </c>
      <c r="F414" s="33" t="s">
        <v>3890</v>
      </c>
      <c r="G414" s="33">
        <v>2001</v>
      </c>
      <c r="H414" s="33" t="s">
        <v>3891</v>
      </c>
      <c r="I414" s="33" t="s">
        <v>3892</v>
      </c>
      <c r="K414" s="33" t="s">
        <v>80</v>
      </c>
      <c r="L414" s="33" t="s">
        <v>1609</v>
      </c>
      <c r="M414" s="33" t="s">
        <v>1610</v>
      </c>
      <c r="N414" s="33" t="s">
        <v>1611</v>
      </c>
      <c r="O414" s="33" t="s">
        <v>1612</v>
      </c>
      <c r="P414" s="33" t="s">
        <v>1613</v>
      </c>
      <c r="Q414" s="33" t="s">
        <v>1633</v>
      </c>
      <c r="R414" s="33" t="s">
        <v>1633</v>
      </c>
      <c r="S414" s="33" t="str">
        <f t="shared" si="62"/>
        <v>Hy.vu</v>
      </c>
      <c r="T414" s="33" t="s">
        <v>3893</v>
      </c>
      <c r="U414" s="33" t="s">
        <v>2909</v>
      </c>
      <c r="V414" s="184" t="s">
        <v>28</v>
      </c>
      <c r="W414" s="33" t="s">
        <v>3894</v>
      </c>
      <c r="X414" s="33" t="s">
        <v>3895</v>
      </c>
      <c r="Y414" s="33" t="s">
        <v>3895</v>
      </c>
      <c r="AB414" s="33" t="s">
        <v>2742</v>
      </c>
      <c r="AC414" s="33" t="s">
        <v>239</v>
      </c>
      <c r="AD414" s="33">
        <v>96</v>
      </c>
      <c r="AE414" s="184" t="s">
        <v>240</v>
      </c>
      <c r="AF414" s="33" t="s">
        <v>2743</v>
      </c>
      <c r="AH414" s="33" t="s">
        <v>2754</v>
      </c>
      <c r="AI414" s="33" t="s">
        <v>2745</v>
      </c>
      <c r="AJ414" s="33" t="s">
        <v>295</v>
      </c>
      <c r="AK414" s="33" t="s">
        <v>478</v>
      </c>
      <c r="AM414" s="33" t="s">
        <v>2744</v>
      </c>
      <c r="AN414" s="33">
        <v>2300</v>
      </c>
      <c r="AO414" s="33">
        <v>2300</v>
      </c>
      <c r="AP414" s="33" t="s">
        <v>508</v>
      </c>
      <c r="AQ414" s="33" t="s">
        <v>477</v>
      </c>
      <c r="AS414" s="33">
        <v>4</v>
      </c>
      <c r="AU414" s="33" t="s">
        <v>295</v>
      </c>
      <c r="AV414" s="33" t="s">
        <v>295</v>
      </c>
      <c r="AZ414" s="33" t="s">
        <v>2312</v>
      </c>
      <c r="BA414" s="33" t="s">
        <v>2746</v>
      </c>
      <c r="BB414" s="33" t="s">
        <v>2744</v>
      </c>
      <c r="BC414" s="33" t="s">
        <v>2744</v>
      </c>
      <c r="BD414" s="33">
        <v>7.39</v>
      </c>
      <c r="BE414" s="33">
        <v>19.5</v>
      </c>
      <c r="BG414" s="33">
        <v>7.39</v>
      </c>
      <c r="BH414" s="33">
        <v>19.5</v>
      </c>
      <c r="BL414" s="33">
        <v>19.5</v>
      </c>
      <c r="BN414" s="33">
        <v>3.3</v>
      </c>
      <c r="BO414" s="33">
        <v>2.7</v>
      </c>
      <c r="BP414" s="33">
        <v>1.7553191489361701</v>
      </c>
      <c r="BQ414" s="33">
        <v>0.26916802610114193</v>
      </c>
      <c r="BR414" s="33">
        <v>1.5865384615384615</v>
      </c>
      <c r="BS414" s="33">
        <v>1.0302197802197801</v>
      </c>
      <c r="BT414" s="33">
        <v>18.399999999999999</v>
      </c>
      <c r="BW414" s="33" t="s">
        <v>2744</v>
      </c>
      <c r="BY414" s="33" t="s">
        <v>2747</v>
      </c>
      <c r="CB414" s="188" t="str">
        <f t="shared" ref="CB414:CB423" si="65">IF(G414&lt;1980,"N",IF(AJ414="N","N",IF(BC414&lt;1,"N",IF(AF414="Chronic","N",IF(AQ414="Other","N",IF(BG414&lt;5.4,"N",IF(BG414&gt;8.5,"N",IF(BU414&gt;23,"N",IF(BL414&lt;8,"N",IF(BY414="JG est","N","Y"))))))))))</f>
        <v>N</v>
      </c>
      <c r="CC414" s="188" t="str">
        <f t="shared" ref="CC414:CC423" si="66">CB414</f>
        <v>N</v>
      </c>
      <c r="CD414" s="193" t="s">
        <v>3896</v>
      </c>
      <c r="CE414" s="193"/>
      <c r="CH414" s="193" t="s">
        <v>2748</v>
      </c>
      <c r="CI414" s="193" t="s">
        <v>3897</v>
      </c>
    </row>
    <row r="415" spans="5:88" x14ac:dyDescent="0.3">
      <c r="E415" s="33" t="s">
        <v>2734</v>
      </c>
      <c r="F415" s="33" t="s">
        <v>3898</v>
      </c>
      <c r="G415" s="33">
        <v>2001</v>
      </c>
      <c r="H415" s="33" t="s">
        <v>3891</v>
      </c>
      <c r="I415" s="33" t="s">
        <v>3892</v>
      </c>
      <c r="K415" s="33" t="s">
        <v>80</v>
      </c>
      <c r="L415" s="33" t="s">
        <v>1609</v>
      </c>
      <c r="M415" s="33" t="s">
        <v>1610</v>
      </c>
      <c r="N415" s="33" t="s">
        <v>1611</v>
      </c>
      <c r="O415" s="33" t="s">
        <v>1612</v>
      </c>
      <c r="P415" s="33" t="s">
        <v>1613</v>
      </c>
      <c r="Q415" s="33" t="s">
        <v>361</v>
      </c>
      <c r="R415" s="33" t="s">
        <v>361</v>
      </c>
      <c r="S415" s="33" t="str">
        <f t="shared" si="62"/>
        <v>Hy.vi</v>
      </c>
      <c r="T415" s="33" t="s">
        <v>3899</v>
      </c>
      <c r="U415" s="33" t="s">
        <v>2909</v>
      </c>
      <c r="V415" s="184" t="s">
        <v>28</v>
      </c>
      <c r="W415" s="33" t="s">
        <v>3894</v>
      </c>
      <c r="X415" s="33" t="s">
        <v>3895</v>
      </c>
      <c r="Y415" s="33" t="s">
        <v>3895</v>
      </c>
      <c r="Z415" s="33" t="s">
        <v>892</v>
      </c>
      <c r="AB415" s="33" t="s">
        <v>2742</v>
      </c>
      <c r="AC415" s="33" t="s">
        <v>239</v>
      </c>
      <c r="AD415" s="33">
        <v>96</v>
      </c>
      <c r="AE415" s="184" t="s">
        <v>240</v>
      </c>
      <c r="AF415" s="33" t="s">
        <v>2743</v>
      </c>
      <c r="AH415" s="33" t="s">
        <v>2754</v>
      </c>
      <c r="AI415" s="33" t="s">
        <v>2745</v>
      </c>
      <c r="AJ415" s="33" t="s">
        <v>295</v>
      </c>
      <c r="AK415" s="33" t="s">
        <v>478</v>
      </c>
      <c r="AM415" s="33" t="s">
        <v>2744</v>
      </c>
      <c r="AN415" s="33">
        <v>935</v>
      </c>
      <c r="AO415" s="33">
        <v>935</v>
      </c>
      <c r="AP415" s="33" t="s">
        <v>508</v>
      </c>
      <c r="AQ415" s="33" t="s">
        <v>477</v>
      </c>
      <c r="AS415" s="33">
        <v>4</v>
      </c>
      <c r="AU415" s="33" t="s">
        <v>295</v>
      </c>
      <c r="AV415" s="33" t="s">
        <v>295</v>
      </c>
      <c r="AZ415" s="33" t="s">
        <v>2312</v>
      </c>
      <c r="BA415" s="33" t="s">
        <v>2746</v>
      </c>
      <c r="BB415" s="33" t="s">
        <v>2744</v>
      </c>
      <c r="BC415" s="33" t="s">
        <v>2744</v>
      </c>
      <c r="BD415" s="33">
        <v>7.39</v>
      </c>
      <c r="BE415" s="33">
        <v>19.5</v>
      </c>
      <c r="BG415" s="33">
        <v>7.39</v>
      </c>
      <c r="BH415" s="33">
        <v>19.5</v>
      </c>
      <c r="BL415" s="33">
        <v>19.5</v>
      </c>
      <c r="BN415" s="33">
        <v>3.3</v>
      </c>
      <c r="BO415" s="33">
        <v>2.7</v>
      </c>
      <c r="BP415" s="33">
        <v>1.7553191489361701</v>
      </c>
      <c r="BQ415" s="33">
        <v>0.26916802610114193</v>
      </c>
      <c r="BR415" s="33">
        <v>1.5865384615384615</v>
      </c>
      <c r="BS415" s="33">
        <v>1.0302197802197801</v>
      </c>
      <c r="BT415" s="33">
        <v>18.399999999999999</v>
      </c>
      <c r="BW415" s="33" t="s">
        <v>2744</v>
      </c>
      <c r="BY415" s="33" t="s">
        <v>2747</v>
      </c>
      <c r="CB415" s="188" t="str">
        <f t="shared" si="65"/>
        <v>N</v>
      </c>
      <c r="CC415" s="188" t="str">
        <f t="shared" si="66"/>
        <v>N</v>
      </c>
      <c r="CD415" s="193" t="s">
        <v>3900</v>
      </c>
      <c r="CE415" s="193"/>
      <c r="CH415" s="193" t="s">
        <v>2748</v>
      </c>
      <c r="CI415" s="193" t="s">
        <v>3897</v>
      </c>
    </row>
    <row r="416" spans="5:88" x14ac:dyDescent="0.3">
      <c r="E416" s="33" t="s">
        <v>2734</v>
      </c>
      <c r="F416" s="33" t="s">
        <v>3901</v>
      </c>
      <c r="G416" s="33">
        <v>2002</v>
      </c>
      <c r="H416" s="33" t="s">
        <v>3902</v>
      </c>
      <c r="I416" s="33" t="s">
        <v>3903</v>
      </c>
      <c r="K416" s="33" t="s">
        <v>80</v>
      </c>
      <c r="L416" s="33" t="s">
        <v>1609</v>
      </c>
      <c r="M416" s="33" t="s">
        <v>1610</v>
      </c>
      <c r="N416" s="33" t="s">
        <v>1611</v>
      </c>
      <c r="O416" s="33" t="s">
        <v>1612</v>
      </c>
      <c r="P416" s="33" t="s">
        <v>1613</v>
      </c>
      <c r="Q416" s="33" t="s">
        <v>361</v>
      </c>
      <c r="R416" s="33" t="s">
        <v>361</v>
      </c>
      <c r="S416" s="33" t="str">
        <f t="shared" si="62"/>
        <v>Hy.vi</v>
      </c>
      <c r="T416" s="33" t="s">
        <v>3899</v>
      </c>
      <c r="U416" s="33" t="s">
        <v>2909</v>
      </c>
      <c r="V416" s="184" t="s">
        <v>28</v>
      </c>
      <c r="W416" s="33" t="s">
        <v>3894</v>
      </c>
      <c r="X416" s="33" t="s">
        <v>3904</v>
      </c>
      <c r="Y416" s="33" t="s">
        <v>3904</v>
      </c>
      <c r="Z416" s="33" t="s">
        <v>892</v>
      </c>
      <c r="AB416" s="33" t="s">
        <v>2742</v>
      </c>
      <c r="AC416" s="33" t="s">
        <v>239</v>
      </c>
      <c r="AD416" s="33">
        <v>96</v>
      </c>
      <c r="AE416" s="184" t="s">
        <v>240</v>
      </c>
      <c r="AF416" s="33" t="s">
        <v>2743</v>
      </c>
      <c r="AH416" s="33" t="s">
        <v>2744</v>
      </c>
      <c r="AI416" s="33" t="s">
        <v>2744</v>
      </c>
      <c r="AJ416" s="33" t="s">
        <v>509</v>
      </c>
      <c r="AK416" s="33" t="s">
        <v>631</v>
      </c>
      <c r="AM416" s="33">
        <v>11000</v>
      </c>
      <c r="AN416" s="189">
        <v>11000</v>
      </c>
      <c r="AO416" s="189">
        <v>11000</v>
      </c>
      <c r="AP416" s="33" t="s">
        <v>477</v>
      </c>
      <c r="AQ416" s="33" t="s">
        <v>477</v>
      </c>
      <c r="AS416" s="33">
        <f t="shared" ref="AS416:AS424" si="67">IF(G416&lt;1980,"Too old",IF(AE416="N","UseOtherTestDuration",IF(AJ416="M",IF(ISBLANK(BD416),2,IF(ISBLANK(BE416),2,IF(ISBLANK(BF416),2,1))),"NotM")))</f>
        <v>2</v>
      </c>
      <c r="AU416" s="33" t="s">
        <v>295</v>
      </c>
      <c r="AV416" s="33" t="s">
        <v>295</v>
      </c>
      <c r="AZ416" s="33" t="s">
        <v>2312</v>
      </c>
      <c r="BA416" s="33" t="s">
        <v>2746</v>
      </c>
      <c r="BB416" s="33" t="s">
        <v>2744</v>
      </c>
      <c r="BC416" s="33" t="s">
        <v>2744</v>
      </c>
      <c r="BE416" s="33">
        <v>210</v>
      </c>
      <c r="BH416" s="33">
        <v>210</v>
      </c>
      <c r="BL416" s="33">
        <v>210</v>
      </c>
      <c r="BN416" s="33">
        <v>71.182522692370895</v>
      </c>
      <c r="BO416" s="33">
        <v>7.77025845855432</v>
      </c>
      <c r="BP416" s="33">
        <v>20.4162657405261</v>
      </c>
      <c r="BQ416" s="33">
        <v>2.0832583505948099</v>
      </c>
      <c r="BR416" s="33">
        <v>16.670764090468801</v>
      </c>
      <c r="BS416" s="33">
        <v>169.19579691518101</v>
      </c>
      <c r="BT416" s="33">
        <v>1.1000000000000001</v>
      </c>
      <c r="BW416" s="33" t="s">
        <v>2744</v>
      </c>
      <c r="BY416" s="33" t="s">
        <v>2747</v>
      </c>
      <c r="CB416" s="188" t="str">
        <f t="shared" si="65"/>
        <v>N</v>
      </c>
      <c r="CC416" s="188" t="str">
        <f t="shared" si="66"/>
        <v>N</v>
      </c>
      <c r="CD416" s="187"/>
      <c r="CE416" s="186"/>
    </row>
    <row r="417" spans="5:88" x14ac:dyDescent="0.3">
      <c r="E417" s="33" t="s">
        <v>2734</v>
      </c>
      <c r="F417" s="33" t="s">
        <v>3905</v>
      </c>
      <c r="G417" s="33">
        <v>1993</v>
      </c>
      <c r="H417" s="33" t="s">
        <v>3276</v>
      </c>
      <c r="I417" s="33" t="s">
        <v>3277</v>
      </c>
      <c r="K417" s="33" t="s">
        <v>80</v>
      </c>
      <c r="L417" s="33" t="s">
        <v>81</v>
      </c>
      <c r="M417" s="33" t="s">
        <v>786</v>
      </c>
      <c r="N417" s="33" t="s">
        <v>1598</v>
      </c>
      <c r="O417" s="33" t="s">
        <v>1599</v>
      </c>
      <c r="P417" s="33" t="s">
        <v>1600</v>
      </c>
      <c r="Q417" s="33" t="s">
        <v>299</v>
      </c>
      <c r="R417" s="33" t="s">
        <v>299</v>
      </c>
      <c r="S417" s="33" t="str">
        <f t="shared" si="62"/>
        <v>Hy.az</v>
      </c>
      <c r="T417" s="33" t="s">
        <v>3332</v>
      </c>
      <c r="U417" s="33" t="s">
        <v>2821</v>
      </c>
      <c r="V417" s="184" t="s">
        <v>28</v>
      </c>
      <c r="W417" s="184" t="s">
        <v>293</v>
      </c>
      <c r="X417" s="33" t="s">
        <v>3906</v>
      </c>
      <c r="Y417" s="33" t="s">
        <v>281</v>
      </c>
      <c r="AB417" s="33" t="s">
        <v>2742</v>
      </c>
      <c r="AC417" s="33" t="s">
        <v>239</v>
      </c>
      <c r="AD417" s="33">
        <v>96</v>
      </c>
      <c r="AE417" s="184" t="s">
        <v>240</v>
      </c>
      <c r="AF417" s="33" t="s">
        <v>2743</v>
      </c>
      <c r="AH417" s="33" t="s">
        <v>2787</v>
      </c>
      <c r="AI417" s="33" t="s">
        <v>3278</v>
      </c>
      <c r="AJ417" s="33" t="s">
        <v>509</v>
      </c>
      <c r="AK417" s="33" t="s">
        <v>631</v>
      </c>
      <c r="AM417" s="33">
        <v>1500</v>
      </c>
      <c r="AN417" s="33">
        <v>1467</v>
      </c>
      <c r="AO417" s="189">
        <v>1500</v>
      </c>
      <c r="AP417" s="33" t="s">
        <v>477</v>
      </c>
      <c r="AQ417" s="33" t="s">
        <v>477</v>
      </c>
      <c r="AS417" s="33">
        <f t="shared" si="67"/>
        <v>2</v>
      </c>
      <c r="AU417" s="33" t="s">
        <v>295</v>
      </c>
      <c r="AV417" s="33" t="s">
        <v>295</v>
      </c>
      <c r="AZ417" s="33" t="s">
        <v>2312</v>
      </c>
      <c r="BA417" s="33" t="s">
        <v>3279</v>
      </c>
      <c r="BB417" s="33" t="s">
        <v>3907</v>
      </c>
      <c r="BC417" s="33">
        <v>17.5</v>
      </c>
      <c r="BD417" s="33">
        <v>7.0250000000000004</v>
      </c>
      <c r="BE417" s="33">
        <v>290</v>
      </c>
      <c r="BG417" s="33">
        <v>7.0250000000000004</v>
      </c>
      <c r="BH417" s="33">
        <v>290</v>
      </c>
      <c r="BI417" s="33">
        <f t="shared" ref="BI417:BI419" si="68">IF(ISBLANK(BF417)=FALSE,BF417,BU417)</f>
        <v>2.65</v>
      </c>
      <c r="BL417" s="33">
        <v>290</v>
      </c>
      <c r="BN417" s="33">
        <v>47.7</v>
      </c>
      <c r="BO417" s="33">
        <v>41.5</v>
      </c>
      <c r="BP417" s="33">
        <v>90</v>
      </c>
      <c r="BQ417" s="33">
        <v>7.2</v>
      </c>
      <c r="BR417" s="33">
        <v>281</v>
      </c>
      <c r="BS417" s="33">
        <v>6.6</v>
      </c>
      <c r="BT417" s="33">
        <v>235</v>
      </c>
      <c r="BU417" s="33">
        <v>2.65</v>
      </c>
      <c r="BW417" s="33" t="s">
        <v>2744</v>
      </c>
      <c r="BX417" s="33" t="s">
        <v>3908</v>
      </c>
      <c r="CB417" s="188" t="str">
        <f t="shared" si="65"/>
        <v>Y</v>
      </c>
      <c r="CC417" s="188" t="str">
        <f t="shared" si="66"/>
        <v>Y</v>
      </c>
      <c r="CD417" s="184" t="s">
        <v>3909</v>
      </c>
      <c r="CE417" s="184"/>
      <c r="CH417" s="184" t="s">
        <v>2748</v>
      </c>
      <c r="CI417" s="184" t="s">
        <v>3280</v>
      </c>
    </row>
    <row r="418" spans="5:88" x14ac:dyDescent="0.3">
      <c r="E418" s="33" t="s">
        <v>2734</v>
      </c>
      <c r="F418" s="33" t="s">
        <v>3910</v>
      </c>
      <c r="G418" s="33">
        <v>1993</v>
      </c>
      <c r="H418" s="33" t="s">
        <v>3276</v>
      </c>
      <c r="I418" s="33" t="s">
        <v>3277</v>
      </c>
      <c r="K418" s="33" t="s">
        <v>80</v>
      </c>
      <c r="L418" s="33" t="s">
        <v>81</v>
      </c>
      <c r="M418" s="33" t="s">
        <v>786</v>
      </c>
      <c r="N418" s="33" t="s">
        <v>1598</v>
      </c>
      <c r="O418" s="33" t="s">
        <v>1599</v>
      </c>
      <c r="P418" s="33" t="s">
        <v>1600</v>
      </c>
      <c r="Q418" s="33" t="s">
        <v>299</v>
      </c>
      <c r="R418" s="33" t="s">
        <v>299</v>
      </c>
      <c r="S418" s="33" t="str">
        <f t="shared" si="62"/>
        <v>Hy.az</v>
      </c>
      <c r="T418" s="33" t="s">
        <v>3332</v>
      </c>
      <c r="U418" s="33" t="s">
        <v>2821</v>
      </c>
      <c r="V418" s="184" t="s">
        <v>28</v>
      </c>
      <c r="W418" s="184" t="s">
        <v>293</v>
      </c>
      <c r="X418" s="33" t="s">
        <v>3906</v>
      </c>
      <c r="Y418" s="33" t="s">
        <v>281</v>
      </c>
      <c r="AB418" s="33" t="s">
        <v>2742</v>
      </c>
      <c r="AC418" s="33" t="s">
        <v>239</v>
      </c>
      <c r="AD418" s="33">
        <v>96</v>
      </c>
      <c r="AE418" s="184" t="s">
        <v>240</v>
      </c>
      <c r="AF418" s="33" t="s">
        <v>2743</v>
      </c>
      <c r="AH418" s="33" t="s">
        <v>2787</v>
      </c>
      <c r="AI418" s="33" t="s">
        <v>3278</v>
      </c>
      <c r="AJ418" s="33" t="s">
        <v>509</v>
      </c>
      <c r="AK418" s="33" t="s">
        <v>631</v>
      </c>
      <c r="AM418" s="33">
        <v>1200</v>
      </c>
      <c r="AN418" s="33">
        <v>1173.5999999999999</v>
      </c>
      <c r="AO418" s="189">
        <v>1200</v>
      </c>
      <c r="AP418" s="33" t="s">
        <v>477</v>
      </c>
      <c r="AQ418" s="33" t="s">
        <v>477</v>
      </c>
      <c r="AS418" s="33">
        <f t="shared" si="67"/>
        <v>2</v>
      </c>
      <c r="AU418" s="33" t="s">
        <v>295</v>
      </c>
      <c r="AV418" s="33" t="s">
        <v>295</v>
      </c>
      <c r="AZ418" s="33" t="s">
        <v>2312</v>
      </c>
      <c r="BA418" s="33" t="s">
        <v>3279</v>
      </c>
      <c r="BB418" s="33" t="s">
        <v>3907</v>
      </c>
      <c r="BC418" s="33">
        <v>17.5</v>
      </c>
      <c r="BD418" s="33">
        <v>6.2450000000000001</v>
      </c>
      <c r="BE418" s="33">
        <v>290</v>
      </c>
      <c r="BG418" s="33">
        <v>6.2450000000000001</v>
      </c>
      <c r="BH418" s="33">
        <v>290</v>
      </c>
      <c r="BI418" s="33">
        <f t="shared" si="68"/>
        <v>2.65</v>
      </c>
      <c r="BL418" s="33">
        <v>290</v>
      </c>
      <c r="BN418" s="33">
        <v>47.7</v>
      </c>
      <c r="BO418" s="33">
        <v>41.5</v>
      </c>
      <c r="BP418" s="33">
        <v>90</v>
      </c>
      <c r="BQ418" s="33">
        <v>7.2</v>
      </c>
      <c r="BR418" s="33">
        <v>281</v>
      </c>
      <c r="BS418" s="33">
        <v>6.6</v>
      </c>
      <c r="BT418" s="33">
        <v>235</v>
      </c>
      <c r="BU418" s="33">
        <v>2.65</v>
      </c>
      <c r="BW418" s="33" t="s">
        <v>2744</v>
      </c>
      <c r="BX418" s="33" t="s">
        <v>3908</v>
      </c>
      <c r="CB418" s="188" t="str">
        <f t="shared" si="65"/>
        <v>Y</v>
      </c>
      <c r="CC418" s="188" t="str">
        <f t="shared" si="66"/>
        <v>Y</v>
      </c>
      <c r="CD418" s="184" t="s">
        <v>3909</v>
      </c>
      <c r="CE418" s="184"/>
      <c r="CH418" s="184" t="s">
        <v>2748</v>
      </c>
      <c r="CI418" s="184" t="s">
        <v>3280</v>
      </c>
    </row>
    <row r="419" spans="5:88" x14ac:dyDescent="0.3">
      <c r="E419" s="33" t="s">
        <v>2734</v>
      </c>
      <c r="F419" s="33" t="s">
        <v>3911</v>
      </c>
      <c r="G419" s="33">
        <v>1993</v>
      </c>
      <c r="H419" s="33" t="s">
        <v>3276</v>
      </c>
      <c r="I419" s="33" t="s">
        <v>3277</v>
      </c>
      <c r="K419" s="33" t="s">
        <v>80</v>
      </c>
      <c r="L419" s="33" t="s">
        <v>81</v>
      </c>
      <c r="M419" s="33" t="s">
        <v>786</v>
      </c>
      <c r="N419" s="33" t="s">
        <v>1598</v>
      </c>
      <c r="O419" s="33" t="s">
        <v>1599</v>
      </c>
      <c r="P419" s="33" t="s">
        <v>1600</v>
      </c>
      <c r="Q419" s="33" t="s">
        <v>299</v>
      </c>
      <c r="R419" s="33" t="s">
        <v>299</v>
      </c>
      <c r="S419" s="33" t="str">
        <f t="shared" si="62"/>
        <v>Hy.az</v>
      </c>
      <c r="T419" s="33" t="s">
        <v>3332</v>
      </c>
      <c r="U419" s="33" t="s">
        <v>2821</v>
      </c>
      <c r="V419" s="184" t="s">
        <v>28</v>
      </c>
      <c r="W419" s="184" t="s">
        <v>293</v>
      </c>
      <c r="X419" s="33" t="s">
        <v>3906</v>
      </c>
      <c r="Y419" s="33" t="s">
        <v>281</v>
      </c>
      <c r="AB419" s="33" t="s">
        <v>2742</v>
      </c>
      <c r="AC419" s="33" t="s">
        <v>239</v>
      </c>
      <c r="AD419" s="33">
        <v>96</v>
      </c>
      <c r="AE419" s="184" t="s">
        <v>240</v>
      </c>
      <c r="AF419" s="33" t="s">
        <v>2743</v>
      </c>
      <c r="AH419" s="33" t="s">
        <v>2787</v>
      </c>
      <c r="AI419" s="33" t="s">
        <v>3278</v>
      </c>
      <c r="AJ419" s="33" t="s">
        <v>509</v>
      </c>
      <c r="AK419" s="33" t="s">
        <v>631</v>
      </c>
      <c r="AM419" s="33">
        <v>290</v>
      </c>
      <c r="AN419" s="33">
        <v>283.62</v>
      </c>
      <c r="AO419" s="189">
        <v>290</v>
      </c>
      <c r="AP419" s="33" t="s">
        <v>477</v>
      </c>
      <c r="AQ419" s="33" t="s">
        <v>477</v>
      </c>
      <c r="AS419" s="33">
        <f t="shared" si="67"/>
        <v>2</v>
      </c>
      <c r="AU419" s="33" t="s">
        <v>295</v>
      </c>
      <c r="AV419" s="33" t="s">
        <v>295</v>
      </c>
      <c r="AZ419" s="33" t="s">
        <v>2312</v>
      </c>
      <c r="BA419" s="33" t="s">
        <v>3279</v>
      </c>
      <c r="BB419" s="33" t="s">
        <v>3907</v>
      </c>
      <c r="BC419" s="33">
        <v>17.5</v>
      </c>
      <c r="BD419" s="33">
        <v>7.97</v>
      </c>
      <c r="BE419" s="33">
        <v>290</v>
      </c>
      <c r="BG419" s="33">
        <v>7.97</v>
      </c>
      <c r="BH419" s="33">
        <v>290</v>
      </c>
      <c r="BI419" s="33">
        <f t="shared" si="68"/>
        <v>2.65</v>
      </c>
      <c r="BL419" s="33">
        <v>290</v>
      </c>
      <c r="BN419" s="33">
        <v>47.7</v>
      </c>
      <c r="BO419" s="33">
        <v>41.5</v>
      </c>
      <c r="BP419" s="33">
        <v>90</v>
      </c>
      <c r="BQ419" s="33">
        <v>7.2</v>
      </c>
      <c r="BR419" s="33">
        <v>281</v>
      </c>
      <c r="BS419" s="33">
        <v>6.6</v>
      </c>
      <c r="BT419" s="33">
        <v>235</v>
      </c>
      <c r="BU419" s="33">
        <v>2.65</v>
      </c>
      <c r="BW419" s="33" t="s">
        <v>2744</v>
      </c>
      <c r="BX419" s="33" t="s">
        <v>3908</v>
      </c>
      <c r="CB419" s="188" t="str">
        <f t="shared" si="65"/>
        <v>Y</v>
      </c>
      <c r="CC419" s="188" t="str">
        <f t="shared" si="66"/>
        <v>Y</v>
      </c>
      <c r="CD419" s="184" t="s">
        <v>3909</v>
      </c>
      <c r="CE419" s="184"/>
      <c r="CH419" s="184" t="s">
        <v>2748</v>
      </c>
      <c r="CI419" s="184" t="s">
        <v>3280</v>
      </c>
    </row>
    <row r="420" spans="5:88" x14ac:dyDescent="0.3">
      <c r="E420" s="33" t="s">
        <v>2765</v>
      </c>
      <c r="F420" s="33" t="s">
        <v>3912</v>
      </c>
      <c r="G420" s="33">
        <v>2019</v>
      </c>
      <c r="H420" s="33" t="s">
        <v>3913</v>
      </c>
      <c r="I420" s="33" t="s">
        <v>3914</v>
      </c>
      <c r="K420" s="33" t="s">
        <v>80</v>
      </c>
      <c r="L420" s="33" t="s">
        <v>81</v>
      </c>
      <c r="M420" s="33" t="s">
        <v>786</v>
      </c>
      <c r="N420" s="33" t="s">
        <v>1598</v>
      </c>
      <c r="O420" s="33" t="s">
        <v>1599</v>
      </c>
      <c r="P420" s="33" t="s">
        <v>1600</v>
      </c>
      <c r="Q420" s="33" t="s">
        <v>299</v>
      </c>
      <c r="R420" s="33" t="s">
        <v>299</v>
      </c>
      <c r="S420" s="33" t="str">
        <f t="shared" si="62"/>
        <v>Hy.az</v>
      </c>
      <c r="T420" s="33" t="s">
        <v>3332</v>
      </c>
      <c r="U420" s="33" t="s">
        <v>2821</v>
      </c>
      <c r="V420" s="184" t="s">
        <v>28</v>
      </c>
      <c r="W420" s="184" t="s">
        <v>293</v>
      </c>
      <c r="X420" s="33" t="s">
        <v>3915</v>
      </c>
      <c r="Y420" s="33" t="s">
        <v>281</v>
      </c>
      <c r="AB420" s="33" t="s">
        <v>2742</v>
      </c>
      <c r="AC420" s="33" t="s">
        <v>239</v>
      </c>
      <c r="AD420" s="33">
        <v>96</v>
      </c>
      <c r="AE420" s="184" t="s">
        <v>240</v>
      </c>
      <c r="AF420" s="33" t="s">
        <v>2743</v>
      </c>
      <c r="AH420" s="33" t="s">
        <v>2787</v>
      </c>
      <c r="AI420" s="33" t="s">
        <v>3168</v>
      </c>
      <c r="AJ420" s="33" t="s">
        <v>509</v>
      </c>
      <c r="AK420" s="33" t="s">
        <v>631</v>
      </c>
      <c r="AM420" s="33">
        <v>660</v>
      </c>
      <c r="AN420" s="33">
        <v>645.48</v>
      </c>
      <c r="AO420" s="189">
        <v>660</v>
      </c>
      <c r="AP420" s="33" t="s">
        <v>508</v>
      </c>
      <c r="AQ420" s="33" t="s">
        <v>477</v>
      </c>
      <c r="AS420" s="33">
        <f t="shared" si="67"/>
        <v>2</v>
      </c>
      <c r="AU420" s="33" t="s">
        <v>295</v>
      </c>
      <c r="AV420" s="33" t="s">
        <v>295</v>
      </c>
      <c r="AZ420" s="33" t="s">
        <v>2312</v>
      </c>
      <c r="BA420" s="33" t="s">
        <v>3916</v>
      </c>
      <c r="BB420" s="33" t="s">
        <v>2744</v>
      </c>
      <c r="BC420" s="33" t="s">
        <v>2744</v>
      </c>
      <c r="BD420" s="33">
        <v>8.1</v>
      </c>
      <c r="BE420" s="33">
        <v>110</v>
      </c>
      <c r="BG420" s="33">
        <v>8.1</v>
      </c>
      <c r="BH420" s="33">
        <v>110</v>
      </c>
      <c r="BL420" s="33">
        <v>110</v>
      </c>
      <c r="BN420" s="33" t="s">
        <v>644</v>
      </c>
      <c r="BO420" s="33" t="s">
        <v>644</v>
      </c>
      <c r="BP420" s="33" t="s">
        <v>644</v>
      </c>
      <c r="BQ420" s="33" t="s">
        <v>644</v>
      </c>
      <c r="BR420" s="33" t="s">
        <v>644</v>
      </c>
      <c r="BS420" s="33" t="s">
        <v>644</v>
      </c>
      <c r="BT420" s="33">
        <v>90</v>
      </c>
      <c r="BW420" s="33" t="s">
        <v>2744</v>
      </c>
      <c r="BY420" s="33" t="s">
        <v>2747</v>
      </c>
      <c r="CB420" s="188" t="str">
        <f t="shared" si="65"/>
        <v>N</v>
      </c>
      <c r="CC420" s="188" t="str">
        <f t="shared" si="66"/>
        <v>N</v>
      </c>
      <c r="CD420" s="187"/>
      <c r="CE420" s="186"/>
    </row>
    <row r="421" spans="5:88" x14ac:dyDescent="0.3">
      <c r="E421" s="33" t="s">
        <v>2765</v>
      </c>
      <c r="F421" s="33" t="s">
        <v>3917</v>
      </c>
      <c r="G421" s="33">
        <v>2019</v>
      </c>
      <c r="H421" s="33" t="s">
        <v>3913</v>
      </c>
      <c r="I421" s="33" t="s">
        <v>3914</v>
      </c>
      <c r="K421" s="33" t="s">
        <v>80</v>
      </c>
      <c r="L421" s="33" t="s">
        <v>81</v>
      </c>
      <c r="M421" s="33" t="s">
        <v>786</v>
      </c>
      <c r="N421" s="33" t="s">
        <v>1598</v>
      </c>
      <c r="O421" s="33" t="s">
        <v>1599</v>
      </c>
      <c r="P421" s="33" t="s">
        <v>1600</v>
      </c>
      <c r="Q421" s="33" t="s">
        <v>299</v>
      </c>
      <c r="R421" s="33" t="s">
        <v>299</v>
      </c>
      <c r="S421" s="33" t="str">
        <f t="shared" si="62"/>
        <v>Hy.az</v>
      </c>
      <c r="T421" s="33" t="s">
        <v>3332</v>
      </c>
      <c r="U421" s="33" t="s">
        <v>2821</v>
      </c>
      <c r="V421" s="184" t="s">
        <v>28</v>
      </c>
      <c r="W421" s="184" t="s">
        <v>293</v>
      </c>
      <c r="X421" s="33" t="s">
        <v>3915</v>
      </c>
      <c r="Y421" s="33" t="s">
        <v>281</v>
      </c>
      <c r="AB421" s="33" t="s">
        <v>2742</v>
      </c>
      <c r="AC421" s="33" t="s">
        <v>239</v>
      </c>
      <c r="AD421" s="33">
        <v>96</v>
      </c>
      <c r="AE421" s="184" t="s">
        <v>240</v>
      </c>
      <c r="AF421" s="33" t="s">
        <v>2743</v>
      </c>
      <c r="AH421" s="33" t="s">
        <v>2787</v>
      </c>
      <c r="AI421" s="33" t="s">
        <v>3168</v>
      </c>
      <c r="AJ421" s="33" t="s">
        <v>509</v>
      </c>
      <c r="AK421" s="33" t="s">
        <v>631</v>
      </c>
      <c r="AM421" s="33">
        <v>260</v>
      </c>
      <c r="AN421" s="33">
        <v>254.28</v>
      </c>
      <c r="AO421" s="189">
        <v>260</v>
      </c>
      <c r="AP421" s="33" t="s">
        <v>508</v>
      </c>
      <c r="AQ421" s="33" t="s">
        <v>477</v>
      </c>
      <c r="AS421" s="33">
        <f t="shared" si="67"/>
        <v>2</v>
      </c>
      <c r="AU421" s="33" t="s">
        <v>295</v>
      </c>
      <c r="AV421" s="33" t="s">
        <v>295</v>
      </c>
      <c r="AZ421" s="33" t="s">
        <v>2312</v>
      </c>
      <c r="BA421" s="33" t="s">
        <v>3918</v>
      </c>
      <c r="BB421" s="33" t="s">
        <v>2744</v>
      </c>
      <c r="BC421" s="33" t="s">
        <v>2744</v>
      </c>
      <c r="BD421" s="33">
        <v>8.1</v>
      </c>
      <c r="BE421" s="33">
        <v>110</v>
      </c>
      <c r="BG421" s="33">
        <v>8.1</v>
      </c>
      <c r="BH421" s="33">
        <v>110</v>
      </c>
      <c r="BL421" s="33">
        <v>110</v>
      </c>
      <c r="BN421" s="33" t="s">
        <v>644</v>
      </c>
      <c r="BO421" s="33" t="s">
        <v>644</v>
      </c>
      <c r="BP421" s="33" t="s">
        <v>644</v>
      </c>
      <c r="BQ421" s="33" t="s">
        <v>644</v>
      </c>
      <c r="BR421" s="33" t="s">
        <v>644</v>
      </c>
      <c r="BS421" s="33" t="s">
        <v>644</v>
      </c>
      <c r="BT421" s="33">
        <v>90</v>
      </c>
      <c r="BW421" s="33" t="s">
        <v>2744</v>
      </c>
      <c r="BY421" s="33" t="s">
        <v>2747</v>
      </c>
      <c r="CB421" s="188" t="str">
        <f t="shared" si="65"/>
        <v>N</v>
      </c>
      <c r="CC421" s="188" t="str">
        <f t="shared" si="66"/>
        <v>N</v>
      </c>
      <c r="CD421" s="187"/>
      <c r="CE421" s="186"/>
    </row>
    <row r="422" spans="5:88" x14ac:dyDescent="0.3">
      <c r="E422" s="33" t="s">
        <v>2765</v>
      </c>
      <c r="F422" s="33" t="s">
        <v>3919</v>
      </c>
      <c r="G422" s="33">
        <v>2020</v>
      </c>
      <c r="H422" s="33" t="s">
        <v>3606</v>
      </c>
      <c r="I422" s="33" t="s">
        <v>3920</v>
      </c>
      <c r="K422" s="33" t="s">
        <v>80</v>
      </c>
      <c r="L422" s="33" t="s">
        <v>81</v>
      </c>
      <c r="M422" s="33" t="s">
        <v>786</v>
      </c>
      <c r="N422" s="33" t="s">
        <v>1598</v>
      </c>
      <c r="O422" s="33" t="s">
        <v>1599</v>
      </c>
      <c r="P422" s="33" t="s">
        <v>1600</v>
      </c>
      <c r="Q422" s="33" t="s">
        <v>299</v>
      </c>
      <c r="R422" s="33" t="s">
        <v>299</v>
      </c>
      <c r="S422" s="33" t="str">
        <f t="shared" si="62"/>
        <v>Hy.az</v>
      </c>
      <c r="T422" s="33" t="s">
        <v>3332</v>
      </c>
      <c r="U422" s="33" t="s">
        <v>2821</v>
      </c>
      <c r="V422" s="184" t="s">
        <v>28</v>
      </c>
      <c r="W422" s="184" t="s">
        <v>293</v>
      </c>
      <c r="X422" s="33" t="s">
        <v>3921</v>
      </c>
      <c r="Y422" s="33" t="s">
        <v>281</v>
      </c>
      <c r="AB422" s="33" t="s">
        <v>2742</v>
      </c>
      <c r="AC422" s="33" t="s">
        <v>239</v>
      </c>
      <c r="AD422" s="33">
        <v>96</v>
      </c>
      <c r="AE422" s="184" t="s">
        <v>240</v>
      </c>
      <c r="AF422" s="33" t="s">
        <v>2743</v>
      </c>
      <c r="AH422" s="33" t="s">
        <v>2754</v>
      </c>
      <c r="AI422" s="33" t="s">
        <v>3168</v>
      </c>
      <c r="AJ422" s="33" t="s">
        <v>509</v>
      </c>
      <c r="AK422" s="33" t="s">
        <v>478</v>
      </c>
      <c r="AM422" s="33" t="s">
        <v>2744</v>
      </c>
      <c r="AN422" s="33">
        <v>194</v>
      </c>
      <c r="AO422" s="33">
        <v>194</v>
      </c>
      <c r="AP422" s="33" t="s">
        <v>477</v>
      </c>
      <c r="AQ422" s="33" t="s">
        <v>477</v>
      </c>
      <c r="AS422" s="33">
        <f t="shared" si="67"/>
        <v>1</v>
      </c>
      <c r="AU422" s="33" t="s">
        <v>295</v>
      </c>
      <c r="AV422" s="33" t="s">
        <v>295</v>
      </c>
      <c r="AZ422" s="33" t="s">
        <v>2312</v>
      </c>
      <c r="BA422" s="33" t="s">
        <v>3922</v>
      </c>
      <c r="BB422" s="33" t="s">
        <v>3923</v>
      </c>
      <c r="BC422" s="33">
        <v>23</v>
      </c>
      <c r="BD422" s="33">
        <v>7.6</v>
      </c>
      <c r="BE422" s="33">
        <v>106</v>
      </c>
      <c r="BF422" s="33">
        <v>0.4</v>
      </c>
      <c r="BG422" s="33">
        <v>7.6</v>
      </c>
      <c r="BH422" s="33">
        <v>106</v>
      </c>
      <c r="BI422" s="33">
        <f>IF(ISBLANK(BF422)=FALSE,BF422,BU422)</f>
        <v>0.4</v>
      </c>
      <c r="BL422" s="33">
        <v>106</v>
      </c>
      <c r="BN422" s="33">
        <v>26</v>
      </c>
      <c r="BO422" s="33">
        <v>8.9</v>
      </c>
      <c r="BP422" s="33">
        <v>12</v>
      </c>
      <c r="BQ422" s="33">
        <v>1</v>
      </c>
      <c r="BR422" s="33">
        <v>19</v>
      </c>
      <c r="BS422" s="33">
        <v>10</v>
      </c>
      <c r="BT422" s="33">
        <v>99</v>
      </c>
      <c r="BU422" s="33">
        <v>0.4</v>
      </c>
      <c r="BW422" s="33" t="s">
        <v>2744</v>
      </c>
      <c r="CB422" s="188" t="str">
        <f t="shared" si="65"/>
        <v>Y</v>
      </c>
      <c r="CC422" s="188" t="str">
        <f t="shared" si="66"/>
        <v>Y</v>
      </c>
      <c r="CD422" s="187"/>
      <c r="CE422" s="186"/>
    </row>
    <row r="423" spans="5:88" x14ac:dyDescent="0.3">
      <c r="E423" s="33" t="s">
        <v>2765</v>
      </c>
      <c r="F423" s="33" t="s">
        <v>3924</v>
      </c>
      <c r="G423" s="33">
        <v>2020</v>
      </c>
      <c r="H423" s="33" t="s">
        <v>3606</v>
      </c>
      <c r="I423" s="33" t="s">
        <v>3920</v>
      </c>
      <c r="K423" s="33" t="s">
        <v>80</v>
      </c>
      <c r="L423" s="33" t="s">
        <v>81</v>
      </c>
      <c r="M423" s="33" t="s">
        <v>786</v>
      </c>
      <c r="N423" s="33" t="s">
        <v>1598</v>
      </c>
      <c r="O423" s="33" t="s">
        <v>1599</v>
      </c>
      <c r="P423" s="33" t="s">
        <v>1600</v>
      </c>
      <c r="Q423" s="33" t="s">
        <v>299</v>
      </c>
      <c r="R423" s="33" t="s">
        <v>299</v>
      </c>
      <c r="S423" s="33" t="str">
        <f t="shared" si="62"/>
        <v>Hy.az</v>
      </c>
      <c r="T423" s="33" t="s">
        <v>3332</v>
      </c>
      <c r="U423" s="33" t="s">
        <v>2821</v>
      </c>
      <c r="V423" s="184" t="s">
        <v>28</v>
      </c>
      <c r="W423" s="184" t="s">
        <v>293</v>
      </c>
      <c r="X423" s="33" t="s">
        <v>3921</v>
      </c>
      <c r="Y423" s="33" t="s">
        <v>281</v>
      </c>
      <c r="AB423" s="33" t="s">
        <v>2742</v>
      </c>
      <c r="AC423" s="33" t="s">
        <v>239</v>
      </c>
      <c r="AD423" s="33">
        <v>96</v>
      </c>
      <c r="AE423" s="184" t="s">
        <v>240</v>
      </c>
      <c r="AF423" s="33" t="s">
        <v>2743</v>
      </c>
      <c r="AH423" s="33" t="s">
        <v>2754</v>
      </c>
      <c r="AI423" s="33" t="s">
        <v>3168</v>
      </c>
      <c r="AJ423" s="33" t="s">
        <v>509</v>
      </c>
      <c r="AK423" s="33" t="s">
        <v>478</v>
      </c>
      <c r="AM423" s="33" t="s">
        <v>2744</v>
      </c>
      <c r="AN423" s="33">
        <v>99</v>
      </c>
      <c r="AO423" s="33">
        <v>99</v>
      </c>
      <c r="AP423" s="33" t="s">
        <v>477</v>
      </c>
      <c r="AQ423" s="33" t="s">
        <v>477</v>
      </c>
      <c r="AS423" s="33">
        <f t="shared" si="67"/>
        <v>1</v>
      </c>
      <c r="AU423" s="33" t="s">
        <v>295</v>
      </c>
      <c r="AV423" s="33" t="s">
        <v>295</v>
      </c>
      <c r="AZ423" s="33" t="s">
        <v>2312</v>
      </c>
      <c r="BA423" s="33" t="s">
        <v>3922</v>
      </c>
      <c r="BB423" s="33" t="s">
        <v>3925</v>
      </c>
      <c r="BC423" s="33">
        <v>23</v>
      </c>
      <c r="BD423" s="33">
        <v>7.6</v>
      </c>
      <c r="BE423" s="33">
        <v>106</v>
      </c>
      <c r="BF423" s="33">
        <v>0.4</v>
      </c>
      <c r="BG423" s="33">
        <v>7.6</v>
      </c>
      <c r="BH423" s="33">
        <v>106</v>
      </c>
      <c r="BI423" s="33">
        <f>IF(ISBLANK(BF423)=FALSE,BF423,BU423)</f>
        <v>0.4</v>
      </c>
      <c r="BL423" s="33">
        <v>106</v>
      </c>
      <c r="BN423" s="33">
        <v>26</v>
      </c>
      <c r="BO423" s="33">
        <v>8.9</v>
      </c>
      <c r="BP423" s="33">
        <v>12</v>
      </c>
      <c r="BQ423" s="33">
        <v>1</v>
      </c>
      <c r="BR423" s="33">
        <v>19</v>
      </c>
      <c r="BS423" s="33">
        <v>10</v>
      </c>
      <c r="BT423" s="33">
        <v>99</v>
      </c>
      <c r="BU423" s="33">
        <v>0.4</v>
      </c>
      <c r="BW423" s="33" t="s">
        <v>2744</v>
      </c>
      <c r="CB423" s="188" t="str">
        <f t="shared" si="65"/>
        <v>Y</v>
      </c>
      <c r="CC423" s="188" t="str">
        <f t="shared" si="66"/>
        <v>Y</v>
      </c>
      <c r="CD423" s="187"/>
      <c r="CE423" s="186"/>
    </row>
    <row r="424" spans="5:88" x14ac:dyDescent="0.3">
      <c r="E424" s="33" t="s">
        <v>3022</v>
      </c>
      <c r="F424" s="33">
        <v>2697405</v>
      </c>
      <c r="G424" s="33">
        <v>2012</v>
      </c>
      <c r="H424" s="33" t="s">
        <v>237</v>
      </c>
      <c r="K424" s="33" t="s">
        <v>80</v>
      </c>
      <c r="L424" s="33" t="s">
        <v>119</v>
      </c>
      <c r="M424" s="33" t="s">
        <v>120</v>
      </c>
      <c r="O424" s="33" t="s">
        <v>2142</v>
      </c>
      <c r="P424" s="33" t="s">
        <v>3926</v>
      </c>
      <c r="Q424" s="33" t="s">
        <v>238</v>
      </c>
      <c r="R424" s="33" t="s">
        <v>238</v>
      </c>
      <c r="S424" s="33" t="str">
        <f t="shared" si="62"/>
        <v>Gy.sp</v>
      </c>
      <c r="T424" s="33" t="s">
        <v>3927</v>
      </c>
      <c r="U424" s="33" t="s">
        <v>2851</v>
      </c>
      <c r="V424" s="184" t="s">
        <v>28</v>
      </c>
      <c r="W424" s="33" t="s">
        <v>307</v>
      </c>
      <c r="X424" s="33" t="s">
        <v>497</v>
      </c>
      <c r="AB424" s="33" t="s">
        <v>239</v>
      </c>
      <c r="AC424" s="33" t="s">
        <v>239</v>
      </c>
      <c r="AD424" s="33">
        <v>96</v>
      </c>
      <c r="AE424" s="184" t="s">
        <v>240</v>
      </c>
      <c r="AF424" s="33" t="s">
        <v>2743</v>
      </c>
      <c r="AH424" s="33" t="s">
        <v>3024</v>
      </c>
      <c r="AI424" s="33" t="s">
        <v>748</v>
      </c>
      <c r="AJ424" s="33" t="s">
        <v>509</v>
      </c>
      <c r="AK424" s="33" t="s">
        <v>478</v>
      </c>
      <c r="AN424" s="33">
        <v>3292</v>
      </c>
      <c r="AO424" s="33">
        <v>3292</v>
      </c>
      <c r="AP424" s="33" t="s">
        <v>508</v>
      </c>
      <c r="AS424" s="33">
        <f t="shared" si="67"/>
        <v>1</v>
      </c>
      <c r="AU424" s="33" t="s">
        <v>240</v>
      </c>
      <c r="AV424" s="33" t="s">
        <v>240</v>
      </c>
      <c r="AY424" s="33">
        <v>2295774</v>
      </c>
      <c r="AZ424" s="33" t="s">
        <v>337</v>
      </c>
      <c r="BA424" s="33" t="s">
        <v>3026</v>
      </c>
      <c r="BC424" s="33">
        <v>8.4</v>
      </c>
      <c r="BD424" s="33">
        <v>7.7</v>
      </c>
      <c r="BE424" s="33">
        <v>62.4</v>
      </c>
      <c r="BF424" s="33">
        <v>0.6</v>
      </c>
      <c r="BG424" s="33">
        <v>7.7</v>
      </c>
      <c r="BH424" s="33">
        <v>62.4</v>
      </c>
      <c r="BI424" s="33">
        <f>IF(ISBLANK(BF424)=FALSE,BF424,BU424)</f>
        <v>0.6</v>
      </c>
      <c r="BJ424" s="33" t="s">
        <v>497</v>
      </c>
      <c r="BK424" s="33" t="s">
        <v>3028</v>
      </c>
      <c r="BL424" s="33">
        <v>0</v>
      </c>
      <c r="BM424" s="201"/>
      <c r="BN424" s="33">
        <v>16.600000000000001</v>
      </c>
      <c r="BO424" s="33">
        <v>5.0999999999999996</v>
      </c>
      <c r="BP424" s="33">
        <v>4.3</v>
      </c>
      <c r="BQ424" s="33">
        <v>1</v>
      </c>
      <c r="BR424" s="201">
        <v>26.86856528980508</v>
      </c>
      <c r="BS424" s="201">
        <v>1.9384958467656781</v>
      </c>
      <c r="BT424" s="201">
        <v>50.58491802999999</v>
      </c>
      <c r="BV424" s="33">
        <v>0</v>
      </c>
      <c r="BW424" s="33">
        <v>0</v>
      </c>
      <c r="BX424" s="33">
        <v>0</v>
      </c>
      <c r="BY424" s="33">
        <v>0</v>
      </c>
      <c r="BZ424" s="33">
        <v>0</v>
      </c>
      <c r="CB424" s="33" t="s">
        <v>3928</v>
      </c>
      <c r="CC424" s="33" t="s">
        <v>3929</v>
      </c>
      <c r="CD424" s="33" t="s">
        <v>3930</v>
      </c>
      <c r="CE424" s="33" t="s">
        <v>3036</v>
      </c>
      <c r="CF424" s="33" t="s">
        <v>3031</v>
      </c>
      <c r="CH424" s="33" t="s">
        <v>3037</v>
      </c>
      <c r="CI424" s="429">
        <v>0.69</v>
      </c>
      <c r="CJ424" s="33" t="s">
        <v>2850</v>
      </c>
    </row>
    <row r="425" spans="5:88" x14ac:dyDescent="0.3">
      <c r="E425" s="33" t="s">
        <v>3022</v>
      </c>
      <c r="F425" s="33">
        <v>2697417</v>
      </c>
      <c r="G425" s="33">
        <v>2012</v>
      </c>
      <c r="H425" s="33" t="s">
        <v>237</v>
      </c>
      <c r="K425" s="33" t="s">
        <v>80</v>
      </c>
      <c r="L425" s="33" t="s">
        <v>119</v>
      </c>
      <c r="M425" s="33" t="s">
        <v>120</v>
      </c>
      <c r="O425" s="33" t="s">
        <v>2142</v>
      </c>
      <c r="P425" s="33" t="s">
        <v>3926</v>
      </c>
      <c r="Q425" s="33" t="s">
        <v>238</v>
      </c>
      <c r="R425" s="33" t="s">
        <v>238</v>
      </c>
      <c r="S425" s="33" t="str">
        <f t="shared" si="62"/>
        <v>Gy.sp</v>
      </c>
      <c r="T425" s="33" t="s">
        <v>3927</v>
      </c>
      <c r="U425" s="33" t="s">
        <v>2851</v>
      </c>
      <c r="V425" s="184" t="s">
        <v>28</v>
      </c>
      <c r="W425" s="33" t="s">
        <v>307</v>
      </c>
      <c r="X425" s="33" t="s">
        <v>497</v>
      </c>
      <c r="AB425" s="33" t="s">
        <v>239</v>
      </c>
      <c r="AC425" s="33" t="s">
        <v>239</v>
      </c>
      <c r="AD425" s="33">
        <v>96</v>
      </c>
      <c r="AE425" s="184" t="s">
        <v>240</v>
      </c>
      <c r="AF425" s="33" t="s">
        <v>2743</v>
      </c>
      <c r="AH425" s="33" t="s">
        <v>3024</v>
      </c>
      <c r="AI425" s="33" t="s">
        <v>748</v>
      </c>
      <c r="AJ425" s="33" t="s">
        <v>509</v>
      </c>
      <c r="AK425" s="33" t="s">
        <v>478</v>
      </c>
      <c r="AL425" s="33" t="s">
        <v>241</v>
      </c>
      <c r="AN425" s="33">
        <v>1526</v>
      </c>
      <c r="AO425" s="33">
        <v>1526</v>
      </c>
      <c r="AP425" s="33" t="s">
        <v>508</v>
      </c>
      <c r="AS425" s="33">
        <v>4</v>
      </c>
      <c r="AT425" s="33" t="s">
        <v>3025</v>
      </c>
      <c r="AU425" s="33" t="s">
        <v>240</v>
      </c>
      <c r="AV425" s="33" t="s">
        <v>240</v>
      </c>
      <c r="AY425" s="33">
        <v>2295777</v>
      </c>
      <c r="AZ425" s="33" t="s">
        <v>337</v>
      </c>
      <c r="BA425" s="33" t="s">
        <v>3026</v>
      </c>
      <c r="BC425" s="33">
        <v>11.1</v>
      </c>
      <c r="BD425" s="33">
        <v>7.13</v>
      </c>
      <c r="BE425" s="33">
        <v>18</v>
      </c>
      <c r="BF425" s="33">
        <v>0.6</v>
      </c>
      <c r="BG425" s="33">
        <v>7.13</v>
      </c>
      <c r="BH425" s="33">
        <v>18</v>
      </c>
      <c r="BI425" s="33">
        <f>IF(ISBLANK(BF425)=FALSE,BF425,BU425)</f>
        <v>0.6</v>
      </c>
      <c r="BJ425" s="33" t="s">
        <v>497</v>
      </c>
      <c r="BK425" s="33" t="s">
        <v>3028</v>
      </c>
      <c r="BL425" s="33">
        <v>0</v>
      </c>
      <c r="BM425" s="239"/>
      <c r="BN425" s="33">
        <v>4.8</v>
      </c>
      <c r="BO425" s="33">
        <v>1.5</v>
      </c>
      <c r="BP425" s="33">
        <v>1.3</v>
      </c>
      <c r="BQ425" s="33">
        <v>0.4</v>
      </c>
      <c r="BR425" s="201">
        <v>3.2832407791751956</v>
      </c>
      <c r="BS425" s="201">
        <v>0.61083425622546939</v>
      </c>
      <c r="BT425" s="239">
        <v>19</v>
      </c>
      <c r="BV425" s="33">
        <v>0</v>
      </c>
      <c r="BW425" s="33">
        <v>0</v>
      </c>
      <c r="BX425" s="33">
        <v>0</v>
      </c>
      <c r="BY425" s="33">
        <v>0</v>
      </c>
      <c r="BZ425" s="33">
        <v>0</v>
      </c>
      <c r="CB425" s="33" t="s">
        <v>3029</v>
      </c>
      <c r="CC425" s="33" t="s">
        <v>3931</v>
      </c>
      <c r="CD425" s="33" t="s">
        <v>564</v>
      </c>
      <c r="CE425" s="33" t="s">
        <v>489</v>
      </c>
      <c r="CF425" s="33" t="s">
        <v>3031</v>
      </c>
      <c r="CH425" s="33" t="s">
        <v>2770</v>
      </c>
    </row>
    <row r="426" spans="5:88" x14ac:dyDescent="0.3">
      <c r="E426" s="33" t="s">
        <v>2765</v>
      </c>
      <c r="F426" s="33" t="s">
        <v>3932</v>
      </c>
      <c r="G426" s="33">
        <v>2013</v>
      </c>
      <c r="H426" s="33" t="s">
        <v>2904</v>
      </c>
      <c r="I426" s="33" t="s">
        <v>2905</v>
      </c>
      <c r="K426" s="33" t="s">
        <v>80</v>
      </c>
      <c r="L426" s="33" t="s">
        <v>81</v>
      </c>
      <c r="M426" s="33" t="s">
        <v>1083</v>
      </c>
      <c r="N426" s="33" t="s">
        <v>1084</v>
      </c>
      <c r="O426" s="33" t="s">
        <v>1085</v>
      </c>
      <c r="P426" s="33" t="s">
        <v>3933</v>
      </c>
      <c r="Q426" s="33" t="s">
        <v>3934</v>
      </c>
      <c r="R426" s="33" t="s">
        <v>3934</v>
      </c>
      <c r="S426" s="33" t="str">
        <f t="shared" si="62"/>
        <v>Gy.ma</v>
      </c>
      <c r="T426" s="33" t="s">
        <v>2908</v>
      </c>
      <c r="U426" s="33" t="s">
        <v>2821</v>
      </c>
      <c r="V426" s="184" t="s">
        <v>28</v>
      </c>
      <c r="W426" s="33" t="s">
        <v>1089</v>
      </c>
      <c r="X426" s="33" t="s">
        <v>2769</v>
      </c>
      <c r="Y426" s="33" t="s">
        <v>284</v>
      </c>
      <c r="AB426" s="33" t="s">
        <v>2742</v>
      </c>
      <c r="AC426" s="33" t="s">
        <v>239</v>
      </c>
      <c r="AD426" s="33">
        <v>96</v>
      </c>
      <c r="AE426" s="184" t="s">
        <v>240</v>
      </c>
      <c r="AF426" s="33" t="s">
        <v>2743</v>
      </c>
      <c r="AH426" s="33" t="s">
        <v>2744</v>
      </c>
      <c r="AI426" s="33" t="s">
        <v>2910</v>
      </c>
      <c r="AJ426" s="33" t="s">
        <v>1073</v>
      </c>
      <c r="AK426" s="33" t="s">
        <v>631</v>
      </c>
      <c r="AM426" s="33">
        <v>13010</v>
      </c>
      <c r="AN426" s="33">
        <v>12723.78</v>
      </c>
      <c r="AO426" s="189">
        <v>13010</v>
      </c>
      <c r="AP426" s="33" t="s">
        <v>508</v>
      </c>
      <c r="AQ426" s="33" t="s">
        <v>477</v>
      </c>
      <c r="AS426" s="33">
        <v>4</v>
      </c>
      <c r="AU426" s="33" t="s">
        <v>295</v>
      </c>
      <c r="AV426" s="33" t="s">
        <v>295</v>
      </c>
      <c r="AZ426" s="33" t="s">
        <v>2312</v>
      </c>
      <c r="BA426" s="33" t="s">
        <v>2746</v>
      </c>
      <c r="BB426" s="33" t="s">
        <v>2744</v>
      </c>
      <c r="BC426" s="33" t="s">
        <v>2744</v>
      </c>
      <c r="BH426" s="33">
        <v>30</v>
      </c>
      <c r="BN426" s="33" t="s">
        <v>644</v>
      </c>
      <c r="BO426" s="33" t="s">
        <v>644</v>
      </c>
      <c r="BP426" s="33" t="s">
        <v>644</v>
      </c>
      <c r="BQ426" s="33" t="s">
        <v>644</v>
      </c>
      <c r="BR426" s="33" t="s">
        <v>644</v>
      </c>
      <c r="BS426" s="33" t="s">
        <v>644</v>
      </c>
      <c r="BT426" s="33" t="s">
        <v>644</v>
      </c>
      <c r="BW426" s="33" t="s">
        <v>2744</v>
      </c>
      <c r="BY426" s="33" t="s">
        <v>2747</v>
      </c>
      <c r="CB426" s="188" t="str">
        <f>IF(G426&lt;1980,"N",IF(AJ426="N","N",IF(BC426&lt;1,"N",IF(AF426="Chronic","N",IF(AQ426="Other","N",IF(BG426&lt;5.4,"N",IF(BG426&gt;8.5,"N",IF(BU426&gt;23,"N",IF(BL426&lt;8,"N",IF(BY426="JG est","N","Y"))))))))))</f>
        <v>N</v>
      </c>
      <c r="CC426" s="188" t="str">
        <f>CB426</f>
        <v>N</v>
      </c>
      <c r="CD426" s="187"/>
      <c r="CE426" s="186"/>
      <c r="CH426" s="33" t="s">
        <v>2770</v>
      </c>
    </row>
    <row r="427" spans="5:88" x14ac:dyDescent="0.3">
      <c r="E427" s="33" t="s">
        <v>324</v>
      </c>
      <c r="G427" s="33">
        <v>1998</v>
      </c>
      <c r="H427" s="33" t="s">
        <v>3066</v>
      </c>
      <c r="I427" s="33" t="s">
        <v>3067</v>
      </c>
      <c r="K427" s="33" t="s">
        <v>80</v>
      </c>
      <c r="L427" s="33" t="s">
        <v>89</v>
      </c>
      <c r="M427" s="33" t="s">
        <v>91</v>
      </c>
      <c r="N427" s="33" t="s">
        <v>3889</v>
      </c>
      <c r="O427" s="33" t="s">
        <v>1587</v>
      </c>
      <c r="P427" s="33" t="s">
        <v>1588</v>
      </c>
      <c r="Q427" s="33" t="s">
        <v>1589</v>
      </c>
      <c r="R427" s="33" t="s">
        <v>1589</v>
      </c>
      <c r="S427" s="33" t="str">
        <f t="shared" si="62"/>
        <v>Go.co</v>
      </c>
      <c r="T427" s="33" t="s">
        <v>1590</v>
      </c>
      <c r="U427" s="33" t="s">
        <v>31</v>
      </c>
      <c r="V427" s="33" t="s">
        <v>31</v>
      </c>
      <c r="W427" s="33" t="s">
        <v>31</v>
      </c>
      <c r="X427" s="33" t="s">
        <v>281</v>
      </c>
      <c r="Y427" s="33" t="s">
        <v>281</v>
      </c>
      <c r="Z427" s="33" t="s">
        <v>892</v>
      </c>
      <c r="AB427" s="33" t="s">
        <v>703</v>
      </c>
      <c r="AC427" s="33" t="s">
        <v>239</v>
      </c>
      <c r="AD427" s="33">
        <v>96</v>
      </c>
      <c r="AE427" s="33" t="s">
        <v>240</v>
      </c>
      <c r="AF427" s="181" t="s">
        <v>2743</v>
      </c>
      <c r="AI427" s="33" t="s">
        <v>770</v>
      </c>
      <c r="AM427" s="33">
        <v>2267</v>
      </c>
      <c r="AN427" s="189">
        <v>2267</v>
      </c>
      <c r="AO427" s="189">
        <v>2267</v>
      </c>
      <c r="AP427" s="33" t="s">
        <v>508</v>
      </c>
      <c r="AQ427" s="33" t="s">
        <v>477</v>
      </c>
      <c r="AS427" s="33">
        <v>3</v>
      </c>
      <c r="AU427" s="33" t="s">
        <v>295</v>
      </c>
      <c r="AV427" s="33" t="s">
        <v>295</v>
      </c>
      <c r="AZ427" s="33" t="s">
        <v>481</v>
      </c>
      <c r="BA427" s="33" t="s">
        <v>3073</v>
      </c>
      <c r="BC427" s="33">
        <v>20</v>
      </c>
      <c r="BD427" s="33">
        <v>7.8</v>
      </c>
      <c r="BE427" s="33">
        <v>37</v>
      </c>
      <c r="BG427" s="33">
        <v>7.8</v>
      </c>
      <c r="BH427" s="33">
        <v>37</v>
      </c>
      <c r="BI427" s="33">
        <v>0.5</v>
      </c>
      <c r="BL427" s="33">
        <v>37</v>
      </c>
      <c r="CD427" s="33"/>
      <c r="CH427" s="192" t="s">
        <v>3037</v>
      </c>
      <c r="CI427" s="199">
        <v>0.62</v>
      </c>
      <c r="CJ427" s="33" t="s">
        <v>324</v>
      </c>
    </row>
    <row r="428" spans="5:88" x14ac:dyDescent="0.3">
      <c r="E428" s="33" t="s">
        <v>2765</v>
      </c>
      <c r="F428" s="33" t="s">
        <v>3935</v>
      </c>
      <c r="G428" s="33">
        <v>2013</v>
      </c>
      <c r="H428" s="33" t="s">
        <v>3936</v>
      </c>
      <c r="I428" s="33" t="s">
        <v>3937</v>
      </c>
      <c r="K428" s="33" t="s">
        <v>80</v>
      </c>
      <c r="L428" s="33" t="s">
        <v>89</v>
      </c>
      <c r="M428" s="33" t="s">
        <v>91</v>
      </c>
      <c r="N428" s="33" t="s">
        <v>102</v>
      </c>
      <c r="O428" s="33" t="s">
        <v>103</v>
      </c>
      <c r="P428" s="33" t="s">
        <v>3938</v>
      </c>
      <c r="Q428" s="33" t="s">
        <v>3939</v>
      </c>
      <c r="R428" s="33" t="s">
        <v>3939</v>
      </c>
      <c r="S428" s="33" t="str">
        <f t="shared" si="62"/>
        <v>Go.ra</v>
      </c>
      <c r="U428" s="33" t="s">
        <v>31</v>
      </c>
      <c r="V428" s="33" t="s">
        <v>31</v>
      </c>
      <c r="W428" s="33" t="s">
        <v>31</v>
      </c>
      <c r="X428" s="33" t="s">
        <v>3940</v>
      </c>
      <c r="Y428" s="33" t="s">
        <v>281</v>
      </c>
      <c r="AB428" s="33" t="s">
        <v>2742</v>
      </c>
      <c r="AC428" s="33" t="s">
        <v>239</v>
      </c>
      <c r="AD428" s="33">
        <v>96</v>
      </c>
      <c r="AE428" s="33" t="s">
        <v>240</v>
      </c>
      <c r="AF428" s="33" t="s">
        <v>2743</v>
      </c>
      <c r="AH428" s="33" t="s">
        <v>2754</v>
      </c>
      <c r="AI428" s="33" t="s">
        <v>770</v>
      </c>
      <c r="AJ428" s="33" t="s">
        <v>295</v>
      </c>
      <c r="AK428" s="33" t="s">
        <v>631</v>
      </c>
      <c r="AM428" s="33">
        <v>12740</v>
      </c>
      <c r="AN428" s="33">
        <v>12459.72</v>
      </c>
      <c r="AO428" s="189">
        <v>12740</v>
      </c>
      <c r="AP428" s="33" t="s">
        <v>508</v>
      </c>
      <c r="AQ428" s="33" t="s">
        <v>477</v>
      </c>
      <c r="AS428" s="33">
        <v>4</v>
      </c>
      <c r="AU428" s="33" t="s">
        <v>295</v>
      </c>
      <c r="AV428" s="33" t="s">
        <v>295</v>
      </c>
      <c r="AZ428" s="33" t="s">
        <v>2312</v>
      </c>
      <c r="BA428" s="33" t="s">
        <v>2902</v>
      </c>
      <c r="BB428" s="33" t="s">
        <v>2744</v>
      </c>
      <c r="BC428" s="33" t="s">
        <v>2744</v>
      </c>
      <c r="BD428" s="33">
        <v>7.8</v>
      </c>
      <c r="BE428" s="33">
        <v>120</v>
      </c>
      <c r="BG428" s="33">
        <v>7.8</v>
      </c>
      <c r="BH428" s="33">
        <v>120</v>
      </c>
      <c r="BL428" s="33">
        <v>120</v>
      </c>
      <c r="BN428" s="33">
        <v>31.978784806177362</v>
      </c>
      <c r="BO428" s="33">
        <v>9.7496295140784639</v>
      </c>
      <c r="BP428" s="33">
        <v>17.009991918179448</v>
      </c>
      <c r="BQ428" s="33">
        <v>2.6083837525430149</v>
      </c>
      <c r="BR428" s="33">
        <v>15.374415772200654</v>
      </c>
      <c r="BS428" s="33">
        <v>9.9833868650653592</v>
      </c>
      <c r="BT428" s="33">
        <v>47.6</v>
      </c>
      <c r="BW428" s="33" t="s">
        <v>2744</v>
      </c>
      <c r="BY428" s="33" t="s">
        <v>2747</v>
      </c>
      <c r="CB428" s="188" t="str">
        <f t="shared" ref="CB428:CB440" si="69">IF(G428&lt;1980,"N",IF(AJ428="N","N",IF(BC428&lt;1,"N",IF(AF428="Chronic","N",IF(AQ428="Other","N",IF(BG428&lt;5.4,"N",IF(BG428&gt;8.5,"N",IF(BU428&gt;23,"N",IF(BL428&lt;8,"N",IF(BY428="JG est","N","Y"))))))))))</f>
        <v>N</v>
      </c>
      <c r="CC428" s="188" t="str">
        <f t="shared" ref="CC428:CC440" si="70">CB428</f>
        <v>N</v>
      </c>
      <c r="CD428" s="187" t="s">
        <v>3879</v>
      </c>
      <c r="CE428" s="186"/>
      <c r="CH428" s="33" t="s">
        <v>2770</v>
      </c>
    </row>
    <row r="429" spans="5:88" x14ac:dyDescent="0.3">
      <c r="E429" s="33" t="s">
        <v>2734</v>
      </c>
      <c r="F429" s="33" t="s">
        <v>3941</v>
      </c>
      <c r="G429" s="33">
        <v>1995</v>
      </c>
      <c r="H429" s="33" t="s">
        <v>2100</v>
      </c>
      <c r="I429" s="33" t="s">
        <v>2736</v>
      </c>
      <c r="K429" s="33" t="s">
        <v>80</v>
      </c>
      <c r="L429" s="33" t="s">
        <v>89</v>
      </c>
      <c r="M429" s="33" t="s">
        <v>91</v>
      </c>
      <c r="N429" s="33" t="s">
        <v>102</v>
      </c>
      <c r="O429" s="33" t="s">
        <v>103</v>
      </c>
      <c r="P429" s="33" t="s">
        <v>1583</v>
      </c>
      <c r="Q429" s="33" t="s">
        <v>1584</v>
      </c>
      <c r="R429" s="33" t="s">
        <v>1584</v>
      </c>
      <c r="S429" s="33" t="str">
        <f t="shared" si="62"/>
        <v>Gi.el</v>
      </c>
      <c r="T429" s="184" t="s">
        <v>3942</v>
      </c>
      <c r="U429" s="33" t="s">
        <v>31</v>
      </c>
      <c r="V429" s="33" t="s">
        <v>31</v>
      </c>
      <c r="W429" s="33" t="s">
        <v>31</v>
      </c>
      <c r="X429" s="33" t="s">
        <v>2752</v>
      </c>
      <c r="Y429" s="33" t="s">
        <v>281</v>
      </c>
      <c r="AB429" s="33" t="s">
        <v>2742</v>
      </c>
      <c r="AC429" s="33" t="s">
        <v>239</v>
      </c>
      <c r="AD429" s="33">
        <v>96</v>
      </c>
      <c r="AE429" s="33" t="s">
        <v>240</v>
      </c>
      <c r="AF429" s="33" t="s">
        <v>2743</v>
      </c>
      <c r="AH429" s="184" t="s">
        <v>2754</v>
      </c>
      <c r="AI429" s="184" t="s">
        <v>2745</v>
      </c>
      <c r="AJ429" s="33" t="s">
        <v>295</v>
      </c>
      <c r="AK429" s="33" t="s">
        <v>631</v>
      </c>
      <c r="AM429" s="33">
        <v>5800</v>
      </c>
      <c r="AN429" s="33">
        <v>5672.4</v>
      </c>
      <c r="AO429" s="189">
        <v>5800</v>
      </c>
      <c r="AP429" s="33" t="s">
        <v>477</v>
      </c>
      <c r="AQ429" s="33" t="s">
        <v>477</v>
      </c>
      <c r="AS429" s="33">
        <v>4</v>
      </c>
      <c r="AU429" s="33" t="s">
        <v>295</v>
      </c>
      <c r="AV429" s="33" t="s">
        <v>295</v>
      </c>
      <c r="AZ429" s="33" t="s">
        <v>2312</v>
      </c>
      <c r="BA429" s="184" t="s">
        <v>3943</v>
      </c>
      <c r="BB429" s="33" t="s">
        <v>2744</v>
      </c>
      <c r="BC429" s="32" t="s">
        <v>2757</v>
      </c>
      <c r="BD429" s="184" t="s">
        <v>2758</v>
      </c>
      <c r="BE429" s="33">
        <v>196</v>
      </c>
      <c r="BG429" s="33">
        <v>7.8</v>
      </c>
      <c r="BH429" s="33">
        <v>196</v>
      </c>
      <c r="BI429" s="33">
        <f>IF(ISBLANK(BF429)=FALSE,BF429,BU429)</f>
        <v>0.3</v>
      </c>
      <c r="BJ429" s="184" t="s">
        <v>2760</v>
      </c>
      <c r="BK429" s="184" t="s">
        <v>2761</v>
      </c>
      <c r="BL429" s="33">
        <v>196</v>
      </c>
      <c r="BN429" s="33">
        <v>46</v>
      </c>
      <c r="BO429" s="33">
        <v>19</v>
      </c>
      <c r="BP429" s="33">
        <v>49</v>
      </c>
      <c r="BQ429" s="33">
        <v>10</v>
      </c>
      <c r="BR429" s="33">
        <v>163</v>
      </c>
      <c r="BS429" s="33">
        <v>19.5</v>
      </c>
      <c r="BT429" s="33">
        <v>107</v>
      </c>
      <c r="BU429" s="192">
        <v>0.3</v>
      </c>
      <c r="BV429" s="32" t="s">
        <v>2750</v>
      </c>
      <c r="BW429" s="32"/>
      <c r="BX429" s="184" t="s">
        <v>2763</v>
      </c>
      <c r="BY429" s="184"/>
      <c r="BZ429" s="184"/>
      <c r="CA429" s="32"/>
      <c r="CB429" s="188" t="str">
        <f t="shared" si="69"/>
        <v>N</v>
      </c>
      <c r="CC429" s="188" t="str">
        <f t="shared" si="70"/>
        <v>N</v>
      </c>
      <c r="CD429" s="32" t="s">
        <v>2764</v>
      </c>
      <c r="CE429" s="184"/>
      <c r="CH429" s="184" t="s">
        <v>2748</v>
      </c>
      <c r="CI429" s="184" t="s">
        <v>3944</v>
      </c>
    </row>
    <row r="430" spans="5:88" x14ac:dyDescent="0.3">
      <c r="E430" s="33" t="s">
        <v>2734</v>
      </c>
      <c r="F430" s="33" t="s">
        <v>3945</v>
      </c>
      <c r="G430" s="33">
        <v>1995</v>
      </c>
      <c r="H430" s="33" t="s">
        <v>2100</v>
      </c>
      <c r="I430" s="33" t="s">
        <v>2736</v>
      </c>
      <c r="K430" s="33" t="s">
        <v>80</v>
      </c>
      <c r="L430" s="33" t="s">
        <v>89</v>
      </c>
      <c r="M430" s="33" t="s">
        <v>91</v>
      </c>
      <c r="N430" s="33" t="s">
        <v>102</v>
      </c>
      <c r="O430" s="33" t="s">
        <v>103</v>
      </c>
      <c r="P430" s="33" t="s">
        <v>1583</v>
      </c>
      <c r="Q430" s="33" t="s">
        <v>1584</v>
      </c>
      <c r="R430" s="33" t="s">
        <v>1584</v>
      </c>
      <c r="S430" s="33" t="str">
        <f t="shared" si="62"/>
        <v>Gi.el</v>
      </c>
      <c r="T430" s="184" t="s">
        <v>3942</v>
      </c>
      <c r="U430" s="33" t="s">
        <v>31</v>
      </c>
      <c r="V430" s="33" t="s">
        <v>31</v>
      </c>
      <c r="W430" s="33" t="s">
        <v>31</v>
      </c>
      <c r="X430" s="33" t="s">
        <v>2741</v>
      </c>
      <c r="Y430" s="33" t="s">
        <v>281</v>
      </c>
      <c r="AB430" s="33" t="s">
        <v>2742</v>
      </c>
      <c r="AC430" s="33" t="s">
        <v>239</v>
      </c>
      <c r="AD430" s="33">
        <v>96</v>
      </c>
      <c r="AE430" s="33" t="s">
        <v>240</v>
      </c>
      <c r="AF430" s="33" t="s">
        <v>2743</v>
      </c>
      <c r="AH430" s="193" t="s">
        <v>2754</v>
      </c>
      <c r="AI430" s="184" t="s">
        <v>2745</v>
      </c>
      <c r="AJ430" s="33" t="s">
        <v>295</v>
      </c>
      <c r="AK430" s="33" t="s">
        <v>631</v>
      </c>
      <c r="AM430" s="33">
        <v>4800</v>
      </c>
      <c r="AN430" s="33">
        <v>4694.3999999999996</v>
      </c>
      <c r="AO430" s="189">
        <v>4800</v>
      </c>
      <c r="AP430" s="33" t="s">
        <v>477</v>
      </c>
      <c r="AQ430" s="33" t="s">
        <v>477</v>
      </c>
      <c r="AS430" s="33">
        <v>4</v>
      </c>
      <c r="AU430" s="33" t="s">
        <v>295</v>
      </c>
      <c r="AV430" s="33" t="s">
        <v>295</v>
      </c>
      <c r="AZ430" s="33" t="s">
        <v>2312</v>
      </c>
      <c r="BA430" s="184" t="s">
        <v>3943</v>
      </c>
      <c r="BB430" s="33" t="s">
        <v>2744</v>
      </c>
      <c r="BC430" s="189" t="s">
        <v>2757</v>
      </c>
      <c r="BD430" s="193" t="s">
        <v>2758</v>
      </c>
      <c r="BE430" s="33">
        <v>196</v>
      </c>
      <c r="BG430" s="33">
        <v>7.8</v>
      </c>
      <c r="BH430" s="33">
        <v>196</v>
      </c>
      <c r="BI430" s="33">
        <f>IF(ISBLANK(BF430)=FALSE,BF430,BU430)</f>
        <v>0.3</v>
      </c>
      <c r="BJ430" s="193" t="s">
        <v>2760</v>
      </c>
      <c r="BK430" s="193" t="s">
        <v>2761</v>
      </c>
      <c r="BL430" s="33">
        <v>196</v>
      </c>
      <c r="BN430" s="33">
        <v>46</v>
      </c>
      <c r="BO430" s="33">
        <v>19</v>
      </c>
      <c r="BP430" s="33">
        <v>49</v>
      </c>
      <c r="BQ430" s="33">
        <v>10</v>
      </c>
      <c r="BR430" s="33">
        <v>163</v>
      </c>
      <c r="BS430" s="33">
        <v>19.5</v>
      </c>
      <c r="BT430" s="33">
        <v>107</v>
      </c>
      <c r="BU430" s="192">
        <v>0.3</v>
      </c>
      <c r="BV430" s="32" t="s">
        <v>2750</v>
      </c>
      <c r="BW430" s="32"/>
      <c r="BX430" s="193" t="s">
        <v>2763</v>
      </c>
      <c r="BY430" s="193"/>
      <c r="BZ430" s="193"/>
      <c r="CA430" s="32"/>
      <c r="CB430" s="188" t="str">
        <f t="shared" si="69"/>
        <v>N</v>
      </c>
      <c r="CC430" s="188" t="str">
        <f t="shared" si="70"/>
        <v>N</v>
      </c>
      <c r="CD430" s="189" t="s">
        <v>3946</v>
      </c>
      <c r="CE430" s="193"/>
      <c r="CH430" s="193" t="s">
        <v>2748</v>
      </c>
      <c r="CI430" s="193" t="s">
        <v>2749</v>
      </c>
    </row>
    <row r="431" spans="5:88" x14ac:dyDescent="0.3">
      <c r="E431" s="33" t="s">
        <v>2753</v>
      </c>
      <c r="G431" s="33">
        <v>1995</v>
      </c>
      <c r="H431" s="33" t="s">
        <v>2100</v>
      </c>
      <c r="I431" s="33" t="s">
        <v>2736</v>
      </c>
      <c r="K431" s="33" t="s">
        <v>80</v>
      </c>
      <c r="L431" s="33" t="s">
        <v>89</v>
      </c>
      <c r="M431" s="33" t="s">
        <v>91</v>
      </c>
      <c r="N431" s="33" t="s">
        <v>102</v>
      </c>
      <c r="O431" s="33" t="s">
        <v>103</v>
      </c>
      <c r="P431" s="33" t="s">
        <v>1583</v>
      </c>
      <c r="Q431" s="33" t="s">
        <v>1584</v>
      </c>
      <c r="R431" s="33" t="s">
        <v>1584</v>
      </c>
      <c r="S431" s="33" t="str">
        <f t="shared" si="62"/>
        <v>Gi.el</v>
      </c>
      <c r="T431" s="184" t="s">
        <v>3942</v>
      </c>
      <c r="U431" s="33" t="s">
        <v>31</v>
      </c>
      <c r="V431" s="33" t="s">
        <v>31</v>
      </c>
      <c r="W431" s="33" t="s">
        <v>31</v>
      </c>
      <c r="X431" s="33" t="s">
        <v>2752</v>
      </c>
      <c r="Y431" s="33" t="s">
        <v>281</v>
      </c>
      <c r="AB431" s="33" t="s">
        <v>2742</v>
      </c>
      <c r="AC431" s="33" t="s">
        <v>239</v>
      </c>
      <c r="AD431" s="33">
        <v>96</v>
      </c>
      <c r="AE431" s="33" t="s">
        <v>240</v>
      </c>
      <c r="AF431" s="33" t="s">
        <v>2743</v>
      </c>
      <c r="AH431" s="184" t="s">
        <v>2754</v>
      </c>
      <c r="AI431" s="184" t="s">
        <v>2745</v>
      </c>
      <c r="AJ431" s="33" t="s">
        <v>295</v>
      </c>
      <c r="AK431" s="33" t="s">
        <v>631</v>
      </c>
      <c r="AM431" s="32">
        <v>23000</v>
      </c>
      <c r="AN431" s="189">
        <v>23000</v>
      </c>
      <c r="AO431" s="189">
        <v>23000</v>
      </c>
      <c r="AP431" s="33" t="s">
        <v>477</v>
      </c>
      <c r="AQ431" s="33" t="s">
        <v>477</v>
      </c>
      <c r="AS431" s="33">
        <v>4</v>
      </c>
      <c r="AU431" s="33" t="s">
        <v>295</v>
      </c>
      <c r="AV431" s="33" t="s">
        <v>295</v>
      </c>
      <c r="AZ431" s="33" t="s">
        <v>2312</v>
      </c>
      <c r="BA431" s="184" t="s">
        <v>3943</v>
      </c>
      <c r="BB431" s="33" t="s">
        <v>2744</v>
      </c>
      <c r="BC431" s="32" t="s">
        <v>2757</v>
      </c>
      <c r="BD431" s="184" t="s">
        <v>2758</v>
      </c>
      <c r="BE431" s="33">
        <v>196</v>
      </c>
      <c r="BG431" s="33">
        <v>7.8</v>
      </c>
      <c r="BH431" s="33">
        <v>196</v>
      </c>
      <c r="BI431" s="33">
        <f>IF(ISBLANK(BF431)=FALSE,BF431,BU431)</f>
        <v>0.3</v>
      </c>
      <c r="BJ431" s="184" t="s">
        <v>2760</v>
      </c>
      <c r="BK431" s="184" t="s">
        <v>2761</v>
      </c>
      <c r="BL431" s="33">
        <v>196</v>
      </c>
      <c r="BN431" s="33">
        <v>32.248141868932898</v>
      </c>
      <c r="BO431" s="33">
        <v>28.041862494724299</v>
      </c>
      <c r="BP431" s="33">
        <v>60.845550696099799</v>
      </c>
      <c r="BQ431" s="33">
        <v>4.8420633436836198</v>
      </c>
      <c r="BT431" s="33" t="s">
        <v>2744</v>
      </c>
      <c r="BU431" s="192">
        <v>0.3</v>
      </c>
      <c r="BV431" s="32" t="s">
        <v>2750</v>
      </c>
      <c r="BW431" s="32"/>
      <c r="BX431" s="184" t="s">
        <v>2763</v>
      </c>
      <c r="BY431" s="184"/>
      <c r="BZ431" s="184"/>
      <c r="CA431" s="32"/>
      <c r="CB431" s="188" t="str">
        <f t="shared" si="69"/>
        <v>N</v>
      </c>
      <c r="CC431" s="188" t="str">
        <f t="shared" si="70"/>
        <v>N</v>
      </c>
      <c r="CD431" s="32" t="s">
        <v>2764</v>
      </c>
      <c r="CE431" s="184"/>
      <c r="CH431" s="184" t="s">
        <v>2748</v>
      </c>
      <c r="CI431" s="184" t="s">
        <v>2749</v>
      </c>
    </row>
    <row r="432" spans="5:88" x14ac:dyDescent="0.3">
      <c r="E432" s="33" t="s">
        <v>2734</v>
      </c>
      <c r="F432" s="33" t="s">
        <v>3947</v>
      </c>
      <c r="G432" s="33">
        <v>1996</v>
      </c>
      <c r="H432" s="33" t="s">
        <v>2767</v>
      </c>
      <c r="I432" s="33" t="s">
        <v>2768</v>
      </c>
      <c r="K432" s="33" t="s">
        <v>80</v>
      </c>
      <c r="L432" s="33" t="s">
        <v>89</v>
      </c>
      <c r="M432" s="33" t="s">
        <v>91</v>
      </c>
      <c r="N432" s="33" t="s">
        <v>102</v>
      </c>
      <c r="O432" s="33" t="s">
        <v>103</v>
      </c>
      <c r="P432" s="33" t="s">
        <v>1583</v>
      </c>
      <c r="Q432" s="33" t="s">
        <v>1584</v>
      </c>
      <c r="R432" s="33" t="s">
        <v>1584</v>
      </c>
      <c r="S432" s="33" t="str">
        <f t="shared" si="62"/>
        <v>Gi.el</v>
      </c>
      <c r="T432" s="184" t="s">
        <v>3942</v>
      </c>
      <c r="U432" s="33" t="s">
        <v>31</v>
      </c>
      <c r="V432" s="33" t="s">
        <v>31</v>
      </c>
      <c r="W432" s="33" t="s">
        <v>31</v>
      </c>
      <c r="X432" s="33" t="s">
        <v>2769</v>
      </c>
      <c r="Y432" s="33" t="s">
        <v>284</v>
      </c>
      <c r="AB432" s="33" t="s">
        <v>2742</v>
      </c>
      <c r="AC432" s="33" t="s">
        <v>239</v>
      </c>
      <c r="AD432" s="33">
        <v>96</v>
      </c>
      <c r="AE432" s="33" t="s">
        <v>240</v>
      </c>
      <c r="AF432" s="33" t="s">
        <v>2743</v>
      </c>
      <c r="AH432" s="184" t="s">
        <v>2754</v>
      </c>
      <c r="AI432" s="184" t="s">
        <v>2745</v>
      </c>
      <c r="AJ432" s="33" t="s">
        <v>295</v>
      </c>
      <c r="AK432" s="33" t="s">
        <v>631</v>
      </c>
      <c r="AM432" s="33">
        <v>5350</v>
      </c>
      <c r="AN432" s="33">
        <v>5232.3</v>
      </c>
      <c r="AO432" s="189">
        <v>5350</v>
      </c>
      <c r="AP432" s="33" t="s">
        <v>477</v>
      </c>
      <c r="AQ432" s="33" t="s">
        <v>477</v>
      </c>
      <c r="AS432" s="33">
        <v>4</v>
      </c>
      <c r="AU432" s="33" t="s">
        <v>295</v>
      </c>
      <c r="AV432" s="33" t="s">
        <v>295</v>
      </c>
      <c r="AZ432" s="33" t="s">
        <v>2312</v>
      </c>
      <c r="BA432" s="184" t="s">
        <v>3943</v>
      </c>
      <c r="BB432" s="33" t="s">
        <v>2744</v>
      </c>
      <c r="BC432" s="32" t="s">
        <v>2757</v>
      </c>
      <c r="BD432" s="184" t="s">
        <v>3156</v>
      </c>
      <c r="BE432" s="33">
        <v>199</v>
      </c>
      <c r="BG432" s="33">
        <v>7.9</v>
      </c>
      <c r="BH432" s="33">
        <v>199</v>
      </c>
      <c r="BI432" s="33">
        <f>IF(ISBLANK(BF432)=FALSE,BF432,BU432)</f>
        <v>0.3</v>
      </c>
      <c r="BJ432" s="184" t="s">
        <v>3158</v>
      </c>
      <c r="BK432" s="184" t="s">
        <v>3948</v>
      </c>
      <c r="BL432" s="33">
        <v>199</v>
      </c>
      <c r="BN432" s="33">
        <v>46.5</v>
      </c>
      <c r="BO432" s="33">
        <v>20.5</v>
      </c>
      <c r="BP432" s="33">
        <v>49</v>
      </c>
      <c r="BQ432" s="33">
        <v>10</v>
      </c>
      <c r="BR432" s="33">
        <v>176</v>
      </c>
      <c r="BS432" s="33">
        <v>20.5</v>
      </c>
      <c r="BT432" s="33">
        <v>106.5</v>
      </c>
      <c r="BU432" s="192">
        <v>0.3</v>
      </c>
      <c r="BV432" s="32" t="s">
        <v>2750</v>
      </c>
      <c r="BW432" s="32"/>
      <c r="BX432" s="184" t="s">
        <v>3949</v>
      </c>
      <c r="BY432" s="184"/>
      <c r="BZ432" s="184"/>
      <c r="CA432" s="32"/>
      <c r="CB432" s="188" t="str">
        <f t="shared" si="69"/>
        <v>N</v>
      </c>
      <c r="CC432" s="188" t="str">
        <f t="shared" si="70"/>
        <v>N</v>
      </c>
      <c r="CD432" s="32" t="s">
        <v>2764</v>
      </c>
      <c r="CE432" s="184"/>
      <c r="CH432" s="184" t="s">
        <v>2748</v>
      </c>
      <c r="CI432" s="184" t="s">
        <v>3950</v>
      </c>
    </row>
    <row r="433" spans="5:88" x14ac:dyDescent="0.3">
      <c r="E433" s="33" t="s">
        <v>2734</v>
      </c>
      <c r="F433" s="33" t="s">
        <v>3951</v>
      </c>
      <c r="G433" s="33">
        <v>1996</v>
      </c>
      <c r="H433" s="33" t="s">
        <v>2767</v>
      </c>
      <c r="I433" s="33" t="s">
        <v>2768</v>
      </c>
      <c r="K433" s="33" t="s">
        <v>80</v>
      </c>
      <c r="L433" s="33" t="s">
        <v>89</v>
      </c>
      <c r="M433" s="33" t="s">
        <v>91</v>
      </c>
      <c r="N433" s="33" t="s">
        <v>102</v>
      </c>
      <c r="O433" s="33" t="s">
        <v>103</v>
      </c>
      <c r="P433" s="33" t="s">
        <v>1583</v>
      </c>
      <c r="Q433" s="33" t="s">
        <v>1584</v>
      </c>
      <c r="R433" s="33" t="s">
        <v>1584</v>
      </c>
      <c r="S433" s="33" t="str">
        <f t="shared" si="62"/>
        <v>Gi.el</v>
      </c>
      <c r="T433" s="184" t="s">
        <v>3942</v>
      </c>
      <c r="U433" s="33" t="s">
        <v>31</v>
      </c>
      <c r="V433" s="33" t="s">
        <v>31</v>
      </c>
      <c r="W433" s="33" t="s">
        <v>31</v>
      </c>
      <c r="X433" s="33" t="s">
        <v>2752</v>
      </c>
      <c r="Y433" s="33" t="s">
        <v>281</v>
      </c>
      <c r="AB433" s="33" t="s">
        <v>2742</v>
      </c>
      <c r="AC433" s="33" t="s">
        <v>239</v>
      </c>
      <c r="AD433" s="33">
        <v>96</v>
      </c>
      <c r="AE433" s="33" t="s">
        <v>240</v>
      </c>
      <c r="AF433" s="33" t="s">
        <v>2743</v>
      </c>
      <c r="AH433" s="184" t="s">
        <v>2754</v>
      </c>
      <c r="AI433" s="184" t="s">
        <v>2745</v>
      </c>
      <c r="AJ433" s="33" t="s">
        <v>295</v>
      </c>
      <c r="AK433" s="33" t="s">
        <v>631</v>
      </c>
      <c r="AM433" s="33">
        <v>8010</v>
      </c>
      <c r="AN433" s="33">
        <v>7833.78</v>
      </c>
      <c r="AO433" s="189">
        <v>8010</v>
      </c>
      <c r="AP433" s="33" t="s">
        <v>477</v>
      </c>
      <c r="AQ433" s="33" t="s">
        <v>477</v>
      </c>
      <c r="AS433" s="33">
        <v>4</v>
      </c>
      <c r="AU433" s="33" t="s">
        <v>295</v>
      </c>
      <c r="AV433" s="33" t="s">
        <v>295</v>
      </c>
      <c r="AZ433" s="33" t="s">
        <v>2312</v>
      </c>
      <c r="BA433" s="184" t="s">
        <v>3943</v>
      </c>
      <c r="BB433" s="33" t="s">
        <v>2744</v>
      </c>
      <c r="BC433" s="32" t="s">
        <v>2757</v>
      </c>
      <c r="BD433" s="184" t="s">
        <v>3156</v>
      </c>
      <c r="BE433" s="33">
        <v>199</v>
      </c>
      <c r="BG433" s="33">
        <v>7.9</v>
      </c>
      <c r="BH433" s="33">
        <v>199</v>
      </c>
      <c r="BI433" s="33">
        <f>IF(ISBLANK(BF433)=FALSE,BF433,BU433)</f>
        <v>0.3</v>
      </c>
      <c r="BJ433" s="184" t="s">
        <v>3158</v>
      </c>
      <c r="BK433" s="184" t="s">
        <v>3159</v>
      </c>
      <c r="BL433" s="33">
        <v>199</v>
      </c>
      <c r="BN433" s="33">
        <v>46.5</v>
      </c>
      <c r="BO433" s="33">
        <v>20.5</v>
      </c>
      <c r="BP433" s="33">
        <v>49</v>
      </c>
      <c r="BQ433" s="33">
        <v>10</v>
      </c>
      <c r="BR433" s="33">
        <v>176</v>
      </c>
      <c r="BS433" s="33">
        <v>20.5</v>
      </c>
      <c r="BT433" s="33">
        <v>106.5</v>
      </c>
      <c r="BU433" s="192">
        <v>0.3</v>
      </c>
      <c r="BV433" s="32" t="s">
        <v>2750</v>
      </c>
      <c r="BW433" s="32"/>
      <c r="BX433" s="184" t="s">
        <v>3634</v>
      </c>
      <c r="BY433" s="184"/>
      <c r="BZ433" s="184"/>
      <c r="CA433" s="32"/>
      <c r="CB433" s="188" t="str">
        <f t="shared" si="69"/>
        <v>N</v>
      </c>
      <c r="CC433" s="188" t="str">
        <f t="shared" si="70"/>
        <v>N</v>
      </c>
      <c r="CD433" s="32" t="s">
        <v>2764</v>
      </c>
      <c r="CE433" s="184"/>
      <c r="CH433" s="184" t="s">
        <v>2748</v>
      </c>
      <c r="CI433" s="184" t="s">
        <v>2772</v>
      </c>
    </row>
    <row r="434" spans="5:88" x14ac:dyDescent="0.3">
      <c r="E434" s="33" t="s">
        <v>2765</v>
      </c>
      <c r="F434" s="33" t="s">
        <v>3952</v>
      </c>
      <c r="G434" s="33">
        <v>1997</v>
      </c>
      <c r="H434" s="33" t="s">
        <v>3953</v>
      </c>
      <c r="I434" s="33" t="s">
        <v>3954</v>
      </c>
      <c r="K434" s="33" t="s">
        <v>80</v>
      </c>
      <c r="L434" s="33" t="s">
        <v>81</v>
      </c>
      <c r="M434" s="33" t="s">
        <v>786</v>
      </c>
      <c r="N434" s="33" t="s">
        <v>1598</v>
      </c>
      <c r="O434" s="33" t="s">
        <v>3955</v>
      </c>
      <c r="P434" s="33" t="s">
        <v>3956</v>
      </c>
      <c r="Q434" s="33" t="s">
        <v>3957</v>
      </c>
      <c r="R434" s="33" t="s">
        <v>3957</v>
      </c>
      <c r="S434" s="33" t="str">
        <f t="shared" si="62"/>
        <v>Ga.it</v>
      </c>
      <c r="T434" s="33" t="s">
        <v>3332</v>
      </c>
      <c r="U434" s="33" t="s">
        <v>2821</v>
      </c>
      <c r="V434" s="184" t="s">
        <v>28</v>
      </c>
      <c r="W434" s="184" t="s">
        <v>293</v>
      </c>
      <c r="X434" s="33" t="s">
        <v>2930</v>
      </c>
      <c r="Y434" s="33" t="s">
        <v>327</v>
      </c>
      <c r="AB434" s="33" t="s">
        <v>2742</v>
      </c>
      <c r="AC434" s="33" t="s">
        <v>239</v>
      </c>
      <c r="AD434" s="33">
        <v>96</v>
      </c>
      <c r="AE434" s="184" t="s">
        <v>240</v>
      </c>
      <c r="AF434" s="33" t="s">
        <v>2743</v>
      </c>
      <c r="AH434" s="33" t="s">
        <v>2744</v>
      </c>
      <c r="AI434" s="33" t="s">
        <v>2744</v>
      </c>
      <c r="AK434" s="33" t="s">
        <v>631</v>
      </c>
      <c r="AM434" s="33">
        <v>8800</v>
      </c>
      <c r="AN434" s="33">
        <v>8606.4</v>
      </c>
      <c r="AO434" s="189">
        <v>8800</v>
      </c>
      <c r="AP434" s="33" t="s">
        <v>477</v>
      </c>
      <c r="AQ434" s="33" t="s">
        <v>477</v>
      </c>
      <c r="AS434" s="33">
        <v>4</v>
      </c>
      <c r="AU434" s="33" t="s">
        <v>295</v>
      </c>
      <c r="AV434" s="33" t="s">
        <v>295</v>
      </c>
      <c r="AZ434" s="33" t="s">
        <v>559</v>
      </c>
      <c r="BA434" s="33" t="s">
        <v>2746</v>
      </c>
      <c r="BB434" s="33" t="s">
        <v>2744</v>
      </c>
      <c r="BC434" s="33" t="s">
        <v>2744</v>
      </c>
      <c r="BE434" s="33">
        <v>240</v>
      </c>
      <c r="BH434" s="33">
        <v>240</v>
      </c>
      <c r="BL434" s="33">
        <v>240</v>
      </c>
      <c r="BN434" s="33">
        <v>76.891006107568074</v>
      </c>
      <c r="BO434" s="33">
        <v>11.658349404084111</v>
      </c>
      <c r="BP434" s="33">
        <v>17.132577118442082</v>
      </c>
      <c r="BQ434" s="33">
        <v>1.8982621366604473</v>
      </c>
      <c r="BR434" s="33">
        <v>46.042518627286277</v>
      </c>
      <c r="BS434" s="33">
        <v>138.79242979705427</v>
      </c>
      <c r="BT434" s="33">
        <v>55</v>
      </c>
      <c r="BW434" s="33" t="s">
        <v>2744</v>
      </c>
      <c r="BY434" s="33" t="s">
        <v>2747</v>
      </c>
      <c r="CB434" s="188" t="str">
        <f t="shared" si="69"/>
        <v>N</v>
      </c>
      <c r="CC434" s="188" t="str">
        <f t="shared" si="70"/>
        <v>N</v>
      </c>
      <c r="CD434" s="187"/>
      <c r="CE434" s="186"/>
      <c r="CH434" s="33" t="s">
        <v>2770</v>
      </c>
    </row>
    <row r="435" spans="5:88" x14ac:dyDescent="0.3">
      <c r="E435" s="33" t="s">
        <v>2734</v>
      </c>
      <c r="F435" s="33" t="s">
        <v>3958</v>
      </c>
      <c r="G435" s="33">
        <v>2011</v>
      </c>
      <c r="H435" s="33" t="s">
        <v>3959</v>
      </c>
      <c r="I435" s="33" t="s">
        <v>3960</v>
      </c>
      <c r="K435" s="33" t="s">
        <v>80</v>
      </c>
      <c r="L435" s="33" t="s">
        <v>89</v>
      </c>
      <c r="M435" s="33" t="s">
        <v>91</v>
      </c>
      <c r="N435" s="33" t="s">
        <v>98</v>
      </c>
      <c r="O435" s="33" t="s">
        <v>99</v>
      </c>
      <c r="P435" s="33" t="s">
        <v>3961</v>
      </c>
      <c r="Q435" s="33" t="s">
        <v>3962</v>
      </c>
      <c r="R435" s="33" t="s">
        <v>3962</v>
      </c>
      <c r="S435" s="33" t="str">
        <f t="shared" si="62"/>
        <v>Ga.ho</v>
      </c>
      <c r="T435" s="184" t="s">
        <v>3963</v>
      </c>
      <c r="U435" s="33" t="s">
        <v>31</v>
      </c>
      <c r="V435" s="33" t="s">
        <v>31</v>
      </c>
      <c r="W435" s="33" t="s">
        <v>31</v>
      </c>
      <c r="X435" s="33" t="s">
        <v>3964</v>
      </c>
      <c r="Y435" s="33" t="s">
        <v>327</v>
      </c>
      <c r="AB435" s="33" t="s">
        <v>2742</v>
      </c>
      <c r="AC435" s="33" t="s">
        <v>239</v>
      </c>
      <c r="AD435" s="33">
        <v>96</v>
      </c>
      <c r="AE435" s="33" t="s">
        <v>240</v>
      </c>
      <c r="AF435" s="33" t="s">
        <v>2743</v>
      </c>
      <c r="AH435" s="184" t="s">
        <v>2787</v>
      </c>
      <c r="AI435" s="184" t="s">
        <v>2855</v>
      </c>
      <c r="AJ435" s="33" t="s">
        <v>295</v>
      </c>
      <c r="AK435" s="33" t="s">
        <v>631</v>
      </c>
      <c r="AM435" s="33">
        <v>48100</v>
      </c>
      <c r="AN435" s="33">
        <v>47041.8</v>
      </c>
      <c r="AO435" s="189">
        <v>48100</v>
      </c>
      <c r="AP435" s="33" t="s">
        <v>477</v>
      </c>
      <c r="AQ435" s="33" t="s">
        <v>477</v>
      </c>
      <c r="AS435" s="33">
        <v>4</v>
      </c>
      <c r="AU435" s="33" t="s">
        <v>295</v>
      </c>
      <c r="AV435" s="33" t="s">
        <v>295</v>
      </c>
      <c r="AZ435" s="33" t="s">
        <v>2312</v>
      </c>
      <c r="BA435" s="33" t="s">
        <v>2746</v>
      </c>
      <c r="BB435" s="33" t="s">
        <v>2744</v>
      </c>
      <c r="BC435" s="33">
        <v>13.6</v>
      </c>
      <c r="BD435" s="33">
        <v>7.75</v>
      </c>
      <c r="BE435" s="33">
        <v>125</v>
      </c>
      <c r="BG435" s="33">
        <v>7.75</v>
      </c>
      <c r="BH435" s="33">
        <v>125</v>
      </c>
      <c r="BI435" s="33">
        <f t="shared" ref="BI435:BI440" si="71">IF(ISBLANK(BF435)=FALSE,BF435,BU435)</f>
        <v>1.6</v>
      </c>
      <c r="BL435" s="33">
        <v>125</v>
      </c>
      <c r="BN435" s="33">
        <v>10.510532639167</v>
      </c>
      <c r="BO435" s="33">
        <v>24</v>
      </c>
      <c r="BP435" s="33">
        <v>19.769839358060192</v>
      </c>
      <c r="BQ435" s="33">
        <v>1.5786735854440948</v>
      </c>
      <c r="BR435" s="33">
        <v>60.405359995212649</v>
      </c>
      <c r="BS435" s="33">
        <v>1.413028182451574</v>
      </c>
      <c r="BT435" s="33">
        <v>42.4</v>
      </c>
      <c r="BU435" s="33">
        <v>1.6</v>
      </c>
      <c r="BV435" s="33" t="s">
        <v>3965</v>
      </c>
      <c r="BW435" s="33" t="s">
        <v>2744</v>
      </c>
      <c r="BX435" s="33" t="s">
        <v>3966</v>
      </c>
      <c r="CB435" s="188" t="str">
        <f t="shared" si="69"/>
        <v>N</v>
      </c>
      <c r="CC435" s="188" t="str">
        <f t="shared" si="70"/>
        <v>N</v>
      </c>
      <c r="CD435" s="214" t="s">
        <v>2878</v>
      </c>
      <c r="CE435" s="186"/>
      <c r="CH435" s="184" t="s">
        <v>2748</v>
      </c>
      <c r="CJ435" s="184" t="s">
        <v>3967</v>
      </c>
    </row>
    <row r="436" spans="5:88" x14ac:dyDescent="0.3">
      <c r="E436" s="33" t="s">
        <v>2734</v>
      </c>
      <c r="F436" s="33" t="s">
        <v>3968</v>
      </c>
      <c r="G436" s="33">
        <v>2011</v>
      </c>
      <c r="H436" s="33" t="s">
        <v>3959</v>
      </c>
      <c r="I436" s="33" t="s">
        <v>3960</v>
      </c>
      <c r="K436" s="33" t="s">
        <v>80</v>
      </c>
      <c r="L436" s="33" t="s">
        <v>89</v>
      </c>
      <c r="M436" s="33" t="s">
        <v>91</v>
      </c>
      <c r="N436" s="33" t="s">
        <v>98</v>
      </c>
      <c r="O436" s="33" t="s">
        <v>99</v>
      </c>
      <c r="P436" s="33" t="s">
        <v>3961</v>
      </c>
      <c r="Q436" s="33" t="s">
        <v>3962</v>
      </c>
      <c r="R436" s="33" t="s">
        <v>3962</v>
      </c>
      <c r="S436" s="33" t="str">
        <f t="shared" si="62"/>
        <v>Ga.ho</v>
      </c>
      <c r="T436" s="184" t="s">
        <v>3963</v>
      </c>
      <c r="U436" s="33" t="s">
        <v>31</v>
      </c>
      <c r="V436" s="33" t="s">
        <v>31</v>
      </c>
      <c r="W436" s="33" t="s">
        <v>31</v>
      </c>
      <c r="X436" s="33" t="s">
        <v>3964</v>
      </c>
      <c r="Y436" s="33" t="s">
        <v>327</v>
      </c>
      <c r="AB436" s="33" t="s">
        <v>2742</v>
      </c>
      <c r="AC436" s="33" t="s">
        <v>239</v>
      </c>
      <c r="AD436" s="33">
        <v>96</v>
      </c>
      <c r="AE436" s="33" t="s">
        <v>240</v>
      </c>
      <c r="AF436" s="33" t="s">
        <v>2743</v>
      </c>
      <c r="AH436" s="184" t="s">
        <v>2787</v>
      </c>
      <c r="AI436" s="184" t="s">
        <v>2855</v>
      </c>
      <c r="AJ436" s="33" t="s">
        <v>295</v>
      </c>
      <c r="AK436" s="33" t="s">
        <v>631</v>
      </c>
      <c r="AM436" s="33">
        <v>460</v>
      </c>
      <c r="AN436" s="33">
        <v>449.88</v>
      </c>
      <c r="AO436" s="189">
        <v>460</v>
      </c>
      <c r="AP436" s="33" t="s">
        <v>477</v>
      </c>
      <c r="AQ436" s="33" t="s">
        <v>477</v>
      </c>
      <c r="AS436" s="33">
        <v>4</v>
      </c>
      <c r="AU436" s="33" t="s">
        <v>295</v>
      </c>
      <c r="AV436" s="33" t="s">
        <v>295</v>
      </c>
      <c r="AZ436" s="33" t="s">
        <v>2312</v>
      </c>
      <c r="BA436" s="33" t="s">
        <v>2746</v>
      </c>
      <c r="BB436" s="33" t="s">
        <v>2744</v>
      </c>
      <c r="BC436" s="33">
        <v>13.6</v>
      </c>
      <c r="BD436" s="33">
        <v>7.75</v>
      </c>
      <c r="BE436" s="33">
        <v>25</v>
      </c>
      <c r="BG436" s="33">
        <v>7.75</v>
      </c>
      <c r="BH436" s="33">
        <v>25</v>
      </c>
      <c r="BI436" s="33">
        <f t="shared" si="71"/>
        <v>1.6</v>
      </c>
      <c r="BL436" s="33">
        <v>25</v>
      </c>
      <c r="BN436" s="33">
        <v>6.5514297156587897</v>
      </c>
      <c r="BO436" s="33">
        <v>2.1</v>
      </c>
      <c r="BP436" s="33">
        <v>19.8</v>
      </c>
      <c r="BQ436" s="33">
        <v>1.6</v>
      </c>
      <c r="BR436" s="33">
        <v>37.651894917579256</v>
      </c>
      <c r="BS436" s="33">
        <v>1.4</v>
      </c>
      <c r="BT436" s="33">
        <v>42.4</v>
      </c>
      <c r="BU436" s="33">
        <v>1.6</v>
      </c>
      <c r="BV436" s="33" t="s">
        <v>3965</v>
      </c>
      <c r="BW436" s="33" t="s">
        <v>2744</v>
      </c>
      <c r="BX436" s="33" t="s">
        <v>3966</v>
      </c>
      <c r="CB436" s="188" t="str">
        <f t="shared" si="69"/>
        <v>N</v>
      </c>
      <c r="CC436" s="188" t="str">
        <f t="shared" si="70"/>
        <v>N</v>
      </c>
      <c r="CD436" s="214" t="s">
        <v>2878</v>
      </c>
      <c r="CE436" s="186"/>
      <c r="CH436" s="184" t="s">
        <v>2748</v>
      </c>
      <c r="CJ436" s="184" t="s">
        <v>3967</v>
      </c>
    </row>
    <row r="437" spans="5:88" x14ac:dyDescent="0.3">
      <c r="E437" s="33" t="s">
        <v>2734</v>
      </c>
      <c r="F437" s="33" t="s">
        <v>3969</v>
      </c>
      <c r="G437" s="33">
        <v>2011</v>
      </c>
      <c r="H437" s="33" t="s">
        <v>3959</v>
      </c>
      <c r="I437" s="33" t="s">
        <v>3960</v>
      </c>
      <c r="K437" s="33" t="s">
        <v>80</v>
      </c>
      <c r="L437" s="33" t="s">
        <v>89</v>
      </c>
      <c r="M437" s="33" t="s">
        <v>91</v>
      </c>
      <c r="N437" s="33" t="s">
        <v>98</v>
      </c>
      <c r="O437" s="33" t="s">
        <v>99</v>
      </c>
      <c r="P437" s="33" t="s">
        <v>3961</v>
      </c>
      <c r="Q437" s="33" t="s">
        <v>3962</v>
      </c>
      <c r="R437" s="33" t="s">
        <v>3962</v>
      </c>
      <c r="S437" s="33" t="str">
        <f t="shared" ref="S437:S500" si="72">_xlfn.CONCAT(LEFT(Q437,2),".",MID(Q437,FIND(" ",Q437)+1,2))</f>
        <v>Ga.ho</v>
      </c>
      <c r="T437" s="184" t="s">
        <v>3963</v>
      </c>
      <c r="U437" s="33" t="s">
        <v>31</v>
      </c>
      <c r="V437" s="33" t="s">
        <v>31</v>
      </c>
      <c r="W437" s="33" t="s">
        <v>31</v>
      </c>
      <c r="X437" s="33" t="s">
        <v>3964</v>
      </c>
      <c r="Y437" s="33" t="s">
        <v>327</v>
      </c>
      <c r="AB437" s="33" t="s">
        <v>2742</v>
      </c>
      <c r="AC437" s="33" t="s">
        <v>239</v>
      </c>
      <c r="AD437" s="33">
        <v>96</v>
      </c>
      <c r="AE437" s="33" t="s">
        <v>240</v>
      </c>
      <c r="AF437" s="33" t="s">
        <v>2743</v>
      </c>
      <c r="AH437" s="184" t="s">
        <v>2787</v>
      </c>
      <c r="AI437" s="184" t="s">
        <v>2855</v>
      </c>
      <c r="AJ437" s="33" t="s">
        <v>295</v>
      </c>
      <c r="AK437" s="33" t="s">
        <v>631</v>
      </c>
      <c r="AM437" s="33">
        <v>121600</v>
      </c>
      <c r="AN437" s="33">
        <v>118924.8</v>
      </c>
      <c r="AO437" s="189">
        <v>121600</v>
      </c>
      <c r="AP437" s="33" t="s">
        <v>477</v>
      </c>
      <c r="AQ437" s="33" t="s">
        <v>477</v>
      </c>
      <c r="AS437" s="33">
        <v>4</v>
      </c>
      <c r="AU437" s="33" t="s">
        <v>295</v>
      </c>
      <c r="AV437" s="33" t="s">
        <v>295</v>
      </c>
      <c r="AZ437" s="33" t="s">
        <v>2312</v>
      </c>
      <c r="BA437" s="33" t="s">
        <v>2746</v>
      </c>
      <c r="BB437" s="33" t="s">
        <v>2744</v>
      </c>
      <c r="BC437" s="33">
        <v>13.6</v>
      </c>
      <c r="BD437" s="33">
        <v>7.75</v>
      </c>
      <c r="BE437" s="33">
        <v>350</v>
      </c>
      <c r="BG437" s="33">
        <v>7.75</v>
      </c>
      <c r="BH437" s="33">
        <v>350</v>
      </c>
      <c r="BI437" s="33">
        <f t="shared" si="71"/>
        <v>1.6</v>
      </c>
      <c r="BL437" s="106">
        <v>350</v>
      </c>
      <c r="BN437" s="33">
        <v>66.012815378454206</v>
      </c>
      <c r="BO437" s="33">
        <v>45</v>
      </c>
      <c r="BP437" s="33">
        <v>19.8</v>
      </c>
      <c r="BQ437" s="33">
        <v>1.6</v>
      </c>
      <c r="BR437" s="33">
        <v>379.38399642789778</v>
      </c>
      <c r="BS437" s="33">
        <v>1.4</v>
      </c>
      <c r="BT437" s="33">
        <v>42.4</v>
      </c>
      <c r="BU437" s="33">
        <v>1.6</v>
      </c>
      <c r="BV437" s="33" t="s">
        <v>3965</v>
      </c>
      <c r="BW437" s="33" t="s">
        <v>2744</v>
      </c>
      <c r="BX437" s="33" t="s">
        <v>3966</v>
      </c>
      <c r="CB437" s="188" t="str">
        <f t="shared" si="69"/>
        <v>N</v>
      </c>
      <c r="CC437" s="188" t="str">
        <f t="shared" si="70"/>
        <v>N</v>
      </c>
      <c r="CD437" s="32" t="s">
        <v>3970</v>
      </c>
      <c r="CE437" s="186"/>
      <c r="CH437" s="184" t="s">
        <v>2748</v>
      </c>
      <c r="CJ437" s="184" t="s">
        <v>3967</v>
      </c>
    </row>
    <row r="438" spans="5:88" x14ac:dyDescent="0.3">
      <c r="E438" s="33" t="s">
        <v>2765</v>
      </c>
      <c r="F438" s="33" t="s">
        <v>3971</v>
      </c>
      <c r="G438" s="33">
        <v>1997</v>
      </c>
      <c r="H438" s="33" t="s">
        <v>3972</v>
      </c>
      <c r="I438" s="33" t="s">
        <v>3973</v>
      </c>
      <c r="K438" s="33" t="s">
        <v>80</v>
      </c>
      <c r="L438" s="33" t="s">
        <v>89</v>
      </c>
      <c r="M438" s="33" t="s">
        <v>91</v>
      </c>
      <c r="N438" s="33" t="s">
        <v>98</v>
      </c>
      <c r="O438" s="33" t="s">
        <v>99</v>
      </c>
      <c r="P438" s="33" t="s">
        <v>3961</v>
      </c>
      <c r="Q438" s="33" t="s">
        <v>3974</v>
      </c>
      <c r="R438" s="33" t="s">
        <v>3974</v>
      </c>
      <c r="S438" s="33" t="str">
        <f t="shared" si="72"/>
        <v>Ga.af</v>
      </c>
      <c r="T438" s="33" t="s">
        <v>3975</v>
      </c>
      <c r="U438" s="33" t="s">
        <v>31</v>
      </c>
      <c r="V438" s="33" t="s">
        <v>31</v>
      </c>
      <c r="W438" s="33" t="s">
        <v>31</v>
      </c>
      <c r="X438" s="33" t="s">
        <v>3976</v>
      </c>
      <c r="Y438" s="33" t="s">
        <v>327</v>
      </c>
      <c r="AB438" s="33" t="s">
        <v>2742</v>
      </c>
      <c r="AC438" s="33" t="s">
        <v>239</v>
      </c>
      <c r="AD438" s="33">
        <v>96</v>
      </c>
      <c r="AE438" s="33" t="s">
        <v>240</v>
      </c>
      <c r="AF438" s="33" t="s">
        <v>2743</v>
      </c>
      <c r="AH438" s="33" t="s">
        <v>3286</v>
      </c>
      <c r="AI438" s="33" t="s">
        <v>3977</v>
      </c>
      <c r="AJ438" s="33" t="s">
        <v>509</v>
      </c>
      <c r="AK438" s="33" t="s">
        <v>631</v>
      </c>
      <c r="AM438" s="33">
        <v>80000</v>
      </c>
      <c r="AN438" s="33">
        <v>78240</v>
      </c>
      <c r="AO438" s="189">
        <v>80000</v>
      </c>
      <c r="AP438" s="33" t="s">
        <v>477</v>
      </c>
      <c r="AQ438" s="33" t="s">
        <v>477</v>
      </c>
      <c r="AS438" s="33">
        <f>IF(G438&lt;1980,"Too old",IF(AE438="N","UseOtherTestDuration",IF(AJ438="M",IF(ISBLANK(BD438),2,IF(ISBLANK(BE438),2,IF(ISBLANK(BF438),2,1))),"NotM")))</f>
        <v>2</v>
      </c>
      <c r="AU438" s="33" t="s">
        <v>295</v>
      </c>
      <c r="AV438" s="33" t="s">
        <v>295</v>
      </c>
      <c r="AZ438" s="33" t="s">
        <v>2312</v>
      </c>
      <c r="BA438" s="33" t="s">
        <v>3978</v>
      </c>
      <c r="BB438" s="33" t="s">
        <v>3979</v>
      </c>
      <c r="BC438" s="33">
        <v>17.5</v>
      </c>
      <c r="BD438" s="33">
        <v>7.3</v>
      </c>
      <c r="BE438" s="33">
        <v>150</v>
      </c>
      <c r="BG438" s="33">
        <v>7.3</v>
      </c>
      <c r="BH438" s="33">
        <v>150</v>
      </c>
      <c r="BI438" s="33">
        <f t="shared" si="71"/>
        <v>1.6</v>
      </c>
      <c r="BL438" s="33">
        <v>150</v>
      </c>
      <c r="BN438" s="33" t="s">
        <v>644</v>
      </c>
      <c r="BO438" s="33" t="s">
        <v>644</v>
      </c>
      <c r="BP438" s="33" t="s">
        <v>644</v>
      </c>
      <c r="BQ438" s="33" t="s">
        <v>644</v>
      </c>
      <c r="BR438" s="33" t="s">
        <v>644</v>
      </c>
      <c r="BS438" s="33" t="s">
        <v>644</v>
      </c>
      <c r="BT438" s="33">
        <v>6</v>
      </c>
      <c r="BU438" s="33">
        <v>1.6</v>
      </c>
      <c r="BW438" s="33" t="s">
        <v>2744</v>
      </c>
      <c r="CB438" s="188" t="str">
        <f t="shared" si="69"/>
        <v>Y</v>
      </c>
      <c r="CC438" s="188" t="str">
        <f t="shared" si="70"/>
        <v>Y</v>
      </c>
      <c r="CD438" s="187" t="s">
        <v>3879</v>
      </c>
      <c r="CE438" s="186"/>
    </row>
    <row r="439" spans="5:88" x14ac:dyDescent="0.3">
      <c r="E439" s="33" t="s">
        <v>2765</v>
      </c>
      <c r="F439" s="33" t="s">
        <v>3980</v>
      </c>
      <c r="G439" s="33">
        <v>1997</v>
      </c>
      <c r="H439" s="33" t="s">
        <v>3972</v>
      </c>
      <c r="I439" s="33" t="s">
        <v>3973</v>
      </c>
      <c r="K439" s="33" t="s">
        <v>80</v>
      </c>
      <c r="L439" s="33" t="s">
        <v>89</v>
      </c>
      <c r="M439" s="33" t="s">
        <v>91</v>
      </c>
      <c r="N439" s="33" t="s">
        <v>98</v>
      </c>
      <c r="O439" s="33" t="s">
        <v>99</v>
      </c>
      <c r="P439" s="33" t="s">
        <v>3961</v>
      </c>
      <c r="Q439" s="33" t="s">
        <v>3974</v>
      </c>
      <c r="R439" s="33" t="s">
        <v>3974</v>
      </c>
      <c r="S439" s="33" t="str">
        <f t="shared" si="72"/>
        <v>Ga.af</v>
      </c>
      <c r="T439" s="33" t="s">
        <v>3975</v>
      </c>
      <c r="U439" s="33" t="s">
        <v>31</v>
      </c>
      <c r="V439" s="33" t="s">
        <v>31</v>
      </c>
      <c r="W439" s="33" t="s">
        <v>31</v>
      </c>
      <c r="X439" s="33" t="s">
        <v>3976</v>
      </c>
      <c r="Y439" s="33" t="s">
        <v>327</v>
      </c>
      <c r="AB439" s="33" t="s">
        <v>2742</v>
      </c>
      <c r="AC439" s="33" t="s">
        <v>239</v>
      </c>
      <c r="AD439" s="33">
        <v>96</v>
      </c>
      <c r="AE439" s="33" t="s">
        <v>240</v>
      </c>
      <c r="AF439" s="33" t="s">
        <v>2743</v>
      </c>
      <c r="AH439" s="33" t="s">
        <v>3286</v>
      </c>
      <c r="AI439" s="33" t="s">
        <v>3977</v>
      </c>
      <c r="AJ439" s="33" t="s">
        <v>509</v>
      </c>
      <c r="AK439" s="33" t="s">
        <v>631</v>
      </c>
      <c r="AM439" s="33">
        <v>50000</v>
      </c>
      <c r="AN439" s="33">
        <v>48900</v>
      </c>
      <c r="AO439" s="189">
        <v>50000</v>
      </c>
      <c r="AP439" s="33" t="s">
        <v>477</v>
      </c>
      <c r="AQ439" s="33" t="s">
        <v>477</v>
      </c>
      <c r="AS439" s="33">
        <f>IF(G439&lt;1980,"Too old",IF(AE439="N","UseOtherTestDuration",IF(AJ439="M",IF(ISBLANK(BD439),2,IF(ISBLANK(BE439),2,IF(ISBLANK(BF439),2,1))),"NotM")))</f>
        <v>2</v>
      </c>
      <c r="AU439" s="33" t="s">
        <v>295</v>
      </c>
      <c r="AV439" s="33" t="s">
        <v>295</v>
      </c>
      <c r="AZ439" s="33" t="s">
        <v>2312</v>
      </c>
      <c r="BA439" s="33" t="s">
        <v>3981</v>
      </c>
      <c r="BB439" s="33" t="s">
        <v>3979</v>
      </c>
      <c r="BC439" s="33">
        <v>17.5</v>
      </c>
      <c r="BD439" s="33">
        <v>7.3</v>
      </c>
      <c r="BE439" s="33">
        <v>50</v>
      </c>
      <c r="BG439" s="33">
        <v>7.3</v>
      </c>
      <c r="BH439" s="33">
        <v>50</v>
      </c>
      <c r="BI439" s="33">
        <f t="shared" si="71"/>
        <v>1.6</v>
      </c>
      <c r="BL439" s="33">
        <v>50</v>
      </c>
      <c r="BN439" s="33" t="s">
        <v>644</v>
      </c>
      <c r="BO439" s="33" t="s">
        <v>644</v>
      </c>
      <c r="BP439" s="33" t="s">
        <v>644</v>
      </c>
      <c r="BQ439" s="33" t="s">
        <v>644</v>
      </c>
      <c r="BR439" s="33" t="s">
        <v>644</v>
      </c>
      <c r="BS439" s="33" t="s">
        <v>644</v>
      </c>
      <c r="BT439" s="33">
        <v>6</v>
      </c>
      <c r="BU439" s="33">
        <v>1.6</v>
      </c>
      <c r="BW439" s="33" t="s">
        <v>2744</v>
      </c>
      <c r="CB439" s="188" t="str">
        <f t="shared" si="69"/>
        <v>Y</v>
      </c>
      <c r="CC439" s="188" t="str">
        <f t="shared" si="70"/>
        <v>Y</v>
      </c>
      <c r="CD439" s="187" t="s">
        <v>3879</v>
      </c>
      <c r="CE439" s="186"/>
    </row>
    <row r="440" spans="5:88" x14ac:dyDescent="0.3">
      <c r="E440" s="33" t="s">
        <v>2765</v>
      </c>
      <c r="F440" s="33" t="s">
        <v>3982</v>
      </c>
      <c r="G440" s="33">
        <v>1997</v>
      </c>
      <c r="H440" s="33" t="s">
        <v>3972</v>
      </c>
      <c r="I440" s="33" t="s">
        <v>3973</v>
      </c>
      <c r="K440" s="33" t="s">
        <v>80</v>
      </c>
      <c r="L440" s="33" t="s">
        <v>89</v>
      </c>
      <c r="M440" s="33" t="s">
        <v>91</v>
      </c>
      <c r="N440" s="33" t="s">
        <v>98</v>
      </c>
      <c r="O440" s="33" t="s">
        <v>99</v>
      </c>
      <c r="P440" s="33" t="s">
        <v>3961</v>
      </c>
      <c r="Q440" s="33" t="s">
        <v>3974</v>
      </c>
      <c r="R440" s="33" t="s">
        <v>3974</v>
      </c>
      <c r="S440" s="33" t="str">
        <f t="shared" si="72"/>
        <v>Ga.af</v>
      </c>
      <c r="T440" s="33" t="s">
        <v>3975</v>
      </c>
      <c r="U440" s="33" t="s">
        <v>31</v>
      </c>
      <c r="V440" s="33" t="s">
        <v>31</v>
      </c>
      <c r="W440" s="33" t="s">
        <v>31</v>
      </c>
      <c r="X440" s="33" t="s">
        <v>3976</v>
      </c>
      <c r="Y440" s="33" t="s">
        <v>327</v>
      </c>
      <c r="AB440" s="33" t="s">
        <v>2742</v>
      </c>
      <c r="AC440" s="33" t="s">
        <v>239</v>
      </c>
      <c r="AD440" s="33">
        <v>96</v>
      </c>
      <c r="AE440" s="33" t="s">
        <v>240</v>
      </c>
      <c r="AF440" s="33" t="s">
        <v>2743</v>
      </c>
      <c r="AH440" s="33" t="s">
        <v>3286</v>
      </c>
      <c r="AI440" s="33" t="s">
        <v>3977</v>
      </c>
      <c r="AJ440" s="33" t="s">
        <v>509</v>
      </c>
      <c r="AK440" s="33" t="s">
        <v>631</v>
      </c>
      <c r="AM440" s="238">
        <v>100000</v>
      </c>
      <c r="AN440" s="33">
        <v>97800</v>
      </c>
      <c r="AO440" s="189">
        <v>100000</v>
      </c>
      <c r="AP440" s="33" t="s">
        <v>477</v>
      </c>
      <c r="AQ440" s="33" t="s">
        <v>477</v>
      </c>
      <c r="AS440" s="33">
        <f>IF(G440&lt;1980,"Too old",IF(AE440="N","UseOtherTestDuration",IF(AJ440="M",IF(ISBLANK(BD440),2,IF(ISBLANK(BE440),2,IF(ISBLANK(BF440),2,1))),"NotM")))</f>
        <v>2</v>
      </c>
      <c r="AU440" s="33" t="s">
        <v>295</v>
      </c>
      <c r="AV440" s="33" t="s">
        <v>295</v>
      </c>
      <c r="AZ440" s="33" t="s">
        <v>2312</v>
      </c>
      <c r="BA440" s="33" t="s">
        <v>3978</v>
      </c>
      <c r="BB440" s="33" t="s">
        <v>3979</v>
      </c>
      <c r="BC440" s="33">
        <v>17.5</v>
      </c>
      <c r="BD440" s="33">
        <v>7.3</v>
      </c>
      <c r="BE440" s="33">
        <v>300</v>
      </c>
      <c r="BG440" s="33">
        <v>7.3</v>
      </c>
      <c r="BH440" s="33">
        <v>300</v>
      </c>
      <c r="BI440" s="33">
        <f t="shared" si="71"/>
        <v>1.6</v>
      </c>
      <c r="BL440" s="33">
        <v>300</v>
      </c>
      <c r="BN440" s="33" t="s">
        <v>644</v>
      </c>
      <c r="BO440" s="33" t="s">
        <v>644</v>
      </c>
      <c r="BP440" s="33" t="s">
        <v>644</v>
      </c>
      <c r="BQ440" s="33" t="s">
        <v>644</v>
      </c>
      <c r="BR440" s="33" t="s">
        <v>644</v>
      </c>
      <c r="BS440" s="33" t="s">
        <v>644</v>
      </c>
      <c r="BT440" s="33">
        <v>6</v>
      </c>
      <c r="BU440" s="33">
        <v>1.6</v>
      </c>
      <c r="BW440" s="33" t="s">
        <v>2744</v>
      </c>
      <c r="CB440" s="188" t="str">
        <f t="shared" si="69"/>
        <v>Y</v>
      </c>
      <c r="CC440" s="188" t="str">
        <f t="shared" si="70"/>
        <v>Y</v>
      </c>
      <c r="CD440" s="187" t="s">
        <v>3879</v>
      </c>
      <c r="CE440" s="186"/>
    </row>
    <row r="441" spans="5:88" ht="14.5" x14ac:dyDescent="0.35">
      <c r="E441" s="33" t="s">
        <v>1448</v>
      </c>
      <c r="G441" s="33">
        <v>1998</v>
      </c>
      <c r="H441" s="33" t="s">
        <v>3066</v>
      </c>
      <c r="K441" s="33" t="s">
        <v>80</v>
      </c>
      <c r="L441" s="33" t="s">
        <v>89</v>
      </c>
      <c r="M441" s="33" t="s">
        <v>91</v>
      </c>
      <c r="N441" s="33" t="s">
        <v>1550</v>
      </c>
      <c r="O441" s="33" t="s">
        <v>1551</v>
      </c>
      <c r="P441" s="33" t="s">
        <v>1552</v>
      </c>
      <c r="Q441" s="33" t="s">
        <v>345</v>
      </c>
      <c r="R441" s="33" t="s">
        <v>3983</v>
      </c>
      <c r="S441" s="33" t="str">
        <f t="shared" si="72"/>
        <v>Ga.ma</v>
      </c>
      <c r="T441" s="33" t="s">
        <v>1562</v>
      </c>
      <c r="V441" s="33" t="s">
        <v>31</v>
      </c>
      <c r="W441" s="33" t="s">
        <v>31</v>
      </c>
      <c r="X441" s="33" t="s">
        <v>281</v>
      </c>
      <c r="Y441" s="33" t="s">
        <v>281</v>
      </c>
      <c r="Z441" s="33" t="s">
        <v>892</v>
      </c>
      <c r="AB441" s="33" t="s">
        <v>703</v>
      </c>
      <c r="AC441" s="33" t="s">
        <v>239</v>
      </c>
      <c r="AD441" s="33">
        <v>96</v>
      </c>
      <c r="AE441" s="33" t="s">
        <v>240</v>
      </c>
      <c r="AF441" s="33" t="s">
        <v>2743</v>
      </c>
      <c r="AM441" s="33">
        <v>13700</v>
      </c>
      <c r="AN441" s="189">
        <v>13700</v>
      </c>
      <c r="AO441" s="189">
        <v>13700</v>
      </c>
      <c r="AP441" s="33" t="s">
        <v>508</v>
      </c>
      <c r="AS441" s="33">
        <v>3</v>
      </c>
      <c r="AT441" s="33" t="s">
        <v>3072</v>
      </c>
      <c r="AU441" s="33" t="s">
        <v>3072</v>
      </c>
      <c r="AV441" s="33" t="s">
        <v>3072</v>
      </c>
      <c r="BD441" s="34">
        <v>7.8</v>
      </c>
      <c r="BE441" s="34">
        <v>39</v>
      </c>
      <c r="BF441" s="33" t="s">
        <v>202</v>
      </c>
      <c r="BG441" s="34">
        <v>7.8</v>
      </c>
      <c r="BH441" s="34">
        <v>39</v>
      </c>
      <c r="BI441" s="33">
        <v>0.5</v>
      </c>
      <c r="CB441" s="33">
        <v>1</v>
      </c>
      <c r="CC441" s="33" t="s">
        <v>3984</v>
      </c>
      <c r="CD441" s="33"/>
    </row>
    <row r="442" spans="5:88" x14ac:dyDescent="0.3">
      <c r="E442" s="33" t="s">
        <v>324</v>
      </c>
      <c r="G442" s="33">
        <v>1983</v>
      </c>
      <c r="H442" s="33" t="s">
        <v>742</v>
      </c>
      <c r="K442" s="33" t="s">
        <v>80</v>
      </c>
      <c r="L442" s="33" t="s">
        <v>89</v>
      </c>
      <c r="M442" s="33" t="s">
        <v>91</v>
      </c>
      <c r="N442" s="33" t="s">
        <v>1550</v>
      </c>
      <c r="O442" s="33" t="s">
        <v>1551</v>
      </c>
      <c r="P442" s="33" t="s">
        <v>1552</v>
      </c>
      <c r="Q442" s="33" t="s">
        <v>345</v>
      </c>
      <c r="R442" s="33" t="s">
        <v>345</v>
      </c>
      <c r="S442" s="33" t="str">
        <f t="shared" si="72"/>
        <v>Ga.ma</v>
      </c>
      <c r="T442" s="33" t="s">
        <v>1553</v>
      </c>
      <c r="U442" s="33" t="s">
        <v>31</v>
      </c>
      <c r="V442" s="33" t="s">
        <v>31</v>
      </c>
      <c r="W442" s="33" t="s">
        <v>31</v>
      </c>
      <c r="X442" s="33" t="s">
        <v>281</v>
      </c>
      <c r="Y442" s="33" t="s">
        <v>281</v>
      </c>
      <c r="Z442" s="33" t="s">
        <v>892</v>
      </c>
      <c r="AB442" s="33" t="s">
        <v>703</v>
      </c>
      <c r="AC442" s="33" t="s">
        <v>239</v>
      </c>
      <c r="AD442" s="33">
        <v>96</v>
      </c>
      <c r="AE442" s="33" t="s">
        <v>240</v>
      </c>
      <c r="AF442" s="181" t="s">
        <v>2743</v>
      </c>
      <c r="AI442" s="33" t="s">
        <v>748</v>
      </c>
      <c r="AJ442" s="33" t="s">
        <v>509</v>
      </c>
      <c r="AM442" s="33">
        <v>9600</v>
      </c>
      <c r="AN442" s="189">
        <v>9600</v>
      </c>
      <c r="AO442" s="189">
        <v>9600</v>
      </c>
      <c r="AP442" s="33" t="s">
        <v>508</v>
      </c>
      <c r="AQ442" s="33" t="s">
        <v>477</v>
      </c>
      <c r="AS442" s="33">
        <v>4</v>
      </c>
      <c r="AU442" s="33" t="s">
        <v>295</v>
      </c>
      <c r="AV442" s="33" t="s">
        <v>295</v>
      </c>
      <c r="AZ442" s="33" t="s">
        <v>749</v>
      </c>
      <c r="BA442" s="33" t="s">
        <v>3335</v>
      </c>
      <c r="BC442" s="33">
        <v>15</v>
      </c>
      <c r="BD442" s="33">
        <v>7.5</v>
      </c>
      <c r="BE442" s="33">
        <v>54</v>
      </c>
      <c r="BG442" s="33">
        <v>7.5</v>
      </c>
      <c r="BH442" s="33">
        <v>54</v>
      </c>
      <c r="BJ442" s="33">
        <v>150</v>
      </c>
      <c r="BK442" s="33" t="s">
        <v>739</v>
      </c>
      <c r="BL442" s="33">
        <v>54</v>
      </c>
      <c r="BN442" s="33">
        <v>8.5</v>
      </c>
      <c r="BO442" s="33">
        <v>4.9000000000000004</v>
      </c>
      <c r="BP442" s="33">
        <v>12</v>
      </c>
      <c r="BQ442" s="33" t="s">
        <v>497</v>
      </c>
      <c r="BR442" s="33">
        <v>12</v>
      </c>
      <c r="BS442" s="186">
        <v>23</v>
      </c>
      <c r="BT442" s="33">
        <v>27</v>
      </c>
      <c r="CD442" s="33"/>
      <c r="CH442" s="33" t="s">
        <v>2770</v>
      </c>
      <c r="CI442" s="199">
        <v>0.85</v>
      </c>
      <c r="CJ442" s="33" t="s">
        <v>324</v>
      </c>
    </row>
    <row r="443" spans="5:88" ht="14.5" x14ac:dyDescent="0.35">
      <c r="E443" s="33" t="s">
        <v>324</v>
      </c>
      <c r="G443" s="33">
        <v>1990</v>
      </c>
      <c r="H443" s="192" t="s">
        <v>3340</v>
      </c>
      <c r="K443" s="33" t="s">
        <v>80</v>
      </c>
      <c r="L443" s="33" t="s">
        <v>89</v>
      </c>
      <c r="M443" s="33" t="s">
        <v>91</v>
      </c>
      <c r="N443" s="33" t="s">
        <v>1550</v>
      </c>
      <c r="O443" s="33" t="s">
        <v>1551</v>
      </c>
      <c r="P443" s="33" t="s">
        <v>1552</v>
      </c>
      <c r="Q443" s="33" t="s">
        <v>345</v>
      </c>
      <c r="R443" s="33" t="s">
        <v>345</v>
      </c>
      <c r="S443" s="33" t="str">
        <f t="shared" si="72"/>
        <v>Ga.ma</v>
      </c>
      <c r="T443" s="33" t="s">
        <v>1553</v>
      </c>
      <c r="U443" s="33" t="s">
        <v>31</v>
      </c>
      <c r="V443" s="33" t="s">
        <v>31</v>
      </c>
      <c r="W443" s="33" t="s">
        <v>31</v>
      </c>
      <c r="X443" s="33" t="s">
        <v>327</v>
      </c>
      <c r="Y443" s="33" t="s">
        <v>327</v>
      </c>
      <c r="Z443" s="33" t="s">
        <v>892</v>
      </c>
      <c r="AB443" s="33" t="s">
        <v>703</v>
      </c>
      <c r="AC443" s="33" t="s">
        <v>239</v>
      </c>
      <c r="AD443" s="33">
        <v>96</v>
      </c>
      <c r="AE443" s="33" t="s">
        <v>240</v>
      </c>
      <c r="AF443" s="181" t="s">
        <v>2743</v>
      </c>
      <c r="AI443" s="33" t="s">
        <v>748</v>
      </c>
      <c r="AJ443" s="33" t="s">
        <v>509</v>
      </c>
      <c r="AM443" s="33">
        <v>5500</v>
      </c>
      <c r="AN443" s="189">
        <v>5500</v>
      </c>
      <c r="AO443" s="189">
        <v>5500</v>
      </c>
      <c r="AP443" s="33" t="s">
        <v>508</v>
      </c>
      <c r="AQ443" s="33" t="s">
        <v>477</v>
      </c>
      <c r="AS443" s="33">
        <v>2</v>
      </c>
      <c r="AU443" s="33" t="s">
        <v>295</v>
      </c>
      <c r="AV443" s="33" t="s">
        <v>295</v>
      </c>
      <c r="AZ443" s="33" t="s">
        <v>510</v>
      </c>
      <c r="BA443" s="33" t="s">
        <v>3342</v>
      </c>
      <c r="BC443" s="33">
        <v>18</v>
      </c>
      <c r="BD443" s="33">
        <v>6.9</v>
      </c>
      <c r="BE443" s="33">
        <v>19</v>
      </c>
      <c r="BG443" s="33">
        <v>6.9</v>
      </c>
      <c r="BH443" s="33">
        <v>19</v>
      </c>
      <c r="BI443" s="237">
        <v>2.4</v>
      </c>
      <c r="BJ443" s="33">
        <v>75</v>
      </c>
      <c r="BL443" s="33">
        <v>19</v>
      </c>
      <c r="BM443" s="33">
        <v>10</v>
      </c>
      <c r="BN443" s="56">
        <v>10.379705354340839</v>
      </c>
      <c r="BO443" s="56">
        <v>9.0042990531391123</v>
      </c>
      <c r="BP443" s="56">
        <v>19.524733405175215</v>
      </c>
      <c r="BQ443" s="56">
        <v>1.5590214820702852</v>
      </c>
      <c r="BR443" s="56">
        <v>38.491628365984248</v>
      </c>
      <c r="BS443" s="223">
        <v>0.89990774754972913</v>
      </c>
      <c r="BU443" s="237">
        <v>2.4</v>
      </c>
      <c r="BV443" s="236" t="s">
        <v>1225</v>
      </c>
      <c r="CD443" s="33"/>
      <c r="CH443" s="192" t="s">
        <v>3037</v>
      </c>
      <c r="CI443" s="199">
        <v>0.73</v>
      </c>
      <c r="CJ443" s="33" t="s">
        <v>324</v>
      </c>
    </row>
    <row r="444" spans="5:88" x14ac:dyDescent="0.3">
      <c r="E444" s="33" t="s">
        <v>2765</v>
      </c>
      <c r="F444" s="33" t="s">
        <v>3985</v>
      </c>
      <c r="G444" s="33">
        <v>2012</v>
      </c>
      <c r="H444" s="33" t="s">
        <v>3872</v>
      </c>
      <c r="I444" s="33" t="s">
        <v>3873</v>
      </c>
      <c r="K444" s="33" t="s">
        <v>80</v>
      </c>
      <c r="L444" s="33" t="s">
        <v>89</v>
      </c>
      <c r="M444" s="33" t="s">
        <v>91</v>
      </c>
      <c r="N444" s="33" t="s">
        <v>98</v>
      </c>
      <c r="O444" s="33" t="s">
        <v>3986</v>
      </c>
      <c r="P444" s="33" t="s">
        <v>3987</v>
      </c>
      <c r="Q444" s="33" t="s">
        <v>3988</v>
      </c>
      <c r="R444" s="33" t="s">
        <v>3988</v>
      </c>
      <c r="S444" s="33" t="str">
        <f t="shared" si="72"/>
        <v>Fu.he</v>
      </c>
      <c r="U444" s="33" t="s">
        <v>31</v>
      </c>
      <c r="V444" s="33" t="s">
        <v>31</v>
      </c>
      <c r="W444" s="33" t="s">
        <v>31</v>
      </c>
      <c r="X444" s="33" t="s">
        <v>3877</v>
      </c>
      <c r="Y444" s="33" t="s">
        <v>284</v>
      </c>
      <c r="AB444" s="33" t="s">
        <v>2742</v>
      </c>
      <c r="AC444" s="33" t="s">
        <v>239</v>
      </c>
      <c r="AD444" s="33">
        <v>96</v>
      </c>
      <c r="AE444" s="33" t="s">
        <v>240</v>
      </c>
      <c r="AF444" s="33" t="s">
        <v>2743</v>
      </c>
      <c r="AH444" s="33" t="s">
        <v>2754</v>
      </c>
      <c r="AI444" s="33" t="s">
        <v>2997</v>
      </c>
      <c r="AJ444" s="33" t="s">
        <v>509</v>
      </c>
      <c r="AK444" s="33" t="s">
        <v>478</v>
      </c>
      <c r="AM444" s="33" t="s">
        <v>2744</v>
      </c>
      <c r="AN444" s="33">
        <v>4670</v>
      </c>
      <c r="AO444" s="33">
        <v>4670</v>
      </c>
      <c r="AP444" s="33" t="s">
        <v>508</v>
      </c>
      <c r="AQ444" s="33" t="s">
        <v>477</v>
      </c>
      <c r="AS444" s="33">
        <v>3</v>
      </c>
      <c r="AU444" s="33" t="s">
        <v>295</v>
      </c>
      <c r="AV444" s="33" t="s">
        <v>295</v>
      </c>
      <c r="AZ444" s="33" t="s">
        <v>2828</v>
      </c>
      <c r="BA444" s="33" t="s">
        <v>3878</v>
      </c>
      <c r="BB444" s="33" t="s">
        <v>2744</v>
      </c>
      <c r="BC444" s="33">
        <v>24</v>
      </c>
      <c r="BH444" s="33">
        <v>30</v>
      </c>
      <c r="BN444" s="33">
        <v>186</v>
      </c>
      <c r="BO444" s="33">
        <v>12.233526276571721</v>
      </c>
      <c r="BP444" s="33">
        <v>26.52146608725446</v>
      </c>
      <c r="BQ444" s="33">
        <v>2.1178087085533157</v>
      </c>
      <c r="BR444" s="33">
        <v>493.59448275862076</v>
      </c>
      <c r="BS444" s="33">
        <v>2.99</v>
      </c>
      <c r="BT444" s="33">
        <v>18.2</v>
      </c>
      <c r="BW444" s="33" t="s">
        <v>2744</v>
      </c>
      <c r="BY444" s="33" t="s">
        <v>2747</v>
      </c>
      <c r="CB444" s="188" t="str">
        <f t="shared" ref="CB444:CB449" si="73">IF(G444&lt;1980,"N",IF(AJ444="N","N",IF(BC444&lt;1,"N",IF(AF444="Chronic","N",IF(AQ444="Other","N",IF(BG444&lt;5.4,"N",IF(BG444&gt;8.5,"N",IF(BU444&gt;23,"N",IF(BL444&lt;8,"N",IF(BY444="JG est","N","Y"))))))))))</f>
        <v>N</v>
      </c>
      <c r="CC444" s="188" t="str">
        <f t="shared" ref="CC444:CC449" si="74">CB444</f>
        <v>N</v>
      </c>
      <c r="CD444" s="187" t="s">
        <v>3879</v>
      </c>
      <c r="CE444" s="186"/>
    </row>
    <row r="445" spans="5:88" x14ac:dyDescent="0.3">
      <c r="E445" s="33" t="s">
        <v>2765</v>
      </c>
      <c r="F445" s="33" t="s">
        <v>3989</v>
      </c>
      <c r="G445" s="33">
        <v>2012</v>
      </c>
      <c r="H445" s="33" t="s">
        <v>3872</v>
      </c>
      <c r="I445" s="33" t="s">
        <v>3873</v>
      </c>
      <c r="K445" s="33" t="s">
        <v>80</v>
      </c>
      <c r="L445" s="33" t="s">
        <v>89</v>
      </c>
      <c r="M445" s="33" t="s">
        <v>91</v>
      </c>
      <c r="N445" s="33" t="s">
        <v>98</v>
      </c>
      <c r="O445" s="33" t="s">
        <v>3986</v>
      </c>
      <c r="P445" s="33" t="s">
        <v>3987</v>
      </c>
      <c r="Q445" s="33" t="s">
        <v>3988</v>
      </c>
      <c r="R445" s="33" t="s">
        <v>3988</v>
      </c>
      <c r="S445" s="33" t="str">
        <f t="shared" si="72"/>
        <v>Fu.he</v>
      </c>
      <c r="U445" s="33" t="s">
        <v>31</v>
      </c>
      <c r="V445" s="33" t="s">
        <v>31</v>
      </c>
      <c r="W445" s="33" t="s">
        <v>31</v>
      </c>
      <c r="X445" s="33" t="s">
        <v>3877</v>
      </c>
      <c r="Y445" s="33" t="s">
        <v>284</v>
      </c>
      <c r="AB445" s="33" t="s">
        <v>2742</v>
      </c>
      <c r="AC445" s="33" t="s">
        <v>239</v>
      </c>
      <c r="AD445" s="33">
        <v>96</v>
      </c>
      <c r="AE445" s="33" t="s">
        <v>240</v>
      </c>
      <c r="AF445" s="33" t="s">
        <v>2743</v>
      </c>
      <c r="AH445" s="33" t="s">
        <v>2754</v>
      </c>
      <c r="AI445" s="33" t="s">
        <v>2997</v>
      </c>
      <c r="AJ445" s="33" t="s">
        <v>509</v>
      </c>
      <c r="AK445" s="33" t="s">
        <v>478</v>
      </c>
      <c r="AM445" s="33" t="s">
        <v>2744</v>
      </c>
      <c r="AN445" s="33">
        <v>24300</v>
      </c>
      <c r="AO445" s="33">
        <v>24300</v>
      </c>
      <c r="AP445" s="33" t="s">
        <v>508</v>
      </c>
      <c r="AQ445" s="33" t="s">
        <v>477</v>
      </c>
      <c r="AS445" s="33">
        <v>3</v>
      </c>
      <c r="AU445" s="33" t="s">
        <v>295</v>
      </c>
      <c r="AV445" s="33" t="s">
        <v>295</v>
      </c>
      <c r="AZ445" s="33" t="s">
        <v>2828</v>
      </c>
      <c r="BA445" s="33" t="s">
        <v>3878</v>
      </c>
      <c r="BB445" s="33" t="s">
        <v>2744</v>
      </c>
      <c r="BC445" s="33">
        <v>23</v>
      </c>
      <c r="BH445" s="33">
        <v>30</v>
      </c>
      <c r="BN445" s="33">
        <v>313</v>
      </c>
      <c r="BO445" s="33">
        <v>12.233526276571721</v>
      </c>
      <c r="BP445" s="33">
        <v>26.52146608725446</v>
      </c>
      <c r="BQ445" s="33">
        <v>2.1178087085533157</v>
      </c>
      <c r="BR445" s="33">
        <v>798.3944827586206</v>
      </c>
      <c r="BS445" s="33">
        <v>2.99</v>
      </c>
      <c r="BT445" s="33">
        <v>18.2</v>
      </c>
      <c r="BW445" s="33" t="s">
        <v>2744</v>
      </c>
      <c r="BY445" s="33" t="s">
        <v>2747</v>
      </c>
      <c r="CB445" s="188" t="str">
        <f t="shared" si="73"/>
        <v>N</v>
      </c>
      <c r="CC445" s="188" t="str">
        <f t="shared" si="74"/>
        <v>N</v>
      </c>
      <c r="CD445" s="187" t="s">
        <v>3879</v>
      </c>
      <c r="CE445" s="186"/>
    </row>
    <row r="446" spans="5:88" x14ac:dyDescent="0.3">
      <c r="E446" s="33" t="s">
        <v>2765</v>
      </c>
      <c r="F446" s="33" t="s">
        <v>3990</v>
      </c>
      <c r="G446" s="33">
        <v>2012</v>
      </c>
      <c r="H446" s="33" t="s">
        <v>3872</v>
      </c>
      <c r="I446" s="33" t="s">
        <v>3873</v>
      </c>
      <c r="K446" s="33" t="s">
        <v>80</v>
      </c>
      <c r="L446" s="33" t="s">
        <v>89</v>
      </c>
      <c r="M446" s="33" t="s">
        <v>91</v>
      </c>
      <c r="N446" s="33" t="s">
        <v>98</v>
      </c>
      <c r="O446" s="33" t="s">
        <v>3986</v>
      </c>
      <c r="P446" s="33" t="s">
        <v>3987</v>
      </c>
      <c r="Q446" s="33" t="s">
        <v>3988</v>
      </c>
      <c r="R446" s="33" t="s">
        <v>3988</v>
      </c>
      <c r="S446" s="33" t="str">
        <f t="shared" si="72"/>
        <v>Fu.he</v>
      </c>
      <c r="U446" s="33" t="s">
        <v>31</v>
      </c>
      <c r="V446" s="33" t="s">
        <v>31</v>
      </c>
      <c r="W446" s="33" t="s">
        <v>31</v>
      </c>
      <c r="X446" s="33" t="s">
        <v>3877</v>
      </c>
      <c r="Y446" s="33" t="s">
        <v>284</v>
      </c>
      <c r="AB446" s="33" t="s">
        <v>2742</v>
      </c>
      <c r="AC446" s="33" t="s">
        <v>239</v>
      </c>
      <c r="AD446" s="33">
        <v>96</v>
      </c>
      <c r="AE446" s="33" t="s">
        <v>240</v>
      </c>
      <c r="AF446" s="33" t="s">
        <v>2743</v>
      </c>
      <c r="AH446" s="33" t="s">
        <v>2754</v>
      </c>
      <c r="AI446" s="33" t="s">
        <v>2997</v>
      </c>
      <c r="AJ446" s="33" t="s">
        <v>509</v>
      </c>
      <c r="AK446" s="33" t="s">
        <v>478</v>
      </c>
      <c r="AM446" s="33" t="s">
        <v>2744</v>
      </c>
      <c r="AN446" s="33">
        <v>130</v>
      </c>
      <c r="AO446" s="33">
        <v>130</v>
      </c>
      <c r="AP446" s="33" t="s">
        <v>508</v>
      </c>
      <c r="AQ446" s="33" t="s">
        <v>477</v>
      </c>
      <c r="AS446" s="33">
        <v>3</v>
      </c>
      <c r="AU446" s="33" t="s">
        <v>295</v>
      </c>
      <c r="AV446" s="33" t="s">
        <v>295</v>
      </c>
      <c r="AZ446" s="33" t="s">
        <v>2828</v>
      </c>
      <c r="BA446" s="33" t="s">
        <v>3881</v>
      </c>
      <c r="BB446" s="33" t="s">
        <v>2744</v>
      </c>
      <c r="BC446" s="33">
        <v>25.5</v>
      </c>
      <c r="BD446" s="33">
        <v>7.04</v>
      </c>
      <c r="BG446" s="33">
        <v>7.04</v>
      </c>
      <c r="BH446" s="33">
        <v>30</v>
      </c>
      <c r="BN446" s="33">
        <v>14.1</v>
      </c>
      <c r="BO446" s="33">
        <v>12.233526276571721</v>
      </c>
      <c r="BP446" s="33">
        <v>26.52146608725446</v>
      </c>
      <c r="BQ446" s="33">
        <v>2.1178087085533157</v>
      </c>
      <c r="BR446" s="33">
        <v>81.034482758620697</v>
      </c>
      <c r="BS446" s="33">
        <v>2.99</v>
      </c>
      <c r="BT446" s="33">
        <v>18.2</v>
      </c>
      <c r="BW446" s="33" t="s">
        <v>2744</v>
      </c>
      <c r="BY446" s="33" t="s">
        <v>2747</v>
      </c>
      <c r="CB446" s="188" t="str">
        <f t="shared" si="73"/>
        <v>N</v>
      </c>
      <c r="CC446" s="188" t="str">
        <f t="shared" si="74"/>
        <v>N</v>
      </c>
      <c r="CD446" s="187" t="s">
        <v>3879</v>
      </c>
      <c r="CE446" s="186"/>
    </row>
    <row r="447" spans="5:88" x14ac:dyDescent="0.3">
      <c r="E447" s="33" t="s">
        <v>2765</v>
      </c>
      <c r="F447" s="33" t="s">
        <v>3991</v>
      </c>
      <c r="G447" s="33">
        <v>2020</v>
      </c>
      <c r="H447" s="33" t="s">
        <v>3992</v>
      </c>
      <c r="I447" s="33" t="s">
        <v>3993</v>
      </c>
      <c r="K447" s="33" t="s">
        <v>80</v>
      </c>
      <c r="L447" s="33" t="s">
        <v>3836</v>
      </c>
      <c r="M447" s="33" t="s">
        <v>3837</v>
      </c>
      <c r="N447" s="33" t="s">
        <v>3838</v>
      </c>
      <c r="O447" s="33" t="s">
        <v>3994</v>
      </c>
      <c r="P447" s="33" t="s">
        <v>3995</v>
      </c>
      <c r="Q447" s="33" t="s">
        <v>3996</v>
      </c>
      <c r="R447" s="33" t="s">
        <v>3996</v>
      </c>
      <c r="S447" s="33" t="str">
        <f t="shared" si="72"/>
        <v>Eu.di</v>
      </c>
      <c r="T447" s="33" t="s">
        <v>3842</v>
      </c>
      <c r="U447" s="33" t="s">
        <v>2909</v>
      </c>
      <c r="V447" s="184" t="s">
        <v>28</v>
      </c>
      <c r="W447" s="33" t="s">
        <v>3843</v>
      </c>
      <c r="X447" s="33" t="s">
        <v>3852</v>
      </c>
      <c r="Y447" s="33" t="s">
        <v>819</v>
      </c>
      <c r="AB447" s="33" t="s">
        <v>2742</v>
      </c>
      <c r="AC447" s="33" t="s">
        <v>239</v>
      </c>
      <c r="AD447" s="184">
        <v>24</v>
      </c>
      <c r="AE447" s="184" t="s">
        <v>240</v>
      </c>
      <c r="AF447" s="33" t="s">
        <v>2743</v>
      </c>
      <c r="AH447" s="33" t="s">
        <v>3845</v>
      </c>
      <c r="AI447" s="33" t="s">
        <v>3997</v>
      </c>
      <c r="AJ447" s="33" t="s">
        <v>509</v>
      </c>
      <c r="AK447" s="33" t="s">
        <v>631</v>
      </c>
      <c r="AM447" s="33">
        <v>101</v>
      </c>
      <c r="AN447" s="33">
        <v>98.778000000000006</v>
      </c>
      <c r="AO447" s="189">
        <v>101</v>
      </c>
      <c r="AP447" s="33" t="s">
        <v>508</v>
      </c>
      <c r="AQ447" s="33" t="s">
        <v>477</v>
      </c>
      <c r="AS447" s="33">
        <f>IF(G447&lt;1980,"Too old",IF(AE447="N","UseOtherTestDuration",IF(AJ447="M",IF(ISBLANK(BD447),2,IF(ISBLANK(BE447),2,IF(ISBLANK(BF447),2,1))),"NotM")))</f>
        <v>2</v>
      </c>
      <c r="AU447" s="33" t="s">
        <v>295</v>
      </c>
      <c r="AV447" s="33" t="s">
        <v>295</v>
      </c>
      <c r="AZ447" s="33" t="s">
        <v>2312</v>
      </c>
      <c r="BA447" s="33" t="s">
        <v>3847</v>
      </c>
      <c r="BB447" s="33" t="s">
        <v>2744</v>
      </c>
      <c r="BC447" s="33">
        <v>25</v>
      </c>
      <c r="BD447" s="33">
        <v>7.5</v>
      </c>
      <c r="BE447" s="33">
        <v>90</v>
      </c>
      <c r="BG447" s="33">
        <v>7.5</v>
      </c>
      <c r="BH447" s="33">
        <v>90</v>
      </c>
      <c r="BI447" s="33">
        <f t="shared" ref="BI447:BI452" si="75">IF(ISBLANK(BF447)=FALSE,BF447,BU447)</f>
        <v>0.3</v>
      </c>
      <c r="BL447" s="33">
        <v>90</v>
      </c>
      <c r="BN447" s="33">
        <v>14.8</v>
      </c>
      <c r="BO447" s="33">
        <v>12.9</v>
      </c>
      <c r="BP447" s="33">
        <v>27.924528301886792</v>
      </c>
      <c r="BQ447" s="33">
        <v>2.2222222222222223</v>
      </c>
      <c r="BR447" s="33">
        <v>87.058823529411768</v>
      </c>
      <c r="BS447" s="33">
        <v>2.0364637082903339</v>
      </c>
      <c r="BT447" s="33" t="s">
        <v>644</v>
      </c>
      <c r="BU447" s="192">
        <v>0.3</v>
      </c>
      <c r="BW447" s="33" t="s">
        <v>2744</v>
      </c>
      <c r="CB447" s="188" t="str">
        <f t="shared" si="73"/>
        <v>Y</v>
      </c>
      <c r="CC447" s="188" t="str">
        <f t="shared" si="74"/>
        <v>Y</v>
      </c>
      <c r="CD447" s="187"/>
      <c r="CE447" s="186"/>
    </row>
    <row r="448" spans="5:88" x14ac:dyDescent="0.3">
      <c r="E448" s="33" t="s">
        <v>2765</v>
      </c>
      <c r="F448" s="33" t="s">
        <v>3998</v>
      </c>
      <c r="G448" s="33">
        <v>2000</v>
      </c>
      <c r="H448" s="33" t="s">
        <v>3857</v>
      </c>
      <c r="I448" s="33" t="s">
        <v>2818</v>
      </c>
      <c r="K448" s="33" t="s">
        <v>80</v>
      </c>
      <c r="L448" s="33" t="s">
        <v>119</v>
      </c>
      <c r="M448" s="33" t="s">
        <v>687</v>
      </c>
      <c r="N448" s="33" t="s">
        <v>688</v>
      </c>
      <c r="O448" s="33" t="s">
        <v>689</v>
      </c>
      <c r="P448" s="33" t="s">
        <v>1513</v>
      </c>
      <c r="Q448" s="33" t="s">
        <v>1514</v>
      </c>
      <c r="R448" s="33" t="s">
        <v>1514</v>
      </c>
      <c r="S448" s="33" t="str">
        <f t="shared" si="72"/>
        <v>Ep.ca</v>
      </c>
      <c r="T448" s="33" t="s">
        <v>3999</v>
      </c>
      <c r="U448" s="33" t="s">
        <v>2821</v>
      </c>
      <c r="V448" s="184" t="s">
        <v>28</v>
      </c>
      <c r="W448" s="33" t="s">
        <v>307</v>
      </c>
      <c r="X448" s="33" t="s">
        <v>2752</v>
      </c>
      <c r="Y448" s="33" t="s">
        <v>281</v>
      </c>
      <c r="AB448" s="33" t="s">
        <v>2742</v>
      </c>
      <c r="AC448" s="33" t="s">
        <v>239</v>
      </c>
      <c r="AD448" s="33">
        <v>96</v>
      </c>
      <c r="AE448" s="184" t="s">
        <v>240</v>
      </c>
      <c r="AF448" s="33" t="s">
        <v>2743</v>
      </c>
      <c r="AH448" s="33" t="s">
        <v>2744</v>
      </c>
      <c r="AI448" s="33" t="s">
        <v>2744</v>
      </c>
      <c r="AJ448" s="33" t="s">
        <v>509</v>
      </c>
      <c r="AK448" s="33" t="s">
        <v>478</v>
      </c>
      <c r="AM448" s="33" t="s">
        <v>2744</v>
      </c>
      <c r="AN448" s="33">
        <v>368</v>
      </c>
      <c r="AO448" s="33">
        <v>368</v>
      </c>
      <c r="AP448" s="33" t="s">
        <v>477</v>
      </c>
      <c r="AQ448" s="33" t="s">
        <v>477</v>
      </c>
      <c r="AS448" s="33">
        <f>IF(G448&lt;1980,"Too old",IF(AE448="N","UseOtherTestDuration",IF(AJ448="M",IF(ISBLANK(BD448),2,IF(ISBLANK(BE448),2,IF(ISBLANK(BF448),2,1))),"NotM")))</f>
        <v>2</v>
      </c>
      <c r="AU448" s="33" t="s">
        <v>295</v>
      </c>
      <c r="AV448" s="33" t="s">
        <v>295</v>
      </c>
      <c r="AZ448" s="33" t="s">
        <v>2312</v>
      </c>
      <c r="BA448" s="33" t="s">
        <v>2746</v>
      </c>
      <c r="BB448" s="33" t="s">
        <v>2744</v>
      </c>
      <c r="BC448" s="33">
        <v>12</v>
      </c>
      <c r="BD448" s="33">
        <v>8.24</v>
      </c>
      <c r="BE448" s="33">
        <v>80</v>
      </c>
      <c r="BG448" s="33">
        <v>8.24</v>
      </c>
      <c r="BH448" s="33">
        <v>80</v>
      </c>
      <c r="BI448" s="33">
        <f t="shared" si="75"/>
        <v>0.3</v>
      </c>
      <c r="BL448" s="33">
        <v>80</v>
      </c>
      <c r="BN448" s="33">
        <v>25</v>
      </c>
      <c r="BO448" s="33">
        <v>8</v>
      </c>
      <c r="BP448" s="33">
        <v>8.3000000000000007</v>
      </c>
      <c r="BQ448" s="33" t="s">
        <v>644</v>
      </c>
      <c r="BR448" s="33">
        <v>18</v>
      </c>
      <c r="BS448" s="33">
        <v>9</v>
      </c>
      <c r="BT448" s="33">
        <v>92</v>
      </c>
      <c r="BU448" s="192">
        <v>0.3</v>
      </c>
      <c r="BW448" s="33" t="s">
        <v>2744</v>
      </c>
      <c r="CB448" s="188" t="str">
        <f t="shared" si="73"/>
        <v>Y</v>
      </c>
      <c r="CC448" s="188" t="str">
        <f t="shared" si="74"/>
        <v>Y</v>
      </c>
      <c r="CD448" s="187"/>
      <c r="CE448" s="186"/>
    </row>
    <row r="449" spans="5:88" x14ac:dyDescent="0.3">
      <c r="E449" s="33" t="s">
        <v>2734</v>
      </c>
      <c r="F449" s="33" t="s">
        <v>4000</v>
      </c>
      <c r="G449" s="33">
        <v>2007</v>
      </c>
      <c r="H449" s="33" t="s">
        <v>3039</v>
      </c>
      <c r="I449" s="33" t="s">
        <v>3040</v>
      </c>
      <c r="K449" s="33" t="s">
        <v>80</v>
      </c>
      <c r="L449" s="33" t="s">
        <v>81</v>
      </c>
      <c r="M449" s="33" t="s">
        <v>1083</v>
      </c>
      <c r="N449" s="33" t="s">
        <v>1467</v>
      </c>
      <c r="O449" s="33" t="s">
        <v>4001</v>
      </c>
      <c r="P449" s="33" t="s">
        <v>4002</v>
      </c>
      <c r="Q449" s="33" t="s">
        <v>4003</v>
      </c>
      <c r="R449" s="33" t="s">
        <v>4003</v>
      </c>
      <c r="S449" s="33" t="str">
        <f t="shared" si="72"/>
        <v>Ep.sp</v>
      </c>
      <c r="T449" s="33" t="s">
        <v>3041</v>
      </c>
      <c r="U449" s="33" t="s">
        <v>2821</v>
      </c>
      <c r="V449" s="184" t="s">
        <v>28</v>
      </c>
      <c r="W449" s="33" t="s">
        <v>1089</v>
      </c>
      <c r="X449" s="33" t="s">
        <v>3042</v>
      </c>
      <c r="Y449" s="33" t="s">
        <v>284</v>
      </c>
      <c r="AB449" s="33" t="s">
        <v>2742</v>
      </c>
      <c r="AC449" s="33" t="s">
        <v>239</v>
      </c>
      <c r="AD449" s="33">
        <v>96</v>
      </c>
      <c r="AE449" s="184" t="s">
        <v>240</v>
      </c>
      <c r="AF449" s="33" t="s">
        <v>2743</v>
      </c>
      <c r="AH449" s="33" t="s">
        <v>2787</v>
      </c>
      <c r="AI449" s="33" t="s">
        <v>748</v>
      </c>
      <c r="AJ449" s="33" t="s">
        <v>509</v>
      </c>
      <c r="AK449" s="33" t="s">
        <v>478</v>
      </c>
      <c r="AL449" s="33" t="s">
        <v>3047</v>
      </c>
      <c r="AM449" s="33" t="s">
        <v>2744</v>
      </c>
      <c r="AN449" s="33">
        <v>68600</v>
      </c>
      <c r="AO449" s="33">
        <v>68600</v>
      </c>
      <c r="AP449" s="33" t="s">
        <v>477</v>
      </c>
      <c r="AQ449" s="33" t="s">
        <v>477</v>
      </c>
      <c r="AS449" s="33">
        <v>4</v>
      </c>
      <c r="AT449" s="33" t="s">
        <v>3025</v>
      </c>
      <c r="AU449" s="33" t="s">
        <v>295</v>
      </c>
      <c r="AV449" s="33" t="s">
        <v>295</v>
      </c>
      <c r="AZ449" s="33" t="s">
        <v>2959</v>
      </c>
      <c r="BA449" s="33" t="s">
        <v>3825</v>
      </c>
      <c r="BB449" s="33" t="s">
        <v>2744</v>
      </c>
      <c r="BC449" s="33">
        <v>12.6</v>
      </c>
      <c r="BD449" s="33">
        <v>7.63</v>
      </c>
      <c r="BE449" s="33">
        <v>51.1</v>
      </c>
      <c r="BG449" s="33">
        <v>7.63</v>
      </c>
      <c r="BH449" s="33">
        <v>51.1</v>
      </c>
      <c r="BI449" s="33">
        <f t="shared" si="75"/>
        <v>1.7</v>
      </c>
      <c r="BL449" s="33">
        <v>51.1</v>
      </c>
      <c r="BN449" s="33">
        <v>17.7554097703593</v>
      </c>
      <c r="BO449" s="33">
        <v>1.6353110852991599</v>
      </c>
      <c r="BP449" s="33">
        <v>3.4662903427311602</v>
      </c>
      <c r="BQ449" s="33">
        <v>0.72468393162301004</v>
      </c>
      <c r="BR449" s="33">
        <v>12.2897719496499</v>
      </c>
      <c r="BS449" s="33">
        <v>4.1170110895350103</v>
      </c>
      <c r="BT449" s="33">
        <v>39.4</v>
      </c>
      <c r="BU449" s="33">
        <v>1.7</v>
      </c>
      <c r="BW449" s="33" t="s">
        <v>2744</v>
      </c>
      <c r="CB449" s="188" t="str">
        <f t="shared" si="73"/>
        <v>Y</v>
      </c>
      <c r="CC449" s="188" t="str">
        <f t="shared" si="74"/>
        <v>Y</v>
      </c>
      <c r="CD449" s="193" t="s">
        <v>2934</v>
      </c>
      <c r="CE449" s="193"/>
      <c r="CH449" s="193" t="s">
        <v>2748</v>
      </c>
      <c r="CI449" s="193" t="s">
        <v>4004</v>
      </c>
      <c r="CJ449" s="193"/>
    </row>
    <row r="450" spans="5:88" x14ac:dyDescent="0.3">
      <c r="E450" s="33" t="s">
        <v>1448</v>
      </c>
      <c r="G450" s="33">
        <v>2014</v>
      </c>
      <c r="H450" s="33" t="s">
        <v>4005</v>
      </c>
      <c r="I450" s="33" t="s">
        <v>4006</v>
      </c>
      <c r="K450" s="33" t="s">
        <v>80</v>
      </c>
      <c r="L450" s="33" t="s">
        <v>119</v>
      </c>
      <c r="M450" s="33" t="s">
        <v>687</v>
      </c>
      <c r="N450" s="33" t="s">
        <v>688</v>
      </c>
      <c r="O450" s="33" t="s">
        <v>689</v>
      </c>
      <c r="P450" s="33" t="s">
        <v>1494</v>
      </c>
      <c r="Q450" s="33" t="s">
        <v>1495</v>
      </c>
      <c r="R450" s="33" t="s">
        <v>1495</v>
      </c>
      <c r="S450" s="33" t="str">
        <f t="shared" si="72"/>
        <v>Ec.me</v>
      </c>
      <c r="U450" s="33" t="s">
        <v>2821</v>
      </c>
      <c r="V450" s="184" t="s">
        <v>28</v>
      </c>
      <c r="W450" s="33" t="s">
        <v>307</v>
      </c>
      <c r="X450" s="33" t="s">
        <v>4007</v>
      </c>
      <c r="Y450" s="33" t="s">
        <v>284</v>
      </c>
      <c r="Z450" s="33" t="s">
        <v>892</v>
      </c>
      <c r="AB450" s="33" t="s">
        <v>703</v>
      </c>
      <c r="AC450" s="33" t="s">
        <v>239</v>
      </c>
      <c r="AD450" s="33">
        <v>24</v>
      </c>
      <c r="AE450" s="184" t="s">
        <v>240</v>
      </c>
      <c r="AF450" s="181" t="s">
        <v>2743</v>
      </c>
      <c r="AJ450" s="33" t="s">
        <v>509</v>
      </c>
      <c r="AN450" s="235">
        <v>346</v>
      </c>
      <c r="AO450" s="33">
        <v>346</v>
      </c>
      <c r="AP450" s="33" t="s">
        <v>477</v>
      </c>
      <c r="AQ450" s="33" t="s">
        <v>477</v>
      </c>
      <c r="AS450" s="33">
        <v>4</v>
      </c>
      <c r="AU450" s="33" t="s">
        <v>295</v>
      </c>
      <c r="AV450" s="33" t="s">
        <v>295</v>
      </c>
      <c r="AZ450" s="33" t="s">
        <v>4008</v>
      </c>
      <c r="BC450" s="33">
        <v>20.5</v>
      </c>
      <c r="BD450" s="33">
        <v>7.8</v>
      </c>
      <c r="BE450" s="33">
        <v>30</v>
      </c>
      <c r="BF450" s="33">
        <v>2.4500000000000002</v>
      </c>
      <c r="BG450" s="33">
        <v>7.8</v>
      </c>
      <c r="BH450" s="33">
        <v>30</v>
      </c>
      <c r="BI450" s="33">
        <f t="shared" si="75"/>
        <v>2.4500000000000002</v>
      </c>
      <c r="BN450" s="33">
        <v>6.2</v>
      </c>
      <c r="BO450" s="33">
        <v>8.1</v>
      </c>
      <c r="BP450" s="33">
        <v>9.6</v>
      </c>
      <c r="BQ450" s="33">
        <v>0.6</v>
      </c>
      <c r="BR450" s="33">
        <v>47.3</v>
      </c>
      <c r="BS450" s="186">
        <v>0.5</v>
      </c>
      <c r="BT450" s="33">
        <v>28.2</v>
      </c>
      <c r="BX450" s="33" t="s">
        <v>1501</v>
      </c>
      <c r="CD450" s="33"/>
      <c r="CH450" s="33" t="s">
        <v>2770</v>
      </c>
    </row>
    <row r="451" spans="5:88" x14ac:dyDescent="0.3">
      <c r="E451" s="33" t="s">
        <v>1448</v>
      </c>
      <c r="G451" s="33">
        <v>2014</v>
      </c>
      <c r="H451" s="33" t="s">
        <v>4005</v>
      </c>
      <c r="I451" s="33" t="s">
        <v>4006</v>
      </c>
      <c r="K451" s="33" t="s">
        <v>80</v>
      </c>
      <c r="L451" s="33" t="s">
        <v>119</v>
      </c>
      <c r="M451" s="33" t="s">
        <v>687</v>
      </c>
      <c r="N451" s="33" t="s">
        <v>688</v>
      </c>
      <c r="O451" s="33" t="s">
        <v>689</v>
      </c>
      <c r="P451" s="33" t="s">
        <v>1494</v>
      </c>
      <c r="Q451" s="33" t="s">
        <v>1495</v>
      </c>
      <c r="R451" s="33" t="s">
        <v>1495</v>
      </c>
      <c r="S451" s="33" t="str">
        <f t="shared" si="72"/>
        <v>Ec.me</v>
      </c>
      <c r="U451" s="33" t="s">
        <v>2821</v>
      </c>
      <c r="V451" s="184" t="s">
        <v>28</v>
      </c>
      <c r="W451" s="33" t="s">
        <v>307</v>
      </c>
      <c r="X451" s="33" t="s">
        <v>4007</v>
      </c>
      <c r="Y451" s="33" t="s">
        <v>284</v>
      </c>
      <c r="Z451" s="33" t="s">
        <v>892</v>
      </c>
      <c r="AB451" s="33" t="s">
        <v>703</v>
      </c>
      <c r="AC451" s="33" t="s">
        <v>239</v>
      </c>
      <c r="AD451" s="33">
        <v>24</v>
      </c>
      <c r="AE451" s="184" t="s">
        <v>240</v>
      </c>
      <c r="AF451" s="181" t="s">
        <v>2743</v>
      </c>
      <c r="AJ451" s="33" t="s">
        <v>509</v>
      </c>
      <c r="AN451" s="235">
        <v>557</v>
      </c>
      <c r="AO451" s="33">
        <v>557</v>
      </c>
      <c r="AP451" s="33" t="s">
        <v>477</v>
      </c>
      <c r="AQ451" s="33" t="s">
        <v>477</v>
      </c>
      <c r="AS451" s="33">
        <v>4</v>
      </c>
      <c r="AU451" s="33" t="s">
        <v>295</v>
      </c>
      <c r="AV451" s="33" t="s">
        <v>295</v>
      </c>
      <c r="AZ451" s="33" t="s">
        <v>4009</v>
      </c>
      <c r="BC451" s="33">
        <v>20.5</v>
      </c>
      <c r="BD451" s="33">
        <v>7.8</v>
      </c>
      <c r="BE451" s="33">
        <v>30</v>
      </c>
      <c r="BF451" s="33">
        <v>2.4500000000000002</v>
      </c>
      <c r="BG451" s="33">
        <v>7.8</v>
      </c>
      <c r="BH451" s="33">
        <v>30</v>
      </c>
      <c r="BI451" s="33">
        <f t="shared" si="75"/>
        <v>2.4500000000000002</v>
      </c>
      <c r="BN451" s="33">
        <v>6.2</v>
      </c>
      <c r="BO451" s="33">
        <v>8.1</v>
      </c>
      <c r="BP451" s="33">
        <v>9.6</v>
      </c>
      <c r="BQ451" s="33">
        <v>0.6</v>
      </c>
      <c r="BR451" s="33">
        <v>47.3</v>
      </c>
      <c r="BS451" s="186">
        <v>0.5</v>
      </c>
      <c r="BT451" s="33">
        <v>28.2</v>
      </c>
      <c r="BX451" s="33" t="s">
        <v>1501</v>
      </c>
      <c r="CD451" s="33"/>
      <c r="CH451" s="33" t="s">
        <v>2770</v>
      </c>
    </row>
    <row r="452" spans="5:88" x14ac:dyDescent="0.3">
      <c r="E452" s="33" t="s">
        <v>1448</v>
      </c>
      <c r="G452" s="33">
        <v>2014</v>
      </c>
      <c r="H452" s="33" t="s">
        <v>4005</v>
      </c>
      <c r="I452" s="33" t="s">
        <v>4006</v>
      </c>
      <c r="K452" s="33" t="s">
        <v>80</v>
      </c>
      <c r="L452" s="33" t="s">
        <v>119</v>
      </c>
      <c r="M452" s="33" t="s">
        <v>687</v>
      </c>
      <c r="N452" s="33" t="s">
        <v>688</v>
      </c>
      <c r="O452" s="33" t="s">
        <v>689</v>
      </c>
      <c r="P452" s="33" t="s">
        <v>1494</v>
      </c>
      <c r="Q452" s="33" t="s">
        <v>1495</v>
      </c>
      <c r="R452" s="33" t="s">
        <v>1495</v>
      </c>
      <c r="S452" s="33" t="str">
        <f t="shared" si="72"/>
        <v>Ec.me</v>
      </c>
      <c r="U452" s="33" t="s">
        <v>2821</v>
      </c>
      <c r="V452" s="184" t="s">
        <v>28</v>
      </c>
      <c r="W452" s="33" t="s">
        <v>307</v>
      </c>
      <c r="X452" s="33" t="s">
        <v>4007</v>
      </c>
      <c r="Y452" s="33" t="s">
        <v>284</v>
      </c>
      <c r="Z452" s="33" t="s">
        <v>892</v>
      </c>
      <c r="AB452" s="33" t="s">
        <v>703</v>
      </c>
      <c r="AC452" s="33" t="s">
        <v>239</v>
      </c>
      <c r="AD452" s="33">
        <v>24</v>
      </c>
      <c r="AE452" s="184" t="s">
        <v>240</v>
      </c>
      <c r="AF452" s="181" t="s">
        <v>2743</v>
      </c>
      <c r="AJ452" s="33" t="s">
        <v>509</v>
      </c>
      <c r="AN452" s="235">
        <v>202</v>
      </c>
      <c r="AO452" s="33">
        <v>202</v>
      </c>
      <c r="AP452" s="33" t="s">
        <v>477</v>
      </c>
      <c r="AQ452" s="33" t="s">
        <v>477</v>
      </c>
      <c r="AS452" s="33">
        <v>4</v>
      </c>
      <c r="AU452" s="33" t="s">
        <v>295</v>
      </c>
      <c r="AV452" s="33" t="s">
        <v>295</v>
      </c>
      <c r="AZ452" s="33" t="s">
        <v>4010</v>
      </c>
      <c r="BC452" s="233">
        <v>20.5</v>
      </c>
      <c r="BD452" s="233">
        <v>7.8</v>
      </c>
      <c r="BE452" s="233">
        <v>30</v>
      </c>
      <c r="BF452" s="233">
        <v>2.4500000000000002</v>
      </c>
      <c r="BG452" s="33">
        <v>7.8</v>
      </c>
      <c r="BH452" s="33">
        <v>30</v>
      </c>
      <c r="BI452" s="33">
        <f t="shared" si="75"/>
        <v>2.4500000000000002</v>
      </c>
      <c r="BJ452" s="233"/>
      <c r="BK452" s="233"/>
      <c r="BL452" s="233"/>
      <c r="BM452" s="233"/>
      <c r="BN452" s="233">
        <v>6.2</v>
      </c>
      <c r="BO452" s="233">
        <v>8.1</v>
      </c>
      <c r="BP452" s="233">
        <v>9.6</v>
      </c>
      <c r="BQ452" s="233">
        <v>0.6</v>
      </c>
      <c r="BR452" s="233">
        <v>47.3</v>
      </c>
      <c r="BS452" s="234">
        <v>0.5</v>
      </c>
      <c r="BT452" s="233">
        <v>28.2</v>
      </c>
      <c r="BX452" s="33" t="s">
        <v>1501</v>
      </c>
      <c r="CD452" s="33"/>
      <c r="CH452" s="33" t="s">
        <v>2770</v>
      </c>
    </row>
    <row r="453" spans="5:88" x14ac:dyDescent="0.3">
      <c r="E453" s="33" t="s">
        <v>2765</v>
      </c>
      <c r="F453" s="33" t="s">
        <v>4011</v>
      </c>
      <c r="G453" s="33">
        <v>1997</v>
      </c>
      <c r="H453" s="33" t="s">
        <v>3953</v>
      </c>
      <c r="I453" s="33" t="s">
        <v>3954</v>
      </c>
      <c r="K453" s="33" t="s">
        <v>80</v>
      </c>
      <c r="L453" s="33" t="s">
        <v>81</v>
      </c>
      <c r="M453" s="33" t="s">
        <v>786</v>
      </c>
      <c r="N453" s="33" t="s">
        <v>1598</v>
      </c>
      <c r="O453" s="33" t="s">
        <v>3955</v>
      </c>
      <c r="P453" s="33" t="s">
        <v>4012</v>
      </c>
      <c r="Q453" s="33" t="s">
        <v>4013</v>
      </c>
      <c r="R453" s="33" t="s">
        <v>4013</v>
      </c>
      <c r="S453" s="33" t="str">
        <f t="shared" si="72"/>
        <v>Ec.ti</v>
      </c>
      <c r="T453" s="33" t="s">
        <v>3332</v>
      </c>
      <c r="U453" s="184" t="s">
        <v>2821</v>
      </c>
      <c r="V453" s="184" t="s">
        <v>28</v>
      </c>
      <c r="W453" s="184" t="s">
        <v>293</v>
      </c>
      <c r="X453" s="33" t="s">
        <v>2930</v>
      </c>
      <c r="Y453" s="33" t="s">
        <v>327</v>
      </c>
      <c r="AB453" s="33" t="s">
        <v>2742</v>
      </c>
      <c r="AC453" s="33" t="s">
        <v>239</v>
      </c>
      <c r="AD453" s="33">
        <v>96</v>
      </c>
      <c r="AE453" s="184" t="s">
        <v>240</v>
      </c>
      <c r="AF453" s="33" t="s">
        <v>2743</v>
      </c>
      <c r="AH453" s="33" t="s">
        <v>2744</v>
      </c>
      <c r="AI453" s="33" t="s">
        <v>2744</v>
      </c>
      <c r="AK453" s="33" t="s">
        <v>631</v>
      </c>
      <c r="AM453" s="33">
        <v>25900</v>
      </c>
      <c r="AN453" s="33">
        <v>25330.2</v>
      </c>
      <c r="AO453" s="189">
        <v>25900</v>
      </c>
      <c r="AP453" s="33" t="s">
        <v>477</v>
      </c>
      <c r="AQ453" s="33" t="s">
        <v>477</v>
      </c>
      <c r="AS453" s="33">
        <v>4</v>
      </c>
      <c r="AU453" s="33" t="s">
        <v>295</v>
      </c>
      <c r="AV453" s="33" t="s">
        <v>295</v>
      </c>
      <c r="AZ453" s="33" t="s">
        <v>559</v>
      </c>
      <c r="BA453" s="33" t="s">
        <v>2746</v>
      </c>
      <c r="BB453" s="33" t="s">
        <v>2744</v>
      </c>
      <c r="BC453" s="33" t="s">
        <v>2744</v>
      </c>
      <c r="BE453" s="33">
        <v>240</v>
      </c>
      <c r="BH453" s="33">
        <v>240</v>
      </c>
      <c r="BL453" s="33">
        <v>240</v>
      </c>
      <c r="BN453" s="33">
        <v>76.891006107568074</v>
      </c>
      <c r="BO453" s="33">
        <v>11.658349404084111</v>
      </c>
      <c r="BP453" s="33">
        <v>17.132577118442082</v>
      </c>
      <c r="BQ453" s="33">
        <v>1.8982621366604473</v>
      </c>
      <c r="BR453" s="33">
        <v>46.042518627286277</v>
      </c>
      <c r="BS453" s="33">
        <v>138.79242979705427</v>
      </c>
      <c r="BT453" s="33">
        <v>55</v>
      </c>
      <c r="BW453" s="33" t="s">
        <v>2744</v>
      </c>
      <c r="BY453" s="33" t="s">
        <v>2747</v>
      </c>
      <c r="CB453" s="188" t="str">
        <f t="shared" ref="CB453:CB463" si="76">IF(G453&lt;1980,"N",IF(AJ453="N","N",IF(BC453&lt;1,"N",IF(AF453="Chronic","N",IF(AQ453="Other","N",IF(BG453&lt;5.4,"N",IF(BG453&gt;8.5,"N",IF(BU453&gt;23,"N",IF(BL453&lt;8,"N",IF(BY453="JG est","N","Y"))))))))))</f>
        <v>N</v>
      </c>
      <c r="CC453" s="188" t="str">
        <f t="shared" ref="CC453:CC463" si="77">CB453</f>
        <v>N</v>
      </c>
      <c r="CD453" s="187"/>
      <c r="CE453" s="186"/>
      <c r="CH453" s="33" t="s">
        <v>2770</v>
      </c>
    </row>
    <row r="454" spans="5:88" x14ac:dyDescent="0.3">
      <c r="E454" s="33" t="s">
        <v>2765</v>
      </c>
      <c r="F454" s="33" t="s">
        <v>4014</v>
      </c>
      <c r="G454" s="33">
        <v>2005</v>
      </c>
      <c r="H454" s="33" t="s">
        <v>3818</v>
      </c>
      <c r="I454" s="33" t="e">
        <v>#N/A</v>
      </c>
      <c r="K454" s="33" t="s">
        <v>80</v>
      </c>
      <c r="L454" s="184" t="s">
        <v>81</v>
      </c>
      <c r="M454" s="33" t="s">
        <v>1083</v>
      </c>
      <c r="N454" s="33" t="s">
        <v>1467</v>
      </c>
      <c r="O454" s="33" t="s">
        <v>4001</v>
      </c>
      <c r="P454" s="33" t="s">
        <v>4015</v>
      </c>
      <c r="Q454" s="33" t="s">
        <v>4016</v>
      </c>
      <c r="R454" s="33" t="s">
        <v>4016</v>
      </c>
      <c r="S454" s="33" t="str">
        <f t="shared" si="72"/>
        <v>Dr.gr</v>
      </c>
      <c r="T454" s="33" t="s">
        <v>3041</v>
      </c>
      <c r="U454" s="184" t="s">
        <v>2821</v>
      </c>
      <c r="V454" s="184" t="s">
        <v>28</v>
      </c>
      <c r="W454" s="33" t="s">
        <v>1089</v>
      </c>
      <c r="X454" s="33" t="s">
        <v>3042</v>
      </c>
      <c r="Y454" s="33" t="s">
        <v>284</v>
      </c>
      <c r="AB454" s="33" t="s">
        <v>2742</v>
      </c>
      <c r="AC454" s="33" t="s">
        <v>239</v>
      </c>
      <c r="AD454" s="33">
        <v>96</v>
      </c>
      <c r="AE454" s="184" t="s">
        <v>240</v>
      </c>
      <c r="AF454" s="33" t="s">
        <v>2743</v>
      </c>
      <c r="AH454" s="33" t="s">
        <v>2744</v>
      </c>
      <c r="AI454" s="33" t="s">
        <v>2744</v>
      </c>
      <c r="AJ454" s="33" t="s">
        <v>509</v>
      </c>
      <c r="AK454" s="33" t="s">
        <v>631</v>
      </c>
      <c r="AL454" s="33" t="s">
        <v>241</v>
      </c>
      <c r="AM454" s="33">
        <v>6290</v>
      </c>
      <c r="AN454" s="33">
        <v>6151.62</v>
      </c>
      <c r="AO454" s="189">
        <v>6290</v>
      </c>
      <c r="AP454" s="33" t="s">
        <v>477</v>
      </c>
      <c r="AQ454" s="33" t="s">
        <v>477</v>
      </c>
      <c r="AS454" s="33">
        <v>4</v>
      </c>
      <c r="AT454" s="33" t="s">
        <v>3025</v>
      </c>
      <c r="AU454" s="33" t="s">
        <v>295</v>
      </c>
      <c r="AV454" s="33" t="s">
        <v>295</v>
      </c>
      <c r="AZ454" s="33" t="s">
        <v>2312</v>
      </c>
      <c r="BA454" s="33" t="s">
        <v>2746</v>
      </c>
      <c r="BB454" s="33" t="s">
        <v>2744</v>
      </c>
      <c r="BC454" s="33">
        <v>12.5</v>
      </c>
      <c r="BE454" s="33">
        <v>277.7</v>
      </c>
      <c r="BH454" s="33">
        <v>277.7</v>
      </c>
      <c r="BI454" s="33">
        <f t="shared" ref="BI454:BI462" si="78">IF(ISBLANK(BF454)=FALSE,BF454,BU454)</f>
        <v>0.3</v>
      </c>
      <c r="BL454" s="33">
        <v>277.7</v>
      </c>
      <c r="BM454" s="105"/>
      <c r="BN454" s="105">
        <v>45.753082173023003</v>
      </c>
      <c r="BO454" s="105">
        <v>39.690378524709999</v>
      </c>
      <c r="BP454" s="105">
        <v>86.063785184399293</v>
      </c>
      <c r="BQ454" s="105">
        <v>6.8720677074748897</v>
      </c>
      <c r="BR454" s="105">
        <v>292.53651982748102</v>
      </c>
      <c r="BS454" s="105">
        <v>6.8393022537500503</v>
      </c>
      <c r="BT454" s="105">
        <v>210.14791</v>
      </c>
      <c r="BU454" s="192">
        <v>0.3</v>
      </c>
      <c r="BW454" s="33" t="s">
        <v>2744</v>
      </c>
      <c r="BY454" s="33" t="s">
        <v>2747</v>
      </c>
      <c r="CB454" s="188" t="str">
        <f t="shared" si="76"/>
        <v>N</v>
      </c>
      <c r="CC454" s="188" t="str">
        <f t="shared" si="77"/>
        <v>N</v>
      </c>
      <c r="CD454" s="33"/>
      <c r="CH454" s="33" t="s">
        <v>2770</v>
      </c>
    </row>
    <row r="455" spans="5:88" x14ac:dyDescent="0.3">
      <c r="E455" s="33" t="s">
        <v>2765</v>
      </c>
      <c r="F455" s="33" t="s">
        <v>4017</v>
      </c>
      <c r="G455" s="33">
        <v>2005</v>
      </c>
      <c r="H455" s="33" t="s">
        <v>3818</v>
      </c>
      <c r="I455" s="33" t="e">
        <v>#N/A</v>
      </c>
      <c r="K455" s="33" t="s">
        <v>80</v>
      </c>
      <c r="L455" s="184" t="s">
        <v>81</v>
      </c>
      <c r="M455" s="33" t="s">
        <v>1083</v>
      </c>
      <c r="N455" s="33" t="s">
        <v>1467</v>
      </c>
      <c r="O455" s="33" t="s">
        <v>4001</v>
      </c>
      <c r="P455" s="33" t="s">
        <v>4015</v>
      </c>
      <c r="Q455" s="33" t="s">
        <v>4016</v>
      </c>
      <c r="R455" s="33" t="s">
        <v>4016</v>
      </c>
      <c r="S455" s="33" t="str">
        <f t="shared" si="72"/>
        <v>Dr.gr</v>
      </c>
      <c r="T455" s="33" t="s">
        <v>3041</v>
      </c>
      <c r="U455" s="184" t="s">
        <v>2821</v>
      </c>
      <c r="V455" s="184" t="s">
        <v>28</v>
      </c>
      <c r="W455" s="33" t="s">
        <v>1089</v>
      </c>
      <c r="X455" s="33" t="s">
        <v>3042</v>
      </c>
      <c r="Y455" s="33" t="s">
        <v>284</v>
      </c>
      <c r="AB455" s="33" t="s">
        <v>2742</v>
      </c>
      <c r="AC455" s="33" t="s">
        <v>239</v>
      </c>
      <c r="AD455" s="33">
        <v>96</v>
      </c>
      <c r="AE455" s="184" t="s">
        <v>240</v>
      </c>
      <c r="AF455" s="33" t="s">
        <v>2743</v>
      </c>
      <c r="AH455" s="33" t="s">
        <v>2744</v>
      </c>
      <c r="AI455" s="33" t="s">
        <v>2744</v>
      </c>
      <c r="AJ455" s="33" t="s">
        <v>509</v>
      </c>
      <c r="AK455" s="33" t="s">
        <v>631</v>
      </c>
      <c r="AL455" s="33" t="s">
        <v>241</v>
      </c>
      <c r="AM455" s="33">
        <v>3050</v>
      </c>
      <c r="AN455" s="33">
        <v>2982.9</v>
      </c>
      <c r="AO455" s="189">
        <v>3050</v>
      </c>
      <c r="AP455" s="33" t="s">
        <v>477</v>
      </c>
      <c r="AQ455" s="33" t="s">
        <v>477</v>
      </c>
      <c r="AS455" s="33">
        <v>4</v>
      </c>
      <c r="AT455" s="33" t="s">
        <v>3025</v>
      </c>
      <c r="AU455" s="33" t="s">
        <v>295</v>
      </c>
      <c r="AV455" s="33" t="s">
        <v>295</v>
      </c>
      <c r="AZ455" s="33" t="s">
        <v>2312</v>
      </c>
      <c r="BA455" s="33" t="s">
        <v>2746</v>
      </c>
      <c r="BB455" s="33" t="s">
        <v>2744</v>
      </c>
      <c r="BC455" s="33">
        <v>12.5</v>
      </c>
      <c r="BE455" s="33">
        <v>54.2</v>
      </c>
      <c r="BH455" s="33">
        <v>54.2</v>
      </c>
      <c r="BI455" s="33">
        <f t="shared" si="78"/>
        <v>0.3</v>
      </c>
      <c r="BL455" s="33">
        <v>54.2</v>
      </c>
      <c r="BM455" s="105"/>
      <c r="BN455" s="105">
        <v>8.9298417492900608</v>
      </c>
      <c r="BO455" s="105">
        <v>7.7465556933355604</v>
      </c>
      <c r="BP455" s="105">
        <v>16.797469056515801</v>
      </c>
      <c r="BQ455" s="105">
        <v>1.3412534020350699</v>
      </c>
      <c r="BR455" s="105">
        <v>57.187851101169997</v>
      </c>
      <c r="BS455" s="105">
        <v>1.33701255198501</v>
      </c>
      <c r="BT455" s="105">
        <v>37.762360000000001</v>
      </c>
      <c r="BU455" s="192">
        <v>0.3</v>
      </c>
      <c r="BW455" s="33" t="s">
        <v>2744</v>
      </c>
      <c r="BY455" s="33" t="s">
        <v>2747</v>
      </c>
      <c r="CB455" s="188" t="str">
        <f t="shared" si="76"/>
        <v>N</v>
      </c>
      <c r="CC455" s="188" t="str">
        <f t="shared" si="77"/>
        <v>N</v>
      </c>
      <c r="CD455" s="187"/>
      <c r="CE455" s="186"/>
      <c r="CH455" s="33" t="s">
        <v>2770</v>
      </c>
    </row>
    <row r="456" spans="5:88" x14ac:dyDescent="0.3">
      <c r="E456" s="33" t="s">
        <v>2765</v>
      </c>
      <c r="F456" s="33" t="s">
        <v>4018</v>
      </c>
      <c r="G456" s="33">
        <v>2005</v>
      </c>
      <c r="H456" s="33" t="s">
        <v>3818</v>
      </c>
      <c r="I456" s="33" t="e">
        <v>#N/A</v>
      </c>
      <c r="K456" s="33" t="s">
        <v>80</v>
      </c>
      <c r="L456" s="184" t="s">
        <v>81</v>
      </c>
      <c r="M456" s="33" t="s">
        <v>1083</v>
      </c>
      <c r="N456" s="33" t="s">
        <v>1467</v>
      </c>
      <c r="O456" s="33" t="s">
        <v>4001</v>
      </c>
      <c r="P456" s="33" t="s">
        <v>4015</v>
      </c>
      <c r="Q456" s="33" t="s">
        <v>4016</v>
      </c>
      <c r="R456" s="33" t="s">
        <v>4016</v>
      </c>
      <c r="S456" s="33" t="str">
        <f t="shared" si="72"/>
        <v>Dr.gr</v>
      </c>
      <c r="T456" s="33" t="s">
        <v>3041</v>
      </c>
      <c r="U456" s="184" t="s">
        <v>2821</v>
      </c>
      <c r="V456" s="184" t="s">
        <v>28</v>
      </c>
      <c r="W456" s="33" t="s">
        <v>1089</v>
      </c>
      <c r="X456" s="33" t="s">
        <v>3042</v>
      </c>
      <c r="Y456" s="33" t="s">
        <v>284</v>
      </c>
      <c r="AB456" s="33" t="s">
        <v>2742</v>
      </c>
      <c r="AC456" s="33" t="s">
        <v>239</v>
      </c>
      <c r="AD456" s="33">
        <v>96</v>
      </c>
      <c r="AE456" s="184" t="s">
        <v>240</v>
      </c>
      <c r="AF456" s="33" t="s">
        <v>2743</v>
      </c>
      <c r="AH456" s="33" t="s">
        <v>2744</v>
      </c>
      <c r="AI456" s="33" t="s">
        <v>2744</v>
      </c>
      <c r="AJ456" s="33" t="s">
        <v>509</v>
      </c>
      <c r="AK456" s="33" t="s">
        <v>631</v>
      </c>
      <c r="AL456" s="33" t="s">
        <v>241</v>
      </c>
      <c r="AM456" s="33">
        <v>3050</v>
      </c>
      <c r="AN456" s="33">
        <v>2982.9</v>
      </c>
      <c r="AO456" s="189">
        <v>3050</v>
      </c>
      <c r="AP456" s="33" t="s">
        <v>477</v>
      </c>
      <c r="AQ456" s="33" t="s">
        <v>477</v>
      </c>
      <c r="AS456" s="33">
        <v>4</v>
      </c>
      <c r="AT456" s="33" t="s">
        <v>3025</v>
      </c>
      <c r="AU456" s="33" t="s">
        <v>295</v>
      </c>
      <c r="AV456" s="33" t="s">
        <v>295</v>
      </c>
      <c r="AZ456" s="33" t="s">
        <v>2312</v>
      </c>
      <c r="BA456" s="33" t="s">
        <v>2746</v>
      </c>
      <c r="BB456" s="33" t="s">
        <v>2744</v>
      </c>
      <c r="BC456" s="33">
        <v>12.5</v>
      </c>
      <c r="BE456" s="33">
        <v>175</v>
      </c>
      <c r="BH456" s="33">
        <v>175</v>
      </c>
      <c r="BI456" s="33">
        <f t="shared" si="78"/>
        <v>0.3</v>
      </c>
      <c r="BL456" s="33">
        <v>175</v>
      </c>
      <c r="BM456" s="105"/>
      <c r="BN456" s="105">
        <v>28.832514873169</v>
      </c>
      <c r="BO456" s="105">
        <v>25.0119418142753</v>
      </c>
      <c r="BP456" s="105">
        <v>54.235370569931199</v>
      </c>
      <c r="BQ456" s="105">
        <v>4.3306152279730199</v>
      </c>
      <c r="BR456" s="105">
        <v>172.59229370210201</v>
      </c>
      <c r="BS456" s="105">
        <v>4.0350888975940702</v>
      </c>
      <c r="BT456" s="105">
        <v>130.93539999999999</v>
      </c>
      <c r="BU456" s="192">
        <v>0.3</v>
      </c>
      <c r="BW456" s="33" t="s">
        <v>2744</v>
      </c>
      <c r="BY456" s="33" t="s">
        <v>2747</v>
      </c>
      <c r="CB456" s="188" t="str">
        <f t="shared" si="76"/>
        <v>N</v>
      </c>
      <c r="CC456" s="188" t="str">
        <f t="shared" si="77"/>
        <v>N</v>
      </c>
      <c r="CD456" s="187"/>
      <c r="CE456" s="186"/>
      <c r="CH456" s="33" t="s">
        <v>2770</v>
      </c>
    </row>
    <row r="457" spans="5:88" x14ac:dyDescent="0.3">
      <c r="E457" s="33" t="s">
        <v>2765</v>
      </c>
      <c r="F457" s="33" t="s">
        <v>4019</v>
      </c>
      <c r="G457" s="33">
        <v>2005</v>
      </c>
      <c r="H457" s="33" t="s">
        <v>3818</v>
      </c>
      <c r="I457" s="33" t="e">
        <v>#N/A</v>
      </c>
      <c r="K457" s="33" t="s">
        <v>80</v>
      </c>
      <c r="L457" s="184" t="s">
        <v>81</v>
      </c>
      <c r="M457" s="33" t="s">
        <v>1083</v>
      </c>
      <c r="N457" s="33" t="s">
        <v>1467</v>
      </c>
      <c r="O457" s="33" t="s">
        <v>4001</v>
      </c>
      <c r="P457" s="33" t="s">
        <v>4015</v>
      </c>
      <c r="Q457" s="33" t="s">
        <v>4016</v>
      </c>
      <c r="R457" s="33" t="s">
        <v>4016</v>
      </c>
      <c r="S457" s="33" t="str">
        <f t="shared" si="72"/>
        <v>Dr.gr</v>
      </c>
      <c r="T457" s="33" t="s">
        <v>3041</v>
      </c>
      <c r="U457" s="184" t="s">
        <v>2821</v>
      </c>
      <c r="V457" s="184" t="s">
        <v>28</v>
      </c>
      <c r="W457" s="33" t="s">
        <v>1089</v>
      </c>
      <c r="X457" s="33" t="s">
        <v>3042</v>
      </c>
      <c r="Y457" s="33" t="s">
        <v>284</v>
      </c>
      <c r="AB457" s="33" t="s">
        <v>2742</v>
      </c>
      <c r="AC457" s="33" t="s">
        <v>239</v>
      </c>
      <c r="AD457" s="33">
        <v>96</v>
      </c>
      <c r="AE457" s="184" t="s">
        <v>240</v>
      </c>
      <c r="AF457" s="33" t="s">
        <v>2743</v>
      </c>
      <c r="AH457" s="33" t="s">
        <v>2744</v>
      </c>
      <c r="AI457" s="33" t="s">
        <v>2744</v>
      </c>
      <c r="AJ457" s="33" t="s">
        <v>509</v>
      </c>
      <c r="AK457" s="33" t="s">
        <v>631</v>
      </c>
      <c r="AL457" s="33" t="s">
        <v>241</v>
      </c>
      <c r="AM457" s="33">
        <v>1560</v>
      </c>
      <c r="AN457" s="33">
        <v>1525.68</v>
      </c>
      <c r="AO457" s="189">
        <v>1560</v>
      </c>
      <c r="AP457" s="33" t="s">
        <v>477</v>
      </c>
      <c r="AQ457" s="33" t="s">
        <v>477</v>
      </c>
      <c r="AS457" s="33">
        <v>4</v>
      </c>
      <c r="AT457" s="33" t="s">
        <v>3025</v>
      </c>
      <c r="AU457" s="33" t="s">
        <v>295</v>
      </c>
      <c r="AV457" s="33" t="s">
        <v>295</v>
      </c>
      <c r="AZ457" s="33" t="s">
        <v>2312</v>
      </c>
      <c r="BA457" s="33" t="s">
        <v>2746</v>
      </c>
      <c r="BB457" s="33" t="s">
        <v>2744</v>
      </c>
      <c r="BC457" s="33">
        <v>12.5</v>
      </c>
      <c r="BE457" s="33">
        <v>50.6</v>
      </c>
      <c r="BH457" s="33">
        <v>50.6</v>
      </c>
      <c r="BI457" s="33">
        <f t="shared" si="78"/>
        <v>0.3</v>
      </c>
      <c r="BL457" s="33">
        <v>50.6</v>
      </c>
      <c r="BM457" s="105"/>
      <c r="BN457" s="105">
        <v>8.3367157290420106</v>
      </c>
      <c r="BO457" s="105">
        <v>7.2320243188704598</v>
      </c>
      <c r="BP457" s="105">
        <v>15.681770004791501</v>
      </c>
      <c r="BQ457" s="105">
        <v>1.25216646020248</v>
      </c>
      <c r="BR457" s="105">
        <v>47.759113591517199</v>
      </c>
      <c r="BS457" s="105">
        <v>1.1165751661235299</v>
      </c>
      <c r="BT457" s="105">
        <v>34.985680000000002</v>
      </c>
      <c r="BU457" s="192">
        <v>0.3</v>
      </c>
      <c r="BW457" s="33" t="s">
        <v>2744</v>
      </c>
      <c r="BY457" s="33" t="s">
        <v>2747</v>
      </c>
      <c r="CB457" s="188" t="str">
        <f t="shared" si="76"/>
        <v>N</v>
      </c>
      <c r="CC457" s="188" t="str">
        <f t="shared" si="77"/>
        <v>N</v>
      </c>
      <c r="CD457" s="187"/>
      <c r="CE457" s="186"/>
      <c r="CH457" s="33" t="s">
        <v>2770</v>
      </c>
    </row>
    <row r="458" spans="5:88" x14ac:dyDescent="0.3">
      <c r="E458" s="33" t="s">
        <v>2765</v>
      </c>
      <c r="F458" s="33" t="s">
        <v>4020</v>
      </c>
      <c r="G458" s="33">
        <v>2005</v>
      </c>
      <c r="H458" s="33" t="s">
        <v>3818</v>
      </c>
      <c r="I458" s="33" t="e">
        <v>#N/A</v>
      </c>
      <c r="K458" s="33" t="s">
        <v>80</v>
      </c>
      <c r="L458" s="184" t="s">
        <v>81</v>
      </c>
      <c r="M458" s="33" t="s">
        <v>1083</v>
      </c>
      <c r="N458" s="33" t="s">
        <v>1467</v>
      </c>
      <c r="O458" s="33" t="s">
        <v>4001</v>
      </c>
      <c r="P458" s="33" t="s">
        <v>4015</v>
      </c>
      <c r="Q458" s="33" t="s">
        <v>4016</v>
      </c>
      <c r="R458" s="33" t="s">
        <v>4016</v>
      </c>
      <c r="S458" s="33" t="str">
        <f t="shared" si="72"/>
        <v>Dr.gr</v>
      </c>
      <c r="T458" s="33" t="s">
        <v>3041</v>
      </c>
      <c r="U458" s="184" t="s">
        <v>2821</v>
      </c>
      <c r="V458" s="184" t="s">
        <v>28</v>
      </c>
      <c r="W458" s="33" t="s">
        <v>1089</v>
      </c>
      <c r="X458" s="33" t="s">
        <v>3042</v>
      </c>
      <c r="Y458" s="33" t="s">
        <v>284</v>
      </c>
      <c r="AB458" s="33" t="s">
        <v>2742</v>
      </c>
      <c r="AC458" s="33" t="s">
        <v>239</v>
      </c>
      <c r="AD458" s="33">
        <v>96</v>
      </c>
      <c r="AE458" s="184" t="s">
        <v>240</v>
      </c>
      <c r="AF458" s="33" t="s">
        <v>2743</v>
      </c>
      <c r="AH458" s="33" t="s">
        <v>2744</v>
      </c>
      <c r="AI458" s="33" t="s">
        <v>2744</v>
      </c>
      <c r="AJ458" s="33" t="s">
        <v>509</v>
      </c>
      <c r="AK458" s="33" t="s">
        <v>631</v>
      </c>
      <c r="AL458" s="33" t="s">
        <v>241</v>
      </c>
      <c r="AM458" s="33">
        <v>2190</v>
      </c>
      <c r="AN458" s="33">
        <v>2141.8200000000002</v>
      </c>
      <c r="AO458" s="189">
        <v>2190</v>
      </c>
      <c r="AP458" s="33" t="s">
        <v>477</v>
      </c>
      <c r="AQ458" s="33" t="s">
        <v>477</v>
      </c>
      <c r="AS458" s="33">
        <v>4</v>
      </c>
      <c r="AT458" s="33" t="s">
        <v>3025</v>
      </c>
      <c r="AU458" s="33" t="s">
        <v>295</v>
      </c>
      <c r="AV458" s="33" t="s">
        <v>295</v>
      </c>
      <c r="AZ458" s="33" t="s">
        <v>2312</v>
      </c>
      <c r="BA458" s="33" t="s">
        <v>2746</v>
      </c>
      <c r="BB458" s="33" t="s">
        <v>2744</v>
      </c>
      <c r="BC458" s="33">
        <v>12.5</v>
      </c>
      <c r="BE458" s="33">
        <v>172</v>
      </c>
      <c r="BH458" s="33">
        <v>172</v>
      </c>
      <c r="BI458" s="33">
        <f t="shared" si="78"/>
        <v>0.3</v>
      </c>
      <c r="BL458" s="33">
        <v>172</v>
      </c>
      <c r="BM458" s="105"/>
      <c r="BN458" s="105">
        <v>28.338243189629001</v>
      </c>
      <c r="BO458" s="105">
        <v>24.583165668887698</v>
      </c>
      <c r="BP458" s="105">
        <v>53.305621360160899</v>
      </c>
      <c r="BQ458" s="105">
        <v>4.2563761097791897</v>
      </c>
      <c r="BR458" s="105">
        <v>167.221006623314</v>
      </c>
      <c r="BS458" s="105">
        <v>3.9095119069155899</v>
      </c>
      <c r="BT458" s="105">
        <v>128.6215</v>
      </c>
      <c r="BU458" s="192">
        <v>0.3</v>
      </c>
      <c r="BW458" s="33" t="s">
        <v>2744</v>
      </c>
      <c r="BY458" s="33" t="s">
        <v>2747</v>
      </c>
      <c r="CB458" s="188" t="str">
        <f t="shared" si="76"/>
        <v>N</v>
      </c>
      <c r="CC458" s="188" t="str">
        <f t="shared" si="77"/>
        <v>N</v>
      </c>
      <c r="CD458" s="187"/>
      <c r="CE458" s="186"/>
      <c r="CH458" s="33" t="s">
        <v>2770</v>
      </c>
    </row>
    <row r="459" spans="5:88" x14ac:dyDescent="0.3">
      <c r="E459" s="33" t="s">
        <v>2765</v>
      </c>
      <c r="F459" s="33" t="s">
        <v>4021</v>
      </c>
      <c r="G459" s="33">
        <v>2005</v>
      </c>
      <c r="H459" s="33" t="s">
        <v>3818</v>
      </c>
      <c r="I459" s="33" t="e">
        <v>#N/A</v>
      </c>
      <c r="K459" s="33" t="s">
        <v>80</v>
      </c>
      <c r="L459" s="184" t="s">
        <v>81</v>
      </c>
      <c r="M459" s="33" t="s">
        <v>1083</v>
      </c>
      <c r="N459" s="33" t="s">
        <v>1467</v>
      </c>
      <c r="O459" s="33" t="s">
        <v>4001</v>
      </c>
      <c r="P459" s="33" t="s">
        <v>4015</v>
      </c>
      <c r="Q459" s="33" t="s">
        <v>4016</v>
      </c>
      <c r="R459" s="33" t="s">
        <v>4016</v>
      </c>
      <c r="S459" s="33" t="str">
        <f t="shared" si="72"/>
        <v>Dr.gr</v>
      </c>
      <c r="T459" s="33" t="s">
        <v>3041</v>
      </c>
      <c r="U459" s="184" t="s">
        <v>2821</v>
      </c>
      <c r="V459" s="184" t="s">
        <v>28</v>
      </c>
      <c r="W459" s="33" t="s">
        <v>1089</v>
      </c>
      <c r="X459" s="33" t="s">
        <v>3042</v>
      </c>
      <c r="Y459" s="33" t="s">
        <v>284</v>
      </c>
      <c r="AB459" s="33" t="s">
        <v>2742</v>
      </c>
      <c r="AC459" s="33" t="s">
        <v>239</v>
      </c>
      <c r="AD459" s="33">
        <v>96</v>
      </c>
      <c r="AE459" s="184" t="s">
        <v>240</v>
      </c>
      <c r="AF459" s="33" t="s">
        <v>2743</v>
      </c>
      <c r="AH459" s="33" t="s">
        <v>2744</v>
      </c>
      <c r="AI459" s="33" t="s">
        <v>2744</v>
      </c>
      <c r="AJ459" s="33" t="s">
        <v>509</v>
      </c>
      <c r="AK459" s="33" t="s">
        <v>631</v>
      </c>
      <c r="AL459" s="33" t="s">
        <v>241</v>
      </c>
      <c r="AM459" s="33">
        <v>3270</v>
      </c>
      <c r="AN459" s="33">
        <v>3198.06</v>
      </c>
      <c r="AO459" s="189">
        <v>3270</v>
      </c>
      <c r="AP459" s="33" t="s">
        <v>477</v>
      </c>
      <c r="AQ459" s="33" t="s">
        <v>477</v>
      </c>
      <c r="AS459" s="33">
        <v>4</v>
      </c>
      <c r="AT459" s="33" t="s">
        <v>3025</v>
      </c>
      <c r="AU459" s="33" t="s">
        <v>295</v>
      </c>
      <c r="AV459" s="33" t="s">
        <v>295</v>
      </c>
      <c r="AZ459" s="33" t="s">
        <v>2312</v>
      </c>
      <c r="BA459" s="33" t="s">
        <v>2746</v>
      </c>
      <c r="BB459" s="33" t="s">
        <v>2744</v>
      </c>
      <c r="BC459" s="33">
        <v>12.5</v>
      </c>
      <c r="BE459" s="33">
        <v>260.7</v>
      </c>
      <c r="BH459" s="33">
        <v>260.7</v>
      </c>
      <c r="BI459" s="33">
        <f t="shared" si="78"/>
        <v>0.3</v>
      </c>
      <c r="BL459" s="33">
        <v>260.7</v>
      </c>
      <c r="BM459" s="105"/>
      <c r="BN459" s="105">
        <v>42.952209299629502</v>
      </c>
      <c r="BO459" s="105">
        <v>37.260647034180401</v>
      </c>
      <c r="BP459" s="105">
        <v>80.795206329034599</v>
      </c>
      <c r="BQ459" s="105">
        <v>6.4513793710432301</v>
      </c>
      <c r="BR459" s="105">
        <v>278.88635490734799</v>
      </c>
      <c r="BS459" s="105">
        <v>6.5201708039147102</v>
      </c>
      <c r="BT459" s="105">
        <v>197.03580999999997</v>
      </c>
      <c r="BU459" s="192">
        <v>0.3</v>
      </c>
      <c r="BW459" s="33" t="s">
        <v>2744</v>
      </c>
      <c r="BY459" s="33" t="s">
        <v>2747</v>
      </c>
      <c r="CB459" s="188" t="str">
        <f t="shared" si="76"/>
        <v>N</v>
      </c>
      <c r="CC459" s="188" t="str">
        <f t="shared" si="77"/>
        <v>N</v>
      </c>
      <c r="CD459" s="187"/>
      <c r="CE459" s="186"/>
      <c r="CH459" s="33" t="s">
        <v>2770</v>
      </c>
    </row>
    <row r="460" spans="5:88" x14ac:dyDescent="0.3">
      <c r="E460" s="33" t="s">
        <v>2734</v>
      </c>
      <c r="F460" s="33" t="s">
        <v>4022</v>
      </c>
      <c r="G460" s="33">
        <v>2007</v>
      </c>
      <c r="H460" s="33" t="s">
        <v>3039</v>
      </c>
      <c r="I460" s="33" t="s">
        <v>3040</v>
      </c>
      <c r="K460" s="33" t="s">
        <v>80</v>
      </c>
      <c r="L460" s="184" t="s">
        <v>81</v>
      </c>
      <c r="M460" s="33" t="s">
        <v>1083</v>
      </c>
      <c r="N460" s="33" t="s">
        <v>1467</v>
      </c>
      <c r="O460" s="33" t="s">
        <v>4001</v>
      </c>
      <c r="P460" s="33" t="s">
        <v>4015</v>
      </c>
      <c r="Q460" s="33" t="s">
        <v>4023</v>
      </c>
      <c r="R460" s="33" t="s">
        <v>4023</v>
      </c>
      <c r="S460" s="33" t="str">
        <f t="shared" si="72"/>
        <v>Dr.do</v>
      </c>
      <c r="T460" s="33" t="s">
        <v>3041</v>
      </c>
      <c r="U460" s="184" t="s">
        <v>2821</v>
      </c>
      <c r="V460" s="184" t="s">
        <v>28</v>
      </c>
      <c r="W460" s="33" t="s">
        <v>1089</v>
      </c>
      <c r="X460" s="33" t="s">
        <v>3042</v>
      </c>
      <c r="Y460" s="33" t="s">
        <v>284</v>
      </c>
      <c r="AB460" s="33" t="s">
        <v>2742</v>
      </c>
      <c r="AC460" s="33" t="s">
        <v>239</v>
      </c>
      <c r="AD460" s="33">
        <v>96</v>
      </c>
      <c r="AE460" s="184" t="s">
        <v>240</v>
      </c>
      <c r="AF460" s="33" t="s">
        <v>2743</v>
      </c>
      <c r="AH460" s="33" t="s">
        <v>2787</v>
      </c>
      <c r="AI460" s="33" t="s">
        <v>748</v>
      </c>
      <c r="AJ460" s="33" t="s">
        <v>509</v>
      </c>
      <c r="AK460" s="33" t="s">
        <v>478</v>
      </c>
      <c r="AL460" s="33" t="s">
        <v>3047</v>
      </c>
      <c r="AM460" s="33" t="s">
        <v>2744</v>
      </c>
      <c r="AN460" s="33">
        <v>64000</v>
      </c>
      <c r="AO460" s="33">
        <v>64000</v>
      </c>
      <c r="AP460" s="33" t="s">
        <v>477</v>
      </c>
      <c r="AQ460" s="33" t="s">
        <v>477</v>
      </c>
      <c r="AS460" s="33">
        <v>4</v>
      </c>
      <c r="AT460" s="33" t="s">
        <v>3025</v>
      </c>
      <c r="AU460" s="33" t="s">
        <v>295</v>
      </c>
      <c r="AV460" s="33" t="s">
        <v>295</v>
      </c>
      <c r="AZ460" s="33" t="s">
        <v>2959</v>
      </c>
      <c r="BA460" s="33" t="s">
        <v>3043</v>
      </c>
      <c r="BB460" s="33" t="s">
        <v>2744</v>
      </c>
      <c r="BC460" s="33">
        <v>12</v>
      </c>
      <c r="BD460" s="33">
        <v>7.64</v>
      </c>
      <c r="BE460" s="33">
        <v>49.8</v>
      </c>
      <c r="BG460" s="33">
        <v>7.64</v>
      </c>
      <c r="BH460" s="33">
        <v>49.8</v>
      </c>
      <c r="BI460" s="33">
        <f t="shared" si="78"/>
        <v>1.7</v>
      </c>
      <c r="BL460" s="33">
        <v>49.8</v>
      </c>
      <c r="BN460" s="33">
        <v>17.303706586377601</v>
      </c>
      <c r="BO460" s="33">
        <v>1.5937082592543701</v>
      </c>
      <c r="BP460" s="33">
        <v>3.3781068310765501</v>
      </c>
      <c r="BQ460" s="33">
        <v>0.70624774549561398</v>
      </c>
      <c r="BR460" s="33">
        <v>11.977116303181299</v>
      </c>
      <c r="BS460" s="33">
        <v>4.0122730383335297</v>
      </c>
      <c r="BT460" s="33">
        <v>39.700000000000003</v>
      </c>
      <c r="BU460" s="33">
        <v>1.7</v>
      </c>
      <c r="BW460" s="33" t="s">
        <v>2744</v>
      </c>
      <c r="CB460" s="188" t="str">
        <f t="shared" si="76"/>
        <v>Y</v>
      </c>
      <c r="CC460" s="188" t="str">
        <f t="shared" si="77"/>
        <v>Y</v>
      </c>
      <c r="CD460" s="193" t="s">
        <v>2934</v>
      </c>
      <c r="CE460" s="193"/>
      <c r="CH460" s="193" t="s">
        <v>2748</v>
      </c>
      <c r="CI460" s="193" t="s">
        <v>4024</v>
      </c>
      <c r="CJ460" s="193"/>
    </row>
    <row r="461" spans="5:88" x14ac:dyDescent="0.3">
      <c r="E461" s="184" t="s">
        <v>2753</v>
      </c>
      <c r="F461" s="184"/>
      <c r="G461" s="33" t="s">
        <v>4025</v>
      </c>
      <c r="H461" s="184" t="s">
        <v>4026</v>
      </c>
      <c r="I461" s="184"/>
      <c r="J461" s="184"/>
      <c r="K461" s="33" t="s">
        <v>80</v>
      </c>
      <c r="L461" s="184" t="s">
        <v>119</v>
      </c>
      <c r="M461" s="184" t="s">
        <v>687</v>
      </c>
      <c r="N461" s="33" t="s">
        <v>1122</v>
      </c>
      <c r="O461" s="33" t="s">
        <v>4027</v>
      </c>
      <c r="P461" s="33" t="s">
        <v>4028</v>
      </c>
      <c r="Q461" s="209" t="s">
        <v>4029</v>
      </c>
      <c r="R461" s="209" t="s">
        <v>4029</v>
      </c>
      <c r="S461" s="33" t="str">
        <f t="shared" si="72"/>
        <v>Dr.po</v>
      </c>
      <c r="T461" s="184" t="s">
        <v>4030</v>
      </c>
      <c r="U461" s="184" t="s">
        <v>2821</v>
      </c>
      <c r="V461" s="184" t="s">
        <v>28</v>
      </c>
      <c r="W461" s="33" t="s">
        <v>307</v>
      </c>
      <c r="X461" s="184" t="s">
        <v>2930</v>
      </c>
      <c r="Y461" s="33" t="s">
        <v>327</v>
      </c>
      <c r="Z461" s="184"/>
      <c r="AA461" s="184"/>
      <c r="AB461" s="184" t="s">
        <v>4031</v>
      </c>
      <c r="AC461" s="184" t="s">
        <v>4031</v>
      </c>
      <c r="AD461" s="33">
        <v>48</v>
      </c>
      <c r="AE461" s="184" t="s">
        <v>240</v>
      </c>
      <c r="AF461" s="184" t="s">
        <v>2743</v>
      </c>
      <c r="AG461" s="184"/>
      <c r="AH461" s="184" t="s">
        <v>2754</v>
      </c>
      <c r="AI461" s="184" t="s">
        <v>3008</v>
      </c>
      <c r="AJ461" s="33" t="s">
        <v>509</v>
      </c>
      <c r="AK461" s="32" t="s">
        <v>1224</v>
      </c>
      <c r="AL461" s="32"/>
      <c r="AM461" s="32">
        <v>1350</v>
      </c>
      <c r="AN461" s="189">
        <v>1350</v>
      </c>
      <c r="AO461" s="189">
        <v>1350</v>
      </c>
      <c r="AP461" s="184" t="s">
        <v>477</v>
      </c>
      <c r="AQ461" s="33" t="s">
        <v>477</v>
      </c>
      <c r="AS461" s="33">
        <v>4</v>
      </c>
      <c r="AT461" s="33" t="s">
        <v>4032</v>
      </c>
      <c r="AU461" s="33" t="s">
        <v>295</v>
      </c>
      <c r="AV461" s="33" t="s">
        <v>295</v>
      </c>
      <c r="AX461" s="184"/>
      <c r="AY461" s="184"/>
      <c r="AZ461" s="184" t="s">
        <v>2789</v>
      </c>
      <c r="BA461" s="184" t="s">
        <v>4033</v>
      </c>
      <c r="BB461" s="184"/>
      <c r="BC461" s="32">
        <v>15</v>
      </c>
      <c r="BD461" s="32">
        <v>7.9</v>
      </c>
      <c r="BE461" s="32">
        <v>268</v>
      </c>
      <c r="BF461" s="32"/>
      <c r="BG461" s="33">
        <v>7.9</v>
      </c>
      <c r="BH461" s="33">
        <v>268</v>
      </c>
      <c r="BI461" s="33">
        <f t="shared" si="78"/>
        <v>6.74</v>
      </c>
      <c r="BJ461" s="184" t="s">
        <v>644</v>
      </c>
      <c r="BK461" s="184" t="s">
        <v>3356</v>
      </c>
      <c r="BL461" s="32">
        <v>268</v>
      </c>
      <c r="BM461" s="184"/>
      <c r="BN461" s="184"/>
      <c r="BO461" s="184"/>
      <c r="BP461" s="184"/>
      <c r="BQ461" s="184"/>
      <c r="BR461" s="184"/>
      <c r="BS461" s="184"/>
      <c r="BT461" s="184" t="s">
        <v>644</v>
      </c>
      <c r="BU461" s="32">
        <v>6.74</v>
      </c>
      <c r="BV461" s="32" t="s">
        <v>2750</v>
      </c>
      <c r="BW461" s="32"/>
      <c r="BX461" s="184" t="s">
        <v>4034</v>
      </c>
      <c r="BY461" s="184"/>
      <c r="BZ461" s="184"/>
      <c r="CA461" s="32"/>
      <c r="CB461" s="188" t="str">
        <f t="shared" si="76"/>
        <v>Y</v>
      </c>
      <c r="CC461" s="188" t="str">
        <f t="shared" si="77"/>
        <v>Y</v>
      </c>
      <c r="CD461" s="184" t="s">
        <v>4035</v>
      </c>
      <c r="CE461" s="184"/>
      <c r="CH461" s="184" t="s">
        <v>2970</v>
      </c>
      <c r="CI461" s="184" t="s">
        <v>4036</v>
      </c>
      <c r="CJ461" s="184"/>
    </row>
    <row r="462" spans="5:88" x14ac:dyDescent="0.3">
      <c r="E462" s="184" t="s">
        <v>2753</v>
      </c>
      <c r="F462" s="184"/>
      <c r="G462" s="33" t="s">
        <v>4037</v>
      </c>
      <c r="H462" s="184" t="s">
        <v>4026</v>
      </c>
      <c r="I462" s="184"/>
      <c r="J462" s="184"/>
      <c r="K462" s="33" t="s">
        <v>80</v>
      </c>
      <c r="L462" s="184" t="s">
        <v>119</v>
      </c>
      <c r="M462" s="184" t="s">
        <v>687</v>
      </c>
      <c r="N462" s="33" t="s">
        <v>1122</v>
      </c>
      <c r="O462" s="33" t="s">
        <v>4027</v>
      </c>
      <c r="P462" s="33" t="s">
        <v>4028</v>
      </c>
      <c r="Q462" s="209" t="s">
        <v>4029</v>
      </c>
      <c r="R462" s="209" t="s">
        <v>4029</v>
      </c>
      <c r="S462" s="33" t="str">
        <f t="shared" si="72"/>
        <v>Dr.po</v>
      </c>
      <c r="T462" s="184" t="s">
        <v>4030</v>
      </c>
      <c r="U462" s="184" t="s">
        <v>2821</v>
      </c>
      <c r="V462" s="184" t="s">
        <v>28</v>
      </c>
      <c r="W462" s="33" t="s">
        <v>307</v>
      </c>
      <c r="X462" s="184" t="s">
        <v>2930</v>
      </c>
      <c r="Y462" s="33" t="s">
        <v>327</v>
      </c>
      <c r="Z462" s="184"/>
      <c r="AA462" s="184"/>
      <c r="AB462" s="184" t="s">
        <v>4031</v>
      </c>
      <c r="AC462" s="184" t="s">
        <v>4031</v>
      </c>
      <c r="AD462" s="33">
        <v>48</v>
      </c>
      <c r="AE462" s="184" t="s">
        <v>240</v>
      </c>
      <c r="AF462" s="184" t="s">
        <v>2743</v>
      </c>
      <c r="AG462" s="184"/>
      <c r="AH462" s="184" t="s">
        <v>2754</v>
      </c>
      <c r="AI462" s="184" t="s">
        <v>3008</v>
      </c>
      <c r="AJ462" s="33" t="s">
        <v>509</v>
      </c>
      <c r="AK462" s="32" t="s">
        <v>1224</v>
      </c>
      <c r="AL462" s="32"/>
      <c r="AM462" s="32">
        <v>560</v>
      </c>
      <c r="AN462" s="189">
        <v>560</v>
      </c>
      <c r="AO462" s="189">
        <v>560</v>
      </c>
      <c r="AP462" s="184" t="s">
        <v>477</v>
      </c>
      <c r="AQ462" s="33" t="s">
        <v>477</v>
      </c>
      <c r="AS462" s="33">
        <v>4</v>
      </c>
      <c r="AT462" s="33" t="s">
        <v>4032</v>
      </c>
      <c r="AU462" s="33" t="s">
        <v>295</v>
      </c>
      <c r="AV462" s="33" t="s">
        <v>295</v>
      </c>
      <c r="AX462" s="184"/>
      <c r="AY462" s="184"/>
      <c r="AZ462" s="184" t="s">
        <v>2789</v>
      </c>
      <c r="BA462" s="184" t="s">
        <v>4033</v>
      </c>
      <c r="BB462" s="184"/>
      <c r="BC462" s="32">
        <v>15</v>
      </c>
      <c r="BD462" s="32">
        <v>7.9</v>
      </c>
      <c r="BE462" s="32">
        <v>268</v>
      </c>
      <c r="BF462" s="32"/>
      <c r="BG462" s="33">
        <v>7.9</v>
      </c>
      <c r="BH462" s="33">
        <v>268</v>
      </c>
      <c r="BI462" s="33">
        <f t="shared" si="78"/>
        <v>6.74</v>
      </c>
      <c r="BJ462" s="184" t="s">
        <v>644</v>
      </c>
      <c r="BK462" s="184" t="s">
        <v>3356</v>
      </c>
      <c r="BL462" s="32">
        <v>268</v>
      </c>
      <c r="BM462" s="184"/>
      <c r="BN462" s="184"/>
      <c r="BO462" s="184"/>
      <c r="BP462" s="184"/>
      <c r="BQ462" s="184"/>
      <c r="BR462" s="184"/>
      <c r="BS462" s="184"/>
      <c r="BT462" s="184" t="s">
        <v>644</v>
      </c>
      <c r="BU462" s="32">
        <v>6.74</v>
      </c>
      <c r="BV462" s="32" t="s">
        <v>2750</v>
      </c>
      <c r="BW462" s="32"/>
      <c r="BX462" s="184" t="s">
        <v>4038</v>
      </c>
      <c r="BY462" s="184"/>
      <c r="BZ462" s="184"/>
      <c r="CA462" s="32"/>
      <c r="CB462" s="188" t="str">
        <f t="shared" si="76"/>
        <v>Y</v>
      </c>
      <c r="CC462" s="188" t="str">
        <f t="shared" si="77"/>
        <v>Y</v>
      </c>
      <c r="CD462" s="184" t="s">
        <v>4035</v>
      </c>
      <c r="CE462" s="184"/>
      <c r="CH462" s="184" t="s">
        <v>2748</v>
      </c>
      <c r="CI462" s="184" t="s">
        <v>4039</v>
      </c>
      <c r="CJ462" s="184"/>
    </row>
    <row r="463" spans="5:88" x14ac:dyDescent="0.3">
      <c r="E463" s="33" t="s">
        <v>2765</v>
      </c>
      <c r="F463" s="33" t="s">
        <v>4040</v>
      </c>
      <c r="G463" s="33">
        <v>2011</v>
      </c>
      <c r="H463" s="33" t="s">
        <v>4041</v>
      </c>
      <c r="I463" s="33" t="s">
        <v>4042</v>
      </c>
      <c r="K463" s="33" t="s">
        <v>80</v>
      </c>
      <c r="L463" s="33" t="s">
        <v>81</v>
      </c>
      <c r="M463" s="184" t="s">
        <v>83</v>
      </c>
      <c r="N463" s="33" t="s">
        <v>1481</v>
      </c>
      <c r="O463" s="33" t="s">
        <v>1482</v>
      </c>
      <c r="P463" s="33" t="s">
        <v>1483</v>
      </c>
      <c r="Q463" s="33" t="s">
        <v>1484</v>
      </c>
      <c r="R463" s="33" t="s">
        <v>1484</v>
      </c>
      <c r="S463" s="33" t="str">
        <f t="shared" si="72"/>
        <v>Di.br</v>
      </c>
      <c r="T463" s="33" t="s">
        <v>4043</v>
      </c>
      <c r="U463" s="184" t="s">
        <v>2909</v>
      </c>
      <c r="V463" s="184" t="s">
        <v>28</v>
      </c>
      <c r="W463" s="184" t="s">
        <v>293</v>
      </c>
      <c r="X463" s="33" t="s">
        <v>3844</v>
      </c>
      <c r="Y463" s="33" t="s">
        <v>819</v>
      </c>
      <c r="AB463" s="33" t="s">
        <v>2742</v>
      </c>
      <c r="AC463" s="33" t="s">
        <v>239</v>
      </c>
      <c r="AD463" s="33">
        <v>48</v>
      </c>
      <c r="AE463" s="184" t="s">
        <v>240</v>
      </c>
      <c r="AF463" s="33" t="s">
        <v>2743</v>
      </c>
      <c r="AH463" s="33" t="s">
        <v>2744</v>
      </c>
      <c r="AI463" s="33" t="s">
        <v>2744</v>
      </c>
      <c r="AK463" s="33" t="s">
        <v>631</v>
      </c>
      <c r="AM463" s="33">
        <v>174.1</v>
      </c>
      <c r="AN463" s="33">
        <v>170.2698</v>
      </c>
      <c r="AO463" s="189">
        <v>174.1</v>
      </c>
      <c r="AP463" s="33" t="s">
        <v>477</v>
      </c>
      <c r="AQ463" s="33" t="s">
        <v>477</v>
      </c>
      <c r="AS463" s="33">
        <v>4</v>
      </c>
      <c r="AU463" s="33" t="s">
        <v>295</v>
      </c>
      <c r="AV463" s="33" t="s">
        <v>295</v>
      </c>
      <c r="AZ463" s="33" t="s">
        <v>2312</v>
      </c>
      <c r="BA463" s="33" t="s">
        <v>2746</v>
      </c>
      <c r="BB463" s="33" t="s">
        <v>2744</v>
      </c>
      <c r="BC463" s="33" t="s">
        <v>2744</v>
      </c>
      <c r="BE463" s="33">
        <v>67.099999999999994</v>
      </c>
      <c r="BH463" s="33">
        <v>67.099999999999994</v>
      </c>
      <c r="BL463" s="33">
        <v>67.099999999999994</v>
      </c>
      <c r="BN463" s="33" t="s">
        <v>644</v>
      </c>
      <c r="BO463" s="33" t="s">
        <v>644</v>
      </c>
      <c r="BP463" s="33" t="s">
        <v>644</v>
      </c>
      <c r="BQ463" s="33" t="s">
        <v>644</v>
      </c>
      <c r="BR463" s="33" t="s">
        <v>644</v>
      </c>
      <c r="BS463" s="33" t="s">
        <v>644</v>
      </c>
      <c r="BT463" s="33" t="s">
        <v>644</v>
      </c>
      <c r="BW463" s="33" t="s">
        <v>2744</v>
      </c>
      <c r="BY463" s="33" t="s">
        <v>2747</v>
      </c>
      <c r="CB463" s="188" t="str">
        <f t="shared" si="76"/>
        <v>N</v>
      </c>
      <c r="CC463" s="188" t="str">
        <f t="shared" si="77"/>
        <v>N</v>
      </c>
      <c r="CD463" s="187"/>
      <c r="CE463" s="186"/>
      <c r="CH463" s="33" t="s">
        <v>2770</v>
      </c>
    </row>
    <row r="464" spans="5:88" ht="14.5" x14ac:dyDescent="0.35">
      <c r="E464" s="33" t="s">
        <v>324</v>
      </c>
      <c r="G464" s="33">
        <v>1992</v>
      </c>
      <c r="H464" s="33" t="s">
        <v>4044</v>
      </c>
      <c r="I464" s="33" t="s">
        <v>4045</v>
      </c>
      <c r="K464" s="33" t="s">
        <v>80</v>
      </c>
      <c r="L464" s="33" t="s">
        <v>81</v>
      </c>
      <c r="M464" s="33" t="s">
        <v>1083</v>
      </c>
      <c r="N464" s="33" t="s">
        <v>1467</v>
      </c>
      <c r="O464" t="s">
        <v>4046</v>
      </c>
      <c r="P464" s="33" t="s">
        <v>1469</v>
      </c>
      <c r="Q464" s="33" t="s">
        <v>1470</v>
      </c>
      <c r="R464" s="33" t="s">
        <v>1471</v>
      </c>
      <c r="S464" s="33" t="str">
        <f t="shared" si="72"/>
        <v>De.sp</v>
      </c>
      <c r="T464" s="33" t="s">
        <v>3041</v>
      </c>
      <c r="U464" s="33" t="s">
        <v>2821</v>
      </c>
      <c r="V464" s="184" t="s">
        <v>28</v>
      </c>
      <c r="W464" s="33" t="s">
        <v>1089</v>
      </c>
      <c r="X464" s="33" t="s">
        <v>2671</v>
      </c>
      <c r="Y464" s="33" t="s">
        <v>284</v>
      </c>
      <c r="Z464" s="33" t="s">
        <v>892</v>
      </c>
      <c r="AB464" s="33" t="s">
        <v>4047</v>
      </c>
      <c r="AC464" s="33" t="s">
        <v>239</v>
      </c>
      <c r="AD464" s="33">
        <v>96</v>
      </c>
      <c r="AE464" s="184" t="s">
        <v>240</v>
      </c>
      <c r="AF464" s="33" t="s">
        <v>2743</v>
      </c>
      <c r="AI464" s="33" t="s">
        <v>770</v>
      </c>
      <c r="AJ464" s="33" t="s">
        <v>769</v>
      </c>
      <c r="AK464" s="33" t="s">
        <v>478</v>
      </c>
      <c r="AM464" s="33">
        <v>9040</v>
      </c>
      <c r="AN464" s="33">
        <v>9036</v>
      </c>
      <c r="AO464" s="33">
        <v>9036</v>
      </c>
      <c r="AP464" s="33" t="s">
        <v>508</v>
      </c>
      <c r="AQ464" s="33" t="s">
        <v>477</v>
      </c>
      <c r="AS464" s="33">
        <v>3</v>
      </c>
      <c r="AU464" s="33" t="s">
        <v>295</v>
      </c>
      <c r="AV464" s="33" t="s">
        <v>295</v>
      </c>
      <c r="AZ464" s="33" t="s">
        <v>481</v>
      </c>
      <c r="BA464" s="33" t="s">
        <v>4048</v>
      </c>
      <c r="BC464" s="33">
        <v>15</v>
      </c>
      <c r="BD464" s="33">
        <v>7.2</v>
      </c>
      <c r="BE464" s="33">
        <v>10</v>
      </c>
      <c r="BF464" s="33" t="s">
        <v>4049</v>
      </c>
      <c r="BG464" s="33">
        <v>7.2</v>
      </c>
      <c r="BH464" s="33">
        <v>10</v>
      </c>
      <c r="BI464" s="33">
        <v>0.5</v>
      </c>
      <c r="BJ464" s="33">
        <v>78</v>
      </c>
      <c r="BL464" s="33">
        <v>10</v>
      </c>
      <c r="BT464" s="33">
        <v>22</v>
      </c>
      <c r="BU464" s="192">
        <v>0.3</v>
      </c>
      <c r="CD464" s="33"/>
      <c r="CH464" s="192" t="s">
        <v>3037</v>
      </c>
      <c r="CI464" s="199">
        <v>0.81</v>
      </c>
      <c r="CJ464" s="33" t="s">
        <v>324</v>
      </c>
    </row>
    <row r="465" spans="5:88" ht="14.5" x14ac:dyDescent="0.35">
      <c r="E465" s="33" t="s">
        <v>1448</v>
      </c>
      <c r="G465" s="33">
        <v>1992</v>
      </c>
      <c r="H465" s="33" t="s">
        <v>4050</v>
      </c>
      <c r="I465" s="33" t="s">
        <v>4051</v>
      </c>
      <c r="K465" s="33" t="s">
        <v>80</v>
      </c>
      <c r="L465" s="33" t="s">
        <v>81</v>
      </c>
      <c r="M465" s="33" t="s">
        <v>1083</v>
      </c>
      <c r="N465" s="33" t="s">
        <v>1467</v>
      </c>
      <c r="O465" t="s">
        <v>4046</v>
      </c>
      <c r="P465" s="33" t="s">
        <v>1469</v>
      </c>
      <c r="Q465" s="33" t="s">
        <v>1470</v>
      </c>
      <c r="R465" s="33" t="s">
        <v>1471</v>
      </c>
      <c r="S465" s="33" t="str">
        <f t="shared" si="72"/>
        <v>De.sp</v>
      </c>
      <c r="T465" s="33" t="s">
        <v>3041</v>
      </c>
      <c r="U465" s="33" t="s">
        <v>2821</v>
      </c>
      <c r="V465" s="184" t="s">
        <v>28</v>
      </c>
      <c r="W465" s="33" t="s">
        <v>1089</v>
      </c>
      <c r="X465" s="33" t="s">
        <v>2671</v>
      </c>
      <c r="Y465" s="33" t="s">
        <v>284</v>
      </c>
      <c r="Z465" s="33" t="s">
        <v>892</v>
      </c>
      <c r="AB465" s="33" t="s">
        <v>703</v>
      </c>
      <c r="AC465" s="33" t="s">
        <v>239</v>
      </c>
      <c r="AD465" s="33">
        <v>48</v>
      </c>
      <c r="AE465" s="184" t="s">
        <v>240</v>
      </c>
      <c r="AF465" s="33" t="s">
        <v>2743</v>
      </c>
      <c r="AJ465" s="33" t="s">
        <v>769</v>
      </c>
      <c r="AL465" s="33" t="s">
        <v>241</v>
      </c>
      <c r="AM465" s="181" t="s">
        <v>4052</v>
      </c>
      <c r="AN465" s="181" t="s">
        <v>4052</v>
      </c>
      <c r="AO465" s="181" t="s">
        <v>4052</v>
      </c>
      <c r="AP465" s="33" t="s">
        <v>477</v>
      </c>
      <c r="AQ465" s="33" t="s">
        <v>477</v>
      </c>
      <c r="AS465" s="33">
        <v>4</v>
      </c>
      <c r="AU465" s="33" t="s">
        <v>295</v>
      </c>
      <c r="AV465" s="33" t="s">
        <v>295</v>
      </c>
      <c r="AZ465" s="33" t="s">
        <v>481</v>
      </c>
      <c r="BA465" s="33" t="s">
        <v>4048</v>
      </c>
      <c r="BC465" s="33">
        <v>15</v>
      </c>
      <c r="BD465" s="33">
        <v>7.2</v>
      </c>
      <c r="BE465" s="33">
        <v>10</v>
      </c>
      <c r="BF465" s="33" t="s">
        <v>4049</v>
      </c>
      <c r="BG465" s="33">
        <v>7.2</v>
      </c>
      <c r="BH465" s="33">
        <v>10</v>
      </c>
      <c r="BI465" s="33">
        <v>0.5</v>
      </c>
      <c r="BJ465" s="33">
        <v>78</v>
      </c>
      <c r="BL465" s="33">
        <v>10</v>
      </c>
      <c r="BT465" s="33">
        <v>22</v>
      </c>
      <c r="BU465" s="192">
        <v>0.3</v>
      </c>
      <c r="CD465" s="33"/>
      <c r="CH465" s="33" t="s">
        <v>2770</v>
      </c>
    </row>
    <row r="466" spans="5:88" ht="14.5" x14ac:dyDescent="0.35">
      <c r="E466" s="33" t="s">
        <v>1448</v>
      </c>
      <c r="G466" s="33">
        <v>1998</v>
      </c>
      <c r="H466" s="33" t="s">
        <v>3066</v>
      </c>
      <c r="K466" s="33" t="s">
        <v>80</v>
      </c>
      <c r="L466" s="33" t="s">
        <v>81</v>
      </c>
      <c r="M466" s="33" t="s">
        <v>1083</v>
      </c>
      <c r="N466" s="33" t="s">
        <v>1467</v>
      </c>
      <c r="O466" s="33" t="s">
        <v>4046</v>
      </c>
      <c r="P466" s="33" t="s">
        <v>1469</v>
      </c>
      <c r="Q466" s="33" t="s">
        <v>1470</v>
      </c>
      <c r="R466" s="33" t="s">
        <v>1471</v>
      </c>
      <c r="S466" s="33" t="str">
        <f t="shared" si="72"/>
        <v>De.sp</v>
      </c>
      <c r="T466" s="33" t="s">
        <v>3041</v>
      </c>
      <c r="V466" s="184" t="s">
        <v>28</v>
      </c>
      <c r="W466" s="33" t="s">
        <v>1089</v>
      </c>
      <c r="X466" s="33" t="s">
        <v>281</v>
      </c>
      <c r="Y466" s="33" t="s">
        <v>281</v>
      </c>
      <c r="Z466" s="33" t="s">
        <v>892</v>
      </c>
      <c r="AB466" s="33" t="s">
        <v>703</v>
      </c>
      <c r="AC466" s="33" t="s">
        <v>239</v>
      </c>
      <c r="AD466" s="33">
        <v>48</v>
      </c>
      <c r="AE466" s="33" t="s">
        <v>240</v>
      </c>
      <c r="AF466" s="33" t="s">
        <v>2743</v>
      </c>
      <c r="AM466" s="33">
        <v>570</v>
      </c>
      <c r="AN466" s="189">
        <v>570</v>
      </c>
      <c r="AO466" s="189">
        <v>570</v>
      </c>
      <c r="AP466" s="33" t="s">
        <v>477</v>
      </c>
      <c r="AS466" s="33">
        <v>3</v>
      </c>
      <c r="AT466" s="33" t="s">
        <v>3072</v>
      </c>
      <c r="AU466" s="33" t="s">
        <v>3072</v>
      </c>
      <c r="AV466" s="33" t="s">
        <v>3072</v>
      </c>
      <c r="BD466" s="34">
        <v>7.8</v>
      </c>
      <c r="BE466" s="34">
        <v>39</v>
      </c>
      <c r="BF466" s="33" t="s">
        <v>202</v>
      </c>
      <c r="BG466" s="34">
        <v>7.8</v>
      </c>
      <c r="BH466" s="34">
        <v>39</v>
      </c>
      <c r="BI466" s="33">
        <v>0.5</v>
      </c>
      <c r="CB466" s="33">
        <v>1</v>
      </c>
      <c r="CC466" s="33" t="s">
        <v>3137</v>
      </c>
      <c r="CD466" s="33"/>
    </row>
    <row r="467" spans="5:88" x14ac:dyDescent="0.3">
      <c r="E467" s="33" t="s">
        <v>1448</v>
      </c>
      <c r="G467" s="33">
        <v>2020</v>
      </c>
      <c r="H467" s="33" t="s">
        <v>4053</v>
      </c>
      <c r="I467" s="33" t="s">
        <v>1454</v>
      </c>
      <c r="K467" s="33" t="s">
        <v>80</v>
      </c>
      <c r="L467" s="33" t="s">
        <v>81</v>
      </c>
      <c r="M467" s="33" t="s">
        <v>83</v>
      </c>
      <c r="N467" s="33" t="s">
        <v>84</v>
      </c>
      <c r="O467" s="33" t="s">
        <v>85</v>
      </c>
      <c r="P467" s="33" t="s">
        <v>86</v>
      </c>
      <c r="Q467" s="33" t="s">
        <v>255</v>
      </c>
      <c r="R467" s="33" t="s">
        <v>255</v>
      </c>
      <c r="S467" s="33" t="str">
        <f t="shared" si="72"/>
        <v>Da.th</v>
      </c>
      <c r="T467" s="33" t="s">
        <v>4043</v>
      </c>
      <c r="U467" s="33" t="s">
        <v>2821</v>
      </c>
      <c r="V467" s="184" t="s">
        <v>28</v>
      </c>
      <c r="W467" s="184" t="s">
        <v>293</v>
      </c>
      <c r="X467" s="33" t="s">
        <v>4054</v>
      </c>
      <c r="Y467" s="33" t="s">
        <v>819</v>
      </c>
      <c r="Z467" s="33" t="s">
        <v>892</v>
      </c>
      <c r="AB467" s="33" t="s">
        <v>703</v>
      </c>
      <c r="AC467" s="33" t="s">
        <v>239</v>
      </c>
      <c r="AD467" s="33">
        <v>48</v>
      </c>
      <c r="AE467" s="184" t="s">
        <v>240</v>
      </c>
      <c r="AF467" s="33" t="s">
        <v>2743</v>
      </c>
      <c r="AI467" s="33" t="s">
        <v>4055</v>
      </c>
      <c r="AJ467" s="33" t="s">
        <v>509</v>
      </c>
      <c r="AK467" s="33" t="s">
        <v>478</v>
      </c>
      <c r="AN467" s="33">
        <v>274.55</v>
      </c>
      <c r="AO467" s="33">
        <v>274.55</v>
      </c>
      <c r="AP467" s="33" t="s">
        <v>477</v>
      </c>
      <c r="AQ467" s="33" t="s">
        <v>477</v>
      </c>
      <c r="AS467" s="33">
        <f t="shared" ref="AS467:AS474" si="79">IF(G467&lt;1980,"Too old",IF(AE467="N","UseOtherTestDuration",IF(AJ467="M",IF(ISBLANK(BD467),2,IF(ISBLANK(BE467),2,IF(ISBLANK(BF467),2,1))),"NotM")))</f>
        <v>1</v>
      </c>
      <c r="AU467" s="33" t="s">
        <v>240</v>
      </c>
      <c r="AV467" s="33" t="s">
        <v>240</v>
      </c>
      <c r="AZ467" s="33" t="s">
        <v>481</v>
      </c>
      <c r="BA467" s="33" t="s">
        <v>256</v>
      </c>
      <c r="BC467" s="33">
        <v>20</v>
      </c>
      <c r="BD467" s="33">
        <v>7.5</v>
      </c>
      <c r="BE467" s="33">
        <v>18</v>
      </c>
      <c r="BF467" s="33">
        <v>1.76</v>
      </c>
      <c r="BG467" s="33">
        <v>7.5</v>
      </c>
      <c r="BH467" s="33">
        <v>18</v>
      </c>
      <c r="BI467" s="33">
        <f>IF(ISBLANK(BF467)=FALSE,BF467,BU467)</f>
        <v>1.76</v>
      </c>
      <c r="BL467" s="232">
        <v>18</v>
      </c>
      <c r="BM467" s="232"/>
      <c r="BN467" s="232">
        <v>4.5999999999999996</v>
      </c>
      <c r="BO467" s="232">
        <v>1.7</v>
      </c>
      <c r="BP467" s="232">
        <v>9.3000000000000007</v>
      </c>
      <c r="BQ467" s="232">
        <v>4.3</v>
      </c>
      <c r="BR467" s="232">
        <v>1.6</v>
      </c>
      <c r="BS467" s="232">
        <v>6.2</v>
      </c>
      <c r="BT467" s="232">
        <v>28</v>
      </c>
      <c r="BX467" s="33" t="s">
        <v>4056</v>
      </c>
      <c r="CB467" s="188" t="str">
        <f t="shared" ref="CB467:CB498" si="80">IF(G467&lt;1980,"N",IF(AJ467="N","N",IF(BC467&lt;1,"N",IF(AF467="Chronic","N",IF(AQ467="Other","N",IF(BG467&lt;5.4,"N",IF(BG467&gt;8.5,"N",IF(BU467&gt;23,"N",IF(BL467&lt;8,"N",IF(BY467="JG est","N","Y"))))))))))</f>
        <v>Y</v>
      </c>
      <c r="CC467" s="188" t="str">
        <f t="shared" ref="CC467:CC510" si="81">CB467</f>
        <v>Y</v>
      </c>
      <c r="CD467" s="184" t="s">
        <v>2764</v>
      </c>
    </row>
    <row r="468" spans="5:88" x14ac:dyDescent="0.3">
      <c r="E468" s="33" t="s">
        <v>1448</v>
      </c>
      <c r="G468" s="33">
        <v>2020</v>
      </c>
      <c r="H468" s="33" t="s">
        <v>4053</v>
      </c>
      <c r="I468" s="33" t="s">
        <v>1454</v>
      </c>
      <c r="K468" s="33" t="s">
        <v>80</v>
      </c>
      <c r="L468" s="33" t="s">
        <v>81</v>
      </c>
      <c r="M468" s="33" t="s">
        <v>83</v>
      </c>
      <c r="N468" s="33" t="s">
        <v>84</v>
      </c>
      <c r="O468" s="33" t="s">
        <v>85</v>
      </c>
      <c r="P468" s="33" t="s">
        <v>86</v>
      </c>
      <c r="Q468" s="33" t="s">
        <v>255</v>
      </c>
      <c r="R468" s="33" t="s">
        <v>255</v>
      </c>
      <c r="S468" s="33" t="str">
        <f t="shared" si="72"/>
        <v>Da.th</v>
      </c>
      <c r="T468" s="33" t="s">
        <v>4043</v>
      </c>
      <c r="U468" s="33" t="s">
        <v>2821</v>
      </c>
      <c r="V468" s="184" t="s">
        <v>28</v>
      </c>
      <c r="W468" s="184" t="s">
        <v>293</v>
      </c>
      <c r="X468" s="33" t="s">
        <v>4054</v>
      </c>
      <c r="Y468" s="33" t="s">
        <v>819</v>
      </c>
      <c r="Z468" s="33" t="s">
        <v>892</v>
      </c>
      <c r="AB468" s="33" t="s">
        <v>703</v>
      </c>
      <c r="AC468" s="33" t="s">
        <v>239</v>
      </c>
      <c r="AD468" s="33">
        <v>48</v>
      </c>
      <c r="AE468" s="184" t="s">
        <v>240</v>
      </c>
      <c r="AF468" s="33" t="s">
        <v>2743</v>
      </c>
      <c r="AI468" s="33" t="s">
        <v>4055</v>
      </c>
      <c r="AJ468" s="33" t="s">
        <v>509</v>
      </c>
      <c r="AK468" s="33" t="s">
        <v>478</v>
      </c>
      <c r="AN468" s="33">
        <v>386.8</v>
      </c>
      <c r="AO468" s="33">
        <v>386.8</v>
      </c>
      <c r="AP468" s="33" t="s">
        <v>477</v>
      </c>
      <c r="AQ468" s="33" t="s">
        <v>477</v>
      </c>
      <c r="AS468" s="33">
        <f t="shared" si="79"/>
        <v>1</v>
      </c>
      <c r="AU468" s="33" t="s">
        <v>240</v>
      </c>
      <c r="AV468" s="33" t="s">
        <v>240</v>
      </c>
      <c r="AZ468" s="33" t="s">
        <v>481</v>
      </c>
      <c r="BA468" s="33" t="s">
        <v>256</v>
      </c>
      <c r="BC468" s="33">
        <v>20</v>
      </c>
      <c r="BD468" s="33">
        <v>7.5</v>
      </c>
      <c r="BE468" s="33">
        <v>18</v>
      </c>
      <c r="BF468" s="33">
        <v>3.66</v>
      </c>
      <c r="BG468" s="33">
        <v>7.5</v>
      </c>
      <c r="BH468" s="33">
        <v>18</v>
      </c>
      <c r="BI468" s="33">
        <f>IF(ISBLANK(BF468)=FALSE,BF468,BU468)</f>
        <v>3.66</v>
      </c>
      <c r="BL468" s="232">
        <v>18</v>
      </c>
      <c r="BM468" s="232"/>
      <c r="BN468" s="232">
        <v>4.5999999999999996</v>
      </c>
      <c r="BO468" s="232">
        <v>1.7</v>
      </c>
      <c r="BP468" s="232">
        <v>9.3000000000000007</v>
      </c>
      <c r="BQ468" s="232">
        <v>4.3</v>
      </c>
      <c r="BR468" s="232">
        <v>1.6</v>
      </c>
      <c r="BS468" s="232">
        <v>6.2</v>
      </c>
      <c r="BT468" s="232">
        <v>28</v>
      </c>
      <c r="BX468" s="33" t="s">
        <v>4056</v>
      </c>
      <c r="CB468" s="188" t="str">
        <f t="shared" si="80"/>
        <v>Y</v>
      </c>
      <c r="CC468" s="188" t="str">
        <f t="shared" si="81"/>
        <v>Y</v>
      </c>
      <c r="CD468" s="184" t="s">
        <v>2764</v>
      </c>
    </row>
    <row r="469" spans="5:88" x14ac:dyDescent="0.3">
      <c r="E469" s="33" t="s">
        <v>1448</v>
      </c>
      <c r="G469" s="33">
        <v>2020</v>
      </c>
      <c r="H469" s="33" t="s">
        <v>4053</v>
      </c>
      <c r="I469" s="33" t="s">
        <v>1454</v>
      </c>
      <c r="K469" s="33" t="s">
        <v>80</v>
      </c>
      <c r="L469" s="33" t="s">
        <v>81</v>
      </c>
      <c r="M469" s="33" t="s">
        <v>83</v>
      </c>
      <c r="N469" s="33" t="s">
        <v>84</v>
      </c>
      <c r="O469" s="33" t="s">
        <v>85</v>
      </c>
      <c r="P469" s="33" t="s">
        <v>86</v>
      </c>
      <c r="Q469" s="33" t="s">
        <v>255</v>
      </c>
      <c r="R469" s="33" t="s">
        <v>255</v>
      </c>
      <c r="S469" s="33" t="str">
        <f t="shared" si="72"/>
        <v>Da.th</v>
      </c>
      <c r="T469" s="33" t="s">
        <v>4043</v>
      </c>
      <c r="U469" s="33" t="s">
        <v>2821</v>
      </c>
      <c r="V469" s="184" t="s">
        <v>28</v>
      </c>
      <c r="W469" s="184" t="s">
        <v>293</v>
      </c>
      <c r="X469" s="33" t="s">
        <v>4054</v>
      </c>
      <c r="Y469" s="33" t="s">
        <v>819</v>
      </c>
      <c r="Z469" s="33" t="s">
        <v>892</v>
      </c>
      <c r="AB469" s="33" t="s">
        <v>703</v>
      </c>
      <c r="AC469" s="33" t="s">
        <v>239</v>
      </c>
      <c r="AD469" s="33">
        <v>48</v>
      </c>
      <c r="AE469" s="184" t="s">
        <v>240</v>
      </c>
      <c r="AF469" s="33" t="s">
        <v>2743</v>
      </c>
      <c r="AI469" s="33" t="s">
        <v>4055</v>
      </c>
      <c r="AJ469" s="33" t="s">
        <v>509</v>
      </c>
      <c r="AK469" s="33" t="s">
        <v>478</v>
      </c>
      <c r="AN469" s="33">
        <v>341.8</v>
      </c>
      <c r="AO469" s="33">
        <v>341.8</v>
      </c>
      <c r="AP469" s="33" t="s">
        <v>508</v>
      </c>
      <c r="AQ469" s="33" t="s">
        <v>477</v>
      </c>
      <c r="AS469" s="33">
        <f t="shared" si="79"/>
        <v>1</v>
      </c>
      <c r="AU469" s="33" t="s">
        <v>240</v>
      </c>
      <c r="AV469" s="33" t="s">
        <v>240</v>
      </c>
      <c r="AZ469" s="33" t="s">
        <v>481</v>
      </c>
      <c r="BA469" s="33" t="s">
        <v>258</v>
      </c>
      <c r="BC469" s="33">
        <v>20</v>
      </c>
      <c r="BD469" s="33">
        <v>7.5</v>
      </c>
      <c r="BE469" s="33">
        <v>18</v>
      </c>
      <c r="BF469" s="33">
        <v>0.42</v>
      </c>
      <c r="BG469" s="33">
        <v>7.5</v>
      </c>
      <c r="BH469" s="33">
        <v>18</v>
      </c>
      <c r="BI469" s="33">
        <f>IF(ISBLANK(BF469)=FALSE,BF469,BU469)</f>
        <v>0.42</v>
      </c>
      <c r="BL469" s="232">
        <v>18</v>
      </c>
      <c r="BM469" s="232"/>
      <c r="BN469" s="232">
        <v>4.5999999999999996</v>
      </c>
      <c r="BO469" s="232">
        <v>1.7</v>
      </c>
      <c r="BP469" s="232">
        <v>9.3000000000000007</v>
      </c>
      <c r="BQ469" s="232">
        <v>4.3</v>
      </c>
      <c r="BR469" s="232">
        <v>1.6</v>
      </c>
      <c r="BS469" s="232">
        <v>6.2</v>
      </c>
      <c r="BT469" s="232">
        <v>28</v>
      </c>
      <c r="BX469" s="33" t="s">
        <v>4056</v>
      </c>
      <c r="CB469" s="188" t="str">
        <f t="shared" si="80"/>
        <v>Y</v>
      </c>
      <c r="CC469" s="188" t="str">
        <f t="shared" si="81"/>
        <v>Y</v>
      </c>
      <c r="CD469" s="184" t="s">
        <v>2764</v>
      </c>
    </row>
    <row r="470" spans="5:88" x14ac:dyDescent="0.3">
      <c r="E470" s="33" t="s">
        <v>1448</v>
      </c>
      <c r="G470" s="33">
        <v>2024</v>
      </c>
      <c r="H470" s="33" t="s">
        <v>4053</v>
      </c>
      <c r="I470" s="33" t="s">
        <v>1454</v>
      </c>
      <c r="K470" s="33" t="s">
        <v>80</v>
      </c>
      <c r="L470" s="33" t="s">
        <v>81</v>
      </c>
      <c r="M470" s="33" t="s">
        <v>83</v>
      </c>
      <c r="N470" s="33" t="s">
        <v>84</v>
      </c>
      <c r="O470" s="33" t="s">
        <v>85</v>
      </c>
      <c r="P470" s="33" t="s">
        <v>86</v>
      </c>
      <c r="Q470" s="33" t="s">
        <v>255</v>
      </c>
      <c r="R470" s="33" t="s">
        <v>255</v>
      </c>
      <c r="S470" s="33" t="str">
        <f t="shared" si="72"/>
        <v>Da.th</v>
      </c>
      <c r="T470" s="33" t="s">
        <v>4043</v>
      </c>
      <c r="U470" s="33" t="s">
        <v>2821</v>
      </c>
      <c r="V470" s="184" t="s">
        <v>28</v>
      </c>
      <c r="W470" s="184" t="s">
        <v>293</v>
      </c>
      <c r="X470" s="33" t="s">
        <v>4054</v>
      </c>
      <c r="Y470" s="33" t="s">
        <v>819</v>
      </c>
      <c r="Z470" s="33" t="s">
        <v>892</v>
      </c>
      <c r="AB470" s="33" t="s">
        <v>703</v>
      </c>
      <c r="AC470" s="33" t="s">
        <v>239</v>
      </c>
      <c r="AD470" s="33">
        <v>48</v>
      </c>
      <c r="AE470" s="184" t="s">
        <v>240</v>
      </c>
      <c r="AF470" s="33" t="s">
        <v>2743</v>
      </c>
      <c r="AI470" s="33" t="s">
        <v>4057</v>
      </c>
      <c r="AJ470" s="33" t="s">
        <v>509</v>
      </c>
      <c r="AK470" s="33" t="s">
        <v>478</v>
      </c>
      <c r="AM470" s="33" t="s">
        <v>4058</v>
      </c>
      <c r="AN470" s="33">
        <v>404</v>
      </c>
      <c r="AO470" s="33">
        <v>404</v>
      </c>
      <c r="AP470" s="33" t="s">
        <v>477</v>
      </c>
      <c r="AQ470" s="33" t="s">
        <v>477</v>
      </c>
      <c r="AS470" s="33">
        <f t="shared" si="79"/>
        <v>1</v>
      </c>
      <c r="AU470" s="33" t="s">
        <v>240</v>
      </c>
      <c r="AV470" s="33" t="s">
        <v>240</v>
      </c>
      <c r="AZ470" s="33" t="s">
        <v>481</v>
      </c>
      <c r="BA470" s="33" t="s">
        <v>258</v>
      </c>
      <c r="BC470" s="33">
        <v>20</v>
      </c>
      <c r="BD470" s="33">
        <v>7.6</v>
      </c>
      <c r="BE470" s="33">
        <v>15.7</v>
      </c>
      <c r="BF470" s="33" t="s">
        <v>1457</v>
      </c>
      <c r="BG470" s="33">
        <v>7.6</v>
      </c>
      <c r="BH470" s="33">
        <v>15.7</v>
      </c>
      <c r="BI470" s="33">
        <v>0.15</v>
      </c>
      <c r="BL470" s="33">
        <v>15.7</v>
      </c>
      <c r="BM470" s="231"/>
      <c r="BN470" s="33">
        <v>3.2</v>
      </c>
      <c r="BO470" s="33">
        <v>1.8</v>
      </c>
      <c r="BP470" s="230">
        <v>2.9913043478260875</v>
      </c>
      <c r="BQ470" s="230">
        <v>6.4695652173913052</v>
      </c>
      <c r="BR470" s="230">
        <v>1.7223529411764709</v>
      </c>
      <c r="BS470" s="230">
        <v>4.3130434782608704</v>
      </c>
      <c r="BT470" s="231">
        <v>28</v>
      </c>
      <c r="BU470" s="230">
        <v>0.3</v>
      </c>
      <c r="BV470" s="230"/>
      <c r="BX470" s="33" t="s">
        <v>4056</v>
      </c>
      <c r="CB470" s="188" t="str">
        <f t="shared" si="80"/>
        <v>Y</v>
      </c>
      <c r="CC470" s="188" t="str">
        <f t="shared" si="81"/>
        <v>Y</v>
      </c>
      <c r="CD470" s="184" t="s">
        <v>2764</v>
      </c>
    </row>
    <row r="471" spans="5:88" x14ac:dyDescent="0.3">
      <c r="E471" s="33" t="s">
        <v>1448</v>
      </c>
      <c r="G471" s="33">
        <v>2024</v>
      </c>
      <c r="H471" s="33" t="s">
        <v>4053</v>
      </c>
      <c r="I471" s="33" t="s">
        <v>1454</v>
      </c>
      <c r="K471" s="33" t="s">
        <v>80</v>
      </c>
      <c r="L471" s="33" t="s">
        <v>81</v>
      </c>
      <c r="M471" s="33" t="s">
        <v>83</v>
      </c>
      <c r="N471" s="33" t="s">
        <v>84</v>
      </c>
      <c r="O471" s="33" t="s">
        <v>85</v>
      </c>
      <c r="P471" s="33" t="s">
        <v>86</v>
      </c>
      <c r="Q471" s="33" t="s">
        <v>255</v>
      </c>
      <c r="R471" s="33" t="s">
        <v>255</v>
      </c>
      <c r="S471" s="33" t="str">
        <f t="shared" si="72"/>
        <v>Da.th</v>
      </c>
      <c r="T471" s="33" t="s">
        <v>4043</v>
      </c>
      <c r="U471" s="33" t="s">
        <v>2821</v>
      </c>
      <c r="V471" s="184" t="s">
        <v>28</v>
      </c>
      <c r="W471" s="184" t="s">
        <v>293</v>
      </c>
      <c r="X471" s="33" t="s">
        <v>4054</v>
      </c>
      <c r="Y471" s="33" t="s">
        <v>819</v>
      </c>
      <c r="Z471" s="33" t="s">
        <v>892</v>
      </c>
      <c r="AB471" s="33" t="s">
        <v>703</v>
      </c>
      <c r="AC471" s="33" t="s">
        <v>239</v>
      </c>
      <c r="AD471" s="33">
        <v>48</v>
      </c>
      <c r="AE471" s="184" t="s">
        <v>240</v>
      </c>
      <c r="AF471" s="33" t="s">
        <v>2743</v>
      </c>
      <c r="AI471" s="33" t="s">
        <v>4057</v>
      </c>
      <c r="AJ471" s="33" t="s">
        <v>509</v>
      </c>
      <c r="AK471" s="33" t="s">
        <v>478</v>
      </c>
      <c r="AM471" s="33" t="s">
        <v>4059</v>
      </c>
      <c r="AN471" s="33">
        <v>526</v>
      </c>
      <c r="AO471" s="33">
        <v>526</v>
      </c>
      <c r="AP471" s="33" t="s">
        <v>477</v>
      </c>
      <c r="AQ471" s="33" t="s">
        <v>477</v>
      </c>
      <c r="AS471" s="33">
        <f t="shared" si="79"/>
        <v>1</v>
      </c>
      <c r="AU471" s="33" t="s">
        <v>240</v>
      </c>
      <c r="AV471" s="33" t="s">
        <v>240</v>
      </c>
      <c r="AZ471" s="33" t="s">
        <v>481</v>
      </c>
      <c r="BA471" s="33" t="s">
        <v>260</v>
      </c>
      <c r="BC471" s="33">
        <v>20</v>
      </c>
      <c r="BD471" s="33">
        <v>7.5</v>
      </c>
      <c r="BE471" s="33">
        <v>34</v>
      </c>
      <c r="BF471" s="33">
        <v>0.4</v>
      </c>
      <c r="BG471" s="33">
        <v>7.5</v>
      </c>
      <c r="BH471" s="33">
        <v>34</v>
      </c>
      <c r="BI471" s="33">
        <f>IF(ISBLANK(BF471)=FALSE,BF471,BU471)</f>
        <v>0.4</v>
      </c>
      <c r="BL471" s="33">
        <v>34</v>
      </c>
      <c r="BM471" s="231"/>
      <c r="BN471" s="33">
        <v>12.3</v>
      </c>
      <c r="BO471" s="33">
        <v>0.74</v>
      </c>
      <c r="BP471" s="230">
        <v>0.61499999999999999</v>
      </c>
      <c r="BQ471" s="230">
        <v>1.5375000000000001</v>
      </c>
      <c r="BR471" s="230">
        <v>3.2426966292134827</v>
      </c>
      <c r="BS471" s="230">
        <v>0.95431034482758625</v>
      </c>
      <c r="BT471" s="231">
        <v>31</v>
      </c>
      <c r="BU471" s="230"/>
      <c r="BV471" s="230"/>
      <c r="BX471" s="33" t="s">
        <v>4056</v>
      </c>
      <c r="CB471" s="188" t="str">
        <f t="shared" si="80"/>
        <v>Y</v>
      </c>
      <c r="CC471" s="188" t="str">
        <f t="shared" si="81"/>
        <v>Y</v>
      </c>
      <c r="CD471" s="184" t="s">
        <v>2764</v>
      </c>
    </row>
    <row r="472" spans="5:88" x14ac:dyDescent="0.3">
      <c r="E472" s="33" t="s">
        <v>1448</v>
      </c>
      <c r="G472" s="33">
        <v>2024</v>
      </c>
      <c r="H472" s="33" t="s">
        <v>4053</v>
      </c>
      <c r="I472" s="33" t="s">
        <v>1454</v>
      </c>
      <c r="K472" s="33" t="s">
        <v>80</v>
      </c>
      <c r="L472" s="33" t="s">
        <v>81</v>
      </c>
      <c r="M472" s="33" t="s">
        <v>83</v>
      </c>
      <c r="N472" s="33" t="s">
        <v>84</v>
      </c>
      <c r="O472" s="33" t="s">
        <v>85</v>
      </c>
      <c r="P472" s="33" t="s">
        <v>86</v>
      </c>
      <c r="Q472" s="33" t="s">
        <v>255</v>
      </c>
      <c r="R472" s="33" t="s">
        <v>255</v>
      </c>
      <c r="S472" s="33" t="str">
        <f t="shared" si="72"/>
        <v>Da.th</v>
      </c>
      <c r="T472" s="33" t="s">
        <v>4043</v>
      </c>
      <c r="U472" s="33" t="s">
        <v>2821</v>
      </c>
      <c r="V472" s="184" t="s">
        <v>28</v>
      </c>
      <c r="W472" s="184" t="s">
        <v>293</v>
      </c>
      <c r="X472" s="33" t="s">
        <v>4054</v>
      </c>
      <c r="Y472" s="33" t="s">
        <v>819</v>
      </c>
      <c r="Z472" s="33" t="s">
        <v>892</v>
      </c>
      <c r="AB472" s="33" t="s">
        <v>703</v>
      </c>
      <c r="AC472" s="33" t="s">
        <v>239</v>
      </c>
      <c r="AD472" s="33">
        <v>48</v>
      </c>
      <c r="AE472" s="184" t="s">
        <v>240</v>
      </c>
      <c r="AF472" s="33" t="s">
        <v>2743</v>
      </c>
      <c r="AI472" s="33" t="s">
        <v>4057</v>
      </c>
      <c r="AJ472" s="33" t="s">
        <v>509</v>
      </c>
      <c r="AK472" s="33" t="s">
        <v>478</v>
      </c>
      <c r="AM472" s="33" t="s">
        <v>4060</v>
      </c>
      <c r="AN472" s="33">
        <v>751</v>
      </c>
      <c r="AO472" s="33">
        <v>751</v>
      </c>
      <c r="AP472" s="33" t="s">
        <v>477</v>
      </c>
      <c r="AQ472" s="33" t="s">
        <v>477</v>
      </c>
      <c r="AS472" s="33">
        <f t="shared" si="79"/>
        <v>1</v>
      </c>
      <c r="AU472" s="33" t="s">
        <v>240</v>
      </c>
      <c r="AV472" s="33" t="s">
        <v>240</v>
      </c>
      <c r="AZ472" s="33" t="s">
        <v>481</v>
      </c>
      <c r="BA472" s="33" t="s">
        <v>1461</v>
      </c>
      <c r="BC472" s="33">
        <v>20</v>
      </c>
      <c r="BD472" s="33">
        <v>7.8</v>
      </c>
      <c r="BE472" s="33">
        <v>58</v>
      </c>
      <c r="BF472" s="33">
        <v>3.7</v>
      </c>
      <c r="BG472" s="33">
        <v>7.8</v>
      </c>
      <c r="BH472" s="33">
        <v>58</v>
      </c>
      <c r="BI472" s="33">
        <f>IF(ISBLANK(BF472)=FALSE,BF472,BU472)</f>
        <v>3.7</v>
      </c>
      <c r="BL472" s="33">
        <v>58</v>
      </c>
      <c r="BM472" s="231"/>
      <c r="BN472" s="33">
        <v>13.9</v>
      </c>
      <c r="BO472" s="33">
        <v>5.7</v>
      </c>
      <c r="BP472" s="230">
        <v>1.985714285714286</v>
      </c>
      <c r="BQ472" s="230">
        <v>17.961688311688309</v>
      </c>
      <c r="BR472" s="230">
        <v>16.892727272727274</v>
      </c>
      <c r="BS472" s="230">
        <v>23.467532467532468</v>
      </c>
      <c r="BT472" s="231">
        <v>46</v>
      </c>
      <c r="BU472" s="230"/>
      <c r="BV472" s="230"/>
      <c r="BX472" s="33" t="s">
        <v>4056</v>
      </c>
      <c r="CB472" s="188" t="str">
        <f t="shared" si="80"/>
        <v>Y</v>
      </c>
      <c r="CC472" s="188" t="str">
        <f t="shared" si="81"/>
        <v>Y</v>
      </c>
      <c r="CD472" s="184" t="s">
        <v>2764</v>
      </c>
    </row>
    <row r="473" spans="5:88" x14ac:dyDescent="0.3">
      <c r="E473" s="33" t="s">
        <v>1448</v>
      </c>
      <c r="G473" s="33">
        <v>2024</v>
      </c>
      <c r="H473" s="33" t="s">
        <v>4053</v>
      </c>
      <c r="I473" s="33" t="s">
        <v>1454</v>
      </c>
      <c r="K473" s="33" t="s">
        <v>80</v>
      </c>
      <c r="L473" s="33" t="s">
        <v>81</v>
      </c>
      <c r="M473" s="33" t="s">
        <v>83</v>
      </c>
      <c r="N473" s="33" t="s">
        <v>84</v>
      </c>
      <c r="O473" s="33" t="s">
        <v>85</v>
      </c>
      <c r="P473" s="33" t="s">
        <v>86</v>
      </c>
      <c r="Q473" s="33" t="s">
        <v>255</v>
      </c>
      <c r="R473" s="33" t="s">
        <v>255</v>
      </c>
      <c r="S473" s="33" t="str">
        <f t="shared" si="72"/>
        <v>Da.th</v>
      </c>
      <c r="T473" s="33" t="s">
        <v>4043</v>
      </c>
      <c r="U473" s="33" t="s">
        <v>2821</v>
      </c>
      <c r="V473" s="184" t="s">
        <v>28</v>
      </c>
      <c r="W473" s="184" t="s">
        <v>293</v>
      </c>
      <c r="X473" s="33" t="s">
        <v>4054</v>
      </c>
      <c r="Y473" s="33" t="s">
        <v>819</v>
      </c>
      <c r="Z473" s="33" t="s">
        <v>892</v>
      </c>
      <c r="AB473" s="33" t="s">
        <v>703</v>
      </c>
      <c r="AC473" s="33" t="s">
        <v>239</v>
      </c>
      <c r="AD473" s="33">
        <v>48</v>
      </c>
      <c r="AE473" s="184" t="s">
        <v>240</v>
      </c>
      <c r="AF473" s="33" t="s">
        <v>2743</v>
      </c>
      <c r="AI473" s="33" t="s">
        <v>4057</v>
      </c>
      <c r="AJ473" s="33" t="s">
        <v>509</v>
      </c>
      <c r="AK473" s="33" t="s">
        <v>478</v>
      </c>
      <c r="AM473" s="33" t="s">
        <v>4061</v>
      </c>
      <c r="AN473" s="33">
        <v>826</v>
      </c>
      <c r="AO473" s="33">
        <v>826</v>
      </c>
      <c r="AP473" s="33" t="s">
        <v>477</v>
      </c>
      <c r="AQ473" s="33" t="s">
        <v>477</v>
      </c>
      <c r="AS473" s="33">
        <f t="shared" si="79"/>
        <v>1</v>
      </c>
      <c r="AU473" s="33" t="s">
        <v>240</v>
      </c>
      <c r="AV473" s="33" t="s">
        <v>240</v>
      </c>
      <c r="AZ473" s="33" t="s">
        <v>481</v>
      </c>
      <c r="BA473" s="33" t="s">
        <v>1463</v>
      </c>
      <c r="BC473" s="33">
        <v>20</v>
      </c>
      <c r="BD473" s="33">
        <v>7.9</v>
      </c>
      <c r="BE473" s="33">
        <v>74</v>
      </c>
      <c r="BF473" s="33">
        <v>2.2000000000000002</v>
      </c>
      <c r="BG473" s="33">
        <v>7.9</v>
      </c>
      <c r="BH473" s="33">
        <v>74</v>
      </c>
      <c r="BI473" s="33">
        <f>IF(ISBLANK(BF473)=FALSE,BF473,BU473)</f>
        <v>2.2000000000000002</v>
      </c>
      <c r="BL473" s="33">
        <v>74</v>
      </c>
      <c r="BM473" s="231"/>
      <c r="BN473" s="33">
        <v>16.100000000000001</v>
      </c>
      <c r="BO473" s="33">
        <v>8.1</v>
      </c>
      <c r="BP473" s="230">
        <v>0.98947916666666669</v>
      </c>
      <c r="BQ473" s="230">
        <v>20.963541666666671</v>
      </c>
      <c r="BR473" s="230">
        <v>17.624175824175826</v>
      </c>
      <c r="BS473" s="230">
        <v>28.510416666666671</v>
      </c>
      <c r="BT473" s="231">
        <v>65</v>
      </c>
      <c r="BU473" s="230"/>
      <c r="BV473" s="230"/>
      <c r="BX473" s="33" t="s">
        <v>4056</v>
      </c>
      <c r="CB473" s="188" t="str">
        <f t="shared" si="80"/>
        <v>Y</v>
      </c>
      <c r="CC473" s="188" t="str">
        <f t="shared" si="81"/>
        <v>Y</v>
      </c>
      <c r="CD473" s="184" t="s">
        <v>2764</v>
      </c>
    </row>
    <row r="474" spans="5:88" x14ac:dyDescent="0.3">
      <c r="E474" s="33" t="s">
        <v>1448</v>
      </c>
      <c r="G474" s="33">
        <v>2024</v>
      </c>
      <c r="H474" s="33" t="s">
        <v>4053</v>
      </c>
      <c r="I474" s="33" t="s">
        <v>1454</v>
      </c>
      <c r="K474" s="33" t="s">
        <v>80</v>
      </c>
      <c r="L474" s="33" t="s">
        <v>81</v>
      </c>
      <c r="M474" s="33" t="s">
        <v>83</v>
      </c>
      <c r="N474" s="33" t="s">
        <v>84</v>
      </c>
      <c r="O474" s="33" t="s">
        <v>85</v>
      </c>
      <c r="P474" s="33" t="s">
        <v>86</v>
      </c>
      <c r="Q474" s="33" t="s">
        <v>255</v>
      </c>
      <c r="R474" s="33" t="s">
        <v>255</v>
      </c>
      <c r="S474" s="33" t="str">
        <f t="shared" si="72"/>
        <v>Da.th</v>
      </c>
      <c r="T474" s="33" t="s">
        <v>4043</v>
      </c>
      <c r="U474" s="33" t="s">
        <v>2821</v>
      </c>
      <c r="V474" s="184" t="s">
        <v>28</v>
      </c>
      <c r="W474" s="184" t="s">
        <v>293</v>
      </c>
      <c r="X474" s="33" t="s">
        <v>4054</v>
      </c>
      <c r="Y474" s="33" t="s">
        <v>819</v>
      </c>
      <c r="Z474" s="33" t="s">
        <v>892</v>
      </c>
      <c r="AB474" s="33" t="s">
        <v>703</v>
      </c>
      <c r="AC474" s="33" t="s">
        <v>239</v>
      </c>
      <c r="AD474" s="33">
        <v>48</v>
      </c>
      <c r="AE474" s="184" t="s">
        <v>240</v>
      </c>
      <c r="AF474" s="33" t="s">
        <v>2743</v>
      </c>
      <c r="AI474" s="33" t="s">
        <v>4057</v>
      </c>
      <c r="AJ474" s="33" t="s">
        <v>509</v>
      </c>
      <c r="AK474" s="33" t="s">
        <v>478</v>
      </c>
      <c r="AM474" s="33" t="s">
        <v>4062</v>
      </c>
      <c r="AN474" s="33">
        <v>343</v>
      </c>
      <c r="AO474" s="33">
        <v>343</v>
      </c>
      <c r="AP474" s="33" t="s">
        <v>477</v>
      </c>
      <c r="AQ474" s="33" t="s">
        <v>477</v>
      </c>
      <c r="AS474" s="33">
        <f t="shared" si="79"/>
        <v>1</v>
      </c>
      <c r="AU474" s="33" t="s">
        <v>240</v>
      </c>
      <c r="AV474" s="33" t="s">
        <v>240</v>
      </c>
      <c r="AZ474" s="33" t="s">
        <v>481</v>
      </c>
      <c r="BA474" s="33" t="s">
        <v>263</v>
      </c>
      <c r="BC474" s="33">
        <v>20</v>
      </c>
      <c r="BD474" s="33">
        <v>6.14</v>
      </c>
      <c r="BE474" s="33">
        <v>2.7</v>
      </c>
      <c r="BF474" s="33">
        <v>11.9</v>
      </c>
      <c r="BG474" s="33">
        <v>6.14</v>
      </c>
      <c r="BH474" s="33">
        <v>2.7</v>
      </c>
      <c r="BI474" s="33">
        <f>IF(ISBLANK(BF474)=FALSE,BF474,BU474)</f>
        <v>11.9</v>
      </c>
      <c r="BL474" s="33">
        <v>2.7</v>
      </c>
      <c r="BM474" s="231"/>
      <c r="BN474" s="33">
        <v>0.48</v>
      </c>
      <c r="BO474" s="33">
        <v>0.37</v>
      </c>
      <c r="BP474" s="230">
        <v>0.2608695652173913</v>
      </c>
      <c r="BQ474" s="230">
        <v>2.9217391304347822</v>
      </c>
      <c r="BR474" s="230">
        <v>0.5</v>
      </c>
      <c r="BS474" s="230">
        <v>5.1840000000000002</v>
      </c>
      <c r="BT474" s="231">
        <v>2.5</v>
      </c>
      <c r="BU474" s="230"/>
      <c r="BV474" s="230"/>
      <c r="BX474" s="33" t="s">
        <v>4056</v>
      </c>
      <c r="CB474" s="188" t="str">
        <f t="shared" si="80"/>
        <v>N</v>
      </c>
      <c r="CC474" s="188" t="str">
        <f t="shared" si="81"/>
        <v>N</v>
      </c>
      <c r="CD474" s="184" t="s">
        <v>2764</v>
      </c>
    </row>
    <row r="475" spans="5:88" x14ac:dyDescent="0.3">
      <c r="E475" s="184" t="s">
        <v>3351</v>
      </c>
      <c r="F475" s="184"/>
      <c r="G475" s="33">
        <v>1984</v>
      </c>
      <c r="H475" s="193" t="s">
        <v>4063</v>
      </c>
      <c r="I475" s="193"/>
      <c r="J475" s="193"/>
      <c r="K475" s="33" t="s">
        <v>80</v>
      </c>
      <c r="L475" s="33" t="s">
        <v>81</v>
      </c>
      <c r="M475" s="184" t="s">
        <v>83</v>
      </c>
      <c r="N475" s="33" t="s">
        <v>84</v>
      </c>
      <c r="O475" s="33" t="s">
        <v>85</v>
      </c>
      <c r="P475" s="33" t="s">
        <v>86</v>
      </c>
      <c r="Q475" s="196" t="s">
        <v>113</v>
      </c>
      <c r="R475" s="196" t="s">
        <v>113</v>
      </c>
      <c r="S475" s="33" t="str">
        <f t="shared" si="72"/>
        <v>Da.pu</v>
      </c>
      <c r="T475" s="193" t="s">
        <v>4043</v>
      </c>
      <c r="U475" s="184" t="s">
        <v>2821</v>
      </c>
      <c r="V475" s="184" t="s">
        <v>28</v>
      </c>
      <c r="W475" s="184" t="s">
        <v>293</v>
      </c>
      <c r="X475" s="193" t="s">
        <v>4064</v>
      </c>
      <c r="Y475" s="33" t="s">
        <v>819</v>
      </c>
      <c r="Z475" s="193"/>
      <c r="AA475" s="193"/>
      <c r="AB475" s="193" t="s">
        <v>2742</v>
      </c>
      <c r="AC475" s="33" t="s">
        <v>239</v>
      </c>
      <c r="AD475" s="33">
        <v>48</v>
      </c>
      <c r="AE475" s="184" t="s">
        <v>240</v>
      </c>
      <c r="AF475" s="184" t="s">
        <v>2743</v>
      </c>
      <c r="AG475" s="193"/>
      <c r="AH475" s="193" t="s">
        <v>1224</v>
      </c>
      <c r="AI475" s="193" t="s">
        <v>2855</v>
      </c>
      <c r="AJ475" s="33" t="s">
        <v>295</v>
      </c>
      <c r="AK475" s="189" t="s">
        <v>1224</v>
      </c>
      <c r="AL475" s="189"/>
      <c r="AM475" s="189">
        <v>107</v>
      </c>
      <c r="AN475" s="189">
        <v>107</v>
      </c>
      <c r="AO475" s="189">
        <v>107</v>
      </c>
      <c r="AP475" s="193" t="s">
        <v>508</v>
      </c>
      <c r="AQ475" s="33" t="s">
        <v>477</v>
      </c>
      <c r="AS475" s="33">
        <v>4</v>
      </c>
      <c r="AU475" s="33" t="s">
        <v>295</v>
      </c>
      <c r="AV475" s="33" t="s">
        <v>295</v>
      </c>
      <c r="AX475" s="193"/>
      <c r="AY475" s="193"/>
      <c r="AZ475" s="193" t="s">
        <v>2312</v>
      </c>
      <c r="BA475" s="193" t="s">
        <v>4065</v>
      </c>
      <c r="BB475" s="193"/>
      <c r="BC475" s="203" t="s">
        <v>4066</v>
      </c>
      <c r="BD475" s="193" t="s">
        <v>4067</v>
      </c>
      <c r="BE475" s="189">
        <v>45</v>
      </c>
      <c r="BF475" s="189"/>
      <c r="BG475" s="33">
        <v>7.3</v>
      </c>
      <c r="BH475" s="33">
        <v>45</v>
      </c>
      <c r="BI475" s="33">
        <f>IF(ISBLANK(BF475)=FALSE,BF475,BU475)</f>
        <v>1.1000000000000001</v>
      </c>
      <c r="BJ475" s="193" t="s">
        <v>644</v>
      </c>
      <c r="BK475" s="193" t="s">
        <v>644</v>
      </c>
      <c r="BL475" s="194">
        <v>45</v>
      </c>
      <c r="BM475" s="193"/>
      <c r="BN475" s="193"/>
      <c r="BO475" s="193"/>
      <c r="BP475" s="193"/>
      <c r="BQ475" s="193"/>
      <c r="BR475" s="193"/>
      <c r="BS475" s="193"/>
      <c r="BT475" s="193" t="s">
        <v>4068</v>
      </c>
      <c r="BU475" s="189">
        <v>1.1000000000000001</v>
      </c>
      <c r="BV475" s="32" t="s">
        <v>2750</v>
      </c>
      <c r="BW475" s="32"/>
      <c r="BX475" s="193" t="s">
        <v>3271</v>
      </c>
      <c r="BY475" s="193"/>
      <c r="BZ475" s="193"/>
      <c r="CA475" s="32"/>
      <c r="CB475" s="188" t="str">
        <f t="shared" si="80"/>
        <v>N</v>
      </c>
      <c r="CC475" s="188" t="str">
        <f t="shared" si="81"/>
        <v>N</v>
      </c>
      <c r="CD475" s="193" t="s">
        <v>4069</v>
      </c>
      <c r="CE475" s="193"/>
      <c r="CH475" s="193" t="s">
        <v>2748</v>
      </c>
      <c r="CI475" s="193" t="s">
        <v>4070</v>
      </c>
      <c r="CJ475" s="193"/>
    </row>
    <row r="476" spans="5:88" x14ac:dyDescent="0.3">
      <c r="E476" s="33" t="s">
        <v>2765</v>
      </c>
      <c r="F476" s="33" t="s">
        <v>4071</v>
      </c>
      <c r="G476" s="33">
        <v>1988</v>
      </c>
      <c r="H476" s="33" t="s">
        <v>3237</v>
      </c>
      <c r="I476" s="33" t="s">
        <v>3238</v>
      </c>
      <c r="K476" s="33" t="s">
        <v>80</v>
      </c>
      <c r="L476" s="33" t="s">
        <v>81</v>
      </c>
      <c r="M476" s="184" t="s">
        <v>83</v>
      </c>
      <c r="N476" s="33" t="s">
        <v>84</v>
      </c>
      <c r="O476" s="33" t="s">
        <v>85</v>
      </c>
      <c r="P476" s="33" t="s">
        <v>86</v>
      </c>
      <c r="Q476" s="33" t="s">
        <v>113</v>
      </c>
      <c r="R476" s="33" t="s">
        <v>113</v>
      </c>
      <c r="S476" s="33" t="str">
        <f t="shared" si="72"/>
        <v>Da.pu</v>
      </c>
      <c r="T476" s="33" t="s">
        <v>4043</v>
      </c>
      <c r="U476" s="184" t="s">
        <v>2821</v>
      </c>
      <c r="V476" s="184" t="s">
        <v>28</v>
      </c>
      <c r="W476" s="184" t="s">
        <v>293</v>
      </c>
      <c r="X476" s="33" t="s">
        <v>1038</v>
      </c>
      <c r="Y476" s="33" t="s">
        <v>1038</v>
      </c>
      <c r="AB476" s="33" t="s">
        <v>2742</v>
      </c>
      <c r="AC476" s="33" t="s">
        <v>239</v>
      </c>
      <c r="AD476" s="33">
        <v>48</v>
      </c>
      <c r="AE476" s="184" t="s">
        <v>240</v>
      </c>
      <c r="AF476" s="33" t="s">
        <v>2743</v>
      </c>
      <c r="AH476" s="33" t="s">
        <v>2754</v>
      </c>
      <c r="AI476" s="33" t="s">
        <v>4072</v>
      </c>
      <c r="AJ476" s="33" t="s">
        <v>509</v>
      </c>
      <c r="AK476" s="33" t="s">
        <v>3234</v>
      </c>
      <c r="AM476" s="33">
        <v>2230</v>
      </c>
      <c r="AN476" s="33">
        <v>1610</v>
      </c>
      <c r="AO476" s="33">
        <v>1610</v>
      </c>
      <c r="AP476" s="33" t="s">
        <v>477</v>
      </c>
      <c r="AQ476" s="33" t="s">
        <v>477</v>
      </c>
      <c r="AS476" s="33">
        <f t="shared" ref="AS476:AS484" si="82">IF(G476&lt;1980,"Too old",IF(AE476="N","UseOtherTestDuration",IF(AJ476="M",IF(ISBLANK(BD476),2,IF(ISBLANK(BE476),2,IF(ISBLANK(BF476),2,1))),"NotM")))</f>
        <v>2</v>
      </c>
      <c r="AU476" s="33" t="s">
        <v>295</v>
      </c>
      <c r="AV476" s="33" t="s">
        <v>295</v>
      </c>
      <c r="AZ476" s="33" t="s">
        <v>2312</v>
      </c>
      <c r="BA476" s="33" t="s">
        <v>3241</v>
      </c>
      <c r="BB476" s="33" t="s">
        <v>2791</v>
      </c>
      <c r="BC476" s="33">
        <v>25</v>
      </c>
      <c r="BD476" s="33">
        <v>7.85</v>
      </c>
      <c r="BE476" s="33">
        <v>201</v>
      </c>
      <c r="BG476" s="33">
        <v>7.85</v>
      </c>
      <c r="BH476" s="33">
        <v>201</v>
      </c>
      <c r="BL476" s="33">
        <v>201</v>
      </c>
      <c r="BN476" s="33">
        <v>54</v>
      </c>
      <c r="BO476" s="33">
        <v>6.8</v>
      </c>
      <c r="BP476" s="33">
        <v>43</v>
      </c>
      <c r="BQ476" s="33">
        <v>8.6999999999999993</v>
      </c>
      <c r="BR476" s="33">
        <v>47.6</v>
      </c>
      <c r="BS476" s="33">
        <v>50.3</v>
      </c>
      <c r="BT476" s="33">
        <v>176</v>
      </c>
      <c r="BW476" s="33" t="s">
        <v>2744</v>
      </c>
      <c r="BY476" s="33" t="s">
        <v>2747</v>
      </c>
      <c r="CB476" s="188" t="str">
        <f t="shared" si="80"/>
        <v>N</v>
      </c>
      <c r="CC476" s="188" t="str">
        <f t="shared" si="81"/>
        <v>N</v>
      </c>
      <c r="CD476" s="187"/>
      <c r="CE476" s="186"/>
    </row>
    <row r="477" spans="5:88" x14ac:dyDescent="0.3">
      <c r="E477" s="33" t="s">
        <v>2765</v>
      </c>
      <c r="F477" s="33" t="s">
        <v>4073</v>
      </c>
      <c r="G477" s="33">
        <v>1988</v>
      </c>
      <c r="H477" s="33" t="s">
        <v>3237</v>
      </c>
      <c r="I477" s="33" t="s">
        <v>3238</v>
      </c>
      <c r="K477" s="33" t="s">
        <v>80</v>
      </c>
      <c r="L477" s="33" t="s">
        <v>81</v>
      </c>
      <c r="M477" s="184" t="s">
        <v>83</v>
      </c>
      <c r="N477" s="33" t="s">
        <v>84</v>
      </c>
      <c r="O477" s="33" t="s">
        <v>85</v>
      </c>
      <c r="P477" s="33" t="s">
        <v>86</v>
      </c>
      <c r="Q477" s="33" t="s">
        <v>113</v>
      </c>
      <c r="R477" s="33" t="s">
        <v>113</v>
      </c>
      <c r="S477" s="33" t="str">
        <f t="shared" si="72"/>
        <v>Da.pu</v>
      </c>
      <c r="T477" s="33" t="s">
        <v>4043</v>
      </c>
      <c r="U477" s="184" t="s">
        <v>2821</v>
      </c>
      <c r="V477" s="184" t="s">
        <v>28</v>
      </c>
      <c r="W477" s="184" t="s">
        <v>293</v>
      </c>
      <c r="X477" s="33" t="s">
        <v>1038</v>
      </c>
      <c r="Y477" s="33" t="s">
        <v>1038</v>
      </c>
      <c r="AB477" s="33" t="s">
        <v>2742</v>
      </c>
      <c r="AC477" s="33" t="s">
        <v>239</v>
      </c>
      <c r="AD477" s="33">
        <v>48</v>
      </c>
      <c r="AE477" s="184" t="s">
        <v>240</v>
      </c>
      <c r="AF477" s="33" t="s">
        <v>2743</v>
      </c>
      <c r="AH477" s="33" t="s">
        <v>2754</v>
      </c>
      <c r="AI477" s="33" t="s">
        <v>4072</v>
      </c>
      <c r="AJ477" s="33" t="s">
        <v>509</v>
      </c>
      <c r="AK477" s="33" t="s">
        <v>3234</v>
      </c>
      <c r="AM477" s="33">
        <v>1730</v>
      </c>
      <c r="AN477" s="33">
        <v>1410</v>
      </c>
      <c r="AO477" s="33">
        <v>1410</v>
      </c>
      <c r="AP477" s="33" t="s">
        <v>477</v>
      </c>
      <c r="AQ477" s="33" t="s">
        <v>477</v>
      </c>
      <c r="AS477" s="33">
        <f t="shared" si="82"/>
        <v>2</v>
      </c>
      <c r="AU477" s="33" t="s">
        <v>295</v>
      </c>
      <c r="AV477" s="33" t="s">
        <v>295</v>
      </c>
      <c r="AZ477" s="33" t="s">
        <v>2312</v>
      </c>
      <c r="BA477" s="33" t="s">
        <v>3241</v>
      </c>
      <c r="BB477" s="33" t="s">
        <v>2791</v>
      </c>
      <c r="BC477" s="33">
        <v>25</v>
      </c>
      <c r="BD477" s="33">
        <v>7.85</v>
      </c>
      <c r="BE477" s="33">
        <v>201</v>
      </c>
      <c r="BG477" s="33">
        <v>7.85</v>
      </c>
      <c r="BH477" s="33">
        <v>201</v>
      </c>
      <c r="BL477" s="33">
        <v>201</v>
      </c>
      <c r="BN477" s="33">
        <v>54</v>
      </c>
      <c r="BO477" s="33">
        <v>6.8</v>
      </c>
      <c r="BP477" s="33">
        <v>43</v>
      </c>
      <c r="BQ477" s="33">
        <v>8.6999999999999993</v>
      </c>
      <c r="BR477" s="33">
        <v>47.6</v>
      </c>
      <c r="BS477" s="33">
        <v>50.3</v>
      </c>
      <c r="BT477" s="33">
        <v>176</v>
      </c>
      <c r="BW477" s="33" t="s">
        <v>2744</v>
      </c>
      <c r="BY477" s="33" t="s">
        <v>2747</v>
      </c>
      <c r="CB477" s="188" t="str">
        <f t="shared" si="80"/>
        <v>N</v>
      </c>
      <c r="CC477" s="188" t="str">
        <f t="shared" si="81"/>
        <v>N</v>
      </c>
      <c r="CD477" s="187"/>
      <c r="CE477" s="186"/>
    </row>
    <row r="478" spans="5:88" x14ac:dyDescent="0.3">
      <c r="E478" s="33" t="s">
        <v>2765</v>
      </c>
      <c r="F478" s="33" t="s">
        <v>4074</v>
      </c>
      <c r="G478" s="33">
        <v>1988</v>
      </c>
      <c r="H478" s="33" t="s">
        <v>3237</v>
      </c>
      <c r="I478" s="33" t="s">
        <v>3238</v>
      </c>
      <c r="K478" s="33" t="s">
        <v>80</v>
      </c>
      <c r="L478" s="33" t="s">
        <v>81</v>
      </c>
      <c r="M478" s="184" t="s">
        <v>83</v>
      </c>
      <c r="N478" s="33" t="s">
        <v>84</v>
      </c>
      <c r="O478" s="33" t="s">
        <v>85</v>
      </c>
      <c r="P478" s="33" t="s">
        <v>86</v>
      </c>
      <c r="Q478" s="33" t="s">
        <v>113</v>
      </c>
      <c r="R478" s="33" t="s">
        <v>113</v>
      </c>
      <c r="S478" s="33" t="str">
        <f t="shared" si="72"/>
        <v>Da.pu</v>
      </c>
      <c r="T478" s="33" t="s">
        <v>4043</v>
      </c>
      <c r="U478" s="184" t="s">
        <v>2821</v>
      </c>
      <c r="V478" s="184" t="s">
        <v>28</v>
      </c>
      <c r="W478" s="184" t="s">
        <v>293</v>
      </c>
      <c r="X478" s="33" t="s">
        <v>1038</v>
      </c>
      <c r="Y478" s="33" t="s">
        <v>1038</v>
      </c>
      <c r="AB478" s="33" t="s">
        <v>2742</v>
      </c>
      <c r="AC478" s="33" t="s">
        <v>239</v>
      </c>
      <c r="AD478" s="33">
        <v>48</v>
      </c>
      <c r="AE478" s="184" t="s">
        <v>240</v>
      </c>
      <c r="AF478" s="33" t="s">
        <v>2743</v>
      </c>
      <c r="AH478" s="33" t="s">
        <v>2754</v>
      </c>
      <c r="AI478" s="33" t="s">
        <v>4072</v>
      </c>
      <c r="AJ478" s="33" t="s">
        <v>509</v>
      </c>
      <c r="AK478" s="33" t="s">
        <v>3234</v>
      </c>
      <c r="AM478" s="33">
        <v>1700</v>
      </c>
      <c r="AN478" s="33">
        <v>1370</v>
      </c>
      <c r="AO478" s="33">
        <v>1370</v>
      </c>
      <c r="AP478" s="33" t="s">
        <v>477</v>
      </c>
      <c r="AQ478" s="33" t="s">
        <v>477</v>
      </c>
      <c r="AS478" s="33">
        <f t="shared" si="82"/>
        <v>2</v>
      </c>
      <c r="AU478" s="33" t="s">
        <v>295</v>
      </c>
      <c r="AV478" s="33" t="s">
        <v>295</v>
      </c>
      <c r="AZ478" s="33" t="s">
        <v>2312</v>
      </c>
      <c r="BA478" s="33" t="s">
        <v>3241</v>
      </c>
      <c r="BB478" s="33" t="s">
        <v>2791</v>
      </c>
      <c r="BC478" s="33">
        <v>25</v>
      </c>
      <c r="BD478" s="33">
        <v>7.85</v>
      </c>
      <c r="BE478" s="33">
        <v>201</v>
      </c>
      <c r="BG478" s="33">
        <v>7.85</v>
      </c>
      <c r="BH478" s="33">
        <v>201</v>
      </c>
      <c r="BL478" s="33">
        <v>201</v>
      </c>
      <c r="BN478" s="33">
        <v>54</v>
      </c>
      <c r="BO478" s="33">
        <v>6.8</v>
      </c>
      <c r="BP478" s="33">
        <v>43</v>
      </c>
      <c r="BQ478" s="33">
        <v>8.6999999999999993</v>
      </c>
      <c r="BR478" s="33">
        <v>47.6</v>
      </c>
      <c r="BS478" s="33">
        <v>50.3</v>
      </c>
      <c r="BT478" s="33">
        <v>176</v>
      </c>
      <c r="BW478" s="33" t="s">
        <v>2744</v>
      </c>
      <c r="BY478" s="33" t="s">
        <v>2747</v>
      </c>
      <c r="CB478" s="188" t="str">
        <f t="shared" si="80"/>
        <v>N</v>
      </c>
      <c r="CC478" s="188" t="str">
        <f t="shared" si="81"/>
        <v>N</v>
      </c>
      <c r="CD478" s="187"/>
      <c r="CE478" s="186"/>
    </row>
    <row r="479" spans="5:88" x14ac:dyDescent="0.3">
      <c r="E479" s="33" t="s">
        <v>2765</v>
      </c>
      <c r="F479" s="33" t="s">
        <v>4075</v>
      </c>
      <c r="G479" s="33">
        <v>1988</v>
      </c>
      <c r="H479" s="33" t="s">
        <v>3237</v>
      </c>
      <c r="I479" s="33" t="s">
        <v>3238</v>
      </c>
      <c r="K479" s="33" t="s">
        <v>80</v>
      </c>
      <c r="L479" s="33" t="s">
        <v>81</v>
      </c>
      <c r="M479" s="184" t="s">
        <v>83</v>
      </c>
      <c r="N479" s="33" t="s">
        <v>84</v>
      </c>
      <c r="O479" s="33" t="s">
        <v>85</v>
      </c>
      <c r="P479" s="33" t="s">
        <v>86</v>
      </c>
      <c r="Q479" s="33" t="s">
        <v>113</v>
      </c>
      <c r="R479" s="33" t="s">
        <v>113</v>
      </c>
      <c r="S479" s="33" t="str">
        <f t="shared" si="72"/>
        <v>Da.pu</v>
      </c>
      <c r="T479" s="33" t="s">
        <v>4043</v>
      </c>
      <c r="U479" s="184" t="s">
        <v>2821</v>
      </c>
      <c r="V479" s="184" t="s">
        <v>28</v>
      </c>
      <c r="W479" s="184" t="s">
        <v>293</v>
      </c>
      <c r="X479" s="33" t="s">
        <v>1038</v>
      </c>
      <c r="Y479" s="33" t="s">
        <v>1038</v>
      </c>
      <c r="AB479" s="33" t="s">
        <v>2742</v>
      </c>
      <c r="AC479" s="33" t="s">
        <v>239</v>
      </c>
      <c r="AD479" s="33">
        <v>48</v>
      </c>
      <c r="AE479" s="184" t="s">
        <v>240</v>
      </c>
      <c r="AF479" s="33" t="s">
        <v>2743</v>
      </c>
      <c r="AH479" s="33" t="s">
        <v>2754</v>
      </c>
      <c r="AI479" s="33" t="s">
        <v>4072</v>
      </c>
      <c r="AJ479" s="33" t="s">
        <v>509</v>
      </c>
      <c r="AK479" s="33" t="s">
        <v>3234</v>
      </c>
      <c r="AM479" s="33">
        <v>2400</v>
      </c>
      <c r="AN479" s="33">
        <v>1730</v>
      </c>
      <c r="AO479" s="33">
        <v>1730</v>
      </c>
      <c r="AP479" s="33" t="s">
        <v>477</v>
      </c>
      <c r="AQ479" s="33" t="s">
        <v>477</v>
      </c>
      <c r="AS479" s="33">
        <f t="shared" si="82"/>
        <v>2</v>
      </c>
      <c r="AU479" s="33" t="s">
        <v>295</v>
      </c>
      <c r="AV479" s="33" t="s">
        <v>295</v>
      </c>
      <c r="AZ479" s="33" t="s">
        <v>2312</v>
      </c>
      <c r="BA479" s="33" t="s">
        <v>3241</v>
      </c>
      <c r="BB479" s="33" t="s">
        <v>2791</v>
      </c>
      <c r="BC479" s="33">
        <v>25</v>
      </c>
      <c r="BD479" s="33">
        <v>7.85</v>
      </c>
      <c r="BE479" s="33">
        <v>201</v>
      </c>
      <c r="BG479" s="33">
        <v>7.85</v>
      </c>
      <c r="BH479" s="33">
        <v>201</v>
      </c>
      <c r="BL479" s="33">
        <v>201</v>
      </c>
      <c r="BN479" s="33">
        <v>54</v>
      </c>
      <c r="BO479" s="33">
        <v>6.8</v>
      </c>
      <c r="BP479" s="33">
        <v>43</v>
      </c>
      <c r="BQ479" s="33">
        <v>8.6999999999999993</v>
      </c>
      <c r="BR479" s="33">
        <v>47.6</v>
      </c>
      <c r="BS479" s="33">
        <v>50.3</v>
      </c>
      <c r="BT479" s="33">
        <v>176</v>
      </c>
      <c r="BW479" s="33" t="s">
        <v>2744</v>
      </c>
      <c r="BY479" s="33" t="s">
        <v>2747</v>
      </c>
      <c r="CB479" s="188" t="str">
        <f t="shared" si="80"/>
        <v>N</v>
      </c>
      <c r="CC479" s="188" t="str">
        <f t="shared" si="81"/>
        <v>N</v>
      </c>
      <c r="CD479" s="187"/>
      <c r="CE479" s="186"/>
    </row>
    <row r="480" spans="5:88" x14ac:dyDescent="0.3">
      <c r="E480" s="33" t="s">
        <v>2765</v>
      </c>
      <c r="F480" s="33" t="s">
        <v>4076</v>
      </c>
      <c r="G480" s="33">
        <v>1988</v>
      </c>
      <c r="H480" s="33" t="s">
        <v>3237</v>
      </c>
      <c r="I480" s="33" t="s">
        <v>3238</v>
      </c>
      <c r="K480" s="33" t="s">
        <v>80</v>
      </c>
      <c r="L480" s="33" t="s">
        <v>81</v>
      </c>
      <c r="M480" s="184" t="s">
        <v>83</v>
      </c>
      <c r="N480" s="33" t="s">
        <v>84</v>
      </c>
      <c r="O480" s="33" t="s">
        <v>85</v>
      </c>
      <c r="P480" s="33" t="s">
        <v>86</v>
      </c>
      <c r="Q480" s="33" t="s">
        <v>113</v>
      </c>
      <c r="R480" s="33" t="s">
        <v>113</v>
      </c>
      <c r="S480" s="33" t="str">
        <f t="shared" si="72"/>
        <v>Da.pu</v>
      </c>
      <c r="T480" s="33" t="s">
        <v>4043</v>
      </c>
      <c r="U480" s="184" t="s">
        <v>2821</v>
      </c>
      <c r="V480" s="184" t="s">
        <v>28</v>
      </c>
      <c r="W480" s="184" t="s">
        <v>293</v>
      </c>
      <c r="X480" s="33" t="s">
        <v>1038</v>
      </c>
      <c r="Y480" s="33" t="s">
        <v>1038</v>
      </c>
      <c r="AB480" s="33" t="s">
        <v>2742</v>
      </c>
      <c r="AC480" s="33" t="s">
        <v>239</v>
      </c>
      <c r="AD480" s="33">
        <v>48</v>
      </c>
      <c r="AE480" s="184" t="s">
        <v>240</v>
      </c>
      <c r="AF480" s="33" t="s">
        <v>2743</v>
      </c>
      <c r="AH480" s="33" t="s">
        <v>2754</v>
      </c>
      <c r="AI480" s="33" t="s">
        <v>4072</v>
      </c>
      <c r="AJ480" s="33" t="s">
        <v>509</v>
      </c>
      <c r="AK480" s="33" t="s">
        <v>3234</v>
      </c>
      <c r="AM480" s="33">
        <v>2950</v>
      </c>
      <c r="AN480" s="33">
        <v>2080</v>
      </c>
      <c r="AO480" s="33">
        <v>2080</v>
      </c>
      <c r="AP480" s="33" t="s">
        <v>477</v>
      </c>
      <c r="AQ480" s="33" t="s">
        <v>477</v>
      </c>
      <c r="AS480" s="33">
        <f t="shared" si="82"/>
        <v>2</v>
      </c>
      <c r="AU480" s="33" t="s">
        <v>295</v>
      </c>
      <c r="AV480" s="33" t="s">
        <v>295</v>
      </c>
      <c r="AZ480" s="33" t="s">
        <v>2312</v>
      </c>
      <c r="BA480" s="33" t="s">
        <v>3241</v>
      </c>
      <c r="BB480" s="33" t="s">
        <v>2791</v>
      </c>
      <c r="BC480" s="33">
        <v>25</v>
      </c>
      <c r="BD480" s="33">
        <v>7.85</v>
      </c>
      <c r="BE480" s="33">
        <v>201</v>
      </c>
      <c r="BG480" s="33">
        <v>7.85</v>
      </c>
      <c r="BH480" s="33">
        <v>201</v>
      </c>
      <c r="BL480" s="33">
        <v>201</v>
      </c>
      <c r="BN480" s="33">
        <v>54</v>
      </c>
      <c r="BO480" s="33">
        <v>6.8</v>
      </c>
      <c r="BP480" s="33">
        <v>43</v>
      </c>
      <c r="BQ480" s="33">
        <v>8.6999999999999993</v>
      </c>
      <c r="BR480" s="33">
        <v>47.6</v>
      </c>
      <c r="BS480" s="33">
        <v>50.3</v>
      </c>
      <c r="BT480" s="33">
        <v>176</v>
      </c>
      <c r="BW480" s="33" t="s">
        <v>2744</v>
      </c>
      <c r="BY480" s="33" t="s">
        <v>2747</v>
      </c>
      <c r="CB480" s="188" t="str">
        <f t="shared" si="80"/>
        <v>N</v>
      </c>
      <c r="CC480" s="188" t="str">
        <f t="shared" si="81"/>
        <v>N</v>
      </c>
      <c r="CD480" s="187"/>
      <c r="CE480" s="186"/>
    </row>
    <row r="481" spans="5:88" x14ac:dyDescent="0.3">
      <c r="E481" s="33" t="s">
        <v>2765</v>
      </c>
      <c r="F481" s="33" t="s">
        <v>4077</v>
      </c>
      <c r="G481" s="33">
        <v>1988</v>
      </c>
      <c r="H481" s="33" t="s">
        <v>3237</v>
      </c>
      <c r="I481" s="33" t="s">
        <v>3238</v>
      </c>
      <c r="K481" s="33" t="s">
        <v>80</v>
      </c>
      <c r="L481" s="33" t="s">
        <v>81</v>
      </c>
      <c r="M481" s="184" t="s">
        <v>83</v>
      </c>
      <c r="N481" s="33" t="s">
        <v>84</v>
      </c>
      <c r="O481" s="33" t="s">
        <v>85</v>
      </c>
      <c r="P481" s="33" t="s">
        <v>86</v>
      </c>
      <c r="Q481" s="33" t="s">
        <v>113</v>
      </c>
      <c r="R481" s="33" t="s">
        <v>113</v>
      </c>
      <c r="S481" s="33" t="str">
        <f t="shared" si="72"/>
        <v>Da.pu</v>
      </c>
      <c r="T481" s="33" t="s">
        <v>4043</v>
      </c>
      <c r="U481" s="184" t="s">
        <v>2821</v>
      </c>
      <c r="V481" s="184" t="s">
        <v>28</v>
      </c>
      <c r="W481" s="184" t="s">
        <v>293</v>
      </c>
      <c r="X481" s="33" t="s">
        <v>1038</v>
      </c>
      <c r="Y481" s="33" t="s">
        <v>1038</v>
      </c>
      <c r="AB481" s="33" t="s">
        <v>2742</v>
      </c>
      <c r="AC481" s="33" t="s">
        <v>239</v>
      </c>
      <c r="AD481" s="33">
        <v>48</v>
      </c>
      <c r="AE481" s="184" t="s">
        <v>240</v>
      </c>
      <c r="AF481" s="33" t="s">
        <v>2743</v>
      </c>
      <c r="AH481" s="33" t="s">
        <v>2754</v>
      </c>
      <c r="AI481" s="33" t="s">
        <v>4072</v>
      </c>
      <c r="AJ481" s="33" t="s">
        <v>509</v>
      </c>
      <c r="AK481" s="33" t="s">
        <v>3234</v>
      </c>
      <c r="AM481" s="33">
        <v>2230</v>
      </c>
      <c r="AN481" s="33">
        <v>1610</v>
      </c>
      <c r="AO481" s="33">
        <v>1610</v>
      </c>
      <c r="AP481" s="33" t="s">
        <v>477</v>
      </c>
      <c r="AQ481" s="33" t="s">
        <v>477</v>
      </c>
      <c r="AS481" s="33">
        <f t="shared" si="82"/>
        <v>2</v>
      </c>
      <c r="AU481" s="33" t="s">
        <v>295</v>
      </c>
      <c r="AV481" s="33" t="s">
        <v>295</v>
      </c>
      <c r="AZ481" s="33" t="s">
        <v>2312</v>
      </c>
      <c r="BA481" s="33" t="s">
        <v>3241</v>
      </c>
      <c r="BB481" s="33" t="s">
        <v>2791</v>
      </c>
      <c r="BC481" s="33">
        <v>25</v>
      </c>
      <c r="BD481" s="33">
        <v>7.85</v>
      </c>
      <c r="BE481" s="33">
        <v>201</v>
      </c>
      <c r="BG481" s="33">
        <v>7.85</v>
      </c>
      <c r="BH481" s="33">
        <v>201</v>
      </c>
      <c r="BL481" s="33">
        <v>201</v>
      </c>
      <c r="BN481" s="33">
        <v>54</v>
      </c>
      <c r="BO481" s="33">
        <v>6.8</v>
      </c>
      <c r="BP481" s="33">
        <v>43</v>
      </c>
      <c r="BQ481" s="33">
        <v>8.6999999999999993</v>
      </c>
      <c r="BR481" s="33">
        <v>47.6</v>
      </c>
      <c r="BS481" s="33">
        <v>50.3</v>
      </c>
      <c r="BT481" s="33">
        <v>176</v>
      </c>
      <c r="BW481" s="33" t="s">
        <v>2744</v>
      </c>
      <c r="BY481" s="33" t="s">
        <v>2747</v>
      </c>
      <c r="CB481" s="188" t="str">
        <f t="shared" si="80"/>
        <v>N</v>
      </c>
      <c r="CC481" s="188" t="str">
        <f t="shared" si="81"/>
        <v>N</v>
      </c>
      <c r="CD481" s="187"/>
      <c r="CE481" s="186"/>
    </row>
    <row r="482" spans="5:88" x14ac:dyDescent="0.3">
      <c r="E482" s="33" t="s">
        <v>2765</v>
      </c>
      <c r="F482" s="33" t="s">
        <v>4078</v>
      </c>
      <c r="G482" s="33">
        <v>1988</v>
      </c>
      <c r="H482" s="33" t="s">
        <v>3237</v>
      </c>
      <c r="I482" s="33" t="s">
        <v>3238</v>
      </c>
      <c r="K482" s="33" t="s">
        <v>80</v>
      </c>
      <c r="L482" s="33" t="s">
        <v>81</v>
      </c>
      <c r="M482" s="184" t="s">
        <v>83</v>
      </c>
      <c r="N482" s="33" t="s">
        <v>84</v>
      </c>
      <c r="O482" s="33" t="s">
        <v>85</v>
      </c>
      <c r="P482" s="33" t="s">
        <v>86</v>
      </c>
      <c r="Q482" s="33" t="s">
        <v>113</v>
      </c>
      <c r="R482" s="33" t="s">
        <v>113</v>
      </c>
      <c r="S482" s="33" t="str">
        <f t="shared" si="72"/>
        <v>Da.pu</v>
      </c>
      <c r="T482" s="33" t="s">
        <v>4043</v>
      </c>
      <c r="U482" s="184" t="s">
        <v>2821</v>
      </c>
      <c r="V482" s="184" t="s">
        <v>28</v>
      </c>
      <c r="W482" s="184" t="s">
        <v>293</v>
      </c>
      <c r="X482" s="33" t="s">
        <v>1038</v>
      </c>
      <c r="Y482" s="33" t="s">
        <v>1038</v>
      </c>
      <c r="AB482" s="33" t="s">
        <v>2742</v>
      </c>
      <c r="AC482" s="33" t="s">
        <v>239</v>
      </c>
      <c r="AD482" s="33">
        <v>48</v>
      </c>
      <c r="AE482" s="184" t="s">
        <v>240</v>
      </c>
      <c r="AF482" s="33" t="s">
        <v>2743</v>
      </c>
      <c r="AH482" s="33" t="s">
        <v>2754</v>
      </c>
      <c r="AI482" s="33" t="s">
        <v>4072</v>
      </c>
      <c r="AJ482" s="33" t="s">
        <v>509</v>
      </c>
      <c r="AK482" s="33" t="s">
        <v>3234</v>
      </c>
      <c r="AM482" s="33">
        <v>1920</v>
      </c>
      <c r="AN482" s="33">
        <v>1380</v>
      </c>
      <c r="AO482" s="33">
        <v>1380</v>
      </c>
      <c r="AP482" s="33" t="s">
        <v>477</v>
      </c>
      <c r="AQ482" s="33" t="s">
        <v>477</v>
      </c>
      <c r="AS482" s="33">
        <f t="shared" si="82"/>
        <v>2</v>
      </c>
      <c r="AU482" s="33" t="s">
        <v>295</v>
      </c>
      <c r="AV482" s="33" t="s">
        <v>295</v>
      </c>
      <c r="AZ482" s="33" t="s">
        <v>2312</v>
      </c>
      <c r="BA482" s="33" t="s">
        <v>3241</v>
      </c>
      <c r="BB482" s="33" t="s">
        <v>2791</v>
      </c>
      <c r="BC482" s="33">
        <v>25</v>
      </c>
      <c r="BD482" s="33">
        <v>7.85</v>
      </c>
      <c r="BE482" s="33">
        <v>201</v>
      </c>
      <c r="BG482" s="33">
        <v>7.85</v>
      </c>
      <c r="BH482" s="33">
        <v>201</v>
      </c>
      <c r="BL482" s="33">
        <v>201</v>
      </c>
      <c r="BN482" s="33">
        <v>54</v>
      </c>
      <c r="BO482" s="33">
        <v>6.8</v>
      </c>
      <c r="BP482" s="33">
        <v>43</v>
      </c>
      <c r="BQ482" s="33">
        <v>8.6999999999999993</v>
      </c>
      <c r="BR482" s="33">
        <v>47.6</v>
      </c>
      <c r="BS482" s="33">
        <v>50.3</v>
      </c>
      <c r="BT482" s="33">
        <v>176</v>
      </c>
      <c r="BW482" s="33" t="s">
        <v>2744</v>
      </c>
      <c r="BY482" s="33" t="s">
        <v>2747</v>
      </c>
      <c r="CB482" s="188" t="str">
        <f t="shared" si="80"/>
        <v>N</v>
      </c>
      <c r="CC482" s="188" t="str">
        <f t="shared" si="81"/>
        <v>N</v>
      </c>
      <c r="CD482" s="187"/>
      <c r="CE482" s="186"/>
    </row>
    <row r="483" spans="5:88" x14ac:dyDescent="0.3">
      <c r="E483" s="33" t="s">
        <v>2765</v>
      </c>
      <c r="F483" s="33" t="s">
        <v>4079</v>
      </c>
      <c r="G483" s="33">
        <v>1988</v>
      </c>
      <c r="H483" s="33" t="s">
        <v>3237</v>
      </c>
      <c r="I483" s="33" t="s">
        <v>3238</v>
      </c>
      <c r="K483" s="33" t="s">
        <v>80</v>
      </c>
      <c r="L483" s="33" t="s">
        <v>81</v>
      </c>
      <c r="M483" s="184" t="s">
        <v>83</v>
      </c>
      <c r="N483" s="33" t="s">
        <v>84</v>
      </c>
      <c r="O483" s="33" t="s">
        <v>85</v>
      </c>
      <c r="P483" s="33" t="s">
        <v>86</v>
      </c>
      <c r="Q483" s="33" t="s">
        <v>113</v>
      </c>
      <c r="R483" s="33" t="s">
        <v>113</v>
      </c>
      <c r="S483" s="33" t="str">
        <f t="shared" si="72"/>
        <v>Da.pu</v>
      </c>
      <c r="T483" s="33" t="s">
        <v>4043</v>
      </c>
      <c r="U483" s="184" t="s">
        <v>2821</v>
      </c>
      <c r="V483" s="184" t="s">
        <v>28</v>
      </c>
      <c r="W483" s="184" t="s">
        <v>293</v>
      </c>
      <c r="X483" s="33" t="s">
        <v>1038</v>
      </c>
      <c r="Y483" s="33" t="s">
        <v>1038</v>
      </c>
      <c r="AB483" s="33" t="s">
        <v>2742</v>
      </c>
      <c r="AC483" s="33" t="s">
        <v>239</v>
      </c>
      <c r="AD483" s="33">
        <v>48</v>
      </c>
      <c r="AE483" s="184" t="s">
        <v>240</v>
      </c>
      <c r="AF483" s="33" t="s">
        <v>2743</v>
      </c>
      <c r="AH483" s="33" t="s">
        <v>2754</v>
      </c>
      <c r="AI483" s="33" t="s">
        <v>4072</v>
      </c>
      <c r="AJ483" s="33" t="s">
        <v>509</v>
      </c>
      <c r="AK483" s="33" t="s">
        <v>3234</v>
      </c>
      <c r="AM483" s="33">
        <v>2450</v>
      </c>
      <c r="AN483" s="33">
        <v>1800</v>
      </c>
      <c r="AO483" s="33">
        <v>1800</v>
      </c>
      <c r="AP483" s="33" t="s">
        <v>477</v>
      </c>
      <c r="AQ483" s="33" t="s">
        <v>477</v>
      </c>
      <c r="AS483" s="33">
        <f t="shared" si="82"/>
        <v>2</v>
      </c>
      <c r="AU483" s="33" t="s">
        <v>295</v>
      </c>
      <c r="AV483" s="33" t="s">
        <v>295</v>
      </c>
      <c r="AZ483" s="33" t="s">
        <v>2312</v>
      </c>
      <c r="BA483" s="33" t="s">
        <v>3241</v>
      </c>
      <c r="BB483" s="33" t="s">
        <v>2791</v>
      </c>
      <c r="BC483" s="33">
        <v>25</v>
      </c>
      <c r="BD483" s="33">
        <v>7.85</v>
      </c>
      <c r="BE483" s="33">
        <v>201</v>
      </c>
      <c r="BG483" s="33">
        <v>7.85</v>
      </c>
      <c r="BH483" s="33">
        <v>201</v>
      </c>
      <c r="BL483" s="33">
        <v>201</v>
      </c>
      <c r="BN483" s="33">
        <v>54</v>
      </c>
      <c r="BO483" s="33">
        <v>6.8</v>
      </c>
      <c r="BP483" s="33">
        <v>43</v>
      </c>
      <c r="BQ483" s="33">
        <v>8.6999999999999993</v>
      </c>
      <c r="BR483" s="33">
        <v>47.6</v>
      </c>
      <c r="BS483" s="33">
        <v>50.3</v>
      </c>
      <c r="BT483" s="33">
        <v>176</v>
      </c>
      <c r="BW483" s="33" t="s">
        <v>2744</v>
      </c>
      <c r="BY483" s="33" t="s">
        <v>2747</v>
      </c>
      <c r="CB483" s="188" t="str">
        <f t="shared" si="80"/>
        <v>N</v>
      </c>
      <c r="CC483" s="188" t="str">
        <f t="shared" si="81"/>
        <v>N</v>
      </c>
      <c r="CD483" s="187"/>
      <c r="CE483" s="186"/>
    </row>
    <row r="484" spans="5:88" x14ac:dyDescent="0.3">
      <c r="E484" s="33" t="s">
        <v>2765</v>
      </c>
      <c r="F484" s="33" t="s">
        <v>4080</v>
      </c>
      <c r="G484" s="33">
        <v>1988</v>
      </c>
      <c r="H484" s="33" t="s">
        <v>3237</v>
      </c>
      <c r="I484" s="33" t="s">
        <v>3238</v>
      </c>
      <c r="K484" s="33" t="s">
        <v>80</v>
      </c>
      <c r="L484" s="33" t="s">
        <v>81</v>
      </c>
      <c r="M484" s="184" t="s">
        <v>83</v>
      </c>
      <c r="N484" s="33" t="s">
        <v>84</v>
      </c>
      <c r="O484" s="33" t="s">
        <v>85</v>
      </c>
      <c r="P484" s="33" t="s">
        <v>86</v>
      </c>
      <c r="Q484" s="33" t="s">
        <v>113</v>
      </c>
      <c r="R484" s="33" t="s">
        <v>113</v>
      </c>
      <c r="S484" s="33" t="str">
        <f t="shared" si="72"/>
        <v>Da.pu</v>
      </c>
      <c r="T484" s="33" t="s">
        <v>4043</v>
      </c>
      <c r="U484" s="184" t="s">
        <v>2821</v>
      </c>
      <c r="V484" s="184" t="s">
        <v>28</v>
      </c>
      <c r="W484" s="184" t="s">
        <v>293</v>
      </c>
      <c r="X484" s="33" t="s">
        <v>1038</v>
      </c>
      <c r="Y484" s="33" t="s">
        <v>1038</v>
      </c>
      <c r="AB484" s="33" t="s">
        <v>2742</v>
      </c>
      <c r="AC484" s="33" t="s">
        <v>239</v>
      </c>
      <c r="AD484" s="33">
        <v>48</v>
      </c>
      <c r="AE484" s="184" t="s">
        <v>240</v>
      </c>
      <c r="AF484" s="33" t="s">
        <v>2743</v>
      </c>
      <c r="AH484" s="33" t="s">
        <v>2754</v>
      </c>
      <c r="AI484" s="33" t="s">
        <v>4072</v>
      </c>
      <c r="AJ484" s="33" t="s">
        <v>509</v>
      </c>
      <c r="AK484" s="33" t="s">
        <v>3234</v>
      </c>
      <c r="AM484" s="33">
        <v>2790</v>
      </c>
      <c r="AN484" s="33">
        <v>2060</v>
      </c>
      <c r="AO484" s="33">
        <v>2060</v>
      </c>
      <c r="AP484" s="33" t="s">
        <v>477</v>
      </c>
      <c r="AQ484" s="33" t="s">
        <v>477</v>
      </c>
      <c r="AS484" s="33">
        <f t="shared" si="82"/>
        <v>2</v>
      </c>
      <c r="AU484" s="33" t="s">
        <v>295</v>
      </c>
      <c r="AV484" s="33" t="s">
        <v>295</v>
      </c>
      <c r="AZ484" s="33" t="s">
        <v>2312</v>
      </c>
      <c r="BA484" s="33" t="s">
        <v>3241</v>
      </c>
      <c r="BB484" s="33" t="s">
        <v>2791</v>
      </c>
      <c r="BC484" s="33">
        <v>25</v>
      </c>
      <c r="BD484" s="33">
        <v>7.85</v>
      </c>
      <c r="BE484" s="33">
        <v>201</v>
      </c>
      <c r="BG484" s="33">
        <v>7.85</v>
      </c>
      <c r="BH484" s="33">
        <v>201</v>
      </c>
      <c r="BL484" s="33">
        <v>201</v>
      </c>
      <c r="BN484" s="33">
        <v>54</v>
      </c>
      <c r="BO484" s="33">
        <v>6.8</v>
      </c>
      <c r="BP484" s="33">
        <v>43</v>
      </c>
      <c r="BQ484" s="33">
        <v>8.6999999999999993</v>
      </c>
      <c r="BR484" s="33">
        <v>47.6</v>
      </c>
      <c r="BS484" s="33">
        <v>50.3</v>
      </c>
      <c r="BT484" s="33">
        <v>176</v>
      </c>
      <c r="BW484" s="33" t="s">
        <v>2744</v>
      </c>
      <c r="BY484" s="33" t="s">
        <v>2747</v>
      </c>
      <c r="CB484" s="188" t="str">
        <f t="shared" si="80"/>
        <v>N</v>
      </c>
      <c r="CC484" s="188" t="str">
        <f t="shared" si="81"/>
        <v>N</v>
      </c>
      <c r="CD484" s="187"/>
      <c r="CE484" s="186"/>
    </row>
    <row r="485" spans="5:88" x14ac:dyDescent="0.3">
      <c r="E485" s="33" t="s">
        <v>2765</v>
      </c>
      <c r="F485" s="33" t="s">
        <v>4081</v>
      </c>
      <c r="G485" s="33">
        <v>2006</v>
      </c>
      <c r="H485" s="33" t="s">
        <v>4082</v>
      </c>
      <c r="I485" s="33" t="s">
        <v>4083</v>
      </c>
      <c r="K485" s="33" t="s">
        <v>80</v>
      </c>
      <c r="L485" s="33" t="s">
        <v>81</v>
      </c>
      <c r="M485" s="184" t="s">
        <v>83</v>
      </c>
      <c r="N485" s="33" t="s">
        <v>84</v>
      </c>
      <c r="O485" s="33" t="s">
        <v>85</v>
      </c>
      <c r="P485" s="33" t="s">
        <v>86</v>
      </c>
      <c r="Q485" s="33" t="s">
        <v>113</v>
      </c>
      <c r="R485" s="33" t="s">
        <v>113</v>
      </c>
      <c r="S485" s="33" t="str">
        <f t="shared" si="72"/>
        <v>Da.pu</v>
      </c>
      <c r="T485" s="33" t="s">
        <v>4043</v>
      </c>
      <c r="U485" s="184" t="s">
        <v>2821</v>
      </c>
      <c r="V485" s="184" t="s">
        <v>28</v>
      </c>
      <c r="W485" s="184" t="s">
        <v>293</v>
      </c>
      <c r="X485" s="33" t="s">
        <v>4084</v>
      </c>
      <c r="Y485" s="33" t="s">
        <v>819</v>
      </c>
      <c r="AB485" s="33" t="s">
        <v>2742</v>
      </c>
      <c r="AC485" s="33" t="s">
        <v>239</v>
      </c>
      <c r="AD485" s="33">
        <v>48</v>
      </c>
      <c r="AE485" s="184" t="s">
        <v>240</v>
      </c>
      <c r="AF485" s="33" t="s">
        <v>2743</v>
      </c>
      <c r="AH485" s="33" t="s">
        <v>2754</v>
      </c>
      <c r="AI485" s="33" t="s">
        <v>3168</v>
      </c>
      <c r="AJ485" s="33" t="s">
        <v>509</v>
      </c>
      <c r="AK485" s="33" t="s">
        <v>631</v>
      </c>
      <c r="AM485" s="33">
        <v>273.37200000000001</v>
      </c>
      <c r="AN485" s="33">
        <v>267.35781600000001</v>
      </c>
      <c r="AO485" s="189">
        <v>273.37200000000001</v>
      </c>
      <c r="AP485" s="33" t="s">
        <v>508</v>
      </c>
      <c r="AQ485" s="33" t="s">
        <v>477</v>
      </c>
      <c r="AS485" s="33">
        <v>3</v>
      </c>
      <c r="AU485" s="33" t="s">
        <v>295</v>
      </c>
      <c r="AV485" s="33" t="s">
        <v>295</v>
      </c>
      <c r="AZ485" s="33" t="s">
        <v>2312</v>
      </c>
      <c r="BA485" s="33" t="s">
        <v>4085</v>
      </c>
      <c r="BB485" s="33" t="s">
        <v>2791</v>
      </c>
      <c r="BC485" s="33">
        <v>20</v>
      </c>
      <c r="BD485" s="33">
        <v>7.4</v>
      </c>
      <c r="BG485" s="33">
        <v>7.4</v>
      </c>
      <c r="BH485" s="33">
        <v>30</v>
      </c>
      <c r="BI485" s="33">
        <f t="shared" ref="BI485:BI510" si="83">IF(ISBLANK(BF485)=FALSE,BF485,BU485)</f>
        <v>0.3</v>
      </c>
      <c r="BN485" s="33">
        <v>10</v>
      </c>
      <c r="BO485" s="33">
        <v>3.91</v>
      </c>
      <c r="BP485" s="33">
        <v>31.58</v>
      </c>
      <c r="BQ485" s="33">
        <v>7.82</v>
      </c>
      <c r="BR485" s="33">
        <v>14.4</v>
      </c>
      <c r="BS485" s="33">
        <v>21.971799999999998</v>
      </c>
      <c r="BT485" s="33">
        <v>7.52</v>
      </c>
      <c r="BU485" s="192">
        <v>0.3</v>
      </c>
      <c r="BW485" s="33" t="s">
        <v>2744</v>
      </c>
      <c r="BY485" s="33" t="s">
        <v>2747</v>
      </c>
      <c r="CB485" s="188" t="str">
        <f t="shared" si="80"/>
        <v>N</v>
      </c>
      <c r="CC485" s="188" t="str">
        <f t="shared" si="81"/>
        <v>N</v>
      </c>
      <c r="CD485" s="187"/>
      <c r="CE485" s="186"/>
    </row>
    <row r="486" spans="5:88" x14ac:dyDescent="0.3">
      <c r="E486" s="33" t="s">
        <v>2734</v>
      </c>
      <c r="F486" s="33" t="s">
        <v>4086</v>
      </c>
      <c r="G486" s="33">
        <v>2009</v>
      </c>
      <c r="H486" s="33" t="s">
        <v>4087</v>
      </c>
      <c r="I486" s="33" t="s">
        <v>4088</v>
      </c>
      <c r="K486" s="33" t="s">
        <v>80</v>
      </c>
      <c r="L486" s="33" t="s">
        <v>81</v>
      </c>
      <c r="M486" s="184" t="s">
        <v>83</v>
      </c>
      <c r="N486" s="33" t="s">
        <v>84</v>
      </c>
      <c r="O486" s="33" t="s">
        <v>85</v>
      </c>
      <c r="P486" s="33" t="s">
        <v>86</v>
      </c>
      <c r="Q486" s="33" t="s">
        <v>113</v>
      </c>
      <c r="R486" s="33" t="s">
        <v>113</v>
      </c>
      <c r="S486" s="33" t="str">
        <f t="shared" si="72"/>
        <v>Da.pu</v>
      </c>
      <c r="T486" s="33" t="s">
        <v>4043</v>
      </c>
      <c r="U486" s="184" t="s">
        <v>2821</v>
      </c>
      <c r="V486" s="184" t="s">
        <v>28</v>
      </c>
      <c r="W486" s="184" t="s">
        <v>293</v>
      </c>
      <c r="X486" s="33" t="s">
        <v>4054</v>
      </c>
      <c r="Y486" s="33" t="s">
        <v>819</v>
      </c>
      <c r="AB486" s="33" t="s">
        <v>2742</v>
      </c>
      <c r="AC486" s="33" t="s">
        <v>239</v>
      </c>
      <c r="AD486" s="33">
        <v>48</v>
      </c>
      <c r="AE486" s="184" t="s">
        <v>240</v>
      </c>
      <c r="AF486" s="33" t="s">
        <v>2743</v>
      </c>
      <c r="AH486" s="33" t="s">
        <v>2787</v>
      </c>
      <c r="AI486" s="33" t="s">
        <v>4089</v>
      </c>
      <c r="AJ486" s="33" t="s">
        <v>509</v>
      </c>
      <c r="AK486" s="33" t="s">
        <v>631</v>
      </c>
      <c r="AM486" s="33">
        <v>399</v>
      </c>
      <c r="AN486" s="33">
        <v>390.22199999999998</v>
      </c>
      <c r="AO486" s="189">
        <v>399</v>
      </c>
      <c r="AP486" s="33" t="s">
        <v>477</v>
      </c>
      <c r="AQ486" s="33" t="s">
        <v>477</v>
      </c>
      <c r="AS486" s="33">
        <f t="shared" ref="AS486:AS510" si="84">IF(G486&lt;1980,"Too old",IF(AE486="N","UseOtherTestDuration",IF(AJ486="M",IF(ISBLANK(BD486),2,IF(ISBLANK(BE486),2,IF(ISBLANK(BF486),2,1))),"NotM")))</f>
        <v>1</v>
      </c>
      <c r="AU486" s="33" t="s">
        <v>240</v>
      </c>
      <c r="AV486" s="33" t="s">
        <v>295</v>
      </c>
      <c r="AZ486" s="33" t="s">
        <v>2312</v>
      </c>
      <c r="BA486" s="33" t="s">
        <v>4090</v>
      </c>
      <c r="BB486" s="33" t="s">
        <v>2791</v>
      </c>
      <c r="BC486" s="33">
        <v>21</v>
      </c>
      <c r="BD486" s="33">
        <v>7.85</v>
      </c>
      <c r="BE486" s="33">
        <v>30.024148919999998</v>
      </c>
      <c r="BF486" s="33">
        <v>0.6</v>
      </c>
      <c r="BG486" s="33">
        <v>7.85</v>
      </c>
      <c r="BH486" s="33">
        <v>30.024148919999998</v>
      </c>
      <c r="BI486" s="33">
        <f t="shared" si="83"/>
        <v>0.6</v>
      </c>
      <c r="BL486" s="33">
        <v>30.024148919999998</v>
      </c>
      <c r="BN486" s="33">
        <v>6.8132599999999996</v>
      </c>
      <c r="BO486" s="33">
        <v>3.1596500000000001</v>
      </c>
      <c r="BP486" s="33">
        <v>13.1</v>
      </c>
      <c r="BQ486" s="33">
        <v>1.1729400000000001</v>
      </c>
      <c r="BR486" s="33">
        <v>28.799999999999997</v>
      </c>
      <c r="BS486" s="33">
        <v>1.06359</v>
      </c>
      <c r="BT486" s="33">
        <v>27.7</v>
      </c>
      <c r="BU486" s="33">
        <v>0.6</v>
      </c>
      <c r="BW486" s="33" t="s">
        <v>2744</v>
      </c>
      <c r="CB486" s="188" t="str">
        <f t="shared" si="80"/>
        <v>Y</v>
      </c>
      <c r="CC486" s="188" t="str">
        <f t="shared" si="81"/>
        <v>Y</v>
      </c>
      <c r="CD486" s="184" t="s">
        <v>2764</v>
      </c>
      <c r="CE486" s="184"/>
      <c r="CH486" s="184" t="s">
        <v>2970</v>
      </c>
      <c r="CJ486" s="33" t="s">
        <v>4091</v>
      </c>
    </row>
    <row r="487" spans="5:88" x14ac:dyDescent="0.3">
      <c r="E487" s="33" t="s">
        <v>2734</v>
      </c>
      <c r="F487" s="33" t="s">
        <v>4092</v>
      </c>
      <c r="G487" s="33">
        <v>2009</v>
      </c>
      <c r="H487" s="33" t="s">
        <v>4087</v>
      </c>
      <c r="I487" s="33" t="s">
        <v>4088</v>
      </c>
      <c r="K487" s="33" t="s">
        <v>80</v>
      </c>
      <c r="L487" s="33" t="s">
        <v>81</v>
      </c>
      <c r="M487" s="184" t="s">
        <v>83</v>
      </c>
      <c r="N487" s="33" t="s">
        <v>84</v>
      </c>
      <c r="O487" s="33" t="s">
        <v>85</v>
      </c>
      <c r="P487" s="33" t="s">
        <v>86</v>
      </c>
      <c r="Q487" s="33" t="s">
        <v>113</v>
      </c>
      <c r="R487" s="33" t="s">
        <v>113</v>
      </c>
      <c r="S487" s="33" t="str">
        <f t="shared" si="72"/>
        <v>Da.pu</v>
      </c>
      <c r="T487" s="33" t="s">
        <v>4043</v>
      </c>
      <c r="U487" s="184" t="s">
        <v>2821</v>
      </c>
      <c r="V487" s="184" t="s">
        <v>28</v>
      </c>
      <c r="W487" s="184" t="s">
        <v>293</v>
      </c>
      <c r="X487" s="33" t="s">
        <v>4054</v>
      </c>
      <c r="Y487" s="33" t="s">
        <v>819</v>
      </c>
      <c r="AB487" s="33" t="s">
        <v>2742</v>
      </c>
      <c r="AC487" s="33" t="s">
        <v>239</v>
      </c>
      <c r="AD487" s="33">
        <v>48</v>
      </c>
      <c r="AE487" s="184" t="s">
        <v>240</v>
      </c>
      <c r="AF487" s="33" t="s">
        <v>2743</v>
      </c>
      <c r="AH487" s="33" t="s">
        <v>2787</v>
      </c>
      <c r="AI487" s="33" t="s">
        <v>4089</v>
      </c>
      <c r="AJ487" s="33" t="s">
        <v>509</v>
      </c>
      <c r="AK487" s="33" t="s">
        <v>631</v>
      </c>
      <c r="AM487" s="33">
        <v>399</v>
      </c>
      <c r="AN487" s="33">
        <v>390.22199999999998</v>
      </c>
      <c r="AO487" s="189">
        <v>399</v>
      </c>
      <c r="AP487" s="33" t="s">
        <v>477</v>
      </c>
      <c r="AQ487" s="33" t="s">
        <v>477</v>
      </c>
      <c r="AS487" s="33">
        <f t="shared" si="84"/>
        <v>1</v>
      </c>
      <c r="AU487" s="33" t="s">
        <v>240</v>
      </c>
      <c r="AV487" s="33" t="s">
        <v>295</v>
      </c>
      <c r="AZ487" s="33" t="s">
        <v>2312</v>
      </c>
      <c r="BA487" s="33" t="s">
        <v>4090</v>
      </c>
      <c r="BB487" s="33" t="s">
        <v>2791</v>
      </c>
      <c r="BC487" s="33">
        <v>21</v>
      </c>
      <c r="BD487" s="33">
        <v>7.85</v>
      </c>
      <c r="BE487" s="33">
        <v>31.025028819999999</v>
      </c>
      <c r="BF487" s="33">
        <v>0.6</v>
      </c>
      <c r="BG487" s="33">
        <v>7.85</v>
      </c>
      <c r="BH487" s="33">
        <v>31.025028819999999</v>
      </c>
      <c r="BI487" s="33">
        <f t="shared" si="83"/>
        <v>0.6</v>
      </c>
      <c r="BL487" s="33">
        <v>31.025028819999999</v>
      </c>
      <c r="BN487" s="33">
        <v>6.8132599999999996</v>
      </c>
      <c r="BO487" s="33">
        <v>3.4026999999999998</v>
      </c>
      <c r="BP487" s="33">
        <v>13.1</v>
      </c>
      <c r="BQ487" s="33">
        <v>0.39097999999999999</v>
      </c>
      <c r="BR487" s="33">
        <v>29.759999999999998</v>
      </c>
      <c r="BS487" s="33">
        <v>0.35453000000000001</v>
      </c>
      <c r="BT487" s="33">
        <v>27.7</v>
      </c>
      <c r="BU487" s="33">
        <v>0.6</v>
      </c>
      <c r="BW487" s="33" t="s">
        <v>2744</v>
      </c>
      <c r="CB487" s="188" t="str">
        <f t="shared" si="80"/>
        <v>Y</v>
      </c>
      <c r="CC487" s="188" t="str">
        <f t="shared" si="81"/>
        <v>Y</v>
      </c>
      <c r="CD487" s="184" t="s">
        <v>2764</v>
      </c>
      <c r="CE487" s="184"/>
      <c r="CH487" s="184" t="s">
        <v>2970</v>
      </c>
      <c r="CJ487" s="33" t="s">
        <v>4091</v>
      </c>
    </row>
    <row r="488" spans="5:88" x14ac:dyDescent="0.3">
      <c r="E488" s="33" t="s">
        <v>2734</v>
      </c>
      <c r="F488" s="33" t="s">
        <v>4093</v>
      </c>
      <c r="G488" s="33">
        <v>2009</v>
      </c>
      <c r="H488" s="33" t="s">
        <v>4087</v>
      </c>
      <c r="I488" s="33" t="s">
        <v>4088</v>
      </c>
      <c r="K488" s="33" t="s">
        <v>80</v>
      </c>
      <c r="L488" s="33" t="s">
        <v>81</v>
      </c>
      <c r="M488" s="184" t="s">
        <v>83</v>
      </c>
      <c r="N488" s="33" t="s">
        <v>84</v>
      </c>
      <c r="O488" s="33" t="s">
        <v>85</v>
      </c>
      <c r="P488" s="33" t="s">
        <v>86</v>
      </c>
      <c r="Q488" s="33" t="s">
        <v>113</v>
      </c>
      <c r="R488" s="33" t="s">
        <v>113</v>
      </c>
      <c r="S488" s="33" t="str">
        <f t="shared" si="72"/>
        <v>Da.pu</v>
      </c>
      <c r="T488" s="33" t="s">
        <v>4043</v>
      </c>
      <c r="U488" s="184" t="s">
        <v>2821</v>
      </c>
      <c r="V488" s="184" t="s">
        <v>28</v>
      </c>
      <c r="W488" s="184" t="s">
        <v>293</v>
      </c>
      <c r="X488" s="33" t="s">
        <v>4054</v>
      </c>
      <c r="Y488" s="33" t="s">
        <v>819</v>
      </c>
      <c r="AB488" s="33" t="s">
        <v>2742</v>
      </c>
      <c r="AC488" s="33" t="s">
        <v>239</v>
      </c>
      <c r="AD488" s="33">
        <v>48</v>
      </c>
      <c r="AE488" s="184" t="s">
        <v>240</v>
      </c>
      <c r="AF488" s="33" t="s">
        <v>2743</v>
      </c>
      <c r="AH488" s="33" t="s">
        <v>2787</v>
      </c>
      <c r="AI488" s="33" t="s">
        <v>4089</v>
      </c>
      <c r="AJ488" s="33" t="s">
        <v>509</v>
      </c>
      <c r="AK488" s="33" t="s">
        <v>631</v>
      </c>
      <c r="AM488" s="33">
        <v>1013</v>
      </c>
      <c r="AN488" s="33">
        <v>990.71400000000006</v>
      </c>
      <c r="AO488" s="189">
        <v>1013</v>
      </c>
      <c r="AP488" s="33" t="s">
        <v>477</v>
      </c>
      <c r="AQ488" s="33" t="s">
        <v>477</v>
      </c>
      <c r="AS488" s="33">
        <f t="shared" si="84"/>
        <v>1</v>
      </c>
      <c r="AU488" s="33" t="s">
        <v>240</v>
      </c>
      <c r="AV488" s="33" t="s">
        <v>295</v>
      </c>
      <c r="AZ488" s="33" t="s">
        <v>2312</v>
      </c>
      <c r="BA488" s="33" t="s">
        <v>4090</v>
      </c>
      <c r="BB488" s="33" t="s">
        <v>2791</v>
      </c>
      <c r="BC488" s="33">
        <v>21</v>
      </c>
      <c r="BD488" s="33">
        <v>7.85</v>
      </c>
      <c r="BE488" s="33">
        <v>94.072131400000004</v>
      </c>
      <c r="BF488" s="33">
        <v>0.6</v>
      </c>
      <c r="BG488" s="33">
        <v>7.85</v>
      </c>
      <c r="BH488" s="33">
        <v>94.072131400000004</v>
      </c>
      <c r="BI488" s="33">
        <f t="shared" si="83"/>
        <v>0.6</v>
      </c>
      <c r="BL488" s="33">
        <v>94.072131400000004</v>
      </c>
      <c r="BN488" s="33">
        <v>32.062399999999997</v>
      </c>
      <c r="BO488" s="33">
        <v>3.4026999999999998</v>
      </c>
      <c r="BP488" s="33">
        <v>13.1</v>
      </c>
      <c r="BQ488" s="33">
        <v>1.1729400000000001</v>
      </c>
      <c r="BR488" s="33">
        <v>90.24</v>
      </c>
      <c r="BS488" s="33">
        <v>1.06359</v>
      </c>
      <c r="BT488" s="33">
        <v>27.7</v>
      </c>
      <c r="BU488" s="33">
        <v>0.6</v>
      </c>
      <c r="BW488" s="33" t="s">
        <v>2744</v>
      </c>
      <c r="CB488" s="188" t="str">
        <f t="shared" si="80"/>
        <v>Y</v>
      </c>
      <c r="CC488" s="188" t="str">
        <f t="shared" si="81"/>
        <v>Y</v>
      </c>
      <c r="CD488" s="184" t="s">
        <v>2764</v>
      </c>
      <c r="CE488" s="184"/>
      <c r="CH488" s="184" t="s">
        <v>2970</v>
      </c>
      <c r="CJ488" s="33" t="s">
        <v>4091</v>
      </c>
    </row>
    <row r="489" spans="5:88" x14ac:dyDescent="0.3">
      <c r="E489" s="33" t="s">
        <v>2734</v>
      </c>
      <c r="F489" s="33" t="s">
        <v>4094</v>
      </c>
      <c r="G489" s="33">
        <v>2009</v>
      </c>
      <c r="H489" s="33" t="s">
        <v>4087</v>
      </c>
      <c r="I489" s="33" t="s">
        <v>4088</v>
      </c>
      <c r="K489" s="33" t="s">
        <v>80</v>
      </c>
      <c r="L489" s="33" t="s">
        <v>81</v>
      </c>
      <c r="M489" s="184" t="s">
        <v>83</v>
      </c>
      <c r="N489" s="33" t="s">
        <v>84</v>
      </c>
      <c r="O489" s="33" t="s">
        <v>85</v>
      </c>
      <c r="P489" s="33" t="s">
        <v>86</v>
      </c>
      <c r="Q489" s="33" t="s">
        <v>113</v>
      </c>
      <c r="R489" s="33" t="s">
        <v>113</v>
      </c>
      <c r="S489" s="33" t="str">
        <f t="shared" si="72"/>
        <v>Da.pu</v>
      </c>
      <c r="T489" s="33" t="s">
        <v>4043</v>
      </c>
      <c r="U489" s="184" t="s">
        <v>2821</v>
      </c>
      <c r="V489" s="184" t="s">
        <v>28</v>
      </c>
      <c r="W489" s="184" t="s">
        <v>293</v>
      </c>
      <c r="X489" s="33" t="s">
        <v>4054</v>
      </c>
      <c r="Y489" s="33" t="s">
        <v>819</v>
      </c>
      <c r="AB489" s="33" t="s">
        <v>2742</v>
      </c>
      <c r="AC489" s="33" t="s">
        <v>239</v>
      </c>
      <c r="AD489" s="33">
        <v>48</v>
      </c>
      <c r="AE489" s="184" t="s">
        <v>240</v>
      </c>
      <c r="AF489" s="33" t="s">
        <v>2743</v>
      </c>
      <c r="AH489" s="33" t="s">
        <v>2787</v>
      </c>
      <c r="AI489" s="33" t="s">
        <v>4089</v>
      </c>
      <c r="AJ489" s="33" t="s">
        <v>509</v>
      </c>
      <c r="AK489" s="33" t="s">
        <v>631</v>
      </c>
      <c r="AM489" s="33">
        <v>268</v>
      </c>
      <c r="AN489" s="33">
        <v>262.10399999999998</v>
      </c>
      <c r="AO489" s="189">
        <v>268</v>
      </c>
      <c r="AP489" s="33" t="s">
        <v>477</v>
      </c>
      <c r="AQ489" s="33" t="s">
        <v>477</v>
      </c>
      <c r="AS489" s="33">
        <f t="shared" si="84"/>
        <v>1</v>
      </c>
      <c r="AU489" s="33" t="s">
        <v>240</v>
      </c>
      <c r="AV489" s="33" t="s">
        <v>295</v>
      </c>
      <c r="AZ489" s="33" t="s">
        <v>2312</v>
      </c>
      <c r="BA489" s="33" t="s">
        <v>4090</v>
      </c>
      <c r="BB489" s="33" t="s">
        <v>2791</v>
      </c>
      <c r="BC489" s="33">
        <v>21</v>
      </c>
      <c r="BD489" s="33">
        <v>7.85</v>
      </c>
      <c r="BE489" s="33">
        <v>18.01359012</v>
      </c>
      <c r="BF489" s="33">
        <v>0.6</v>
      </c>
      <c r="BG489" s="33">
        <v>7.85</v>
      </c>
      <c r="BH489" s="33">
        <v>18.01359012</v>
      </c>
      <c r="BI489" s="33">
        <f t="shared" si="83"/>
        <v>0.6</v>
      </c>
      <c r="BL489" s="33">
        <v>18.01359012</v>
      </c>
      <c r="BN489" s="33">
        <v>6.8132599999999996</v>
      </c>
      <c r="BO489" s="33">
        <v>0.24304999999999999</v>
      </c>
      <c r="BP489" s="33">
        <v>13.1</v>
      </c>
      <c r="BQ489" s="33">
        <v>1.1729400000000001</v>
      </c>
      <c r="BR489" s="33">
        <v>17.28</v>
      </c>
      <c r="BS489" s="33">
        <v>1.06359</v>
      </c>
      <c r="BT489" s="33">
        <v>27.7</v>
      </c>
      <c r="BU489" s="33">
        <v>0.6</v>
      </c>
      <c r="BW489" s="33" t="s">
        <v>2744</v>
      </c>
      <c r="CB489" s="188" t="str">
        <f t="shared" si="80"/>
        <v>Y</v>
      </c>
      <c r="CC489" s="188" t="str">
        <f t="shared" si="81"/>
        <v>Y</v>
      </c>
      <c r="CD489" s="184" t="s">
        <v>2764</v>
      </c>
      <c r="CE489" s="184"/>
      <c r="CH489" s="184" t="s">
        <v>2970</v>
      </c>
      <c r="CJ489" s="33" t="s">
        <v>4091</v>
      </c>
    </row>
    <row r="490" spans="5:88" x14ac:dyDescent="0.3">
      <c r="E490" s="33" t="s">
        <v>2734</v>
      </c>
      <c r="F490" s="33" t="s">
        <v>4095</v>
      </c>
      <c r="G490" s="33">
        <v>2009</v>
      </c>
      <c r="H490" s="33" t="s">
        <v>4087</v>
      </c>
      <c r="I490" s="33" t="s">
        <v>4088</v>
      </c>
      <c r="K490" s="33" t="s">
        <v>80</v>
      </c>
      <c r="L490" s="33" t="s">
        <v>81</v>
      </c>
      <c r="M490" s="184" t="s">
        <v>83</v>
      </c>
      <c r="N490" s="33" t="s">
        <v>84</v>
      </c>
      <c r="O490" s="33" t="s">
        <v>85</v>
      </c>
      <c r="P490" s="33" t="s">
        <v>86</v>
      </c>
      <c r="Q490" s="33" t="s">
        <v>113</v>
      </c>
      <c r="R490" s="33" t="s">
        <v>113</v>
      </c>
      <c r="S490" s="33" t="str">
        <f t="shared" si="72"/>
        <v>Da.pu</v>
      </c>
      <c r="T490" s="33" t="s">
        <v>4043</v>
      </c>
      <c r="U490" s="184" t="s">
        <v>2821</v>
      </c>
      <c r="V490" s="184" t="s">
        <v>28</v>
      </c>
      <c r="W490" s="184" t="s">
        <v>293</v>
      </c>
      <c r="X490" s="33" t="s">
        <v>4054</v>
      </c>
      <c r="Y490" s="33" t="s">
        <v>819</v>
      </c>
      <c r="AB490" s="33" t="s">
        <v>2742</v>
      </c>
      <c r="AC490" s="33" t="s">
        <v>239</v>
      </c>
      <c r="AD490" s="33">
        <v>48</v>
      </c>
      <c r="AE490" s="184" t="s">
        <v>240</v>
      </c>
      <c r="AF490" s="33" t="s">
        <v>2743</v>
      </c>
      <c r="AH490" s="33" t="s">
        <v>2787</v>
      </c>
      <c r="AI490" s="33" t="s">
        <v>4089</v>
      </c>
      <c r="AJ490" s="33" t="s">
        <v>509</v>
      </c>
      <c r="AK490" s="33" t="s">
        <v>631</v>
      </c>
      <c r="AM490" s="33">
        <v>739</v>
      </c>
      <c r="AN490" s="33">
        <v>722.74199999999996</v>
      </c>
      <c r="AO490" s="189">
        <v>739</v>
      </c>
      <c r="AP490" s="33" t="s">
        <v>477</v>
      </c>
      <c r="AQ490" s="33" t="s">
        <v>477</v>
      </c>
      <c r="AS490" s="33">
        <f t="shared" si="84"/>
        <v>1</v>
      </c>
      <c r="AU490" s="33" t="s">
        <v>240</v>
      </c>
      <c r="AV490" s="33" t="s">
        <v>295</v>
      </c>
      <c r="AZ490" s="33" t="s">
        <v>2312</v>
      </c>
      <c r="BA490" s="33" t="s">
        <v>4090</v>
      </c>
      <c r="BB490" s="33" t="s">
        <v>2791</v>
      </c>
      <c r="BC490" s="33">
        <v>21</v>
      </c>
      <c r="BD490" s="33">
        <v>7.85</v>
      </c>
      <c r="BE490" s="33">
        <v>31.025028819999999</v>
      </c>
      <c r="BF490" s="33">
        <v>6.1</v>
      </c>
      <c r="BG490" s="33">
        <v>7.85</v>
      </c>
      <c r="BH490" s="33">
        <v>31.025028819999999</v>
      </c>
      <c r="BI490" s="33">
        <f t="shared" si="83"/>
        <v>6.1</v>
      </c>
      <c r="BL490" s="33">
        <v>31.025028819999999</v>
      </c>
      <c r="BN490" s="33">
        <v>6.8132599999999996</v>
      </c>
      <c r="BO490" s="33">
        <v>3.4026999999999998</v>
      </c>
      <c r="BP490" s="33">
        <v>13.1</v>
      </c>
      <c r="BQ490" s="33">
        <v>1.1729400000000001</v>
      </c>
      <c r="BR490" s="33">
        <v>29.759999999999998</v>
      </c>
      <c r="BS490" s="33">
        <v>1.06359</v>
      </c>
      <c r="BT490" s="33">
        <v>27.7</v>
      </c>
      <c r="BU490" s="33">
        <v>6.1</v>
      </c>
      <c r="BW490" s="33" t="s">
        <v>2744</v>
      </c>
      <c r="CB490" s="188" t="str">
        <f t="shared" si="80"/>
        <v>Y</v>
      </c>
      <c r="CC490" s="188" t="str">
        <f t="shared" si="81"/>
        <v>Y</v>
      </c>
      <c r="CD490" s="184" t="s">
        <v>2764</v>
      </c>
      <c r="CE490" s="184"/>
      <c r="CH490" s="184" t="s">
        <v>2970</v>
      </c>
      <c r="CJ490" s="33" t="s">
        <v>4091</v>
      </c>
    </row>
    <row r="491" spans="5:88" x14ac:dyDescent="0.3">
      <c r="E491" s="33" t="s">
        <v>2734</v>
      </c>
      <c r="F491" s="33" t="s">
        <v>4096</v>
      </c>
      <c r="G491" s="33">
        <v>2009</v>
      </c>
      <c r="H491" s="33" t="s">
        <v>4087</v>
      </c>
      <c r="I491" s="33" t="s">
        <v>4088</v>
      </c>
      <c r="K491" s="33" t="s">
        <v>80</v>
      </c>
      <c r="L491" s="33" t="s">
        <v>81</v>
      </c>
      <c r="M491" s="184" t="s">
        <v>83</v>
      </c>
      <c r="N491" s="33" t="s">
        <v>84</v>
      </c>
      <c r="O491" s="33" t="s">
        <v>85</v>
      </c>
      <c r="P491" s="33" t="s">
        <v>86</v>
      </c>
      <c r="Q491" s="33" t="s">
        <v>113</v>
      </c>
      <c r="R491" s="33" t="s">
        <v>113</v>
      </c>
      <c r="S491" s="33" t="str">
        <f t="shared" si="72"/>
        <v>Da.pu</v>
      </c>
      <c r="T491" s="33" t="s">
        <v>4043</v>
      </c>
      <c r="U491" s="184" t="s">
        <v>2821</v>
      </c>
      <c r="V491" s="184" t="s">
        <v>28</v>
      </c>
      <c r="W491" s="184" t="s">
        <v>293</v>
      </c>
      <c r="X491" s="33" t="s">
        <v>4054</v>
      </c>
      <c r="Y491" s="33" t="s">
        <v>819</v>
      </c>
      <c r="AB491" s="33" t="s">
        <v>2742</v>
      </c>
      <c r="AC491" s="33" t="s">
        <v>239</v>
      </c>
      <c r="AD491" s="33">
        <v>48</v>
      </c>
      <c r="AE491" s="184" t="s">
        <v>240</v>
      </c>
      <c r="AF491" s="33" t="s">
        <v>2743</v>
      </c>
      <c r="AH491" s="33" t="s">
        <v>2787</v>
      </c>
      <c r="AI491" s="33" t="s">
        <v>4089</v>
      </c>
      <c r="AJ491" s="33" t="s">
        <v>509</v>
      </c>
      <c r="AK491" s="33" t="s">
        <v>631</v>
      </c>
      <c r="AM491" s="33">
        <v>523</v>
      </c>
      <c r="AN491" s="33">
        <v>511.49400000000003</v>
      </c>
      <c r="AO491" s="189">
        <v>523</v>
      </c>
      <c r="AP491" s="33" t="s">
        <v>477</v>
      </c>
      <c r="AQ491" s="33" t="s">
        <v>477</v>
      </c>
      <c r="AS491" s="33">
        <f t="shared" si="84"/>
        <v>1</v>
      </c>
      <c r="AU491" s="33" t="s">
        <v>240</v>
      </c>
      <c r="AV491" s="33" t="s">
        <v>295</v>
      </c>
      <c r="AZ491" s="33" t="s">
        <v>2312</v>
      </c>
      <c r="BA491" s="33" t="s">
        <v>4090</v>
      </c>
      <c r="BB491" s="33" t="s">
        <v>2791</v>
      </c>
      <c r="BC491" s="33">
        <v>21</v>
      </c>
      <c r="BD491" s="33">
        <v>7.85</v>
      </c>
      <c r="BE491" s="33">
        <v>31.025028819999999</v>
      </c>
      <c r="BF491" s="33">
        <v>0.6</v>
      </c>
      <c r="BG491" s="33">
        <v>7.85</v>
      </c>
      <c r="BH491" s="33">
        <v>31.025028819999999</v>
      </c>
      <c r="BI491" s="33">
        <f t="shared" si="83"/>
        <v>0.6</v>
      </c>
      <c r="BL491" s="33">
        <v>31.025028819999999</v>
      </c>
      <c r="BN491" s="33">
        <v>6.8132599999999996</v>
      </c>
      <c r="BO491" s="33">
        <v>3.4026999999999998</v>
      </c>
      <c r="BP491" s="33">
        <v>2.2999999999999998</v>
      </c>
      <c r="BQ491" s="33">
        <v>1.1729400000000001</v>
      </c>
      <c r="BR491" s="33">
        <v>29.759999999999998</v>
      </c>
      <c r="BS491" s="33">
        <v>3.5453000000000001</v>
      </c>
      <c r="BT491" s="33">
        <v>27.7</v>
      </c>
      <c r="BU491" s="33">
        <v>0.6</v>
      </c>
      <c r="BW491" s="33" t="s">
        <v>2744</v>
      </c>
      <c r="CB491" s="188" t="str">
        <f t="shared" si="80"/>
        <v>Y</v>
      </c>
      <c r="CC491" s="188" t="str">
        <f t="shared" si="81"/>
        <v>Y</v>
      </c>
      <c r="CD491" s="184" t="s">
        <v>2764</v>
      </c>
      <c r="CE491" s="184"/>
      <c r="CH491" s="184" t="s">
        <v>2970</v>
      </c>
      <c r="CJ491" s="33" t="s">
        <v>4091</v>
      </c>
    </row>
    <row r="492" spans="5:88" x14ac:dyDescent="0.3">
      <c r="E492" s="33" t="s">
        <v>2734</v>
      </c>
      <c r="F492" s="33" t="s">
        <v>4097</v>
      </c>
      <c r="G492" s="33">
        <v>2009</v>
      </c>
      <c r="H492" s="33" t="s">
        <v>4087</v>
      </c>
      <c r="I492" s="33" t="s">
        <v>4088</v>
      </c>
      <c r="K492" s="33" t="s">
        <v>80</v>
      </c>
      <c r="L492" s="33" t="s">
        <v>81</v>
      </c>
      <c r="M492" s="184" t="s">
        <v>83</v>
      </c>
      <c r="N492" s="33" t="s">
        <v>84</v>
      </c>
      <c r="O492" s="33" t="s">
        <v>85</v>
      </c>
      <c r="P492" s="33" t="s">
        <v>86</v>
      </c>
      <c r="Q492" s="33" t="s">
        <v>113</v>
      </c>
      <c r="R492" s="33" t="s">
        <v>113</v>
      </c>
      <c r="S492" s="33" t="str">
        <f t="shared" si="72"/>
        <v>Da.pu</v>
      </c>
      <c r="T492" s="33" t="s">
        <v>4043</v>
      </c>
      <c r="U492" s="184" t="s">
        <v>2821</v>
      </c>
      <c r="V492" s="184" t="s">
        <v>28</v>
      </c>
      <c r="W492" s="184" t="s">
        <v>293</v>
      </c>
      <c r="X492" s="33" t="s">
        <v>4054</v>
      </c>
      <c r="Y492" s="33" t="s">
        <v>819</v>
      </c>
      <c r="AB492" s="33" t="s">
        <v>2742</v>
      </c>
      <c r="AC492" s="33" t="s">
        <v>239</v>
      </c>
      <c r="AD492" s="33">
        <v>48</v>
      </c>
      <c r="AE492" s="184" t="s">
        <v>240</v>
      </c>
      <c r="AF492" s="33" t="s">
        <v>2743</v>
      </c>
      <c r="AH492" s="33" t="s">
        <v>2787</v>
      </c>
      <c r="AI492" s="33" t="s">
        <v>4089</v>
      </c>
      <c r="AJ492" s="33" t="s">
        <v>509</v>
      </c>
      <c r="AK492" s="33" t="s">
        <v>631</v>
      </c>
      <c r="AM492" s="33">
        <v>556</v>
      </c>
      <c r="AN492" s="33">
        <v>543.76800000000003</v>
      </c>
      <c r="AO492" s="189">
        <v>556</v>
      </c>
      <c r="AP492" s="33" t="s">
        <v>477</v>
      </c>
      <c r="AQ492" s="33" t="s">
        <v>477</v>
      </c>
      <c r="AS492" s="33">
        <f t="shared" si="84"/>
        <v>1</v>
      </c>
      <c r="AU492" s="33" t="s">
        <v>240</v>
      </c>
      <c r="AV492" s="33" t="s">
        <v>295</v>
      </c>
      <c r="AZ492" s="33" t="s">
        <v>2312</v>
      </c>
      <c r="BA492" s="33" t="s">
        <v>4090</v>
      </c>
      <c r="BB492" s="33" t="s">
        <v>2791</v>
      </c>
      <c r="BC492" s="33">
        <v>21</v>
      </c>
      <c r="BD492" s="33">
        <v>7.85</v>
      </c>
      <c r="BE492" s="33">
        <v>50.039234360000002</v>
      </c>
      <c r="BF492" s="33">
        <v>0.6</v>
      </c>
      <c r="BG492" s="33">
        <v>7.85</v>
      </c>
      <c r="BH492" s="33">
        <v>50.039234360000002</v>
      </c>
      <c r="BI492" s="33">
        <f t="shared" si="83"/>
        <v>0.6</v>
      </c>
      <c r="BL492" s="33">
        <v>50.039234360000002</v>
      </c>
      <c r="BN492" s="33">
        <v>14.42808</v>
      </c>
      <c r="BO492" s="33">
        <v>3.4026999999999998</v>
      </c>
      <c r="BP492" s="33">
        <v>13.1</v>
      </c>
      <c r="BQ492" s="33">
        <v>1.1729400000000001</v>
      </c>
      <c r="BR492" s="33">
        <v>48</v>
      </c>
      <c r="BS492" s="33">
        <v>1.06359</v>
      </c>
      <c r="BT492" s="33">
        <v>27.7</v>
      </c>
      <c r="BU492" s="33">
        <v>0.6</v>
      </c>
      <c r="BW492" s="33" t="s">
        <v>2744</v>
      </c>
      <c r="CB492" s="188" t="str">
        <f t="shared" si="80"/>
        <v>Y</v>
      </c>
      <c r="CC492" s="188" t="str">
        <f t="shared" si="81"/>
        <v>Y</v>
      </c>
      <c r="CD492" s="184" t="s">
        <v>2764</v>
      </c>
      <c r="CE492" s="184"/>
      <c r="CH492" s="184" t="s">
        <v>2970</v>
      </c>
      <c r="CJ492" s="33" t="s">
        <v>4091</v>
      </c>
    </row>
    <row r="493" spans="5:88" x14ac:dyDescent="0.3">
      <c r="E493" s="33" t="s">
        <v>2734</v>
      </c>
      <c r="F493" s="33" t="s">
        <v>4098</v>
      </c>
      <c r="G493" s="33">
        <v>2009</v>
      </c>
      <c r="H493" s="33" t="s">
        <v>4087</v>
      </c>
      <c r="I493" s="33" t="s">
        <v>4088</v>
      </c>
      <c r="K493" s="33" t="s">
        <v>80</v>
      </c>
      <c r="L493" s="33" t="s">
        <v>81</v>
      </c>
      <c r="M493" s="184" t="s">
        <v>83</v>
      </c>
      <c r="N493" s="33" t="s">
        <v>84</v>
      </c>
      <c r="O493" s="33" t="s">
        <v>85</v>
      </c>
      <c r="P493" s="33" t="s">
        <v>86</v>
      </c>
      <c r="Q493" s="33" t="s">
        <v>113</v>
      </c>
      <c r="R493" s="33" t="s">
        <v>113</v>
      </c>
      <c r="S493" s="33" t="str">
        <f t="shared" si="72"/>
        <v>Da.pu</v>
      </c>
      <c r="T493" s="33" t="s">
        <v>4043</v>
      </c>
      <c r="U493" s="184" t="s">
        <v>2821</v>
      </c>
      <c r="V493" s="184" t="s">
        <v>28</v>
      </c>
      <c r="W493" s="184" t="s">
        <v>293</v>
      </c>
      <c r="X493" s="33" t="s">
        <v>4054</v>
      </c>
      <c r="Y493" s="33" t="s">
        <v>819</v>
      </c>
      <c r="AB493" s="33" t="s">
        <v>2742</v>
      </c>
      <c r="AC493" s="33" t="s">
        <v>239</v>
      </c>
      <c r="AD493" s="33">
        <v>48</v>
      </c>
      <c r="AE493" s="184" t="s">
        <v>240</v>
      </c>
      <c r="AF493" s="33" t="s">
        <v>2743</v>
      </c>
      <c r="AH493" s="33" t="s">
        <v>2787</v>
      </c>
      <c r="AI493" s="33" t="s">
        <v>4089</v>
      </c>
      <c r="AJ493" s="33" t="s">
        <v>509</v>
      </c>
      <c r="AK493" s="33" t="s">
        <v>631</v>
      </c>
      <c r="AM493" s="33">
        <v>399</v>
      </c>
      <c r="AN493" s="33">
        <v>390.22199999999998</v>
      </c>
      <c r="AO493" s="189">
        <v>399</v>
      </c>
      <c r="AP493" s="33" t="s">
        <v>477</v>
      </c>
      <c r="AQ493" s="33" t="s">
        <v>477</v>
      </c>
      <c r="AS493" s="33">
        <f t="shared" si="84"/>
        <v>1</v>
      </c>
      <c r="AU493" s="33" t="s">
        <v>240</v>
      </c>
      <c r="AV493" s="33" t="s">
        <v>295</v>
      </c>
      <c r="AZ493" s="33" t="s">
        <v>2312</v>
      </c>
      <c r="BA493" s="33" t="s">
        <v>4090</v>
      </c>
      <c r="BB493" s="33" t="s">
        <v>2791</v>
      </c>
      <c r="BC493" s="33">
        <v>21</v>
      </c>
      <c r="BD493" s="33">
        <v>7.85</v>
      </c>
      <c r="BE493" s="33">
        <v>31.025028819999999</v>
      </c>
      <c r="BF493" s="33">
        <v>0.6</v>
      </c>
      <c r="BG493" s="33">
        <v>7.85</v>
      </c>
      <c r="BH493" s="33">
        <v>31.025028819999999</v>
      </c>
      <c r="BI493" s="33">
        <f t="shared" si="83"/>
        <v>0.6</v>
      </c>
      <c r="BL493" s="33">
        <v>31.025028819999999</v>
      </c>
      <c r="BN493" s="33">
        <v>6.8132599999999996</v>
      </c>
      <c r="BO493" s="33">
        <v>3.4026999999999998</v>
      </c>
      <c r="BP493" s="33">
        <v>12.9</v>
      </c>
      <c r="BQ493" s="33">
        <v>1.1729400000000001</v>
      </c>
      <c r="BR493" s="33">
        <v>29.759999999999998</v>
      </c>
      <c r="BS493" s="33">
        <v>19.853680000000001</v>
      </c>
      <c r="BT493" s="33">
        <v>27.7</v>
      </c>
      <c r="BU493" s="33">
        <v>0.6</v>
      </c>
      <c r="BW493" s="33" t="s">
        <v>2744</v>
      </c>
      <c r="CB493" s="188" t="str">
        <f t="shared" si="80"/>
        <v>Y</v>
      </c>
      <c r="CC493" s="188" t="str">
        <f t="shared" si="81"/>
        <v>Y</v>
      </c>
      <c r="CD493" s="184" t="s">
        <v>2764</v>
      </c>
      <c r="CE493" s="184"/>
      <c r="CH493" s="184" t="s">
        <v>2970</v>
      </c>
      <c r="CJ493" s="33" t="s">
        <v>4091</v>
      </c>
    </row>
    <row r="494" spans="5:88" x14ac:dyDescent="0.3">
      <c r="E494" s="33" t="s">
        <v>2734</v>
      </c>
      <c r="F494" s="33" t="s">
        <v>4099</v>
      </c>
      <c r="G494" s="33">
        <v>2009</v>
      </c>
      <c r="H494" s="33" t="s">
        <v>4087</v>
      </c>
      <c r="I494" s="33" t="s">
        <v>4088</v>
      </c>
      <c r="K494" s="33" t="s">
        <v>80</v>
      </c>
      <c r="L494" s="33" t="s">
        <v>81</v>
      </c>
      <c r="M494" s="184" t="s">
        <v>83</v>
      </c>
      <c r="N494" s="33" t="s">
        <v>84</v>
      </c>
      <c r="O494" s="33" t="s">
        <v>85</v>
      </c>
      <c r="P494" s="33" t="s">
        <v>86</v>
      </c>
      <c r="Q494" s="33" t="s">
        <v>113</v>
      </c>
      <c r="R494" s="33" t="s">
        <v>113</v>
      </c>
      <c r="S494" s="33" t="str">
        <f t="shared" si="72"/>
        <v>Da.pu</v>
      </c>
      <c r="T494" s="33" t="s">
        <v>4043</v>
      </c>
      <c r="U494" s="184" t="s">
        <v>2821</v>
      </c>
      <c r="V494" s="184" t="s">
        <v>28</v>
      </c>
      <c r="W494" s="184" t="s">
        <v>293</v>
      </c>
      <c r="X494" s="33" t="s">
        <v>4054</v>
      </c>
      <c r="Y494" s="33" t="s">
        <v>819</v>
      </c>
      <c r="AB494" s="33" t="s">
        <v>2742</v>
      </c>
      <c r="AC494" s="33" t="s">
        <v>239</v>
      </c>
      <c r="AD494" s="33">
        <v>48</v>
      </c>
      <c r="AE494" s="184" t="s">
        <v>240</v>
      </c>
      <c r="AF494" s="33" t="s">
        <v>2743</v>
      </c>
      <c r="AH494" s="33" t="s">
        <v>2787</v>
      </c>
      <c r="AI494" s="33" t="s">
        <v>4089</v>
      </c>
      <c r="AJ494" s="33" t="s">
        <v>509</v>
      </c>
      <c r="AK494" s="33" t="s">
        <v>631</v>
      </c>
      <c r="AM494" s="33">
        <v>432</v>
      </c>
      <c r="AN494" s="33">
        <v>422.49599999999998</v>
      </c>
      <c r="AO494" s="189">
        <v>432</v>
      </c>
      <c r="AP494" s="33" t="s">
        <v>477</v>
      </c>
      <c r="AQ494" s="33" t="s">
        <v>477</v>
      </c>
      <c r="AS494" s="33">
        <f t="shared" si="84"/>
        <v>1</v>
      </c>
      <c r="AU494" s="33" t="s">
        <v>240</v>
      </c>
      <c r="AV494" s="33" t="s">
        <v>295</v>
      </c>
      <c r="AZ494" s="33" t="s">
        <v>2312</v>
      </c>
      <c r="BA494" s="33" t="s">
        <v>4090</v>
      </c>
      <c r="BB494" s="33" t="s">
        <v>2791</v>
      </c>
      <c r="BC494" s="33">
        <v>21</v>
      </c>
      <c r="BD494" s="33">
        <v>7.85</v>
      </c>
      <c r="BE494" s="33">
        <v>44.036467520000002</v>
      </c>
      <c r="BF494" s="33">
        <v>0.6</v>
      </c>
      <c r="BG494" s="33">
        <v>7.85</v>
      </c>
      <c r="BH494" s="33">
        <v>44.036467520000002</v>
      </c>
      <c r="BI494" s="33">
        <f t="shared" si="83"/>
        <v>0.6</v>
      </c>
      <c r="BL494" s="33">
        <v>44.036467520000002</v>
      </c>
      <c r="BN494" s="33">
        <v>6.8132599999999996</v>
      </c>
      <c r="BO494" s="33">
        <v>6.5623500000000003</v>
      </c>
      <c r="BP494" s="33">
        <v>13.1</v>
      </c>
      <c r="BQ494" s="33">
        <v>1.1729400000000001</v>
      </c>
      <c r="BR494" s="33">
        <v>42.24</v>
      </c>
      <c r="BS494" s="33">
        <v>1.06359</v>
      </c>
      <c r="BT494" s="33">
        <v>27.7</v>
      </c>
      <c r="BU494" s="33">
        <v>0.6</v>
      </c>
      <c r="BW494" s="33" t="s">
        <v>2744</v>
      </c>
      <c r="CB494" s="188" t="str">
        <f t="shared" si="80"/>
        <v>Y</v>
      </c>
      <c r="CC494" s="188" t="str">
        <f t="shared" si="81"/>
        <v>Y</v>
      </c>
      <c r="CD494" s="184" t="s">
        <v>2764</v>
      </c>
      <c r="CE494" s="184"/>
      <c r="CH494" s="184" t="s">
        <v>2970</v>
      </c>
      <c r="CJ494" s="33" t="s">
        <v>4091</v>
      </c>
    </row>
    <row r="495" spans="5:88" x14ac:dyDescent="0.3">
      <c r="E495" s="33" t="s">
        <v>2734</v>
      </c>
      <c r="F495" s="33" t="s">
        <v>4100</v>
      </c>
      <c r="G495" s="33">
        <v>2009</v>
      </c>
      <c r="H495" s="33" t="s">
        <v>4087</v>
      </c>
      <c r="I495" s="33" t="s">
        <v>4088</v>
      </c>
      <c r="K495" s="33" t="s">
        <v>80</v>
      </c>
      <c r="L495" s="33" t="s">
        <v>81</v>
      </c>
      <c r="M495" s="184" t="s">
        <v>83</v>
      </c>
      <c r="N495" s="33" t="s">
        <v>84</v>
      </c>
      <c r="O495" s="33" t="s">
        <v>85</v>
      </c>
      <c r="P495" s="33" t="s">
        <v>86</v>
      </c>
      <c r="Q495" s="33" t="s">
        <v>113</v>
      </c>
      <c r="R495" s="33" t="s">
        <v>113</v>
      </c>
      <c r="S495" s="33" t="str">
        <f t="shared" si="72"/>
        <v>Da.pu</v>
      </c>
      <c r="T495" s="33" t="s">
        <v>4043</v>
      </c>
      <c r="U495" s="184" t="s">
        <v>2821</v>
      </c>
      <c r="V495" s="184" t="s">
        <v>28</v>
      </c>
      <c r="W495" s="184" t="s">
        <v>293</v>
      </c>
      <c r="X495" s="33" t="s">
        <v>4054</v>
      </c>
      <c r="Y495" s="33" t="s">
        <v>819</v>
      </c>
      <c r="AB495" s="33" t="s">
        <v>2742</v>
      </c>
      <c r="AC495" s="33" t="s">
        <v>239</v>
      </c>
      <c r="AD495" s="33">
        <v>48</v>
      </c>
      <c r="AE495" s="184" t="s">
        <v>240</v>
      </c>
      <c r="AF495" s="33" t="s">
        <v>2743</v>
      </c>
      <c r="AH495" s="33" t="s">
        <v>2787</v>
      </c>
      <c r="AI495" s="33" t="s">
        <v>4089</v>
      </c>
      <c r="AJ495" s="33" t="s">
        <v>509</v>
      </c>
      <c r="AK495" s="33" t="s">
        <v>631</v>
      </c>
      <c r="AM495" s="33">
        <v>686</v>
      </c>
      <c r="AN495" s="33">
        <v>670.90800000000002</v>
      </c>
      <c r="AO495" s="189">
        <v>686</v>
      </c>
      <c r="AP495" s="33" t="s">
        <v>477</v>
      </c>
      <c r="AQ495" s="33" t="s">
        <v>477</v>
      </c>
      <c r="AS495" s="33">
        <f t="shared" si="84"/>
        <v>1</v>
      </c>
      <c r="AU495" s="33" t="s">
        <v>240</v>
      </c>
      <c r="AV495" s="33" t="s">
        <v>295</v>
      </c>
      <c r="AZ495" s="33" t="s">
        <v>2312</v>
      </c>
      <c r="BA495" s="33" t="s">
        <v>4090</v>
      </c>
      <c r="BB495" s="33" t="s">
        <v>2791</v>
      </c>
      <c r="BC495" s="33">
        <v>21</v>
      </c>
      <c r="BD495" s="33">
        <v>8.01</v>
      </c>
      <c r="BE495" s="33">
        <v>31.025028819999999</v>
      </c>
      <c r="BF495" s="33">
        <v>0.6</v>
      </c>
      <c r="BG495" s="33">
        <v>8.01</v>
      </c>
      <c r="BH495" s="33">
        <v>31.025028819999999</v>
      </c>
      <c r="BI495" s="33">
        <f t="shared" si="83"/>
        <v>0.6</v>
      </c>
      <c r="BL495" s="33">
        <v>31.025028819999999</v>
      </c>
      <c r="BN495" s="33">
        <v>6.8132599999999996</v>
      </c>
      <c r="BO495" s="33">
        <v>3.4026999999999998</v>
      </c>
      <c r="BP495" s="33">
        <v>13.1</v>
      </c>
      <c r="BQ495" s="33">
        <v>1.1729400000000001</v>
      </c>
      <c r="BR495" s="33">
        <v>29.759999999999998</v>
      </c>
      <c r="BS495" s="33">
        <v>1.06359</v>
      </c>
      <c r="BT495" s="33">
        <v>28</v>
      </c>
      <c r="BU495" s="33">
        <v>0.6</v>
      </c>
      <c r="BW495" s="33" t="s">
        <v>2744</v>
      </c>
      <c r="CB495" s="188" t="str">
        <f t="shared" si="80"/>
        <v>Y</v>
      </c>
      <c r="CC495" s="188" t="str">
        <f t="shared" si="81"/>
        <v>Y</v>
      </c>
      <c r="CD495" s="184" t="s">
        <v>2764</v>
      </c>
      <c r="CE495" s="184"/>
      <c r="CH495" s="184" t="s">
        <v>2970</v>
      </c>
      <c r="CJ495" s="33" t="s">
        <v>4091</v>
      </c>
    </row>
    <row r="496" spans="5:88" x14ac:dyDescent="0.3">
      <c r="E496" s="33" t="s">
        <v>2734</v>
      </c>
      <c r="F496" s="33" t="s">
        <v>4101</v>
      </c>
      <c r="G496" s="33">
        <v>2009</v>
      </c>
      <c r="H496" s="33" t="s">
        <v>4087</v>
      </c>
      <c r="I496" s="33" t="s">
        <v>4088</v>
      </c>
      <c r="K496" s="33" t="s">
        <v>80</v>
      </c>
      <c r="L496" s="33" t="s">
        <v>81</v>
      </c>
      <c r="M496" s="184" t="s">
        <v>83</v>
      </c>
      <c r="N496" s="33" t="s">
        <v>84</v>
      </c>
      <c r="O496" s="33" t="s">
        <v>85</v>
      </c>
      <c r="P496" s="33" t="s">
        <v>86</v>
      </c>
      <c r="Q496" s="33" t="s">
        <v>113</v>
      </c>
      <c r="R496" s="33" t="s">
        <v>113</v>
      </c>
      <c r="S496" s="33" t="str">
        <f t="shared" si="72"/>
        <v>Da.pu</v>
      </c>
      <c r="T496" s="33" t="s">
        <v>4043</v>
      </c>
      <c r="U496" s="184" t="s">
        <v>2821</v>
      </c>
      <c r="V496" s="184" t="s">
        <v>28</v>
      </c>
      <c r="W496" s="184" t="s">
        <v>293</v>
      </c>
      <c r="X496" s="33" t="s">
        <v>4054</v>
      </c>
      <c r="Y496" s="33" t="s">
        <v>819</v>
      </c>
      <c r="AB496" s="33" t="s">
        <v>2742</v>
      </c>
      <c r="AC496" s="33" t="s">
        <v>239</v>
      </c>
      <c r="AD496" s="33">
        <v>48</v>
      </c>
      <c r="AE496" s="184" t="s">
        <v>240</v>
      </c>
      <c r="AF496" s="33" t="s">
        <v>2743</v>
      </c>
      <c r="AH496" s="33" t="s">
        <v>2787</v>
      </c>
      <c r="AI496" s="33" t="s">
        <v>4089</v>
      </c>
      <c r="AJ496" s="33" t="s">
        <v>509</v>
      </c>
      <c r="AK496" s="33" t="s">
        <v>631</v>
      </c>
      <c r="AM496" s="33">
        <v>105</v>
      </c>
      <c r="AN496" s="33">
        <v>102.69</v>
      </c>
      <c r="AO496" s="189">
        <v>105</v>
      </c>
      <c r="AP496" s="33" t="s">
        <v>477</v>
      </c>
      <c r="AQ496" s="33" t="s">
        <v>477</v>
      </c>
      <c r="AS496" s="33">
        <f t="shared" si="84"/>
        <v>1</v>
      </c>
      <c r="AU496" s="33" t="s">
        <v>240</v>
      </c>
      <c r="AV496" s="33" t="s">
        <v>295</v>
      </c>
      <c r="AZ496" s="33" t="s">
        <v>2312</v>
      </c>
      <c r="BA496" s="33" t="s">
        <v>4090</v>
      </c>
      <c r="BB496" s="33" t="s">
        <v>2791</v>
      </c>
      <c r="BC496" s="33">
        <v>21</v>
      </c>
      <c r="BD496" s="33">
        <v>7.85</v>
      </c>
      <c r="BE496" s="33">
        <v>18.015309240000001</v>
      </c>
      <c r="BF496" s="33">
        <v>0.6</v>
      </c>
      <c r="BG496" s="33">
        <v>7.85</v>
      </c>
      <c r="BH496" s="33">
        <v>18.015309240000001</v>
      </c>
      <c r="BI496" s="33">
        <f t="shared" si="83"/>
        <v>0.6</v>
      </c>
      <c r="BL496" s="33">
        <v>18.015309240000001</v>
      </c>
      <c r="BN496" s="33">
        <v>1.6031200000000001</v>
      </c>
      <c r="BO496" s="33">
        <v>3.4026999999999998</v>
      </c>
      <c r="BP496" s="33">
        <v>13.1</v>
      </c>
      <c r="BQ496" s="33">
        <v>1.1729400000000001</v>
      </c>
      <c r="BR496" s="33">
        <v>17.28</v>
      </c>
      <c r="BS496" s="33">
        <v>1.06359</v>
      </c>
      <c r="BT496" s="33">
        <v>27.7</v>
      </c>
      <c r="BU496" s="33">
        <v>0.6</v>
      </c>
      <c r="BW496" s="33" t="s">
        <v>2744</v>
      </c>
      <c r="CB496" s="188" t="str">
        <f t="shared" si="80"/>
        <v>Y</v>
      </c>
      <c r="CC496" s="188" t="str">
        <f t="shared" si="81"/>
        <v>Y</v>
      </c>
      <c r="CD496" s="184" t="s">
        <v>2764</v>
      </c>
      <c r="CE496" s="184"/>
      <c r="CH496" s="184" t="s">
        <v>2970</v>
      </c>
      <c r="CJ496" s="33" t="s">
        <v>4091</v>
      </c>
    </row>
    <row r="497" spans="5:88" x14ac:dyDescent="0.3">
      <c r="E497" s="33" t="s">
        <v>2734</v>
      </c>
      <c r="F497" s="33" t="s">
        <v>4102</v>
      </c>
      <c r="G497" s="33">
        <v>2009</v>
      </c>
      <c r="H497" s="33" t="s">
        <v>4087</v>
      </c>
      <c r="I497" s="33" t="s">
        <v>4088</v>
      </c>
      <c r="K497" s="33" t="s">
        <v>80</v>
      </c>
      <c r="L497" s="33" t="s">
        <v>81</v>
      </c>
      <c r="M497" s="184" t="s">
        <v>83</v>
      </c>
      <c r="N497" s="33" t="s">
        <v>84</v>
      </c>
      <c r="O497" s="33" t="s">
        <v>85</v>
      </c>
      <c r="P497" s="33" t="s">
        <v>86</v>
      </c>
      <c r="Q497" s="33" t="s">
        <v>113</v>
      </c>
      <c r="R497" s="33" t="s">
        <v>113</v>
      </c>
      <c r="S497" s="33" t="str">
        <f t="shared" si="72"/>
        <v>Da.pu</v>
      </c>
      <c r="T497" s="33" t="s">
        <v>4043</v>
      </c>
      <c r="U497" s="184" t="s">
        <v>2821</v>
      </c>
      <c r="V497" s="184" t="s">
        <v>28</v>
      </c>
      <c r="W497" s="184" t="s">
        <v>293</v>
      </c>
      <c r="X497" s="33" t="s">
        <v>4054</v>
      </c>
      <c r="Y497" s="33" t="s">
        <v>819</v>
      </c>
      <c r="AB497" s="33" t="s">
        <v>2742</v>
      </c>
      <c r="AC497" s="33" t="s">
        <v>239</v>
      </c>
      <c r="AD497" s="33">
        <v>48</v>
      </c>
      <c r="AE497" s="184" t="s">
        <v>240</v>
      </c>
      <c r="AF497" s="33" t="s">
        <v>2743</v>
      </c>
      <c r="AH497" s="33" t="s">
        <v>2787</v>
      </c>
      <c r="AI497" s="33" t="s">
        <v>4089</v>
      </c>
      <c r="AJ497" s="33" t="s">
        <v>509</v>
      </c>
      <c r="AK497" s="33" t="s">
        <v>631</v>
      </c>
      <c r="AM497" s="33">
        <v>706</v>
      </c>
      <c r="AN497" s="33">
        <v>690.46799999999996</v>
      </c>
      <c r="AO497" s="189">
        <v>706</v>
      </c>
      <c r="AP497" s="33" t="s">
        <v>477</v>
      </c>
      <c r="AQ497" s="33" t="s">
        <v>477</v>
      </c>
      <c r="AS497" s="33">
        <f t="shared" si="84"/>
        <v>1</v>
      </c>
      <c r="AU497" s="33" t="s">
        <v>240</v>
      </c>
      <c r="AV497" s="33" t="s">
        <v>295</v>
      </c>
      <c r="AZ497" s="33" t="s">
        <v>2312</v>
      </c>
      <c r="BA497" s="33" t="s">
        <v>4090</v>
      </c>
      <c r="BB497" s="33" t="s">
        <v>2791</v>
      </c>
      <c r="BC497" s="33">
        <v>21</v>
      </c>
      <c r="BD497" s="33">
        <v>7.85</v>
      </c>
      <c r="BE497" s="33">
        <v>31.025028819999999</v>
      </c>
      <c r="BF497" s="33">
        <v>0.6</v>
      </c>
      <c r="BG497" s="33">
        <v>7.85</v>
      </c>
      <c r="BH497" s="33">
        <v>31.025028819999999</v>
      </c>
      <c r="BI497" s="33">
        <f t="shared" si="83"/>
        <v>0.6</v>
      </c>
      <c r="BL497" s="33">
        <v>31.025028819999999</v>
      </c>
      <c r="BN497" s="33">
        <v>6.8132599999999996</v>
      </c>
      <c r="BO497" s="33">
        <v>3.4026999999999998</v>
      </c>
      <c r="BP497" s="33">
        <v>26.9</v>
      </c>
      <c r="BQ497" s="33">
        <v>1.1729400000000001</v>
      </c>
      <c r="BR497" s="33">
        <v>29.759999999999998</v>
      </c>
      <c r="BS497" s="33">
        <v>41.48001</v>
      </c>
      <c r="BT497" s="33">
        <v>27.7</v>
      </c>
      <c r="BU497" s="33">
        <v>0.6</v>
      </c>
      <c r="BW497" s="33" t="s">
        <v>2744</v>
      </c>
      <c r="CB497" s="188" t="str">
        <f t="shared" si="80"/>
        <v>Y</v>
      </c>
      <c r="CC497" s="188" t="str">
        <f t="shared" si="81"/>
        <v>Y</v>
      </c>
      <c r="CD497" s="184" t="s">
        <v>2764</v>
      </c>
      <c r="CE497" s="184"/>
      <c r="CH497" s="184" t="s">
        <v>2970</v>
      </c>
      <c r="CJ497" s="33" t="s">
        <v>4091</v>
      </c>
    </row>
    <row r="498" spans="5:88" x14ac:dyDescent="0.3">
      <c r="E498" s="33" t="s">
        <v>2734</v>
      </c>
      <c r="F498" s="33" t="s">
        <v>4103</v>
      </c>
      <c r="G498" s="33">
        <v>2009</v>
      </c>
      <c r="H498" s="33" t="s">
        <v>4087</v>
      </c>
      <c r="I498" s="33" t="s">
        <v>4088</v>
      </c>
      <c r="K498" s="33" t="s">
        <v>80</v>
      </c>
      <c r="L498" s="33" t="s">
        <v>81</v>
      </c>
      <c r="M498" s="184" t="s">
        <v>83</v>
      </c>
      <c r="N498" s="33" t="s">
        <v>84</v>
      </c>
      <c r="O498" s="33" t="s">
        <v>85</v>
      </c>
      <c r="P498" s="33" t="s">
        <v>86</v>
      </c>
      <c r="Q498" s="33" t="s">
        <v>113</v>
      </c>
      <c r="R498" s="33" t="s">
        <v>113</v>
      </c>
      <c r="S498" s="33" t="str">
        <f t="shared" si="72"/>
        <v>Da.pu</v>
      </c>
      <c r="T498" s="33" t="s">
        <v>4043</v>
      </c>
      <c r="U498" s="184" t="s">
        <v>2821</v>
      </c>
      <c r="V498" s="184" t="s">
        <v>28</v>
      </c>
      <c r="W498" s="184" t="s">
        <v>293</v>
      </c>
      <c r="X498" s="33" t="s">
        <v>4054</v>
      </c>
      <c r="Y498" s="33" t="s">
        <v>819</v>
      </c>
      <c r="AB498" s="33" t="s">
        <v>2742</v>
      </c>
      <c r="AC498" s="33" t="s">
        <v>239</v>
      </c>
      <c r="AD498" s="33">
        <v>48</v>
      </c>
      <c r="AE498" s="184" t="s">
        <v>240</v>
      </c>
      <c r="AF498" s="33" t="s">
        <v>2743</v>
      </c>
      <c r="AH498" s="33" t="s">
        <v>2787</v>
      </c>
      <c r="AI498" s="33" t="s">
        <v>4089</v>
      </c>
      <c r="AJ498" s="33" t="s">
        <v>509</v>
      </c>
      <c r="AK498" s="33" t="s">
        <v>631</v>
      </c>
      <c r="AM498" s="33">
        <v>190</v>
      </c>
      <c r="AN498" s="33">
        <v>185.82</v>
      </c>
      <c r="AO498" s="189">
        <v>190</v>
      </c>
      <c r="AP498" s="33" t="s">
        <v>477</v>
      </c>
      <c r="AQ498" s="33" t="s">
        <v>477</v>
      </c>
      <c r="AS498" s="33">
        <f t="shared" si="84"/>
        <v>1</v>
      </c>
      <c r="AU498" s="33" t="s">
        <v>240</v>
      </c>
      <c r="AV498" s="33" t="s">
        <v>295</v>
      </c>
      <c r="AZ498" s="33" t="s">
        <v>2312</v>
      </c>
      <c r="BA498" s="33" t="s">
        <v>4090</v>
      </c>
      <c r="BB498" s="33" t="s">
        <v>2791</v>
      </c>
      <c r="BC498" s="33">
        <v>21</v>
      </c>
      <c r="BD498" s="33">
        <v>7.85</v>
      </c>
      <c r="BE498" s="33">
        <v>25.020542859999999</v>
      </c>
      <c r="BF498" s="33">
        <v>0.6</v>
      </c>
      <c r="BG498" s="33">
        <v>7.85</v>
      </c>
      <c r="BH498" s="33">
        <v>25.020542859999999</v>
      </c>
      <c r="BI498" s="33">
        <f t="shared" si="83"/>
        <v>0.6</v>
      </c>
      <c r="BL498" s="33">
        <v>25.020542859999999</v>
      </c>
      <c r="BN498" s="33">
        <v>4.4085799999999997</v>
      </c>
      <c r="BO498" s="33">
        <v>3.4026999999999998</v>
      </c>
      <c r="BP498" s="33">
        <v>13.1</v>
      </c>
      <c r="BQ498" s="33">
        <v>1.1729400000000001</v>
      </c>
      <c r="BR498" s="33">
        <v>24</v>
      </c>
      <c r="BS498" s="33">
        <v>1.06359</v>
      </c>
      <c r="BT498" s="33">
        <v>27.7</v>
      </c>
      <c r="BU498" s="33">
        <v>0.6</v>
      </c>
      <c r="BW498" s="33" t="s">
        <v>2744</v>
      </c>
      <c r="CB498" s="188" t="str">
        <f t="shared" si="80"/>
        <v>Y</v>
      </c>
      <c r="CC498" s="188" t="str">
        <f t="shared" si="81"/>
        <v>Y</v>
      </c>
      <c r="CD498" s="184" t="s">
        <v>2764</v>
      </c>
      <c r="CE498" s="184"/>
      <c r="CH498" s="184" t="s">
        <v>2970</v>
      </c>
      <c r="CJ498" s="33" t="s">
        <v>4091</v>
      </c>
    </row>
    <row r="499" spans="5:88" x14ac:dyDescent="0.3">
      <c r="E499" s="33" t="s">
        <v>2734</v>
      </c>
      <c r="F499" s="33" t="s">
        <v>4104</v>
      </c>
      <c r="G499" s="33">
        <v>2009</v>
      </c>
      <c r="H499" s="33" t="s">
        <v>4087</v>
      </c>
      <c r="I499" s="33" t="s">
        <v>4088</v>
      </c>
      <c r="K499" s="33" t="s">
        <v>80</v>
      </c>
      <c r="L499" s="33" t="s">
        <v>81</v>
      </c>
      <c r="M499" s="184" t="s">
        <v>83</v>
      </c>
      <c r="N499" s="33" t="s">
        <v>84</v>
      </c>
      <c r="O499" s="33" t="s">
        <v>85</v>
      </c>
      <c r="P499" s="33" t="s">
        <v>86</v>
      </c>
      <c r="Q499" s="33" t="s">
        <v>113</v>
      </c>
      <c r="R499" s="33" t="s">
        <v>113</v>
      </c>
      <c r="S499" s="33" t="str">
        <f t="shared" si="72"/>
        <v>Da.pu</v>
      </c>
      <c r="T499" s="33" t="s">
        <v>4043</v>
      </c>
      <c r="U499" s="184" t="s">
        <v>2821</v>
      </c>
      <c r="V499" s="184" t="s">
        <v>28</v>
      </c>
      <c r="W499" s="184" t="s">
        <v>293</v>
      </c>
      <c r="X499" s="33" t="s">
        <v>4054</v>
      </c>
      <c r="Y499" s="33" t="s">
        <v>819</v>
      </c>
      <c r="AB499" s="33" t="s">
        <v>2742</v>
      </c>
      <c r="AC499" s="33" t="s">
        <v>239</v>
      </c>
      <c r="AD499" s="33">
        <v>48</v>
      </c>
      <c r="AE499" s="184" t="s">
        <v>240</v>
      </c>
      <c r="AF499" s="33" t="s">
        <v>2743</v>
      </c>
      <c r="AH499" s="33" t="s">
        <v>2787</v>
      </c>
      <c r="AI499" s="33" t="s">
        <v>4089</v>
      </c>
      <c r="AJ499" s="33" t="s">
        <v>509</v>
      </c>
      <c r="AK499" s="33" t="s">
        <v>631</v>
      </c>
      <c r="AM499" s="33">
        <v>1883</v>
      </c>
      <c r="AN499" s="33">
        <v>1841.5740000000001</v>
      </c>
      <c r="AO499" s="189">
        <v>1883</v>
      </c>
      <c r="AP499" s="33" t="s">
        <v>477</v>
      </c>
      <c r="AQ499" s="33" t="s">
        <v>477</v>
      </c>
      <c r="AS499" s="33">
        <f t="shared" si="84"/>
        <v>1</v>
      </c>
      <c r="AU499" s="33" t="s">
        <v>240</v>
      </c>
      <c r="AV499" s="33" t="s">
        <v>295</v>
      </c>
      <c r="AZ499" s="33" t="s">
        <v>2312</v>
      </c>
      <c r="BA499" s="33" t="s">
        <v>4090</v>
      </c>
      <c r="BB499" s="33" t="s">
        <v>2791</v>
      </c>
      <c r="BC499" s="33">
        <v>21</v>
      </c>
      <c r="BD499" s="33">
        <v>7.85</v>
      </c>
      <c r="BE499" s="33">
        <v>163.12371994</v>
      </c>
      <c r="BF499" s="33">
        <v>0.6</v>
      </c>
      <c r="BG499" s="33">
        <v>7.85</v>
      </c>
      <c r="BH499" s="33">
        <v>163.12371994</v>
      </c>
      <c r="BI499" s="33">
        <f t="shared" si="83"/>
        <v>0.6</v>
      </c>
      <c r="BL499" s="33">
        <v>163.12371994</v>
      </c>
      <c r="BN499" s="33">
        <v>59.71622</v>
      </c>
      <c r="BO499" s="33">
        <v>3.4026999999999998</v>
      </c>
      <c r="BP499" s="33">
        <v>13.1</v>
      </c>
      <c r="BQ499" s="33">
        <v>1.1729400000000001</v>
      </c>
      <c r="BR499" s="33">
        <v>156.47999999999999</v>
      </c>
      <c r="BS499" s="33">
        <v>1.06359</v>
      </c>
      <c r="BT499" s="33">
        <v>27.7</v>
      </c>
      <c r="BU499" s="33">
        <v>0.6</v>
      </c>
      <c r="BW499" s="33" t="s">
        <v>2744</v>
      </c>
      <c r="CB499" s="188" t="str">
        <f t="shared" ref="CB499:CB513" si="85">IF(G499&lt;1980,"N",IF(AJ499="N","N",IF(BC499&lt;1,"N",IF(AF499="Chronic","N",IF(AQ499="Other","N",IF(BG499&lt;5.4,"N",IF(BG499&gt;8.5,"N",IF(BU499&gt;23,"N",IF(BL499&lt;8,"N",IF(BY499="JG est","N","Y"))))))))))</f>
        <v>Y</v>
      </c>
      <c r="CC499" s="188" t="str">
        <f t="shared" si="81"/>
        <v>Y</v>
      </c>
      <c r="CD499" s="184" t="s">
        <v>2764</v>
      </c>
      <c r="CE499" s="184"/>
      <c r="CH499" s="184" t="s">
        <v>2970</v>
      </c>
      <c r="CJ499" s="33" t="s">
        <v>4091</v>
      </c>
    </row>
    <row r="500" spans="5:88" x14ac:dyDescent="0.3">
      <c r="E500" s="33" t="s">
        <v>2734</v>
      </c>
      <c r="F500" s="33" t="s">
        <v>4105</v>
      </c>
      <c r="G500" s="33">
        <v>2009</v>
      </c>
      <c r="H500" s="33" t="s">
        <v>4087</v>
      </c>
      <c r="I500" s="33" t="s">
        <v>4088</v>
      </c>
      <c r="K500" s="33" t="s">
        <v>80</v>
      </c>
      <c r="L500" s="33" t="s">
        <v>81</v>
      </c>
      <c r="M500" s="184" t="s">
        <v>83</v>
      </c>
      <c r="N500" s="33" t="s">
        <v>84</v>
      </c>
      <c r="O500" s="33" t="s">
        <v>85</v>
      </c>
      <c r="P500" s="33" t="s">
        <v>86</v>
      </c>
      <c r="Q500" s="33" t="s">
        <v>113</v>
      </c>
      <c r="R500" s="33" t="s">
        <v>113</v>
      </c>
      <c r="S500" s="33" t="str">
        <f t="shared" si="72"/>
        <v>Da.pu</v>
      </c>
      <c r="T500" s="33" t="s">
        <v>4043</v>
      </c>
      <c r="U500" s="184" t="s">
        <v>2821</v>
      </c>
      <c r="V500" s="184" t="s">
        <v>28</v>
      </c>
      <c r="W500" s="184" t="s">
        <v>293</v>
      </c>
      <c r="X500" s="33" t="s">
        <v>4054</v>
      </c>
      <c r="Y500" s="33" t="s">
        <v>819</v>
      </c>
      <c r="AB500" s="33" t="s">
        <v>2742</v>
      </c>
      <c r="AC500" s="33" t="s">
        <v>239</v>
      </c>
      <c r="AD500" s="33">
        <v>48</v>
      </c>
      <c r="AE500" s="184" t="s">
        <v>240</v>
      </c>
      <c r="AF500" s="33" t="s">
        <v>2743</v>
      </c>
      <c r="AH500" s="33" t="s">
        <v>2787</v>
      </c>
      <c r="AI500" s="33" t="s">
        <v>4089</v>
      </c>
      <c r="AJ500" s="33" t="s">
        <v>509</v>
      </c>
      <c r="AK500" s="33" t="s">
        <v>631</v>
      </c>
      <c r="AM500" s="33">
        <v>928</v>
      </c>
      <c r="AN500" s="33">
        <v>907.58399999999995</v>
      </c>
      <c r="AO500" s="189">
        <v>928</v>
      </c>
      <c r="AP500" s="33" t="s">
        <v>477</v>
      </c>
      <c r="AQ500" s="33" t="s">
        <v>477</v>
      </c>
      <c r="AS500" s="33">
        <f t="shared" si="84"/>
        <v>1</v>
      </c>
      <c r="AU500" s="33" t="s">
        <v>240</v>
      </c>
      <c r="AV500" s="33" t="s">
        <v>295</v>
      </c>
      <c r="AZ500" s="33" t="s">
        <v>2312</v>
      </c>
      <c r="BA500" s="33" t="s">
        <v>4090</v>
      </c>
      <c r="BB500" s="33" t="s">
        <v>2791</v>
      </c>
      <c r="BC500" s="33">
        <v>21</v>
      </c>
      <c r="BD500" s="33">
        <v>7.85</v>
      </c>
      <c r="BE500" s="33">
        <v>31.025028819999999</v>
      </c>
      <c r="BF500" s="33">
        <v>10.4</v>
      </c>
      <c r="BG500" s="33">
        <v>7.85</v>
      </c>
      <c r="BH500" s="33">
        <v>31.025028819999999</v>
      </c>
      <c r="BI500" s="33">
        <f t="shared" si="83"/>
        <v>10.4</v>
      </c>
      <c r="BL500" s="33">
        <v>31.025028819999999</v>
      </c>
      <c r="BN500" s="33">
        <v>6.8132599999999996</v>
      </c>
      <c r="BO500" s="33">
        <v>3.4026999999999998</v>
      </c>
      <c r="BP500" s="33">
        <v>13.1</v>
      </c>
      <c r="BQ500" s="33">
        <v>1.1729400000000001</v>
      </c>
      <c r="BR500" s="33">
        <v>29.759999999999998</v>
      </c>
      <c r="BS500" s="33">
        <v>1.06359</v>
      </c>
      <c r="BT500" s="33">
        <v>27.7</v>
      </c>
      <c r="BU500" s="33">
        <v>10.4</v>
      </c>
      <c r="BW500" s="33" t="s">
        <v>2744</v>
      </c>
      <c r="CB500" s="188" t="str">
        <f t="shared" si="85"/>
        <v>Y</v>
      </c>
      <c r="CC500" s="188" t="str">
        <f t="shared" si="81"/>
        <v>Y</v>
      </c>
      <c r="CD500" s="184" t="s">
        <v>2764</v>
      </c>
      <c r="CE500" s="184"/>
      <c r="CH500" s="184" t="s">
        <v>2970</v>
      </c>
      <c r="CJ500" s="33" t="s">
        <v>4091</v>
      </c>
    </row>
    <row r="501" spans="5:88" x14ac:dyDescent="0.3">
      <c r="E501" s="33" t="s">
        <v>2734</v>
      </c>
      <c r="F501" s="33" t="s">
        <v>4106</v>
      </c>
      <c r="G501" s="33">
        <v>2009</v>
      </c>
      <c r="H501" s="33" t="s">
        <v>4087</v>
      </c>
      <c r="I501" s="33" t="s">
        <v>4088</v>
      </c>
      <c r="K501" s="33" t="s">
        <v>80</v>
      </c>
      <c r="L501" s="33" t="s">
        <v>81</v>
      </c>
      <c r="M501" s="184" t="s">
        <v>83</v>
      </c>
      <c r="N501" s="33" t="s">
        <v>84</v>
      </c>
      <c r="O501" s="33" t="s">
        <v>85</v>
      </c>
      <c r="P501" s="33" t="s">
        <v>86</v>
      </c>
      <c r="Q501" s="33" t="s">
        <v>113</v>
      </c>
      <c r="R501" s="33" t="s">
        <v>113</v>
      </c>
      <c r="S501" s="33" t="str">
        <f t="shared" ref="S501:S560" si="86">_xlfn.CONCAT(LEFT(Q501,2),".",MID(Q501,FIND(" ",Q501)+1,2))</f>
        <v>Da.pu</v>
      </c>
      <c r="T501" s="33" t="s">
        <v>4043</v>
      </c>
      <c r="U501" s="184" t="s">
        <v>2821</v>
      </c>
      <c r="V501" s="184" t="s">
        <v>28</v>
      </c>
      <c r="W501" s="184" t="s">
        <v>293</v>
      </c>
      <c r="X501" s="33" t="s">
        <v>4054</v>
      </c>
      <c r="Y501" s="33" t="s">
        <v>819</v>
      </c>
      <c r="AB501" s="33" t="s">
        <v>2742</v>
      </c>
      <c r="AC501" s="33" t="s">
        <v>239</v>
      </c>
      <c r="AD501" s="33">
        <v>48</v>
      </c>
      <c r="AE501" s="184" t="s">
        <v>240</v>
      </c>
      <c r="AF501" s="33" t="s">
        <v>2743</v>
      </c>
      <c r="AH501" s="33" t="s">
        <v>2787</v>
      </c>
      <c r="AI501" s="33" t="s">
        <v>4089</v>
      </c>
      <c r="AJ501" s="33" t="s">
        <v>509</v>
      </c>
      <c r="AK501" s="33" t="s">
        <v>631</v>
      </c>
      <c r="AM501" s="33">
        <v>320</v>
      </c>
      <c r="AN501" s="33">
        <v>312.95999999999998</v>
      </c>
      <c r="AO501" s="189">
        <v>320</v>
      </c>
      <c r="AP501" s="33" t="s">
        <v>477</v>
      </c>
      <c r="AQ501" s="33" t="s">
        <v>477</v>
      </c>
      <c r="AS501" s="33">
        <f t="shared" si="84"/>
        <v>1</v>
      </c>
      <c r="AU501" s="33" t="s">
        <v>240</v>
      </c>
      <c r="AV501" s="33" t="s">
        <v>295</v>
      </c>
      <c r="AZ501" s="33" t="s">
        <v>2312</v>
      </c>
      <c r="BA501" s="33" t="s">
        <v>4090</v>
      </c>
      <c r="BB501" s="33" t="s">
        <v>2791</v>
      </c>
      <c r="BC501" s="33">
        <v>21</v>
      </c>
      <c r="BD501" s="33">
        <v>7.85</v>
      </c>
      <c r="BE501" s="33">
        <v>39.031010100000003</v>
      </c>
      <c r="BF501" s="33">
        <v>0.6</v>
      </c>
      <c r="BG501" s="33">
        <v>7.85</v>
      </c>
      <c r="BH501" s="33">
        <v>39.031010100000003</v>
      </c>
      <c r="BI501" s="33">
        <f t="shared" si="83"/>
        <v>0.6</v>
      </c>
      <c r="BL501" s="33">
        <v>39.031010100000003</v>
      </c>
      <c r="BN501" s="33">
        <v>10.019500000000001</v>
      </c>
      <c r="BO501" s="33">
        <v>3.4026999999999998</v>
      </c>
      <c r="BP501" s="33">
        <v>13.1</v>
      </c>
      <c r="BQ501" s="33">
        <v>1.1729400000000001</v>
      </c>
      <c r="BR501" s="33">
        <v>37.44</v>
      </c>
      <c r="BS501" s="33">
        <v>1.06359</v>
      </c>
      <c r="BT501" s="33">
        <v>27.7</v>
      </c>
      <c r="BU501" s="33">
        <v>0.6</v>
      </c>
      <c r="BW501" s="33" t="s">
        <v>2744</v>
      </c>
      <c r="CB501" s="188" t="str">
        <f t="shared" si="85"/>
        <v>Y</v>
      </c>
      <c r="CC501" s="188" t="str">
        <f t="shared" si="81"/>
        <v>Y</v>
      </c>
      <c r="CD501" s="184" t="s">
        <v>2764</v>
      </c>
      <c r="CE501" s="184"/>
      <c r="CH501" s="184" t="s">
        <v>2970</v>
      </c>
      <c r="CJ501" s="33" t="s">
        <v>4091</v>
      </c>
    </row>
    <row r="502" spans="5:88" x14ac:dyDescent="0.3">
      <c r="E502" s="33" t="s">
        <v>2734</v>
      </c>
      <c r="F502" s="33" t="s">
        <v>4107</v>
      </c>
      <c r="G502" s="33">
        <v>2009</v>
      </c>
      <c r="H502" s="33" t="s">
        <v>4087</v>
      </c>
      <c r="I502" s="33" t="s">
        <v>4088</v>
      </c>
      <c r="K502" s="33" t="s">
        <v>80</v>
      </c>
      <c r="L502" s="33" t="s">
        <v>81</v>
      </c>
      <c r="M502" s="184" t="s">
        <v>83</v>
      </c>
      <c r="N502" s="33" t="s">
        <v>84</v>
      </c>
      <c r="O502" s="33" t="s">
        <v>85</v>
      </c>
      <c r="P502" s="33" t="s">
        <v>86</v>
      </c>
      <c r="Q502" s="33" t="s">
        <v>113</v>
      </c>
      <c r="R502" s="33" t="s">
        <v>113</v>
      </c>
      <c r="S502" s="33" t="str">
        <f t="shared" si="86"/>
        <v>Da.pu</v>
      </c>
      <c r="T502" s="33" t="s">
        <v>4043</v>
      </c>
      <c r="U502" s="184" t="s">
        <v>2821</v>
      </c>
      <c r="V502" s="184" t="s">
        <v>28</v>
      </c>
      <c r="W502" s="184" t="s">
        <v>293</v>
      </c>
      <c r="X502" s="33" t="s">
        <v>4054</v>
      </c>
      <c r="Y502" s="33" t="s">
        <v>819</v>
      </c>
      <c r="AB502" s="33" t="s">
        <v>2742</v>
      </c>
      <c r="AC502" s="33" t="s">
        <v>239</v>
      </c>
      <c r="AD502" s="33">
        <v>48</v>
      </c>
      <c r="AE502" s="184" t="s">
        <v>240</v>
      </c>
      <c r="AF502" s="33" t="s">
        <v>2743</v>
      </c>
      <c r="AH502" s="33" t="s">
        <v>2787</v>
      </c>
      <c r="AI502" s="33" t="s">
        <v>4089</v>
      </c>
      <c r="AJ502" s="33" t="s">
        <v>509</v>
      </c>
      <c r="AK502" s="33" t="s">
        <v>631</v>
      </c>
      <c r="AM502" s="33">
        <v>392.34</v>
      </c>
      <c r="AN502" s="33">
        <v>383.70852000000002</v>
      </c>
      <c r="AO502" s="189">
        <v>392.34</v>
      </c>
      <c r="AP502" s="33" t="s">
        <v>477</v>
      </c>
      <c r="AQ502" s="33" t="s">
        <v>477</v>
      </c>
      <c r="AS502" s="33">
        <f t="shared" si="84"/>
        <v>1</v>
      </c>
      <c r="AU502" s="33" t="s">
        <v>240</v>
      </c>
      <c r="AV502" s="33" t="s">
        <v>295</v>
      </c>
      <c r="AZ502" s="33" t="s">
        <v>2312</v>
      </c>
      <c r="BA502" s="33" t="s">
        <v>4090</v>
      </c>
      <c r="BB502" s="33" t="s">
        <v>2791</v>
      </c>
      <c r="BC502" s="33">
        <v>21</v>
      </c>
      <c r="BD502" s="33">
        <v>7.85</v>
      </c>
      <c r="BE502" s="33">
        <v>31.025028819999999</v>
      </c>
      <c r="BF502" s="33">
        <v>0.6</v>
      </c>
      <c r="BG502" s="33">
        <v>7.85</v>
      </c>
      <c r="BH502" s="33">
        <v>31.025028819999999</v>
      </c>
      <c r="BI502" s="33">
        <f t="shared" si="83"/>
        <v>0.6</v>
      </c>
      <c r="BL502" s="33">
        <v>31.025028819999999</v>
      </c>
      <c r="BN502" s="33">
        <v>6.8132599999999996</v>
      </c>
      <c r="BO502" s="33">
        <v>3.4026999999999998</v>
      </c>
      <c r="BP502" s="33">
        <v>13.1</v>
      </c>
      <c r="BQ502" s="33">
        <v>54.346220000000002</v>
      </c>
      <c r="BR502" s="33">
        <v>29.759999999999998</v>
      </c>
      <c r="BS502" s="33">
        <v>49.279670000000003</v>
      </c>
      <c r="BT502" s="33">
        <v>27.7</v>
      </c>
      <c r="BU502" s="33">
        <v>0.6</v>
      </c>
      <c r="BW502" s="33" t="s">
        <v>2744</v>
      </c>
      <c r="CB502" s="188" t="str">
        <f t="shared" si="85"/>
        <v>Y</v>
      </c>
      <c r="CC502" s="188" t="str">
        <f t="shared" si="81"/>
        <v>Y</v>
      </c>
      <c r="CD502" s="184" t="s">
        <v>2764</v>
      </c>
      <c r="CE502" s="184"/>
      <c r="CH502" s="184" t="s">
        <v>2970</v>
      </c>
      <c r="CJ502" s="33" t="s">
        <v>4091</v>
      </c>
    </row>
    <row r="503" spans="5:88" x14ac:dyDescent="0.3">
      <c r="E503" s="33" t="s">
        <v>2734</v>
      </c>
      <c r="F503" s="33" t="s">
        <v>4108</v>
      </c>
      <c r="G503" s="33">
        <v>2009</v>
      </c>
      <c r="H503" s="33" t="s">
        <v>4087</v>
      </c>
      <c r="I503" s="33" t="s">
        <v>4088</v>
      </c>
      <c r="K503" s="33" t="s">
        <v>80</v>
      </c>
      <c r="L503" s="33" t="s">
        <v>81</v>
      </c>
      <c r="M503" s="184" t="s">
        <v>83</v>
      </c>
      <c r="N503" s="33" t="s">
        <v>84</v>
      </c>
      <c r="O503" s="33" t="s">
        <v>85</v>
      </c>
      <c r="P503" s="33" t="s">
        <v>86</v>
      </c>
      <c r="Q503" s="33" t="s">
        <v>113</v>
      </c>
      <c r="R503" s="33" t="s">
        <v>113</v>
      </c>
      <c r="S503" s="33" t="str">
        <f t="shared" si="86"/>
        <v>Da.pu</v>
      </c>
      <c r="T503" s="33" t="s">
        <v>4043</v>
      </c>
      <c r="U503" s="184" t="s">
        <v>2821</v>
      </c>
      <c r="V503" s="184" t="s">
        <v>28</v>
      </c>
      <c r="W503" s="184" t="s">
        <v>293</v>
      </c>
      <c r="X503" s="33" t="s">
        <v>4054</v>
      </c>
      <c r="Y503" s="33" t="s">
        <v>819</v>
      </c>
      <c r="AB503" s="33" t="s">
        <v>2742</v>
      </c>
      <c r="AC503" s="33" t="s">
        <v>239</v>
      </c>
      <c r="AD503" s="33">
        <v>48</v>
      </c>
      <c r="AE503" s="184" t="s">
        <v>240</v>
      </c>
      <c r="AF503" s="33" t="s">
        <v>2743</v>
      </c>
      <c r="AH503" s="33" t="s">
        <v>2787</v>
      </c>
      <c r="AI503" s="33" t="s">
        <v>4089</v>
      </c>
      <c r="AJ503" s="33" t="s">
        <v>509</v>
      </c>
      <c r="AK503" s="33" t="s">
        <v>631</v>
      </c>
      <c r="AM503" s="33">
        <v>399</v>
      </c>
      <c r="AN503" s="33">
        <v>390.22199999999998</v>
      </c>
      <c r="AO503" s="189">
        <v>399</v>
      </c>
      <c r="AP503" s="33" t="s">
        <v>477</v>
      </c>
      <c r="AQ503" s="33" t="s">
        <v>477</v>
      </c>
      <c r="AS503" s="33">
        <f t="shared" si="84"/>
        <v>1</v>
      </c>
      <c r="AU503" s="33" t="s">
        <v>240</v>
      </c>
      <c r="AV503" s="33" t="s">
        <v>295</v>
      </c>
      <c r="AZ503" s="33" t="s">
        <v>2312</v>
      </c>
      <c r="BA503" s="33" t="s">
        <v>4090</v>
      </c>
      <c r="BB503" s="33" t="s">
        <v>2791</v>
      </c>
      <c r="BC503" s="33">
        <v>21</v>
      </c>
      <c r="BD503" s="33">
        <v>7.85</v>
      </c>
      <c r="BE503" s="33">
        <v>32.025776479999998</v>
      </c>
      <c r="BF503" s="33">
        <v>0.6</v>
      </c>
      <c r="BG503" s="33">
        <v>7.85</v>
      </c>
      <c r="BH503" s="33">
        <v>32.025776479999998</v>
      </c>
      <c r="BI503" s="33">
        <f t="shared" si="83"/>
        <v>0.6</v>
      </c>
      <c r="BL503" s="33">
        <v>32.025776479999998</v>
      </c>
      <c r="BN503" s="33">
        <v>7.2140399999999998</v>
      </c>
      <c r="BO503" s="33">
        <v>3.4026999999999998</v>
      </c>
      <c r="BP503" s="33">
        <v>13.1</v>
      </c>
      <c r="BQ503" s="33">
        <v>1.1729400000000001</v>
      </c>
      <c r="BR503" s="33">
        <v>30.72</v>
      </c>
      <c r="BS503" s="33">
        <v>1.06359</v>
      </c>
      <c r="BT503" s="33">
        <v>27.7</v>
      </c>
      <c r="BU503" s="33">
        <v>0.6</v>
      </c>
      <c r="BW503" s="33" t="s">
        <v>2744</v>
      </c>
      <c r="CB503" s="188" t="str">
        <f t="shared" si="85"/>
        <v>Y</v>
      </c>
      <c r="CC503" s="188" t="str">
        <f t="shared" si="81"/>
        <v>Y</v>
      </c>
      <c r="CD503" s="184" t="s">
        <v>2764</v>
      </c>
      <c r="CE503" s="184"/>
      <c r="CH503" s="184" t="s">
        <v>2970</v>
      </c>
      <c r="CJ503" s="33" t="s">
        <v>4091</v>
      </c>
    </row>
    <row r="504" spans="5:88" x14ac:dyDescent="0.3">
      <c r="E504" s="33" t="s">
        <v>2734</v>
      </c>
      <c r="F504" s="33" t="s">
        <v>4109</v>
      </c>
      <c r="G504" s="33">
        <v>2009</v>
      </c>
      <c r="H504" s="33" t="s">
        <v>4087</v>
      </c>
      <c r="I504" s="33" t="s">
        <v>4088</v>
      </c>
      <c r="K504" s="33" t="s">
        <v>80</v>
      </c>
      <c r="L504" s="33" t="s">
        <v>81</v>
      </c>
      <c r="M504" s="184" t="s">
        <v>83</v>
      </c>
      <c r="N504" s="33" t="s">
        <v>84</v>
      </c>
      <c r="O504" s="33" t="s">
        <v>85</v>
      </c>
      <c r="P504" s="33" t="s">
        <v>86</v>
      </c>
      <c r="Q504" s="33" t="s">
        <v>113</v>
      </c>
      <c r="R504" s="33" t="s">
        <v>113</v>
      </c>
      <c r="S504" s="33" t="str">
        <f t="shared" si="86"/>
        <v>Da.pu</v>
      </c>
      <c r="T504" s="33" t="s">
        <v>4043</v>
      </c>
      <c r="U504" s="184" t="s">
        <v>2821</v>
      </c>
      <c r="V504" s="184" t="s">
        <v>28</v>
      </c>
      <c r="W504" s="184" t="s">
        <v>293</v>
      </c>
      <c r="X504" s="33" t="s">
        <v>4054</v>
      </c>
      <c r="Y504" s="33" t="s">
        <v>819</v>
      </c>
      <c r="AB504" s="33" t="s">
        <v>2742</v>
      </c>
      <c r="AC504" s="33" t="s">
        <v>239</v>
      </c>
      <c r="AD504" s="33">
        <v>48</v>
      </c>
      <c r="AE504" s="184" t="s">
        <v>240</v>
      </c>
      <c r="AF504" s="33" t="s">
        <v>2743</v>
      </c>
      <c r="AH504" s="33" t="s">
        <v>2787</v>
      </c>
      <c r="AI504" s="33" t="s">
        <v>4089</v>
      </c>
      <c r="AJ504" s="33" t="s">
        <v>509</v>
      </c>
      <c r="AK504" s="33" t="s">
        <v>631</v>
      </c>
      <c r="AM504" s="33">
        <v>1053</v>
      </c>
      <c r="AN504" s="33">
        <v>1029.8340000000001</v>
      </c>
      <c r="AO504" s="189">
        <v>1053</v>
      </c>
      <c r="AP504" s="33" t="s">
        <v>477</v>
      </c>
      <c r="AQ504" s="33" t="s">
        <v>477</v>
      </c>
      <c r="AS504" s="33">
        <f t="shared" si="84"/>
        <v>1</v>
      </c>
      <c r="AU504" s="33" t="s">
        <v>240</v>
      </c>
      <c r="AV504" s="33" t="s">
        <v>295</v>
      </c>
      <c r="AZ504" s="33" t="s">
        <v>2312</v>
      </c>
      <c r="BA504" s="33" t="s">
        <v>4090</v>
      </c>
      <c r="BB504" s="33" t="s">
        <v>2791</v>
      </c>
      <c r="BC504" s="33">
        <v>21</v>
      </c>
      <c r="BD504" s="33">
        <v>7.85</v>
      </c>
      <c r="BE504" s="33">
        <v>31.025028819999999</v>
      </c>
      <c r="BF504" s="33">
        <v>10.8</v>
      </c>
      <c r="BG504" s="33">
        <v>7.85</v>
      </c>
      <c r="BH504" s="33">
        <v>31.025028819999999</v>
      </c>
      <c r="BI504" s="33">
        <f t="shared" si="83"/>
        <v>10.8</v>
      </c>
      <c r="BL504" s="33">
        <v>31.025028819999999</v>
      </c>
      <c r="BN504" s="33">
        <v>6.8132599999999996</v>
      </c>
      <c r="BO504" s="33">
        <v>3.4026999999999998</v>
      </c>
      <c r="BP504" s="33">
        <v>13.1</v>
      </c>
      <c r="BQ504" s="33">
        <v>1.1729400000000001</v>
      </c>
      <c r="BR504" s="33">
        <v>29.759999999999998</v>
      </c>
      <c r="BS504" s="33">
        <v>1.06359</v>
      </c>
      <c r="BT504" s="33">
        <v>27.7</v>
      </c>
      <c r="BU504" s="33">
        <v>10.8</v>
      </c>
      <c r="BW504" s="33" t="s">
        <v>2744</v>
      </c>
      <c r="CB504" s="188" t="str">
        <f t="shared" si="85"/>
        <v>Y</v>
      </c>
      <c r="CC504" s="188" t="str">
        <f t="shared" si="81"/>
        <v>Y</v>
      </c>
      <c r="CD504" s="184" t="s">
        <v>2764</v>
      </c>
      <c r="CE504" s="184"/>
      <c r="CH504" s="184" t="s">
        <v>2970</v>
      </c>
      <c r="CJ504" s="33" t="s">
        <v>4091</v>
      </c>
    </row>
    <row r="505" spans="5:88" x14ac:dyDescent="0.3">
      <c r="E505" s="33" t="s">
        <v>2734</v>
      </c>
      <c r="F505" s="33" t="s">
        <v>4110</v>
      </c>
      <c r="G505" s="33">
        <v>2009</v>
      </c>
      <c r="H505" s="33" t="s">
        <v>4087</v>
      </c>
      <c r="I505" s="33" t="s">
        <v>4088</v>
      </c>
      <c r="K505" s="33" t="s">
        <v>80</v>
      </c>
      <c r="L505" s="33" t="s">
        <v>81</v>
      </c>
      <c r="M505" s="184" t="s">
        <v>83</v>
      </c>
      <c r="N505" s="33" t="s">
        <v>84</v>
      </c>
      <c r="O505" s="33" t="s">
        <v>85</v>
      </c>
      <c r="P505" s="33" t="s">
        <v>86</v>
      </c>
      <c r="Q505" s="33" t="s">
        <v>113</v>
      </c>
      <c r="R505" s="33" t="s">
        <v>113</v>
      </c>
      <c r="S505" s="33" t="str">
        <f t="shared" si="86"/>
        <v>Da.pu</v>
      </c>
      <c r="T505" s="33" t="s">
        <v>4043</v>
      </c>
      <c r="U505" s="184" t="s">
        <v>2821</v>
      </c>
      <c r="V505" s="184" t="s">
        <v>28</v>
      </c>
      <c r="W505" s="184" t="s">
        <v>293</v>
      </c>
      <c r="X505" s="33" t="s">
        <v>4054</v>
      </c>
      <c r="Y505" s="33" t="s">
        <v>819</v>
      </c>
      <c r="AB505" s="33" t="s">
        <v>2742</v>
      </c>
      <c r="AC505" s="33" t="s">
        <v>239</v>
      </c>
      <c r="AD505" s="33">
        <v>48</v>
      </c>
      <c r="AE505" s="184" t="s">
        <v>240</v>
      </c>
      <c r="AF505" s="33" t="s">
        <v>2743</v>
      </c>
      <c r="AH505" s="33" t="s">
        <v>2787</v>
      </c>
      <c r="AI505" s="33" t="s">
        <v>4089</v>
      </c>
      <c r="AJ505" s="33" t="s">
        <v>509</v>
      </c>
      <c r="AK505" s="33" t="s">
        <v>631</v>
      </c>
      <c r="AM505" s="33">
        <v>425</v>
      </c>
      <c r="AN505" s="33">
        <v>415.65</v>
      </c>
      <c r="AO505" s="189">
        <v>425</v>
      </c>
      <c r="AP505" s="33" t="s">
        <v>477</v>
      </c>
      <c r="AQ505" s="33" t="s">
        <v>477</v>
      </c>
      <c r="AS505" s="33">
        <f t="shared" si="84"/>
        <v>1</v>
      </c>
      <c r="AU505" s="33" t="s">
        <v>240</v>
      </c>
      <c r="AV505" s="33" t="s">
        <v>295</v>
      </c>
      <c r="AZ505" s="33" t="s">
        <v>2312</v>
      </c>
      <c r="BA505" s="33" t="s">
        <v>4090</v>
      </c>
      <c r="BB505" s="33" t="s">
        <v>2791</v>
      </c>
      <c r="BC505" s="33">
        <v>21</v>
      </c>
      <c r="BD505" s="33">
        <v>6.32</v>
      </c>
      <c r="BE505" s="33">
        <v>31.025028819999999</v>
      </c>
      <c r="BF505" s="33">
        <v>0.6</v>
      </c>
      <c r="BG505" s="33">
        <v>6.32</v>
      </c>
      <c r="BH505" s="33">
        <v>31.025028819999999</v>
      </c>
      <c r="BI505" s="33">
        <f t="shared" si="83"/>
        <v>0.6</v>
      </c>
      <c r="BL505" s="33">
        <v>31.025028819999999</v>
      </c>
      <c r="BN505" s="33">
        <v>6.8132599999999996</v>
      </c>
      <c r="BO505" s="33">
        <v>3.4026999999999998</v>
      </c>
      <c r="BP505" s="33">
        <v>13.1</v>
      </c>
      <c r="BQ505" s="33">
        <v>1.1729400000000001</v>
      </c>
      <c r="BR505" s="33">
        <v>29.759999999999998</v>
      </c>
      <c r="BS505" s="33">
        <v>1.06359</v>
      </c>
      <c r="BT505" s="33">
        <v>13.7</v>
      </c>
      <c r="BU505" s="33">
        <v>0.6</v>
      </c>
      <c r="BW505" s="33" t="s">
        <v>2744</v>
      </c>
      <c r="CB505" s="188" t="str">
        <f t="shared" si="85"/>
        <v>Y</v>
      </c>
      <c r="CC505" s="188" t="str">
        <f t="shared" si="81"/>
        <v>Y</v>
      </c>
      <c r="CD505" s="184" t="s">
        <v>2764</v>
      </c>
      <c r="CE505" s="184"/>
      <c r="CH505" s="184" t="s">
        <v>2970</v>
      </c>
      <c r="CJ505" s="33" t="s">
        <v>4091</v>
      </c>
    </row>
    <row r="506" spans="5:88" x14ac:dyDescent="0.3">
      <c r="E506" s="33" t="s">
        <v>2734</v>
      </c>
      <c r="F506" s="33" t="s">
        <v>4111</v>
      </c>
      <c r="G506" s="33">
        <v>2009</v>
      </c>
      <c r="H506" s="33" t="s">
        <v>4087</v>
      </c>
      <c r="I506" s="33" t="s">
        <v>4088</v>
      </c>
      <c r="K506" s="33" t="s">
        <v>80</v>
      </c>
      <c r="L506" s="33" t="s">
        <v>81</v>
      </c>
      <c r="M506" s="184" t="s">
        <v>83</v>
      </c>
      <c r="N506" s="33" t="s">
        <v>84</v>
      </c>
      <c r="O506" s="33" t="s">
        <v>85</v>
      </c>
      <c r="P506" s="33" t="s">
        <v>86</v>
      </c>
      <c r="Q506" s="33" t="s">
        <v>113</v>
      </c>
      <c r="R506" s="33" t="s">
        <v>113</v>
      </c>
      <c r="S506" s="33" t="str">
        <f t="shared" si="86"/>
        <v>Da.pu</v>
      </c>
      <c r="T506" s="33" t="s">
        <v>4043</v>
      </c>
      <c r="U506" s="184" t="s">
        <v>2821</v>
      </c>
      <c r="V506" s="184" t="s">
        <v>28</v>
      </c>
      <c r="W506" s="184" t="s">
        <v>293</v>
      </c>
      <c r="X506" s="33" t="s">
        <v>4054</v>
      </c>
      <c r="Y506" s="33" t="s">
        <v>819</v>
      </c>
      <c r="AB506" s="33" t="s">
        <v>2742</v>
      </c>
      <c r="AC506" s="33" t="s">
        <v>239</v>
      </c>
      <c r="AD506" s="33">
        <v>48</v>
      </c>
      <c r="AE506" s="184" t="s">
        <v>240</v>
      </c>
      <c r="AF506" s="33" t="s">
        <v>2743</v>
      </c>
      <c r="AH506" s="33" t="s">
        <v>2787</v>
      </c>
      <c r="AI506" s="33" t="s">
        <v>4089</v>
      </c>
      <c r="AJ506" s="33" t="s">
        <v>509</v>
      </c>
      <c r="AK506" s="33" t="s">
        <v>631</v>
      </c>
      <c r="AM506" s="33">
        <v>615</v>
      </c>
      <c r="AN506" s="33">
        <v>601.47</v>
      </c>
      <c r="AO506" s="189">
        <v>615</v>
      </c>
      <c r="AP506" s="33" t="s">
        <v>477</v>
      </c>
      <c r="AQ506" s="33" t="s">
        <v>477</v>
      </c>
      <c r="AS506" s="33">
        <f t="shared" si="84"/>
        <v>1</v>
      </c>
      <c r="AU506" s="33" t="s">
        <v>240</v>
      </c>
      <c r="AV506" s="33" t="s">
        <v>295</v>
      </c>
      <c r="AZ506" s="33" t="s">
        <v>2312</v>
      </c>
      <c r="BA506" s="33" t="s">
        <v>4090</v>
      </c>
      <c r="BB506" s="33" t="s">
        <v>2791</v>
      </c>
      <c r="BC506" s="33">
        <v>21</v>
      </c>
      <c r="BD506" s="33">
        <v>7.85</v>
      </c>
      <c r="BE506" s="33">
        <v>79.067264019999996</v>
      </c>
      <c r="BF506" s="33">
        <v>0.6</v>
      </c>
      <c r="BG506" s="33">
        <v>7.85</v>
      </c>
      <c r="BH506" s="33">
        <v>79.067264019999996</v>
      </c>
      <c r="BI506" s="33">
        <f t="shared" si="83"/>
        <v>0.6</v>
      </c>
      <c r="BL506" s="33">
        <v>79.067264019999996</v>
      </c>
      <c r="BN506" s="33">
        <v>6.8132599999999996</v>
      </c>
      <c r="BO506" s="33">
        <v>15.069100000000001</v>
      </c>
      <c r="BP506" s="33">
        <v>13.1</v>
      </c>
      <c r="BQ506" s="33">
        <v>1.1729400000000001</v>
      </c>
      <c r="BR506" s="33">
        <v>75.84</v>
      </c>
      <c r="BS506" s="33">
        <v>1.06359</v>
      </c>
      <c r="BT506" s="33">
        <v>27.7</v>
      </c>
      <c r="BU506" s="33">
        <v>0.6</v>
      </c>
      <c r="BW506" s="33" t="s">
        <v>2744</v>
      </c>
      <c r="CB506" s="188" t="str">
        <f t="shared" si="85"/>
        <v>Y</v>
      </c>
      <c r="CC506" s="188" t="str">
        <f t="shared" si="81"/>
        <v>Y</v>
      </c>
      <c r="CD506" s="184" t="s">
        <v>2764</v>
      </c>
      <c r="CE506" s="184"/>
      <c r="CH506" s="184" t="s">
        <v>2970</v>
      </c>
      <c r="CJ506" s="33" t="s">
        <v>4091</v>
      </c>
    </row>
    <row r="507" spans="5:88" x14ac:dyDescent="0.3">
      <c r="E507" s="33" t="s">
        <v>2734</v>
      </c>
      <c r="F507" s="33" t="s">
        <v>4112</v>
      </c>
      <c r="G507" s="33">
        <v>2009</v>
      </c>
      <c r="H507" s="33" t="s">
        <v>4087</v>
      </c>
      <c r="I507" s="33" t="s">
        <v>4088</v>
      </c>
      <c r="K507" s="33" t="s">
        <v>80</v>
      </c>
      <c r="L507" s="33" t="s">
        <v>81</v>
      </c>
      <c r="M507" s="184" t="s">
        <v>83</v>
      </c>
      <c r="N507" s="33" t="s">
        <v>84</v>
      </c>
      <c r="O507" s="33" t="s">
        <v>85</v>
      </c>
      <c r="P507" s="33" t="s">
        <v>86</v>
      </c>
      <c r="Q507" s="33" t="s">
        <v>113</v>
      </c>
      <c r="R507" s="33" t="s">
        <v>113</v>
      </c>
      <c r="S507" s="33" t="str">
        <f t="shared" si="86"/>
        <v>Da.pu</v>
      </c>
      <c r="T507" s="33" t="s">
        <v>4043</v>
      </c>
      <c r="U507" s="184" t="s">
        <v>2821</v>
      </c>
      <c r="V507" s="184" t="s">
        <v>28</v>
      </c>
      <c r="W507" s="184" t="s">
        <v>293</v>
      </c>
      <c r="X507" s="33" t="s">
        <v>4054</v>
      </c>
      <c r="Y507" s="33" t="s">
        <v>819</v>
      </c>
      <c r="AB507" s="33" t="s">
        <v>2742</v>
      </c>
      <c r="AC507" s="33" t="s">
        <v>239</v>
      </c>
      <c r="AD507" s="33">
        <v>48</v>
      </c>
      <c r="AE507" s="184" t="s">
        <v>240</v>
      </c>
      <c r="AF507" s="33" t="s">
        <v>2743</v>
      </c>
      <c r="AH507" s="33" t="s">
        <v>2787</v>
      </c>
      <c r="AI507" s="33" t="s">
        <v>4089</v>
      </c>
      <c r="AJ507" s="33" t="s">
        <v>509</v>
      </c>
      <c r="AK507" s="33" t="s">
        <v>631</v>
      </c>
      <c r="AM507" s="33">
        <v>353</v>
      </c>
      <c r="AN507" s="33">
        <v>345.23399999999998</v>
      </c>
      <c r="AO507" s="189">
        <v>353</v>
      </c>
      <c r="AP507" s="33" t="s">
        <v>477</v>
      </c>
      <c r="AQ507" s="33" t="s">
        <v>477</v>
      </c>
      <c r="AS507" s="33">
        <f t="shared" si="84"/>
        <v>1</v>
      </c>
      <c r="AU507" s="33" t="s">
        <v>240</v>
      </c>
      <c r="AV507" s="33" t="s">
        <v>295</v>
      </c>
      <c r="AZ507" s="33" t="s">
        <v>2312</v>
      </c>
      <c r="BA507" s="33" t="s">
        <v>4090</v>
      </c>
      <c r="BB507" s="33" t="s">
        <v>2791</v>
      </c>
      <c r="BC507" s="33">
        <v>21</v>
      </c>
      <c r="BD507" s="33">
        <v>7.85</v>
      </c>
      <c r="BE507" s="33">
        <v>58.048786120000003</v>
      </c>
      <c r="BF507" s="33">
        <v>0.6</v>
      </c>
      <c r="BG507" s="33">
        <v>7.85</v>
      </c>
      <c r="BH507" s="33">
        <v>58.048786120000003</v>
      </c>
      <c r="BI507" s="33">
        <f t="shared" si="83"/>
        <v>0.6</v>
      </c>
      <c r="BL507" s="33">
        <v>58.048786120000003</v>
      </c>
      <c r="BN507" s="33">
        <v>6.8132599999999996</v>
      </c>
      <c r="BO507" s="33">
        <v>9.9650499999999997</v>
      </c>
      <c r="BP507" s="33">
        <v>13.1</v>
      </c>
      <c r="BQ507" s="33">
        <v>1.1729400000000001</v>
      </c>
      <c r="BR507" s="33">
        <v>55.679999999999993</v>
      </c>
      <c r="BS507" s="33">
        <v>1.06359</v>
      </c>
      <c r="BT507" s="33">
        <v>27.7</v>
      </c>
      <c r="BU507" s="33">
        <v>0.6</v>
      </c>
      <c r="BW507" s="33" t="s">
        <v>2744</v>
      </c>
      <c r="CB507" s="188" t="str">
        <f t="shared" si="85"/>
        <v>Y</v>
      </c>
      <c r="CC507" s="188" t="str">
        <f t="shared" si="81"/>
        <v>Y</v>
      </c>
      <c r="CD507" s="184" t="s">
        <v>2764</v>
      </c>
      <c r="CE507" s="184"/>
      <c r="CH507" s="184" t="s">
        <v>2970</v>
      </c>
      <c r="CJ507" s="33" t="s">
        <v>4091</v>
      </c>
    </row>
    <row r="508" spans="5:88" x14ac:dyDescent="0.3">
      <c r="E508" s="33" t="s">
        <v>2734</v>
      </c>
      <c r="F508" s="33" t="s">
        <v>4113</v>
      </c>
      <c r="G508" s="33">
        <v>2009</v>
      </c>
      <c r="H508" s="33" t="s">
        <v>4087</v>
      </c>
      <c r="I508" s="33" t="s">
        <v>4088</v>
      </c>
      <c r="K508" s="33" t="s">
        <v>80</v>
      </c>
      <c r="L508" s="33" t="s">
        <v>81</v>
      </c>
      <c r="M508" s="184" t="s">
        <v>83</v>
      </c>
      <c r="N508" s="33" t="s">
        <v>84</v>
      </c>
      <c r="O508" s="33" t="s">
        <v>85</v>
      </c>
      <c r="P508" s="33" t="s">
        <v>86</v>
      </c>
      <c r="Q508" s="33" t="s">
        <v>113</v>
      </c>
      <c r="R508" s="33" t="s">
        <v>113</v>
      </c>
      <c r="S508" s="33" t="str">
        <f t="shared" si="86"/>
        <v>Da.pu</v>
      </c>
      <c r="T508" s="33" t="s">
        <v>4043</v>
      </c>
      <c r="U508" s="184" t="s">
        <v>2821</v>
      </c>
      <c r="V508" s="184" t="s">
        <v>28</v>
      </c>
      <c r="W508" s="184" t="s">
        <v>293</v>
      </c>
      <c r="X508" s="33" t="s">
        <v>4054</v>
      </c>
      <c r="Y508" s="33" t="s">
        <v>819</v>
      </c>
      <c r="AB508" s="33" t="s">
        <v>2742</v>
      </c>
      <c r="AC508" s="33" t="s">
        <v>239</v>
      </c>
      <c r="AD508" s="33">
        <v>48</v>
      </c>
      <c r="AE508" s="184" t="s">
        <v>240</v>
      </c>
      <c r="AF508" s="33" t="s">
        <v>2743</v>
      </c>
      <c r="AH508" s="33" t="s">
        <v>2787</v>
      </c>
      <c r="AI508" s="33" t="s">
        <v>4089</v>
      </c>
      <c r="AJ508" s="33" t="s">
        <v>509</v>
      </c>
      <c r="AK508" s="33" t="s">
        <v>631</v>
      </c>
      <c r="AM508" s="33">
        <v>477</v>
      </c>
      <c r="AN508" s="33">
        <v>466.50599999999997</v>
      </c>
      <c r="AO508" s="189">
        <v>477</v>
      </c>
      <c r="AP508" s="33" t="s">
        <v>477</v>
      </c>
      <c r="AQ508" s="33" t="s">
        <v>477</v>
      </c>
      <c r="AS508" s="33">
        <f t="shared" si="84"/>
        <v>1</v>
      </c>
      <c r="AU508" s="33" t="s">
        <v>240</v>
      </c>
      <c r="AV508" s="33" t="s">
        <v>295</v>
      </c>
      <c r="AZ508" s="33" t="s">
        <v>2312</v>
      </c>
      <c r="BA508" s="33" t="s">
        <v>4090</v>
      </c>
      <c r="BB508" s="33" t="s">
        <v>2791</v>
      </c>
      <c r="BC508" s="33">
        <v>21</v>
      </c>
      <c r="BD508" s="33">
        <v>7.85</v>
      </c>
      <c r="BE508" s="33">
        <v>31.025028819999999</v>
      </c>
      <c r="BF508" s="33">
        <v>0.6</v>
      </c>
      <c r="BG508" s="33">
        <v>7.85</v>
      </c>
      <c r="BH508" s="33">
        <v>31.025028819999999</v>
      </c>
      <c r="BI508" s="33">
        <f t="shared" si="83"/>
        <v>0.6</v>
      </c>
      <c r="BL508" s="33">
        <v>31.025028819999999</v>
      </c>
      <c r="BN508" s="33">
        <v>6.8132599999999996</v>
      </c>
      <c r="BO508" s="33">
        <v>3.4026999999999998</v>
      </c>
      <c r="BP508" s="33">
        <v>13.1</v>
      </c>
      <c r="BQ508" s="33">
        <v>4.6917600000000004</v>
      </c>
      <c r="BR508" s="33">
        <v>29.759999999999998</v>
      </c>
      <c r="BS508" s="33">
        <v>4.2543600000000001</v>
      </c>
      <c r="BT508" s="33">
        <v>27.7</v>
      </c>
      <c r="BU508" s="33">
        <v>0.6</v>
      </c>
      <c r="BW508" s="33" t="s">
        <v>2744</v>
      </c>
      <c r="CB508" s="188" t="str">
        <f t="shared" si="85"/>
        <v>Y</v>
      </c>
      <c r="CC508" s="188" t="str">
        <f t="shared" si="81"/>
        <v>Y</v>
      </c>
      <c r="CD508" s="184" t="s">
        <v>2764</v>
      </c>
      <c r="CE508" s="184"/>
      <c r="CH508" s="184" t="s">
        <v>2970</v>
      </c>
      <c r="CJ508" s="33" t="s">
        <v>4091</v>
      </c>
    </row>
    <row r="509" spans="5:88" x14ac:dyDescent="0.3">
      <c r="E509" s="33" t="s">
        <v>2734</v>
      </c>
      <c r="F509" s="33" t="s">
        <v>4114</v>
      </c>
      <c r="G509" s="33">
        <v>2009</v>
      </c>
      <c r="H509" s="33" t="s">
        <v>4087</v>
      </c>
      <c r="I509" s="33" t="s">
        <v>4088</v>
      </c>
      <c r="K509" s="33" t="s">
        <v>80</v>
      </c>
      <c r="L509" s="33" t="s">
        <v>81</v>
      </c>
      <c r="M509" s="184" t="s">
        <v>83</v>
      </c>
      <c r="N509" s="33" t="s">
        <v>84</v>
      </c>
      <c r="O509" s="33" t="s">
        <v>85</v>
      </c>
      <c r="P509" s="33" t="s">
        <v>86</v>
      </c>
      <c r="Q509" s="33" t="s">
        <v>113</v>
      </c>
      <c r="R509" s="33" t="s">
        <v>113</v>
      </c>
      <c r="S509" s="33" t="str">
        <f t="shared" si="86"/>
        <v>Da.pu</v>
      </c>
      <c r="T509" s="33" t="s">
        <v>4043</v>
      </c>
      <c r="U509" s="184" t="s">
        <v>2821</v>
      </c>
      <c r="V509" s="184" t="s">
        <v>28</v>
      </c>
      <c r="W509" s="184" t="s">
        <v>293</v>
      </c>
      <c r="X509" s="33" t="s">
        <v>4054</v>
      </c>
      <c r="Y509" s="33" t="s">
        <v>819</v>
      </c>
      <c r="AB509" s="33" t="s">
        <v>2742</v>
      </c>
      <c r="AC509" s="33" t="s">
        <v>239</v>
      </c>
      <c r="AD509" s="33">
        <v>48</v>
      </c>
      <c r="AE509" s="184" t="s">
        <v>240</v>
      </c>
      <c r="AF509" s="33" t="s">
        <v>2743</v>
      </c>
      <c r="AH509" s="33" t="s">
        <v>2787</v>
      </c>
      <c r="AI509" s="33" t="s">
        <v>4089</v>
      </c>
      <c r="AJ509" s="33" t="s">
        <v>509</v>
      </c>
      <c r="AK509" s="33" t="s">
        <v>631</v>
      </c>
      <c r="AM509" s="33">
        <v>765</v>
      </c>
      <c r="AN509" s="33">
        <v>748.17</v>
      </c>
      <c r="AO509" s="189">
        <v>765</v>
      </c>
      <c r="AP509" s="33" t="s">
        <v>477</v>
      </c>
      <c r="AQ509" s="33" t="s">
        <v>477</v>
      </c>
      <c r="AS509" s="33">
        <f t="shared" si="84"/>
        <v>1</v>
      </c>
      <c r="AU509" s="33" t="s">
        <v>240</v>
      </c>
      <c r="AV509" s="33" t="s">
        <v>295</v>
      </c>
      <c r="AZ509" s="33" t="s">
        <v>2312</v>
      </c>
      <c r="BA509" s="33" t="s">
        <v>4090</v>
      </c>
      <c r="BB509" s="33" t="s">
        <v>2791</v>
      </c>
      <c r="BC509" s="33">
        <v>21</v>
      </c>
      <c r="BD509" s="33">
        <v>7.28</v>
      </c>
      <c r="BE509" s="33">
        <v>31.025028819999999</v>
      </c>
      <c r="BF509" s="33">
        <v>0.6</v>
      </c>
      <c r="BG509" s="33">
        <v>7.28</v>
      </c>
      <c r="BH509" s="33">
        <v>31.025028819999999</v>
      </c>
      <c r="BI509" s="33">
        <f t="shared" si="83"/>
        <v>0.6</v>
      </c>
      <c r="BL509" s="33">
        <v>31.025028819999999</v>
      </c>
      <c r="BN509" s="33">
        <v>6.8132599999999996</v>
      </c>
      <c r="BO509" s="33">
        <v>3.4026999999999998</v>
      </c>
      <c r="BP509" s="33">
        <v>13.1</v>
      </c>
      <c r="BQ509" s="33">
        <v>1.1729400000000001</v>
      </c>
      <c r="BR509" s="33">
        <v>29.759999999999998</v>
      </c>
      <c r="BS509" s="33">
        <v>1.06359</v>
      </c>
      <c r="BT509" s="33">
        <v>25.5</v>
      </c>
      <c r="BU509" s="33">
        <v>0.6</v>
      </c>
      <c r="BW509" s="33" t="s">
        <v>2744</v>
      </c>
      <c r="CB509" s="188" t="str">
        <f t="shared" si="85"/>
        <v>Y</v>
      </c>
      <c r="CC509" s="188" t="str">
        <f t="shared" si="81"/>
        <v>Y</v>
      </c>
      <c r="CD509" s="184" t="s">
        <v>2764</v>
      </c>
      <c r="CE509" s="184"/>
      <c r="CH509" s="184" t="s">
        <v>2970</v>
      </c>
      <c r="CJ509" s="33" t="s">
        <v>4091</v>
      </c>
    </row>
    <row r="510" spans="5:88" x14ac:dyDescent="0.3">
      <c r="E510" s="33" t="s">
        <v>2734</v>
      </c>
      <c r="F510" s="33" t="s">
        <v>4115</v>
      </c>
      <c r="G510" s="33">
        <v>2009</v>
      </c>
      <c r="H510" s="33" t="s">
        <v>4087</v>
      </c>
      <c r="I510" s="33" t="s">
        <v>4088</v>
      </c>
      <c r="K510" s="33" t="s">
        <v>80</v>
      </c>
      <c r="L510" s="33" t="s">
        <v>81</v>
      </c>
      <c r="M510" s="184" t="s">
        <v>83</v>
      </c>
      <c r="N510" s="33" t="s">
        <v>84</v>
      </c>
      <c r="O510" s="33" t="s">
        <v>85</v>
      </c>
      <c r="P510" s="33" t="s">
        <v>86</v>
      </c>
      <c r="Q510" s="33" t="s">
        <v>113</v>
      </c>
      <c r="R510" s="33" t="s">
        <v>113</v>
      </c>
      <c r="S510" s="33" t="str">
        <f t="shared" si="86"/>
        <v>Da.pu</v>
      </c>
      <c r="T510" s="33" t="s">
        <v>4043</v>
      </c>
      <c r="U510" s="184" t="s">
        <v>2821</v>
      </c>
      <c r="V510" s="184" t="s">
        <v>28</v>
      </c>
      <c r="W510" s="184" t="s">
        <v>293</v>
      </c>
      <c r="X510" s="33" t="s">
        <v>4054</v>
      </c>
      <c r="Y510" s="33" t="s">
        <v>819</v>
      </c>
      <c r="AB510" s="33" t="s">
        <v>2742</v>
      </c>
      <c r="AC510" s="33" t="s">
        <v>239</v>
      </c>
      <c r="AD510" s="33">
        <v>48</v>
      </c>
      <c r="AE510" s="184" t="s">
        <v>240</v>
      </c>
      <c r="AF510" s="33" t="s">
        <v>2743</v>
      </c>
      <c r="AH510" s="33" t="s">
        <v>2787</v>
      </c>
      <c r="AI510" s="33" t="s">
        <v>4089</v>
      </c>
      <c r="AJ510" s="33" t="s">
        <v>509</v>
      </c>
      <c r="AK510" s="33" t="s">
        <v>631</v>
      </c>
      <c r="AM510" s="33">
        <v>582</v>
      </c>
      <c r="AN510" s="33">
        <v>569.19600000000003</v>
      </c>
      <c r="AO510" s="189">
        <v>582</v>
      </c>
      <c r="AP510" s="33" t="s">
        <v>477</v>
      </c>
      <c r="AQ510" s="33" t="s">
        <v>477</v>
      </c>
      <c r="AS510" s="33">
        <f t="shared" si="84"/>
        <v>1</v>
      </c>
      <c r="AU510" s="33" t="s">
        <v>240</v>
      </c>
      <c r="AV510" s="33" t="s">
        <v>295</v>
      </c>
      <c r="AZ510" s="33" t="s">
        <v>2312</v>
      </c>
      <c r="BA510" s="33" t="s">
        <v>4090</v>
      </c>
      <c r="BB510" s="33" t="s">
        <v>2791</v>
      </c>
      <c r="BC510" s="33">
        <v>21</v>
      </c>
      <c r="BD510" s="33">
        <v>7.85</v>
      </c>
      <c r="BE510" s="33">
        <v>31.025028819999999</v>
      </c>
      <c r="BF510" s="33">
        <v>7</v>
      </c>
      <c r="BG510" s="33">
        <v>7.85</v>
      </c>
      <c r="BH510" s="33">
        <v>31.025028819999999</v>
      </c>
      <c r="BI510" s="33">
        <f t="shared" si="83"/>
        <v>7</v>
      </c>
      <c r="BL510" s="33">
        <v>31.025028819999999</v>
      </c>
      <c r="BN510" s="33">
        <v>6.8132599999999996</v>
      </c>
      <c r="BO510" s="33">
        <v>3.4026999999999998</v>
      </c>
      <c r="BP510" s="33">
        <v>13.1</v>
      </c>
      <c r="BQ510" s="33">
        <v>1.1729400000000001</v>
      </c>
      <c r="BR510" s="33">
        <v>29.759999999999998</v>
      </c>
      <c r="BS510" s="33">
        <v>1.06359</v>
      </c>
      <c r="BT510" s="33">
        <v>27.7</v>
      </c>
      <c r="BU510" s="33">
        <v>7</v>
      </c>
      <c r="BW510" s="33" t="s">
        <v>2744</v>
      </c>
      <c r="CB510" s="188" t="str">
        <f t="shared" si="85"/>
        <v>Y</v>
      </c>
      <c r="CC510" s="188" t="str">
        <f t="shared" si="81"/>
        <v>Y</v>
      </c>
      <c r="CD510" s="184" t="s">
        <v>2764</v>
      </c>
      <c r="CE510" s="184"/>
      <c r="CH510" s="184" t="s">
        <v>2970</v>
      </c>
      <c r="CJ510" s="33" t="s">
        <v>4091</v>
      </c>
    </row>
    <row r="511" spans="5:88" x14ac:dyDescent="0.3">
      <c r="E511" s="33" t="s">
        <v>2765</v>
      </c>
      <c r="F511" s="33" t="s">
        <v>4116</v>
      </c>
      <c r="G511" s="33">
        <v>1982</v>
      </c>
      <c r="H511" s="33" t="s">
        <v>4117</v>
      </c>
      <c r="I511" s="33" t="s">
        <v>4118</v>
      </c>
      <c r="K511" s="33" t="s">
        <v>80</v>
      </c>
      <c r="L511" s="33" t="s">
        <v>81</v>
      </c>
      <c r="M511" s="184" t="s">
        <v>83</v>
      </c>
      <c r="N511" s="33" t="s">
        <v>84</v>
      </c>
      <c r="O511" s="33" t="s">
        <v>85</v>
      </c>
      <c r="P511" s="33" t="s">
        <v>86</v>
      </c>
      <c r="Q511" s="33" t="s">
        <v>87</v>
      </c>
      <c r="R511" s="33" t="s">
        <v>87</v>
      </c>
      <c r="S511" s="33" t="str">
        <f t="shared" si="86"/>
        <v>Da.ma</v>
      </c>
      <c r="T511" s="33" t="s">
        <v>4043</v>
      </c>
      <c r="U511" s="184" t="s">
        <v>2821</v>
      </c>
      <c r="V511" s="184" t="s">
        <v>28</v>
      </c>
      <c r="W511" s="184" t="s">
        <v>293</v>
      </c>
      <c r="X511" s="33" t="s">
        <v>4054</v>
      </c>
      <c r="Y511" s="33" t="s">
        <v>819</v>
      </c>
      <c r="AB511" s="33" t="s">
        <v>2742</v>
      </c>
      <c r="AC511" s="33" t="s">
        <v>239</v>
      </c>
      <c r="AD511" s="33">
        <v>48</v>
      </c>
      <c r="AE511" s="184" t="s">
        <v>240</v>
      </c>
      <c r="AF511" s="33" t="s">
        <v>2743</v>
      </c>
      <c r="AH511" s="33" t="s">
        <v>2744</v>
      </c>
      <c r="AI511" s="33" t="s">
        <v>2744</v>
      </c>
      <c r="AK511" s="33" t="s">
        <v>478</v>
      </c>
      <c r="AM511" s="33" t="s">
        <v>2744</v>
      </c>
      <c r="AN511" s="33">
        <v>68</v>
      </c>
      <c r="AO511" s="33">
        <v>68</v>
      </c>
      <c r="AP511" s="33" t="s">
        <v>477</v>
      </c>
      <c r="AQ511" s="33" t="s">
        <v>477</v>
      </c>
      <c r="AS511" s="33">
        <v>4</v>
      </c>
      <c r="AU511" s="33" t="s">
        <v>295</v>
      </c>
      <c r="AV511" s="33" t="s">
        <v>295</v>
      </c>
      <c r="AZ511" s="33" t="s">
        <v>2959</v>
      </c>
      <c r="BA511" s="33" t="s">
        <v>2746</v>
      </c>
      <c r="BB511" s="33" t="s">
        <v>2744</v>
      </c>
      <c r="BC511" s="33" t="s">
        <v>2744</v>
      </c>
      <c r="BE511" s="33">
        <v>130</v>
      </c>
      <c r="BH511" s="33">
        <v>130</v>
      </c>
      <c r="BL511" s="33">
        <v>130</v>
      </c>
      <c r="BN511" s="33" t="s">
        <v>644</v>
      </c>
      <c r="BO511" s="33" t="s">
        <v>644</v>
      </c>
      <c r="BP511" s="33" t="s">
        <v>644</v>
      </c>
      <c r="BQ511" s="33" t="s">
        <v>644</v>
      </c>
      <c r="BR511" s="33" t="s">
        <v>644</v>
      </c>
      <c r="BS511" s="33" t="s">
        <v>644</v>
      </c>
      <c r="BT511" s="33" t="s">
        <v>644</v>
      </c>
      <c r="BW511" s="33" t="s">
        <v>2744</v>
      </c>
      <c r="BY511" s="33" t="s">
        <v>2747</v>
      </c>
      <c r="CB511" s="188" t="str">
        <f t="shared" si="85"/>
        <v>N</v>
      </c>
      <c r="CC511" s="188" t="str">
        <f>CB511</f>
        <v>N</v>
      </c>
      <c r="CD511" s="33"/>
      <c r="CH511" s="33" t="s">
        <v>2770</v>
      </c>
    </row>
    <row r="512" spans="5:88" x14ac:dyDescent="0.3">
      <c r="E512" s="184" t="s">
        <v>2753</v>
      </c>
      <c r="F512" s="184"/>
      <c r="G512" s="33">
        <v>1984</v>
      </c>
      <c r="H512" s="184" t="s">
        <v>4119</v>
      </c>
      <c r="I512" s="184"/>
      <c r="J512" s="184"/>
      <c r="K512" s="33" t="s">
        <v>80</v>
      </c>
      <c r="L512" s="33" t="s">
        <v>81</v>
      </c>
      <c r="M512" s="184" t="s">
        <v>83</v>
      </c>
      <c r="N512" s="33" t="s">
        <v>84</v>
      </c>
      <c r="O512" s="33" t="s">
        <v>85</v>
      </c>
      <c r="P512" s="33" t="s">
        <v>86</v>
      </c>
      <c r="Q512" s="209" t="s">
        <v>87</v>
      </c>
      <c r="R512" s="209" t="s">
        <v>87</v>
      </c>
      <c r="S512" s="33" t="str">
        <f t="shared" si="86"/>
        <v>Da.ma</v>
      </c>
      <c r="T512" s="184" t="s">
        <v>2945</v>
      </c>
      <c r="U512" s="184" t="s">
        <v>2821</v>
      </c>
      <c r="V512" s="184" t="s">
        <v>28</v>
      </c>
      <c r="W512" s="184" t="s">
        <v>293</v>
      </c>
      <c r="X512" s="184" t="s">
        <v>4064</v>
      </c>
      <c r="Y512" s="33" t="s">
        <v>819</v>
      </c>
      <c r="Z512" s="184"/>
      <c r="AA512" s="184"/>
      <c r="AB512" s="184" t="s">
        <v>2854</v>
      </c>
      <c r="AC512" s="33" t="s">
        <v>239</v>
      </c>
      <c r="AD512" s="33">
        <v>48</v>
      </c>
      <c r="AE512" s="184" t="s">
        <v>240</v>
      </c>
      <c r="AF512" s="184" t="s">
        <v>2743</v>
      </c>
      <c r="AG512" s="184"/>
      <c r="AH512" s="184" t="s">
        <v>4120</v>
      </c>
      <c r="AI512" s="184" t="s">
        <v>1224</v>
      </c>
      <c r="AK512" s="32" t="s">
        <v>4121</v>
      </c>
      <c r="AL512" s="32"/>
      <c r="AM512" s="32">
        <v>1100</v>
      </c>
      <c r="AN512" s="189">
        <v>1100</v>
      </c>
      <c r="AO512" s="189">
        <v>1100</v>
      </c>
      <c r="AP512" s="184" t="s">
        <v>477</v>
      </c>
      <c r="AQ512" s="33" t="s">
        <v>477</v>
      </c>
      <c r="AS512" s="33">
        <v>4</v>
      </c>
      <c r="AU512" s="33" t="s">
        <v>295</v>
      </c>
      <c r="AV512" s="33" t="s">
        <v>295</v>
      </c>
      <c r="AX512" s="184"/>
      <c r="AY512" s="184"/>
      <c r="AZ512" s="184" t="s">
        <v>2312</v>
      </c>
      <c r="BA512" s="184" t="s">
        <v>4122</v>
      </c>
      <c r="BB512" s="184"/>
      <c r="BC512" s="32">
        <v>20.5</v>
      </c>
      <c r="BD512" s="32" t="s">
        <v>4123</v>
      </c>
      <c r="BE512" s="32">
        <v>250</v>
      </c>
      <c r="BF512" s="32"/>
      <c r="BG512" s="33">
        <v>7.85</v>
      </c>
      <c r="BH512" s="33">
        <v>250</v>
      </c>
      <c r="BI512" s="33">
        <f>IF(ISBLANK(BF512)=FALSE,BF512,BU512)</f>
        <v>0.3</v>
      </c>
      <c r="BJ512" s="184" t="s">
        <v>644</v>
      </c>
      <c r="BK512" s="184" t="s">
        <v>4124</v>
      </c>
      <c r="BL512" s="206">
        <v>250</v>
      </c>
      <c r="BM512" s="184"/>
      <c r="BN512" s="184"/>
      <c r="BO512" s="184"/>
      <c r="BP512" s="184"/>
      <c r="BQ512" s="184"/>
      <c r="BR512" s="184"/>
      <c r="BS512" s="184"/>
      <c r="BT512" s="184" t="s">
        <v>644</v>
      </c>
      <c r="BU512" s="192">
        <v>0.3</v>
      </c>
      <c r="BV512" s="32" t="s">
        <v>2750</v>
      </c>
      <c r="BW512" s="32"/>
      <c r="BX512" s="184" t="s">
        <v>3127</v>
      </c>
      <c r="BY512" s="184"/>
      <c r="BZ512" s="184"/>
      <c r="CA512" s="32"/>
      <c r="CB512" s="188" t="str">
        <f t="shared" si="85"/>
        <v>Y</v>
      </c>
      <c r="CC512" s="188" t="str">
        <f>CB512</f>
        <v>Y</v>
      </c>
      <c r="CD512" s="184" t="s">
        <v>2764</v>
      </c>
      <c r="CE512" s="184"/>
      <c r="CH512" s="184" t="s">
        <v>2748</v>
      </c>
      <c r="CI512" s="184" t="s">
        <v>4125</v>
      </c>
      <c r="CJ512" s="184"/>
    </row>
    <row r="513" spans="5:88" x14ac:dyDescent="0.3">
      <c r="E513" s="184" t="s">
        <v>2753</v>
      </c>
      <c r="F513" s="184"/>
      <c r="G513" s="33">
        <v>1986</v>
      </c>
      <c r="H513" s="184" t="s">
        <v>4126</v>
      </c>
      <c r="I513" s="184"/>
      <c r="J513" s="184"/>
      <c r="K513" s="33" t="s">
        <v>80</v>
      </c>
      <c r="L513" s="33" t="s">
        <v>81</v>
      </c>
      <c r="M513" s="184" t="s">
        <v>83</v>
      </c>
      <c r="N513" s="33" t="s">
        <v>84</v>
      </c>
      <c r="O513" s="33" t="s">
        <v>85</v>
      </c>
      <c r="P513" s="33" t="s">
        <v>86</v>
      </c>
      <c r="Q513" s="209" t="s">
        <v>87</v>
      </c>
      <c r="R513" s="209" t="s">
        <v>87</v>
      </c>
      <c r="S513" s="33" t="str">
        <f t="shared" si="86"/>
        <v>Da.ma</v>
      </c>
      <c r="T513" s="184" t="s">
        <v>2945</v>
      </c>
      <c r="U513" s="184" t="s">
        <v>2821</v>
      </c>
      <c r="V513" s="184" t="s">
        <v>28</v>
      </c>
      <c r="W513" s="184" t="s">
        <v>293</v>
      </c>
      <c r="X513" s="184" t="s">
        <v>4127</v>
      </c>
      <c r="Y513" s="184" t="s">
        <v>4127</v>
      </c>
      <c r="Z513" s="184"/>
      <c r="AA513" s="184"/>
      <c r="AB513" s="184" t="s">
        <v>2742</v>
      </c>
      <c r="AC513" s="33" t="s">
        <v>239</v>
      </c>
      <c r="AD513" s="33">
        <v>48</v>
      </c>
      <c r="AE513" s="184" t="s">
        <v>240</v>
      </c>
      <c r="AF513" s="184" t="s">
        <v>2743</v>
      </c>
      <c r="AG513" s="184"/>
      <c r="AH513" s="184" t="s">
        <v>4128</v>
      </c>
      <c r="AI513" s="184" t="s">
        <v>4129</v>
      </c>
      <c r="AJ513" s="33" t="s">
        <v>509</v>
      </c>
      <c r="AK513" s="32" t="s">
        <v>2983</v>
      </c>
      <c r="AL513" s="32"/>
      <c r="AM513" s="32">
        <v>920</v>
      </c>
      <c r="AN513" s="189">
        <v>920</v>
      </c>
      <c r="AO513" s="189">
        <v>920</v>
      </c>
      <c r="AP513" s="184" t="s">
        <v>508</v>
      </c>
      <c r="AQ513" s="33" t="s">
        <v>477</v>
      </c>
      <c r="AS513" s="33">
        <v>4</v>
      </c>
      <c r="AT513" s="33" t="s">
        <v>4130</v>
      </c>
      <c r="AU513" s="33" t="s">
        <v>295</v>
      </c>
      <c r="AV513" s="33" t="s">
        <v>295</v>
      </c>
      <c r="AX513" s="184"/>
      <c r="AY513" s="184"/>
      <c r="AZ513" s="184" t="s">
        <v>2312</v>
      </c>
      <c r="BA513" s="184" t="s">
        <v>4131</v>
      </c>
      <c r="BB513" s="184"/>
      <c r="BC513" s="207">
        <v>22</v>
      </c>
      <c r="BD513" s="32" t="s">
        <v>4132</v>
      </c>
      <c r="BE513" s="32">
        <v>120</v>
      </c>
      <c r="BF513" s="32"/>
      <c r="BG513" s="33">
        <v>7.53</v>
      </c>
      <c r="BH513" s="33">
        <v>120</v>
      </c>
      <c r="BI513" s="33">
        <f>IF(ISBLANK(BF513)=FALSE,BF513,BU513)</f>
        <v>0.3</v>
      </c>
      <c r="BJ513" s="32" t="s">
        <v>644</v>
      </c>
      <c r="BK513" s="184" t="s">
        <v>4133</v>
      </c>
      <c r="BL513" s="206">
        <v>120</v>
      </c>
      <c r="BM513" s="32"/>
      <c r="BN513" s="32"/>
      <c r="BO513" s="32"/>
      <c r="BP513" s="32"/>
      <c r="BQ513" s="32"/>
      <c r="BR513" s="32"/>
      <c r="BS513" s="32"/>
      <c r="BT513" s="32">
        <v>60</v>
      </c>
      <c r="BU513" s="192">
        <v>0.3</v>
      </c>
      <c r="BV513" s="32" t="s">
        <v>2750</v>
      </c>
      <c r="BW513" s="32"/>
      <c r="BX513" s="184" t="s">
        <v>2892</v>
      </c>
      <c r="BY513" s="184"/>
      <c r="BZ513" s="184"/>
      <c r="CA513" s="32"/>
      <c r="CB513" s="188" t="str">
        <f t="shared" si="85"/>
        <v>Y</v>
      </c>
      <c r="CC513" s="188" t="str">
        <f>CB513</f>
        <v>Y</v>
      </c>
      <c r="CD513" s="184" t="s">
        <v>2764</v>
      </c>
      <c r="CE513" s="184"/>
      <c r="CH513" s="184" t="s">
        <v>2748</v>
      </c>
      <c r="CI513" s="184" t="s">
        <v>4134</v>
      </c>
      <c r="CJ513" s="184"/>
    </row>
    <row r="514" spans="5:88" x14ac:dyDescent="0.3">
      <c r="E514" s="33" t="s">
        <v>324</v>
      </c>
      <c r="G514" s="33">
        <v>1992</v>
      </c>
      <c r="H514" s="33" t="s">
        <v>4044</v>
      </c>
      <c r="I514" s="33" t="s">
        <v>4045</v>
      </c>
      <c r="K514" s="33" t="s">
        <v>80</v>
      </c>
      <c r="L514" s="33" t="s">
        <v>81</v>
      </c>
      <c r="M514" s="33" t="s">
        <v>83</v>
      </c>
      <c r="N514" s="33" t="s">
        <v>84</v>
      </c>
      <c r="O514" s="33" t="s">
        <v>85</v>
      </c>
      <c r="P514" s="33" t="s">
        <v>86</v>
      </c>
      <c r="Q514" s="33" t="s">
        <v>87</v>
      </c>
      <c r="R514" s="33" t="s">
        <v>87</v>
      </c>
      <c r="S514" s="33" t="str">
        <f t="shared" si="86"/>
        <v>Da.ma</v>
      </c>
      <c r="T514" s="33" t="s">
        <v>4043</v>
      </c>
      <c r="U514" s="33" t="s">
        <v>2821</v>
      </c>
      <c r="V514" s="184" t="s">
        <v>28</v>
      </c>
      <c r="W514" s="184" t="s">
        <v>293</v>
      </c>
      <c r="X514" s="33" t="s">
        <v>4054</v>
      </c>
      <c r="Y514" s="33" t="s">
        <v>819</v>
      </c>
      <c r="AB514" s="33" t="s">
        <v>4047</v>
      </c>
      <c r="AC514" s="33" t="s">
        <v>239</v>
      </c>
      <c r="AD514" s="33">
        <v>48</v>
      </c>
      <c r="AE514" s="184" t="s">
        <v>240</v>
      </c>
      <c r="AF514" s="33" t="s">
        <v>2743</v>
      </c>
      <c r="AI514" s="33" t="s">
        <v>770</v>
      </c>
      <c r="AJ514" s="33" t="s">
        <v>295</v>
      </c>
      <c r="AM514" s="33">
        <v>94</v>
      </c>
      <c r="AN514" s="189">
        <v>94</v>
      </c>
      <c r="AO514" s="189">
        <v>94</v>
      </c>
      <c r="AP514" s="33" t="s">
        <v>508</v>
      </c>
      <c r="AQ514" s="33" t="s">
        <v>477</v>
      </c>
      <c r="AS514" s="33">
        <v>4</v>
      </c>
      <c r="AU514" s="33" t="s">
        <v>240</v>
      </c>
      <c r="AV514" s="33" t="s">
        <v>295</v>
      </c>
      <c r="AZ514" s="33" t="s">
        <v>481</v>
      </c>
      <c r="BA514" s="33" t="s">
        <v>4048</v>
      </c>
      <c r="BC514" s="33">
        <v>20</v>
      </c>
      <c r="BD514" s="33">
        <v>7.2</v>
      </c>
      <c r="BE514" s="33">
        <v>10</v>
      </c>
      <c r="BF514" s="33" t="s">
        <v>4049</v>
      </c>
      <c r="BG514" s="33">
        <v>7.2</v>
      </c>
      <c r="BH514" s="33">
        <v>10</v>
      </c>
      <c r="BI514" s="33">
        <v>0.5</v>
      </c>
      <c r="BJ514" s="33">
        <v>78</v>
      </c>
      <c r="BL514" s="33">
        <v>10</v>
      </c>
      <c r="BT514" s="33">
        <v>22</v>
      </c>
      <c r="BU514" s="192">
        <v>0.3</v>
      </c>
      <c r="CD514" s="33"/>
      <c r="CH514" s="33" t="s">
        <v>2770</v>
      </c>
      <c r="CI514" s="199">
        <v>0.81</v>
      </c>
      <c r="CJ514" s="33" t="s">
        <v>324</v>
      </c>
    </row>
    <row r="515" spans="5:88" x14ac:dyDescent="0.3">
      <c r="E515" s="184" t="s">
        <v>2753</v>
      </c>
      <c r="F515" s="184"/>
      <c r="G515" s="33">
        <v>1992</v>
      </c>
      <c r="H515" s="184" t="s">
        <v>4135</v>
      </c>
      <c r="I515" s="184"/>
      <c r="J515" s="184"/>
      <c r="K515" s="33" t="s">
        <v>80</v>
      </c>
      <c r="L515" s="33" t="s">
        <v>81</v>
      </c>
      <c r="M515" s="184" t="s">
        <v>83</v>
      </c>
      <c r="N515" s="33" t="s">
        <v>84</v>
      </c>
      <c r="O515" s="33" t="s">
        <v>85</v>
      </c>
      <c r="P515" s="33" t="s">
        <v>86</v>
      </c>
      <c r="Q515" s="209" t="s">
        <v>87</v>
      </c>
      <c r="R515" s="209" t="s">
        <v>87</v>
      </c>
      <c r="S515" s="33" t="str">
        <f t="shared" si="86"/>
        <v>Da.ma</v>
      </c>
      <c r="T515" s="184" t="s">
        <v>2945</v>
      </c>
      <c r="U515" s="184" t="s">
        <v>2821</v>
      </c>
      <c r="V515" s="184" t="s">
        <v>28</v>
      </c>
      <c r="W515" s="184" t="s">
        <v>293</v>
      </c>
      <c r="X515" s="184" t="s">
        <v>4064</v>
      </c>
      <c r="Y515" s="33" t="s">
        <v>819</v>
      </c>
      <c r="Z515" s="184"/>
      <c r="AA515" s="184"/>
      <c r="AB515" s="184" t="s">
        <v>2742</v>
      </c>
      <c r="AC515" s="33" t="s">
        <v>239</v>
      </c>
      <c r="AD515" s="33">
        <v>48</v>
      </c>
      <c r="AE515" s="184" t="s">
        <v>240</v>
      </c>
      <c r="AF515" s="184" t="s">
        <v>2743</v>
      </c>
      <c r="AG515" s="184"/>
      <c r="AH515" s="184" t="s">
        <v>2787</v>
      </c>
      <c r="AI515" s="184" t="s">
        <v>2855</v>
      </c>
      <c r="AJ515" s="33" t="s">
        <v>295</v>
      </c>
      <c r="AK515" s="32" t="s">
        <v>1224</v>
      </c>
      <c r="AL515" s="32"/>
      <c r="AM515" s="32">
        <v>151</v>
      </c>
      <c r="AN515" s="189">
        <v>151</v>
      </c>
      <c r="AO515" s="189">
        <v>151</v>
      </c>
      <c r="AP515" s="184" t="s">
        <v>508</v>
      </c>
      <c r="AQ515" s="33" t="s">
        <v>477</v>
      </c>
      <c r="AS515" s="33">
        <v>4</v>
      </c>
      <c r="AU515" s="33" t="s">
        <v>240</v>
      </c>
      <c r="AV515" s="33" t="s">
        <v>295</v>
      </c>
      <c r="AX515" s="184"/>
      <c r="AY515" s="184"/>
      <c r="AZ515" s="184" t="s">
        <v>2312</v>
      </c>
      <c r="BA515" s="184" t="s">
        <v>4136</v>
      </c>
      <c r="BB515" s="184"/>
      <c r="BC515" s="32">
        <v>20</v>
      </c>
      <c r="BD515" s="32">
        <v>6.5</v>
      </c>
      <c r="BE515" s="32">
        <v>50</v>
      </c>
      <c r="BF515" s="32">
        <v>0.2</v>
      </c>
      <c r="BG515" s="33">
        <v>6.5</v>
      </c>
      <c r="BH515" s="33">
        <v>50</v>
      </c>
      <c r="BI515" s="33">
        <f t="shared" ref="BI515:BI546" si="87">IF(ISBLANK(BF515)=FALSE,BF515,BU515)</f>
        <v>0.2</v>
      </c>
      <c r="BJ515" s="184" t="s">
        <v>644</v>
      </c>
      <c r="BK515" s="184" t="s">
        <v>644</v>
      </c>
      <c r="BL515" s="206">
        <v>50</v>
      </c>
      <c r="BM515" s="184"/>
      <c r="BN515" s="184"/>
      <c r="BO515" s="184"/>
      <c r="BP515" s="184"/>
      <c r="BQ515" s="184"/>
      <c r="BR515" s="184"/>
      <c r="BS515" s="184"/>
      <c r="BT515" s="184" t="s">
        <v>644</v>
      </c>
      <c r="BU515" s="32">
        <v>0.2</v>
      </c>
      <c r="BV515" s="32" t="s">
        <v>2750</v>
      </c>
      <c r="BW515" s="32"/>
      <c r="BX515" s="184"/>
      <c r="BY515" s="184"/>
      <c r="BZ515" s="184"/>
      <c r="CA515" s="32"/>
      <c r="CB515" s="188" t="str">
        <f t="shared" ref="CB515:CB546" si="88">IF(G515&lt;1980,"N",IF(AJ515="N","N",IF(BC515&lt;1,"N",IF(AF515="Chronic","N",IF(AQ515="Other","N",IF(BG515&lt;5.4,"N",IF(BG515&gt;8.5,"N",IF(BU515&gt;23,"N",IF(BL515&lt;8,"N",IF(BY515="JG est","N","Y"))))))))))</f>
        <v>N</v>
      </c>
      <c r="CC515" s="188" t="str">
        <f t="shared" ref="CC515:CC546" si="89">CB515</f>
        <v>N</v>
      </c>
      <c r="CD515" s="184" t="s">
        <v>2764</v>
      </c>
      <c r="CE515" s="184"/>
      <c r="CH515" s="184" t="s">
        <v>2748</v>
      </c>
      <c r="CI515" s="184" t="s">
        <v>4137</v>
      </c>
      <c r="CJ515" s="184"/>
    </row>
    <row r="516" spans="5:88" x14ac:dyDescent="0.3">
      <c r="E516" s="184" t="s">
        <v>2753</v>
      </c>
      <c r="F516" s="184"/>
      <c r="G516" s="33">
        <v>1995</v>
      </c>
      <c r="H516" s="184" t="s">
        <v>4138</v>
      </c>
      <c r="I516" s="184"/>
      <c r="J516" s="184"/>
      <c r="K516" s="33" t="s">
        <v>80</v>
      </c>
      <c r="L516" s="33" t="s">
        <v>81</v>
      </c>
      <c r="M516" s="184" t="s">
        <v>83</v>
      </c>
      <c r="N516" s="33" t="s">
        <v>84</v>
      </c>
      <c r="O516" s="33" t="s">
        <v>85</v>
      </c>
      <c r="P516" s="33" t="s">
        <v>86</v>
      </c>
      <c r="Q516" s="209" t="s">
        <v>87</v>
      </c>
      <c r="R516" s="209" t="s">
        <v>87</v>
      </c>
      <c r="S516" s="33" t="str">
        <f t="shared" si="86"/>
        <v>Da.ma</v>
      </c>
      <c r="T516" s="184" t="s">
        <v>2945</v>
      </c>
      <c r="U516" s="184" t="s">
        <v>2821</v>
      </c>
      <c r="V516" s="184" t="s">
        <v>28</v>
      </c>
      <c r="W516" s="184" t="s">
        <v>293</v>
      </c>
      <c r="X516" s="184" t="s">
        <v>1224</v>
      </c>
      <c r="Y516" s="184" t="s">
        <v>1224</v>
      </c>
      <c r="Z516" s="184"/>
      <c r="AA516" s="184"/>
      <c r="AB516" s="184" t="s">
        <v>2742</v>
      </c>
      <c r="AC516" s="33" t="s">
        <v>239</v>
      </c>
      <c r="AD516" s="33">
        <v>48</v>
      </c>
      <c r="AE516" s="184" t="s">
        <v>240</v>
      </c>
      <c r="AF516" s="184" t="s">
        <v>2743</v>
      </c>
      <c r="AG516" s="184"/>
      <c r="AH516" s="184" t="s">
        <v>4139</v>
      </c>
      <c r="AI516" s="184" t="s">
        <v>3008</v>
      </c>
      <c r="AJ516" s="33" t="s">
        <v>509</v>
      </c>
      <c r="AK516" s="32" t="s">
        <v>1224</v>
      </c>
      <c r="AL516" s="32"/>
      <c r="AM516" s="32">
        <v>1220</v>
      </c>
      <c r="AN516" s="189">
        <v>1220</v>
      </c>
      <c r="AO516" s="189">
        <v>1220</v>
      </c>
      <c r="AP516" s="184" t="s">
        <v>508</v>
      </c>
      <c r="AQ516" s="33" t="s">
        <v>477</v>
      </c>
      <c r="AS516" s="33">
        <v>4</v>
      </c>
      <c r="AT516" s="33" t="s">
        <v>4130</v>
      </c>
      <c r="AU516" s="33" t="s">
        <v>295</v>
      </c>
      <c r="AV516" s="33" t="s">
        <v>295</v>
      </c>
      <c r="AX516" s="184"/>
      <c r="AY516" s="184"/>
      <c r="AZ516" s="184" t="s">
        <v>2312</v>
      </c>
      <c r="BA516" s="184" t="s">
        <v>4140</v>
      </c>
      <c r="BB516" s="184"/>
      <c r="BC516" s="32">
        <v>20</v>
      </c>
      <c r="BD516" s="184" t="s">
        <v>4141</v>
      </c>
      <c r="BE516" s="184" t="s">
        <v>4142</v>
      </c>
      <c r="BF516" s="32"/>
      <c r="BG516" s="33">
        <v>8.5</v>
      </c>
      <c r="BH516" s="206">
        <v>189.73665961010275</v>
      </c>
      <c r="BI516" s="33">
        <f t="shared" si="87"/>
        <v>1.6</v>
      </c>
      <c r="BJ516" s="184" t="s">
        <v>644</v>
      </c>
      <c r="BK516" s="184" t="s">
        <v>644</v>
      </c>
      <c r="BL516" s="206">
        <v>189.73665961010275</v>
      </c>
      <c r="BM516" s="184"/>
      <c r="BN516" s="184"/>
      <c r="BO516" s="184"/>
      <c r="BP516" s="184"/>
      <c r="BQ516" s="184"/>
      <c r="BR516" s="184"/>
      <c r="BS516" s="184"/>
      <c r="BT516" s="184" t="s">
        <v>644</v>
      </c>
      <c r="BU516" s="32">
        <v>1.6</v>
      </c>
      <c r="BV516" s="32" t="s">
        <v>2750</v>
      </c>
      <c r="BW516" s="32"/>
      <c r="BX516" s="184" t="s">
        <v>3013</v>
      </c>
      <c r="BY516" s="184"/>
      <c r="BZ516" s="184"/>
      <c r="CA516" s="32"/>
      <c r="CB516" s="188" t="str">
        <f t="shared" si="88"/>
        <v>Y</v>
      </c>
      <c r="CC516" s="188" t="str">
        <f t="shared" si="89"/>
        <v>Y</v>
      </c>
      <c r="CD516" s="184" t="s">
        <v>2764</v>
      </c>
      <c r="CE516" s="184"/>
      <c r="CH516" s="184" t="s">
        <v>2748</v>
      </c>
      <c r="CI516" s="184" t="s">
        <v>4143</v>
      </c>
      <c r="CJ516" s="184"/>
    </row>
    <row r="517" spans="5:88" x14ac:dyDescent="0.3">
      <c r="E517" s="33" t="s">
        <v>2734</v>
      </c>
      <c r="F517" s="33" t="s">
        <v>4144</v>
      </c>
      <c r="G517" s="33">
        <v>1998</v>
      </c>
      <c r="H517" s="33" t="s">
        <v>4145</v>
      </c>
      <c r="I517" s="33" t="s">
        <v>4146</v>
      </c>
      <c r="K517" s="33" t="s">
        <v>80</v>
      </c>
      <c r="L517" s="33" t="s">
        <v>81</v>
      </c>
      <c r="M517" s="184" t="s">
        <v>83</v>
      </c>
      <c r="N517" s="33" t="s">
        <v>84</v>
      </c>
      <c r="O517" s="33" t="s">
        <v>85</v>
      </c>
      <c r="P517" s="33" t="s">
        <v>86</v>
      </c>
      <c r="Q517" s="33" t="s">
        <v>87</v>
      </c>
      <c r="R517" s="33" t="s">
        <v>87</v>
      </c>
      <c r="S517" s="33" t="str">
        <f t="shared" si="86"/>
        <v>Da.ma</v>
      </c>
      <c r="T517" s="33" t="s">
        <v>4043</v>
      </c>
      <c r="U517" s="184" t="s">
        <v>2821</v>
      </c>
      <c r="V517" s="184" t="s">
        <v>28</v>
      </c>
      <c r="W517" s="184" t="s">
        <v>293</v>
      </c>
      <c r="X517" s="33" t="s">
        <v>4054</v>
      </c>
      <c r="Y517" s="33" t="s">
        <v>819</v>
      </c>
      <c r="AB517" s="33" t="s">
        <v>2742</v>
      </c>
      <c r="AC517" s="33" t="s">
        <v>239</v>
      </c>
      <c r="AD517" s="33">
        <v>48</v>
      </c>
      <c r="AE517" s="184" t="s">
        <v>240</v>
      </c>
      <c r="AF517" s="33" t="s">
        <v>2743</v>
      </c>
      <c r="AH517" s="33" t="s">
        <v>2787</v>
      </c>
      <c r="AI517" s="33" t="s">
        <v>4147</v>
      </c>
      <c r="AJ517" s="33" t="s">
        <v>509</v>
      </c>
      <c r="AK517" s="33" t="s">
        <v>631</v>
      </c>
      <c r="AM517" s="33">
        <v>259</v>
      </c>
      <c r="AN517" s="33">
        <v>253.30199999999999</v>
      </c>
      <c r="AO517" s="189">
        <v>259</v>
      </c>
      <c r="AP517" s="33" t="s">
        <v>477</v>
      </c>
      <c r="AQ517" s="33" t="s">
        <v>477</v>
      </c>
      <c r="AS517" s="33">
        <f t="shared" ref="AS517:AS522" si="90">IF(G517&lt;1980,"Too old",IF(AE517="N","UseOtherTestDuration",IF(AJ517="M",IF(ISBLANK(BD517),2,IF(ISBLANK(BE517),2,IF(ISBLANK(BF517),2,1))),"NotM")))</f>
        <v>2</v>
      </c>
      <c r="AU517" s="33" t="s">
        <v>295</v>
      </c>
      <c r="AV517" s="33" t="s">
        <v>295</v>
      </c>
      <c r="AZ517" s="33" t="s">
        <v>2312</v>
      </c>
      <c r="BA517" s="33" t="s">
        <v>4148</v>
      </c>
      <c r="BB517" s="33" t="s">
        <v>2961</v>
      </c>
      <c r="BC517" s="33">
        <v>20</v>
      </c>
      <c r="BD517" s="33">
        <v>7.2</v>
      </c>
      <c r="BE517" s="33">
        <v>46.1</v>
      </c>
      <c r="BG517" s="33">
        <v>7.2</v>
      </c>
      <c r="BH517" s="33">
        <v>46.1</v>
      </c>
      <c r="BI517" s="33">
        <f t="shared" si="87"/>
        <v>0.4</v>
      </c>
      <c r="BL517" s="33">
        <v>46.1</v>
      </c>
      <c r="BN517" s="33">
        <v>8.14</v>
      </c>
      <c r="BO517" s="33">
        <v>6.9</v>
      </c>
      <c r="BP517" s="33">
        <v>14.7</v>
      </c>
      <c r="BQ517" s="33">
        <v>1.17</v>
      </c>
      <c r="BR517" s="33">
        <v>36.5</v>
      </c>
      <c r="BS517" s="33">
        <v>1.02</v>
      </c>
      <c r="BT517" s="33">
        <v>33.299999999999997</v>
      </c>
      <c r="BU517" s="33">
        <v>0.4</v>
      </c>
      <c r="BW517" s="33" t="s">
        <v>2744</v>
      </c>
      <c r="CB517" s="188" t="str">
        <f t="shared" si="88"/>
        <v>Y</v>
      </c>
      <c r="CC517" s="188" t="str">
        <f t="shared" si="89"/>
        <v>Y</v>
      </c>
      <c r="CD517" s="184" t="s">
        <v>2764</v>
      </c>
      <c r="CE517" s="184"/>
      <c r="CH517" s="184" t="s">
        <v>2748</v>
      </c>
      <c r="CI517" s="184" t="s">
        <v>4149</v>
      </c>
      <c r="CJ517" s="184"/>
    </row>
    <row r="518" spans="5:88" x14ac:dyDescent="0.3">
      <c r="E518" s="33" t="s">
        <v>2734</v>
      </c>
      <c r="F518" s="33" t="s">
        <v>4150</v>
      </c>
      <c r="G518" s="33">
        <v>1998</v>
      </c>
      <c r="H518" s="33" t="s">
        <v>4145</v>
      </c>
      <c r="I518" s="33" t="s">
        <v>4146</v>
      </c>
      <c r="K518" s="33" t="s">
        <v>80</v>
      </c>
      <c r="L518" s="33" t="s">
        <v>81</v>
      </c>
      <c r="M518" s="184" t="s">
        <v>83</v>
      </c>
      <c r="N518" s="33" t="s">
        <v>84</v>
      </c>
      <c r="O518" s="33" t="s">
        <v>85</v>
      </c>
      <c r="P518" s="33" t="s">
        <v>86</v>
      </c>
      <c r="Q518" s="33" t="s">
        <v>87</v>
      </c>
      <c r="R518" s="33" t="s">
        <v>87</v>
      </c>
      <c r="S518" s="33" t="str">
        <f t="shared" si="86"/>
        <v>Da.ma</v>
      </c>
      <c r="T518" s="33" t="s">
        <v>4043</v>
      </c>
      <c r="U518" s="184" t="s">
        <v>2821</v>
      </c>
      <c r="V518" s="184" t="s">
        <v>28</v>
      </c>
      <c r="W518" s="184" t="s">
        <v>293</v>
      </c>
      <c r="X518" s="33" t="s">
        <v>4054</v>
      </c>
      <c r="Y518" s="33" t="s">
        <v>819</v>
      </c>
      <c r="AB518" s="33" t="s">
        <v>2742</v>
      </c>
      <c r="AC518" s="33" t="s">
        <v>239</v>
      </c>
      <c r="AD518" s="33">
        <v>48</v>
      </c>
      <c r="AE518" s="184" t="s">
        <v>240</v>
      </c>
      <c r="AF518" s="33" t="s">
        <v>2743</v>
      </c>
      <c r="AH518" s="33" t="s">
        <v>2787</v>
      </c>
      <c r="AI518" s="33" t="s">
        <v>4147</v>
      </c>
      <c r="AJ518" s="33" t="s">
        <v>509</v>
      </c>
      <c r="AK518" s="33" t="s">
        <v>631</v>
      </c>
      <c r="AM518" s="33">
        <v>131</v>
      </c>
      <c r="AN518" s="33">
        <v>128.11799999999999</v>
      </c>
      <c r="AO518" s="189">
        <v>131</v>
      </c>
      <c r="AP518" s="33" t="s">
        <v>477</v>
      </c>
      <c r="AQ518" s="33" t="s">
        <v>477</v>
      </c>
      <c r="AS518" s="33">
        <f t="shared" si="90"/>
        <v>2</v>
      </c>
      <c r="AU518" s="33" t="s">
        <v>295</v>
      </c>
      <c r="AV518" s="33" t="s">
        <v>295</v>
      </c>
      <c r="AZ518" s="33" t="s">
        <v>2312</v>
      </c>
      <c r="BA518" s="33" t="s">
        <v>4148</v>
      </c>
      <c r="BB518" s="33" t="s">
        <v>2961</v>
      </c>
      <c r="BC518" s="33">
        <v>20</v>
      </c>
      <c r="BD518" s="33">
        <v>7.2</v>
      </c>
      <c r="BE518" s="33">
        <v>46.1</v>
      </c>
      <c r="BG518" s="33">
        <v>7.2</v>
      </c>
      <c r="BH518" s="33">
        <v>46.1</v>
      </c>
      <c r="BI518" s="33">
        <f t="shared" si="87"/>
        <v>0.4</v>
      </c>
      <c r="BL518" s="33">
        <v>46.1</v>
      </c>
      <c r="BN518" s="33">
        <v>8.14</v>
      </c>
      <c r="BO518" s="33">
        <v>6.9</v>
      </c>
      <c r="BP518" s="33">
        <v>14.7</v>
      </c>
      <c r="BQ518" s="33">
        <v>1.17</v>
      </c>
      <c r="BR518" s="33">
        <v>36.5</v>
      </c>
      <c r="BS518" s="33">
        <v>1.02</v>
      </c>
      <c r="BT518" s="33">
        <v>33.299999999999997</v>
      </c>
      <c r="BU518" s="33">
        <v>0.4</v>
      </c>
      <c r="BW518" s="33" t="s">
        <v>2744</v>
      </c>
      <c r="CB518" s="188" t="str">
        <f t="shared" si="88"/>
        <v>Y</v>
      </c>
      <c r="CC518" s="188" t="str">
        <f t="shared" si="89"/>
        <v>Y</v>
      </c>
      <c r="CD518" s="184" t="s">
        <v>2764</v>
      </c>
      <c r="CE518" s="184"/>
      <c r="CH518" s="184" t="s">
        <v>2748</v>
      </c>
      <c r="CI518" s="184" t="s">
        <v>4149</v>
      </c>
      <c r="CJ518" s="184"/>
    </row>
    <row r="519" spans="5:88" x14ac:dyDescent="0.3">
      <c r="E519" s="33" t="s">
        <v>2734</v>
      </c>
      <c r="F519" s="33" t="s">
        <v>4151</v>
      </c>
      <c r="G519" s="33">
        <v>1998</v>
      </c>
      <c r="H519" s="33" t="s">
        <v>4145</v>
      </c>
      <c r="I519" s="33" t="s">
        <v>4146</v>
      </c>
      <c r="K519" s="33" t="s">
        <v>80</v>
      </c>
      <c r="L519" s="33" t="s">
        <v>81</v>
      </c>
      <c r="M519" s="184" t="s">
        <v>83</v>
      </c>
      <c r="N519" s="33" t="s">
        <v>84</v>
      </c>
      <c r="O519" s="33" t="s">
        <v>85</v>
      </c>
      <c r="P519" s="33" t="s">
        <v>86</v>
      </c>
      <c r="Q519" s="33" t="s">
        <v>87</v>
      </c>
      <c r="R519" s="33" t="s">
        <v>87</v>
      </c>
      <c r="S519" s="33" t="str">
        <f t="shared" si="86"/>
        <v>Da.ma</v>
      </c>
      <c r="T519" s="33" t="s">
        <v>4043</v>
      </c>
      <c r="U519" s="184" t="s">
        <v>2821</v>
      </c>
      <c r="V519" s="184" t="s">
        <v>28</v>
      </c>
      <c r="W519" s="184" t="s">
        <v>293</v>
      </c>
      <c r="X519" s="33" t="s">
        <v>4054</v>
      </c>
      <c r="Y519" s="33" t="s">
        <v>819</v>
      </c>
      <c r="AB519" s="33" t="s">
        <v>2742</v>
      </c>
      <c r="AC519" s="33" t="s">
        <v>239</v>
      </c>
      <c r="AD519" s="33">
        <v>48</v>
      </c>
      <c r="AE519" s="184" t="s">
        <v>240</v>
      </c>
      <c r="AF519" s="33" t="s">
        <v>2743</v>
      </c>
      <c r="AH519" s="33" t="s">
        <v>2787</v>
      </c>
      <c r="AI519" s="33" t="s">
        <v>4147</v>
      </c>
      <c r="AJ519" s="33" t="s">
        <v>509</v>
      </c>
      <c r="AK519" s="33" t="s">
        <v>631</v>
      </c>
      <c r="AM519" s="33">
        <v>601</v>
      </c>
      <c r="AN519" s="33">
        <v>587.77800000000002</v>
      </c>
      <c r="AO519" s="189">
        <v>601</v>
      </c>
      <c r="AP519" s="33" t="s">
        <v>477</v>
      </c>
      <c r="AQ519" s="33" t="s">
        <v>477</v>
      </c>
      <c r="AS519" s="33">
        <f t="shared" si="90"/>
        <v>2</v>
      </c>
      <c r="AU519" s="33" t="s">
        <v>295</v>
      </c>
      <c r="AV519" s="33" t="s">
        <v>295</v>
      </c>
      <c r="AZ519" s="33" t="s">
        <v>2312</v>
      </c>
      <c r="BA519" s="33" t="s">
        <v>4148</v>
      </c>
      <c r="BB519" s="33" t="s">
        <v>2961</v>
      </c>
      <c r="BC519" s="33">
        <v>20</v>
      </c>
      <c r="BD519" s="33">
        <v>8.07</v>
      </c>
      <c r="BE519" s="33">
        <v>179</v>
      </c>
      <c r="BG519" s="33">
        <v>8.07</v>
      </c>
      <c r="BH519" s="33">
        <v>179</v>
      </c>
      <c r="BI519" s="33">
        <f t="shared" si="87"/>
        <v>0.4</v>
      </c>
      <c r="BL519" s="33">
        <v>179</v>
      </c>
      <c r="BN519" s="33">
        <v>30.3</v>
      </c>
      <c r="BO519" s="33">
        <v>27.1</v>
      </c>
      <c r="BP519" s="33">
        <v>52.2</v>
      </c>
      <c r="BQ519" s="33">
        <v>2.6</v>
      </c>
      <c r="BR519" s="33">
        <v>137</v>
      </c>
      <c r="BS519" s="33">
        <v>4.1399999999999997</v>
      </c>
      <c r="BT519" s="33">
        <v>126</v>
      </c>
      <c r="BU519" s="33">
        <v>0.4</v>
      </c>
      <c r="BW519" s="33" t="s">
        <v>2744</v>
      </c>
      <c r="CB519" s="188" t="str">
        <f t="shared" si="88"/>
        <v>Y</v>
      </c>
      <c r="CC519" s="188" t="str">
        <f t="shared" si="89"/>
        <v>Y</v>
      </c>
      <c r="CD519" s="184" t="s">
        <v>2764</v>
      </c>
      <c r="CE519" s="184"/>
      <c r="CH519" s="184" t="s">
        <v>2748</v>
      </c>
      <c r="CI519" s="184" t="s">
        <v>4149</v>
      </c>
      <c r="CJ519" s="184"/>
    </row>
    <row r="520" spans="5:88" x14ac:dyDescent="0.3">
      <c r="E520" s="33" t="s">
        <v>2734</v>
      </c>
      <c r="F520" s="33" t="s">
        <v>4152</v>
      </c>
      <c r="G520" s="33">
        <v>1998</v>
      </c>
      <c r="H520" s="33" t="s">
        <v>4145</v>
      </c>
      <c r="I520" s="33" t="s">
        <v>4146</v>
      </c>
      <c r="K520" s="33" t="s">
        <v>80</v>
      </c>
      <c r="L520" s="33" t="s">
        <v>81</v>
      </c>
      <c r="M520" s="184" t="s">
        <v>83</v>
      </c>
      <c r="N520" s="33" t="s">
        <v>84</v>
      </c>
      <c r="O520" s="33" t="s">
        <v>85</v>
      </c>
      <c r="P520" s="33" t="s">
        <v>86</v>
      </c>
      <c r="Q520" s="33" t="s">
        <v>87</v>
      </c>
      <c r="R520" s="33" t="s">
        <v>87</v>
      </c>
      <c r="S520" s="33" t="str">
        <f t="shared" si="86"/>
        <v>Da.ma</v>
      </c>
      <c r="T520" s="33" t="s">
        <v>4043</v>
      </c>
      <c r="U520" s="184" t="s">
        <v>2821</v>
      </c>
      <c r="V520" s="184" t="s">
        <v>28</v>
      </c>
      <c r="W520" s="184" t="s">
        <v>293</v>
      </c>
      <c r="X520" s="33" t="s">
        <v>4054</v>
      </c>
      <c r="Y520" s="33" t="s">
        <v>819</v>
      </c>
      <c r="AB520" s="33" t="s">
        <v>2742</v>
      </c>
      <c r="AC520" s="33" t="s">
        <v>239</v>
      </c>
      <c r="AD520" s="33">
        <v>48</v>
      </c>
      <c r="AE520" s="184" t="s">
        <v>240</v>
      </c>
      <c r="AF520" s="33" t="s">
        <v>2743</v>
      </c>
      <c r="AH520" s="33" t="s">
        <v>2787</v>
      </c>
      <c r="AI520" s="33" t="s">
        <v>4147</v>
      </c>
      <c r="AJ520" s="33" t="s">
        <v>509</v>
      </c>
      <c r="AK520" s="33" t="s">
        <v>631</v>
      </c>
      <c r="AM520" s="33">
        <v>1060</v>
      </c>
      <c r="AN520" s="33">
        <v>1036.68</v>
      </c>
      <c r="AO520" s="189">
        <v>1060</v>
      </c>
      <c r="AP520" s="33" t="s">
        <v>477</v>
      </c>
      <c r="AQ520" s="33" t="s">
        <v>477</v>
      </c>
      <c r="AS520" s="33">
        <f t="shared" si="90"/>
        <v>2</v>
      </c>
      <c r="AU520" s="33" t="s">
        <v>295</v>
      </c>
      <c r="AV520" s="33" t="s">
        <v>295</v>
      </c>
      <c r="AZ520" s="33" t="s">
        <v>2312</v>
      </c>
      <c r="BA520" s="33" t="s">
        <v>4148</v>
      </c>
      <c r="BB520" s="33" t="s">
        <v>2961</v>
      </c>
      <c r="BC520" s="33">
        <v>20</v>
      </c>
      <c r="BD520" s="33">
        <v>7.73</v>
      </c>
      <c r="BE520" s="33">
        <v>90.7</v>
      </c>
      <c r="BG520" s="33">
        <v>7.73</v>
      </c>
      <c r="BH520" s="33">
        <v>90.7</v>
      </c>
      <c r="BI520" s="33">
        <f t="shared" si="87"/>
        <v>0.4</v>
      </c>
      <c r="BL520" s="33">
        <v>90.7</v>
      </c>
      <c r="BN520" s="33">
        <v>14.5</v>
      </c>
      <c r="BO520" s="33">
        <v>12.7</v>
      </c>
      <c r="BP520" s="33">
        <v>26.7</v>
      </c>
      <c r="BQ520" s="33">
        <v>1.28</v>
      </c>
      <c r="BR520" s="33">
        <v>72.400000000000006</v>
      </c>
      <c r="BS520" s="33">
        <v>1.87</v>
      </c>
      <c r="BT520" s="33">
        <v>62.1</v>
      </c>
      <c r="BU520" s="33">
        <v>0.4</v>
      </c>
      <c r="BW520" s="33" t="s">
        <v>2744</v>
      </c>
      <c r="CB520" s="188" t="str">
        <f t="shared" si="88"/>
        <v>Y</v>
      </c>
      <c r="CC520" s="188" t="str">
        <f t="shared" si="89"/>
        <v>Y</v>
      </c>
      <c r="CD520" s="184" t="s">
        <v>2764</v>
      </c>
      <c r="CE520" s="184"/>
      <c r="CH520" s="184" t="s">
        <v>2748</v>
      </c>
      <c r="CI520" s="184" t="s">
        <v>4149</v>
      </c>
    </row>
    <row r="521" spans="5:88" x14ac:dyDescent="0.3">
      <c r="E521" s="33" t="s">
        <v>2734</v>
      </c>
      <c r="F521" s="33" t="s">
        <v>4153</v>
      </c>
      <c r="G521" s="33">
        <v>1998</v>
      </c>
      <c r="H521" s="33" t="s">
        <v>4145</v>
      </c>
      <c r="I521" s="33" t="s">
        <v>4146</v>
      </c>
      <c r="K521" s="33" t="s">
        <v>80</v>
      </c>
      <c r="L521" s="33" t="s">
        <v>81</v>
      </c>
      <c r="M521" s="184" t="s">
        <v>83</v>
      </c>
      <c r="N521" s="33" t="s">
        <v>84</v>
      </c>
      <c r="O521" s="33" t="s">
        <v>85</v>
      </c>
      <c r="P521" s="33" t="s">
        <v>86</v>
      </c>
      <c r="Q521" s="33" t="s">
        <v>87</v>
      </c>
      <c r="R521" s="33" t="s">
        <v>87</v>
      </c>
      <c r="S521" s="33" t="str">
        <f t="shared" si="86"/>
        <v>Da.ma</v>
      </c>
      <c r="T521" s="33" t="s">
        <v>4043</v>
      </c>
      <c r="U521" s="184" t="s">
        <v>2821</v>
      </c>
      <c r="V521" s="184" t="s">
        <v>28</v>
      </c>
      <c r="W521" s="184" t="s">
        <v>293</v>
      </c>
      <c r="X521" s="33" t="s">
        <v>4054</v>
      </c>
      <c r="Y521" s="33" t="s">
        <v>819</v>
      </c>
      <c r="AB521" s="33" t="s">
        <v>2742</v>
      </c>
      <c r="AC521" s="33" t="s">
        <v>239</v>
      </c>
      <c r="AD521" s="33">
        <v>48</v>
      </c>
      <c r="AE521" s="184" t="s">
        <v>240</v>
      </c>
      <c r="AF521" s="33" t="s">
        <v>2743</v>
      </c>
      <c r="AH521" s="33" t="s">
        <v>2787</v>
      </c>
      <c r="AI521" s="33" t="s">
        <v>4147</v>
      </c>
      <c r="AJ521" s="33" t="s">
        <v>509</v>
      </c>
      <c r="AK521" s="33" t="s">
        <v>631</v>
      </c>
      <c r="AM521" s="33">
        <v>457</v>
      </c>
      <c r="AN521" s="33">
        <v>446.94600000000003</v>
      </c>
      <c r="AO521" s="189">
        <v>457</v>
      </c>
      <c r="AP521" s="33" t="s">
        <v>477</v>
      </c>
      <c r="AQ521" s="33" t="s">
        <v>477</v>
      </c>
      <c r="AS521" s="33">
        <f t="shared" si="90"/>
        <v>2</v>
      </c>
      <c r="AU521" s="33" t="s">
        <v>295</v>
      </c>
      <c r="AV521" s="33" t="s">
        <v>295</v>
      </c>
      <c r="AZ521" s="33" t="s">
        <v>2312</v>
      </c>
      <c r="BA521" s="33" t="s">
        <v>4148</v>
      </c>
      <c r="BB521" s="33" t="s">
        <v>2961</v>
      </c>
      <c r="BC521" s="33">
        <v>20</v>
      </c>
      <c r="BD521" s="33">
        <v>7.73</v>
      </c>
      <c r="BE521" s="33">
        <v>90.7</v>
      </c>
      <c r="BG521" s="33">
        <v>7.73</v>
      </c>
      <c r="BH521" s="33">
        <v>90.7</v>
      </c>
      <c r="BI521" s="33">
        <f t="shared" si="87"/>
        <v>0.4</v>
      </c>
      <c r="BL521" s="33">
        <v>90.7</v>
      </c>
      <c r="BN521" s="33">
        <v>14.5</v>
      </c>
      <c r="BO521" s="33">
        <v>12.7</v>
      </c>
      <c r="BP521" s="33">
        <v>26.7</v>
      </c>
      <c r="BQ521" s="33">
        <v>1.28</v>
      </c>
      <c r="BR521" s="33">
        <v>72.400000000000006</v>
      </c>
      <c r="BS521" s="33">
        <v>1.87</v>
      </c>
      <c r="BT521" s="33">
        <v>62.1</v>
      </c>
      <c r="BU521" s="33">
        <v>0.4</v>
      </c>
      <c r="BW521" s="33" t="s">
        <v>2744</v>
      </c>
      <c r="CB521" s="188" t="str">
        <f t="shared" si="88"/>
        <v>Y</v>
      </c>
      <c r="CC521" s="188" t="str">
        <f t="shared" si="89"/>
        <v>Y</v>
      </c>
      <c r="CD521" s="184" t="s">
        <v>2764</v>
      </c>
      <c r="CE521" s="184"/>
      <c r="CH521" s="184" t="s">
        <v>2748</v>
      </c>
      <c r="CI521" s="184" t="s">
        <v>4149</v>
      </c>
    </row>
    <row r="522" spans="5:88" x14ac:dyDescent="0.3">
      <c r="E522" s="33" t="s">
        <v>2734</v>
      </c>
      <c r="F522" s="33" t="s">
        <v>4154</v>
      </c>
      <c r="G522" s="33">
        <v>1998</v>
      </c>
      <c r="H522" s="33" t="s">
        <v>4145</v>
      </c>
      <c r="I522" s="33" t="s">
        <v>4146</v>
      </c>
      <c r="K522" s="33" t="s">
        <v>80</v>
      </c>
      <c r="L522" s="33" t="s">
        <v>81</v>
      </c>
      <c r="M522" s="184" t="s">
        <v>83</v>
      </c>
      <c r="N522" s="33" t="s">
        <v>84</v>
      </c>
      <c r="O522" s="33" t="s">
        <v>85</v>
      </c>
      <c r="P522" s="33" t="s">
        <v>86</v>
      </c>
      <c r="Q522" s="33" t="s">
        <v>87</v>
      </c>
      <c r="R522" s="33" t="s">
        <v>87</v>
      </c>
      <c r="S522" s="33" t="str">
        <f t="shared" si="86"/>
        <v>Da.ma</v>
      </c>
      <c r="T522" s="33" t="s">
        <v>4043</v>
      </c>
      <c r="U522" s="184" t="s">
        <v>2821</v>
      </c>
      <c r="V522" s="184" t="s">
        <v>28</v>
      </c>
      <c r="W522" s="184" t="s">
        <v>293</v>
      </c>
      <c r="X522" s="33" t="s">
        <v>4054</v>
      </c>
      <c r="Y522" s="33" t="s">
        <v>819</v>
      </c>
      <c r="AB522" s="33" t="s">
        <v>2742</v>
      </c>
      <c r="AC522" s="33" t="s">
        <v>239</v>
      </c>
      <c r="AD522" s="33">
        <v>48</v>
      </c>
      <c r="AE522" s="184" t="s">
        <v>240</v>
      </c>
      <c r="AF522" s="33" t="s">
        <v>2743</v>
      </c>
      <c r="AH522" s="33" t="s">
        <v>2787</v>
      </c>
      <c r="AI522" s="33" t="s">
        <v>4147</v>
      </c>
      <c r="AJ522" s="33" t="s">
        <v>509</v>
      </c>
      <c r="AK522" s="33" t="s">
        <v>631</v>
      </c>
      <c r="AM522" s="33">
        <v>962</v>
      </c>
      <c r="AN522" s="33">
        <v>940.83600000000001</v>
      </c>
      <c r="AO522" s="189">
        <v>962</v>
      </c>
      <c r="AP522" s="33" t="s">
        <v>477</v>
      </c>
      <c r="AQ522" s="33" t="s">
        <v>477</v>
      </c>
      <c r="AS522" s="33">
        <f t="shared" si="90"/>
        <v>2</v>
      </c>
      <c r="AU522" s="33" t="s">
        <v>295</v>
      </c>
      <c r="AV522" s="33" t="s">
        <v>295</v>
      </c>
      <c r="AZ522" s="33" t="s">
        <v>2312</v>
      </c>
      <c r="BA522" s="33" t="s">
        <v>4148</v>
      </c>
      <c r="BB522" s="33" t="s">
        <v>2961</v>
      </c>
      <c r="BC522" s="33">
        <v>20</v>
      </c>
      <c r="BD522" s="33">
        <v>8.07</v>
      </c>
      <c r="BE522" s="33">
        <v>179</v>
      </c>
      <c r="BG522" s="33">
        <v>8.07</v>
      </c>
      <c r="BH522" s="33">
        <v>179</v>
      </c>
      <c r="BI522" s="33">
        <f t="shared" si="87"/>
        <v>0.4</v>
      </c>
      <c r="BL522" s="33">
        <v>179</v>
      </c>
      <c r="BN522" s="33">
        <v>30.3</v>
      </c>
      <c r="BO522" s="33">
        <v>27.1</v>
      </c>
      <c r="BP522" s="33">
        <v>52.2</v>
      </c>
      <c r="BQ522" s="33">
        <v>2.6</v>
      </c>
      <c r="BR522" s="33">
        <v>137</v>
      </c>
      <c r="BS522" s="33">
        <v>4.1399999999999997</v>
      </c>
      <c r="BT522" s="33">
        <v>126</v>
      </c>
      <c r="BU522" s="33">
        <v>0.4</v>
      </c>
      <c r="BW522" s="33" t="s">
        <v>2744</v>
      </c>
      <c r="CB522" s="188" t="str">
        <f t="shared" si="88"/>
        <v>Y</v>
      </c>
      <c r="CC522" s="188" t="str">
        <f t="shared" si="89"/>
        <v>Y</v>
      </c>
      <c r="CD522" s="184" t="s">
        <v>2764</v>
      </c>
      <c r="CE522" s="184"/>
      <c r="CH522" s="184" t="s">
        <v>2748</v>
      </c>
      <c r="CI522" s="184" t="s">
        <v>4149</v>
      </c>
    </row>
    <row r="523" spans="5:88" x14ac:dyDescent="0.3">
      <c r="E523" s="33" t="s">
        <v>2765</v>
      </c>
      <c r="F523" s="33" t="s">
        <v>4155</v>
      </c>
      <c r="G523" s="33">
        <v>2001</v>
      </c>
      <c r="H523" s="33" t="s">
        <v>4156</v>
      </c>
      <c r="I523" s="33" t="s">
        <v>4157</v>
      </c>
      <c r="K523" s="33" t="s">
        <v>80</v>
      </c>
      <c r="L523" s="33" t="s">
        <v>81</v>
      </c>
      <c r="M523" s="184" t="s">
        <v>83</v>
      </c>
      <c r="N523" s="33" t="s">
        <v>84</v>
      </c>
      <c r="O523" s="33" t="s">
        <v>85</v>
      </c>
      <c r="P523" s="33" t="s">
        <v>86</v>
      </c>
      <c r="Q523" s="33" t="s">
        <v>87</v>
      </c>
      <c r="R523" s="33" t="s">
        <v>87</v>
      </c>
      <c r="S523" s="33" t="str">
        <f t="shared" si="86"/>
        <v>Da.ma</v>
      </c>
      <c r="T523" s="33" t="s">
        <v>4043</v>
      </c>
      <c r="U523" s="184" t="s">
        <v>2821</v>
      </c>
      <c r="V523" s="184" t="s">
        <v>28</v>
      </c>
      <c r="W523" s="184" t="s">
        <v>293</v>
      </c>
      <c r="X523" s="33" t="s">
        <v>4054</v>
      </c>
      <c r="Y523" s="33" t="s">
        <v>819</v>
      </c>
      <c r="AB523" s="33" t="s">
        <v>2742</v>
      </c>
      <c r="AC523" s="33" t="s">
        <v>239</v>
      </c>
      <c r="AD523" s="33">
        <v>48</v>
      </c>
      <c r="AE523" s="184" t="s">
        <v>240</v>
      </c>
      <c r="AF523" s="33" t="s">
        <v>2743</v>
      </c>
      <c r="AH523" s="33" t="s">
        <v>2754</v>
      </c>
      <c r="AI523" s="33" t="s">
        <v>748</v>
      </c>
      <c r="AJ523" s="33" t="s">
        <v>509</v>
      </c>
      <c r="AK523" s="33" t="s">
        <v>478</v>
      </c>
      <c r="AM523" s="33" t="s">
        <v>2744</v>
      </c>
      <c r="AN523" s="33">
        <v>1482</v>
      </c>
      <c r="AO523" s="33">
        <v>1482</v>
      </c>
      <c r="AP523" s="33" t="s">
        <v>477</v>
      </c>
      <c r="AQ523" s="33" t="s">
        <v>477</v>
      </c>
      <c r="AS523" s="33">
        <v>4</v>
      </c>
      <c r="AT523" s="33" t="s">
        <v>4158</v>
      </c>
      <c r="AU523" s="33" t="s">
        <v>295</v>
      </c>
      <c r="AV523" s="33" t="s">
        <v>295</v>
      </c>
      <c r="AZ523" s="33" t="s">
        <v>2312</v>
      </c>
      <c r="BA523" s="33" t="s">
        <v>4159</v>
      </c>
      <c r="BB523" s="33" t="s">
        <v>2791</v>
      </c>
      <c r="BC523" s="33">
        <v>20</v>
      </c>
      <c r="BD523" s="33">
        <v>7.8</v>
      </c>
      <c r="BE523" s="33">
        <v>280</v>
      </c>
      <c r="BG523" s="33">
        <v>7.8</v>
      </c>
      <c r="BH523" s="33">
        <v>280</v>
      </c>
      <c r="BI523" s="33">
        <f t="shared" si="87"/>
        <v>0.27500000000000002</v>
      </c>
      <c r="BL523" s="33">
        <v>280</v>
      </c>
      <c r="BN523" s="33">
        <v>89.712000000000003</v>
      </c>
      <c r="BO523" s="33">
        <v>13.664</v>
      </c>
      <c r="BP523" s="33">
        <v>2.8</v>
      </c>
      <c r="BQ523" s="33">
        <v>3.5840000000000001</v>
      </c>
      <c r="BR523" s="33">
        <v>54.207999999999998</v>
      </c>
      <c r="BS523" s="33">
        <v>162.28800000000001</v>
      </c>
      <c r="BT523" s="33">
        <v>90</v>
      </c>
      <c r="BU523" s="33">
        <v>0.27500000000000002</v>
      </c>
      <c r="BW523" s="33" t="s">
        <v>2744</v>
      </c>
      <c r="CB523" s="188" t="str">
        <f t="shared" si="88"/>
        <v>Y</v>
      </c>
      <c r="CC523" s="188" t="str">
        <f t="shared" si="89"/>
        <v>Y</v>
      </c>
      <c r="CD523" s="187"/>
      <c r="CE523" s="186"/>
      <c r="CH523" s="33" t="s">
        <v>2770</v>
      </c>
    </row>
    <row r="524" spans="5:88" x14ac:dyDescent="0.3">
      <c r="E524" s="33" t="s">
        <v>2765</v>
      </c>
      <c r="F524" s="33" t="s">
        <v>4160</v>
      </c>
      <c r="G524" s="33">
        <v>2001</v>
      </c>
      <c r="H524" s="33" t="s">
        <v>4156</v>
      </c>
      <c r="I524" s="33" t="s">
        <v>4157</v>
      </c>
      <c r="K524" s="33" t="s">
        <v>80</v>
      </c>
      <c r="L524" s="33" t="s">
        <v>81</v>
      </c>
      <c r="M524" s="184" t="s">
        <v>83</v>
      </c>
      <c r="N524" s="33" t="s">
        <v>84</v>
      </c>
      <c r="O524" s="33" t="s">
        <v>85</v>
      </c>
      <c r="P524" s="33" t="s">
        <v>86</v>
      </c>
      <c r="Q524" s="33" t="s">
        <v>87</v>
      </c>
      <c r="R524" s="33" t="s">
        <v>87</v>
      </c>
      <c r="S524" s="33" t="str">
        <f t="shared" si="86"/>
        <v>Da.ma</v>
      </c>
      <c r="T524" s="33" t="s">
        <v>4043</v>
      </c>
      <c r="U524" s="184" t="s">
        <v>2821</v>
      </c>
      <c r="V524" s="184" t="s">
        <v>28</v>
      </c>
      <c r="W524" s="184" t="s">
        <v>293</v>
      </c>
      <c r="X524" s="33" t="s">
        <v>4054</v>
      </c>
      <c r="Y524" s="33" t="s">
        <v>819</v>
      </c>
      <c r="AB524" s="33" t="s">
        <v>2742</v>
      </c>
      <c r="AC524" s="33" t="s">
        <v>239</v>
      </c>
      <c r="AD524" s="33">
        <v>48</v>
      </c>
      <c r="AE524" s="184" t="s">
        <v>240</v>
      </c>
      <c r="AF524" s="33" t="s">
        <v>2743</v>
      </c>
      <c r="AH524" s="33" t="s">
        <v>2754</v>
      </c>
      <c r="AI524" s="33" t="s">
        <v>748</v>
      </c>
      <c r="AJ524" s="33" t="s">
        <v>509</v>
      </c>
      <c r="AK524" s="33" t="s">
        <v>478</v>
      </c>
      <c r="AM524" s="33" t="s">
        <v>2744</v>
      </c>
      <c r="AN524" s="33">
        <v>1675</v>
      </c>
      <c r="AO524" s="33">
        <v>1675</v>
      </c>
      <c r="AP524" s="33" t="s">
        <v>477</v>
      </c>
      <c r="AQ524" s="33" t="s">
        <v>477</v>
      </c>
      <c r="AS524" s="33">
        <v>4</v>
      </c>
      <c r="AT524" s="33" t="s">
        <v>4158</v>
      </c>
      <c r="AU524" s="33" t="s">
        <v>295</v>
      </c>
      <c r="AV524" s="33" t="s">
        <v>295</v>
      </c>
      <c r="AZ524" s="33" t="s">
        <v>2312</v>
      </c>
      <c r="BA524" s="33" t="s">
        <v>4159</v>
      </c>
      <c r="BB524" s="33" t="s">
        <v>2791</v>
      </c>
      <c r="BC524" s="33">
        <v>20</v>
      </c>
      <c r="BD524" s="33">
        <v>7.8</v>
      </c>
      <c r="BE524" s="33">
        <v>280</v>
      </c>
      <c r="BG524" s="33">
        <v>7.8</v>
      </c>
      <c r="BH524" s="33">
        <v>280</v>
      </c>
      <c r="BI524" s="33">
        <f t="shared" si="87"/>
        <v>0.27500000000000002</v>
      </c>
      <c r="BL524" s="33">
        <v>280</v>
      </c>
      <c r="BN524" s="33">
        <v>89.712000000000003</v>
      </c>
      <c r="BO524" s="33">
        <v>13.664</v>
      </c>
      <c r="BP524" s="33">
        <v>2.8</v>
      </c>
      <c r="BQ524" s="33">
        <v>3.5840000000000001</v>
      </c>
      <c r="BR524" s="33">
        <v>54.207999999999998</v>
      </c>
      <c r="BS524" s="33">
        <v>162.28800000000001</v>
      </c>
      <c r="BT524" s="33">
        <v>90</v>
      </c>
      <c r="BU524" s="33">
        <v>0.27500000000000002</v>
      </c>
      <c r="BW524" s="33" t="s">
        <v>2744</v>
      </c>
      <c r="CB524" s="188" t="str">
        <f t="shared" si="88"/>
        <v>Y</v>
      </c>
      <c r="CC524" s="188" t="str">
        <f t="shared" si="89"/>
        <v>Y</v>
      </c>
      <c r="CD524" s="187"/>
      <c r="CE524" s="186"/>
      <c r="CH524" s="33" t="s">
        <v>2770</v>
      </c>
    </row>
    <row r="525" spans="5:88" x14ac:dyDescent="0.3">
      <c r="E525" s="33" t="s">
        <v>2765</v>
      </c>
      <c r="F525" s="33" t="s">
        <v>4161</v>
      </c>
      <c r="G525" s="33">
        <v>2001</v>
      </c>
      <c r="H525" s="33" t="s">
        <v>4156</v>
      </c>
      <c r="I525" s="33" t="s">
        <v>4157</v>
      </c>
      <c r="K525" s="33" t="s">
        <v>80</v>
      </c>
      <c r="L525" s="33" t="s">
        <v>81</v>
      </c>
      <c r="M525" s="184" t="s">
        <v>83</v>
      </c>
      <c r="N525" s="33" t="s">
        <v>84</v>
      </c>
      <c r="O525" s="33" t="s">
        <v>85</v>
      </c>
      <c r="P525" s="33" t="s">
        <v>86</v>
      </c>
      <c r="Q525" s="33" t="s">
        <v>87</v>
      </c>
      <c r="R525" s="33" t="s">
        <v>87</v>
      </c>
      <c r="S525" s="33" t="str">
        <f t="shared" si="86"/>
        <v>Da.ma</v>
      </c>
      <c r="T525" s="33" t="s">
        <v>4043</v>
      </c>
      <c r="U525" s="184" t="s">
        <v>2821</v>
      </c>
      <c r="V525" s="184" t="s">
        <v>28</v>
      </c>
      <c r="W525" s="184" t="s">
        <v>293</v>
      </c>
      <c r="X525" s="33" t="s">
        <v>4054</v>
      </c>
      <c r="Y525" s="33" t="s">
        <v>819</v>
      </c>
      <c r="AB525" s="33" t="s">
        <v>2742</v>
      </c>
      <c r="AC525" s="33" t="s">
        <v>239</v>
      </c>
      <c r="AD525" s="33">
        <v>48</v>
      </c>
      <c r="AE525" s="184" t="s">
        <v>240</v>
      </c>
      <c r="AF525" s="33" t="s">
        <v>2743</v>
      </c>
      <c r="AH525" s="33" t="s">
        <v>2754</v>
      </c>
      <c r="AI525" s="33" t="s">
        <v>748</v>
      </c>
      <c r="AJ525" s="33" t="s">
        <v>509</v>
      </c>
      <c r="AK525" s="33" t="s">
        <v>478</v>
      </c>
      <c r="AM525" s="33" t="s">
        <v>2744</v>
      </c>
      <c r="AN525" s="33">
        <v>1704</v>
      </c>
      <c r="AO525" s="33">
        <v>1704</v>
      </c>
      <c r="AP525" s="33" t="s">
        <v>477</v>
      </c>
      <c r="AQ525" s="33" t="s">
        <v>477</v>
      </c>
      <c r="AS525" s="33">
        <v>4</v>
      </c>
      <c r="AT525" s="33" t="s">
        <v>4158</v>
      </c>
      <c r="AU525" s="33" t="s">
        <v>295</v>
      </c>
      <c r="AV525" s="33" t="s">
        <v>295</v>
      </c>
      <c r="AZ525" s="33" t="s">
        <v>2312</v>
      </c>
      <c r="BA525" s="33" t="s">
        <v>4159</v>
      </c>
      <c r="BB525" s="33" t="s">
        <v>2791</v>
      </c>
      <c r="BC525" s="33">
        <v>20</v>
      </c>
      <c r="BD525" s="33">
        <v>7.8</v>
      </c>
      <c r="BE525" s="33">
        <v>280</v>
      </c>
      <c r="BG525" s="33">
        <v>7.8</v>
      </c>
      <c r="BH525" s="33">
        <v>280</v>
      </c>
      <c r="BI525" s="33">
        <f t="shared" si="87"/>
        <v>0.27500000000000002</v>
      </c>
      <c r="BL525" s="33">
        <v>280</v>
      </c>
      <c r="BN525" s="33">
        <v>89.712000000000003</v>
      </c>
      <c r="BO525" s="33">
        <v>13.664</v>
      </c>
      <c r="BP525" s="33">
        <v>2.8</v>
      </c>
      <c r="BQ525" s="33">
        <v>3.5840000000000001</v>
      </c>
      <c r="BR525" s="33">
        <v>54.207999999999998</v>
      </c>
      <c r="BS525" s="33">
        <v>162.28800000000001</v>
      </c>
      <c r="BT525" s="33">
        <v>90</v>
      </c>
      <c r="BU525" s="33">
        <v>0.27500000000000002</v>
      </c>
      <c r="BW525" s="33" t="s">
        <v>2744</v>
      </c>
      <c r="CB525" s="188" t="str">
        <f t="shared" si="88"/>
        <v>Y</v>
      </c>
      <c r="CC525" s="188" t="str">
        <f t="shared" si="89"/>
        <v>Y</v>
      </c>
      <c r="CD525" s="187"/>
      <c r="CE525" s="186"/>
      <c r="CH525" s="33" t="s">
        <v>2770</v>
      </c>
    </row>
    <row r="526" spans="5:88" x14ac:dyDescent="0.3">
      <c r="E526" s="33" t="s">
        <v>2765</v>
      </c>
      <c r="F526" s="33" t="s">
        <v>4162</v>
      </c>
      <c r="G526" s="33">
        <v>2001</v>
      </c>
      <c r="H526" s="33" t="s">
        <v>4156</v>
      </c>
      <c r="I526" s="33" t="s">
        <v>4157</v>
      </c>
      <c r="K526" s="33" t="s">
        <v>80</v>
      </c>
      <c r="L526" s="33" t="s">
        <v>81</v>
      </c>
      <c r="M526" s="184" t="s">
        <v>83</v>
      </c>
      <c r="N526" s="33" t="s">
        <v>84</v>
      </c>
      <c r="O526" s="33" t="s">
        <v>85</v>
      </c>
      <c r="P526" s="33" t="s">
        <v>86</v>
      </c>
      <c r="Q526" s="33" t="s">
        <v>87</v>
      </c>
      <c r="R526" s="33" t="s">
        <v>87</v>
      </c>
      <c r="S526" s="33" t="str">
        <f t="shared" si="86"/>
        <v>Da.ma</v>
      </c>
      <c r="T526" s="33" t="s">
        <v>4043</v>
      </c>
      <c r="U526" s="184" t="s">
        <v>2821</v>
      </c>
      <c r="V526" s="184" t="s">
        <v>28</v>
      </c>
      <c r="W526" s="184" t="s">
        <v>293</v>
      </c>
      <c r="X526" s="33" t="s">
        <v>4054</v>
      </c>
      <c r="Y526" s="33" t="s">
        <v>819</v>
      </c>
      <c r="AB526" s="33" t="s">
        <v>2742</v>
      </c>
      <c r="AC526" s="33" t="s">
        <v>239</v>
      </c>
      <c r="AD526" s="33">
        <v>48</v>
      </c>
      <c r="AE526" s="184" t="s">
        <v>240</v>
      </c>
      <c r="AF526" s="33" t="s">
        <v>2743</v>
      </c>
      <c r="AH526" s="33" t="s">
        <v>2754</v>
      </c>
      <c r="AI526" s="33" t="s">
        <v>748</v>
      </c>
      <c r="AJ526" s="33" t="s">
        <v>509</v>
      </c>
      <c r="AK526" s="33" t="s">
        <v>478</v>
      </c>
      <c r="AM526" s="33" t="s">
        <v>2744</v>
      </c>
      <c r="AN526" s="33">
        <v>1702</v>
      </c>
      <c r="AO526" s="33">
        <v>1702</v>
      </c>
      <c r="AP526" s="33" t="s">
        <v>477</v>
      </c>
      <c r="AQ526" s="33" t="s">
        <v>477</v>
      </c>
      <c r="AS526" s="33">
        <v>4</v>
      </c>
      <c r="AT526" s="33" t="s">
        <v>4158</v>
      </c>
      <c r="AU526" s="33" t="s">
        <v>295</v>
      </c>
      <c r="AV526" s="33" t="s">
        <v>295</v>
      </c>
      <c r="AZ526" s="33" t="s">
        <v>2312</v>
      </c>
      <c r="BA526" s="33" t="s">
        <v>4159</v>
      </c>
      <c r="BB526" s="33" t="s">
        <v>2791</v>
      </c>
      <c r="BC526" s="33">
        <v>20</v>
      </c>
      <c r="BD526" s="33">
        <v>7.8</v>
      </c>
      <c r="BE526" s="33">
        <v>280</v>
      </c>
      <c r="BG526" s="33">
        <v>7.8</v>
      </c>
      <c r="BH526" s="33">
        <v>280</v>
      </c>
      <c r="BI526" s="33">
        <f t="shared" si="87"/>
        <v>0.27500000000000002</v>
      </c>
      <c r="BL526" s="33">
        <v>280</v>
      </c>
      <c r="BN526" s="33">
        <v>89.712000000000003</v>
      </c>
      <c r="BO526" s="33">
        <v>13.664</v>
      </c>
      <c r="BP526" s="33">
        <v>2.8</v>
      </c>
      <c r="BQ526" s="33">
        <v>3.5840000000000001</v>
      </c>
      <c r="BR526" s="33">
        <v>54.207999999999998</v>
      </c>
      <c r="BS526" s="33">
        <v>162.28800000000001</v>
      </c>
      <c r="BT526" s="33">
        <v>90</v>
      </c>
      <c r="BU526" s="33">
        <v>0.27500000000000002</v>
      </c>
      <c r="BW526" s="33" t="s">
        <v>2744</v>
      </c>
      <c r="CB526" s="188" t="str">
        <f t="shared" si="88"/>
        <v>Y</v>
      </c>
      <c r="CC526" s="188" t="str">
        <f t="shared" si="89"/>
        <v>Y</v>
      </c>
      <c r="CD526" s="187"/>
      <c r="CE526" s="186"/>
      <c r="CH526" s="33" t="s">
        <v>2770</v>
      </c>
    </row>
    <row r="527" spans="5:88" x14ac:dyDescent="0.3">
      <c r="E527" s="33" t="s">
        <v>2765</v>
      </c>
      <c r="F527" s="33" t="s">
        <v>4163</v>
      </c>
      <c r="G527" s="33">
        <v>2001</v>
      </c>
      <c r="H527" s="33" t="s">
        <v>4156</v>
      </c>
      <c r="I527" s="33" t="s">
        <v>4157</v>
      </c>
      <c r="K527" s="33" t="s">
        <v>80</v>
      </c>
      <c r="L527" s="33" t="s">
        <v>81</v>
      </c>
      <c r="M527" s="184" t="s">
        <v>83</v>
      </c>
      <c r="N527" s="33" t="s">
        <v>84</v>
      </c>
      <c r="O527" s="33" t="s">
        <v>85</v>
      </c>
      <c r="P527" s="33" t="s">
        <v>86</v>
      </c>
      <c r="Q527" s="33" t="s">
        <v>87</v>
      </c>
      <c r="R527" s="33" t="s">
        <v>87</v>
      </c>
      <c r="S527" s="33" t="str">
        <f t="shared" si="86"/>
        <v>Da.ma</v>
      </c>
      <c r="T527" s="33" t="s">
        <v>4043</v>
      </c>
      <c r="U527" s="184" t="s">
        <v>2821</v>
      </c>
      <c r="V527" s="184" t="s">
        <v>28</v>
      </c>
      <c r="W527" s="184" t="s">
        <v>293</v>
      </c>
      <c r="X527" s="33" t="s">
        <v>4054</v>
      </c>
      <c r="Y527" s="33" t="s">
        <v>819</v>
      </c>
      <c r="AB527" s="33" t="s">
        <v>2742</v>
      </c>
      <c r="AC527" s="33" t="s">
        <v>239</v>
      </c>
      <c r="AD527" s="33">
        <v>48</v>
      </c>
      <c r="AE527" s="184" t="s">
        <v>240</v>
      </c>
      <c r="AF527" s="33" t="s">
        <v>2743</v>
      </c>
      <c r="AH527" s="33" t="s">
        <v>2754</v>
      </c>
      <c r="AI527" s="33" t="s">
        <v>748</v>
      </c>
      <c r="AJ527" s="33" t="s">
        <v>509</v>
      </c>
      <c r="AK527" s="33" t="s">
        <v>478</v>
      </c>
      <c r="AM527" s="33" t="s">
        <v>2744</v>
      </c>
      <c r="AN527" s="33">
        <v>1740</v>
      </c>
      <c r="AO527" s="33">
        <v>1740</v>
      </c>
      <c r="AP527" s="33" t="s">
        <v>477</v>
      </c>
      <c r="AQ527" s="33" t="s">
        <v>477</v>
      </c>
      <c r="AS527" s="33">
        <v>4</v>
      </c>
      <c r="AT527" s="33" t="s">
        <v>4158</v>
      </c>
      <c r="AU527" s="33" t="s">
        <v>295</v>
      </c>
      <c r="AV527" s="33" t="s">
        <v>295</v>
      </c>
      <c r="AZ527" s="33" t="s">
        <v>2312</v>
      </c>
      <c r="BA527" s="33" t="s">
        <v>4159</v>
      </c>
      <c r="BB527" s="33" t="s">
        <v>2791</v>
      </c>
      <c r="BC527" s="33">
        <v>20</v>
      </c>
      <c r="BD527" s="33">
        <v>7.8</v>
      </c>
      <c r="BE527" s="33">
        <v>280</v>
      </c>
      <c r="BG527" s="33">
        <v>7.8</v>
      </c>
      <c r="BH527" s="33">
        <v>280</v>
      </c>
      <c r="BI527" s="33">
        <f t="shared" si="87"/>
        <v>0.27500000000000002</v>
      </c>
      <c r="BL527" s="33">
        <v>280</v>
      </c>
      <c r="BN527" s="33">
        <v>89.712000000000003</v>
      </c>
      <c r="BO527" s="33">
        <v>13.664</v>
      </c>
      <c r="BP527" s="33">
        <v>2.8</v>
      </c>
      <c r="BQ527" s="33">
        <v>3.5840000000000001</v>
      </c>
      <c r="BR527" s="33">
        <v>54.207999999999998</v>
      </c>
      <c r="BS527" s="33">
        <v>162.28800000000001</v>
      </c>
      <c r="BT527" s="33">
        <v>90</v>
      </c>
      <c r="BU527" s="33">
        <v>0.27500000000000002</v>
      </c>
      <c r="BW527" s="33" t="s">
        <v>2744</v>
      </c>
      <c r="CB527" s="188" t="str">
        <f t="shared" si="88"/>
        <v>Y</v>
      </c>
      <c r="CC527" s="188" t="str">
        <f t="shared" si="89"/>
        <v>Y</v>
      </c>
      <c r="CD527" s="187"/>
      <c r="CE527" s="186"/>
      <c r="CH527" s="33" t="s">
        <v>2770</v>
      </c>
    </row>
    <row r="528" spans="5:88" x14ac:dyDescent="0.3">
      <c r="E528" s="33" t="s">
        <v>2765</v>
      </c>
      <c r="F528" s="33" t="s">
        <v>4164</v>
      </c>
      <c r="G528" s="33">
        <v>2001</v>
      </c>
      <c r="H528" s="33" t="s">
        <v>4156</v>
      </c>
      <c r="I528" s="33" t="s">
        <v>4157</v>
      </c>
      <c r="K528" s="33" t="s">
        <v>80</v>
      </c>
      <c r="L528" s="33" t="s">
        <v>81</v>
      </c>
      <c r="M528" s="184" t="s">
        <v>83</v>
      </c>
      <c r="N528" s="33" t="s">
        <v>84</v>
      </c>
      <c r="O528" s="33" t="s">
        <v>85</v>
      </c>
      <c r="P528" s="33" t="s">
        <v>86</v>
      </c>
      <c r="Q528" s="33" t="s">
        <v>87</v>
      </c>
      <c r="R528" s="33" t="s">
        <v>87</v>
      </c>
      <c r="S528" s="33" t="str">
        <f t="shared" si="86"/>
        <v>Da.ma</v>
      </c>
      <c r="T528" s="33" t="s">
        <v>4043</v>
      </c>
      <c r="U528" s="184" t="s">
        <v>2821</v>
      </c>
      <c r="V528" s="184" t="s">
        <v>28</v>
      </c>
      <c r="W528" s="184" t="s">
        <v>293</v>
      </c>
      <c r="X528" s="33" t="s">
        <v>4054</v>
      </c>
      <c r="Y528" s="33" t="s">
        <v>819</v>
      </c>
      <c r="AB528" s="33" t="s">
        <v>2742</v>
      </c>
      <c r="AC528" s="33" t="s">
        <v>239</v>
      </c>
      <c r="AD528" s="33">
        <v>48</v>
      </c>
      <c r="AE528" s="184" t="s">
        <v>240</v>
      </c>
      <c r="AF528" s="33" t="s">
        <v>2743</v>
      </c>
      <c r="AH528" s="33" t="s">
        <v>2754</v>
      </c>
      <c r="AI528" s="33" t="s">
        <v>748</v>
      </c>
      <c r="AJ528" s="33" t="s">
        <v>509</v>
      </c>
      <c r="AK528" s="33" t="s">
        <v>478</v>
      </c>
      <c r="AM528" s="33" t="s">
        <v>2744</v>
      </c>
      <c r="AN528" s="33">
        <v>1692</v>
      </c>
      <c r="AO528" s="33">
        <v>1692</v>
      </c>
      <c r="AP528" s="33" t="s">
        <v>477</v>
      </c>
      <c r="AQ528" s="33" t="s">
        <v>477</v>
      </c>
      <c r="AS528" s="33">
        <v>4</v>
      </c>
      <c r="AT528" s="33" t="s">
        <v>4158</v>
      </c>
      <c r="AU528" s="33" t="s">
        <v>295</v>
      </c>
      <c r="AV528" s="33" t="s">
        <v>295</v>
      </c>
      <c r="AZ528" s="33" t="s">
        <v>2312</v>
      </c>
      <c r="BA528" s="33" t="s">
        <v>4159</v>
      </c>
      <c r="BB528" s="33" t="s">
        <v>2791</v>
      </c>
      <c r="BC528" s="33">
        <v>20</v>
      </c>
      <c r="BD528" s="33">
        <v>7.8</v>
      </c>
      <c r="BE528" s="33">
        <v>280</v>
      </c>
      <c r="BG528" s="33">
        <v>7.8</v>
      </c>
      <c r="BH528" s="33">
        <v>280</v>
      </c>
      <c r="BI528" s="33">
        <f t="shared" si="87"/>
        <v>0.27500000000000002</v>
      </c>
      <c r="BL528" s="33">
        <v>280</v>
      </c>
      <c r="BN528" s="33">
        <v>89.712000000000003</v>
      </c>
      <c r="BO528" s="33">
        <v>13.664</v>
      </c>
      <c r="BP528" s="33">
        <v>2.8</v>
      </c>
      <c r="BQ528" s="33">
        <v>3.5840000000000001</v>
      </c>
      <c r="BR528" s="33">
        <v>54.207999999999998</v>
      </c>
      <c r="BS528" s="33">
        <v>162.28800000000001</v>
      </c>
      <c r="BT528" s="33">
        <v>90</v>
      </c>
      <c r="BU528" s="33">
        <v>0.27500000000000002</v>
      </c>
      <c r="BW528" s="33" t="s">
        <v>2744</v>
      </c>
      <c r="CB528" s="188" t="str">
        <f t="shared" si="88"/>
        <v>Y</v>
      </c>
      <c r="CC528" s="188" t="str">
        <f t="shared" si="89"/>
        <v>Y</v>
      </c>
      <c r="CD528" s="187"/>
      <c r="CE528" s="186"/>
      <c r="CH528" s="33" t="s">
        <v>2770</v>
      </c>
    </row>
    <row r="529" spans="5:87" x14ac:dyDescent="0.3">
      <c r="E529" s="33" t="s">
        <v>2765</v>
      </c>
      <c r="F529" s="33" t="s">
        <v>4165</v>
      </c>
      <c r="G529" s="33">
        <v>2001</v>
      </c>
      <c r="H529" s="33" t="s">
        <v>4156</v>
      </c>
      <c r="I529" s="33" t="s">
        <v>4157</v>
      </c>
      <c r="K529" s="33" t="s">
        <v>80</v>
      </c>
      <c r="L529" s="33" t="s">
        <v>81</v>
      </c>
      <c r="M529" s="184" t="s">
        <v>83</v>
      </c>
      <c r="N529" s="33" t="s">
        <v>84</v>
      </c>
      <c r="O529" s="33" t="s">
        <v>85</v>
      </c>
      <c r="P529" s="33" t="s">
        <v>86</v>
      </c>
      <c r="Q529" s="33" t="s">
        <v>87</v>
      </c>
      <c r="R529" s="33" t="s">
        <v>87</v>
      </c>
      <c r="S529" s="33" t="str">
        <f t="shared" si="86"/>
        <v>Da.ma</v>
      </c>
      <c r="T529" s="33" t="s">
        <v>4043</v>
      </c>
      <c r="U529" s="184" t="s">
        <v>2821</v>
      </c>
      <c r="V529" s="184" t="s">
        <v>28</v>
      </c>
      <c r="W529" s="184" t="s">
        <v>293</v>
      </c>
      <c r="X529" s="33" t="s">
        <v>4054</v>
      </c>
      <c r="Y529" s="33" t="s">
        <v>819</v>
      </c>
      <c r="AB529" s="33" t="s">
        <v>2742</v>
      </c>
      <c r="AC529" s="33" t="s">
        <v>239</v>
      </c>
      <c r="AD529" s="33">
        <v>48</v>
      </c>
      <c r="AE529" s="184" t="s">
        <v>240</v>
      </c>
      <c r="AF529" s="33" t="s">
        <v>2743</v>
      </c>
      <c r="AH529" s="33" t="s">
        <v>2754</v>
      </c>
      <c r="AI529" s="33" t="s">
        <v>748</v>
      </c>
      <c r="AJ529" s="33" t="s">
        <v>509</v>
      </c>
      <c r="AK529" s="33" t="s">
        <v>478</v>
      </c>
      <c r="AM529" s="33" t="s">
        <v>2744</v>
      </c>
      <c r="AN529" s="33">
        <v>1729</v>
      </c>
      <c r="AO529" s="33">
        <v>1729</v>
      </c>
      <c r="AP529" s="33" t="s">
        <v>477</v>
      </c>
      <c r="AQ529" s="33" t="s">
        <v>477</v>
      </c>
      <c r="AS529" s="33">
        <v>4</v>
      </c>
      <c r="AT529" s="33" t="s">
        <v>4158</v>
      </c>
      <c r="AU529" s="33" t="s">
        <v>295</v>
      </c>
      <c r="AV529" s="33" t="s">
        <v>295</v>
      </c>
      <c r="AZ529" s="33" t="s">
        <v>2312</v>
      </c>
      <c r="BA529" s="33" t="s">
        <v>4159</v>
      </c>
      <c r="BB529" s="33" t="s">
        <v>2791</v>
      </c>
      <c r="BC529" s="33">
        <v>20</v>
      </c>
      <c r="BD529" s="33">
        <v>7.8</v>
      </c>
      <c r="BE529" s="33">
        <v>280</v>
      </c>
      <c r="BG529" s="33">
        <v>7.8</v>
      </c>
      <c r="BH529" s="33">
        <v>280</v>
      </c>
      <c r="BI529" s="33">
        <f t="shared" si="87"/>
        <v>0.27500000000000002</v>
      </c>
      <c r="BL529" s="33">
        <v>280</v>
      </c>
      <c r="BN529" s="33">
        <v>89.712000000000003</v>
      </c>
      <c r="BO529" s="33">
        <v>13.664</v>
      </c>
      <c r="BP529" s="33">
        <v>2.8</v>
      </c>
      <c r="BQ529" s="33">
        <v>3.5840000000000001</v>
      </c>
      <c r="BR529" s="33">
        <v>54.207999999999998</v>
      </c>
      <c r="BS529" s="33">
        <v>162.28800000000001</v>
      </c>
      <c r="BT529" s="33">
        <v>90</v>
      </c>
      <c r="BU529" s="33">
        <v>0.27500000000000002</v>
      </c>
      <c r="BW529" s="33" t="s">
        <v>2744</v>
      </c>
      <c r="CB529" s="188" t="str">
        <f t="shared" si="88"/>
        <v>Y</v>
      </c>
      <c r="CC529" s="188" t="str">
        <f t="shared" si="89"/>
        <v>Y</v>
      </c>
      <c r="CD529" s="187"/>
      <c r="CE529" s="186"/>
      <c r="CH529" s="33" t="s">
        <v>2770</v>
      </c>
    </row>
    <row r="530" spans="5:87" x14ac:dyDescent="0.3">
      <c r="E530" s="33" t="s">
        <v>2765</v>
      </c>
      <c r="F530" s="33" t="s">
        <v>4166</v>
      </c>
      <c r="G530" s="33">
        <v>2001</v>
      </c>
      <c r="H530" s="33" t="s">
        <v>4156</v>
      </c>
      <c r="I530" s="33" t="s">
        <v>4157</v>
      </c>
      <c r="K530" s="33" t="s">
        <v>80</v>
      </c>
      <c r="L530" s="33" t="s">
        <v>81</v>
      </c>
      <c r="M530" s="184" t="s">
        <v>83</v>
      </c>
      <c r="N530" s="33" t="s">
        <v>84</v>
      </c>
      <c r="O530" s="33" t="s">
        <v>85</v>
      </c>
      <c r="P530" s="33" t="s">
        <v>86</v>
      </c>
      <c r="Q530" s="33" t="s">
        <v>87</v>
      </c>
      <c r="R530" s="33" t="s">
        <v>87</v>
      </c>
      <c r="S530" s="33" t="str">
        <f t="shared" si="86"/>
        <v>Da.ma</v>
      </c>
      <c r="T530" s="33" t="s">
        <v>4043</v>
      </c>
      <c r="U530" s="184" t="s">
        <v>2821</v>
      </c>
      <c r="V530" s="184" t="s">
        <v>28</v>
      </c>
      <c r="W530" s="184" t="s">
        <v>293</v>
      </c>
      <c r="X530" s="33" t="s">
        <v>4054</v>
      </c>
      <c r="Y530" s="33" t="s">
        <v>819</v>
      </c>
      <c r="AB530" s="33" t="s">
        <v>2742</v>
      </c>
      <c r="AC530" s="33" t="s">
        <v>239</v>
      </c>
      <c r="AD530" s="33">
        <v>48</v>
      </c>
      <c r="AE530" s="184" t="s">
        <v>240</v>
      </c>
      <c r="AF530" s="33" t="s">
        <v>2743</v>
      </c>
      <c r="AH530" s="33" t="s">
        <v>2754</v>
      </c>
      <c r="AI530" s="33" t="s">
        <v>748</v>
      </c>
      <c r="AJ530" s="33" t="s">
        <v>509</v>
      </c>
      <c r="AK530" s="33" t="s">
        <v>478</v>
      </c>
      <c r="AM530" s="33" t="s">
        <v>2744</v>
      </c>
      <c r="AN530" s="33">
        <v>1497</v>
      </c>
      <c r="AO530" s="33">
        <v>1497</v>
      </c>
      <c r="AP530" s="33" t="s">
        <v>477</v>
      </c>
      <c r="AQ530" s="33" t="s">
        <v>477</v>
      </c>
      <c r="AS530" s="33">
        <v>4</v>
      </c>
      <c r="AT530" s="33" t="s">
        <v>4158</v>
      </c>
      <c r="AU530" s="33" t="s">
        <v>295</v>
      </c>
      <c r="AV530" s="33" t="s">
        <v>295</v>
      </c>
      <c r="AZ530" s="33" t="s">
        <v>2312</v>
      </c>
      <c r="BA530" s="33" t="s">
        <v>4159</v>
      </c>
      <c r="BB530" s="33" t="s">
        <v>2791</v>
      </c>
      <c r="BC530" s="33">
        <v>20</v>
      </c>
      <c r="BD530" s="33">
        <v>7.8</v>
      </c>
      <c r="BE530" s="33">
        <v>280</v>
      </c>
      <c r="BG530" s="33">
        <v>7.8</v>
      </c>
      <c r="BH530" s="33">
        <v>280</v>
      </c>
      <c r="BI530" s="33">
        <f t="shared" si="87"/>
        <v>0.27500000000000002</v>
      </c>
      <c r="BL530" s="33">
        <v>280</v>
      </c>
      <c r="BN530" s="33">
        <v>89.712000000000003</v>
      </c>
      <c r="BO530" s="33">
        <v>13.664</v>
      </c>
      <c r="BP530" s="33">
        <v>2.8</v>
      </c>
      <c r="BQ530" s="33">
        <v>3.5840000000000001</v>
      </c>
      <c r="BR530" s="33">
        <v>54.207999999999998</v>
      </c>
      <c r="BS530" s="33">
        <v>162.28800000000001</v>
      </c>
      <c r="BT530" s="33">
        <v>90</v>
      </c>
      <c r="BU530" s="33">
        <v>0.27500000000000002</v>
      </c>
      <c r="BW530" s="33" t="s">
        <v>2744</v>
      </c>
      <c r="CB530" s="188" t="str">
        <f t="shared" si="88"/>
        <v>Y</v>
      </c>
      <c r="CC530" s="188" t="str">
        <f t="shared" si="89"/>
        <v>Y</v>
      </c>
      <c r="CD530" s="187"/>
      <c r="CE530" s="186"/>
      <c r="CH530" s="33" t="s">
        <v>2770</v>
      </c>
    </row>
    <row r="531" spans="5:87" x14ac:dyDescent="0.3">
      <c r="E531" s="33" t="s">
        <v>2765</v>
      </c>
      <c r="F531" s="33" t="s">
        <v>4167</v>
      </c>
      <c r="G531" s="33">
        <v>2001</v>
      </c>
      <c r="H531" s="33" t="s">
        <v>4156</v>
      </c>
      <c r="I531" s="33" t="s">
        <v>4157</v>
      </c>
      <c r="K531" s="33" t="s">
        <v>80</v>
      </c>
      <c r="L531" s="33" t="s">
        <v>81</v>
      </c>
      <c r="M531" s="184" t="s">
        <v>83</v>
      </c>
      <c r="N531" s="33" t="s">
        <v>84</v>
      </c>
      <c r="O531" s="33" t="s">
        <v>85</v>
      </c>
      <c r="P531" s="33" t="s">
        <v>86</v>
      </c>
      <c r="Q531" s="33" t="s">
        <v>87</v>
      </c>
      <c r="R531" s="33" t="s">
        <v>87</v>
      </c>
      <c r="S531" s="33" t="str">
        <f t="shared" si="86"/>
        <v>Da.ma</v>
      </c>
      <c r="T531" s="33" t="s">
        <v>4043</v>
      </c>
      <c r="U531" s="184" t="s">
        <v>2821</v>
      </c>
      <c r="V531" s="184" t="s">
        <v>28</v>
      </c>
      <c r="W531" s="184" t="s">
        <v>293</v>
      </c>
      <c r="X531" s="33" t="s">
        <v>4054</v>
      </c>
      <c r="Y531" s="33" t="s">
        <v>819</v>
      </c>
      <c r="AB531" s="33" t="s">
        <v>2742</v>
      </c>
      <c r="AC531" s="33" t="s">
        <v>239</v>
      </c>
      <c r="AD531" s="33">
        <v>48</v>
      </c>
      <c r="AE531" s="184" t="s">
        <v>240</v>
      </c>
      <c r="AF531" s="33" t="s">
        <v>2743</v>
      </c>
      <c r="AH531" s="33" t="s">
        <v>2754</v>
      </c>
      <c r="AI531" s="33" t="s">
        <v>748</v>
      </c>
      <c r="AJ531" s="33" t="s">
        <v>509</v>
      </c>
      <c r="AK531" s="33" t="s">
        <v>478</v>
      </c>
      <c r="AM531" s="33" t="s">
        <v>2744</v>
      </c>
      <c r="AN531" s="33">
        <v>1498</v>
      </c>
      <c r="AO531" s="33">
        <v>1498</v>
      </c>
      <c r="AP531" s="33" t="s">
        <v>477</v>
      </c>
      <c r="AQ531" s="33" t="s">
        <v>477</v>
      </c>
      <c r="AS531" s="33">
        <v>4</v>
      </c>
      <c r="AT531" s="33" t="s">
        <v>4158</v>
      </c>
      <c r="AU531" s="33" t="s">
        <v>295</v>
      </c>
      <c r="AV531" s="33" t="s">
        <v>295</v>
      </c>
      <c r="AZ531" s="33" t="s">
        <v>2312</v>
      </c>
      <c r="BA531" s="33" t="s">
        <v>4159</v>
      </c>
      <c r="BB531" s="33" t="s">
        <v>2791</v>
      </c>
      <c r="BC531" s="33">
        <v>20</v>
      </c>
      <c r="BD531" s="33">
        <v>7.8</v>
      </c>
      <c r="BE531" s="33">
        <v>280</v>
      </c>
      <c r="BG531" s="33">
        <v>7.8</v>
      </c>
      <c r="BH531" s="33">
        <v>280</v>
      </c>
      <c r="BI531" s="33">
        <f t="shared" si="87"/>
        <v>0.27500000000000002</v>
      </c>
      <c r="BL531" s="33">
        <v>280</v>
      </c>
      <c r="BN531" s="33">
        <v>89.712000000000003</v>
      </c>
      <c r="BO531" s="33">
        <v>13.664</v>
      </c>
      <c r="BP531" s="33">
        <v>2.8</v>
      </c>
      <c r="BQ531" s="33">
        <v>3.5840000000000001</v>
      </c>
      <c r="BR531" s="33">
        <v>54.207999999999998</v>
      </c>
      <c r="BS531" s="33">
        <v>162.28800000000001</v>
      </c>
      <c r="BT531" s="33">
        <v>90</v>
      </c>
      <c r="BU531" s="33">
        <v>0.27500000000000002</v>
      </c>
      <c r="BW531" s="33" t="s">
        <v>2744</v>
      </c>
      <c r="CB531" s="188" t="str">
        <f t="shared" si="88"/>
        <v>Y</v>
      </c>
      <c r="CC531" s="188" t="str">
        <f t="shared" si="89"/>
        <v>Y</v>
      </c>
      <c r="CD531" s="187"/>
      <c r="CE531" s="186"/>
      <c r="CH531" s="33" t="s">
        <v>2770</v>
      </c>
    </row>
    <row r="532" spans="5:87" x14ac:dyDescent="0.3">
      <c r="E532" s="33" t="s">
        <v>2765</v>
      </c>
      <c r="F532" s="33" t="s">
        <v>4168</v>
      </c>
      <c r="G532" s="33">
        <v>2001</v>
      </c>
      <c r="H532" s="33" t="s">
        <v>4156</v>
      </c>
      <c r="I532" s="33" t="s">
        <v>4157</v>
      </c>
      <c r="K532" s="33" t="s">
        <v>80</v>
      </c>
      <c r="L532" s="33" t="s">
        <v>81</v>
      </c>
      <c r="M532" s="184" t="s">
        <v>83</v>
      </c>
      <c r="N532" s="33" t="s">
        <v>84</v>
      </c>
      <c r="O532" s="33" t="s">
        <v>85</v>
      </c>
      <c r="P532" s="33" t="s">
        <v>86</v>
      </c>
      <c r="Q532" s="33" t="s">
        <v>87</v>
      </c>
      <c r="R532" s="33" t="s">
        <v>87</v>
      </c>
      <c r="S532" s="33" t="str">
        <f t="shared" si="86"/>
        <v>Da.ma</v>
      </c>
      <c r="T532" s="33" t="s">
        <v>4043</v>
      </c>
      <c r="U532" s="184" t="s">
        <v>2821</v>
      </c>
      <c r="V532" s="184" t="s">
        <v>28</v>
      </c>
      <c r="W532" s="184" t="s">
        <v>293</v>
      </c>
      <c r="X532" s="33" t="s">
        <v>4054</v>
      </c>
      <c r="Y532" s="33" t="s">
        <v>819</v>
      </c>
      <c r="AB532" s="33" t="s">
        <v>2742</v>
      </c>
      <c r="AC532" s="33" t="s">
        <v>239</v>
      </c>
      <c r="AD532" s="33">
        <v>48</v>
      </c>
      <c r="AE532" s="184" t="s">
        <v>240</v>
      </c>
      <c r="AF532" s="33" t="s">
        <v>2743</v>
      </c>
      <c r="AH532" s="33" t="s">
        <v>2754</v>
      </c>
      <c r="AI532" s="33" t="s">
        <v>748</v>
      </c>
      <c r="AJ532" s="33" t="s">
        <v>509</v>
      </c>
      <c r="AK532" s="33" t="s">
        <v>478</v>
      </c>
      <c r="AM532" s="33" t="s">
        <v>2744</v>
      </c>
      <c r="AN532" s="33">
        <v>1673</v>
      </c>
      <c r="AO532" s="33">
        <v>1673</v>
      </c>
      <c r="AP532" s="33" t="s">
        <v>477</v>
      </c>
      <c r="AQ532" s="33" t="s">
        <v>477</v>
      </c>
      <c r="AS532" s="33">
        <v>4</v>
      </c>
      <c r="AT532" s="33" t="s">
        <v>4158</v>
      </c>
      <c r="AU532" s="33" t="s">
        <v>295</v>
      </c>
      <c r="AV532" s="33" t="s">
        <v>295</v>
      </c>
      <c r="AZ532" s="33" t="s">
        <v>2312</v>
      </c>
      <c r="BA532" s="33" t="s">
        <v>4159</v>
      </c>
      <c r="BB532" s="33" t="s">
        <v>2791</v>
      </c>
      <c r="BC532" s="33">
        <v>20</v>
      </c>
      <c r="BD532" s="33">
        <v>7.8</v>
      </c>
      <c r="BE532" s="33">
        <v>280</v>
      </c>
      <c r="BG532" s="33">
        <v>7.8</v>
      </c>
      <c r="BH532" s="33">
        <v>280</v>
      </c>
      <c r="BI532" s="33">
        <f t="shared" si="87"/>
        <v>0.27500000000000002</v>
      </c>
      <c r="BL532" s="33">
        <v>280</v>
      </c>
      <c r="BN532" s="33">
        <v>89.712000000000003</v>
      </c>
      <c r="BO532" s="33">
        <v>13.664</v>
      </c>
      <c r="BP532" s="33">
        <v>2.8</v>
      </c>
      <c r="BQ532" s="33">
        <v>3.5840000000000001</v>
      </c>
      <c r="BR532" s="33">
        <v>54.207999999999998</v>
      </c>
      <c r="BS532" s="33">
        <v>162.28800000000001</v>
      </c>
      <c r="BT532" s="33">
        <v>90</v>
      </c>
      <c r="BU532" s="33">
        <v>0.27500000000000002</v>
      </c>
      <c r="BW532" s="33" t="s">
        <v>2744</v>
      </c>
      <c r="CB532" s="188" t="str">
        <f t="shared" si="88"/>
        <v>Y</v>
      </c>
      <c r="CC532" s="188" t="str">
        <f t="shared" si="89"/>
        <v>Y</v>
      </c>
      <c r="CD532" s="187"/>
      <c r="CE532" s="186"/>
      <c r="CH532" s="33" t="s">
        <v>2770</v>
      </c>
    </row>
    <row r="533" spans="5:87" x14ac:dyDescent="0.3">
      <c r="E533" s="33" t="s">
        <v>2765</v>
      </c>
      <c r="F533" s="33" t="s">
        <v>4169</v>
      </c>
      <c r="G533" s="33">
        <v>2002</v>
      </c>
      <c r="H533" s="33" t="s">
        <v>4170</v>
      </c>
      <c r="I533" s="33" t="s">
        <v>4171</v>
      </c>
      <c r="K533" s="33" t="s">
        <v>80</v>
      </c>
      <c r="L533" s="33" t="s">
        <v>81</v>
      </c>
      <c r="M533" s="184" t="s">
        <v>83</v>
      </c>
      <c r="N533" s="33" t="s">
        <v>84</v>
      </c>
      <c r="O533" s="33" t="s">
        <v>85</v>
      </c>
      <c r="P533" s="33" t="s">
        <v>86</v>
      </c>
      <c r="Q533" s="33" t="s">
        <v>87</v>
      </c>
      <c r="R533" s="33" t="s">
        <v>87</v>
      </c>
      <c r="S533" s="33" t="str">
        <f t="shared" si="86"/>
        <v>Da.ma</v>
      </c>
      <c r="T533" s="33" t="s">
        <v>4043</v>
      </c>
      <c r="U533" s="184" t="s">
        <v>2821</v>
      </c>
      <c r="V533" s="184" t="s">
        <v>28</v>
      </c>
      <c r="W533" s="184" t="s">
        <v>293</v>
      </c>
      <c r="X533" s="33" t="s">
        <v>4054</v>
      </c>
      <c r="Y533" s="33" t="s">
        <v>819</v>
      </c>
      <c r="AB533" s="33" t="s">
        <v>2742</v>
      </c>
      <c r="AC533" s="33" t="s">
        <v>239</v>
      </c>
      <c r="AD533" s="33">
        <v>48</v>
      </c>
      <c r="AE533" s="184" t="s">
        <v>240</v>
      </c>
      <c r="AF533" s="33" t="s">
        <v>2743</v>
      </c>
      <c r="AH533" s="33" t="s">
        <v>2754</v>
      </c>
      <c r="AI533" s="33" t="s">
        <v>4172</v>
      </c>
      <c r="AJ533" s="33" t="s">
        <v>509</v>
      </c>
      <c r="AK533" s="33" t="s">
        <v>478</v>
      </c>
      <c r="AM533" s="33" t="s">
        <v>2744</v>
      </c>
      <c r="AN533" s="33">
        <v>666</v>
      </c>
      <c r="AO533" s="33">
        <v>666</v>
      </c>
      <c r="AP533" s="33" t="s">
        <v>477</v>
      </c>
      <c r="AQ533" s="33" t="s">
        <v>477</v>
      </c>
      <c r="AS533" s="33">
        <f t="shared" ref="AS533:AS564" si="91">IF(G533&lt;1980,"Too old",IF(AE533="N","UseOtherTestDuration",IF(AJ533="M",IF(ISBLANK(BD533),2,IF(ISBLANK(BE533),2,IF(ISBLANK(BF533),2,1))),"NotM")))</f>
        <v>2</v>
      </c>
      <c r="AU533" s="33" t="s">
        <v>295</v>
      </c>
      <c r="AV533" s="33" t="s">
        <v>295</v>
      </c>
      <c r="AZ533" s="33" t="s">
        <v>2312</v>
      </c>
      <c r="BA533" s="33" t="s">
        <v>4173</v>
      </c>
      <c r="BB533" s="33" t="s">
        <v>2791</v>
      </c>
      <c r="BC533" s="33">
        <v>20</v>
      </c>
      <c r="BD533" s="33">
        <v>6.8</v>
      </c>
      <c r="BE533" s="33">
        <v>75.062686499999998</v>
      </c>
      <c r="BG533" s="33">
        <v>6.8</v>
      </c>
      <c r="BH533" s="33">
        <v>75.062686499999998</v>
      </c>
      <c r="BI533" s="33">
        <f t="shared" si="87"/>
        <v>0.27500000000000002</v>
      </c>
      <c r="BL533" s="33">
        <v>75.062686499999998</v>
      </c>
      <c r="BN533" s="33">
        <v>10.019500000000001</v>
      </c>
      <c r="BO533" s="33">
        <v>12.1525</v>
      </c>
      <c r="BP533" s="33">
        <v>1.770212136</v>
      </c>
      <c r="BQ533" s="33">
        <v>3.0105691000000001</v>
      </c>
      <c r="BR533" s="33">
        <v>513.00793499999997</v>
      </c>
      <c r="BS533" s="33">
        <v>54.474331408801</v>
      </c>
      <c r="BT533" s="33">
        <v>4.5999999999999996</v>
      </c>
      <c r="BU533" s="33">
        <v>0.27500000000000002</v>
      </c>
      <c r="BW533" s="33" t="s">
        <v>2744</v>
      </c>
      <c r="CB533" s="188" t="str">
        <f t="shared" si="88"/>
        <v>Y</v>
      </c>
      <c r="CC533" s="188" t="str">
        <f t="shared" si="89"/>
        <v>Y</v>
      </c>
      <c r="CD533" s="187"/>
      <c r="CE533" s="186"/>
    </row>
    <row r="534" spans="5:87" x14ac:dyDescent="0.3">
      <c r="E534" s="33" t="s">
        <v>2765</v>
      </c>
      <c r="F534" s="33" t="s">
        <v>4174</v>
      </c>
      <c r="G534" s="33">
        <v>2002</v>
      </c>
      <c r="H534" s="33" t="s">
        <v>4170</v>
      </c>
      <c r="I534" s="33" t="s">
        <v>4171</v>
      </c>
      <c r="K534" s="33" t="s">
        <v>80</v>
      </c>
      <c r="L534" s="33" t="s">
        <v>81</v>
      </c>
      <c r="M534" s="184" t="s">
        <v>83</v>
      </c>
      <c r="N534" s="33" t="s">
        <v>84</v>
      </c>
      <c r="O534" s="33" t="s">
        <v>85</v>
      </c>
      <c r="P534" s="33" t="s">
        <v>86</v>
      </c>
      <c r="Q534" s="33" t="s">
        <v>87</v>
      </c>
      <c r="R534" s="33" t="s">
        <v>87</v>
      </c>
      <c r="S534" s="33" t="str">
        <f t="shared" si="86"/>
        <v>Da.ma</v>
      </c>
      <c r="T534" s="33" t="s">
        <v>4043</v>
      </c>
      <c r="U534" s="184" t="s">
        <v>2821</v>
      </c>
      <c r="V534" s="184" t="s">
        <v>28</v>
      </c>
      <c r="W534" s="184" t="s">
        <v>293</v>
      </c>
      <c r="X534" s="33" t="s">
        <v>4054</v>
      </c>
      <c r="Y534" s="33" t="s">
        <v>819</v>
      </c>
      <c r="AB534" s="33" t="s">
        <v>2742</v>
      </c>
      <c r="AC534" s="33" t="s">
        <v>239</v>
      </c>
      <c r="AD534" s="33">
        <v>48</v>
      </c>
      <c r="AE534" s="184" t="s">
        <v>240</v>
      </c>
      <c r="AF534" s="33" t="s">
        <v>2743</v>
      </c>
      <c r="AH534" s="33" t="s">
        <v>2754</v>
      </c>
      <c r="AI534" s="33" t="s">
        <v>4172</v>
      </c>
      <c r="AJ534" s="33" t="s">
        <v>509</v>
      </c>
      <c r="AK534" s="33" t="s">
        <v>478</v>
      </c>
      <c r="AM534" s="33" t="s">
        <v>2744</v>
      </c>
      <c r="AN534" s="33">
        <v>1012</v>
      </c>
      <c r="AO534" s="33">
        <v>1012</v>
      </c>
      <c r="AP534" s="33" t="s">
        <v>477</v>
      </c>
      <c r="AQ534" s="33" t="s">
        <v>477</v>
      </c>
      <c r="AS534" s="33">
        <f t="shared" si="91"/>
        <v>2</v>
      </c>
      <c r="AU534" s="33" t="s">
        <v>295</v>
      </c>
      <c r="AV534" s="33" t="s">
        <v>295</v>
      </c>
      <c r="AZ534" s="33" t="s">
        <v>2312</v>
      </c>
      <c r="BA534" s="33" t="s">
        <v>4173</v>
      </c>
      <c r="BB534" s="33" t="s">
        <v>2791</v>
      </c>
      <c r="BC534" s="33">
        <v>20</v>
      </c>
      <c r="BD534" s="33">
        <v>6.8</v>
      </c>
      <c r="BE534" s="33">
        <v>225.1946715</v>
      </c>
      <c r="BG534" s="33">
        <v>6.8</v>
      </c>
      <c r="BH534" s="33">
        <v>225.1946715</v>
      </c>
      <c r="BI534" s="33">
        <f t="shared" si="87"/>
        <v>0.27500000000000002</v>
      </c>
      <c r="BL534" s="33">
        <v>225.1946715</v>
      </c>
      <c r="BN534" s="33">
        <v>10.019500000000001</v>
      </c>
      <c r="BO534" s="33">
        <v>48.61</v>
      </c>
      <c r="BP534" s="33">
        <v>1.770212136</v>
      </c>
      <c r="BQ534" s="33">
        <v>3.0105691000000001</v>
      </c>
      <c r="BR534" s="33">
        <v>513.00793499999997</v>
      </c>
      <c r="BS534" s="33">
        <v>158.10333140880101</v>
      </c>
      <c r="BT534" s="33">
        <v>4.5999999999999996</v>
      </c>
      <c r="BU534" s="33">
        <v>0.27500000000000002</v>
      </c>
      <c r="BW534" s="33" t="s">
        <v>2744</v>
      </c>
      <c r="CB534" s="188" t="str">
        <f t="shared" si="88"/>
        <v>Y</v>
      </c>
      <c r="CC534" s="188" t="str">
        <f t="shared" si="89"/>
        <v>Y</v>
      </c>
      <c r="CD534" s="187"/>
      <c r="CE534" s="186"/>
    </row>
    <row r="535" spans="5:87" x14ac:dyDescent="0.3">
      <c r="E535" s="33" t="s">
        <v>2734</v>
      </c>
      <c r="F535" s="33" t="s">
        <v>4175</v>
      </c>
      <c r="G535" s="33">
        <v>2002</v>
      </c>
      <c r="H535" s="33" t="s">
        <v>4170</v>
      </c>
      <c r="I535" s="33" t="s">
        <v>4171</v>
      </c>
      <c r="K535" s="33" t="s">
        <v>80</v>
      </c>
      <c r="L535" s="33" t="s">
        <v>81</v>
      </c>
      <c r="M535" s="184" t="s">
        <v>83</v>
      </c>
      <c r="N535" s="33" t="s">
        <v>84</v>
      </c>
      <c r="O535" s="33" t="s">
        <v>85</v>
      </c>
      <c r="P535" s="33" t="s">
        <v>86</v>
      </c>
      <c r="Q535" s="33" t="s">
        <v>87</v>
      </c>
      <c r="R535" s="33" t="s">
        <v>87</v>
      </c>
      <c r="S535" s="33" t="str">
        <f t="shared" si="86"/>
        <v>Da.ma</v>
      </c>
      <c r="T535" s="33" t="s">
        <v>4043</v>
      </c>
      <c r="U535" s="184" t="s">
        <v>2821</v>
      </c>
      <c r="V535" s="184" t="s">
        <v>28</v>
      </c>
      <c r="W535" s="184" t="s">
        <v>293</v>
      </c>
      <c r="X535" s="33" t="s">
        <v>4054</v>
      </c>
      <c r="Y535" s="33" t="s">
        <v>819</v>
      </c>
      <c r="AB535" s="33" t="s">
        <v>2742</v>
      </c>
      <c r="AC535" s="33" t="s">
        <v>239</v>
      </c>
      <c r="AD535" s="33">
        <v>48</v>
      </c>
      <c r="AE535" s="184" t="s">
        <v>240</v>
      </c>
      <c r="AF535" s="33" t="s">
        <v>2743</v>
      </c>
      <c r="AH535" s="33" t="s">
        <v>2754</v>
      </c>
      <c r="AI535" s="33" t="s">
        <v>4172</v>
      </c>
      <c r="AJ535" s="33" t="s">
        <v>509</v>
      </c>
      <c r="AK535" s="33" t="s">
        <v>478</v>
      </c>
      <c r="AM535" s="33" t="s">
        <v>2744</v>
      </c>
      <c r="AN535" s="33">
        <v>1484</v>
      </c>
      <c r="AO535" s="33">
        <v>1484</v>
      </c>
      <c r="AP535" s="33" t="s">
        <v>477</v>
      </c>
      <c r="AQ535" s="33" t="s">
        <v>477</v>
      </c>
      <c r="AS535" s="33">
        <f t="shared" si="91"/>
        <v>2</v>
      </c>
      <c r="AU535" s="33" t="s">
        <v>295</v>
      </c>
      <c r="AV535" s="33" t="s">
        <v>295</v>
      </c>
      <c r="AZ535" s="33" t="s">
        <v>2312</v>
      </c>
      <c r="BA535" s="33" t="s">
        <v>4173</v>
      </c>
      <c r="BB535" s="33" t="s">
        <v>2791</v>
      </c>
      <c r="BC535" s="33">
        <v>20</v>
      </c>
      <c r="BD535" s="33">
        <v>8</v>
      </c>
      <c r="BE535" s="33">
        <v>50.040689</v>
      </c>
      <c r="BG535" s="33">
        <v>8</v>
      </c>
      <c r="BH535" s="33">
        <v>50.040689</v>
      </c>
      <c r="BI535" s="33">
        <f t="shared" si="87"/>
        <v>0.27500000000000002</v>
      </c>
      <c r="BL535" s="33">
        <v>50.040689</v>
      </c>
      <c r="BN535" s="33">
        <v>10.019500000000001</v>
      </c>
      <c r="BO535" s="33">
        <v>6.0762499999999999</v>
      </c>
      <c r="BP535" s="33">
        <v>1.770212136</v>
      </c>
      <c r="BQ535" s="33">
        <v>3.0105691000000001</v>
      </c>
      <c r="BR535" s="33">
        <v>513.00793499999997</v>
      </c>
      <c r="BS535" s="33">
        <v>37.202831408801003</v>
      </c>
      <c r="BT535" s="33">
        <v>75.7</v>
      </c>
      <c r="BU535" s="33">
        <v>0.27500000000000002</v>
      </c>
      <c r="BW535" s="33" t="s">
        <v>2744</v>
      </c>
      <c r="CB535" s="188" t="str">
        <f t="shared" si="88"/>
        <v>Y</v>
      </c>
      <c r="CC535" s="188" t="str">
        <f t="shared" si="89"/>
        <v>Y</v>
      </c>
      <c r="CD535" s="184" t="s">
        <v>2764</v>
      </c>
      <c r="CE535" s="184"/>
      <c r="CH535" s="184" t="s">
        <v>2970</v>
      </c>
      <c r="CI535" s="184" t="s">
        <v>4176</v>
      </c>
    </row>
    <row r="536" spans="5:87" x14ac:dyDescent="0.3">
      <c r="E536" s="33" t="s">
        <v>2765</v>
      </c>
      <c r="F536" s="33" t="s">
        <v>4177</v>
      </c>
      <c r="G536" s="33">
        <v>2002</v>
      </c>
      <c r="H536" s="33" t="s">
        <v>4170</v>
      </c>
      <c r="I536" s="33" t="s">
        <v>4171</v>
      </c>
      <c r="K536" s="33" t="s">
        <v>80</v>
      </c>
      <c r="L536" s="33" t="s">
        <v>81</v>
      </c>
      <c r="M536" s="184" t="s">
        <v>83</v>
      </c>
      <c r="N536" s="33" t="s">
        <v>84</v>
      </c>
      <c r="O536" s="33" t="s">
        <v>85</v>
      </c>
      <c r="P536" s="33" t="s">
        <v>86</v>
      </c>
      <c r="Q536" s="33" t="s">
        <v>87</v>
      </c>
      <c r="R536" s="33" t="s">
        <v>87</v>
      </c>
      <c r="S536" s="33" t="str">
        <f t="shared" si="86"/>
        <v>Da.ma</v>
      </c>
      <c r="T536" s="33" t="s">
        <v>4043</v>
      </c>
      <c r="U536" s="184" t="s">
        <v>2821</v>
      </c>
      <c r="V536" s="184" t="s">
        <v>28</v>
      </c>
      <c r="W536" s="184" t="s">
        <v>293</v>
      </c>
      <c r="X536" s="33" t="s">
        <v>4054</v>
      </c>
      <c r="Y536" s="33" t="s">
        <v>819</v>
      </c>
      <c r="AB536" s="33" t="s">
        <v>2742</v>
      </c>
      <c r="AC536" s="33" t="s">
        <v>239</v>
      </c>
      <c r="AD536" s="33">
        <v>48</v>
      </c>
      <c r="AE536" s="184" t="s">
        <v>240</v>
      </c>
      <c r="AF536" s="33" t="s">
        <v>2743</v>
      </c>
      <c r="AH536" s="33" t="s">
        <v>2754</v>
      </c>
      <c r="AI536" s="33" t="s">
        <v>4172</v>
      </c>
      <c r="AJ536" s="33" t="s">
        <v>509</v>
      </c>
      <c r="AK536" s="33" t="s">
        <v>478</v>
      </c>
      <c r="AM536" s="33" t="s">
        <v>2744</v>
      </c>
      <c r="AN536" s="33">
        <v>1337</v>
      </c>
      <c r="AO536" s="33">
        <v>1337</v>
      </c>
      <c r="AP536" s="33" t="s">
        <v>477</v>
      </c>
      <c r="AQ536" s="33" t="s">
        <v>477</v>
      </c>
      <c r="AS536" s="33">
        <f t="shared" si="91"/>
        <v>2</v>
      </c>
      <c r="AU536" s="33" t="s">
        <v>295</v>
      </c>
      <c r="AV536" s="33" t="s">
        <v>295</v>
      </c>
      <c r="AZ536" s="33" t="s">
        <v>2312</v>
      </c>
      <c r="BA536" s="33" t="s">
        <v>4173</v>
      </c>
      <c r="BB536" s="33" t="s">
        <v>2791</v>
      </c>
      <c r="BC536" s="33">
        <v>20</v>
      </c>
      <c r="BD536" s="33">
        <v>6.8</v>
      </c>
      <c r="BE536" s="33">
        <v>325.28266150000002</v>
      </c>
      <c r="BG536" s="33">
        <v>6.8</v>
      </c>
      <c r="BH536" s="33">
        <v>325.28266150000002</v>
      </c>
      <c r="BI536" s="33">
        <f t="shared" si="87"/>
        <v>0.27500000000000002</v>
      </c>
      <c r="BL536" s="106">
        <v>325.28266150000002</v>
      </c>
      <c r="BN536" s="33">
        <v>10.019500000000001</v>
      </c>
      <c r="BO536" s="33">
        <v>72.915000000000006</v>
      </c>
      <c r="BP536" s="33">
        <v>1.770212136</v>
      </c>
      <c r="BQ536" s="33">
        <v>3.0105691000000001</v>
      </c>
      <c r="BR536" s="33">
        <v>513.00793499999997</v>
      </c>
      <c r="BS536" s="33">
        <v>227.189331408801</v>
      </c>
      <c r="BT536" s="33">
        <v>4.5999999999999996</v>
      </c>
      <c r="BU536" s="33">
        <v>0.27500000000000002</v>
      </c>
      <c r="BW536" s="33" t="s">
        <v>2744</v>
      </c>
      <c r="CB536" s="188" t="str">
        <f t="shared" si="88"/>
        <v>Y</v>
      </c>
      <c r="CC536" s="188" t="str">
        <f t="shared" si="89"/>
        <v>Y</v>
      </c>
      <c r="CD536" s="184"/>
      <c r="CE536" s="184"/>
      <c r="CH536" s="184"/>
      <c r="CI536" s="184"/>
    </row>
    <row r="537" spans="5:87" x14ac:dyDescent="0.3">
      <c r="E537" s="33" t="s">
        <v>2765</v>
      </c>
      <c r="F537" s="33" t="s">
        <v>4178</v>
      </c>
      <c r="G537" s="33">
        <v>2002</v>
      </c>
      <c r="H537" s="33" t="s">
        <v>4170</v>
      </c>
      <c r="I537" s="33" t="s">
        <v>4171</v>
      </c>
      <c r="K537" s="33" t="s">
        <v>80</v>
      </c>
      <c r="L537" s="33" t="s">
        <v>81</v>
      </c>
      <c r="M537" s="184" t="s">
        <v>83</v>
      </c>
      <c r="N537" s="33" t="s">
        <v>84</v>
      </c>
      <c r="O537" s="33" t="s">
        <v>85</v>
      </c>
      <c r="P537" s="33" t="s">
        <v>86</v>
      </c>
      <c r="Q537" s="33" t="s">
        <v>87</v>
      </c>
      <c r="R537" s="33" t="s">
        <v>87</v>
      </c>
      <c r="S537" s="33" t="str">
        <f t="shared" si="86"/>
        <v>Da.ma</v>
      </c>
      <c r="T537" s="33" t="s">
        <v>4043</v>
      </c>
      <c r="U537" s="184" t="s">
        <v>2821</v>
      </c>
      <c r="V537" s="184" t="s">
        <v>28</v>
      </c>
      <c r="W537" s="184" t="s">
        <v>293</v>
      </c>
      <c r="X537" s="33" t="s">
        <v>4054</v>
      </c>
      <c r="Y537" s="33" t="s">
        <v>819</v>
      </c>
      <c r="AB537" s="33" t="s">
        <v>2742</v>
      </c>
      <c r="AC537" s="33" t="s">
        <v>239</v>
      </c>
      <c r="AD537" s="33">
        <v>48</v>
      </c>
      <c r="AE537" s="184" t="s">
        <v>240</v>
      </c>
      <c r="AF537" s="33" t="s">
        <v>2743</v>
      </c>
      <c r="AH537" s="33" t="s">
        <v>2754</v>
      </c>
      <c r="AI537" s="33" t="s">
        <v>4172</v>
      </c>
      <c r="AJ537" s="33" t="s">
        <v>509</v>
      </c>
      <c r="AK537" s="33" t="s">
        <v>478</v>
      </c>
      <c r="AM537" s="33" t="s">
        <v>2744</v>
      </c>
      <c r="AN537" s="33">
        <v>2838</v>
      </c>
      <c r="AO537" s="33">
        <v>2838</v>
      </c>
      <c r="AP537" s="33" t="s">
        <v>477</v>
      </c>
      <c r="AQ537" s="33" t="s">
        <v>477</v>
      </c>
      <c r="AS537" s="33">
        <f t="shared" si="91"/>
        <v>2</v>
      </c>
      <c r="AU537" s="33" t="s">
        <v>295</v>
      </c>
      <c r="AV537" s="33" t="s">
        <v>295</v>
      </c>
      <c r="AZ537" s="33" t="s">
        <v>2312</v>
      </c>
      <c r="BA537" s="33" t="s">
        <v>4173</v>
      </c>
      <c r="BB537" s="33" t="s">
        <v>2791</v>
      </c>
      <c r="BC537" s="33">
        <v>20</v>
      </c>
      <c r="BD537" s="33">
        <v>6.8</v>
      </c>
      <c r="BE537" s="33">
        <v>400.30237</v>
      </c>
      <c r="BG537" s="33">
        <v>6.8</v>
      </c>
      <c r="BH537" s="33">
        <v>400.30237</v>
      </c>
      <c r="BI537" s="33">
        <f t="shared" si="87"/>
        <v>0.27500000000000002</v>
      </c>
      <c r="BL537" s="106">
        <v>400.30237</v>
      </c>
      <c r="BN537" s="33">
        <v>150.29249999999999</v>
      </c>
      <c r="BO537" s="33">
        <v>6.0762499999999999</v>
      </c>
      <c r="BP537" s="33">
        <v>1.770212136</v>
      </c>
      <c r="BQ537" s="33">
        <v>3.0105691000000001</v>
      </c>
      <c r="BR537" s="33">
        <v>513.00793499999997</v>
      </c>
      <c r="BS537" s="33">
        <v>279.00383140880098</v>
      </c>
      <c r="BT537" s="33">
        <v>4.5999999999999996</v>
      </c>
      <c r="BU537" s="33">
        <v>0.27500000000000002</v>
      </c>
      <c r="BW537" s="33" t="s">
        <v>2744</v>
      </c>
      <c r="CB537" s="188" t="str">
        <f t="shared" si="88"/>
        <v>Y</v>
      </c>
      <c r="CC537" s="188" t="str">
        <f t="shared" si="89"/>
        <v>Y</v>
      </c>
      <c r="CD537" s="187"/>
      <c r="CE537" s="186"/>
    </row>
    <row r="538" spans="5:87" x14ac:dyDescent="0.3">
      <c r="E538" s="33" t="s">
        <v>2765</v>
      </c>
      <c r="F538" s="33" t="s">
        <v>4179</v>
      </c>
      <c r="G538" s="33">
        <v>2002</v>
      </c>
      <c r="H538" s="33" t="s">
        <v>4170</v>
      </c>
      <c r="I538" s="33" t="s">
        <v>4171</v>
      </c>
      <c r="K538" s="33" t="s">
        <v>80</v>
      </c>
      <c r="L538" s="33" t="s">
        <v>81</v>
      </c>
      <c r="M538" s="184" t="s">
        <v>83</v>
      </c>
      <c r="N538" s="33" t="s">
        <v>84</v>
      </c>
      <c r="O538" s="33" t="s">
        <v>85</v>
      </c>
      <c r="P538" s="33" t="s">
        <v>86</v>
      </c>
      <c r="Q538" s="33" t="s">
        <v>87</v>
      </c>
      <c r="R538" s="33" t="s">
        <v>87</v>
      </c>
      <c r="S538" s="33" t="str">
        <f t="shared" si="86"/>
        <v>Da.ma</v>
      </c>
      <c r="T538" s="33" t="s">
        <v>4043</v>
      </c>
      <c r="U538" s="184" t="s">
        <v>2821</v>
      </c>
      <c r="V538" s="184" t="s">
        <v>28</v>
      </c>
      <c r="W538" s="184" t="s">
        <v>293</v>
      </c>
      <c r="X538" s="33" t="s">
        <v>4054</v>
      </c>
      <c r="Y538" s="33" t="s">
        <v>819</v>
      </c>
      <c r="AB538" s="33" t="s">
        <v>2742</v>
      </c>
      <c r="AC538" s="33" t="s">
        <v>239</v>
      </c>
      <c r="AD538" s="33">
        <v>48</v>
      </c>
      <c r="AE538" s="184" t="s">
        <v>240</v>
      </c>
      <c r="AF538" s="33" t="s">
        <v>2743</v>
      </c>
      <c r="AH538" s="33" t="s">
        <v>2754</v>
      </c>
      <c r="AI538" s="33" t="s">
        <v>4172</v>
      </c>
      <c r="AJ538" s="33" t="s">
        <v>509</v>
      </c>
      <c r="AK538" s="33" t="s">
        <v>478</v>
      </c>
      <c r="AM538" s="33" t="s">
        <v>2744</v>
      </c>
      <c r="AN538" s="33">
        <v>625</v>
      </c>
      <c r="AO538" s="33">
        <v>625</v>
      </c>
      <c r="AP538" s="33" t="s">
        <v>477</v>
      </c>
      <c r="AQ538" s="33" t="s">
        <v>477</v>
      </c>
      <c r="AS538" s="33">
        <f t="shared" si="91"/>
        <v>2</v>
      </c>
      <c r="AU538" s="33" t="s">
        <v>295</v>
      </c>
      <c r="AV538" s="33" t="s">
        <v>295</v>
      </c>
      <c r="AZ538" s="33" t="s">
        <v>2312</v>
      </c>
      <c r="BA538" s="33" t="s">
        <v>4173</v>
      </c>
      <c r="BB538" s="33" t="s">
        <v>2791</v>
      </c>
      <c r="BC538" s="33">
        <v>20</v>
      </c>
      <c r="BD538" s="33">
        <v>6.8</v>
      </c>
      <c r="BE538" s="33">
        <v>75.059380500000003</v>
      </c>
      <c r="BG538" s="33">
        <v>6.8</v>
      </c>
      <c r="BH538" s="33">
        <v>75.059380500000003</v>
      </c>
      <c r="BI538" s="33">
        <f t="shared" si="87"/>
        <v>0.27500000000000002</v>
      </c>
      <c r="BL538" s="33">
        <v>75.059380500000003</v>
      </c>
      <c r="BN538" s="33">
        <v>20.039000000000001</v>
      </c>
      <c r="BO538" s="33">
        <v>6.0762499999999999</v>
      </c>
      <c r="BP538" s="33">
        <v>1.770212136</v>
      </c>
      <c r="BQ538" s="33">
        <v>3.0105691000000001</v>
      </c>
      <c r="BR538" s="33">
        <v>513.00793499999997</v>
      </c>
      <c r="BS538" s="33">
        <v>54.474331408801</v>
      </c>
      <c r="BT538" s="33">
        <v>4.5999999999999996</v>
      </c>
      <c r="BU538" s="33">
        <v>0.27500000000000002</v>
      </c>
      <c r="BW538" s="33" t="s">
        <v>2744</v>
      </c>
      <c r="CB538" s="188" t="str">
        <f t="shared" si="88"/>
        <v>Y</v>
      </c>
      <c r="CC538" s="188" t="str">
        <f t="shared" si="89"/>
        <v>Y</v>
      </c>
      <c r="CD538" s="187"/>
      <c r="CE538" s="186"/>
    </row>
    <row r="539" spans="5:87" x14ac:dyDescent="0.3">
      <c r="E539" s="33" t="s">
        <v>2765</v>
      </c>
      <c r="F539" s="33" t="s">
        <v>4180</v>
      </c>
      <c r="G539" s="33">
        <v>2002</v>
      </c>
      <c r="H539" s="33" t="s">
        <v>4170</v>
      </c>
      <c r="I539" s="33" t="s">
        <v>4171</v>
      </c>
      <c r="K539" s="33" t="s">
        <v>80</v>
      </c>
      <c r="L539" s="33" t="s">
        <v>81</v>
      </c>
      <c r="M539" s="184" t="s">
        <v>83</v>
      </c>
      <c r="N539" s="33" t="s">
        <v>84</v>
      </c>
      <c r="O539" s="33" t="s">
        <v>85</v>
      </c>
      <c r="P539" s="33" t="s">
        <v>86</v>
      </c>
      <c r="Q539" s="33" t="s">
        <v>87</v>
      </c>
      <c r="R539" s="33" t="s">
        <v>87</v>
      </c>
      <c r="S539" s="33" t="str">
        <f t="shared" si="86"/>
        <v>Da.ma</v>
      </c>
      <c r="T539" s="33" t="s">
        <v>4043</v>
      </c>
      <c r="U539" s="184" t="s">
        <v>2821</v>
      </c>
      <c r="V539" s="184" t="s">
        <v>28</v>
      </c>
      <c r="W539" s="184" t="s">
        <v>293</v>
      </c>
      <c r="X539" s="33" t="s">
        <v>4054</v>
      </c>
      <c r="Y539" s="33" t="s">
        <v>819</v>
      </c>
      <c r="AB539" s="33" t="s">
        <v>2742</v>
      </c>
      <c r="AC539" s="33" t="s">
        <v>239</v>
      </c>
      <c r="AD539" s="33">
        <v>48</v>
      </c>
      <c r="AE539" s="184" t="s">
        <v>240</v>
      </c>
      <c r="AF539" s="33" t="s">
        <v>2743</v>
      </c>
      <c r="AH539" s="33" t="s">
        <v>2754</v>
      </c>
      <c r="AI539" s="33" t="s">
        <v>4172</v>
      </c>
      <c r="AJ539" s="33" t="s">
        <v>509</v>
      </c>
      <c r="AK539" s="33" t="s">
        <v>478</v>
      </c>
      <c r="AM539" s="33" t="s">
        <v>2744</v>
      </c>
      <c r="AN539" s="33">
        <v>657</v>
      </c>
      <c r="AO539" s="33">
        <v>657</v>
      </c>
      <c r="AP539" s="33" t="s">
        <v>477</v>
      </c>
      <c r="AQ539" s="33" t="s">
        <v>477</v>
      </c>
      <c r="AS539" s="33">
        <f t="shared" si="91"/>
        <v>2</v>
      </c>
      <c r="AU539" s="33" t="s">
        <v>295</v>
      </c>
      <c r="AV539" s="33" t="s">
        <v>295</v>
      </c>
      <c r="AZ539" s="33" t="s">
        <v>2312</v>
      </c>
      <c r="BA539" s="33" t="s">
        <v>4173</v>
      </c>
      <c r="BB539" s="33" t="s">
        <v>2791</v>
      </c>
      <c r="BC539" s="33">
        <v>20</v>
      </c>
      <c r="BD539" s="33">
        <v>6.8</v>
      </c>
      <c r="BE539" s="33">
        <v>50.040689</v>
      </c>
      <c r="BG539" s="33">
        <v>6.8</v>
      </c>
      <c r="BH539" s="33">
        <v>50.040689</v>
      </c>
      <c r="BI539" s="33">
        <f t="shared" si="87"/>
        <v>0.27500000000000002</v>
      </c>
      <c r="BL539" s="33">
        <v>50.040689</v>
      </c>
      <c r="BN539" s="33">
        <v>10.019500000000001</v>
      </c>
      <c r="BO539" s="33">
        <v>6.0762499999999999</v>
      </c>
      <c r="BP539" s="33">
        <v>22.989768000000002</v>
      </c>
      <c r="BQ539" s="33">
        <v>3.0105691000000001</v>
      </c>
      <c r="BR539" s="33">
        <v>513.00793499999997</v>
      </c>
      <c r="BS539" s="33">
        <v>37.202831408801003</v>
      </c>
      <c r="BT539" s="33">
        <v>4.5999999999999996</v>
      </c>
      <c r="BU539" s="33">
        <v>0.27500000000000002</v>
      </c>
      <c r="BW539" s="33" t="s">
        <v>2744</v>
      </c>
      <c r="CB539" s="188" t="str">
        <f t="shared" si="88"/>
        <v>Y</v>
      </c>
      <c r="CC539" s="188" t="str">
        <f t="shared" si="89"/>
        <v>Y</v>
      </c>
      <c r="CD539" s="187"/>
      <c r="CE539" s="186"/>
    </row>
    <row r="540" spans="5:87" x14ac:dyDescent="0.3">
      <c r="E540" s="33" t="s">
        <v>2765</v>
      </c>
      <c r="F540" s="33" t="s">
        <v>4181</v>
      </c>
      <c r="G540" s="33">
        <v>2002</v>
      </c>
      <c r="H540" s="33" t="s">
        <v>4170</v>
      </c>
      <c r="I540" s="33" t="s">
        <v>4171</v>
      </c>
      <c r="K540" s="33" t="s">
        <v>80</v>
      </c>
      <c r="L540" s="33" t="s">
        <v>81</v>
      </c>
      <c r="M540" s="184" t="s">
        <v>83</v>
      </c>
      <c r="N540" s="33" t="s">
        <v>84</v>
      </c>
      <c r="O540" s="33" t="s">
        <v>85</v>
      </c>
      <c r="P540" s="33" t="s">
        <v>86</v>
      </c>
      <c r="Q540" s="33" t="s">
        <v>87</v>
      </c>
      <c r="R540" s="33" t="s">
        <v>87</v>
      </c>
      <c r="S540" s="33" t="str">
        <f t="shared" si="86"/>
        <v>Da.ma</v>
      </c>
      <c r="T540" s="33" t="s">
        <v>4043</v>
      </c>
      <c r="U540" s="184" t="s">
        <v>2821</v>
      </c>
      <c r="V540" s="184" t="s">
        <v>28</v>
      </c>
      <c r="W540" s="184" t="s">
        <v>293</v>
      </c>
      <c r="X540" s="33" t="s">
        <v>4054</v>
      </c>
      <c r="Y540" s="33" t="s">
        <v>819</v>
      </c>
      <c r="AB540" s="33" t="s">
        <v>2742</v>
      </c>
      <c r="AC540" s="33" t="s">
        <v>239</v>
      </c>
      <c r="AD540" s="33">
        <v>48</v>
      </c>
      <c r="AE540" s="184" t="s">
        <v>240</v>
      </c>
      <c r="AF540" s="33" t="s">
        <v>2743</v>
      </c>
      <c r="AH540" s="33" t="s">
        <v>2754</v>
      </c>
      <c r="AI540" s="33" t="s">
        <v>4172</v>
      </c>
      <c r="AJ540" s="33" t="s">
        <v>509</v>
      </c>
      <c r="AK540" s="33" t="s">
        <v>478</v>
      </c>
      <c r="AM540" s="33" t="s">
        <v>2744</v>
      </c>
      <c r="AN540" s="33">
        <v>531</v>
      </c>
      <c r="AO540" s="33">
        <v>531</v>
      </c>
      <c r="AP540" s="33" t="s">
        <v>477</v>
      </c>
      <c r="AQ540" s="33" t="s">
        <v>477</v>
      </c>
      <c r="AS540" s="33">
        <f t="shared" si="91"/>
        <v>2</v>
      </c>
      <c r="AU540" s="33" t="s">
        <v>295</v>
      </c>
      <c r="AV540" s="33" t="s">
        <v>295</v>
      </c>
      <c r="AZ540" s="33" t="s">
        <v>2312</v>
      </c>
      <c r="BA540" s="33" t="s">
        <v>4173</v>
      </c>
      <c r="BB540" s="33" t="s">
        <v>2791</v>
      </c>
      <c r="BC540" s="33">
        <v>20</v>
      </c>
      <c r="BD540" s="33">
        <v>6.8</v>
      </c>
      <c r="BE540" s="33">
        <v>50.040689</v>
      </c>
      <c r="BG540" s="33">
        <v>6.8</v>
      </c>
      <c r="BH540" s="33">
        <v>50.040689</v>
      </c>
      <c r="BI540" s="33">
        <f t="shared" si="87"/>
        <v>0.27500000000000002</v>
      </c>
      <c r="BL540" s="33">
        <v>50.040689</v>
      </c>
      <c r="BN540" s="33">
        <v>10.019500000000001</v>
      </c>
      <c r="BO540" s="33">
        <v>6.0762499999999999</v>
      </c>
      <c r="BP540" s="33">
        <v>1.770212136</v>
      </c>
      <c r="BQ540" s="33">
        <v>3.0105691000000001</v>
      </c>
      <c r="BR540" s="33">
        <v>513.00793499999997</v>
      </c>
      <c r="BS540" s="33">
        <v>37.202831408801003</v>
      </c>
      <c r="BT540" s="33">
        <v>4.5999999999999996</v>
      </c>
      <c r="BU540" s="33">
        <v>0.27500000000000002</v>
      </c>
      <c r="BW540" s="33" t="s">
        <v>2744</v>
      </c>
      <c r="CB540" s="188" t="str">
        <f t="shared" si="88"/>
        <v>Y</v>
      </c>
      <c r="CC540" s="188" t="str">
        <f t="shared" si="89"/>
        <v>Y</v>
      </c>
      <c r="CD540" s="187"/>
      <c r="CE540" s="186"/>
    </row>
    <row r="541" spans="5:87" x14ac:dyDescent="0.3">
      <c r="E541" s="33" t="s">
        <v>2765</v>
      </c>
      <c r="F541" s="33" t="s">
        <v>4182</v>
      </c>
      <c r="G541" s="33">
        <v>2002</v>
      </c>
      <c r="H541" s="33" t="s">
        <v>4170</v>
      </c>
      <c r="I541" s="33" t="s">
        <v>4171</v>
      </c>
      <c r="K541" s="33" t="s">
        <v>80</v>
      </c>
      <c r="L541" s="33" t="s">
        <v>81</v>
      </c>
      <c r="M541" s="184" t="s">
        <v>83</v>
      </c>
      <c r="N541" s="33" t="s">
        <v>84</v>
      </c>
      <c r="O541" s="33" t="s">
        <v>85</v>
      </c>
      <c r="P541" s="33" t="s">
        <v>86</v>
      </c>
      <c r="Q541" s="33" t="s">
        <v>87</v>
      </c>
      <c r="R541" s="33" t="s">
        <v>87</v>
      </c>
      <c r="S541" s="33" t="str">
        <f t="shared" si="86"/>
        <v>Da.ma</v>
      </c>
      <c r="T541" s="33" t="s">
        <v>4043</v>
      </c>
      <c r="U541" s="184" t="s">
        <v>2821</v>
      </c>
      <c r="V541" s="184" t="s">
        <v>28</v>
      </c>
      <c r="W541" s="184" t="s">
        <v>293</v>
      </c>
      <c r="X541" s="33" t="s">
        <v>4054</v>
      </c>
      <c r="Y541" s="33" t="s">
        <v>819</v>
      </c>
      <c r="AB541" s="33" t="s">
        <v>2742</v>
      </c>
      <c r="AC541" s="33" t="s">
        <v>239</v>
      </c>
      <c r="AD541" s="33">
        <v>48</v>
      </c>
      <c r="AE541" s="184" t="s">
        <v>240</v>
      </c>
      <c r="AF541" s="33" t="s">
        <v>2743</v>
      </c>
      <c r="AH541" s="33" t="s">
        <v>2754</v>
      </c>
      <c r="AI541" s="33" t="s">
        <v>4172</v>
      </c>
      <c r="AJ541" s="33" t="s">
        <v>509</v>
      </c>
      <c r="AK541" s="33" t="s">
        <v>478</v>
      </c>
      <c r="AM541" s="33" t="s">
        <v>2744</v>
      </c>
      <c r="AN541" s="33">
        <v>1811</v>
      </c>
      <c r="AO541" s="33">
        <v>1811</v>
      </c>
      <c r="AP541" s="33" t="s">
        <v>477</v>
      </c>
      <c r="AQ541" s="33" t="s">
        <v>477</v>
      </c>
      <c r="AS541" s="33">
        <f t="shared" si="91"/>
        <v>2</v>
      </c>
      <c r="AU541" s="33" t="s">
        <v>295</v>
      </c>
      <c r="AV541" s="33" t="s">
        <v>295</v>
      </c>
      <c r="AZ541" s="33" t="s">
        <v>2312</v>
      </c>
      <c r="BA541" s="33" t="s">
        <v>4173</v>
      </c>
      <c r="BB541" s="33" t="s">
        <v>2791</v>
      </c>
      <c r="BC541" s="33">
        <v>20</v>
      </c>
      <c r="BD541" s="33">
        <v>6.8</v>
      </c>
      <c r="BE541" s="33">
        <v>275.2089125</v>
      </c>
      <c r="BG541" s="33">
        <v>6.8</v>
      </c>
      <c r="BH541" s="33">
        <v>275.2089125</v>
      </c>
      <c r="BI541" s="33">
        <f t="shared" si="87"/>
        <v>0.27500000000000002</v>
      </c>
      <c r="BL541" s="33">
        <v>275.2089125</v>
      </c>
      <c r="BN541" s="33">
        <v>100.19499999999999</v>
      </c>
      <c r="BO541" s="33">
        <v>6.0762499999999999</v>
      </c>
      <c r="BP541" s="33">
        <v>1.770212136</v>
      </c>
      <c r="BQ541" s="33">
        <v>3.0105691000000001</v>
      </c>
      <c r="BR541" s="33">
        <v>513.00793499999997</v>
      </c>
      <c r="BS541" s="33">
        <v>192.64633140880099</v>
      </c>
      <c r="BT541" s="33">
        <v>4.5999999999999996</v>
      </c>
      <c r="BU541" s="33">
        <v>0.27500000000000002</v>
      </c>
      <c r="BW541" s="33" t="s">
        <v>2744</v>
      </c>
      <c r="CB541" s="188" t="str">
        <f t="shared" si="88"/>
        <v>Y</v>
      </c>
      <c r="CC541" s="188" t="str">
        <f t="shared" si="89"/>
        <v>Y</v>
      </c>
      <c r="CD541" s="187"/>
      <c r="CE541" s="186"/>
    </row>
    <row r="542" spans="5:87" x14ac:dyDescent="0.3">
      <c r="E542" s="33" t="s">
        <v>2765</v>
      </c>
      <c r="F542" s="33" t="s">
        <v>4183</v>
      </c>
      <c r="G542" s="33">
        <v>2002</v>
      </c>
      <c r="H542" s="33" t="s">
        <v>4170</v>
      </c>
      <c r="I542" s="33" t="s">
        <v>4171</v>
      </c>
      <c r="K542" s="33" t="s">
        <v>80</v>
      </c>
      <c r="L542" s="33" t="s">
        <v>81</v>
      </c>
      <c r="M542" s="184" t="s">
        <v>83</v>
      </c>
      <c r="N542" s="33" t="s">
        <v>84</v>
      </c>
      <c r="O542" s="33" t="s">
        <v>85</v>
      </c>
      <c r="P542" s="33" t="s">
        <v>86</v>
      </c>
      <c r="Q542" s="33" t="s">
        <v>87</v>
      </c>
      <c r="R542" s="33" t="s">
        <v>87</v>
      </c>
      <c r="S542" s="33" t="str">
        <f t="shared" si="86"/>
        <v>Da.ma</v>
      </c>
      <c r="T542" s="33" t="s">
        <v>4043</v>
      </c>
      <c r="U542" s="184" t="s">
        <v>2821</v>
      </c>
      <c r="V542" s="184" t="s">
        <v>28</v>
      </c>
      <c r="W542" s="184" t="s">
        <v>293</v>
      </c>
      <c r="X542" s="33" t="s">
        <v>4054</v>
      </c>
      <c r="Y542" s="33" t="s">
        <v>819</v>
      </c>
      <c r="AB542" s="33" t="s">
        <v>2742</v>
      </c>
      <c r="AC542" s="33" t="s">
        <v>239</v>
      </c>
      <c r="AD542" s="33">
        <v>48</v>
      </c>
      <c r="AE542" s="184" t="s">
        <v>240</v>
      </c>
      <c r="AF542" s="33" t="s">
        <v>2743</v>
      </c>
      <c r="AH542" s="33" t="s">
        <v>2754</v>
      </c>
      <c r="AI542" s="33" t="s">
        <v>4172</v>
      </c>
      <c r="AJ542" s="33" t="s">
        <v>509</v>
      </c>
      <c r="AK542" s="33" t="s">
        <v>478</v>
      </c>
      <c r="AM542" s="33" t="s">
        <v>2744</v>
      </c>
      <c r="AN542" s="33">
        <v>2985</v>
      </c>
      <c r="AO542" s="33">
        <v>2985</v>
      </c>
      <c r="AP542" s="33" t="s">
        <v>477</v>
      </c>
      <c r="AQ542" s="33" t="s">
        <v>477</v>
      </c>
      <c r="AS542" s="33">
        <f t="shared" si="91"/>
        <v>2</v>
      </c>
      <c r="AU542" s="33" t="s">
        <v>295</v>
      </c>
      <c r="AV542" s="33" t="s">
        <v>295</v>
      </c>
      <c r="AZ542" s="33" t="s">
        <v>2312</v>
      </c>
      <c r="BA542" s="33" t="s">
        <v>4173</v>
      </c>
      <c r="BB542" s="33" t="s">
        <v>2791</v>
      </c>
      <c r="BC542" s="33">
        <v>20</v>
      </c>
      <c r="BD542" s="33">
        <v>6.8</v>
      </c>
      <c r="BE542" s="33">
        <v>525.3958275</v>
      </c>
      <c r="BG542" s="33">
        <v>6.8</v>
      </c>
      <c r="BH542" s="33">
        <v>525.3958275</v>
      </c>
      <c r="BI542" s="33">
        <f t="shared" si="87"/>
        <v>0.27500000000000002</v>
      </c>
      <c r="BL542" s="106">
        <v>525.3958275</v>
      </c>
      <c r="BN542" s="33">
        <v>200.39</v>
      </c>
      <c r="BO542" s="33">
        <v>6.0762499999999999</v>
      </c>
      <c r="BP542" s="33">
        <v>1.770212136</v>
      </c>
      <c r="BQ542" s="33">
        <v>3.0105691000000001</v>
      </c>
      <c r="BR542" s="33">
        <v>513.00793499999997</v>
      </c>
      <c r="BS542" s="33">
        <v>365.36133140880099</v>
      </c>
      <c r="BT542" s="33">
        <v>4.5999999999999996</v>
      </c>
      <c r="BU542" s="33">
        <v>0.27500000000000002</v>
      </c>
      <c r="BW542" s="33" t="s">
        <v>2744</v>
      </c>
      <c r="CB542" s="188" t="str">
        <f t="shared" si="88"/>
        <v>Y</v>
      </c>
      <c r="CC542" s="188" t="str">
        <f t="shared" si="89"/>
        <v>Y</v>
      </c>
      <c r="CD542" s="187"/>
      <c r="CE542" s="186"/>
    </row>
    <row r="543" spans="5:87" x14ac:dyDescent="0.3">
      <c r="E543" s="33" t="s">
        <v>2765</v>
      </c>
      <c r="F543" s="33" t="s">
        <v>4184</v>
      </c>
      <c r="G543" s="33">
        <v>2002</v>
      </c>
      <c r="H543" s="33" t="s">
        <v>4170</v>
      </c>
      <c r="I543" s="33" t="s">
        <v>4171</v>
      </c>
      <c r="K543" s="33" t="s">
        <v>80</v>
      </c>
      <c r="L543" s="33" t="s">
        <v>81</v>
      </c>
      <c r="M543" s="184" t="s">
        <v>83</v>
      </c>
      <c r="N543" s="33" t="s">
        <v>84</v>
      </c>
      <c r="O543" s="33" t="s">
        <v>85</v>
      </c>
      <c r="P543" s="33" t="s">
        <v>86</v>
      </c>
      <c r="Q543" s="33" t="s">
        <v>87</v>
      </c>
      <c r="R543" s="33" t="s">
        <v>87</v>
      </c>
      <c r="S543" s="33" t="str">
        <f t="shared" si="86"/>
        <v>Da.ma</v>
      </c>
      <c r="T543" s="33" t="s">
        <v>4043</v>
      </c>
      <c r="U543" s="184" t="s">
        <v>2821</v>
      </c>
      <c r="V543" s="184" t="s">
        <v>28</v>
      </c>
      <c r="W543" s="184" t="s">
        <v>293</v>
      </c>
      <c r="X543" s="33" t="s">
        <v>4054</v>
      </c>
      <c r="Y543" s="33" t="s">
        <v>819</v>
      </c>
      <c r="AB543" s="33" t="s">
        <v>2742</v>
      </c>
      <c r="AC543" s="33" t="s">
        <v>239</v>
      </c>
      <c r="AD543" s="33">
        <v>48</v>
      </c>
      <c r="AE543" s="184" t="s">
        <v>240</v>
      </c>
      <c r="AF543" s="33" t="s">
        <v>2743</v>
      </c>
      <c r="AH543" s="33" t="s">
        <v>2754</v>
      </c>
      <c r="AI543" s="33" t="s">
        <v>4172</v>
      </c>
      <c r="AJ543" s="33" t="s">
        <v>509</v>
      </c>
      <c r="AK543" s="33" t="s">
        <v>478</v>
      </c>
      <c r="AM543" s="33" t="s">
        <v>2744</v>
      </c>
      <c r="AN543" s="33">
        <v>1112</v>
      </c>
      <c r="AO543" s="33">
        <v>1112</v>
      </c>
      <c r="AP543" s="33" t="s">
        <v>477</v>
      </c>
      <c r="AQ543" s="33" t="s">
        <v>477</v>
      </c>
      <c r="AS543" s="33">
        <f t="shared" si="91"/>
        <v>2</v>
      </c>
      <c r="AU543" s="33" t="s">
        <v>295</v>
      </c>
      <c r="AV543" s="33" t="s">
        <v>295</v>
      </c>
      <c r="AZ543" s="33" t="s">
        <v>2312</v>
      </c>
      <c r="BA543" s="33" t="s">
        <v>4173</v>
      </c>
      <c r="BB543" s="33" t="s">
        <v>2791</v>
      </c>
      <c r="BC543" s="33">
        <v>20</v>
      </c>
      <c r="BD543" s="33">
        <v>6.8</v>
      </c>
      <c r="BE543" s="33">
        <v>725.63462149999998</v>
      </c>
      <c r="BG543" s="33">
        <v>6.8</v>
      </c>
      <c r="BH543" s="33">
        <v>725.63462149999998</v>
      </c>
      <c r="BI543" s="33">
        <f t="shared" si="87"/>
        <v>0.27500000000000002</v>
      </c>
      <c r="BL543" s="106">
        <v>725.63462149999998</v>
      </c>
      <c r="BN543" s="33">
        <v>10.019500000000001</v>
      </c>
      <c r="BO543" s="33">
        <v>170.13499999999999</v>
      </c>
      <c r="BP543" s="33">
        <v>1.770212136</v>
      </c>
      <c r="BQ543" s="33">
        <v>3.0105691000000001</v>
      </c>
      <c r="BR543" s="33">
        <v>513.00793499999997</v>
      </c>
      <c r="BS543" s="33">
        <v>503.53333140880102</v>
      </c>
      <c r="BT543" s="33">
        <v>4.5999999999999996</v>
      </c>
      <c r="BU543" s="33">
        <v>0.27500000000000002</v>
      </c>
      <c r="BW543" s="33" t="s">
        <v>2744</v>
      </c>
      <c r="CB543" s="188" t="str">
        <f t="shared" si="88"/>
        <v>Y</v>
      </c>
      <c r="CC543" s="188" t="str">
        <f t="shared" si="89"/>
        <v>Y</v>
      </c>
      <c r="CD543" s="187"/>
      <c r="CE543" s="186"/>
    </row>
    <row r="544" spans="5:87" x14ac:dyDescent="0.3">
      <c r="E544" s="33" t="s">
        <v>2765</v>
      </c>
      <c r="F544" s="33" t="s">
        <v>4185</v>
      </c>
      <c r="G544" s="33">
        <v>2002</v>
      </c>
      <c r="H544" s="33" t="s">
        <v>4170</v>
      </c>
      <c r="I544" s="33" t="s">
        <v>4171</v>
      </c>
      <c r="K544" s="33" t="s">
        <v>80</v>
      </c>
      <c r="L544" s="33" t="s">
        <v>81</v>
      </c>
      <c r="M544" s="184" t="s">
        <v>83</v>
      </c>
      <c r="N544" s="33" t="s">
        <v>84</v>
      </c>
      <c r="O544" s="33" t="s">
        <v>85</v>
      </c>
      <c r="P544" s="33" t="s">
        <v>86</v>
      </c>
      <c r="Q544" s="33" t="s">
        <v>87</v>
      </c>
      <c r="R544" s="33" t="s">
        <v>87</v>
      </c>
      <c r="S544" s="33" t="str">
        <f t="shared" si="86"/>
        <v>Da.ma</v>
      </c>
      <c r="T544" s="33" t="s">
        <v>4043</v>
      </c>
      <c r="U544" s="184" t="s">
        <v>2821</v>
      </c>
      <c r="V544" s="184" t="s">
        <v>28</v>
      </c>
      <c r="W544" s="184" t="s">
        <v>293</v>
      </c>
      <c r="X544" s="33" t="s">
        <v>4054</v>
      </c>
      <c r="Y544" s="33" t="s">
        <v>819</v>
      </c>
      <c r="AB544" s="33" t="s">
        <v>2742</v>
      </c>
      <c r="AC544" s="33" t="s">
        <v>239</v>
      </c>
      <c r="AD544" s="33">
        <v>48</v>
      </c>
      <c r="AE544" s="184" t="s">
        <v>240</v>
      </c>
      <c r="AF544" s="33" t="s">
        <v>2743</v>
      </c>
      <c r="AH544" s="33" t="s">
        <v>2754</v>
      </c>
      <c r="AI544" s="33" t="s">
        <v>4172</v>
      </c>
      <c r="AJ544" s="33" t="s">
        <v>509</v>
      </c>
      <c r="AK544" s="33" t="s">
        <v>478</v>
      </c>
      <c r="AM544" s="33" t="s">
        <v>2744</v>
      </c>
      <c r="AN544" s="33">
        <v>887</v>
      </c>
      <c r="AO544" s="33">
        <v>887</v>
      </c>
      <c r="AP544" s="33" t="s">
        <v>477</v>
      </c>
      <c r="AQ544" s="33" t="s">
        <v>477</v>
      </c>
      <c r="AS544" s="33">
        <f t="shared" si="91"/>
        <v>2</v>
      </c>
      <c r="AU544" s="33" t="s">
        <v>295</v>
      </c>
      <c r="AV544" s="33" t="s">
        <v>295</v>
      </c>
      <c r="AZ544" s="33" t="s">
        <v>2312</v>
      </c>
      <c r="BA544" s="33" t="s">
        <v>4173</v>
      </c>
      <c r="BB544" s="33" t="s">
        <v>2791</v>
      </c>
      <c r="BC544" s="33">
        <v>20</v>
      </c>
      <c r="BD544" s="33">
        <v>6.8</v>
      </c>
      <c r="BE544" s="33">
        <v>150.115455</v>
      </c>
      <c r="BG544" s="33">
        <v>6.8</v>
      </c>
      <c r="BH544" s="33">
        <v>150.115455</v>
      </c>
      <c r="BI544" s="33">
        <f t="shared" si="87"/>
        <v>0.27500000000000002</v>
      </c>
      <c r="BL544" s="33">
        <v>150.115455</v>
      </c>
      <c r="BN544" s="33">
        <v>50.097499999999997</v>
      </c>
      <c r="BO544" s="33">
        <v>6.0762499999999999</v>
      </c>
      <c r="BP544" s="33">
        <v>1.770212136</v>
      </c>
      <c r="BQ544" s="33">
        <v>3.0105691000000001</v>
      </c>
      <c r="BR544" s="33">
        <v>513.00793499999997</v>
      </c>
      <c r="BS544" s="33">
        <v>106.288831408801</v>
      </c>
      <c r="BT544" s="33">
        <v>4.5999999999999996</v>
      </c>
      <c r="BU544" s="33">
        <v>0.27500000000000002</v>
      </c>
      <c r="BW544" s="33" t="s">
        <v>2744</v>
      </c>
      <c r="CB544" s="188" t="str">
        <f t="shared" si="88"/>
        <v>Y</v>
      </c>
      <c r="CC544" s="188" t="str">
        <f t="shared" si="89"/>
        <v>Y</v>
      </c>
      <c r="CD544" s="187"/>
      <c r="CE544" s="186"/>
    </row>
    <row r="545" spans="5:87" x14ac:dyDescent="0.3">
      <c r="E545" s="33" t="s">
        <v>2765</v>
      </c>
      <c r="F545" s="33" t="s">
        <v>4186</v>
      </c>
      <c r="G545" s="33">
        <v>2002</v>
      </c>
      <c r="H545" s="33" t="s">
        <v>4170</v>
      </c>
      <c r="I545" s="33" t="s">
        <v>4171</v>
      </c>
      <c r="K545" s="33" t="s">
        <v>80</v>
      </c>
      <c r="L545" s="33" t="s">
        <v>81</v>
      </c>
      <c r="M545" s="184" t="s">
        <v>83</v>
      </c>
      <c r="N545" s="33" t="s">
        <v>84</v>
      </c>
      <c r="O545" s="33" t="s">
        <v>85</v>
      </c>
      <c r="P545" s="33" t="s">
        <v>86</v>
      </c>
      <c r="Q545" s="33" t="s">
        <v>87</v>
      </c>
      <c r="R545" s="33" t="s">
        <v>87</v>
      </c>
      <c r="S545" s="33" t="str">
        <f t="shared" si="86"/>
        <v>Da.ma</v>
      </c>
      <c r="T545" s="33" t="s">
        <v>4043</v>
      </c>
      <c r="U545" s="184" t="s">
        <v>2821</v>
      </c>
      <c r="V545" s="184" t="s">
        <v>28</v>
      </c>
      <c r="W545" s="184" t="s">
        <v>293</v>
      </c>
      <c r="X545" s="33" t="s">
        <v>4054</v>
      </c>
      <c r="Y545" s="33" t="s">
        <v>819</v>
      </c>
      <c r="AB545" s="33" t="s">
        <v>2742</v>
      </c>
      <c r="AC545" s="33" t="s">
        <v>239</v>
      </c>
      <c r="AD545" s="33">
        <v>48</v>
      </c>
      <c r="AE545" s="184" t="s">
        <v>240</v>
      </c>
      <c r="AF545" s="33" t="s">
        <v>2743</v>
      </c>
      <c r="AH545" s="33" t="s">
        <v>2754</v>
      </c>
      <c r="AI545" s="33" t="s">
        <v>4172</v>
      </c>
      <c r="AJ545" s="33" t="s">
        <v>509</v>
      </c>
      <c r="AK545" s="33" t="s">
        <v>478</v>
      </c>
      <c r="AM545" s="33" t="s">
        <v>2744</v>
      </c>
      <c r="AN545" s="33">
        <v>378</v>
      </c>
      <c r="AO545" s="33">
        <v>378</v>
      </c>
      <c r="AP545" s="33" t="s">
        <v>477</v>
      </c>
      <c r="AQ545" s="33" t="s">
        <v>477</v>
      </c>
      <c r="AS545" s="33">
        <f t="shared" si="91"/>
        <v>2</v>
      </c>
      <c r="AU545" s="33" t="s">
        <v>295</v>
      </c>
      <c r="AV545" s="33" t="s">
        <v>295</v>
      </c>
      <c r="AZ545" s="33" t="s">
        <v>2312</v>
      </c>
      <c r="BA545" s="33" t="s">
        <v>4173</v>
      </c>
      <c r="BB545" s="33" t="s">
        <v>2791</v>
      </c>
      <c r="BC545" s="33">
        <v>20</v>
      </c>
      <c r="BD545" s="33">
        <v>6.8</v>
      </c>
      <c r="BE545" s="33">
        <v>50.040689</v>
      </c>
      <c r="BG545" s="33">
        <v>6.8</v>
      </c>
      <c r="BH545" s="33">
        <v>50.040689</v>
      </c>
      <c r="BI545" s="33">
        <f t="shared" si="87"/>
        <v>0.27500000000000002</v>
      </c>
      <c r="BL545" s="33">
        <v>50.040689</v>
      </c>
      <c r="BN545" s="33">
        <v>10.019500000000001</v>
      </c>
      <c r="BO545" s="33">
        <v>6.0762499999999999</v>
      </c>
      <c r="BP545" s="33">
        <v>1.770212136</v>
      </c>
      <c r="BQ545" s="33">
        <v>3.0105691000000001</v>
      </c>
      <c r="BR545" s="33">
        <v>513.00793499999997</v>
      </c>
      <c r="BS545" s="33">
        <v>37.202831408801003</v>
      </c>
      <c r="BT545" s="33">
        <v>4.5999999999999996</v>
      </c>
      <c r="BU545" s="33">
        <v>0.27500000000000002</v>
      </c>
      <c r="BW545" s="33" t="s">
        <v>2744</v>
      </c>
      <c r="CB545" s="188" t="str">
        <f t="shared" si="88"/>
        <v>Y</v>
      </c>
      <c r="CC545" s="188" t="str">
        <f t="shared" si="89"/>
        <v>Y</v>
      </c>
      <c r="CD545" s="187"/>
      <c r="CE545" s="186"/>
    </row>
    <row r="546" spans="5:87" x14ac:dyDescent="0.3">
      <c r="E546" s="33" t="s">
        <v>2765</v>
      </c>
      <c r="F546" s="33" t="s">
        <v>4187</v>
      </c>
      <c r="G546" s="33">
        <v>2002</v>
      </c>
      <c r="H546" s="33" t="s">
        <v>4170</v>
      </c>
      <c r="I546" s="33" t="s">
        <v>4171</v>
      </c>
      <c r="K546" s="33" t="s">
        <v>80</v>
      </c>
      <c r="L546" s="33" t="s">
        <v>81</v>
      </c>
      <c r="M546" s="184" t="s">
        <v>83</v>
      </c>
      <c r="N546" s="33" t="s">
        <v>84</v>
      </c>
      <c r="O546" s="33" t="s">
        <v>85</v>
      </c>
      <c r="P546" s="33" t="s">
        <v>86</v>
      </c>
      <c r="Q546" s="33" t="s">
        <v>87</v>
      </c>
      <c r="R546" s="33" t="s">
        <v>87</v>
      </c>
      <c r="S546" s="33" t="str">
        <f t="shared" si="86"/>
        <v>Da.ma</v>
      </c>
      <c r="T546" s="33" t="s">
        <v>4043</v>
      </c>
      <c r="U546" s="184" t="s">
        <v>2821</v>
      </c>
      <c r="V546" s="184" t="s">
        <v>28</v>
      </c>
      <c r="W546" s="184" t="s">
        <v>293</v>
      </c>
      <c r="X546" s="33" t="s">
        <v>4054</v>
      </c>
      <c r="Y546" s="33" t="s">
        <v>819</v>
      </c>
      <c r="AB546" s="33" t="s">
        <v>2742</v>
      </c>
      <c r="AC546" s="33" t="s">
        <v>239</v>
      </c>
      <c r="AD546" s="33">
        <v>48</v>
      </c>
      <c r="AE546" s="184" t="s">
        <v>240</v>
      </c>
      <c r="AF546" s="33" t="s">
        <v>2743</v>
      </c>
      <c r="AH546" s="33" t="s">
        <v>2754</v>
      </c>
      <c r="AI546" s="33" t="s">
        <v>4172</v>
      </c>
      <c r="AJ546" s="33" t="s">
        <v>509</v>
      </c>
      <c r="AK546" s="33" t="s">
        <v>478</v>
      </c>
      <c r="AM546" s="33" t="s">
        <v>2744</v>
      </c>
      <c r="AN546" s="33">
        <v>1101</v>
      </c>
      <c r="AO546" s="33">
        <v>1101</v>
      </c>
      <c r="AP546" s="33" t="s">
        <v>477</v>
      </c>
      <c r="AQ546" s="33" t="s">
        <v>477</v>
      </c>
      <c r="AS546" s="33">
        <f t="shared" si="91"/>
        <v>2</v>
      </c>
      <c r="AU546" s="33" t="s">
        <v>295</v>
      </c>
      <c r="AV546" s="33" t="s">
        <v>295</v>
      </c>
      <c r="AZ546" s="33" t="s">
        <v>2312</v>
      </c>
      <c r="BA546" s="33" t="s">
        <v>4173</v>
      </c>
      <c r="BB546" s="33" t="s">
        <v>2791</v>
      </c>
      <c r="BC546" s="33">
        <v>20</v>
      </c>
      <c r="BD546" s="33">
        <v>6.8</v>
      </c>
      <c r="BE546" s="33">
        <v>625.54663149999999</v>
      </c>
      <c r="BG546" s="33">
        <v>6.8</v>
      </c>
      <c r="BH546" s="33">
        <v>625.54663149999999</v>
      </c>
      <c r="BI546" s="33">
        <f t="shared" si="87"/>
        <v>0.27500000000000002</v>
      </c>
      <c r="BL546" s="106">
        <v>625.54663149999999</v>
      </c>
      <c r="BN546" s="33">
        <v>10.019500000000001</v>
      </c>
      <c r="BO546" s="33">
        <v>145.83000000000001</v>
      </c>
      <c r="BP546" s="33">
        <v>1.770212136</v>
      </c>
      <c r="BQ546" s="33">
        <v>3.0105691000000001</v>
      </c>
      <c r="BR546" s="33">
        <v>513.00793499999997</v>
      </c>
      <c r="BS546" s="33">
        <v>434.44733140880101</v>
      </c>
      <c r="BT546" s="33">
        <v>4.5999999999999996</v>
      </c>
      <c r="BU546" s="33">
        <v>0.27500000000000002</v>
      </c>
      <c r="BW546" s="33" t="s">
        <v>2744</v>
      </c>
      <c r="CB546" s="188" t="str">
        <f t="shared" si="88"/>
        <v>Y</v>
      </c>
      <c r="CC546" s="188" t="str">
        <f t="shared" si="89"/>
        <v>Y</v>
      </c>
      <c r="CD546" s="187"/>
      <c r="CE546" s="186"/>
    </row>
    <row r="547" spans="5:87" x14ac:dyDescent="0.3">
      <c r="E547" s="33" t="s">
        <v>2734</v>
      </c>
      <c r="F547" s="33" t="s">
        <v>4188</v>
      </c>
      <c r="G547" s="33">
        <v>2002</v>
      </c>
      <c r="H547" s="33" t="s">
        <v>4170</v>
      </c>
      <c r="I547" s="33" t="s">
        <v>4171</v>
      </c>
      <c r="K547" s="33" t="s">
        <v>80</v>
      </c>
      <c r="L547" s="33" t="s">
        <v>81</v>
      </c>
      <c r="M547" s="184" t="s">
        <v>83</v>
      </c>
      <c r="N547" s="33" t="s">
        <v>84</v>
      </c>
      <c r="O547" s="33" t="s">
        <v>85</v>
      </c>
      <c r="P547" s="33" t="s">
        <v>86</v>
      </c>
      <c r="Q547" s="33" t="s">
        <v>87</v>
      </c>
      <c r="R547" s="33" t="s">
        <v>87</v>
      </c>
      <c r="S547" s="33" t="str">
        <f t="shared" si="86"/>
        <v>Da.ma</v>
      </c>
      <c r="T547" s="33" t="s">
        <v>4043</v>
      </c>
      <c r="U547" s="184" t="s">
        <v>2821</v>
      </c>
      <c r="V547" s="184" t="s">
        <v>28</v>
      </c>
      <c r="W547" s="184" t="s">
        <v>293</v>
      </c>
      <c r="X547" s="33" t="s">
        <v>4054</v>
      </c>
      <c r="Y547" s="33" t="s">
        <v>819</v>
      </c>
      <c r="AB547" s="33" t="s">
        <v>2742</v>
      </c>
      <c r="AC547" s="33" t="s">
        <v>239</v>
      </c>
      <c r="AD547" s="33">
        <v>48</v>
      </c>
      <c r="AE547" s="184" t="s">
        <v>240</v>
      </c>
      <c r="AF547" s="33" t="s">
        <v>2743</v>
      </c>
      <c r="AH547" s="33" t="s">
        <v>2754</v>
      </c>
      <c r="AI547" s="33" t="s">
        <v>4172</v>
      </c>
      <c r="AJ547" s="33" t="s">
        <v>509</v>
      </c>
      <c r="AK547" s="33" t="s">
        <v>478</v>
      </c>
      <c r="AM547" s="33" t="s">
        <v>2744</v>
      </c>
      <c r="AN547" s="33">
        <v>747</v>
      </c>
      <c r="AO547" s="33">
        <v>747</v>
      </c>
      <c r="AP547" s="33" t="s">
        <v>477</v>
      </c>
      <c r="AQ547" s="33" t="s">
        <v>477</v>
      </c>
      <c r="AS547" s="33">
        <f t="shared" si="91"/>
        <v>2</v>
      </c>
      <c r="AU547" s="33" t="s">
        <v>295</v>
      </c>
      <c r="AV547" s="33" t="s">
        <v>295</v>
      </c>
      <c r="AZ547" s="33" t="s">
        <v>2312</v>
      </c>
      <c r="BA547" s="33" t="s">
        <v>4173</v>
      </c>
      <c r="BB547" s="33" t="s">
        <v>2791</v>
      </c>
      <c r="BC547" s="33">
        <v>20</v>
      </c>
      <c r="BD547" s="33">
        <v>7.5</v>
      </c>
      <c r="BE547" s="33">
        <v>50.040689</v>
      </c>
      <c r="BG547" s="33">
        <v>7.5</v>
      </c>
      <c r="BH547" s="33">
        <v>50.040689</v>
      </c>
      <c r="BI547" s="33">
        <f t="shared" ref="BI547:BI578" si="92">IF(ISBLANK(BF547)=FALSE,BF547,BU547)</f>
        <v>0.27500000000000002</v>
      </c>
      <c r="BL547" s="33">
        <v>50.040689</v>
      </c>
      <c r="BN547" s="33">
        <v>10.019500000000001</v>
      </c>
      <c r="BO547" s="33">
        <v>6.0762499999999999</v>
      </c>
      <c r="BP547" s="33">
        <v>1.770212136</v>
      </c>
      <c r="BQ547" s="33">
        <v>3.0105691000000001</v>
      </c>
      <c r="BR547" s="33">
        <v>513.00793499999997</v>
      </c>
      <c r="BS547" s="33">
        <v>37.202831408801003</v>
      </c>
      <c r="BT547" s="33">
        <v>23.7</v>
      </c>
      <c r="BU547" s="33">
        <v>0.27500000000000002</v>
      </c>
      <c r="BW547" s="33" t="s">
        <v>2744</v>
      </c>
      <c r="CB547" s="188" t="str">
        <f t="shared" ref="CB547:CB578" si="93">IF(G547&lt;1980,"N",IF(AJ547="N","N",IF(BC547&lt;1,"N",IF(AF547="Chronic","N",IF(AQ547="Other","N",IF(BG547&lt;5.4,"N",IF(BG547&gt;8.5,"N",IF(BU547&gt;23,"N",IF(BL547&lt;8,"N",IF(BY547="JG est","N","Y"))))))))))</f>
        <v>Y</v>
      </c>
      <c r="CC547" s="188" t="str">
        <f t="shared" ref="CC547:CC578" si="94">CB547</f>
        <v>Y</v>
      </c>
      <c r="CD547" s="184" t="s">
        <v>2764</v>
      </c>
      <c r="CE547" s="184"/>
      <c r="CH547" s="184" t="s">
        <v>2970</v>
      </c>
      <c r="CI547" s="184" t="s">
        <v>4176</v>
      </c>
    </row>
    <row r="548" spans="5:87" x14ac:dyDescent="0.3">
      <c r="E548" s="33" t="s">
        <v>2734</v>
      </c>
      <c r="F548" s="33" t="s">
        <v>4189</v>
      </c>
      <c r="G548" s="33">
        <v>2002</v>
      </c>
      <c r="H548" s="33" t="s">
        <v>4170</v>
      </c>
      <c r="I548" s="33" t="s">
        <v>4171</v>
      </c>
      <c r="K548" s="33" t="s">
        <v>80</v>
      </c>
      <c r="L548" s="33" t="s">
        <v>81</v>
      </c>
      <c r="M548" s="184" t="s">
        <v>83</v>
      </c>
      <c r="N548" s="33" t="s">
        <v>84</v>
      </c>
      <c r="O548" s="33" t="s">
        <v>85</v>
      </c>
      <c r="P548" s="33" t="s">
        <v>86</v>
      </c>
      <c r="Q548" s="33" t="s">
        <v>87</v>
      </c>
      <c r="R548" s="33" t="s">
        <v>87</v>
      </c>
      <c r="S548" s="33" t="str">
        <f t="shared" si="86"/>
        <v>Da.ma</v>
      </c>
      <c r="T548" s="33" t="s">
        <v>4043</v>
      </c>
      <c r="U548" s="184" t="s">
        <v>2821</v>
      </c>
      <c r="V548" s="184" t="s">
        <v>28</v>
      </c>
      <c r="W548" s="184" t="s">
        <v>293</v>
      </c>
      <c r="X548" s="33" t="s">
        <v>4054</v>
      </c>
      <c r="Y548" s="33" t="s">
        <v>819</v>
      </c>
      <c r="AB548" s="33" t="s">
        <v>2742</v>
      </c>
      <c r="AC548" s="33" t="s">
        <v>239</v>
      </c>
      <c r="AD548" s="33">
        <v>48</v>
      </c>
      <c r="AE548" s="184" t="s">
        <v>240</v>
      </c>
      <c r="AF548" s="33" t="s">
        <v>2743</v>
      </c>
      <c r="AH548" s="33" t="s">
        <v>2754</v>
      </c>
      <c r="AI548" s="33" t="s">
        <v>4172</v>
      </c>
      <c r="AJ548" s="33" t="s">
        <v>509</v>
      </c>
      <c r="AK548" s="33" t="s">
        <v>478</v>
      </c>
      <c r="AM548" s="33" t="s">
        <v>2744</v>
      </c>
      <c r="AN548" s="33">
        <v>550</v>
      </c>
      <c r="AO548" s="33">
        <v>550</v>
      </c>
      <c r="AP548" s="33" t="s">
        <v>477</v>
      </c>
      <c r="AQ548" s="33" t="s">
        <v>477</v>
      </c>
      <c r="AS548" s="33">
        <f t="shared" si="91"/>
        <v>2</v>
      </c>
      <c r="AU548" s="33" t="s">
        <v>295</v>
      </c>
      <c r="AV548" s="33" t="s">
        <v>295</v>
      </c>
      <c r="AZ548" s="33" t="s">
        <v>2312</v>
      </c>
      <c r="BA548" s="33" t="s">
        <v>4173</v>
      </c>
      <c r="BB548" s="33" t="s">
        <v>2791</v>
      </c>
      <c r="BC548" s="33">
        <v>20</v>
      </c>
      <c r="BD548" s="33">
        <v>6</v>
      </c>
      <c r="BE548" s="33">
        <v>50.040689</v>
      </c>
      <c r="BG548" s="33">
        <v>6</v>
      </c>
      <c r="BH548" s="33">
        <v>50.040689</v>
      </c>
      <c r="BI548" s="33">
        <f t="shared" si="92"/>
        <v>0.27500000000000002</v>
      </c>
      <c r="BL548" s="33">
        <v>50.040689</v>
      </c>
      <c r="BN548" s="33">
        <v>10.019500000000001</v>
      </c>
      <c r="BO548" s="33">
        <v>6.0762499999999999</v>
      </c>
      <c r="BP548" s="33">
        <v>1.770212136</v>
      </c>
      <c r="BQ548" s="33">
        <v>3.0105691000000001</v>
      </c>
      <c r="BR548" s="33">
        <v>513.00793499999997</v>
      </c>
      <c r="BS548" s="33">
        <v>37.202831408801003</v>
      </c>
      <c r="BT548" s="33">
        <v>0.7</v>
      </c>
      <c r="BU548" s="33">
        <v>0.27500000000000002</v>
      </c>
      <c r="BW548" s="33" t="s">
        <v>2744</v>
      </c>
      <c r="CB548" s="188" t="str">
        <f t="shared" si="93"/>
        <v>Y</v>
      </c>
      <c r="CC548" s="188" t="str">
        <f t="shared" si="94"/>
        <v>Y</v>
      </c>
      <c r="CD548" s="184" t="s">
        <v>2764</v>
      </c>
      <c r="CE548" s="184"/>
      <c r="CH548" s="184" t="s">
        <v>2970</v>
      </c>
      <c r="CI548" s="184" t="s">
        <v>4176</v>
      </c>
    </row>
    <row r="549" spans="5:87" x14ac:dyDescent="0.3">
      <c r="E549" s="33" t="s">
        <v>2765</v>
      </c>
      <c r="F549" s="33" t="s">
        <v>4190</v>
      </c>
      <c r="G549" s="33">
        <v>2002</v>
      </c>
      <c r="H549" s="33" t="s">
        <v>4170</v>
      </c>
      <c r="I549" s="33" t="s">
        <v>4171</v>
      </c>
      <c r="K549" s="33" t="s">
        <v>80</v>
      </c>
      <c r="L549" s="33" t="s">
        <v>81</v>
      </c>
      <c r="M549" s="184" t="s">
        <v>83</v>
      </c>
      <c r="N549" s="33" t="s">
        <v>84</v>
      </c>
      <c r="O549" s="33" t="s">
        <v>85</v>
      </c>
      <c r="P549" s="33" t="s">
        <v>86</v>
      </c>
      <c r="Q549" s="33" t="s">
        <v>87</v>
      </c>
      <c r="R549" s="33" t="s">
        <v>87</v>
      </c>
      <c r="S549" s="33" t="str">
        <f t="shared" si="86"/>
        <v>Da.ma</v>
      </c>
      <c r="T549" s="33" t="s">
        <v>4043</v>
      </c>
      <c r="U549" s="184" t="s">
        <v>2821</v>
      </c>
      <c r="V549" s="184" t="s">
        <v>28</v>
      </c>
      <c r="W549" s="184" t="s">
        <v>293</v>
      </c>
      <c r="X549" s="33" t="s">
        <v>4054</v>
      </c>
      <c r="Y549" s="33" t="s">
        <v>819</v>
      </c>
      <c r="AB549" s="33" t="s">
        <v>2742</v>
      </c>
      <c r="AC549" s="33" t="s">
        <v>239</v>
      </c>
      <c r="AD549" s="33">
        <v>48</v>
      </c>
      <c r="AE549" s="184" t="s">
        <v>240</v>
      </c>
      <c r="AF549" s="33" t="s">
        <v>2743</v>
      </c>
      <c r="AH549" s="33" t="s">
        <v>2754</v>
      </c>
      <c r="AI549" s="33" t="s">
        <v>4172</v>
      </c>
      <c r="AJ549" s="33" t="s">
        <v>509</v>
      </c>
      <c r="AK549" s="33" t="s">
        <v>478</v>
      </c>
      <c r="AM549" s="33" t="s">
        <v>2744</v>
      </c>
      <c r="AN549" s="33">
        <v>754</v>
      </c>
      <c r="AO549" s="33">
        <v>754</v>
      </c>
      <c r="AP549" s="33" t="s">
        <v>477</v>
      </c>
      <c r="AQ549" s="33" t="s">
        <v>477</v>
      </c>
      <c r="AS549" s="33">
        <f t="shared" si="91"/>
        <v>2</v>
      </c>
      <c r="AU549" s="33" t="s">
        <v>295</v>
      </c>
      <c r="AV549" s="33" t="s">
        <v>295</v>
      </c>
      <c r="AZ549" s="33" t="s">
        <v>2312</v>
      </c>
      <c r="BA549" s="33" t="s">
        <v>4173</v>
      </c>
      <c r="BB549" s="33" t="s">
        <v>2791</v>
      </c>
      <c r="BC549" s="33">
        <v>20</v>
      </c>
      <c r="BD549" s="33">
        <v>6.8</v>
      </c>
      <c r="BE549" s="33">
        <v>75.059380500000003</v>
      </c>
      <c r="BG549" s="33">
        <v>6.8</v>
      </c>
      <c r="BH549" s="33">
        <v>75.059380500000003</v>
      </c>
      <c r="BI549" s="33">
        <f t="shared" si="92"/>
        <v>0.27500000000000002</v>
      </c>
      <c r="BL549" s="33">
        <v>75.059380500000003</v>
      </c>
      <c r="BN549" s="33">
        <v>20.039000000000001</v>
      </c>
      <c r="BO549" s="33">
        <v>6.0762499999999999</v>
      </c>
      <c r="BP549" s="33">
        <v>1.770212136</v>
      </c>
      <c r="BQ549" s="33">
        <v>3.0105691000000001</v>
      </c>
      <c r="BR549" s="33">
        <v>513.00793499999997</v>
      </c>
      <c r="BS549" s="33">
        <v>54.474331408801</v>
      </c>
      <c r="BT549" s="33">
        <v>4.5999999999999996</v>
      </c>
      <c r="BU549" s="33">
        <v>0.27500000000000002</v>
      </c>
      <c r="BW549" s="33" t="s">
        <v>2744</v>
      </c>
      <c r="CB549" s="188" t="str">
        <f t="shared" si="93"/>
        <v>Y</v>
      </c>
      <c r="CC549" s="188" t="str">
        <f t="shared" si="94"/>
        <v>Y</v>
      </c>
      <c r="CD549" s="187"/>
      <c r="CE549" s="186"/>
    </row>
    <row r="550" spans="5:87" x14ac:dyDescent="0.3">
      <c r="E550" s="33" t="s">
        <v>2765</v>
      </c>
      <c r="F550" s="33" t="s">
        <v>4191</v>
      </c>
      <c r="G550" s="33">
        <v>2002</v>
      </c>
      <c r="H550" s="33" t="s">
        <v>4170</v>
      </c>
      <c r="I550" s="33" t="s">
        <v>4171</v>
      </c>
      <c r="K550" s="33" t="s">
        <v>80</v>
      </c>
      <c r="L550" s="33" t="s">
        <v>81</v>
      </c>
      <c r="M550" s="184" t="s">
        <v>83</v>
      </c>
      <c r="N550" s="33" t="s">
        <v>84</v>
      </c>
      <c r="O550" s="33" t="s">
        <v>85</v>
      </c>
      <c r="P550" s="33" t="s">
        <v>86</v>
      </c>
      <c r="Q550" s="33" t="s">
        <v>87</v>
      </c>
      <c r="R550" s="33" t="s">
        <v>87</v>
      </c>
      <c r="S550" s="33" t="str">
        <f t="shared" si="86"/>
        <v>Da.ma</v>
      </c>
      <c r="T550" s="33" t="s">
        <v>4043</v>
      </c>
      <c r="U550" s="184" t="s">
        <v>2821</v>
      </c>
      <c r="V550" s="184" t="s">
        <v>28</v>
      </c>
      <c r="W550" s="184" t="s">
        <v>293</v>
      </c>
      <c r="X550" s="33" t="s">
        <v>4054</v>
      </c>
      <c r="Y550" s="33" t="s">
        <v>819</v>
      </c>
      <c r="AB550" s="33" t="s">
        <v>2742</v>
      </c>
      <c r="AC550" s="33" t="s">
        <v>239</v>
      </c>
      <c r="AD550" s="33">
        <v>48</v>
      </c>
      <c r="AE550" s="184" t="s">
        <v>240</v>
      </c>
      <c r="AF550" s="33" t="s">
        <v>2743</v>
      </c>
      <c r="AH550" s="33" t="s">
        <v>2754</v>
      </c>
      <c r="AI550" s="33" t="s">
        <v>4172</v>
      </c>
      <c r="AJ550" s="33" t="s">
        <v>509</v>
      </c>
      <c r="AK550" s="33" t="s">
        <v>478</v>
      </c>
      <c r="AM550" s="33" t="s">
        <v>2744</v>
      </c>
      <c r="AN550" s="33">
        <v>1052</v>
      </c>
      <c r="AO550" s="33">
        <v>1052</v>
      </c>
      <c r="AP550" s="33" t="s">
        <v>477</v>
      </c>
      <c r="AQ550" s="33" t="s">
        <v>477</v>
      </c>
      <c r="AS550" s="33">
        <f t="shared" si="91"/>
        <v>2</v>
      </c>
      <c r="AU550" s="33" t="s">
        <v>295</v>
      </c>
      <c r="AV550" s="33" t="s">
        <v>295</v>
      </c>
      <c r="AZ550" s="33" t="s">
        <v>2312</v>
      </c>
      <c r="BA550" s="33" t="s">
        <v>4173</v>
      </c>
      <c r="BB550" s="33" t="s">
        <v>2791</v>
      </c>
      <c r="BC550" s="33">
        <v>20</v>
      </c>
      <c r="BD550" s="33">
        <v>6.8</v>
      </c>
      <c r="BE550" s="33">
        <v>425.37065150000001</v>
      </c>
      <c r="BG550" s="33">
        <v>6.8</v>
      </c>
      <c r="BH550" s="33">
        <v>425.37065150000001</v>
      </c>
      <c r="BI550" s="33">
        <f t="shared" si="92"/>
        <v>0.27500000000000002</v>
      </c>
      <c r="BL550" s="106">
        <v>425.37065150000001</v>
      </c>
      <c r="BN550" s="33">
        <v>10.019500000000001</v>
      </c>
      <c r="BO550" s="33">
        <v>97.22</v>
      </c>
      <c r="BP550" s="33">
        <v>1.770212136</v>
      </c>
      <c r="BQ550" s="33">
        <v>3.0105691000000001</v>
      </c>
      <c r="BR550" s="33">
        <v>513.00793499999997</v>
      </c>
      <c r="BS550" s="33">
        <v>296.27533140880098</v>
      </c>
      <c r="BT550" s="33">
        <v>4.5999999999999996</v>
      </c>
      <c r="BU550" s="33">
        <v>0.27500000000000002</v>
      </c>
      <c r="BW550" s="33" t="s">
        <v>2744</v>
      </c>
      <c r="CB550" s="188" t="str">
        <f t="shared" si="93"/>
        <v>Y</v>
      </c>
      <c r="CC550" s="188" t="str">
        <f t="shared" si="94"/>
        <v>Y</v>
      </c>
      <c r="CD550" s="187"/>
      <c r="CE550" s="186"/>
    </row>
    <row r="551" spans="5:87" x14ac:dyDescent="0.3">
      <c r="E551" s="33" t="s">
        <v>2765</v>
      </c>
      <c r="F551" s="33" t="s">
        <v>4192</v>
      </c>
      <c r="G551" s="33">
        <v>2002</v>
      </c>
      <c r="H551" s="33" t="s">
        <v>4170</v>
      </c>
      <c r="I551" s="33" t="s">
        <v>4171</v>
      </c>
      <c r="K551" s="33" t="s">
        <v>80</v>
      </c>
      <c r="L551" s="33" t="s">
        <v>81</v>
      </c>
      <c r="M551" s="184" t="s">
        <v>83</v>
      </c>
      <c r="N551" s="33" t="s">
        <v>84</v>
      </c>
      <c r="O551" s="33" t="s">
        <v>85</v>
      </c>
      <c r="P551" s="33" t="s">
        <v>86</v>
      </c>
      <c r="Q551" s="33" t="s">
        <v>87</v>
      </c>
      <c r="R551" s="33" t="s">
        <v>87</v>
      </c>
      <c r="S551" s="33" t="str">
        <f t="shared" si="86"/>
        <v>Da.ma</v>
      </c>
      <c r="T551" s="33" t="s">
        <v>4043</v>
      </c>
      <c r="U551" s="184" t="s">
        <v>2821</v>
      </c>
      <c r="V551" s="184" t="s">
        <v>28</v>
      </c>
      <c r="W551" s="184" t="s">
        <v>293</v>
      </c>
      <c r="X551" s="33" t="s">
        <v>4054</v>
      </c>
      <c r="Y551" s="33" t="s">
        <v>819</v>
      </c>
      <c r="AB551" s="33" t="s">
        <v>2742</v>
      </c>
      <c r="AC551" s="33" t="s">
        <v>239</v>
      </c>
      <c r="AD551" s="33">
        <v>48</v>
      </c>
      <c r="AE551" s="184" t="s">
        <v>240</v>
      </c>
      <c r="AF551" s="33" t="s">
        <v>2743</v>
      </c>
      <c r="AH551" s="33" t="s">
        <v>2754</v>
      </c>
      <c r="AI551" s="33" t="s">
        <v>4172</v>
      </c>
      <c r="AJ551" s="33" t="s">
        <v>509</v>
      </c>
      <c r="AK551" s="33" t="s">
        <v>478</v>
      </c>
      <c r="AM551" s="33" t="s">
        <v>2744</v>
      </c>
      <c r="AN551" s="33">
        <v>773</v>
      </c>
      <c r="AO551" s="33">
        <v>773</v>
      </c>
      <c r="AP551" s="33" t="s">
        <v>477</v>
      </c>
      <c r="AQ551" s="33" t="s">
        <v>477</v>
      </c>
      <c r="AS551" s="33">
        <f t="shared" si="91"/>
        <v>2</v>
      </c>
      <c r="AU551" s="33" t="s">
        <v>295</v>
      </c>
      <c r="AV551" s="33" t="s">
        <v>295</v>
      </c>
      <c r="AZ551" s="33" t="s">
        <v>2312</v>
      </c>
      <c r="BA551" s="33" t="s">
        <v>4173</v>
      </c>
      <c r="BB551" s="33" t="s">
        <v>2791</v>
      </c>
      <c r="BC551" s="33">
        <v>20</v>
      </c>
      <c r="BD551" s="33">
        <v>6.8</v>
      </c>
      <c r="BE551" s="33">
        <v>125.10668149999999</v>
      </c>
      <c r="BG551" s="33">
        <v>6.8</v>
      </c>
      <c r="BH551" s="33">
        <v>125.10668149999999</v>
      </c>
      <c r="BI551" s="33">
        <f t="shared" si="92"/>
        <v>0.27500000000000002</v>
      </c>
      <c r="BL551" s="33">
        <v>125.10668149999999</v>
      </c>
      <c r="BN551" s="33">
        <v>10.019500000000001</v>
      </c>
      <c r="BO551" s="33">
        <v>24.305</v>
      </c>
      <c r="BP551" s="33">
        <v>1.770212136</v>
      </c>
      <c r="BQ551" s="33">
        <v>3.0105691000000001</v>
      </c>
      <c r="BR551" s="33">
        <v>513.00793499999997</v>
      </c>
      <c r="BS551" s="33">
        <v>89.017331408800999</v>
      </c>
      <c r="BT551" s="33">
        <v>4.5999999999999996</v>
      </c>
      <c r="BU551" s="33">
        <v>0.27500000000000002</v>
      </c>
      <c r="BW551" s="33" t="s">
        <v>2744</v>
      </c>
      <c r="CB551" s="188" t="str">
        <f t="shared" si="93"/>
        <v>Y</v>
      </c>
      <c r="CC551" s="188" t="str">
        <f t="shared" si="94"/>
        <v>Y</v>
      </c>
      <c r="CD551" s="187"/>
      <c r="CE551" s="186"/>
    </row>
    <row r="552" spans="5:87" x14ac:dyDescent="0.3">
      <c r="E552" s="33" t="s">
        <v>2765</v>
      </c>
      <c r="F552" s="33" t="s">
        <v>4193</v>
      </c>
      <c r="G552" s="33">
        <v>2002</v>
      </c>
      <c r="H552" s="33" t="s">
        <v>4170</v>
      </c>
      <c r="I552" s="33" t="s">
        <v>4171</v>
      </c>
      <c r="K552" s="33" t="s">
        <v>80</v>
      </c>
      <c r="L552" s="33" t="s">
        <v>81</v>
      </c>
      <c r="M552" s="184" t="s">
        <v>83</v>
      </c>
      <c r="N552" s="33" t="s">
        <v>84</v>
      </c>
      <c r="O552" s="33" t="s">
        <v>85</v>
      </c>
      <c r="P552" s="33" t="s">
        <v>86</v>
      </c>
      <c r="Q552" s="33" t="s">
        <v>87</v>
      </c>
      <c r="R552" s="33" t="s">
        <v>87</v>
      </c>
      <c r="S552" s="33" t="str">
        <f t="shared" si="86"/>
        <v>Da.ma</v>
      </c>
      <c r="T552" s="33" t="s">
        <v>4043</v>
      </c>
      <c r="U552" s="184" t="s">
        <v>2821</v>
      </c>
      <c r="V552" s="184" t="s">
        <v>28</v>
      </c>
      <c r="W552" s="184" t="s">
        <v>293</v>
      </c>
      <c r="X552" s="33" t="s">
        <v>4054</v>
      </c>
      <c r="Y552" s="33" t="s">
        <v>819</v>
      </c>
      <c r="AB552" s="33" t="s">
        <v>2742</v>
      </c>
      <c r="AC552" s="33" t="s">
        <v>239</v>
      </c>
      <c r="AD552" s="33">
        <v>48</v>
      </c>
      <c r="AE552" s="184" t="s">
        <v>240</v>
      </c>
      <c r="AF552" s="33" t="s">
        <v>2743</v>
      </c>
      <c r="AH552" s="33" t="s">
        <v>2754</v>
      </c>
      <c r="AI552" s="33" t="s">
        <v>4172</v>
      </c>
      <c r="AJ552" s="33" t="s">
        <v>509</v>
      </c>
      <c r="AK552" s="33" t="s">
        <v>478</v>
      </c>
      <c r="AM552" s="33" t="s">
        <v>2744</v>
      </c>
      <c r="AN552" s="33">
        <v>1424</v>
      </c>
      <c r="AO552" s="33">
        <v>1424</v>
      </c>
      <c r="AP552" s="33" t="s">
        <v>477</v>
      </c>
      <c r="AQ552" s="33" t="s">
        <v>477</v>
      </c>
      <c r="AS552" s="33">
        <f t="shared" si="91"/>
        <v>2</v>
      </c>
      <c r="AU552" s="33" t="s">
        <v>295</v>
      </c>
      <c r="AV552" s="33" t="s">
        <v>295</v>
      </c>
      <c r="AZ552" s="33" t="s">
        <v>2312</v>
      </c>
      <c r="BA552" s="33" t="s">
        <v>4173</v>
      </c>
      <c r="BB552" s="33" t="s">
        <v>2791</v>
      </c>
      <c r="BC552" s="33">
        <v>20</v>
      </c>
      <c r="BD552" s="33">
        <v>6.8</v>
      </c>
      <c r="BE552" s="33">
        <v>225.17152949999999</v>
      </c>
      <c r="BG552" s="33">
        <v>6.8</v>
      </c>
      <c r="BH552" s="33">
        <v>225.17152949999999</v>
      </c>
      <c r="BI552" s="33">
        <f t="shared" si="92"/>
        <v>0.27500000000000002</v>
      </c>
      <c r="BL552" s="33">
        <v>225.17152949999999</v>
      </c>
      <c r="BN552" s="33">
        <v>80.156000000000006</v>
      </c>
      <c r="BO552" s="33">
        <v>6.0762499999999999</v>
      </c>
      <c r="BP552" s="33">
        <v>1.770212136</v>
      </c>
      <c r="BQ552" s="33">
        <v>3.0105691000000001</v>
      </c>
      <c r="BR552" s="33">
        <v>513.00793499999997</v>
      </c>
      <c r="BS552" s="33">
        <v>158.10333140880101</v>
      </c>
      <c r="BT552" s="33">
        <v>4.5999999999999996</v>
      </c>
      <c r="BU552" s="33">
        <v>0.27500000000000002</v>
      </c>
      <c r="BW552" s="33" t="s">
        <v>2744</v>
      </c>
      <c r="CB552" s="188" t="str">
        <f t="shared" si="93"/>
        <v>Y</v>
      </c>
      <c r="CC552" s="188" t="str">
        <f t="shared" si="94"/>
        <v>Y</v>
      </c>
      <c r="CD552" s="187"/>
      <c r="CE552" s="186"/>
    </row>
    <row r="553" spans="5:87" x14ac:dyDescent="0.3">
      <c r="E553" s="33" t="s">
        <v>2765</v>
      </c>
      <c r="F553" s="33" t="s">
        <v>4194</v>
      </c>
      <c r="G553" s="33">
        <v>2002</v>
      </c>
      <c r="H553" s="33" t="s">
        <v>4170</v>
      </c>
      <c r="I553" s="33" t="s">
        <v>4171</v>
      </c>
      <c r="K553" s="33" t="s">
        <v>80</v>
      </c>
      <c r="L553" s="33" t="s">
        <v>81</v>
      </c>
      <c r="M553" s="184" t="s">
        <v>83</v>
      </c>
      <c r="N553" s="33" t="s">
        <v>84</v>
      </c>
      <c r="O553" s="33" t="s">
        <v>85</v>
      </c>
      <c r="P553" s="33" t="s">
        <v>86</v>
      </c>
      <c r="Q553" s="33" t="s">
        <v>87</v>
      </c>
      <c r="R553" s="33" t="s">
        <v>87</v>
      </c>
      <c r="S553" s="33" t="str">
        <f t="shared" si="86"/>
        <v>Da.ma</v>
      </c>
      <c r="T553" s="33" t="s">
        <v>4043</v>
      </c>
      <c r="U553" s="184" t="s">
        <v>2821</v>
      </c>
      <c r="V553" s="184" t="s">
        <v>28</v>
      </c>
      <c r="W553" s="184" t="s">
        <v>293</v>
      </c>
      <c r="X553" s="33" t="s">
        <v>4054</v>
      </c>
      <c r="Y553" s="33" t="s">
        <v>819</v>
      </c>
      <c r="AB553" s="33" t="s">
        <v>2742</v>
      </c>
      <c r="AC553" s="33" t="s">
        <v>239</v>
      </c>
      <c r="AD553" s="33">
        <v>48</v>
      </c>
      <c r="AE553" s="184" t="s">
        <v>240</v>
      </c>
      <c r="AF553" s="33" t="s">
        <v>2743</v>
      </c>
      <c r="AH553" s="33" t="s">
        <v>2754</v>
      </c>
      <c r="AI553" s="33" t="s">
        <v>4172</v>
      </c>
      <c r="AJ553" s="33" t="s">
        <v>509</v>
      </c>
      <c r="AK553" s="33" t="s">
        <v>478</v>
      </c>
      <c r="AM553" s="33" t="s">
        <v>2744</v>
      </c>
      <c r="AN553" s="33">
        <v>548</v>
      </c>
      <c r="AO553" s="33">
        <v>548</v>
      </c>
      <c r="AP553" s="33" t="s">
        <v>477</v>
      </c>
      <c r="AQ553" s="33" t="s">
        <v>477</v>
      </c>
      <c r="AS553" s="33">
        <f t="shared" si="91"/>
        <v>2</v>
      </c>
      <c r="AU553" s="33" t="s">
        <v>295</v>
      </c>
      <c r="AV553" s="33" t="s">
        <v>295</v>
      </c>
      <c r="AZ553" s="33" t="s">
        <v>2312</v>
      </c>
      <c r="BA553" s="33" t="s">
        <v>4173</v>
      </c>
      <c r="BB553" s="33" t="s">
        <v>2791</v>
      </c>
      <c r="BC553" s="33">
        <v>20</v>
      </c>
      <c r="BD553" s="33">
        <v>6.8</v>
      </c>
      <c r="BE553" s="33">
        <v>50.040689</v>
      </c>
      <c r="BG553" s="33">
        <v>6.8</v>
      </c>
      <c r="BH553" s="33">
        <v>50.040689</v>
      </c>
      <c r="BI553" s="33">
        <f t="shared" si="92"/>
        <v>0.27500000000000002</v>
      </c>
      <c r="BL553" s="33">
        <v>50.040689</v>
      </c>
      <c r="BN553" s="33">
        <v>10.019500000000001</v>
      </c>
      <c r="BO553" s="33">
        <v>6.0762499999999999</v>
      </c>
      <c r="BP553" s="33">
        <v>1.770212136</v>
      </c>
      <c r="BQ553" s="33">
        <v>3.0105691000000001</v>
      </c>
      <c r="BR553" s="33">
        <v>513.00793499999997</v>
      </c>
      <c r="BS553" s="33">
        <v>37.202831408801003</v>
      </c>
      <c r="BT553" s="33">
        <v>4.5999999999999996</v>
      </c>
      <c r="BU553" s="33">
        <v>0.27500000000000002</v>
      </c>
      <c r="BW553" s="33" t="s">
        <v>2744</v>
      </c>
      <c r="CB553" s="188" t="str">
        <f t="shared" si="93"/>
        <v>Y</v>
      </c>
      <c r="CC553" s="188" t="str">
        <f t="shared" si="94"/>
        <v>Y</v>
      </c>
      <c r="CD553" s="187"/>
      <c r="CE553" s="186"/>
    </row>
    <row r="554" spans="5:87" x14ac:dyDescent="0.3">
      <c r="E554" s="33" t="s">
        <v>2765</v>
      </c>
      <c r="F554" s="33" t="s">
        <v>4195</v>
      </c>
      <c r="G554" s="33">
        <v>2002</v>
      </c>
      <c r="H554" s="33" t="s">
        <v>4170</v>
      </c>
      <c r="I554" s="33" t="s">
        <v>4171</v>
      </c>
      <c r="K554" s="33" t="s">
        <v>80</v>
      </c>
      <c r="L554" s="33" t="s">
        <v>81</v>
      </c>
      <c r="M554" s="184" t="s">
        <v>83</v>
      </c>
      <c r="N554" s="33" t="s">
        <v>84</v>
      </c>
      <c r="O554" s="33" t="s">
        <v>85</v>
      </c>
      <c r="P554" s="33" t="s">
        <v>86</v>
      </c>
      <c r="Q554" s="33" t="s">
        <v>87</v>
      </c>
      <c r="R554" s="33" t="s">
        <v>87</v>
      </c>
      <c r="S554" s="33" t="str">
        <f t="shared" si="86"/>
        <v>Da.ma</v>
      </c>
      <c r="T554" s="33" t="s">
        <v>4043</v>
      </c>
      <c r="U554" s="184" t="s">
        <v>2821</v>
      </c>
      <c r="V554" s="184" t="s">
        <v>28</v>
      </c>
      <c r="W554" s="184" t="s">
        <v>293</v>
      </c>
      <c r="X554" s="33" t="s">
        <v>4054</v>
      </c>
      <c r="Y554" s="33" t="s">
        <v>819</v>
      </c>
      <c r="AB554" s="33" t="s">
        <v>2742</v>
      </c>
      <c r="AC554" s="33" t="s">
        <v>239</v>
      </c>
      <c r="AD554" s="33">
        <v>48</v>
      </c>
      <c r="AE554" s="184" t="s">
        <v>240</v>
      </c>
      <c r="AF554" s="33" t="s">
        <v>2743</v>
      </c>
      <c r="AH554" s="33" t="s">
        <v>2754</v>
      </c>
      <c r="AI554" s="33" t="s">
        <v>4172</v>
      </c>
      <c r="AJ554" s="33" t="s">
        <v>509</v>
      </c>
      <c r="AK554" s="33" t="s">
        <v>478</v>
      </c>
      <c r="AM554" s="33" t="s">
        <v>2744</v>
      </c>
      <c r="AN554" s="33">
        <v>804</v>
      </c>
      <c r="AO554" s="33">
        <v>804</v>
      </c>
      <c r="AP554" s="33" t="s">
        <v>477</v>
      </c>
      <c r="AQ554" s="33" t="s">
        <v>477</v>
      </c>
      <c r="AS554" s="33">
        <f t="shared" si="91"/>
        <v>2</v>
      </c>
      <c r="AU554" s="33" t="s">
        <v>295</v>
      </c>
      <c r="AV554" s="33" t="s">
        <v>295</v>
      </c>
      <c r="AZ554" s="33" t="s">
        <v>2312</v>
      </c>
      <c r="BA554" s="33" t="s">
        <v>4173</v>
      </c>
      <c r="BB554" s="33" t="s">
        <v>2791</v>
      </c>
      <c r="BC554" s="33">
        <v>20</v>
      </c>
      <c r="BD554" s="33">
        <v>6.8</v>
      </c>
      <c r="BE554" s="33">
        <v>50.040689</v>
      </c>
      <c r="BG554" s="33">
        <v>6.8</v>
      </c>
      <c r="BH554" s="33">
        <v>50.040689</v>
      </c>
      <c r="BI554" s="33">
        <f t="shared" si="92"/>
        <v>0.27500000000000002</v>
      </c>
      <c r="BL554" s="33">
        <v>50.040689</v>
      </c>
      <c r="BN554" s="33">
        <v>10.019500000000001</v>
      </c>
      <c r="BO554" s="33">
        <v>6.0762499999999999</v>
      </c>
      <c r="BP554" s="33">
        <v>68.969303999999994</v>
      </c>
      <c r="BQ554" s="33">
        <v>3.0105691000000001</v>
      </c>
      <c r="BR554" s="33">
        <v>513.00793499999997</v>
      </c>
      <c r="BS554" s="33">
        <v>37.202831408801003</v>
      </c>
      <c r="BT554" s="33">
        <v>4.5999999999999996</v>
      </c>
      <c r="BU554" s="33">
        <v>0.27500000000000002</v>
      </c>
      <c r="BW554" s="33" t="s">
        <v>2744</v>
      </c>
      <c r="CB554" s="188" t="str">
        <f t="shared" si="93"/>
        <v>Y</v>
      </c>
      <c r="CC554" s="188" t="str">
        <f t="shared" si="94"/>
        <v>Y</v>
      </c>
      <c r="CD554" s="187"/>
      <c r="CE554" s="186"/>
    </row>
    <row r="555" spans="5:87" x14ac:dyDescent="0.3">
      <c r="E555" s="33" t="s">
        <v>2765</v>
      </c>
      <c r="F555" s="33" t="s">
        <v>4196</v>
      </c>
      <c r="G555" s="33">
        <v>2002</v>
      </c>
      <c r="H555" s="33" t="s">
        <v>4170</v>
      </c>
      <c r="I555" s="33" t="s">
        <v>4171</v>
      </c>
      <c r="K555" s="33" t="s">
        <v>80</v>
      </c>
      <c r="L555" s="33" t="s">
        <v>81</v>
      </c>
      <c r="M555" s="184" t="s">
        <v>83</v>
      </c>
      <c r="N555" s="33" t="s">
        <v>84</v>
      </c>
      <c r="O555" s="33" t="s">
        <v>85</v>
      </c>
      <c r="P555" s="33" t="s">
        <v>86</v>
      </c>
      <c r="Q555" s="33" t="s">
        <v>87</v>
      </c>
      <c r="R555" s="33" t="s">
        <v>87</v>
      </c>
      <c r="S555" s="33" t="str">
        <f t="shared" si="86"/>
        <v>Da.ma</v>
      </c>
      <c r="T555" s="33" t="s">
        <v>4043</v>
      </c>
      <c r="U555" s="184" t="s">
        <v>2821</v>
      </c>
      <c r="V555" s="184" t="s">
        <v>28</v>
      </c>
      <c r="W555" s="184" t="s">
        <v>293</v>
      </c>
      <c r="X555" s="33" t="s">
        <v>4054</v>
      </c>
      <c r="Y555" s="33" t="s">
        <v>819</v>
      </c>
      <c r="AB555" s="33" t="s">
        <v>2742</v>
      </c>
      <c r="AC555" s="33" t="s">
        <v>239</v>
      </c>
      <c r="AD555" s="33">
        <v>48</v>
      </c>
      <c r="AE555" s="184" t="s">
        <v>240</v>
      </c>
      <c r="AF555" s="33" t="s">
        <v>2743</v>
      </c>
      <c r="AH555" s="33" t="s">
        <v>2754</v>
      </c>
      <c r="AI555" s="33" t="s">
        <v>4172</v>
      </c>
      <c r="AJ555" s="33" t="s">
        <v>509</v>
      </c>
      <c r="AK555" s="33" t="s">
        <v>478</v>
      </c>
      <c r="AM555" s="33" t="s">
        <v>2744</v>
      </c>
      <c r="AN555" s="33">
        <v>296</v>
      </c>
      <c r="AO555" s="33">
        <v>296</v>
      </c>
      <c r="AP555" s="33" t="s">
        <v>477</v>
      </c>
      <c r="AQ555" s="33" t="s">
        <v>477</v>
      </c>
      <c r="AS555" s="33">
        <f t="shared" si="91"/>
        <v>2</v>
      </c>
      <c r="AU555" s="33" t="s">
        <v>295</v>
      </c>
      <c r="AV555" s="33" t="s">
        <v>295</v>
      </c>
      <c r="AZ555" s="33" t="s">
        <v>2312</v>
      </c>
      <c r="BA555" s="33" t="s">
        <v>4173</v>
      </c>
      <c r="BB555" s="33" t="s">
        <v>2791</v>
      </c>
      <c r="BC555" s="33">
        <v>20</v>
      </c>
      <c r="BD555" s="33">
        <v>6.8</v>
      </c>
      <c r="BE555" s="33">
        <v>46.037169400000003</v>
      </c>
      <c r="BG555" s="33">
        <v>6.8</v>
      </c>
      <c r="BH555" s="33">
        <v>46.037169400000003</v>
      </c>
      <c r="BI555" s="33">
        <f t="shared" si="92"/>
        <v>0.27500000000000002</v>
      </c>
      <c r="BL555" s="33">
        <v>46.037169400000003</v>
      </c>
      <c r="BN555" s="33">
        <v>10.019500000000001</v>
      </c>
      <c r="BO555" s="33">
        <v>5.10405</v>
      </c>
      <c r="BP555" s="33">
        <v>1.770212136</v>
      </c>
      <c r="BQ555" s="33">
        <v>3.0105691000000001</v>
      </c>
      <c r="BR555" s="33">
        <v>513.00793499999997</v>
      </c>
      <c r="BS555" s="33">
        <v>34.439391408801001</v>
      </c>
      <c r="BT555" s="33">
        <v>4.5999999999999996</v>
      </c>
      <c r="BU555" s="33">
        <v>0.27500000000000002</v>
      </c>
      <c r="BW555" s="33" t="s">
        <v>2744</v>
      </c>
      <c r="CB555" s="188" t="str">
        <f t="shared" si="93"/>
        <v>Y</v>
      </c>
      <c r="CC555" s="188" t="str">
        <f t="shared" si="94"/>
        <v>Y</v>
      </c>
      <c r="CD555" s="187"/>
      <c r="CE555" s="186"/>
    </row>
    <row r="556" spans="5:87" x14ac:dyDescent="0.3">
      <c r="E556" s="33" t="s">
        <v>2765</v>
      </c>
      <c r="F556" s="33" t="s">
        <v>4197</v>
      </c>
      <c r="G556" s="33">
        <v>2002</v>
      </c>
      <c r="H556" s="33" t="s">
        <v>4170</v>
      </c>
      <c r="I556" s="33" t="s">
        <v>4171</v>
      </c>
      <c r="K556" s="33" t="s">
        <v>80</v>
      </c>
      <c r="L556" s="33" t="s">
        <v>81</v>
      </c>
      <c r="M556" s="184" t="s">
        <v>83</v>
      </c>
      <c r="N556" s="33" t="s">
        <v>84</v>
      </c>
      <c r="O556" s="33" t="s">
        <v>85</v>
      </c>
      <c r="P556" s="33" t="s">
        <v>86</v>
      </c>
      <c r="Q556" s="33" t="s">
        <v>87</v>
      </c>
      <c r="R556" s="33" t="s">
        <v>87</v>
      </c>
      <c r="S556" s="33" t="str">
        <f t="shared" si="86"/>
        <v>Da.ma</v>
      </c>
      <c r="T556" s="33" t="s">
        <v>4043</v>
      </c>
      <c r="U556" s="184" t="s">
        <v>2821</v>
      </c>
      <c r="V556" s="184" t="s">
        <v>28</v>
      </c>
      <c r="W556" s="184" t="s">
        <v>293</v>
      </c>
      <c r="X556" s="33" t="s">
        <v>4054</v>
      </c>
      <c r="Y556" s="33" t="s">
        <v>819</v>
      </c>
      <c r="AB556" s="33" t="s">
        <v>2742</v>
      </c>
      <c r="AC556" s="33" t="s">
        <v>239</v>
      </c>
      <c r="AD556" s="33">
        <v>48</v>
      </c>
      <c r="AE556" s="184" t="s">
        <v>240</v>
      </c>
      <c r="AF556" s="33" t="s">
        <v>2743</v>
      </c>
      <c r="AH556" s="33" t="s">
        <v>2754</v>
      </c>
      <c r="AI556" s="33" t="s">
        <v>4172</v>
      </c>
      <c r="AJ556" s="33" t="s">
        <v>509</v>
      </c>
      <c r="AK556" s="33" t="s">
        <v>478</v>
      </c>
      <c r="AM556" s="33" t="s">
        <v>2744</v>
      </c>
      <c r="AN556" s="33">
        <v>540</v>
      </c>
      <c r="AO556" s="33">
        <v>540</v>
      </c>
      <c r="AP556" s="33" t="s">
        <v>477</v>
      </c>
      <c r="AQ556" s="33" t="s">
        <v>477</v>
      </c>
      <c r="AS556" s="33">
        <f t="shared" si="91"/>
        <v>2</v>
      </c>
      <c r="AU556" s="33" t="s">
        <v>295</v>
      </c>
      <c r="AV556" s="33" t="s">
        <v>295</v>
      </c>
      <c r="AZ556" s="33" t="s">
        <v>2312</v>
      </c>
      <c r="BA556" s="33" t="s">
        <v>4173</v>
      </c>
      <c r="BB556" s="33" t="s">
        <v>2791</v>
      </c>
      <c r="BC556" s="33">
        <v>20</v>
      </c>
      <c r="BD556" s="33">
        <v>6.8</v>
      </c>
      <c r="BE556" s="33">
        <v>50.040689</v>
      </c>
      <c r="BG556" s="33">
        <v>6.8</v>
      </c>
      <c r="BH556" s="33">
        <v>50.040689</v>
      </c>
      <c r="BI556" s="33">
        <f t="shared" si="92"/>
        <v>0.27500000000000002</v>
      </c>
      <c r="BL556" s="33">
        <v>50.040689</v>
      </c>
      <c r="BN556" s="33">
        <v>10.019500000000001</v>
      </c>
      <c r="BO556" s="33">
        <v>6.0762499999999999</v>
      </c>
      <c r="BP556" s="33">
        <v>1.770212136</v>
      </c>
      <c r="BQ556" s="33">
        <v>9.7745750000000005</v>
      </c>
      <c r="BR556" s="33">
        <v>513.00793499999997</v>
      </c>
      <c r="BS556" s="33">
        <v>43.178816262340803</v>
      </c>
      <c r="BT556" s="33">
        <v>4.5999999999999996</v>
      </c>
      <c r="BU556" s="33">
        <v>0.27500000000000002</v>
      </c>
      <c r="BW556" s="33" t="s">
        <v>2744</v>
      </c>
      <c r="CB556" s="188" t="str">
        <f t="shared" si="93"/>
        <v>Y</v>
      </c>
      <c r="CC556" s="188" t="str">
        <f t="shared" si="94"/>
        <v>Y</v>
      </c>
      <c r="CD556" s="187"/>
      <c r="CE556" s="186"/>
    </row>
    <row r="557" spans="5:87" x14ac:dyDescent="0.3">
      <c r="E557" s="33" t="s">
        <v>2765</v>
      </c>
      <c r="F557" s="33" t="s">
        <v>4198</v>
      </c>
      <c r="G557" s="33">
        <v>2002</v>
      </c>
      <c r="H557" s="33" t="s">
        <v>4170</v>
      </c>
      <c r="I557" s="33" t="s">
        <v>4171</v>
      </c>
      <c r="K557" s="33" t="s">
        <v>80</v>
      </c>
      <c r="L557" s="33" t="s">
        <v>81</v>
      </c>
      <c r="M557" s="184" t="s">
        <v>83</v>
      </c>
      <c r="N557" s="33" t="s">
        <v>84</v>
      </c>
      <c r="O557" s="33" t="s">
        <v>85</v>
      </c>
      <c r="P557" s="33" t="s">
        <v>86</v>
      </c>
      <c r="Q557" s="33" t="s">
        <v>87</v>
      </c>
      <c r="R557" s="33" t="s">
        <v>87</v>
      </c>
      <c r="S557" s="33" t="str">
        <f t="shared" si="86"/>
        <v>Da.ma</v>
      </c>
      <c r="T557" s="33" t="s">
        <v>4043</v>
      </c>
      <c r="U557" s="184" t="s">
        <v>2821</v>
      </c>
      <c r="V557" s="184" t="s">
        <v>28</v>
      </c>
      <c r="W557" s="184" t="s">
        <v>293</v>
      </c>
      <c r="X557" s="33" t="s">
        <v>4054</v>
      </c>
      <c r="Y557" s="33" t="s">
        <v>819</v>
      </c>
      <c r="AB557" s="33" t="s">
        <v>2742</v>
      </c>
      <c r="AC557" s="33" t="s">
        <v>239</v>
      </c>
      <c r="AD557" s="33">
        <v>48</v>
      </c>
      <c r="AE557" s="184" t="s">
        <v>240</v>
      </c>
      <c r="AF557" s="33" t="s">
        <v>2743</v>
      </c>
      <c r="AH557" s="33" t="s">
        <v>2754</v>
      </c>
      <c r="AI557" s="33" t="s">
        <v>4172</v>
      </c>
      <c r="AJ557" s="33" t="s">
        <v>509</v>
      </c>
      <c r="AK557" s="33" t="s">
        <v>478</v>
      </c>
      <c r="AM557" s="33" t="s">
        <v>2744</v>
      </c>
      <c r="AN557" s="33">
        <v>495</v>
      </c>
      <c r="AO557" s="33">
        <v>495</v>
      </c>
      <c r="AP557" s="33" t="s">
        <v>477</v>
      </c>
      <c r="AQ557" s="33" t="s">
        <v>477</v>
      </c>
      <c r="AS557" s="33">
        <f t="shared" si="91"/>
        <v>2</v>
      </c>
      <c r="AU557" s="33" t="s">
        <v>295</v>
      </c>
      <c r="AV557" s="33" t="s">
        <v>295</v>
      </c>
      <c r="AZ557" s="33" t="s">
        <v>2312</v>
      </c>
      <c r="BA557" s="33" t="s">
        <v>4173</v>
      </c>
      <c r="BB557" s="33" t="s">
        <v>2791</v>
      </c>
      <c r="BC557" s="33">
        <v>20</v>
      </c>
      <c r="BD557" s="33">
        <v>6.8</v>
      </c>
      <c r="BE557" s="33">
        <v>50.040689</v>
      </c>
      <c r="BG557" s="33">
        <v>6.8</v>
      </c>
      <c r="BH557" s="33">
        <v>50.040689</v>
      </c>
      <c r="BI557" s="33">
        <f t="shared" si="92"/>
        <v>0.27500000000000002</v>
      </c>
      <c r="BL557" s="33">
        <v>50.040689</v>
      </c>
      <c r="BN557" s="33">
        <v>10.019500000000001</v>
      </c>
      <c r="BO557" s="33">
        <v>6.0762499999999999</v>
      </c>
      <c r="BP557" s="33">
        <v>1.770212136</v>
      </c>
      <c r="BQ557" s="33">
        <v>3.0105691000000001</v>
      </c>
      <c r="BR557" s="33">
        <v>513.00793499999997</v>
      </c>
      <c r="BS557" s="33">
        <v>37.202831408801003</v>
      </c>
      <c r="BT557" s="33">
        <v>4.5999999999999996</v>
      </c>
      <c r="BU557" s="33">
        <v>0.27500000000000002</v>
      </c>
      <c r="BW557" s="33" t="s">
        <v>2744</v>
      </c>
      <c r="CB557" s="188" t="str">
        <f t="shared" si="93"/>
        <v>Y</v>
      </c>
      <c r="CC557" s="188" t="str">
        <f t="shared" si="94"/>
        <v>Y</v>
      </c>
      <c r="CD557" s="187"/>
      <c r="CE557" s="186"/>
    </row>
    <row r="558" spans="5:87" x14ac:dyDescent="0.3">
      <c r="E558" s="33" t="s">
        <v>2765</v>
      </c>
      <c r="F558" s="33" t="s">
        <v>4199</v>
      </c>
      <c r="G558" s="33">
        <v>2002</v>
      </c>
      <c r="H558" s="33" t="s">
        <v>4170</v>
      </c>
      <c r="I558" s="33" t="s">
        <v>4171</v>
      </c>
      <c r="K558" s="33" t="s">
        <v>80</v>
      </c>
      <c r="L558" s="33" t="s">
        <v>81</v>
      </c>
      <c r="M558" s="184" t="s">
        <v>83</v>
      </c>
      <c r="N558" s="33" t="s">
        <v>84</v>
      </c>
      <c r="O558" s="33" t="s">
        <v>85</v>
      </c>
      <c r="P558" s="33" t="s">
        <v>86</v>
      </c>
      <c r="Q558" s="33" t="s">
        <v>87</v>
      </c>
      <c r="R558" s="33" t="s">
        <v>87</v>
      </c>
      <c r="S558" s="33" t="str">
        <f t="shared" si="86"/>
        <v>Da.ma</v>
      </c>
      <c r="T558" s="33" t="s">
        <v>4043</v>
      </c>
      <c r="U558" s="184" t="s">
        <v>2821</v>
      </c>
      <c r="V558" s="184" t="s">
        <v>28</v>
      </c>
      <c r="W558" s="184" t="s">
        <v>293</v>
      </c>
      <c r="X558" s="33" t="s">
        <v>4054</v>
      </c>
      <c r="Y558" s="33" t="s">
        <v>819</v>
      </c>
      <c r="AB558" s="33" t="s">
        <v>2742</v>
      </c>
      <c r="AC558" s="33" t="s">
        <v>239</v>
      </c>
      <c r="AD558" s="33">
        <v>48</v>
      </c>
      <c r="AE558" s="184" t="s">
        <v>240</v>
      </c>
      <c r="AF558" s="33" t="s">
        <v>2743</v>
      </c>
      <c r="AH558" s="33" t="s">
        <v>2754</v>
      </c>
      <c r="AI558" s="33" t="s">
        <v>4172</v>
      </c>
      <c r="AJ558" s="33" t="s">
        <v>509</v>
      </c>
      <c r="AK558" s="33" t="s">
        <v>478</v>
      </c>
      <c r="AM558" s="33" t="s">
        <v>2744</v>
      </c>
      <c r="AN558" s="33">
        <v>551</v>
      </c>
      <c r="AO558" s="33">
        <v>551</v>
      </c>
      <c r="AP558" s="33" t="s">
        <v>477</v>
      </c>
      <c r="AQ558" s="33" t="s">
        <v>477</v>
      </c>
      <c r="AS558" s="33">
        <f t="shared" si="91"/>
        <v>2</v>
      </c>
      <c r="AU558" s="33" t="s">
        <v>295</v>
      </c>
      <c r="AV558" s="33" t="s">
        <v>295</v>
      </c>
      <c r="AZ558" s="33" t="s">
        <v>2312</v>
      </c>
      <c r="BA558" s="33" t="s">
        <v>4173</v>
      </c>
      <c r="BB558" s="33" t="s">
        <v>2791</v>
      </c>
      <c r="BC558" s="33">
        <v>20</v>
      </c>
      <c r="BD558" s="33">
        <v>6.8</v>
      </c>
      <c r="BE558" s="33">
        <v>107.0908433</v>
      </c>
      <c r="BG558" s="33">
        <v>6.8</v>
      </c>
      <c r="BH558" s="33">
        <v>107.0908433</v>
      </c>
      <c r="BI558" s="33">
        <f t="shared" si="92"/>
        <v>0.27500000000000002</v>
      </c>
      <c r="BL558" s="33">
        <v>107.0908433</v>
      </c>
      <c r="BN558" s="33">
        <v>10.019500000000001</v>
      </c>
      <c r="BO558" s="33">
        <v>19.930099999999999</v>
      </c>
      <c r="BP558" s="33">
        <v>1.770212136</v>
      </c>
      <c r="BQ558" s="33">
        <v>3.0105691000000001</v>
      </c>
      <c r="BR558" s="33">
        <v>513.00793499999997</v>
      </c>
      <c r="BS558" s="33">
        <v>76.581851408801001</v>
      </c>
      <c r="BT558" s="33">
        <v>4.5999999999999996</v>
      </c>
      <c r="BU558" s="33">
        <v>0.27500000000000002</v>
      </c>
      <c r="BW558" s="33" t="s">
        <v>2744</v>
      </c>
      <c r="CB558" s="188" t="str">
        <f t="shared" si="93"/>
        <v>Y</v>
      </c>
      <c r="CC558" s="188" t="str">
        <f t="shared" si="94"/>
        <v>Y</v>
      </c>
      <c r="CD558" s="187"/>
      <c r="CE558" s="186"/>
    </row>
    <row r="559" spans="5:87" x14ac:dyDescent="0.3">
      <c r="E559" s="33" t="s">
        <v>2765</v>
      </c>
      <c r="F559" s="33" t="s">
        <v>4200</v>
      </c>
      <c r="G559" s="33">
        <v>2002</v>
      </c>
      <c r="H559" s="33" t="s">
        <v>4170</v>
      </c>
      <c r="I559" s="33" t="s">
        <v>4171</v>
      </c>
      <c r="K559" s="33" t="s">
        <v>80</v>
      </c>
      <c r="L559" s="33" t="s">
        <v>81</v>
      </c>
      <c r="M559" s="184" t="s">
        <v>83</v>
      </c>
      <c r="N559" s="33" t="s">
        <v>84</v>
      </c>
      <c r="O559" s="33" t="s">
        <v>85</v>
      </c>
      <c r="P559" s="33" t="s">
        <v>86</v>
      </c>
      <c r="Q559" s="33" t="s">
        <v>87</v>
      </c>
      <c r="R559" s="33" t="s">
        <v>87</v>
      </c>
      <c r="S559" s="33" t="str">
        <f t="shared" si="86"/>
        <v>Da.ma</v>
      </c>
      <c r="T559" s="33" t="s">
        <v>4043</v>
      </c>
      <c r="U559" s="184" t="s">
        <v>2821</v>
      </c>
      <c r="V559" s="184" t="s">
        <v>28</v>
      </c>
      <c r="W559" s="184" t="s">
        <v>293</v>
      </c>
      <c r="X559" s="33" t="s">
        <v>4054</v>
      </c>
      <c r="Y559" s="33" t="s">
        <v>819</v>
      </c>
      <c r="AB559" s="33" t="s">
        <v>2742</v>
      </c>
      <c r="AC559" s="33" t="s">
        <v>239</v>
      </c>
      <c r="AD559" s="33">
        <v>48</v>
      </c>
      <c r="AE559" s="184" t="s">
        <v>240</v>
      </c>
      <c r="AF559" s="33" t="s">
        <v>2743</v>
      </c>
      <c r="AH559" s="33" t="s">
        <v>2754</v>
      </c>
      <c r="AI559" s="33" t="s">
        <v>4172</v>
      </c>
      <c r="AJ559" s="33" t="s">
        <v>509</v>
      </c>
      <c r="AK559" s="33" t="s">
        <v>478</v>
      </c>
      <c r="AM559" s="33" t="s">
        <v>2744</v>
      </c>
      <c r="AN559" s="33">
        <v>886</v>
      </c>
      <c r="AO559" s="33">
        <v>886</v>
      </c>
      <c r="AP559" s="33" t="s">
        <v>477</v>
      </c>
      <c r="AQ559" s="33" t="s">
        <v>477</v>
      </c>
      <c r="AS559" s="33">
        <f t="shared" si="91"/>
        <v>2</v>
      </c>
      <c r="AU559" s="33" t="s">
        <v>295</v>
      </c>
      <c r="AV559" s="33" t="s">
        <v>295</v>
      </c>
      <c r="AZ559" s="33" t="s">
        <v>2312</v>
      </c>
      <c r="BA559" s="33" t="s">
        <v>4173</v>
      </c>
      <c r="BB559" s="33" t="s">
        <v>2791</v>
      </c>
      <c r="BC559" s="33">
        <v>20</v>
      </c>
      <c r="BD559" s="33">
        <v>6.8</v>
      </c>
      <c r="BE559" s="33">
        <v>148.1269192</v>
      </c>
      <c r="BG559" s="33">
        <v>6.8</v>
      </c>
      <c r="BH559" s="33">
        <v>148.1269192</v>
      </c>
      <c r="BI559" s="33">
        <f t="shared" si="92"/>
        <v>0.27500000000000002</v>
      </c>
      <c r="BL559" s="33">
        <v>148.1269192</v>
      </c>
      <c r="BN559" s="33">
        <v>10.019500000000001</v>
      </c>
      <c r="BO559" s="33">
        <v>29.895150000000001</v>
      </c>
      <c r="BP559" s="33">
        <v>1.770212136</v>
      </c>
      <c r="BQ559" s="33">
        <v>3.0105691000000001</v>
      </c>
      <c r="BR559" s="33">
        <v>513.00793499999997</v>
      </c>
      <c r="BS559" s="33">
        <v>104.907111408801</v>
      </c>
      <c r="BT559" s="33">
        <v>4.5999999999999996</v>
      </c>
      <c r="BU559" s="33">
        <v>0.27500000000000002</v>
      </c>
      <c r="BW559" s="33" t="s">
        <v>2744</v>
      </c>
      <c r="CB559" s="188" t="str">
        <f t="shared" si="93"/>
        <v>Y</v>
      </c>
      <c r="CC559" s="188" t="str">
        <f t="shared" si="94"/>
        <v>Y</v>
      </c>
      <c r="CD559" s="187"/>
      <c r="CE559" s="186"/>
    </row>
    <row r="560" spans="5:87" x14ac:dyDescent="0.3">
      <c r="E560" s="33" t="s">
        <v>2765</v>
      </c>
      <c r="F560" s="33" t="s">
        <v>4201</v>
      </c>
      <c r="G560" s="33">
        <v>2002</v>
      </c>
      <c r="H560" s="33" t="s">
        <v>4170</v>
      </c>
      <c r="I560" s="33" t="s">
        <v>4171</v>
      </c>
      <c r="K560" s="33" t="s">
        <v>80</v>
      </c>
      <c r="L560" s="33" t="s">
        <v>81</v>
      </c>
      <c r="M560" s="184" t="s">
        <v>83</v>
      </c>
      <c r="N560" s="33" t="s">
        <v>84</v>
      </c>
      <c r="O560" s="33" t="s">
        <v>85</v>
      </c>
      <c r="P560" s="33" t="s">
        <v>86</v>
      </c>
      <c r="Q560" s="33" t="s">
        <v>87</v>
      </c>
      <c r="R560" s="33" t="s">
        <v>87</v>
      </c>
      <c r="S560" s="33" t="str">
        <f t="shared" si="86"/>
        <v>Da.ma</v>
      </c>
      <c r="T560" s="33" t="s">
        <v>4043</v>
      </c>
      <c r="U560" s="184" t="s">
        <v>2821</v>
      </c>
      <c r="V560" s="184" t="s">
        <v>28</v>
      </c>
      <c r="W560" s="184" t="s">
        <v>293</v>
      </c>
      <c r="X560" s="33" t="s">
        <v>4054</v>
      </c>
      <c r="Y560" s="33" t="s">
        <v>819</v>
      </c>
      <c r="AB560" s="33" t="s">
        <v>2742</v>
      </c>
      <c r="AC560" s="33" t="s">
        <v>239</v>
      </c>
      <c r="AD560" s="33">
        <v>48</v>
      </c>
      <c r="AE560" s="184" t="s">
        <v>240</v>
      </c>
      <c r="AF560" s="33" t="s">
        <v>2743</v>
      </c>
      <c r="AH560" s="33" t="s">
        <v>2754</v>
      </c>
      <c r="AI560" s="33" t="s">
        <v>4172</v>
      </c>
      <c r="AJ560" s="33" t="s">
        <v>509</v>
      </c>
      <c r="AK560" s="33" t="s">
        <v>478</v>
      </c>
      <c r="AM560" s="33" t="s">
        <v>2744</v>
      </c>
      <c r="AN560" s="33">
        <v>1149</v>
      </c>
      <c r="AO560" s="33">
        <v>1149</v>
      </c>
      <c r="AP560" s="33" t="s">
        <v>477</v>
      </c>
      <c r="AQ560" s="33" t="s">
        <v>477</v>
      </c>
      <c r="AS560" s="33">
        <f t="shared" si="91"/>
        <v>2</v>
      </c>
      <c r="AU560" s="33" t="s">
        <v>295</v>
      </c>
      <c r="AV560" s="33" t="s">
        <v>295</v>
      </c>
      <c r="AZ560" s="33" t="s">
        <v>2312</v>
      </c>
      <c r="BA560" s="33" t="s">
        <v>4173</v>
      </c>
      <c r="BB560" s="33" t="s">
        <v>2791</v>
      </c>
      <c r="BC560" s="33">
        <v>20</v>
      </c>
      <c r="BD560" s="33">
        <v>6.8</v>
      </c>
      <c r="BE560" s="33">
        <v>272.23602679999999</v>
      </c>
      <c r="BG560" s="33">
        <v>6.8</v>
      </c>
      <c r="BH560" s="33">
        <v>272.23602679999999</v>
      </c>
      <c r="BI560" s="33">
        <f t="shared" si="92"/>
        <v>0.27500000000000002</v>
      </c>
      <c r="BL560" s="33">
        <v>272.23602679999999</v>
      </c>
      <c r="BN560" s="33">
        <v>10.019500000000001</v>
      </c>
      <c r="BO560" s="33">
        <v>60.033349999999999</v>
      </c>
      <c r="BP560" s="33">
        <v>1.770212136</v>
      </c>
      <c r="BQ560" s="33">
        <v>3.0105691000000001</v>
      </c>
      <c r="BR560" s="33">
        <v>513.00793499999997</v>
      </c>
      <c r="BS560" s="33">
        <v>190.573751408801</v>
      </c>
      <c r="BT560" s="33">
        <v>4.5999999999999996</v>
      </c>
      <c r="BU560" s="33">
        <v>0.27500000000000002</v>
      </c>
      <c r="BW560" s="33" t="s">
        <v>2744</v>
      </c>
      <c r="CB560" s="188" t="str">
        <f t="shared" si="93"/>
        <v>Y</v>
      </c>
      <c r="CC560" s="188" t="str">
        <f t="shared" si="94"/>
        <v>Y</v>
      </c>
      <c r="CD560" s="187"/>
      <c r="CE560" s="186"/>
    </row>
    <row r="561" spans="5:87" x14ac:dyDescent="0.3">
      <c r="E561" s="33" t="s">
        <v>2765</v>
      </c>
      <c r="F561" s="33" t="s">
        <v>4202</v>
      </c>
      <c r="G561" s="33">
        <v>2002</v>
      </c>
      <c r="H561" s="33" t="s">
        <v>4170</v>
      </c>
      <c r="I561" s="33" t="s">
        <v>4171</v>
      </c>
      <c r="K561" s="33" t="s">
        <v>80</v>
      </c>
      <c r="L561" s="33" t="s">
        <v>81</v>
      </c>
      <c r="M561" s="184" t="s">
        <v>83</v>
      </c>
      <c r="N561" s="33" t="s">
        <v>84</v>
      </c>
      <c r="O561" s="33" t="s">
        <v>85</v>
      </c>
      <c r="P561" s="33" t="s">
        <v>86</v>
      </c>
      <c r="Q561" s="33" t="s">
        <v>87</v>
      </c>
      <c r="R561" s="33" t="s">
        <v>87</v>
      </c>
      <c r="S561" s="33" t="str">
        <f t="shared" ref="S561:S623" si="95">_xlfn.CONCAT(LEFT(Q561,2),".",MID(Q561,FIND(" ",Q561)+1,2))</f>
        <v>Da.ma</v>
      </c>
      <c r="T561" s="33" t="s">
        <v>4043</v>
      </c>
      <c r="U561" s="184" t="s">
        <v>2821</v>
      </c>
      <c r="V561" s="184" t="s">
        <v>28</v>
      </c>
      <c r="W561" s="184" t="s">
        <v>293</v>
      </c>
      <c r="X561" s="33" t="s">
        <v>4054</v>
      </c>
      <c r="Y561" s="33" t="s">
        <v>819</v>
      </c>
      <c r="AB561" s="33" t="s">
        <v>2742</v>
      </c>
      <c r="AC561" s="33" t="s">
        <v>239</v>
      </c>
      <c r="AD561" s="33">
        <v>48</v>
      </c>
      <c r="AE561" s="184" t="s">
        <v>240</v>
      </c>
      <c r="AF561" s="33" t="s">
        <v>2743</v>
      </c>
      <c r="AH561" s="33" t="s">
        <v>2754</v>
      </c>
      <c r="AI561" s="33" t="s">
        <v>4172</v>
      </c>
      <c r="AJ561" s="33" t="s">
        <v>509</v>
      </c>
      <c r="AK561" s="33" t="s">
        <v>478</v>
      </c>
      <c r="AM561" s="33" t="s">
        <v>2744</v>
      </c>
      <c r="AN561" s="33">
        <v>303</v>
      </c>
      <c r="AO561" s="33">
        <v>303</v>
      </c>
      <c r="AP561" s="33" t="s">
        <v>477</v>
      </c>
      <c r="AQ561" s="33" t="s">
        <v>477</v>
      </c>
      <c r="AS561" s="33">
        <f t="shared" si="91"/>
        <v>2</v>
      </c>
      <c r="AU561" s="33" t="s">
        <v>295</v>
      </c>
      <c r="AV561" s="33" t="s">
        <v>295</v>
      </c>
      <c r="AZ561" s="33" t="s">
        <v>2312</v>
      </c>
      <c r="BA561" s="33" t="s">
        <v>4173</v>
      </c>
      <c r="BB561" s="33" t="s">
        <v>2791</v>
      </c>
      <c r="BC561" s="33">
        <v>20</v>
      </c>
      <c r="BD561" s="33">
        <v>6.8</v>
      </c>
      <c r="BE561" s="33">
        <v>66.054767400000003</v>
      </c>
      <c r="BG561" s="33">
        <v>6.8</v>
      </c>
      <c r="BH561" s="33">
        <v>66.054767400000003</v>
      </c>
      <c r="BI561" s="33">
        <f t="shared" si="92"/>
        <v>0.27500000000000002</v>
      </c>
      <c r="BL561" s="33">
        <v>66.054767400000003</v>
      </c>
      <c r="BN561" s="33">
        <v>10.019500000000001</v>
      </c>
      <c r="BO561" s="33">
        <v>9.9650499999999997</v>
      </c>
      <c r="BP561" s="33">
        <v>1.770212136</v>
      </c>
      <c r="BQ561" s="33">
        <v>3.0105691000000001</v>
      </c>
      <c r="BR561" s="33">
        <v>513.00793499999997</v>
      </c>
      <c r="BS561" s="33">
        <v>48.256591408801</v>
      </c>
      <c r="BT561" s="33">
        <v>4.5999999999999996</v>
      </c>
      <c r="BU561" s="33">
        <v>0.27500000000000002</v>
      </c>
      <c r="BW561" s="33" t="s">
        <v>2744</v>
      </c>
      <c r="CB561" s="188" t="str">
        <f t="shared" si="93"/>
        <v>Y</v>
      </c>
      <c r="CC561" s="188" t="str">
        <f t="shared" si="94"/>
        <v>Y</v>
      </c>
      <c r="CD561" s="187"/>
      <c r="CE561" s="186"/>
    </row>
    <row r="562" spans="5:87" x14ac:dyDescent="0.3">
      <c r="E562" s="33" t="s">
        <v>2765</v>
      </c>
      <c r="F562" s="33" t="s">
        <v>4203</v>
      </c>
      <c r="G562" s="33">
        <v>2002</v>
      </c>
      <c r="H562" s="33" t="s">
        <v>4170</v>
      </c>
      <c r="I562" s="33" t="s">
        <v>4171</v>
      </c>
      <c r="K562" s="33" t="s">
        <v>80</v>
      </c>
      <c r="L562" s="33" t="s">
        <v>81</v>
      </c>
      <c r="M562" s="184" t="s">
        <v>83</v>
      </c>
      <c r="N562" s="33" t="s">
        <v>84</v>
      </c>
      <c r="O562" s="33" t="s">
        <v>85</v>
      </c>
      <c r="P562" s="33" t="s">
        <v>86</v>
      </c>
      <c r="Q562" s="33" t="s">
        <v>87</v>
      </c>
      <c r="R562" s="33" t="s">
        <v>87</v>
      </c>
      <c r="S562" s="33" t="str">
        <f t="shared" si="95"/>
        <v>Da.ma</v>
      </c>
      <c r="T562" s="33" t="s">
        <v>4043</v>
      </c>
      <c r="U562" s="184" t="s">
        <v>2821</v>
      </c>
      <c r="V562" s="184" t="s">
        <v>28</v>
      </c>
      <c r="W562" s="184" t="s">
        <v>293</v>
      </c>
      <c r="X562" s="33" t="s">
        <v>4054</v>
      </c>
      <c r="Y562" s="33" t="s">
        <v>819</v>
      </c>
      <c r="AB562" s="33" t="s">
        <v>2742</v>
      </c>
      <c r="AC562" s="33" t="s">
        <v>239</v>
      </c>
      <c r="AD562" s="33">
        <v>48</v>
      </c>
      <c r="AE562" s="184" t="s">
        <v>240</v>
      </c>
      <c r="AF562" s="33" t="s">
        <v>2743</v>
      </c>
      <c r="AH562" s="33" t="s">
        <v>2754</v>
      </c>
      <c r="AI562" s="33" t="s">
        <v>4172</v>
      </c>
      <c r="AJ562" s="33" t="s">
        <v>509</v>
      </c>
      <c r="AK562" s="33" t="s">
        <v>478</v>
      </c>
      <c r="AM562" s="33" t="s">
        <v>2744</v>
      </c>
      <c r="AN562" s="33">
        <v>1301</v>
      </c>
      <c r="AO562" s="33">
        <v>1301</v>
      </c>
      <c r="AP562" s="33" t="s">
        <v>477</v>
      </c>
      <c r="AQ562" s="33" t="s">
        <v>477</v>
      </c>
      <c r="AS562" s="33">
        <f t="shared" si="91"/>
        <v>2</v>
      </c>
      <c r="AU562" s="33" t="s">
        <v>295</v>
      </c>
      <c r="AV562" s="33" t="s">
        <v>295</v>
      </c>
      <c r="AZ562" s="33" t="s">
        <v>2312</v>
      </c>
      <c r="BA562" s="33" t="s">
        <v>4173</v>
      </c>
      <c r="BB562" s="33" t="s">
        <v>2791</v>
      </c>
      <c r="BC562" s="33">
        <v>20</v>
      </c>
      <c r="BD562" s="33">
        <v>6.8</v>
      </c>
      <c r="BE562" s="33">
        <v>125.09676349999999</v>
      </c>
      <c r="BG562" s="33">
        <v>6.8</v>
      </c>
      <c r="BH562" s="33">
        <v>125.09676349999999</v>
      </c>
      <c r="BI562" s="33">
        <f t="shared" si="92"/>
        <v>0.27500000000000002</v>
      </c>
      <c r="BL562" s="33">
        <v>125.09676349999999</v>
      </c>
      <c r="BN562" s="33">
        <v>40.078000000000003</v>
      </c>
      <c r="BO562" s="33">
        <v>6.0762499999999999</v>
      </c>
      <c r="BP562" s="33">
        <v>1.770212136</v>
      </c>
      <c r="BQ562" s="33">
        <v>3.0105691000000001</v>
      </c>
      <c r="BR562" s="33">
        <v>513.00793499999997</v>
      </c>
      <c r="BS562" s="33">
        <v>89.017331408800999</v>
      </c>
      <c r="BT562" s="33">
        <v>4.5999999999999996</v>
      </c>
      <c r="BU562" s="33">
        <v>0.27500000000000002</v>
      </c>
      <c r="BW562" s="33" t="s">
        <v>2744</v>
      </c>
      <c r="CB562" s="188" t="str">
        <f t="shared" si="93"/>
        <v>Y</v>
      </c>
      <c r="CC562" s="188" t="str">
        <f t="shared" si="94"/>
        <v>Y</v>
      </c>
      <c r="CD562" s="187"/>
      <c r="CE562" s="186"/>
    </row>
    <row r="563" spans="5:87" x14ac:dyDescent="0.3">
      <c r="E563" s="33" t="s">
        <v>2765</v>
      </c>
      <c r="F563" s="33" t="s">
        <v>4204</v>
      </c>
      <c r="G563" s="33">
        <v>2002</v>
      </c>
      <c r="H563" s="33" t="s">
        <v>4170</v>
      </c>
      <c r="I563" s="33" t="s">
        <v>4171</v>
      </c>
      <c r="K563" s="33" t="s">
        <v>80</v>
      </c>
      <c r="L563" s="33" t="s">
        <v>81</v>
      </c>
      <c r="M563" s="184" t="s">
        <v>83</v>
      </c>
      <c r="N563" s="33" t="s">
        <v>84</v>
      </c>
      <c r="O563" s="33" t="s">
        <v>85</v>
      </c>
      <c r="P563" s="33" t="s">
        <v>86</v>
      </c>
      <c r="Q563" s="33" t="s">
        <v>87</v>
      </c>
      <c r="R563" s="33" t="s">
        <v>87</v>
      </c>
      <c r="S563" s="33" t="str">
        <f t="shared" si="95"/>
        <v>Da.ma</v>
      </c>
      <c r="T563" s="33" t="s">
        <v>4043</v>
      </c>
      <c r="U563" s="184" t="s">
        <v>2821</v>
      </c>
      <c r="V563" s="184" t="s">
        <v>28</v>
      </c>
      <c r="W563" s="184" t="s">
        <v>293</v>
      </c>
      <c r="X563" s="33" t="s">
        <v>4054</v>
      </c>
      <c r="Y563" s="33" t="s">
        <v>819</v>
      </c>
      <c r="AB563" s="33" t="s">
        <v>2742</v>
      </c>
      <c r="AC563" s="33" t="s">
        <v>239</v>
      </c>
      <c r="AD563" s="33">
        <v>48</v>
      </c>
      <c r="AE563" s="184" t="s">
        <v>240</v>
      </c>
      <c r="AF563" s="33" t="s">
        <v>2743</v>
      </c>
      <c r="AH563" s="33" t="s">
        <v>2754</v>
      </c>
      <c r="AI563" s="33" t="s">
        <v>4172</v>
      </c>
      <c r="AJ563" s="33" t="s">
        <v>509</v>
      </c>
      <c r="AK563" s="33" t="s">
        <v>478</v>
      </c>
      <c r="AM563" s="33" t="s">
        <v>2744</v>
      </c>
      <c r="AN563" s="33">
        <v>2229</v>
      </c>
      <c r="AO563" s="33">
        <v>2229</v>
      </c>
      <c r="AP563" s="33" t="s">
        <v>477</v>
      </c>
      <c r="AQ563" s="33" t="s">
        <v>477</v>
      </c>
      <c r="AS563" s="33">
        <f t="shared" si="91"/>
        <v>2</v>
      </c>
      <c r="AU563" s="33" t="s">
        <v>295</v>
      </c>
      <c r="AV563" s="33" t="s">
        <v>295</v>
      </c>
      <c r="AZ563" s="33" t="s">
        <v>2312</v>
      </c>
      <c r="BA563" s="33" t="s">
        <v>4173</v>
      </c>
      <c r="BB563" s="33" t="s">
        <v>2791</v>
      </c>
      <c r="BC563" s="33">
        <v>20</v>
      </c>
      <c r="BD563" s="33">
        <v>6.8</v>
      </c>
      <c r="BE563" s="33">
        <v>825.62012549999997</v>
      </c>
      <c r="BG563" s="33">
        <v>6.8</v>
      </c>
      <c r="BH563" s="33">
        <v>825.62012549999997</v>
      </c>
      <c r="BI563" s="33">
        <f t="shared" si="92"/>
        <v>0.27500000000000002</v>
      </c>
      <c r="BL563" s="106">
        <v>825.62012549999997</v>
      </c>
      <c r="BN563" s="33">
        <v>320.62400000000002</v>
      </c>
      <c r="BO563" s="33">
        <v>6.0762499999999999</v>
      </c>
      <c r="BP563" s="33">
        <v>1.770212136</v>
      </c>
      <c r="BQ563" s="33">
        <v>3.0105691000000001</v>
      </c>
      <c r="BR563" s="33">
        <v>513.00793499999997</v>
      </c>
      <c r="BS563" s="33">
        <v>572.61933140880103</v>
      </c>
      <c r="BT563" s="33">
        <v>4.5999999999999996</v>
      </c>
      <c r="BU563" s="33">
        <v>0.27500000000000002</v>
      </c>
      <c r="BW563" s="33" t="s">
        <v>2744</v>
      </c>
      <c r="CB563" s="188" t="str">
        <f t="shared" si="93"/>
        <v>Y</v>
      </c>
      <c r="CC563" s="188" t="str">
        <f t="shared" si="94"/>
        <v>Y</v>
      </c>
      <c r="CD563" s="187"/>
      <c r="CE563" s="186"/>
    </row>
    <row r="564" spans="5:87" x14ac:dyDescent="0.3">
      <c r="E564" s="33" t="s">
        <v>2765</v>
      </c>
      <c r="F564" s="33" t="s">
        <v>4205</v>
      </c>
      <c r="G564" s="33">
        <v>2002</v>
      </c>
      <c r="H564" s="33" t="s">
        <v>4170</v>
      </c>
      <c r="I564" s="33" t="s">
        <v>4171</v>
      </c>
      <c r="K564" s="33" t="s">
        <v>80</v>
      </c>
      <c r="L564" s="33" t="s">
        <v>81</v>
      </c>
      <c r="M564" s="184" t="s">
        <v>83</v>
      </c>
      <c r="N564" s="33" t="s">
        <v>84</v>
      </c>
      <c r="O564" s="33" t="s">
        <v>85</v>
      </c>
      <c r="P564" s="33" t="s">
        <v>86</v>
      </c>
      <c r="Q564" s="33" t="s">
        <v>87</v>
      </c>
      <c r="R564" s="33" t="s">
        <v>87</v>
      </c>
      <c r="S564" s="33" t="str">
        <f t="shared" si="95"/>
        <v>Da.ma</v>
      </c>
      <c r="T564" s="33" t="s">
        <v>4043</v>
      </c>
      <c r="U564" s="184" t="s">
        <v>2821</v>
      </c>
      <c r="V564" s="184" t="s">
        <v>28</v>
      </c>
      <c r="W564" s="184" t="s">
        <v>293</v>
      </c>
      <c r="X564" s="33" t="s">
        <v>4054</v>
      </c>
      <c r="Y564" s="33" t="s">
        <v>819</v>
      </c>
      <c r="AB564" s="33" t="s">
        <v>2742</v>
      </c>
      <c r="AC564" s="33" t="s">
        <v>239</v>
      </c>
      <c r="AD564" s="33">
        <v>48</v>
      </c>
      <c r="AE564" s="184" t="s">
        <v>240</v>
      </c>
      <c r="AF564" s="33" t="s">
        <v>2743</v>
      </c>
      <c r="AH564" s="33" t="s">
        <v>2754</v>
      </c>
      <c r="AI564" s="33" t="s">
        <v>4172</v>
      </c>
      <c r="AJ564" s="33" t="s">
        <v>509</v>
      </c>
      <c r="AK564" s="33" t="s">
        <v>478</v>
      </c>
      <c r="AM564" s="33" t="s">
        <v>2744</v>
      </c>
      <c r="AN564" s="33">
        <v>312</v>
      </c>
      <c r="AO564" s="33">
        <v>312</v>
      </c>
      <c r="AP564" s="33" t="s">
        <v>477</v>
      </c>
      <c r="AQ564" s="33" t="s">
        <v>477</v>
      </c>
      <c r="AS564" s="33">
        <f t="shared" si="91"/>
        <v>2</v>
      </c>
      <c r="AU564" s="33" t="s">
        <v>295</v>
      </c>
      <c r="AV564" s="33" t="s">
        <v>295</v>
      </c>
      <c r="AZ564" s="33" t="s">
        <v>2312</v>
      </c>
      <c r="BA564" s="33" t="s">
        <v>4173</v>
      </c>
      <c r="BB564" s="33" t="s">
        <v>2791</v>
      </c>
      <c r="BC564" s="33">
        <v>20</v>
      </c>
      <c r="BD564" s="33">
        <v>6.8</v>
      </c>
      <c r="BE564" s="33">
        <v>37.531343249999999</v>
      </c>
      <c r="BG564" s="33">
        <v>6.8</v>
      </c>
      <c r="BH564" s="33">
        <v>37.531343249999999</v>
      </c>
      <c r="BI564" s="33">
        <f t="shared" si="92"/>
        <v>0.27500000000000002</v>
      </c>
      <c r="BL564" s="33">
        <v>37.531343249999999</v>
      </c>
      <c r="BN564" s="33">
        <v>5.0097500000000004</v>
      </c>
      <c r="BO564" s="33">
        <v>6.0762499999999999</v>
      </c>
      <c r="BP564" s="33">
        <v>1.770212136</v>
      </c>
      <c r="BQ564" s="33">
        <v>3.0105691000000001</v>
      </c>
      <c r="BR564" s="33">
        <v>513.00793499999997</v>
      </c>
      <c r="BS564" s="33">
        <v>28.567081408800998</v>
      </c>
      <c r="BT564" s="33">
        <v>4.5999999999999996</v>
      </c>
      <c r="BU564" s="33">
        <v>0.27500000000000002</v>
      </c>
      <c r="BW564" s="33" t="s">
        <v>2744</v>
      </c>
      <c r="CB564" s="188" t="str">
        <f t="shared" si="93"/>
        <v>Y</v>
      </c>
      <c r="CC564" s="188" t="str">
        <f t="shared" si="94"/>
        <v>Y</v>
      </c>
      <c r="CD564" s="187"/>
      <c r="CE564" s="186"/>
    </row>
    <row r="565" spans="5:87" x14ac:dyDescent="0.3">
      <c r="E565" s="33" t="s">
        <v>2765</v>
      </c>
      <c r="F565" s="33" t="s">
        <v>4206</v>
      </c>
      <c r="G565" s="33">
        <v>2002</v>
      </c>
      <c r="H565" s="33" t="s">
        <v>4170</v>
      </c>
      <c r="I565" s="33" t="s">
        <v>4171</v>
      </c>
      <c r="K565" s="33" t="s">
        <v>80</v>
      </c>
      <c r="L565" s="33" t="s">
        <v>81</v>
      </c>
      <c r="M565" s="184" t="s">
        <v>83</v>
      </c>
      <c r="N565" s="33" t="s">
        <v>84</v>
      </c>
      <c r="O565" s="33" t="s">
        <v>85</v>
      </c>
      <c r="P565" s="33" t="s">
        <v>86</v>
      </c>
      <c r="Q565" s="33" t="s">
        <v>87</v>
      </c>
      <c r="R565" s="33" t="s">
        <v>87</v>
      </c>
      <c r="S565" s="33" t="str">
        <f t="shared" si="95"/>
        <v>Da.ma</v>
      </c>
      <c r="T565" s="33" t="s">
        <v>4043</v>
      </c>
      <c r="U565" s="184" t="s">
        <v>2821</v>
      </c>
      <c r="V565" s="184" t="s">
        <v>28</v>
      </c>
      <c r="W565" s="184" t="s">
        <v>293</v>
      </c>
      <c r="X565" s="33" t="s">
        <v>4054</v>
      </c>
      <c r="Y565" s="33" t="s">
        <v>819</v>
      </c>
      <c r="AB565" s="33" t="s">
        <v>2742</v>
      </c>
      <c r="AC565" s="33" t="s">
        <v>239</v>
      </c>
      <c r="AD565" s="33">
        <v>48</v>
      </c>
      <c r="AE565" s="184" t="s">
        <v>240</v>
      </c>
      <c r="AF565" s="33" t="s">
        <v>2743</v>
      </c>
      <c r="AH565" s="33" t="s">
        <v>2754</v>
      </c>
      <c r="AI565" s="33" t="s">
        <v>4172</v>
      </c>
      <c r="AJ565" s="33" t="s">
        <v>509</v>
      </c>
      <c r="AK565" s="33" t="s">
        <v>478</v>
      </c>
      <c r="AM565" s="33" t="s">
        <v>2744</v>
      </c>
      <c r="AN565" s="33">
        <v>910</v>
      </c>
      <c r="AO565" s="33">
        <v>910</v>
      </c>
      <c r="AP565" s="33" t="s">
        <v>477</v>
      </c>
      <c r="AQ565" s="33" t="s">
        <v>477</v>
      </c>
      <c r="AS565" s="33">
        <f t="shared" ref="AS565:AS594" si="96">IF(G565&lt;1980,"Too old",IF(AE565="N","UseOtherTestDuration",IF(AJ565="M",IF(ISBLANK(BD565),2,IF(ISBLANK(BE565),2,IF(ISBLANK(BF565),2,1))),"NotM")))</f>
        <v>2</v>
      </c>
      <c r="AU565" s="33" t="s">
        <v>295</v>
      </c>
      <c r="AV565" s="33" t="s">
        <v>295</v>
      </c>
      <c r="AZ565" s="33" t="s">
        <v>2312</v>
      </c>
      <c r="BA565" s="33" t="s">
        <v>4173</v>
      </c>
      <c r="BB565" s="33" t="s">
        <v>2791</v>
      </c>
      <c r="BC565" s="33">
        <v>20</v>
      </c>
      <c r="BD565" s="33">
        <v>6.8</v>
      </c>
      <c r="BE565" s="33">
        <v>825.72261149999997</v>
      </c>
      <c r="BG565" s="33">
        <v>6.8</v>
      </c>
      <c r="BH565" s="33">
        <v>825.72261149999997</v>
      </c>
      <c r="BI565" s="33">
        <f t="shared" si="92"/>
        <v>0.27500000000000002</v>
      </c>
      <c r="BL565" s="106">
        <v>825.72261149999997</v>
      </c>
      <c r="BN565" s="33">
        <v>10.019500000000001</v>
      </c>
      <c r="BO565" s="33">
        <v>194.44</v>
      </c>
      <c r="BP565" s="33">
        <v>1.770212136</v>
      </c>
      <c r="BQ565" s="33">
        <v>3.0105691000000001</v>
      </c>
      <c r="BR565" s="33">
        <v>513.00793499999997</v>
      </c>
      <c r="BS565" s="33">
        <v>572.61933140880103</v>
      </c>
      <c r="BT565" s="33">
        <v>4.5999999999999996</v>
      </c>
      <c r="BU565" s="33">
        <v>0.27500000000000002</v>
      </c>
      <c r="BW565" s="33" t="s">
        <v>2744</v>
      </c>
      <c r="CB565" s="188" t="str">
        <f t="shared" si="93"/>
        <v>Y</v>
      </c>
      <c r="CC565" s="188" t="str">
        <f t="shared" si="94"/>
        <v>Y</v>
      </c>
      <c r="CD565" s="187"/>
      <c r="CE565" s="186"/>
    </row>
    <row r="566" spans="5:87" x14ac:dyDescent="0.3">
      <c r="E566" s="33" t="s">
        <v>2765</v>
      </c>
      <c r="F566" s="33" t="s">
        <v>4207</v>
      </c>
      <c r="G566" s="33">
        <v>2002</v>
      </c>
      <c r="H566" s="33" t="s">
        <v>4170</v>
      </c>
      <c r="I566" s="33" t="s">
        <v>4171</v>
      </c>
      <c r="K566" s="33" t="s">
        <v>80</v>
      </c>
      <c r="L566" s="33" t="s">
        <v>81</v>
      </c>
      <c r="M566" s="184" t="s">
        <v>83</v>
      </c>
      <c r="N566" s="33" t="s">
        <v>84</v>
      </c>
      <c r="O566" s="33" t="s">
        <v>85</v>
      </c>
      <c r="P566" s="33" t="s">
        <v>86</v>
      </c>
      <c r="Q566" s="33" t="s">
        <v>87</v>
      </c>
      <c r="R566" s="33" t="s">
        <v>87</v>
      </c>
      <c r="S566" s="33" t="str">
        <f t="shared" si="95"/>
        <v>Da.ma</v>
      </c>
      <c r="T566" s="33" t="s">
        <v>4043</v>
      </c>
      <c r="U566" s="184" t="s">
        <v>2821</v>
      </c>
      <c r="V566" s="184" t="s">
        <v>28</v>
      </c>
      <c r="W566" s="184" t="s">
        <v>293</v>
      </c>
      <c r="X566" s="33" t="s">
        <v>4054</v>
      </c>
      <c r="Y566" s="33" t="s">
        <v>819</v>
      </c>
      <c r="AB566" s="33" t="s">
        <v>2742</v>
      </c>
      <c r="AC566" s="33" t="s">
        <v>239</v>
      </c>
      <c r="AD566" s="33">
        <v>48</v>
      </c>
      <c r="AE566" s="184" t="s">
        <v>240</v>
      </c>
      <c r="AF566" s="33" t="s">
        <v>2743</v>
      </c>
      <c r="AH566" s="33" t="s">
        <v>2754</v>
      </c>
      <c r="AI566" s="33" t="s">
        <v>4172</v>
      </c>
      <c r="AJ566" s="33" t="s">
        <v>509</v>
      </c>
      <c r="AK566" s="33" t="s">
        <v>478</v>
      </c>
      <c r="AM566" s="33" t="s">
        <v>2744</v>
      </c>
      <c r="AN566" s="33">
        <v>2021</v>
      </c>
      <c r="AO566" s="33">
        <v>2021</v>
      </c>
      <c r="AP566" s="33" t="s">
        <v>477</v>
      </c>
      <c r="AQ566" s="33" t="s">
        <v>477</v>
      </c>
      <c r="AS566" s="33">
        <f t="shared" si="96"/>
        <v>2</v>
      </c>
      <c r="AU566" s="33" t="s">
        <v>295</v>
      </c>
      <c r="AV566" s="33" t="s">
        <v>295</v>
      </c>
      <c r="AZ566" s="33" t="s">
        <v>2312</v>
      </c>
      <c r="BA566" s="33" t="s">
        <v>4173</v>
      </c>
      <c r="BB566" s="33" t="s">
        <v>2791</v>
      </c>
      <c r="BC566" s="33">
        <v>20</v>
      </c>
      <c r="BD566" s="33">
        <v>6.8</v>
      </c>
      <c r="BE566" s="33">
        <v>50.040689</v>
      </c>
      <c r="BG566" s="33">
        <v>6.8</v>
      </c>
      <c r="BH566" s="33">
        <v>50.040689</v>
      </c>
      <c r="BI566" s="33">
        <f t="shared" si="92"/>
        <v>0.27500000000000002</v>
      </c>
      <c r="BL566" s="33">
        <v>50.040689</v>
      </c>
      <c r="BN566" s="33">
        <v>10.019500000000001</v>
      </c>
      <c r="BO566" s="33">
        <v>6.0762499999999999</v>
      </c>
      <c r="BP566" s="33">
        <v>344.84652</v>
      </c>
      <c r="BQ566" s="33">
        <v>3.0105691000000001</v>
      </c>
      <c r="BR566" s="33">
        <v>513.00793499999997</v>
      </c>
      <c r="BS566" s="33">
        <v>37.202831408801003</v>
      </c>
      <c r="BT566" s="33">
        <v>4.5999999999999996</v>
      </c>
      <c r="BU566" s="33">
        <v>0.27500000000000002</v>
      </c>
      <c r="BW566" s="33" t="s">
        <v>2744</v>
      </c>
      <c r="CB566" s="188" t="str">
        <f t="shared" si="93"/>
        <v>Y</v>
      </c>
      <c r="CC566" s="188" t="str">
        <f t="shared" si="94"/>
        <v>Y</v>
      </c>
      <c r="CD566" s="187"/>
      <c r="CE566" s="186"/>
    </row>
    <row r="567" spans="5:87" x14ac:dyDescent="0.3">
      <c r="E567" s="33" t="s">
        <v>2765</v>
      </c>
      <c r="F567" s="33" t="s">
        <v>4208</v>
      </c>
      <c r="G567" s="33">
        <v>2002</v>
      </c>
      <c r="H567" s="33" t="s">
        <v>4170</v>
      </c>
      <c r="I567" s="33" t="s">
        <v>4171</v>
      </c>
      <c r="K567" s="33" t="s">
        <v>80</v>
      </c>
      <c r="L567" s="33" t="s">
        <v>81</v>
      </c>
      <c r="M567" s="184" t="s">
        <v>83</v>
      </c>
      <c r="N567" s="33" t="s">
        <v>84</v>
      </c>
      <c r="O567" s="33" t="s">
        <v>85</v>
      </c>
      <c r="P567" s="33" t="s">
        <v>86</v>
      </c>
      <c r="Q567" s="33" t="s">
        <v>87</v>
      </c>
      <c r="R567" s="33" t="s">
        <v>87</v>
      </c>
      <c r="S567" s="33" t="str">
        <f t="shared" si="95"/>
        <v>Da.ma</v>
      </c>
      <c r="T567" s="33" t="s">
        <v>4043</v>
      </c>
      <c r="U567" s="184" t="s">
        <v>2821</v>
      </c>
      <c r="V567" s="184" t="s">
        <v>28</v>
      </c>
      <c r="W567" s="184" t="s">
        <v>293</v>
      </c>
      <c r="X567" s="33" t="s">
        <v>4054</v>
      </c>
      <c r="Y567" s="33" t="s">
        <v>819</v>
      </c>
      <c r="AB567" s="33" t="s">
        <v>2742</v>
      </c>
      <c r="AC567" s="33" t="s">
        <v>239</v>
      </c>
      <c r="AD567" s="33">
        <v>48</v>
      </c>
      <c r="AE567" s="184" t="s">
        <v>240</v>
      </c>
      <c r="AF567" s="33" t="s">
        <v>2743</v>
      </c>
      <c r="AH567" s="33" t="s">
        <v>2754</v>
      </c>
      <c r="AI567" s="33" t="s">
        <v>4172</v>
      </c>
      <c r="AJ567" s="33" t="s">
        <v>509</v>
      </c>
      <c r="AK567" s="33" t="s">
        <v>478</v>
      </c>
      <c r="AM567" s="33" t="s">
        <v>2744</v>
      </c>
      <c r="AN567" s="33">
        <v>1089</v>
      </c>
      <c r="AO567" s="33">
        <v>1089</v>
      </c>
      <c r="AP567" s="33" t="s">
        <v>477</v>
      </c>
      <c r="AQ567" s="33" t="s">
        <v>477</v>
      </c>
      <c r="AS567" s="33">
        <f t="shared" si="96"/>
        <v>2</v>
      </c>
      <c r="AU567" s="33" t="s">
        <v>295</v>
      </c>
      <c r="AV567" s="33" t="s">
        <v>295</v>
      </c>
      <c r="AZ567" s="33" t="s">
        <v>2312</v>
      </c>
      <c r="BA567" s="33" t="s">
        <v>4173</v>
      </c>
      <c r="BB567" s="33" t="s">
        <v>2791</v>
      </c>
      <c r="BC567" s="33">
        <v>20</v>
      </c>
      <c r="BD567" s="33">
        <v>6.8</v>
      </c>
      <c r="BE567" s="33">
        <v>354.30817860000002</v>
      </c>
      <c r="BG567" s="33">
        <v>6.8</v>
      </c>
      <c r="BH567" s="33">
        <v>354.30817860000002</v>
      </c>
      <c r="BI567" s="33">
        <f t="shared" si="92"/>
        <v>0.27500000000000002</v>
      </c>
      <c r="BL567" s="106">
        <v>354.30817860000002</v>
      </c>
      <c r="BN567" s="33">
        <v>10.019500000000001</v>
      </c>
      <c r="BO567" s="33">
        <v>79.963449999999995</v>
      </c>
      <c r="BP567" s="33">
        <v>1.770212136</v>
      </c>
      <c r="BQ567" s="33">
        <v>3.0105691000000001</v>
      </c>
      <c r="BR567" s="33">
        <v>513.00793499999997</v>
      </c>
      <c r="BS567" s="33">
        <v>247.224271408801</v>
      </c>
      <c r="BT567" s="33">
        <v>4.5999999999999996</v>
      </c>
      <c r="BU567" s="33">
        <v>0.27500000000000002</v>
      </c>
      <c r="BW567" s="33" t="s">
        <v>2744</v>
      </c>
      <c r="CB567" s="188" t="str">
        <f t="shared" si="93"/>
        <v>Y</v>
      </c>
      <c r="CC567" s="188" t="str">
        <f t="shared" si="94"/>
        <v>Y</v>
      </c>
      <c r="CD567" s="187"/>
      <c r="CE567" s="186"/>
    </row>
    <row r="568" spans="5:87" x14ac:dyDescent="0.3">
      <c r="E568" s="33" t="s">
        <v>2765</v>
      </c>
      <c r="F568" s="33" t="s">
        <v>4209</v>
      </c>
      <c r="G568" s="33">
        <v>2002</v>
      </c>
      <c r="H568" s="33" t="s">
        <v>4170</v>
      </c>
      <c r="I568" s="33" t="s">
        <v>4171</v>
      </c>
      <c r="K568" s="33" t="s">
        <v>80</v>
      </c>
      <c r="L568" s="33" t="s">
        <v>81</v>
      </c>
      <c r="M568" s="184" t="s">
        <v>83</v>
      </c>
      <c r="N568" s="33" t="s">
        <v>84</v>
      </c>
      <c r="O568" s="33" t="s">
        <v>85</v>
      </c>
      <c r="P568" s="33" t="s">
        <v>86</v>
      </c>
      <c r="Q568" s="33" t="s">
        <v>87</v>
      </c>
      <c r="R568" s="33" t="s">
        <v>87</v>
      </c>
      <c r="S568" s="33" t="str">
        <f t="shared" si="95"/>
        <v>Da.ma</v>
      </c>
      <c r="T568" s="33" t="s">
        <v>4043</v>
      </c>
      <c r="U568" s="184" t="s">
        <v>2821</v>
      </c>
      <c r="V568" s="184" t="s">
        <v>28</v>
      </c>
      <c r="W568" s="184" t="s">
        <v>293</v>
      </c>
      <c r="X568" s="33" t="s">
        <v>4054</v>
      </c>
      <c r="Y568" s="33" t="s">
        <v>819</v>
      </c>
      <c r="AB568" s="33" t="s">
        <v>2742</v>
      </c>
      <c r="AC568" s="33" t="s">
        <v>239</v>
      </c>
      <c r="AD568" s="33">
        <v>48</v>
      </c>
      <c r="AE568" s="184" t="s">
        <v>240</v>
      </c>
      <c r="AF568" s="33" t="s">
        <v>2743</v>
      </c>
      <c r="AH568" s="33" t="s">
        <v>2754</v>
      </c>
      <c r="AI568" s="33" t="s">
        <v>4172</v>
      </c>
      <c r="AJ568" s="33" t="s">
        <v>509</v>
      </c>
      <c r="AK568" s="33" t="s">
        <v>478</v>
      </c>
      <c r="AM568" s="33" t="s">
        <v>2744</v>
      </c>
      <c r="AN568" s="33">
        <v>489</v>
      </c>
      <c r="AO568" s="33">
        <v>489</v>
      </c>
      <c r="AP568" s="33" t="s">
        <v>477</v>
      </c>
      <c r="AQ568" s="33" t="s">
        <v>477</v>
      </c>
      <c r="AS568" s="33">
        <f t="shared" si="96"/>
        <v>2</v>
      </c>
      <c r="AU568" s="33" t="s">
        <v>295</v>
      </c>
      <c r="AV568" s="33" t="s">
        <v>295</v>
      </c>
      <c r="AZ568" s="33" t="s">
        <v>2312</v>
      </c>
      <c r="BA568" s="33" t="s">
        <v>4173</v>
      </c>
      <c r="BB568" s="33" t="s">
        <v>2791</v>
      </c>
      <c r="BC568" s="33">
        <v>20</v>
      </c>
      <c r="BD568" s="33">
        <v>6.8</v>
      </c>
      <c r="BE568" s="33">
        <v>50.040689</v>
      </c>
      <c r="BG568" s="33">
        <v>6.8</v>
      </c>
      <c r="BH568" s="33">
        <v>50.040689</v>
      </c>
      <c r="BI568" s="33">
        <f t="shared" si="92"/>
        <v>0.27500000000000002</v>
      </c>
      <c r="BL568" s="33">
        <v>50.040689</v>
      </c>
      <c r="BN568" s="33">
        <v>10.019500000000001</v>
      </c>
      <c r="BO568" s="33">
        <v>6.0762499999999999</v>
      </c>
      <c r="BP568" s="33">
        <v>1.770212136</v>
      </c>
      <c r="BQ568" s="33">
        <v>3.0105691000000001</v>
      </c>
      <c r="BR568" s="33">
        <v>513.00793499999997</v>
      </c>
      <c r="BS568" s="33">
        <v>37.202831408801003</v>
      </c>
      <c r="BT568" s="33">
        <v>4.5999999999999996</v>
      </c>
      <c r="BU568" s="33">
        <v>0.27500000000000002</v>
      </c>
      <c r="BW568" s="33" t="s">
        <v>2744</v>
      </c>
      <c r="CB568" s="188" t="str">
        <f t="shared" si="93"/>
        <v>Y</v>
      </c>
      <c r="CC568" s="188" t="str">
        <f t="shared" si="94"/>
        <v>Y</v>
      </c>
      <c r="CD568" s="187"/>
      <c r="CE568" s="186"/>
    </row>
    <row r="569" spans="5:87" x14ac:dyDescent="0.3">
      <c r="E569" s="33" t="s">
        <v>2765</v>
      </c>
      <c r="F569" s="33" t="s">
        <v>4210</v>
      </c>
      <c r="G569" s="33">
        <v>2002</v>
      </c>
      <c r="H569" s="33" t="s">
        <v>4170</v>
      </c>
      <c r="I569" s="33" t="s">
        <v>4171</v>
      </c>
      <c r="K569" s="33" t="s">
        <v>80</v>
      </c>
      <c r="L569" s="33" t="s">
        <v>81</v>
      </c>
      <c r="M569" s="184" t="s">
        <v>83</v>
      </c>
      <c r="N569" s="33" t="s">
        <v>84</v>
      </c>
      <c r="O569" s="33" t="s">
        <v>85</v>
      </c>
      <c r="P569" s="33" t="s">
        <v>86</v>
      </c>
      <c r="Q569" s="33" t="s">
        <v>87</v>
      </c>
      <c r="R569" s="33" t="s">
        <v>87</v>
      </c>
      <c r="S569" s="33" t="str">
        <f t="shared" si="95"/>
        <v>Da.ma</v>
      </c>
      <c r="T569" s="33" t="s">
        <v>4043</v>
      </c>
      <c r="U569" s="184" t="s">
        <v>2821</v>
      </c>
      <c r="V569" s="184" t="s">
        <v>28</v>
      </c>
      <c r="W569" s="184" t="s">
        <v>293</v>
      </c>
      <c r="X569" s="33" t="s">
        <v>4054</v>
      </c>
      <c r="Y569" s="33" t="s">
        <v>819</v>
      </c>
      <c r="AB569" s="33" t="s">
        <v>2742</v>
      </c>
      <c r="AC569" s="33" t="s">
        <v>239</v>
      </c>
      <c r="AD569" s="33">
        <v>48</v>
      </c>
      <c r="AE569" s="184" t="s">
        <v>240</v>
      </c>
      <c r="AF569" s="33" t="s">
        <v>2743</v>
      </c>
      <c r="AH569" s="33" t="s">
        <v>2754</v>
      </c>
      <c r="AI569" s="33" t="s">
        <v>4172</v>
      </c>
      <c r="AJ569" s="33" t="s">
        <v>509</v>
      </c>
      <c r="AK569" s="33" t="s">
        <v>478</v>
      </c>
      <c r="AM569" s="33" t="s">
        <v>2744</v>
      </c>
      <c r="AN569" s="33">
        <v>1673</v>
      </c>
      <c r="AO569" s="33">
        <v>1673</v>
      </c>
      <c r="AP569" s="33" t="s">
        <v>477</v>
      </c>
      <c r="AQ569" s="33" t="s">
        <v>477</v>
      </c>
      <c r="AS569" s="33">
        <f t="shared" si="96"/>
        <v>2</v>
      </c>
      <c r="AU569" s="33" t="s">
        <v>295</v>
      </c>
      <c r="AV569" s="33" t="s">
        <v>295</v>
      </c>
      <c r="AZ569" s="33" t="s">
        <v>2312</v>
      </c>
      <c r="BA569" s="33" t="s">
        <v>4173</v>
      </c>
      <c r="BB569" s="33" t="s">
        <v>2791</v>
      </c>
      <c r="BC569" s="33">
        <v>20</v>
      </c>
      <c r="BD569" s="33">
        <v>6.8</v>
      </c>
      <c r="BE569" s="33">
        <v>50.040689</v>
      </c>
      <c r="BG569" s="33">
        <v>6.8</v>
      </c>
      <c r="BH569" s="33">
        <v>50.040689</v>
      </c>
      <c r="BI569" s="33">
        <f t="shared" si="92"/>
        <v>0.27500000000000002</v>
      </c>
      <c r="BL569" s="33">
        <v>50.040689</v>
      </c>
      <c r="BN569" s="33">
        <v>10.019500000000001</v>
      </c>
      <c r="BO569" s="33">
        <v>6.0762499999999999</v>
      </c>
      <c r="BP569" s="33">
        <v>275.87721599999998</v>
      </c>
      <c r="BQ569" s="33">
        <v>3.0105691000000001</v>
      </c>
      <c r="BR569" s="33">
        <v>513.00793499999997</v>
      </c>
      <c r="BS569" s="33">
        <v>37.202831408801003</v>
      </c>
      <c r="BT569" s="33">
        <v>4.5999999999999996</v>
      </c>
      <c r="BU569" s="33">
        <v>0.27500000000000002</v>
      </c>
      <c r="BW569" s="33" t="s">
        <v>2744</v>
      </c>
      <c r="CB569" s="188" t="str">
        <f t="shared" si="93"/>
        <v>Y</v>
      </c>
      <c r="CC569" s="188" t="str">
        <f t="shared" si="94"/>
        <v>Y</v>
      </c>
      <c r="CD569" s="187"/>
      <c r="CE569" s="186"/>
    </row>
    <row r="570" spans="5:87" x14ac:dyDescent="0.3">
      <c r="E570" s="33" t="s">
        <v>2765</v>
      </c>
      <c r="F570" s="33" t="s">
        <v>4211</v>
      </c>
      <c r="G570" s="33">
        <v>2002</v>
      </c>
      <c r="H570" s="33" t="s">
        <v>4170</v>
      </c>
      <c r="I570" s="33" t="s">
        <v>4171</v>
      </c>
      <c r="K570" s="33" t="s">
        <v>80</v>
      </c>
      <c r="L570" s="33" t="s">
        <v>81</v>
      </c>
      <c r="M570" s="184" t="s">
        <v>83</v>
      </c>
      <c r="N570" s="33" t="s">
        <v>84</v>
      </c>
      <c r="O570" s="33" t="s">
        <v>85</v>
      </c>
      <c r="P570" s="33" t="s">
        <v>86</v>
      </c>
      <c r="Q570" s="33" t="s">
        <v>87</v>
      </c>
      <c r="R570" s="33" t="s">
        <v>87</v>
      </c>
      <c r="S570" s="33" t="str">
        <f t="shared" si="95"/>
        <v>Da.ma</v>
      </c>
      <c r="T570" s="33" t="s">
        <v>4043</v>
      </c>
      <c r="U570" s="184" t="s">
        <v>2821</v>
      </c>
      <c r="V570" s="184" t="s">
        <v>28</v>
      </c>
      <c r="W570" s="184" t="s">
        <v>293</v>
      </c>
      <c r="X570" s="33" t="s">
        <v>4054</v>
      </c>
      <c r="Y570" s="33" t="s">
        <v>819</v>
      </c>
      <c r="AB570" s="33" t="s">
        <v>2742</v>
      </c>
      <c r="AC570" s="33" t="s">
        <v>239</v>
      </c>
      <c r="AD570" s="33">
        <v>48</v>
      </c>
      <c r="AE570" s="184" t="s">
        <v>240</v>
      </c>
      <c r="AF570" s="33" t="s">
        <v>2743</v>
      </c>
      <c r="AH570" s="33" t="s">
        <v>2754</v>
      </c>
      <c r="AI570" s="33" t="s">
        <v>4172</v>
      </c>
      <c r="AJ570" s="33" t="s">
        <v>509</v>
      </c>
      <c r="AK570" s="33" t="s">
        <v>478</v>
      </c>
      <c r="AM570" s="33" t="s">
        <v>2744</v>
      </c>
      <c r="AN570" s="33">
        <v>2260</v>
      </c>
      <c r="AO570" s="33">
        <v>2260</v>
      </c>
      <c r="AP570" s="33" t="s">
        <v>477</v>
      </c>
      <c r="AQ570" s="33" t="s">
        <v>477</v>
      </c>
      <c r="AS570" s="33">
        <f t="shared" si="96"/>
        <v>2</v>
      </c>
      <c r="AU570" s="33" t="s">
        <v>295</v>
      </c>
      <c r="AV570" s="33" t="s">
        <v>295</v>
      </c>
      <c r="AZ570" s="33" t="s">
        <v>2312</v>
      </c>
      <c r="BA570" s="33" t="s">
        <v>4173</v>
      </c>
      <c r="BB570" s="33" t="s">
        <v>2791</v>
      </c>
      <c r="BC570" s="33">
        <v>20</v>
      </c>
      <c r="BD570" s="33">
        <v>6.8</v>
      </c>
      <c r="BE570" s="33">
        <v>425.32106149999998</v>
      </c>
      <c r="BG570" s="33">
        <v>6.8</v>
      </c>
      <c r="BH570" s="33">
        <v>425.32106149999998</v>
      </c>
      <c r="BI570" s="33">
        <f t="shared" si="92"/>
        <v>0.27500000000000002</v>
      </c>
      <c r="BL570" s="106">
        <v>425.32106149999998</v>
      </c>
      <c r="BN570" s="33">
        <v>160.31200000000001</v>
      </c>
      <c r="BO570" s="33">
        <v>6.0762499999999999</v>
      </c>
      <c r="BP570" s="33">
        <v>1.770212136</v>
      </c>
      <c r="BQ570" s="33">
        <v>3.0105691000000001</v>
      </c>
      <c r="BR570" s="33">
        <v>513.00793499999997</v>
      </c>
      <c r="BS570" s="33">
        <v>296.27533140880098</v>
      </c>
      <c r="BT570" s="33">
        <v>4.5999999999999996</v>
      </c>
      <c r="BU570" s="33">
        <v>0.27500000000000002</v>
      </c>
      <c r="BW570" s="33" t="s">
        <v>2744</v>
      </c>
      <c r="CB570" s="188" t="str">
        <f t="shared" si="93"/>
        <v>Y</v>
      </c>
      <c r="CC570" s="188" t="str">
        <f t="shared" si="94"/>
        <v>Y</v>
      </c>
      <c r="CD570" s="187"/>
      <c r="CE570" s="186"/>
    </row>
    <row r="571" spans="5:87" x14ac:dyDescent="0.3">
      <c r="E571" s="33" t="s">
        <v>2734</v>
      </c>
      <c r="F571" s="33" t="s">
        <v>4212</v>
      </c>
      <c r="G571" s="33">
        <v>2002</v>
      </c>
      <c r="H571" s="33" t="s">
        <v>4170</v>
      </c>
      <c r="I571" s="33" t="s">
        <v>4171</v>
      </c>
      <c r="K571" s="33" t="s">
        <v>80</v>
      </c>
      <c r="L571" s="33" t="s">
        <v>81</v>
      </c>
      <c r="M571" s="184" t="s">
        <v>83</v>
      </c>
      <c r="N571" s="33" t="s">
        <v>84</v>
      </c>
      <c r="O571" s="33" t="s">
        <v>85</v>
      </c>
      <c r="P571" s="33" t="s">
        <v>86</v>
      </c>
      <c r="Q571" s="33" t="s">
        <v>87</v>
      </c>
      <c r="R571" s="33" t="s">
        <v>87</v>
      </c>
      <c r="S571" s="33" t="str">
        <f t="shared" si="95"/>
        <v>Da.ma</v>
      </c>
      <c r="T571" s="33" t="s">
        <v>4043</v>
      </c>
      <c r="U571" s="184" t="s">
        <v>2821</v>
      </c>
      <c r="V571" s="184" t="s">
        <v>28</v>
      </c>
      <c r="W571" s="184" t="s">
        <v>293</v>
      </c>
      <c r="X571" s="33" t="s">
        <v>4054</v>
      </c>
      <c r="Y571" s="33" t="s">
        <v>819</v>
      </c>
      <c r="AB571" s="33" t="s">
        <v>2742</v>
      </c>
      <c r="AC571" s="33" t="s">
        <v>239</v>
      </c>
      <c r="AD571" s="33">
        <v>48</v>
      </c>
      <c r="AE571" s="184" t="s">
        <v>240</v>
      </c>
      <c r="AF571" s="33" t="s">
        <v>2743</v>
      </c>
      <c r="AH571" s="33" t="s">
        <v>2754</v>
      </c>
      <c r="AI571" s="33" t="s">
        <v>4172</v>
      </c>
      <c r="AJ571" s="33" t="s">
        <v>509</v>
      </c>
      <c r="AK571" s="33" t="s">
        <v>478</v>
      </c>
      <c r="AM571" s="33" t="s">
        <v>2744</v>
      </c>
      <c r="AN571" s="33">
        <v>718</v>
      </c>
      <c r="AO571" s="33">
        <v>718</v>
      </c>
      <c r="AP571" s="33" t="s">
        <v>477</v>
      </c>
      <c r="AQ571" s="33" t="s">
        <v>477</v>
      </c>
      <c r="AS571" s="33">
        <f t="shared" si="96"/>
        <v>2</v>
      </c>
      <c r="AU571" s="33" t="s">
        <v>295</v>
      </c>
      <c r="AV571" s="33" t="s">
        <v>295</v>
      </c>
      <c r="AZ571" s="33" t="s">
        <v>2312</v>
      </c>
      <c r="BA571" s="33" t="s">
        <v>4173</v>
      </c>
      <c r="BB571" s="33" t="s">
        <v>2791</v>
      </c>
      <c r="BC571" s="33">
        <v>20</v>
      </c>
      <c r="BD571" s="33">
        <v>6.5</v>
      </c>
      <c r="BE571" s="33">
        <v>50.040689</v>
      </c>
      <c r="BG571" s="33">
        <v>6.5</v>
      </c>
      <c r="BH571" s="33">
        <v>50.040689</v>
      </c>
      <c r="BI571" s="33">
        <f t="shared" si="92"/>
        <v>0.27500000000000002</v>
      </c>
      <c r="BL571" s="33">
        <v>50.040689</v>
      </c>
      <c r="BN571" s="33">
        <v>10.019500000000001</v>
      </c>
      <c r="BO571" s="33">
        <v>6.0762499999999999</v>
      </c>
      <c r="BP571" s="33">
        <v>1.770212136</v>
      </c>
      <c r="BQ571" s="33">
        <v>3.0105691000000001</v>
      </c>
      <c r="BR571" s="33">
        <v>513.00793499999997</v>
      </c>
      <c r="BS571" s="33">
        <v>37.202831408801003</v>
      </c>
      <c r="BT571" s="33">
        <v>2.2999999999999998</v>
      </c>
      <c r="BU571" s="33">
        <v>0.27500000000000002</v>
      </c>
      <c r="BW571" s="33" t="s">
        <v>2744</v>
      </c>
      <c r="CB571" s="188" t="str">
        <f t="shared" si="93"/>
        <v>Y</v>
      </c>
      <c r="CC571" s="188" t="str">
        <f t="shared" si="94"/>
        <v>Y</v>
      </c>
      <c r="CD571" s="184" t="s">
        <v>2764</v>
      </c>
      <c r="CE571" s="184"/>
      <c r="CH571" s="184" t="s">
        <v>2970</v>
      </c>
      <c r="CI571" s="184" t="s">
        <v>4176</v>
      </c>
    </row>
    <row r="572" spans="5:87" x14ac:dyDescent="0.3">
      <c r="E572" s="33" t="s">
        <v>2765</v>
      </c>
      <c r="F572" s="33" t="s">
        <v>4213</v>
      </c>
      <c r="G572" s="33">
        <v>2002</v>
      </c>
      <c r="H572" s="33" t="s">
        <v>4170</v>
      </c>
      <c r="I572" s="33" t="s">
        <v>4171</v>
      </c>
      <c r="K572" s="33" t="s">
        <v>80</v>
      </c>
      <c r="L572" s="33" t="s">
        <v>81</v>
      </c>
      <c r="M572" s="184" t="s">
        <v>83</v>
      </c>
      <c r="N572" s="33" t="s">
        <v>84</v>
      </c>
      <c r="O572" s="33" t="s">
        <v>85</v>
      </c>
      <c r="P572" s="33" t="s">
        <v>86</v>
      </c>
      <c r="Q572" s="33" t="s">
        <v>87</v>
      </c>
      <c r="R572" s="33" t="s">
        <v>87</v>
      </c>
      <c r="S572" s="33" t="str">
        <f t="shared" si="95"/>
        <v>Da.ma</v>
      </c>
      <c r="T572" s="33" t="s">
        <v>4043</v>
      </c>
      <c r="U572" s="184" t="s">
        <v>2821</v>
      </c>
      <c r="V572" s="184" t="s">
        <v>28</v>
      </c>
      <c r="W572" s="184" t="s">
        <v>293</v>
      </c>
      <c r="X572" s="33" t="s">
        <v>4054</v>
      </c>
      <c r="Y572" s="33" t="s">
        <v>819</v>
      </c>
      <c r="AB572" s="33" t="s">
        <v>2742</v>
      </c>
      <c r="AC572" s="33" t="s">
        <v>239</v>
      </c>
      <c r="AD572" s="33">
        <v>48</v>
      </c>
      <c r="AE572" s="184" t="s">
        <v>240</v>
      </c>
      <c r="AF572" s="33" t="s">
        <v>2743</v>
      </c>
      <c r="AH572" s="33" t="s">
        <v>2754</v>
      </c>
      <c r="AI572" s="33" t="s">
        <v>4172</v>
      </c>
      <c r="AJ572" s="33" t="s">
        <v>509</v>
      </c>
      <c r="AK572" s="33" t="s">
        <v>478</v>
      </c>
      <c r="AM572" s="33" t="s">
        <v>2744</v>
      </c>
      <c r="AN572" s="33">
        <v>1105</v>
      </c>
      <c r="AO572" s="33">
        <v>1105</v>
      </c>
      <c r="AP572" s="33" t="s">
        <v>477</v>
      </c>
      <c r="AQ572" s="33" t="s">
        <v>477</v>
      </c>
      <c r="AS572" s="33">
        <f t="shared" si="96"/>
        <v>2</v>
      </c>
      <c r="AU572" s="33" t="s">
        <v>295</v>
      </c>
      <c r="AV572" s="33" t="s">
        <v>295</v>
      </c>
      <c r="AZ572" s="33" t="s">
        <v>2312</v>
      </c>
      <c r="BA572" s="33" t="s">
        <v>4173</v>
      </c>
      <c r="BB572" s="33" t="s">
        <v>2791</v>
      </c>
      <c r="BC572" s="33">
        <v>20</v>
      </c>
      <c r="BD572" s="33">
        <v>6.8</v>
      </c>
      <c r="BE572" s="33">
        <v>525.4586415</v>
      </c>
      <c r="BG572" s="33">
        <v>6.8</v>
      </c>
      <c r="BH572" s="33">
        <v>525.4586415</v>
      </c>
      <c r="BI572" s="33">
        <f t="shared" si="92"/>
        <v>0.27500000000000002</v>
      </c>
      <c r="BL572" s="106">
        <v>525.4586415</v>
      </c>
      <c r="BN572" s="33">
        <v>10.019500000000001</v>
      </c>
      <c r="BO572" s="33">
        <v>121.52500000000001</v>
      </c>
      <c r="BP572" s="33">
        <v>1.770212136</v>
      </c>
      <c r="BQ572" s="33">
        <v>3.0105691000000001</v>
      </c>
      <c r="BR572" s="33">
        <v>513.00793499999997</v>
      </c>
      <c r="BS572" s="33">
        <v>365.36133140880099</v>
      </c>
      <c r="BT572" s="33">
        <v>4.5999999999999996</v>
      </c>
      <c r="BU572" s="33">
        <v>0.27500000000000002</v>
      </c>
      <c r="BW572" s="33" t="s">
        <v>2744</v>
      </c>
      <c r="CB572" s="188" t="str">
        <f t="shared" si="93"/>
        <v>Y</v>
      </c>
      <c r="CC572" s="188" t="str">
        <f t="shared" si="94"/>
        <v>Y</v>
      </c>
      <c r="CD572" s="187"/>
      <c r="CE572" s="186"/>
    </row>
    <row r="573" spans="5:87" x14ac:dyDescent="0.3">
      <c r="E573" s="33" t="s">
        <v>2765</v>
      </c>
      <c r="F573" s="33" t="s">
        <v>4214</v>
      </c>
      <c r="G573" s="33">
        <v>2002</v>
      </c>
      <c r="H573" s="33" t="s">
        <v>4170</v>
      </c>
      <c r="I573" s="33" t="s">
        <v>4171</v>
      </c>
      <c r="K573" s="33" t="s">
        <v>80</v>
      </c>
      <c r="L573" s="33" t="s">
        <v>81</v>
      </c>
      <c r="M573" s="184" t="s">
        <v>83</v>
      </c>
      <c r="N573" s="33" t="s">
        <v>84</v>
      </c>
      <c r="O573" s="33" t="s">
        <v>85</v>
      </c>
      <c r="P573" s="33" t="s">
        <v>86</v>
      </c>
      <c r="Q573" s="33" t="s">
        <v>87</v>
      </c>
      <c r="R573" s="33" t="s">
        <v>87</v>
      </c>
      <c r="S573" s="33" t="str">
        <f t="shared" si="95"/>
        <v>Da.ma</v>
      </c>
      <c r="T573" s="33" t="s">
        <v>4043</v>
      </c>
      <c r="U573" s="184" t="s">
        <v>2821</v>
      </c>
      <c r="V573" s="184" t="s">
        <v>28</v>
      </c>
      <c r="W573" s="184" t="s">
        <v>293</v>
      </c>
      <c r="X573" s="33" t="s">
        <v>4054</v>
      </c>
      <c r="Y573" s="33" t="s">
        <v>819</v>
      </c>
      <c r="AB573" s="33" t="s">
        <v>2742</v>
      </c>
      <c r="AC573" s="33" t="s">
        <v>239</v>
      </c>
      <c r="AD573" s="33">
        <v>48</v>
      </c>
      <c r="AE573" s="184" t="s">
        <v>240</v>
      </c>
      <c r="AF573" s="33" t="s">
        <v>2743</v>
      </c>
      <c r="AH573" s="33" t="s">
        <v>2754</v>
      </c>
      <c r="AI573" s="33" t="s">
        <v>4172</v>
      </c>
      <c r="AJ573" s="33" t="s">
        <v>509</v>
      </c>
      <c r="AK573" s="33" t="s">
        <v>478</v>
      </c>
      <c r="AM573" s="33" t="s">
        <v>2744</v>
      </c>
      <c r="AN573" s="33">
        <v>2090</v>
      </c>
      <c r="AO573" s="33">
        <v>2090</v>
      </c>
      <c r="AP573" s="33" t="s">
        <v>477</v>
      </c>
      <c r="AQ573" s="33" t="s">
        <v>477</v>
      </c>
      <c r="AS573" s="33">
        <f t="shared" si="96"/>
        <v>2</v>
      </c>
      <c r="AU573" s="33" t="s">
        <v>295</v>
      </c>
      <c r="AV573" s="33" t="s">
        <v>295</v>
      </c>
      <c r="AZ573" s="33" t="s">
        <v>2312</v>
      </c>
      <c r="BA573" s="33" t="s">
        <v>4173</v>
      </c>
      <c r="BB573" s="33" t="s">
        <v>2791</v>
      </c>
      <c r="BC573" s="33">
        <v>20</v>
      </c>
      <c r="BD573" s="33">
        <v>6.8</v>
      </c>
      <c r="BE573" s="33">
        <v>625.47059349999995</v>
      </c>
      <c r="BG573" s="33">
        <v>6.8</v>
      </c>
      <c r="BH573" s="33">
        <v>625.47059349999995</v>
      </c>
      <c r="BI573" s="33">
        <f t="shared" si="92"/>
        <v>0.27500000000000002</v>
      </c>
      <c r="BL573" s="106">
        <v>625.47059349999995</v>
      </c>
      <c r="BN573" s="33">
        <v>240.46799999999999</v>
      </c>
      <c r="BO573" s="33">
        <v>6.0762499999999999</v>
      </c>
      <c r="BP573" s="33">
        <v>1.770212136</v>
      </c>
      <c r="BQ573" s="33">
        <v>3.0105691000000001</v>
      </c>
      <c r="BR573" s="33">
        <v>513.00793499999997</v>
      </c>
      <c r="BS573" s="33">
        <v>434.44733140880101</v>
      </c>
      <c r="BT573" s="33">
        <v>4.5999999999999996</v>
      </c>
      <c r="BU573" s="33">
        <v>0.27500000000000002</v>
      </c>
      <c r="BW573" s="33" t="s">
        <v>2744</v>
      </c>
      <c r="CB573" s="188" t="str">
        <f t="shared" si="93"/>
        <v>Y</v>
      </c>
      <c r="CC573" s="188" t="str">
        <f t="shared" si="94"/>
        <v>Y</v>
      </c>
      <c r="CD573" s="187"/>
      <c r="CE573" s="186"/>
    </row>
    <row r="574" spans="5:87" x14ac:dyDescent="0.3">
      <c r="E574" s="33" t="s">
        <v>2765</v>
      </c>
      <c r="F574" s="33" t="s">
        <v>4215</v>
      </c>
      <c r="G574" s="33">
        <v>2002</v>
      </c>
      <c r="H574" s="33" t="s">
        <v>4170</v>
      </c>
      <c r="I574" s="33" t="s">
        <v>4171</v>
      </c>
      <c r="K574" s="33" t="s">
        <v>80</v>
      </c>
      <c r="L574" s="33" t="s">
        <v>81</v>
      </c>
      <c r="M574" s="184" t="s">
        <v>83</v>
      </c>
      <c r="N574" s="33" t="s">
        <v>84</v>
      </c>
      <c r="O574" s="33" t="s">
        <v>85</v>
      </c>
      <c r="P574" s="33" t="s">
        <v>86</v>
      </c>
      <c r="Q574" s="33" t="s">
        <v>87</v>
      </c>
      <c r="R574" s="33" t="s">
        <v>87</v>
      </c>
      <c r="S574" s="33" t="str">
        <f t="shared" si="95"/>
        <v>Da.ma</v>
      </c>
      <c r="T574" s="33" t="s">
        <v>4043</v>
      </c>
      <c r="U574" s="184" t="s">
        <v>2821</v>
      </c>
      <c r="V574" s="184" t="s">
        <v>28</v>
      </c>
      <c r="W574" s="184" t="s">
        <v>293</v>
      </c>
      <c r="X574" s="33" t="s">
        <v>4054</v>
      </c>
      <c r="Y574" s="33" t="s">
        <v>819</v>
      </c>
      <c r="AB574" s="33" t="s">
        <v>2742</v>
      </c>
      <c r="AC574" s="33" t="s">
        <v>239</v>
      </c>
      <c r="AD574" s="33">
        <v>48</v>
      </c>
      <c r="AE574" s="184" t="s">
        <v>240</v>
      </c>
      <c r="AF574" s="33" t="s">
        <v>2743</v>
      </c>
      <c r="AH574" s="33" t="s">
        <v>2754</v>
      </c>
      <c r="AI574" s="33" t="s">
        <v>4172</v>
      </c>
      <c r="AJ574" s="33" t="s">
        <v>509</v>
      </c>
      <c r="AK574" s="33" t="s">
        <v>478</v>
      </c>
      <c r="AM574" s="33" t="s">
        <v>2744</v>
      </c>
      <c r="AN574" s="33">
        <v>1234</v>
      </c>
      <c r="AO574" s="33">
        <v>1234</v>
      </c>
      <c r="AP574" s="33" t="s">
        <v>477</v>
      </c>
      <c r="AQ574" s="33" t="s">
        <v>477</v>
      </c>
      <c r="AS574" s="33">
        <f t="shared" si="96"/>
        <v>2</v>
      </c>
      <c r="AU574" s="33" t="s">
        <v>295</v>
      </c>
      <c r="AV574" s="33" t="s">
        <v>295</v>
      </c>
      <c r="AZ574" s="33" t="s">
        <v>2312</v>
      </c>
      <c r="BA574" s="33" t="s">
        <v>4173</v>
      </c>
      <c r="BB574" s="33" t="s">
        <v>2791</v>
      </c>
      <c r="BC574" s="33">
        <v>20</v>
      </c>
      <c r="BD574" s="33">
        <v>6.8</v>
      </c>
      <c r="BE574" s="33">
        <v>436.38033039999999</v>
      </c>
      <c r="BG574" s="33">
        <v>6.8</v>
      </c>
      <c r="BH574" s="33">
        <v>436.38033039999999</v>
      </c>
      <c r="BI574" s="33">
        <f t="shared" si="92"/>
        <v>0.27500000000000002</v>
      </c>
      <c r="BL574" s="106">
        <v>436.38033039999999</v>
      </c>
      <c r="BN574" s="33">
        <v>10.019500000000001</v>
      </c>
      <c r="BO574" s="33">
        <v>99.893550000000005</v>
      </c>
      <c r="BP574" s="33">
        <v>1.770212136</v>
      </c>
      <c r="BQ574" s="33">
        <v>3.0105691000000001</v>
      </c>
      <c r="BR574" s="33">
        <v>513.00793499999997</v>
      </c>
      <c r="BS574" s="33">
        <v>303.874791408801</v>
      </c>
      <c r="BT574" s="33">
        <v>4.5999999999999996</v>
      </c>
      <c r="BU574" s="33">
        <v>0.27500000000000002</v>
      </c>
      <c r="BW574" s="33" t="s">
        <v>2744</v>
      </c>
      <c r="CB574" s="188" t="str">
        <f t="shared" si="93"/>
        <v>Y</v>
      </c>
      <c r="CC574" s="188" t="str">
        <f t="shared" si="94"/>
        <v>Y</v>
      </c>
      <c r="CD574" s="187"/>
      <c r="CE574" s="186"/>
    </row>
    <row r="575" spans="5:87" x14ac:dyDescent="0.3">
      <c r="E575" s="33" t="s">
        <v>2765</v>
      </c>
      <c r="F575" s="33" t="s">
        <v>4216</v>
      </c>
      <c r="G575" s="33">
        <v>2002</v>
      </c>
      <c r="H575" s="33" t="s">
        <v>4170</v>
      </c>
      <c r="I575" s="33" t="s">
        <v>4171</v>
      </c>
      <c r="K575" s="33" t="s">
        <v>80</v>
      </c>
      <c r="L575" s="33" t="s">
        <v>81</v>
      </c>
      <c r="M575" s="184" t="s">
        <v>83</v>
      </c>
      <c r="N575" s="33" t="s">
        <v>84</v>
      </c>
      <c r="O575" s="33" t="s">
        <v>85</v>
      </c>
      <c r="P575" s="33" t="s">
        <v>86</v>
      </c>
      <c r="Q575" s="33" t="s">
        <v>87</v>
      </c>
      <c r="R575" s="33" t="s">
        <v>87</v>
      </c>
      <c r="S575" s="33" t="str">
        <f t="shared" si="95"/>
        <v>Da.ma</v>
      </c>
      <c r="T575" s="33" t="s">
        <v>4043</v>
      </c>
      <c r="U575" s="184" t="s">
        <v>2821</v>
      </c>
      <c r="V575" s="184" t="s">
        <v>28</v>
      </c>
      <c r="W575" s="184" t="s">
        <v>293</v>
      </c>
      <c r="X575" s="33" t="s">
        <v>4054</v>
      </c>
      <c r="Y575" s="33" t="s">
        <v>819</v>
      </c>
      <c r="AB575" s="33" t="s">
        <v>2742</v>
      </c>
      <c r="AC575" s="33" t="s">
        <v>239</v>
      </c>
      <c r="AD575" s="33">
        <v>48</v>
      </c>
      <c r="AE575" s="184" t="s">
        <v>240</v>
      </c>
      <c r="AF575" s="33" t="s">
        <v>2743</v>
      </c>
      <c r="AH575" s="33" t="s">
        <v>2754</v>
      </c>
      <c r="AI575" s="33" t="s">
        <v>4172</v>
      </c>
      <c r="AJ575" s="33" t="s">
        <v>509</v>
      </c>
      <c r="AK575" s="33" t="s">
        <v>478</v>
      </c>
      <c r="AM575" s="33" t="s">
        <v>2744</v>
      </c>
      <c r="AN575" s="33">
        <v>1120</v>
      </c>
      <c r="AO575" s="33">
        <v>1120</v>
      </c>
      <c r="AP575" s="33" t="s">
        <v>477</v>
      </c>
      <c r="AQ575" s="33" t="s">
        <v>477</v>
      </c>
      <c r="AS575" s="33">
        <f t="shared" si="96"/>
        <v>2</v>
      </c>
      <c r="AU575" s="33" t="s">
        <v>295</v>
      </c>
      <c r="AV575" s="33" t="s">
        <v>295</v>
      </c>
      <c r="AZ575" s="33" t="s">
        <v>2312</v>
      </c>
      <c r="BA575" s="33" t="s">
        <v>4173</v>
      </c>
      <c r="BB575" s="33" t="s">
        <v>2791</v>
      </c>
      <c r="BC575" s="33">
        <v>20</v>
      </c>
      <c r="BD575" s="33">
        <v>6.8</v>
      </c>
      <c r="BE575" s="33">
        <v>50.040689</v>
      </c>
      <c r="BG575" s="33">
        <v>6.8</v>
      </c>
      <c r="BH575" s="33">
        <v>50.040689</v>
      </c>
      <c r="BI575" s="33">
        <f t="shared" si="92"/>
        <v>0.27500000000000002</v>
      </c>
      <c r="BL575" s="33">
        <v>50.040689</v>
      </c>
      <c r="BN575" s="33">
        <v>10.019500000000001</v>
      </c>
      <c r="BO575" s="33">
        <v>6.0762499999999999</v>
      </c>
      <c r="BP575" s="33">
        <v>137.93860799999999</v>
      </c>
      <c r="BQ575" s="33">
        <v>3.0105691000000001</v>
      </c>
      <c r="BR575" s="33">
        <v>513.00793499999997</v>
      </c>
      <c r="BS575" s="33">
        <v>37.202831408801003</v>
      </c>
      <c r="BT575" s="33">
        <v>4.5999999999999996</v>
      </c>
      <c r="BU575" s="33">
        <v>0.27500000000000002</v>
      </c>
      <c r="BW575" s="33" t="s">
        <v>2744</v>
      </c>
      <c r="CB575" s="188" t="str">
        <f t="shared" si="93"/>
        <v>Y</v>
      </c>
      <c r="CC575" s="188" t="str">
        <f t="shared" si="94"/>
        <v>Y</v>
      </c>
      <c r="CD575" s="187"/>
      <c r="CE575" s="186"/>
    </row>
    <row r="576" spans="5:87" x14ac:dyDescent="0.3">
      <c r="E576" s="33" t="s">
        <v>2765</v>
      </c>
      <c r="F576" s="33" t="s">
        <v>4217</v>
      </c>
      <c r="G576" s="33">
        <v>2002</v>
      </c>
      <c r="H576" s="33" t="s">
        <v>4170</v>
      </c>
      <c r="I576" s="33" t="s">
        <v>4171</v>
      </c>
      <c r="K576" s="33" t="s">
        <v>80</v>
      </c>
      <c r="L576" s="33" t="s">
        <v>81</v>
      </c>
      <c r="M576" s="184" t="s">
        <v>83</v>
      </c>
      <c r="N576" s="33" t="s">
        <v>84</v>
      </c>
      <c r="O576" s="33" t="s">
        <v>85</v>
      </c>
      <c r="P576" s="33" t="s">
        <v>86</v>
      </c>
      <c r="Q576" s="33" t="s">
        <v>87</v>
      </c>
      <c r="R576" s="33" t="s">
        <v>87</v>
      </c>
      <c r="S576" s="33" t="str">
        <f t="shared" si="95"/>
        <v>Da.ma</v>
      </c>
      <c r="T576" s="33" t="s">
        <v>4043</v>
      </c>
      <c r="U576" s="184" t="s">
        <v>2821</v>
      </c>
      <c r="V576" s="184" t="s">
        <v>28</v>
      </c>
      <c r="W576" s="184" t="s">
        <v>293</v>
      </c>
      <c r="X576" s="33" t="s">
        <v>4054</v>
      </c>
      <c r="Y576" s="33" t="s">
        <v>819</v>
      </c>
      <c r="AB576" s="33" t="s">
        <v>2742</v>
      </c>
      <c r="AC576" s="33" t="s">
        <v>239</v>
      </c>
      <c r="AD576" s="33">
        <v>48</v>
      </c>
      <c r="AE576" s="184" t="s">
        <v>240</v>
      </c>
      <c r="AF576" s="33" t="s">
        <v>2743</v>
      </c>
      <c r="AH576" s="33" t="s">
        <v>2754</v>
      </c>
      <c r="AI576" s="33" t="s">
        <v>4172</v>
      </c>
      <c r="AJ576" s="33" t="s">
        <v>509</v>
      </c>
      <c r="AK576" s="33" t="s">
        <v>478</v>
      </c>
      <c r="AM576" s="33" t="s">
        <v>2744</v>
      </c>
      <c r="AN576" s="33">
        <v>1018</v>
      </c>
      <c r="AO576" s="33">
        <v>1018</v>
      </c>
      <c r="AP576" s="33" t="s">
        <v>477</v>
      </c>
      <c r="AQ576" s="33" t="s">
        <v>477</v>
      </c>
      <c r="AS576" s="33">
        <f t="shared" si="96"/>
        <v>2</v>
      </c>
      <c r="AU576" s="33" t="s">
        <v>295</v>
      </c>
      <c r="AV576" s="33" t="s">
        <v>295</v>
      </c>
      <c r="AZ576" s="33" t="s">
        <v>2312</v>
      </c>
      <c r="BA576" s="33" t="s">
        <v>4173</v>
      </c>
      <c r="BB576" s="33" t="s">
        <v>2791</v>
      </c>
      <c r="BC576" s="33">
        <v>20</v>
      </c>
      <c r="BD576" s="33">
        <v>6.8</v>
      </c>
      <c r="BE576" s="33">
        <v>190.16387499999999</v>
      </c>
      <c r="BG576" s="33">
        <v>6.8</v>
      </c>
      <c r="BH576" s="33">
        <v>190.16387499999999</v>
      </c>
      <c r="BI576" s="33">
        <f t="shared" si="92"/>
        <v>0.27500000000000002</v>
      </c>
      <c r="BL576" s="33">
        <v>190.16387499999999</v>
      </c>
      <c r="BN576" s="33">
        <v>10.019500000000001</v>
      </c>
      <c r="BO576" s="33">
        <v>40.103250000000003</v>
      </c>
      <c r="BP576" s="33">
        <v>1.770212136</v>
      </c>
      <c r="BQ576" s="33">
        <v>3.0105691000000001</v>
      </c>
      <c r="BR576" s="33">
        <v>513.00793499999997</v>
      </c>
      <c r="BS576" s="33">
        <v>133.923231408801</v>
      </c>
      <c r="BT576" s="33">
        <v>4.5999999999999996</v>
      </c>
      <c r="BU576" s="33">
        <v>0.27500000000000002</v>
      </c>
      <c r="BW576" s="33" t="s">
        <v>2744</v>
      </c>
      <c r="CB576" s="188" t="str">
        <f t="shared" si="93"/>
        <v>Y</v>
      </c>
      <c r="CC576" s="188" t="str">
        <f t="shared" si="94"/>
        <v>Y</v>
      </c>
      <c r="CD576" s="187"/>
      <c r="CE576" s="186"/>
    </row>
    <row r="577" spans="5:88" x14ac:dyDescent="0.3">
      <c r="E577" s="33" t="s">
        <v>2765</v>
      </c>
      <c r="F577" s="33" t="s">
        <v>4218</v>
      </c>
      <c r="G577" s="33">
        <v>2002</v>
      </c>
      <c r="H577" s="33" t="s">
        <v>4170</v>
      </c>
      <c r="I577" s="33" t="s">
        <v>4171</v>
      </c>
      <c r="K577" s="33" t="s">
        <v>80</v>
      </c>
      <c r="L577" s="33" t="s">
        <v>81</v>
      </c>
      <c r="M577" s="184" t="s">
        <v>83</v>
      </c>
      <c r="N577" s="33" t="s">
        <v>84</v>
      </c>
      <c r="O577" s="33" t="s">
        <v>85</v>
      </c>
      <c r="P577" s="33" t="s">
        <v>86</v>
      </c>
      <c r="Q577" s="33" t="s">
        <v>87</v>
      </c>
      <c r="R577" s="33" t="s">
        <v>87</v>
      </c>
      <c r="S577" s="33" t="str">
        <f t="shared" si="95"/>
        <v>Da.ma</v>
      </c>
      <c r="T577" s="33" t="s">
        <v>4043</v>
      </c>
      <c r="U577" s="184" t="s">
        <v>2821</v>
      </c>
      <c r="V577" s="184" t="s">
        <v>28</v>
      </c>
      <c r="W577" s="184" t="s">
        <v>293</v>
      </c>
      <c r="X577" s="33" t="s">
        <v>4054</v>
      </c>
      <c r="Y577" s="33" t="s">
        <v>819</v>
      </c>
      <c r="AB577" s="33" t="s">
        <v>2742</v>
      </c>
      <c r="AC577" s="33" t="s">
        <v>239</v>
      </c>
      <c r="AD577" s="33">
        <v>48</v>
      </c>
      <c r="AE577" s="184" t="s">
        <v>240</v>
      </c>
      <c r="AF577" s="33" t="s">
        <v>2743</v>
      </c>
      <c r="AH577" s="33" t="s">
        <v>2754</v>
      </c>
      <c r="AI577" s="33" t="s">
        <v>4172</v>
      </c>
      <c r="AJ577" s="33" t="s">
        <v>509</v>
      </c>
      <c r="AK577" s="33" t="s">
        <v>478</v>
      </c>
      <c r="AM577" s="33" t="s">
        <v>2744</v>
      </c>
      <c r="AN577" s="33">
        <v>1989</v>
      </c>
      <c r="AO577" s="33">
        <v>1989</v>
      </c>
      <c r="AP577" s="33" t="s">
        <v>477</v>
      </c>
      <c r="AQ577" s="33" t="s">
        <v>477</v>
      </c>
      <c r="AS577" s="33">
        <f t="shared" si="96"/>
        <v>2</v>
      </c>
      <c r="AU577" s="33" t="s">
        <v>295</v>
      </c>
      <c r="AV577" s="33" t="s">
        <v>295</v>
      </c>
      <c r="AZ577" s="33" t="s">
        <v>2312</v>
      </c>
      <c r="BA577" s="33" t="s">
        <v>4173</v>
      </c>
      <c r="BB577" s="33" t="s">
        <v>2791</v>
      </c>
      <c r="BC577" s="33">
        <v>20</v>
      </c>
      <c r="BD577" s="33">
        <v>6.8</v>
      </c>
      <c r="BE577" s="33">
        <v>325.24629549999997</v>
      </c>
      <c r="BG577" s="33">
        <v>6.8</v>
      </c>
      <c r="BH577" s="33">
        <v>325.24629549999997</v>
      </c>
      <c r="BI577" s="33">
        <f t="shared" si="92"/>
        <v>0.27500000000000002</v>
      </c>
      <c r="BL577" s="106">
        <v>325.24629549999997</v>
      </c>
      <c r="BN577" s="33">
        <v>120.23399999999999</v>
      </c>
      <c r="BO577" s="33">
        <v>6.0762499999999999</v>
      </c>
      <c r="BP577" s="33">
        <v>1.770212136</v>
      </c>
      <c r="BQ577" s="33">
        <v>3.0105691000000001</v>
      </c>
      <c r="BR577" s="33">
        <v>513.00793499999997</v>
      </c>
      <c r="BS577" s="33">
        <v>227.189331408801</v>
      </c>
      <c r="BT577" s="33">
        <v>4.5999999999999996</v>
      </c>
      <c r="BU577" s="33">
        <v>0.27500000000000002</v>
      </c>
      <c r="BW577" s="33" t="s">
        <v>2744</v>
      </c>
      <c r="BX577" s="192"/>
      <c r="CB577" s="188" t="str">
        <f t="shared" si="93"/>
        <v>Y</v>
      </c>
      <c r="CC577" s="188" t="str">
        <f t="shared" si="94"/>
        <v>Y</v>
      </c>
      <c r="CD577" s="187"/>
      <c r="CE577" s="186"/>
    </row>
    <row r="578" spans="5:88" x14ac:dyDescent="0.3">
      <c r="E578" s="33" t="s">
        <v>2765</v>
      </c>
      <c r="F578" s="33" t="s">
        <v>4219</v>
      </c>
      <c r="G578" s="33">
        <v>2002</v>
      </c>
      <c r="H578" s="33" t="s">
        <v>4170</v>
      </c>
      <c r="I578" s="33" t="s">
        <v>4171</v>
      </c>
      <c r="K578" s="33" t="s">
        <v>80</v>
      </c>
      <c r="L578" s="33" t="s">
        <v>81</v>
      </c>
      <c r="M578" s="184" t="s">
        <v>83</v>
      </c>
      <c r="N578" s="33" t="s">
        <v>84</v>
      </c>
      <c r="O578" s="33" t="s">
        <v>85</v>
      </c>
      <c r="P578" s="33" t="s">
        <v>86</v>
      </c>
      <c r="Q578" s="33" t="s">
        <v>87</v>
      </c>
      <c r="R578" s="33" t="s">
        <v>87</v>
      </c>
      <c r="S578" s="33" t="str">
        <f t="shared" si="95"/>
        <v>Da.ma</v>
      </c>
      <c r="T578" s="33" t="s">
        <v>4043</v>
      </c>
      <c r="U578" s="184" t="s">
        <v>2821</v>
      </c>
      <c r="V578" s="184" t="s">
        <v>28</v>
      </c>
      <c r="W578" s="184" t="s">
        <v>293</v>
      </c>
      <c r="X578" s="33" t="s">
        <v>4054</v>
      </c>
      <c r="Y578" s="33" t="s">
        <v>819</v>
      </c>
      <c r="AB578" s="33" t="s">
        <v>2742</v>
      </c>
      <c r="AC578" s="33" t="s">
        <v>239</v>
      </c>
      <c r="AD578" s="33">
        <v>48</v>
      </c>
      <c r="AE578" s="184" t="s">
        <v>240</v>
      </c>
      <c r="AF578" s="33" t="s">
        <v>2743</v>
      </c>
      <c r="AH578" s="33" t="s">
        <v>2754</v>
      </c>
      <c r="AI578" s="33" t="s">
        <v>4172</v>
      </c>
      <c r="AJ578" s="33" t="s">
        <v>509</v>
      </c>
      <c r="AK578" s="33" t="s">
        <v>478</v>
      </c>
      <c r="AM578" s="33" t="s">
        <v>2744</v>
      </c>
      <c r="AN578" s="33">
        <v>1579</v>
      </c>
      <c r="AO578" s="33">
        <v>1579</v>
      </c>
      <c r="AP578" s="33" t="s">
        <v>477</v>
      </c>
      <c r="AQ578" s="33" t="s">
        <v>477</v>
      </c>
      <c r="AS578" s="33">
        <f t="shared" si="96"/>
        <v>2</v>
      </c>
      <c r="AU578" s="33" t="s">
        <v>295</v>
      </c>
      <c r="AV578" s="33" t="s">
        <v>295</v>
      </c>
      <c r="AZ578" s="33" t="s">
        <v>2312</v>
      </c>
      <c r="BA578" s="33" t="s">
        <v>4173</v>
      </c>
      <c r="BB578" s="33" t="s">
        <v>2791</v>
      </c>
      <c r="BC578" s="33">
        <v>20</v>
      </c>
      <c r="BD578" s="33">
        <v>6.8</v>
      </c>
      <c r="BE578" s="33">
        <v>50.040689</v>
      </c>
      <c r="BG578" s="33">
        <v>6.8</v>
      </c>
      <c r="BH578" s="33">
        <v>50.040689</v>
      </c>
      <c r="BI578" s="33">
        <f t="shared" si="92"/>
        <v>0.27500000000000002</v>
      </c>
      <c r="BL578" s="33">
        <v>50.040689</v>
      </c>
      <c r="BN578" s="33">
        <v>10.019500000000001</v>
      </c>
      <c r="BO578" s="33">
        <v>6.0762499999999999</v>
      </c>
      <c r="BP578" s="33">
        <v>206.90791200000001</v>
      </c>
      <c r="BQ578" s="33">
        <v>3.0105691000000001</v>
      </c>
      <c r="BR578" s="33">
        <v>513.00793499999997</v>
      </c>
      <c r="BS578" s="33">
        <v>37.202831408801003</v>
      </c>
      <c r="BT578" s="33">
        <v>4.5999999999999996</v>
      </c>
      <c r="BU578" s="33">
        <v>0.27500000000000002</v>
      </c>
      <c r="BW578" s="33" t="s">
        <v>2744</v>
      </c>
      <c r="BX578" s="192"/>
      <c r="CB578" s="188" t="str">
        <f t="shared" si="93"/>
        <v>Y</v>
      </c>
      <c r="CC578" s="188" t="str">
        <f t="shared" si="94"/>
        <v>Y</v>
      </c>
      <c r="CD578" s="187"/>
      <c r="CE578" s="186"/>
    </row>
    <row r="579" spans="5:88" x14ac:dyDescent="0.3">
      <c r="E579" s="33" t="s">
        <v>2765</v>
      </c>
      <c r="F579" s="33" t="s">
        <v>4220</v>
      </c>
      <c r="G579" s="33">
        <v>2002</v>
      </c>
      <c r="H579" s="33" t="s">
        <v>4170</v>
      </c>
      <c r="I579" s="33" t="s">
        <v>4171</v>
      </c>
      <c r="K579" s="33" t="s">
        <v>80</v>
      </c>
      <c r="L579" s="33" t="s">
        <v>81</v>
      </c>
      <c r="M579" s="184" t="s">
        <v>83</v>
      </c>
      <c r="N579" s="33" t="s">
        <v>84</v>
      </c>
      <c r="O579" s="33" t="s">
        <v>85</v>
      </c>
      <c r="P579" s="33" t="s">
        <v>86</v>
      </c>
      <c r="Q579" s="33" t="s">
        <v>87</v>
      </c>
      <c r="R579" s="33" t="s">
        <v>87</v>
      </c>
      <c r="S579" s="33" t="str">
        <f t="shared" si="95"/>
        <v>Da.ma</v>
      </c>
      <c r="T579" s="33" t="s">
        <v>4043</v>
      </c>
      <c r="U579" s="184" t="s">
        <v>2821</v>
      </c>
      <c r="V579" s="184" t="s">
        <v>28</v>
      </c>
      <c r="W579" s="184" t="s">
        <v>293</v>
      </c>
      <c r="X579" s="33" t="s">
        <v>4054</v>
      </c>
      <c r="Y579" s="33" t="s">
        <v>819</v>
      </c>
      <c r="AB579" s="33" t="s">
        <v>2742</v>
      </c>
      <c r="AC579" s="33" t="s">
        <v>239</v>
      </c>
      <c r="AD579" s="33">
        <v>48</v>
      </c>
      <c r="AE579" s="184" t="s">
        <v>240</v>
      </c>
      <c r="AF579" s="33" t="s">
        <v>2743</v>
      </c>
      <c r="AH579" s="33" t="s">
        <v>2754</v>
      </c>
      <c r="AI579" s="33" t="s">
        <v>4172</v>
      </c>
      <c r="AJ579" s="33" t="s">
        <v>509</v>
      </c>
      <c r="AK579" s="33" t="s">
        <v>478</v>
      </c>
      <c r="AM579" s="33" t="s">
        <v>2744</v>
      </c>
      <c r="AN579" s="33">
        <v>2144</v>
      </c>
      <c r="AO579" s="33">
        <v>2144</v>
      </c>
      <c r="AP579" s="33" t="s">
        <v>477</v>
      </c>
      <c r="AQ579" s="33" t="s">
        <v>477</v>
      </c>
      <c r="AS579" s="33">
        <f t="shared" si="96"/>
        <v>2</v>
      </c>
      <c r="AU579" s="33" t="s">
        <v>295</v>
      </c>
      <c r="AV579" s="33" t="s">
        <v>295</v>
      </c>
      <c r="AZ579" s="33" t="s">
        <v>2312</v>
      </c>
      <c r="BA579" s="33" t="s">
        <v>4173</v>
      </c>
      <c r="BB579" s="33" t="s">
        <v>2791</v>
      </c>
      <c r="BC579" s="33">
        <v>20</v>
      </c>
      <c r="BD579" s="33">
        <v>6.8</v>
      </c>
      <c r="BE579" s="33">
        <v>725.54535950000002</v>
      </c>
      <c r="BG579" s="33">
        <v>6.8</v>
      </c>
      <c r="BH579" s="33">
        <v>725.54535950000002</v>
      </c>
      <c r="BI579" s="33">
        <f t="shared" ref="BI579:BI585" si="97">IF(ISBLANK(BF579)=FALSE,BF579,BU579)</f>
        <v>0.27500000000000002</v>
      </c>
      <c r="BL579" s="106">
        <v>725.54535950000002</v>
      </c>
      <c r="BN579" s="33">
        <v>280.54599999999999</v>
      </c>
      <c r="BO579" s="33">
        <v>6.0762499999999999</v>
      </c>
      <c r="BP579" s="33">
        <v>1.770212136</v>
      </c>
      <c r="BQ579" s="33">
        <v>3.0105691000000001</v>
      </c>
      <c r="BR579" s="33">
        <v>513.00793499999997</v>
      </c>
      <c r="BS579" s="33">
        <v>503.53333140880102</v>
      </c>
      <c r="BT579" s="33">
        <v>4.5999999999999996</v>
      </c>
      <c r="BU579" s="33">
        <v>0.27500000000000002</v>
      </c>
      <c r="BW579" s="33" t="s">
        <v>2744</v>
      </c>
      <c r="BX579" s="192"/>
      <c r="CB579" s="188" t="str">
        <f t="shared" ref="CB579:CB609" si="98">IF(G579&lt;1980,"N",IF(AJ579="N","N",IF(BC579&lt;1,"N",IF(AF579="Chronic","N",IF(AQ579="Other","N",IF(BG579&lt;5.4,"N",IF(BG579&gt;8.5,"N",IF(BU579&gt;23,"N",IF(BL579&lt;8,"N",IF(BY579="JG est","N","Y"))))))))))</f>
        <v>Y</v>
      </c>
      <c r="CC579" s="188" t="str">
        <f t="shared" ref="CC579:CC594" si="99">CB579</f>
        <v>Y</v>
      </c>
      <c r="CD579" s="187"/>
      <c r="CE579" s="186"/>
    </row>
    <row r="580" spans="5:88" x14ac:dyDescent="0.3">
      <c r="E580" s="33" t="s">
        <v>2734</v>
      </c>
      <c r="F580" s="33" t="s">
        <v>4221</v>
      </c>
      <c r="G580" s="33">
        <v>2004</v>
      </c>
      <c r="H580" s="33" t="s">
        <v>4222</v>
      </c>
      <c r="I580" s="33" t="s">
        <v>4223</v>
      </c>
      <c r="K580" s="33" t="s">
        <v>80</v>
      </c>
      <c r="L580" s="33" t="s">
        <v>81</v>
      </c>
      <c r="M580" s="184" t="s">
        <v>83</v>
      </c>
      <c r="N580" s="33" t="s">
        <v>84</v>
      </c>
      <c r="O580" s="33" t="s">
        <v>85</v>
      </c>
      <c r="P580" s="33" t="s">
        <v>86</v>
      </c>
      <c r="Q580" s="33" t="s">
        <v>87</v>
      </c>
      <c r="R580" s="33" t="s">
        <v>87</v>
      </c>
      <c r="S580" s="33" t="str">
        <f t="shared" si="95"/>
        <v>Da.ma</v>
      </c>
      <c r="T580" s="33" t="s">
        <v>4043</v>
      </c>
      <c r="U580" s="184" t="s">
        <v>2821</v>
      </c>
      <c r="V580" s="184" t="s">
        <v>28</v>
      </c>
      <c r="W580" s="184" t="s">
        <v>293</v>
      </c>
      <c r="X580" s="33" t="s">
        <v>3852</v>
      </c>
      <c r="Y580" s="33" t="s">
        <v>819</v>
      </c>
      <c r="AB580" s="33" t="s">
        <v>246</v>
      </c>
      <c r="AC580" s="33" t="s">
        <v>239</v>
      </c>
      <c r="AD580" s="33">
        <v>48</v>
      </c>
      <c r="AE580" s="184" t="s">
        <v>240</v>
      </c>
      <c r="AF580" s="33" t="s">
        <v>2743</v>
      </c>
      <c r="AH580" s="33" t="s">
        <v>2754</v>
      </c>
      <c r="AI580" s="33" t="s">
        <v>4224</v>
      </c>
      <c r="AJ580" s="33" t="s">
        <v>509</v>
      </c>
      <c r="AK580" s="33" t="s">
        <v>478</v>
      </c>
      <c r="AM580" s="33" t="s">
        <v>2744</v>
      </c>
      <c r="AN580" s="33">
        <v>1990</v>
      </c>
      <c r="AO580" s="33">
        <v>1990</v>
      </c>
      <c r="AP580" s="33" t="s">
        <v>477</v>
      </c>
      <c r="AQ580" s="33" t="s">
        <v>477</v>
      </c>
      <c r="AS580" s="33">
        <f t="shared" si="96"/>
        <v>2</v>
      </c>
      <c r="AU580" s="33" t="s">
        <v>295</v>
      </c>
      <c r="AV580" s="33" t="s">
        <v>295</v>
      </c>
      <c r="AZ580" s="33" t="s">
        <v>2312</v>
      </c>
      <c r="BA580" s="33" t="s">
        <v>4225</v>
      </c>
      <c r="BB580" s="33" t="s">
        <v>2791</v>
      </c>
      <c r="BC580" s="33">
        <v>20</v>
      </c>
      <c r="BD580" s="33">
        <v>7</v>
      </c>
      <c r="BE580" s="33">
        <v>250</v>
      </c>
      <c r="BG580" s="33">
        <v>7</v>
      </c>
      <c r="BH580" s="33">
        <v>250</v>
      </c>
      <c r="BI580" s="33">
        <f t="shared" si="97"/>
        <v>0.3</v>
      </c>
      <c r="BL580" s="33">
        <v>250</v>
      </c>
      <c r="BN580" s="33">
        <v>80.156000000000006</v>
      </c>
      <c r="BO580" s="33">
        <v>12.1525</v>
      </c>
      <c r="BP580" s="33">
        <v>57.934799999999996</v>
      </c>
      <c r="BQ580" s="33">
        <v>3.0496439999999998</v>
      </c>
      <c r="BR580" s="33">
        <v>48</v>
      </c>
      <c r="BS580" s="33">
        <v>2.7651000000000003</v>
      </c>
      <c r="BT580" s="33">
        <v>9.15</v>
      </c>
      <c r="BU580" s="33">
        <v>0.3</v>
      </c>
      <c r="BW580" s="33" t="s">
        <v>2744</v>
      </c>
      <c r="BX580" s="192"/>
      <c r="CB580" s="188" t="str">
        <f t="shared" si="98"/>
        <v>Y</v>
      </c>
      <c r="CC580" s="188" t="str">
        <f t="shared" si="99"/>
        <v>Y</v>
      </c>
      <c r="CD580" s="184" t="s">
        <v>2764</v>
      </c>
      <c r="CE580" s="184"/>
      <c r="CH580" s="184" t="s">
        <v>2748</v>
      </c>
      <c r="CI580" s="184" t="s">
        <v>4226</v>
      </c>
      <c r="CJ580" s="184"/>
    </row>
    <row r="581" spans="5:88" x14ac:dyDescent="0.3">
      <c r="E581" s="33" t="s">
        <v>2734</v>
      </c>
      <c r="F581" s="33" t="s">
        <v>4227</v>
      </c>
      <c r="G581" s="33">
        <v>2004</v>
      </c>
      <c r="H581" s="33" t="s">
        <v>4222</v>
      </c>
      <c r="I581" s="33" t="s">
        <v>4223</v>
      </c>
      <c r="K581" s="33" t="s">
        <v>80</v>
      </c>
      <c r="L581" s="33" t="s">
        <v>81</v>
      </c>
      <c r="M581" s="184" t="s">
        <v>83</v>
      </c>
      <c r="N581" s="33" t="s">
        <v>84</v>
      </c>
      <c r="O581" s="33" t="s">
        <v>85</v>
      </c>
      <c r="P581" s="33" t="s">
        <v>86</v>
      </c>
      <c r="Q581" s="33" t="s">
        <v>87</v>
      </c>
      <c r="R581" s="33" t="s">
        <v>87</v>
      </c>
      <c r="S581" s="33" t="str">
        <f t="shared" si="95"/>
        <v>Da.ma</v>
      </c>
      <c r="T581" s="33" t="s">
        <v>4043</v>
      </c>
      <c r="U581" s="184" t="s">
        <v>2821</v>
      </c>
      <c r="V581" s="184" t="s">
        <v>28</v>
      </c>
      <c r="W581" s="184" t="s">
        <v>293</v>
      </c>
      <c r="X581" s="33" t="s">
        <v>3852</v>
      </c>
      <c r="Y581" s="33" t="s">
        <v>819</v>
      </c>
      <c r="AB581" s="33" t="s">
        <v>246</v>
      </c>
      <c r="AC581" s="33" t="s">
        <v>239</v>
      </c>
      <c r="AD581" s="33">
        <v>48</v>
      </c>
      <c r="AE581" s="184" t="s">
        <v>240</v>
      </c>
      <c r="AF581" s="33" t="s">
        <v>2743</v>
      </c>
      <c r="AH581" s="33" t="s">
        <v>2754</v>
      </c>
      <c r="AI581" s="33" t="s">
        <v>4224</v>
      </c>
      <c r="AJ581" s="33" t="s">
        <v>509</v>
      </c>
      <c r="AK581" s="33" t="s">
        <v>478</v>
      </c>
      <c r="AM581" s="33" t="s">
        <v>2744</v>
      </c>
      <c r="AN581" s="33">
        <v>2180</v>
      </c>
      <c r="AO581" s="33">
        <v>2180</v>
      </c>
      <c r="AP581" s="33" t="s">
        <v>477</v>
      </c>
      <c r="AQ581" s="33" t="s">
        <v>477</v>
      </c>
      <c r="AS581" s="33">
        <f t="shared" si="96"/>
        <v>2</v>
      </c>
      <c r="AU581" s="33" t="s">
        <v>295</v>
      </c>
      <c r="AV581" s="33" t="s">
        <v>295</v>
      </c>
      <c r="AZ581" s="33" t="s">
        <v>2312</v>
      </c>
      <c r="BA581" s="33" t="s">
        <v>4225</v>
      </c>
      <c r="BB581" s="33" t="s">
        <v>2791</v>
      </c>
      <c r="BC581" s="33">
        <v>20</v>
      </c>
      <c r="BD581" s="33">
        <v>6.21</v>
      </c>
      <c r="BE581" s="33">
        <v>250</v>
      </c>
      <c r="BG581" s="33">
        <v>6.21</v>
      </c>
      <c r="BH581" s="33">
        <v>250</v>
      </c>
      <c r="BI581" s="33">
        <f t="shared" si="97"/>
        <v>0.3</v>
      </c>
      <c r="BL581" s="33">
        <v>250</v>
      </c>
      <c r="BN581" s="33">
        <v>80.156000000000006</v>
      </c>
      <c r="BO581" s="33">
        <v>12.1525</v>
      </c>
      <c r="BP581" s="33">
        <v>29.197299999999998</v>
      </c>
      <c r="BQ581" s="33">
        <v>3.0496439999999998</v>
      </c>
      <c r="BR581" s="33">
        <v>48</v>
      </c>
      <c r="BS581" s="33">
        <v>2.7651000000000003</v>
      </c>
      <c r="BT581" s="33">
        <v>0.46</v>
      </c>
      <c r="BU581" s="33">
        <v>0.3</v>
      </c>
      <c r="BW581" s="33" t="s">
        <v>2744</v>
      </c>
      <c r="BX581" s="192"/>
      <c r="CB581" s="188" t="str">
        <f t="shared" si="98"/>
        <v>Y</v>
      </c>
      <c r="CC581" s="188" t="str">
        <f t="shared" si="99"/>
        <v>Y</v>
      </c>
      <c r="CD581" s="184" t="s">
        <v>2764</v>
      </c>
      <c r="CE581" s="184"/>
      <c r="CH581" s="184" t="s">
        <v>2748</v>
      </c>
      <c r="CI581" s="184" t="s">
        <v>4226</v>
      </c>
      <c r="CJ581" s="184"/>
    </row>
    <row r="582" spans="5:88" x14ac:dyDescent="0.3">
      <c r="E582" s="33" t="s">
        <v>2734</v>
      </c>
      <c r="F582" s="33" t="s">
        <v>4228</v>
      </c>
      <c r="G582" s="33">
        <v>2004</v>
      </c>
      <c r="H582" s="33" t="s">
        <v>4222</v>
      </c>
      <c r="I582" s="33" t="s">
        <v>4223</v>
      </c>
      <c r="K582" s="33" t="s">
        <v>80</v>
      </c>
      <c r="L582" s="33" t="s">
        <v>81</v>
      </c>
      <c r="M582" s="184" t="s">
        <v>83</v>
      </c>
      <c r="N582" s="33" t="s">
        <v>84</v>
      </c>
      <c r="O582" s="33" t="s">
        <v>85</v>
      </c>
      <c r="P582" s="33" t="s">
        <v>86</v>
      </c>
      <c r="Q582" s="33" t="s">
        <v>87</v>
      </c>
      <c r="R582" s="33" t="s">
        <v>87</v>
      </c>
      <c r="S582" s="33" t="str">
        <f t="shared" si="95"/>
        <v>Da.ma</v>
      </c>
      <c r="T582" s="33" t="s">
        <v>4043</v>
      </c>
      <c r="U582" s="184" t="s">
        <v>2821</v>
      </c>
      <c r="V582" s="184" t="s">
        <v>28</v>
      </c>
      <c r="W582" s="184" t="s">
        <v>293</v>
      </c>
      <c r="X582" s="33" t="s">
        <v>3852</v>
      </c>
      <c r="Y582" s="33" t="s">
        <v>819</v>
      </c>
      <c r="AB582" s="33" t="s">
        <v>246</v>
      </c>
      <c r="AC582" s="33" t="s">
        <v>239</v>
      </c>
      <c r="AD582" s="33">
        <v>48</v>
      </c>
      <c r="AE582" s="184" t="s">
        <v>240</v>
      </c>
      <c r="AF582" s="33" t="s">
        <v>2743</v>
      </c>
      <c r="AH582" s="33" t="s">
        <v>2754</v>
      </c>
      <c r="AI582" s="33" t="s">
        <v>4224</v>
      </c>
      <c r="AJ582" s="33" t="s">
        <v>509</v>
      </c>
      <c r="AK582" s="33" t="s">
        <v>478</v>
      </c>
      <c r="AM582" s="33" t="s">
        <v>2744</v>
      </c>
      <c r="AN582" s="33">
        <v>2530</v>
      </c>
      <c r="AO582" s="33">
        <v>2530</v>
      </c>
      <c r="AP582" s="33" t="s">
        <v>477</v>
      </c>
      <c r="AQ582" s="33" t="s">
        <v>477</v>
      </c>
      <c r="AS582" s="33">
        <f t="shared" si="96"/>
        <v>2</v>
      </c>
      <c r="AU582" s="33" t="s">
        <v>295</v>
      </c>
      <c r="AV582" s="33" t="s">
        <v>295</v>
      </c>
      <c r="AZ582" s="33" t="s">
        <v>2312</v>
      </c>
      <c r="BA582" s="33" t="s">
        <v>4225</v>
      </c>
      <c r="BB582" s="33" t="s">
        <v>2791</v>
      </c>
      <c r="BC582" s="33">
        <v>20</v>
      </c>
      <c r="BD582" s="33">
        <v>7</v>
      </c>
      <c r="BE582" s="33">
        <v>250</v>
      </c>
      <c r="BG582" s="33">
        <v>7</v>
      </c>
      <c r="BH582" s="33">
        <v>250</v>
      </c>
      <c r="BI582" s="33">
        <f t="shared" si="97"/>
        <v>0.3</v>
      </c>
      <c r="BL582" s="33">
        <v>250</v>
      </c>
      <c r="BN582" s="33">
        <v>80.156000000000006</v>
      </c>
      <c r="BO582" s="33">
        <v>12.1525</v>
      </c>
      <c r="BP582" s="33">
        <v>57.934799999999996</v>
      </c>
      <c r="BQ582" s="33">
        <v>3.0496439999999998</v>
      </c>
      <c r="BR582" s="33">
        <v>48</v>
      </c>
      <c r="BS582" s="33">
        <v>2.7651000000000003</v>
      </c>
      <c r="BT582" s="33">
        <v>2.95</v>
      </c>
      <c r="BU582" s="33">
        <v>0.3</v>
      </c>
      <c r="BW582" s="33" t="s">
        <v>2744</v>
      </c>
      <c r="CB582" s="188" t="str">
        <f t="shared" si="98"/>
        <v>Y</v>
      </c>
      <c r="CC582" s="188" t="str">
        <f t="shared" si="99"/>
        <v>Y</v>
      </c>
      <c r="CD582" s="184" t="s">
        <v>2764</v>
      </c>
      <c r="CE582" s="184"/>
      <c r="CH582" s="184" t="s">
        <v>2748</v>
      </c>
      <c r="CI582" s="184" t="s">
        <v>4226</v>
      </c>
      <c r="CJ582" s="184"/>
    </row>
    <row r="583" spans="5:88" x14ac:dyDescent="0.3">
      <c r="E583" s="33" t="s">
        <v>2734</v>
      </c>
      <c r="F583" s="33" t="s">
        <v>4229</v>
      </c>
      <c r="G583" s="33">
        <v>2004</v>
      </c>
      <c r="H583" s="33" t="s">
        <v>4222</v>
      </c>
      <c r="I583" s="33" t="s">
        <v>4223</v>
      </c>
      <c r="K583" s="33" t="s">
        <v>80</v>
      </c>
      <c r="L583" s="33" t="s">
        <v>81</v>
      </c>
      <c r="M583" s="184" t="s">
        <v>83</v>
      </c>
      <c r="N583" s="33" t="s">
        <v>84</v>
      </c>
      <c r="O583" s="33" t="s">
        <v>85</v>
      </c>
      <c r="P583" s="33" t="s">
        <v>86</v>
      </c>
      <c r="Q583" s="33" t="s">
        <v>87</v>
      </c>
      <c r="R583" s="33" t="s">
        <v>87</v>
      </c>
      <c r="S583" s="33" t="str">
        <f t="shared" si="95"/>
        <v>Da.ma</v>
      </c>
      <c r="T583" s="33" t="s">
        <v>4043</v>
      </c>
      <c r="U583" s="184" t="s">
        <v>2821</v>
      </c>
      <c r="V583" s="184" t="s">
        <v>28</v>
      </c>
      <c r="W583" s="184" t="s">
        <v>293</v>
      </c>
      <c r="X583" s="33" t="s">
        <v>3852</v>
      </c>
      <c r="Y583" s="33" t="s">
        <v>819</v>
      </c>
      <c r="AB583" s="33" t="s">
        <v>246</v>
      </c>
      <c r="AC583" s="33" t="s">
        <v>239</v>
      </c>
      <c r="AD583" s="33">
        <v>48</v>
      </c>
      <c r="AE583" s="184" t="s">
        <v>240</v>
      </c>
      <c r="AF583" s="33" t="s">
        <v>2743</v>
      </c>
      <c r="AH583" s="33" t="s">
        <v>2754</v>
      </c>
      <c r="AI583" s="33" t="s">
        <v>4224</v>
      </c>
      <c r="AJ583" s="33" t="s">
        <v>509</v>
      </c>
      <c r="AK583" s="33" t="s">
        <v>478</v>
      </c>
      <c r="AM583" s="33" t="s">
        <v>2744</v>
      </c>
      <c r="AN583" s="33">
        <v>1860</v>
      </c>
      <c r="AO583" s="33">
        <v>1860</v>
      </c>
      <c r="AP583" s="33" t="s">
        <v>477</v>
      </c>
      <c r="AQ583" s="33" t="s">
        <v>477</v>
      </c>
      <c r="AS583" s="33">
        <f t="shared" si="96"/>
        <v>2</v>
      </c>
      <c r="AU583" s="33" t="s">
        <v>295</v>
      </c>
      <c r="AV583" s="33" t="s">
        <v>295</v>
      </c>
      <c r="AZ583" s="33" t="s">
        <v>2312</v>
      </c>
      <c r="BA583" s="33" t="s">
        <v>4225</v>
      </c>
      <c r="BB583" s="33" t="s">
        <v>2791</v>
      </c>
      <c r="BC583" s="33">
        <v>20</v>
      </c>
      <c r="BD583" s="33">
        <v>6.17</v>
      </c>
      <c r="BE583" s="33">
        <v>250</v>
      </c>
      <c r="BG583" s="33">
        <v>6.17</v>
      </c>
      <c r="BH583" s="33">
        <v>250</v>
      </c>
      <c r="BI583" s="33">
        <f t="shared" si="97"/>
        <v>0.3</v>
      </c>
      <c r="BL583" s="33">
        <v>250</v>
      </c>
      <c r="BN583" s="33">
        <v>80.156000000000006</v>
      </c>
      <c r="BO583" s="33">
        <v>12.1525</v>
      </c>
      <c r="BP583" s="33">
        <v>29.197299999999998</v>
      </c>
      <c r="BQ583" s="33">
        <v>3.0496439999999998</v>
      </c>
      <c r="BR583" s="33">
        <v>48</v>
      </c>
      <c r="BS583" s="33">
        <v>2.7651000000000003</v>
      </c>
      <c r="BT583" s="33">
        <v>1.22</v>
      </c>
      <c r="BU583" s="33">
        <v>0.3</v>
      </c>
      <c r="BW583" s="33" t="s">
        <v>2744</v>
      </c>
      <c r="CB583" s="188" t="str">
        <f t="shared" si="98"/>
        <v>Y</v>
      </c>
      <c r="CC583" s="188" t="str">
        <f t="shared" si="99"/>
        <v>Y</v>
      </c>
      <c r="CD583" s="184" t="s">
        <v>2764</v>
      </c>
      <c r="CE583" s="184"/>
      <c r="CH583" s="184" t="s">
        <v>2748</v>
      </c>
      <c r="CI583" s="184" t="s">
        <v>4230</v>
      </c>
      <c r="CJ583" s="184"/>
    </row>
    <row r="584" spans="5:88" x14ac:dyDescent="0.3">
      <c r="E584" s="33" t="s">
        <v>2734</v>
      </c>
      <c r="F584" s="33" t="s">
        <v>4231</v>
      </c>
      <c r="G584" s="33">
        <v>2004</v>
      </c>
      <c r="H584" s="33" t="s">
        <v>4222</v>
      </c>
      <c r="I584" s="33" t="s">
        <v>4223</v>
      </c>
      <c r="K584" s="33" t="s">
        <v>80</v>
      </c>
      <c r="L584" s="33" t="s">
        <v>81</v>
      </c>
      <c r="M584" s="184" t="s">
        <v>83</v>
      </c>
      <c r="N584" s="33" t="s">
        <v>84</v>
      </c>
      <c r="O584" s="33" t="s">
        <v>85</v>
      </c>
      <c r="P584" s="33" t="s">
        <v>86</v>
      </c>
      <c r="Q584" s="33" t="s">
        <v>87</v>
      </c>
      <c r="R584" s="33" t="s">
        <v>87</v>
      </c>
      <c r="S584" s="33" t="str">
        <f t="shared" si="95"/>
        <v>Da.ma</v>
      </c>
      <c r="T584" s="33" t="s">
        <v>4043</v>
      </c>
      <c r="U584" s="184" t="s">
        <v>2821</v>
      </c>
      <c r="V584" s="184" t="s">
        <v>28</v>
      </c>
      <c r="W584" s="184" t="s">
        <v>293</v>
      </c>
      <c r="X584" s="33" t="s">
        <v>3852</v>
      </c>
      <c r="Y584" s="33" t="s">
        <v>819</v>
      </c>
      <c r="AB584" s="33" t="s">
        <v>246</v>
      </c>
      <c r="AC584" s="33" t="s">
        <v>239</v>
      </c>
      <c r="AD584" s="33">
        <v>48</v>
      </c>
      <c r="AE584" s="184" t="s">
        <v>240</v>
      </c>
      <c r="AF584" s="33" t="s">
        <v>2743</v>
      </c>
      <c r="AH584" s="33" t="s">
        <v>2754</v>
      </c>
      <c r="AI584" s="33" t="s">
        <v>4224</v>
      </c>
      <c r="AJ584" s="33" t="s">
        <v>509</v>
      </c>
      <c r="AK584" s="33" t="s">
        <v>478</v>
      </c>
      <c r="AM584" s="33" t="s">
        <v>2744</v>
      </c>
      <c r="AN584" s="33">
        <v>2690</v>
      </c>
      <c r="AO584" s="33">
        <v>2690</v>
      </c>
      <c r="AP584" s="33" t="s">
        <v>477</v>
      </c>
      <c r="AQ584" s="33" t="s">
        <v>477</v>
      </c>
      <c r="AS584" s="33">
        <f t="shared" si="96"/>
        <v>2</v>
      </c>
      <c r="AU584" s="33" t="s">
        <v>295</v>
      </c>
      <c r="AV584" s="33" t="s">
        <v>295</v>
      </c>
      <c r="AZ584" s="33" t="s">
        <v>2312</v>
      </c>
      <c r="BA584" s="33" t="s">
        <v>4225</v>
      </c>
      <c r="BB584" s="33" t="s">
        <v>2791</v>
      </c>
      <c r="BC584" s="33">
        <v>20</v>
      </c>
      <c r="BD584" s="33">
        <v>8</v>
      </c>
      <c r="BE584" s="33">
        <v>250</v>
      </c>
      <c r="BG584" s="33">
        <v>8</v>
      </c>
      <c r="BH584" s="33">
        <v>250</v>
      </c>
      <c r="BI584" s="33">
        <f t="shared" si="97"/>
        <v>0.3</v>
      </c>
      <c r="BL584" s="33">
        <v>250</v>
      </c>
      <c r="BN584" s="33">
        <v>80.156000000000006</v>
      </c>
      <c r="BO584" s="33">
        <v>12.1525</v>
      </c>
      <c r="BP584" s="33">
        <v>92.419799999999981</v>
      </c>
      <c r="BQ584" s="33">
        <v>3.0496439999999998</v>
      </c>
      <c r="BR584" s="33">
        <v>48</v>
      </c>
      <c r="BS584" s="33">
        <v>2.7651000000000003</v>
      </c>
      <c r="BT584" s="33">
        <v>30.3</v>
      </c>
      <c r="BU584" s="33">
        <v>0.3</v>
      </c>
      <c r="BW584" s="33" t="s">
        <v>2744</v>
      </c>
      <c r="CB584" s="188" t="str">
        <f t="shared" si="98"/>
        <v>Y</v>
      </c>
      <c r="CC584" s="188" t="str">
        <f t="shared" si="99"/>
        <v>Y</v>
      </c>
      <c r="CD584" s="184" t="s">
        <v>2764</v>
      </c>
      <c r="CE584" s="184"/>
      <c r="CH584" s="184" t="s">
        <v>2748</v>
      </c>
      <c r="CI584" s="184" t="s">
        <v>4230</v>
      </c>
      <c r="CJ584" s="184"/>
    </row>
    <row r="585" spans="5:88" x14ac:dyDescent="0.3">
      <c r="E585" s="33" t="s">
        <v>2734</v>
      </c>
      <c r="F585" s="33" t="s">
        <v>4232</v>
      </c>
      <c r="G585" s="33">
        <v>2004</v>
      </c>
      <c r="H585" s="33" t="s">
        <v>4222</v>
      </c>
      <c r="I585" s="33" t="s">
        <v>4223</v>
      </c>
      <c r="K585" s="33" t="s">
        <v>80</v>
      </c>
      <c r="L585" s="33" t="s">
        <v>81</v>
      </c>
      <c r="M585" s="184" t="s">
        <v>83</v>
      </c>
      <c r="N585" s="33" t="s">
        <v>84</v>
      </c>
      <c r="O585" s="33" t="s">
        <v>85</v>
      </c>
      <c r="P585" s="33" t="s">
        <v>86</v>
      </c>
      <c r="Q585" s="33" t="s">
        <v>87</v>
      </c>
      <c r="R585" s="33" t="s">
        <v>87</v>
      </c>
      <c r="S585" s="33" t="str">
        <f t="shared" si="95"/>
        <v>Da.ma</v>
      </c>
      <c r="T585" s="33" t="s">
        <v>4043</v>
      </c>
      <c r="U585" s="184" t="s">
        <v>2821</v>
      </c>
      <c r="V585" s="184" t="s">
        <v>28</v>
      </c>
      <c r="W585" s="184" t="s">
        <v>293</v>
      </c>
      <c r="X585" s="33" t="s">
        <v>3852</v>
      </c>
      <c r="Y585" s="33" t="s">
        <v>819</v>
      </c>
      <c r="AB585" s="33" t="s">
        <v>246</v>
      </c>
      <c r="AC585" s="33" t="s">
        <v>239</v>
      </c>
      <c r="AD585" s="33">
        <v>48</v>
      </c>
      <c r="AE585" s="184" t="s">
        <v>240</v>
      </c>
      <c r="AF585" s="33" t="s">
        <v>2743</v>
      </c>
      <c r="AH585" s="33" t="s">
        <v>2754</v>
      </c>
      <c r="AI585" s="33" t="s">
        <v>4224</v>
      </c>
      <c r="AJ585" s="33" t="s">
        <v>509</v>
      </c>
      <c r="AK585" s="33" t="s">
        <v>478</v>
      </c>
      <c r="AM585" s="33" t="s">
        <v>2744</v>
      </c>
      <c r="AN585" s="33">
        <v>2120</v>
      </c>
      <c r="AO585" s="33">
        <v>2120</v>
      </c>
      <c r="AP585" s="33" t="s">
        <v>477</v>
      </c>
      <c r="AQ585" s="33" t="s">
        <v>477</v>
      </c>
      <c r="AS585" s="33">
        <f t="shared" si="96"/>
        <v>2</v>
      </c>
      <c r="AU585" s="33" t="s">
        <v>295</v>
      </c>
      <c r="AV585" s="33" t="s">
        <v>295</v>
      </c>
      <c r="AZ585" s="33" t="s">
        <v>2312</v>
      </c>
      <c r="BA585" s="33" t="s">
        <v>4225</v>
      </c>
      <c r="BB585" s="33" t="s">
        <v>2791</v>
      </c>
      <c r="BC585" s="33">
        <v>20</v>
      </c>
      <c r="BD585" s="33">
        <v>8.01</v>
      </c>
      <c r="BE585" s="33">
        <v>250</v>
      </c>
      <c r="BG585" s="33">
        <v>8.01</v>
      </c>
      <c r="BH585" s="33">
        <v>250</v>
      </c>
      <c r="BI585" s="33">
        <f t="shared" si="97"/>
        <v>0.3</v>
      </c>
      <c r="BL585" s="33">
        <v>250</v>
      </c>
      <c r="BN585" s="33">
        <v>80.156000000000006</v>
      </c>
      <c r="BO585" s="33">
        <v>12.1525</v>
      </c>
      <c r="BP585" s="33">
        <v>92.419799999999981</v>
      </c>
      <c r="BQ585" s="33">
        <v>3.0496439999999998</v>
      </c>
      <c r="BR585" s="33">
        <v>48</v>
      </c>
      <c r="BS585" s="33">
        <v>2.7651000000000003</v>
      </c>
      <c r="BT585" s="33">
        <v>91.5</v>
      </c>
      <c r="BU585" s="33">
        <v>0.3</v>
      </c>
      <c r="BW585" s="33" t="s">
        <v>2744</v>
      </c>
      <c r="CB585" s="188" t="str">
        <f t="shared" si="98"/>
        <v>Y</v>
      </c>
      <c r="CC585" s="188" t="str">
        <f t="shared" si="99"/>
        <v>Y</v>
      </c>
      <c r="CD585" s="184" t="s">
        <v>2764</v>
      </c>
      <c r="CE585" s="184"/>
      <c r="CH585" s="184" t="s">
        <v>2748</v>
      </c>
      <c r="CI585" s="184" t="s">
        <v>4230</v>
      </c>
      <c r="CJ585" s="184"/>
    </row>
    <row r="586" spans="5:88" ht="14.5" x14ac:dyDescent="0.35">
      <c r="E586" s="33" t="s">
        <v>2734</v>
      </c>
      <c r="F586" s="33" t="s">
        <v>4233</v>
      </c>
      <c r="G586" s="33">
        <v>2005</v>
      </c>
      <c r="H586" s="184" t="s">
        <v>4234</v>
      </c>
      <c r="I586" s="184"/>
      <c r="J586" s="184"/>
      <c r="K586" s="33" t="s">
        <v>80</v>
      </c>
      <c r="L586" s="33" t="s">
        <v>81</v>
      </c>
      <c r="M586" s="184" t="s">
        <v>83</v>
      </c>
      <c r="N586" s="33" t="s">
        <v>84</v>
      </c>
      <c r="O586" s="33" t="s">
        <v>85</v>
      </c>
      <c r="P586" s="33" t="s">
        <v>86</v>
      </c>
      <c r="Q586" s="209" t="s">
        <v>87</v>
      </c>
      <c r="R586" s="209" t="s">
        <v>87</v>
      </c>
      <c r="S586" s="33" t="str">
        <f t="shared" si="95"/>
        <v>Da.ma</v>
      </c>
      <c r="T586" s="184" t="s">
        <v>2945</v>
      </c>
      <c r="U586" s="184" t="s">
        <v>2821</v>
      </c>
      <c r="V586" s="184" t="s">
        <v>28</v>
      </c>
      <c r="W586" s="184" t="s">
        <v>293</v>
      </c>
      <c r="X586" s="33" t="s">
        <v>1038</v>
      </c>
      <c r="Y586" s="33" t="s">
        <v>819</v>
      </c>
      <c r="Z586" s="184"/>
      <c r="AA586" s="184"/>
      <c r="AB586" s="184" t="s">
        <v>2854</v>
      </c>
      <c r="AC586" s="33" t="s">
        <v>239</v>
      </c>
      <c r="AD586" s="33">
        <v>48</v>
      </c>
      <c r="AE586" s="184" t="s">
        <v>240</v>
      </c>
      <c r="AF586" s="184" t="s">
        <v>2743</v>
      </c>
      <c r="AG586" s="184"/>
      <c r="AH586" s="184" t="s">
        <v>4235</v>
      </c>
      <c r="AI586" s="184" t="s">
        <v>3467</v>
      </c>
      <c r="AJ586" s="33" t="s">
        <v>509</v>
      </c>
      <c r="AK586" s="32" t="s">
        <v>2983</v>
      </c>
      <c r="AL586" s="32"/>
      <c r="AM586" s="32">
        <v>2650</v>
      </c>
      <c r="AN586" s="189">
        <v>2650</v>
      </c>
      <c r="AO586" s="189">
        <v>2650</v>
      </c>
      <c r="AP586" s="184" t="s">
        <v>477</v>
      </c>
      <c r="AQ586" s="33" t="s">
        <v>477</v>
      </c>
      <c r="AS586" s="33">
        <f t="shared" si="96"/>
        <v>2</v>
      </c>
      <c r="AT586" s="33" t="s">
        <v>4236</v>
      </c>
      <c r="AU586" s="33" t="s">
        <v>295</v>
      </c>
      <c r="AV586" s="33" t="s">
        <v>295</v>
      </c>
      <c r="AX586" s="184"/>
      <c r="AY586" s="184"/>
      <c r="AZ586" s="184" t="s">
        <v>2312</v>
      </c>
      <c r="BA586" s="184" t="s">
        <v>4237</v>
      </c>
      <c r="BB586" s="184"/>
      <c r="BC586" s="207">
        <v>20</v>
      </c>
      <c r="BD586" s="32">
        <v>7.8</v>
      </c>
      <c r="BE586" s="32">
        <v>250</v>
      </c>
      <c r="BF586" s="32"/>
      <c r="BG586" s="33">
        <v>7.8</v>
      </c>
      <c r="BH586" s="33">
        <v>250</v>
      </c>
      <c r="BI586" s="33">
        <v>0.38</v>
      </c>
      <c r="BJ586" s="32" t="s">
        <v>644</v>
      </c>
      <c r="BK586" s="184" t="s">
        <v>644</v>
      </c>
      <c r="BL586" s="206">
        <v>250</v>
      </c>
      <c r="BM586" s="112">
        <v>10</v>
      </c>
      <c r="BN586" s="56">
        <v>80.099999999999994</v>
      </c>
      <c r="BO586" s="56">
        <v>12.2</v>
      </c>
      <c r="BP586" s="56">
        <v>17.2</v>
      </c>
      <c r="BQ586" s="56">
        <v>2.9</v>
      </c>
      <c r="BR586" s="56">
        <v>70.491344825111085</v>
      </c>
      <c r="BS586" s="223">
        <v>144.4</v>
      </c>
      <c r="BT586" s="33">
        <v>45.75</v>
      </c>
      <c r="BU586" s="32">
        <v>0.38</v>
      </c>
      <c r="BV586" s="32" t="s">
        <v>4238</v>
      </c>
      <c r="BW586" s="32"/>
      <c r="BX586" s="184" t="s">
        <v>4239</v>
      </c>
      <c r="BY586" s="184"/>
      <c r="BZ586" s="184"/>
      <c r="CA586" s="32"/>
      <c r="CB586" s="188" t="str">
        <f t="shared" si="98"/>
        <v>Y</v>
      </c>
      <c r="CC586" s="188" t="str">
        <f t="shared" si="99"/>
        <v>Y</v>
      </c>
      <c r="CD586" s="184" t="s">
        <v>2764</v>
      </c>
      <c r="CE586" s="184"/>
      <c r="CH586" s="184" t="s">
        <v>2748</v>
      </c>
      <c r="CI586" s="184" t="s">
        <v>2949</v>
      </c>
      <c r="CJ586" s="184"/>
    </row>
    <row r="587" spans="5:88" ht="14.5" x14ac:dyDescent="0.35">
      <c r="E587" s="33" t="s">
        <v>2734</v>
      </c>
      <c r="F587" s="33" t="s">
        <v>4240</v>
      </c>
      <c r="G587" s="33">
        <v>2005</v>
      </c>
      <c r="H587" s="184" t="s">
        <v>4234</v>
      </c>
      <c r="I587" s="184"/>
      <c r="J587" s="184"/>
      <c r="K587" s="33" t="s">
        <v>80</v>
      </c>
      <c r="L587" s="33" t="s">
        <v>81</v>
      </c>
      <c r="M587" s="184" t="s">
        <v>83</v>
      </c>
      <c r="N587" s="33" t="s">
        <v>84</v>
      </c>
      <c r="O587" s="33" t="s">
        <v>85</v>
      </c>
      <c r="P587" s="33" t="s">
        <v>86</v>
      </c>
      <c r="Q587" s="209" t="s">
        <v>87</v>
      </c>
      <c r="R587" s="209" t="s">
        <v>87</v>
      </c>
      <c r="S587" s="33" t="str">
        <f t="shared" si="95"/>
        <v>Da.ma</v>
      </c>
      <c r="T587" s="184" t="s">
        <v>2945</v>
      </c>
      <c r="U587" s="184" t="s">
        <v>2821</v>
      </c>
      <c r="V587" s="184" t="s">
        <v>28</v>
      </c>
      <c r="W587" s="184" t="s">
        <v>293</v>
      </c>
      <c r="X587" s="33" t="s">
        <v>1038</v>
      </c>
      <c r="Y587" s="33" t="s">
        <v>819</v>
      </c>
      <c r="Z587" s="184"/>
      <c r="AA587" s="184"/>
      <c r="AB587" s="184" t="s">
        <v>2854</v>
      </c>
      <c r="AC587" s="33" t="s">
        <v>239</v>
      </c>
      <c r="AD587" s="33">
        <v>48</v>
      </c>
      <c r="AE587" s="184" t="s">
        <v>240</v>
      </c>
      <c r="AF587" s="184" t="s">
        <v>2743</v>
      </c>
      <c r="AG587" s="184"/>
      <c r="AH587" s="184" t="s">
        <v>4235</v>
      </c>
      <c r="AI587" s="184" t="s">
        <v>3467</v>
      </c>
      <c r="AJ587" s="33" t="s">
        <v>509</v>
      </c>
      <c r="AK587" s="32" t="s">
        <v>2983</v>
      </c>
      <c r="AL587" s="32"/>
      <c r="AM587" s="32">
        <v>2909</v>
      </c>
      <c r="AN587" s="189">
        <v>2909</v>
      </c>
      <c r="AO587" s="189">
        <v>2909</v>
      </c>
      <c r="AP587" s="184" t="s">
        <v>477</v>
      </c>
      <c r="AQ587" s="33" t="s">
        <v>477</v>
      </c>
      <c r="AS587" s="33">
        <f t="shared" si="96"/>
        <v>2</v>
      </c>
      <c r="AT587" s="33" t="s">
        <v>4236</v>
      </c>
      <c r="AU587" s="33" t="s">
        <v>295</v>
      </c>
      <c r="AV587" s="33" t="s">
        <v>295</v>
      </c>
      <c r="AX587" s="184"/>
      <c r="AY587" s="184"/>
      <c r="AZ587" s="184" t="s">
        <v>2312</v>
      </c>
      <c r="BA587" s="184" t="s">
        <v>4237</v>
      </c>
      <c r="BB587" s="184"/>
      <c r="BC587" s="207">
        <v>20</v>
      </c>
      <c r="BD587" s="32">
        <v>7.8</v>
      </c>
      <c r="BE587" s="32">
        <v>250</v>
      </c>
      <c r="BF587" s="32"/>
      <c r="BG587" s="33">
        <v>7.8</v>
      </c>
      <c r="BH587" s="33">
        <v>250</v>
      </c>
      <c r="BI587" s="33">
        <v>0.38</v>
      </c>
      <c r="BJ587" s="32" t="s">
        <v>644</v>
      </c>
      <c r="BK587" s="184" t="s">
        <v>644</v>
      </c>
      <c r="BL587" s="206">
        <v>250</v>
      </c>
      <c r="BM587" s="112">
        <v>10</v>
      </c>
      <c r="BN587" s="56">
        <v>80.099999999999994</v>
      </c>
      <c r="BO587" s="56">
        <v>12.2</v>
      </c>
      <c r="BP587" s="56">
        <v>17.2</v>
      </c>
      <c r="BQ587" s="56">
        <v>2.9</v>
      </c>
      <c r="BR587" s="56">
        <v>70.491344825111085</v>
      </c>
      <c r="BS587" s="223">
        <v>144.4</v>
      </c>
      <c r="BT587" s="33">
        <v>45.75</v>
      </c>
      <c r="BU587" s="32">
        <v>0.38</v>
      </c>
      <c r="BV587" s="32" t="s">
        <v>4238</v>
      </c>
      <c r="BW587" s="32"/>
      <c r="BX587" s="184" t="s">
        <v>4239</v>
      </c>
      <c r="BY587" s="184"/>
      <c r="BZ587" s="184"/>
      <c r="CA587" s="32"/>
      <c r="CB587" s="188" t="str">
        <f t="shared" si="98"/>
        <v>Y</v>
      </c>
      <c r="CC587" s="188" t="str">
        <f t="shared" si="99"/>
        <v>Y</v>
      </c>
      <c r="CD587" s="184" t="s">
        <v>2764</v>
      </c>
      <c r="CE587" s="184"/>
      <c r="CH587" s="184" t="s">
        <v>2748</v>
      </c>
      <c r="CI587" s="184" t="s">
        <v>2949</v>
      </c>
      <c r="CJ587" s="184"/>
    </row>
    <row r="588" spans="5:88" x14ac:dyDescent="0.3">
      <c r="E588" s="33" t="s">
        <v>2734</v>
      </c>
      <c r="F588" s="33" t="s">
        <v>4241</v>
      </c>
      <c r="G588" s="33">
        <v>2005</v>
      </c>
      <c r="H588" s="33" t="s">
        <v>4222</v>
      </c>
      <c r="I588" s="33" t="s">
        <v>4242</v>
      </c>
      <c r="K588" s="33" t="s">
        <v>80</v>
      </c>
      <c r="L588" s="33" t="s">
        <v>81</v>
      </c>
      <c r="M588" s="184" t="s">
        <v>83</v>
      </c>
      <c r="N588" s="33" t="s">
        <v>84</v>
      </c>
      <c r="O588" s="33" t="s">
        <v>85</v>
      </c>
      <c r="P588" s="33" t="s">
        <v>86</v>
      </c>
      <c r="Q588" s="33" t="s">
        <v>87</v>
      </c>
      <c r="R588" s="33" t="s">
        <v>87</v>
      </c>
      <c r="S588" s="33" t="str">
        <f t="shared" si="95"/>
        <v>Da.ma</v>
      </c>
      <c r="T588" s="33" t="s">
        <v>4043</v>
      </c>
      <c r="U588" s="184" t="s">
        <v>2821</v>
      </c>
      <c r="V588" s="184" t="s">
        <v>28</v>
      </c>
      <c r="W588" s="184" t="s">
        <v>293</v>
      </c>
      <c r="X588" s="33" t="s">
        <v>4054</v>
      </c>
      <c r="Y588" s="33" t="s">
        <v>819</v>
      </c>
      <c r="AB588" s="33" t="s">
        <v>2742</v>
      </c>
      <c r="AC588" s="33" t="s">
        <v>239</v>
      </c>
      <c r="AD588" s="33">
        <v>48</v>
      </c>
      <c r="AE588" s="184" t="s">
        <v>240</v>
      </c>
      <c r="AF588" s="33" t="s">
        <v>2743</v>
      </c>
      <c r="AH588" s="33" t="s">
        <v>3286</v>
      </c>
      <c r="AI588" s="33" t="s">
        <v>4089</v>
      </c>
      <c r="AJ588" s="33" t="s">
        <v>509</v>
      </c>
      <c r="AK588" s="33" t="s">
        <v>478</v>
      </c>
      <c r="AM588" s="33" t="s">
        <v>2744</v>
      </c>
      <c r="AN588" s="33">
        <v>2260</v>
      </c>
      <c r="AO588" s="33">
        <v>2260</v>
      </c>
      <c r="AP588" s="33" t="s">
        <v>477</v>
      </c>
      <c r="AQ588" s="33" t="s">
        <v>477</v>
      </c>
      <c r="AS588" s="33">
        <f t="shared" si="96"/>
        <v>1</v>
      </c>
      <c r="AU588" s="33" t="s">
        <v>240</v>
      </c>
      <c r="AV588" s="33" t="s">
        <v>295</v>
      </c>
      <c r="AZ588" s="33" t="s">
        <v>2312</v>
      </c>
      <c r="BA588" s="33" t="s">
        <v>4243</v>
      </c>
      <c r="BB588" s="33" t="s">
        <v>2791</v>
      </c>
      <c r="BC588" s="33">
        <v>20</v>
      </c>
      <c r="BD588" s="33">
        <v>6.8</v>
      </c>
      <c r="BE588" s="33">
        <v>122.4021</v>
      </c>
      <c r="BF588" s="33">
        <v>17.3</v>
      </c>
      <c r="BG588" s="33">
        <v>6.8</v>
      </c>
      <c r="BH588" s="33">
        <v>122.4021</v>
      </c>
      <c r="BI588" s="33">
        <f t="shared" ref="BI588:BI606" si="100">IF(ISBLANK(BF588)=FALSE,BF588,BU588)</f>
        <v>17.3</v>
      </c>
      <c r="BL588" s="33">
        <v>122.4021</v>
      </c>
      <c r="BN588" s="33">
        <v>38.299999999999997</v>
      </c>
      <c r="BO588" s="33">
        <v>6.5</v>
      </c>
      <c r="BP588" s="33">
        <v>17.399999999999999</v>
      </c>
      <c r="BQ588" s="33">
        <v>6.1</v>
      </c>
      <c r="BR588" s="33">
        <v>127</v>
      </c>
      <c r="BS588" s="33">
        <v>50</v>
      </c>
      <c r="BT588" s="33">
        <v>12.3</v>
      </c>
      <c r="BU588" s="33">
        <v>17.3</v>
      </c>
      <c r="BW588" s="33" t="s">
        <v>2744</v>
      </c>
      <c r="CB588" s="188" t="str">
        <f t="shared" si="98"/>
        <v>Y</v>
      </c>
      <c r="CC588" s="188" t="str">
        <f t="shared" si="99"/>
        <v>Y</v>
      </c>
      <c r="CD588" s="184" t="s">
        <v>2764</v>
      </c>
      <c r="CE588" s="184"/>
      <c r="CH588" s="184" t="s">
        <v>2748</v>
      </c>
      <c r="CI588" s="184" t="s">
        <v>4244</v>
      </c>
      <c r="CJ588" s="184"/>
    </row>
    <row r="589" spans="5:88" x14ac:dyDescent="0.3">
      <c r="E589" s="33" t="s">
        <v>2734</v>
      </c>
      <c r="F589" s="33" t="s">
        <v>4245</v>
      </c>
      <c r="G589" s="33">
        <v>2005</v>
      </c>
      <c r="H589" s="33" t="s">
        <v>4222</v>
      </c>
      <c r="I589" s="33" t="s">
        <v>4242</v>
      </c>
      <c r="K589" s="33" t="s">
        <v>80</v>
      </c>
      <c r="L589" s="33" t="s">
        <v>81</v>
      </c>
      <c r="M589" s="184" t="s">
        <v>83</v>
      </c>
      <c r="N589" s="33" t="s">
        <v>84</v>
      </c>
      <c r="O589" s="33" t="s">
        <v>85</v>
      </c>
      <c r="P589" s="33" t="s">
        <v>86</v>
      </c>
      <c r="Q589" s="33" t="s">
        <v>87</v>
      </c>
      <c r="R589" s="33" t="s">
        <v>87</v>
      </c>
      <c r="S589" s="33" t="str">
        <f t="shared" si="95"/>
        <v>Da.ma</v>
      </c>
      <c r="T589" s="33" t="s">
        <v>4043</v>
      </c>
      <c r="U589" s="184" t="s">
        <v>2821</v>
      </c>
      <c r="V589" s="184" t="s">
        <v>28</v>
      </c>
      <c r="W589" s="184" t="s">
        <v>293</v>
      </c>
      <c r="X589" s="33" t="s">
        <v>4054</v>
      </c>
      <c r="Y589" s="33" t="s">
        <v>819</v>
      </c>
      <c r="AB589" s="33" t="s">
        <v>2742</v>
      </c>
      <c r="AC589" s="33" t="s">
        <v>239</v>
      </c>
      <c r="AD589" s="33">
        <v>48</v>
      </c>
      <c r="AE589" s="184" t="s">
        <v>240</v>
      </c>
      <c r="AF589" s="33" t="s">
        <v>2743</v>
      </c>
      <c r="AH589" s="33" t="s">
        <v>3286</v>
      </c>
      <c r="AI589" s="33" t="s">
        <v>4089</v>
      </c>
      <c r="AJ589" s="33" t="s">
        <v>509</v>
      </c>
      <c r="AK589" s="33" t="s">
        <v>478</v>
      </c>
      <c r="AM589" s="33" t="s">
        <v>2744</v>
      </c>
      <c r="AN589" s="33">
        <v>354</v>
      </c>
      <c r="AO589" s="33">
        <v>354</v>
      </c>
      <c r="AP589" s="33" t="s">
        <v>477</v>
      </c>
      <c r="AQ589" s="33" t="s">
        <v>477</v>
      </c>
      <c r="AS589" s="33">
        <f t="shared" si="96"/>
        <v>1</v>
      </c>
      <c r="AU589" s="33" t="s">
        <v>240</v>
      </c>
      <c r="AV589" s="33" t="s">
        <v>295</v>
      </c>
      <c r="AZ589" s="33" t="s">
        <v>2312</v>
      </c>
      <c r="BA589" s="33" t="s">
        <v>4246</v>
      </c>
      <c r="BB589" s="33" t="s">
        <v>2791</v>
      </c>
      <c r="BC589" s="33">
        <v>20</v>
      </c>
      <c r="BD589" s="33">
        <v>7.3</v>
      </c>
      <c r="BE589" s="33">
        <v>26.4862</v>
      </c>
      <c r="BF589" s="33">
        <v>2.5299999999999998</v>
      </c>
      <c r="BG589" s="33">
        <v>7.3</v>
      </c>
      <c r="BH589" s="33">
        <v>26.4862</v>
      </c>
      <c r="BI589" s="33">
        <f t="shared" si="100"/>
        <v>2.5299999999999998</v>
      </c>
      <c r="BL589" s="33">
        <v>26.4862</v>
      </c>
      <c r="BN589" s="33">
        <v>5</v>
      </c>
      <c r="BO589" s="33">
        <v>3.4</v>
      </c>
      <c r="BP589" s="33">
        <v>8.8000000000000007</v>
      </c>
      <c r="BQ589" s="33">
        <v>2.1</v>
      </c>
      <c r="BR589" s="33">
        <v>9.5</v>
      </c>
      <c r="BS589" s="33">
        <v>23</v>
      </c>
      <c r="BT589" s="33">
        <v>13.6</v>
      </c>
      <c r="BU589" s="33">
        <v>2.5299999999999998</v>
      </c>
      <c r="BW589" s="33" t="s">
        <v>2744</v>
      </c>
      <c r="CB589" s="188" t="str">
        <f t="shared" si="98"/>
        <v>Y</v>
      </c>
      <c r="CC589" s="188" t="str">
        <f t="shared" si="99"/>
        <v>Y</v>
      </c>
      <c r="CD589" s="184" t="s">
        <v>2764</v>
      </c>
      <c r="CE589" s="184"/>
      <c r="CH589" s="184" t="s">
        <v>2748</v>
      </c>
      <c r="CI589" s="184" t="s">
        <v>4244</v>
      </c>
      <c r="CJ589" s="184"/>
    </row>
    <row r="590" spans="5:88" x14ac:dyDescent="0.3">
      <c r="E590" s="33" t="s">
        <v>2734</v>
      </c>
      <c r="F590" s="33" t="s">
        <v>4247</v>
      </c>
      <c r="G590" s="33">
        <v>2005</v>
      </c>
      <c r="H590" s="33" t="s">
        <v>4222</v>
      </c>
      <c r="I590" s="33" t="s">
        <v>4242</v>
      </c>
      <c r="K590" s="33" t="s">
        <v>80</v>
      </c>
      <c r="L590" s="33" t="s">
        <v>81</v>
      </c>
      <c r="M590" s="184" t="s">
        <v>83</v>
      </c>
      <c r="N590" s="33" t="s">
        <v>84</v>
      </c>
      <c r="O590" s="33" t="s">
        <v>85</v>
      </c>
      <c r="P590" s="33" t="s">
        <v>86</v>
      </c>
      <c r="Q590" s="33" t="s">
        <v>87</v>
      </c>
      <c r="R590" s="33" t="s">
        <v>87</v>
      </c>
      <c r="S590" s="33" t="str">
        <f t="shared" si="95"/>
        <v>Da.ma</v>
      </c>
      <c r="T590" s="33" t="s">
        <v>4043</v>
      </c>
      <c r="U590" s="184" t="s">
        <v>2821</v>
      </c>
      <c r="V590" s="184" t="s">
        <v>28</v>
      </c>
      <c r="W590" s="184" t="s">
        <v>293</v>
      </c>
      <c r="X590" s="33" t="s">
        <v>4054</v>
      </c>
      <c r="Y590" s="33" t="s">
        <v>819</v>
      </c>
      <c r="AB590" s="33" t="s">
        <v>2742</v>
      </c>
      <c r="AC590" s="33" t="s">
        <v>239</v>
      </c>
      <c r="AD590" s="33">
        <v>48</v>
      </c>
      <c r="AE590" s="184" t="s">
        <v>240</v>
      </c>
      <c r="AF590" s="33" t="s">
        <v>2743</v>
      </c>
      <c r="AH590" s="33" t="s">
        <v>3286</v>
      </c>
      <c r="AI590" s="33" t="s">
        <v>4089</v>
      </c>
      <c r="AJ590" s="33" t="s">
        <v>509</v>
      </c>
      <c r="AK590" s="33" t="s">
        <v>478</v>
      </c>
      <c r="AM590" s="33" t="s">
        <v>2744</v>
      </c>
      <c r="AN590" s="33">
        <v>356</v>
      </c>
      <c r="AO590" s="33">
        <v>356</v>
      </c>
      <c r="AP590" s="33" t="s">
        <v>477</v>
      </c>
      <c r="AQ590" s="33" t="s">
        <v>477</v>
      </c>
      <c r="AS590" s="33">
        <f t="shared" si="96"/>
        <v>1</v>
      </c>
      <c r="AU590" s="33" t="s">
        <v>240</v>
      </c>
      <c r="AV590" s="33" t="s">
        <v>295</v>
      </c>
      <c r="AZ590" s="33" t="s">
        <v>2312</v>
      </c>
      <c r="BA590" s="33" t="s">
        <v>4248</v>
      </c>
      <c r="BB590" s="33" t="s">
        <v>2791</v>
      </c>
      <c r="BC590" s="33">
        <v>20</v>
      </c>
      <c r="BD590" s="33">
        <v>6</v>
      </c>
      <c r="BE590" s="33">
        <v>13.768700000000001</v>
      </c>
      <c r="BF590" s="33">
        <v>5.37</v>
      </c>
      <c r="BG590" s="33">
        <v>6</v>
      </c>
      <c r="BH590" s="33">
        <v>13.768700000000001</v>
      </c>
      <c r="BI590" s="33">
        <f t="shared" si="100"/>
        <v>5.37</v>
      </c>
      <c r="BL590" s="33">
        <v>13.768700000000001</v>
      </c>
      <c r="BN590" s="33">
        <v>3.7</v>
      </c>
      <c r="BO590" s="33">
        <v>1.1000000000000001</v>
      </c>
      <c r="BP590" s="33">
        <v>6.2</v>
      </c>
      <c r="BQ590" s="33">
        <v>0.9</v>
      </c>
      <c r="BR590" s="33">
        <v>4</v>
      </c>
      <c r="BS590" s="33">
        <v>15</v>
      </c>
      <c r="BT590" s="33">
        <v>6.9</v>
      </c>
      <c r="BU590" s="33">
        <v>5.37</v>
      </c>
      <c r="BW590" s="33" t="s">
        <v>2744</v>
      </c>
      <c r="CB590" s="188" t="str">
        <f t="shared" si="98"/>
        <v>Y</v>
      </c>
      <c r="CC590" s="188" t="str">
        <f t="shared" si="99"/>
        <v>Y</v>
      </c>
      <c r="CD590" s="184" t="s">
        <v>2764</v>
      </c>
      <c r="CE590" s="184"/>
      <c r="CH590" s="184" t="s">
        <v>2748</v>
      </c>
      <c r="CI590" s="184" t="s">
        <v>4244</v>
      </c>
      <c r="CJ590" s="184"/>
    </row>
    <row r="591" spans="5:88" x14ac:dyDescent="0.3">
      <c r="E591" s="33" t="s">
        <v>2734</v>
      </c>
      <c r="F591" s="33" t="s">
        <v>4249</v>
      </c>
      <c r="G591" s="33">
        <v>2005</v>
      </c>
      <c r="H591" s="33" t="s">
        <v>4222</v>
      </c>
      <c r="I591" s="33" t="s">
        <v>4242</v>
      </c>
      <c r="K591" s="33" t="s">
        <v>80</v>
      </c>
      <c r="L591" s="33" t="s">
        <v>81</v>
      </c>
      <c r="M591" s="184" t="s">
        <v>83</v>
      </c>
      <c r="N591" s="33" t="s">
        <v>84</v>
      </c>
      <c r="O591" s="33" t="s">
        <v>85</v>
      </c>
      <c r="P591" s="33" t="s">
        <v>86</v>
      </c>
      <c r="Q591" s="33" t="s">
        <v>87</v>
      </c>
      <c r="R591" s="33" t="s">
        <v>87</v>
      </c>
      <c r="S591" s="33" t="str">
        <f t="shared" si="95"/>
        <v>Da.ma</v>
      </c>
      <c r="T591" s="33" t="s">
        <v>4043</v>
      </c>
      <c r="U591" s="184" t="s">
        <v>2821</v>
      </c>
      <c r="V591" s="184" t="s">
        <v>28</v>
      </c>
      <c r="W591" s="184" t="s">
        <v>293</v>
      </c>
      <c r="X591" s="33" t="s">
        <v>4054</v>
      </c>
      <c r="Y591" s="33" t="s">
        <v>819</v>
      </c>
      <c r="AB591" s="33" t="s">
        <v>2742</v>
      </c>
      <c r="AC591" s="33" t="s">
        <v>239</v>
      </c>
      <c r="AD591" s="33">
        <v>48</v>
      </c>
      <c r="AE591" s="184" t="s">
        <v>240</v>
      </c>
      <c r="AF591" s="33" t="s">
        <v>2743</v>
      </c>
      <c r="AH591" s="33" t="s">
        <v>3286</v>
      </c>
      <c r="AI591" s="33" t="s">
        <v>4089</v>
      </c>
      <c r="AJ591" s="33" t="s">
        <v>509</v>
      </c>
      <c r="AK591" s="33" t="s">
        <v>478</v>
      </c>
      <c r="AM591" s="33" t="s">
        <v>2744</v>
      </c>
      <c r="AN591" s="33">
        <v>2140</v>
      </c>
      <c r="AO591" s="33">
        <v>2140</v>
      </c>
      <c r="AP591" s="33" t="s">
        <v>477</v>
      </c>
      <c r="AQ591" s="33" t="s">
        <v>477</v>
      </c>
      <c r="AS591" s="33">
        <f t="shared" si="96"/>
        <v>1</v>
      </c>
      <c r="AU591" s="33" t="s">
        <v>240</v>
      </c>
      <c r="AV591" s="33" t="s">
        <v>295</v>
      </c>
      <c r="AZ591" s="33" t="s">
        <v>2312</v>
      </c>
      <c r="BA591" s="33" t="s">
        <v>4173</v>
      </c>
      <c r="BB591" s="33" t="s">
        <v>2791</v>
      </c>
      <c r="BC591" s="33">
        <v>20</v>
      </c>
      <c r="BD591" s="33">
        <v>7.2</v>
      </c>
      <c r="BE591" s="33">
        <v>250.499</v>
      </c>
      <c r="BF591" s="33">
        <v>0.3</v>
      </c>
      <c r="BG591" s="33">
        <v>7.2</v>
      </c>
      <c r="BH591" s="33">
        <v>250.499</v>
      </c>
      <c r="BI591" s="33">
        <f t="shared" si="100"/>
        <v>0.3</v>
      </c>
      <c r="BL591" s="33">
        <v>250.499</v>
      </c>
      <c r="BN591" s="33">
        <v>80.2</v>
      </c>
      <c r="BO591" s="33">
        <v>12.2</v>
      </c>
      <c r="BP591" s="33">
        <v>17.7</v>
      </c>
      <c r="BQ591" s="33">
        <v>3</v>
      </c>
      <c r="BR591" s="33">
        <v>48</v>
      </c>
      <c r="BS591" s="33">
        <v>73.8</v>
      </c>
      <c r="BT591" s="33">
        <v>33.200000000000003</v>
      </c>
      <c r="BU591" s="33">
        <v>0.3</v>
      </c>
      <c r="BW591" s="33" t="s">
        <v>2744</v>
      </c>
      <c r="CB591" s="188" t="str">
        <f t="shared" si="98"/>
        <v>Y</v>
      </c>
      <c r="CC591" s="188" t="str">
        <f t="shared" si="99"/>
        <v>Y</v>
      </c>
      <c r="CD591" s="184" t="s">
        <v>2764</v>
      </c>
      <c r="CE591" s="184"/>
      <c r="CH591" s="184" t="s">
        <v>2748</v>
      </c>
      <c r="CI591" s="184" t="s">
        <v>4244</v>
      </c>
      <c r="CJ591" s="184"/>
    </row>
    <row r="592" spans="5:88" x14ac:dyDescent="0.3">
      <c r="E592" s="33" t="s">
        <v>2734</v>
      </c>
      <c r="F592" s="33" t="s">
        <v>4250</v>
      </c>
      <c r="G592" s="33">
        <v>2005</v>
      </c>
      <c r="H592" s="33" t="s">
        <v>4222</v>
      </c>
      <c r="I592" s="33" t="s">
        <v>4242</v>
      </c>
      <c r="K592" s="33" t="s">
        <v>80</v>
      </c>
      <c r="L592" s="33" t="s">
        <v>81</v>
      </c>
      <c r="M592" s="184" t="s">
        <v>83</v>
      </c>
      <c r="N592" s="33" t="s">
        <v>84</v>
      </c>
      <c r="O592" s="33" t="s">
        <v>85</v>
      </c>
      <c r="P592" s="33" t="s">
        <v>86</v>
      </c>
      <c r="Q592" s="33" t="s">
        <v>87</v>
      </c>
      <c r="R592" s="33" t="s">
        <v>87</v>
      </c>
      <c r="S592" s="33" t="str">
        <f t="shared" si="95"/>
        <v>Da.ma</v>
      </c>
      <c r="T592" s="33" t="s">
        <v>4043</v>
      </c>
      <c r="U592" s="184" t="s">
        <v>2821</v>
      </c>
      <c r="V592" s="184" t="s">
        <v>28</v>
      </c>
      <c r="W592" s="84" t="s">
        <v>293</v>
      </c>
      <c r="X592" s="33" t="s">
        <v>4054</v>
      </c>
      <c r="Y592" s="33" t="s">
        <v>819</v>
      </c>
      <c r="AB592" s="33" t="s">
        <v>2742</v>
      </c>
      <c r="AC592" s="33" t="s">
        <v>239</v>
      </c>
      <c r="AD592" s="33">
        <v>48</v>
      </c>
      <c r="AE592" s="184" t="s">
        <v>240</v>
      </c>
      <c r="AF592" s="33" t="s">
        <v>2743</v>
      </c>
      <c r="AH592" s="33" t="s">
        <v>3286</v>
      </c>
      <c r="AI592" s="33" t="s">
        <v>4089</v>
      </c>
      <c r="AJ592" s="33" t="s">
        <v>509</v>
      </c>
      <c r="AK592" s="33" t="s">
        <v>478</v>
      </c>
      <c r="AM592" s="33" t="s">
        <v>2744</v>
      </c>
      <c r="AN592" s="33">
        <v>1670</v>
      </c>
      <c r="AO592" s="33">
        <v>1670</v>
      </c>
      <c r="AP592" s="33" t="s">
        <v>477</v>
      </c>
      <c r="AQ592" s="33" t="s">
        <v>477</v>
      </c>
      <c r="AS592" s="33">
        <f t="shared" si="96"/>
        <v>1</v>
      </c>
      <c r="AU592" s="33" t="s">
        <v>240</v>
      </c>
      <c r="AV592" s="33" t="s">
        <v>295</v>
      </c>
      <c r="AZ592" s="33" t="s">
        <v>2312</v>
      </c>
      <c r="BA592" s="33" t="s">
        <v>4251</v>
      </c>
      <c r="BB592" s="33" t="s">
        <v>2791</v>
      </c>
      <c r="BC592" s="33">
        <v>20</v>
      </c>
      <c r="BD592" s="33">
        <v>8.4</v>
      </c>
      <c r="BE592" s="33">
        <v>121.87649999999999</v>
      </c>
      <c r="BF592" s="33">
        <v>4.17</v>
      </c>
      <c r="BG592" s="33">
        <v>8.4</v>
      </c>
      <c r="BH592" s="33">
        <v>121.87649999999999</v>
      </c>
      <c r="BI592" s="33">
        <f t="shared" si="100"/>
        <v>4.17</v>
      </c>
      <c r="BL592" s="33">
        <v>121.87649999999999</v>
      </c>
      <c r="BN592" s="33">
        <v>37.1</v>
      </c>
      <c r="BO592" s="33">
        <v>7.1</v>
      </c>
      <c r="BP592" s="33">
        <v>10</v>
      </c>
      <c r="BQ592" s="33">
        <v>1.3</v>
      </c>
      <c r="BR592" s="33">
        <v>20</v>
      </c>
      <c r="BS592" s="33">
        <v>21</v>
      </c>
      <c r="BT592" s="33">
        <v>125</v>
      </c>
      <c r="BU592" s="33">
        <v>4.17</v>
      </c>
      <c r="BW592" s="33" t="s">
        <v>2744</v>
      </c>
      <c r="CB592" s="188" t="str">
        <f t="shared" si="98"/>
        <v>Y</v>
      </c>
      <c r="CC592" s="188" t="str">
        <f t="shared" si="99"/>
        <v>Y</v>
      </c>
      <c r="CD592" s="184" t="s">
        <v>2764</v>
      </c>
      <c r="CE592" s="184"/>
      <c r="CH592" s="184" t="s">
        <v>2748</v>
      </c>
      <c r="CI592" s="184" t="s">
        <v>4244</v>
      </c>
      <c r="CJ592" s="184"/>
    </row>
    <row r="593" spans="5:88" x14ac:dyDescent="0.3">
      <c r="E593" s="33" t="s">
        <v>2734</v>
      </c>
      <c r="F593" s="33" t="s">
        <v>4252</v>
      </c>
      <c r="G593" s="33">
        <v>2005</v>
      </c>
      <c r="H593" s="33" t="s">
        <v>4222</v>
      </c>
      <c r="I593" s="33" t="s">
        <v>4242</v>
      </c>
      <c r="K593" s="33" t="s">
        <v>80</v>
      </c>
      <c r="L593" s="33" t="s">
        <v>81</v>
      </c>
      <c r="M593" s="184" t="s">
        <v>83</v>
      </c>
      <c r="N593" s="33" t="s">
        <v>84</v>
      </c>
      <c r="O593" s="33" t="s">
        <v>85</v>
      </c>
      <c r="P593" s="33" t="s">
        <v>86</v>
      </c>
      <c r="Q593" s="33" t="s">
        <v>87</v>
      </c>
      <c r="R593" s="33" t="s">
        <v>87</v>
      </c>
      <c r="S593" s="33" t="str">
        <f t="shared" si="95"/>
        <v>Da.ma</v>
      </c>
      <c r="T593" s="33" t="s">
        <v>4043</v>
      </c>
      <c r="U593" s="184" t="s">
        <v>2821</v>
      </c>
      <c r="V593" s="184" t="s">
        <v>28</v>
      </c>
      <c r="W593" s="184" t="s">
        <v>293</v>
      </c>
      <c r="X593" s="33" t="s">
        <v>4054</v>
      </c>
      <c r="Y593" s="33" t="s">
        <v>819</v>
      </c>
      <c r="AB593" s="33" t="s">
        <v>2742</v>
      </c>
      <c r="AC593" s="33" t="s">
        <v>239</v>
      </c>
      <c r="AD593" s="33">
        <v>48</v>
      </c>
      <c r="AE593" s="184" t="s">
        <v>240</v>
      </c>
      <c r="AF593" s="33" t="s">
        <v>2743</v>
      </c>
      <c r="AH593" s="33" t="s">
        <v>3286</v>
      </c>
      <c r="AI593" s="33" t="s">
        <v>4089</v>
      </c>
      <c r="AJ593" s="33" t="s">
        <v>509</v>
      </c>
      <c r="AK593" s="33" t="s">
        <v>478</v>
      </c>
      <c r="AM593" s="33" t="s">
        <v>2744</v>
      </c>
      <c r="AN593" s="33">
        <v>2580</v>
      </c>
      <c r="AO593" s="33">
        <v>2580</v>
      </c>
      <c r="AP593" s="33" t="s">
        <v>477</v>
      </c>
      <c r="AQ593" s="33" t="s">
        <v>477</v>
      </c>
      <c r="AS593" s="33">
        <f t="shared" si="96"/>
        <v>1</v>
      </c>
      <c r="AU593" s="33" t="s">
        <v>240</v>
      </c>
      <c r="AV593" s="33" t="s">
        <v>295</v>
      </c>
      <c r="AZ593" s="33" t="s">
        <v>2312</v>
      </c>
      <c r="BA593" s="33" t="s">
        <v>4253</v>
      </c>
      <c r="BB593" s="33" t="s">
        <v>2791</v>
      </c>
      <c r="BC593" s="33">
        <v>20</v>
      </c>
      <c r="BD593" s="33">
        <v>8.1999999999999993</v>
      </c>
      <c r="BE593" s="33">
        <v>196.37960000000001</v>
      </c>
      <c r="BF593" s="33">
        <v>2.2999999999999998</v>
      </c>
      <c r="BG593" s="33">
        <v>8.1999999999999993</v>
      </c>
      <c r="BH593" s="33">
        <v>196.37960000000001</v>
      </c>
      <c r="BI593" s="33">
        <f t="shared" si="100"/>
        <v>2.2999999999999998</v>
      </c>
      <c r="BL593" s="33">
        <v>196.37960000000001</v>
      </c>
      <c r="BN593" s="33">
        <v>61</v>
      </c>
      <c r="BO593" s="33">
        <v>10.7</v>
      </c>
      <c r="BP593" s="33">
        <v>55.4</v>
      </c>
      <c r="BQ593" s="33">
        <v>5</v>
      </c>
      <c r="BR593" s="33">
        <v>57</v>
      </c>
      <c r="BS593" s="33">
        <v>215</v>
      </c>
      <c r="BT593" s="33">
        <v>159</v>
      </c>
      <c r="BU593" s="33">
        <v>2.2999999999999998</v>
      </c>
      <c r="BW593" s="33" t="s">
        <v>2744</v>
      </c>
      <c r="CB593" s="188" t="str">
        <f t="shared" si="98"/>
        <v>Y</v>
      </c>
      <c r="CC593" s="188" t="str">
        <f t="shared" si="99"/>
        <v>Y</v>
      </c>
      <c r="CD593" s="184" t="s">
        <v>2764</v>
      </c>
      <c r="CE593" s="184"/>
      <c r="CH593" s="184" t="s">
        <v>2748</v>
      </c>
      <c r="CI593" s="184" t="s">
        <v>4244</v>
      </c>
      <c r="CJ593" s="184"/>
    </row>
    <row r="594" spans="5:88" x14ac:dyDescent="0.3">
      <c r="E594" s="33" t="s">
        <v>2734</v>
      </c>
      <c r="F594" s="33" t="s">
        <v>4254</v>
      </c>
      <c r="G594" s="33">
        <v>2005</v>
      </c>
      <c r="H594" s="33" t="s">
        <v>4222</v>
      </c>
      <c r="I594" s="33" t="s">
        <v>4242</v>
      </c>
      <c r="K594" s="33" t="s">
        <v>80</v>
      </c>
      <c r="L594" s="33" t="s">
        <v>81</v>
      </c>
      <c r="M594" s="184" t="s">
        <v>83</v>
      </c>
      <c r="N594" s="33" t="s">
        <v>84</v>
      </c>
      <c r="O594" s="33" t="s">
        <v>85</v>
      </c>
      <c r="P594" s="33" t="s">
        <v>86</v>
      </c>
      <c r="Q594" s="33" t="s">
        <v>87</v>
      </c>
      <c r="R594" s="33" t="s">
        <v>87</v>
      </c>
      <c r="S594" s="33" t="str">
        <f t="shared" si="95"/>
        <v>Da.ma</v>
      </c>
      <c r="T594" s="33" t="s">
        <v>4043</v>
      </c>
      <c r="U594" s="184" t="s">
        <v>2821</v>
      </c>
      <c r="V594" s="184" t="s">
        <v>28</v>
      </c>
      <c r="W594" s="184" t="s">
        <v>293</v>
      </c>
      <c r="X594" s="33" t="s">
        <v>4054</v>
      </c>
      <c r="Y594" s="33" t="s">
        <v>819</v>
      </c>
      <c r="AB594" s="33" t="s">
        <v>2742</v>
      </c>
      <c r="AC594" s="33" t="s">
        <v>239</v>
      </c>
      <c r="AD594" s="33">
        <v>48</v>
      </c>
      <c r="AE594" s="184" t="s">
        <v>240</v>
      </c>
      <c r="AF594" s="33" t="s">
        <v>2743</v>
      </c>
      <c r="AH594" s="33" t="s">
        <v>3286</v>
      </c>
      <c r="AI594" s="33" t="s">
        <v>4089</v>
      </c>
      <c r="AJ594" s="33" t="s">
        <v>509</v>
      </c>
      <c r="AK594" s="33" t="s">
        <v>478</v>
      </c>
      <c r="AM594" s="33" t="s">
        <v>2744</v>
      </c>
      <c r="AN594" s="33">
        <v>3290</v>
      </c>
      <c r="AO594" s="33">
        <v>3290</v>
      </c>
      <c r="AP594" s="33" t="s">
        <v>477</v>
      </c>
      <c r="AQ594" s="33" t="s">
        <v>477</v>
      </c>
      <c r="AS594" s="33">
        <f t="shared" si="96"/>
        <v>1</v>
      </c>
      <c r="AU594" s="33" t="s">
        <v>240</v>
      </c>
      <c r="AV594" s="33" t="s">
        <v>295</v>
      </c>
      <c r="AZ594" s="33" t="s">
        <v>2312</v>
      </c>
      <c r="BA594" s="33" t="s">
        <v>4255</v>
      </c>
      <c r="BB594" s="33" t="s">
        <v>2791</v>
      </c>
      <c r="BC594" s="33">
        <v>20</v>
      </c>
      <c r="BD594" s="33">
        <v>8</v>
      </c>
      <c r="BE594" s="33">
        <v>189.2439</v>
      </c>
      <c r="BF594" s="33">
        <v>7.49</v>
      </c>
      <c r="BG594" s="33">
        <v>8</v>
      </c>
      <c r="BH594" s="33">
        <v>189.2439</v>
      </c>
      <c r="BI594" s="33">
        <f t="shared" si="100"/>
        <v>7.49</v>
      </c>
      <c r="BL594" s="33">
        <v>189.2439</v>
      </c>
      <c r="BN594" s="33">
        <v>52.7</v>
      </c>
      <c r="BO594" s="33">
        <v>14</v>
      </c>
      <c r="BP594" s="33">
        <v>87.3</v>
      </c>
      <c r="BQ594" s="33">
        <v>8.6999999999999993</v>
      </c>
      <c r="BR594" s="33">
        <v>109</v>
      </c>
      <c r="BS594" s="33">
        <v>318</v>
      </c>
      <c r="BT594" s="33">
        <v>127</v>
      </c>
      <c r="BU594" s="33">
        <v>7.49</v>
      </c>
      <c r="BW594" s="33" t="s">
        <v>2744</v>
      </c>
      <c r="CB594" s="188" t="str">
        <f t="shared" si="98"/>
        <v>Y</v>
      </c>
      <c r="CC594" s="188" t="str">
        <f t="shared" si="99"/>
        <v>Y</v>
      </c>
      <c r="CD594" s="184" t="s">
        <v>2764</v>
      </c>
      <c r="CE594" s="184"/>
      <c r="CH594" s="184" t="s">
        <v>2748</v>
      </c>
      <c r="CI594" s="184" t="s">
        <v>4244</v>
      </c>
      <c r="CJ594" s="184"/>
    </row>
    <row r="595" spans="5:88" x14ac:dyDescent="0.3">
      <c r="E595" s="33" t="s">
        <v>2734</v>
      </c>
      <c r="F595" s="33" t="s">
        <v>4256</v>
      </c>
      <c r="G595" s="33">
        <v>2006</v>
      </c>
      <c r="H595" s="33" t="s">
        <v>4082</v>
      </c>
      <c r="I595" s="33" t="s">
        <v>4083</v>
      </c>
      <c r="K595" s="33" t="s">
        <v>80</v>
      </c>
      <c r="L595" s="33" t="s">
        <v>81</v>
      </c>
      <c r="M595" s="184" t="s">
        <v>83</v>
      </c>
      <c r="N595" s="33" t="s">
        <v>84</v>
      </c>
      <c r="O595" s="33" t="s">
        <v>85</v>
      </c>
      <c r="P595" s="33" t="s">
        <v>86</v>
      </c>
      <c r="Q595" s="33" t="s">
        <v>87</v>
      </c>
      <c r="R595" s="33" t="s">
        <v>87</v>
      </c>
      <c r="S595" s="33" t="str">
        <f t="shared" si="95"/>
        <v>Da.ma</v>
      </c>
      <c r="T595" s="33" t="s">
        <v>4043</v>
      </c>
      <c r="U595" s="184" t="s">
        <v>2821</v>
      </c>
      <c r="V595" s="184" t="s">
        <v>28</v>
      </c>
      <c r="W595" s="184" t="s">
        <v>293</v>
      </c>
      <c r="X595" s="33" t="s">
        <v>4084</v>
      </c>
      <c r="Y595" s="33" t="s">
        <v>819</v>
      </c>
      <c r="AB595" s="33" t="s">
        <v>2742</v>
      </c>
      <c r="AC595" s="33" t="s">
        <v>239</v>
      </c>
      <c r="AD595" s="33">
        <v>48</v>
      </c>
      <c r="AE595" s="184" t="s">
        <v>240</v>
      </c>
      <c r="AF595" s="33" t="s">
        <v>2743</v>
      </c>
      <c r="AH595" s="33" t="s">
        <v>2754</v>
      </c>
      <c r="AI595" s="33" t="s">
        <v>3168</v>
      </c>
      <c r="AJ595" s="33" t="s">
        <v>509</v>
      </c>
      <c r="AK595" s="33" t="s">
        <v>631</v>
      </c>
      <c r="AM595" s="33">
        <v>820.11599999999999</v>
      </c>
      <c r="AN595" s="33">
        <v>802.07344799999998</v>
      </c>
      <c r="AO595" s="189">
        <v>820.11599999999999</v>
      </c>
      <c r="AP595" s="33" t="s">
        <v>508</v>
      </c>
      <c r="AQ595" s="33" t="s">
        <v>477</v>
      </c>
      <c r="AS595" s="33">
        <v>3</v>
      </c>
      <c r="AU595" s="33" t="s">
        <v>295</v>
      </c>
      <c r="AV595" s="33" t="s">
        <v>295</v>
      </c>
      <c r="AZ595" s="33" t="s">
        <v>2312</v>
      </c>
      <c r="BA595" s="33" t="s">
        <v>4085</v>
      </c>
      <c r="BB595" s="33" t="s">
        <v>2791</v>
      </c>
      <c r="BC595" s="33">
        <v>20</v>
      </c>
      <c r="BD595" s="33">
        <v>7.4</v>
      </c>
      <c r="BG595" s="33">
        <v>7.4</v>
      </c>
      <c r="BH595" s="33">
        <v>30</v>
      </c>
      <c r="BI595" s="33">
        <f t="shared" si="100"/>
        <v>0.3</v>
      </c>
      <c r="BN595" s="33">
        <v>10</v>
      </c>
      <c r="BO595" s="33">
        <v>3.91</v>
      </c>
      <c r="BP595" s="33">
        <v>31.58</v>
      </c>
      <c r="BQ595" s="33">
        <v>7.82</v>
      </c>
      <c r="BR595" s="33">
        <v>14.4</v>
      </c>
      <c r="BS595" s="33">
        <v>21.971799999999998</v>
      </c>
      <c r="BT595" s="33">
        <v>7.52</v>
      </c>
      <c r="BU595" s="192">
        <v>0.3</v>
      </c>
      <c r="BW595" s="33" t="s">
        <v>2744</v>
      </c>
      <c r="BY595" s="33" t="s">
        <v>2747</v>
      </c>
      <c r="CB595" s="188" t="str">
        <f t="shared" si="98"/>
        <v>N</v>
      </c>
      <c r="CC595" s="188" t="str">
        <f t="shared" ref="CC595:CC637" si="101">CB595</f>
        <v>N</v>
      </c>
      <c r="CD595" s="184" t="s">
        <v>2764</v>
      </c>
      <c r="CE595" s="184"/>
      <c r="CH595" s="184" t="s">
        <v>2970</v>
      </c>
      <c r="CI595" s="184" t="s">
        <v>4257</v>
      </c>
    </row>
    <row r="596" spans="5:88" x14ac:dyDescent="0.3">
      <c r="E596" s="33" t="s">
        <v>2765</v>
      </c>
      <c r="F596" s="33" t="s">
        <v>4258</v>
      </c>
      <c r="G596" s="33">
        <v>2017</v>
      </c>
      <c r="H596" s="33" t="s">
        <v>4259</v>
      </c>
      <c r="I596" s="33" t="s">
        <v>4260</v>
      </c>
      <c r="K596" s="33" t="s">
        <v>80</v>
      </c>
      <c r="L596" s="33" t="s">
        <v>81</v>
      </c>
      <c r="M596" s="184" t="s">
        <v>83</v>
      </c>
      <c r="N596" s="33" t="s">
        <v>84</v>
      </c>
      <c r="O596" s="33" t="s">
        <v>85</v>
      </c>
      <c r="P596" s="33" t="s">
        <v>86</v>
      </c>
      <c r="Q596" s="33" t="s">
        <v>87</v>
      </c>
      <c r="R596" s="33" t="s">
        <v>87</v>
      </c>
      <c r="S596" s="33" t="str">
        <f t="shared" si="95"/>
        <v>Da.ma</v>
      </c>
      <c r="T596" s="33" t="s">
        <v>4043</v>
      </c>
      <c r="U596" s="184" t="s">
        <v>2821</v>
      </c>
      <c r="V596" s="184" t="s">
        <v>28</v>
      </c>
      <c r="W596" s="184" t="s">
        <v>293</v>
      </c>
      <c r="X596" s="33" t="s">
        <v>4084</v>
      </c>
      <c r="Y596" s="33" t="s">
        <v>819</v>
      </c>
      <c r="AB596" s="33" t="s">
        <v>2742</v>
      </c>
      <c r="AC596" s="33" t="s">
        <v>239</v>
      </c>
      <c r="AD596" s="33">
        <v>48</v>
      </c>
      <c r="AE596" s="184" t="s">
        <v>240</v>
      </c>
      <c r="AF596" s="33" t="s">
        <v>2743</v>
      </c>
      <c r="AH596" s="33" t="s">
        <v>2787</v>
      </c>
      <c r="AI596" s="33" t="s">
        <v>4261</v>
      </c>
      <c r="AJ596" s="33" t="s">
        <v>509</v>
      </c>
      <c r="AK596" s="33" t="s">
        <v>478</v>
      </c>
      <c r="AM596" s="33" t="s">
        <v>2744</v>
      </c>
      <c r="AN596" s="33">
        <v>319.8</v>
      </c>
      <c r="AO596" s="33">
        <v>319.8</v>
      </c>
      <c r="AP596" s="33" t="s">
        <v>508</v>
      </c>
      <c r="AQ596" s="33" t="s">
        <v>477</v>
      </c>
      <c r="AS596" s="33">
        <f t="shared" ref="AS596:AS605" si="102">IF(G596&lt;1980,"Too old",IF(AE596="N","UseOtherTestDuration",IF(AJ596="M",IF(ISBLANK(BD596),2,IF(ISBLANK(BE596),2,IF(ISBLANK(BF596),2,1))),"NotM")))</f>
        <v>1</v>
      </c>
      <c r="AU596" s="33" t="s">
        <v>240</v>
      </c>
      <c r="AV596" s="33" t="s">
        <v>295</v>
      </c>
      <c r="AZ596" s="33" t="s">
        <v>2312</v>
      </c>
      <c r="BA596" s="33" t="s">
        <v>3881</v>
      </c>
      <c r="BB596" s="33" t="s">
        <v>2744</v>
      </c>
      <c r="BC596" s="33">
        <v>20</v>
      </c>
      <c r="BD596" s="33">
        <v>8.5</v>
      </c>
      <c r="BE596" s="33">
        <v>92.5</v>
      </c>
      <c r="BF596" s="33">
        <v>1.3</v>
      </c>
      <c r="BG596" s="33">
        <v>8.5</v>
      </c>
      <c r="BH596" s="33">
        <v>92.5</v>
      </c>
      <c r="BI596" s="33">
        <f t="shared" si="100"/>
        <v>1.3</v>
      </c>
      <c r="BL596" s="33">
        <v>92.5</v>
      </c>
      <c r="BN596" s="33">
        <v>15.22</v>
      </c>
      <c r="BO596" s="33">
        <v>13.23</v>
      </c>
      <c r="BP596" s="33">
        <v>28.716981132075471</v>
      </c>
      <c r="BQ596" s="33">
        <v>2.2852852852852852</v>
      </c>
      <c r="BR596" s="33">
        <v>89.529411764705884</v>
      </c>
      <c r="BS596" s="33">
        <v>2.0942552459580326</v>
      </c>
      <c r="BT596" s="33">
        <v>163.5</v>
      </c>
      <c r="BU596" s="33">
        <v>1.3</v>
      </c>
      <c r="BW596" s="33" t="s">
        <v>2744</v>
      </c>
      <c r="CB596" s="188" t="str">
        <f t="shared" si="98"/>
        <v>Y</v>
      </c>
      <c r="CC596" s="188" t="str">
        <f t="shared" si="101"/>
        <v>Y</v>
      </c>
      <c r="CD596" s="187"/>
      <c r="CE596" s="186"/>
    </row>
    <row r="597" spans="5:88" x14ac:dyDescent="0.3">
      <c r="E597" s="33" t="s">
        <v>2765</v>
      </c>
      <c r="F597" s="33" t="s">
        <v>4262</v>
      </c>
      <c r="G597" s="33">
        <v>2017</v>
      </c>
      <c r="H597" s="33" t="s">
        <v>4263</v>
      </c>
      <c r="I597" s="33" t="s">
        <v>4264</v>
      </c>
      <c r="K597" s="33" t="s">
        <v>80</v>
      </c>
      <c r="L597" s="33" t="s">
        <v>81</v>
      </c>
      <c r="M597" s="184" t="s">
        <v>83</v>
      </c>
      <c r="N597" s="33" t="s">
        <v>84</v>
      </c>
      <c r="O597" s="33" t="s">
        <v>85</v>
      </c>
      <c r="P597" s="33" t="s">
        <v>86</v>
      </c>
      <c r="Q597" s="33" t="s">
        <v>87</v>
      </c>
      <c r="R597" s="33" t="s">
        <v>87</v>
      </c>
      <c r="S597" s="33" t="str">
        <f t="shared" si="95"/>
        <v>Da.ma</v>
      </c>
      <c r="T597" s="33" t="s">
        <v>4043</v>
      </c>
      <c r="U597" s="184" t="s">
        <v>2821</v>
      </c>
      <c r="V597" s="184" t="s">
        <v>28</v>
      </c>
      <c r="W597" s="184" t="s">
        <v>293</v>
      </c>
      <c r="X597" s="33" t="s">
        <v>4084</v>
      </c>
      <c r="Y597" s="33" t="s">
        <v>819</v>
      </c>
      <c r="AB597" s="33" t="s">
        <v>2742</v>
      </c>
      <c r="AC597" s="33" t="s">
        <v>239</v>
      </c>
      <c r="AD597" s="33">
        <v>48</v>
      </c>
      <c r="AE597" s="184" t="s">
        <v>240</v>
      </c>
      <c r="AF597" s="33" t="s">
        <v>2743</v>
      </c>
      <c r="AH597" s="33" t="s">
        <v>3845</v>
      </c>
      <c r="AI597" s="33" t="s">
        <v>4261</v>
      </c>
      <c r="AJ597" s="33" t="s">
        <v>509</v>
      </c>
      <c r="AK597" s="33" t="s">
        <v>631</v>
      </c>
      <c r="AM597" s="33">
        <v>509.74</v>
      </c>
      <c r="AN597" s="33">
        <v>498.52571999999998</v>
      </c>
      <c r="AO597" s="189">
        <v>509.74</v>
      </c>
      <c r="AP597" s="33" t="s">
        <v>508</v>
      </c>
      <c r="AQ597" s="33" t="s">
        <v>477</v>
      </c>
      <c r="AS597" s="33">
        <f t="shared" si="102"/>
        <v>1</v>
      </c>
      <c r="AU597" s="33" t="s">
        <v>240</v>
      </c>
      <c r="AV597" s="33" t="s">
        <v>295</v>
      </c>
      <c r="AZ597" s="33" t="s">
        <v>2312</v>
      </c>
      <c r="BA597" s="33" t="s">
        <v>3186</v>
      </c>
      <c r="BB597" s="33" t="s">
        <v>2744</v>
      </c>
      <c r="BC597" s="33">
        <v>21.3</v>
      </c>
      <c r="BD597" s="33">
        <v>7.64</v>
      </c>
      <c r="BE597" s="33">
        <v>82.740378472040007</v>
      </c>
      <c r="BF597" s="33">
        <v>3.73</v>
      </c>
      <c r="BG597" s="33">
        <v>7.64</v>
      </c>
      <c r="BH597" s="33">
        <v>82.740378472040007</v>
      </c>
      <c r="BI597" s="33">
        <f t="shared" si="100"/>
        <v>3.73</v>
      </c>
      <c r="BL597" s="33">
        <v>82.740378472040007</v>
      </c>
      <c r="BN597" s="33">
        <v>13.353011583333332</v>
      </c>
      <c r="BO597" s="33">
        <v>11.995606738333331</v>
      </c>
      <c r="BP597" s="33">
        <v>25.877856641666668</v>
      </c>
      <c r="BQ597" s="33">
        <v>1.9277542751666665</v>
      </c>
      <c r="BR597" s="33">
        <v>77.921617959999992</v>
      </c>
      <c r="BS597" s="33">
        <v>1.7478736685395102</v>
      </c>
      <c r="BT597" s="33">
        <v>48.699999999999996</v>
      </c>
      <c r="BU597" s="33">
        <v>3.73</v>
      </c>
      <c r="BW597" s="33" t="s">
        <v>2744</v>
      </c>
      <c r="CB597" s="188" t="str">
        <f t="shared" si="98"/>
        <v>Y</v>
      </c>
      <c r="CC597" s="188" t="str">
        <f t="shared" si="101"/>
        <v>Y</v>
      </c>
      <c r="CD597" s="187"/>
      <c r="CE597" s="186"/>
    </row>
    <row r="598" spans="5:88" x14ac:dyDescent="0.3">
      <c r="E598" s="33" t="s">
        <v>2765</v>
      </c>
      <c r="F598" s="33" t="s">
        <v>4265</v>
      </c>
      <c r="G598" s="33">
        <v>2017</v>
      </c>
      <c r="H598" s="33" t="s">
        <v>4263</v>
      </c>
      <c r="I598" s="33" t="s">
        <v>4264</v>
      </c>
      <c r="K598" s="33" t="s">
        <v>80</v>
      </c>
      <c r="L598" s="33" t="s">
        <v>81</v>
      </c>
      <c r="M598" s="184" t="s">
        <v>83</v>
      </c>
      <c r="N598" s="33" t="s">
        <v>84</v>
      </c>
      <c r="O598" s="33" t="s">
        <v>85</v>
      </c>
      <c r="P598" s="33" t="s">
        <v>86</v>
      </c>
      <c r="Q598" s="33" t="s">
        <v>87</v>
      </c>
      <c r="R598" s="33" t="s">
        <v>87</v>
      </c>
      <c r="S598" s="33" t="str">
        <f t="shared" si="95"/>
        <v>Da.ma</v>
      </c>
      <c r="T598" s="33" t="s">
        <v>4043</v>
      </c>
      <c r="U598" s="184" t="s">
        <v>2821</v>
      </c>
      <c r="V598" s="184" t="s">
        <v>28</v>
      </c>
      <c r="W598" s="184" t="s">
        <v>293</v>
      </c>
      <c r="X598" s="33" t="s">
        <v>4084</v>
      </c>
      <c r="Y598" s="33" t="s">
        <v>819</v>
      </c>
      <c r="AB598" s="33" t="s">
        <v>2742</v>
      </c>
      <c r="AC598" s="33" t="s">
        <v>239</v>
      </c>
      <c r="AD598" s="33">
        <v>48</v>
      </c>
      <c r="AE598" s="184" t="s">
        <v>240</v>
      </c>
      <c r="AF598" s="33" t="s">
        <v>2743</v>
      </c>
      <c r="AH598" s="33" t="s">
        <v>3845</v>
      </c>
      <c r="AI598" s="33" t="s">
        <v>4261</v>
      </c>
      <c r="AJ598" s="33" t="s">
        <v>509</v>
      </c>
      <c r="AK598" s="33" t="s">
        <v>631</v>
      </c>
      <c r="AM598" s="33">
        <v>537.29</v>
      </c>
      <c r="AN598" s="33">
        <v>525.46961999999996</v>
      </c>
      <c r="AO598" s="189">
        <v>537.29</v>
      </c>
      <c r="AP598" s="33" t="s">
        <v>508</v>
      </c>
      <c r="AQ598" s="33" t="s">
        <v>477</v>
      </c>
      <c r="AS598" s="33">
        <f t="shared" si="102"/>
        <v>1</v>
      </c>
      <c r="AU598" s="33" t="s">
        <v>240</v>
      </c>
      <c r="AV598" s="33" t="s">
        <v>295</v>
      </c>
      <c r="AZ598" s="33" t="s">
        <v>2312</v>
      </c>
      <c r="BA598" s="33" t="s">
        <v>3186</v>
      </c>
      <c r="BB598" s="33" t="s">
        <v>2744</v>
      </c>
      <c r="BC598" s="33">
        <v>20.8</v>
      </c>
      <c r="BD598" s="33">
        <v>8.15</v>
      </c>
      <c r="BE598" s="33">
        <v>87.3560987532083</v>
      </c>
      <c r="BF598" s="33">
        <v>4.8899999999999997</v>
      </c>
      <c r="BG598" s="33">
        <v>8.15</v>
      </c>
      <c r="BH598" s="33">
        <v>87.3560987532083</v>
      </c>
      <c r="BI598" s="33">
        <f t="shared" si="100"/>
        <v>4.8899999999999997</v>
      </c>
      <c r="BL598" s="33">
        <v>87.3560987532083</v>
      </c>
      <c r="BN598" s="33">
        <v>14.645446555000001</v>
      </c>
      <c r="BO598" s="33">
        <v>12.332787446666666</v>
      </c>
      <c r="BP598" s="33">
        <v>27.325783151666666</v>
      </c>
      <c r="BQ598" s="33">
        <v>1.7387385525000001</v>
      </c>
      <c r="BR598" s="33">
        <v>85.000810020000003</v>
      </c>
      <c r="BS598" s="33">
        <v>1.5764951848577813</v>
      </c>
      <c r="BT598" s="33">
        <v>52.4</v>
      </c>
      <c r="BU598" s="33">
        <v>4.8899999999999997</v>
      </c>
      <c r="BW598" s="33" t="s">
        <v>2744</v>
      </c>
      <c r="CB598" s="188" t="str">
        <f t="shared" si="98"/>
        <v>Y</v>
      </c>
      <c r="CC598" s="188" t="str">
        <f t="shared" si="101"/>
        <v>Y</v>
      </c>
      <c r="CD598" s="187"/>
      <c r="CE598" s="186"/>
    </row>
    <row r="599" spans="5:88" x14ac:dyDescent="0.3">
      <c r="E599" s="33" t="s">
        <v>2765</v>
      </c>
      <c r="F599" s="33" t="s">
        <v>4266</v>
      </c>
      <c r="G599" s="33">
        <v>2017</v>
      </c>
      <c r="H599" s="33" t="s">
        <v>4263</v>
      </c>
      <c r="I599" s="33" t="s">
        <v>4264</v>
      </c>
      <c r="K599" s="33" t="s">
        <v>80</v>
      </c>
      <c r="L599" s="33" t="s">
        <v>81</v>
      </c>
      <c r="M599" s="184" t="s">
        <v>83</v>
      </c>
      <c r="N599" s="33" t="s">
        <v>84</v>
      </c>
      <c r="O599" s="33" t="s">
        <v>85</v>
      </c>
      <c r="P599" s="33" t="s">
        <v>86</v>
      </c>
      <c r="Q599" s="33" t="s">
        <v>87</v>
      </c>
      <c r="R599" s="33" t="s">
        <v>87</v>
      </c>
      <c r="S599" s="33" t="str">
        <f t="shared" si="95"/>
        <v>Da.ma</v>
      </c>
      <c r="T599" s="33" t="s">
        <v>4043</v>
      </c>
      <c r="U599" s="184" t="s">
        <v>2821</v>
      </c>
      <c r="V599" s="184" t="s">
        <v>28</v>
      </c>
      <c r="W599" s="184" t="s">
        <v>293</v>
      </c>
      <c r="X599" s="33" t="s">
        <v>4084</v>
      </c>
      <c r="Y599" s="33" t="s">
        <v>819</v>
      </c>
      <c r="AB599" s="33" t="s">
        <v>2742</v>
      </c>
      <c r="AC599" s="33" t="s">
        <v>239</v>
      </c>
      <c r="AD599" s="33">
        <v>48</v>
      </c>
      <c r="AE599" s="184" t="s">
        <v>240</v>
      </c>
      <c r="AF599" s="33" t="s">
        <v>2743</v>
      </c>
      <c r="AH599" s="33" t="s">
        <v>3845</v>
      </c>
      <c r="AI599" s="33" t="s">
        <v>4261</v>
      </c>
      <c r="AJ599" s="33" t="s">
        <v>509</v>
      </c>
      <c r="AK599" s="33" t="s">
        <v>631</v>
      </c>
      <c r="AM599" s="33">
        <v>1341</v>
      </c>
      <c r="AN599" s="33">
        <v>1311.498</v>
      </c>
      <c r="AO599" s="189">
        <v>1341</v>
      </c>
      <c r="AP599" s="33" t="s">
        <v>508</v>
      </c>
      <c r="AQ599" s="33" t="s">
        <v>477</v>
      </c>
      <c r="AS599" s="33">
        <f t="shared" si="102"/>
        <v>1</v>
      </c>
      <c r="AU599" s="33" t="s">
        <v>240</v>
      </c>
      <c r="AV599" s="33" t="s">
        <v>295</v>
      </c>
      <c r="AZ599" s="33" t="s">
        <v>2312</v>
      </c>
      <c r="BA599" s="33" t="s">
        <v>3186</v>
      </c>
      <c r="BB599" s="33" t="s">
        <v>2744</v>
      </c>
      <c r="BC599" s="33">
        <v>20.8</v>
      </c>
      <c r="BD599" s="33">
        <v>8.41</v>
      </c>
      <c r="BE599" s="33">
        <v>78.599441283747296</v>
      </c>
      <c r="BF599" s="33">
        <v>3.43</v>
      </c>
      <c r="BG599" s="33">
        <v>8.41</v>
      </c>
      <c r="BH599" s="33">
        <v>78.599441283747296</v>
      </c>
      <c r="BI599" s="33">
        <f t="shared" si="100"/>
        <v>3.43</v>
      </c>
      <c r="BL599" s="33">
        <v>78.599441283747296</v>
      </c>
      <c r="BN599" s="33">
        <v>14.381934290000002</v>
      </c>
      <c r="BO599" s="33">
        <v>10.366136804666667</v>
      </c>
      <c r="BP599" s="33">
        <v>24.0408951</v>
      </c>
      <c r="BQ599" s="33">
        <v>1.7836934529166666</v>
      </c>
      <c r="BR599" s="33">
        <v>85.789921950000007</v>
      </c>
      <c r="BS599" s="33">
        <v>1.6172553002533572</v>
      </c>
      <c r="BT599" s="33">
        <v>56.199999999999996</v>
      </c>
      <c r="BU599" s="33">
        <v>3.43</v>
      </c>
      <c r="BW599" s="33" t="s">
        <v>2744</v>
      </c>
      <c r="CB599" s="188" t="str">
        <f t="shared" si="98"/>
        <v>Y</v>
      </c>
      <c r="CC599" s="188" t="str">
        <f t="shared" si="101"/>
        <v>Y</v>
      </c>
      <c r="CD599" s="187"/>
      <c r="CE599" s="186"/>
    </row>
    <row r="600" spans="5:88" x14ac:dyDescent="0.3">
      <c r="E600" s="33" t="s">
        <v>2765</v>
      </c>
      <c r="F600" s="33" t="s">
        <v>4267</v>
      </c>
      <c r="G600" s="33">
        <v>2017</v>
      </c>
      <c r="H600" s="33" t="s">
        <v>4263</v>
      </c>
      <c r="I600" s="33" t="s">
        <v>4264</v>
      </c>
      <c r="K600" s="33" t="s">
        <v>80</v>
      </c>
      <c r="L600" s="33" t="s">
        <v>81</v>
      </c>
      <c r="M600" s="184" t="s">
        <v>83</v>
      </c>
      <c r="N600" s="33" t="s">
        <v>84</v>
      </c>
      <c r="O600" s="33" t="s">
        <v>85</v>
      </c>
      <c r="P600" s="33" t="s">
        <v>86</v>
      </c>
      <c r="Q600" s="33" t="s">
        <v>87</v>
      </c>
      <c r="R600" s="33" t="s">
        <v>87</v>
      </c>
      <c r="S600" s="33" t="str">
        <f t="shared" si="95"/>
        <v>Da.ma</v>
      </c>
      <c r="T600" s="33" t="s">
        <v>4043</v>
      </c>
      <c r="U600" s="184" t="s">
        <v>2821</v>
      </c>
      <c r="V600" s="184" t="s">
        <v>28</v>
      </c>
      <c r="W600" s="184" t="s">
        <v>293</v>
      </c>
      <c r="X600" s="33" t="s">
        <v>4268</v>
      </c>
      <c r="Y600" s="33" t="s">
        <v>819</v>
      </c>
      <c r="AB600" s="33" t="s">
        <v>2742</v>
      </c>
      <c r="AC600" s="33" t="s">
        <v>239</v>
      </c>
      <c r="AD600" s="33">
        <v>48</v>
      </c>
      <c r="AE600" s="184" t="s">
        <v>240</v>
      </c>
      <c r="AF600" s="33" t="s">
        <v>2743</v>
      </c>
      <c r="AH600" s="33" t="s">
        <v>3845</v>
      </c>
      <c r="AI600" s="33" t="s">
        <v>4261</v>
      </c>
      <c r="AJ600" s="33" t="s">
        <v>509</v>
      </c>
      <c r="AK600" s="33" t="s">
        <v>631</v>
      </c>
      <c r="AM600" s="33">
        <v>445.1</v>
      </c>
      <c r="AN600" s="33">
        <v>435.30779999999999</v>
      </c>
      <c r="AO600" s="189">
        <v>445.1</v>
      </c>
      <c r="AP600" s="33" t="s">
        <v>508</v>
      </c>
      <c r="AQ600" s="33" t="s">
        <v>477</v>
      </c>
      <c r="AS600" s="33">
        <f t="shared" si="102"/>
        <v>1</v>
      </c>
      <c r="AU600" s="33" t="s">
        <v>240</v>
      </c>
      <c r="AV600" s="33" t="s">
        <v>295</v>
      </c>
      <c r="AZ600" s="33" t="s">
        <v>2312</v>
      </c>
      <c r="BA600" s="33" t="s">
        <v>3881</v>
      </c>
      <c r="BB600" s="33" t="s">
        <v>2744</v>
      </c>
      <c r="BC600" s="33">
        <v>21.1</v>
      </c>
      <c r="BD600" s="33">
        <v>8.25</v>
      </c>
      <c r="BE600" s="33">
        <v>88.718802780621701</v>
      </c>
      <c r="BF600" s="33">
        <v>3.36</v>
      </c>
      <c r="BG600" s="33">
        <v>8.25</v>
      </c>
      <c r="BH600" s="33">
        <v>88.718802780621701</v>
      </c>
      <c r="BI600" s="33">
        <f t="shared" si="100"/>
        <v>3.36</v>
      </c>
      <c r="BL600" s="33">
        <v>88.718802780621701</v>
      </c>
      <c r="BN600" s="33">
        <v>14.305146655</v>
      </c>
      <c r="BO600" s="33">
        <v>12.870046523333334</v>
      </c>
      <c r="BP600" s="33">
        <v>24.088813996666669</v>
      </c>
      <c r="BQ600" s="33">
        <v>2.1595718693333334</v>
      </c>
      <c r="BR600" s="33">
        <v>80.794070099999999</v>
      </c>
      <c r="BS600" s="33">
        <v>2.6309723512324319</v>
      </c>
      <c r="BT600" s="33">
        <v>49.7</v>
      </c>
      <c r="BU600" s="33">
        <v>3.36</v>
      </c>
      <c r="BW600" s="33" t="s">
        <v>2744</v>
      </c>
      <c r="CB600" s="188" t="str">
        <f t="shared" si="98"/>
        <v>Y</v>
      </c>
      <c r="CC600" s="188" t="str">
        <f t="shared" si="101"/>
        <v>Y</v>
      </c>
      <c r="CD600" s="187"/>
      <c r="CE600" s="186"/>
    </row>
    <row r="601" spans="5:88" x14ac:dyDescent="0.3">
      <c r="E601" s="33" t="s">
        <v>2765</v>
      </c>
      <c r="F601" s="33" t="s">
        <v>4269</v>
      </c>
      <c r="G601" s="33">
        <v>2017</v>
      </c>
      <c r="H601" s="33" t="s">
        <v>4263</v>
      </c>
      <c r="I601" s="33" t="s">
        <v>4264</v>
      </c>
      <c r="K601" s="33" t="s">
        <v>80</v>
      </c>
      <c r="L601" s="33" t="s">
        <v>81</v>
      </c>
      <c r="M601" s="184" t="s">
        <v>83</v>
      </c>
      <c r="N601" s="33" t="s">
        <v>84</v>
      </c>
      <c r="O601" s="33" t="s">
        <v>85</v>
      </c>
      <c r="P601" s="33" t="s">
        <v>86</v>
      </c>
      <c r="Q601" s="33" t="s">
        <v>87</v>
      </c>
      <c r="R601" s="33" t="s">
        <v>87</v>
      </c>
      <c r="S601" s="33" t="str">
        <f t="shared" si="95"/>
        <v>Da.ma</v>
      </c>
      <c r="T601" s="33" t="s">
        <v>4043</v>
      </c>
      <c r="U601" s="184" t="s">
        <v>2821</v>
      </c>
      <c r="V601" s="184" t="s">
        <v>28</v>
      </c>
      <c r="W601" s="184" t="s">
        <v>293</v>
      </c>
      <c r="X601" s="33" t="s">
        <v>4084</v>
      </c>
      <c r="Y601" s="33" t="s">
        <v>819</v>
      </c>
      <c r="AB601" s="33" t="s">
        <v>2742</v>
      </c>
      <c r="AC601" s="33" t="s">
        <v>239</v>
      </c>
      <c r="AD601" s="33">
        <v>48</v>
      </c>
      <c r="AE601" s="184" t="s">
        <v>240</v>
      </c>
      <c r="AF601" s="33" t="s">
        <v>2743</v>
      </c>
      <c r="AH601" s="33" t="s">
        <v>3845</v>
      </c>
      <c r="AI601" s="33" t="s">
        <v>4261</v>
      </c>
      <c r="AJ601" s="33" t="s">
        <v>509</v>
      </c>
      <c r="AK601" s="33" t="s">
        <v>631</v>
      </c>
      <c r="AM601" s="33">
        <v>926.55</v>
      </c>
      <c r="AN601" s="33">
        <v>906.16589999999997</v>
      </c>
      <c r="AO601" s="189">
        <v>926.55</v>
      </c>
      <c r="AP601" s="33" t="s">
        <v>508</v>
      </c>
      <c r="AQ601" s="33" t="s">
        <v>477</v>
      </c>
      <c r="AS601" s="33">
        <f t="shared" si="102"/>
        <v>1</v>
      </c>
      <c r="AU601" s="33" t="s">
        <v>240</v>
      </c>
      <c r="AV601" s="33" t="s">
        <v>295</v>
      </c>
      <c r="AZ601" s="33" t="s">
        <v>2312</v>
      </c>
      <c r="BA601" s="33" t="s">
        <v>3186</v>
      </c>
      <c r="BB601" s="33" t="s">
        <v>2744</v>
      </c>
      <c r="BC601" s="33">
        <v>20.8</v>
      </c>
      <c r="BD601" s="33">
        <v>7.97</v>
      </c>
      <c r="BE601" s="33">
        <v>113.25897000000001</v>
      </c>
      <c r="BF601" s="33">
        <v>4.38</v>
      </c>
      <c r="BG601" s="33">
        <v>7.97</v>
      </c>
      <c r="BH601" s="33">
        <v>113.25897000000001</v>
      </c>
      <c r="BI601" s="33">
        <f t="shared" si="100"/>
        <v>4.38</v>
      </c>
      <c r="BL601" s="33">
        <v>113.25897000000001</v>
      </c>
      <c r="BN601" s="33">
        <v>26.31</v>
      </c>
      <c r="BO601" s="33">
        <v>11.55</v>
      </c>
      <c r="BP601" s="33">
        <v>26.94</v>
      </c>
      <c r="BQ601" s="33">
        <v>1.85</v>
      </c>
      <c r="BR601" s="33">
        <v>97.81</v>
      </c>
      <c r="BS601" s="33">
        <v>1.68</v>
      </c>
      <c r="BT601" s="33">
        <v>51.6</v>
      </c>
      <c r="BU601" s="33">
        <v>4.38</v>
      </c>
      <c r="BW601" s="33" t="s">
        <v>2744</v>
      </c>
      <c r="CB601" s="188" t="str">
        <f t="shared" si="98"/>
        <v>Y</v>
      </c>
      <c r="CC601" s="188" t="str">
        <f t="shared" si="101"/>
        <v>Y</v>
      </c>
      <c r="CD601" s="187"/>
      <c r="CE601" s="186"/>
    </row>
    <row r="602" spans="5:88" x14ac:dyDescent="0.3">
      <c r="E602" s="33" t="s">
        <v>2765</v>
      </c>
      <c r="F602" s="33" t="s">
        <v>4270</v>
      </c>
      <c r="G602" s="33">
        <v>2017</v>
      </c>
      <c r="H602" s="33" t="s">
        <v>4263</v>
      </c>
      <c r="I602" s="33" t="s">
        <v>4264</v>
      </c>
      <c r="K602" s="33" t="s">
        <v>80</v>
      </c>
      <c r="L602" s="33" t="s">
        <v>81</v>
      </c>
      <c r="M602" s="184" t="s">
        <v>83</v>
      </c>
      <c r="N602" s="33" t="s">
        <v>84</v>
      </c>
      <c r="O602" s="33" t="s">
        <v>85</v>
      </c>
      <c r="P602" s="33" t="s">
        <v>86</v>
      </c>
      <c r="Q602" s="33" t="s">
        <v>87</v>
      </c>
      <c r="R602" s="33" t="s">
        <v>87</v>
      </c>
      <c r="S602" s="33" t="str">
        <f t="shared" si="95"/>
        <v>Da.ma</v>
      </c>
      <c r="T602" s="33" t="s">
        <v>4043</v>
      </c>
      <c r="U602" s="184" t="s">
        <v>2821</v>
      </c>
      <c r="V602" s="184" t="s">
        <v>28</v>
      </c>
      <c r="W602" s="184" t="s">
        <v>293</v>
      </c>
      <c r="X602" s="33" t="s">
        <v>4271</v>
      </c>
      <c r="Y602" s="33" t="s">
        <v>819</v>
      </c>
      <c r="AB602" s="33" t="s">
        <v>2742</v>
      </c>
      <c r="AC602" s="33" t="s">
        <v>239</v>
      </c>
      <c r="AD602" s="33">
        <v>48</v>
      </c>
      <c r="AE602" s="184" t="s">
        <v>240</v>
      </c>
      <c r="AF602" s="33" t="s">
        <v>2743</v>
      </c>
      <c r="AH602" s="33" t="s">
        <v>3845</v>
      </c>
      <c r="AI602" s="33" t="s">
        <v>4261</v>
      </c>
      <c r="AJ602" s="33" t="s">
        <v>509</v>
      </c>
      <c r="AK602" s="33" t="s">
        <v>631</v>
      </c>
      <c r="AM602" s="33">
        <v>914.07</v>
      </c>
      <c r="AN602" s="33">
        <v>893.96046000000001</v>
      </c>
      <c r="AO602" s="189">
        <v>914.07</v>
      </c>
      <c r="AP602" s="33" t="s">
        <v>508</v>
      </c>
      <c r="AQ602" s="33" t="s">
        <v>477</v>
      </c>
      <c r="AS602" s="33">
        <f t="shared" si="102"/>
        <v>1</v>
      </c>
      <c r="AU602" s="33" t="s">
        <v>240</v>
      </c>
      <c r="AV602" s="33" t="s">
        <v>295</v>
      </c>
      <c r="AZ602" s="33" t="s">
        <v>2312</v>
      </c>
      <c r="BA602" s="33" t="s">
        <v>3881</v>
      </c>
      <c r="BB602" s="33" t="s">
        <v>2744</v>
      </c>
      <c r="BC602" s="33">
        <v>20.7</v>
      </c>
      <c r="BD602" s="33">
        <v>8.2100000000000009</v>
      </c>
      <c r="BE602" s="33">
        <v>88.718802780621701</v>
      </c>
      <c r="BF602" s="33">
        <v>3.36</v>
      </c>
      <c r="BG602" s="33">
        <v>8.2100000000000009</v>
      </c>
      <c r="BH602" s="33">
        <v>88.718802780621701</v>
      </c>
      <c r="BI602" s="33">
        <f t="shared" si="100"/>
        <v>3.36</v>
      </c>
      <c r="BL602" s="33">
        <v>88.718802780621701</v>
      </c>
      <c r="BN602" s="33">
        <v>14.305146655</v>
      </c>
      <c r="BO602" s="33">
        <v>12.870046523333334</v>
      </c>
      <c r="BP602" s="33">
        <v>24.088813996666669</v>
      </c>
      <c r="BQ602" s="33">
        <v>2.1595718693333334</v>
      </c>
      <c r="BR602" s="33">
        <v>80.794070099999999</v>
      </c>
      <c r="BS602" s="33">
        <v>2.6309723512324319</v>
      </c>
      <c r="BT602" s="33">
        <v>49.7</v>
      </c>
      <c r="BU602" s="33">
        <v>3.36</v>
      </c>
      <c r="BW602" s="33" t="s">
        <v>2744</v>
      </c>
      <c r="CB602" s="188" t="str">
        <f t="shared" si="98"/>
        <v>Y</v>
      </c>
      <c r="CC602" s="188" t="str">
        <f t="shared" si="101"/>
        <v>Y</v>
      </c>
      <c r="CD602" s="187"/>
      <c r="CE602" s="186"/>
    </row>
    <row r="603" spans="5:88" x14ac:dyDescent="0.3">
      <c r="E603" s="33" t="s">
        <v>2765</v>
      </c>
      <c r="F603" s="33" t="s">
        <v>4272</v>
      </c>
      <c r="G603" s="33">
        <v>2017</v>
      </c>
      <c r="H603" s="33" t="s">
        <v>4263</v>
      </c>
      <c r="I603" s="33" t="s">
        <v>4264</v>
      </c>
      <c r="K603" s="33" t="s">
        <v>80</v>
      </c>
      <c r="L603" s="33" t="s">
        <v>81</v>
      </c>
      <c r="M603" s="184" t="s">
        <v>83</v>
      </c>
      <c r="N603" s="33" t="s">
        <v>84</v>
      </c>
      <c r="O603" s="33" t="s">
        <v>85</v>
      </c>
      <c r="P603" s="33" t="s">
        <v>86</v>
      </c>
      <c r="Q603" s="33" t="s">
        <v>87</v>
      </c>
      <c r="R603" s="33" t="s">
        <v>87</v>
      </c>
      <c r="S603" s="33" t="str">
        <f t="shared" si="95"/>
        <v>Da.ma</v>
      </c>
      <c r="T603" s="33" t="s">
        <v>4043</v>
      </c>
      <c r="U603" s="184" t="s">
        <v>2821</v>
      </c>
      <c r="V603" s="184" t="s">
        <v>28</v>
      </c>
      <c r="W603" s="184" t="s">
        <v>293</v>
      </c>
      <c r="X603" s="33" t="s">
        <v>4271</v>
      </c>
      <c r="Y603" s="33" t="s">
        <v>819</v>
      </c>
      <c r="AB603" s="33" t="s">
        <v>2742</v>
      </c>
      <c r="AC603" s="33" t="s">
        <v>239</v>
      </c>
      <c r="AD603" s="33">
        <v>48</v>
      </c>
      <c r="AE603" s="184" t="s">
        <v>240</v>
      </c>
      <c r="AF603" s="33" t="s">
        <v>2743</v>
      </c>
      <c r="AH603" s="33" t="s">
        <v>3845</v>
      </c>
      <c r="AI603" s="33" t="s">
        <v>4261</v>
      </c>
      <c r="AJ603" s="33" t="s">
        <v>509</v>
      </c>
      <c r="AK603" s="33" t="s">
        <v>631</v>
      </c>
      <c r="AM603" s="33">
        <v>938.62</v>
      </c>
      <c r="AN603" s="33">
        <v>917.97036000000003</v>
      </c>
      <c r="AO603" s="189">
        <v>938.62</v>
      </c>
      <c r="AP603" s="33" t="s">
        <v>508</v>
      </c>
      <c r="AQ603" s="33" t="s">
        <v>477</v>
      </c>
      <c r="AS603" s="33">
        <f t="shared" si="102"/>
        <v>1</v>
      </c>
      <c r="AU603" s="33" t="s">
        <v>240</v>
      </c>
      <c r="AV603" s="33" t="s">
        <v>295</v>
      </c>
      <c r="AZ603" s="33" t="s">
        <v>2312</v>
      </c>
      <c r="BA603" s="33" t="s">
        <v>3881</v>
      </c>
      <c r="BB603" s="33" t="s">
        <v>2744</v>
      </c>
      <c r="BC603" s="33">
        <v>20.6</v>
      </c>
      <c r="BD603" s="33">
        <v>8.24</v>
      </c>
      <c r="BE603" s="33">
        <v>88.718802780621701</v>
      </c>
      <c r="BF603" s="33">
        <v>3.36</v>
      </c>
      <c r="BG603" s="33">
        <v>8.24</v>
      </c>
      <c r="BH603" s="33">
        <v>88.718802780621701</v>
      </c>
      <c r="BI603" s="33">
        <f t="shared" si="100"/>
        <v>3.36</v>
      </c>
      <c r="BL603" s="33">
        <v>88.718802780621701</v>
      </c>
      <c r="BN603" s="33">
        <v>14.305146655</v>
      </c>
      <c r="BO603" s="33">
        <v>12.870046523333334</v>
      </c>
      <c r="BP603" s="33">
        <v>24.088813996666669</v>
      </c>
      <c r="BQ603" s="33">
        <v>2.1595718693333334</v>
      </c>
      <c r="BR603" s="33">
        <v>80.794070099999999</v>
      </c>
      <c r="BS603" s="33">
        <v>2.6309723512324319</v>
      </c>
      <c r="BT603" s="33">
        <v>51.4</v>
      </c>
      <c r="BU603" s="33">
        <v>3.36</v>
      </c>
      <c r="BW603" s="33" t="s">
        <v>2744</v>
      </c>
      <c r="CB603" s="188" t="str">
        <f t="shared" si="98"/>
        <v>Y</v>
      </c>
      <c r="CC603" s="188" t="str">
        <f t="shared" si="101"/>
        <v>Y</v>
      </c>
      <c r="CD603" s="187"/>
      <c r="CE603" s="186"/>
    </row>
    <row r="604" spans="5:88" x14ac:dyDescent="0.3">
      <c r="E604" s="33" t="s">
        <v>2765</v>
      </c>
      <c r="F604" s="33" t="s">
        <v>4273</v>
      </c>
      <c r="G604" s="33">
        <v>2017</v>
      </c>
      <c r="H604" s="33" t="s">
        <v>4263</v>
      </c>
      <c r="I604" s="33" t="s">
        <v>4264</v>
      </c>
      <c r="K604" s="33" t="s">
        <v>80</v>
      </c>
      <c r="L604" s="33" t="s">
        <v>81</v>
      </c>
      <c r="M604" s="184" t="s">
        <v>83</v>
      </c>
      <c r="N604" s="33" t="s">
        <v>84</v>
      </c>
      <c r="O604" s="33" t="s">
        <v>85</v>
      </c>
      <c r="P604" s="33" t="s">
        <v>86</v>
      </c>
      <c r="Q604" s="33" t="s">
        <v>87</v>
      </c>
      <c r="R604" s="33" t="s">
        <v>87</v>
      </c>
      <c r="S604" s="33" t="str">
        <f t="shared" si="95"/>
        <v>Da.ma</v>
      </c>
      <c r="T604" s="33" t="s">
        <v>4043</v>
      </c>
      <c r="U604" s="184" t="s">
        <v>2821</v>
      </c>
      <c r="V604" s="184" t="s">
        <v>28</v>
      </c>
      <c r="W604" s="184" t="s">
        <v>293</v>
      </c>
      <c r="X604" s="33" t="s">
        <v>4268</v>
      </c>
      <c r="Y604" s="33" t="s">
        <v>819</v>
      </c>
      <c r="AB604" s="33" t="s">
        <v>2742</v>
      </c>
      <c r="AC604" s="33" t="s">
        <v>239</v>
      </c>
      <c r="AD604" s="33">
        <v>48</v>
      </c>
      <c r="AE604" s="184" t="s">
        <v>240</v>
      </c>
      <c r="AF604" s="33" t="s">
        <v>2743</v>
      </c>
      <c r="AH604" s="33" t="s">
        <v>3845</v>
      </c>
      <c r="AI604" s="33" t="s">
        <v>4261</v>
      </c>
      <c r="AJ604" s="33" t="s">
        <v>509</v>
      </c>
      <c r="AK604" s="33" t="s">
        <v>631</v>
      </c>
      <c r="AM604" s="33">
        <v>689.59</v>
      </c>
      <c r="AN604" s="33">
        <v>674.41902000000005</v>
      </c>
      <c r="AO604" s="189">
        <v>689.59</v>
      </c>
      <c r="AP604" s="33" t="s">
        <v>508</v>
      </c>
      <c r="AQ604" s="33" t="s">
        <v>477</v>
      </c>
      <c r="AS604" s="33">
        <f t="shared" si="102"/>
        <v>1</v>
      </c>
      <c r="AU604" s="33" t="s">
        <v>240</v>
      </c>
      <c r="AV604" s="33" t="s">
        <v>295</v>
      </c>
      <c r="AZ604" s="33" t="s">
        <v>2312</v>
      </c>
      <c r="BA604" s="33" t="s">
        <v>3881</v>
      </c>
      <c r="BB604" s="33" t="s">
        <v>2744</v>
      </c>
      <c r="BC604" s="33">
        <v>20.9</v>
      </c>
      <c r="BD604" s="33">
        <v>8.27</v>
      </c>
      <c r="BE604" s="33">
        <v>88.718802780621701</v>
      </c>
      <c r="BF604" s="33">
        <v>3.36</v>
      </c>
      <c r="BG604" s="33">
        <v>8.27</v>
      </c>
      <c r="BH604" s="33">
        <v>88.718802780621701</v>
      </c>
      <c r="BI604" s="33">
        <f t="shared" si="100"/>
        <v>3.36</v>
      </c>
      <c r="BL604" s="33">
        <v>88.718802780621701</v>
      </c>
      <c r="BN604" s="33">
        <v>14.305146655</v>
      </c>
      <c r="BO604" s="33">
        <v>12.870046523333334</v>
      </c>
      <c r="BP604" s="33">
        <v>24.088813996666669</v>
      </c>
      <c r="BQ604" s="33">
        <v>2.1595718693333334</v>
      </c>
      <c r="BR604" s="33">
        <v>80.794070099999999</v>
      </c>
      <c r="BS604" s="33">
        <v>2.6309723512324319</v>
      </c>
      <c r="BT604" s="33">
        <v>51.4</v>
      </c>
      <c r="BU604" s="33">
        <v>3.36</v>
      </c>
      <c r="BW604" s="33" t="s">
        <v>2744</v>
      </c>
      <c r="CB604" s="188" t="str">
        <f t="shared" si="98"/>
        <v>Y</v>
      </c>
      <c r="CC604" s="188" t="str">
        <f t="shared" si="101"/>
        <v>Y</v>
      </c>
      <c r="CD604" s="187"/>
      <c r="CE604" s="186"/>
    </row>
    <row r="605" spans="5:88" x14ac:dyDescent="0.3">
      <c r="E605" s="33" t="s">
        <v>2765</v>
      </c>
      <c r="F605" s="33" t="s">
        <v>4274</v>
      </c>
      <c r="G605" s="33">
        <v>2017</v>
      </c>
      <c r="H605" s="33" t="s">
        <v>4263</v>
      </c>
      <c r="I605" s="33" t="s">
        <v>4264</v>
      </c>
      <c r="K605" s="33" t="s">
        <v>80</v>
      </c>
      <c r="L605" s="33" t="s">
        <v>81</v>
      </c>
      <c r="M605" s="184" t="s">
        <v>83</v>
      </c>
      <c r="N605" s="33" t="s">
        <v>84</v>
      </c>
      <c r="O605" s="33" t="s">
        <v>85</v>
      </c>
      <c r="P605" s="33" t="s">
        <v>86</v>
      </c>
      <c r="Q605" s="33" t="s">
        <v>87</v>
      </c>
      <c r="R605" s="33" t="s">
        <v>87</v>
      </c>
      <c r="S605" s="33" t="str">
        <f t="shared" si="95"/>
        <v>Da.ma</v>
      </c>
      <c r="T605" s="33" t="s">
        <v>4043</v>
      </c>
      <c r="U605" s="184" t="s">
        <v>2821</v>
      </c>
      <c r="V605" s="184" t="s">
        <v>28</v>
      </c>
      <c r="W605" s="184" t="s">
        <v>293</v>
      </c>
      <c r="X605" s="33" t="s">
        <v>4084</v>
      </c>
      <c r="Y605" s="33" t="s">
        <v>819</v>
      </c>
      <c r="AB605" s="33" t="s">
        <v>2742</v>
      </c>
      <c r="AC605" s="33" t="s">
        <v>239</v>
      </c>
      <c r="AD605" s="33">
        <v>48</v>
      </c>
      <c r="AE605" s="184" t="s">
        <v>240</v>
      </c>
      <c r="AF605" s="33" t="s">
        <v>2743</v>
      </c>
      <c r="AH605" s="33" t="s">
        <v>3845</v>
      </c>
      <c r="AI605" s="33" t="s">
        <v>4261</v>
      </c>
      <c r="AJ605" s="33" t="s">
        <v>509</v>
      </c>
      <c r="AK605" s="33" t="s">
        <v>631</v>
      </c>
      <c r="AM605" s="33">
        <v>752.87</v>
      </c>
      <c r="AN605" s="33">
        <v>736.30686000000003</v>
      </c>
      <c r="AO605" s="189">
        <v>752.87</v>
      </c>
      <c r="AP605" s="33" t="s">
        <v>508</v>
      </c>
      <c r="AQ605" s="33" t="s">
        <v>477</v>
      </c>
      <c r="AS605" s="33">
        <f t="shared" si="102"/>
        <v>1</v>
      </c>
      <c r="AU605" s="33" t="s">
        <v>240</v>
      </c>
      <c r="AV605" s="33" t="s">
        <v>295</v>
      </c>
      <c r="AZ605" s="33" t="s">
        <v>2312</v>
      </c>
      <c r="BA605" s="33" t="s">
        <v>3186</v>
      </c>
      <c r="BB605" s="33" t="s">
        <v>2744</v>
      </c>
      <c r="BC605" s="33">
        <v>19.2</v>
      </c>
      <c r="BD605" s="33">
        <v>8.0299999999999994</v>
      </c>
      <c r="BE605" s="33">
        <v>84.251694541549995</v>
      </c>
      <c r="BF605" s="33">
        <v>3.48</v>
      </c>
      <c r="BG605" s="33">
        <v>8.0299999999999994</v>
      </c>
      <c r="BH605" s="33">
        <v>84.251694541549995</v>
      </c>
      <c r="BI605" s="33">
        <f t="shared" si="100"/>
        <v>3.48</v>
      </c>
      <c r="BL605" s="33">
        <v>84.251694541549995</v>
      </c>
      <c r="BN605" s="33">
        <v>13.876562353333332</v>
      </c>
      <c r="BO605" s="33">
        <v>12.045147728333333</v>
      </c>
      <c r="BP605" s="33">
        <v>27.232578893333336</v>
      </c>
      <c r="BQ605" s="33">
        <v>1.7524672864999999</v>
      </c>
      <c r="BR605" s="33">
        <v>84.625804375000001</v>
      </c>
      <c r="BS605" s="33">
        <v>1.5889428774761309</v>
      </c>
      <c r="BT605" s="33">
        <v>52.4</v>
      </c>
      <c r="BU605" s="33">
        <v>3.48</v>
      </c>
      <c r="BW605" s="33" t="s">
        <v>2744</v>
      </c>
      <c r="CB605" s="188" t="str">
        <f t="shared" si="98"/>
        <v>Y</v>
      </c>
      <c r="CC605" s="188" t="str">
        <f t="shared" si="101"/>
        <v>Y</v>
      </c>
      <c r="CD605" s="187"/>
      <c r="CE605" s="186"/>
    </row>
    <row r="606" spans="5:88" x14ac:dyDescent="0.3">
      <c r="E606" s="33" t="s">
        <v>2765</v>
      </c>
      <c r="F606" s="33" t="s">
        <v>4275</v>
      </c>
      <c r="G606" s="33">
        <v>2019</v>
      </c>
      <c r="H606" s="33" t="s">
        <v>4276</v>
      </c>
      <c r="I606" s="33" t="s">
        <v>4277</v>
      </c>
      <c r="K606" s="33" t="s">
        <v>80</v>
      </c>
      <c r="L606" s="33" t="s">
        <v>81</v>
      </c>
      <c r="M606" s="184" t="s">
        <v>83</v>
      </c>
      <c r="N606" s="33" t="s">
        <v>84</v>
      </c>
      <c r="O606" s="33" t="s">
        <v>85</v>
      </c>
      <c r="P606" s="33" t="s">
        <v>86</v>
      </c>
      <c r="Q606" s="33" t="s">
        <v>87</v>
      </c>
      <c r="R606" s="33" t="s">
        <v>87</v>
      </c>
      <c r="S606" s="33" t="str">
        <f t="shared" si="95"/>
        <v>Da.ma</v>
      </c>
      <c r="T606" s="33" t="s">
        <v>4043</v>
      </c>
      <c r="U606" s="184" t="s">
        <v>2821</v>
      </c>
      <c r="V606" s="184" t="s">
        <v>28</v>
      </c>
      <c r="W606" s="184" t="s">
        <v>293</v>
      </c>
      <c r="X606" s="33" t="s">
        <v>4278</v>
      </c>
      <c r="Y606" s="33" t="s">
        <v>819</v>
      </c>
      <c r="AB606" s="33" t="s">
        <v>2742</v>
      </c>
      <c r="AC606" s="33" t="s">
        <v>239</v>
      </c>
      <c r="AD606" s="33">
        <v>48</v>
      </c>
      <c r="AE606" s="184" t="s">
        <v>240</v>
      </c>
      <c r="AF606" s="33" t="s">
        <v>2743</v>
      </c>
      <c r="AH606" s="33" t="s">
        <v>2787</v>
      </c>
      <c r="AI606" s="33" t="s">
        <v>770</v>
      </c>
      <c r="AJ606" s="33" t="s">
        <v>295</v>
      </c>
      <c r="AK606" s="33" t="s">
        <v>631</v>
      </c>
      <c r="AM606" s="33">
        <v>1980.45</v>
      </c>
      <c r="AN606" s="33">
        <v>1936.8801000000001</v>
      </c>
      <c r="AO606" s="189">
        <v>1980.45</v>
      </c>
      <c r="AP606" s="33" t="s">
        <v>508</v>
      </c>
      <c r="AQ606" s="33" t="s">
        <v>477</v>
      </c>
      <c r="AS606" s="33">
        <v>4</v>
      </c>
      <c r="AU606" s="33" t="s">
        <v>295</v>
      </c>
      <c r="AV606" s="33" t="s">
        <v>295</v>
      </c>
      <c r="AZ606" s="33" t="s">
        <v>2312</v>
      </c>
      <c r="BA606" s="33" t="s">
        <v>4279</v>
      </c>
      <c r="BB606" s="33" t="s">
        <v>2744</v>
      </c>
      <c r="BC606" s="33">
        <v>22</v>
      </c>
      <c r="BE606" s="33">
        <v>225</v>
      </c>
      <c r="BH606" s="33">
        <v>225</v>
      </c>
      <c r="BI606" s="33">
        <f t="shared" si="100"/>
        <v>0.3</v>
      </c>
      <c r="BL606" s="33">
        <v>225</v>
      </c>
      <c r="BN606" s="33">
        <v>71.599999999999994</v>
      </c>
      <c r="BO606" s="33">
        <v>11</v>
      </c>
      <c r="BP606" s="33">
        <v>16.34</v>
      </c>
      <c r="BQ606" s="33">
        <v>2.68</v>
      </c>
      <c r="BR606" s="33">
        <v>88.4</v>
      </c>
      <c r="BS606" s="33">
        <v>2.46</v>
      </c>
      <c r="BT606" s="33" t="s">
        <v>644</v>
      </c>
      <c r="BU606" s="192">
        <v>0.3</v>
      </c>
      <c r="BW606" s="33" t="s">
        <v>2744</v>
      </c>
      <c r="BY606" s="33" t="s">
        <v>2747</v>
      </c>
      <c r="CB606" s="188" t="str">
        <f t="shared" si="98"/>
        <v>N</v>
      </c>
      <c r="CC606" s="188" t="str">
        <f t="shared" si="101"/>
        <v>N</v>
      </c>
      <c r="CD606" s="187"/>
      <c r="CE606" s="186"/>
      <c r="CH606" s="33" t="s">
        <v>2770</v>
      </c>
    </row>
    <row r="607" spans="5:88" x14ac:dyDescent="0.3">
      <c r="E607" s="33" t="s">
        <v>2765</v>
      </c>
      <c r="F607" s="33" t="s">
        <v>4280</v>
      </c>
      <c r="G607" s="33">
        <v>2016</v>
      </c>
      <c r="H607" s="33" t="s">
        <v>4281</v>
      </c>
      <c r="I607" s="33" t="s">
        <v>4282</v>
      </c>
      <c r="K607" s="33" t="s">
        <v>80</v>
      </c>
      <c r="L607" s="33" t="s">
        <v>81</v>
      </c>
      <c r="M607" s="184" t="s">
        <v>83</v>
      </c>
      <c r="N607" s="33" t="s">
        <v>84</v>
      </c>
      <c r="O607" s="33" t="s">
        <v>85</v>
      </c>
      <c r="P607" s="33" t="s">
        <v>86</v>
      </c>
      <c r="Q607" s="33" t="s">
        <v>4283</v>
      </c>
      <c r="R607" s="33" t="s">
        <v>4283</v>
      </c>
      <c r="S607" s="33" t="str">
        <f t="shared" si="95"/>
        <v>Da.lu</v>
      </c>
      <c r="T607" s="33" t="s">
        <v>4043</v>
      </c>
      <c r="U607" s="184" t="s">
        <v>2821</v>
      </c>
      <c r="V607" s="184" t="s">
        <v>28</v>
      </c>
      <c r="W607" s="184" t="s">
        <v>293</v>
      </c>
      <c r="X607" s="33" t="s">
        <v>3852</v>
      </c>
      <c r="Y607" s="33" t="s">
        <v>819</v>
      </c>
      <c r="AB607" s="33" t="s">
        <v>2742</v>
      </c>
      <c r="AC607" s="33" t="s">
        <v>239</v>
      </c>
      <c r="AD607" s="33">
        <v>48</v>
      </c>
      <c r="AE607" s="184" t="s">
        <v>240</v>
      </c>
      <c r="AF607" s="33" t="s">
        <v>2743</v>
      </c>
      <c r="AH607" s="33" t="s">
        <v>3286</v>
      </c>
      <c r="AI607" s="33" t="s">
        <v>3168</v>
      </c>
      <c r="AJ607" s="33" t="s">
        <v>509</v>
      </c>
      <c r="AK607" s="33" t="s">
        <v>631</v>
      </c>
      <c r="AM607" s="33">
        <v>136</v>
      </c>
      <c r="AN607" s="33">
        <v>133.00800000000001</v>
      </c>
      <c r="AO607" s="189">
        <v>136</v>
      </c>
      <c r="AP607" s="33" t="s">
        <v>508</v>
      </c>
      <c r="AQ607" s="33" t="s">
        <v>477</v>
      </c>
      <c r="AS607" s="33">
        <f>IF(G607&lt;1980,"Too old",IF(AE607="N","UseOtherTestDuration",IF(AJ607="M",IF(ISBLANK(BD607),2,IF(ISBLANK(BE607),2,IF(ISBLANK(BF607),2,1))),"NotM")))</f>
        <v>2</v>
      </c>
      <c r="AU607" s="33" t="s">
        <v>295</v>
      </c>
      <c r="AV607" s="33" t="s">
        <v>295</v>
      </c>
      <c r="AZ607" s="33" t="s">
        <v>2312</v>
      </c>
      <c r="BA607" s="33" t="s">
        <v>4284</v>
      </c>
      <c r="BB607" s="33" t="s">
        <v>2744</v>
      </c>
      <c r="BC607" s="33">
        <v>27</v>
      </c>
      <c r="BD607" s="33">
        <v>7.19</v>
      </c>
      <c r="BE607" s="33">
        <v>29</v>
      </c>
      <c r="BG607" s="33">
        <v>7.19</v>
      </c>
      <c r="BH607" s="33">
        <v>29</v>
      </c>
      <c r="BL607" s="33">
        <v>29</v>
      </c>
      <c r="BN607" s="33">
        <v>7.7282063281595299</v>
      </c>
      <c r="BO607" s="33">
        <v>2.3561604659022959</v>
      </c>
      <c r="BP607" s="33">
        <v>4.1107480468933675</v>
      </c>
      <c r="BQ607" s="33">
        <v>0.63035940686456204</v>
      </c>
      <c r="BR607" s="33">
        <v>3.7154838116151585</v>
      </c>
      <c r="BS607" s="33">
        <v>2.412651825724129</v>
      </c>
      <c r="BT607" s="33">
        <v>15</v>
      </c>
      <c r="BW607" s="33" t="s">
        <v>2744</v>
      </c>
      <c r="BY607" s="33" t="s">
        <v>2747</v>
      </c>
      <c r="CB607" s="188" t="str">
        <f t="shared" si="98"/>
        <v>N</v>
      </c>
      <c r="CC607" s="188" t="str">
        <f t="shared" si="101"/>
        <v>N</v>
      </c>
      <c r="CD607" s="187"/>
      <c r="CE607" s="186"/>
    </row>
    <row r="608" spans="5:88" x14ac:dyDescent="0.3">
      <c r="E608" s="33" t="s">
        <v>2765</v>
      </c>
      <c r="F608" s="33" t="s">
        <v>4285</v>
      </c>
      <c r="G608" s="33">
        <v>2003</v>
      </c>
      <c r="H608" s="33" t="s">
        <v>2943</v>
      </c>
      <c r="I608" s="33" t="s">
        <v>4286</v>
      </c>
      <c r="K608" s="33" t="s">
        <v>80</v>
      </c>
      <c r="L608" s="33" t="s">
        <v>81</v>
      </c>
      <c r="M608" s="184" t="s">
        <v>83</v>
      </c>
      <c r="N608" s="33" t="s">
        <v>84</v>
      </c>
      <c r="O608" s="33" t="s">
        <v>85</v>
      </c>
      <c r="P608" s="33" t="s">
        <v>86</v>
      </c>
      <c r="Q608" s="33" t="s">
        <v>1232</v>
      </c>
      <c r="R608" s="33" t="s">
        <v>1232</v>
      </c>
      <c r="S608" s="33" t="str">
        <f t="shared" si="95"/>
        <v>Da.lo</v>
      </c>
      <c r="T608" s="33" t="s">
        <v>4043</v>
      </c>
      <c r="U608" s="184" t="s">
        <v>2821</v>
      </c>
      <c r="V608" s="184" t="s">
        <v>28</v>
      </c>
      <c r="W608" s="184" t="s">
        <v>293</v>
      </c>
      <c r="X608" s="33" t="s">
        <v>3844</v>
      </c>
      <c r="Y608" s="33" t="s">
        <v>1038</v>
      </c>
      <c r="AB608" s="33" t="s">
        <v>2742</v>
      </c>
      <c r="AC608" s="33" t="s">
        <v>239</v>
      </c>
      <c r="AD608" s="33">
        <v>48</v>
      </c>
      <c r="AE608" s="184" t="s">
        <v>240</v>
      </c>
      <c r="AF608" s="33" t="s">
        <v>2743</v>
      </c>
      <c r="AH608" s="33" t="s">
        <v>2754</v>
      </c>
      <c r="AI608" s="33" t="s">
        <v>4287</v>
      </c>
      <c r="AJ608" s="33" t="s">
        <v>509</v>
      </c>
      <c r="AK608" s="33" t="s">
        <v>478</v>
      </c>
      <c r="AM608" s="33" t="s">
        <v>2744</v>
      </c>
      <c r="AN608" s="33">
        <v>58</v>
      </c>
      <c r="AO608" s="33">
        <v>58</v>
      </c>
      <c r="AP608" s="33" t="s">
        <v>477</v>
      </c>
      <c r="AQ608" s="33" t="s">
        <v>477</v>
      </c>
      <c r="AS608" s="33">
        <v>4</v>
      </c>
      <c r="AT608" s="33" t="s">
        <v>4288</v>
      </c>
      <c r="AU608" s="33" t="s">
        <v>295</v>
      </c>
      <c r="AV608" s="33" t="s">
        <v>295</v>
      </c>
      <c r="AZ608" s="33" t="s">
        <v>2789</v>
      </c>
      <c r="BA608" s="33" t="s">
        <v>4289</v>
      </c>
      <c r="BB608" s="33" t="s">
        <v>3286</v>
      </c>
      <c r="BC608" s="33">
        <v>20</v>
      </c>
      <c r="BD608" s="33">
        <v>6.4</v>
      </c>
      <c r="BE608" s="33">
        <v>6.0996459999999999</v>
      </c>
      <c r="BG608" s="33">
        <v>6.4</v>
      </c>
      <c r="BH608" s="33">
        <v>6.0996459999999999</v>
      </c>
      <c r="BI608" s="33">
        <f>IF(ISBLANK(BF608)=FALSE,BF608,BU608)</f>
        <v>3.895</v>
      </c>
      <c r="BL608" s="33">
        <v>6.0996459999999999</v>
      </c>
      <c r="BN608" s="33">
        <v>1.92</v>
      </c>
      <c r="BO608" s="33">
        <v>0.317</v>
      </c>
      <c r="BP608" s="33">
        <v>1.05</v>
      </c>
      <c r="BQ608" s="33">
        <v>0.29499999999999998</v>
      </c>
      <c r="BR608" s="33">
        <v>2.3849999999999998</v>
      </c>
      <c r="BS608" s="33">
        <v>0.96499999999999997</v>
      </c>
      <c r="BT608" s="33">
        <v>9.4</v>
      </c>
      <c r="BU608" s="33">
        <v>3.895</v>
      </c>
      <c r="BW608" s="33">
        <v>4.0999999999999996</v>
      </c>
      <c r="CB608" s="188" t="str">
        <f t="shared" si="98"/>
        <v>N</v>
      </c>
      <c r="CC608" s="188" t="str">
        <f t="shared" si="101"/>
        <v>N</v>
      </c>
      <c r="CD608" s="187"/>
      <c r="CE608" s="186"/>
      <c r="CH608" s="33" t="s">
        <v>2770</v>
      </c>
    </row>
    <row r="609" spans="5:88" x14ac:dyDescent="0.3">
      <c r="E609" s="33" t="s">
        <v>2765</v>
      </c>
      <c r="F609" s="33" t="s">
        <v>4290</v>
      </c>
      <c r="G609" s="33">
        <v>2003</v>
      </c>
      <c r="H609" s="33" t="s">
        <v>2943</v>
      </c>
      <c r="I609" s="33" t="s">
        <v>4286</v>
      </c>
      <c r="K609" s="33" t="s">
        <v>80</v>
      </c>
      <c r="L609" s="33" t="s">
        <v>81</v>
      </c>
      <c r="M609" s="184" t="s">
        <v>83</v>
      </c>
      <c r="N609" s="33" t="s">
        <v>84</v>
      </c>
      <c r="O609" s="33" t="s">
        <v>85</v>
      </c>
      <c r="P609" s="33" t="s">
        <v>86</v>
      </c>
      <c r="Q609" s="33" t="s">
        <v>1232</v>
      </c>
      <c r="R609" s="33" t="s">
        <v>1232</v>
      </c>
      <c r="S609" s="33" t="str">
        <f t="shared" si="95"/>
        <v>Da.lo</v>
      </c>
      <c r="T609" s="33" t="s">
        <v>4043</v>
      </c>
      <c r="U609" s="184" t="s">
        <v>2821</v>
      </c>
      <c r="V609" s="184" t="s">
        <v>28</v>
      </c>
      <c r="W609" s="184" t="s">
        <v>293</v>
      </c>
      <c r="X609" s="33" t="s">
        <v>3844</v>
      </c>
      <c r="Y609" s="33" t="s">
        <v>819</v>
      </c>
      <c r="AB609" s="33" t="s">
        <v>2742</v>
      </c>
      <c r="AC609" s="33" t="s">
        <v>239</v>
      </c>
      <c r="AD609" s="33">
        <v>48</v>
      </c>
      <c r="AE609" s="184" t="s">
        <v>240</v>
      </c>
      <c r="AF609" s="33" t="s">
        <v>2743</v>
      </c>
      <c r="AH609" s="33" t="s">
        <v>2754</v>
      </c>
      <c r="AI609" s="33" t="s">
        <v>4287</v>
      </c>
      <c r="AJ609" s="33" t="s">
        <v>509</v>
      </c>
      <c r="AK609" s="33" t="s">
        <v>478</v>
      </c>
      <c r="AM609" s="33" t="s">
        <v>2744</v>
      </c>
      <c r="AN609" s="33">
        <v>42</v>
      </c>
      <c r="AO609" s="33">
        <v>42</v>
      </c>
      <c r="AP609" s="33" t="s">
        <v>477</v>
      </c>
      <c r="AQ609" s="33" t="s">
        <v>477</v>
      </c>
      <c r="AS609" s="33">
        <v>4</v>
      </c>
      <c r="AT609" s="33" t="s">
        <v>4288</v>
      </c>
      <c r="AU609" s="33" t="s">
        <v>295</v>
      </c>
      <c r="AV609" s="33" t="s">
        <v>295</v>
      </c>
      <c r="AZ609" s="33" t="s">
        <v>2789</v>
      </c>
      <c r="BA609" s="33" t="s">
        <v>4289</v>
      </c>
      <c r="BB609" s="33" t="s">
        <v>3286</v>
      </c>
      <c r="BC609" s="33">
        <v>20</v>
      </c>
      <c r="BD609" s="33">
        <v>6.4</v>
      </c>
      <c r="BE609" s="33">
        <v>6.0996459999999999</v>
      </c>
      <c r="BG609" s="33">
        <v>6.4</v>
      </c>
      <c r="BH609" s="33">
        <v>6.0996459999999999</v>
      </c>
      <c r="BI609" s="33">
        <f>IF(ISBLANK(BF609)=FALSE,BF609,BU609)</f>
        <v>3.895</v>
      </c>
      <c r="BL609" s="33">
        <v>6.0996459999999999</v>
      </c>
      <c r="BN609" s="33">
        <v>1.92</v>
      </c>
      <c r="BO609" s="33">
        <v>0.317</v>
      </c>
      <c r="BP609" s="33">
        <v>1.05</v>
      </c>
      <c r="BQ609" s="33">
        <v>0.29499999999999998</v>
      </c>
      <c r="BR609" s="33">
        <v>2.3849999999999998</v>
      </c>
      <c r="BS609" s="33">
        <v>0.96499999999999997</v>
      </c>
      <c r="BT609" s="33">
        <v>9.4</v>
      </c>
      <c r="BU609" s="33">
        <v>3.895</v>
      </c>
      <c r="BW609" s="33">
        <v>4.0999999999999996</v>
      </c>
      <c r="CB609" s="188" t="str">
        <f t="shared" si="98"/>
        <v>N</v>
      </c>
      <c r="CC609" s="188" t="str">
        <f t="shared" si="101"/>
        <v>N</v>
      </c>
      <c r="CD609" s="187"/>
      <c r="CE609" s="186"/>
      <c r="CH609" s="33" t="s">
        <v>2770</v>
      </c>
    </row>
    <row r="610" spans="5:88" x14ac:dyDescent="0.3">
      <c r="E610" s="33" t="s">
        <v>2765</v>
      </c>
      <c r="F610" s="33" t="s">
        <v>4291</v>
      </c>
      <c r="G610" s="33">
        <v>2003</v>
      </c>
      <c r="H610" s="33" t="s">
        <v>2943</v>
      </c>
      <c r="I610" s="33" t="s">
        <v>4286</v>
      </c>
      <c r="K610" s="33" t="s">
        <v>80</v>
      </c>
      <c r="L610" s="33" t="s">
        <v>81</v>
      </c>
      <c r="M610" s="184" t="s">
        <v>83</v>
      </c>
      <c r="N610" s="33" t="s">
        <v>84</v>
      </c>
      <c r="O610" s="33" t="s">
        <v>85</v>
      </c>
      <c r="P610" s="33" t="s">
        <v>86</v>
      </c>
      <c r="Q610" s="33" t="s">
        <v>1232</v>
      </c>
      <c r="R610" s="33" t="s">
        <v>1232</v>
      </c>
      <c r="S610" s="33" t="str">
        <f t="shared" si="95"/>
        <v>Da.lo</v>
      </c>
      <c r="T610" s="33" t="s">
        <v>4043</v>
      </c>
      <c r="U610" s="184" t="s">
        <v>2821</v>
      </c>
      <c r="V610" s="184" t="s">
        <v>28</v>
      </c>
      <c r="W610" s="184" t="s">
        <v>293</v>
      </c>
      <c r="X610" s="33" t="s">
        <v>3844</v>
      </c>
      <c r="Y610" s="33" t="s">
        <v>819</v>
      </c>
      <c r="AB610" s="33" t="s">
        <v>2742</v>
      </c>
      <c r="AC610" s="33" t="s">
        <v>239</v>
      </c>
      <c r="AD610" s="33">
        <v>48</v>
      </c>
      <c r="AE610" s="184" t="s">
        <v>240</v>
      </c>
      <c r="AF610" s="33" t="s">
        <v>2743</v>
      </c>
      <c r="AH610" s="33" t="s">
        <v>2754</v>
      </c>
      <c r="AI610" s="33" t="s">
        <v>4287</v>
      </c>
      <c r="AJ610" s="33" t="s">
        <v>509</v>
      </c>
      <c r="AK610" s="33" t="s">
        <v>478</v>
      </c>
      <c r="AM610" s="33" t="s">
        <v>2744</v>
      </c>
      <c r="AN610" s="33">
        <v>59</v>
      </c>
      <c r="AO610" s="33">
        <v>59</v>
      </c>
      <c r="AP610" s="33" t="s">
        <v>477</v>
      </c>
      <c r="AQ610" s="33" t="s">
        <v>477</v>
      </c>
      <c r="AS610" s="33">
        <v>4</v>
      </c>
      <c r="AT610" s="33" t="s">
        <v>4288</v>
      </c>
      <c r="AU610" s="33" t="s">
        <v>295</v>
      </c>
      <c r="AV610" s="33" t="s">
        <v>295</v>
      </c>
      <c r="AZ610" s="33" t="s">
        <v>2789</v>
      </c>
      <c r="BA610" s="33" t="s">
        <v>4289</v>
      </c>
      <c r="BB610" s="33" t="s">
        <v>3286</v>
      </c>
      <c r="BC610" s="33">
        <v>20</v>
      </c>
      <c r="BD610" s="33">
        <v>6.4</v>
      </c>
      <c r="BE610" s="33">
        <v>100.04102</v>
      </c>
      <c r="BG610" s="33">
        <v>6.4</v>
      </c>
      <c r="BH610" s="33">
        <v>100.04102</v>
      </c>
      <c r="BI610" s="33">
        <f>IF(ISBLANK(BF610)=FALSE,BF610,BU610)</f>
        <v>3.895</v>
      </c>
      <c r="BL610" s="33">
        <v>100.04102</v>
      </c>
      <c r="BN610" s="33">
        <v>32</v>
      </c>
      <c r="BO610" s="33">
        <v>4.8899999999999997</v>
      </c>
      <c r="BP610" s="33">
        <v>1.02</v>
      </c>
      <c r="BQ610" s="33">
        <v>0.28000000000000003</v>
      </c>
      <c r="BR610" s="33">
        <v>20.399999999999999</v>
      </c>
      <c r="BS610" s="33">
        <v>54.25</v>
      </c>
      <c r="BT610" s="33">
        <v>4.6500000000000004</v>
      </c>
      <c r="BU610" s="33">
        <v>3.895</v>
      </c>
      <c r="BW610" s="33">
        <v>4.0999999999999996</v>
      </c>
      <c r="CB610" s="188" t="str">
        <f t="shared" ref="CB610:CB637" si="103">IF(G610&lt;1980,"N",IF(AJ610="N","N",IF(BC610&lt;1,"N",IF(AF610="Chronic","N",IF(AQ610="Other","N",IF(BG610&lt;5.4,"N",IF(BG610&gt;8.5,"N",IF(BU610&gt;23,"N",IF(BL610&lt;8,"N",IF(BY610="JG est","N","Y"))))))))))</f>
        <v>Y</v>
      </c>
      <c r="CC610" s="188" t="str">
        <f t="shared" si="101"/>
        <v>Y</v>
      </c>
      <c r="CD610" s="187"/>
      <c r="CE610" s="186"/>
      <c r="CH610" s="33" t="s">
        <v>2770</v>
      </c>
    </row>
    <row r="611" spans="5:88" x14ac:dyDescent="0.3">
      <c r="E611" s="33" t="s">
        <v>2765</v>
      </c>
      <c r="F611" s="33" t="s">
        <v>4292</v>
      </c>
      <c r="G611" s="33">
        <v>2003</v>
      </c>
      <c r="H611" s="33" t="s">
        <v>2943</v>
      </c>
      <c r="I611" s="33" t="s">
        <v>4286</v>
      </c>
      <c r="K611" s="33" t="s">
        <v>80</v>
      </c>
      <c r="L611" s="33" t="s">
        <v>81</v>
      </c>
      <c r="M611" s="184" t="s">
        <v>83</v>
      </c>
      <c r="N611" s="33" t="s">
        <v>84</v>
      </c>
      <c r="O611" s="33" t="s">
        <v>85</v>
      </c>
      <c r="P611" s="33" t="s">
        <v>86</v>
      </c>
      <c r="Q611" s="33" t="s">
        <v>1232</v>
      </c>
      <c r="R611" s="33" t="s">
        <v>1232</v>
      </c>
      <c r="S611" s="33" t="str">
        <f t="shared" si="95"/>
        <v>Da.lo</v>
      </c>
      <c r="T611" s="33" t="s">
        <v>4043</v>
      </c>
      <c r="U611" s="184" t="s">
        <v>2821</v>
      </c>
      <c r="V611" s="184" t="s">
        <v>28</v>
      </c>
      <c r="W611" s="184" t="s">
        <v>293</v>
      </c>
      <c r="X611" s="33" t="s">
        <v>3844</v>
      </c>
      <c r="Y611" s="33" t="s">
        <v>819</v>
      </c>
      <c r="AB611" s="33" t="s">
        <v>2742</v>
      </c>
      <c r="AC611" s="33" t="s">
        <v>239</v>
      </c>
      <c r="AD611" s="33">
        <v>48</v>
      </c>
      <c r="AE611" s="184" t="s">
        <v>240</v>
      </c>
      <c r="AF611" s="33" t="s">
        <v>2743</v>
      </c>
      <c r="AH611" s="33" t="s">
        <v>2754</v>
      </c>
      <c r="AI611" s="33" t="s">
        <v>4287</v>
      </c>
      <c r="AJ611" s="33" t="s">
        <v>509</v>
      </c>
      <c r="AK611" s="33" t="s">
        <v>478</v>
      </c>
      <c r="AM611" s="33" t="s">
        <v>2744</v>
      </c>
      <c r="AN611" s="33">
        <v>54</v>
      </c>
      <c r="AO611" s="33">
        <v>54</v>
      </c>
      <c r="AP611" s="33" t="s">
        <v>477</v>
      </c>
      <c r="AQ611" s="33" t="s">
        <v>477</v>
      </c>
      <c r="AS611" s="33">
        <v>4</v>
      </c>
      <c r="AT611" s="33" t="s">
        <v>4288</v>
      </c>
      <c r="AU611" s="33" t="s">
        <v>295</v>
      </c>
      <c r="AV611" s="33" t="s">
        <v>295</v>
      </c>
      <c r="AZ611" s="33" t="s">
        <v>2789</v>
      </c>
      <c r="BA611" s="33" t="s">
        <v>4293</v>
      </c>
      <c r="BB611" s="33" t="s">
        <v>3286</v>
      </c>
      <c r="BC611" s="33">
        <v>20</v>
      </c>
      <c r="BD611" s="33">
        <v>6.7</v>
      </c>
      <c r="BE611" s="33">
        <v>7.8431290000000002</v>
      </c>
      <c r="BG611" s="33">
        <v>6.7</v>
      </c>
      <c r="BH611" s="33">
        <v>7.8431290000000002</v>
      </c>
      <c r="BI611" s="33">
        <f>IF(ISBLANK(BF611)=FALSE,BF611,BU611)</f>
        <v>3.7050000000000001</v>
      </c>
      <c r="BL611" s="33">
        <v>7.8431290000000002</v>
      </c>
      <c r="BN611" s="33">
        <v>2.5299999999999998</v>
      </c>
      <c r="BO611" s="33">
        <v>0.3705</v>
      </c>
      <c r="BP611" s="33">
        <v>1.53</v>
      </c>
      <c r="BQ611" s="33">
        <v>0.35</v>
      </c>
      <c r="BR611" s="33">
        <v>2.8849999999999998</v>
      </c>
      <c r="BS611" s="33">
        <v>1.7350000000000001</v>
      </c>
      <c r="BT611" s="33">
        <v>10.7</v>
      </c>
      <c r="BU611" s="33">
        <v>3.7050000000000001</v>
      </c>
      <c r="BW611" s="33">
        <v>3.9</v>
      </c>
      <c r="CB611" s="188" t="str">
        <f t="shared" si="103"/>
        <v>N</v>
      </c>
      <c r="CC611" s="188" t="str">
        <f t="shared" si="101"/>
        <v>N</v>
      </c>
      <c r="CD611" s="187"/>
      <c r="CE611" s="186"/>
      <c r="CH611" s="33" t="s">
        <v>2770</v>
      </c>
    </row>
    <row r="612" spans="5:88" x14ac:dyDescent="0.3">
      <c r="E612" s="33" t="s">
        <v>2765</v>
      </c>
      <c r="F612" s="33" t="s">
        <v>4294</v>
      </c>
      <c r="G612" s="33">
        <v>2003</v>
      </c>
      <c r="H612" s="33" t="s">
        <v>2943</v>
      </c>
      <c r="I612" s="33" t="s">
        <v>4286</v>
      </c>
      <c r="K612" s="33" t="s">
        <v>80</v>
      </c>
      <c r="L612" s="33" t="s">
        <v>81</v>
      </c>
      <c r="M612" s="184" t="s">
        <v>83</v>
      </c>
      <c r="N612" s="33" t="s">
        <v>84</v>
      </c>
      <c r="O612" s="33" t="s">
        <v>85</v>
      </c>
      <c r="P612" s="33" t="s">
        <v>86</v>
      </c>
      <c r="Q612" s="33" t="s">
        <v>1232</v>
      </c>
      <c r="R612" s="33" t="s">
        <v>1232</v>
      </c>
      <c r="S612" s="33" t="str">
        <f t="shared" si="95"/>
        <v>Da.lo</v>
      </c>
      <c r="T612" s="33" t="s">
        <v>4043</v>
      </c>
      <c r="U612" s="184" t="s">
        <v>2821</v>
      </c>
      <c r="V612" s="184" t="s">
        <v>28</v>
      </c>
      <c r="W612" s="184" t="s">
        <v>293</v>
      </c>
      <c r="X612" s="33" t="s">
        <v>3844</v>
      </c>
      <c r="Y612" s="33" t="s">
        <v>819</v>
      </c>
      <c r="AB612" s="33" t="s">
        <v>2742</v>
      </c>
      <c r="AC612" s="33" t="s">
        <v>239</v>
      </c>
      <c r="AD612" s="33">
        <v>48</v>
      </c>
      <c r="AE612" s="184" t="s">
        <v>240</v>
      </c>
      <c r="AF612" s="33" t="s">
        <v>2743</v>
      </c>
      <c r="AH612" s="33" t="s">
        <v>2754</v>
      </c>
      <c r="AI612" s="33" t="s">
        <v>4287</v>
      </c>
      <c r="AJ612" s="33" t="s">
        <v>509</v>
      </c>
      <c r="AK612" s="33" t="s">
        <v>478</v>
      </c>
      <c r="AM612" s="33" t="s">
        <v>2744</v>
      </c>
      <c r="AN612" s="33">
        <v>56</v>
      </c>
      <c r="AO612" s="33">
        <v>56</v>
      </c>
      <c r="AP612" s="33" t="s">
        <v>477</v>
      </c>
      <c r="AQ612" s="33" t="s">
        <v>477</v>
      </c>
      <c r="AS612" s="33">
        <v>4</v>
      </c>
      <c r="AT612" s="33" t="s">
        <v>4288</v>
      </c>
      <c r="AU612" s="33" t="s">
        <v>295</v>
      </c>
      <c r="AV612" s="33" t="s">
        <v>295</v>
      </c>
      <c r="AZ612" s="33" t="s">
        <v>2789</v>
      </c>
      <c r="BA612" s="33" t="s">
        <v>4293</v>
      </c>
      <c r="BB612" s="33" t="s">
        <v>3286</v>
      </c>
      <c r="BC612" s="33">
        <v>20</v>
      </c>
      <c r="BD612" s="33">
        <v>6.7</v>
      </c>
      <c r="BE612" s="33">
        <v>6.0996459999999999</v>
      </c>
      <c r="BG612" s="33">
        <v>6.7</v>
      </c>
      <c r="BH612" s="33">
        <v>6.0996459999999999</v>
      </c>
      <c r="BI612" s="33">
        <f>IF(ISBLANK(BF612)=FALSE,BF612,BU612)</f>
        <v>3.7050000000000001</v>
      </c>
      <c r="BL612" s="33">
        <v>6.0996459999999999</v>
      </c>
      <c r="BN612" s="33">
        <v>1.92</v>
      </c>
      <c r="BO612" s="33">
        <v>0.317</v>
      </c>
      <c r="BP612" s="33">
        <v>1.05</v>
      </c>
      <c r="BQ612" s="33">
        <v>0.29499999999999998</v>
      </c>
      <c r="BR612" s="33">
        <v>2.3849999999999998</v>
      </c>
      <c r="BS612" s="33">
        <v>0.96499999999999997</v>
      </c>
      <c r="BT612" s="33">
        <v>9.4</v>
      </c>
      <c r="BU612" s="33">
        <v>3.7050000000000001</v>
      </c>
      <c r="BW612" s="33">
        <v>3.9</v>
      </c>
      <c r="CB612" s="188" t="str">
        <f t="shared" si="103"/>
        <v>N</v>
      </c>
      <c r="CC612" s="188" t="str">
        <f t="shared" si="101"/>
        <v>N</v>
      </c>
      <c r="CD612" s="187"/>
      <c r="CE612" s="186"/>
      <c r="CH612" s="33" t="s">
        <v>2770</v>
      </c>
    </row>
    <row r="613" spans="5:88" ht="14.5" x14ac:dyDescent="0.35">
      <c r="E613" s="33" t="s">
        <v>2753</v>
      </c>
      <c r="G613" s="33">
        <v>2005</v>
      </c>
      <c r="H613" s="213" t="s">
        <v>4234</v>
      </c>
      <c r="I613" s="213"/>
      <c r="J613" s="213"/>
      <c r="K613" s="33" t="s">
        <v>80</v>
      </c>
      <c r="L613" s="33" t="s">
        <v>81</v>
      </c>
      <c r="M613" s="184" t="s">
        <v>83</v>
      </c>
      <c r="N613" s="33" t="s">
        <v>84</v>
      </c>
      <c r="O613" s="33" t="s">
        <v>85</v>
      </c>
      <c r="P613" s="33" t="s">
        <v>86</v>
      </c>
      <c r="Q613" s="215" t="s">
        <v>1232</v>
      </c>
      <c r="R613" s="215" t="s">
        <v>1232</v>
      </c>
      <c r="S613" s="33" t="str">
        <f t="shared" si="95"/>
        <v>Da.lo</v>
      </c>
      <c r="T613" s="213" t="s">
        <v>2945</v>
      </c>
      <c r="U613" s="184" t="s">
        <v>2821</v>
      </c>
      <c r="V613" s="184" t="s">
        <v>28</v>
      </c>
      <c r="W613" s="184" t="s">
        <v>293</v>
      </c>
      <c r="X613" s="213" t="s">
        <v>4295</v>
      </c>
      <c r="Y613" s="33" t="s">
        <v>1038</v>
      </c>
      <c r="Z613" s="213"/>
      <c r="AA613" s="213"/>
      <c r="AB613" s="213" t="s">
        <v>2854</v>
      </c>
      <c r="AC613" s="33" t="s">
        <v>239</v>
      </c>
      <c r="AD613" s="33">
        <v>48</v>
      </c>
      <c r="AE613" s="184" t="s">
        <v>240</v>
      </c>
      <c r="AF613" s="184" t="s">
        <v>2743</v>
      </c>
      <c r="AG613" s="213"/>
      <c r="AH613" s="213" t="s">
        <v>4235</v>
      </c>
      <c r="AI613" s="213" t="s">
        <v>3467</v>
      </c>
      <c r="AJ613" s="33" t="s">
        <v>509</v>
      </c>
      <c r="AK613" s="214" t="s">
        <v>2983</v>
      </c>
      <c r="AL613" s="214"/>
      <c r="AM613" s="214">
        <v>1718</v>
      </c>
      <c r="AN613" s="189">
        <v>1718</v>
      </c>
      <c r="AO613" s="189">
        <v>1718</v>
      </c>
      <c r="AP613" s="213" t="s">
        <v>477</v>
      </c>
      <c r="AQ613" s="33" t="s">
        <v>477</v>
      </c>
      <c r="AS613" s="33">
        <v>1</v>
      </c>
      <c r="AU613" s="33" t="s">
        <v>295</v>
      </c>
      <c r="AV613" s="33" t="s">
        <v>295</v>
      </c>
      <c r="AX613" s="213"/>
      <c r="AY613" s="213"/>
      <c r="AZ613" s="213" t="s">
        <v>2312</v>
      </c>
      <c r="BA613" s="213" t="s">
        <v>4237</v>
      </c>
      <c r="BB613" s="213"/>
      <c r="BC613" s="225" t="s">
        <v>4296</v>
      </c>
      <c r="BD613" s="214">
        <v>7.8</v>
      </c>
      <c r="BE613" s="214">
        <v>250</v>
      </c>
      <c r="BF613" s="214"/>
      <c r="BG613" s="33">
        <v>7.8</v>
      </c>
      <c r="BH613" s="33">
        <v>250</v>
      </c>
      <c r="BI613" s="33">
        <v>0.38</v>
      </c>
      <c r="BJ613" s="213" t="s">
        <v>644</v>
      </c>
      <c r="BK613" s="213" t="s">
        <v>644</v>
      </c>
      <c r="BL613" s="224">
        <v>250</v>
      </c>
      <c r="BM613" s="112">
        <v>10</v>
      </c>
      <c r="BN613" s="56">
        <v>80.099999999999994</v>
      </c>
      <c r="BO613" s="56">
        <v>12.2</v>
      </c>
      <c r="BP613" s="56">
        <v>17.2</v>
      </c>
      <c r="BQ613" s="56">
        <v>2.9</v>
      </c>
      <c r="BR613" s="56">
        <v>70.491344825111085</v>
      </c>
      <c r="BS613" s="223">
        <v>144.4</v>
      </c>
      <c r="BT613" s="33">
        <v>45.75</v>
      </c>
      <c r="BU613" s="33">
        <v>0.38</v>
      </c>
      <c r="BV613" s="33" t="s">
        <v>2947</v>
      </c>
      <c r="BW613" s="32"/>
      <c r="BX613" s="213" t="s">
        <v>4239</v>
      </c>
      <c r="BY613" s="213"/>
      <c r="BZ613" s="213"/>
      <c r="CA613" s="32"/>
      <c r="CB613" s="188" t="str">
        <f t="shared" si="103"/>
        <v>Y</v>
      </c>
      <c r="CC613" s="188" t="str">
        <f t="shared" si="101"/>
        <v>Y</v>
      </c>
      <c r="CD613" s="213" t="s">
        <v>2878</v>
      </c>
      <c r="CE613" s="213"/>
      <c r="CH613" s="213" t="s">
        <v>2748</v>
      </c>
      <c r="CI613" s="213" t="s">
        <v>2949</v>
      </c>
      <c r="CJ613" s="213"/>
    </row>
    <row r="614" spans="5:88" ht="14.5" x14ac:dyDescent="0.35">
      <c r="E614" s="33" t="s">
        <v>2753</v>
      </c>
      <c r="G614" s="33">
        <v>2005</v>
      </c>
      <c r="H614" s="213" t="s">
        <v>4234</v>
      </c>
      <c r="I614" s="213"/>
      <c r="J614" s="213"/>
      <c r="K614" s="33" t="s">
        <v>80</v>
      </c>
      <c r="L614" s="33" t="s">
        <v>81</v>
      </c>
      <c r="M614" s="184" t="s">
        <v>83</v>
      </c>
      <c r="N614" s="33" t="s">
        <v>84</v>
      </c>
      <c r="O614" s="33" t="s">
        <v>85</v>
      </c>
      <c r="P614" s="33" t="s">
        <v>86</v>
      </c>
      <c r="Q614" s="215" t="s">
        <v>1232</v>
      </c>
      <c r="R614" s="215" t="s">
        <v>1232</v>
      </c>
      <c r="S614" s="33" t="str">
        <f t="shared" si="95"/>
        <v>Da.lo</v>
      </c>
      <c r="T614" s="213" t="s">
        <v>2945</v>
      </c>
      <c r="U614" s="184" t="s">
        <v>2821</v>
      </c>
      <c r="V614" s="184" t="s">
        <v>28</v>
      </c>
      <c r="W614" s="184" t="s">
        <v>293</v>
      </c>
      <c r="X614" s="213" t="s">
        <v>4295</v>
      </c>
      <c r="Y614" s="33" t="s">
        <v>1038</v>
      </c>
      <c r="Z614" s="213"/>
      <c r="AA614" s="213"/>
      <c r="AB614" s="213" t="s">
        <v>2854</v>
      </c>
      <c r="AC614" s="33" t="s">
        <v>239</v>
      </c>
      <c r="AD614" s="33">
        <v>48</v>
      </c>
      <c r="AE614" s="184" t="s">
        <v>240</v>
      </c>
      <c r="AF614" s="184" t="s">
        <v>2743</v>
      </c>
      <c r="AG614" s="213"/>
      <c r="AH614" s="213" t="s">
        <v>4235</v>
      </c>
      <c r="AI614" s="213" t="s">
        <v>3467</v>
      </c>
      <c r="AJ614" s="33" t="s">
        <v>509</v>
      </c>
      <c r="AK614" s="214" t="s">
        <v>2983</v>
      </c>
      <c r="AL614" s="214"/>
      <c r="AM614" s="214">
        <v>375</v>
      </c>
      <c r="AN614" s="189">
        <v>375</v>
      </c>
      <c r="AO614" s="189">
        <v>375</v>
      </c>
      <c r="AP614" s="213" t="s">
        <v>477</v>
      </c>
      <c r="AQ614" s="33" t="s">
        <v>477</v>
      </c>
      <c r="AS614" s="33">
        <v>4</v>
      </c>
      <c r="AT614" s="33" t="s">
        <v>4297</v>
      </c>
      <c r="AU614" s="33" t="s">
        <v>295</v>
      </c>
      <c r="AV614" s="33" t="s">
        <v>295</v>
      </c>
      <c r="AX614" s="213"/>
      <c r="AY614" s="213"/>
      <c r="AZ614" s="213" t="s">
        <v>2312</v>
      </c>
      <c r="BA614" s="213" t="s">
        <v>4237</v>
      </c>
      <c r="BB614" s="213"/>
      <c r="BC614" s="225" t="s">
        <v>4296</v>
      </c>
      <c r="BD614" s="214">
        <v>7.8</v>
      </c>
      <c r="BE614" s="214">
        <v>250</v>
      </c>
      <c r="BF614" s="214"/>
      <c r="BG614" s="33">
        <v>7.8</v>
      </c>
      <c r="BH614" s="33">
        <v>250</v>
      </c>
      <c r="BI614" s="33">
        <v>0.38</v>
      </c>
      <c r="BJ614" s="213" t="s">
        <v>644</v>
      </c>
      <c r="BK614" s="213" t="s">
        <v>644</v>
      </c>
      <c r="BL614" s="224">
        <v>250</v>
      </c>
      <c r="BM614" s="112">
        <v>10</v>
      </c>
      <c r="BN614" s="56">
        <v>80.099999999999994</v>
      </c>
      <c r="BO614" s="56">
        <v>12.2</v>
      </c>
      <c r="BP614" s="56">
        <v>17.2</v>
      </c>
      <c r="BQ614" s="56">
        <v>2.9</v>
      </c>
      <c r="BR614" s="56">
        <v>70.491344825111085</v>
      </c>
      <c r="BS614" s="223">
        <v>144.4</v>
      </c>
      <c r="BT614" s="33">
        <v>45.75</v>
      </c>
      <c r="BU614" s="33">
        <v>0.38</v>
      </c>
      <c r="BV614" s="33" t="s">
        <v>2947</v>
      </c>
      <c r="BW614" s="32"/>
      <c r="BX614" s="213" t="s">
        <v>4239</v>
      </c>
      <c r="BY614" s="213"/>
      <c r="BZ614" s="213"/>
      <c r="CA614" s="32"/>
      <c r="CB614" s="188" t="str">
        <f t="shared" si="103"/>
        <v>Y</v>
      </c>
      <c r="CC614" s="188" t="str">
        <f t="shared" si="101"/>
        <v>Y</v>
      </c>
      <c r="CD614" s="213" t="s">
        <v>2878</v>
      </c>
      <c r="CE614" s="213"/>
      <c r="CH614" s="213" t="s">
        <v>2748</v>
      </c>
      <c r="CI614" s="213" t="s">
        <v>2949</v>
      </c>
      <c r="CJ614" s="213"/>
    </row>
    <row r="615" spans="5:88" ht="14.5" x14ac:dyDescent="0.35">
      <c r="E615" s="33" t="s">
        <v>2734</v>
      </c>
      <c r="F615" s="33" t="s">
        <v>4298</v>
      </c>
      <c r="G615" s="33">
        <v>2005</v>
      </c>
      <c r="H615" s="193" t="s">
        <v>4234</v>
      </c>
      <c r="I615" s="193"/>
      <c r="J615" s="193"/>
      <c r="K615" s="33" t="s">
        <v>80</v>
      </c>
      <c r="L615" s="33" t="s">
        <v>81</v>
      </c>
      <c r="M615" s="184" t="s">
        <v>83</v>
      </c>
      <c r="N615" s="33" t="s">
        <v>84</v>
      </c>
      <c r="O615" s="33" t="s">
        <v>85</v>
      </c>
      <c r="P615" s="33" t="s">
        <v>86</v>
      </c>
      <c r="Q615" s="196" t="s">
        <v>1226</v>
      </c>
      <c r="R615" s="196" t="s">
        <v>1226</v>
      </c>
      <c r="S615" s="33" t="str">
        <f t="shared" si="95"/>
        <v>Da.ga</v>
      </c>
      <c r="T615" s="193" t="s">
        <v>2945</v>
      </c>
      <c r="U615" s="184" t="s">
        <v>2821</v>
      </c>
      <c r="V615" s="184" t="s">
        <v>28</v>
      </c>
      <c r="W615" s="184" t="s">
        <v>293</v>
      </c>
      <c r="X615" s="193" t="s">
        <v>4295</v>
      </c>
      <c r="Y615" s="33" t="s">
        <v>1038</v>
      </c>
      <c r="Z615" s="193"/>
      <c r="AA615" s="193"/>
      <c r="AB615" s="193" t="s">
        <v>2854</v>
      </c>
      <c r="AC615" s="33" t="s">
        <v>239</v>
      </c>
      <c r="AD615" s="33">
        <v>48</v>
      </c>
      <c r="AE615" s="184" t="s">
        <v>240</v>
      </c>
      <c r="AF615" s="184" t="s">
        <v>2743</v>
      </c>
      <c r="AG615" s="193"/>
      <c r="AH615" s="193" t="s">
        <v>4235</v>
      </c>
      <c r="AI615" s="193" t="s">
        <v>3467</v>
      </c>
      <c r="AJ615" s="33" t="s">
        <v>509</v>
      </c>
      <c r="AK615" s="189" t="s">
        <v>2983</v>
      </c>
      <c r="AL615" s="189"/>
      <c r="AM615" s="189">
        <v>1001</v>
      </c>
      <c r="AN615" s="189">
        <v>1001</v>
      </c>
      <c r="AO615" s="189">
        <v>1001</v>
      </c>
      <c r="AP615" s="193" t="s">
        <v>477</v>
      </c>
      <c r="AQ615" s="33" t="s">
        <v>477</v>
      </c>
      <c r="AS615" s="33">
        <f>IF(G615&lt;1980,"Too old",IF(AE615="N","UseOtherTestDuration",IF(AJ615="M",IF(ISBLANK(BD615),2,IF(ISBLANK(BE615),2,IF(ISBLANK(BF615),2,1))),"NotM")))</f>
        <v>2</v>
      </c>
      <c r="AU615" s="33" t="s">
        <v>295</v>
      </c>
      <c r="AV615" s="33" t="s">
        <v>295</v>
      </c>
      <c r="AX615" s="193"/>
      <c r="AY615" s="193"/>
      <c r="AZ615" s="193" t="s">
        <v>2312</v>
      </c>
      <c r="BA615" s="193" t="s">
        <v>4237</v>
      </c>
      <c r="BB615" s="193"/>
      <c r="BC615" s="203" t="s">
        <v>4296</v>
      </c>
      <c r="BD615" s="189">
        <v>7.8</v>
      </c>
      <c r="BE615" s="189">
        <v>250</v>
      </c>
      <c r="BF615" s="189"/>
      <c r="BG615" s="33">
        <v>7.8</v>
      </c>
      <c r="BH615" s="33">
        <v>250</v>
      </c>
      <c r="BI615" s="33">
        <v>0.38</v>
      </c>
      <c r="BJ615" s="193" t="s">
        <v>644</v>
      </c>
      <c r="BK615" s="193" t="s">
        <v>644</v>
      </c>
      <c r="BL615" s="194">
        <v>250</v>
      </c>
      <c r="BM615" s="112">
        <v>10</v>
      </c>
      <c r="BN615" s="56">
        <v>80.099999999999994</v>
      </c>
      <c r="BO615" s="56">
        <v>12.2</v>
      </c>
      <c r="BP615" s="56">
        <v>17.2</v>
      </c>
      <c r="BQ615" s="56">
        <v>2.9</v>
      </c>
      <c r="BR615" s="56">
        <v>70.491344825111085</v>
      </c>
      <c r="BS615" s="223">
        <v>144.4</v>
      </c>
      <c r="BT615" s="33">
        <v>45.75</v>
      </c>
      <c r="BU615" s="33">
        <v>0.38</v>
      </c>
      <c r="BV615" s="33" t="s">
        <v>2947</v>
      </c>
      <c r="BW615" s="32"/>
      <c r="BX615" s="193" t="s">
        <v>4239</v>
      </c>
      <c r="BY615" s="193"/>
      <c r="BZ615" s="193"/>
      <c r="CA615" s="32"/>
      <c r="CB615" s="188" t="str">
        <f t="shared" si="103"/>
        <v>Y</v>
      </c>
      <c r="CC615" s="188" t="str">
        <f t="shared" si="101"/>
        <v>Y</v>
      </c>
      <c r="CD615" s="193" t="s">
        <v>2934</v>
      </c>
      <c r="CE615" s="193"/>
      <c r="CH615" s="193" t="s">
        <v>2748</v>
      </c>
      <c r="CI615" s="193" t="s">
        <v>2949</v>
      </c>
      <c r="CJ615" s="193"/>
    </row>
    <row r="616" spans="5:88" x14ac:dyDescent="0.3">
      <c r="E616" s="33" t="s">
        <v>2734</v>
      </c>
      <c r="F616" s="33" t="s">
        <v>4299</v>
      </c>
      <c r="G616" s="33">
        <v>2009</v>
      </c>
      <c r="H616" s="33" t="s">
        <v>4300</v>
      </c>
      <c r="I616" s="33" t="s">
        <v>4301</v>
      </c>
      <c r="K616" s="33" t="s">
        <v>80</v>
      </c>
      <c r="L616" s="33" t="s">
        <v>81</v>
      </c>
      <c r="M616" s="184" t="s">
        <v>83</v>
      </c>
      <c r="N616" s="33" t="s">
        <v>84</v>
      </c>
      <c r="O616" s="33" t="s">
        <v>85</v>
      </c>
      <c r="P616" s="33" t="s">
        <v>86</v>
      </c>
      <c r="Q616" s="33" t="s">
        <v>1221</v>
      </c>
      <c r="R616" s="33" t="s">
        <v>1221</v>
      </c>
      <c r="S616" s="33" t="str">
        <f t="shared" si="95"/>
        <v>Da.ca</v>
      </c>
      <c r="T616" s="33" t="s">
        <v>4043</v>
      </c>
      <c r="U616" s="184" t="s">
        <v>2821</v>
      </c>
      <c r="V616" s="184" t="s">
        <v>28</v>
      </c>
      <c r="W616" s="184" t="s">
        <v>293</v>
      </c>
      <c r="X616" s="33" t="s">
        <v>4054</v>
      </c>
      <c r="Y616" s="33" t="s">
        <v>819</v>
      </c>
      <c r="AB616" s="33" t="s">
        <v>2742</v>
      </c>
      <c r="AC616" s="33" t="s">
        <v>239</v>
      </c>
      <c r="AD616" s="33">
        <v>48</v>
      </c>
      <c r="AE616" s="184" t="s">
        <v>240</v>
      </c>
      <c r="AF616" s="33" t="s">
        <v>2743</v>
      </c>
      <c r="AH616" s="33" t="s">
        <v>2787</v>
      </c>
      <c r="AI616" s="33" t="s">
        <v>2744</v>
      </c>
      <c r="AJ616" s="33" t="s">
        <v>509</v>
      </c>
      <c r="AK616" s="33" t="s">
        <v>478</v>
      </c>
      <c r="AM616" s="33" t="s">
        <v>2744</v>
      </c>
      <c r="AN616" s="33">
        <v>339.8</v>
      </c>
      <c r="AO616" s="33">
        <v>339.8</v>
      </c>
      <c r="AP616" s="33" t="s">
        <v>477</v>
      </c>
      <c r="AQ616" s="33" t="s">
        <v>477</v>
      </c>
      <c r="AS616" s="33">
        <f>IF(G616&lt;1980,"Too old",IF(AE616="N","UseOtherTestDuration",IF(AJ616="M",IF(ISBLANK(BD616),2,IF(ISBLANK(BE616),2,IF(ISBLANK(BF616),2,1))),"NotM")))</f>
        <v>2</v>
      </c>
      <c r="AU616" s="33" t="s">
        <v>295</v>
      </c>
      <c r="AV616" s="33" t="s">
        <v>295</v>
      </c>
      <c r="AZ616" s="33" t="s">
        <v>2312</v>
      </c>
      <c r="BA616" s="33" t="s">
        <v>4302</v>
      </c>
      <c r="BB616" s="33" t="s">
        <v>2744</v>
      </c>
      <c r="BC616" s="33">
        <v>25.3</v>
      </c>
      <c r="BD616" s="33">
        <v>7.5</v>
      </c>
      <c r="BE616" s="33">
        <v>82.4</v>
      </c>
      <c r="BG616" s="33">
        <v>7.5</v>
      </c>
      <c r="BH616" s="33">
        <v>82.4</v>
      </c>
      <c r="BI616" s="33">
        <f>IF(ISBLANK(BF616)=FALSE,BF616,BU616)</f>
        <v>0.3</v>
      </c>
      <c r="BL616" s="33">
        <v>82.4</v>
      </c>
      <c r="BN616" s="33">
        <v>14</v>
      </c>
      <c r="BO616" s="33">
        <v>12.1</v>
      </c>
      <c r="BP616" s="33">
        <v>26.3</v>
      </c>
      <c r="BQ616" s="33">
        <v>2.1</v>
      </c>
      <c r="BR616" s="33">
        <v>47.9</v>
      </c>
      <c r="BS616" s="33">
        <v>1.9</v>
      </c>
      <c r="BT616" s="33">
        <v>55</v>
      </c>
      <c r="BU616" s="192">
        <v>0.3</v>
      </c>
      <c r="BW616" s="33" t="s">
        <v>2744</v>
      </c>
      <c r="CB616" s="188" t="str">
        <f t="shared" si="103"/>
        <v>Y</v>
      </c>
      <c r="CC616" s="188" t="str">
        <f t="shared" si="101"/>
        <v>Y</v>
      </c>
      <c r="CD616" s="187"/>
      <c r="CE616" s="186"/>
    </row>
    <row r="617" spans="5:88" x14ac:dyDescent="0.3">
      <c r="E617" s="33" t="s">
        <v>2734</v>
      </c>
      <c r="F617" s="33" t="s">
        <v>4303</v>
      </c>
      <c r="G617" s="33">
        <v>2006</v>
      </c>
      <c r="H617" s="33" t="s">
        <v>4082</v>
      </c>
      <c r="I617" s="33" t="s">
        <v>4083</v>
      </c>
      <c r="K617" s="33" t="s">
        <v>80</v>
      </c>
      <c r="L617" s="33" t="s">
        <v>81</v>
      </c>
      <c r="M617" s="184" t="s">
        <v>83</v>
      </c>
      <c r="N617" s="33" t="s">
        <v>84</v>
      </c>
      <c r="O617" s="33" t="s">
        <v>85</v>
      </c>
      <c r="P617" s="33" t="s">
        <v>86</v>
      </c>
      <c r="Q617" s="33" t="s">
        <v>4304</v>
      </c>
      <c r="R617" s="33" t="s">
        <v>4304</v>
      </c>
      <c r="S617" s="33" t="str">
        <f t="shared" si="95"/>
        <v>Da.am</v>
      </c>
      <c r="T617" s="33" t="s">
        <v>4043</v>
      </c>
      <c r="U617" s="184" t="s">
        <v>2821</v>
      </c>
      <c r="V617" s="184" t="s">
        <v>28</v>
      </c>
      <c r="W617" s="184" t="s">
        <v>293</v>
      </c>
      <c r="X617" s="33" t="s">
        <v>4084</v>
      </c>
      <c r="Y617" s="33" t="s">
        <v>819</v>
      </c>
      <c r="AB617" s="33" t="s">
        <v>2742</v>
      </c>
      <c r="AC617" s="33" t="s">
        <v>239</v>
      </c>
      <c r="AD617" s="33">
        <v>48</v>
      </c>
      <c r="AE617" s="184" t="s">
        <v>240</v>
      </c>
      <c r="AF617" s="33" t="s">
        <v>2743</v>
      </c>
      <c r="AH617" s="33" t="s">
        <v>2754</v>
      </c>
      <c r="AI617" s="33" t="s">
        <v>3168</v>
      </c>
      <c r="AJ617" s="33" t="s">
        <v>509</v>
      </c>
      <c r="AK617" s="33" t="s">
        <v>631</v>
      </c>
      <c r="AM617" s="33">
        <v>304.76400000000001</v>
      </c>
      <c r="AN617" s="33">
        <v>298.059192</v>
      </c>
      <c r="AO617" s="189">
        <v>304.76400000000001</v>
      </c>
      <c r="AP617" s="33" t="s">
        <v>508</v>
      </c>
      <c r="AQ617" s="33" t="s">
        <v>477</v>
      </c>
      <c r="AS617" s="33">
        <v>3</v>
      </c>
      <c r="AU617" s="33" t="s">
        <v>295</v>
      </c>
      <c r="AV617" s="33" t="s">
        <v>295</v>
      </c>
      <c r="AZ617" s="33" t="s">
        <v>2312</v>
      </c>
      <c r="BA617" s="33" t="s">
        <v>4085</v>
      </c>
      <c r="BB617" s="33" t="s">
        <v>2791</v>
      </c>
      <c r="BC617" s="33">
        <v>20</v>
      </c>
      <c r="BD617" s="33">
        <v>7.4</v>
      </c>
      <c r="BG617" s="33">
        <v>7.4</v>
      </c>
      <c r="BH617" s="33">
        <v>30</v>
      </c>
      <c r="BI617" s="33">
        <f>IF(ISBLANK(BF617)=FALSE,BF617,BU617)</f>
        <v>0.3</v>
      </c>
      <c r="BN617" s="33">
        <v>10</v>
      </c>
      <c r="BO617" s="33">
        <v>3.91</v>
      </c>
      <c r="BP617" s="33">
        <v>31.58</v>
      </c>
      <c r="BQ617" s="33">
        <v>7.82</v>
      </c>
      <c r="BR617" s="33">
        <v>14.4</v>
      </c>
      <c r="BS617" s="33">
        <v>21.971799999999998</v>
      </c>
      <c r="BT617" s="33">
        <v>7.52</v>
      </c>
      <c r="BU617" s="192">
        <v>0.3</v>
      </c>
      <c r="BW617" s="33" t="s">
        <v>2744</v>
      </c>
      <c r="BY617" s="33" t="s">
        <v>2747</v>
      </c>
      <c r="CB617" s="188" t="str">
        <f t="shared" si="103"/>
        <v>N</v>
      </c>
      <c r="CC617" s="188" t="str">
        <f t="shared" si="101"/>
        <v>N</v>
      </c>
      <c r="CD617" s="187"/>
      <c r="CE617" s="186"/>
    </row>
    <row r="618" spans="5:88" x14ac:dyDescent="0.3">
      <c r="E618" s="33" t="s">
        <v>2765</v>
      </c>
      <c r="F618" s="33" t="s">
        <v>4305</v>
      </c>
      <c r="G618" s="33">
        <v>2011</v>
      </c>
      <c r="H618" s="33" t="s">
        <v>3376</v>
      </c>
      <c r="I618" s="33" t="s">
        <v>4306</v>
      </c>
      <c r="K618" s="33" t="s">
        <v>80</v>
      </c>
      <c r="L618" s="33" t="s">
        <v>89</v>
      </c>
      <c r="M618" s="33" t="s">
        <v>91</v>
      </c>
      <c r="N618" s="33" t="s">
        <v>102</v>
      </c>
      <c r="O618" s="33" t="s">
        <v>103</v>
      </c>
      <c r="P618" s="33" t="s">
        <v>1195</v>
      </c>
      <c r="Q618" s="33" t="s">
        <v>1196</v>
      </c>
      <c r="R618" s="33" t="s">
        <v>1196</v>
      </c>
      <c r="S618" s="33" t="str">
        <f t="shared" si="95"/>
        <v>Da.re</v>
      </c>
      <c r="U618" s="33" t="s">
        <v>31</v>
      </c>
      <c r="V618" s="33" t="s">
        <v>31</v>
      </c>
      <c r="W618" s="33" t="s">
        <v>31</v>
      </c>
      <c r="X618" s="33" t="s">
        <v>2769</v>
      </c>
      <c r="Y618" s="33" t="s">
        <v>284</v>
      </c>
      <c r="AB618" s="33" t="s">
        <v>2742</v>
      </c>
      <c r="AC618" s="33" t="s">
        <v>239</v>
      </c>
      <c r="AD618" s="33">
        <v>96</v>
      </c>
      <c r="AE618" s="33" t="s">
        <v>240</v>
      </c>
      <c r="AF618" s="33" t="s">
        <v>2743</v>
      </c>
      <c r="AH618" s="33" t="s">
        <v>2744</v>
      </c>
      <c r="AI618" s="33" t="s">
        <v>748</v>
      </c>
      <c r="AJ618" s="33" t="s">
        <v>509</v>
      </c>
      <c r="AK618" s="33" t="s">
        <v>478</v>
      </c>
      <c r="AM618" s="33" t="s">
        <v>2744</v>
      </c>
      <c r="AN618" s="33">
        <v>2535</v>
      </c>
      <c r="AO618" s="33">
        <v>2535</v>
      </c>
      <c r="AP618" s="33" t="s">
        <v>477</v>
      </c>
      <c r="AQ618" s="33" t="s">
        <v>477</v>
      </c>
      <c r="AS618" s="33">
        <f>IF(G618&lt;1980,"Too old",IF(AE618="N","UseOtherTestDuration",IF(AJ618="M",IF(ISBLANK(BD618),2,IF(ISBLANK(BE618),2,IF(ISBLANK(BF618),2,1))),"NotM")))</f>
        <v>1</v>
      </c>
      <c r="AU618" s="33" t="s">
        <v>240</v>
      </c>
      <c r="AV618" s="33" t="s">
        <v>295</v>
      </c>
      <c r="AZ618" s="33" t="s">
        <v>2789</v>
      </c>
      <c r="BA618" s="33" t="s">
        <v>1218</v>
      </c>
      <c r="BB618" s="33" t="s">
        <v>2744</v>
      </c>
      <c r="BC618" s="33">
        <v>26.5</v>
      </c>
      <c r="BD618" s="33">
        <v>7.34</v>
      </c>
      <c r="BE618" s="33">
        <v>7.6811800000000003</v>
      </c>
      <c r="BF618" s="33">
        <v>0.9</v>
      </c>
      <c r="BG618" s="33">
        <v>7.34</v>
      </c>
      <c r="BH618" s="33">
        <v>7.6811800000000003</v>
      </c>
      <c r="BI618" s="33">
        <f>IF(ISBLANK(BF618)=FALSE,BF618,BU618)</f>
        <v>0.9</v>
      </c>
      <c r="BL618" s="33">
        <v>7.6811800000000003</v>
      </c>
      <c r="BN618" s="33">
        <v>2.4</v>
      </c>
      <c r="BO618" s="33">
        <v>0.41</v>
      </c>
      <c r="BP618" s="33">
        <v>1.6</v>
      </c>
      <c r="BQ618" s="33">
        <v>0.12</v>
      </c>
      <c r="BR618" s="33">
        <v>1.4669574506982199</v>
      </c>
      <c r="BS618" s="33">
        <v>3.4296454352545698E-2</v>
      </c>
      <c r="BT618" s="33">
        <v>9.7413598594855308</v>
      </c>
      <c r="BW618" s="33" t="s">
        <v>2744</v>
      </c>
      <c r="CB618" s="188" t="str">
        <f t="shared" si="103"/>
        <v>N</v>
      </c>
      <c r="CC618" s="188" t="str">
        <f t="shared" si="101"/>
        <v>N</v>
      </c>
      <c r="CD618" s="187" t="s">
        <v>3879</v>
      </c>
      <c r="CE618" s="186"/>
    </row>
    <row r="619" spans="5:88" x14ac:dyDescent="0.3">
      <c r="E619" s="33" t="s">
        <v>2765</v>
      </c>
      <c r="F619" s="33" t="s">
        <v>4307</v>
      </c>
      <c r="G619" s="33">
        <v>2011</v>
      </c>
      <c r="H619" s="33" t="s">
        <v>3376</v>
      </c>
      <c r="I619" s="33" t="s">
        <v>4306</v>
      </c>
      <c r="K619" s="33" t="s">
        <v>80</v>
      </c>
      <c r="L619" s="33" t="s">
        <v>89</v>
      </c>
      <c r="M619" s="33" t="s">
        <v>91</v>
      </c>
      <c r="N619" s="33" t="s">
        <v>102</v>
      </c>
      <c r="O619" s="33" t="s">
        <v>103</v>
      </c>
      <c r="P619" s="33" t="s">
        <v>1195</v>
      </c>
      <c r="Q619" s="33" t="s">
        <v>1196</v>
      </c>
      <c r="R619" s="33" t="s">
        <v>1196</v>
      </c>
      <c r="S619" s="33" t="str">
        <f t="shared" si="95"/>
        <v>Da.re</v>
      </c>
      <c r="U619" s="33" t="s">
        <v>31</v>
      </c>
      <c r="V619" s="33" t="s">
        <v>31</v>
      </c>
      <c r="W619" s="33" t="s">
        <v>31</v>
      </c>
      <c r="X619" s="33" t="s">
        <v>2769</v>
      </c>
      <c r="Y619" s="33" t="s">
        <v>284</v>
      </c>
      <c r="AB619" s="33" t="s">
        <v>2742</v>
      </c>
      <c r="AC619" s="33" t="s">
        <v>239</v>
      </c>
      <c r="AD619" s="33">
        <v>96</v>
      </c>
      <c r="AE619" s="33" t="s">
        <v>240</v>
      </c>
      <c r="AF619" s="33" t="s">
        <v>2743</v>
      </c>
      <c r="AH619" s="33" t="s">
        <v>2744</v>
      </c>
      <c r="AI619" s="33" t="s">
        <v>748</v>
      </c>
      <c r="AJ619" s="33" t="s">
        <v>509</v>
      </c>
      <c r="AK619" s="33" t="s">
        <v>478</v>
      </c>
      <c r="AL619" s="33" t="s">
        <v>241</v>
      </c>
      <c r="AM619" s="33" t="s">
        <v>2744</v>
      </c>
      <c r="AN619" s="33">
        <v>2280</v>
      </c>
      <c r="AO619" s="33">
        <v>2280</v>
      </c>
      <c r="AP619" s="33" t="s">
        <v>477</v>
      </c>
      <c r="AQ619" s="33" t="s">
        <v>477</v>
      </c>
      <c r="AS619" s="33">
        <v>4</v>
      </c>
      <c r="AT619" s="33" t="s">
        <v>3025</v>
      </c>
      <c r="AU619" s="33" t="s">
        <v>240</v>
      </c>
      <c r="AV619" s="33" t="s">
        <v>295</v>
      </c>
      <c r="AZ619" s="33" t="s">
        <v>2789</v>
      </c>
      <c r="BA619" s="33" t="s">
        <v>1207</v>
      </c>
      <c r="BB619" s="33" t="s">
        <v>2744</v>
      </c>
      <c r="BC619" s="33">
        <v>26.5</v>
      </c>
      <c r="BD619" s="33">
        <v>7.8</v>
      </c>
      <c r="BE619" s="33">
        <v>168.8553</v>
      </c>
      <c r="BF619" s="33">
        <v>3.5</v>
      </c>
      <c r="BG619" s="33">
        <v>7.8</v>
      </c>
      <c r="BH619" s="33">
        <v>168.8553</v>
      </c>
      <c r="BI619" s="33">
        <f>IF(ISBLANK(BF619)=FALSE,BF619,BU619)</f>
        <v>3.5</v>
      </c>
      <c r="BL619" s="33">
        <v>168.8553</v>
      </c>
      <c r="BN619" s="33">
        <v>54.1</v>
      </c>
      <c r="BO619" s="33">
        <v>8.1999999999999993</v>
      </c>
      <c r="BP619" s="33">
        <v>16</v>
      </c>
      <c r="BQ619" s="33">
        <v>1.5</v>
      </c>
      <c r="BR619" s="33">
        <v>83.565591359134601</v>
      </c>
      <c r="BS619" s="33">
        <v>64.0034164968651</v>
      </c>
      <c r="BT619" s="33">
        <v>28.208450914473001</v>
      </c>
      <c r="BW619" s="33" t="s">
        <v>2744</v>
      </c>
      <c r="CB619" s="188" t="str">
        <f t="shared" si="103"/>
        <v>Y</v>
      </c>
      <c r="CC619" s="188" t="str">
        <f t="shared" si="101"/>
        <v>Y</v>
      </c>
      <c r="CD619" s="187" t="s">
        <v>3879</v>
      </c>
      <c r="CE619" s="186"/>
      <c r="CH619" s="33" t="s">
        <v>2770</v>
      </c>
    </row>
    <row r="620" spans="5:88" x14ac:dyDescent="0.3">
      <c r="E620" s="33" t="s">
        <v>2765</v>
      </c>
      <c r="F620" s="33" t="s">
        <v>4308</v>
      </c>
      <c r="G620" s="33">
        <v>2013</v>
      </c>
      <c r="H620" s="33" t="s">
        <v>3936</v>
      </c>
      <c r="I620" s="33" t="s">
        <v>3937</v>
      </c>
      <c r="K620" s="33" t="s">
        <v>80</v>
      </c>
      <c r="L620" s="33" t="s">
        <v>89</v>
      </c>
      <c r="M620" s="33" t="s">
        <v>91</v>
      </c>
      <c r="N620" s="33" t="s">
        <v>102</v>
      </c>
      <c r="O620" s="33" t="s">
        <v>103</v>
      </c>
      <c r="P620" s="33" t="s">
        <v>1195</v>
      </c>
      <c r="Q620" s="33" t="s">
        <v>1196</v>
      </c>
      <c r="R620" s="33" t="s">
        <v>1196</v>
      </c>
      <c r="S620" s="33" t="str">
        <f t="shared" si="95"/>
        <v>Da.re</v>
      </c>
      <c r="U620" s="33" t="s">
        <v>31</v>
      </c>
      <c r="V620" s="33" t="s">
        <v>31</v>
      </c>
      <c r="W620" s="33" t="s">
        <v>31</v>
      </c>
      <c r="X620" s="33" t="s">
        <v>4309</v>
      </c>
      <c r="Y620" s="33" t="s">
        <v>281</v>
      </c>
      <c r="AB620" s="33" t="s">
        <v>2742</v>
      </c>
      <c r="AC620" s="33" t="s">
        <v>239</v>
      </c>
      <c r="AD620" s="33">
        <v>96</v>
      </c>
      <c r="AE620" s="33" t="s">
        <v>240</v>
      </c>
      <c r="AF620" s="33" t="s">
        <v>2743</v>
      </c>
      <c r="AH620" s="33" t="s">
        <v>2754</v>
      </c>
      <c r="AI620" s="33" t="s">
        <v>770</v>
      </c>
      <c r="AJ620" s="33" t="s">
        <v>295</v>
      </c>
      <c r="AK620" s="33" t="s">
        <v>631</v>
      </c>
      <c r="AM620" s="33">
        <v>31370</v>
      </c>
      <c r="AN620" s="33">
        <v>30679.86</v>
      </c>
      <c r="AO620" s="189">
        <v>31370</v>
      </c>
      <c r="AP620" s="33" t="s">
        <v>508</v>
      </c>
      <c r="AQ620" s="33" t="s">
        <v>477</v>
      </c>
      <c r="AS620" s="33">
        <v>4</v>
      </c>
      <c r="AU620" s="33" t="s">
        <v>295</v>
      </c>
      <c r="AV620" s="33" t="s">
        <v>295</v>
      </c>
      <c r="AZ620" s="33" t="s">
        <v>2312</v>
      </c>
      <c r="BA620" s="33" t="s">
        <v>2902</v>
      </c>
      <c r="BB620" s="33" t="s">
        <v>2744</v>
      </c>
      <c r="BC620" s="33" t="s">
        <v>2744</v>
      </c>
      <c r="BD620" s="33">
        <v>7.8</v>
      </c>
      <c r="BE620" s="33">
        <v>120</v>
      </c>
      <c r="BG620" s="33">
        <v>7.8</v>
      </c>
      <c r="BH620" s="33">
        <v>120</v>
      </c>
      <c r="BL620" s="33">
        <v>120</v>
      </c>
      <c r="BN620" s="33">
        <v>31.978784806177362</v>
      </c>
      <c r="BO620" s="33">
        <v>9.7496295140784639</v>
      </c>
      <c r="BP620" s="33">
        <v>17.009991918179448</v>
      </c>
      <c r="BQ620" s="33">
        <v>2.6083837525430149</v>
      </c>
      <c r="BR620" s="33">
        <v>15.374415772200654</v>
      </c>
      <c r="BS620" s="33">
        <v>9.9833868650653592</v>
      </c>
      <c r="BT620" s="33">
        <v>47.6</v>
      </c>
      <c r="BW620" s="33" t="s">
        <v>2744</v>
      </c>
      <c r="BY620" s="33" t="s">
        <v>2747</v>
      </c>
      <c r="CB620" s="188" t="str">
        <f t="shared" si="103"/>
        <v>N</v>
      </c>
      <c r="CC620" s="188" t="str">
        <f t="shared" si="101"/>
        <v>N</v>
      </c>
      <c r="CD620" s="187" t="s">
        <v>3879</v>
      </c>
      <c r="CE620" s="186"/>
      <c r="CH620" s="33" t="s">
        <v>2770</v>
      </c>
    </row>
    <row r="621" spans="5:88" x14ac:dyDescent="0.3">
      <c r="E621" s="33" t="s">
        <v>2753</v>
      </c>
      <c r="G621" s="33">
        <v>2011</v>
      </c>
      <c r="H621" s="193" t="s">
        <v>4310</v>
      </c>
      <c r="I621" s="184" t="s">
        <v>4311</v>
      </c>
      <c r="J621" s="193"/>
      <c r="K621" s="33" t="s">
        <v>80</v>
      </c>
      <c r="L621" s="193" t="s">
        <v>89</v>
      </c>
      <c r="M621" s="33" t="s">
        <v>91</v>
      </c>
      <c r="N621" s="33" t="s">
        <v>102</v>
      </c>
      <c r="O621" s="33" t="s">
        <v>103</v>
      </c>
      <c r="P621" s="33" t="s">
        <v>1195</v>
      </c>
      <c r="Q621" s="196" t="s">
        <v>1196</v>
      </c>
      <c r="R621" s="196" t="s">
        <v>1196</v>
      </c>
      <c r="S621" s="33" t="str">
        <f t="shared" si="95"/>
        <v>Da.re</v>
      </c>
      <c r="T621" s="193" t="s">
        <v>4312</v>
      </c>
      <c r="U621" s="184" t="s">
        <v>31</v>
      </c>
      <c r="V621" s="33" t="s">
        <v>31</v>
      </c>
      <c r="W621" s="33" t="s">
        <v>31</v>
      </c>
      <c r="X621" s="193" t="s">
        <v>2930</v>
      </c>
      <c r="Y621" s="33" t="s">
        <v>327</v>
      </c>
      <c r="Z621" s="193"/>
      <c r="AA621" s="193"/>
      <c r="AB621" s="193" t="s">
        <v>2742</v>
      </c>
      <c r="AC621" s="33" t="s">
        <v>239</v>
      </c>
      <c r="AD621" s="33">
        <v>96</v>
      </c>
      <c r="AE621" s="33" t="s">
        <v>240</v>
      </c>
      <c r="AF621" s="184" t="s">
        <v>2743</v>
      </c>
      <c r="AG621" s="193"/>
      <c r="AH621" s="193" t="s">
        <v>4313</v>
      </c>
      <c r="AI621" s="193" t="s">
        <v>3214</v>
      </c>
      <c r="AJ621" s="33" t="s">
        <v>295</v>
      </c>
      <c r="AK621" s="189" t="s">
        <v>1224</v>
      </c>
      <c r="AL621" s="189"/>
      <c r="AM621" s="189">
        <v>8062</v>
      </c>
      <c r="AN621" s="189">
        <v>8062</v>
      </c>
      <c r="AO621" s="189">
        <v>8062</v>
      </c>
      <c r="AP621" s="193" t="s">
        <v>508</v>
      </c>
      <c r="AQ621" s="33" t="s">
        <v>477</v>
      </c>
      <c r="AS621" s="33">
        <v>4</v>
      </c>
      <c r="AU621" s="33" t="s">
        <v>240</v>
      </c>
      <c r="AV621" s="33" t="s">
        <v>295</v>
      </c>
      <c r="AX621" s="193"/>
      <c r="AY621" s="193"/>
      <c r="AZ621" s="193" t="s">
        <v>2789</v>
      </c>
      <c r="BA621" s="193" t="s">
        <v>4314</v>
      </c>
      <c r="BB621" s="193"/>
      <c r="BC621" s="189" t="s">
        <v>4315</v>
      </c>
      <c r="BD621" s="193" t="s">
        <v>4316</v>
      </c>
      <c r="BE621" s="189">
        <v>84.4</v>
      </c>
      <c r="BF621" s="189">
        <v>1.78</v>
      </c>
      <c r="BG621" s="33">
        <v>6.95</v>
      </c>
      <c r="BH621" s="33">
        <v>84.4</v>
      </c>
      <c r="BI621" s="33">
        <f>IF(ISBLANK(BF621)=FALSE,BF621,BU621)</f>
        <v>1.78</v>
      </c>
      <c r="BJ621" s="193" t="s">
        <v>644</v>
      </c>
      <c r="BK621" s="189" t="s">
        <v>4317</v>
      </c>
      <c r="BL621" s="194">
        <v>84.4</v>
      </c>
      <c r="BM621" s="193"/>
      <c r="BN621" s="193"/>
      <c r="BO621" s="193"/>
      <c r="BP621" s="193"/>
      <c r="BQ621" s="193"/>
      <c r="BR621" s="193"/>
      <c r="BS621" s="193"/>
      <c r="BT621" s="193" t="s">
        <v>644</v>
      </c>
      <c r="BU621" s="189">
        <v>1.78</v>
      </c>
      <c r="BV621" s="189" t="s">
        <v>2750</v>
      </c>
      <c r="BW621" s="32"/>
      <c r="BX621" s="193" t="s">
        <v>4318</v>
      </c>
      <c r="BY621" s="193"/>
      <c r="BZ621" s="193"/>
      <c r="CA621" s="32"/>
      <c r="CB621" s="188" t="str">
        <f t="shared" si="103"/>
        <v>N</v>
      </c>
      <c r="CC621" s="188" t="str">
        <f t="shared" si="101"/>
        <v>N</v>
      </c>
      <c r="CD621" s="189" t="s">
        <v>2797</v>
      </c>
      <c r="CE621" s="193"/>
      <c r="CH621" s="193" t="s">
        <v>2748</v>
      </c>
      <c r="CJ621" s="33" t="s">
        <v>2753</v>
      </c>
    </row>
    <row r="622" spans="5:88" x14ac:dyDescent="0.3">
      <c r="E622" s="33" t="s">
        <v>2765</v>
      </c>
      <c r="F622" s="33" t="s">
        <v>4319</v>
      </c>
      <c r="G622" s="33">
        <v>1980</v>
      </c>
      <c r="H622" s="33" t="s">
        <v>4320</v>
      </c>
      <c r="I622" s="33" t="s">
        <v>4321</v>
      </c>
      <c r="K622" s="33" t="s">
        <v>80</v>
      </c>
      <c r="L622" s="33" t="s">
        <v>89</v>
      </c>
      <c r="M622" s="33" t="s">
        <v>91</v>
      </c>
      <c r="N622" s="33" t="s">
        <v>102</v>
      </c>
      <c r="O622" s="33" t="s">
        <v>103</v>
      </c>
      <c r="P622" s="33" t="s">
        <v>4322</v>
      </c>
      <c r="Q622" s="33" t="s">
        <v>4323</v>
      </c>
      <c r="R622" s="33" t="s">
        <v>4323</v>
      </c>
      <c r="S622" s="33" t="str">
        <f t="shared" si="95"/>
        <v>Cy.sp</v>
      </c>
      <c r="U622" s="33" t="s">
        <v>31</v>
      </c>
      <c r="V622" s="33" t="s">
        <v>31</v>
      </c>
      <c r="W622" s="33" t="s">
        <v>31</v>
      </c>
      <c r="X622" s="33" t="s">
        <v>559</v>
      </c>
      <c r="Y622" s="33" t="s">
        <v>559</v>
      </c>
      <c r="AB622" s="33" t="s">
        <v>2742</v>
      </c>
      <c r="AC622" s="33" t="s">
        <v>239</v>
      </c>
      <c r="AD622" s="33">
        <v>96</v>
      </c>
      <c r="AE622" s="33" t="s">
        <v>240</v>
      </c>
      <c r="AF622" s="33" t="s">
        <v>2743</v>
      </c>
      <c r="AH622" s="33" t="s">
        <v>2744</v>
      </c>
      <c r="AI622" s="33" t="s">
        <v>2744</v>
      </c>
      <c r="AK622" s="33" t="s">
        <v>631</v>
      </c>
      <c r="AM622" s="33">
        <v>3000</v>
      </c>
      <c r="AN622" s="33">
        <v>2934</v>
      </c>
      <c r="AO622" s="189">
        <v>3000</v>
      </c>
      <c r="AP622" s="33" t="s">
        <v>477</v>
      </c>
      <c r="AQ622" s="33" t="s">
        <v>477</v>
      </c>
      <c r="AS622" s="33">
        <v>4</v>
      </c>
      <c r="AU622" s="33" t="s">
        <v>295</v>
      </c>
      <c r="AV622" s="33" t="s">
        <v>295</v>
      </c>
      <c r="AZ622" s="33" t="s">
        <v>2312</v>
      </c>
      <c r="BA622" s="33" t="s">
        <v>2746</v>
      </c>
      <c r="BB622" s="33" t="s">
        <v>2744</v>
      </c>
      <c r="BC622" s="33" t="s">
        <v>2744</v>
      </c>
      <c r="BE622" s="33">
        <v>114</v>
      </c>
      <c r="BH622" s="33">
        <v>114</v>
      </c>
      <c r="BL622" s="33">
        <v>114</v>
      </c>
      <c r="BN622" s="33" t="s">
        <v>644</v>
      </c>
      <c r="BO622" s="33" t="s">
        <v>644</v>
      </c>
      <c r="BP622" s="33" t="s">
        <v>644</v>
      </c>
      <c r="BQ622" s="33" t="s">
        <v>644</v>
      </c>
      <c r="BR622" s="33" t="s">
        <v>644</v>
      </c>
      <c r="BS622" s="33" t="s">
        <v>644</v>
      </c>
      <c r="BT622" s="33" t="s">
        <v>644</v>
      </c>
      <c r="BW622" s="33" t="s">
        <v>2744</v>
      </c>
      <c r="BY622" s="33" t="s">
        <v>2747</v>
      </c>
      <c r="CB622" s="188" t="str">
        <f t="shared" si="103"/>
        <v>N</v>
      </c>
      <c r="CC622" s="188" t="str">
        <f t="shared" si="101"/>
        <v>N</v>
      </c>
      <c r="CD622" s="187" t="s">
        <v>3879</v>
      </c>
      <c r="CE622" s="186"/>
      <c r="CF622" s="33" t="s">
        <v>4324</v>
      </c>
      <c r="CH622" s="33" t="s">
        <v>2770</v>
      </c>
    </row>
    <row r="623" spans="5:88" x14ac:dyDescent="0.3">
      <c r="E623" s="33" t="s">
        <v>2734</v>
      </c>
      <c r="F623" s="33" t="s">
        <v>4325</v>
      </c>
      <c r="G623" s="33">
        <v>1983</v>
      </c>
      <c r="H623" s="33" t="s">
        <v>3117</v>
      </c>
      <c r="I623" s="33" t="s">
        <v>4326</v>
      </c>
      <c r="K623" s="33" t="s">
        <v>80</v>
      </c>
      <c r="L623" s="33" t="s">
        <v>89</v>
      </c>
      <c r="M623" s="33" t="s">
        <v>91</v>
      </c>
      <c r="N623" s="33" t="s">
        <v>102</v>
      </c>
      <c r="O623" s="33" t="s">
        <v>103</v>
      </c>
      <c r="P623" s="33" t="s">
        <v>1179</v>
      </c>
      <c r="Q623" s="33" t="s">
        <v>1180</v>
      </c>
      <c r="R623" s="33" t="s">
        <v>1180</v>
      </c>
      <c r="S623" s="33" t="str">
        <f t="shared" si="95"/>
        <v>Cy.ca</v>
      </c>
      <c r="T623" s="184" t="s">
        <v>4327</v>
      </c>
      <c r="U623" s="33" t="s">
        <v>31</v>
      </c>
      <c r="V623" s="33" t="s">
        <v>31</v>
      </c>
      <c r="W623" s="33" t="s">
        <v>31</v>
      </c>
      <c r="X623" s="33" t="s">
        <v>1931</v>
      </c>
      <c r="Y623" s="33" t="s">
        <v>281</v>
      </c>
      <c r="AB623" s="33" t="s">
        <v>2742</v>
      </c>
      <c r="AC623" s="33" t="s">
        <v>239</v>
      </c>
      <c r="AD623" s="33">
        <v>96</v>
      </c>
      <c r="AE623" s="33" t="s">
        <v>240</v>
      </c>
      <c r="AF623" s="33" t="s">
        <v>2743</v>
      </c>
      <c r="AH623" s="184" t="s">
        <v>2787</v>
      </c>
      <c r="AI623" s="184" t="s">
        <v>1224</v>
      </c>
      <c r="AK623" s="33" t="s">
        <v>631</v>
      </c>
      <c r="AM623" s="32">
        <v>3120</v>
      </c>
      <c r="AN623" s="33">
        <v>3051.36</v>
      </c>
      <c r="AO623" s="189">
        <v>3120</v>
      </c>
      <c r="AP623" s="33" t="s">
        <v>477</v>
      </c>
      <c r="AQ623" s="33" t="s">
        <v>477</v>
      </c>
      <c r="AS623" s="33">
        <v>4</v>
      </c>
      <c r="AU623" s="33" t="s">
        <v>295</v>
      </c>
      <c r="AV623" s="33" t="s">
        <v>295</v>
      </c>
      <c r="AZ623" s="33" t="s">
        <v>2789</v>
      </c>
      <c r="BA623" s="184" t="s">
        <v>4314</v>
      </c>
      <c r="BB623" s="33" t="s">
        <v>2744</v>
      </c>
      <c r="BC623" s="32" t="s">
        <v>4328</v>
      </c>
      <c r="BD623" s="184" t="s">
        <v>4329</v>
      </c>
      <c r="BE623" s="33">
        <v>19</v>
      </c>
      <c r="BG623" s="33">
        <v>6.3</v>
      </c>
      <c r="BH623" s="33">
        <v>19</v>
      </c>
      <c r="BI623" s="33">
        <f>IF(ISBLANK(BF623)=FALSE,BF623,BU623)</f>
        <v>1.6</v>
      </c>
      <c r="BJ623" s="184" t="s">
        <v>644</v>
      </c>
      <c r="BK623" s="184" t="s">
        <v>4330</v>
      </c>
      <c r="BL623" s="33">
        <v>19</v>
      </c>
      <c r="BN623" s="33">
        <v>7.1</v>
      </c>
      <c r="BO623" s="33">
        <v>0.7</v>
      </c>
      <c r="BP623" s="33">
        <v>1.58295081967213</v>
      </c>
      <c r="BQ623" s="33">
        <v>0.25896656534954399</v>
      </c>
      <c r="BR623" s="33">
        <v>0.59656820130775801</v>
      </c>
      <c r="BS623" s="33">
        <v>0.18772265049874601</v>
      </c>
      <c r="BT623" s="33">
        <v>29</v>
      </c>
      <c r="BU623" s="32">
        <v>1.6</v>
      </c>
      <c r="BV623" s="189" t="s">
        <v>2750</v>
      </c>
      <c r="BW623" s="32"/>
      <c r="BX623" s="184" t="s">
        <v>3260</v>
      </c>
      <c r="BY623" s="184"/>
      <c r="BZ623" s="184"/>
      <c r="CB623" s="188" t="str">
        <f t="shared" si="103"/>
        <v>Y</v>
      </c>
      <c r="CC623" s="188" t="str">
        <f t="shared" si="101"/>
        <v>Y</v>
      </c>
      <c r="CD623" s="32" t="s">
        <v>2764</v>
      </c>
      <c r="CE623" s="184"/>
      <c r="CH623" s="184" t="s">
        <v>2748</v>
      </c>
      <c r="CI623" s="184" t="s">
        <v>4331</v>
      </c>
    </row>
    <row r="624" spans="5:88" x14ac:dyDescent="0.3">
      <c r="E624" s="33" t="s">
        <v>2734</v>
      </c>
      <c r="F624" s="33" t="s">
        <v>4332</v>
      </c>
      <c r="G624" s="33">
        <v>2006</v>
      </c>
      <c r="H624" s="33" t="s">
        <v>4333</v>
      </c>
      <c r="I624" s="33" t="s">
        <v>4334</v>
      </c>
      <c r="K624" s="33" t="s">
        <v>80</v>
      </c>
      <c r="L624" s="33" t="s">
        <v>89</v>
      </c>
      <c r="M624" s="33" t="s">
        <v>91</v>
      </c>
      <c r="N624" s="33" t="s">
        <v>102</v>
      </c>
      <c r="O624" s="33" t="s">
        <v>103</v>
      </c>
      <c r="P624" s="33" t="s">
        <v>1179</v>
      </c>
      <c r="Q624" s="33" t="s">
        <v>1180</v>
      </c>
      <c r="R624" s="33" t="s">
        <v>1180</v>
      </c>
      <c r="S624" s="33" t="str">
        <f t="shared" ref="S624:S685" si="104">_xlfn.CONCAT(LEFT(Q624,2),".",MID(Q624,FIND(" ",Q624)+1,2))</f>
        <v>Cy.ca</v>
      </c>
      <c r="T624" s="184" t="s">
        <v>4327</v>
      </c>
      <c r="U624" s="33" t="s">
        <v>31</v>
      </c>
      <c r="V624" s="33" t="s">
        <v>31</v>
      </c>
      <c r="W624" s="33" t="s">
        <v>31</v>
      </c>
      <c r="X624" s="33" t="s">
        <v>4335</v>
      </c>
      <c r="Y624" s="33" t="s">
        <v>281</v>
      </c>
      <c r="AB624" s="33" t="s">
        <v>2742</v>
      </c>
      <c r="AC624" s="33" t="s">
        <v>239</v>
      </c>
      <c r="AD624" s="33">
        <v>96</v>
      </c>
      <c r="AE624" s="33" t="s">
        <v>240</v>
      </c>
      <c r="AF624" s="33" t="s">
        <v>2743</v>
      </c>
      <c r="AH624" s="33" t="s">
        <v>2754</v>
      </c>
      <c r="AI624" s="184" t="s">
        <v>4336</v>
      </c>
      <c r="AJ624" s="33" t="s">
        <v>509</v>
      </c>
      <c r="AK624" s="33" t="s">
        <v>631</v>
      </c>
      <c r="AM624" s="33">
        <v>9741.6200000000008</v>
      </c>
      <c r="AN624" s="33">
        <v>9527.3043600000001</v>
      </c>
      <c r="AO624" s="189">
        <v>9741.6200000000008</v>
      </c>
      <c r="AP624" s="33" t="s">
        <v>477</v>
      </c>
      <c r="AQ624" s="33" t="s">
        <v>477</v>
      </c>
      <c r="AS624" s="33">
        <f>IF(G624&lt;1980,"Too old",IF(AE624="N","UseOtherTestDuration",IF(AJ624="M",IF(ISBLANK(BD624),2,IF(ISBLANK(BE624),2,IF(ISBLANK(BF624),2,1))),"NotM")))</f>
        <v>2</v>
      </c>
      <c r="AU624" s="33" t="s">
        <v>295</v>
      </c>
      <c r="AV624" s="33" t="s">
        <v>295</v>
      </c>
      <c r="AZ624" s="33" t="s">
        <v>2789</v>
      </c>
      <c r="BA624" s="33" t="s">
        <v>4173</v>
      </c>
      <c r="BB624" s="33" t="s">
        <v>4337</v>
      </c>
      <c r="BC624" s="33">
        <v>24</v>
      </c>
      <c r="BD624" s="33">
        <v>8</v>
      </c>
      <c r="BE624" s="33">
        <v>250</v>
      </c>
      <c r="BG624" s="33">
        <v>8</v>
      </c>
      <c r="BH624" s="33">
        <v>250</v>
      </c>
      <c r="BI624" s="33">
        <f>IF(ISBLANK(BF624)=FALSE,BF624,BU624)</f>
        <v>0.3</v>
      </c>
      <c r="BL624" s="33">
        <v>250</v>
      </c>
      <c r="BN624" s="33">
        <v>80.156000000000006</v>
      </c>
      <c r="BO624" s="33">
        <v>12.1525</v>
      </c>
      <c r="BP624" s="33">
        <v>17.702122899999999</v>
      </c>
      <c r="BQ624" s="33">
        <v>3.1278640000000002</v>
      </c>
      <c r="BR624" s="33">
        <v>48</v>
      </c>
      <c r="BS624" s="33">
        <v>144.64823999999999</v>
      </c>
      <c r="BT624" s="33">
        <v>44.861759174034603</v>
      </c>
      <c r="BU624" s="192">
        <v>0.3</v>
      </c>
      <c r="BW624" s="33" t="s">
        <v>2744</v>
      </c>
      <c r="BX624" s="193" t="s">
        <v>2763</v>
      </c>
      <c r="BY624" s="193"/>
      <c r="BZ624" s="193"/>
      <c r="CB624" s="188" t="str">
        <f t="shared" si="103"/>
        <v>Y</v>
      </c>
      <c r="CC624" s="188" t="str">
        <f t="shared" si="101"/>
        <v>Y</v>
      </c>
      <c r="CD624" s="189" t="s">
        <v>4338</v>
      </c>
      <c r="CE624" s="193"/>
      <c r="CH624" s="193" t="s">
        <v>2748</v>
      </c>
      <c r="CI624" s="193" t="s">
        <v>4339</v>
      </c>
    </row>
    <row r="625" spans="5:88" x14ac:dyDescent="0.3">
      <c r="E625" s="33" t="s">
        <v>2765</v>
      </c>
      <c r="F625" s="33" t="s">
        <v>4340</v>
      </c>
      <c r="G625" s="33">
        <v>2013</v>
      </c>
      <c r="H625" s="33" t="s">
        <v>4341</v>
      </c>
      <c r="I625" s="33" t="s">
        <v>4342</v>
      </c>
      <c r="K625" s="33" t="s">
        <v>80</v>
      </c>
      <c r="L625" s="33" t="s">
        <v>89</v>
      </c>
      <c r="M625" s="33" t="s">
        <v>91</v>
      </c>
      <c r="N625" s="33" t="s">
        <v>102</v>
      </c>
      <c r="O625" s="33" t="s">
        <v>103</v>
      </c>
      <c r="P625" s="33" t="s">
        <v>1179</v>
      </c>
      <c r="Q625" s="33" t="s">
        <v>1180</v>
      </c>
      <c r="R625" s="33" t="s">
        <v>1180</v>
      </c>
      <c r="S625" s="33" t="str">
        <f t="shared" si="104"/>
        <v>Cy.ca</v>
      </c>
      <c r="T625" s="184" t="s">
        <v>4327</v>
      </c>
      <c r="U625" s="33" t="s">
        <v>31</v>
      </c>
      <c r="V625" s="33" t="s">
        <v>31</v>
      </c>
      <c r="W625" s="33" t="s">
        <v>31</v>
      </c>
      <c r="X625" s="33" t="s">
        <v>4343</v>
      </c>
      <c r="Y625" s="33" t="s">
        <v>281</v>
      </c>
      <c r="AB625" s="33" t="s">
        <v>2742</v>
      </c>
      <c r="AC625" s="33" t="s">
        <v>239</v>
      </c>
      <c r="AD625" s="33">
        <v>96</v>
      </c>
      <c r="AE625" s="33" t="s">
        <v>240</v>
      </c>
      <c r="AF625" s="33" t="s">
        <v>2743</v>
      </c>
      <c r="AH625" s="33" t="s">
        <v>2787</v>
      </c>
      <c r="AI625" s="33" t="s">
        <v>770</v>
      </c>
      <c r="AJ625" s="33" t="s">
        <v>295</v>
      </c>
      <c r="AK625" s="33" t="s">
        <v>478</v>
      </c>
      <c r="AM625" s="33" t="s">
        <v>2744</v>
      </c>
      <c r="AN625" s="33">
        <v>17262</v>
      </c>
      <c r="AO625" s="33">
        <v>17262</v>
      </c>
      <c r="AP625" s="33" t="s">
        <v>508</v>
      </c>
      <c r="AQ625" s="33" t="s">
        <v>477</v>
      </c>
      <c r="AS625" s="33">
        <v>4</v>
      </c>
      <c r="AU625" s="33" t="s">
        <v>295</v>
      </c>
      <c r="AV625" s="33" t="s">
        <v>295</v>
      </c>
      <c r="AZ625" s="33" t="s">
        <v>2312</v>
      </c>
      <c r="BA625" s="33" t="s">
        <v>2746</v>
      </c>
      <c r="BB625" s="33" t="s">
        <v>2744</v>
      </c>
      <c r="BC625" s="33">
        <v>25</v>
      </c>
      <c r="BH625" s="33">
        <v>30</v>
      </c>
      <c r="BN625" s="33" t="s">
        <v>644</v>
      </c>
      <c r="BO625" s="33" t="s">
        <v>644</v>
      </c>
      <c r="BP625" s="33" t="s">
        <v>644</v>
      </c>
      <c r="BQ625" s="33" t="s">
        <v>644</v>
      </c>
      <c r="BR625" s="33" t="s">
        <v>644</v>
      </c>
      <c r="BS625" s="33" t="s">
        <v>644</v>
      </c>
      <c r="BT625" s="33" t="s">
        <v>644</v>
      </c>
      <c r="BW625" s="33" t="s">
        <v>2744</v>
      </c>
      <c r="BY625" s="33" t="s">
        <v>2747</v>
      </c>
      <c r="CB625" s="188" t="str">
        <f t="shared" si="103"/>
        <v>N</v>
      </c>
      <c r="CC625" s="188" t="str">
        <f t="shared" si="101"/>
        <v>N</v>
      </c>
      <c r="CD625" s="187" t="s">
        <v>3879</v>
      </c>
      <c r="CE625" s="186"/>
      <c r="CH625" s="33" t="s">
        <v>2770</v>
      </c>
    </row>
    <row r="626" spans="5:88" x14ac:dyDescent="0.3">
      <c r="E626" s="33" t="s">
        <v>2765</v>
      </c>
      <c r="F626" s="33" t="s">
        <v>4344</v>
      </c>
      <c r="G626" s="33">
        <v>2017</v>
      </c>
      <c r="H626" s="33" t="s">
        <v>4345</v>
      </c>
      <c r="I626" s="33" t="s">
        <v>4346</v>
      </c>
      <c r="K626" s="33" t="s">
        <v>80</v>
      </c>
      <c r="L626" s="33" t="s">
        <v>89</v>
      </c>
      <c r="M626" s="33" t="s">
        <v>91</v>
      </c>
      <c r="N626" s="33" t="s">
        <v>102</v>
      </c>
      <c r="O626" s="33" t="s">
        <v>103</v>
      </c>
      <c r="P626" s="33" t="s">
        <v>1179</v>
      </c>
      <c r="Q626" s="33" t="s">
        <v>1180</v>
      </c>
      <c r="R626" s="33" t="s">
        <v>1180</v>
      </c>
      <c r="S626" s="33" t="str">
        <f t="shared" si="104"/>
        <v>Cy.ca</v>
      </c>
      <c r="T626" s="184" t="s">
        <v>4327</v>
      </c>
      <c r="U626" s="33" t="s">
        <v>31</v>
      </c>
      <c r="V626" s="33" t="s">
        <v>31</v>
      </c>
      <c r="W626" s="33" t="s">
        <v>31</v>
      </c>
      <c r="X626" s="33" t="s">
        <v>4347</v>
      </c>
      <c r="Y626" s="33" t="s">
        <v>281</v>
      </c>
      <c r="AB626" s="33" t="s">
        <v>2742</v>
      </c>
      <c r="AC626" s="33" t="s">
        <v>239</v>
      </c>
      <c r="AD626" s="33">
        <v>96</v>
      </c>
      <c r="AE626" s="33" t="s">
        <v>240</v>
      </c>
      <c r="AF626" s="33" t="s">
        <v>2743</v>
      </c>
      <c r="AH626" s="33" t="s">
        <v>3286</v>
      </c>
      <c r="AI626" s="33" t="s">
        <v>3107</v>
      </c>
      <c r="AJ626" s="33" t="s">
        <v>509</v>
      </c>
      <c r="AK626" s="33" t="s">
        <v>631</v>
      </c>
      <c r="AM626" s="33">
        <v>20800</v>
      </c>
      <c r="AN626" s="33">
        <v>20342.400000000001</v>
      </c>
      <c r="AO626" s="189">
        <v>20800</v>
      </c>
      <c r="AP626" s="33" t="s">
        <v>508</v>
      </c>
      <c r="AQ626" s="33" t="s">
        <v>477</v>
      </c>
      <c r="AS626" s="33">
        <v>3</v>
      </c>
      <c r="AU626" s="33" t="s">
        <v>295</v>
      </c>
      <c r="AV626" s="33" t="s">
        <v>295</v>
      </c>
      <c r="AZ626" s="33" t="s">
        <v>2312</v>
      </c>
      <c r="BA626" s="33" t="s">
        <v>2746</v>
      </c>
      <c r="BB626" s="33" t="s">
        <v>2744</v>
      </c>
      <c r="BC626" s="33" t="s">
        <v>2744</v>
      </c>
      <c r="BD626" s="33">
        <v>7.63</v>
      </c>
      <c r="BG626" s="33">
        <v>7.63</v>
      </c>
      <c r="BH626" s="33">
        <v>30</v>
      </c>
      <c r="BN626" s="33" t="s">
        <v>644</v>
      </c>
      <c r="BO626" s="33" t="s">
        <v>644</v>
      </c>
      <c r="BP626" s="33" t="s">
        <v>644</v>
      </c>
      <c r="BQ626" s="33" t="s">
        <v>644</v>
      </c>
      <c r="BR626" s="33" t="s">
        <v>644</v>
      </c>
      <c r="BS626" s="33" t="s">
        <v>644</v>
      </c>
      <c r="BT626" s="33" t="s">
        <v>644</v>
      </c>
      <c r="BW626" s="33" t="s">
        <v>2744</v>
      </c>
      <c r="BY626" s="33" t="s">
        <v>2747</v>
      </c>
      <c r="CB626" s="188" t="str">
        <f t="shared" si="103"/>
        <v>N</v>
      </c>
      <c r="CC626" s="188" t="str">
        <f t="shared" si="101"/>
        <v>N</v>
      </c>
      <c r="CD626" s="187" t="s">
        <v>3879</v>
      </c>
      <c r="CE626" s="186"/>
    </row>
    <row r="627" spans="5:88" x14ac:dyDescent="0.3">
      <c r="E627" s="33" t="s">
        <v>2765</v>
      </c>
      <c r="F627" s="33" t="s">
        <v>4348</v>
      </c>
      <c r="G627" s="33">
        <v>2020</v>
      </c>
      <c r="H627" s="33" t="s">
        <v>4349</v>
      </c>
      <c r="I627" s="33" t="s">
        <v>4350</v>
      </c>
      <c r="K627" s="33" t="s">
        <v>80</v>
      </c>
      <c r="L627" s="33" t="s">
        <v>89</v>
      </c>
      <c r="M627" s="33" t="s">
        <v>91</v>
      </c>
      <c r="N627" s="33" t="s">
        <v>102</v>
      </c>
      <c r="O627" s="33" t="s">
        <v>103</v>
      </c>
      <c r="P627" s="33" t="s">
        <v>1179</v>
      </c>
      <c r="Q627" s="33" t="s">
        <v>1180</v>
      </c>
      <c r="R627" s="33" t="s">
        <v>1180</v>
      </c>
      <c r="S627" s="33" t="str">
        <f t="shared" si="104"/>
        <v>Cy.ca</v>
      </c>
      <c r="T627" s="184" t="s">
        <v>4327</v>
      </c>
      <c r="U627" s="33" t="s">
        <v>31</v>
      </c>
      <c r="V627" s="33" t="s">
        <v>31</v>
      </c>
      <c r="W627" s="33" t="s">
        <v>31</v>
      </c>
      <c r="X627" s="33" t="s">
        <v>4351</v>
      </c>
      <c r="Y627" s="33" t="s">
        <v>281</v>
      </c>
      <c r="AB627" s="33" t="s">
        <v>2742</v>
      </c>
      <c r="AC627" s="33" t="s">
        <v>239</v>
      </c>
      <c r="AD627" s="33">
        <v>96</v>
      </c>
      <c r="AE627" s="33" t="s">
        <v>240</v>
      </c>
      <c r="AF627" s="33" t="s">
        <v>2743</v>
      </c>
      <c r="AH627" s="33" t="s">
        <v>2754</v>
      </c>
      <c r="AI627" s="33" t="s">
        <v>3168</v>
      </c>
      <c r="AJ627" s="33" t="s">
        <v>509</v>
      </c>
      <c r="AK627" s="33" t="s">
        <v>631</v>
      </c>
      <c r="AM627" s="33">
        <v>1954.806</v>
      </c>
      <c r="AN627" s="33">
        <v>1911.800268</v>
      </c>
      <c r="AO627" s="189">
        <v>1954.806</v>
      </c>
      <c r="AP627" s="33" t="s">
        <v>508</v>
      </c>
      <c r="AQ627" s="33" t="s">
        <v>477</v>
      </c>
      <c r="AS627" s="33">
        <v>3</v>
      </c>
      <c r="AU627" s="33" t="s">
        <v>295</v>
      </c>
      <c r="AV627" s="33" t="s">
        <v>295</v>
      </c>
      <c r="AZ627" s="33" t="s">
        <v>2828</v>
      </c>
      <c r="BA627" s="33" t="s">
        <v>3847</v>
      </c>
      <c r="BB627" s="33" t="s">
        <v>2744</v>
      </c>
      <c r="BC627" s="33">
        <v>20</v>
      </c>
      <c r="BD627" s="33">
        <v>8.2100000000000009</v>
      </c>
      <c r="BG627" s="33">
        <v>8.2100000000000009</v>
      </c>
      <c r="BH627" s="33">
        <v>30</v>
      </c>
      <c r="BN627" s="33">
        <v>13.97</v>
      </c>
      <c r="BO627" s="33">
        <v>12.12</v>
      </c>
      <c r="BP627" s="33">
        <v>26.27</v>
      </c>
      <c r="BQ627" s="33">
        <v>2.097</v>
      </c>
      <c r="BR627" s="33">
        <v>81.31</v>
      </c>
      <c r="BS627" s="33">
        <v>1.9</v>
      </c>
      <c r="BT627" s="33">
        <v>60</v>
      </c>
      <c r="BW627" s="33" t="s">
        <v>2744</v>
      </c>
      <c r="BY627" s="33" t="s">
        <v>2747</v>
      </c>
      <c r="CB627" s="188" t="str">
        <f t="shared" si="103"/>
        <v>N</v>
      </c>
      <c r="CC627" s="188" t="str">
        <f t="shared" si="101"/>
        <v>N</v>
      </c>
      <c r="CD627" s="187" t="s">
        <v>3879</v>
      </c>
      <c r="CE627" s="186"/>
    </row>
    <row r="628" spans="5:88" x14ac:dyDescent="0.3">
      <c r="E628" s="184" t="s">
        <v>2753</v>
      </c>
      <c r="F628" s="184"/>
      <c r="G628" s="33">
        <v>2008</v>
      </c>
      <c r="H628" s="193" t="s">
        <v>4352</v>
      </c>
      <c r="I628" s="193"/>
      <c r="J628" s="193"/>
      <c r="K628" s="33" t="s">
        <v>80</v>
      </c>
      <c r="L628" s="184" t="s">
        <v>81</v>
      </c>
      <c r="M628" s="33" t="s">
        <v>1083</v>
      </c>
      <c r="N628" s="33" t="s">
        <v>1084</v>
      </c>
      <c r="O628" s="33" t="s">
        <v>4353</v>
      </c>
      <c r="P628" s="33" t="s">
        <v>4354</v>
      </c>
      <c r="Q628" s="196" t="s">
        <v>4355</v>
      </c>
      <c r="R628" s="196" t="s">
        <v>4355</v>
      </c>
      <c r="S628" s="33" t="str">
        <f t="shared" si="104"/>
        <v>Cu.fu</v>
      </c>
      <c r="T628" s="193" t="s">
        <v>2908</v>
      </c>
      <c r="U628" s="184" t="s">
        <v>2821</v>
      </c>
      <c r="V628" s="184" t="s">
        <v>28</v>
      </c>
      <c r="W628" s="192" t="s">
        <v>1089</v>
      </c>
      <c r="X628" s="193" t="s">
        <v>3264</v>
      </c>
      <c r="Y628" s="33" t="s">
        <v>284</v>
      </c>
      <c r="Z628" s="193"/>
      <c r="AA628" s="193"/>
      <c r="AB628" s="193" t="s">
        <v>2742</v>
      </c>
      <c r="AC628" s="33" t="s">
        <v>239</v>
      </c>
      <c r="AD628" s="33">
        <v>96</v>
      </c>
      <c r="AE628" s="184" t="s">
        <v>240</v>
      </c>
      <c r="AF628" s="184" t="s">
        <v>2743</v>
      </c>
      <c r="AG628" s="193"/>
      <c r="AH628" s="193" t="s">
        <v>2754</v>
      </c>
      <c r="AI628" s="193" t="s">
        <v>3467</v>
      </c>
      <c r="AJ628" s="33" t="s">
        <v>509</v>
      </c>
      <c r="AK628" s="189" t="s">
        <v>1224</v>
      </c>
      <c r="AL628" s="189"/>
      <c r="AM628" s="189">
        <v>1200</v>
      </c>
      <c r="AN628" s="189">
        <v>1200</v>
      </c>
      <c r="AO628" s="189">
        <v>1200</v>
      </c>
      <c r="AP628" s="193" t="s">
        <v>508</v>
      </c>
      <c r="AQ628" s="33" t="s">
        <v>477</v>
      </c>
      <c r="AS628" s="33">
        <v>4</v>
      </c>
      <c r="AU628" s="33" t="s">
        <v>295</v>
      </c>
      <c r="AV628" s="33" t="s">
        <v>295</v>
      </c>
      <c r="AW628" s="33" t="s">
        <v>4356</v>
      </c>
      <c r="AX628" s="193"/>
      <c r="AY628" s="193"/>
      <c r="AZ628" s="193" t="s">
        <v>2312</v>
      </c>
      <c r="BA628" s="193" t="s">
        <v>4314</v>
      </c>
      <c r="BB628" s="193"/>
      <c r="BC628" s="189">
        <v>10</v>
      </c>
      <c r="BD628" s="193" t="s">
        <v>644</v>
      </c>
      <c r="BE628" s="193" t="s">
        <v>644</v>
      </c>
      <c r="BF628" s="189"/>
      <c r="BH628" s="33" t="s">
        <v>644</v>
      </c>
      <c r="BI628" s="33">
        <f t="shared" ref="BI628:BI637" si="105">IF(ISBLANK(BF628)=FALSE,BF628,BU628)</f>
        <v>1.6</v>
      </c>
      <c r="BJ628" s="193" t="s">
        <v>644</v>
      </c>
      <c r="BK628" s="193" t="s">
        <v>644</v>
      </c>
      <c r="BL628" s="194">
        <v>50</v>
      </c>
      <c r="BM628" s="193"/>
      <c r="BN628" s="193"/>
      <c r="BO628" s="193"/>
      <c r="BP628" s="193"/>
      <c r="BQ628" s="193"/>
      <c r="BR628" s="193"/>
      <c r="BS628" s="193"/>
      <c r="BT628" s="193" t="s">
        <v>644</v>
      </c>
      <c r="BU628" s="189">
        <v>1.6</v>
      </c>
      <c r="BV628" s="32" t="s">
        <v>2750</v>
      </c>
      <c r="BW628" s="32"/>
      <c r="BX628" s="193" t="s">
        <v>4357</v>
      </c>
      <c r="BY628" s="33" t="s">
        <v>2747</v>
      </c>
      <c r="CA628" s="32"/>
      <c r="CB628" s="188" t="str">
        <f t="shared" si="103"/>
        <v>N</v>
      </c>
      <c r="CC628" s="188" t="str">
        <f t="shared" si="101"/>
        <v>N</v>
      </c>
      <c r="CD628" s="193" t="s">
        <v>4358</v>
      </c>
      <c r="CE628" s="193"/>
      <c r="CH628" s="193" t="s">
        <v>2748</v>
      </c>
      <c r="CI628" s="193" t="s">
        <v>4359</v>
      </c>
    </row>
    <row r="629" spans="5:88" x14ac:dyDescent="0.3">
      <c r="E629" s="184" t="s">
        <v>2753</v>
      </c>
      <c r="F629" s="184"/>
      <c r="G629" s="33">
        <v>2008</v>
      </c>
      <c r="H629" s="184" t="s">
        <v>4352</v>
      </c>
      <c r="I629" s="184"/>
      <c r="J629" s="184"/>
      <c r="K629" s="33" t="s">
        <v>80</v>
      </c>
      <c r="L629" s="184" t="s">
        <v>81</v>
      </c>
      <c r="M629" s="33" t="s">
        <v>1083</v>
      </c>
      <c r="N629" s="33" t="s">
        <v>1084</v>
      </c>
      <c r="O629" s="33" t="s">
        <v>4353</v>
      </c>
      <c r="P629" s="33" t="s">
        <v>4354</v>
      </c>
      <c r="Q629" s="209" t="s">
        <v>4355</v>
      </c>
      <c r="R629" s="209" t="s">
        <v>4355</v>
      </c>
      <c r="S629" s="33" t="str">
        <f t="shared" si="104"/>
        <v>Cu.fu</v>
      </c>
      <c r="T629" s="184" t="s">
        <v>2908</v>
      </c>
      <c r="U629" s="184" t="s">
        <v>2821</v>
      </c>
      <c r="V629" s="184" t="s">
        <v>28</v>
      </c>
      <c r="W629" s="192" t="s">
        <v>1089</v>
      </c>
      <c r="X629" s="184" t="s">
        <v>3264</v>
      </c>
      <c r="Y629" s="33" t="s">
        <v>284</v>
      </c>
      <c r="Z629" s="184"/>
      <c r="AA629" s="184"/>
      <c r="AB629" s="184" t="s">
        <v>2742</v>
      </c>
      <c r="AC629" s="33" t="s">
        <v>239</v>
      </c>
      <c r="AD629" s="33">
        <v>96</v>
      </c>
      <c r="AE629" s="184" t="s">
        <v>240</v>
      </c>
      <c r="AF629" s="184" t="s">
        <v>2743</v>
      </c>
      <c r="AG629" s="184"/>
      <c r="AH629" s="184" t="s">
        <v>2754</v>
      </c>
      <c r="AI629" s="184" t="s">
        <v>3467</v>
      </c>
      <c r="AJ629" s="33" t="s">
        <v>509</v>
      </c>
      <c r="AK629" s="32" t="s">
        <v>1224</v>
      </c>
      <c r="AL629" s="32"/>
      <c r="AM629" s="32">
        <v>1200</v>
      </c>
      <c r="AN629" s="189">
        <v>1200</v>
      </c>
      <c r="AO629" s="189">
        <v>1200</v>
      </c>
      <c r="AP629" s="184" t="s">
        <v>508</v>
      </c>
      <c r="AQ629" s="33" t="s">
        <v>477</v>
      </c>
      <c r="AS629" s="33">
        <v>4</v>
      </c>
      <c r="AU629" s="33" t="s">
        <v>295</v>
      </c>
      <c r="AV629" s="33" t="s">
        <v>295</v>
      </c>
      <c r="AW629" s="33" t="s">
        <v>4356</v>
      </c>
      <c r="AX629" s="184"/>
      <c r="AY629" s="184"/>
      <c r="AZ629" s="184" t="s">
        <v>2312</v>
      </c>
      <c r="BA629" s="184" t="s">
        <v>4314</v>
      </c>
      <c r="BB629" s="184"/>
      <c r="BC629" s="32">
        <v>15</v>
      </c>
      <c r="BD629" s="184" t="s">
        <v>644</v>
      </c>
      <c r="BE629" s="184" t="s">
        <v>644</v>
      </c>
      <c r="BF629" s="32"/>
      <c r="BH629" s="33" t="s">
        <v>644</v>
      </c>
      <c r="BI629" s="33">
        <f t="shared" si="105"/>
        <v>1.6</v>
      </c>
      <c r="BJ629" s="184" t="s">
        <v>644</v>
      </c>
      <c r="BK629" s="184" t="s">
        <v>644</v>
      </c>
      <c r="BL629" s="206">
        <v>50</v>
      </c>
      <c r="BM629" s="184"/>
      <c r="BN629" s="184"/>
      <c r="BO629" s="184"/>
      <c r="BP629" s="184"/>
      <c r="BQ629" s="184"/>
      <c r="BR629" s="184"/>
      <c r="BS629" s="184"/>
      <c r="BT629" s="184" t="s">
        <v>644</v>
      </c>
      <c r="BU629" s="32">
        <v>1.6</v>
      </c>
      <c r="BV629" s="32" t="s">
        <v>2750</v>
      </c>
      <c r="BW629" s="32"/>
      <c r="BX629" s="184" t="s">
        <v>4357</v>
      </c>
      <c r="BY629" s="33" t="s">
        <v>2747</v>
      </c>
      <c r="CA629" s="32"/>
      <c r="CB629" s="188" t="str">
        <f t="shared" si="103"/>
        <v>N</v>
      </c>
      <c r="CC629" s="188" t="str">
        <f t="shared" si="101"/>
        <v>N</v>
      </c>
      <c r="CD629" s="184" t="s">
        <v>2764</v>
      </c>
      <c r="CE629" s="184"/>
      <c r="CH629" s="184" t="s">
        <v>2748</v>
      </c>
      <c r="CI629" s="184" t="s">
        <v>4360</v>
      </c>
    </row>
    <row r="630" spans="5:88" x14ac:dyDescent="0.3">
      <c r="E630" s="184" t="s">
        <v>2753</v>
      </c>
      <c r="F630" s="184"/>
      <c r="G630" s="33">
        <v>2008</v>
      </c>
      <c r="H630" s="184" t="s">
        <v>4352</v>
      </c>
      <c r="I630" s="184"/>
      <c r="J630" s="184"/>
      <c r="K630" s="33" t="s">
        <v>80</v>
      </c>
      <c r="L630" s="184" t="s">
        <v>81</v>
      </c>
      <c r="M630" s="33" t="s">
        <v>1083</v>
      </c>
      <c r="N630" s="33" t="s">
        <v>1084</v>
      </c>
      <c r="O630" s="33" t="s">
        <v>4353</v>
      </c>
      <c r="P630" s="33" t="s">
        <v>4354</v>
      </c>
      <c r="Q630" s="209" t="s">
        <v>4355</v>
      </c>
      <c r="R630" s="209" t="s">
        <v>4355</v>
      </c>
      <c r="S630" s="33" t="str">
        <f t="shared" si="104"/>
        <v>Cu.fu</v>
      </c>
      <c r="T630" s="184" t="s">
        <v>2908</v>
      </c>
      <c r="U630" s="184" t="s">
        <v>2821</v>
      </c>
      <c r="V630" s="184" t="s">
        <v>28</v>
      </c>
      <c r="W630" s="192" t="s">
        <v>1089</v>
      </c>
      <c r="X630" s="184" t="s">
        <v>3264</v>
      </c>
      <c r="Y630" s="33" t="s">
        <v>284</v>
      </c>
      <c r="Z630" s="184"/>
      <c r="AA630" s="184"/>
      <c r="AB630" s="184" t="s">
        <v>2742</v>
      </c>
      <c r="AC630" s="33" t="s">
        <v>239</v>
      </c>
      <c r="AD630" s="33">
        <v>96</v>
      </c>
      <c r="AE630" s="184" t="s">
        <v>240</v>
      </c>
      <c r="AF630" s="184" t="s">
        <v>2743</v>
      </c>
      <c r="AG630" s="184"/>
      <c r="AH630" s="184" t="s">
        <v>644</v>
      </c>
      <c r="AI630" s="184" t="s">
        <v>3467</v>
      </c>
      <c r="AJ630" s="33" t="s">
        <v>509</v>
      </c>
      <c r="AK630" s="32" t="s">
        <v>1224</v>
      </c>
      <c r="AL630" s="32"/>
      <c r="AM630" s="32">
        <v>1630</v>
      </c>
      <c r="AN630" s="189">
        <v>1630</v>
      </c>
      <c r="AO630" s="189">
        <v>1630</v>
      </c>
      <c r="AP630" s="184" t="s">
        <v>508</v>
      </c>
      <c r="AQ630" s="33" t="s">
        <v>477</v>
      </c>
      <c r="AS630" s="33">
        <v>4</v>
      </c>
      <c r="AU630" s="33" t="s">
        <v>295</v>
      </c>
      <c r="AV630" s="33" t="s">
        <v>295</v>
      </c>
      <c r="AW630" s="33" t="s">
        <v>4356</v>
      </c>
      <c r="AX630" s="184"/>
      <c r="AY630" s="184"/>
      <c r="AZ630" s="184" t="s">
        <v>2312</v>
      </c>
      <c r="BA630" s="184" t="s">
        <v>4314</v>
      </c>
      <c r="BB630" s="184"/>
      <c r="BC630" s="32">
        <v>20</v>
      </c>
      <c r="BD630" s="184" t="s">
        <v>644</v>
      </c>
      <c r="BE630" s="184" t="s">
        <v>644</v>
      </c>
      <c r="BF630" s="32"/>
      <c r="BH630" s="33" t="s">
        <v>644</v>
      </c>
      <c r="BI630" s="33">
        <f t="shared" si="105"/>
        <v>1.6</v>
      </c>
      <c r="BJ630" s="184" t="s">
        <v>644</v>
      </c>
      <c r="BK630" s="184" t="s">
        <v>644</v>
      </c>
      <c r="BL630" s="206">
        <v>50</v>
      </c>
      <c r="BM630" s="184"/>
      <c r="BN630" s="184"/>
      <c r="BO630" s="184"/>
      <c r="BP630" s="184"/>
      <c r="BQ630" s="184"/>
      <c r="BR630" s="184"/>
      <c r="BS630" s="184"/>
      <c r="BT630" s="184" t="s">
        <v>644</v>
      </c>
      <c r="BU630" s="32">
        <v>1.6</v>
      </c>
      <c r="BV630" s="32" t="s">
        <v>2750</v>
      </c>
      <c r="BW630" s="32"/>
      <c r="BX630" s="184" t="s">
        <v>4357</v>
      </c>
      <c r="BY630" s="33" t="s">
        <v>2747</v>
      </c>
      <c r="CA630" s="32"/>
      <c r="CB630" s="188" t="str">
        <f t="shared" si="103"/>
        <v>N</v>
      </c>
      <c r="CC630" s="188" t="str">
        <f t="shared" si="101"/>
        <v>N</v>
      </c>
      <c r="CD630" s="184" t="s">
        <v>2764</v>
      </c>
      <c r="CE630" s="184"/>
      <c r="CH630" s="184" t="s">
        <v>2748</v>
      </c>
      <c r="CI630" s="184" t="s">
        <v>4359</v>
      </c>
    </row>
    <row r="631" spans="5:88" x14ac:dyDescent="0.3">
      <c r="E631" s="184" t="s">
        <v>2753</v>
      </c>
      <c r="F631" s="184"/>
      <c r="G631" s="33">
        <v>2008</v>
      </c>
      <c r="H631" s="184" t="s">
        <v>4352</v>
      </c>
      <c r="I631" s="184"/>
      <c r="J631" s="184"/>
      <c r="K631" s="33" t="s">
        <v>80</v>
      </c>
      <c r="L631" s="184" t="s">
        <v>81</v>
      </c>
      <c r="M631" s="33" t="s">
        <v>1083</v>
      </c>
      <c r="N631" s="33" t="s">
        <v>1084</v>
      </c>
      <c r="O631" s="33" t="s">
        <v>4353</v>
      </c>
      <c r="P631" s="33" t="s">
        <v>4354</v>
      </c>
      <c r="Q631" s="209" t="s">
        <v>4355</v>
      </c>
      <c r="R631" s="209" t="s">
        <v>4355</v>
      </c>
      <c r="S631" s="33" t="str">
        <f t="shared" si="104"/>
        <v>Cu.fu</v>
      </c>
      <c r="T631" s="184" t="s">
        <v>2908</v>
      </c>
      <c r="U631" s="184" t="s">
        <v>2821</v>
      </c>
      <c r="V631" s="184" t="s">
        <v>28</v>
      </c>
      <c r="W631" s="192" t="s">
        <v>1089</v>
      </c>
      <c r="X631" s="184" t="s">
        <v>3264</v>
      </c>
      <c r="Y631" s="33" t="s">
        <v>284</v>
      </c>
      <c r="Z631" s="184"/>
      <c r="AA631" s="184"/>
      <c r="AB631" s="184" t="s">
        <v>2742</v>
      </c>
      <c r="AC631" s="33" t="s">
        <v>239</v>
      </c>
      <c r="AD631" s="33">
        <v>96</v>
      </c>
      <c r="AE631" s="184" t="s">
        <v>240</v>
      </c>
      <c r="AF631" s="184" t="s">
        <v>2743</v>
      </c>
      <c r="AG631" s="184"/>
      <c r="AH631" s="184" t="s">
        <v>2754</v>
      </c>
      <c r="AI631" s="184" t="s">
        <v>3467</v>
      </c>
      <c r="AJ631" s="33" t="s">
        <v>509</v>
      </c>
      <c r="AK631" s="32" t="s">
        <v>1224</v>
      </c>
      <c r="AL631" s="32"/>
      <c r="AM631" s="32">
        <v>1780</v>
      </c>
      <c r="AN631" s="189">
        <v>1780</v>
      </c>
      <c r="AO631" s="189">
        <v>1780</v>
      </c>
      <c r="AP631" s="184" t="s">
        <v>508</v>
      </c>
      <c r="AQ631" s="33" t="s">
        <v>477</v>
      </c>
      <c r="AS631" s="33">
        <v>4</v>
      </c>
      <c r="AU631" s="33" t="s">
        <v>295</v>
      </c>
      <c r="AV631" s="33" t="s">
        <v>295</v>
      </c>
      <c r="AW631" s="33" t="s">
        <v>4356</v>
      </c>
      <c r="AX631" s="184"/>
      <c r="AY631" s="184"/>
      <c r="AZ631" s="184" t="s">
        <v>2312</v>
      </c>
      <c r="BA631" s="184" t="s">
        <v>4314</v>
      </c>
      <c r="BB631" s="184"/>
      <c r="BC631" s="32">
        <v>23</v>
      </c>
      <c r="BD631" s="184" t="s">
        <v>644</v>
      </c>
      <c r="BE631" s="184" t="s">
        <v>644</v>
      </c>
      <c r="BF631" s="32"/>
      <c r="BH631" s="33" t="s">
        <v>644</v>
      </c>
      <c r="BI631" s="33">
        <f t="shared" si="105"/>
        <v>1.6</v>
      </c>
      <c r="BJ631" s="184" t="s">
        <v>644</v>
      </c>
      <c r="BK631" s="184" t="s">
        <v>644</v>
      </c>
      <c r="BL631" s="206">
        <v>50</v>
      </c>
      <c r="BM631" s="184"/>
      <c r="BN631" s="184"/>
      <c r="BO631" s="184"/>
      <c r="BP631" s="184"/>
      <c r="BQ631" s="184"/>
      <c r="BR631" s="184"/>
      <c r="BS631" s="184"/>
      <c r="BT631" s="184" t="s">
        <v>644</v>
      </c>
      <c r="BU631" s="32">
        <v>1.6</v>
      </c>
      <c r="BV631" s="32" t="s">
        <v>2750</v>
      </c>
      <c r="BW631" s="32"/>
      <c r="BX631" s="184" t="s">
        <v>4357</v>
      </c>
      <c r="BY631" s="33" t="s">
        <v>2747</v>
      </c>
      <c r="CA631" s="32"/>
      <c r="CB631" s="188" t="str">
        <f t="shared" si="103"/>
        <v>N</v>
      </c>
      <c r="CC631" s="188" t="str">
        <f t="shared" si="101"/>
        <v>N</v>
      </c>
      <c r="CD631" s="184" t="s">
        <v>2764</v>
      </c>
      <c r="CE631" s="184"/>
      <c r="CH631" s="184" t="s">
        <v>2748</v>
      </c>
      <c r="CI631" s="184" t="s">
        <v>4359</v>
      </c>
    </row>
    <row r="632" spans="5:88" x14ac:dyDescent="0.3">
      <c r="E632" s="184" t="s">
        <v>2753</v>
      </c>
      <c r="F632" s="184"/>
      <c r="G632" s="33">
        <v>2008</v>
      </c>
      <c r="H632" s="184" t="s">
        <v>4352</v>
      </c>
      <c r="I632" s="184"/>
      <c r="J632" s="184"/>
      <c r="K632" s="33" t="s">
        <v>80</v>
      </c>
      <c r="L632" s="184" t="s">
        <v>81</v>
      </c>
      <c r="M632" s="33" t="s">
        <v>1083</v>
      </c>
      <c r="N632" s="33" t="s">
        <v>1084</v>
      </c>
      <c r="O632" s="33" t="s">
        <v>4353</v>
      </c>
      <c r="P632" s="33" t="s">
        <v>4354</v>
      </c>
      <c r="Q632" s="209" t="s">
        <v>4355</v>
      </c>
      <c r="R632" s="209" t="s">
        <v>4355</v>
      </c>
      <c r="S632" s="33" t="str">
        <f t="shared" si="104"/>
        <v>Cu.fu</v>
      </c>
      <c r="T632" s="184" t="s">
        <v>2908</v>
      </c>
      <c r="U632" s="184" t="s">
        <v>2821</v>
      </c>
      <c r="V632" s="184" t="s">
        <v>28</v>
      </c>
      <c r="W632" s="192" t="s">
        <v>1089</v>
      </c>
      <c r="X632" s="184" t="s">
        <v>3264</v>
      </c>
      <c r="Y632" s="33" t="s">
        <v>284</v>
      </c>
      <c r="Z632" s="184"/>
      <c r="AA632" s="184"/>
      <c r="AB632" s="184" t="s">
        <v>2742</v>
      </c>
      <c r="AC632" s="33" t="s">
        <v>239</v>
      </c>
      <c r="AD632" s="33">
        <v>96</v>
      </c>
      <c r="AE632" s="184" t="s">
        <v>240</v>
      </c>
      <c r="AF632" s="184" t="s">
        <v>2743</v>
      </c>
      <c r="AG632" s="184"/>
      <c r="AH632" s="184" t="s">
        <v>2754</v>
      </c>
      <c r="AI632" s="184" t="s">
        <v>3467</v>
      </c>
      <c r="AJ632" s="33" t="s">
        <v>509</v>
      </c>
      <c r="AK632" s="32" t="s">
        <v>1224</v>
      </c>
      <c r="AL632" s="32"/>
      <c r="AM632" s="32">
        <v>1780</v>
      </c>
      <c r="AN632" s="189">
        <v>1780</v>
      </c>
      <c r="AO632" s="189">
        <v>1780</v>
      </c>
      <c r="AP632" s="184" t="s">
        <v>508</v>
      </c>
      <c r="AQ632" s="33" t="s">
        <v>477</v>
      </c>
      <c r="AS632" s="33">
        <v>4</v>
      </c>
      <c r="AU632" s="33" t="s">
        <v>295</v>
      </c>
      <c r="AV632" s="33" t="s">
        <v>295</v>
      </c>
      <c r="AW632" s="33" t="s">
        <v>4356</v>
      </c>
      <c r="AX632" s="184"/>
      <c r="AY632" s="184"/>
      <c r="AZ632" s="184" t="s">
        <v>2312</v>
      </c>
      <c r="BA632" s="184" t="s">
        <v>4314</v>
      </c>
      <c r="BB632" s="184"/>
      <c r="BC632" s="32">
        <v>35</v>
      </c>
      <c r="BD632" s="184" t="s">
        <v>644</v>
      </c>
      <c r="BE632" s="184" t="s">
        <v>644</v>
      </c>
      <c r="BF632" s="32"/>
      <c r="BH632" s="33" t="s">
        <v>644</v>
      </c>
      <c r="BI632" s="33">
        <f t="shared" si="105"/>
        <v>1.6</v>
      </c>
      <c r="BJ632" s="184" t="s">
        <v>644</v>
      </c>
      <c r="BK632" s="184" t="s">
        <v>644</v>
      </c>
      <c r="BL632" s="206">
        <v>50</v>
      </c>
      <c r="BM632" s="184"/>
      <c r="BN632" s="184"/>
      <c r="BO632" s="184"/>
      <c r="BP632" s="184"/>
      <c r="BQ632" s="184"/>
      <c r="BR632" s="184"/>
      <c r="BS632" s="184"/>
      <c r="BT632" s="184" t="s">
        <v>644</v>
      </c>
      <c r="BU632" s="32">
        <v>1.6</v>
      </c>
      <c r="BV632" s="32" t="s">
        <v>2750</v>
      </c>
      <c r="BW632" s="32"/>
      <c r="BX632" s="184" t="s">
        <v>4357</v>
      </c>
      <c r="BY632" s="33" t="s">
        <v>2747</v>
      </c>
      <c r="CA632" s="32"/>
      <c r="CB632" s="188" t="str">
        <f t="shared" si="103"/>
        <v>N</v>
      </c>
      <c r="CC632" s="188" t="str">
        <f t="shared" si="101"/>
        <v>N</v>
      </c>
      <c r="CD632" s="184" t="s">
        <v>2764</v>
      </c>
      <c r="CE632" s="184"/>
      <c r="CH632" s="184" t="s">
        <v>2748</v>
      </c>
      <c r="CI632" s="184" t="s">
        <v>4359</v>
      </c>
    </row>
    <row r="633" spans="5:88" x14ac:dyDescent="0.3">
      <c r="E633" s="184" t="s">
        <v>2753</v>
      </c>
      <c r="F633" s="184"/>
      <c r="G633" s="33">
        <v>2008</v>
      </c>
      <c r="H633" s="184" t="s">
        <v>4352</v>
      </c>
      <c r="I633" s="184"/>
      <c r="J633" s="184"/>
      <c r="K633" s="33" t="s">
        <v>80</v>
      </c>
      <c r="L633" s="184" t="s">
        <v>81</v>
      </c>
      <c r="M633" s="33" t="s">
        <v>1083</v>
      </c>
      <c r="N633" s="33" t="s">
        <v>1084</v>
      </c>
      <c r="O633" s="33" t="s">
        <v>4353</v>
      </c>
      <c r="P633" s="33" t="s">
        <v>4354</v>
      </c>
      <c r="Q633" s="209" t="s">
        <v>4355</v>
      </c>
      <c r="R633" s="209" t="s">
        <v>4355</v>
      </c>
      <c r="S633" s="33" t="str">
        <f t="shared" si="104"/>
        <v>Cu.fu</v>
      </c>
      <c r="T633" s="184" t="s">
        <v>2908</v>
      </c>
      <c r="U633" s="184" t="s">
        <v>2821</v>
      </c>
      <c r="V633" s="184" t="s">
        <v>28</v>
      </c>
      <c r="W633" s="192" t="s">
        <v>1089</v>
      </c>
      <c r="X633" s="184" t="s">
        <v>3264</v>
      </c>
      <c r="Y633" s="33" t="s">
        <v>284</v>
      </c>
      <c r="Z633" s="184"/>
      <c r="AA633" s="184"/>
      <c r="AB633" s="184" t="s">
        <v>2742</v>
      </c>
      <c r="AC633" s="33" t="s">
        <v>239</v>
      </c>
      <c r="AD633" s="33">
        <v>96</v>
      </c>
      <c r="AE633" s="184" t="s">
        <v>240</v>
      </c>
      <c r="AF633" s="184" t="s">
        <v>2743</v>
      </c>
      <c r="AG633" s="184"/>
      <c r="AH633" s="184" t="s">
        <v>2754</v>
      </c>
      <c r="AI633" s="184" t="s">
        <v>3467</v>
      </c>
      <c r="AJ633" s="33" t="s">
        <v>509</v>
      </c>
      <c r="AK633" s="32" t="s">
        <v>1224</v>
      </c>
      <c r="AL633" s="32"/>
      <c r="AM633" s="32">
        <v>2020</v>
      </c>
      <c r="AN633" s="189">
        <v>2020</v>
      </c>
      <c r="AO633" s="189">
        <v>2020</v>
      </c>
      <c r="AP633" s="184" t="s">
        <v>508</v>
      </c>
      <c r="AQ633" s="33" t="s">
        <v>477</v>
      </c>
      <c r="AS633" s="33">
        <v>4</v>
      </c>
      <c r="AU633" s="33" t="s">
        <v>295</v>
      </c>
      <c r="AV633" s="33" t="s">
        <v>295</v>
      </c>
      <c r="AW633" s="33" t="s">
        <v>4356</v>
      </c>
      <c r="AX633" s="184"/>
      <c r="AY633" s="184"/>
      <c r="AZ633" s="184" t="s">
        <v>2312</v>
      </c>
      <c r="BA633" s="184" t="s">
        <v>4314</v>
      </c>
      <c r="BB633" s="184"/>
      <c r="BC633" s="32">
        <v>25</v>
      </c>
      <c r="BD633" s="184" t="s">
        <v>644</v>
      </c>
      <c r="BE633" s="184" t="s">
        <v>644</v>
      </c>
      <c r="BF633" s="32"/>
      <c r="BH633" s="33" t="s">
        <v>644</v>
      </c>
      <c r="BI633" s="33">
        <f t="shared" si="105"/>
        <v>1.6</v>
      </c>
      <c r="BJ633" s="184" t="s">
        <v>644</v>
      </c>
      <c r="BK633" s="184" t="s">
        <v>644</v>
      </c>
      <c r="BL633" s="206">
        <v>50</v>
      </c>
      <c r="BM633" s="184"/>
      <c r="BN633" s="184"/>
      <c r="BO633" s="184"/>
      <c r="BP633" s="184"/>
      <c r="BQ633" s="184"/>
      <c r="BR633" s="184"/>
      <c r="BS633" s="184"/>
      <c r="BT633" s="184" t="s">
        <v>644</v>
      </c>
      <c r="BU633" s="32">
        <v>1.6</v>
      </c>
      <c r="BV633" s="32" t="s">
        <v>2750</v>
      </c>
      <c r="BW633" s="32"/>
      <c r="BX633" s="184" t="s">
        <v>4357</v>
      </c>
      <c r="BY633" s="33" t="s">
        <v>2747</v>
      </c>
      <c r="CA633" s="32"/>
      <c r="CB633" s="188" t="str">
        <f t="shared" si="103"/>
        <v>N</v>
      </c>
      <c r="CC633" s="188" t="str">
        <f t="shared" si="101"/>
        <v>N</v>
      </c>
      <c r="CD633" s="184" t="s">
        <v>2764</v>
      </c>
      <c r="CE633" s="184"/>
      <c r="CH633" s="184" t="s">
        <v>2748</v>
      </c>
      <c r="CI633" s="184" t="s">
        <v>4359</v>
      </c>
    </row>
    <row r="634" spans="5:88" x14ac:dyDescent="0.3">
      <c r="E634" s="184" t="s">
        <v>2753</v>
      </c>
      <c r="F634" s="184"/>
      <c r="G634" s="33">
        <v>2008</v>
      </c>
      <c r="H634" s="184" t="s">
        <v>4352</v>
      </c>
      <c r="I634" s="184"/>
      <c r="J634" s="184"/>
      <c r="K634" s="33" t="s">
        <v>80</v>
      </c>
      <c r="L634" s="184" t="s">
        <v>81</v>
      </c>
      <c r="M634" s="33" t="s">
        <v>1083</v>
      </c>
      <c r="N634" s="33" t="s">
        <v>1084</v>
      </c>
      <c r="O634" s="33" t="s">
        <v>4353</v>
      </c>
      <c r="P634" s="33" t="s">
        <v>4354</v>
      </c>
      <c r="Q634" s="209" t="s">
        <v>4355</v>
      </c>
      <c r="R634" s="209" t="s">
        <v>4355</v>
      </c>
      <c r="S634" s="33" t="str">
        <f t="shared" si="104"/>
        <v>Cu.fu</v>
      </c>
      <c r="T634" s="184" t="s">
        <v>2908</v>
      </c>
      <c r="U634" s="184" t="s">
        <v>2821</v>
      </c>
      <c r="V634" s="184" t="s">
        <v>28</v>
      </c>
      <c r="W634" s="192" t="s">
        <v>1089</v>
      </c>
      <c r="X634" s="184" t="s">
        <v>3264</v>
      </c>
      <c r="Y634" s="33" t="s">
        <v>284</v>
      </c>
      <c r="Z634" s="184"/>
      <c r="AA634" s="184"/>
      <c r="AB634" s="184" t="s">
        <v>2742</v>
      </c>
      <c r="AC634" s="33" t="s">
        <v>239</v>
      </c>
      <c r="AD634" s="33">
        <v>96</v>
      </c>
      <c r="AE634" s="184" t="s">
        <v>240</v>
      </c>
      <c r="AF634" s="184" t="s">
        <v>2743</v>
      </c>
      <c r="AG634" s="184"/>
      <c r="AH634" s="184" t="s">
        <v>2754</v>
      </c>
      <c r="AI634" s="184" t="s">
        <v>3467</v>
      </c>
      <c r="AJ634" s="33" t="s">
        <v>509</v>
      </c>
      <c r="AK634" s="32" t="s">
        <v>1224</v>
      </c>
      <c r="AL634" s="32"/>
      <c r="AM634" s="32">
        <v>2020</v>
      </c>
      <c r="AN634" s="189">
        <v>2020</v>
      </c>
      <c r="AO634" s="189">
        <v>2020</v>
      </c>
      <c r="AP634" s="184" t="s">
        <v>508</v>
      </c>
      <c r="AQ634" s="33" t="s">
        <v>477</v>
      </c>
      <c r="AS634" s="33">
        <v>4</v>
      </c>
      <c r="AU634" s="33" t="s">
        <v>295</v>
      </c>
      <c r="AV634" s="33" t="s">
        <v>295</v>
      </c>
      <c r="AW634" s="33" t="s">
        <v>4356</v>
      </c>
      <c r="AX634" s="184"/>
      <c r="AY634" s="184"/>
      <c r="AZ634" s="184" t="s">
        <v>2312</v>
      </c>
      <c r="BA634" s="184" t="s">
        <v>4314</v>
      </c>
      <c r="BB634" s="184"/>
      <c r="BC634" s="32">
        <v>28</v>
      </c>
      <c r="BD634" s="184" t="s">
        <v>644</v>
      </c>
      <c r="BE634" s="184" t="s">
        <v>644</v>
      </c>
      <c r="BF634" s="32"/>
      <c r="BH634" s="33" t="s">
        <v>644</v>
      </c>
      <c r="BI634" s="33">
        <f t="shared" si="105"/>
        <v>1.6</v>
      </c>
      <c r="BJ634" s="184" t="s">
        <v>644</v>
      </c>
      <c r="BK634" s="184" t="s">
        <v>644</v>
      </c>
      <c r="BL634" s="206">
        <v>50</v>
      </c>
      <c r="BM634" s="184"/>
      <c r="BN634" s="184"/>
      <c r="BO634" s="184"/>
      <c r="BP634" s="184"/>
      <c r="BQ634" s="184"/>
      <c r="BR634" s="184"/>
      <c r="BS634" s="184"/>
      <c r="BT634" s="184" t="s">
        <v>644</v>
      </c>
      <c r="BU634" s="32">
        <v>1.6</v>
      </c>
      <c r="BV634" s="32" t="s">
        <v>2750</v>
      </c>
      <c r="BW634" s="32"/>
      <c r="BX634" s="184" t="s">
        <v>4357</v>
      </c>
      <c r="BY634" s="33" t="s">
        <v>2747</v>
      </c>
      <c r="CA634" s="32"/>
      <c r="CB634" s="188" t="str">
        <f t="shared" si="103"/>
        <v>N</v>
      </c>
      <c r="CC634" s="188" t="str">
        <f t="shared" si="101"/>
        <v>N</v>
      </c>
      <c r="CD634" s="184" t="s">
        <v>2764</v>
      </c>
      <c r="CE634" s="184"/>
      <c r="CH634" s="184" t="s">
        <v>2748</v>
      </c>
      <c r="CI634" s="184" t="s">
        <v>4359</v>
      </c>
    </row>
    <row r="635" spans="5:88" x14ac:dyDescent="0.3">
      <c r="E635" s="184" t="s">
        <v>2753</v>
      </c>
      <c r="F635" s="184"/>
      <c r="G635" s="33">
        <v>2008</v>
      </c>
      <c r="H635" s="184" t="s">
        <v>4352</v>
      </c>
      <c r="I635" s="184"/>
      <c r="J635" s="184"/>
      <c r="K635" s="33" t="s">
        <v>80</v>
      </c>
      <c r="L635" s="184" t="s">
        <v>81</v>
      </c>
      <c r="M635" s="33" t="s">
        <v>1083</v>
      </c>
      <c r="N635" s="33" t="s">
        <v>1084</v>
      </c>
      <c r="O635" s="33" t="s">
        <v>4353</v>
      </c>
      <c r="P635" s="33" t="s">
        <v>4354</v>
      </c>
      <c r="Q635" s="209" t="s">
        <v>4355</v>
      </c>
      <c r="R635" s="209" t="s">
        <v>4355</v>
      </c>
      <c r="S635" s="33" t="str">
        <f t="shared" si="104"/>
        <v>Cu.fu</v>
      </c>
      <c r="T635" s="184" t="s">
        <v>2908</v>
      </c>
      <c r="U635" s="184" t="s">
        <v>2821</v>
      </c>
      <c r="V635" s="184" t="s">
        <v>28</v>
      </c>
      <c r="W635" s="192" t="s">
        <v>1089</v>
      </c>
      <c r="X635" s="184" t="s">
        <v>3264</v>
      </c>
      <c r="Y635" s="33" t="s">
        <v>284</v>
      </c>
      <c r="Z635" s="184"/>
      <c r="AA635" s="184"/>
      <c r="AB635" s="184" t="s">
        <v>2742</v>
      </c>
      <c r="AC635" s="33" t="s">
        <v>239</v>
      </c>
      <c r="AD635" s="33">
        <v>96</v>
      </c>
      <c r="AE635" s="184" t="s">
        <v>240</v>
      </c>
      <c r="AF635" s="184" t="s">
        <v>2743</v>
      </c>
      <c r="AG635" s="184"/>
      <c r="AH635" s="184" t="s">
        <v>2754</v>
      </c>
      <c r="AI635" s="184" t="s">
        <v>3467</v>
      </c>
      <c r="AJ635" s="33" t="s">
        <v>509</v>
      </c>
      <c r="AK635" s="32" t="s">
        <v>1224</v>
      </c>
      <c r="AL635" s="32"/>
      <c r="AM635" s="32">
        <v>2020</v>
      </c>
      <c r="AN635" s="189">
        <v>2020</v>
      </c>
      <c r="AO635" s="189">
        <v>2020</v>
      </c>
      <c r="AP635" s="184" t="s">
        <v>508</v>
      </c>
      <c r="AQ635" s="33" t="s">
        <v>477</v>
      </c>
      <c r="AS635" s="33">
        <v>4</v>
      </c>
      <c r="AU635" s="33" t="s">
        <v>295</v>
      </c>
      <c r="AV635" s="33" t="s">
        <v>295</v>
      </c>
      <c r="AW635" s="33" t="s">
        <v>4356</v>
      </c>
      <c r="AX635" s="184"/>
      <c r="AY635" s="184"/>
      <c r="AZ635" s="184" t="s">
        <v>2312</v>
      </c>
      <c r="BA635" s="184" t="s">
        <v>4314</v>
      </c>
      <c r="BB635" s="184"/>
      <c r="BC635" s="32">
        <v>30</v>
      </c>
      <c r="BD635" s="184" t="s">
        <v>644</v>
      </c>
      <c r="BE635" s="184" t="s">
        <v>644</v>
      </c>
      <c r="BF635" s="32"/>
      <c r="BH635" s="33" t="s">
        <v>644</v>
      </c>
      <c r="BI635" s="33">
        <f t="shared" si="105"/>
        <v>1.6</v>
      </c>
      <c r="BJ635" s="184" t="s">
        <v>644</v>
      </c>
      <c r="BK635" s="184" t="s">
        <v>644</v>
      </c>
      <c r="BL635" s="206">
        <v>50</v>
      </c>
      <c r="BM635" s="184"/>
      <c r="BN635" s="184"/>
      <c r="BO635" s="184"/>
      <c r="BP635" s="184"/>
      <c r="BQ635" s="184"/>
      <c r="BR635" s="184"/>
      <c r="BS635" s="184"/>
      <c r="BT635" s="184" t="s">
        <v>644</v>
      </c>
      <c r="BU635" s="32">
        <v>1.6</v>
      </c>
      <c r="BV635" s="32" t="s">
        <v>2750</v>
      </c>
      <c r="BW635" s="32"/>
      <c r="BX635" s="184" t="s">
        <v>4357</v>
      </c>
      <c r="BY635" s="33" t="s">
        <v>2747</v>
      </c>
      <c r="CA635" s="32"/>
      <c r="CB635" s="188" t="str">
        <f t="shared" si="103"/>
        <v>N</v>
      </c>
      <c r="CC635" s="188" t="str">
        <f t="shared" si="101"/>
        <v>N</v>
      </c>
      <c r="CD635" s="184" t="s">
        <v>2764</v>
      </c>
      <c r="CE635" s="184"/>
      <c r="CH635" s="184" t="s">
        <v>2748</v>
      </c>
      <c r="CI635" s="184" t="s">
        <v>4359</v>
      </c>
    </row>
    <row r="636" spans="5:88" x14ac:dyDescent="0.3">
      <c r="E636" s="184" t="s">
        <v>2753</v>
      </c>
      <c r="F636" s="184"/>
      <c r="G636" s="33">
        <v>2008</v>
      </c>
      <c r="H636" s="184" t="s">
        <v>4352</v>
      </c>
      <c r="I636" s="184"/>
      <c r="J636" s="184"/>
      <c r="K636" s="33" t="s">
        <v>80</v>
      </c>
      <c r="L636" s="184" t="s">
        <v>81</v>
      </c>
      <c r="M636" s="33" t="s">
        <v>1083</v>
      </c>
      <c r="N636" s="33" t="s">
        <v>1084</v>
      </c>
      <c r="O636" s="33" t="s">
        <v>4353</v>
      </c>
      <c r="P636" s="33" t="s">
        <v>4354</v>
      </c>
      <c r="Q636" s="209" t="s">
        <v>4355</v>
      </c>
      <c r="R636" s="209" t="s">
        <v>4355</v>
      </c>
      <c r="S636" s="33" t="str">
        <f t="shared" si="104"/>
        <v>Cu.fu</v>
      </c>
      <c r="T636" s="184" t="s">
        <v>2908</v>
      </c>
      <c r="U636" s="184" t="s">
        <v>2821</v>
      </c>
      <c r="V636" s="184" t="s">
        <v>28</v>
      </c>
      <c r="W636" s="192" t="s">
        <v>1089</v>
      </c>
      <c r="X636" s="184" t="s">
        <v>3264</v>
      </c>
      <c r="Y636" s="33" t="s">
        <v>284</v>
      </c>
      <c r="Z636" s="184"/>
      <c r="AA636" s="184"/>
      <c r="AB636" s="184" t="s">
        <v>2742</v>
      </c>
      <c r="AC636" s="33" t="s">
        <v>239</v>
      </c>
      <c r="AD636" s="33">
        <v>96</v>
      </c>
      <c r="AE636" s="184" t="s">
        <v>240</v>
      </c>
      <c r="AF636" s="184" t="s">
        <v>2743</v>
      </c>
      <c r="AG636" s="184"/>
      <c r="AH636" s="184" t="s">
        <v>2754</v>
      </c>
      <c r="AI636" s="184" t="s">
        <v>3467</v>
      </c>
      <c r="AJ636" s="33" t="s">
        <v>509</v>
      </c>
      <c r="AK636" s="32" t="s">
        <v>1224</v>
      </c>
      <c r="AL636" s="32"/>
      <c r="AM636" s="32">
        <v>2020</v>
      </c>
      <c r="AN636" s="189">
        <v>2020</v>
      </c>
      <c r="AO636" s="189">
        <v>2020</v>
      </c>
      <c r="AP636" s="184" t="s">
        <v>508</v>
      </c>
      <c r="AQ636" s="33" t="s">
        <v>477</v>
      </c>
      <c r="AS636" s="33">
        <v>4</v>
      </c>
      <c r="AU636" s="33" t="s">
        <v>295</v>
      </c>
      <c r="AV636" s="33" t="s">
        <v>295</v>
      </c>
      <c r="AW636" s="33" t="s">
        <v>4356</v>
      </c>
      <c r="AX636" s="184"/>
      <c r="AY636" s="184"/>
      <c r="AZ636" s="184" t="s">
        <v>2312</v>
      </c>
      <c r="BA636" s="184" t="s">
        <v>4314</v>
      </c>
      <c r="BB636" s="184"/>
      <c r="BC636" s="207" t="s">
        <v>4361</v>
      </c>
      <c r="BD636" s="184" t="s">
        <v>644</v>
      </c>
      <c r="BE636" s="184" t="s">
        <v>644</v>
      </c>
      <c r="BF636" s="32"/>
      <c r="BH636" s="33" t="s">
        <v>644</v>
      </c>
      <c r="BI636" s="33">
        <f t="shared" si="105"/>
        <v>1.6</v>
      </c>
      <c r="BJ636" s="184" t="s">
        <v>644</v>
      </c>
      <c r="BK636" s="184" t="s">
        <v>644</v>
      </c>
      <c r="BL636" s="206">
        <v>50</v>
      </c>
      <c r="BM636" s="184"/>
      <c r="BN636" s="184"/>
      <c r="BO636" s="184"/>
      <c r="BP636" s="184"/>
      <c r="BQ636" s="184"/>
      <c r="BR636" s="184"/>
      <c r="BS636" s="184"/>
      <c r="BT636" s="184" t="s">
        <v>644</v>
      </c>
      <c r="BU636" s="32">
        <v>1.6</v>
      </c>
      <c r="BV636" s="32" t="s">
        <v>2750</v>
      </c>
      <c r="BW636" s="32"/>
      <c r="BX636" s="184" t="s">
        <v>4357</v>
      </c>
      <c r="BY636" s="33" t="s">
        <v>2747</v>
      </c>
      <c r="CA636" s="32"/>
      <c r="CB636" s="188" t="str">
        <f t="shared" si="103"/>
        <v>N</v>
      </c>
      <c r="CC636" s="188" t="str">
        <f t="shared" si="101"/>
        <v>N</v>
      </c>
      <c r="CD636" s="184" t="s">
        <v>2764</v>
      </c>
      <c r="CE636" s="184"/>
      <c r="CH636" s="184" t="s">
        <v>2748</v>
      </c>
      <c r="CI636" s="184" t="s">
        <v>4362</v>
      </c>
    </row>
    <row r="637" spans="5:88" x14ac:dyDescent="0.3">
      <c r="E637" s="184" t="s">
        <v>2753</v>
      </c>
      <c r="F637" s="184"/>
      <c r="G637" s="33">
        <v>2008</v>
      </c>
      <c r="H637" s="184" t="s">
        <v>4352</v>
      </c>
      <c r="I637" s="184"/>
      <c r="J637" s="184"/>
      <c r="K637" s="33" t="s">
        <v>80</v>
      </c>
      <c r="L637" s="184" t="s">
        <v>81</v>
      </c>
      <c r="M637" s="33" t="s">
        <v>1083</v>
      </c>
      <c r="N637" s="33" t="s">
        <v>1084</v>
      </c>
      <c r="O637" s="33" t="s">
        <v>4353</v>
      </c>
      <c r="P637" s="33" t="s">
        <v>4354</v>
      </c>
      <c r="Q637" s="209" t="s">
        <v>4355</v>
      </c>
      <c r="R637" s="209" t="s">
        <v>4355</v>
      </c>
      <c r="S637" s="33" t="str">
        <f t="shared" si="104"/>
        <v>Cu.fu</v>
      </c>
      <c r="T637" s="184" t="s">
        <v>2908</v>
      </c>
      <c r="U637" s="184" t="s">
        <v>2821</v>
      </c>
      <c r="V637" s="184" t="s">
        <v>28</v>
      </c>
      <c r="W637" s="192" t="s">
        <v>1089</v>
      </c>
      <c r="X637" s="184" t="s">
        <v>3264</v>
      </c>
      <c r="Y637" s="33" t="s">
        <v>284</v>
      </c>
      <c r="Z637" s="184"/>
      <c r="AA637" s="184"/>
      <c r="AB637" s="184" t="s">
        <v>2742</v>
      </c>
      <c r="AC637" s="33" t="s">
        <v>239</v>
      </c>
      <c r="AD637" s="33">
        <v>96</v>
      </c>
      <c r="AE637" s="184" t="s">
        <v>240</v>
      </c>
      <c r="AF637" s="184" t="s">
        <v>2743</v>
      </c>
      <c r="AG637" s="184"/>
      <c r="AH637" s="184" t="s">
        <v>2754</v>
      </c>
      <c r="AI637" s="184" t="s">
        <v>3467</v>
      </c>
      <c r="AJ637" s="33" t="s">
        <v>509</v>
      </c>
      <c r="AK637" s="32" t="s">
        <v>1224</v>
      </c>
      <c r="AL637" s="32"/>
      <c r="AM637" s="32">
        <v>2160</v>
      </c>
      <c r="AN637" s="189">
        <v>2160</v>
      </c>
      <c r="AO637" s="189">
        <v>2160</v>
      </c>
      <c r="AP637" s="184" t="s">
        <v>508</v>
      </c>
      <c r="AQ637" s="33" t="s">
        <v>477</v>
      </c>
      <c r="AS637" s="33">
        <v>4</v>
      </c>
      <c r="AU637" s="33" t="s">
        <v>295</v>
      </c>
      <c r="AV637" s="33" t="s">
        <v>295</v>
      </c>
      <c r="AW637" s="33" t="s">
        <v>4356</v>
      </c>
      <c r="AX637" s="184"/>
      <c r="AY637" s="184"/>
      <c r="AZ637" s="184" t="s">
        <v>2312</v>
      </c>
      <c r="BA637" s="184" t="s">
        <v>4314</v>
      </c>
      <c r="BB637" s="184"/>
      <c r="BC637" s="207" t="s">
        <v>4363</v>
      </c>
      <c r="BD637" s="184" t="s">
        <v>644</v>
      </c>
      <c r="BE637" s="184" t="s">
        <v>644</v>
      </c>
      <c r="BF637" s="32"/>
      <c r="BH637" s="33" t="s">
        <v>644</v>
      </c>
      <c r="BI637" s="33">
        <f t="shared" si="105"/>
        <v>1.6</v>
      </c>
      <c r="BJ637" s="184" t="s">
        <v>644</v>
      </c>
      <c r="BK637" s="184" t="s">
        <v>644</v>
      </c>
      <c r="BL637" s="206">
        <v>50</v>
      </c>
      <c r="BM637" s="184"/>
      <c r="BN637" s="184"/>
      <c r="BO637" s="184"/>
      <c r="BP637" s="184"/>
      <c r="BQ637" s="184"/>
      <c r="BR637" s="184"/>
      <c r="BS637" s="184"/>
      <c r="BT637" s="184" t="s">
        <v>644</v>
      </c>
      <c r="BU637" s="32">
        <v>1.6</v>
      </c>
      <c r="BV637" s="32" t="s">
        <v>2750</v>
      </c>
      <c r="BW637" s="32"/>
      <c r="BX637" s="184" t="s">
        <v>4357</v>
      </c>
      <c r="BY637" s="33" t="s">
        <v>2747</v>
      </c>
      <c r="CA637" s="32"/>
      <c r="CB637" s="188" t="str">
        <f t="shared" si="103"/>
        <v>N</v>
      </c>
      <c r="CC637" s="188" t="str">
        <f t="shared" si="101"/>
        <v>N</v>
      </c>
      <c r="CD637" s="184" t="s">
        <v>2764</v>
      </c>
      <c r="CE637" s="184"/>
      <c r="CH637" s="184" t="s">
        <v>2748</v>
      </c>
      <c r="CI637" s="184" t="s">
        <v>4364</v>
      </c>
    </row>
    <row r="638" spans="5:88" x14ac:dyDescent="0.3">
      <c r="E638" s="33" t="s">
        <v>303</v>
      </c>
      <c r="G638" s="33">
        <v>2017</v>
      </c>
      <c r="H638" s="33" t="s">
        <v>303</v>
      </c>
      <c r="K638" s="33" t="s">
        <v>80</v>
      </c>
      <c r="L638" s="33" t="s">
        <v>119</v>
      </c>
      <c r="M638" s="33" t="s">
        <v>687</v>
      </c>
      <c r="N638" s="33" t="s">
        <v>688</v>
      </c>
      <c r="O638" s="33" t="s">
        <v>1647</v>
      </c>
      <c r="P638" s="33" t="s">
        <v>2675</v>
      </c>
      <c r="Q638" s="33" t="s">
        <v>2676</v>
      </c>
      <c r="R638" s="33" t="s">
        <v>2676</v>
      </c>
      <c r="S638" s="33" t="str">
        <f t="shared" si="104"/>
        <v>Cu.no</v>
      </c>
      <c r="T638" s="33" t="s">
        <v>2846</v>
      </c>
      <c r="U638" s="33" t="s">
        <v>2851</v>
      </c>
      <c r="V638" s="184" t="s">
        <v>28</v>
      </c>
      <c r="W638" s="33" t="s">
        <v>307</v>
      </c>
      <c r="X638" s="33" t="s">
        <v>693</v>
      </c>
      <c r="Y638" s="33" t="s">
        <v>284</v>
      </c>
      <c r="Z638" s="33" t="s">
        <v>733</v>
      </c>
      <c r="AB638" s="33" t="s">
        <v>2672</v>
      </c>
      <c r="AC638" s="33" t="s">
        <v>239</v>
      </c>
      <c r="AD638" s="33">
        <v>24</v>
      </c>
      <c r="AE638" s="33" t="s">
        <v>240</v>
      </c>
      <c r="AF638" s="181" t="s">
        <v>2743</v>
      </c>
      <c r="AJ638" s="33" t="s">
        <v>509</v>
      </c>
      <c r="AN638" s="33">
        <v>107</v>
      </c>
      <c r="AO638" s="33">
        <v>107</v>
      </c>
      <c r="AS638" s="33">
        <f>IF(AX638=1,1,"xx")</f>
        <v>1</v>
      </c>
      <c r="AX638" s="33">
        <v>1</v>
      </c>
      <c r="BA638" s="33" t="s">
        <v>2673</v>
      </c>
      <c r="BD638" s="33">
        <v>7</v>
      </c>
      <c r="BE638" s="33">
        <v>42</v>
      </c>
      <c r="BF638" s="33" t="s">
        <v>2674</v>
      </c>
      <c r="BG638" s="33">
        <v>7</v>
      </c>
      <c r="BH638" s="33">
        <v>42</v>
      </c>
      <c r="BI638" s="33">
        <v>0.05</v>
      </c>
      <c r="BM638" s="33">
        <v>10</v>
      </c>
      <c r="BN638" s="33">
        <v>6.5</v>
      </c>
      <c r="BO638" s="33">
        <v>6.3</v>
      </c>
      <c r="BP638" s="33">
        <v>20</v>
      </c>
      <c r="BQ638" s="33">
        <v>1.6</v>
      </c>
      <c r="BR638" s="33">
        <v>11</v>
      </c>
      <c r="BS638" s="33">
        <v>38</v>
      </c>
      <c r="BT638" s="33">
        <v>22</v>
      </c>
      <c r="BX638" s="192"/>
      <c r="CD638" s="33"/>
      <c r="CH638" s="33" t="s">
        <v>2849</v>
      </c>
      <c r="CI638" s="429">
        <v>0.84</v>
      </c>
      <c r="CJ638" s="33" t="s">
        <v>2850</v>
      </c>
    </row>
    <row r="639" spans="5:88" x14ac:dyDescent="0.3">
      <c r="E639" s="33" t="s">
        <v>2765</v>
      </c>
      <c r="F639" s="33" t="s">
        <v>4365</v>
      </c>
      <c r="G639" s="33">
        <v>2013</v>
      </c>
      <c r="H639" s="33" t="s">
        <v>3936</v>
      </c>
      <c r="I639" s="33" t="s">
        <v>3937</v>
      </c>
      <c r="K639" s="33" t="s">
        <v>80</v>
      </c>
      <c r="L639" s="33" t="s">
        <v>89</v>
      </c>
      <c r="M639" s="33" t="s">
        <v>91</v>
      </c>
      <c r="N639" s="33" t="s">
        <v>102</v>
      </c>
      <c r="O639" s="33" t="s">
        <v>103</v>
      </c>
      <c r="P639" s="33" t="s">
        <v>4366</v>
      </c>
      <c r="Q639" s="33" t="s">
        <v>4367</v>
      </c>
      <c r="R639" s="33" t="s">
        <v>4367</v>
      </c>
      <c r="S639" s="33" t="str">
        <f t="shared" si="104"/>
        <v>Ct.id</v>
      </c>
      <c r="U639" s="33" t="s">
        <v>31</v>
      </c>
      <c r="V639" s="33" t="s">
        <v>31</v>
      </c>
      <c r="W639" s="33" t="s">
        <v>31</v>
      </c>
      <c r="X639" s="33" t="s">
        <v>4368</v>
      </c>
      <c r="Y639" s="33" t="s">
        <v>281</v>
      </c>
      <c r="AB639" s="33" t="s">
        <v>2742</v>
      </c>
      <c r="AC639" s="33" t="s">
        <v>239</v>
      </c>
      <c r="AD639" s="33">
        <v>96</v>
      </c>
      <c r="AE639" s="33" t="s">
        <v>240</v>
      </c>
      <c r="AF639" s="33" t="s">
        <v>2743</v>
      </c>
      <c r="AH639" s="33" t="s">
        <v>2754</v>
      </c>
      <c r="AI639" s="33" t="s">
        <v>770</v>
      </c>
      <c r="AJ639" s="33" t="s">
        <v>295</v>
      </c>
      <c r="AK639" s="33" t="s">
        <v>631</v>
      </c>
      <c r="AM639" s="33">
        <v>44480</v>
      </c>
      <c r="AN639" s="33">
        <v>43501.440000000002</v>
      </c>
      <c r="AO639" s="189">
        <v>44480</v>
      </c>
      <c r="AP639" s="33" t="s">
        <v>508</v>
      </c>
      <c r="AQ639" s="33" t="s">
        <v>477</v>
      </c>
      <c r="AS639" s="33">
        <v>4</v>
      </c>
      <c r="AU639" s="33" t="s">
        <v>295</v>
      </c>
      <c r="AV639" s="33" t="s">
        <v>295</v>
      </c>
      <c r="AZ639" s="33" t="s">
        <v>2312</v>
      </c>
      <c r="BA639" s="33" t="s">
        <v>2902</v>
      </c>
      <c r="BB639" s="33" t="s">
        <v>2744</v>
      </c>
      <c r="BC639" s="33" t="s">
        <v>2744</v>
      </c>
      <c r="BD639" s="33">
        <v>7.8</v>
      </c>
      <c r="BE639" s="33">
        <v>120</v>
      </c>
      <c r="BG639" s="33">
        <v>7.8</v>
      </c>
      <c r="BH639" s="33">
        <v>120</v>
      </c>
      <c r="BL639" s="33">
        <v>120</v>
      </c>
      <c r="BN639" s="33">
        <v>31.978784806177362</v>
      </c>
      <c r="BO639" s="33">
        <v>9.7496295140784639</v>
      </c>
      <c r="BP639" s="33">
        <v>17.009991918179448</v>
      </c>
      <c r="BQ639" s="33">
        <v>2.6083837525430149</v>
      </c>
      <c r="BR639" s="33">
        <v>15.374415772200654</v>
      </c>
      <c r="BS639" s="33">
        <v>9.9833868650653592</v>
      </c>
      <c r="BT639" s="33">
        <v>47.6</v>
      </c>
      <c r="BW639" s="33" t="s">
        <v>2744</v>
      </c>
      <c r="BX639" s="192"/>
      <c r="BY639" s="33" t="s">
        <v>2747</v>
      </c>
      <c r="CB639" s="188" t="str">
        <f>IF(G639&lt;1980,"N",IF(AJ639="N","N",IF(BC639&lt;1,"N",IF(AF639="Chronic","N",IF(AQ639="Other","N",IF(BG639&lt;5.4,"N",IF(BG639&gt;8.5,"N",IF(BU639&gt;23,"N",IF(BL639&lt;8,"N",IF(BY639="JG est","N","Y"))))))))))</f>
        <v>N</v>
      </c>
      <c r="CC639" s="188" t="str">
        <f>CB639</f>
        <v>N</v>
      </c>
      <c r="CD639" s="187" t="s">
        <v>3879</v>
      </c>
      <c r="CE639" s="186"/>
      <c r="CH639" s="33" t="s">
        <v>2770</v>
      </c>
    </row>
    <row r="640" spans="5:88" x14ac:dyDescent="0.3">
      <c r="E640" s="33" t="s">
        <v>324</v>
      </c>
      <c r="G640" s="33">
        <v>1984</v>
      </c>
      <c r="H640" s="33" t="s">
        <v>1159</v>
      </c>
      <c r="K640" s="33" t="s">
        <v>80</v>
      </c>
      <c r="L640" s="33" t="s">
        <v>89</v>
      </c>
      <c r="M640" s="33" t="s">
        <v>91</v>
      </c>
      <c r="N640" s="33" t="s">
        <v>1160</v>
      </c>
      <c r="O640" s="33" t="s">
        <v>1161</v>
      </c>
      <c r="P640" s="33" t="s">
        <v>1162</v>
      </c>
      <c r="Q640" s="33" t="s">
        <v>1163</v>
      </c>
      <c r="R640" s="33" t="s">
        <v>1163</v>
      </c>
      <c r="S640" s="33" t="str">
        <f t="shared" si="104"/>
        <v>Cr.st</v>
      </c>
      <c r="T640" s="33" t="s">
        <v>1164</v>
      </c>
      <c r="U640" s="33" t="s">
        <v>31</v>
      </c>
      <c r="V640" s="33" t="s">
        <v>31</v>
      </c>
      <c r="W640" s="33" t="s">
        <v>31</v>
      </c>
      <c r="X640" s="33" t="s">
        <v>327</v>
      </c>
      <c r="Y640" s="33" t="s">
        <v>327</v>
      </c>
      <c r="Z640" s="33" t="s">
        <v>733</v>
      </c>
      <c r="AB640" s="33" t="s">
        <v>703</v>
      </c>
      <c r="AC640" s="33" t="s">
        <v>239</v>
      </c>
      <c r="AD640" s="33">
        <v>96</v>
      </c>
      <c r="AE640" s="33" t="s">
        <v>240</v>
      </c>
      <c r="AF640" s="181" t="s">
        <v>2743</v>
      </c>
      <c r="AI640" s="33" t="s">
        <v>770</v>
      </c>
      <c r="AM640" s="33">
        <v>600</v>
      </c>
      <c r="AN640" s="189">
        <v>600</v>
      </c>
      <c r="AO640" s="189">
        <v>600</v>
      </c>
      <c r="AP640" s="33" t="s">
        <v>508</v>
      </c>
      <c r="AQ640" s="33" t="s">
        <v>477</v>
      </c>
      <c r="AS640" s="33">
        <v>4</v>
      </c>
      <c r="AU640" s="33" t="s">
        <v>295</v>
      </c>
      <c r="AV640" s="33" t="s">
        <v>295</v>
      </c>
      <c r="AZ640" s="33" t="s">
        <v>167</v>
      </c>
      <c r="BA640" s="33" t="s">
        <v>1646</v>
      </c>
      <c r="BC640" s="33">
        <v>27</v>
      </c>
      <c r="BD640" s="33">
        <v>7.2</v>
      </c>
      <c r="BE640" s="33">
        <v>42</v>
      </c>
      <c r="BG640" s="33">
        <v>7.2</v>
      </c>
      <c r="BH640" s="33">
        <v>42</v>
      </c>
      <c r="BJ640" s="33">
        <v>42</v>
      </c>
      <c r="BL640" s="33">
        <v>42</v>
      </c>
      <c r="BX640" s="192"/>
      <c r="CD640" s="33"/>
      <c r="CH640" s="33" t="s">
        <v>2770</v>
      </c>
      <c r="CI640" s="222">
        <v>0.84</v>
      </c>
      <c r="CJ640" s="33" t="s">
        <v>324</v>
      </c>
    </row>
    <row r="641" spans="5:88" x14ac:dyDescent="0.3">
      <c r="E641" s="33" t="s">
        <v>3022</v>
      </c>
      <c r="F641" s="33">
        <v>160702</v>
      </c>
      <c r="G641" s="33">
        <v>1984</v>
      </c>
      <c r="H641" s="33" t="s">
        <v>1168</v>
      </c>
      <c r="K641" s="33" t="s">
        <v>80</v>
      </c>
      <c r="L641" s="33" t="s">
        <v>89</v>
      </c>
      <c r="M641" s="33" t="s">
        <v>91</v>
      </c>
      <c r="N641" s="33" t="s">
        <v>1160</v>
      </c>
      <c r="O641" s="33" t="s">
        <v>1161</v>
      </c>
      <c r="P641" s="33" t="s">
        <v>1162</v>
      </c>
      <c r="Q641" s="33" t="s">
        <v>1163</v>
      </c>
      <c r="R641" s="33" t="s">
        <v>1163</v>
      </c>
      <c r="S641" s="33" t="str">
        <f t="shared" si="104"/>
        <v>Cr.st</v>
      </c>
      <c r="T641" s="33" t="s">
        <v>1171</v>
      </c>
      <c r="U641" s="33" t="s">
        <v>31</v>
      </c>
      <c r="V641" s="33" t="s">
        <v>31</v>
      </c>
      <c r="W641" s="33" t="s">
        <v>31</v>
      </c>
      <c r="X641" s="33" t="s">
        <v>497</v>
      </c>
      <c r="Z641" s="33" t="s">
        <v>733</v>
      </c>
      <c r="AB641" s="33" t="s">
        <v>239</v>
      </c>
      <c r="AC641" s="33" t="s">
        <v>239</v>
      </c>
      <c r="AD641" s="33">
        <v>96</v>
      </c>
      <c r="AE641" s="33" t="s">
        <v>240</v>
      </c>
      <c r="AF641" s="181" t="s">
        <v>2743</v>
      </c>
      <c r="AH641" s="33" t="s">
        <v>3338</v>
      </c>
      <c r="AI641" s="33" t="s">
        <v>748</v>
      </c>
      <c r="AJ641" s="33" t="s">
        <v>509</v>
      </c>
      <c r="AK641" s="33" t="s">
        <v>631</v>
      </c>
      <c r="AM641" s="33">
        <v>600</v>
      </c>
      <c r="AN641" s="189">
        <v>600</v>
      </c>
      <c r="AO641" s="189">
        <v>600</v>
      </c>
      <c r="AP641" s="33" t="s">
        <v>508</v>
      </c>
      <c r="AQ641" s="33" t="s">
        <v>477</v>
      </c>
      <c r="AS641" s="33">
        <v>4</v>
      </c>
      <c r="AU641" s="33" t="s">
        <v>295</v>
      </c>
      <c r="AV641" s="33" t="s">
        <v>295</v>
      </c>
      <c r="AY641" s="33">
        <v>1057434</v>
      </c>
      <c r="AZ641" s="33" t="s">
        <v>481</v>
      </c>
      <c r="BA641" s="33" t="s">
        <v>1173</v>
      </c>
      <c r="BD641" s="33" t="s">
        <v>4369</v>
      </c>
      <c r="BE641" s="33">
        <v>16.5</v>
      </c>
      <c r="BF641" s="33" t="s">
        <v>497</v>
      </c>
      <c r="BG641" s="33">
        <v>7.2</v>
      </c>
      <c r="BH641" s="33">
        <v>16.5</v>
      </c>
      <c r="BJ641" s="33" t="s">
        <v>4370</v>
      </c>
      <c r="BK641" s="33" t="s">
        <v>3751</v>
      </c>
      <c r="BL641" s="33">
        <v>0</v>
      </c>
      <c r="BT641" s="33">
        <v>17</v>
      </c>
      <c r="BU641" s="33" t="s">
        <v>496</v>
      </c>
      <c r="BV641" s="33">
        <v>0</v>
      </c>
      <c r="BW641" s="33">
        <v>0</v>
      </c>
      <c r="BX641" s="192">
        <v>0</v>
      </c>
      <c r="BY641" s="33">
        <v>0</v>
      </c>
      <c r="BZ641" s="33">
        <v>0</v>
      </c>
      <c r="CC641" s="33" t="s">
        <v>1173</v>
      </c>
      <c r="CD641" s="33"/>
      <c r="CE641" s="33" t="s">
        <v>489</v>
      </c>
      <c r="CF641" s="33" t="s">
        <v>3742</v>
      </c>
      <c r="CH641" s="33" t="s">
        <v>2770</v>
      </c>
      <c r="CI641" s="33" t="s">
        <v>4371</v>
      </c>
    </row>
    <row r="642" spans="5:88" x14ac:dyDescent="0.3">
      <c r="E642" s="33" t="s">
        <v>2765</v>
      </c>
      <c r="F642" s="33" t="s">
        <v>4372</v>
      </c>
      <c r="G642" s="33">
        <v>1986</v>
      </c>
      <c r="H642" s="33" t="s">
        <v>4373</v>
      </c>
      <c r="I642" s="33" t="s">
        <v>4374</v>
      </c>
      <c r="K642" s="33" t="s">
        <v>80</v>
      </c>
      <c r="L642" s="184" t="s">
        <v>81</v>
      </c>
      <c r="M642" s="33" t="s">
        <v>786</v>
      </c>
      <c r="N642" s="33" t="s">
        <v>1598</v>
      </c>
      <c r="O642" s="33" t="s">
        <v>4375</v>
      </c>
      <c r="P642" s="33" t="s">
        <v>4376</v>
      </c>
      <c r="Q642" s="33" t="s">
        <v>4377</v>
      </c>
      <c r="R642" s="33" t="s">
        <v>4377</v>
      </c>
      <c r="S642" s="33" t="str">
        <f t="shared" si="104"/>
        <v>Cr.ps</v>
      </c>
      <c r="T642" s="33" t="s">
        <v>4378</v>
      </c>
      <c r="U642" s="33" t="s">
        <v>2821</v>
      </c>
      <c r="V642" s="184" t="s">
        <v>28</v>
      </c>
      <c r="W642" s="184" t="s">
        <v>293</v>
      </c>
      <c r="X642" s="33" t="s">
        <v>4379</v>
      </c>
      <c r="Y642" s="33" t="s">
        <v>4379</v>
      </c>
      <c r="AB642" s="33" t="s">
        <v>3589</v>
      </c>
      <c r="AC642" s="33" t="s">
        <v>239</v>
      </c>
      <c r="AD642" s="33">
        <v>48</v>
      </c>
      <c r="AE642" s="184" t="s">
        <v>240</v>
      </c>
      <c r="AF642" s="33" t="s">
        <v>2743</v>
      </c>
      <c r="AH642" s="33" t="s">
        <v>2787</v>
      </c>
      <c r="AI642" s="33" t="s">
        <v>2744</v>
      </c>
      <c r="AK642" s="33" t="s">
        <v>631</v>
      </c>
      <c r="AM642" s="33">
        <v>121000</v>
      </c>
      <c r="AN642" s="189">
        <v>121000</v>
      </c>
      <c r="AO642" s="189">
        <v>121000</v>
      </c>
      <c r="AP642" s="33" t="s">
        <v>477</v>
      </c>
      <c r="AQ642" s="33" t="s">
        <v>477</v>
      </c>
      <c r="AS642" s="33">
        <v>4</v>
      </c>
      <c r="AU642" s="33" t="s">
        <v>295</v>
      </c>
      <c r="AV642" s="33" t="s">
        <v>295</v>
      </c>
      <c r="AZ642" s="33" t="s">
        <v>2312</v>
      </c>
      <c r="BA642" s="33" t="s">
        <v>4380</v>
      </c>
      <c r="BB642" s="33" t="s">
        <v>2744</v>
      </c>
      <c r="BC642" s="33">
        <v>13</v>
      </c>
      <c r="BD642" s="33">
        <v>6.75</v>
      </c>
      <c r="BE642" s="33">
        <v>50</v>
      </c>
      <c r="BG642" s="33">
        <v>6.75</v>
      </c>
      <c r="BH642" s="33">
        <v>50</v>
      </c>
      <c r="BI642" s="33">
        <f t="shared" ref="BI642:BI648" si="106">IF(ISBLANK(BF642)=FALSE,BF642,BU642)</f>
        <v>1.6</v>
      </c>
      <c r="BL642" s="33">
        <v>50</v>
      </c>
      <c r="BN642" s="33" t="s">
        <v>644</v>
      </c>
      <c r="BO642" s="33" t="s">
        <v>644</v>
      </c>
      <c r="BP642" s="33" t="s">
        <v>644</v>
      </c>
      <c r="BQ642" s="33" t="s">
        <v>644</v>
      </c>
      <c r="BR642" s="33" t="s">
        <v>644</v>
      </c>
      <c r="BS642" s="33" t="s">
        <v>644</v>
      </c>
      <c r="BT642" s="33">
        <v>50</v>
      </c>
      <c r="BU642" s="33">
        <v>1.6</v>
      </c>
      <c r="BW642" s="33" t="s">
        <v>2744</v>
      </c>
      <c r="BX642" s="192"/>
      <c r="CB642" s="188" t="str">
        <f>IF(G642&lt;1980,"N",IF(AJ642="N","N",IF(BC642&lt;1,"N",IF(AF642="Chronic","N",IF(AQ642="Other","N",IF(BG642&lt;5.4,"N",IF(BG642&gt;8.5,"N",IF(BU642&gt;23,"N",IF(BL642&lt;8,"N",IF(BY642="JG est","N","Y"))))))))))</f>
        <v>Y</v>
      </c>
      <c r="CC642" s="188" t="str">
        <f>CB642</f>
        <v>Y</v>
      </c>
      <c r="CD642" s="187"/>
      <c r="CE642" s="186"/>
      <c r="CH642" s="33" t="s">
        <v>2770</v>
      </c>
    </row>
    <row r="643" spans="5:88" x14ac:dyDescent="0.3">
      <c r="E643" s="33" t="s">
        <v>3022</v>
      </c>
      <c r="F643" s="33">
        <v>2697400</v>
      </c>
      <c r="G643" s="33">
        <v>2012</v>
      </c>
      <c r="H643" s="33" t="s">
        <v>237</v>
      </c>
      <c r="K643" s="33" t="s">
        <v>80</v>
      </c>
      <c r="L643" s="33" t="s">
        <v>89</v>
      </c>
      <c r="M643" s="33" t="s">
        <v>91</v>
      </c>
      <c r="N643" s="33" t="s">
        <v>1132</v>
      </c>
      <c r="O643" s="33" t="s">
        <v>1133</v>
      </c>
      <c r="P643" s="33" t="s">
        <v>1134</v>
      </c>
      <c r="Q643" s="33" t="s">
        <v>4381</v>
      </c>
      <c r="R643" s="33" t="s">
        <v>4381</v>
      </c>
      <c r="S643" s="33" t="str">
        <f t="shared" si="104"/>
        <v>Co.co</v>
      </c>
      <c r="T643" s="33" t="s">
        <v>4382</v>
      </c>
      <c r="U643" s="33" t="s">
        <v>31</v>
      </c>
      <c r="V643" s="33" t="s">
        <v>31</v>
      </c>
      <c r="W643" s="33" t="s">
        <v>31</v>
      </c>
      <c r="X643" s="33" t="s">
        <v>4383</v>
      </c>
      <c r="Y643" s="33" t="s">
        <v>281</v>
      </c>
      <c r="AB643" s="33" t="s">
        <v>239</v>
      </c>
      <c r="AC643" s="33" t="s">
        <v>239</v>
      </c>
      <c r="AD643" s="33">
        <v>96</v>
      </c>
      <c r="AE643" s="33" t="s">
        <v>240</v>
      </c>
      <c r="AF643" s="33" t="s">
        <v>2743</v>
      </c>
      <c r="AH643" s="33" t="s">
        <v>3024</v>
      </c>
      <c r="AI643" s="33" t="s">
        <v>748</v>
      </c>
      <c r="AJ643" s="33" t="s">
        <v>509</v>
      </c>
      <c r="AK643" s="33" t="s">
        <v>478</v>
      </c>
      <c r="AL643" s="33" t="s">
        <v>241</v>
      </c>
      <c r="AN643" s="33">
        <v>1068</v>
      </c>
      <c r="AO643" s="33">
        <v>1068</v>
      </c>
      <c r="AP643" s="33" t="s">
        <v>508</v>
      </c>
      <c r="AQ643" s="33" t="s">
        <v>477</v>
      </c>
      <c r="AS643" s="33">
        <v>4</v>
      </c>
      <c r="AT643" s="33" t="s">
        <v>3025</v>
      </c>
      <c r="AU643" s="33" t="s">
        <v>295</v>
      </c>
      <c r="AV643" s="33" t="s">
        <v>295</v>
      </c>
      <c r="AY643" s="33">
        <v>2295772</v>
      </c>
      <c r="AZ643" s="33" t="s">
        <v>337</v>
      </c>
      <c r="BA643" s="33" t="s">
        <v>4384</v>
      </c>
      <c r="BC643" s="33">
        <v>11.1</v>
      </c>
      <c r="BD643" s="33" t="s">
        <v>3527</v>
      </c>
      <c r="BE643" s="33">
        <v>18</v>
      </c>
      <c r="BF643" s="33">
        <v>0.6</v>
      </c>
      <c r="BG643" s="33">
        <v>7.13</v>
      </c>
      <c r="BH643" s="33">
        <v>18</v>
      </c>
      <c r="BI643" s="33">
        <f t="shared" si="106"/>
        <v>0.6</v>
      </c>
      <c r="BJ643" s="33" t="s">
        <v>497</v>
      </c>
      <c r="BK643" s="33" t="s">
        <v>3028</v>
      </c>
      <c r="BL643" s="33">
        <v>0</v>
      </c>
      <c r="BN643" s="33">
        <v>4.8</v>
      </c>
      <c r="BO643" s="33">
        <v>1.5</v>
      </c>
      <c r="BP643" s="33">
        <v>1.3</v>
      </c>
      <c r="BQ643" s="33">
        <v>0.4</v>
      </c>
      <c r="BT643" s="33">
        <v>19</v>
      </c>
      <c r="BV643" s="33">
        <v>0</v>
      </c>
      <c r="BW643" s="33">
        <v>0</v>
      </c>
      <c r="BX643" s="192">
        <v>0</v>
      </c>
      <c r="BY643" s="33">
        <v>0</v>
      </c>
      <c r="BZ643" s="33">
        <v>0</v>
      </c>
      <c r="CB643" s="33" t="s">
        <v>3660</v>
      </c>
      <c r="CC643" s="33" t="s">
        <v>4384</v>
      </c>
      <c r="CD643" s="33" t="s">
        <v>564</v>
      </c>
      <c r="CE643" s="33" t="s">
        <v>489</v>
      </c>
      <c r="CF643" s="33" t="s">
        <v>3031</v>
      </c>
      <c r="CH643" s="33" t="s">
        <v>2770</v>
      </c>
    </row>
    <row r="644" spans="5:88" x14ac:dyDescent="0.3">
      <c r="E644" s="33" t="s">
        <v>3022</v>
      </c>
      <c r="F644" s="33">
        <v>2697401</v>
      </c>
      <c r="G644" s="33">
        <v>2012</v>
      </c>
      <c r="H644" s="33" t="s">
        <v>237</v>
      </c>
      <c r="K644" s="33" t="s">
        <v>80</v>
      </c>
      <c r="L644" s="33" t="s">
        <v>89</v>
      </c>
      <c r="M644" s="33" t="s">
        <v>91</v>
      </c>
      <c r="N644" s="33" t="s">
        <v>1132</v>
      </c>
      <c r="O644" s="33" t="s">
        <v>1133</v>
      </c>
      <c r="P644" s="33" t="s">
        <v>1134</v>
      </c>
      <c r="Q644" s="33" t="s">
        <v>4381</v>
      </c>
      <c r="R644" s="33" t="s">
        <v>4381</v>
      </c>
      <c r="S644" s="33" t="str">
        <f t="shared" si="104"/>
        <v>Co.co</v>
      </c>
      <c r="T644" s="33" t="s">
        <v>4382</v>
      </c>
      <c r="U644" s="33" t="s">
        <v>31</v>
      </c>
      <c r="V644" s="33" t="s">
        <v>31</v>
      </c>
      <c r="W644" s="33" t="s">
        <v>31</v>
      </c>
      <c r="X644" s="33" t="s">
        <v>4385</v>
      </c>
      <c r="Y644" s="33" t="s">
        <v>281</v>
      </c>
      <c r="AB644" s="33" t="s">
        <v>239</v>
      </c>
      <c r="AC644" s="33" t="s">
        <v>239</v>
      </c>
      <c r="AD644" s="33">
        <v>96</v>
      </c>
      <c r="AE644" s="33" t="s">
        <v>240</v>
      </c>
      <c r="AF644" s="33" t="s">
        <v>2743</v>
      </c>
      <c r="AH644" s="33" t="s">
        <v>3024</v>
      </c>
      <c r="AI644" s="33" t="s">
        <v>748</v>
      </c>
      <c r="AJ644" s="33" t="s">
        <v>509</v>
      </c>
      <c r="AK644" s="33" t="s">
        <v>478</v>
      </c>
      <c r="AN644" s="33">
        <v>300</v>
      </c>
      <c r="AO644" s="33">
        <v>300</v>
      </c>
      <c r="AP644" s="33" t="s">
        <v>508</v>
      </c>
      <c r="AQ644" s="33" t="s">
        <v>477</v>
      </c>
      <c r="AS644" s="33">
        <f>IF(G644&lt;1980,"Too old",IF(AE644="N","UseOtherTestDuration",IF(AJ644="M",IF(ISBLANK(BD644),2,IF(ISBLANK(BE644),2,IF(ISBLANK(BF644),2,1))),"NotM")))</f>
        <v>1</v>
      </c>
      <c r="AU644" s="33" t="s">
        <v>295</v>
      </c>
      <c r="AV644" s="33" t="s">
        <v>295</v>
      </c>
      <c r="AY644" s="33">
        <v>2295773</v>
      </c>
      <c r="AZ644" s="33" t="s">
        <v>337</v>
      </c>
      <c r="BA644" s="33" t="s">
        <v>4386</v>
      </c>
      <c r="BC644" s="33">
        <v>11.4</v>
      </c>
      <c r="BD644" s="33" t="s">
        <v>3537</v>
      </c>
      <c r="BE644" s="33">
        <v>38.5</v>
      </c>
      <c r="BF644" s="33">
        <v>0.2</v>
      </c>
      <c r="BG644" s="33">
        <v>7.25</v>
      </c>
      <c r="BH644" s="33">
        <v>38.5</v>
      </c>
      <c r="BI644" s="33">
        <f t="shared" si="106"/>
        <v>0.2</v>
      </c>
      <c r="BJ644" s="33" t="s">
        <v>497</v>
      </c>
      <c r="BK644" s="33" t="s">
        <v>3028</v>
      </c>
      <c r="BL644" s="33">
        <v>0</v>
      </c>
      <c r="BN644" s="33">
        <v>10.4</v>
      </c>
      <c r="BO644" s="33">
        <v>3.2</v>
      </c>
      <c r="BP644" s="33">
        <v>2.2000000000000002</v>
      </c>
      <c r="BQ644" s="33">
        <v>0.7</v>
      </c>
      <c r="BT644" s="33">
        <v>32.200000000000003</v>
      </c>
      <c r="BV644" s="33">
        <v>0</v>
      </c>
      <c r="BW644" s="33">
        <v>0</v>
      </c>
      <c r="BX644" s="192">
        <v>0</v>
      </c>
      <c r="BY644" s="33">
        <v>0</v>
      </c>
      <c r="BZ644" s="33">
        <v>0</v>
      </c>
      <c r="CB644" s="33" t="s">
        <v>4387</v>
      </c>
      <c r="CC644" s="33" t="s">
        <v>4386</v>
      </c>
      <c r="CD644" s="33" t="s">
        <v>3651</v>
      </c>
      <c r="CE644" s="33" t="s">
        <v>489</v>
      </c>
      <c r="CF644" s="33" t="s">
        <v>3031</v>
      </c>
      <c r="CH644" s="33" t="s">
        <v>3037</v>
      </c>
      <c r="CI644" s="429">
        <v>0.69</v>
      </c>
      <c r="CJ644" s="33" t="s">
        <v>2850</v>
      </c>
    </row>
    <row r="645" spans="5:88" x14ac:dyDescent="0.3">
      <c r="E645" s="33" t="s">
        <v>2734</v>
      </c>
      <c r="F645" s="33" t="s">
        <v>4388</v>
      </c>
      <c r="G645" s="33">
        <v>2002</v>
      </c>
      <c r="H645" s="33" t="s">
        <v>4389</v>
      </c>
      <c r="I645" s="33" t="s">
        <v>4390</v>
      </c>
      <c r="K645" s="33" t="s">
        <v>80</v>
      </c>
      <c r="L645" s="33" t="s">
        <v>89</v>
      </c>
      <c r="M645" s="33" t="s">
        <v>91</v>
      </c>
      <c r="N645" s="33" t="s">
        <v>1132</v>
      </c>
      <c r="O645" s="33" t="s">
        <v>1133</v>
      </c>
      <c r="P645" s="33" t="s">
        <v>1134</v>
      </c>
      <c r="Q645" s="33" t="s">
        <v>1135</v>
      </c>
      <c r="R645" s="33" t="s">
        <v>1135</v>
      </c>
      <c r="S645" s="33" t="str">
        <f t="shared" si="104"/>
        <v>Co.ba</v>
      </c>
      <c r="T645" s="33" t="s">
        <v>4391</v>
      </c>
      <c r="U645" s="33" t="s">
        <v>31</v>
      </c>
      <c r="V645" s="33" t="s">
        <v>31</v>
      </c>
      <c r="W645" s="33" t="s">
        <v>31</v>
      </c>
      <c r="X645" s="33" t="s">
        <v>4392</v>
      </c>
      <c r="Y645" s="33" t="s">
        <v>281</v>
      </c>
      <c r="AB645" s="33" t="s">
        <v>2742</v>
      </c>
      <c r="AC645" s="33" t="s">
        <v>239</v>
      </c>
      <c r="AD645" s="33">
        <v>96</v>
      </c>
      <c r="AE645" s="33" t="s">
        <v>240</v>
      </c>
      <c r="AF645" s="33" t="s">
        <v>2743</v>
      </c>
      <c r="AH645" s="33" t="s">
        <v>2787</v>
      </c>
      <c r="AI645" s="33" t="s">
        <v>2744</v>
      </c>
      <c r="AK645" s="33" t="s">
        <v>478</v>
      </c>
      <c r="AM645" s="33" t="s">
        <v>2744</v>
      </c>
      <c r="AN645" s="33">
        <v>156</v>
      </c>
      <c r="AO645" s="33">
        <v>156</v>
      </c>
      <c r="AP645" s="33" t="s">
        <v>477</v>
      </c>
      <c r="AQ645" s="33" t="s">
        <v>477</v>
      </c>
      <c r="AS645" s="33">
        <v>4</v>
      </c>
      <c r="AU645" s="33" t="s">
        <v>295</v>
      </c>
      <c r="AV645" s="33" t="s">
        <v>295</v>
      </c>
      <c r="AZ645" s="33" t="s">
        <v>2959</v>
      </c>
      <c r="BA645" s="33" t="s">
        <v>4393</v>
      </c>
      <c r="BB645" s="33" t="s">
        <v>2744</v>
      </c>
      <c r="BC645" s="33">
        <v>12.2</v>
      </c>
      <c r="BD645" s="33" t="s">
        <v>4394</v>
      </c>
      <c r="BE645" s="33">
        <v>48.6</v>
      </c>
      <c r="BG645" s="33">
        <v>7.38</v>
      </c>
      <c r="BH645" s="33">
        <v>48.6</v>
      </c>
      <c r="BI645" s="33">
        <f t="shared" si="106"/>
        <v>1.9</v>
      </c>
      <c r="BJ645" s="33">
        <v>85.2</v>
      </c>
      <c r="BK645" s="33" t="s">
        <v>4395</v>
      </c>
      <c r="BL645" s="33">
        <v>48.6</v>
      </c>
      <c r="BN645" s="33">
        <v>16.471129707113001</v>
      </c>
      <c r="BO645" s="33">
        <v>1.8301255230125499</v>
      </c>
      <c r="BP645" s="33">
        <v>3.6602510460250999</v>
      </c>
      <c r="BQ645" s="33">
        <v>1.01673640167364</v>
      </c>
      <c r="BR645" s="33">
        <v>10.6757322175732</v>
      </c>
      <c r="BS645" s="33">
        <v>3.1518828451882799</v>
      </c>
      <c r="BT645" s="33">
        <v>36</v>
      </c>
      <c r="BU645" s="33">
        <v>1.9</v>
      </c>
      <c r="BV645" s="33" t="s">
        <v>4396</v>
      </c>
      <c r="BW645" s="33" t="s">
        <v>2744</v>
      </c>
      <c r="BX645" s="197" t="s">
        <v>4397</v>
      </c>
      <c r="BY645" s="193"/>
      <c r="BZ645" s="193"/>
      <c r="CB645" s="188" t="str">
        <f t="shared" ref="CB645:CB648" si="107">IF(G645&lt;1980,"N",IF(AJ645="N","N",IF(BC645&lt;1,"N",IF(AF645="Chronic","N",IF(AQ645="Other","N",IF(BG645&lt;5.4,"N",IF(BG645&gt;8.5,"N",IF(BU645&gt;23,"N",IF(BL645&lt;8,"N",IF(BY645="JG est","N","Y"))))))))))</f>
        <v>Y</v>
      </c>
      <c r="CC645" s="188" t="str">
        <f>CB645</f>
        <v>Y</v>
      </c>
      <c r="CD645" s="189" t="s">
        <v>4398</v>
      </c>
      <c r="CE645" s="193"/>
      <c r="CH645" s="193" t="s">
        <v>2970</v>
      </c>
      <c r="CI645" s="193"/>
    </row>
    <row r="646" spans="5:88" x14ac:dyDescent="0.3">
      <c r="E646" s="33" t="s">
        <v>2765</v>
      </c>
      <c r="F646" s="33" t="s">
        <v>4399</v>
      </c>
      <c r="G646" s="33">
        <v>2005</v>
      </c>
      <c r="H646" s="33" t="s">
        <v>4400</v>
      </c>
      <c r="I646" s="33" t="s">
        <v>4401</v>
      </c>
      <c r="K646" s="33" t="s">
        <v>80</v>
      </c>
      <c r="L646" s="33" t="s">
        <v>89</v>
      </c>
      <c r="M646" s="33" t="s">
        <v>91</v>
      </c>
      <c r="N646" s="33" t="s">
        <v>1132</v>
      </c>
      <c r="O646" s="33" t="s">
        <v>1133</v>
      </c>
      <c r="P646" s="33" t="s">
        <v>1134</v>
      </c>
      <c r="Q646" s="33" t="s">
        <v>1135</v>
      </c>
      <c r="R646" s="33" t="s">
        <v>1135</v>
      </c>
      <c r="S646" s="33" t="str">
        <f t="shared" si="104"/>
        <v>Co.ba</v>
      </c>
      <c r="T646" s="33" t="s">
        <v>4391</v>
      </c>
      <c r="U646" s="33" t="s">
        <v>31</v>
      </c>
      <c r="V646" s="33" t="s">
        <v>31</v>
      </c>
      <c r="W646" s="33" t="s">
        <v>31</v>
      </c>
      <c r="X646" s="33" t="s">
        <v>4392</v>
      </c>
      <c r="Y646" s="33" t="s">
        <v>281</v>
      </c>
      <c r="AB646" s="33" t="s">
        <v>2742</v>
      </c>
      <c r="AC646" s="33" t="s">
        <v>239</v>
      </c>
      <c r="AD646" s="33">
        <v>96</v>
      </c>
      <c r="AE646" s="33" t="s">
        <v>240</v>
      </c>
      <c r="AF646" s="33" t="s">
        <v>2743</v>
      </c>
      <c r="AH646" s="33" t="s">
        <v>2787</v>
      </c>
      <c r="AI646" s="33" t="s">
        <v>748</v>
      </c>
      <c r="AJ646" s="33" t="s">
        <v>509</v>
      </c>
      <c r="AK646" s="33" t="s">
        <v>478</v>
      </c>
      <c r="AM646" s="33" t="s">
        <v>2744</v>
      </c>
      <c r="AN646" s="33">
        <v>439</v>
      </c>
      <c r="AO646" s="33">
        <v>439</v>
      </c>
      <c r="AP646" s="33" t="s">
        <v>477</v>
      </c>
      <c r="AQ646" s="33" t="s">
        <v>477</v>
      </c>
      <c r="AS646" s="33">
        <f>IF(G646&lt;1980,"Too old",IF(AE646="N","UseOtherTestDuration",IF(AJ646="M",IF(ISBLANK(BD646),2,IF(ISBLANK(BE646),2,IF(ISBLANK(BF646),2,1))),"NotM")))</f>
        <v>2</v>
      </c>
      <c r="AU646" s="33" t="s">
        <v>295</v>
      </c>
      <c r="AV646" s="33" t="s">
        <v>295</v>
      </c>
      <c r="AZ646" s="33" t="s">
        <v>2959</v>
      </c>
      <c r="BA646" s="33" t="s">
        <v>4402</v>
      </c>
      <c r="BB646" s="33" t="s">
        <v>2744</v>
      </c>
      <c r="BC646" s="33">
        <v>12.4</v>
      </c>
      <c r="BD646" s="33">
        <v>7.5</v>
      </c>
      <c r="BE646" s="33">
        <v>154</v>
      </c>
      <c r="BG646" s="33">
        <v>7.5</v>
      </c>
      <c r="BH646" s="33">
        <v>154</v>
      </c>
      <c r="BI646" s="33">
        <f t="shared" si="106"/>
        <v>1.9</v>
      </c>
      <c r="BJ646" s="33" t="s">
        <v>4403</v>
      </c>
      <c r="BK646" s="33" t="s">
        <v>4404</v>
      </c>
      <c r="BL646" s="33">
        <v>154</v>
      </c>
      <c r="BN646" s="33">
        <v>43.512465373961199</v>
      </c>
      <c r="BO646" s="33">
        <v>10.984764542936301</v>
      </c>
      <c r="BP646" s="33">
        <v>10.2737765466297</v>
      </c>
      <c r="BQ646" s="33">
        <v>0.74653739612188397</v>
      </c>
      <c r="BR646" s="33">
        <v>49.591412742382303</v>
      </c>
      <c r="BS646" s="33">
        <v>11.6957525392429</v>
      </c>
      <c r="BT646" s="33">
        <v>110</v>
      </c>
      <c r="BU646" s="33">
        <v>1.9</v>
      </c>
      <c r="BW646" s="33" t="s">
        <v>2744</v>
      </c>
      <c r="CB646" s="188" t="str">
        <f t="shared" si="107"/>
        <v>Y</v>
      </c>
      <c r="CC646" s="188" t="str">
        <f>CB646</f>
        <v>Y</v>
      </c>
      <c r="CD646" s="32" t="s">
        <v>2764</v>
      </c>
      <c r="CE646" s="184"/>
      <c r="CH646" s="184" t="s">
        <v>2970</v>
      </c>
      <c r="CI646" s="184"/>
      <c r="CJ646" s="33" t="s">
        <v>2753</v>
      </c>
    </row>
    <row r="647" spans="5:88" x14ac:dyDescent="0.3">
      <c r="E647" s="33" t="s">
        <v>2765</v>
      </c>
      <c r="F647" s="33" t="s">
        <v>4405</v>
      </c>
      <c r="G647" s="33">
        <v>2007</v>
      </c>
      <c r="H647" s="33" t="s">
        <v>3428</v>
      </c>
      <c r="I647" s="33" t="s">
        <v>3429</v>
      </c>
      <c r="K647" s="33" t="s">
        <v>80</v>
      </c>
      <c r="L647" s="33" t="s">
        <v>89</v>
      </c>
      <c r="M647" s="33" t="s">
        <v>91</v>
      </c>
      <c r="N647" s="33" t="s">
        <v>1132</v>
      </c>
      <c r="O647" s="33" t="s">
        <v>1133</v>
      </c>
      <c r="P647" s="33" t="s">
        <v>1134</v>
      </c>
      <c r="Q647" s="33" t="s">
        <v>1135</v>
      </c>
      <c r="R647" s="33" t="s">
        <v>1135</v>
      </c>
      <c r="S647" s="33" t="str">
        <f t="shared" si="104"/>
        <v>Co.ba</v>
      </c>
      <c r="T647" s="33" t="s">
        <v>4391</v>
      </c>
      <c r="U647" s="33" t="s">
        <v>31</v>
      </c>
      <c r="V647" s="33" t="s">
        <v>31</v>
      </c>
      <c r="W647" s="33" t="s">
        <v>31</v>
      </c>
      <c r="X647" s="33" t="s">
        <v>2752</v>
      </c>
      <c r="Y647" s="33" t="s">
        <v>281</v>
      </c>
      <c r="AB647" s="33" t="s">
        <v>2742</v>
      </c>
      <c r="AC647" s="33" t="s">
        <v>239</v>
      </c>
      <c r="AD647" s="33">
        <v>96</v>
      </c>
      <c r="AE647" s="33" t="s">
        <v>240</v>
      </c>
      <c r="AF647" s="33" t="s">
        <v>2743</v>
      </c>
      <c r="AH647" s="33" t="s">
        <v>2787</v>
      </c>
      <c r="AI647" s="33" t="s">
        <v>2744</v>
      </c>
      <c r="AJ647" s="33" t="s">
        <v>509</v>
      </c>
      <c r="AK647" s="33" t="s">
        <v>478</v>
      </c>
      <c r="AL647" s="33" t="s">
        <v>3047</v>
      </c>
      <c r="AM647" s="33" t="s">
        <v>2744</v>
      </c>
      <c r="AN647" s="33">
        <v>640</v>
      </c>
      <c r="AO647" s="33">
        <v>640</v>
      </c>
      <c r="AP647" s="33" t="s">
        <v>477</v>
      </c>
      <c r="AQ647" s="33" t="s">
        <v>477</v>
      </c>
      <c r="AS647" s="33">
        <v>4</v>
      </c>
      <c r="AT647" s="33" t="s">
        <v>3025</v>
      </c>
      <c r="AU647" s="33" t="s">
        <v>295</v>
      </c>
      <c r="AV647" s="33" t="s">
        <v>295</v>
      </c>
      <c r="AZ647" s="33" t="s">
        <v>2959</v>
      </c>
      <c r="BA647" s="33" t="s">
        <v>3430</v>
      </c>
      <c r="BB647" s="33" t="s">
        <v>2744</v>
      </c>
      <c r="BC647" s="33">
        <v>18.899999999999999</v>
      </c>
      <c r="BD647" s="33">
        <v>8.3000000000000007</v>
      </c>
      <c r="BE647" s="33">
        <v>101</v>
      </c>
      <c r="BG647" s="33">
        <v>8.3000000000000007</v>
      </c>
      <c r="BH647" s="33">
        <v>101</v>
      </c>
      <c r="BI647" s="33">
        <f t="shared" si="106"/>
        <v>0.3</v>
      </c>
      <c r="BL647" s="33">
        <v>101</v>
      </c>
      <c r="BN647" s="33">
        <v>25</v>
      </c>
      <c r="BO647" s="33">
        <v>8</v>
      </c>
      <c r="BP647" s="33">
        <v>8.3000000000000007</v>
      </c>
      <c r="BQ647" s="33">
        <v>1</v>
      </c>
      <c r="BR647" s="33">
        <v>18</v>
      </c>
      <c r="BS647" s="33">
        <v>9</v>
      </c>
      <c r="BT647" s="33">
        <v>90</v>
      </c>
      <c r="BU647" s="192">
        <v>0.3</v>
      </c>
      <c r="BW647" s="33" t="s">
        <v>2744</v>
      </c>
      <c r="CB647" s="188" t="str">
        <f t="shared" si="107"/>
        <v>Y</v>
      </c>
      <c r="CC647" s="188" t="str">
        <f>CB647</f>
        <v>Y</v>
      </c>
      <c r="CD647" s="187"/>
      <c r="CE647" s="186"/>
      <c r="CH647" s="33" t="s">
        <v>2770</v>
      </c>
      <c r="CI647" s="186"/>
    </row>
    <row r="648" spans="5:88" x14ac:dyDescent="0.3">
      <c r="E648" s="33" t="s">
        <v>2765</v>
      </c>
      <c r="F648" s="33" t="s">
        <v>4406</v>
      </c>
      <c r="G648" s="33">
        <v>2007</v>
      </c>
      <c r="H648" s="33" t="s">
        <v>3428</v>
      </c>
      <c r="I648" s="33" t="s">
        <v>3429</v>
      </c>
      <c r="K648" s="33" t="s">
        <v>80</v>
      </c>
      <c r="L648" s="33" t="s">
        <v>89</v>
      </c>
      <c r="M648" s="33" t="s">
        <v>91</v>
      </c>
      <c r="N648" s="33" t="s">
        <v>1132</v>
      </c>
      <c r="O648" s="33" t="s">
        <v>1133</v>
      </c>
      <c r="P648" s="33" t="s">
        <v>1134</v>
      </c>
      <c r="Q648" s="33" t="s">
        <v>1135</v>
      </c>
      <c r="R648" s="33" t="s">
        <v>1135</v>
      </c>
      <c r="S648" s="33" t="str">
        <f t="shared" si="104"/>
        <v>Co.ba</v>
      </c>
      <c r="T648" s="33" t="s">
        <v>4391</v>
      </c>
      <c r="U648" s="33" t="s">
        <v>31</v>
      </c>
      <c r="V648" s="33" t="s">
        <v>31</v>
      </c>
      <c r="W648" s="33" t="s">
        <v>31</v>
      </c>
      <c r="X648" s="33" t="s">
        <v>4407</v>
      </c>
      <c r="Y648" s="33" t="s">
        <v>284</v>
      </c>
      <c r="AB648" s="33" t="s">
        <v>2742</v>
      </c>
      <c r="AC648" s="33" t="s">
        <v>239</v>
      </c>
      <c r="AD648" s="33">
        <v>96</v>
      </c>
      <c r="AE648" s="33" t="s">
        <v>240</v>
      </c>
      <c r="AF648" s="33" t="s">
        <v>2743</v>
      </c>
      <c r="AH648" s="33" t="s">
        <v>2787</v>
      </c>
      <c r="AI648" s="33" t="s">
        <v>2744</v>
      </c>
      <c r="AJ648" s="33" t="s">
        <v>509</v>
      </c>
      <c r="AK648" s="33" t="s">
        <v>478</v>
      </c>
      <c r="AM648" s="33" t="s">
        <v>2744</v>
      </c>
      <c r="AN648" s="33">
        <v>261</v>
      </c>
      <c r="AO648" s="33">
        <v>261</v>
      </c>
      <c r="AP648" s="33" t="s">
        <v>477</v>
      </c>
      <c r="AQ648" s="33" t="s">
        <v>477</v>
      </c>
      <c r="AS648" s="33">
        <f>IF(G648&lt;1980,"Too old",IF(AE648="N","UseOtherTestDuration",IF(AJ648="M",IF(ISBLANK(BD648),2,IF(ISBLANK(BE648),2,IF(ISBLANK(BF648),2,1))),"NotM")))</f>
        <v>2</v>
      </c>
      <c r="AU648" s="33" t="s">
        <v>295</v>
      </c>
      <c r="AV648" s="33" t="s">
        <v>295</v>
      </c>
      <c r="AZ648" s="33" t="s">
        <v>2959</v>
      </c>
      <c r="BA648" s="33" t="s">
        <v>3430</v>
      </c>
      <c r="BB648" s="33" t="s">
        <v>2744</v>
      </c>
      <c r="BC648" s="33">
        <v>18.2</v>
      </c>
      <c r="BD648" s="33">
        <v>8.2200000000000006</v>
      </c>
      <c r="BE648" s="33">
        <v>101</v>
      </c>
      <c r="BG648" s="33">
        <v>8.2200000000000006</v>
      </c>
      <c r="BH648" s="33">
        <v>101</v>
      </c>
      <c r="BI648" s="33">
        <f t="shared" si="106"/>
        <v>0.3</v>
      </c>
      <c r="BL648" s="33">
        <v>101</v>
      </c>
      <c r="BN648" s="33">
        <v>25</v>
      </c>
      <c r="BO648" s="33">
        <v>8</v>
      </c>
      <c r="BP648" s="33">
        <v>8.3000000000000007</v>
      </c>
      <c r="BQ648" s="33">
        <v>1</v>
      </c>
      <c r="BR648" s="33">
        <v>18</v>
      </c>
      <c r="BS648" s="33">
        <v>9</v>
      </c>
      <c r="BT648" s="33">
        <v>91</v>
      </c>
      <c r="BU648" s="192">
        <v>0.3</v>
      </c>
      <c r="BW648" s="33" t="s">
        <v>2744</v>
      </c>
      <c r="CB648" s="188" t="str">
        <f t="shared" si="107"/>
        <v>Y</v>
      </c>
      <c r="CC648" s="188" t="str">
        <f>CB648</f>
        <v>Y</v>
      </c>
      <c r="CD648" s="32" t="s">
        <v>2764</v>
      </c>
      <c r="CE648" s="184"/>
      <c r="CH648" s="184" t="s">
        <v>2970</v>
      </c>
      <c r="CI648" s="184" t="s">
        <v>644</v>
      </c>
      <c r="CJ648" s="33" t="s">
        <v>2753</v>
      </c>
    </row>
    <row r="649" spans="5:88" x14ac:dyDescent="0.3">
      <c r="E649" s="33" t="s">
        <v>3022</v>
      </c>
      <c r="F649" s="33">
        <v>2677466</v>
      </c>
      <c r="G649" s="33">
        <v>2007</v>
      </c>
      <c r="H649" s="33" t="s">
        <v>1129</v>
      </c>
      <c r="K649" s="33" t="s">
        <v>80</v>
      </c>
      <c r="L649" s="33" t="s">
        <v>89</v>
      </c>
      <c r="M649" s="33" t="s">
        <v>91</v>
      </c>
      <c r="N649" s="33" t="s">
        <v>1132</v>
      </c>
      <c r="O649" s="33" t="s">
        <v>1133</v>
      </c>
      <c r="P649" s="33" t="s">
        <v>1134</v>
      </c>
      <c r="Q649" s="33" t="s">
        <v>1135</v>
      </c>
      <c r="R649" s="33" t="s">
        <v>1135</v>
      </c>
      <c r="S649" s="33" t="str">
        <f t="shared" si="104"/>
        <v>Co.ba</v>
      </c>
      <c r="T649" s="33" t="s">
        <v>1136</v>
      </c>
      <c r="U649" s="33" t="s">
        <v>31</v>
      </c>
      <c r="V649" s="33" t="s">
        <v>31</v>
      </c>
      <c r="W649" s="33" t="s">
        <v>31</v>
      </c>
      <c r="X649" s="33" t="s">
        <v>4408</v>
      </c>
      <c r="Y649" s="33" t="s">
        <v>281</v>
      </c>
      <c r="AB649" s="33" t="s">
        <v>239</v>
      </c>
      <c r="AC649" s="33" t="s">
        <v>239</v>
      </c>
      <c r="AD649" s="33">
        <v>96</v>
      </c>
      <c r="AE649" s="33" t="s">
        <v>240</v>
      </c>
      <c r="AF649" s="181" t="s">
        <v>2743</v>
      </c>
      <c r="AH649" s="33" t="s">
        <v>3338</v>
      </c>
      <c r="AI649" s="33" t="s">
        <v>748</v>
      </c>
      <c r="AJ649" s="33" t="s">
        <v>509</v>
      </c>
      <c r="AK649" s="33" t="s">
        <v>478</v>
      </c>
      <c r="AL649" s="33" t="s">
        <v>241</v>
      </c>
      <c r="AN649" s="33">
        <v>1800</v>
      </c>
      <c r="AO649" s="33">
        <v>1800</v>
      </c>
      <c r="AP649" s="33" t="s">
        <v>508</v>
      </c>
      <c r="AQ649" s="33" t="s">
        <v>477</v>
      </c>
      <c r="AS649" s="33">
        <v>4</v>
      </c>
      <c r="AT649" s="33" t="s">
        <v>3025</v>
      </c>
      <c r="AU649" s="33" t="s">
        <v>295</v>
      </c>
      <c r="AV649" s="33" t="s">
        <v>295</v>
      </c>
      <c r="AY649" s="33">
        <v>2290914</v>
      </c>
      <c r="AZ649" s="33" t="s">
        <v>338</v>
      </c>
      <c r="BA649" s="33" t="s">
        <v>3026</v>
      </c>
      <c r="BC649" s="33">
        <v>18.899999999999999</v>
      </c>
      <c r="BD649" s="33" t="s">
        <v>1141</v>
      </c>
      <c r="BE649" s="33" t="s">
        <v>4409</v>
      </c>
      <c r="BF649" s="33" t="s">
        <v>3437</v>
      </c>
      <c r="BG649" s="33">
        <v>8.3000000000000007</v>
      </c>
      <c r="BH649" s="33">
        <v>101</v>
      </c>
      <c r="BI649" s="33">
        <v>0.5</v>
      </c>
      <c r="BJ649" s="33" t="s">
        <v>1143</v>
      </c>
      <c r="BK649" s="33" t="s">
        <v>4410</v>
      </c>
      <c r="BL649" s="33">
        <v>101</v>
      </c>
      <c r="BN649" s="33">
        <v>25</v>
      </c>
      <c r="BO649" s="33">
        <v>8</v>
      </c>
      <c r="BP649" s="33">
        <v>8.3000000000000007</v>
      </c>
      <c r="BQ649" s="33" t="s">
        <v>497</v>
      </c>
      <c r="BT649" s="33">
        <v>90</v>
      </c>
      <c r="BU649" s="192">
        <v>0.3</v>
      </c>
      <c r="BV649" s="33">
        <v>0</v>
      </c>
      <c r="BW649" s="33">
        <v>0</v>
      </c>
      <c r="BX649" s="33">
        <v>0</v>
      </c>
      <c r="BY649" s="33">
        <v>0</v>
      </c>
      <c r="BZ649" s="33">
        <v>0</v>
      </c>
      <c r="CB649" s="33" t="s">
        <v>4411</v>
      </c>
      <c r="CC649" s="33" t="s">
        <v>1157</v>
      </c>
      <c r="CD649" s="33" t="s">
        <v>4412</v>
      </c>
      <c r="CE649" s="33" t="s">
        <v>489</v>
      </c>
      <c r="CF649" s="33" t="s">
        <v>3339</v>
      </c>
      <c r="CH649" s="33" t="s">
        <v>2770</v>
      </c>
    </row>
    <row r="650" spans="5:88" x14ac:dyDescent="0.3">
      <c r="E650" s="33" t="s">
        <v>2765</v>
      </c>
      <c r="F650" s="33" t="s">
        <v>4413</v>
      </c>
      <c r="G650" s="33">
        <v>2012</v>
      </c>
      <c r="H650" s="33" t="s">
        <v>3054</v>
      </c>
      <c r="I650" s="33" t="s">
        <v>3055</v>
      </c>
      <c r="K650" s="33" t="s">
        <v>80</v>
      </c>
      <c r="L650" s="33" t="s">
        <v>89</v>
      </c>
      <c r="M650" s="33" t="s">
        <v>91</v>
      </c>
      <c r="N650" s="33" t="s">
        <v>1132</v>
      </c>
      <c r="O650" s="33" t="s">
        <v>1133</v>
      </c>
      <c r="P650" s="33" t="s">
        <v>1134</v>
      </c>
      <c r="Q650" s="33" t="s">
        <v>1135</v>
      </c>
      <c r="R650" s="33" t="s">
        <v>1135</v>
      </c>
      <c r="S650" s="33" t="str">
        <f t="shared" si="104"/>
        <v>Co.ba</v>
      </c>
      <c r="T650" s="33" t="s">
        <v>4391</v>
      </c>
      <c r="U650" s="33" t="s">
        <v>31</v>
      </c>
      <c r="V650" s="33" t="s">
        <v>31</v>
      </c>
      <c r="W650" s="33" t="s">
        <v>31</v>
      </c>
      <c r="X650" s="33" t="s">
        <v>1893</v>
      </c>
      <c r="Y650" s="33" t="s">
        <v>281</v>
      </c>
      <c r="AB650" s="33" t="s">
        <v>2742</v>
      </c>
      <c r="AC650" s="33" t="s">
        <v>239</v>
      </c>
      <c r="AD650" s="33">
        <v>96</v>
      </c>
      <c r="AE650" s="33" t="s">
        <v>240</v>
      </c>
      <c r="AF650" s="33" t="s">
        <v>2743</v>
      </c>
      <c r="AH650" s="33" t="s">
        <v>2787</v>
      </c>
      <c r="AI650" s="33" t="s">
        <v>3056</v>
      </c>
      <c r="AJ650" s="33" t="s">
        <v>509</v>
      </c>
      <c r="AK650" s="33" t="s">
        <v>478</v>
      </c>
      <c r="AM650" s="33" t="s">
        <v>2744</v>
      </c>
      <c r="AN650" s="33">
        <v>331</v>
      </c>
      <c r="AO650" s="33">
        <v>331</v>
      </c>
      <c r="AP650" s="33" t="s">
        <v>477</v>
      </c>
      <c r="AQ650" s="33" t="s">
        <v>477</v>
      </c>
      <c r="AS650" s="33">
        <f>IF(G650&lt;1980,"Too old",IF(AE650="N","UseOtherTestDuration",IF(AJ650="M",IF(ISBLANK(BD650),2,IF(ISBLANK(BE650),2,IF(ISBLANK(BF650),2,1))),"NotM")))</f>
        <v>2</v>
      </c>
      <c r="AU650" s="33" t="s">
        <v>295</v>
      </c>
      <c r="AV650" s="33" t="s">
        <v>295</v>
      </c>
      <c r="AZ650" s="33" t="s">
        <v>2959</v>
      </c>
      <c r="BA650" s="33" t="s">
        <v>3399</v>
      </c>
      <c r="BB650" s="33" t="s">
        <v>2791</v>
      </c>
      <c r="BC650" s="33">
        <v>12.2</v>
      </c>
      <c r="BD650" s="33">
        <v>7.5</v>
      </c>
      <c r="BE650" s="33">
        <v>99.5</v>
      </c>
      <c r="BG650" s="33">
        <v>7.5</v>
      </c>
      <c r="BH650" s="33">
        <v>99.5</v>
      </c>
      <c r="BI650" s="33">
        <f>IF(ISBLANK(BF650)=FALSE,BF650,BU650)</f>
        <v>1.7</v>
      </c>
      <c r="BL650" s="33">
        <v>99.5</v>
      </c>
      <c r="BN650" s="33">
        <v>19.2</v>
      </c>
      <c r="BO650" s="33">
        <v>6.1</v>
      </c>
      <c r="BP650" s="33">
        <v>6.2</v>
      </c>
      <c r="BQ650" s="33">
        <v>0.6</v>
      </c>
      <c r="BR650" s="33">
        <v>29.4</v>
      </c>
      <c r="BS650" s="33">
        <v>7.6</v>
      </c>
      <c r="BT650" s="33">
        <v>73.8</v>
      </c>
      <c r="BU650" s="33">
        <v>1.7</v>
      </c>
      <c r="BV650" s="33" t="s">
        <v>4414</v>
      </c>
      <c r="BW650" s="33" t="s">
        <v>2744</v>
      </c>
      <c r="CB650" s="188" t="str">
        <f t="shared" ref="CB650:CB665" si="108">IF(G650&lt;1980,"N",IF(AJ650="N","N",IF(BC650&lt;1,"N",IF(AF650="Chronic","N",IF(AQ650="Other","N",IF(BG650&lt;5.4,"N",IF(BG650&gt;8.5,"N",IF(BU650&gt;23,"N",IF(BL650&lt;8,"N",IF(BY650="JG est","N","Y"))))))))))</f>
        <v>Y</v>
      </c>
      <c r="CC650" s="188" t="str">
        <f t="shared" ref="CC650:CC665" si="109">CB650</f>
        <v>Y</v>
      </c>
      <c r="CD650" s="32" t="s">
        <v>2764</v>
      </c>
      <c r="CE650" s="184"/>
      <c r="CH650" s="184" t="s">
        <v>2748</v>
      </c>
      <c r="CI650" s="184" t="s">
        <v>3058</v>
      </c>
    </row>
    <row r="651" spans="5:88" x14ac:dyDescent="0.3">
      <c r="E651" s="33" t="s">
        <v>2765</v>
      </c>
      <c r="F651" s="33" t="s">
        <v>4415</v>
      </c>
      <c r="G651" s="33">
        <v>1980</v>
      </c>
      <c r="H651" s="33" t="s">
        <v>4416</v>
      </c>
      <c r="I651" s="33" t="s">
        <v>4417</v>
      </c>
      <c r="K651" s="33" t="s">
        <v>80</v>
      </c>
      <c r="L651" s="33" t="s">
        <v>119</v>
      </c>
      <c r="M651" s="33" t="s">
        <v>687</v>
      </c>
      <c r="N651" s="33" t="s">
        <v>1122</v>
      </c>
      <c r="O651" s="33" t="s">
        <v>1123</v>
      </c>
      <c r="P651" s="33" t="s">
        <v>1124</v>
      </c>
      <c r="Q651" s="33" t="s">
        <v>4418</v>
      </c>
      <c r="R651" s="33" t="s">
        <v>4418</v>
      </c>
      <c r="S651" s="33" t="str">
        <f t="shared" si="104"/>
        <v>Co.fl</v>
      </c>
      <c r="T651" s="33" t="s">
        <v>4419</v>
      </c>
      <c r="U651" s="184" t="s">
        <v>2821</v>
      </c>
      <c r="V651" s="184" t="s">
        <v>28</v>
      </c>
      <c r="W651" s="33" t="s">
        <v>307</v>
      </c>
      <c r="X651" s="33" t="s">
        <v>559</v>
      </c>
      <c r="Y651" s="33" t="s">
        <v>559</v>
      </c>
      <c r="AB651" s="33" t="s">
        <v>2742</v>
      </c>
      <c r="AC651" s="33" t="s">
        <v>239</v>
      </c>
      <c r="AD651" s="33">
        <v>96</v>
      </c>
      <c r="AE651" s="184" t="s">
        <v>240</v>
      </c>
      <c r="AF651" s="33" t="s">
        <v>2743</v>
      </c>
      <c r="AH651" s="33" t="s">
        <v>2744</v>
      </c>
      <c r="AI651" s="33" t="s">
        <v>2744</v>
      </c>
      <c r="AK651" s="33" t="s">
        <v>478</v>
      </c>
      <c r="AL651" s="33" t="s">
        <v>4420</v>
      </c>
      <c r="AM651" s="33" t="s">
        <v>2744</v>
      </c>
      <c r="AN651" s="33">
        <v>6040</v>
      </c>
      <c r="AO651" s="33">
        <v>6040</v>
      </c>
      <c r="AP651" s="33" t="s">
        <v>477</v>
      </c>
      <c r="AQ651" s="33" t="s">
        <v>477</v>
      </c>
      <c r="AS651" s="33">
        <v>4</v>
      </c>
      <c r="AU651" s="33" t="s">
        <v>295</v>
      </c>
      <c r="AV651" s="33" t="s">
        <v>295</v>
      </c>
      <c r="AZ651" s="33" t="s">
        <v>2312</v>
      </c>
      <c r="BA651" s="33" t="s">
        <v>2746</v>
      </c>
      <c r="BB651" s="33" t="s">
        <v>2744</v>
      </c>
      <c r="BC651" s="33" t="s">
        <v>2744</v>
      </c>
      <c r="BE651" s="33">
        <v>64</v>
      </c>
      <c r="BH651" s="33">
        <v>64</v>
      </c>
      <c r="BL651" s="33">
        <v>64</v>
      </c>
      <c r="BN651" s="33">
        <v>22.030152946133597</v>
      </c>
      <c r="BO651" s="33">
        <v>8.3513132815697944</v>
      </c>
      <c r="BP651" s="33">
        <v>4.9986381689904542</v>
      </c>
      <c r="BQ651" s="33">
        <v>1.393560596667228</v>
      </c>
      <c r="BR651" s="33">
        <v>58.800000000000004</v>
      </c>
      <c r="BS651" s="33">
        <v>38.181818181818187</v>
      </c>
      <c r="BT651" s="33">
        <v>69.5</v>
      </c>
      <c r="BW651" s="33" t="s">
        <v>2744</v>
      </c>
      <c r="BY651" s="33" t="s">
        <v>2747</v>
      </c>
      <c r="CB651" s="188" t="str">
        <f t="shared" si="108"/>
        <v>N</v>
      </c>
      <c r="CC651" s="188" t="str">
        <f t="shared" si="109"/>
        <v>N</v>
      </c>
      <c r="CD651" s="193" t="s">
        <v>2934</v>
      </c>
      <c r="CE651" s="33" t="s">
        <v>4421</v>
      </c>
      <c r="CH651" s="193" t="s">
        <v>2748</v>
      </c>
      <c r="CI651" s="193" t="s">
        <v>4422</v>
      </c>
      <c r="CJ651" s="33" t="s">
        <v>4423</v>
      </c>
    </row>
    <row r="652" spans="5:88" x14ac:dyDescent="0.3">
      <c r="E652" s="33" t="s">
        <v>2753</v>
      </c>
      <c r="G652" s="33">
        <v>1987</v>
      </c>
      <c r="H652" s="184" t="s">
        <v>4424</v>
      </c>
      <c r="I652" s="184"/>
      <c r="J652" s="184"/>
      <c r="K652" s="33" t="s">
        <v>80</v>
      </c>
      <c r="L652" s="33" t="s">
        <v>89</v>
      </c>
      <c r="M652" s="33" t="s">
        <v>91</v>
      </c>
      <c r="N652" s="33" t="s">
        <v>106</v>
      </c>
      <c r="O652" s="33" t="s">
        <v>2867</v>
      </c>
      <c r="P652" s="33" t="s">
        <v>4425</v>
      </c>
      <c r="Q652" s="209" t="s">
        <v>4426</v>
      </c>
      <c r="R652" s="209" t="s">
        <v>4426</v>
      </c>
      <c r="S652" s="33" t="str">
        <f t="shared" si="104"/>
        <v>Co.zi</v>
      </c>
      <c r="T652" s="184" t="s">
        <v>4427</v>
      </c>
      <c r="U652" s="184" t="s">
        <v>31</v>
      </c>
      <c r="V652" s="33" t="s">
        <v>31</v>
      </c>
      <c r="W652" s="33" t="s">
        <v>31</v>
      </c>
      <c r="X652" s="184" t="s">
        <v>1186</v>
      </c>
      <c r="Y652" s="33" t="s">
        <v>281</v>
      </c>
      <c r="Z652" s="184"/>
      <c r="AA652" s="184"/>
      <c r="AB652" s="184" t="s">
        <v>2742</v>
      </c>
      <c r="AC652" s="33" t="s">
        <v>239</v>
      </c>
      <c r="AD652" s="33">
        <v>96</v>
      </c>
      <c r="AE652" s="33" t="s">
        <v>240</v>
      </c>
      <c r="AF652" s="33" t="s">
        <v>2743</v>
      </c>
      <c r="AG652" s="184"/>
      <c r="AH652" s="184" t="s">
        <v>3007</v>
      </c>
      <c r="AI652" s="184" t="s">
        <v>2745</v>
      </c>
      <c r="AJ652" s="33" t="s">
        <v>295</v>
      </c>
      <c r="AK652" s="32" t="s">
        <v>1224</v>
      </c>
      <c r="AL652" s="32"/>
      <c r="AM652" s="32">
        <v>13000</v>
      </c>
      <c r="AN652" s="189">
        <v>13000</v>
      </c>
      <c r="AO652" s="189">
        <v>13000</v>
      </c>
      <c r="AP652" s="184" t="s">
        <v>508</v>
      </c>
      <c r="AQ652" s="33" t="s">
        <v>477</v>
      </c>
      <c r="AS652" s="33">
        <v>4</v>
      </c>
      <c r="AU652" s="33" t="s">
        <v>295</v>
      </c>
      <c r="AV652" s="33" t="s">
        <v>295</v>
      </c>
      <c r="AX652" s="184"/>
      <c r="AY652" s="184"/>
      <c r="AZ652" s="184" t="s">
        <v>2312</v>
      </c>
      <c r="BA652" s="184" t="s">
        <v>1224</v>
      </c>
      <c r="BB652" s="184"/>
      <c r="BC652" s="32">
        <v>25</v>
      </c>
      <c r="BD652" s="32">
        <v>6.7</v>
      </c>
      <c r="BE652" s="184" t="s">
        <v>4428</v>
      </c>
      <c r="BF652" s="32"/>
      <c r="BG652" s="33">
        <v>6.7</v>
      </c>
      <c r="BH652" s="33">
        <v>21</v>
      </c>
      <c r="BI652" s="33">
        <f>IF(ISBLANK(BF652)=FALSE,BF652,BU652)</f>
        <v>0.5</v>
      </c>
      <c r="BJ652" s="184" t="s">
        <v>644</v>
      </c>
      <c r="BK652" s="184" t="s">
        <v>4429</v>
      </c>
      <c r="BL652" s="206">
        <v>20.98</v>
      </c>
      <c r="BM652" s="184"/>
      <c r="BN652" s="184"/>
      <c r="BO652" s="184"/>
      <c r="BP652" s="184"/>
      <c r="BQ652" s="184"/>
      <c r="BR652" s="184"/>
      <c r="BS652" s="184"/>
      <c r="BT652" s="184" t="s">
        <v>644</v>
      </c>
      <c r="BU652" s="32">
        <v>0.5</v>
      </c>
      <c r="BV652" s="32" t="s">
        <v>2750</v>
      </c>
      <c r="BW652" s="32"/>
      <c r="BX652" s="184" t="s">
        <v>3127</v>
      </c>
      <c r="BY652" s="184" t="s">
        <v>4430</v>
      </c>
      <c r="BZ652" s="184"/>
      <c r="CA652" s="32"/>
      <c r="CB652" s="188" t="str">
        <f t="shared" si="108"/>
        <v>N</v>
      </c>
      <c r="CC652" s="188" t="str">
        <f t="shared" si="109"/>
        <v>N</v>
      </c>
      <c r="CD652" s="184" t="s">
        <v>4431</v>
      </c>
      <c r="CE652" s="184"/>
      <c r="CH652" s="184" t="s">
        <v>2748</v>
      </c>
      <c r="CI652" s="184" t="s">
        <v>4432</v>
      </c>
      <c r="CJ652" s="184"/>
    </row>
    <row r="653" spans="5:88" x14ac:dyDescent="0.3">
      <c r="E653" s="33" t="s">
        <v>2753</v>
      </c>
      <c r="G653" s="33">
        <v>1987</v>
      </c>
      <c r="H653" s="184" t="s">
        <v>4424</v>
      </c>
      <c r="I653" s="184"/>
      <c r="J653" s="184"/>
      <c r="K653" s="33" t="s">
        <v>80</v>
      </c>
      <c r="L653" s="33" t="s">
        <v>89</v>
      </c>
      <c r="M653" s="33" t="s">
        <v>91</v>
      </c>
      <c r="N653" s="33" t="s">
        <v>106</v>
      </c>
      <c r="O653" s="33" t="s">
        <v>2867</v>
      </c>
      <c r="P653" s="33" t="s">
        <v>4425</v>
      </c>
      <c r="Q653" s="209" t="s">
        <v>4426</v>
      </c>
      <c r="R653" s="209" t="s">
        <v>4426</v>
      </c>
      <c r="S653" s="33" t="str">
        <f t="shared" si="104"/>
        <v>Co.zi</v>
      </c>
      <c r="T653" s="184" t="s">
        <v>4427</v>
      </c>
      <c r="U653" s="184" t="s">
        <v>31</v>
      </c>
      <c r="V653" s="33" t="s">
        <v>31</v>
      </c>
      <c r="W653" s="33" t="s">
        <v>31</v>
      </c>
      <c r="X653" s="184" t="s">
        <v>1186</v>
      </c>
      <c r="Y653" s="33" t="s">
        <v>281</v>
      </c>
      <c r="Z653" s="184"/>
      <c r="AA653" s="184"/>
      <c r="AB653" s="184" t="s">
        <v>2742</v>
      </c>
      <c r="AC653" s="33" t="s">
        <v>239</v>
      </c>
      <c r="AD653" s="33">
        <v>96</v>
      </c>
      <c r="AE653" s="33" t="s">
        <v>240</v>
      </c>
      <c r="AF653" s="33" t="s">
        <v>2743</v>
      </c>
      <c r="AG653" s="184"/>
      <c r="AH653" s="184" t="s">
        <v>3007</v>
      </c>
      <c r="AI653" s="184" t="s">
        <v>2745</v>
      </c>
      <c r="AJ653" s="33" t="s">
        <v>295</v>
      </c>
      <c r="AK653" s="32" t="s">
        <v>1224</v>
      </c>
      <c r="AL653" s="32"/>
      <c r="AM653" s="32">
        <v>21000</v>
      </c>
      <c r="AN653" s="189">
        <v>21000</v>
      </c>
      <c r="AO653" s="189">
        <v>21000</v>
      </c>
      <c r="AP653" s="184" t="s">
        <v>508</v>
      </c>
      <c r="AQ653" s="33" t="s">
        <v>477</v>
      </c>
      <c r="AS653" s="33">
        <v>4</v>
      </c>
      <c r="AU653" s="33" t="s">
        <v>295</v>
      </c>
      <c r="AV653" s="33" t="s">
        <v>295</v>
      </c>
      <c r="AX653" s="184"/>
      <c r="AY653" s="184"/>
      <c r="AZ653" s="184" t="s">
        <v>2312</v>
      </c>
      <c r="BA653" s="184" t="s">
        <v>1224</v>
      </c>
      <c r="BB653" s="184"/>
      <c r="BC653" s="32">
        <v>18.5</v>
      </c>
      <c r="BD653" s="32">
        <v>6.7</v>
      </c>
      <c r="BE653" s="184" t="s">
        <v>4428</v>
      </c>
      <c r="BF653" s="32"/>
      <c r="BG653" s="33">
        <v>6.7</v>
      </c>
      <c r="BH653" s="33">
        <v>21</v>
      </c>
      <c r="BI653" s="33">
        <f>IF(ISBLANK(BF653)=FALSE,BF653,BU653)</f>
        <v>0.5</v>
      </c>
      <c r="BJ653" s="184" t="s">
        <v>644</v>
      </c>
      <c r="BK653" s="184" t="s">
        <v>4429</v>
      </c>
      <c r="BL653" s="206">
        <v>20.98</v>
      </c>
      <c r="BM653" s="184"/>
      <c r="BN653" s="184"/>
      <c r="BO653" s="184"/>
      <c r="BP653" s="184"/>
      <c r="BQ653" s="184"/>
      <c r="BR653" s="184"/>
      <c r="BS653" s="184"/>
      <c r="BT653" s="184" t="s">
        <v>644</v>
      </c>
      <c r="BU653" s="32">
        <v>0.5</v>
      </c>
      <c r="BV653" s="32" t="s">
        <v>2750</v>
      </c>
      <c r="BW653" s="32"/>
      <c r="BX653" s="184" t="s">
        <v>3127</v>
      </c>
      <c r="BY653" s="184" t="s">
        <v>4430</v>
      </c>
      <c r="BZ653" s="184"/>
      <c r="CA653" s="32"/>
      <c r="CB653" s="188" t="str">
        <f t="shared" si="108"/>
        <v>N</v>
      </c>
      <c r="CC653" s="188" t="str">
        <f t="shared" si="109"/>
        <v>N</v>
      </c>
      <c r="CD653" s="184" t="s">
        <v>4431</v>
      </c>
      <c r="CE653" s="184"/>
      <c r="CH653" s="184" t="s">
        <v>2748</v>
      </c>
      <c r="CI653" s="184" t="s">
        <v>4432</v>
      </c>
      <c r="CJ653" s="184"/>
    </row>
    <row r="654" spans="5:88" x14ac:dyDescent="0.3">
      <c r="E654" s="33" t="s">
        <v>2753</v>
      </c>
      <c r="G654" s="33">
        <v>1987</v>
      </c>
      <c r="H654" s="184" t="s">
        <v>4424</v>
      </c>
      <c r="I654" s="184"/>
      <c r="J654" s="184"/>
      <c r="K654" s="33" t="s">
        <v>80</v>
      </c>
      <c r="L654" s="33" t="s">
        <v>89</v>
      </c>
      <c r="M654" s="33" t="s">
        <v>91</v>
      </c>
      <c r="N654" s="33" t="s">
        <v>106</v>
      </c>
      <c r="O654" s="33" t="s">
        <v>2867</v>
      </c>
      <c r="P654" s="33" t="s">
        <v>4425</v>
      </c>
      <c r="Q654" s="209" t="s">
        <v>4426</v>
      </c>
      <c r="R654" s="209" t="s">
        <v>4426</v>
      </c>
      <c r="S654" s="33" t="str">
        <f t="shared" si="104"/>
        <v>Co.zi</v>
      </c>
      <c r="T654" s="184" t="s">
        <v>4427</v>
      </c>
      <c r="U654" s="184" t="s">
        <v>31</v>
      </c>
      <c r="V654" s="33" t="s">
        <v>31</v>
      </c>
      <c r="W654" s="33" t="s">
        <v>31</v>
      </c>
      <c r="X654" s="184" t="s">
        <v>1186</v>
      </c>
      <c r="Y654" s="33" t="s">
        <v>281</v>
      </c>
      <c r="Z654" s="184"/>
      <c r="AA654" s="184"/>
      <c r="AB654" s="184" t="s">
        <v>2742</v>
      </c>
      <c r="AC654" s="33" t="s">
        <v>239</v>
      </c>
      <c r="AD654" s="33">
        <v>96</v>
      </c>
      <c r="AE654" s="33" t="s">
        <v>240</v>
      </c>
      <c r="AF654" s="33" t="s">
        <v>2743</v>
      </c>
      <c r="AG654" s="184"/>
      <c r="AH654" s="184" t="s">
        <v>3007</v>
      </c>
      <c r="AI654" s="184" t="s">
        <v>2745</v>
      </c>
      <c r="AJ654" s="33" t="s">
        <v>295</v>
      </c>
      <c r="AK654" s="32" t="s">
        <v>1224</v>
      </c>
      <c r="AL654" s="32"/>
      <c r="AM654" s="32">
        <v>27000</v>
      </c>
      <c r="AN654" s="189">
        <v>27000</v>
      </c>
      <c r="AO654" s="189">
        <v>27000</v>
      </c>
      <c r="AP654" s="184" t="s">
        <v>508</v>
      </c>
      <c r="AQ654" s="33" t="s">
        <v>477</v>
      </c>
      <c r="AS654" s="33">
        <v>4</v>
      </c>
      <c r="AU654" s="33" t="s">
        <v>295</v>
      </c>
      <c r="AV654" s="33" t="s">
        <v>295</v>
      </c>
      <c r="AX654" s="184"/>
      <c r="AY654" s="184"/>
      <c r="AZ654" s="184" t="s">
        <v>2312</v>
      </c>
      <c r="BA654" s="184" t="s">
        <v>1224</v>
      </c>
      <c r="BB654" s="184"/>
      <c r="BC654" s="32">
        <v>15.3</v>
      </c>
      <c r="BD654" s="32">
        <v>6.7</v>
      </c>
      <c r="BE654" s="184" t="s">
        <v>4428</v>
      </c>
      <c r="BF654" s="32"/>
      <c r="BG654" s="33">
        <v>6.7</v>
      </c>
      <c r="BH654" s="33">
        <v>21</v>
      </c>
      <c r="BI654" s="33">
        <f>IF(ISBLANK(BF654)=FALSE,BF654,BU654)</f>
        <v>0.5</v>
      </c>
      <c r="BJ654" s="184" t="s">
        <v>644</v>
      </c>
      <c r="BK654" s="184" t="s">
        <v>4429</v>
      </c>
      <c r="BL654" s="206">
        <v>20.98</v>
      </c>
      <c r="BM654" s="184"/>
      <c r="BN654" s="184"/>
      <c r="BO654" s="184"/>
      <c r="BP654" s="184"/>
      <c r="BQ654" s="184"/>
      <c r="BR654" s="184"/>
      <c r="BS654" s="184"/>
      <c r="BT654" s="184" t="s">
        <v>644</v>
      </c>
      <c r="BU654" s="32">
        <v>0.5</v>
      </c>
      <c r="BV654" s="32" t="s">
        <v>2750</v>
      </c>
      <c r="BW654" s="32"/>
      <c r="BX654" s="184" t="s">
        <v>3127</v>
      </c>
      <c r="BY654" s="184" t="s">
        <v>4430</v>
      </c>
      <c r="BZ654" s="184"/>
      <c r="CA654" s="32"/>
      <c r="CB654" s="188" t="str">
        <f t="shared" si="108"/>
        <v>N</v>
      </c>
      <c r="CC654" s="188" t="str">
        <f t="shared" si="109"/>
        <v>N</v>
      </c>
      <c r="CD654" s="184" t="s">
        <v>4431</v>
      </c>
      <c r="CE654" s="184"/>
      <c r="CH654" s="184" t="s">
        <v>2748</v>
      </c>
      <c r="CI654" s="184" t="s">
        <v>4432</v>
      </c>
      <c r="CJ654" s="184"/>
    </row>
    <row r="655" spans="5:88" x14ac:dyDescent="0.3">
      <c r="E655" s="33" t="s">
        <v>2753</v>
      </c>
      <c r="G655" s="33">
        <v>1987</v>
      </c>
      <c r="H655" s="184" t="s">
        <v>4424</v>
      </c>
      <c r="I655" s="184"/>
      <c r="J655" s="184"/>
      <c r="K655" s="33" t="s">
        <v>80</v>
      </c>
      <c r="L655" s="33" t="s">
        <v>89</v>
      </c>
      <c r="M655" s="33" t="s">
        <v>91</v>
      </c>
      <c r="N655" s="33" t="s">
        <v>106</v>
      </c>
      <c r="O655" s="33" t="s">
        <v>2867</v>
      </c>
      <c r="P655" s="33" t="s">
        <v>4425</v>
      </c>
      <c r="Q655" s="209" t="s">
        <v>4426</v>
      </c>
      <c r="R655" s="209" t="s">
        <v>4426</v>
      </c>
      <c r="S655" s="33" t="str">
        <f t="shared" si="104"/>
        <v>Co.zi</v>
      </c>
      <c r="T655" s="184" t="s">
        <v>4427</v>
      </c>
      <c r="U655" s="184" t="s">
        <v>31</v>
      </c>
      <c r="V655" s="33" t="s">
        <v>31</v>
      </c>
      <c r="W655" s="33" t="s">
        <v>31</v>
      </c>
      <c r="X655" s="184" t="s">
        <v>1186</v>
      </c>
      <c r="Y655" s="33" t="s">
        <v>281</v>
      </c>
      <c r="Z655" s="184"/>
      <c r="AA655" s="184"/>
      <c r="AB655" s="184" t="s">
        <v>2742</v>
      </c>
      <c r="AC655" s="33" t="s">
        <v>239</v>
      </c>
      <c r="AD655" s="33">
        <v>96</v>
      </c>
      <c r="AE655" s="33" t="s">
        <v>240</v>
      </c>
      <c r="AF655" s="33" t="s">
        <v>2743</v>
      </c>
      <c r="AG655" s="184"/>
      <c r="AH655" s="184" t="s">
        <v>3007</v>
      </c>
      <c r="AI655" s="184" t="s">
        <v>2745</v>
      </c>
      <c r="AJ655" s="33" t="s">
        <v>295</v>
      </c>
      <c r="AK655" s="32" t="s">
        <v>1224</v>
      </c>
      <c r="AL655" s="32"/>
      <c r="AM655" s="32">
        <v>33000</v>
      </c>
      <c r="AN655" s="189">
        <v>33000</v>
      </c>
      <c r="AO655" s="189">
        <v>33000</v>
      </c>
      <c r="AP655" s="184" t="s">
        <v>508</v>
      </c>
      <c r="AQ655" s="33" t="s">
        <v>477</v>
      </c>
      <c r="AS655" s="33">
        <v>4</v>
      </c>
      <c r="AU655" s="33" t="s">
        <v>295</v>
      </c>
      <c r="AV655" s="33" t="s">
        <v>295</v>
      </c>
      <c r="AX655" s="184"/>
      <c r="AY655" s="184"/>
      <c r="AZ655" s="184" t="s">
        <v>2312</v>
      </c>
      <c r="BA655" s="184" t="s">
        <v>1224</v>
      </c>
      <c r="BB655" s="184"/>
      <c r="BC655" s="32">
        <v>9.3000000000000007</v>
      </c>
      <c r="BD655" s="32">
        <v>6.7</v>
      </c>
      <c r="BE655" s="184" t="s">
        <v>4428</v>
      </c>
      <c r="BF655" s="32"/>
      <c r="BG655" s="33">
        <v>6.7</v>
      </c>
      <c r="BH655" s="33">
        <v>21</v>
      </c>
      <c r="BI655" s="33">
        <f>IF(ISBLANK(BF655)=FALSE,BF655,BU655)</f>
        <v>0.5</v>
      </c>
      <c r="BJ655" s="184" t="s">
        <v>644</v>
      </c>
      <c r="BK655" s="184" t="s">
        <v>4429</v>
      </c>
      <c r="BL655" s="206">
        <v>20.98</v>
      </c>
      <c r="BM655" s="184"/>
      <c r="BN655" s="184"/>
      <c r="BO655" s="184"/>
      <c r="BP655" s="184"/>
      <c r="BQ655" s="184"/>
      <c r="BR655" s="184"/>
      <c r="BS655" s="184"/>
      <c r="BT655" s="184" t="s">
        <v>644</v>
      </c>
      <c r="BU655" s="32">
        <v>0.5</v>
      </c>
      <c r="BV655" s="32" t="s">
        <v>2750</v>
      </c>
      <c r="BW655" s="32"/>
      <c r="BX655" s="184" t="s">
        <v>3127</v>
      </c>
      <c r="BY655" s="184" t="s">
        <v>4430</v>
      </c>
      <c r="BZ655" s="184"/>
      <c r="CA655" s="32"/>
      <c r="CB655" s="188" t="str">
        <f t="shared" si="108"/>
        <v>N</v>
      </c>
      <c r="CC655" s="188" t="str">
        <f t="shared" si="109"/>
        <v>N</v>
      </c>
      <c r="CD655" s="184" t="s">
        <v>4431</v>
      </c>
      <c r="CE655" s="184"/>
      <c r="CH655" s="184" t="s">
        <v>2748</v>
      </c>
      <c r="CI655" s="184" t="s">
        <v>4432</v>
      </c>
      <c r="CJ655" s="184"/>
    </row>
    <row r="656" spans="5:88" x14ac:dyDescent="0.3">
      <c r="E656" s="33" t="s">
        <v>2765</v>
      </c>
      <c r="F656" s="33" t="s">
        <v>4433</v>
      </c>
      <c r="G656" s="33">
        <v>2013</v>
      </c>
      <c r="H656" s="33" t="s">
        <v>2904</v>
      </c>
      <c r="I656" s="33" t="s">
        <v>2905</v>
      </c>
      <c r="K656" s="33" t="s">
        <v>80</v>
      </c>
      <c r="L656" s="184" t="s">
        <v>81</v>
      </c>
      <c r="M656" s="33" t="s">
        <v>1083</v>
      </c>
      <c r="N656" s="33" t="s">
        <v>1084</v>
      </c>
      <c r="O656" s="33" t="s">
        <v>1085</v>
      </c>
      <c r="P656" s="33" t="s">
        <v>4434</v>
      </c>
      <c r="Q656" s="33" t="s">
        <v>4435</v>
      </c>
      <c r="R656" s="33" t="s">
        <v>4435</v>
      </c>
      <c r="S656" s="33" t="str">
        <f t="shared" si="104"/>
        <v>Cl.ge</v>
      </c>
      <c r="T656" s="33" t="s">
        <v>2908</v>
      </c>
      <c r="U656" s="184" t="s">
        <v>2821</v>
      </c>
      <c r="V656" s="184" t="s">
        <v>28</v>
      </c>
      <c r="W656" s="33" t="s">
        <v>1089</v>
      </c>
      <c r="X656" s="33" t="s">
        <v>2769</v>
      </c>
      <c r="Y656" s="33" t="s">
        <v>284</v>
      </c>
      <c r="AB656" s="33" t="s">
        <v>2742</v>
      </c>
      <c r="AC656" s="33" t="s">
        <v>239</v>
      </c>
      <c r="AD656" s="33">
        <v>96</v>
      </c>
      <c r="AE656" s="184" t="s">
        <v>240</v>
      </c>
      <c r="AF656" s="33" t="s">
        <v>2743</v>
      </c>
      <c r="AH656" s="33" t="s">
        <v>2744</v>
      </c>
      <c r="AI656" s="33" t="s">
        <v>2744</v>
      </c>
      <c r="AK656" s="33" t="s">
        <v>631</v>
      </c>
      <c r="AM656" s="33">
        <v>13160</v>
      </c>
      <c r="AN656" s="189">
        <v>13160</v>
      </c>
      <c r="AO656" s="189">
        <v>13160</v>
      </c>
      <c r="AP656" s="33" t="s">
        <v>508</v>
      </c>
      <c r="AQ656" s="33" t="s">
        <v>477</v>
      </c>
      <c r="AS656" s="33">
        <v>4</v>
      </c>
      <c r="AU656" s="33" t="s">
        <v>295</v>
      </c>
      <c r="AV656" s="33" t="s">
        <v>295</v>
      </c>
      <c r="AZ656" s="33" t="s">
        <v>2312</v>
      </c>
      <c r="BA656" s="33" t="s">
        <v>2746</v>
      </c>
      <c r="BB656" s="33" t="s">
        <v>2744</v>
      </c>
      <c r="BC656" s="33" t="s">
        <v>2744</v>
      </c>
      <c r="BH656" s="33">
        <v>30</v>
      </c>
      <c r="BN656" s="33" t="s">
        <v>644</v>
      </c>
      <c r="BO656" s="33" t="s">
        <v>644</v>
      </c>
      <c r="BP656" s="33" t="s">
        <v>644</v>
      </c>
      <c r="BQ656" s="33" t="s">
        <v>644</v>
      </c>
      <c r="BR656" s="33" t="s">
        <v>644</v>
      </c>
      <c r="BS656" s="33" t="s">
        <v>644</v>
      </c>
      <c r="BT656" s="33" t="s">
        <v>644</v>
      </c>
      <c r="BW656" s="33" t="s">
        <v>2744</v>
      </c>
      <c r="BY656" s="33" t="s">
        <v>2747</v>
      </c>
      <c r="CB656" s="188" t="str">
        <f t="shared" si="108"/>
        <v>N</v>
      </c>
      <c r="CC656" s="188" t="str">
        <f t="shared" si="109"/>
        <v>N</v>
      </c>
      <c r="CD656" s="187"/>
      <c r="CE656" s="186"/>
      <c r="CH656" s="33" t="s">
        <v>2770</v>
      </c>
    </row>
    <row r="657" spans="5:88" x14ac:dyDescent="0.3">
      <c r="E657" s="33" t="s">
        <v>2765</v>
      </c>
      <c r="F657" s="33" t="s">
        <v>4436</v>
      </c>
      <c r="G657" s="33">
        <v>2019</v>
      </c>
      <c r="H657" s="33" t="s">
        <v>3162</v>
      </c>
      <c r="I657" s="33" t="s">
        <v>3163</v>
      </c>
      <c r="K657" s="33" t="s">
        <v>80</v>
      </c>
      <c r="L657" s="33" t="s">
        <v>119</v>
      </c>
      <c r="M657" s="33" t="s">
        <v>120</v>
      </c>
      <c r="N657" s="33" t="s">
        <v>134</v>
      </c>
      <c r="O657" s="33" t="s">
        <v>779</v>
      </c>
      <c r="P657" s="33" t="s">
        <v>4437</v>
      </c>
      <c r="Q657" s="33" t="s">
        <v>4438</v>
      </c>
      <c r="R657" s="33" t="s">
        <v>4438</v>
      </c>
      <c r="S657" s="33" t="str">
        <f t="shared" si="104"/>
        <v>Ci.ca</v>
      </c>
      <c r="T657" s="33" t="s">
        <v>4439</v>
      </c>
      <c r="U657" s="184" t="s">
        <v>2821</v>
      </c>
      <c r="V657" s="184" t="s">
        <v>28</v>
      </c>
      <c r="W657" s="33" t="s">
        <v>307</v>
      </c>
      <c r="X657" s="33" t="s">
        <v>3167</v>
      </c>
      <c r="Y657" s="33" t="s">
        <v>3167</v>
      </c>
      <c r="AB657" s="33" t="s">
        <v>2742</v>
      </c>
      <c r="AC657" s="33" t="s">
        <v>239</v>
      </c>
      <c r="AD657" s="33">
        <v>96</v>
      </c>
      <c r="AE657" s="184" t="s">
        <v>240</v>
      </c>
      <c r="AF657" s="33" t="s">
        <v>2743</v>
      </c>
      <c r="AH657" s="33" t="s">
        <v>2787</v>
      </c>
      <c r="AI657" s="33" t="s">
        <v>3168</v>
      </c>
      <c r="AJ657" s="33" t="s">
        <v>509</v>
      </c>
      <c r="AK657" s="33" t="s">
        <v>631</v>
      </c>
      <c r="AM657" s="33">
        <v>4760</v>
      </c>
      <c r="AN657" s="189">
        <v>4760</v>
      </c>
      <c r="AO657" s="189">
        <v>4760</v>
      </c>
      <c r="AP657" s="33" t="s">
        <v>508</v>
      </c>
      <c r="AQ657" s="33" t="s">
        <v>477</v>
      </c>
      <c r="AS657" s="33">
        <f>IF(G657&lt;1980,"Too old",IF(AE657="N","UseOtherTestDuration",IF(AJ657="M",IF(ISBLANK(BD657),2,IF(ISBLANK(BE657),2,IF(ISBLANK(BF657),2,1))),"NotM")))</f>
        <v>2</v>
      </c>
      <c r="AU657" s="33" t="s">
        <v>295</v>
      </c>
      <c r="AV657" s="33" t="s">
        <v>295</v>
      </c>
      <c r="AZ657" s="33" t="s">
        <v>2959</v>
      </c>
      <c r="BA657" s="33" t="s">
        <v>3169</v>
      </c>
      <c r="BB657" s="33" t="s">
        <v>2744</v>
      </c>
      <c r="BC657" s="33">
        <v>20</v>
      </c>
      <c r="BD657" s="33">
        <v>7</v>
      </c>
      <c r="BE657" s="33">
        <v>250</v>
      </c>
      <c r="BG657" s="33">
        <v>7</v>
      </c>
      <c r="BH657" s="33">
        <v>250</v>
      </c>
      <c r="BI657" s="33">
        <f>IF(ISBLANK(BF657)=FALSE,BF657,BU657)</f>
        <v>0.3</v>
      </c>
      <c r="BL657" s="33">
        <v>250</v>
      </c>
      <c r="BN657" s="33">
        <v>70.89</v>
      </c>
      <c r="BO657" s="33">
        <v>17.72</v>
      </c>
      <c r="BP657" s="33">
        <v>37.65</v>
      </c>
      <c r="BQ657" s="33">
        <v>5.78</v>
      </c>
      <c r="BR657" s="33">
        <v>173.7</v>
      </c>
      <c r="BS657" s="33">
        <v>112.5</v>
      </c>
      <c r="BT657" s="33">
        <v>15</v>
      </c>
      <c r="BU657" s="192">
        <v>0.3</v>
      </c>
      <c r="BW657" s="33" t="s">
        <v>2744</v>
      </c>
      <c r="CB657" s="188" t="str">
        <f t="shared" si="108"/>
        <v>Y</v>
      </c>
      <c r="CC657" s="188" t="str">
        <f t="shared" si="109"/>
        <v>Y</v>
      </c>
      <c r="CD657" s="187"/>
      <c r="CE657" s="186"/>
    </row>
    <row r="658" spans="5:88" x14ac:dyDescent="0.3">
      <c r="E658" s="33" t="s">
        <v>2765</v>
      </c>
      <c r="F658" s="33" t="s">
        <v>4440</v>
      </c>
      <c r="G658" s="33">
        <v>2019</v>
      </c>
      <c r="H658" s="33" t="s">
        <v>3162</v>
      </c>
      <c r="I658" s="33" t="s">
        <v>3163</v>
      </c>
      <c r="K658" s="33" t="s">
        <v>80</v>
      </c>
      <c r="L658" s="33" t="s">
        <v>119</v>
      </c>
      <c r="M658" s="33" t="s">
        <v>120</v>
      </c>
      <c r="N658" s="33" t="s">
        <v>134</v>
      </c>
      <c r="O658" s="33" t="s">
        <v>779</v>
      </c>
      <c r="P658" s="33" t="s">
        <v>4437</v>
      </c>
      <c r="Q658" s="33" t="s">
        <v>4438</v>
      </c>
      <c r="R658" s="33" t="s">
        <v>4438</v>
      </c>
      <c r="S658" s="33" t="str">
        <f t="shared" si="104"/>
        <v>Ci.ca</v>
      </c>
      <c r="T658" s="33" t="s">
        <v>4439</v>
      </c>
      <c r="U658" s="184" t="s">
        <v>2821</v>
      </c>
      <c r="V658" s="184" t="s">
        <v>28</v>
      </c>
      <c r="W658" s="33" t="s">
        <v>307</v>
      </c>
      <c r="X658" s="33" t="s">
        <v>3167</v>
      </c>
      <c r="Y658" s="33" t="s">
        <v>3167</v>
      </c>
      <c r="AB658" s="33" t="s">
        <v>2742</v>
      </c>
      <c r="AC658" s="33" t="s">
        <v>239</v>
      </c>
      <c r="AD658" s="33">
        <v>96</v>
      </c>
      <c r="AE658" s="184" t="s">
        <v>240</v>
      </c>
      <c r="AF658" s="33" t="s">
        <v>2743</v>
      </c>
      <c r="AH658" s="33" t="s">
        <v>2787</v>
      </c>
      <c r="AI658" s="33" t="s">
        <v>3168</v>
      </c>
      <c r="AJ658" s="33" t="s">
        <v>509</v>
      </c>
      <c r="AK658" s="33" t="s">
        <v>631</v>
      </c>
      <c r="AM658" s="33">
        <v>2263</v>
      </c>
      <c r="AN658" s="189">
        <v>2263</v>
      </c>
      <c r="AO658" s="189">
        <v>2263</v>
      </c>
      <c r="AP658" s="33" t="s">
        <v>508</v>
      </c>
      <c r="AQ658" s="33" t="s">
        <v>477</v>
      </c>
      <c r="AS658" s="33">
        <f>IF(G658&lt;1980,"Too old",IF(AE658="N","UseOtherTestDuration",IF(AJ658="M",IF(ISBLANK(BD658),2,IF(ISBLANK(BE658),2,IF(ISBLANK(BF658),2,1))),"NotM")))</f>
        <v>2</v>
      </c>
      <c r="AU658" s="33" t="s">
        <v>295</v>
      </c>
      <c r="AV658" s="33" t="s">
        <v>295</v>
      </c>
      <c r="AZ658" s="33" t="s">
        <v>2959</v>
      </c>
      <c r="BA658" s="33" t="s">
        <v>3169</v>
      </c>
      <c r="BB658" s="33" t="s">
        <v>2744</v>
      </c>
      <c r="BC658" s="33">
        <v>20</v>
      </c>
      <c r="BD658" s="33">
        <v>6</v>
      </c>
      <c r="BE658" s="33">
        <v>250</v>
      </c>
      <c r="BG658" s="33">
        <v>6</v>
      </c>
      <c r="BH658" s="33">
        <v>250</v>
      </c>
      <c r="BI658" s="33">
        <f>IF(ISBLANK(BF658)=FALSE,BF658,BU658)</f>
        <v>0.3</v>
      </c>
      <c r="BL658" s="33">
        <v>250</v>
      </c>
      <c r="BN658" s="33">
        <v>70.89</v>
      </c>
      <c r="BO658" s="33">
        <v>17.72</v>
      </c>
      <c r="BP658" s="33">
        <v>37.65</v>
      </c>
      <c r="BQ658" s="33">
        <v>5.78</v>
      </c>
      <c r="BR658" s="33">
        <v>173.7</v>
      </c>
      <c r="BS658" s="33">
        <v>112.5</v>
      </c>
      <c r="BT658" s="33">
        <v>1.4</v>
      </c>
      <c r="BU658" s="192">
        <v>0.3</v>
      </c>
      <c r="BW658" s="33" t="s">
        <v>2744</v>
      </c>
      <c r="CB658" s="188" t="str">
        <f t="shared" si="108"/>
        <v>Y</v>
      </c>
      <c r="CC658" s="188" t="str">
        <f t="shared" si="109"/>
        <v>Y</v>
      </c>
      <c r="CD658" s="187"/>
      <c r="CE658" s="186"/>
    </row>
    <row r="659" spans="5:88" x14ac:dyDescent="0.3">
      <c r="E659" s="33" t="s">
        <v>2765</v>
      </c>
      <c r="F659" s="33" t="s">
        <v>4441</v>
      </c>
      <c r="G659" s="33">
        <v>2007</v>
      </c>
      <c r="H659" s="33" t="s">
        <v>3039</v>
      </c>
      <c r="I659" s="33" t="s">
        <v>3040</v>
      </c>
      <c r="K659" s="33" t="s">
        <v>80</v>
      </c>
      <c r="L659" s="184" t="s">
        <v>81</v>
      </c>
      <c r="M659" s="33" t="s">
        <v>1083</v>
      </c>
      <c r="N659" s="33" t="s">
        <v>1467</v>
      </c>
      <c r="O659" s="33" t="s">
        <v>2553</v>
      </c>
      <c r="P659" s="33" t="s">
        <v>4442</v>
      </c>
      <c r="Q659" s="33" t="s">
        <v>4443</v>
      </c>
      <c r="R659" s="33" t="s">
        <v>4443</v>
      </c>
      <c r="S659" s="33" t="str">
        <f t="shared" si="104"/>
        <v>Ci.sp</v>
      </c>
      <c r="T659" s="33" t="s">
        <v>3041</v>
      </c>
      <c r="U659" s="184" t="s">
        <v>2821</v>
      </c>
      <c r="V659" s="84" t="s">
        <v>28</v>
      </c>
      <c r="W659" s="33" t="s">
        <v>1089</v>
      </c>
      <c r="X659" s="33" t="s">
        <v>3042</v>
      </c>
      <c r="Y659" s="33" t="s">
        <v>284</v>
      </c>
      <c r="AB659" s="33" t="s">
        <v>2742</v>
      </c>
      <c r="AC659" s="33" t="s">
        <v>239</v>
      </c>
      <c r="AD659" s="33">
        <v>96</v>
      </c>
      <c r="AE659" s="184" t="s">
        <v>240</v>
      </c>
      <c r="AF659" s="33" t="s">
        <v>2743</v>
      </c>
      <c r="AH659" s="33" t="s">
        <v>2787</v>
      </c>
      <c r="AI659" s="33" t="s">
        <v>2744</v>
      </c>
      <c r="AJ659" s="33" t="s">
        <v>509</v>
      </c>
      <c r="AK659" s="33" t="s">
        <v>478</v>
      </c>
      <c r="AM659" s="33" t="s">
        <v>2744</v>
      </c>
      <c r="AN659" s="33">
        <v>68600</v>
      </c>
      <c r="AO659" s="33">
        <v>68600</v>
      </c>
      <c r="AP659" s="33" t="s">
        <v>477</v>
      </c>
      <c r="AQ659" s="33" t="s">
        <v>477</v>
      </c>
      <c r="AS659" s="33">
        <f>IF(G659&lt;1980,"Too old",IF(AE659="N","UseOtherTestDuration",IF(AJ659="M",IF(ISBLANK(BD659),2,IF(ISBLANK(BE659),2,IF(ISBLANK(BF659),2,1))),"NotM")))</f>
        <v>2</v>
      </c>
      <c r="AU659" s="33" t="s">
        <v>295</v>
      </c>
      <c r="AV659" s="33" t="s">
        <v>295</v>
      </c>
      <c r="AZ659" s="33" t="s">
        <v>2959</v>
      </c>
      <c r="BA659" s="33" t="s">
        <v>3043</v>
      </c>
      <c r="BB659" s="33" t="s">
        <v>2744</v>
      </c>
      <c r="BC659" s="33">
        <v>12.6</v>
      </c>
      <c r="BD659" s="33">
        <v>7.63</v>
      </c>
      <c r="BE659" s="33">
        <v>51.1</v>
      </c>
      <c r="BG659" s="33">
        <v>7.63</v>
      </c>
      <c r="BH659" s="33">
        <v>51.1</v>
      </c>
      <c r="BI659" s="33">
        <f>IF(ISBLANK(BF659)=FALSE,BF659,BU659)</f>
        <v>1.7</v>
      </c>
      <c r="BL659" s="33">
        <v>51.1</v>
      </c>
      <c r="BN659" s="33">
        <v>17.7554097703593</v>
      </c>
      <c r="BO659" s="33">
        <v>1.6353110852991599</v>
      </c>
      <c r="BP659" s="33">
        <v>3.4662903427311602</v>
      </c>
      <c r="BQ659" s="33">
        <v>0.72468393162301004</v>
      </c>
      <c r="BR659" s="33">
        <v>12.2897719496499</v>
      </c>
      <c r="BS659" s="33">
        <v>4.1170110895350103</v>
      </c>
      <c r="BT659" s="33">
        <v>39.4</v>
      </c>
      <c r="BU659" s="33">
        <v>1.7</v>
      </c>
      <c r="BW659" s="33" t="s">
        <v>2744</v>
      </c>
      <c r="CB659" s="188" t="str">
        <f t="shared" si="108"/>
        <v>Y</v>
      </c>
      <c r="CC659" s="188" t="str">
        <f t="shared" si="109"/>
        <v>Y</v>
      </c>
      <c r="CD659" s="187"/>
      <c r="CE659" s="186"/>
    </row>
    <row r="660" spans="5:88" x14ac:dyDescent="0.3">
      <c r="E660" s="33" t="s">
        <v>2765</v>
      </c>
      <c r="F660" s="33" t="s">
        <v>4444</v>
      </c>
      <c r="G660" s="33">
        <v>2012</v>
      </c>
      <c r="H660" s="33" t="s">
        <v>3054</v>
      </c>
      <c r="I660" s="33" t="s">
        <v>3055</v>
      </c>
      <c r="K660" s="33" t="s">
        <v>80</v>
      </c>
      <c r="L660" s="184" t="s">
        <v>81</v>
      </c>
      <c r="M660" s="33" t="s">
        <v>1083</v>
      </c>
      <c r="N660" s="33" t="s">
        <v>1467</v>
      </c>
      <c r="O660" s="33" t="s">
        <v>2553</v>
      </c>
      <c r="P660" s="33" t="s">
        <v>4442</v>
      </c>
      <c r="Q660" s="33" t="s">
        <v>4443</v>
      </c>
      <c r="R660" s="33" t="s">
        <v>4443</v>
      </c>
      <c r="S660" s="33" t="str">
        <f t="shared" si="104"/>
        <v>Ci.sp</v>
      </c>
      <c r="T660" s="33" t="s">
        <v>3041</v>
      </c>
      <c r="U660" s="184" t="s">
        <v>2821</v>
      </c>
      <c r="V660" s="84" t="s">
        <v>28</v>
      </c>
      <c r="W660" s="33" t="s">
        <v>1089</v>
      </c>
      <c r="X660" s="33" t="s">
        <v>2769</v>
      </c>
      <c r="Y660" s="33" t="s">
        <v>284</v>
      </c>
      <c r="AB660" s="33" t="s">
        <v>2742</v>
      </c>
      <c r="AC660" s="33" t="s">
        <v>239</v>
      </c>
      <c r="AD660" s="33">
        <v>96</v>
      </c>
      <c r="AE660" s="184" t="s">
        <v>240</v>
      </c>
      <c r="AF660" s="33" t="s">
        <v>2743</v>
      </c>
      <c r="AH660" s="33" t="s">
        <v>2787</v>
      </c>
      <c r="AI660" s="33" t="s">
        <v>3056</v>
      </c>
      <c r="AJ660" s="33" t="s">
        <v>509</v>
      </c>
      <c r="AK660" s="33" t="s">
        <v>478</v>
      </c>
      <c r="AL660" s="33" t="s">
        <v>4420</v>
      </c>
      <c r="AM660" s="33" t="s">
        <v>2744</v>
      </c>
      <c r="AN660" s="33">
        <v>68800</v>
      </c>
      <c r="AO660" s="33">
        <v>68800</v>
      </c>
      <c r="AP660" s="33" t="s">
        <v>477</v>
      </c>
      <c r="AQ660" s="33" t="s">
        <v>477</v>
      </c>
      <c r="AS660" s="33">
        <f>IF(G660&lt;1980,"Too old",IF(AE660="N","UseOtherTestDuration",IF(AJ660="M",IF(ISBLANK(BD660),2,IF(ISBLANK(BE660),2,IF(ISBLANK(BF660),2,1))),"NotM")))</f>
        <v>2</v>
      </c>
      <c r="AU660" s="33" t="s">
        <v>295</v>
      </c>
      <c r="AV660" s="33" t="s">
        <v>295</v>
      </c>
      <c r="AZ660" s="33" t="s">
        <v>2959</v>
      </c>
      <c r="BA660" s="33" t="s">
        <v>3057</v>
      </c>
      <c r="BB660" s="33" t="s">
        <v>2791</v>
      </c>
      <c r="BC660" s="33">
        <v>12.6</v>
      </c>
      <c r="BD660" s="33">
        <v>7.63</v>
      </c>
      <c r="BE660" s="33">
        <v>51.1</v>
      </c>
      <c r="BG660" s="33">
        <v>7.63</v>
      </c>
      <c r="BH660" s="33">
        <v>51.1</v>
      </c>
      <c r="BI660" s="33">
        <f>IF(ISBLANK(BF660)=FALSE,BF660,BU660)</f>
        <v>1.7</v>
      </c>
      <c r="BL660" s="33">
        <v>51.1</v>
      </c>
      <c r="BN660" s="33">
        <v>14.033936707677814</v>
      </c>
      <c r="BO660" s="33">
        <v>1.1694947256398178</v>
      </c>
      <c r="BP660" s="33">
        <v>3.1186526017061809</v>
      </c>
      <c r="BQ660" s="33">
        <v>0.58474736281990891</v>
      </c>
      <c r="BR660" s="33">
        <v>8.7712104422986332</v>
      </c>
      <c r="BS660" s="33">
        <v>2.9237368140995446</v>
      </c>
      <c r="BT660" s="33">
        <v>39.4</v>
      </c>
      <c r="BU660" s="33">
        <v>1.7</v>
      </c>
      <c r="BW660" s="33" t="s">
        <v>2744</v>
      </c>
      <c r="CB660" s="188" t="str">
        <f t="shared" si="108"/>
        <v>Y</v>
      </c>
      <c r="CC660" s="188" t="str">
        <f t="shared" si="109"/>
        <v>Y</v>
      </c>
      <c r="CD660" s="193" t="s">
        <v>2934</v>
      </c>
      <c r="CE660" s="193"/>
      <c r="CH660" s="193" t="s">
        <v>2748</v>
      </c>
      <c r="CI660" s="193" t="s">
        <v>4445</v>
      </c>
    </row>
    <row r="661" spans="5:88" x14ac:dyDescent="0.3">
      <c r="E661" s="33" t="s">
        <v>2765</v>
      </c>
      <c r="F661" s="33" t="s">
        <v>4446</v>
      </c>
      <c r="G661" s="33">
        <v>2005</v>
      </c>
      <c r="H661" s="33" t="s">
        <v>2943</v>
      </c>
      <c r="I661" s="33" t="s">
        <v>2944</v>
      </c>
      <c r="K661" s="33" t="s">
        <v>80</v>
      </c>
      <c r="L661" s="184" t="s">
        <v>81</v>
      </c>
      <c r="M661" s="184" t="s">
        <v>83</v>
      </c>
      <c r="N661" s="33" t="s">
        <v>84</v>
      </c>
      <c r="O661" s="33" t="s">
        <v>639</v>
      </c>
      <c r="P661" s="33" t="s">
        <v>1100</v>
      </c>
      <c r="Q661" s="33" t="s">
        <v>1108</v>
      </c>
      <c r="R661" s="33" t="s">
        <v>1108</v>
      </c>
      <c r="S661" s="33" t="str">
        <f t="shared" si="104"/>
        <v>Ch.sp</v>
      </c>
      <c r="T661" s="33" t="s">
        <v>4043</v>
      </c>
      <c r="U661" s="184" t="s">
        <v>2821</v>
      </c>
      <c r="V661" s="84" t="s">
        <v>28</v>
      </c>
      <c r="W661" s="184" t="s">
        <v>293</v>
      </c>
      <c r="X661" s="33" t="s">
        <v>1038</v>
      </c>
      <c r="Y661" s="33" t="s">
        <v>1038</v>
      </c>
      <c r="AB661" s="33" t="s">
        <v>2742</v>
      </c>
      <c r="AC661" s="33" t="s">
        <v>239</v>
      </c>
      <c r="AD661" s="33">
        <v>48</v>
      </c>
      <c r="AE661" s="184" t="s">
        <v>240</v>
      </c>
      <c r="AF661" s="33" t="s">
        <v>2743</v>
      </c>
      <c r="AH661" s="33" t="s">
        <v>2754</v>
      </c>
      <c r="AI661" s="33" t="s">
        <v>748</v>
      </c>
      <c r="AJ661" s="33" t="s">
        <v>509</v>
      </c>
      <c r="AK661" s="33" t="s">
        <v>478</v>
      </c>
      <c r="AM661" s="33" t="s">
        <v>2744</v>
      </c>
      <c r="AN661" s="33">
        <v>2925</v>
      </c>
      <c r="AO661" s="33">
        <v>2925</v>
      </c>
      <c r="AP661" s="33" t="s">
        <v>477</v>
      </c>
      <c r="AQ661" s="33" t="s">
        <v>477</v>
      </c>
      <c r="AS661" s="33">
        <v>4</v>
      </c>
      <c r="AT661" s="33" t="s">
        <v>4297</v>
      </c>
      <c r="AU661" s="33" t="s">
        <v>295</v>
      </c>
      <c r="AV661" s="33" t="s">
        <v>295</v>
      </c>
      <c r="AZ661" s="33" t="s">
        <v>2312</v>
      </c>
      <c r="BA661" s="33" t="s">
        <v>2946</v>
      </c>
      <c r="BB661" s="33" t="s">
        <v>2744</v>
      </c>
      <c r="BC661" s="33">
        <v>20</v>
      </c>
      <c r="BD661" s="33">
        <v>7.8</v>
      </c>
      <c r="BE661" s="33">
        <v>250</v>
      </c>
      <c r="BG661" s="33">
        <v>7.8</v>
      </c>
      <c r="BH661" s="33">
        <v>250</v>
      </c>
      <c r="BI661" s="33">
        <v>0.38</v>
      </c>
      <c r="BL661" s="33">
        <v>250</v>
      </c>
      <c r="BN661" s="33">
        <v>80.16</v>
      </c>
      <c r="BO661" s="33">
        <v>12.16</v>
      </c>
      <c r="BP661" s="33">
        <v>17.239999999999998</v>
      </c>
      <c r="BQ661" s="33">
        <v>2.93</v>
      </c>
      <c r="BR661" s="33">
        <v>48</v>
      </c>
      <c r="BS661" s="33">
        <v>144.46</v>
      </c>
      <c r="BT661" s="33">
        <v>45.75</v>
      </c>
      <c r="BU661" s="33">
        <v>0.38</v>
      </c>
      <c r="BV661" s="33" t="s">
        <v>2947</v>
      </c>
      <c r="BW661" s="33" t="s">
        <v>2744</v>
      </c>
      <c r="CB661" s="188" t="str">
        <f t="shared" si="108"/>
        <v>Y</v>
      </c>
      <c r="CC661" s="188" t="str">
        <f t="shared" si="109"/>
        <v>Y</v>
      </c>
      <c r="CD661" s="187"/>
      <c r="CE661" s="186"/>
      <c r="CH661" s="33" t="s">
        <v>2770</v>
      </c>
      <c r="CJ661" s="33" t="s">
        <v>4447</v>
      </c>
    </row>
    <row r="662" spans="5:88" x14ac:dyDescent="0.3">
      <c r="E662" s="33" t="s">
        <v>2765</v>
      </c>
      <c r="F662" s="33" t="s">
        <v>4448</v>
      </c>
      <c r="G662" s="33">
        <v>2005</v>
      </c>
      <c r="H662" s="33" t="s">
        <v>2943</v>
      </c>
      <c r="I662" s="33" t="s">
        <v>2944</v>
      </c>
      <c r="K662" s="33" t="s">
        <v>80</v>
      </c>
      <c r="L662" s="184" t="s">
        <v>81</v>
      </c>
      <c r="M662" s="184" t="s">
        <v>83</v>
      </c>
      <c r="N662" s="33" t="s">
        <v>84</v>
      </c>
      <c r="O662" s="33" t="s">
        <v>639</v>
      </c>
      <c r="P662" s="33" t="s">
        <v>1100</v>
      </c>
      <c r="Q662" s="33" t="s">
        <v>1108</v>
      </c>
      <c r="R662" s="33" t="s">
        <v>1108</v>
      </c>
      <c r="S662" s="33" t="str">
        <f t="shared" si="104"/>
        <v>Ch.sp</v>
      </c>
      <c r="T662" s="33" t="s">
        <v>4043</v>
      </c>
      <c r="U662" s="184" t="s">
        <v>2821</v>
      </c>
      <c r="V662" s="184" t="s">
        <v>28</v>
      </c>
      <c r="W662" s="184" t="s">
        <v>293</v>
      </c>
      <c r="X662" s="33" t="s">
        <v>1038</v>
      </c>
      <c r="Y662" s="33" t="s">
        <v>1038</v>
      </c>
      <c r="AB662" s="33" t="s">
        <v>2742</v>
      </c>
      <c r="AC662" s="33" t="s">
        <v>239</v>
      </c>
      <c r="AD662" s="33">
        <v>48</v>
      </c>
      <c r="AE662" s="184" t="s">
        <v>240</v>
      </c>
      <c r="AF662" s="33" t="s">
        <v>2743</v>
      </c>
      <c r="AH662" s="33" t="s">
        <v>2754</v>
      </c>
      <c r="AI662" s="33" t="s">
        <v>748</v>
      </c>
      <c r="AJ662" s="33" t="s">
        <v>509</v>
      </c>
      <c r="AK662" s="33" t="s">
        <v>478</v>
      </c>
      <c r="AM662" s="33" t="s">
        <v>2744</v>
      </c>
      <c r="AN662" s="33">
        <v>1326</v>
      </c>
      <c r="AO662" s="33">
        <v>1326</v>
      </c>
      <c r="AP662" s="33" t="s">
        <v>477</v>
      </c>
      <c r="AQ662" s="33" t="s">
        <v>477</v>
      </c>
      <c r="AS662" s="33">
        <v>1</v>
      </c>
      <c r="AU662" s="33" t="s">
        <v>295</v>
      </c>
      <c r="AV662" s="33" t="s">
        <v>295</v>
      </c>
      <c r="AZ662" s="33" t="s">
        <v>2312</v>
      </c>
      <c r="BA662" s="33" t="s">
        <v>2946</v>
      </c>
      <c r="BB662" s="33" t="s">
        <v>2744</v>
      </c>
      <c r="BC662" s="33">
        <v>20</v>
      </c>
      <c r="BD662" s="33">
        <v>7.8</v>
      </c>
      <c r="BE662" s="33">
        <v>250</v>
      </c>
      <c r="BG662" s="33">
        <v>7.8</v>
      </c>
      <c r="BH662" s="33">
        <v>250</v>
      </c>
      <c r="BI662" s="33">
        <v>0.38</v>
      </c>
      <c r="BL662" s="33">
        <v>250</v>
      </c>
      <c r="BN662" s="33">
        <v>80.16</v>
      </c>
      <c r="BO662" s="33">
        <v>12.16</v>
      </c>
      <c r="BP662" s="33">
        <v>17.239999999999998</v>
      </c>
      <c r="BQ662" s="33">
        <v>2.93</v>
      </c>
      <c r="BR662" s="33">
        <v>48</v>
      </c>
      <c r="BS662" s="33">
        <v>144.46</v>
      </c>
      <c r="BT662" s="33">
        <v>45.75</v>
      </c>
      <c r="BU662" s="33">
        <v>0.38</v>
      </c>
      <c r="BV662" s="33" t="s">
        <v>2947</v>
      </c>
      <c r="BW662" s="33" t="s">
        <v>2744</v>
      </c>
      <c r="CB662" s="188" t="str">
        <f t="shared" si="108"/>
        <v>Y</v>
      </c>
      <c r="CC662" s="188" t="str">
        <f t="shared" si="109"/>
        <v>Y</v>
      </c>
      <c r="CD662" s="187"/>
      <c r="CE662" s="186"/>
      <c r="CJ662" s="33" t="s">
        <v>4447</v>
      </c>
    </row>
    <row r="663" spans="5:88" x14ac:dyDescent="0.3">
      <c r="E663" s="33" t="s">
        <v>2765</v>
      </c>
      <c r="F663" s="33" t="s">
        <v>4449</v>
      </c>
      <c r="G663" s="33">
        <v>2005</v>
      </c>
      <c r="H663" s="33" t="s">
        <v>2943</v>
      </c>
      <c r="I663" s="33" t="s">
        <v>2944</v>
      </c>
      <c r="K663" s="33" t="s">
        <v>80</v>
      </c>
      <c r="L663" s="184" t="s">
        <v>81</v>
      </c>
      <c r="M663" s="184" t="s">
        <v>83</v>
      </c>
      <c r="N663" s="33" t="s">
        <v>84</v>
      </c>
      <c r="O663" s="33" t="s">
        <v>639</v>
      </c>
      <c r="P663" s="33" t="s">
        <v>1100</v>
      </c>
      <c r="Q663" s="33" t="s">
        <v>1108</v>
      </c>
      <c r="R663" s="33" t="s">
        <v>1108</v>
      </c>
      <c r="S663" s="33" t="str">
        <f t="shared" si="104"/>
        <v>Ch.sp</v>
      </c>
      <c r="T663" s="33" t="s">
        <v>4043</v>
      </c>
      <c r="U663" s="184" t="s">
        <v>2821</v>
      </c>
      <c r="V663" s="184" t="s">
        <v>28</v>
      </c>
      <c r="W663" s="184" t="s">
        <v>293</v>
      </c>
      <c r="X663" s="33" t="s">
        <v>1038</v>
      </c>
      <c r="Y663" s="33" t="s">
        <v>1038</v>
      </c>
      <c r="AB663" s="33" t="s">
        <v>2742</v>
      </c>
      <c r="AC663" s="33" t="s">
        <v>239</v>
      </c>
      <c r="AD663" s="33">
        <v>48</v>
      </c>
      <c r="AE663" s="184" t="s">
        <v>240</v>
      </c>
      <c r="AF663" s="33" t="s">
        <v>2743</v>
      </c>
      <c r="AH663" s="33" t="s">
        <v>2754</v>
      </c>
      <c r="AI663" s="33" t="s">
        <v>748</v>
      </c>
      <c r="AJ663" s="33" t="s">
        <v>509</v>
      </c>
      <c r="AK663" s="33" t="s">
        <v>478</v>
      </c>
      <c r="AM663" s="33" t="s">
        <v>2744</v>
      </c>
      <c r="AN663" s="33">
        <v>4314</v>
      </c>
      <c r="AO663" s="33">
        <v>4314</v>
      </c>
      <c r="AP663" s="33" t="s">
        <v>477</v>
      </c>
      <c r="AQ663" s="33" t="s">
        <v>477</v>
      </c>
      <c r="AS663" s="33">
        <v>4</v>
      </c>
      <c r="AT663" s="33" t="s">
        <v>4450</v>
      </c>
      <c r="AU663" s="33" t="s">
        <v>295</v>
      </c>
      <c r="AV663" s="33" t="s">
        <v>295</v>
      </c>
      <c r="AZ663" s="33" t="s">
        <v>2312</v>
      </c>
      <c r="BA663" s="33" t="s">
        <v>2946</v>
      </c>
      <c r="BB663" s="33" t="s">
        <v>2744</v>
      </c>
      <c r="BC663" s="33">
        <v>20</v>
      </c>
      <c r="BD663" s="33">
        <v>7.8</v>
      </c>
      <c r="BE663" s="33">
        <v>250</v>
      </c>
      <c r="BG663" s="33">
        <v>7.8</v>
      </c>
      <c r="BH663" s="33">
        <v>250</v>
      </c>
      <c r="BI663" s="33">
        <v>0.38</v>
      </c>
      <c r="BL663" s="33">
        <v>250</v>
      </c>
      <c r="BN663" s="33">
        <v>80.16</v>
      </c>
      <c r="BO663" s="33">
        <v>12.16</v>
      </c>
      <c r="BP663" s="33">
        <v>17.239999999999998</v>
      </c>
      <c r="BQ663" s="33">
        <v>2.93</v>
      </c>
      <c r="BR663" s="33">
        <v>48</v>
      </c>
      <c r="BS663" s="33">
        <v>144.46</v>
      </c>
      <c r="BT663" s="33">
        <v>45.75</v>
      </c>
      <c r="BU663" s="33">
        <v>0.38</v>
      </c>
      <c r="BV663" s="33" t="s">
        <v>2947</v>
      </c>
      <c r="BW663" s="33" t="s">
        <v>2744</v>
      </c>
      <c r="CB663" s="188" t="str">
        <f t="shared" si="108"/>
        <v>Y</v>
      </c>
      <c r="CC663" s="188" t="str">
        <f t="shared" si="109"/>
        <v>Y</v>
      </c>
      <c r="CD663" s="187"/>
      <c r="CE663" s="186"/>
      <c r="CH663" s="33" t="s">
        <v>2770</v>
      </c>
      <c r="CJ663" s="33" t="s">
        <v>4447</v>
      </c>
    </row>
    <row r="664" spans="5:88" x14ac:dyDescent="0.3">
      <c r="E664" s="184" t="s">
        <v>2753</v>
      </c>
      <c r="F664" s="184"/>
      <c r="G664" s="33">
        <v>2005</v>
      </c>
      <c r="H664" s="193" t="s">
        <v>4234</v>
      </c>
      <c r="I664" s="193"/>
      <c r="J664" s="193"/>
      <c r="K664" s="33" t="s">
        <v>80</v>
      </c>
      <c r="L664" s="184" t="s">
        <v>81</v>
      </c>
      <c r="M664" s="184" t="s">
        <v>83</v>
      </c>
      <c r="N664" s="33" t="s">
        <v>84</v>
      </c>
      <c r="O664" s="33" t="s">
        <v>639</v>
      </c>
      <c r="P664" s="33" t="s">
        <v>1100</v>
      </c>
      <c r="Q664" s="196" t="s">
        <v>1101</v>
      </c>
      <c r="R664" s="196" t="s">
        <v>1101</v>
      </c>
      <c r="S664" s="33" t="str">
        <f t="shared" si="104"/>
        <v>Ch.ov</v>
      </c>
      <c r="T664" s="193" t="s">
        <v>2945</v>
      </c>
      <c r="U664" s="184" t="s">
        <v>2821</v>
      </c>
      <c r="V664" s="184" t="s">
        <v>28</v>
      </c>
      <c r="W664" s="184" t="s">
        <v>293</v>
      </c>
      <c r="X664" s="193" t="s">
        <v>4295</v>
      </c>
      <c r="Y664" s="193" t="s">
        <v>4295</v>
      </c>
      <c r="Z664" s="193"/>
      <c r="AA664" s="193"/>
      <c r="AB664" s="193" t="s">
        <v>2854</v>
      </c>
      <c r="AC664" s="33" t="s">
        <v>239</v>
      </c>
      <c r="AD664" s="33">
        <v>48</v>
      </c>
      <c r="AE664" s="184" t="s">
        <v>240</v>
      </c>
      <c r="AF664" s="184" t="s">
        <v>2743</v>
      </c>
      <c r="AG664" s="193"/>
      <c r="AH664" s="193" t="s">
        <v>4235</v>
      </c>
      <c r="AI664" s="193" t="s">
        <v>3467</v>
      </c>
      <c r="AJ664" s="33" t="s">
        <v>509</v>
      </c>
      <c r="AK664" s="189" t="s">
        <v>2983</v>
      </c>
      <c r="AL664" s="189"/>
      <c r="AM664" s="189">
        <v>1627</v>
      </c>
      <c r="AN664" s="189">
        <v>1627</v>
      </c>
      <c r="AO664" s="189">
        <v>1627</v>
      </c>
      <c r="AP664" s="193" t="s">
        <v>477</v>
      </c>
      <c r="AQ664" s="33" t="s">
        <v>477</v>
      </c>
      <c r="AS664" s="33">
        <f>IF(G664&lt;1980,"Too old",IF(AE664="N","UseOtherTestDuration",IF(AJ664="M",IF(ISBLANK(BD664),2,IF(ISBLANK(BE664),2,IF(ISBLANK(BF664),2,1))),"NotM")))</f>
        <v>2</v>
      </c>
      <c r="AU664" s="33" t="s">
        <v>295</v>
      </c>
      <c r="AV664" s="33" t="s">
        <v>295</v>
      </c>
      <c r="AX664" s="193"/>
      <c r="AY664" s="193"/>
      <c r="AZ664" s="193" t="s">
        <v>2312</v>
      </c>
      <c r="BA664" s="193" t="s">
        <v>4451</v>
      </c>
      <c r="BB664" s="193"/>
      <c r="BC664" s="203" t="s">
        <v>4296</v>
      </c>
      <c r="BD664" s="189">
        <v>7.8</v>
      </c>
      <c r="BE664" s="189">
        <v>250</v>
      </c>
      <c r="BF664" s="189"/>
      <c r="BG664" s="33">
        <v>7.8</v>
      </c>
      <c r="BH664" s="33">
        <v>250</v>
      </c>
      <c r="BI664" s="33">
        <v>0.38</v>
      </c>
      <c r="BJ664" s="193" t="s">
        <v>644</v>
      </c>
      <c r="BK664" s="193" t="s">
        <v>644</v>
      </c>
      <c r="BL664" s="194">
        <v>250</v>
      </c>
      <c r="BM664" s="193">
        <v>10</v>
      </c>
      <c r="BN664" s="193">
        <v>80.099999999999994</v>
      </c>
      <c r="BO664" s="193">
        <v>12.2</v>
      </c>
      <c r="BP664" s="193">
        <v>17.2</v>
      </c>
      <c r="BQ664" s="193">
        <v>2.9</v>
      </c>
      <c r="BR664" s="193">
        <v>70.491344825111085</v>
      </c>
      <c r="BS664" s="193">
        <v>144.4</v>
      </c>
      <c r="BT664" s="193">
        <v>14.15306986860867</v>
      </c>
      <c r="BU664" s="33">
        <v>0.38</v>
      </c>
      <c r="BV664" s="33" t="s">
        <v>2947</v>
      </c>
      <c r="BW664" s="32"/>
      <c r="BX664" s="193" t="s">
        <v>4239</v>
      </c>
      <c r="BY664" s="193"/>
      <c r="BZ664" s="193"/>
      <c r="CA664" s="32"/>
      <c r="CB664" s="188" t="str">
        <f t="shared" si="108"/>
        <v>Y</v>
      </c>
      <c r="CC664" s="188" t="str">
        <f t="shared" si="109"/>
        <v>Y</v>
      </c>
      <c r="CD664" s="193" t="s">
        <v>2934</v>
      </c>
      <c r="CE664" s="193"/>
      <c r="CH664" s="193" t="s">
        <v>2748</v>
      </c>
      <c r="CI664" s="193" t="s">
        <v>2949</v>
      </c>
      <c r="CJ664" s="193"/>
    </row>
    <row r="665" spans="5:88" x14ac:dyDescent="0.3">
      <c r="E665" s="184" t="s">
        <v>2753</v>
      </c>
      <c r="F665" s="184"/>
      <c r="G665" s="33">
        <v>2012</v>
      </c>
      <c r="H665" s="193" t="s">
        <v>3054</v>
      </c>
      <c r="I665" s="193"/>
      <c r="J665" s="193"/>
      <c r="K665" s="33" t="s">
        <v>80</v>
      </c>
      <c r="L665" s="184" t="s">
        <v>81</v>
      </c>
      <c r="M665" s="33" t="s">
        <v>1083</v>
      </c>
      <c r="N665" s="33" t="s">
        <v>3884</v>
      </c>
      <c r="O665" s="33" t="s">
        <v>4452</v>
      </c>
      <c r="P665" s="33" t="e">
        <v>#N/A</v>
      </c>
      <c r="Q665" s="196" t="s">
        <v>4452</v>
      </c>
      <c r="R665" s="196" t="s">
        <v>4452</v>
      </c>
      <c r="S665" s="33" t="e">
        <f t="shared" si="104"/>
        <v>#VALUE!</v>
      </c>
      <c r="T665" s="193" t="s">
        <v>3888</v>
      </c>
      <c r="U665" s="184" t="s">
        <v>2821</v>
      </c>
      <c r="V665" s="184" t="s">
        <v>28</v>
      </c>
      <c r="W665" s="33" t="s">
        <v>1089</v>
      </c>
      <c r="X665" s="193" t="s">
        <v>4453</v>
      </c>
      <c r="Y665" s="33" t="s">
        <v>284</v>
      </c>
      <c r="Z665" s="193"/>
      <c r="AA665" s="193"/>
      <c r="AB665" s="193" t="s">
        <v>2742</v>
      </c>
      <c r="AC665" s="33" t="s">
        <v>239</v>
      </c>
      <c r="AD665" s="33">
        <v>96</v>
      </c>
      <c r="AE665" s="184" t="s">
        <v>240</v>
      </c>
      <c r="AF665" s="184" t="s">
        <v>2743</v>
      </c>
      <c r="AG665" s="193"/>
      <c r="AH665" s="193" t="s">
        <v>3007</v>
      </c>
      <c r="AI665" s="193" t="s">
        <v>3467</v>
      </c>
      <c r="AJ665" s="33" t="s">
        <v>509</v>
      </c>
      <c r="AK665" s="189" t="s">
        <v>2983</v>
      </c>
      <c r="AL665" s="189" t="s">
        <v>4454</v>
      </c>
      <c r="AM665" s="189">
        <v>68800</v>
      </c>
      <c r="AN665" s="189">
        <v>68800</v>
      </c>
      <c r="AO665" s="189">
        <v>68800</v>
      </c>
      <c r="AP665" s="193" t="s">
        <v>508</v>
      </c>
      <c r="AQ665" s="33" t="s">
        <v>477</v>
      </c>
      <c r="AS665" s="33">
        <v>4</v>
      </c>
      <c r="AT665" s="33" t="s">
        <v>3025</v>
      </c>
      <c r="AU665" s="33" t="s">
        <v>295</v>
      </c>
      <c r="AV665" s="33" t="s">
        <v>295</v>
      </c>
      <c r="AX665" s="193"/>
      <c r="AY665" s="193"/>
      <c r="AZ665" s="193" t="s">
        <v>2984</v>
      </c>
      <c r="BA665" s="193" t="s">
        <v>4455</v>
      </c>
      <c r="BB665" s="193"/>
      <c r="BC665" s="203" t="s">
        <v>4456</v>
      </c>
      <c r="BD665" s="189" t="s">
        <v>4457</v>
      </c>
      <c r="BE665" s="189" t="s">
        <v>4458</v>
      </c>
      <c r="BF665" s="189"/>
      <c r="BG665" s="33">
        <v>7.63</v>
      </c>
      <c r="BH665" s="33">
        <v>51.1</v>
      </c>
      <c r="BI665" s="33">
        <f t="shared" ref="BI665:BI674" si="110">IF(ISBLANK(BF665)=FALSE,BF665,BU665)</f>
        <v>1.9</v>
      </c>
      <c r="BJ665" s="193" t="s">
        <v>644</v>
      </c>
      <c r="BK665" s="193" t="s">
        <v>644</v>
      </c>
      <c r="BL665" s="194">
        <v>51.1</v>
      </c>
      <c r="BM665" s="193"/>
      <c r="BN665" s="193"/>
      <c r="BO665" s="193"/>
      <c r="BP665" s="193"/>
      <c r="BQ665" s="193"/>
      <c r="BR665" s="193"/>
      <c r="BS665" s="193"/>
      <c r="BT665" s="193" t="s">
        <v>4459</v>
      </c>
      <c r="BU665" s="189">
        <v>1.9</v>
      </c>
      <c r="BV665" s="32" t="s">
        <v>2750</v>
      </c>
      <c r="BW665" s="32"/>
      <c r="BX665" s="193" t="s">
        <v>4460</v>
      </c>
      <c r="BY665" s="193"/>
      <c r="BZ665" s="193"/>
      <c r="CA665" s="32"/>
      <c r="CB665" s="188" t="str">
        <f t="shared" si="108"/>
        <v>Y</v>
      </c>
      <c r="CC665" s="188" t="str">
        <f t="shared" si="109"/>
        <v>Y</v>
      </c>
      <c r="CD665" s="193" t="s">
        <v>2934</v>
      </c>
      <c r="CE665" s="193"/>
      <c r="CH665" s="193" t="s">
        <v>2748</v>
      </c>
      <c r="CI665" s="193" t="s">
        <v>4024</v>
      </c>
      <c r="CJ665" s="193"/>
    </row>
    <row r="666" spans="5:88" ht="14.5" x14ac:dyDescent="0.35">
      <c r="E666" s="33" t="s">
        <v>4461</v>
      </c>
      <c r="G666" s="33">
        <v>2024</v>
      </c>
      <c r="H666" s="33" t="s">
        <v>4462</v>
      </c>
      <c r="K666" s="33" t="s">
        <v>115</v>
      </c>
      <c r="L666" s="33" t="s">
        <v>138</v>
      </c>
      <c r="M666" s="33" t="s">
        <v>145</v>
      </c>
      <c r="N666" s="33" t="s">
        <v>146</v>
      </c>
      <c r="O666" s="33" t="s">
        <v>147</v>
      </c>
      <c r="P666" s="33" t="s">
        <v>148</v>
      </c>
      <c r="Q666" s="33" t="s">
        <v>62</v>
      </c>
      <c r="R666" s="33" t="s">
        <v>62</v>
      </c>
      <c r="S666" s="33" t="str">
        <f t="shared" si="104"/>
        <v>Ch.sp</v>
      </c>
      <c r="T666" s="33" t="s">
        <v>3082</v>
      </c>
      <c r="U666" s="33" t="s">
        <v>3083</v>
      </c>
      <c r="V666" s="184" t="s">
        <v>54</v>
      </c>
      <c r="W666" s="33" t="s">
        <v>1093</v>
      </c>
      <c r="X666" s="33" t="s">
        <v>3084</v>
      </c>
      <c r="Y666" s="33" t="s">
        <v>3084</v>
      </c>
      <c r="Z666" s="33" t="s">
        <v>4463</v>
      </c>
      <c r="AB666" s="33" t="s">
        <v>3106</v>
      </c>
      <c r="AC666" s="33" t="s">
        <v>1617</v>
      </c>
      <c r="AD666" s="33">
        <v>24</v>
      </c>
      <c r="AE666" s="184" t="s">
        <v>240</v>
      </c>
      <c r="AF666" s="33" t="s">
        <v>2743</v>
      </c>
      <c r="AI666" s="33" t="s">
        <v>3107</v>
      </c>
      <c r="AJ666" s="33" t="s">
        <v>509</v>
      </c>
      <c r="AK666" s="33" t="s">
        <v>478</v>
      </c>
      <c r="AM666" s="221" t="s">
        <v>4464</v>
      </c>
      <c r="AN666" s="33" t="s">
        <v>2650</v>
      </c>
      <c r="AO666" s="33" t="s">
        <v>2650</v>
      </c>
      <c r="AP666" s="33" t="s">
        <v>477</v>
      </c>
      <c r="AQ666" s="33" t="s">
        <v>477</v>
      </c>
      <c r="AS666" s="33">
        <f t="shared" ref="AS666:AS680" si="111">IF(G666&lt;1980,"Too old",IF(AE666="N","UseOtherTestDuration",IF(AJ666="M",IF(ISBLANK(BD666),2,IF(ISBLANK(BE666),2,IF(ISBLANK(BF666),2,1))),"NotM")))</f>
        <v>1</v>
      </c>
      <c r="AU666" s="33" t="s">
        <v>240</v>
      </c>
      <c r="AV666" s="33" t="s">
        <v>240</v>
      </c>
      <c r="AY666" s="33" t="s">
        <v>4465</v>
      </c>
      <c r="BC666" s="217">
        <v>27</v>
      </c>
      <c r="BD666" s="33">
        <v>8.3000000000000007</v>
      </c>
      <c r="BE666" s="33">
        <v>93</v>
      </c>
      <c r="BF666" s="33">
        <v>0.69</v>
      </c>
      <c r="BG666" s="33">
        <v>8.3000000000000007</v>
      </c>
      <c r="BH666" s="33">
        <v>93</v>
      </c>
      <c r="BI666" s="33">
        <f t="shared" si="110"/>
        <v>0.69</v>
      </c>
      <c r="BL666" s="33">
        <v>93</v>
      </c>
      <c r="BM666" s="1"/>
      <c r="BN666" s="220">
        <v>15.2</v>
      </c>
      <c r="BO666" s="220">
        <v>13.3</v>
      </c>
      <c r="BP666" s="33">
        <v>30</v>
      </c>
      <c r="BQ666" s="33">
        <v>2.1</v>
      </c>
      <c r="BR666" s="33">
        <v>25</v>
      </c>
      <c r="BS666" s="33">
        <v>1.9</v>
      </c>
      <c r="BT666" s="1">
        <v>90.2</v>
      </c>
      <c r="BX666" s="33" t="s">
        <v>192</v>
      </c>
      <c r="CH666" s="33" t="s">
        <v>2849</v>
      </c>
      <c r="CI666" s="429">
        <v>0.88</v>
      </c>
      <c r="CJ666" s="33" t="s">
        <v>2850</v>
      </c>
    </row>
    <row r="667" spans="5:88" ht="14.5" x14ac:dyDescent="0.35">
      <c r="E667" s="33" t="s">
        <v>4461</v>
      </c>
      <c r="G667" s="33">
        <v>2024</v>
      </c>
      <c r="H667" s="33" t="s">
        <v>4462</v>
      </c>
      <c r="K667" s="33" t="s">
        <v>115</v>
      </c>
      <c r="L667" s="33" t="s">
        <v>138</v>
      </c>
      <c r="M667" s="33" t="s">
        <v>145</v>
      </c>
      <c r="N667" s="33" t="s">
        <v>146</v>
      </c>
      <c r="O667" s="33" t="s">
        <v>147</v>
      </c>
      <c r="P667" s="33" t="s">
        <v>148</v>
      </c>
      <c r="Q667" s="33" t="s">
        <v>62</v>
      </c>
      <c r="R667" s="33" t="s">
        <v>62</v>
      </c>
      <c r="S667" s="33" t="str">
        <f t="shared" si="104"/>
        <v>Ch.sp</v>
      </c>
      <c r="T667" s="33" t="s">
        <v>3082</v>
      </c>
      <c r="U667" s="33" t="s">
        <v>3083</v>
      </c>
      <c r="V667" s="184" t="s">
        <v>54</v>
      </c>
      <c r="W667" s="33" t="s">
        <v>1093</v>
      </c>
      <c r="X667" s="33" t="s">
        <v>3084</v>
      </c>
      <c r="Y667" s="33" t="s">
        <v>3084</v>
      </c>
      <c r="Z667" s="33" t="s">
        <v>4463</v>
      </c>
      <c r="AB667" s="33" t="s">
        <v>3106</v>
      </c>
      <c r="AC667" s="33" t="s">
        <v>1617</v>
      </c>
      <c r="AD667" s="33">
        <v>24</v>
      </c>
      <c r="AE667" s="184" t="s">
        <v>240</v>
      </c>
      <c r="AF667" s="33" t="s">
        <v>2743</v>
      </c>
      <c r="AI667" s="33" t="s">
        <v>3107</v>
      </c>
      <c r="AJ667" s="33" t="s">
        <v>509</v>
      </c>
      <c r="AK667" s="33" t="s">
        <v>478</v>
      </c>
      <c r="AM667" s="218" t="s">
        <v>4466</v>
      </c>
      <c r="AN667" s="33" t="s">
        <v>4467</v>
      </c>
      <c r="AO667" s="33" t="s">
        <v>4467</v>
      </c>
      <c r="AP667" s="33" t="s">
        <v>477</v>
      </c>
      <c r="AQ667" s="33" t="s">
        <v>477</v>
      </c>
      <c r="AS667" s="33">
        <f t="shared" si="111"/>
        <v>1</v>
      </c>
      <c r="AU667" s="33" t="s">
        <v>240</v>
      </c>
      <c r="AV667" s="33" t="s">
        <v>240</v>
      </c>
      <c r="AY667" s="33" t="s">
        <v>4468</v>
      </c>
      <c r="BC667" s="217">
        <v>27</v>
      </c>
      <c r="BD667" s="33">
        <v>8.3000000000000007</v>
      </c>
      <c r="BE667" s="33">
        <v>93</v>
      </c>
      <c r="BF667" s="33">
        <v>0.69</v>
      </c>
      <c r="BG667" s="33">
        <v>8.3000000000000007</v>
      </c>
      <c r="BH667" s="33">
        <v>93</v>
      </c>
      <c r="BI667" s="33">
        <f t="shared" si="110"/>
        <v>0.69</v>
      </c>
      <c r="BL667" s="33">
        <v>93</v>
      </c>
      <c r="BM667" s="1"/>
      <c r="BN667" s="220">
        <v>15.2</v>
      </c>
      <c r="BO667" s="220">
        <v>13.3</v>
      </c>
      <c r="BP667" s="33">
        <v>30</v>
      </c>
      <c r="BQ667" s="33">
        <v>2.1</v>
      </c>
      <c r="BR667" s="33">
        <v>25</v>
      </c>
      <c r="BS667" s="33">
        <v>1.9</v>
      </c>
      <c r="BT667" s="1">
        <v>90.2</v>
      </c>
      <c r="BX667" s="33" t="s">
        <v>192</v>
      </c>
      <c r="CH667" s="33" t="s">
        <v>2849</v>
      </c>
      <c r="CI667" s="429">
        <v>0.88</v>
      </c>
      <c r="CJ667" s="33" t="s">
        <v>2850</v>
      </c>
    </row>
    <row r="668" spans="5:88" ht="26" x14ac:dyDescent="0.3">
      <c r="E668" s="33" t="s">
        <v>4461</v>
      </c>
      <c r="G668" s="33">
        <v>2024</v>
      </c>
      <c r="H668" s="33" t="s">
        <v>4462</v>
      </c>
      <c r="K668" s="33" t="s">
        <v>115</v>
      </c>
      <c r="L668" s="33" t="s">
        <v>138</v>
      </c>
      <c r="M668" s="33" t="s">
        <v>145</v>
      </c>
      <c r="N668" s="33" t="s">
        <v>146</v>
      </c>
      <c r="O668" s="33" t="s">
        <v>147</v>
      </c>
      <c r="P668" s="33" t="s">
        <v>148</v>
      </c>
      <c r="Q668" s="33" t="s">
        <v>62</v>
      </c>
      <c r="R668" s="33" t="s">
        <v>62</v>
      </c>
      <c r="S668" s="33" t="str">
        <f t="shared" si="104"/>
        <v>Ch.sp</v>
      </c>
      <c r="T668" s="33" t="s">
        <v>3082</v>
      </c>
      <c r="U668" s="33" t="s">
        <v>3083</v>
      </c>
      <c r="V668" s="184" t="s">
        <v>54</v>
      </c>
      <c r="W668" s="33" t="s">
        <v>1093</v>
      </c>
      <c r="X668" s="33" t="s">
        <v>3084</v>
      </c>
      <c r="Y668" s="33" t="s">
        <v>3084</v>
      </c>
      <c r="Z668" s="33" t="s">
        <v>4463</v>
      </c>
      <c r="AB668" s="33" t="s">
        <v>3106</v>
      </c>
      <c r="AC668" s="33" t="s">
        <v>1617</v>
      </c>
      <c r="AD668" s="33">
        <v>24</v>
      </c>
      <c r="AE668" s="184" t="s">
        <v>240</v>
      </c>
      <c r="AF668" s="33" t="s">
        <v>2743</v>
      </c>
      <c r="AI668" s="33" t="s">
        <v>3107</v>
      </c>
      <c r="AJ668" s="33" t="s">
        <v>509</v>
      </c>
      <c r="AK668" s="33" t="s">
        <v>478</v>
      </c>
      <c r="AM668" s="219" t="s">
        <v>4469</v>
      </c>
      <c r="AN668" s="33" t="s">
        <v>4470</v>
      </c>
      <c r="AO668" s="33" t="s">
        <v>4470</v>
      </c>
      <c r="AP668" s="33" t="s">
        <v>477</v>
      </c>
      <c r="AQ668" s="33" t="s">
        <v>477</v>
      </c>
      <c r="AS668" s="33">
        <f t="shared" si="111"/>
        <v>1</v>
      </c>
      <c r="AU668" s="33" t="s">
        <v>240</v>
      </c>
      <c r="AV668" s="33" t="s">
        <v>240</v>
      </c>
      <c r="AY668" s="33" t="s">
        <v>4471</v>
      </c>
      <c r="BC668" s="217">
        <v>27</v>
      </c>
      <c r="BD668" s="33">
        <v>6.7</v>
      </c>
      <c r="BE668" s="33">
        <v>5</v>
      </c>
      <c r="BF668" s="33">
        <v>0.69</v>
      </c>
      <c r="BG668" s="33">
        <v>6.7</v>
      </c>
      <c r="BH668" s="33">
        <v>5</v>
      </c>
      <c r="BI668" s="33">
        <f t="shared" si="110"/>
        <v>0.69</v>
      </c>
      <c r="BL668" s="33">
        <v>5</v>
      </c>
      <c r="BM668" s="1"/>
      <c r="BN668" s="33">
        <v>0.9</v>
      </c>
      <c r="BO668" s="33">
        <v>0.6</v>
      </c>
      <c r="BP668" s="33">
        <v>30</v>
      </c>
      <c r="BQ668" s="33">
        <v>2.1</v>
      </c>
      <c r="BR668" s="33">
        <v>5</v>
      </c>
      <c r="BS668" s="33">
        <v>1.9</v>
      </c>
      <c r="BT668" s="1">
        <v>2.23</v>
      </c>
      <c r="BU668" s="33">
        <v>0.69</v>
      </c>
      <c r="BV668" s="33" t="s">
        <v>4472</v>
      </c>
      <c r="BX668" s="33" t="s">
        <v>192</v>
      </c>
      <c r="CH668" s="33" t="s">
        <v>2849</v>
      </c>
      <c r="CI668" s="429">
        <v>0.88</v>
      </c>
      <c r="CJ668" s="33" t="s">
        <v>2850</v>
      </c>
    </row>
    <row r="669" spans="5:88" x14ac:dyDescent="0.3">
      <c r="E669" s="33" t="s">
        <v>4461</v>
      </c>
      <c r="G669" s="33">
        <v>2024</v>
      </c>
      <c r="H669" s="33" t="s">
        <v>4462</v>
      </c>
      <c r="K669" s="33" t="s">
        <v>115</v>
      </c>
      <c r="L669" s="33" t="s">
        <v>138</v>
      </c>
      <c r="M669" s="33" t="s">
        <v>145</v>
      </c>
      <c r="N669" s="33" t="s">
        <v>146</v>
      </c>
      <c r="O669" s="33" t="s">
        <v>147</v>
      </c>
      <c r="P669" s="33" t="s">
        <v>148</v>
      </c>
      <c r="Q669" s="33" t="s">
        <v>62</v>
      </c>
      <c r="R669" s="33" t="s">
        <v>62</v>
      </c>
      <c r="S669" s="33" t="str">
        <f t="shared" si="104"/>
        <v>Ch.sp</v>
      </c>
      <c r="T669" s="33" t="s">
        <v>3082</v>
      </c>
      <c r="U669" s="33" t="s">
        <v>3083</v>
      </c>
      <c r="V669" s="184" t="s">
        <v>54</v>
      </c>
      <c r="W669" s="33" t="s">
        <v>1093</v>
      </c>
      <c r="X669" s="33" t="s">
        <v>3084</v>
      </c>
      <c r="Y669" s="33" t="s">
        <v>3084</v>
      </c>
      <c r="Z669" s="33" t="s">
        <v>4463</v>
      </c>
      <c r="AB669" s="33" t="s">
        <v>3106</v>
      </c>
      <c r="AC669" s="33" t="s">
        <v>1617</v>
      </c>
      <c r="AD669" s="33">
        <v>24</v>
      </c>
      <c r="AE669" s="184" t="s">
        <v>240</v>
      </c>
      <c r="AF669" s="33" t="s">
        <v>2743</v>
      </c>
      <c r="AI669" s="33" t="s">
        <v>3107</v>
      </c>
      <c r="AJ669" s="33" t="s">
        <v>509</v>
      </c>
      <c r="AK669" s="33" t="s">
        <v>478</v>
      </c>
      <c r="AM669" s="218" t="s">
        <v>4473</v>
      </c>
      <c r="AN669" s="33" t="s">
        <v>4474</v>
      </c>
      <c r="AO669" s="33" t="s">
        <v>4474</v>
      </c>
      <c r="AP669" s="33" t="s">
        <v>477</v>
      </c>
      <c r="AQ669" s="33" t="s">
        <v>477</v>
      </c>
      <c r="AS669" s="33">
        <f t="shared" si="111"/>
        <v>1</v>
      </c>
      <c r="AU669" s="33" t="s">
        <v>240</v>
      </c>
      <c r="AV669" s="33" t="s">
        <v>240</v>
      </c>
      <c r="AY669" s="33" t="s">
        <v>4475</v>
      </c>
      <c r="BC669" s="217">
        <v>27</v>
      </c>
      <c r="BD669" s="33">
        <v>8.3000000000000007</v>
      </c>
      <c r="BE669" s="33">
        <v>5</v>
      </c>
      <c r="BF669" s="33">
        <v>0.69</v>
      </c>
      <c r="BG669" s="33">
        <v>8.3000000000000007</v>
      </c>
      <c r="BH669" s="33">
        <v>5</v>
      </c>
      <c r="BI669" s="33">
        <f t="shared" si="110"/>
        <v>0.69</v>
      </c>
      <c r="BL669" s="33">
        <v>5</v>
      </c>
      <c r="BM669" s="1"/>
      <c r="BN669" s="33">
        <v>0.9</v>
      </c>
      <c r="BO669" s="33">
        <v>0.6</v>
      </c>
      <c r="BP669" s="33">
        <v>30</v>
      </c>
      <c r="BQ669" s="33">
        <v>2.1</v>
      </c>
      <c r="BR669" s="33">
        <v>5</v>
      </c>
      <c r="BS669" s="33">
        <v>1.9</v>
      </c>
      <c r="BT669" s="1">
        <v>90.2</v>
      </c>
      <c r="BU669" s="33">
        <v>0.69</v>
      </c>
      <c r="BV669" s="33" t="s">
        <v>4472</v>
      </c>
      <c r="BX669" s="33" t="s">
        <v>192</v>
      </c>
      <c r="CH669" s="33" t="s">
        <v>2849</v>
      </c>
      <c r="CI669" s="429">
        <v>0.88</v>
      </c>
      <c r="CJ669" s="33" t="s">
        <v>2850</v>
      </c>
    </row>
    <row r="670" spans="5:88" ht="26" x14ac:dyDescent="0.3">
      <c r="E670" s="33" t="s">
        <v>4461</v>
      </c>
      <c r="G670" s="33">
        <v>2024</v>
      </c>
      <c r="H670" s="33" t="s">
        <v>4462</v>
      </c>
      <c r="K670" s="33" t="s">
        <v>115</v>
      </c>
      <c r="L670" s="33" t="s">
        <v>138</v>
      </c>
      <c r="M670" s="33" t="s">
        <v>145</v>
      </c>
      <c r="N670" s="33" t="s">
        <v>146</v>
      </c>
      <c r="O670" s="33" t="s">
        <v>147</v>
      </c>
      <c r="P670" s="33" t="s">
        <v>148</v>
      </c>
      <c r="Q670" s="33" t="s">
        <v>62</v>
      </c>
      <c r="R670" s="33" t="s">
        <v>62</v>
      </c>
      <c r="S670" s="33" t="str">
        <f t="shared" si="104"/>
        <v>Ch.sp</v>
      </c>
      <c r="T670" s="33" t="s">
        <v>3082</v>
      </c>
      <c r="U670" s="33" t="s">
        <v>3083</v>
      </c>
      <c r="V670" s="184" t="s">
        <v>54</v>
      </c>
      <c r="W670" s="192" t="s">
        <v>1093</v>
      </c>
      <c r="X670" s="33" t="s">
        <v>3084</v>
      </c>
      <c r="Y670" s="33" t="s">
        <v>3084</v>
      </c>
      <c r="Z670" s="33" t="s">
        <v>4463</v>
      </c>
      <c r="AB670" s="33" t="s">
        <v>3106</v>
      </c>
      <c r="AC670" s="33" t="s">
        <v>1617</v>
      </c>
      <c r="AD670" s="33">
        <v>24</v>
      </c>
      <c r="AE670" s="184" t="s">
        <v>240</v>
      </c>
      <c r="AF670" s="33" t="s">
        <v>2743</v>
      </c>
      <c r="AI670" s="33" t="s">
        <v>3107</v>
      </c>
      <c r="AJ670" s="33" t="s">
        <v>509</v>
      </c>
      <c r="AK670" s="33" t="s">
        <v>478</v>
      </c>
      <c r="AM670" s="219" t="s">
        <v>4476</v>
      </c>
      <c r="AN670" s="33" t="s">
        <v>4477</v>
      </c>
      <c r="AO670" s="33" t="s">
        <v>4477</v>
      </c>
      <c r="AP670" s="33" t="s">
        <v>477</v>
      </c>
      <c r="AQ670" s="33" t="s">
        <v>477</v>
      </c>
      <c r="AS670" s="33">
        <f t="shared" si="111"/>
        <v>1</v>
      </c>
      <c r="AU670" s="33" t="s">
        <v>240</v>
      </c>
      <c r="AV670" s="33" t="s">
        <v>240</v>
      </c>
      <c r="AY670" s="33" t="s">
        <v>4478</v>
      </c>
      <c r="BC670" s="217">
        <v>27</v>
      </c>
      <c r="BD670" s="33">
        <v>6.7</v>
      </c>
      <c r="BE670" s="33">
        <v>31</v>
      </c>
      <c r="BF670" s="33">
        <v>0.69</v>
      </c>
      <c r="BG670" s="33">
        <v>6.7</v>
      </c>
      <c r="BH670" s="33">
        <v>31</v>
      </c>
      <c r="BI670" s="33">
        <f t="shared" si="110"/>
        <v>0.69</v>
      </c>
      <c r="BL670" s="33">
        <v>31</v>
      </c>
      <c r="BM670" s="1"/>
      <c r="BN670" s="33">
        <v>5</v>
      </c>
      <c r="BO670" s="33">
        <v>4</v>
      </c>
      <c r="BP670" s="33">
        <v>30</v>
      </c>
      <c r="BQ670" s="33">
        <v>2.1</v>
      </c>
      <c r="BR670" s="33">
        <v>25</v>
      </c>
      <c r="BS670" s="33">
        <v>1.9</v>
      </c>
      <c r="BT670" s="1">
        <v>2.23</v>
      </c>
      <c r="BU670" s="33">
        <v>0.69</v>
      </c>
      <c r="BV670" s="33" t="s">
        <v>4472</v>
      </c>
      <c r="BX670" s="33" t="s">
        <v>192</v>
      </c>
      <c r="CH670" s="33" t="s">
        <v>2849</v>
      </c>
      <c r="CI670" s="429">
        <v>0.88</v>
      </c>
      <c r="CJ670" s="33" t="s">
        <v>2850</v>
      </c>
    </row>
    <row r="671" spans="5:88" ht="26" x14ac:dyDescent="0.3">
      <c r="E671" s="33" t="s">
        <v>4461</v>
      </c>
      <c r="G671" s="33">
        <v>2024</v>
      </c>
      <c r="H671" s="33" t="s">
        <v>4462</v>
      </c>
      <c r="K671" s="33" t="s">
        <v>115</v>
      </c>
      <c r="L671" s="33" t="s">
        <v>138</v>
      </c>
      <c r="M671" s="33" t="s">
        <v>145</v>
      </c>
      <c r="N671" s="33" t="s">
        <v>146</v>
      </c>
      <c r="O671" s="33" t="s">
        <v>147</v>
      </c>
      <c r="P671" s="33" t="s">
        <v>148</v>
      </c>
      <c r="Q671" s="33" t="s">
        <v>62</v>
      </c>
      <c r="R671" s="33" t="s">
        <v>62</v>
      </c>
      <c r="S671" s="33" t="str">
        <f t="shared" si="104"/>
        <v>Ch.sp</v>
      </c>
      <c r="T671" s="33" t="s">
        <v>3082</v>
      </c>
      <c r="U671" s="33" t="s">
        <v>3083</v>
      </c>
      <c r="V671" s="184" t="s">
        <v>54</v>
      </c>
      <c r="W671" s="192" t="s">
        <v>1093</v>
      </c>
      <c r="X671" s="33" t="s">
        <v>3084</v>
      </c>
      <c r="Y671" s="33" t="s">
        <v>3084</v>
      </c>
      <c r="Z671" s="33" t="s">
        <v>4463</v>
      </c>
      <c r="AB671" s="33" t="s">
        <v>3106</v>
      </c>
      <c r="AC671" s="33" t="s">
        <v>1617</v>
      </c>
      <c r="AD671" s="33">
        <v>24</v>
      </c>
      <c r="AE671" s="184" t="s">
        <v>240</v>
      </c>
      <c r="AF671" s="33" t="s">
        <v>2743</v>
      </c>
      <c r="AI671" s="33" t="s">
        <v>3107</v>
      </c>
      <c r="AJ671" s="33" t="s">
        <v>509</v>
      </c>
      <c r="AK671" s="33" t="s">
        <v>478</v>
      </c>
      <c r="AM671" s="218" t="s">
        <v>4479</v>
      </c>
      <c r="AN671" s="33" t="s">
        <v>4480</v>
      </c>
      <c r="AO671" s="33" t="s">
        <v>4480</v>
      </c>
      <c r="AP671" s="33" t="s">
        <v>477</v>
      </c>
      <c r="AQ671" s="33" t="s">
        <v>477</v>
      </c>
      <c r="AS671" s="33">
        <f t="shared" si="111"/>
        <v>1</v>
      </c>
      <c r="AU671" s="33" t="s">
        <v>240</v>
      </c>
      <c r="AV671" s="33" t="s">
        <v>240</v>
      </c>
      <c r="AY671" s="33" t="s">
        <v>4481</v>
      </c>
      <c r="BC671" s="217">
        <v>27</v>
      </c>
      <c r="BD671" s="33">
        <v>7.6</v>
      </c>
      <c r="BE671" s="33">
        <v>31</v>
      </c>
      <c r="BF671" s="33">
        <v>0.69</v>
      </c>
      <c r="BG671" s="33">
        <v>7.6</v>
      </c>
      <c r="BH671" s="33">
        <v>31</v>
      </c>
      <c r="BI671" s="33">
        <f t="shared" si="110"/>
        <v>0.69</v>
      </c>
      <c r="BL671" s="33">
        <v>31</v>
      </c>
      <c r="BM671" s="1"/>
      <c r="BN671" s="33">
        <v>5</v>
      </c>
      <c r="BO671" s="33">
        <v>4</v>
      </c>
      <c r="BP671" s="33">
        <v>30</v>
      </c>
      <c r="BQ671" s="33">
        <v>2.1</v>
      </c>
      <c r="BR671" s="33">
        <v>25</v>
      </c>
      <c r="BS671" s="33">
        <v>1.9</v>
      </c>
      <c r="BT671" s="1">
        <v>17.7</v>
      </c>
      <c r="BU671" s="33">
        <v>0.69</v>
      </c>
      <c r="BV671" s="33" t="s">
        <v>4472</v>
      </c>
      <c r="BX671" s="33" t="s">
        <v>192</v>
      </c>
      <c r="CH671" s="33" t="s">
        <v>2849</v>
      </c>
      <c r="CI671" s="429">
        <v>0.88</v>
      </c>
      <c r="CJ671" s="33" t="s">
        <v>2850</v>
      </c>
    </row>
    <row r="672" spans="5:88" ht="26" x14ac:dyDescent="0.3">
      <c r="E672" s="33" t="s">
        <v>4461</v>
      </c>
      <c r="G672" s="33">
        <v>2024</v>
      </c>
      <c r="H672" s="33" t="s">
        <v>4462</v>
      </c>
      <c r="K672" s="33" t="s">
        <v>115</v>
      </c>
      <c r="L672" s="33" t="s">
        <v>138</v>
      </c>
      <c r="M672" s="33" t="s">
        <v>145</v>
      </c>
      <c r="N672" s="33" t="s">
        <v>146</v>
      </c>
      <c r="O672" s="33" t="s">
        <v>147</v>
      </c>
      <c r="P672" s="33" t="s">
        <v>148</v>
      </c>
      <c r="Q672" s="33" t="s">
        <v>62</v>
      </c>
      <c r="R672" s="33" t="s">
        <v>62</v>
      </c>
      <c r="S672" s="33" t="str">
        <f t="shared" si="104"/>
        <v>Ch.sp</v>
      </c>
      <c r="T672" s="33" t="s">
        <v>3082</v>
      </c>
      <c r="U672" s="33" t="s">
        <v>3083</v>
      </c>
      <c r="V672" s="184" t="s">
        <v>54</v>
      </c>
      <c r="W672" s="33" t="s">
        <v>1093</v>
      </c>
      <c r="X672" s="33" t="s">
        <v>3084</v>
      </c>
      <c r="Y672" s="33" t="s">
        <v>3084</v>
      </c>
      <c r="Z672" s="33" t="s">
        <v>4463</v>
      </c>
      <c r="AB672" s="33" t="s">
        <v>3106</v>
      </c>
      <c r="AC672" s="33" t="s">
        <v>1617</v>
      </c>
      <c r="AD672" s="33">
        <v>24</v>
      </c>
      <c r="AE672" s="184" t="s">
        <v>240</v>
      </c>
      <c r="AF672" s="33" t="s">
        <v>2743</v>
      </c>
      <c r="AI672" s="33" t="s">
        <v>3107</v>
      </c>
      <c r="AJ672" s="33" t="s">
        <v>509</v>
      </c>
      <c r="AK672" s="33" t="s">
        <v>478</v>
      </c>
      <c r="AM672" s="219" t="s">
        <v>4482</v>
      </c>
      <c r="AN672" s="33" t="s">
        <v>4483</v>
      </c>
      <c r="AO672" s="33" t="s">
        <v>4483</v>
      </c>
      <c r="AP672" s="33" t="s">
        <v>477</v>
      </c>
      <c r="AQ672" s="33" t="s">
        <v>477</v>
      </c>
      <c r="AS672" s="33">
        <f t="shared" si="111"/>
        <v>1</v>
      </c>
      <c r="AU672" s="33" t="s">
        <v>240</v>
      </c>
      <c r="AV672" s="33" t="s">
        <v>240</v>
      </c>
      <c r="AY672" s="33" t="s">
        <v>4484</v>
      </c>
      <c r="BC672" s="217">
        <v>27</v>
      </c>
      <c r="BD672" s="33">
        <v>7.6</v>
      </c>
      <c r="BE672" s="33">
        <v>31</v>
      </c>
      <c r="BF672" s="33">
        <v>0.69</v>
      </c>
      <c r="BG672" s="33">
        <v>7.6</v>
      </c>
      <c r="BH672" s="33">
        <v>31</v>
      </c>
      <c r="BI672" s="33">
        <f t="shared" si="110"/>
        <v>0.69</v>
      </c>
      <c r="BL672" s="33">
        <v>31</v>
      </c>
      <c r="BM672" s="1"/>
      <c r="BN672" s="33">
        <v>5</v>
      </c>
      <c r="BO672" s="33">
        <v>4</v>
      </c>
      <c r="BP672" s="33">
        <v>30</v>
      </c>
      <c r="BQ672" s="33">
        <v>2.1</v>
      </c>
      <c r="BR672" s="33">
        <v>25</v>
      </c>
      <c r="BS672" s="33">
        <v>1.9</v>
      </c>
      <c r="BT672" s="1">
        <v>17.7</v>
      </c>
      <c r="BU672" s="33">
        <v>0.69</v>
      </c>
      <c r="BV672" s="33" t="s">
        <v>4472</v>
      </c>
      <c r="BX672" s="33" t="s">
        <v>192</v>
      </c>
      <c r="CH672" s="33" t="s">
        <v>2849</v>
      </c>
      <c r="CI672" s="429">
        <v>0.88</v>
      </c>
      <c r="CJ672" s="33" t="s">
        <v>2850</v>
      </c>
    </row>
    <row r="673" spans="5:88" x14ac:dyDescent="0.3">
      <c r="E673" s="33" t="s">
        <v>4461</v>
      </c>
      <c r="G673" s="33">
        <v>2024</v>
      </c>
      <c r="H673" s="33" t="s">
        <v>4462</v>
      </c>
      <c r="K673" s="33" t="s">
        <v>115</v>
      </c>
      <c r="L673" s="33" t="s">
        <v>138</v>
      </c>
      <c r="M673" s="33" t="s">
        <v>145</v>
      </c>
      <c r="N673" s="33" t="s">
        <v>146</v>
      </c>
      <c r="O673" s="33" t="s">
        <v>147</v>
      </c>
      <c r="P673" s="33" t="s">
        <v>148</v>
      </c>
      <c r="Q673" s="33" t="s">
        <v>62</v>
      </c>
      <c r="R673" s="33" t="s">
        <v>62</v>
      </c>
      <c r="S673" s="33" t="str">
        <f t="shared" si="104"/>
        <v>Ch.sp</v>
      </c>
      <c r="T673" s="33" t="s">
        <v>3082</v>
      </c>
      <c r="U673" s="33" t="s">
        <v>3083</v>
      </c>
      <c r="V673" s="184" t="s">
        <v>54</v>
      </c>
      <c r="W673" s="33" t="s">
        <v>1093</v>
      </c>
      <c r="X673" s="33" t="s">
        <v>3084</v>
      </c>
      <c r="Y673" s="33" t="s">
        <v>3084</v>
      </c>
      <c r="Z673" s="33" t="s">
        <v>4463</v>
      </c>
      <c r="AB673" s="33" t="s">
        <v>3106</v>
      </c>
      <c r="AC673" s="33" t="s">
        <v>1617</v>
      </c>
      <c r="AD673" s="33">
        <v>24</v>
      </c>
      <c r="AE673" s="184" t="s">
        <v>240</v>
      </c>
      <c r="AF673" s="33" t="s">
        <v>2743</v>
      </c>
      <c r="AI673" s="33" t="s">
        <v>3107</v>
      </c>
      <c r="AJ673" s="33" t="s">
        <v>509</v>
      </c>
      <c r="AK673" s="33" t="s">
        <v>478</v>
      </c>
      <c r="AM673" s="218" t="s">
        <v>4485</v>
      </c>
      <c r="AN673" s="33" t="s">
        <v>4486</v>
      </c>
      <c r="AO673" s="33" t="s">
        <v>4486</v>
      </c>
      <c r="AP673" s="33" t="s">
        <v>477</v>
      </c>
      <c r="AQ673" s="33" t="s">
        <v>477</v>
      </c>
      <c r="AS673" s="33">
        <f t="shared" si="111"/>
        <v>1</v>
      </c>
      <c r="AU673" s="33" t="s">
        <v>240</v>
      </c>
      <c r="AV673" s="33" t="s">
        <v>240</v>
      </c>
      <c r="AY673" s="33" t="s">
        <v>4487</v>
      </c>
      <c r="BC673" s="217">
        <v>27</v>
      </c>
      <c r="BD673" s="33">
        <v>8.3000000000000007</v>
      </c>
      <c r="BE673" s="33">
        <v>31</v>
      </c>
      <c r="BF673" s="33">
        <v>0.69</v>
      </c>
      <c r="BG673" s="33">
        <v>8.3000000000000007</v>
      </c>
      <c r="BH673" s="33">
        <v>31</v>
      </c>
      <c r="BI673" s="33">
        <f t="shared" si="110"/>
        <v>0.69</v>
      </c>
      <c r="BL673" s="33">
        <v>31</v>
      </c>
      <c r="BM673" s="1"/>
      <c r="BN673" s="33">
        <v>5</v>
      </c>
      <c r="BO673" s="33">
        <v>4</v>
      </c>
      <c r="BP673" s="33">
        <v>30</v>
      </c>
      <c r="BQ673" s="33">
        <v>2.1</v>
      </c>
      <c r="BR673" s="33">
        <v>25</v>
      </c>
      <c r="BS673" s="33">
        <v>1.9</v>
      </c>
      <c r="BT673" s="1">
        <v>90.2</v>
      </c>
      <c r="BU673" s="33">
        <v>0.69</v>
      </c>
      <c r="BV673" s="33" t="s">
        <v>4472</v>
      </c>
      <c r="BX673" s="33" t="s">
        <v>192</v>
      </c>
      <c r="CH673" s="33" t="s">
        <v>2849</v>
      </c>
      <c r="CI673" s="429">
        <v>0.88</v>
      </c>
      <c r="CJ673" s="33" t="s">
        <v>2850</v>
      </c>
    </row>
    <row r="674" spans="5:88" x14ac:dyDescent="0.3">
      <c r="E674" s="33" t="s">
        <v>4461</v>
      </c>
      <c r="G674" s="33">
        <v>2024</v>
      </c>
      <c r="H674" s="33" t="s">
        <v>4488</v>
      </c>
      <c r="K674" s="33" t="s">
        <v>115</v>
      </c>
      <c r="L674" s="33" t="s">
        <v>138</v>
      </c>
      <c r="M674" s="33" t="s">
        <v>145</v>
      </c>
      <c r="N674" s="33" t="s">
        <v>146</v>
      </c>
      <c r="O674" s="33" t="s">
        <v>147</v>
      </c>
      <c r="P674" s="33" t="s">
        <v>148</v>
      </c>
      <c r="Q674" s="33" t="s">
        <v>62</v>
      </c>
      <c r="R674" s="33" t="s">
        <v>62</v>
      </c>
      <c r="S674" s="33" t="str">
        <f t="shared" si="104"/>
        <v>Ch.sp</v>
      </c>
      <c r="T674" s="33" t="s">
        <v>3082</v>
      </c>
      <c r="U674" s="33" t="s">
        <v>3083</v>
      </c>
      <c r="V674" s="184" t="s">
        <v>54</v>
      </c>
      <c r="W674" s="33" t="s">
        <v>1093</v>
      </c>
      <c r="X674" s="33" t="s">
        <v>3084</v>
      </c>
      <c r="Y674" s="33" t="s">
        <v>3084</v>
      </c>
      <c r="Z674" s="33" t="s">
        <v>4463</v>
      </c>
      <c r="AB674" s="33" t="s">
        <v>3106</v>
      </c>
      <c r="AC674" s="33" t="s">
        <v>1617</v>
      </c>
      <c r="AD674" s="33">
        <v>24</v>
      </c>
      <c r="AE674" s="33" t="s">
        <v>240</v>
      </c>
      <c r="AF674" s="33" t="s">
        <v>2743</v>
      </c>
      <c r="AI674" s="33" t="s">
        <v>3107</v>
      </c>
      <c r="AJ674" s="33" t="s">
        <v>509</v>
      </c>
      <c r="AK674" s="33" t="s">
        <v>478</v>
      </c>
      <c r="AM674" s="33" t="s">
        <v>4489</v>
      </c>
      <c r="AN674" s="33" t="s">
        <v>4474</v>
      </c>
      <c r="AO674" s="33" t="s">
        <v>4474</v>
      </c>
      <c r="AP674" s="33" t="s">
        <v>477</v>
      </c>
      <c r="AQ674" s="33" t="s">
        <v>477</v>
      </c>
      <c r="AS674" s="33">
        <f t="shared" si="111"/>
        <v>1</v>
      </c>
      <c r="AU674" s="33" t="s">
        <v>240</v>
      </c>
      <c r="AV674" s="33" t="s">
        <v>240</v>
      </c>
      <c r="AY674" s="33" t="s">
        <v>4490</v>
      </c>
      <c r="BC674" s="33">
        <v>27</v>
      </c>
      <c r="BD674" s="33">
        <v>8.3000000000000007</v>
      </c>
      <c r="BE674" s="33">
        <v>31</v>
      </c>
      <c r="BF674" s="33">
        <v>0.69</v>
      </c>
      <c r="BG674" s="33">
        <v>8.3000000000000007</v>
      </c>
      <c r="BH674" s="33">
        <v>31</v>
      </c>
      <c r="BI674" s="33">
        <f t="shared" si="110"/>
        <v>0.69</v>
      </c>
      <c r="BL674" s="33">
        <v>31</v>
      </c>
      <c r="BN674" s="33">
        <v>5</v>
      </c>
      <c r="BO674" s="33">
        <v>4</v>
      </c>
      <c r="BP674" s="33">
        <v>30</v>
      </c>
      <c r="BQ674" s="33">
        <v>2.1</v>
      </c>
      <c r="BR674" s="33">
        <v>25</v>
      </c>
      <c r="BS674" s="33">
        <v>1.9</v>
      </c>
      <c r="BT674" s="33">
        <v>90.2</v>
      </c>
      <c r="BU674" s="33">
        <v>0.69</v>
      </c>
      <c r="BV674" s="33" t="s">
        <v>4472</v>
      </c>
      <c r="BX674" s="33" t="s">
        <v>192</v>
      </c>
      <c r="CD674" s="33"/>
      <c r="CH674" s="33" t="s">
        <v>2849</v>
      </c>
      <c r="CI674" s="429">
        <v>0.88</v>
      </c>
      <c r="CJ674" s="33" t="s">
        <v>2850</v>
      </c>
    </row>
    <row r="675" spans="5:88" x14ac:dyDescent="0.3">
      <c r="E675" s="33" t="s">
        <v>4461</v>
      </c>
      <c r="G675" s="33">
        <v>2025</v>
      </c>
      <c r="H675" s="33" t="s">
        <v>4488</v>
      </c>
      <c r="K675" s="33" t="s">
        <v>115</v>
      </c>
      <c r="L675" s="33" t="s">
        <v>138</v>
      </c>
      <c r="M675" s="33" t="s">
        <v>145</v>
      </c>
      <c r="N675" s="33" t="s">
        <v>146</v>
      </c>
      <c r="O675" s="33" t="s">
        <v>147</v>
      </c>
      <c r="P675" s="33" t="s">
        <v>148</v>
      </c>
      <c r="Q675" s="33" t="s">
        <v>62</v>
      </c>
      <c r="R675" s="33" t="s">
        <v>62</v>
      </c>
      <c r="S675" s="33" t="str">
        <f t="shared" si="104"/>
        <v>Ch.sp</v>
      </c>
      <c r="T675" s="33" t="s">
        <v>3082</v>
      </c>
      <c r="U675" s="33" t="s">
        <v>3083</v>
      </c>
      <c r="V675" s="184" t="s">
        <v>54</v>
      </c>
      <c r="W675" s="33" t="s">
        <v>1093</v>
      </c>
      <c r="X675" s="33" t="s">
        <v>3084</v>
      </c>
      <c r="Y675" s="33" t="s">
        <v>3084</v>
      </c>
      <c r="Z675" s="33" t="s">
        <v>4463</v>
      </c>
      <c r="AB675" s="33" t="s">
        <v>3106</v>
      </c>
      <c r="AC675" s="33" t="s">
        <v>1617</v>
      </c>
      <c r="AD675" s="33">
        <v>24</v>
      </c>
      <c r="AE675" s="33" t="s">
        <v>240</v>
      </c>
      <c r="AF675" s="33" t="s">
        <v>2743</v>
      </c>
      <c r="AI675" s="33" t="s">
        <v>3107</v>
      </c>
      <c r="AJ675" s="33" t="s">
        <v>509</v>
      </c>
      <c r="AN675" s="2">
        <v>819</v>
      </c>
      <c r="AO675" s="2">
        <v>819</v>
      </c>
      <c r="AP675" s="33" t="s">
        <v>477</v>
      </c>
      <c r="AQ675" s="33" t="s">
        <v>477</v>
      </c>
      <c r="AS675" s="33">
        <f t="shared" si="111"/>
        <v>1</v>
      </c>
      <c r="AU675" s="33" t="s">
        <v>240</v>
      </c>
      <c r="AV675" s="33" t="s">
        <v>240</v>
      </c>
      <c r="BA675" s="1" t="s">
        <v>198</v>
      </c>
      <c r="BC675" s="1">
        <v>27</v>
      </c>
      <c r="BD675" s="1">
        <v>7.11</v>
      </c>
      <c r="BE675" s="24">
        <v>17.05</v>
      </c>
      <c r="BF675" s="1">
        <v>5.3</v>
      </c>
      <c r="BG675" s="1">
        <v>7.11</v>
      </c>
      <c r="BH675" s="24">
        <v>17.05</v>
      </c>
      <c r="BI675" s="1">
        <v>5.3</v>
      </c>
      <c r="BM675" s="1">
        <v>10</v>
      </c>
      <c r="BN675" s="1">
        <v>3.2</v>
      </c>
      <c r="BO675" s="1">
        <v>2.2000000000000002</v>
      </c>
      <c r="BP675" s="1">
        <v>1.4</v>
      </c>
      <c r="BQ675" s="1">
        <v>14</v>
      </c>
      <c r="BR675" s="1" t="s">
        <v>199</v>
      </c>
      <c r="BS675" s="1">
        <v>25</v>
      </c>
      <c r="BT675" s="24">
        <v>5.73</v>
      </c>
      <c r="BU675" s="1">
        <v>3.0000000000000001E-3</v>
      </c>
      <c r="CD675" s="33"/>
      <c r="CH675" s="33" t="s">
        <v>2849</v>
      </c>
      <c r="CI675" s="429">
        <v>0.88</v>
      </c>
      <c r="CJ675" s="33" t="s">
        <v>2850</v>
      </c>
    </row>
    <row r="676" spans="5:88" x14ac:dyDescent="0.3">
      <c r="E676" s="33" t="s">
        <v>4461</v>
      </c>
      <c r="G676" s="33">
        <v>2026</v>
      </c>
      <c r="H676" s="33" t="s">
        <v>4488</v>
      </c>
      <c r="K676" s="33" t="s">
        <v>115</v>
      </c>
      <c r="L676" s="33" t="s">
        <v>138</v>
      </c>
      <c r="M676" s="33" t="s">
        <v>145</v>
      </c>
      <c r="N676" s="33" t="s">
        <v>146</v>
      </c>
      <c r="O676" s="33" t="s">
        <v>147</v>
      </c>
      <c r="P676" s="33" t="s">
        <v>148</v>
      </c>
      <c r="Q676" s="33" t="s">
        <v>62</v>
      </c>
      <c r="R676" s="33" t="s">
        <v>62</v>
      </c>
      <c r="S676" s="33" t="str">
        <f t="shared" si="104"/>
        <v>Ch.sp</v>
      </c>
      <c r="T676" s="33" t="s">
        <v>3082</v>
      </c>
      <c r="U676" s="33" t="s">
        <v>3083</v>
      </c>
      <c r="V676" s="184" t="s">
        <v>54</v>
      </c>
      <c r="W676" s="33" t="s">
        <v>1093</v>
      </c>
      <c r="X676" s="33" t="s">
        <v>3084</v>
      </c>
      <c r="Y676" s="33" t="s">
        <v>3084</v>
      </c>
      <c r="Z676" s="33" t="s">
        <v>4463</v>
      </c>
      <c r="AB676" s="33" t="s">
        <v>3106</v>
      </c>
      <c r="AC676" s="33" t="s">
        <v>1617</v>
      </c>
      <c r="AD676" s="33">
        <v>24</v>
      </c>
      <c r="AE676" s="33" t="s">
        <v>240</v>
      </c>
      <c r="AF676" s="33" t="s">
        <v>2743</v>
      </c>
      <c r="AI676" s="33" t="s">
        <v>3107</v>
      </c>
      <c r="AJ676" s="33" t="s">
        <v>509</v>
      </c>
      <c r="AN676" s="2">
        <v>307</v>
      </c>
      <c r="AO676" s="2">
        <v>307</v>
      </c>
      <c r="AP676" s="33" t="s">
        <v>477</v>
      </c>
      <c r="AQ676" s="33" t="s">
        <v>477</v>
      </c>
      <c r="AS676" s="33">
        <f t="shared" si="111"/>
        <v>1</v>
      </c>
      <c r="AU676" s="33" t="s">
        <v>240</v>
      </c>
      <c r="AV676" s="33" t="s">
        <v>240</v>
      </c>
      <c r="BA676" s="1" t="s">
        <v>200</v>
      </c>
      <c r="BC676" s="1">
        <v>27</v>
      </c>
      <c r="BD676" s="1">
        <v>8.0500000000000007</v>
      </c>
      <c r="BE676" s="24">
        <v>411.71000000000004</v>
      </c>
      <c r="BF676" s="1">
        <v>4.2</v>
      </c>
      <c r="BG676" s="1">
        <v>8.0500000000000007</v>
      </c>
      <c r="BH676" s="24">
        <v>411.71000000000004</v>
      </c>
      <c r="BI676" s="1">
        <v>4.2</v>
      </c>
      <c r="BM676" s="1">
        <v>10</v>
      </c>
      <c r="BN676" s="1">
        <v>28</v>
      </c>
      <c r="BO676" s="1">
        <v>83</v>
      </c>
      <c r="BP676" s="1">
        <v>6</v>
      </c>
      <c r="BQ676" s="1">
        <v>329</v>
      </c>
      <c r="BR676" s="1">
        <v>43</v>
      </c>
      <c r="BS676" s="1">
        <v>881</v>
      </c>
      <c r="BT676" s="24">
        <v>50.3</v>
      </c>
      <c r="BU676" s="1">
        <v>3.0000000000000001E-3</v>
      </c>
      <c r="CD676" s="33"/>
      <c r="CH676" s="33" t="s">
        <v>2849</v>
      </c>
      <c r="CI676" s="429">
        <v>0.88</v>
      </c>
      <c r="CJ676" s="33" t="s">
        <v>2850</v>
      </c>
    </row>
    <row r="677" spans="5:88" x14ac:dyDescent="0.3">
      <c r="E677" s="33" t="s">
        <v>4461</v>
      </c>
      <c r="G677" s="33">
        <v>2027</v>
      </c>
      <c r="H677" s="33" t="s">
        <v>4488</v>
      </c>
      <c r="K677" s="33" t="s">
        <v>115</v>
      </c>
      <c r="L677" s="33" t="s">
        <v>138</v>
      </c>
      <c r="M677" s="33" t="s">
        <v>145</v>
      </c>
      <c r="N677" s="33" t="s">
        <v>146</v>
      </c>
      <c r="O677" s="33" t="s">
        <v>147</v>
      </c>
      <c r="P677" s="33" t="s">
        <v>148</v>
      </c>
      <c r="Q677" s="33" t="s">
        <v>62</v>
      </c>
      <c r="R677" s="33" t="s">
        <v>62</v>
      </c>
      <c r="S677" s="33" t="str">
        <f t="shared" si="104"/>
        <v>Ch.sp</v>
      </c>
      <c r="T677" s="33" t="s">
        <v>3082</v>
      </c>
      <c r="U677" s="33" t="s">
        <v>3083</v>
      </c>
      <c r="V677" s="184" t="s">
        <v>54</v>
      </c>
      <c r="W677" s="33" t="s">
        <v>1093</v>
      </c>
      <c r="X677" s="33" t="s">
        <v>3084</v>
      </c>
      <c r="Y677" s="33" t="s">
        <v>3084</v>
      </c>
      <c r="Z677" s="33" t="s">
        <v>4463</v>
      </c>
      <c r="AB677" s="33" t="s">
        <v>3106</v>
      </c>
      <c r="AC677" s="33" t="s">
        <v>1617</v>
      </c>
      <c r="AD677" s="33">
        <v>24</v>
      </c>
      <c r="AE677" s="33" t="s">
        <v>240</v>
      </c>
      <c r="AF677" s="33" t="s">
        <v>2743</v>
      </c>
      <c r="AI677" s="33" t="s">
        <v>3107</v>
      </c>
      <c r="AJ677" s="33" t="s">
        <v>509</v>
      </c>
      <c r="AN677" s="2">
        <v>381</v>
      </c>
      <c r="AO677" s="2">
        <v>381</v>
      </c>
      <c r="AP677" s="33" t="s">
        <v>477</v>
      </c>
      <c r="AQ677" s="33" t="s">
        <v>477</v>
      </c>
      <c r="AS677" s="33">
        <f t="shared" si="111"/>
        <v>1</v>
      </c>
      <c r="AU677" s="33" t="s">
        <v>240</v>
      </c>
      <c r="AV677" s="33" t="s">
        <v>240</v>
      </c>
      <c r="BA677" s="1" t="s">
        <v>201</v>
      </c>
      <c r="BC677" s="1">
        <v>27</v>
      </c>
      <c r="BD677" s="1">
        <v>7.47</v>
      </c>
      <c r="BE677" s="24">
        <v>11.8325</v>
      </c>
      <c r="BF677" s="1">
        <v>0.5</v>
      </c>
      <c r="BG677" s="1">
        <v>7.47</v>
      </c>
      <c r="BH677" s="24">
        <v>11.8325</v>
      </c>
      <c r="BI677" s="1">
        <v>0.5</v>
      </c>
      <c r="BM677" s="1">
        <v>10</v>
      </c>
      <c r="BN677" s="1">
        <v>2.1</v>
      </c>
      <c r="BO677" s="1">
        <v>1.6</v>
      </c>
      <c r="BP677" s="1">
        <v>0.3</v>
      </c>
      <c r="BQ677" s="1">
        <v>2.8</v>
      </c>
      <c r="BR677" s="1" t="s">
        <v>202</v>
      </c>
      <c r="BS677" s="1">
        <v>1</v>
      </c>
      <c r="BT677" s="24">
        <v>13.1</v>
      </c>
      <c r="BU677" s="1">
        <v>3.0000000000000001E-3</v>
      </c>
      <c r="CD677" s="33"/>
      <c r="CH677" s="33" t="s">
        <v>2849</v>
      </c>
      <c r="CI677" s="429">
        <v>0.88</v>
      </c>
      <c r="CJ677" s="33" t="s">
        <v>2850</v>
      </c>
    </row>
    <row r="678" spans="5:88" x14ac:dyDescent="0.3">
      <c r="E678" s="33" t="s">
        <v>4461</v>
      </c>
      <c r="G678" s="33">
        <v>2028</v>
      </c>
      <c r="H678" s="33" t="s">
        <v>4488</v>
      </c>
      <c r="K678" s="33" t="s">
        <v>115</v>
      </c>
      <c r="L678" s="33" t="s">
        <v>138</v>
      </c>
      <c r="M678" s="33" t="s">
        <v>145</v>
      </c>
      <c r="N678" s="33" t="s">
        <v>146</v>
      </c>
      <c r="O678" s="33" t="s">
        <v>147</v>
      </c>
      <c r="P678" s="33" t="s">
        <v>148</v>
      </c>
      <c r="Q678" s="33" t="s">
        <v>62</v>
      </c>
      <c r="R678" s="33" t="s">
        <v>62</v>
      </c>
      <c r="S678" s="33" t="str">
        <f t="shared" si="104"/>
        <v>Ch.sp</v>
      </c>
      <c r="T678" s="33" t="s">
        <v>3082</v>
      </c>
      <c r="U678" s="33" t="s">
        <v>3083</v>
      </c>
      <c r="V678" s="184" t="s">
        <v>54</v>
      </c>
      <c r="W678" s="33" t="s">
        <v>1093</v>
      </c>
      <c r="X678" s="33" t="s">
        <v>3084</v>
      </c>
      <c r="Y678" s="33" t="s">
        <v>3084</v>
      </c>
      <c r="Z678" s="33" t="s">
        <v>4463</v>
      </c>
      <c r="AB678" s="33" t="s">
        <v>3106</v>
      </c>
      <c r="AC678" s="33" t="s">
        <v>1617</v>
      </c>
      <c r="AD678" s="33">
        <v>24</v>
      </c>
      <c r="AE678" s="33" t="s">
        <v>240</v>
      </c>
      <c r="AF678" s="33" t="s">
        <v>2743</v>
      </c>
      <c r="AI678" s="33" t="s">
        <v>3107</v>
      </c>
      <c r="AJ678" s="33" t="s">
        <v>509</v>
      </c>
      <c r="AN678" s="2">
        <v>304</v>
      </c>
      <c r="AO678" s="2">
        <v>304</v>
      </c>
      <c r="AP678" s="33" t="s">
        <v>477</v>
      </c>
      <c r="AQ678" s="33" t="s">
        <v>477</v>
      </c>
      <c r="AS678" s="33">
        <f t="shared" si="111"/>
        <v>1</v>
      </c>
      <c r="AU678" s="33" t="s">
        <v>240</v>
      </c>
      <c r="AV678" s="33" t="s">
        <v>240</v>
      </c>
      <c r="BA678" s="1" t="s">
        <v>203</v>
      </c>
      <c r="BC678" s="1">
        <v>27</v>
      </c>
      <c r="BD678" s="1">
        <v>6.38</v>
      </c>
      <c r="BE678" s="24">
        <v>3.3820000000000001</v>
      </c>
      <c r="BF678" s="1">
        <v>6</v>
      </c>
      <c r="BG678" s="1">
        <v>6.38</v>
      </c>
      <c r="BH678" s="24">
        <v>3.3820000000000001</v>
      </c>
      <c r="BI678" s="1">
        <v>6</v>
      </c>
      <c r="BM678" s="1">
        <v>10</v>
      </c>
      <c r="BN678" s="1">
        <v>0.2</v>
      </c>
      <c r="BO678" s="1">
        <v>0.7</v>
      </c>
      <c r="BP678" s="1">
        <v>0.3</v>
      </c>
      <c r="BQ678" s="1">
        <v>1.26</v>
      </c>
      <c r="BR678" s="1" t="s">
        <v>202</v>
      </c>
      <c r="BS678" s="1">
        <v>2</v>
      </c>
      <c r="BT678" s="24">
        <v>1.07</v>
      </c>
      <c r="BU678" s="1">
        <v>3.0000000000000001E-3</v>
      </c>
      <c r="CD678" s="33"/>
      <c r="CH678" s="33" t="s">
        <v>2849</v>
      </c>
      <c r="CI678" s="429">
        <v>0.88</v>
      </c>
      <c r="CJ678" s="33" t="s">
        <v>2850</v>
      </c>
    </row>
    <row r="679" spans="5:88" x14ac:dyDescent="0.3">
      <c r="E679" s="33" t="s">
        <v>4461</v>
      </c>
      <c r="G679" s="33">
        <v>2029</v>
      </c>
      <c r="H679" s="33" t="s">
        <v>4488</v>
      </c>
      <c r="K679" s="33" t="s">
        <v>115</v>
      </c>
      <c r="L679" s="33" t="s">
        <v>138</v>
      </c>
      <c r="M679" s="33" t="s">
        <v>145</v>
      </c>
      <c r="N679" s="33" t="s">
        <v>146</v>
      </c>
      <c r="O679" s="33" t="s">
        <v>147</v>
      </c>
      <c r="P679" s="33" t="s">
        <v>148</v>
      </c>
      <c r="Q679" s="33" t="s">
        <v>62</v>
      </c>
      <c r="R679" s="33" t="s">
        <v>62</v>
      </c>
      <c r="S679" s="33" t="str">
        <f t="shared" si="104"/>
        <v>Ch.sp</v>
      </c>
      <c r="T679" s="33" t="s">
        <v>3082</v>
      </c>
      <c r="U679" s="33" t="s">
        <v>3083</v>
      </c>
      <c r="V679" s="184" t="s">
        <v>54</v>
      </c>
      <c r="W679" s="33" t="s">
        <v>1093</v>
      </c>
      <c r="X679" s="33" t="s">
        <v>3084</v>
      </c>
      <c r="Y679" s="33" t="s">
        <v>3084</v>
      </c>
      <c r="Z679" s="33" t="s">
        <v>4463</v>
      </c>
      <c r="AB679" s="33" t="s">
        <v>3106</v>
      </c>
      <c r="AC679" s="33" t="s">
        <v>1617</v>
      </c>
      <c r="AD679" s="33">
        <v>24</v>
      </c>
      <c r="AE679" s="33" t="s">
        <v>240</v>
      </c>
      <c r="AF679" s="33" t="s">
        <v>2743</v>
      </c>
      <c r="AI679" s="33" t="s">
        <v>3107</v>
      </c>
      <c r="AJ679" s="33" t="s">
        <v>509</v>
      </c>
      <c r="AN679" s="2">
        <v>1409</v>
      </c>
      <c r="AO679" s="2">
        <v>1409</v>
      </c>
      <c r="AP679" s="33" t="s">
        <v>477</v>
      </c>
      <c r="AQ679" s="33" t="s">
        <v>477</v>
      </c>
      <c r="AS679" s="33">
        <f t="shared" si="111"/>
        <v>1</v>
      </c>
      <c r="AU679" s="33" t="s">
        <v>240</v>
      </c>
      <c r="AV679" s="33" t="s">
        <v>240</v>
      </c>
      <c r="BA679" s="1" t="s">
        <v>204</v>
      </c>
      <c r="BC679" s="1">
        <v>27</v>
      </c>
      <c r="BD679" s="1">
        <v>7.42</v>
      </c>
      <c r="BE679" s="24">
        <v>97.472999999999999</v>
      </c>
      <c r="BF679" s="1">
        <v>20</v>
      </c>
      <c r="BG679" s="1">
        <v>7.42</v>
      </c>
      <c r="BH679" s="24">
        <v>97.472999999999999</v>
      </c>
      <c r="BI679" s="1">
        <v>20</v>
      </c>
      <c r="BM679" s="1">
        <v>10</v>
      </c>
      <c r="BN679" s="1">
        <v>11</v>
      </c>
      <c r="BO679" s="1">
        <v>17</v>
      </c>
      <c r="BP679" s="1">
        <v>6</v>
      </c>
      <c r="BQ679" s="1">
        <v>57</v>
      </c>
      <c r="BR679" s="1">
        <v>1</v>
      </c>
      <c r="BS679" s="1">
        <v>102</v>
      </c>
      <c r="BT679" s="24">
        <v>11.7</v>
      </c>
      <c r="BU679" s="1">
        <v>3.0000000000000001E-3</v>
      </c>
      <c r="CD679" s="33"/>
      <c r="CH679" s="33" t="s">
        <v>2849</v>
      </c>
      <c r="CI679" s="429">
        <v>0.88</v>
      </c>
      <c r="CJ679" s="33" t="s">
        <v>2850</v>
      </c>
    </row>
    <row r="680" spans="5:88" x14ac:dyDescent="0.3">
      <c r="E680" s="33" t="s">
        <v>4461</v>
      </c>
      <c r="G680" s="33">
        <v>2030</v>
      </c>
      <c r="H680" s="33" t="s">
        <v>4488</v>
      </c>
      <c r="K680" s="33" t="s">
        <v>115</v>
      </c>
      <c r="L680" s="33" t="s">
        <v>138</v>
      </c>
      <c r="M680" s="33" t="s">
        <v>145</v>
      </c>
      <c r="N680" s="33" t="s">
        <v>146</v>
      </c>
      <c r="O680" s="33" t="s">
        <v>147</v>
      </c>
      <c r="P680" s="33" t="s">
        <v>148</v>
      </c>
      <c r="Q680" s="33" t="s">
        <v>62</v>
      </c>
      <c r="R680" s="33" t="s">
        <v>62</v>
      </c>
      <c r="S680" s="33" t="str">
        <f t="shared" si="104"/>
        <v>Ch.sp</v>
      </c>
      <c r="T680" s="33" t="s">
        <v>3082</v>
      </c>
      <c r="U680" s="33" t="s">
        <v>3083</v>
      </c>
      <c r="V680" s="184" t="s">
        <v>54</v>
      </c>
      <c r="W680" s="33" t="s">
        <v>1093</v>
      </c>
      <c r="X680" s="33" t="s">
        <v>3084</v>
      </c>
      <c r="Y680" s="33" t="s">
        <v>3084</v>
      </c>
      <c r="Z680" s="33" t="s">
        <v>4463</v>
      </c>
      <c r="AB680" s="33" t="s">
        <v>3106</v>
      </c>
      <c r="AC680" s="33" t="s">
        <v>1617</v>
      </c>
      <c r="AD680" s="33">
        <v>24</v>
      </c>
      <c r="AE680" s="33" t="s">
        <v>240</v>
      </c>
      <c r="AF680" s="33" t="s">
        <v>2743</v>
      </c>
      <c r="AI680" s="33" t="s">
        <v>3107</v>
      </c>
      <c r="AJ680" s="33" t="s">
        <v>509</v>
      </c>
      <c r="AN680" s="2">
        <v>1773</v>
      </c>
      <c r="AO680" s="2">
        <v>1773</v>
      </c>
      <c r="AP680" s="33" t="s">
        <v>477</v>
      </c>
      <c r="AQ680" s="33" t="s">
        <v>477</v>
      </c>
      <c r="AS680" s="33">
        <f t="shared" si="111"/>
        <v>1</v>
      </c>
      <c r="AU680" s="33" t="s">
        <v>240</v>
      </c>
      <c r="AV680" s="33" t="s">
        <v>240</v>
      </c>
      <c r="BA680" s="1" t="s">
        <v>205</v>
      </c>
      <c r="BC680" s="1">
        <v>27</v>
      </c>
      <c r="BD680" s="1">
        <v>6.1</v>
      </c>
      <c r="BE680" s="24">
        <v>13.129300000000001</v>
      </c>
      <c r="BF680" s="1">
        <v>25</v>
      </c>
      <c r="BG680" s="1">
        <v>6.1</v>
      </c>
      <c r="BH680" s="24">
        <v>13.129300000000001</v>
      </c>
      <c r="BI680" s="1">
        <v>25</v>
      </c>
      <c r="BM680" s="1">
        <v>10</v>
      </c>
      <c r="BN680" s="1">
        <v>1.3</v>
      </c>
      <c r="BO680" s="1">
        <v>2.4</v>
      </c>
      <c r="BP680" s="1">
        <v>0.9</v>
      </c>
      <c r="BQ680" s="1">
        <v>22</v>
      </c>
      <c r="BR680" s="1" t="s">
        <v>202</v>
      </c>
      <c r="BS680" s="1">
        <v>34</v>
      </c>
      <c r="BT680" s="24">
        <v>0.55900000000000005</v>
      </c>
      <c r="BU680" s="1">
        <v>3.0000000000000001E-3</v>
      </c>
      <c r="CD680" s="33"/>
      <c r="CH680" s="33" t="s">
        <v>2849</v>
      </c>
      <c r="CI680" s="429">
        <v>0.88</v>
      </c>
      <c r="CJ680" s="33" t="s">
        <v>2850</v>
      </c>
    </row>
    <row r="681" spans="5:88" x14ac:dyDescent="0.3">
      <c r="E681" s="33" t="s">
        <v>2753</v>
      </c>
      <c r="F681" s="33" t="s">
        <v>4491</v>
      </c>
      <c r="G681" s="33">
        <v>2007</v>
      </c>
      <c r="H681" s="33" t="s">
        <v>4492</v>
      </c>
      <c r="I681" s="33" t="s">
        <v>4493</v>
      </c>
      <c r="K681" s="33" t="s">
        <v>115</v>
      </c>
      <c r="L681" s="33" t="s">
        <v>138</v>
      </c>
      <c r="M681" s="33" t="s">
        <v>145</v>
      </c>
      <c r="N681" s="33" t="s">
        <v>146</v>
      </c>
      <c r="O681" s="33" t="s">
        <v>147</v>
      </c>
      <c r="P681" s="33" t="s">
        <v>148</v>
      </c>
      <c r="Q681" s="33" t="s">
        <v>4494</v>
      </c>
      <c r="R681" s="33" t="s">
        <v>4494</v>
      </c>
      <c r="S681" s="33" t="str">
        <f t="shared" si="104"/>
        <v>Ch.py</v>
      </c>
      <c r="T681" s="33" t="s">
        <v>3082</v>
      </c>
      <c r="U681" s="33" t="s">
        <v>3083</v>
      </c>
      <c r="V681" s="184" t="s">
        <v>54</v>
      </c>
      <c r="W681" s="33" t="s">
        <v>1093</v>
      </c>
      <c r="X681" s="33" t="s">
        <v>1224</v>
      </c>
      <c r="Y681" s="33" t="s">
        <v>1224</v>
      </c>
      <c r="AB681" s="33" t="s">
        <v>2931</v>
      </c>
      <c r="AC681" s="33" t="s">
        <v>2931</v>
      </c>
      <c r="AD681" s="184">
        <v>24</v>
      </c>
      <c r="AE681" s="184" t="s">
        <v>240</v>
      </c>
      <c r="AF681" s="33" t="s">
        <v>2743</v>
      </c>
      <c r="AH681" s="33" t="s">
        <v>2754</v>
      </c>
      <c r="AI681" s="33" t="s">
        <v>2745</v>
      </c>
      <c r="AJ681" s="33" t="s">
        <v>295</v>
      </c>
      <c r="AK681" s="33" t="s">
        <v>2755</v>
      </c>
      <c r="AM681" s="33">
        <v>57</v>
      </c>
      <c r="AN681" s="189">
        <v>57</v>
      </c>
      <c r="AO681" s="189">
        <v>57</v>
      </c>
      <c r="AP681" s="33" t="s">
        <v>477</v>
      </c>
      <c r="AQ681" s="33" t="s">
        <v>477</v>
      </c>
      <c r="AS681" s="33">
        <v>4</v>
      </c>
      <c r="AU681" s="33" t="s">
        <v>295</v>
      </c>
      <c r="AV681" s="33" t="s">
        <v>295</v>
      </c>
      <c r="AZ681" s="33" t="s">
        <v>2312</v>
      </c>
      <c r="BA681" s="33" t="s">
        <v>4495</v>
      </c>
      <c r="BC681" s="33" t="s">
        <v>3087</v>
      </c>
      <c r="BD681" s="33" t="s">
        <v>644</v>
      </c>
      <c r="BE681" s="33" t="s">
        <v>4496</v>
      </c>
      <c r="BH681" s="33">
        <v>25.51</v>
      </c>
      <c r="BI681" s="33">
        <f>IF(ISBLANK(BF681)=FALSE,BF681,BU681)</f>
        <v>1.4</v>
      </c>
      <c r="BL681" s="33">
        <v>25.51</v>
      </c>
      <c r="BU681" s="33">
        <v>1.4</v>
      </c>
      <c r="BV681" s="33" t="s">
        <v>3089</v>
      </c>
      <c r="BX681" s="33" t="s">
        <v>4497</v>
      </c>
      <c r="BY681" s="33" t="s">
        <v>2747</v>
      </c>
      <c r="CB681" s="188" t="str">
        <f t="shared" ref="CB681:CB710" si="112">IF(G681&lt;1980,"N",IF(AJ681="N","N",IF(BC681&lt;1,"N",IF(AF681="Chronic","N",IF(AQ681="Other","N",IF(BG681&lt;5.4,"N",IF(BG681&gt;8.5,"N",IF(BU681&gt;23,"N",IF(BL681&lt;8,"N",IF(BY681="JG est","N","Y"))))))))))</f>
        <v>N</v>
      </c>
      <c r="CC681" s="188" t="str">
        <f t="shared" ref="CC681:CC698" si="113">CB681</f>
        <v>N</v>
      </c>
      <c r="CD681" s="187" t="s">
        <v>4498</v>
      </c>
      <c r="CE681" s="186"/>
      <c r="CH681" s="33" t="s">
        <v>2748</v>
      </c>
      <c r="CI681" s="33" t="s">
        <v>4499</v>
      </c>
      <c r="CJ681" s="33" t="s">
        <v>2753</v>
      </c>
    </row>
    <row r="682" spans="5:88" x14ac:dyDescent="0.3">
      <c r="E682" s="33" t="s">
        <v>2765</v>
      </c>
      <c r="F682" s="33" t="s">
        <v>4500</v>
      </c>
      <c r="G682" s="33">
        <v>2005</v>
      </c>
      <c r="H682" s="33" t="s">
        <v>4501</v>
      </c>
      <c r="I682" s="33" t="e">
        <v>#N/A</v>
      </c>
      <c r="K682" s="33" t="s">
        <v>80</v>
      </c>
      <c r="L682" s="184" t="s">
        <v>81</v>
      </c>
      <c r="M682" s="33" t="s">
        <v>1083</v>
      </c>
      <c r="N682" s="33" t="s">
        <v>1084</v>
      </c>
      <c r="O682" s="33" t="s">
        <v>1085</v>
      </c>
      <c r="P682" s="33" t="s">
        <v>1086</v>
      </c>
      <c r="Q682" s="33" t="s">
        <v>4502</v>
      </c>
      <c r="R682" s="33" t="s">
        <v>4502</v>
      </c>
      <c r="S682" s="33" t="str">
        <f t="shared" si="104"/>
        <v>Ch.te</v>
      </c>
      <c r="T682" s="184" t="s">
        <v>2908</v>
      </c>
      <c r="U682" s="184" t="s">
        <v>2821</v>
      </c>
      <c r="V682" s="184" t="s">
        <v>28</v>
      </c>
      <c r="W682" s="33" t="s">
        <v>1089</v>
      </c>
      <c r="X682" s="33" t="s">
        <v>4503</v>
      </c>
      <c r="Y682" s="33" t="s">
        <v>4503</v>
      </c>
      <c r="AB682" s="33" t="s">
        <v>2742</v>
      </c>
      <c r="AC682" s="33" t="s">
        <v>239</v>
      </c>
      <c r="AD682" s="33">
        <v>96</v>
      </c>
      <c r="AE682" s="184" t="s">
        <v>240</v>
      </c>
      <c r="AF682" s="33" t="s">
        <v>2743</v>
      </c>
      <c r="AH682" s="33" t="s">
        <v>2744</v>
      </c>
      <c r="AI682" s="33" t="s">
        <v>2744</v>
      </c>
      <c r="AK682" s="33" t="s">
        <v>478</v>
      </c>
      <c r="AM682" s="33" t="s">
        <v>2744</v>
      </c>
      <c r="AN682" s="33">
        <v>5800</v>
      </c>
      <c r="AO682" s="33">
        <v>5800</v>
      </c>
      <c r="AP682" s="33" t="s">
        <v>477</v>
      </c>
      <c r="AQ682" s="33" t="s">
        <v>477</v>
      </c>
      <c r="AS682" s="33">
        <v>4</v>
      </c>
      <c r="AU682" s="33" t="s">
        <v>295</v>
      </c>
      <c r="AV682" s="33" t="s">
        <v>295</v>
      </c>
      <c r="AZ682" s="33" t="s">
        <v>2312</v>
      </c>
      <c r="BA682" s="33" t="s">
        <v>2746</v>
      </c>
      <c r="BB682" s="33" t="s">
        <v>2744</v>
      </c>
      <c r="BC682" s="33" t="s">
        <v>2744</v>
      </c>
      <c r="BE682" s="33">
        <v>63</v>
      </c>
      <c r="BH682" s="33">
        <v>63</v>
      </c>
      <c r="BL682" s="33">
        <v>63</v>
      </c>
      <c r="BN682" s="33" t="s">
        <v>644</v>
      </c>
      <c r="BO682" s="33" t="s">
        <v>644</v>
      </c>
      <c r="BP682" s="33" t="s">
        <v>644</v>
      </c>
      <c r="BQ682" s="33" t="s">
        <v>644</v>
      </c>
      <c r="BR682" s="33" t="s">
        <v>644</v>
      </c>
      <c r="BS682" s="33" t="s">
        <v>644</v>
      </c>
      <c r="BT682" s="33" t="s">
        <v>644</v>
      </c>
      <c r="BW682" s="33" t="s">
        <v>2744</v>
      </c>
      <c r="BY682" s="33" t="s">
        <v>2747</v>
      </c>
      <c r="CB682" s="188" t="str">
        <f t="shared" si="112"/>
        <v>N</v>
      </c>
      <c r="CC682" s="188" t="str">
        <f t="shared" si="113"/>
        <v>N</v>
      </c>
      <c r="CD682" s="187" t="s">
        <v>4504</v>
      </c>
      <c r="CE682" s="186"/>
      <c r="CH682" s="33" t="s">
        <v>2770</v>
      </c>
    </row>
    <row r="683" spans="5:88" x14ac:dyDescent="0.3">
      <c r="E683" s="33" t="s">
        <v>2765</v>
      </c>
      <c r="F683" s="33" t="s">
        <v>4505</v>
      </c>
      <c r="G683" s="33">
        <v>2019</v>
      </c>
      <c r="H683" s="33" t="s">
        <v>3162</v>
      </c>
      <c r="I683" s="33" t="s">
        <v>3163</v>
      </c>
      <c r="K683" s="33" t="s">
        <v>80</v>
      </c>
      <c r="L683" s="184" t="s">
        <v>81</v>
      </c>
      <c r="M683" s="33" t="s">
        <v>1083</v>
      </c>
      <c r="N683" s="33" t="s">
        <v>1084</v>
      </c>
      <c r="O683" s="33" t="s">
        <v>1085</v>
      </c>
      <c r="P683" s="33" t="s">
        <v>1086</v>
      </c>
      <c r="Q683" s="33" t="s">
        <v>4506</v>
      </c>
      <c r="R683" s="33" t="s">
        <v>4506</v>
      </c>
      <c r="S683" s="33" t="str">
        <f t="shared" si="104"/>
        <v>Ch.ri</v>
      </c>
      <c r="T683" s="184" t="s">
        <v>2908</v>
      </c>
      <c r="U683" s="184" t="s">
        <v>2821</v>
      </c>
      <c r="V683" s="184" t="s">
        <v>28</v>
      </c>
      <c r="W683" s="33" t="s">
        <v>1089</v>
      </c>
      <c r="X683" s="33" t="s">
        <v>3167</v>
      </c>
      <c r="Y683" s="33" t="s">
        <v>3167</v>
      </c>
      <c r="AB683" s="33" t="s">
        <v>2742</v>
      </c>
      <c r="AC683" s="33" t="s">
        <v>239</v>
      </c>
      <c r="AD683" s="33">
        <v>96</v>
      </c>
      <c r="AE683" s="184" t="s">
        <v>240</v>
      </c>
      <c r="AF683" s="33" t="s">
        <v>2743</v>
      </c>
      <c r="AH683" s="33" t="s">
        <v>2787</v>
      </c>
      <c r="AI683" s="33" t="s">
        <v>3168</v>
      </c>
      <c r="AJ683" s="33" t="s">
        <v>509</v>
      </c>
      <c r="AK683" s="33" t="s">
        <v>631</v>
      </c>
      <c r="AM683" s="33">
        <v>13710</v>
      </c>
      <c r="AN683" s="189">
        <v>13710</v>
      </c>
      <c r="AO683" s="189">
        <v>13710</v>
      </c>
      <c r="AP683" s="33" t="s">
        <v>508</v>
      </c>
      <c r="AQ683" s="33" t="s">
        <v>477</v>
      </c>
      <c r="AS683" s="33">
        <f>IF(G683&lt;1980,"Too old",IF(AE683="N","UseOtherTestDuration",IF(AJ683="M",IF(ISBLANK(BD683),2,IF(ISBLANK(BE683),2,IF(ISBLANK(BF683),2,1))),"NotM")))</f>
        <v>2</v>
      </c>
      <c r="AU683" s="33" t="s">
        <v>295</v>
      </c>
      <c r="AV683" s="33" t="s">
        <v>295</v>
      </c>
      <c r="AZ683" s="33" t="s">
        <v>2828</v>
      </c>
      <c r="BA683" s="33" t="s">
        <v>3169</v>
      </c>
      <c r="BB683" s="33" t="s">
        <v>2744</v>
      </c>
      <c r="BC683" s="33">
        <v>20</v>
      </c>
      <c r="BD683" s="33">
        <v>7</v>
      </c>
      <c r="BE683" s="33">
        <v>250</v>
      </c>
      <c r="BG683" s="33">
        <v>7</v>
      </c>
      <c r="BH683" s="33">
        <v>250</v>
      </c>
      <c r="BI683" s="33">
        <f>IF(ISBLANK(BF683)=FALSE,BF683,BU683)</f>
        <v>0.3</v>
      </c>
      <c r="BL683" s="33">
        <v>250</v>
      </c>
      <c r="BN683" s="33">
        <v>70.89</v>
      </c>
      <c r="BO683" s="33">
        <v>17.72</v>
      </c>
      <c r="BP683" s="33">
        <v>37.65</v>
      </c>
      <c r="BQ683" s="33">
        <v>5.78</v>
      </c>
      <c r="BR683" s="33">
        <v>173.7</v>
      </c>
      <c r="BS683" s="33">
        <v>112.5</v>
      </c>
      <c r="BT683" s="33">
        <v>15</v>
      </c>
      <c r="BU683" s="192">
        <v>0.3</v>
      </c>
      <c r="BW683" s="33" t="s">
        <v>2744</v>
      </c>
      <c r="CB683" s="188" t="str">
        <f t="shared" si="112"/>
        <v>Y</v>
      </c>
      <c r="CC683" s="188" t="str">
        <f t="shared" si="113"/>
        <v>Y</v>
      </c>
      <c r="CD683" s="187" t="s">
        <v>4504</v>
      </c>
      <c r="CE683" s="186"/>
    </row>
    <row r="684" spans="5:88" x14ac:dyDescent="0.3">
      <c r="E684" s="33" t="s">
        <v>2765</v>
      </c>
      <c r="F684" s="33" t="s">
        <v>4507</v>
      </c>
      <c r="G684" s="33">
        <v>2019</v>
      </c>
      <c r="H684" s="33" t="s">
        <v>3162</v>
      </c>
      <c r="I684" s="33" t="s">
        <v>3163</v>
      </c>
      <c r="K684" s="33" t="s">
        <v>80</v>
      </c>
      <c r="L684" s="184" t="s">
        <v>81</v>
      </c>
      <c r="M684" s="33" t="s">
        <v>1083</v>
      </c>
      <c r="N684" s="33" t="s">
        <v>1084</v>
      </c>
      <c r="O684" s="33" t="s">
        <v>1085</v>
      </c>
      <c r="P684" s="33" t="s">
        <v>1086</v>
      </c>
      <c r="Q684" s="33" t="s">
        <v>4506</v>
      </c>
      <c r="R684" s="33" t="s">
        <v>4506</v>
      </c>
      <c r="S684" s="33" t="str">
        <f t="shared" si="104"/>
        <v>Ch.ri</v>
      </c>
      <c r="T684" s="184" t="s">
        <v>2908</v>
      </c>
      <c r="U684" s="184" t="s">
        <v>2821</v>
      </c>
      <c r="V684" s="184" t="s">
        <v>28</v>
      </c>
      <c r="W684" s="33" t="s">
        <v>1089</v>
      </c>
      <c r="X684" s="33" t="s">
        <v>3167</v>
      </c>
      <c r="Y684" s="33" t="s">
        <v>3167</v>
      </c>
      <c r="AB684" s="33" t="s">
        <v>2742</v>
      </c>
      <c r="AC684" s="33" t="s">
        <v>239</v>
      </c>
      <c r="AD684" s="33">
        <v>96</v>
      </c>
      <c r="AE684" s="184" t="s">
        <v>240</v>
      </c>
      <c r="AF684" s="33" t="s">
        <v>2743</v>
      </c>
      <c r="AH684" s="33" t="s">
        <v>2787</v>
      </c>
      <c r="AI684" s="33" t="s">
        <v>3168</v>
      </c>
      <c r="AJ684" s="33" t="s">
        <v>509</v>
      </c>
      <c r="AK684" s="33" t="s">
        <v>631</v>
      </c>
      <c r="AM684" s="33">
        <v>9570</v>
      </c>
      <c r="AN684" s="189">
        <v>9570</v>
      </c>
      <c r="AO684" s="189">
        <v>9570</v>
      </c>
      <c r="AP684" s="33" t="s">
        <v>508</v>
      </c>
      <c r="AQ684" s="33" t="s">
        <v>477</v>
      </c>
      <c r="AS684" s="33">
        <f>IF(G684&lt;1980,"Too old",IF(AE684="N","UseOtherTestDuration",IF(AJ684="M",IF(ISBLANK(BD684),2,IF(ISBLANK(BE684),2,IF(ISBLANK(BF684),2,1))),"NotM")))</f>
        <v>2</v>
      </c>
      <c r="AU684" s="33" t="s">
        <v>295</v>
      </c>
      <c r="AV684" s="33" t="s">
        <v>295</v>
      </c>
      <c r="AZ684" s="33" t="s">
        <v>2828</v>
      </c>
      <c r="BA684" s="33" t="s">
        <v>3169</v>
      </c>
      <c r="BB684" s="33" t="s">
        <v>2744</v>
      </c>
      <c r="BC684" s="33">
        <v>20</v>
      </c>
      <c r="BD684" s="33">
        <v>6</v>
      </c>
      <c r="BE684" s="33">
        <v>250</v>
      </c>
      <c r="BG684" s="33">
        <v>6</v>
      </c>
      <c r="BH684" s="33">
        <v>250</v>
      </c>
      <c r="BI684" s="33">
        <f>IF(ISBLANK(BF684)=FALSE,BF684,BU684)</f>
        <v>0.3</v>
      </c>
      <c r="BL684" s="33">
        <v>250</v>
      </c>
      <c r="BN684" s="33">
        <v>70.89</v>
      </c>
      <c r="BO684" s="33">
        <v>17.72</v>
      </c>
      <c r="BP684" s="33">
        <v>37.65</v>
      </c>
      <c r="BQ684" s="33">
        <v>5.78</v>
      </c>
      <c r="BR684" s="33">
        <v>173.7</v>
      </c>
      <c r="BS684" s="33">
        <v>112.5</v>
      </c>
      <c r="BT684" s="33">
        <v>1.4</v>
      </c>
      <c r="BU684" s="192">
        <v>0.3</v>
      </c>
      <c r="BW684" s="33" t="s">
        <v>2744</v>
      </c>
      <c r="CB684" s="188" t="str">
        <f t="shared" si="112"/>
        <v>Y</v>
      </c>
      <c r="CC684" s="188" t="str">
        <f t="shared" si="113"/>
        <v>Y</v>
      </c>
      <c r="CD684" s="187" t="s">
        <v>4504</v>
      </c>
      <c r="CE684" s="186"/>
    </row>
    <row r="685" spans="5:88" x14ac:dyDescent="0.3">
      <c r="E685" s="33" t="s">
        <v>2765</v>
      </c>
      <c r="F685" s="33" t="s">
        <v>4508</v>
      </c>
      <c r="G685" s="33">
        <v>2003</v>
      </c>
      <c r="H685" s="33" t="s">
        <v>4509</v>
      </c>
      <c r="I685" s="33" t="s">
        <v>4510</v>
      </c>
      <c r="K685" s="33" t="s">
        <v>80</v>
      </c>
      <c r="L685" s="184" t="s">
        <v>81</v>
      </c>
      <c r="M685" s="33" t="s">
        <v>1083</v>
      </c>
      <c r="N685" s="33" t="s">
        <v>1084</v>
      </c>
      <c r="O685" s="33" t="s">
        <v>1085</v>
      </c>
      <c r="P685" s="33" t="s">
        <v>1086</v>
      </c>
      <c r="Q685" s="33" t="s">
        <v>4511</v>
      </c>
      <c r="R685" s="33" t="s">
        <v>4511</v>
      </c>
      <c r="S685" s="33" t="str">
        <f t="shared" si="104"/>
        <v>Ch.pl</v>
      </c>
      <c r="T685" s="193" t="s">
        <v>2908</v>
      </c>
      <c r="U685" s="184" t="s">
        <v>2821</v>
      </c>
      <c r="V685" s="184" t="s">
        <v>28</v>
      </c>
      <c r="W685" s="33" t="s">
        <v>1089</v>
      </c>
      <c r="X685" s="33" t="s">
        <v>2769</v>
      </c>
      <c r="Y685" s="33" t="s">
        <v>284</v>
      </c>
      <c r="AB685" s="33" t="s">
        <v>2742</v>
      </c>
      <c r="AC685" s="33" t="s">
        <v>239</v>
      </c>
      <c r="AD685" s="33">
        <v>96</v>
      </c>
      <c r="AE685" s="184" t="s">
        <v>240</v>
      </c>
      <c r="AF685" s="33" t="s">
        <v>2743</v>
      </c>
      <c r="AH685" s="33" t="s">
        <v>2744</v>
      </c>
      <c r="AI685" s="33" t="s">
        <v>2744</v>
      </c>
      <c r="AK685" s="33" t="s">
        <v>631</v>
      </c>
      <c r="AM685" s="33">
        <v>32600</v>
      </c>
      <c r="AN685" s="33">
        <v>31882.799999999999</v>
      </c>
      <c r="AO685" s="189">
        <v>32600</v>
      </c>
      <c r="AP685" s="33" t="s">
        <v>477</v>
      </c>
      <c r="AQ685" s="33" t="s">
        <v>477</v>
      </c>
      <c r="AS685" s="33">
        <v>4</v>
      </c>
      <c r="AU685" s="33" t="s">
        <v>295</v>
      </c>
      <c r="AV685" s="33" t="s">
        <v>295</v>
      </c>
      <c r="AZ685" s="33" t="s">
        <v>2312</v>
      </c>
      <c r="BA685" s="33" t="s">
        <v>2746</v>
      </c>
      <c r="BB685" s="33" t="s">
        <v>2744</v>
      </c>
      <c r="BC685" s="33" t="s">
        <v>2744</v>
      </c>
      <c r="BE685" s="33">
        <v>80</v>
      </c>
      <c r="BH685" s="33">
        <v>80</v>
      </c>
      <c r="BL685" s="33">
        <v>80</v>
      </c>
      <c r="BN685" s="33" t="s">
        <v>644</v>
      </c>
      <c r="BO685" s="33" t="s">
        <v>644</v>
      </c>
      <c r="BP685" s="33" t="s">
        <v>644</v>
      </c>
      <c r="BQ685" s="33" t="s">
        <v>644</v>
      </c>
      <c r="BR685" s="33" t="s">
        <v>644</v>
      </c>
      <c r="BS685" s="33" t="s">
        <v>644</v>
      </c>
      <c r="BT685" s="33" t="s">
        <v>644</v>
      </c>
      <c r="BW685" s="33" t="s">
        <v>2744</v>
      </c>
      <c r="BY685" s="33" t="s">
        <v>2747</v>
      </c>
      <c r="CB685" s="188" t="str">
        <f t="shared" si="112"/>
        <v>N</v>
      </c>
      <c r="CC685" s="188" t="str">
        <f t="shared" si="113"/>
        <v>N</v>
      </c>
      <c r="CD685" s="187"/>
      <c r="CE685" s="186"/>
      <c r="CH685" s="33" t="s">
        <v>2770</v>
      </c>
    </row>
    <row r="686" spans="5:88" x14ac:dyDescent="0.3">
      <c r="E686" s="184" t="s">
        <v>2753</v>
      </c>
      <c r="F686" s="184"/>
      <c r="G686" s="33">
        <v>2008</v>
      </c>
      <c r="H686" s="193" t="s">
        <v>4352</v>
      </c>
      <c r="I686" s="193"/>
      <c r="J686" s="193"/>
      <c r="K686" s="33" t="s">
        <v>80</v>
      </c>
      <c r="L686" s="184" t="s">
        <v>81</v>
      </c>
      <c r="M686" s="33" t="s">
        <v>1083</v>
      </c>
      <c r="N686" s="33" t="s">
        <v>1084</v>
      </c>
      <c r="O686" s="33" t="s">
        <v>1085</v>
      </c>
      <c r="P686" s="33" t="s">
        <v>1086</v>
      </c>
      <c r="Q686" s="196" t="s">
        <v>4511</v>
      </c>
      <c r="R686" s="196" t="s">
        <v>4511</v>
      </c>
      <c r="S686" s="33" t="str">
        <f t="shared" ref="S686:S744" si="114">_xlfn.CONCAT(LEFT(Q686,2),".",MID(Q686,FIND(" ",Q686)+1,2))</f>
        <v>Ch.pl</v>
      </c>
      <c r="T686" s="193" t="s">
        <v>2908</v>
      </c>
      <c r="U686" s="184" t="s">
        <v>2821</v>
      </c>
      <c r="V686" s="184" t="s">
        <v>28</v>
      </c>
      <c r="W686" s="33" t="s">
        <v>1089</v>
      </c>
      <c r="X686" s="193" t="s">
        <v>3264</v>
      </c>
      <c r="Y686" s="33" t="s">
        <v>284</v>
      </c>
      <c r="Z686" s="193"/>
      <c r="AA686" s="193"/>
      <c r="AB686" s="193" t="s">
        <v>2742</v>
      </c>
      <c r="AC686" s="33" t="s">
        <v>239</v>
      </c>
      <c r="AD686" s="33">
        <v>96</v>
      </c>
      <c r="AE686" s="184" t="s">
        <v>240</v>
      </c>
      <c r="AF686" s="184" t="s">
        <v>2743</v>
      </c>
      <c r="AG686" s="193"/>
      <c r="AH686" s="193" t="s">
        <v>2754</v>
      </c>
      <c r="AI686" s="193" t="s">
        <v>3467</v>
      </c>
      <c r="AJ686" s="33" t="s">
        <v>509</v>
      </c>
      <c r="AK686" s="189" t="s">
        <v>1224</v>
      </c>
      <c r="AL686" s="189"/>
      <c r="AM686" s="189">
        <v>1350</v>
      </c>
      <c r="AN686" s="189">
        <v>1350</v>
      </c>
      <c r="AO686" s="189">
        <v>1350</v>
      </c>
      <c r="AP686" s="193" t="s">
        <v>508</v>
      </c>
      <c r="AQ686" s="33" t="s">
        <v>477</v>
      </c>
      <c r="AS686" s="33">
        <v>4</v>
      </c>
      <c r="AU686" s="33" t="s">
        <v>295</v>
      </c>
      <c r="AV686" s="33" t="s">
        <v>295</v>
      </c>
      <c r="AW686" s="33" t="s">
        <v>4356</v>
      </c>
      <c r="AX686" s="193"/>
      <c r="AY686" s="193"/>
      <c r="AZ686" s="193" t="s">
        <v>2312</v>
      </c>
      <c r="BA686" s="193" t="s">
        <v>4314</v>
      </c>
      <c r="BB686" s="193"/>
      <c r="BC686" s="189">
        <v>10</v>
      </c>
      <c r="BD686" s="193" t="s">
        <v>644</v>
      </c>
      <c r="BE686" s="193" t="s">
        <v>644</v>
      </c>
      <c r="BF686" s="189"/>
      <c r="BH686" s="33" t="s">
        <v>644</v>
      </c>
      <c r="BI686" s="33">
        <f t="shared" ref="BI686:BI696" si="115">IF(ISBLANK(BF686)=FALSE,BF686,BU686)</f>
        <v>1.6</v>
      </c>
      <c r="BJ686" s="193" t="s">
        <v>644</v>
      </c>
      <c r="BK686" s="193" t="s">
        <v>644</v>
      </c>
      <c r="BL686" s="194">
        <v>50</v>
      </c>
      <c r="BM686" s="193"/>
      <c r="BN686" s="193"/>
      <c r="BO686" s="193"/>
      <c r="BP686" s="193"/>
      <c r="BQ686" s="193"/>
      <c r="BR686" s="193"/>
      <c r="BS686" s="193"/>
      <c r="BT686" s="193" t="s">
        <v>644</v>
      </c>
      <c r="BU686" s="189">
        <v>1.6</v>
      </c>
      <c r="BV686" s="32" t="s">
        <v>2750</v>
      </c>
      <c r="BW686" s="32"/>
      <c r="BX686" s="193" t="s">
        <v>4357</v>
      </c>
      <c r="BY686" s="33" t="s">
        <v>2747</v>
      </c>
      <c r="CA686" s="32"/>
      <c r="CB686" s="188" t="str">
        <f t="shared" si="112"/>
        <v>N</v>
      </c>
      <c r="CC686" s="188" t="str">
        <f t="shared" si="113"/>
        <v>N</v>
      </c>
      <c r="CD686" s="193" t="s">
        <v>4358</v>
      </c>
      <c r="CE686" s="193"/>
      <c r="CH686" s="193" t="s">
        <v>2748</v>
      </c>
      <c r="CI686" s="193" t="s">
        <v>4359</v>
      </c>
      <c r="CJ686" s="193"/>
    </row>
    <row r="687" spans="5:88" x14ac:dyDescent="0.3">
      <c r="E687" s="184" t="s">
        <v>2753</v>
      </c>
      <c r="F687" s="184"/>
      <c r="G687" s="33">
        <v>2008</v>
      </c>
      <c r="H687" s="184" t="s">
        <v>4352</v>
      </c>
      <c r="I687" s="184"/>
      <c r="J687" s="184"/>
      <c r="K687" s="33" t="s">
        <v>80</v>
      </c>
      <c r="L687" s="184" t="s">
        <v>81</v>
      </c>
      <c r="M687" s="33" t="s">
        <v>1083</v>
      </c>
      <c r="N687" s="33" t="s">
        <v>1084</v>
      </c>
      <c r="O687" s="33" t="s">
        <v>1085</v>
      </c>
      <c r="P687" s="33" t="s">
        <v>1086</v>
      </c>
      <c r="Q687" s="209" t="s">
        <v>4511</v>
      </c>
      <c r="R687" s="209" t="s">
        <v>4511</v>
      </c>
      <c r="S687" s="33" t="str">
        <f t="shared" si="114"/>
        <v>Ch.pl</v>
      </c>
      <c r="T687" s="184" t="s">
        <v>2908</v>
      </c>
      <c r="U687" s="184" t="s">
        <v>2821</v>
      </c>
      <c r="V687" s="184" t="s">
        <v>28</v>
      </c>
      <c r="W687" s="33" t="s">
        <v>1089</v>
      </c>
      <c r="X687" s="184" t="s">
        <v>3264</v>
      </c>
      <c r="Y687" s="33" t="s">
        <v>284</v>
      </c>
      <c r="Z687" s="184"/>
      <c r="AA687" s="184"/>
      <c r="AB687" s="184" t="s">
        <v>2742</v>
      </c>
      <c r="AC687" s="33" t="s">
        <v>239</v>
      </c>
      <c r="AD687" s="33">
        <v>96</v>
      </c>
      <c r="AE687" s="184" t="s">
        <v>240</v>
      </c>
      <c r="AF687" s="184" t="s">
        <v>2743</v>
      </c>
      <c r="AG687" s="184"/>
      <c r="AH687" s="184" t="s">
        <v>2754</v>
      </c>
      <c r="AI687" s="184" t="s">
        <v>3467</v>
      </c>
      <c r="AJ687" s="33" t="s">
        <v>509</v>
      </c>
      <c r="AK687" s="32" t="s">
        <v>1224</v>
      </c>
      <c r="AL687" s="32"/>
      <c r="AM687" s="32">
        <v>1730</v>
      </c>
      <c r="AN687" s="189">
        <v>1730</v>
      </c>
      <c r="AO687" s="189">
        <v>1730</v>
      </c>
      <c r="AP687" s="184" t="s">
        <v>508</v>
      </c>
      <c r="AQ687" s="33" t="s">
        <v>477</v>
      </c>
      <c r="AS687" s="33">
        <v>4</v>
      </c>
      <c r="AU687" s="33" t="s">
        <v>295</v>
      </c>
      <c r="AV687" s="33" t="s">
        <v>295</v>
      </c>
      <c r="AW687" s="33" t="s">
        <v>4356</v>
      </c>
      <c r="AX687" s="184"/>
      <c r="AY687" s="184"/>
      <c r="AZ687" s="184" t="s">
        <v>2312</v>
      </c>
      <c r="BA687" s="184" t="s">
        <v>4314</v>
      </c>
      <c r="BB687" s="184"/>
      <c r="BC687" s="32">
        <v>15</v>
      </c>
      <c r="BD687" s="184" t="s">
        <v>644</v>
      </c>
      <c r="BE687" s="184" t="s">
        <v>644</v>
      </c>
      <c r="BF687" s="32"/>
      <c r="BH687" s="33" t="s">
        <v>644</v>
      </c>
      <c r="BI687" s="33">
        <f t="shared" si="115"/>
        <v>1.6</v>
      </c>
      <c r="BJ687" s="184" t="s">
        <v>644</v>
      </c>
      <c r="BK687" s="184" t="s">
        <v>644</v>
      </c>
      <c r="BL687" s="206">
        <v>50</v>
      </c>
      <c r="BM687" s="184"/>
      <c r="BN687" s="184"/>
      <c r="BO687" s="184"/>
      <c r="BP687" s="184"/>
      <c r="BQ687" s="184"/>
      <c r="BR687" s="184"/>
      <c r="BS687" s="184"/>
      <c r="BT687" s="184" t="s">
        <v>644</v>
      </c>
      <c r="BU687" s="32">
        <v>1.6</v>
      </c>
      <c r="BV687" s="32" t="s">
        <v>2750</v>
      </c>
      <c r="BW687" s="32"/>
      <c r="BX687" s="184" t="s">
        <v>4357</v>
      </c>
      <c r="BY687" s="33" t="s">
        <v>2747</v>
      </c>
      <c r="CA687" s="32"/>
      <c r="CB687" s="188" t="str">
        <f t="shared" si="112"/>
        <v>N</v>
      </c>
      <c r="CC687" s="188" t="str">
        <f t="shared" si="113"/>
        <v>N</v>
      </c>
      <c r="CD687" s="184" t="s">
        <v>2764</v>
      </c>
      <c r="CE687" s="184"/>
      <c r="CH687" s="184" t="s">
        <v>2748</v>
      </c>
      <c r="CI687" s="184" t="s">
        <v>4359</v>
      </c>
      <c r="CJ687" s="184"/>
    </row>
    <row r="688" spans="5:88" x14ac:dyDescent="0.3">
      <c r="E688" s="184" t="s">
        <v>2753</v>
      </c>
      <c r="F688" s="184"/>
      <c r="G688" s="33">
        <v>2008</v>
      </c>
      <c r="H688" s="184" t="s">
        <v>4352</v>
      </c>
      <c r="I688" s="184"/>
      <c r="J688" s="184"/>
      <c r="K688" s="33" t="s">
        <v>80</v>
      </c>
      <c r="L688" s="184" t="s">
        <v>81</v>
      </c>
      <c r="M688" s="33" t="s">
        <v>1083</v>
      </c>
      <c r="N688" s="33" t="s">
        <v>1084</v>
      </c>
      <c r="O688" s="33" t="s">
        <v>1085</v>
      </c>
      <c r="P688" s="33" t="s">
        <v>1086</v>
      </c>
      <c r="Q688" s="209" t="s">
        <v>4511</v>
      </c>
      <c r="R688" s="209" t="s">
        <v>4511</v>
      </c>
      <c r="S688" s="33" t="str">
        <f t="shared" si="114"/>
        <v>Ch.pl</v>
      </c>
      <c r="T688" s="184" t="s">
        <v>2908</v>
      </c>
      <c r="U688" s="184" t="s">
        <v>2821</v>
      </c>
      <c r="V688" s="184" t="s">
        <v>28</v>
      </c>
      <c r="W688" s="33" t="s">
        <v>1089</v>
      </c>
      <c r="X688" s="184" t="s">
        <v>3264</v>
      </c>
      <c r="Y688" s="33" t="s">
        <v>284</v>
      </c>
      <c r="Z688" s="184"/>
      <c r="AA688" s="184"/>
      <c r="AB688" s="184" t="s">
        <v>2742</v>
      </c>
      <c r="AC688" s="33" t="s">
        <v>239</v>
      </c>
      <c r="AD688" s="33">
        <v>96</v>
      </c>
      <c r="AE688" s="184" t="s">
        <v>240</v>
      </c>
      <c r="AF688" s="184" t="s">
        <v>2743</v>
      </c>
      <c r="AG688" s="184"/>
      <c r="AH688" s="184" t="s">
        <v>2754</v>
      </c>
      <c r="AI688" s="184" t="s">
        <v>3467</v>
      </c>
      <c r="AJ688" s="33" t="s">
        <v>509</v>
      </c>
      <c r="AK688" s="32" t="s">
        <v>1224</v>
      </c>
      <c r="AL688" s="32"/>
      <c r="AM688" s="32">
        <v>2160</v>
      </c>
      <c r="AN688" s="189">
        <v>2160</v>
      </c>
      <c r="AO688" s="189">
        <v>2160</v>
      </c>
      <c r="AP688" s="184" t="s">
        <v>508</v>
      </c>
      <c r="AQ688" s="33" t="s">
        <v>477</v>
      </c>
      <c r="AS688" s="33">
        <v>4</v>
      </c>
      <c r="AU688" s="33" t="s">
        <v>295</v>
      </c>
      <c r="AV688" s="33" t="s">
        <v>295</v>
      </c>
      <c r="AW688" s="33" t="s">
        <v>4356</v>
      </c>
      <c r="AX688" s="184"/>
      <c r="AY688" s="184"/>
      <c r="AZ688" s="184" t="s">
        <v>2312</v>
      </c>
      <c r="BA688" s="184" t="s">
        <v>4314</v>
      </c>
      <c r="BB688" s="184"/>
      <c r="BC688" s="32">
        <v>20</v>
      </c>
      <c r="BD688" s="184" t="s">
        <v>644</v>
      </c>
      <c r="BE688" s="184" t="s">
        <v>644</v>
      </c>
      <c r="BF688" s="32"/>
      <c r="BH688" s="33" t="s">
        <v>644</v>
      </c>
      <c r="BI688" s="33">
        <f t="shared" si="115"/>
        <v>1.6</v>
      </c>
      <c r="BJ688" s="184" t="s">
        <v>644</v>
      </c>
      <c r="BK688" s="184" t="s">
        <v>644</v>
      </c>
      <c r="BL688" s="206">
        <v>50</v>
      </c>
      <c r="BM688" s="184"/>
      <c r="BN688" s="184"/>
      <c r="BO688" s="184"/>
      <c r="BP688" s="184"/>
      <c r="BQ688" s="184"/>
      <c r="BR688" s="184"/>
      <c r="BS688" s="184"/>
      <c r="BT688" s="184" t="s">
        <v>644</v>
      </c>
      <c r="BU688" s="32">
        <v>1.6</v>
      </c>
      <c r="BV688" s="32" t="s">
        <v>2750</v>
      </c>
      <c r="BW688" s="32"/>
      <c r="BX688" s="184" t="s">
        <v>4357</v>
      </c>
      <c r="BY688" s="33" t="s">
        <v>2747</v>
      </c>
      <c r="CA688" s="32"/>
      <c r="CB688" s="188" t="str">
        <f t="shared" si="112"/>
        <v>N</v>
      </c>
      <c r="CC688" s="188" t="str">
        <f t="shared" si="113"/>
        <v>N</v>
      </c>
      <c r="CD688" s="184" t="s">
        <v>2764</v>
      </c>
      <c r="CE688" s="184"/>
      <c r="CH688" s="184" t="s">
        <v>2748</v>
      </c>
      <c r="CI688" s="184" t="s">
        <v>4359</v>
      </c>
      <c r="CJ688" s="184"/>
    </row>
    <row r="689" spans="5:88" x14ac:dyDescent="0.3">
      <c r="E689" s="184" t="s">
        <v>2753</v>
      </c>
      <c r="F689" s="184"/>
      <c r="G689" s="33">
        <v>2008</v>
      </c>
      <c r="H689" s="184" t="s">
        <v>4352</v>
      </c>
      <c r="I689" s="184"/>
      <c r="J689" s="184"/>
      <c r="K689" s="33" t="s">
        <v>80</v>
      </c>
      <c r="L689" s="184" t="s">
        <v>81</v>
      </c>
      <c r="M689" s="33" t="s">
        <v>1083</v>
      </c>
      <c r="N689" s="33" t="s">
        <v>1084</v>
      </c>
      <c r="O689" s="33" t="s">
        <v>1085</v>
      </c>
      <c r="P689" s="33" t="s">
        <v>1086</v>
      </c>
      <c r="Q689" s="209" t="s">
        <v>4511</v>
      </c>
      <c r="R689" s="209" t="s">
        <v>4511</v>
      </c>
      <c r="S689" s="33" t="str">
        <f t="shared" si="114"/>
        <v>Ch.pl</v>
      </c>
      <c r="T689" s="184" t="s">
        <v>2908</v>
      </c>
      <c r="U689" s="184" t="s">
        <v>2821</v>
      </c>
      <c r="V689" s="184" t="s">
        <v>28</v>
      </c>
      <c r="W689" s="33" t="s">
        <v>1089</v>
      </c>
      <c r="X689" s="184" t="s">
        <v>3264</v>
      </c>
      <c r="Y689" s="33" t="s">
        <v>284</v>
      </c>
      <c r="Z689" s="184"/>
      <c r="AA689" s="184"/>
      <c r="AB689" s="184" t="s">
        <v>2742</v>
      </c>
      <c r="AC689" s="33" t="s">
        <v>239</v>
      </c>
      <c r="AD689" s="33">
        <v>96</v>
      </c>
      <c r="AE689" s="184" t="s">
        <v>240</v>
      </c>
      <c r="AF689" s="184" t="s">
        <v>2743</v>
      </c>
      <c r="AG689" s="184"/>
      <c r="AH689" s="184" t="s">
        <v>2754</v>
      </c>
      <c r="AI689" s="184" t="s">
        <v>3467</v>
      </c>
      <c r="AJ689" s="33" t="s">
        <v>509</v>
      </c>
      <c r="AK689" s="32" t="s">
        <v>1224</v>
      </c>
      <c r="AL689" s="32"/>
      <c r="AM689" s="32">
        <v>3600</v>
      </c>
      <c r="AN689" s="189">
        <v>3600</v>
      </c>
      <c r="AO689" s="189">
        <v>3600</v>
      </c>
      <c r="AP689" s="184" t="s">
        <v>508</v>
      </c>
      <c r="AQ689" s="33" t="s">
        <v>477</v>
      </c>
      <c r="AS689" s="33">
        <v>4</v>
      </c>
      <c r="AU689" s="33" t="s">
        <v>295</v>
      </c>
      <c r="AV689" s="33" t="s">
        <v>295</v>
      </c>
      <c r="AW689" s="33" t="s">
        <v>4356</v>
      </c>
      <c r="AX689" s="184"/>
      <c r="AY689" s="184"/>
      <c r="AZ689" s="184" t="s">
        <v>2312</v>
      </c>
      <c r="BA689" s="184" t="s">
        <v>4314</v>
      </c>
      <c r="BB689" s="184"/>
      <c r="BC689" s="32">
        <v>23</v>
      </c>
      <c r="BD689" s="184" t="s">
        <v>644</v>
      </c>
      <c r="BE689" s="184" t="s">
        <v>644</v>
      </c>
      <c r="BF689" s="32"/>
      <c r="BH689" s="33" t="s">
        <v>644</v>
      </c>
      <c r="BI689" s="33">
        <f t="shared" si="115"/>
        <v>1.6</v>
      </c>
      <c r="BJ689" s="184" t="s">
        <v>644</v>
      </c>
      <c r="BK689" s="184" t="s">
        <v>644</v>
      </c>
      <c r="BL689" s="206">
        <v>50</v>
      </c>
      <c r="BM689" s="184"/>
      <c r="BN689" s="184"/>
      <c r="BO689" s="184"/>
      <c r="BP689" s="184"/>
      <c r="BQ689" s="184"/>
      <c r="BR689" s="184"/>
      <c r="BS689" s="184"/>
      <c r="BT689" s="184" t="s">
        <v>644</v>
      </c>
      <c r="BU689" s="32">
        <v>1.6</v>
      </c>
      <c r="BV689" s="32" t="s">
        <v>2750</v>
      </c>
      <c r="BW689" s="32"/>
      <c r="BX689" s="184" t="s">
        <v>4357</v>
      </c>
      <c r="BY689" s="33" t="s">
        <v>2747</v>
      </c>
      <c r="CA689" s="32"/>
      <c r="CB689" s="188" t="str">
        <f t="shared" si="112"/>
        <v>N</v>
      </c>
      <c r="CC689" s="188" t="str">
        <f t="shared" si="113"/>
        <v>N</v>
      </c>
      <c r="CD689" s="184" t="s">
        <v>2764</v>
      </c>
      <c r="CE689" s="184"/>
      <c r="CH689" s="184" t="s">
        <v>2748</v>
      </c>
      <c r="CI689" s="184" t="s">
        <v>4359</v>
      </c>
      <c r="CJ689" s="184"/>
    </row>
    <row r="690" spans="5:88" x14ac:dyDescent="0.3">
      <c r="E690" s="184" t="s">
        <v>2753</v>
      </c>
      <c r="F690" s="184"/>
      <c r="G690" s="33">
        <v>2008</v>
      </c>
      <c r="H690" s="184" t="s">
        <v>4352</v>
      </c>
      <c r="I690" s="184"/>
      <c r="J690" s="184"/>
      <c r="K690" s="33" t="s">
        <v>80</v>
      </c>
      <c r="L690" s="184" t="s">
        <v>81</v>
      </c>
      <c r="M690" s="33" t="s">
        <v>1083</v>
      </c>
      <c r="N690" s="33" t="s">
        <v>1084</v>
      </c>
      <c r="O690" s="33" t="s">
        <v>1085</v>
      </c>
      <c r="P690" s="33" t="s">
        <v>1086</v>
      </c>
      <c r="Q690" s="209" t="s">
        <v>4511</v>
      </c>
      <c r="R690" s="209" t="s">
        <v>4511</v>
      </c>
      <c r="S690" s="33" t="str">
        <f t="shared" si="114"/>
        <v>Ch.pl</v>
      </c>
      <c r="T690" s="184" t="s">
        <v>2908</v>
      </c>
      <c r="U690" s="184" t="s">
        <v>2821</v>
      </c>
      <c r="V690" s="184" t="s">
        <v>28</v>
      </c>
      <c r="W690" s="33" t="s">
        <v>1089</v>
      </c>
      <c r="X690" s="184" t="s">
        <v>3264</v>
      </c>
      <c r="Y690" s="33" t="s">
        <v>284</v>
      </c>
      <c r="Z690" s="184"/>
      <c r="AA690" s="184"/>
      <c r="AB690" s="184" t="s">
        <v>2742</v>
      </c>
      <c r="AC690" s="33" t="s">
        <v>239</v>
      </c>
      <c r="AD690" s="33">
        <v>96</v>
      </c>
      <c r="AE690" s="184" t="s">
        <v>240</v>
      </c>
      <c r="AF690" s="184" t="s">
        <v>2743</v>
      </c>
      <c r="AG690" s="184"/>
      <c r="AH690" s="184" t="s">
        <v>2754</v>
      </c>
      <c r="AI690" s="184" t="s">
        <v>3467</v>
      </c>
      <c r="AJ690" s="33" t="s">
        <v>509</v>
      </c>
      <c r="AK690" s="32" t="s">
        <v>1224</v>
      </c>
      <c r="AL690" s="32"/>
      <c r="AM690" s="32">
        <v>3600</v>
      </c>
      <c r="AN690" s="189">
        <v>3600</v>
      </c>
      <c r="AO690" s="189">
        <v>3600</v>
      </c>
      <c r="AP690" s="184" t="s">
        <v>508</v>
      </c>
      <c r="AQ690" s="33" t="s">
        <v>477</v>
      </c>
      <c r="AS690" s="33">
        <v>4</v>
      </c>
      <c r="AU690" s="33" t="s">
        <v>295</v>
      </c>
      <c r="AV690" s="33" t="s">
        <v>295</v>
      </c>
      <c r="AW690" s="33" t="s">
        <v>4356</v>
      </c>
      <c r="AX690" s="184"/>
      <c r="AY690" s="184"/>
      <c r="AZ690" s="184" t="s">
        <v>2312</v>
      </c>
      <c r="BA690" s="184" t="s">
        <v>4314</v>
      </c>
      <c r="BB690" s="184"/>
      <c r="BC690" s="32">
        <v>30</v>
      </c>
      <c r="BD690" s="184" t="s">
        <v>644</v>
      </c>
      <c r="BE690" s="184" t="s">
        <v>644</v>
      </c>
      <c r="BF690" s="32"/>
      <c r="BH690" s="33" t="s">
        <v>644</v>
      </c>
      <c r="BI690" s="33">
        <f t="shared" si="115"/>
        <v>1.6</v>
      </c>
      <c r="BJ690" s="184" t="s">
        <v>644</v>
      </c>
      <c r="BK690" s="184" t="s">
        <v>644</v>
      </c>
      <c r="BL690" s="206">
        <v>50</v>
      </c>
      <c r="BM690" s="184"/>
      <c r="BN690" s="184"/>
      <c r="BO690" s="184"/>
      <c r="BP690" s="184"/>
      <c r="BQ690" s="184"/>
      <c r="BR690" s="184"/>
      <c r="BS690" s="184"/>
      <c r="BT690" s="184" t="s">
        <v>644</v>
      </c>
      <c r="BU690" s="32">
        <v>1.6</v>
      </c>
      <c r="BV690" s="32" t="s">
        <v>2750</v>
      </c>
      <c r="BW690" s="32"/>
      <c r="BX690" s="184" t="s">
        <v>4357</v>
      </c>
      <c r="BY690" s="33" t="s">
        <v>2747</v>
      </c>
      <c r="CA690" s="32"/>
      <c r="CB690" s="188" t="str">
        <f t="shared" si="112"/>
        <v>N</v>
      </c>
      <c r="CC690" s="188" t="str">
        <f t="shared" si="113"/>
        <v>N</v>
      </c>
      <c r="CD690" s="184" t="s">
        <v>2764</v>
      </c>
      <c r="CE690" s="184"/>
      <c r="CH690" s="184" t="s">
        <v>2748</v>
      </c>
      <c r="CI690" s="184" t="s">
        <v>4359</v>
      </c>
      <c r="CJ690" s="184"/>
    </row>
    <row r="691" spans="5:88" x14ac:dyDescent="0.3">
      <c r="E691" s="184" t="s">
        <v>2753</v>
      </c>
      <c r="F691" s="184"/>
      <c r="G691" s="33">
        <v>2008</v>
      </c>
      <c r="H691" s="184" t="s">
        <v>4352</v>
      </c>
      <c r="I691" s="184"/>
      <c r="J691" s="184"/>
      <c r="K691" s="33" t="s">
        <v>80</v>
      </c>
      <c r="L691" s="184" t="s">
        <v>81</v>
      </c>
      <c r="M691" s="33" t="s">
        <v>1083</v>
      </c>
      <c r="N691" s="33" t="s">
        <v>1084</v>
      </c>
      <c r="O691" s="33" t="s">
        <v>1085</v>
      </c>
      <c r="P691" s="33" t="s">
        <v>1086</v>
      </c>
      <c r="Q691" s="209" t="s">
        <v>4511</v>
      </c>
      <c r="R691" s="209" t="s">
        <v>4511</v>
      </c>
      <c r="S691" s="33" t="str">
        <f t="shared" si="114"/>
        <v>Ch.pl</v>
      </c>
      <c r="T691" s="184" t="s">
        <v>2908</v>
      </c>
      <c r="U691" s="184" t="s">
        <v>2821</v>
      </c>
      <c r="V691" s="184" t="s">
        <v>28</v>
      </c>
      <c r="W691" s="33" t="s">
        <v>1089</v>
      </c>
      <c r="X691" s="184" t="s">
        <v>3264</v>
      </c>
      <c r="Y691" s="33" t="s">
        <v>284</v>
      </c>
      <c r="Z691" s="184"/>
      <c r="AA691" s="184"/>
      <c r="AB691" s="184" t="s">
        <v>2742</v>
      </c>
      <c r="AC691" s="33" t="s">
        <v>239</v>
      </c>
      <c r="AD691" s="33">
        <v>96</v>
      </c>
      <c r="AE691" s="184" t="s">
        <v>240</v>
      </c>
      <c r="AF691" s="184" t="s">
        <v>2743</v>
      </c>
      <c r="AG691" s="184"/>
      <c r="AH691" s="184" t="s">
        <v>2754</v>
      </c>
      <c r="AI691" s="184" t="s">
        <v>3467</v>
      </c>
      <c r="AJ691" s="33" t="s">
        <v>509</v>
      </c>
      <c r="AK691" s="32" t="s">
        <v>1224</v>
      </c>
      <c r="AL691" s="32"/>
      <c r="AM691" s="32">
        <v>3600</v>
      </c>
      <c r="AN691" s="189">
        <v>3600</v>
      </c>
      <c r="AO691" s="189">
        <v>3600</v>
      </c>
      <c r="AP691" s="184" t="s">
        <v>508</v>
      </c>
      <c r="AQ691" s="33" t="s">
        <v>477</v>
      </c>
      <c r="AS691" s="33">
        <v>4</v>
      </c>
      <c r="AU691" s="33" t="s">
        <v>295</v>
      </c>
      <c r="AV691" s="33" t="s">
        <v>295</v>
      </c>
      <c r="AW691" s="33" t="s">
        <v>4356</v>
      </c>
      <c r="AX691" s="184"/>
      <c r="AY691" s="184"/>
      <c r="AZ691" s="184" t="s">
        <v>2312</v>
      </c>
      <c r="BA691" s="184" t="s">
        <v>4314</v>
      </c>
      <c r="BB691" s="184"/>
      <c r="BC691" s="32">
        <v>35</v>
      </c>
      <c r="BD691" s="184" t="s">
        <v>644</v>
      </c>
      <c r="BE691" s="184" t="s">
        <v>644</v>
      </c>
      <c r="BF691" s="32"/>
      <c r="BH691" s="33" t="s">
        <v>644</v>
      </c>
      <c r="BI691" s="33">
        <f t="shared" si="115"/>
        <v>1.6</v>
      </c>
      <c r="BJ691" s="184" t="s">
        <v>644</v>
      </c>
      <c r="BK691" s="184" t="s">
        <v>644</v>
      </c>
      <c r="BL691" s="206">
        <v>50</v>
      </c>
      <c r="BM691" s="184"/>
      <c r="BN691" s="184"/>
      <c r="BO691" s="184"/>
      <c r="BP691" s="184"/>
      <c r="BQ691" s="184"/>
      <c r="BR691" s="184"/>
      <c r="BS691" s="184"/>
      <c r="BT691" s="184" t="s">
        <v>644</v>
      </c>
      <c r="BU691" s="32">
        <v>1.6</v>
      </c>
      <c r="BV691" s="32" t="s">
        <v>2750</v>
      </c>
      <c r="BW691" s="32"/>
      <c r="BX691" s="184" t="s">
        <v>4357</v>
      </c>
      <c r="BY691" s="33" t="s">
        <v>2747</v>
      </c>
      <c r="CA691" s="32"/>
      <c r="CB691" s="188" t="str">
        <f t="shared" si="112"/>
        <v>N</v>
      </c>
      <c r="CC691" s="188" t="str">
        <f t="shared" si="113"/>
        <v>N</v>
      </c>
      <c r="CD691" s="184" t="s">
        <v>2764</v>
      </c>
      <c r="CE691" s="184"/>
      <c r="CH691" s="184" t="s">
        <v>2748</v>
      </c>
      <c r="CI691" s="184" t="s">
        <v>4359</v>
      </c>
      <c r="CJ691" s="184"/>
    </row>
    <row r="692" spans="5:88" x14ac:dyDescent="0.3">
      <c r="E692" s="184" t="s">
        <v>2753</v>
      </c>
      <c r="F692" s="184"/>
      <c r="G692" s="33">
        <v>2008</v>
      </c>
      <c r="H692" s="184" t="s">
        <v>4352</v>
      </c>
      <c r="I692" s="184"/>
      <c r="J692" s="184"/>
      <c r="K692" s="33" t="s">
        <v>80</v>
      </c>
      <c r="L692" s="184" t="s">
        <v>81</v>
      </c>
      <c r="M692" s="33" t="s">
        <v>1083</v>
      </c>
      <c r="N692" s="33" t="s">
        <v>1084</v>
      </c>
      <c r="O692" s="33" t="s">
        <v>1085</v>
      </c>
      <c r="P692" s="33" t="s">
        <v>1086</v>
      </c>
      <c r="Q692" s="209" t="s">
        <v>4511</v>
      </c>
      <c r="R692" s="209" t="s">
        <v>4511</v>
      </c>
      <c r="S692" s="33" t="str">
        <f t="shared" si="114"/>
        <v>Ch.pl</v>
      </c>
      <c r="T692" s="184" t="s">
        <v>2908</v>
      </c>
      <c r="U692" s="184" t="s">
        <v>2821</v>
      </c>
      <c r="V692" s="184" t="s">
        <v>28</v>
      </c>
      <c r="W692" s="33" t="s">
        <v>1089</v>
      </c>
      <c r="X692" s="184" t="s">
        <v>3264</v>
      </c>
      <c r="Y692" s="33" t="s">
        <v>284</v>
      </c>
      <c r="Z692" s="184"/>
      <c r="AA692" s="184"/>
      <c r="AB692" s="184" t="s">
        <v>2742</v>
      </c>
      <c r="AC692" s="33" t="s">
        <v>239</v>
      </c>
      <c r="AD692" s="33">
        <v>96</v>
      </c>
      <c r="AE692" s="184" t="s">
        <v>240</v>
      </c>
      <c r="AF692" s="184" t="s">
        <v>2743</v>
      </c>
      <c r="AG692" s="184"/>
      <c r="AH692" s="184" t="s">
        <v>2754</v>
      </c>
      <c r="AI692" s="184" t="s">
        <v>3467</v>
      </c>
      <c r="AJ692" s="33" t="s">
        <v>509</v>
      </c>
      <c r="AK692" s="32" t="s">
        <v>1224</v>
      </c>
      <c r="AL692" s="32"/>
      <c r="AM692" s="32">
        <v>4570</v>
      </c>
      <c r="AN692" s="189">
        <v>4570</v>
      </c>
      <c r="AO692" s="189">
        <v>4570</v>
      </c>
      <c r="AP692" s="184" t="s">
        <v>508</v>
      </c>
      <c r="AQ692" s="33" t="s">
        <v>477</v>
      </c>
      <c r="AS692" s="33">
        <v>4</v>
      </c>
      <c r="AU692" s="33" t="s">
        <v>295</v>
      </c>
      <c r="AV692" s="33" t="s">
        <v>295</v>
      </c>
      <c r="AW692" s="33" t="s">
        <v>4356</v>
      </c>
      <c r="AX692" s="184"/>
      <c r="AY692" s="184"/>
      <c r="AZ692" s="184" t="s">
        <v>2312</v>
      </c>
      <c r="BA692" s="184" t="s">
        <v>4314</v>
      </c>
      <c r="BB692" s="184"/>
      <c r="BC692" s="32">
        <v>25</v>
      </c>
      <c r="BD692" s="184" t="s">
        <v>644</v>
      </c>
      <c r="BE692" s="184" t="s">
        <v>644</v>
      </c>
      <c r="BF692" s="32"/>
      <c r="BH692" s="33" t="s">
        <v>644</v>
      </c>
      <c r="BI692" s="33">
        <f t="shared" si="115"/>
        <v>1.6</v>
      </c>
      <c r="BJ692" s="184" t="s">
        <v>644</v>
      </c>
      <c r="BK692" s="184" t="s">
        <v>644</v>
      </c>
      <c r="BL692" s="206">
        <v>50</v>
      </c>
      <c r="BM692" s="184"/>
      <c r="BN692" s="184"/>
      <c r="BO692" s="184"/>
      <c r="BP692" s="184"/>
      <c r="BQ692" s="184"/>
      <c r="BR692" s="184"/>
      <c r="BS692" s="184"/>
      <c r="BT692" s="184" t="s">
        <v>644</v>
      </c>
      <c r="BU692" s="32">
        <v>1.6</v>
      </c>
      <c r="BV692" s="32" t="s">
        <v>2750</v>
      </c>
      <c r="BW692" s="32"/>
      <c r="BX692" s="184" t="s">
        <v>4357</v>
      </c>
      <c r="BY692" s="33" t="s">
        <v>2747</v>
      </c>
      <c r="CA692" s="32"/>
      <c r="CB692" s="188" t="str">
        <f t="shared" si="112"/>
        <v>N</v>
      </c>
      <c r="CC692" s="188" t="str">
        <f t="shared" si="113"/>
        <v>N</v>
      </c>
      <c r="CD692" s="184" t="s">
        <v>2764</v>
      </c>
      <c r="CE692" s="184"/>
      <c r="CH692" s="184" t="s">
        <v>2748</v>
      </c>
      <c r="CI692" s="184" t="s">
        <v>4359</v>
      </c>
      <c r="CJ692" s="184"/>
    </row>
    <row r="693" spans="5:88" x14ac:dyDescent="0.3">
      <c r="E693" s="184" t="s">
        <v>2753</v>
      </c>
      <c r="F693" s="184"/>
      <c r="G693" s="33">
        <v>2008</v>
      </c>
      <c r="H693" s="184" t="s">
        <v>4352</v>
      </c>
      <c r="I693" s="184"/>
      <c r="J693" s="184"/>
      <c r="K693" s="33" t="s">
        <v>80</v>
      </c>
      <c r="L693" s="184" t="s">
        <v>81</v>
      </c>
      <c r="M693" s="33" t="s">
        <v>1083</v>
      </c>
      <c r="N693" s="33" t="s">
        <v>1084</v>
      </c>
      <c r="O693" s="33" t="s">
        <v>1085</v>
      </c>
      <c r="P693" s="33" t="s">
        <v>1086</v>
      </c>
      <c r="Q693" s="209" t="s">
        <v>4511</v>
      </c>
      <c r="R693" s="209" t="s">
        <v>4511</v>
      </c>
      <c r="S693" s="33" t="str">
        <f t="shared" si="114"/>
        <v>Ch.pl</v>
      </c>
      <c r="T693" s="184" t="s">
        <v>2908</v>
      </c>
      <c r="U693" s="184" t="s">
        <v>2821</v>
      </c>
      <c r="V693" s="184" t="s">
        <v>28</v>
      </c>
      <c r="W693" s="33" t="s">
        <v>1089</v>
      </c>
      <c r="X693" s="184" t="s">
        <v>3264</v>
      </c>
      <c r="Y693" s="33" t="s">
        <v>284</v>
      </c>
      <c r="Z693" s="184"/>
      <c r="AA693" s="184"/>
      <c r="AB693" s="184" t="s">
        <v>2742</v>
      </c>
      <c r="AC693" s="33" t="s">
        <v>239</v>
      </c>
      <c r="AD693" s="33">
        <v>96</v>
      </c>
      <c r="AE693" s="184" t="s">
        <v>240</v>
      </c>
      <c r="AF693" s="184" t="s">
        <v>2743</v>
      </c>
      <c r="AG693" s="184"/>
      <c r="AH693" s="184" t="s">
        <v>2754</v>
      </c>
      <c r="AI693" s="184" t="s">
        <v>3467</v>
      </c>
      <c r="AJ693" s="33" t="s">
        <v>509</v>
      </c>
      <c r="AK693" s="32" t="s">
        <v>1224</v>
      </c>
      <c r="AL693" s="32"/>
      <c r="AM693" s="32">
        <v>4570</v>
      </c>
      <c r="AN693" s="189">
        <v>4570</v>
      </c>
      <c r="AO693" s="189">
        <v>4570</v>
      </c>
      <c r="AP693" s="184" t="s">
        <v>508</v>
      </c>
      <c r="AQ693" s="33" t="s">
        <v>477</v>
      </c>
      <c r="AS693" s="33">
        <v>4</v>
      </c>
      <c r="AU693" s="33" t="s">
        <v>295</v>
      </c>
      <c r="AV693" s="33" t="s">
        <v>295</v>
      </c>
      <c r="AW693" s="33" t="s">
        <v>4356</v>
      </c>
      <c r="AX693" s="184"/>
      <c r="AY693" s="184"/>
      <c r="AZ693" s="184" t="s">
        <v>2312</v>
      </c>
      <c r="BA693" s="184" t="s">
        <v>4314</v>
      </c>
      <c r="BB693" s="184"/>
      <c r="BC693" s="207" t="s">
        <v>4363</v>
      </c>
      <c r="BD693" s="184" t="s">
        <v>644</v>
      </c>
      <c r="BE693" s="184" t="s">
        <v>644</v>
      </c>
      <c r="BF693" s="32"/>
      <c r="BH693" s="33" t="s">
        <v>644</v>
      </c>
      <c r="BI693" s="33">
        <f t="shared" si="115"/>
        <v>1.6</v>
      </c>
      <c r="BJ693" s="184" t="s">
        <v>644</v>
      </c>
      <c r="BK693" s="184" t="s">
        <v>644</v>
      </c>
      <c r="BL693" s="206">
        <v>50</v>
      </c>
      <c r="BM693" s="184"/>
      <c r="BN693" s="184"/>
      <c r="BO693" s="184"/>
      <c r="BP693" s="184"/>
      <c r="BQ693" s="184"/>
      <c r="BR693" s="184"/>
      <c r="BS693" s="184"/>
      <c r="BT693" s="184" t="s">
        <v>644</v>
      </c>
      <c r="BU693" s="32">
        <v>1.6</v>
      </c>
      <c r="BV693" s="32" t="s">
        <v>2750</v>
      </c>
      <c r="BW693" s="32"/>
      <c r="BX693" s="184" t="s">
        <v>4357</v>
      </c>
      <c r="BY693" s="33" t="s">
        <v>2747</v>
      </c>
      <c r="CA693" s="32"/>
      <c r="CB693" s="188" t="str">
        <f t="shared" si="112"/>
        <v>N</v>
      </c>
      <c r="CC693" s="188" t="str">
        <f t="shared" si="113"/>
        <v>N</v>
      </c>
      <c r="CD693" s="184" t="s">
        <v>2764</v>
      </c>
      <c r="CE693" s="184"/>
      <c r="CH693" s="184" t="s">
        <v>2748</v>
      </c>
      <c r="CI693" s="184" t="s">
        <v>4359</v>
      </c>
      <c r="CJ693" s="184"/>
    </row>
    <row r="694" spans="5:88" x14ac:dyDescent="0.3">
      <c r="E694" s="184" t="s">
        <v>2753</v>
      </c>
      <c r="F694" s="184"/>
      <c r="G694" s="33">
        <v>2008</v>
      </c>
      <c r="H694" s="184" t="s">
        <v>4352</v>
      </c>
      <c r="I694" s="184"/>
      <c r="J694" s="184"/>
      <c r="K694" s="33" t="s">
        <v>80</v>
      </c>
      <c r="L694" s="184" t="s">
        <v>81</v>
      </c>
      <c r="M694" s="33" t="s">
        <v>1083</v>
      </c>
      <c r="N694" s="33" t="s">
        <v>1084</v>
      </c>
      <c r="O694" s="33" t="s">
        <v>1085</v>
      </c>
      <c r="P694" s="33" t="s">
        <v>1086</v>
      </c>
      <c r="Q694" s="209" t="s">
        <v>4511</v>
      </c>
      <c r="R694" s="209" t="s">
        <v>4511</v>
      </c>
      <c r="S694" s="33" t="str">
        <f t="shared" si="114"/>
        <v>Ch.pl</v>
      </c>
      <c r="T694" s="184" t="s">
        <v>2908</v>
      </c>
      <c r="U694" s="184" t="s">
        <v>2821</v>
      </c>
      <c r="V694" s="184" t="s">
        <v>28</v>
      </c>
      <c r="W694" s="33" t="s">
        <v>1089</v>
      </c>
      <c r="X694" s="184" t="s">
        <v>3264</v>
      </c>
      <c r="Y694" s="33" t="s">
        <v>284</v>
      </c>
      <c r="Z694" s="184"/>
      <c r="AA694" s="184"/>
      <c r="AB694" s="184" t="s">
        <v>2742</v>
      </c>
      <c r="AC694" s="33" t="s">
        <v>239</v>
      </c>
      <c r="AD694" s="33">
        <v>96</v>
      </c>
      <c r="AE694" s="184" t="s">
        <v>240</v>
      </c>
      <c r="AF694" s="184" t="s">
        <v>2743</v>
      </c>
      <c r="AG694" s="184"/>
      <c r="AH694" s="184" t="s">
        <v>2754</v>
      </c>
      <c r="AI694" s="184" t="s">
        <v>3467</v>
      </c>
      <c r="AJ694" s="33" t="s">
        <v>509</v>
      </c>
      <c r="AK694" s="32" t="s">
        <v>1224</v>
      </c>
      <c r="AL694" s="32"/>
      <c r="AM694" s="32">
        <v>4570</v>
      </c>
      <c r="AN694" s="189">
        <v>4570</v>
      </c>
      <c r="AO694" s="189">
        <v>4570</v>
      </c>
      <c r="AP694" s="184" t="s">
        <v>508</v>
      </c>
      <c r="AQ694" s="33" t="s">
        <v>477</v>
      </c>
      <c r="AS694" s="33">
        <v>4</v>
      </c>
      <c r="AU694" s="33" t="s">
        <v>295</v>
      </c>
      <c r="AV694" s="33" t="s">
        <v>295</v>
      </c>
      <c r="AW694" s="33" t="s">
        <v>4356</v>
      </c>
      <c r="AX694" s="184"/>
      <c r="AY694" s="184"/>
      <c r="AZ694" s="184" t="s">
        <v>2312</v>
      </c>
      <c r="BA694" s="184" t="s">
        <v>4314</v>
      </c>
      <c r="BB694" s="184"/>
      <c r="BC694" s="32">
        <v>28</v>
      </c>
      <c r="BD694" s="184" t="s">
        <v>644</v>
      </c>
      <c r="BE694" s="184" t="s">
        <v>644</v>
      </c>
      <c r="BF694" s="32"/>
      <c r="BH694" s="33" t="s">
        <v>644</v>
      </c>
      <c r="BI694" s="33">
        <f t="shared" si="115"/>
        <v>1.6</v>
      </c>
      <c r="BJ694" s="184" t="s">
        <v>644</v>
      </c>
      <c r="BK694" s="184" t="s">
        <v>644</v>
      </c>
      <c r="BL694" s="206">
        <v>50</v>
      </c>
      <c r="BM694" s="184"/>
      <c r="BN694" s="184"/>
      <c r="BO694" s="184"/>
      <c r="BP694" s="184"/>
      <c r="BQ694" s="184"/>
      <c r="BR694" s="184"/>
      <c r="BS694" s="184"/>
      <c r="BT694" s="184" t="s">
        <v>644</v>
      </c>
      <c r="BU694" s="32">
        <v>1.6</v>
      </c>
      <c r="BV694" s="32" t="s">
        <v>2750</v>
      </c>
      <c r="BW694" s="32"/>
      <c r="BX694" s="184" t="s">
        <v>4357</v>
      </c>
      <c r="BY694" s="33" t="s">
        <v>2747</v>
      </c>
      <c r="CA694" s="32"/>
      <c r="CB694" s="188" t="str">
        <f t="shared" si="112"/>
        <v>N</v>
      </c>
      <c r="CC694" s="188" t="str">
        <f t="shared" si="113"/>
        <v>N</v>
      </c>
      <c r="CD694" s="184" t="s">
        <v>2764</v>
      </c>
      <c r="CE694" s="184"/>
      <c r="CH694" s="184" t="s">
        <v>2748</v>
      </c>
      <c r="CI694" s="184" t="s">
        <v>4359</v>
      </c>
      <c r="CJ694" s="184"/>
    </row>
    <row r="695" spans="5:88" x14ac:dyDescent="0.3">
      <c r="E695" s="184" t="s">
        <v>2753</v>
      </c>
      <c r="F695" s="184"/>
      <c r="G695" s="33">
        <v>2008</v>
      </c>
      <c r="H695" s="184" t="s">
        <v>4352</v>
      </c>
      <c r="I695" s="184"/>
      <c r="J695" s="184"/>
      <c r="K695" s="33" t="s">
        <v>80</v>
      </c>
      <c r="L695" s="184" t="s">
        <v>81</v>
      </c>
      <c r="M695" s="33" t="s">
        <v>1083</v>
      </c>
      <c r="N695" s="33" t="s">
        <v>1084</v>
      </c>
      <c r="O695" s="33" t="s">
        <v>1085</v>
      </c>
      <c r="P695" s="33" t="s">
        <v>1086</v>
      </c>
      <c r="Q695" s="209" t="s">
        <v>4511</v>
      </c>
      <c r="R695" s="209" t="s">
        <v>4511</v>
      </c>
      <c r="S695" s="33" t="str">
        <f t="shared" si="114"/>
        <v>Ch.pl</v>
      </c>
      <c r="T695" s="184" t="s">
        <v>2908</v>
      </c>
      <c r="U695" s="184" t="s">
        <v>2821</v>
      </c>
      <c r="V695" s="184" t="s">
        <v>28</v>
      </c>
      <c r="W695" s="33" t="s">
        <v>1089</v>
      </c>
      <c r="X695" s="184" t="s">
        <v>3264</v>
      </c>
      <c r="Y695" s="33" t="s">
        <v>284</v>
      </c>
      <c r="Z695" s="184"/>
      <c r="AA695" s="184"/>
      <c r="AB695" s="184" t="s">
        <v>2742</v>
      </c>
      <c r="AC695" s="33" t="s">
        <v>239</v>
      </c>
      <c r="AD695" s="33">
        <v>96</v>
      </c>
      <c r="AE695" s="184" t="s">
        <v>240</v>
      </c>
      <c r="AF695" s="184" t="s">
        <v>2743</v>
      </c>
      <c r="AG695" s="184"/>
      <c r="AH695" s="184" t="s">
        <v>2754</v>
      </c>
      <c r="AI695" s="184" t="s">
        <v>3467</v>
      </c>
      <c r="AJ695" s="33" t="s">
        <v>509</v>
      </c>
      <c r="AK695" s="32" t="s">
        <v>1224</v>
      </c>
      <c r="AL695" s="32"/>
      <c r="AM695" s="32">
        <v>4620</v>
      </c>
      <c r="AN695" s="189">
        <v>4620</v>
      </c>
      <c r="AO695" s="189">
        <v>4620</v>
      </c>
      <c r="AP695" s="184" t="s">
        <v>508</v>
      </c>
      <c r="AQ695" s="33" t="s">
        <v>477</v>
      </c>
      <c r="AS695" s="33">
        <v>4</v>
      </c>
      <c r="AU695" s="33" t="s">
        <v>295</v>
      </c>
      <c r="AV695" s="33" t="s">
        <v>295</v>
      </c>
      <c r="AW695" s="33" t="s">
        <v>4356</v>
      </c>
      <c r="AX695" s="184"/>
      <c r="AY695" s="184"/>
      <c r="AZ695" s="184" t="s">
        <v>2312</v>
      </c>
      <c r="BA695" s="184" t="s">
        <v>4314</v>
      </c>
      <c r="BB695" s="184"/>
      <c r="BC695" s="32">
        <v>25</v>
      </c>
      <c r="BD695" s="184" t="s">
        <v>644</v>
      </c>
      <c r="BE695" s="184" t="s">
        <v>644</v>
      </c>
      <c r="BF695" s="32"/>
      <c r="BH695" s="33" t="s">
        <v>644</v>
      </c>
      <c r="BI695" s="33">
        <f t="shared" si="115"/>
        <v>1.6</v>
      </c>
      <c r="BJ695" s="184" t="s">
        <v>644</v>
      </c>
      <c r="BK695" s="184" t="s">
        <v>644</v>
      </c>
      <c r="BL695" s="206">
        <v>50</v>
      </c>
      <c r="BM695" s="184"/>
      <c r="BN695" s="184"/>
      <c r="BO695" s="184"/>
      <c r="BP695" s="184"/>
      <c r="BQ695" s="184"/>
      <c r="BR695" s="184"/>
      <c r="BS695" s="184"/>
      <c r="BT695" s="184" t="s">
        <v>644</v>
      </c>
      <c r="BU695" s="32">
        <v>1.6</v>
      </c>
      <c r="BV695" s="32" t="s">
        <v>2750</v>
      </c>
      <c r="BW695" s="32"/>
      <c r="BX695" s="184" t="s">
        <v>4357</v>
      </c>
      <c r="BY695" s="33" t="s">
        <v>2747</v>
      </c>
      <c r="CA695" s="32"/>
      <c r="CB695" s="188" t="str">
        <f t="shared" si="112"/>
        <v>N</v>
      </c>
      <c r="CC695" s="188" t="str">
        <f t="shared" si="113"/>
        <v>N</v>
      </c>
      <c r="CD695" s="184" t="s">
        <v>2764</v>
      </c>
      <c r="CE695" s="184"/>
      <c r="CH695" s="184" t="s">
        <v>2748</v>
      </c>
      <c r="CI695" s="184" t="s">
        <v>4359</v>
      </c>
      <c r="CJ695" s="184"/>
    </row>
    <row r="696" spans="5:88" x14ac:dyDescent="0.3">
      <c r="E696" s="184" t="s">
        <v>2753</v>
      </c>
      <c r="F696" s="184"/>
      <c r="G696" s="33">
        <v>2008</v>
      </c>
      <c r="H696" s="184" t="s">
        <v>4352</v>
      </c>
      <c r="I696" s="184"/>
      <c r="J696" s="184"/>
      <c r="K696" s="33" t="s">
        <v>80</v>
      </c>
      <c r="L696" s="184" t="s">
        <v>81</v>
      </c>
      <c r="M696" s="33" t="s">
        <v>1083</v>
      </c>
      <c r="N696" s="33" t="s">
        <v>1084</v>
      </c>
      <c r="O696" s="33" t="s">
        <v>1085</v>
      </c>
      <c r="P696" s="33" t="s">
        <v>1086</v>
      </c>
      <c r="Q696" s="209" t="s">
        <v>4511</v>
      </c>
      <c r="R696" s="209" t="s">
        <v>4511</v>
      </c>
      <c r="S696" s="33" t="str">
        <f t="shared" si="114"/>
        <v>Ch.pl</v>
      </c>
      <c r="T696" s="184" t="s">
        <v>2908</v>
      </c>
      <c r="U696" s="184" t="s">
        <v>2821</v>
      </c>
      <c r="V696" s="184" t="s">
        <v>28</v>
      </c>
      <c r="W696" s="33" t="s">
        <v>1089</v>
      </c>
      <c r="X696" s="184" t="s">
        <v>3264</v>
      </c>
      <c r="Y696" s="33" t="s">
        <v>284</v>
      </c>
      <c r="Z696" s="184"/>
      <c r="AA696" s="184"/>
      <c r="AB696" s="184" t="s">
        <v>2742</v>
      </c>
      <c r="AC696" s="33" t="s">
        <v>239</v>
      </c>
      <c r="AD696" s="33">
        <v>96</v>
      </c>
      <c r="AE696" s="184" t="s">
        <v>240</v>
      </c>
      <c r="AF696" s="184" t="s">
        <v>2743</v>
      </c>
      <c r="AG696" s="184"/>
      <c r="AH696" s="184" t="s">
        <v>2754</v>
      </c>
      <c r="AI696" s="184" t="s">
        <v>3467</v>
      </c>
      <c r="AJ696" s="33" t="s">
        <v>509</v>
      </c>
      <c r="AK696" s="32" t="s">
        <v>1224</v>
      </c>
      <c r="AL696" s="32"/>
      <c r="AM696" s="32">
        <v>7790</v>
      </c>
      <c r="AN696" s="189">
        <v>7790</v>
      </c>
      <c r="AO696" s="189">
        <v>7790</v>
      </c>
      <c r="AP696" s="184" t="s">
        <v>508</v>
      </c>
      <c r="AQ696" s="33" t="s">
        <v>477</v>
      </c>
      <c r="AS696" s="33">
        <v>4</v>
      </c>
      <c r="AU696" s="33" t="s">
        <v>295</v>
      </c>
      <c r="AV696" s="33" t="s">
        <v>295</v>
      </c>
      <c r="AW696" s="33" t="s">
        <v>4356</v>
      </c>
      <c r="AX696" s="184"/>
      <c r="AY696" s="184"/>
      <c r="AZ696" s="184" t="s">
        <v>2312</v>
      </c>
      <c r="BA696" s="184" t="s">
        <v>4314</v>
      </c>
      <c r="BB696" s="184"/>
      <c r="BC696" s="207" t="s">
        <v>4361</v>
      </c>
      <c r="BD696" s="184" t="s">
        <v>644</v>
      </c>
      <c r="BE696" s="184" t="s">
        <v>644</v>
      </c>
      <c r="BF696" s="32"/>
      <c r="BH696" s="33" t="s">
        <v>644</v>
      </c>
      <c r="BI696" s="33">
        <f t="shared" si="115"/>
        <v>1.6</v>
      </c>
      <c r="BJ696" s="184" t="s">
        <v>644</v>
      </c>
      <c r="BK696" s="184" t="s">
        <v>644</v>
      </c>
      <c r="BL696" s="206">
        <v>50</v>
      </c>
      <c r="BM696" s="184"/>
      <c r="BN696" s="184"/>
      <c r="BO696" s="184"/>
      <c r="BP696" s="184"/>
      <c r="BQ696" s="184"/>
      <c r="BR696" s="184"/>
      <c r="BS696" s="184"/>
      <c r="BT696" s="184" t="s">
        <v>644</v>
      </c>
      <c r="BU696" s="32">
        <v>1.6</v>
      </c>
      <c r="BV696" s="32" t="s">
        <v>2750</v>
      </c>
      <c r="BW696" s="32"/>
      <c r="BX696" s="184" t="s">
        <v>4357</v>
      </c>
      <c r="BY696" s="33" t="s">
        <v>2747</v>
      </c>
      <c r="CA696" s="32"/>
      <c r="CB696" s="188" t="str">
        <f t="shared" si="112"/>
        <v>N</v>
      </c>
      <c r="CC696" s="188" t="str">
        <f t="shared" si="113"/>
        <v>N</v>
      </c>
      <c r="CD696" s="184" t="s">
        <v>2764</v>
      </c>
      <c r="CE696" s="184"/>
      <c r="CH696" s="184" t="s">
        <v>2748</v>
      </c>
      <c r="CI696" s="184" t="s">
        <v>4359</v>
      </c>
      <c r="CJ696" s="184"/>
    </row>
    <row r="697" spans="5:88" x14ac:dyDescent="0.3">
      <c r="E697" s="33" t="s">
        <v>2765</v>
      </c>
      <c r="F697" s="33" t="s">
        <v>4512</v>
      </c>
      <c r="G697" s="33">
        <v>2011</v>
      </c>
      <c r="H697" s="33" t="s">
        <v>2912</v>
      </c>
      <c r="I697" s="33" t="s">
        <v>4513</v>
      </c>
      <c r="K697" s="33" t="s">
        <v>80</v>
      </c>
      <c r="L697" s="184" t="s">
        <v>81</v>
      </c>
      <c r="M697" s="33" t="s">
        <v>1083</v>
      </c>
      <c r="N697" s="33" t="s">
        <v>1084</v>
      </c>
      <c r="O697" s="33" t="s">
        <v>1085</v>
      </c>
      <c r="P697" s="33" t="s">
        <v>1086</v>
      </c>
      <c r="Q697" s="33" t="s">
        <v>4514</v>
      </c>
      <c r="R697" s="33" t="s">
        <v>4514</v>
      </c>
      <c r="S697" s="33" t="str">
        <f t="shared" si="114"/>
        <v>Ch.ja</v>
      </c>
      <c r="T697" s="193" t="s">
        <v>2908</v>
      </c>
      <c r="U697" s="184" t="s">
        <v>2821</v>
      </c>
      <c r="V697" s="184" t="s">
        <v>28</v>
      </c>
      <c r="W697" s="33" t="s">
        <v>1089</v>
      </c>
      <c r="X697" s="33" t="s">
        <v>4515</v>
      </c>
      <c r="Y697" s="33" t="s">
        <v>284</v>
      </c>
      <c r="AB697" s="33" t="s">
        <v>2742</v>
      </c>
      <c r="AC697" s="33" t="s">
        <v>239</v>
      </c>
      <c r="AD697" s="33">
        <v>96</v>
      </c>
      <c r="AE697" s="184" t="s">
        <v>240</v>
      </c>
      <c r="AF697" s="33" t="s">
        <v>2743</v>
      </c>
      <c r="AH697" s="33" t="s">
        <v>2787</v>
      </c>
      <c r="AI697" s="33" t="s">
        <v>3078</v>
      </c>
      <c r="AJ697" s="33" t="s">
        <v>509</v>
      </c>
      <c r="AK697" s="33" t="s">
        <v>631</v>
      </c>
      <c r="AM697" s="33">
        <v>5570</v>
      </c>
      <c r="AN697" s="33">
        <v>5447.46</v>
      </c>
      <c r="AO697" s="189">
        <v>5570</v>
      </c>
      <c r="AP697" s="33" t="s">
        <v>508</v>
      </c>
      <c r="AQ697" s="33" t="s">
        <v>477</v>
      </c>
      <c r="AS697" s="33">
        <f>IF(G697&lt;1980,"Too old",IF(AE697="N","UseOtherTestDuration",IF(AJ697="M",IF(ISBLANK(BD697),2,IF(ISBLANK(BE697),2,IF(ISBLANK(BF697),2,1))),"NotM")))</f>
        <v>2</v>
      </c>
      <c r="AU697" s="33" t="s">
        <v>295</v>
      </c>
      <c r="AV697" s="33" t="s">
        <v>295</v>
      </c>
      <c r="AZ697" s="33" t="s">
        <v>2828</v>
      </c>
      <c r="BA697" s="33" t="s">
        <v>2902</v>
      </c>
      <c r="BB697" s="33" t="s">
        <v>2744</v>
      </c>
      <c r="BC697" s="33">
        <v>29</v>
      </c>
      <c r="BD697" s="33">
        <v>6.51</v>
      </c>
      <c r="BE697" s="33">
        <v>15.63</v>
      </c>
      <c r="BG697" s="33">
        <v>6.51</v>
      </c>
      <c r="BH697" s="33">
        <v>15.63</v>
      </c>
      <c r="BL697" s="33">
        <v>15.63</v>
      </c>
      <c r="BN697" s="33" t="s">
        <v>644</v>
      </c>
      <c r="BO697" s="33" t="s">
        <v>644</v>
      </c>
      <c r="BP697" s="33" t="s">
        <v>644</v>
      </c>
      <c r="BQ697" s="33" t="s">
        <v>644</v>
      </c>
      <c r="BR697" s="33" t="s">
        <v>644</v>
      </c>
      <c r="BS697" s="33" t="s">
        <v>644</v>
      </c>
      <c r="BT697" s="33" t="s">
        <v>644</v>
      </c>
      <c r="BW697" s="33" t="s">
        <v>2744</v>
      </c>
      <c r="BY697" s="33" t="s">
        <v>2747</v>
      </c>
      <c r="CB697" s="188" t="str">
        <f t="shared" si="112"/>
        <v>N</v>
      </c>
      <c r="CC697" s="188" t="str">
        <f t="shared" si="113"/>
        <v>N</v>
      </c>
      <c r="CD697" s="187"/>
      <c r="CE697" s="186"/>
    </row>
    <row r="698" spans="5:88" x14ac:dyDescent="0.3">
      <c r="E698" s="33" t="s">
        <v>2765</v>
      </c>
      <c r="F698" s="33" t="s">
        <v>4516</v>
      </c>
      <c r="G698" s="33">
        <v>1984</v>
      </c>
      <c r="H698" s="33" t="s">
        <v>4517</v>
      </c>
      <c r="I698" s="33" t="s">
        <v>4518</v>
      </c>
      <c r="K698" s="33" t="s">
        <v>80</v>
      </c>
      <c r="L698" s="184" t="s">
        <v>81</v>
      </c>
      <c r="M698" s="184" t="s">
        <v>83</v>
      </c>
      <c r="N698" s="33" t="s">
        <v>84</v>
      </c>
      <c r="O698" s="33" t="s">
        <v>85</v>
      </c>
      <c r="P698" s="33" t="s">
        <v>110</v>
      </c>
      <c r="Q698" s="33" t="s">
        <v>1051</v>
      </c>
      <c r="R698" s="33" t="s">
        <v>1051</v>
      </c>
      <c r="S698" s="33" t="str">
        <f t="shared" si="114"/>
        <v>Ce.re</v>
      </c>
      <c r="T698" s="184" t="s">
        <v>4043</v>
      </c>
      <c r="U698" s="184" t="s">
        <v>2821</v>
      </c>
      <c r="V698" s="184" t="s">
        <v>28</v>
      </c>
      <c r="W698" s="184" t="s">
        <v>293</v>
      </c>
      <c r="X698" s="33" t="s">
        <v>2744</v>
      </c>
      <c r="Y698" s="33" t="s">
        <v>2744</v>
      </c>
      <c r="AB698" s="33" t="s">
        <v>2742</v>
      </c>
      <c r="AC698" s="33" t="s">
        <v>239</v>
      </c>
      <c r="AD698" s="33">
        <v>48</v>
      </c>
      <c r="AE698" s="184" t="s">
        <v>240</v>
      </c>
      <c r="AF698" s="33" t="s">
        <v>2743</v>
      </c>
      <c r="AH698" s="33" t="s">
        <v>2744</v>
      </c>
      <c r="AK698" s="33" t="s">
        <v>631</v>
      </c>
      <c r="AM698" s="33">
        <v>76</v>
      </c>
      <c r="AN698" s="33">
        <v>74.328000000000003</v>
      </c>
      <c r="AO698" s="189">
        <v>76</v>
      </c>
      <c r="AP698" s="33" t="s">
        <v>477</v>
      </c>
      <c r="AQ698" s="33" t="s">
        <v>477</v>
      </c>
      <c r="AS698" s="33">
        <v>4</v>
      </c>
      <c r="AU698" s="33" t="s">
        <v>295</v>
      </c>
      <c r="AV698" s="33" t="s">
        <v>295</v>
      </c>
      <c r="AZ698" s="33" t="s">
        <v>2312</v>
      </c>
      <c r="BA698" s="33" t="s">
        <v>2746</v>
      </c>
      <c r="BB698" s="33" t="s">
        <v>2744</v>
      </c>
      <c r="BC698" s="33" t="s">
        <v>2744</v>
      </c>
      <c r="BE698" s="33">
        <v>45</v>
      </c>
      <c r="BH698" s="33">
        <v>45</v>
      </c>
      <c r="BL698" s="33">
        <v>45</v>
      </c>
      <c r="BN698" s="33">
        <v>13.5</v>
      </c>
      <c r="BO698" s="33">
        <v>2.7</v>
      </c>
      <c r="BP698" s="33">
        <v>1.3</v>
      </c>
      <c r="BQ698" s="33">
        <v>0.5</v>
      </c>
      <c r="BR698" s="33">
        <v>2.7</v>
      </c>
      <c r="BS698" s="33">
        <v>1.2</v>
      </c>
      <c r="BT698" s="33">
        <v>44</v>
      </c>
      <c r="BW698" s="33" t="s">
        <v>2744</v>
      </c>
      <c r="BY698" s="33" t="s">
        <v>2747</v>
      </c>
      <c r="CB698" s="188" t="str">
        <f t="shared" si="112"/>
        <v>N</v>
      </c>
      <c r="CC698" s="188" t="str">
        <f t="shared" si="113"/>
        <v>N</v>
      </c>
      <c r="CD698" s="193" t="s">
        <v>4519</v>
      </c>
      <c r="CE698" s="193"/>
      <c r="CH698" s="193" t="s">
        <v>2748</v>
      </c>
      <c r="CI698" s="193" t="s">
        <v>4070</v>
      </c>
    </row>
    <row r="699" spans="5:88" x14ac:dyDescent="0.3">
      <c r="E699" s="33" t="s">
        <v>2765</v>
      </c>
      <c r="F699" s="33" t="s">
        <v>4520</v>
      </c>
      <c r="G699" s="33">
        <v>2005</v>
      </c>
      <c r="H699" s="33" t="s">
        <v>2943</v>
      </c>
      <c r="I699" s="33" t="s">
        <v>2944</v>
      </c>
      <c r="K699" s="33" t="s">
        <v>80</v>
      </c>
      <c r="L699" s="184" t="s">
        <v>81</v>
      </c>
      <c r="M699" s="184" t="s">
        <v>83</v>
      </c>
      <c r="N699" s="33" t="s">
        <v>84</v>
      </c>
      <c r="O699" s="33" t="s">
        <v>85</v>
      </c>
      <c r="P699" s="33" t="s">
        <v>110</v>
      </c>
      <c r="Q699" s="33" t="s">
        <v>1051</v>
      </c>
      <c r="R699" s="33" t="s">
        <v>1051</v>
      </c>
      <c r="S699" s="33" t="str">
        <f t="shared" si="114"/>
        <v>Ce.re</v>
      </c>
      <c r="T699" s="184" t="s">
        <v>4043</v>
      </c>
      <c r="U699" s="184" t="s">
        <v>2821</v>
      </c>
      <c r="V699" s="184" t="s">
        <v>28</v>
      </c>
      <c r="W699" s="184" t="s">
        <v>293</v>
      </c>
      <c r="X699" s="33" t="s">
        <v>4054</v>
      </c>
      <c r="Y699" s="33" t="s">
        <v>819</v>
      </c>
      <c r="AB699" s="33" t="s">
        <v>2742</v>
      </c>
      <c r="AC699" s="33" t="s">
        <v>239</v>
      </c>
      <c r="AD699" s="33">
        <v>48</v>
      </c>
      <c r="AE699" s="184" t="s">
        <v>240</v>
      </c>
      <c r="AF699" s="33" t="s">
        <v>2743</v>
      </c>
      <c r="AH699" s="33" t="s">
        <v>2754</v>
      </c>
      <c r="AI699" s="33" t="s">
        <v>748</v>
      </c>
      <c r="AJ699" s="33" t="s">
        <v>509</v>
      </c>
      <c r="AK699" s="33" t="s">
        <v>478</v>
      </c>
      <c r="AM699" s="33" t="s">
        <v>2744</v>
      </c>
      <c r="AN699" s="33">
        <v>937</v>
      </c>
      <c r="AO699" s="33">
        <v>937</v>
      </c>
      <c r="AP699" s="33" t="s">
        <v>477</v>
      </c>
      <c r="AQ699" s="33" t="s">
        <v>477</v>
      </c>
      <c r="AS699" s="33">
        <v>1</v>
      </c>
      <c r="AU699" s="33" t="s">
        <v>295</v>
      </c>
      <c r="AV699" s="33" t="s">
        <v>295</v>
      </c>
      <c r="AZ699" s="33" t="s">
        <v>2312</v>
      </c>
      <c r="BA699" s="33" t="s">
        <v>2946</v>
      </c>
      <c r="BB699" s="33" t="s">
        <v>2744</v>
      </c>
      <c r="BC699" s="33">
        <v>20</v>
      </c>
      <c r="BD699" s="33">
        <v>7.8</v>
      </c>
      <c r="BE699" s="33">
        <v>250</v>
      </c>
      <c r="BG699" s="33">
        <v>7.8</v>
      </c>
      <c r="BH699" s="33">
        <v>250</v>
      </c>
      <c r="BI699" s="33">
        <f t="shared" ref="BI699:BI735" si="116">IF(ISBLANK(BF699)=FALSE,BF699,BU699)</f>
        <v>0.38</v>
      </c>
      <c r="BL699" s="33">
        <v>250</v>
      </c>
      <c r="BN699" s="33">
        <v>80.16</v>
      </c>
      <c r="BO699" s="33">
        <v>12.16</v>
      </c>
      <c r="BP699" s="33">
        <v>17.239999999999998</v>
      </c>
      <c r="BQ699" s="33">
        <v>2.93</v>
      </c>
      <c r="BR699" s="33">
        <v>48</v>
      </c>
      <c r="BS699" s="33">
        <v>144.46</v>
      </c>
      <c r="BT699" s="33">
        <v>45.75</v>
      </c>
      <c r="BU699" s="33">
        <v>0.38</v>
      </c>
      <c r="BV699" s="33" t="s">
        <v>2947</v>
      </c>
      <c r="BW699" s="33" t="s">
        <v>2744</v>
      </c>
      <c r="CB699" s="188" t="str">
        <f t="shared" si="112"/>
        <v>Y</v>
      </c>
      <c r="CC699" s="188" t="str">
        <f t="shared" ref="CC699:CC713" si="117">CB699</f>
        <v>Y</v>
      </c>
      <c r="CD699" s="184" t="s">
        <v>2764</v>
      </c>
      <c r="CE699" s="184"/>
      <c r="CH699" s="184" t="s">
        <v>2748</v>
      </c>
      <c r="CI699" s="184" t="s">
        <v>2949</v>
      </c>
    </row>
    <row r="700" spans="5:88" x14ac:dyDescent="0.3">
      <c r="E700" s="33" t="s">
        <v>2734</v>
      </c>
      <c r="F700" s="33" t="s">
        <v>4521</v>
      </c>
      <c r="G700" s="33">
        <v>2005</v>
      </c>
      <c r="H700" s="33" t="s">
        <v>2943</v>
      </c>
      <c r="I700" s="33" t="s">
        <v>2944</v>
      </c>
      <c r="K700" s="33" t="s">
        <v>80</v>
      </c>
      <c r="L700" s="184" t="s">
        <v>81</v>
      </c>
      <c r="M700" s="184" t="s">
        <v>83</v>
      </c>
      <c r="N700" s="33" t="s">
        <v>84</v>
      </c>
      <c r="O700" s="33" t="s">
        <v>85</v>
      </c>
      <c r="P700" s="33" t="s">
        <v>110</v>
      </c>
      <c r="Q700" s="33" t="s">
        <v>1037</v>
      </c>
      <c r="R700" s="33" t="s">
        <v>1037</v>
      </c>
      <c r="S700" s="33" t="str">
        <f t="shared" si="114"/>
        <v>Ce.pu</v>
      </c>
      <c r="T700" s="184" t="s">
        <v>4043</v>
      </c>
      <c r="U700" s="184" t="s">
        <v>2821</v>
      </c>
      <c r="V700" s="184" t="s">
        <v>28</v>
      </c>
      <c r="W700" s="184" t="s">
        <v>293</v>
      </c>
      <c r="X700" s="33" t="s">
        <v>4054</v>
      </c>
      <c r="Y700" s="33" t="s">
        <v>819</v>
      </c>
      <c r="AB700" s="33" t="s">
        <v>2742</v>
      </c>
      <c r="AC700" s="33" t="s">
        <v>239</v>
      </c>
      <c r="AD700" s="33">
        <v>48</v>
      </c>
      <c r="AE700" s="184" t="s">
        <v>240</v>
      </c>
      <c r="AF700" s="33" t="s">
        <v>2743</v>
      </c>
      <c r="AH700" s="33" t="s">
        <v>2754</v>
      </c>
      <c r="AI700" s="33" t="s">
        <v>748</v>
      </c>
      <c r="AJ700" s="33" t="s">
        <v>509</v>
      </c>
      <c r="AK700" s="33" t="s">
        <v>478</v>
      </c>
      <c r="AM700" s="33" t="s">
        <v>2744</v>
      </c>
      <c r="AN700" s="33">
        <v>1263</v>
      </c>
      <c r="AO700" s="33">
        <v>1263</v>
      </c>
      <c r="AP700" s="33" t="s">
        <v>477</v>
      </c>
      <c r="AQ700" s="33" t="s">
        <v>477</v>
      </c>
      <c r="AS700" s="33">
        <v>1</v>
      </c>
      <c r="AU700" s="33" t="s">
        <v>295</v>
      </c>
      <c r="AV700" s="33" t="s">
        <v>295</v>
      </c>
      <c r="AZ700" s="33" t="s">
        <v>2312</v>
      </c>
      <c r="BA700" s="33" t="s">
        <v>2946</v>
      </c>
      <c r="BB700" s="33" t="s">
        <v>2744</v>
      </c>
      <c r="BC700" s="33">
        <v>20</v>
      </c>
      <c r="BD700" s="33">
        <v>7.8</v>
      </c>
      <c r="BE700" s="33">
        <v>250</v>
      </c>
      <c r="BG700" s="33">
        <v>7.8</v>
      </c>
      <c r="BH700" s="33">
        <v>250</v>
      </c>
      <c r="BI700" s="33">
        <f t="shared" si="116"/>
        <v>0.38</v>
      </c>
      <c r="BL700" s="33">
        <v>250</v>
      </c>
      <c r="BN700" s="33">
        <v>80.16</v>
      </c>
      <c r="BO700" s="33">
        <v>12.16</v>
      </c>
      <c r="BP700" s="33">
        <v>17.239999999999998</v>
      </c>
      <c r="BQ700" s="33">
        <v>2.93</v>
      </c>
      <c r="BR700" s="33">
        <v>48</v>
      </c>
      <c r="BS700" s="33">
        <v>144.46</v>
      </c>
      <c r="BT700" s="33">
        <v>45.75</v>
      </c>
      <c r="BU700" s="33">
        <v>0.38</v>
      </c>
      <c r="BV700" s="33" t="s">
        <v>2947</v>
      </c>
      <c r="BW700" s="33" t="s">
        <v>2744</v>
      </c>
      <c r="CB700" s="188" t="str">
        <f t="shared" si="112"/>
        <v>Y</v>
      </c>
      <c r="CC700" s="188" t="str">
        <f t="shared" si="117"/>
        <v>Y</v>
      </c>
      <c r="CD700" s="213" t="s">
        <v>2878</v>
      </c>
      <c r="CE700" s="213"/>
      <c r="CH700" s="184" t="s">
        <v>2748</v>
      </c>
      <c r="CI700" s="213" t="s">
        <v>2949</v>
      </c>
      <c r="CJ700" s="33" t="s">
        <v>4522</v>
      </c>
    </row>
    <row r="701" spans="5:88" x14ac:dyDescent="0.3">
      <c r="E701" s="33" t="s">
        <v>2734</v>
      </c>
      <c r="F701" s="33" t="s">
        <v>4523</v>
      </c>
      <c r="G701" s="33">
        <v>2005</v>
      </c>
      <c r="H701" s="33" t="s">
        <v>2943</v>
      </c>
      <c r="I701" s="33" t="s">
        <v>2944</v>
      </c>
      <c r="K701" s="33" t="s">
        <v>80</v>
      </c>
      <c r="L701" s="184" t="s">
        <v>81</v>
      </c>
      <c r="M701" s="184" t="s">
        <v>83</v>
      </c>
      <c r="N701" s="33" t="s">
        <v>84</v>
      </c>
      <c r="O701" s="33" t="s">
        <v>85</v>
      </c>
      <c r="P701" s="33" t="s">
        <v>110</v>
      </c>
      <c r="Q701" s="33" t="s">
        <v>1037</v>
      </c>
      <c r="R701" s="33" t="s">
        <v>1037</v>
      </c>
      <c r="S701" s="33" t="str">
        <f t="shared" si="114"/>
        <v>Ce.pu</v>
      </c>
      <c r="T701" s="184" t="s">
        <v>4043</v>
      </c>
      <c r="U701" s="184" t="s">
        <v>2821</v>
      </c>
      <c r="V701" s="184" t="s">
        <v>28</v>
      </c>
      <c r="W701" s="184" t="s">
        <v>293</v>
      </c>
      <c r="X701" s="33" t="s">
        <v>4054</v>
      </c>
      <c r="Y701" s="33" t="s">
        <v>819</v>
      </c>
      <c r="AB701" s="33" t="s">
        <v>2742</v>
      </c>
      <c r="AC701" s="33" t="s">
        <v>239</v>
      </c>
      <c r="AD701" s="33">
        <v>48</v>
      </c>
      <c r="AE701" s="184" t="s">
        <v>240</v>
      </c>
      <c r="AF701" s="33" t="s">
        <v>2743</v>
      </c>
      <c r="AH701" s="33" t="s">
        <v>2754</v>
      </c>
      <c r="AI701" s="33" t="s">
        <v>748</v>
      </c>
      <c r="AJ701" s="33" t="s">
        <v>509</v>
      </c>
      <c r="AK701" s="33" t="s">
        <v>478</v>
      </c>
      <c r="AM701" s="33" t="s">
        <v>2744</v>
      </c>
      <c r="AN701" s="33">
        <v>2261</v>
      </c>
      <c r="AO701" s="33">
        <v>2261</v>
      </c>
      <c r="AP701" s="33" t="s">
        <v>477</v>
      </c>
      <c r="AQ701" s="33" t="s">
        <v>477</v>
      </c>
      <c r="AS701" s="33">
        <v>4</v>
      </c>
      <c r="AT701" s="33" t="s">
        <v>4524</v>
      </c>
      <c r="AU701" s="33" t="s">
        <v>295</v>
      </c>
      <c r="AV701" s="33" t="s">
        <v>295</v>
      </c>
      <c r="AZ701" s="33" t="s">
        <v>2312</v>
      </c>
      <c r="BA701" s="33" t="s">
        <v>2946</v>
      </c>
      <c r="BB701" s="33" t="s">
        <v>2744</v>
      </c>
      <c r="BC701" s="33">
        <v>20</v>
      </c>
      <c r="BD701" s="33">
        <v>7.8</v>
      </c>
      <c r="BE701" s="33">
        <v>250</v>
      </c>
      <c r="BG701" s="33">
        <v>7.8</v>
      </c>
      <c r="BH701" s="33">
        <v>250</v>
      </c>
      <c r="BI701" s="33">
        <f t="shared" si="116"/>
        <v>0.38</v>
      </c>
      <c r="BL701" s="33">
        <v>250</v>
      </c>
      <c r="BN701" s="33">
        <v>80.16</v>
      </c>
      <c r="BO701" s="33">
        <v>12.16</v>
      </c>
      <c r="BP701" s="33">
        <v>17.239999999999998</v>
      </c>
      <c r="BQ701" s="33">
        <v>2.93</v>
      </c>
      <c r="BR701" s="33">
        <v>48</v>
      </c>
      <c r="BS701" s="33">
        <v>144.46</v>
      </c>
      <c r="BT701" s="33">
        <v>45.75</v>
      </c>
      <c r="BU701" s="33">
        <v>0.38</v>
      </c>
      <c r="BV701" s="33" t="s">
        <v>2947</v>
      </c>
      <c r="BW701" s="33" t="s">
        <v>2744</v>
      </c>
      <c r="CB701" s="188" t="str">
        <f t="shared" si="112"/>
        <v>Y</v>
      </c>
      <c r="CC701" s="188" t="str">
        <f t="shared" si="117"/>
        <v>Y</v>
      </c>
      <c r="CD701" s="213" t="s">
        <v>2878</v>
      </c>
      <c r="CE701" s="213"/>
      <c r="CH701" s="184" t="s">
        <v>2748</v>
      </c>
      <c r="CI701" s="213" t="s">
        <v>2949</v>
      </c>
      <c r="CJ701" s="33" t="s">
        <v>4522</v>
      </c>
    </row>
    <row r="702" spans="5:88" x14ac:dyDescent="0.3">
      <c r="E702" s="33" t="s">
        <v>2765</v>
      </c>
      <c r="F702" s="33" t="s">
        <v>4525</v>
      </c>
      <c r="G702" s="33">
        <v>1986</v>
      </c>
      <c r="H702" s="33" t="s">
        <v>3229</v>
      </c>
      <c r="I702" s="33" t="s">
        <v>3230</v>
      </c>
      <c r="K702" s="33" t="s">
        <v>80</v>
      </c>
      <c r="L702" s="184" t="s">
        <v>81</v>
      </c>
      <c r="M702" s="184" t="s">
        <v>83</v>
      </c>
      <c r="N702" s="33" t="s">
        <v>84</v>
      </c>
      <c r="O702" s="33" t="s">
        <v>85</v>
      </c>
      <c r="P702" s="33" t="s">
        <v>110</v>
      </c>
      <c r="Q702" s="33" t="s">
        <v>111</v>
      </c>
      <c r="R702" s="33" t="s">
        <v>111</v>
      </c>
      <c r="S702" s="33" t="str">
        <f t="shared" si="114"/>
        <v>Ce.du</v>
      </c>
      <c r="T702" s="184" t="s">
        <v>4043</v>
      </c>
      <c r="U702" s="184" t="s">
        <v>2821</v>
      </c>
      <c r="V702" s="184" t="s">
        <v>28</v>
      </c>
      <c r="W702" s="184" t="s">
        <v>293</v>
      </c>
      <c r="X702" s="33" t="s">
        <v>4054</v>
      </c>
      <c r="Y702" s="33" t="s">
        <v>819</v>
      </c>
      <c r="AB702" s="33" t="s">
        <v>2742</v>
      </c>
      <c r="AC702" s="33" t="s">
        <v>239</v>
      </c>
      <c r="AD702" s="33">
        <v>48</v>
      </c>
      <c r="AE702" s="184" t="s">
        <v>240</v>
      </c>
      <c r="AF702" s="33" t="s">
        <v>2743</v>
      </c>
      <c r="AH702" s="33" t="s">
        <v>2754</v>
      </c>
      <c r="AI702" s="33" t="s">
        <v>2744</v>
      </c>
      <c r="AJ702" s="33" t="s">
        <v>509</v>
      </c>
      <c r="AK702" s="33" t="s">
        <v>478</v>
      </c>
      <c r="AM702" s="33">
        <v>180</v>
      </c>
      <c r="AN702" s="33">
        <v>169</v>
      </c>
      <c r="AO702" s="33">
        <v>169</v>
      </c>
      <c r="AP702" s="33" t="s">
        <v>477</v>
      </c>
      <c r="AQ702" s="33" t="s">
        <v>477</v>
      </c>
      <c r="AS702" s="33">
        <f t="shared" ref="AS702:AS710" si="118">IF(G702&lt;1980,"Too old",IF(AE702="N","UseOtherTestDuration",IF(AJ702="M",IF(ISBLANK(BD702),2,IF(ISBLANK(BE702),2,IF(ISBLANK(BF702),2,1))),"NotM")))</f>
        <v>2</v>
      </c>
      <c r="AU702" s="33" t="s">
        <v>295</v>
      </c>
      <c r="AV702" s="33" t="s">
        <v>295</v>
      </c>
      <c r="AZ702" s="33" t="s">
        <v>2789</v>
      </c>
      <c r="BA702" s="33" t="s">
        <v>3235</v>
      </c>
      <c r="BB702" s="33" t="s">
        <v>2744</v>
      </c>
      <c r="BC702" s="33">
        <v>24.5</v>
      </c>
      <c r="BD702" s="33">
        <v>7.3</v>
      </c>
      <c r="BE702" s="33">
        <v>52</v>
      </c>
      <c r="BG702" s="33">
        <v>7.3</v>
      </c>
      <c r="BH702" s="33">
        <v>52</v>
      </c>
      <c r="BI702" s="33">
        <f t="shared" si="116"/>
        <v>1.1000000000000001</v>
      </c>
      <c r="BL702" s="33">
        <v>52</v>
      </c>
      <c r="BN702" s="33">
        <v>15.283300000000001</v>
      </c>
      <c r="BO702" s="33">
        <v>3.3713160000000002</v>
      </c>
      <c r="BP702" s="33">
        <v>1.5</v>
      </c>
      <c r="BQ702" s="33">
        <v>0.56999999999999995</v>
      </c>
      <c r="BR702" s="33">
        <v>3.8</v>
      </c>
      <c r="BS702" s="33">
        <v>1.4</v>
      </c>
      <c r="BT702" s="33">
        <v>55</v>
      </c>
      <c r="BU702" s="33">
        <v>1.1000000000000001</v>
      </c>
      <c r="BW702" s="33" t="s">
        <v>2744</v>
      </c>
      <c r="CB702" s="188" t="str">
        <f t="shared" si="112"/>
        <v>Y</v>
      </c>
      <c r="CC702" s="188" t="str">
        <f t="shared" si="117"/>
        <v>Y</v>
      </c>
      <c r="CD702" s="187"/>
      <c r="CE702" s="186"/>
    </row>
    <row r="703" spans="5:88" x14ac:dyDescent="0.3">
      <c r="E703" s="184" t="s">
        <v>2753</v>
      </c>
      <c r="F703" s="184"/>
      <c r="G703" s="33">
        <v>1990</v>
      </c>
      <c r="H703" s="184" t="s">
        <v>4526</v>
      </c>
      <c r="I703" s="184"/>
      <c r="J703" s="184"/>
      <c r="K703" s="33" t="s">
        <v>80</v>
      </c>
      <c r="L703" s="184" t="s">
        <v>81</v>
      </c>
      <c r="M703" s="184" t="s">
        <v>83</v>
      </c>
      <c r="N703" s="33" t="s">
        <v>84</v>
      </c>
      <c r="O703" s="33" t="s">
        <v>85</v>
      </c>
      <c r="P703" s="33" t="s">
        <v>110</v>
      </c>
      <c r="Q703" s="209" t="s">
        <v>111</v>
      </c>
      <c r="R703" s="209" t="s">
        <v>111</v>
      </c>
      <c r="S703" s="33" t="str">
        <f t="shared" si="114"/>
        <v>Ce.du</v>
      </c>
      <c r="T703" s="184" t="s">
        <v>4043</v>
      </c>
      <c r="U703" s="184" t="s">
        <v>2821</v>
      </c>
      <c r="V703" s="184" t="s">
        <v>28</v>
      </c>
      <c r="W703" s="184" t="s">
        <v>293</v>
      </c>
      <c r="X703" s="184" t="s">
        <v>4064</v>
      </c>
      <c r="Y703" s="33" t="s">
        <v>819</v>
      </c>
      <c r="Z703" s="184"/>
      <c r="AA703" s="184"/>
      <c r="AB703" s="184" t="s">
        <v>2742</v>
      </c>
      <c r="AC703" s="33" t="s">
        <v>239</v>
      </c>
      <c r="AD703" s="33">
        <v>48</v>
      </c>
      <c r="AE703" s="184" t="s">
        <v>240</v>
      </c>
      <c r="AF703" s="184" t="s">
        <v>2743</v>
      </c>
      <c r="AG703" s="184"/>
      <c r="AH703" s="184" t="s">
        <v>1224</v>
      </c>
      <c r="AI703" s="184" t="s">
        <v>3008</v>
      </c>
      <c r="AJ703" s="33" t="s">
        <v>509</v>
      </c>
      <c r="AK703" s="32" t="s">
        <v>4527</v>
      </c>
      <c r="AL703" s="32"/>
      <c r="AM703" s="32">
        <v>105</v>
      </c>
      <c r="AN703" s="208">
        <v>105</v>
      </c>
      <c r="AO703" s="208">
        <v>105</v>
      </c>
      <c r="AP703" s="184" t="s">
        <v>508</v>
      </c>
      <c r="AQ703" s="33" t="s">
        <v>477</v>
      </c>
      <c r="AS703" s="33">
        <f t="shared" si="118"/>
        <v>2</v>
      </c>
      <c r="AU703" s="33" t="s">
        <v>295</v>
      </c>
      <c r="AV703" s="33" t="s">
        <v>295</v>
      </c>
      <c r="AX703" s="184"/>
      <c r="AY703" s="184"/>
      <c r="AZ703" s="184" t="s">
        <v>2312</v>
      </c>
      <c r="BA703" s="184" t="s">
        <v>4528</v>
      </c>
      <c r="BB703" s="184"/>
      <c r="BC703" s="32">
        <v>25</v>
      </c>
      <c r="BD703" s="32">
        <v>6</v>
      </c>
      <c r="BE703" s="32">
        <v>182</v>
      </c>
      <c r="BF703" s="32"/>
      <c r="BG703" s="33">
        <v>6</v>
      </c>
      <c r="BH703" s="33">
        <v>182</v>
      </c>
      <c r="BI703" s="33">
        <f t="shared" si="116"/>
        <v>2.2999999999999998</v>
      </c>
      <c r="BJ703" s="32">
        <v>291.8</v>
      </c>
      <c r="BK703" s="184" t="s">
        <v>644</v>
      </c>
      <c r="BL703" s="32">
        <v>182</v>
      </c>
      <c r="BM703" s="32"/>
      <c r="BN703" s="32">
        <v>50.9467</v>
      </c>
      <c r="BO703" s="32">
        <v>13.343170000000001</v>
      </c>
      <c r="BP703" s="32">
        <v>14.56</v>
      </c>
      <c r="BQ703" s="32">
        <v>2.4</v>
      </c>
      <c r="BR703" s="32">
        <v>23.053000000000001</v>
      </c>
      <c r="BS703" s="32">
        <v>11.163</v>
      </c>
      <c r="BT703" s="32">
        <v>144.30000000000001</v>
      </c>
      <c r="BU703" s="32">
        <v>2.2999999999999998</v>
      </c>
      <c r="BV703" s="32" t="s">
        <v>2750</v>
      </c>
      <c r="BW703" s="32"/>
      <c r="BX703" s="184" t="s">
        <v>4529</v>
      </c>
      <c r="BY703" s="184"/>
      <c r="BZ703" s="184"/>
      <c r="CA703" s="32"/>
      <c r="CB703" s="188" t="str">
        <f t="shared" si="112"/>
        <v>Y</v>
      </c>
      <c r="CC703" s="188" t="str">
        <f t="shared" si="117"/>
        <v>Y</v>
      </c>
      <c r="CD703" s="184" t="s">
        <v>4530</v>
      </c>
      <c r="CE703" s="184"/>
      <c r="CH703" s="184" t="s">
        <v>2970</v>
      </c>
      <c r="CI703" s="184"/>
    </row>
    <row r="704" spans="5:88" x14ac:dyDescent="0.3">
      <c r="E704" s="184" t="s">
        <v>2753</v>
      </c>
      <c r="F704" s="184"/>
      <c r="G704" s="33">
        <v>1990</v>
      </c>
      <c r="H704" s="184" t="s">
        <v>4526</v>
      </c>
      <c r="I704" s="184"/>
      <c r="J704" s="184"/>
      <c r="K704" s="33" t="s">
        <v>80</v>
      </c>
      <c r="L704" s="184" t="s">
        <v>81</v>
      </c>
      <c r="M704" s="184" t="s">
        <v>83</v>
      </c>
      <c r="N704" s="33" t="s">
        <v>84</v>
      </c>
      <c r="O704" s="33" t="s">
        <v>85</v>
      </c>
      <c r="P704" s="33" t="s">
        <v>110</v>
      </c>
      <c r="Q704" s="209" t="s">
        <v>111</v>
      </c>
      <c r="R704" s="209" t="s">
        <v>111</v>
      </c>
      <c r="S704" s="33" t="str">
        <f t="shared" si="114"/>
        <v>Ce.du</v>
      </c>
      <c r="T704" s="184" t="s">
        <v>4043</v>
      </c>
      <c r="U704" s="184" t="s">
        <v>2821</v>
      </c>
      <c r="V704" s="184" t="s">
        <v>28</v>
      </c>
      <c r="W704" s="184" t="s">
        <v>293</v>
      </c>
      <c r="X704" s="184" t="s">
        <v>4064</v>
      </c>
      <c r="Y704" s="33" t="s">
        <v>819</v>
      </c>
      <c r="Z704" s="184"/>
      <c r="AA704" s="184"/>
      <c r="AB704" s="184" t="s">
        <v>2742</v>
      </c>
      <c r="AC704" s="33" t="s">
        <v>239</v>
      </c>
      <c r="AD704" s="33">
        <v>48</v>
      </c>
      <c r="AE704" s="184" t="s">
        <v>240</v>
      </c>
      <c r="AF704" s="184" t="s">
        <v>2743</v>
      </c>
      <c r="AG704" s="184"/>
      <c r="AH704" s="184" t="s">
        <v>1224</v>
      </c>
      <c r="AI704" s="184" t="s">
        <v>3008</v>
      </c>
      <c r="AJ704" s="33" t="s">
        <v>509</v>
      </c>
      <c r="AK704" s="32" t="s">
        <v>4527</v>
      </c>
      <c r="AL704" s="32"/>
      <c r="AM704" s="32">
        <v>65</v>
      </c>
      <c r="AN704" s="208">
        <v>65</v>
      </c>
      <c r="AO704" s="208">
        <v>65</v>
      </c>
      <c r="AP704" s="184" t="s">
        <v>508</v>
      </c>
      <c r="AQ704" s="33" t="s">
        <v>477</v>
      </c>
      <c r="AS704" s="33">
        <f t="shared" si="118"/>
        <v>2</v>
      </c>
      <c r="AU704" s="33" t="s">
        <v>295</v>
      </c>
      <c r="AV704" s="33" t="s">
        <v>295</v>
      </c>
      <c r="AX704" s="184"/>
      <c r="AY704" s="184"/>
      <c r="AZ704" s="184" t="s">
        <v>2312</v>
      </c>
      <c r="BA704" s="216" t="s">
        <v>4531</v>
      </c>
      <c r="BB704" s="216"/>
      <c r="BC704" s="32">
        <v>25</v>
      </c>
      <c r="BD704" s="32">
        <v>6</v>
      </c>
      <c r="BE704" s="32">
        <v>113.6</v>
      </c>
      <c r="BF704" s="32"/>
      <c r="BG704" s="33">
        <v>6</v>
      </c>
      <c r="BH704" s="33">
        <v>113.6</v>
      </c>
      <c r="BI704" s="33">
        <f t="shared" si="116"/>
        <v>5</v>
      </c>
      <c r="BJ704" s="32">
        <v>295.60000000000002</v>
      </c>
      <c r="BK704" s="184" t="s">
        <v>644</v>
      </c>
      <c r="BL704" s="206">
        <v>113.6</v>
      </c>
      <c r="BM704" s="32"/>
      <c r="BN704" s="32">
        <v>21.5</v>
      </c>
      <c r="BO704" s="32">
        <v>6.7</v>
      </c>
      <c r="BP704" s="32">
        <v>12.427745664739884</v>
      </c>
      <c r="BQ704" s="32">
        <v>2.0093457943925235</v>
      </c>
      <c r="BR704" s="32">
        <v>24.712643678160919</v>
      </c>
      <c r="BS704" s="32">
        <v>14.5368492224476</v>
      </c>
      <c r="BT704" s="32">
        <v>121.9</v>
      </c>
      <c r="BU704" s="32">
        <v>5</v>
      </c>
      <c r="BV704" s="32" t="s">
        <v>2750</v>
      </c>
      <c r="BW704" s="32"/>
      <c r="BX704" s="184" t="s">
        <v>4532</v>
      </c>
      <c r="BY704" s="184"/>
      <c r="BZ704" s="184"/>
      <c r="CA704" s="32"/>
      <c r="CB704" s="188" t="str">
        <f t="shared" si="112"/>
        <v>Y</v>
      </c>
      <c r="CC704" s="188" t="str">
        <f t="shared" si="117"/>
        <v>Y</v>
      </c>
      <c r="CD704" s="184" t="s">
        <v>4530</v>
      </c>
      <c r="CE704" s="184"/>
      <c r="CH704" s="184" t="s">
        <v>2970</v>
      </c>
      <c r="CI704" s="184"/>
    </row>
    <row r="705" spans="5:88" x14ac:dyDescent="0.3">
      <c r="E705" s="184" t="s">
        <v>2753</v>
      </c>
      <c r="F705" s="184"/>
      <c r="G705" s="33">
        <v>1990</v>
      </c>
      <c r="H705" s="184" t="s">
        <v>4526</v>
      </c>
      <c r="I705" s="184"/>
      <c r="J705" s="184"/>
      <c r="K705" s="33" t="s">
        <v>80</v>
      </c>
      <c r="L705" s="184" t="s">
        <v>81</v>
      </c>
      <c r="M705" s="184" t="s">
        <v>83</v>
      </c>
      <c r="N705" s="33" t="s">
        <v>84</v>
      </c>
      <c r="O705" s="33" t="s">
        <v>85</v>
      </c>
      <c r="P705" s="33" t="s">
        <v>110</v>
      </c>
      <c r="Q705" s="209" t="s">
        <v>111</v>
      </c>
      <c r="R705" s="209" t="s">
        <v>111</v>
      </c>
      <c r="S705" s="33" t="str">
        <f t="shared" si="114"/>
        <v>Ce.du</v>
      </c>
      <c r="T705" s="184" t="s">
        <v>4043</v>
      </c>
      <c r="U705" s="184" t="s">
        <v>2821</v>
      </c>
      <c r="V705" s="184" t="s">
        <v>28</v>
      </c>
      <c r="W705" s="184" t="s">
        <v>293</v>
      </c>
      <c r="X705" s="184" t="s">
        <v>4064</v>
      </c>
      <c r="Y705" s="33" t="s">
        <v>819</v>
      </c>
      <c r="Z705" s="184"/>
      <c r="AA705" s="184"/>
      <c r="AB705" s="184" t="s">
        <v>2742</v>
      </c>
      <c r="AC705" s="33" t="s">
        <v>239</v>
      </c>
      <c r="AD705" s="33">
        <v>48</v>
      </c>
      <c r="AE705" s="184" t="s">
        <v>240</v>
      </c>
      <c r="AF705" s="184" t="s">
        <v>2743</v>
      </c>
      <c r="AG705" s="184"/>
      <c r="AH705" s="184" t="s">
        <v>1224</v>
      </c>
      <c r="AI705" s="184" t="s">
        <v>3008</v>
      </c>
      <c r="AJ705" s="33" t="s">
        <v>509</v>
      </c>
      <c r="AK705" s="32" t="s">
        <v>4527</v>
      </c>
      <c r="AL705" s="32"/>
      <c r="AM705" s="32">
        <v>70</v>
      </c>
      <c r="AN705" s="208">
        <v>70</v>
      </c>
      <c r="AO705" s="208">
        <v>70</v>
      </c>
      <c r="AP705" s="184" t="s">
        <v>508</v>
      </c>
      <c r="AQ705" s="33" t="s">
        <v>477</v>
      </c>
      <c r="AS705" s="33">
        <f t="shared" si="118"/>
        <v>2</v>
      </c>
      <c r="AU705" s="33" t="s">
        <v>295</v>
      </c>
      <c r="AV705" s="33" t="s">
        <v>295</v>
      </c>
      <c r="AX705" s="184"/>
      <c r="AY705" s="184"/>
      <c r="AZ705" s="184" t="s">
        <v>2312</v>
      </c>
      <c r="BA705" s="184" t="s">
        <v>4533</v>
      </c>
      <c r="BB705" s="184"/>
      <c r="BC705" s="32">
        <v>25</v>
      </c>
      <c r="BD705" s="32">
        <v>6</v>
      </c>
      <c r="BE705" s="32">
        <v>97.6</v>
      </c>
      <c r="BF705" s="32"/>
      <c r="BG705" s="33">
        <v>6</v>
      </c>
      <c r="BH705" s="33">
        <v>97.6</v>
      </c>
      <c r="BI705" s="33">
        <f t="shared" si="116"/>
        <v>2</v>
      </c>
      <c r="BJ705" s="32">
        <v>115.7</v>
      </c>
      <c r="BK705" s="184" t="s">
        <v>644</v>
      </c>
      <c r="BL705" s="206">
        <v>97.6</v>
      </c>
      <c r="BM705" s="32"/>
      <c r="BN705" s="212">
        <v>24.072700000000001</v>
      </c>
      <c r="BO705" s="212">
        <v>9.1256000000000004</v>
      </c>
      <c r="BP705" s="212">
        <v>5.44</v>
      </c>
      <c r="BQ705" s="212">
        <v>1.6</v>
      </c>
      <c r="BR705" s="212">
        <v>20.8</v>
      </c>
      <c r="BS705" s="212">
        <v>6.4</v>
      </c>
      <c r="BT705" s="32">
        <v>74.2</v>
      </c>
      <c r="BU705" s="32">
        <v>2</v>
      </c>
      <c r="BV705" s="32" t="s">
        <v>2750</v>
      </c>
      <c r="BW705" s="32"/>
      <c r="BX705" s="184" t="s">
        <v>4534</v>
      </c>
      <c r="BY705" s="184"/>
      <c r="BZ705" s="184"/>
      <c r="CA705" s="32"/>
      <c r="CB705" s="188" t="str">
        <f t="shared" si="112"/>
        <v>Y</v>
      </c>
      <c r="CC705" s="188" t="str">
        <f t="shared" si="117"/>
        <v>Y</v>
      </c>
      <c r="CD705" s="184" t="s">
        <v>4530</v>
      </c>
      <c r="CE705" s="184"/>
      <c r="CH705" s="184" t="s">
        <v>2970</v>
      </c>
      <c r="CI705" s="184"/>
    </row>
    <row r="706" spans="5:88" x14ac:dyDescent="0.3">
      <c r="E706" s="184" t="s">
        <v>4535</v>
      </c>
      <c r="F706" s="184"/>
      <c r="G706" s="33">
        <v>1990</v>
      </c>
      <c r="H706" s="213" t="s">
        <v>4526</v>
      </c>
      <c r="I706" s="213"/>
      <c r="J706" s="213"/>
      <c r="K706" s="33" t="s">
        <v>80</v>
      </c>
      <c r="L706" s="184" t="s">
        <v>81</v>
      </c>
      <c r="M706" s="184" t="s">
        <v>83</v>
      </c>
      <c r="N706" s="33" t="s">
        <v>84</v>
      </c>
      <c r="O706" s="33" t="s">
        <v>85</v>
      </c>
      <c r="P706" s="33" t="s">
        <v>110</v>
      </c>
      <c r="Q706" s="215" t="s">
        <v>111</v>
      </c>
      <c r="R706" s="215" t="s">
        <v>111</v>
      </c>
      <c r="S706" s="33" t="str">
        <f t="shared" si="114"/>
        <v>Ce.du</v>
      </c>
      <c r="T706" s="213" t="s">
        <v>4043</v>
      </c>
      <c r="U706" s="184" t="s">
        <v>2821</v>
      </c>
      <c r="V706" s="184" t="s">
        <v>28</v>
      </c>
      <c r="W706" s="184" t="s">
        <v>293</v>
      </c>
      <c r="X706" s="213" t="s">
        <v>4064</v>
      </c>
      <c r="Y706" s="33" t="s">
        <v>819</v>
      </c>
      <c r="Z706" s="213"/>
      <c r="AA706" s="213"/>
      <c r="AB706" s="213" t="s">
        <v>2742</v>
      </c>
      <c r="AC706" s="33" t="s">
        <v>239</v>
      </c>
      <c r="AD706" s="33">
        <v>48</v>
      </c>
      <c r="AE706" s="184" t="s">
        <v>240</v>
      </c>
      <c r="AF706" s="184" t="s">
        <v>2743</v>
      </c>
      <c r="AG706" s="213"/>
      <c r="AH706" s="213" t="s">
        <v>1224</v>
      </c>
      <c r="AI706" s="213" t="s">
        <v>3008</v>
      </c>
      <c r="AJ706" s="33" t="s">
        <v>509</v>
      </c>
      <c r="AK706" s="32" t="s">
        <v>4527</v>
      </c>
      <c r="AL706" s="214"/>
      <c r="AM706" s="214">
        <v>101</v>
      </c>
      <c r="AN706" s="208">
        <v>101</v>
      </c>
      <c r="AO706" s="208">
        <v>101</v>
      </c>
      <c r="AP706" s="213" t="s">
        <v>508</v>
      </c>
      <c r="AQ706" s="33" t="s">
        <v>477</v>
      </c>
      <c r="AS706" s="33">
        <f t="shared" si="118"/>
        <v>2</v>
      </c>
      <c r="AU706" s="33" t="s">
        <v>295</v>
      </c>
      <c r="AV706" s="33" t="s">
        <v>295</v>
      </c>
      <c r="AX706" s="213"/>
      <c r="AY706" s="213"/>
      <c r="AZ706" s="213" t="s">
        <v>2312</v>
      </c>
      <c r="BA706" s="213" t="s">
        <v>4536</v>
      </c>
      <c r="BB706" s="213"/>
      <c r="BC706" s="214">
        <v>25</v>
      </c>
      <c r="BD706" s="214">
        <v>8</v>
      </c>
      <c r="BE706" s="214">
        <v>97.6</v>
      </c>
      <c r="BF706" s="214"/>
      <c r="BG706" s="33">
        <v>8</v>
      </c>
      <c r="BH706" s="33">
        <v>97.6</v>
      </c>
      <c r="BI706" s="33">
        <f t="shared" si="116"/>
        <v>2</v>
      </c>
      <c r="BJ706" s="214">
        <v>115.7</v>
      </c>
      <c r="BK706" s="213" t="s">
        <v>644</v>
      </c>
      <c r="BL706" s="214">
        <v>97.6</v>
      </c>
      <c r="BM706" s="214"/>
      <c r="BN706" s="212">
        <v>24.072700000000001</v>
      </c>
      <c r="BO706" s="212">
        <v>9.1256000000000004</v>
      </c>
      <c r="BP706" s="212">
        <v>5.44</v>
      </c>
      <c r="BQ706" s="212">
        <v>1.6</v>
      </c>
      <c r="BR706" s="212">
        <v>20.8</v>
      </c>
      <c r="BS706" s="212">
        <v>6.4</v>
      </c>
      <c r="BT706" s="214">
        <v>74.2</v>
      </c>
      <c r="BU706" s="214">
        <v>2</v>
      </c>
      <c r="BV706" s="32" t="s">
        <v>2750</v>
      </c>
      <c r="BW706" s="32"/>
      <c r="BX706" s="213" t="s">
        <v>4534</v>
      </c>
      <c r="BY706" s="213"/>
      <c r="BZ706" s="213"/>
      <c r="CA706" s="32"/>
      <c r="CB706" s="188" t="str">
        <f t="shared" si="112"/>
        <v>Y</v>
      </c>
      <c r="CC706" s="188" t="str">
        <f t="shared" si="117"/>
        <v>Y</v>
      </c>
      <c r="CD706" s="213" t="s">
        <v>2878</v>
      </c>
      <c r="CE706" s="213"/>
      <c r="CH706" s="213" t="s">
        <v>2970</v>
      </c>
      <c r="CI706" s="213"/>
    </row>
    <row r="707" spans="5:88" x14ac:dyDescent="0.3">
      <c r="E707" s="184" t="s">
        <v>2753</v>
      </c>
      <c r="F707" s="184"/>
      <c r="G707" s="33">
        <v>1990</v>
      </c>
      <c r="H707" s="213" t="s">
        <v>4526</v>
      </c>
      <c r="I707" s="213"/>
      <c r="J707" s="213"/>
      <c r="K707" s="33" t="s">
        <v>80</v>
      </c>
      <c r="L707" s="184" t="s">
        <v>81</v>
      </c>
      <c r="M707" s="184" t="s">
        <v>83</v>
      </c>
      <c r="N707" s="33" t="s">
        <v>84</v>
      </c>
      <c r="O707" s="33" t="s">
        <v>85</v>
      </c>
      <c r="P707" s="33" t="s">
        <v>110</v>
      </c>
      <c r="Q707" s="215" t="s">
        <v>111</v>
      </c>
      <c r="R707" s="215" t="s">
        <v>111</v>
      </c>
      <c r="S707" s="33" t="str">
        <f t="shared" si="114"/>
        <v>Ce.du</v>
      </c>
      <c r="T707" s="213" t="s">
        <v>4043</v>
      </c>
      <c r="U707" s="184" t="s">
        <v>2821</v>
      </c>
      <c r="V707" s="184" t="s">
        <v>28</v>
      </c>
      <c r="W707" s="84" t="s">
        <v>293</v>
      </c>
      <c r="X707" s="213" t="s">
        <v>4064</v>
      </c>
      <c r="Y707" s="33" t="s">
        <v>819</v>
      </c>
      <c r="Z707" s="213"/>
      <c r="AA707" s="213"/>
      <c r="AB707" s="213" t="s">
        <v>2742</v>
      </c>
      <c r="AC707" s="33" t="s">
        <v>239</v>
      </c>
      <c r="AD707" s="33">
        <v>48</v>
      </c>
      <c r="AE707" s="184" t="s">
        <v>240</v>
      </c>
      <c r="AF707" s="184" t="s">
        <v>2743</v>
      </c>
      <c r="AG707" s="213"/>
      <c r="AH707" s="213" t="s">
        <v>1224</v>
      </c>
      <c r="AI707" s="213" t="s">
        <v>3008</v>
      </c>
      <c r="AJ707" s="33" t="s">
        <v>509</v>
      </c>
      <c r="AK707" s="32" t="s">
        <v>4527</v>
      </c>
      <c r="AL707" s="214"/>
      <c r="AM707" s="214">
        <v>120</v>
      </c>
      <c r="AN707" s="208">
        <v>120</v>
      </c>
      <c r="AO707" s="208">
        <v>120</v>
      </c>
      <c r="AP707" s="213" t="s">
        <v>508</v>
      </c>
      <c r="AQ707" s="33" t="s">
        <v>477</v>
      </c>
      <c r="AS707" s="33">
        <f t="shared" si="118"/>
        <v>2</v>
      </c>
      <c r="AU707" s="33" t="s">
        <v>295</v>
      </c>
      <c r="AV707" s="33" t="s">
        <v>295</v>
      </c>
      <c r="AX707" s="213"/>
      <c r="AY707" s="213"/>
      <c r="AZ707" s="213" t="s">
        <v>2312</v>
      </c>
      <c r="BA707" s="213" t="s">
        <v>4537</v>
      </c>
      <c r="BB707" s="213"/>
      <c r="BC707" s="214">
        <v>25</v>
      </c>
      <c r="BD707" s="214">
        <v>8</v>
      </c>
      <c r="BE707" s="214">
        <v>113.6</v>
      </c>
      <c r="BF707" s="214"/>
      <c r="BG707" s="33">
        <v>8</v>
      </c>
      <c r="BH707" s="33">
        <v>113.6</v>
      </c>
      <c r="BI707" s="33">
        <f t="shared" si="116"/>
        <v>5</v>
      </c>
      <c r="BJ707" s="214">
        <v>295.60000000000002</v>
      </c>
      <c r="BK707" s="213" t="s">
        <v>644</v>
      </c>
      <c r="BL707" s="214">
        <v>113.6</v>
      </c>
      <c r="BM707" s="214"/>
      <c r="BN707" s="32">
        <v>21.5</v>
      </c>
      <c r="BO707" s="32">
        <v>6.7</v>
      </c>
      <c r="BP707" s="32">
        <v>12.427745664739884</v>
      </c>
      <c r="BQ707" s="32">
        <v>2.0093457943925235</v>
      </c>
      <c r="BR707" s="32">
        <v>24.712643678160919</v>
      </c>
      <c r="BS707" s="32">
        <v>14.5368492224476</v>
      </c>
      <c r="BT707" s="214">
        <v>121.9</v>
      </c>
      <c r="BU707" s="214">
        <v>5</v>
      </c>
      <c r="BV707" s="32" t="s">
        <v>2750</v>
      </c>
      <c r="BW707" s="32"/>
      <c r="BX707" s="213" t="s">
        <v>4538</v>
      </c>
      <c r="BY707" s="213"/>
      <c r="BZ707" s="213"/>
      <c r="CA707" s="32"/>
      <c r="CB707" s="188" t="str">
        <f t="shared" si="112"/>
        <v>Y</v>
      </c>
      <c r="CC707" s="188" t="str">
        <f t="shared" si="117"/>
        <v>Y</v>
      </c>
      <c r="CD707" s="213" t="s">
        <v>2878</v>
      </c>
      <c r="CE707" s="213"/>
      <c r="CH707" s="213" t="s">
        <v>2970</v>
      </c>
      <c r="CI707" s="213"/>
    </row>
    <row r="708" spans="5:88" x14ac:dyDescent="0.3">
      <c r="E708" s="184" t="s">
        <v>4535</v>
      </c>
      <c r="F708" s="184"/>
      <c r="G708" s="33">
        <v>1990</v>
      </c>
      <c r="H708" s="213" t="s">
        <v>4526</v>
      </c>
      <c r="I708" s="213"/>
      <c r="J708" s="213"/>
      <c r="K708" s="33" t="s">
        <v>80</v>
      </c>
      <c r="L708" s="184" t="s">
        <v>81</v>
      </c>
      <c r="M708" s="184" t="s">
        <v>83</v>
      </c>
      <c r="N708" s="33" t="s">
        <v>84</v>
      </c>
      <c r="O708" s="33" t="s">
        <v>85</v>
      </c>
      <c r="P708" s="33" t="s">
        <v>110</v>
      </c>
      <c r="Q708" s="215" t="s">
        <v>111</v>
      </c>
      <c r="R708" s="215" t="s">
        <v>111</v>
      </c>
      <c r="S708" s="33" t="str">
        <f t="shared" si="114"/>
        <v>Ce.du</v>
      </c>
      <c r="T708" s="213" t="s">
        <v>4043</v>
      </c>
      <c r="U708" s="184" t="s">
        <v>2821</v>
      </c>
      <c r="V708" s="84" t="s">
        <v>28</v>
      </c>
      <c r="W708" s="84" t="s">
        <v>293</v>
      </c>
      <c r="X708" s="213" t="s">
        <v>4064</v>
      </c>
      <c r="Y708" s="33" t="s">
        <v>819</v>
      </c>
      <c r="Z708" s="213"/>
      <c r="AA708" s="213"/>
      <c r="AB708" s="213" t="s">
        <v>2742</v>
      </c>
      <c r="AC708" s="33" t="s">
        <v>239</v>
      </c>
      <c r="AD708" s="33">
        <v>48</v>
      </c>
      <c r="AE708" s="184" t="s">
        <v>240</v>
      </c>
      <c r="AF708" s="184" t="s">
        <v>2743</v>
      </c>
      <c r="AG708" s="213"/>
      <c r="AH708" s="213" t="s">
        <v>1224</v>
      </c>
      <c r="AI708" s="213" t="s">
        <v>3008</v>
      </c>
      <c r="AJ708" s="33" t="s">
        <v>509</v>
      </c>
      <c r="AK708" s="32" t="s">
        <v>4527</v>
      </c>
      <c r="AL708" s="214"/>
      <c r="AM708" s="214">
        <v>123</v>
      </c>
      <c r="AN708" s="208">
        <v>123</v>
      </c>
      <c r="AO708" s="208">
        <v>123</v>
      </c>
      <c r="AP708" s="213" t="s">
        <v>508</v>
      </c>
      <c r="AQ708" s="33" t="s">
        <v>477</v>
      </c>
      <c r="AS708" s="33">
        <f t="shared" si="118"/>
        <v>2</v>
      </c>
      <c r="AU708" s="33" t="s">
        <v>295</v>
      </c>
      <c r="AV708" s="33" t="s">
        <v>295</v>
      </c>
      <c r="AX708" s="213"/>
      <c r="AY708" s="213"/>
      <c r="AZ708" s="213" t="s">
        <v>2312</v>
      </c>
      <c r="BA708" s="213" t="s">
        <v>4539</v>
      </c>
      <c r="BB708" s="213"/>
      <c r="BC708" s="214">
        <v>25</v>
      </c>
      <c r="BD708" s="214">
        <v>8</v>
      </c>
      <c r="BE708" s="214">
        <v>182</v>
      </c>
      <c r="BF708" s="214"/>
      <c r="BG708" s="33">
        <v>8</v>
      </c>
      <c r="BH708" s="33">
        <v>182</v>
      </c>
      <c r="BI708" s="33">
        <f t="shared" si="116"/>
        <v>2.2999999999999998</v>
      </c>
      <c r="BJ708" s="214">
        <v>291.8</v>
      </c>
      <c r="BK708" s="213" t="s">
        <v>644</v>
      </c>
      <c r="BL708" s="214">
        <v>182</v>
      </c>
      <c r="BM708" s="214"/>
      <c r="BN708" s="32">
        <v>50.9467</v>
      </c>
      <c r="BO708" s="32">
        <v>13.343170000000001</v>
      </c>
      <c r="BP708" s="32">
        <v>14.56</v>
      </c>
      <c r="BQ708" s="32">
        <v>2.4</v>
      </c>
      <c r="BR708" s="32">
        <v>23.053000000000001</v>
      </c>
      <c r="BS708" s="32">
        <v>11.163</v>
      </c>
      <c r="BT708" s="214">
        <v>144.30000000000001</v>
      </c>
      <c r="BU708" s="214">
        <v>2.2999999999999998</v>
      </c>
      <c r="BV708" s="32" t="s">
        <v>2750</v>
      </c>
      <c r="BW708" s="32"/>
      <c r="BX708" s="213" t="s">
        <v>4529</v>
      </c>
      <c r="BY708" s="213"/>
      <c r="BZ708" s="213"/>
      <c r="CA708" s="32"/>
      <c r="CB708" s="188" t="str">
        <f t="shared" si="112"/>
        <v>Y</v>
      </c>
      <c r="CC708" s="188" t="str">
        <f t="shared" si="117"/>
        <v>Y</v>
      </c>
      <c r="CD708" s="213" t="s">
        <v>2878</v>
      </c>
      <c r="CE708" s="213"/>
      <c r="CH708" s="213" t="s">
        <v>2970</v>
      </c>
      <c r="CI708" s="213"/>
    </row>
    <row r="709" spans="5:88" x14ac:dyDescent="0.3">
      <c r="E709" s="184" t="s">
        <v>2753</v>
      </c>
      <c r="F709" s="184"/>
      <c r="G709" s="33">
        <v>1990</v>
      </c>
      <c r="H709" s="184" t="s">
        <v>4526</v>
      </c>
      <c r="I709" s="184"/>
      <c r="J709" s="184"/>
      <c r="K709" s="33" t="s">
        <v>80</v>
      </c>
      <c r="L709" s="184" t="s">
        <v>81</v>
      </c>
      <c r="M709" s="184" t="s">
        <v>83</v>
      </c>
      <c r="N709" s="33" t="s">
        <v>84</v>
      </c>
      <c r="O709" s="33" t="s">
        <v>85</v>
      </c>
      <c r="P709" s="33" t="s">
        <v>110</v>
      </c>
      <c r="Q709" s="209" t="s">
        <v>111</v>
      </c>
      <c r="R709" s="209" t="s">
        <v>111</v>
      </c>
      <c r="S709" s="33" t="str">
        <f t="shared" si="114"/>
        <v>Ce.du</v>
      </c>
      <c r="T709" s="184" t="s">
        <v>4043</v>
      </c>
      <c r="U709" s="184" t="s">
        <v>2821</v>
      </c>
      <c r="V709" s="184" t="s">
        <v>28</v>
      </c>
      <c r="W709" s="184" t="s">
        <v>293</v>
      </c>
      <c r="X709" s="184" t="s">
        <v>4064</v>
      </c>
      <c r="Y709" s="33" t="s">
        <v>819</v>
      </c>
      <c r="Z709" s="184"/>
      <c r="AA709" s="184"/>
      <c r="AB709" s="184" t="s">
        <v>2742</v>
      </c>
      <c r="AC709" s="33" t="s">
        <v>239</v>
      </c>
      <c r="AD709" s="33">
        <v>48</v>
      </c>
      <c r="AE709" s="184" t="s">
        <v>240</v>
      </c>
      <c r="AF709" s="184" t="s">
        <v>2743</v>
      </c>
      <c r="AG709" s="184"/>
      <c r="AH709" s="184" t="s">
        <v>1224</v>
      </c>
      <c r="AI709" s="184" t="s">
        <v>3008</v>
      </c>
      <c r="AJ709" s="33" t="s">
        <v>509</v>
      </c>
      <c r="AK709" s="32" t="s">
        <v>4527</v>
      </c>
      <c r="AL709" s="32"/>
      <c r="AM709" s="32">
        <v>109</v>
      </c>
      <c r="AN709" s="208">
        <v>109</v>
      </c>
      <c r="AO709" s="208">
        <v>109</v>
      </c>
      <c r="AP709" s="184" t="s">
        <v>508</v>
      </c>
      <c r="AQ709" s="33" t="s">
        <v>477</v>
      </c>
      <c r="AS709" s="33">
        <f t="shared" si="118"/>
        <v>2</v>
      </c>
      <c r="AU709" s="33" t="s">
        <v>295</v>
      </c>
      <c r="AV709" s="33" t="s">
        <v>295</v>
      </c>
      <c r="AX709" s="184"/>
      <c r="AY709" s="184"/>
      <c r="AZ709" s="184" t="s">
        <v>2312</v>
      </c>
      <c r="BA709" s="184" t="s">
        <v>4536</v>
      </c>
      <c r="BB709" s="184"/>
      <c r="BC709" s="32">
        <v>25</v>
      </c>
      <c r="BD709" s="32">
        <v>9</v>
      </c>
      <c r="BE709" s="32">
        <v>97.6</v>
      </c>
      <c r="BF709" s="32"/>
      <c r="BG709" s="33">
        <v>9</v>
      </c>
      <c r="BH709" s="33">
        <v>97.6</v>
      </c>
      <c r="BI709" s="33">
        <f t="shared" si="116"/>
        <v>2</v>
      </c>
      <c r="BJ709" s="32">
        <v>115.7</v>
      </c>
      <c r="BK709" s="184" t="s">
        <v>644</v>
      </c>
      <c r="BL709" s="32">
        <v>97.6</v>
      </c>
      <c r="BM709" s="32"/>
      <c r="BN709" s="212">
        <v>24.072700000000001</v>
      </c>
      <c r="BO709" s="212">
        <v>9.1256000000000004</v>
      </c>
      <c r="BP709" s="212">
        <v>5.44</v>
      </c>
      <c r="BQ709" s="212">
        <v>1.6</v>
      </c>
      <c r="BR709" s="212">
        <v>20.8</v>
      </c>
      <c r="BS709" s="212">
        <v>6.4</v>
      </c>
      <c r="BT709" s="32">
        <v>74.2</v>
      </c>
      <c r="BU709" s="32">
        <v>2</v>
      </c>
      <c r="BV709" s="32" t="s">
        <v>2750</v>
      </c>
      <c r="BW709" s="32"/>
      <c r="BX709" s="184" t="s">
        <v>4534</v>
      </c>
      <c r="BY709" s="184"/>
      <c r="BZ709" s="184"/>
      <c r="CA709" s="32"/>
      <c r="CB709" s="188" t="str">
        <f t="shared" si="112"/>
        <v>N</v>
      </c>
      <c r="CC709" s="188" t="str">
        <f t="shared" si="117"/>
        <v>N</v>
      </c>
      <c r="CD709" s="184" t="s">
        <v>4540</v>
      </c>
      <c r="CE709" s="184"/>
      <c r="CH709" s="184" t="s">
        <v>2970</v>
      </c>
      <c r="CI709" s="184"/>
    </row>
    <row r="710" spans="5:88" x14ac:dyDescent="0.3">
      <c r="E710" s="184" t="s">
        <v>2753</v>
      </c>
      <c r="F710" s="184"/>
      <c r="G710" s="33">
        <v>1990</v>
      </c>
      <c r="H710" s="184" t="s">
        <v>4526</v>
      </c>
      <c r="I710" s="184"/>
      <c r="J710" s="184"/>
      <c r="K710" s="33" t="s">
        <v>80</v>
      </c>
      <c r="L710" s="184" t="s">
        <v>81</v>
      </c>
      <c r="M710" s="184" t="s">
        <v>83</v>
      </c>
      <c r="N710" s="33" t="s">
        <v>84</v>
      </c>
      <c r="O710" s="33" t="s">
        <v>85</v>
      </c>
      <c r="P710" s="33" t="s">
        <v>110</v>
      </c>
      <c r="Q710" s="209" t="s">
        <v>111</v>
      </c>
      <c r="R710" s="209" t="s">
        <v>111</v>
      </c>
      <c r="S710" s="33" t="str">
        <f t="shared" si="114"/>
        <v>Ce.du</v>
      </c>
      <c r="T710" s="184" t="s">
        <v>4043</v>
      </c>
      <c r="U710" s="184" t="s">
        <v>2821</v>
      </c>
      <c r="V710" s="184" t="s">
        <v>28</v>
      </c>
      <c r="W710" s="184" t="s">
        <v>293</v>
      </c>
      <c r="X710" s="184" t="s">
        <v>4064</v>
      </c>
      <c r="Y710" s="33" t="s">
        <v>819</v>
      </c>
      <c r="Z710" s="184"/>
      <c r="AA710" s="184"/>
      <c r="AB710" s="184" t="s">
        <v>2742</v>
      </c>
      <c r="AC710" s="33" t="s">
        <v>239</v>
      </c>
      <c r="AD710" s="33">
        <v>48</v>
      </c>
      <c r="AE710" s="184" t="s">
        <v>240</v>
      </c>
      <c r="AF710" s="184" t="s">
        <v>2743</v>
      </c>
      <c r="AG710" s="184"/>
      <c r="AH710" s="184" t="s">
        <v>1224</v>
      </c>
      <c r="AI710" s="184" t="s">
        <v>3008</v>
      </c>
      <c r="AJ710" s="33" t="s">
        <v>509</v>
      </c>
      <c r="AK710" s="32" t="s">
        <v>4527</v>
      </c>
      <c r="AL710" s="32"/>
      <c r="AM710" s="32">
        <v>131</v>
      </c>
      <c r="AN710" s="208">
        <v>131</v>
      </c>
      <c r="AO710" s="208">
        <v>131</v>
      </c>
      <c r="AP710" s="184" t="s">
        <v>508</v>
      </c>
      <c r="AQ710" s="33" t="s">
        <v>477</v>
      </c>
      <c r="AS710" s="33">
        <f t="shared" si="118"/>
        <v>2</v>
      </c>
      <c r="AU710" s="33" t="s">
        <v>295</v>
      </c>
      <c r="AV710" s="33" t="s">
        <v>295</v>
      </c>
      <c r="AX710" s="184"/>
      <c r="AY710" s="184"/>
      <c r="AZ710" s="184" t="s">
        <v>2312</v>
      </c>
      <c r="BA710" s="184" t="s">
        <v>4537</v>
      </c>
      <c r="BB710" s="184"/>
      <c r="BC710" s="32">
        <v>25</v>
      </c>
      <c r="BD710" s="32">
        <v>9</v>
      </c>
      <c r="BE710" s="32">
        <v>113.6</v>
      </c>
      <c r="BF710" s="32"/>
      <c r="BG710" s="33">
        <v>9</v>
      </c>
      <c r="BH710" s="33">
        <v>113.6</v>
      </c>
      <c r="BI710" s="33">
        <f t="shared" si="116"/>
        <v>5</v>
      </c>
      <c r="BJ710" s="32">
        <v>295.60000000000002</v>
      </c>
      <c r="BK710" s="184" t="s">
        <v>644</v>
      </c>
      <c r="BL710" s="32">
        <v>113.6</v>
      </c>
      <c r="BM710" s="32"/>
      <c r="BN710" s="32">
        <v>21.5</v>
      </c>
      <c r="BO710" s="32">
        <v>6.7</v>
      </c>
      <c r="BP710" s="32">
        <v>12.427745664739884</v>
      </c>
      <c r="BQ710" s="32">
        <v>2.0093457943925235</v>
      </c>
      <c r="BR710" s="32">
        <v>24.712643678160919</v>
      </c>
      <c r="BS710" s="32">
        <v>14.5368492224476</v>
      </c>
      <c r="BT710" s="32">
        <v>121.9</v>
      </c>
      <c r="BU710" s="32">
        <v>5</v>
      </c>
      <c r="BV710" s="32" t="s">
        <v>2750</v>
      </c>
      <c r="BW710" s="32"/>
      <c r="BX710" s="184" t="s">
        <v>4538</v>
      </c>
      <c r="BY710" s="184"/>
      <c r="BZ710" s="184"/>
      <c r="CA710" s="32"/>
      <c r="CB710" s="188" t="str">
        <f t="shared" si="112"/>
        <v>N</v>
      </c>
      <c r="CC710" s="188" t="str">
        <f t="shared" si="117"/>
        <v>N</v>
      </c>
      <c r="CD710" s="184" t="s">
        <v>4540</v>
      </c>
      <c r="CE710" s="184"/>
      <c r="CH710" s="184" t="s">
        <v>2970</v>
      </c>
      <c r="CI710" s="184"/>
    </row>
    <row r="711" spans="5:88" x14ac:dyDescent="0.3">
      <c r="E711" s="184" t="s">
        <v>2753</v>
      </c>
      <c r="F711" s="184"/>
      <c r="G711" s="33">
        <v>1990</v>
      </c>
      <c r="H711" s="184" t="s">
        <v>4526</v>
      </c>
      <c r="I711" s="184"/>
      <c r="J711" s="184"/>
      <c r="K711" s="33" t="s">
        <v>80</v>
      </c>
      <c r="L711" s="184" t="s">
        <v>81</v>
      </c>
      <c r="M711" s="184" t="s">
        <v>83</v>
      </c>
      <c r="N711" s="33" t="s">
        <v>84</v>
      </c>
      <c r="O711" s="33" t="s">
        <v>85</v>
      </c>
      <c r="P711" s="33" t="s">
        <v>110</v>
      </c>
      <c r="Q711" s="209" t="s">
        <v>111</v>
      </c>
      <c r="R711" s="209" t="s">
        <v>111</v>
      </c>
      <c r="S711" s="33" t="str">
        <f t="shared" si="114"/>
        <v>Ce.du</v>
      </c>
      <c r="T711" s="184" t="s">
        <v>4043</v>
      </c>
      <c r="U711" s="184" t="s">
        <v>2821</v>
      </c>
      <c r="V711" s="184" t="s">
        <v>28</v>
      </c>
      <c r="W711" s="84" t="s">
        <v>293</v>
      </c>
      <c r="X711" s="184" t="s">
        <v>4064</v>
      </c>
      <c r="Y711" s="33" t="s">
        <v>819</v>
      </c>
      <c r="Z711" s="184"/>
      <c r="AA711" s="184"/>
      <c r="AB711" s="184" t="s">
        <v>2742</v>
      </c>
      <c r="AC711" s="33" t="s">
        <v>239</v>
      </c>
      <c r="AD711" s="33">
        <v>48</v>
      </c>
      <c r="AE711" s="184" t="s">
        <v>240</v>
      </c>
      <c r="AF711" s="184" t="s">
        <v>2743</v>
      </c>
      <c r="AG711" s="184"/>
      <c r="AH711" s="184" t="s">
        <v>1224</v>
      </c>
      <c r="AI711" s="184" t="s">
        <v>3008</v>
      </c>
      <c r="AJ711" s="33" t="s">
        <v>509</v>
      </c>
      <c r="AK711" s="32" t="s">
        <v>4527</v>
      </c>
      <c r="AL711" s="32"/>
      <c r="AM711" s="32">
        <v>153</v>
      </c>
      <c r="AN711" s="208">
        <v>153</v>
      </c>
      <c r="AO711" s="208">
        <v>153</v>
      </c>
      <c r="AP711" s="184" t="s">
        <v>508</v>
      </c>
      <c r="AQ711" s="33" t="s">
        <v>477</v>
      </c>
      <c r="AS711" s="33">
        <v>2</v>
      </c>
      <c r="AU711" s="33" t="s">
        <v>295</v>
      </c>
      <c r="AV711" s="33" t="s">
        <v>295</v>
      </c>
      <c r="AX711" s="184"/>
      <c r="AY711" s="184"/>
      <c r="AZ711" s="184" t="s">
        <v>2312</v>
      </c>
      <c r="BA711" s="184" t="s">
        <v>4539</v>
      </c>
      <c r="BB711" s="184"/>
      <c r="BC711" s="32">
        <v>25</v>
      </c>
      <c r="BD711" s="32">
        <v>9</v>
      </c>
      <c r="BE711" s="32">
        <v>182</v>
      </c>
      <c r="BF711" s="32"/>
      <c r="BG711" s="33">
        <v>9</v>
      </c>
      <c r="BH711" s="33">
        <v>182</v>
      </c>
      <c r="BI711" s="33">
        <f t="shared" si="116"/>
        <v>2.2999999999999998</v>
      </c>
      <c r="BJ711" s="32">
        <v>291.8</v>
      </c>
      <c r="BK711" s="184" t="s">
        <v>644</v>
      </c>
      <c r="BL711" s="32">
        <v>182</v>
      </c>
      <c r="BM711" s="32"/>
      <c r="BN711" s="32">
        <v>50.9467</v>
      </c>
      <c r="BO711" s="32">
        <v>13.343170000000001</v>
      </c>
      <c r="BP711" s="32">
        <v>14.56</v>
      </c>
      <c r="BQ711" s="32">
        <v>2.4</v>
      </c>
      <c r="BR711" s="32">
        <v>23.053000000000001</v>
      </c>
      <c r="BS711" s="32">
        <v>11.163</v>
      </c>
      <c r="BT711" s="32">
        <v>144.30000000000001</v>
      </c>
      <c r="BU711" s="32">
        <v>2.2999999999999998</v>
      </c>
      <c r="BV711" s="32" t="s">
        <v>2750</v>
      </c>
      <c r="BW711" s="32"/>
      <c r="BX711" s="184" t="s">
        <v>4529</v>
      </c>
      <c r="BY711" s="184"/>
      <c r="BZ711" s="184"/>
      <c r="CA711" s="32"/>
      <c r="CB711" s="188" t="str">
        <f t="shared" ref="CB711:CB739" si="119">IF(G711&lt;1980,"N",IF(AJ711="N","N",IF(BC711&lt;1,"N",IF(AF711="Chronic","N",IF(AQ711="Other","N",IF(BG711&lt;5.4,"N",IF(BG711&gt;8.5,"N",IF(BU711&gt;23,"N",IF(BL711&lt;8,"N",IF(BY711="JG est","N","Y"))))))))))</f>
        <v>N</v>
      </c>
      <c r="CC711" s="188" t="str">
        <f t="shared" si="117"/>
        <v>N</v>
      </c>
      <c r="CD711" s="184" t="s">
        <v>4540</v>
      </c>
      <c r="CE711" s="184"/>
      <c r="CH711" s="184" t="s">
        <v>2970</v>
      </c>
      <c r="CI711" s="184"/>
    </row>
    <row r="712" spans="5:88" x14ac:dyDescent="0.3">
      <c r="E712" s="33" t="s">
        <v>2734</v>
      </c>
      <c r="F712" s="33" t="s">
        <v>4541</v>
      </c>
      <c r="G712" s="33">
        <v>1993</v>
      </c>
      <c r="H712" s="33" t="s">
        <v>3276</v>
      </c>
      <c r="I712" s="33" t="s">
        <v>3277</v>
      </c>
      <c r="K712" s="33" t="s">
        <v>80</v>
      </c>
      <c r="L712" s="184" t="s">
        <v>81</v>
      </c>
      <c r="M712" s="184" t="s">
        <v>83</v>
      </c>
      <c r="N712" s="33" t="s">
        <v>84</v>
      </c>
      <c r="O712" s="33" t="s">
        <v>85</v>
      </c>
      <c r="P712" s="33" t="s">
        <v>110</v>
      </c>
      <c r="Q712" s="33" t="s">
        <v>111</v>
      </c>
      <c r="R712" s="33" t="s">
        <v>111</v>
      </c>
      <c r="S712" s="33" t="str">
        <f t="shared" si="114"/>
        <v>Ce.du</v>
      </c>
      <c r="T712" s="184" t="s">
        <v>4043</v>
      </c>
      <c r="U712" s="184" t="s">
        <v>2821</v>
      </c>
      <c r="V712" s="184" t="s">
        <v>28</v>
      </c>
      <c r="W712" s="184" t="s">
        <v>293</v>
      </c>
      <c r="X712" s="33" t="s">
        <v>4542</v>
      </c>
      <c r="Y712" s="33" t="s">
        <v>281</v>
      </c>
      <c r="AB712" s="33" t="s">
        <v>2742</v>
      </c>
      <c r="AC712" s="33" t="s">
        <v>239</v>
      </c>
      <c r="AD712" s="33">
        <v>48</v>
      </c>
      <c r="AE712" s="184" t="s">
        <v>240</v>
      </c>
      <c r="AF712" s="33" t="s">
        <v>2743</v>
      </c>
      <c r="AH712" s="33" t="s">
        <v>2787</v>
      </c>
      <c r="AI712" s="33" t="s">
        <v>3278</v>
      </c>
      <c r="AJ712" s="33" t="s">
        <v>509</v>
      </c>
      <c r="AK712" s="33" t="s">
        <v>631</v>
      </c>
      <c r="AM712" s="33">
        <v>95</v>
      </c>
      <c r="AN712" s="33">
        <v>92.91</v>
      </c>
      <c r="AO712" s="189">
        <v>95</v>
      </c>
      <c r="AP712" s="33" t="s">
        <v>477</v>
      </c>
      <c r="AQ712" s="33" t="s">
        <v>477</v>
      </c>
      <c r="AS712" s="33">
        <v>3</v>
      </c>
      <c r="AT712" s="33" t="s">
        <v>4543</v>
      </c>
      <c r="AU712" s="33" t="s">
        <v>295</v>
      </c>
      <c r="AV712" s="33" t="s">
        <v>295</v>
      </c>
      <c r="AZ712" s="33" t="s">
        <v>2312</v>
      </c>
      <c r="BA712" s="33" t="s">
        <v>3279</v>
      </c>
      <c r="BB712" s="33" t="s">
        <v>3907</v>
      </c>
      <c r="BC712" s="33">
        <v>17.5</v>
      </c>
      <c r="BD712" s="33">
        <v>8.4749999999999996</v>
      </c>
      <c r="BE712" s="33">
        <v>290</v>
      </c>
      <c r="BG712" s="33">
        <v>8.4749999999999996</v>
      </c>
      <c r="BH712" s="33">
        <v>290</v>
      </c>
      <c r="BI712" s="33">
        <f t="shared" si="116"/>
        <v>2.65</v>
      </c>
      <c r="BL712" s="33">
        <v>290</v>
      </c>
      <c r="BN712" s="33">
        <v>47.7</v>
      </c>
      <c r="BO712" s="33">
        <v>41.5</v>
      </c>
      <c r="BP712" s="33">
        <v>90</v>
      </c>
      <c r="BQ712" s="33">
        <v>7.2</v>
      </c>
      <c r="BR712" s="33">
        <v>281</v>
      </c>
      <c r="BS712" s="33">
        <v>6.6</v>
      </c>
      <c r="BT712" s="33">
        <v>235</v>
      </c>
      <c r="BU712" s="33">
        <v>2.65</v>
      </c>
      <c r="BW712" s="33" t="s">
        <v>2744</v>
      </c>
      <c r="CB712" s="188" t="str">
        <f t="shared" si="119"/>
        <v>Y</v>
      </c>
      <c r="CC712" s="188" t="str">
        <f t="shared" si="117"/>
        <v>Y</v>
      </c>
      <c r="CD712" s="184" t="s">
        <v>3909</v>
      </c>
      <c r="CE712" s="184"/>
      <c r="CH712" s="184" t="s">
        <v>2748</v>
      </c>
      <c r="CI712" s="184" t="s">
        <v>3280</v>
      </c>
    </row>
    <row r="713" spans="5:88" x14ac:dyDescent="0.3">
      <c r="E713" s="33" t="s">
        <v>2734</v>
      </c>
      <c r="F713" s="33" t="s">
        <v>4544</v>
      </c>
      <c r="G713" s="33">
        <v>1993</v>
      </c>
      <c r="H713" s="33" t="s">
        <v>3276</v>
      </c>
      <c r="I713" s="33" t="s">
        <v>3277</v>
      </c>
      <c r="K713" s="33" t="s">
        <v>80</v>
      </c>
      <c r="L713" s="184" t="s">
        <v>81</v>
      </c>
      <c r="M713" s="184" t="s">
        <v>83</v>
      </c>
      <c r="N713" s="33" t="s">
        <v>84</v>
      </c>
      <c r="O713" s="33" t="s">
        <v>85</v>
      </c>
      <c r="P713" s="33" t="s">
        <v>110</v>
      </c>
      <c r="Q713" s="33" t="s">
        <v>111</v>
      </c>
      <c r="R713" s="33" t="s">
        <v>111</v>
      </c>
      <c r="S713" s="33" t="str">
        <f t="shared" si="114"/>
        <v>Ce.du</v>
      </c>
      <c r="T713" s="184" t="s">
        <v>4043</v>
      </c>
      <c r="U713" s="184" t="s">
        <v>2821</v>
      </c>
      <c r="V713" s="184" t="s">
        <v>28</v>
      </c>
      <c r="W713" s="184" t="s">
        <v>293</v>
      </c>
      <c r="X713" s="33" t="s">
        <v>4542</v>
      </c>
      <c r="Y713" s="33" t="s">
        <v>281</v>
      </c>
      <c r="AB713" s="33" t="s">
        <v>2742</v>
      </c>
      <c r="AC713" s="33" t="s">
        <v>239</v>
      </c>
      <c r="AD713" s="33">
        <v>48</v>
      </c>
      <c r="AE713" s="184" t="s">
        <v>240</v>
      </c>
      <c r="AF713" s="33" t="s">
        <v>2743</v>
      </c>
      <c r="AH713" s="33" t="s">
        <v>2787</v>
      </c>
      <c r="AI713" s="33" t="s">
        <v>3278</v>
      </c>
      <c r="AJ713" s="33" t="s">
        <v>509</v>
      </c>
      <c r="AK713" s="33" t="s">
        <v>631</v>
      </c>
      <c r="AM713" s="33">
        <v>360</v>
      </c>
      <c r="AN713" s="33">
        <v>352.08</v>
      </c>
      <c r="AO713" s="189">
        <v>360</v>
      </c>
      <c r="AP713" s="33" t="s">
        <v>477</v>
      </c>
      <c r="AQ713" s="33" t="s">
        <v>477</v>
      </c>
      <c r="AS713" s="33">
        <v>3</v>
      </c>
      <c r="AT713" s="33" t="s">
        <v>4543</v>
      </c>
      <c r="AU713" s="33" t="s">
        <v>295</v>
      </c>
      <c r="AV713" s="33" t="s">
        <v>295</v>
      </c>
      <c r="AZ713" s="33" t="s">
        <v>2312</v>
      </c>
      <c r="BA713" s="33" t="s">
        <v>3279</v>
      </c>
      <c r="BB713" s="33" t="s">
        <v>3907</v>
      </c>
      <c r="BC713" s="33">
        <v>17.5</v>
      </c>
      <c r="BD713" s="33">
        <v>7.1550000000000002</v>
      </c>
      <c r="BE713" s="33">
        <v>290</v>
      </c>
      <c r="BG713" s="33">
        <v>7.1550000000000002</v>
      </c>
      <c r="BH713" s="33">
        <v>290</v>
      </c>
      <c r="BI713" s="33">
        <f t="shared" si="116"/>
        <v>2.65</v>
      </c>
      <c r="BL713" s="33">
        <v>290</v>
      </c>
      <c r="BN713" s="33">
        <v>47.7</v>
      </c>
      <c r="BO713" s="33">
        <v>41.5</v>
      </c>
      <c r="BP713" s="33">
        <v>90</v>
      </c>
      <c r="BQ713" s="33">
        <v>7.2</v>
      </c>
      <c r="BR713" s="33">
        <v>281</v>
      </c>
      <c r="BS713" s="33">
        <v>6.6</v>
      </c>
      <c r="BT713" s="33">
        <v>235</v>
      </c>
      <c r="BU713" s="33">
        <v>2.65</v>
      </c>
      <c r="BW713" s="33" t="s">
        <v>2744</v>
      </c>
      <c r="CB713" s="188" t="str">
        <f t="shared" si="119"/>
        <v>Y</v>
      </c>
      <c r="CC713" s="188" t="str">
        <f t="shared" si="117"/>
        <v>Y</v>
      </c>
      <c r="CD713" s="184" t="s">
        <v>3909</v>
      </c>
      <c r="CE713" s="184"/>
      <c r="CH713" s="184" t="s">
        <v>2748</v>
      </c>
      <c r="CI713" s="184" t="s">
        <v>3280</v>
      </c>
    </row>
    <row r="714" spans="5:88" x14ac:dyDescent="0.3">
      <c r="E714" s="184" t="s">
        <v>2753</v>
      </c>
      <c r="F714" s="184"/>
      <c r="G714" s="33">
        <v>1995</v>
      </c>
      <c r="H714" s="184" t="s">
        <v>4138</v>
      </c>
      <c r="I714" s="184"/>
      <c r="J714" s="184"/>
      <c r="K714" s="33" t="s">
        <v>80</v>
      </c>
      <c r="L714" s="184" t="s">
        <v>81</v>
      </c>
      <c r="M714" s="184" t="s">
        <v>83</v>
      </c>
      <c r="N714" s="33" t="s">
        <v>84</v>
      </c>
      <c r="O714" s="33" t="s">
        <v>85</v>
      </c>
      <c r="P714" s="33" t="s">
        <v>110</v>
      </c>
      <c r="Q714" s="209" t="s">
        <v>111</v>
      </c>
      <c r="R714" s="209" t="s">
        <v>111</v>
      </c>
      <c r="S714" s="33" t="str">
        <f t="shared" si="114"/>
        <v>Ce.du</v>
      </c>
      <c r="T714" s="184" t="s">
        <v>4043</v>
      </c>
      <c r="U714" s="184" t="s">
        <v>2821</v>
      </c>
      <c r="V714" s="184" t="s">
        <v>28</v>
      </c>
      <c r="W714" s="184" t="s">
        <v>293</v>
      </c>
      <c r="X714" s="184" t="s">
        <v>1224</v>
      </c>
      <c r="Y714" s="33" t="s">
        <v>819</v>
      </c>
      <c r="Z714" s="184"/>
      <c r="AA714" s="184"/>
      <c r="AB714" s="184" t="s">
        <v>2742</v>
      </c>
      <c r="AC714" s="33" t="s">
        <v>239</v>
      </c>
      <c r="AD714" s="33">
        <v>48</v>
      </c>
      <c r="AE714" s="184" t="s">
        <v>240</v>
      </c>
      <c r="AF714" s="184" t="s">
        <v>2743</v>
      </c>
      <c r="AG714" s="184"/>
      <c r="AH714" s="184" t="s">
        <v>4139</v>
      </c>
      <c r="AI714" s="184" t="s">
        <v>3008</v>
      </c>
      <c r="AJ714" s="33" t="s">
        <v>509</v>
      </c>
      <c r="AK714" s="32" t="s">
        <v>1224</v>
      </c>
      <c r="AL714" s="32"/>
      <c r="AM714" s="32">
        <v>500</v>
      </c>
      <c r="AN714" s="208">
        <v>500</v>
      </c>
      <c r="AO714" s="208">
        <v>500</v>
      </c>
      <c r="AP714" s="184" t="s">
        <v>508</v>
      </c>
      <c r="AQ714" s="33" t="s">
        <v>477</v>
      </c>
      <c r="AS714" s="33">
        <f t="shared" ref="AS714:AS725" si="120">IF(G714&lt;1980,"Too old",IF(AE714="N","UseOtherTestDuration",IF(AJ714="M",IF(ISBLANK(BD714),2,IF(ISBLANK(BE714),2,IF(ISBLANK(BF714),2,1))),"NotM")))</f>
        <v>2</v>
      </c>
      <c r="AU714" s="33" t="s">
        <v>295</v>
      </c>
      <c r="AV714" s="33" t="s">
        <v>295</v>
      </c>
      <c r="AX714" s="184"/>
      <c r="AY714" s="184"/>
      <c r="AZ714" s="184" t="s">
        <v>2312</v>
      </c>
      <c r="BA714" s="184" t="s">
        <v>4140</v>
      </c>
      <c r="BB714" s="184"/>
      <c r="BC714" s="32">
        <v>25</v>
      </c>
      <c r="BD714" s="184" t="s">
        <v>4141</v>
      </c>
      <c r="BE714" s="184" t="s">
        <v>4142</v>
      </c>
      <c r="BF714" s="32"/>
      <c r="BG714" s="33">
        <v>8.5</v>
      </c>
      <c r="BH714" s="33">
        <v>190</v>
      </c>
      <c r="BI714" s="33">
        <f t="shared" si="116"/>
        <v>1.6</v>
      </c>
      <c r="BJ714" s="32" t="s">
        <v>644</v>
      </c>
      <c r="BK714" s="184" t="s">
        <v>644</v>
      </c>
      <c r="BL714" s="206">
        <v>189.73665961010275</v>
      </c>
      <c r="BM714" s="32"/>
      <c r="BN714" s="32"/>
      <c r="BO714" s="32"/>
      <c r="BP714" s="32"/>
      <c r="BQ714" s="32"/>
      <c r="BR714" s="32"/>
      <c r="BS714" s="32"/>
      <c r="BT714" s="32" t="s">
        <v>644</v>
      </c>
      <c r="BU714" s="32">
        <v>1.6</v>
      </c>
      <c r="BV714" s="32" t="s">
        <v>2750</v>
      </c>
      <c r="BW714" s="32"/>
      <c r="BX714" s="184" t="s">
        <v>3013</v>
      </c>
      <c r="BY714" s="184"/>
      <c r="BZ714" s="184"/>
      <c r="CA714" s="32"/>
      <c r="CB714" s="188" t="str">
        <f t="shared" si="119"/>
        <v>Y</v>
      </c>
      <c r="CC714" s="188" t="str">
        <f t="shared" ref="CC714:CC725" si="121">CB714</f>
        <v>Y</v>
      </c>
      <c r="CD714" s="184" t="s">
        <v>4540</v>
      </c>
      <c r="CE714" s="184"/>
      <c r="CH714" s="184" t="s">
        <v>2748</v>
      </c>
      <c r="CI714" s="184" t="s">
        <v>4143</v>
      </c>
      <c r="CJ714" s="184"/>
    </row>
    <row r="715" spans="5:88" x14ac:dyDescent="0.3">
      <c r="E715" s="184" t="s">
        <v>2753</v>
      </c>
      <c r="F715" s="184"/>
      <c r="G715" s="33">
        <v>2005</v>
      </c>
      <c r="H715" s="184" t="s">
        <v>4545</v>
      </c>
      <c r="I715" s="184"/>
      <c r="J715" s="184"/>
      <c r="K715" s="33" t="s">
        <v>80</v>
      </c>
      <c r="L715" s="33" t="s">
        <v>81</v>
      </c>
      <c r="M715" s="184" t="s">
        <v>83</v>
      </c>
      <c r="N715" s="33" t="s">
        <v>84</v>
      </c>
      <c r="O715" s="33" t="s">
        <v>85</v>
      </c>
      <c r="P715" s="33" t="s">
        <v>110</v>
      </c>
      <c r="Q715" s="209" t="s">
        <v>111</v>
      </c>
      <c r="R715" s="209" t="s">
        <v>111</v>
      </c>
      <c r="S715" s="33" t="str">
        <f t="shared" si="114"/>
        <v>Ce.du</v>
      </c>
      <c r="T715" s="184" t="s">
        <v>4043</v>
      </c>
      <c r="U715" s="184" t="s">
        <v>2821</v>
      </c>
      <c r="V715" s="184" t="s">
        <v>28</v>
      </c>
      <c r="W715" s="184" t="s">
        <v>293</v>
      </c>
      <c r="X715" s="184" t="s">
        <v>4064</v>
      </c>
      <c r="Y715" s="33" t="s">
        <v>819</v>
      </c>
      <c r="Z715" s="184" t="s">
        <v>733</v>
      </c>
      <c r="AA715" s="184"/>
      <c r="AB715" s="184" t="s">
        <v>2854</v>
      </c>
      <c r="AC715" s="33" t="s">
        <v>239</v>
      </c>
      <c r="AD715" s="33">
        <v>48</v>
      </c>
      <c r="AE715" s="184" t="s">
        <v>240</v>
      </c>
      <c r="AF715" s="184" t="s">
        <v>2743</v>
      </c>
      <c r="AG715" s="184"/>
      <c r="AH715" s="184" t="s">
        <v>4546</v>
      </c>
      <c r="AI715" s="184" t="s">
        <v>3008</v>
      </c>
      <c r="AJ715" s="33" t="s">
        <v>509</v>
      </c>
      <c r="AK715" s="32" t="s">
        <v>2983</v>
      </c>
      <c r="AL715" s="32"/>
      <c r="AM715" s="32"/>
      <c r="AN715" s="211">
        <v>382</v>
      </c>
      <c r="AO715" s="211">
        <v>382</v>
      </c>
      <c r="AP715" s="184" t="s">
        <v>477</v>
      </c>
      <c r="AQ715" s="33" t="s">
        <v>477</v>
      </c>
      <c r="AS715" s="33">
        <f t="shared" si="120"/>
        <v>1</v>
      </c>
      <c r="AU715" s="33" t="s">
        <v>1784</v>
      </c>
      <c r="AV715" s="33" t="s">
        <v>295</v>
      </c>
      <c r="AX715" s="184"/>
      <c r="AY715" s="184"/>
      <c r="AZ715" s="184" t="s">
        <v>2312</v>
      </c>
      <c r="BA715" s="184" t="s">
        <v>4547</v>
      </c>
      <c r="BB715" s="184"/>
      <c r="BC715" s="32">
        <v>25</v>
      </c>
      <c r="BD715" s="32">
        <v>5.5</v>
      </c>
      <c r="BE715" s="32">
        <v>44</v>
      </c>
      <c r="BF715" s="32">
        <v>0.1</v>
      </c>
      <c r="BG715" s="33">
        <v>5.5</v>
      </c>
      <c r="BH715" s="33">
        <v>44</v>
      </c>
      <c r="BI715" s="33">
        <f t="shared" si="116"/>
        <v>0.1</v>
      </c>
      <c r="BJ715" s="184" t="s">
        <v>4548</v>
      </c>
      <c r="BK715" s="184" t="s">
        <v>4549</v>
      </c>
      <c r="BL715" s="206">
        <v>44</v>
      </c>
      <c r="BM715" s="32"/>
      <c r="BN715" s="33">
        <v>7.2603758074470299</v>
      </c>
      <c r="BO715" s="33">
        <v>6.3</v>
      </c>
      <c r="BP715" s="33">
        <v>13</v>
      </c>
      <c r="BQ715" s="33">
        <v>1.05</v>
      </c>
      <c r="BR715" s="33">
        <v>40.700000000000003</v>
      </c>
      <c r="BS715" s="33">
        <v>0.95099999999999996</v>
      </c>
      <c r="BT715" s="32">
        <v>30</v>
      </c>
      <c r="BU715" s="32">
        <v>0.1</v>
      </c>
      <c r="BV715" s="32" t="s">
        <v>2750</v>
      </c>
      <c r="BW715" s="32"/>
      <c r="BX715" s="184"/>
      <c r="BY715" s="184"/>
      <c r="BZ715" s="184"/>
      <c r="CA715" s="32"/>
      <c r="CB715" s="188" t="str">
        <f t="shared" si="119"/>
        <v>Y</v>
      </c>
      <c r="CC715" s="188" t="str">
        <f t="shared" si="121"/>
        <v>Y</v>
      </c>
      <c r="CD715" s="184" t="s">
        <v>4530</v>
      </c>
      <c r="CE715" s="184"/>
      <c r="CH715" s="184" t="s">
        <v>2970</v>
      </c>
      <c r="CI715" s="184" t="s">
        <v>4550</v>
      </c>
      <c r="CJ715" s="184"/>
    </row>
    <row r="716" spans="5:88" x14ac:dyDescent="0.3">
      <c r="E716" s="33" t="s">
        <v>2734</v>
      </c>
      <c r="F716" s="33" t="s">
        <v>4551</v>
      </c>
      <c r="G716" s="33">
        <v>2005</v>
      </c>
      <c r="H716" s="33" t="s">
        <v>4545</v>
      </c>
      <c r="I716" s="33" t="s">
        <v>4552</v>
      </c>
      <c r="K716" s="33" t="s">
        <v>80</v>
      </c>
      <c r="L716" s="184" t="s">
        <v>81</v>
      </c>
      <c r="M716" s="184" t="s">
        <v>83</v>
      </c>
      <c r="N716" s="33" t="s">
        <v>84</v>
      </c>
      <c r="O716" s="33" t="s">
        <v>85</v>
      </c>
      <c r="P716" s="33" t="s">
        <v>110</v>
      </c>
      <c r="Q716" s="33" t="s">
        <v>111</v>
      </c>
      <c r="R716" s="33" t="s">
        <v>111</v>
      </c>
      <c r="S716" s="33" t="str">
        <f t="shared" si="114"/>
        <v>Ce.du</v>
      </c>
      <c r="T716" s="184" t="s">
        <v>4043</v>
      </c>
      <c r="U716" s="184" t="s">
        <v>2821</v>
      </c>
      <c r="V716" s="184" t="s">
        <v>28</v>
      </c>
      <c r="W716" s="184" t="s">
        <v>293</v>
      </c>
      <c r="X716" s="33" t="s">
        <v>4054</v>
      </c>
      <c r="Y716" s="33" t="s">
        <v>819</v>
      </c>
      <c r="Z716" s="184" t="s">
        <v>733</v>
      </c>
      <c r="AB716" s="33" t="s">
        <v>2742</v>
      </c>
      <c r="AC716" s="33" t="s">
        <v>239</v>
      </c>
      <c r="AD716" s="33">
        <v>48</v>
      </c>
      <c r="AE716" s="184" t="s">
        <v>240</v>
      </c>
      <c r="AF716" s="33" t="s">
        <v>2743</v>
      </c>
      <c r="AH716" s="33" t="s">
        <v>2787</v>
      </c>
      <c r="AI716" s="184" t="s">
        <v>3008</v>
      </c>
      <c r="AJ716" s="33" t="s">
        <v>509</v>
      </c>
      <c r="AK716" s="33" t="s">
        <v>478</v>
      </c>
      <c r="AM716" s="33" t="s">
        <v>2744</v>
      </c>
      <c r="AN716" s="33">
        <v>413</v>
      </c>
      <c r="AO716" s="33">
        <v>413</v>
      </c>
      <c r="AP716" s="33" t="s">
        <v>477</v>
      </c>
      <c r="AQ716" s="33" t="s">
        <v>477</v>
      </c>
      <c r="AS716" s="33">
        <f t="shared" si="120"/>
        <v>1</v>
      </c>
      <c r="AU716" s="33" t="s">
        <v>1784</v>
      </c>
      <c r="AV716" s="33" t="s">
        <v>295</v>
      </c>
      <c r="AZ716" s="33" t="s">
        <v>2312</v>
      </c>
      <c r="BA716" s="33" t="s">
        <v>4553</v>
      </c>
      <c r="BB716" s="33" t="s">
        <v>2744</v>
      </c>
      <c r="BC716" s="33">
        <v>25</v>
      </c>
      <c r="BD716" s="33">
        <v>6.5</v>
      </c>
      <c r="BE716" s="33">
        <v>44</v>
      </c>
      <c r="BF716" s="33">
        <v>0.1</v>
      </c>
      <c r="BG716" s="33">
        <v>6.5</v>
      </c>
      <c r="BH716" s="33">
        <v>44</v>
      </c>
      <c r="BI716" s="33">
        <f t="shared" si="116"/>
        <v>0.1</v>
      </c>
      <c r="BJ716" s="184" t="s">
        <v>4548</v>
      </c>
      <c r="BL716" s="33">
        <v>44</v>
      </c>
      <c r="BN716" s="33">
        <v>7.2603758074470299</v>
      </c>
      <c r="BO716" s="33">
        <v>6.3</v>
      </c>
      <c r="BP716" s="33">
        <v>13</v>
      </c>
      <c r="BQ716" s="33">
        <v>1.05</v>
      </c>
      <c r="BR716" s="33">
        <v>40.700000000000003</v>
      </c>
      <c r="BS716" s="33">
        <v>0.95099999999999996</v>
      </c>
      <c r="BT716" s="33">
        <v>30</v>
      </c>
      <c r="BW716" s="33" t="s">
        <v>2744</v>
      </c>
      <c r="CB716" s="188" t="str">
        <f t="shared" si="119"/>
        <v>Y</v>
      </c>
      <c r="CC716" s="188" t="str">
        <f t="shared" si="121"/>
        <v>Y</v>
      </c>
      <c r="CD716" s="187"/>
      <c r="CE716" s="186"/>
    </row>
    <row r="717" spans="5:88" x14ac:dyDescent="0.3">
      <c r="E717" s="33" t="s">
        <v>2734</v>
      </c>
      <c r="F717" s="33" t="s">
        <v>4554</v>
      </c>
      <c r="G717" s="33">
        <v>2005</v>
      </c>
      <c r="H717" s="33" t="s">
        <v>4545</v>
      </c>
      <c r="I717" s="33" t="s">
        <v>4552</v>
      </c>
      <c r="K717" s="33" t="s">
        <v>80</v>
      </c>
      <c r="L717" s="184" t="s">
        <v>81</v>
      </c>
      <c r="M717" s="184" t="s">
        <v>83</v>
      </c>
      <c r="N717" s="33" t="s">
        <v>84</v>
      </c>
      <c r="O717" s="33" t="s">
        <v>85</v>
      </c>
      <c r="P717" s="33" t="s">
        <v>110</v>
      </c>
      <c r="Q717" s="33" t="s">
        <v>111</v>
      </c>
      <c r="R717" s="33" t="s">
        <v>111</v>
      </c>
      <c r="S717" s="33" t="str">
        <f t="shared" si="114"/>
        <v>Ce.du</v>
      </c>
      <c r="T717" s="184" t="s">
        <v>4043</v>
      </c>
      <c r="U717" s="184" t="s">
        <v>2821</v>
      </c>
      <c r="V717" s="184" t="s">
        <v>28</v>
      </c>
      <c r="W717" s="184" t="s">
        <v>293</v>
      </c>
      <c r="X717" s="33" t="s">
        <v>4054</v>
      </c>
      <c r="Y717" s="33" t="s">
        <v>819</v>
      </c>
      <c r="Z717" s="184" t="s">
        <v>733</v>
      </c>
      <c r="AB717" s="33" t="s">
        <v>2742</v>
      </c>
      <c r="AC717" s="33" t="s">
        <v>239</v>
      </c>
      <c r="AD717" s="33">
        <v>48</v>
      </c>
      <c r="AE717" s="184" t="s">
        <v>240</v>
      </c>
      <c r="AF717" s="33" t="s">
        <v>2743</v>
      </c>
      <c r="AH717" s="33" t="s">
        <v>2787</v>
      </c>
      <c r="AI717" s="184" t="s">
        <v>3008</v>
      </c>
      <c r="AJ717" s="33" t="s">
        <v>509</v>
      </c>
      <c r="AK717" s="33" t="s">
        <v>478</v>
      </c>
      <c r="AM717" s="33" t="s">
        <v>2744</v>
      </c>
      <c r="AN717" s="33">
        <v>200</v>
      </c>
      <c r="AO717" s="33">
        <v>200</v>
      </c>
      <c r="AP717" s="33" t="s">
        <v>477</v>
      </c>
      <c r="AQ717" s="33" t="s">
        <v>477</v>
      </c>
      <c r="AS717" s="33">
        <f t="shared" si="120"/>
        <v>1</v>
      </c>
      <c r="AU717" s="33" t="s">
        <v>1784</v>
      </c>
      <c r="AV717" s="33" t="s">
        <v>295</v>
      </c>
      <c r="AZ717" s="33" t="s">
        <v>2312</v>
      </c>
      <c r="BA717" s="33" t="s">
        <v>4553</v>
      </c>
      <c r="BB717" s="33" t="s">
        <v>2744</v>
      </c>
      <c r="BC717" s="33">
        <v>25</v>
      </c>
      <c r="BD717" s="33">
        <v>7.5</v>
      </c>
      <c r="BE717" s="33">
        <v>44</v>
      </c>
      <c r="BF717" s="33">
        <v>0.1</v>
      </c>
      <c r="BG717" s="33">
        <v>7.5</v>
      </c>
      <c r="BH717" s="33">
        <v>44</v>
      </c>
      <c r="BI717" s="33">
        <f t="shared" si="116"/>
        <v>0.1</v>
      </c>
      <c r="BJ717" s="184" t="s">
        <v>4548</v>
      </c>
      <c r="BL717" s="33">
        <v>44</v>
      </c>
      <c r="BN717" s="33">
        <v>7.2603758074470299</v>
      </c>
      <c r="BO717" s="33">
        <v>6.3</v>
      </c>
      <c r="BP717" s="33">
        <v>13</v>
      </c>
      <c r="BQ717" s="33">
        <v>1.05</v>
      </c>
      <c r="BR717" s="33">
        <v>40.700000000000003</v>
      </c>
      <c r="BS717" s="33">
        <v>0.95099999999999996</v>
      </c>
      <c r="BT717" s="33">
        <v>30</v>
      </c>
      <c r="BW717" s="33" t="s">
        <v>2744</v>
      </c>
      <c r="CB717" s="188" t="str">
        <f t="shared" si="119"/>
        <v>Y</v>
      </c>
      <c r="CC717" s="188" t="str">
        <f t="shared" si="121"/>
        <v>Y</v>
      </c>
      <c r="CD717" s="187"/>
      <c r="CE717" s="186"/>
    </row>
    <row r="718" spans="5:88" x14ac:dyDescent="0.3">
      <c r="E718" s="33" t="s">
        <v>2734</v>
      </c>
      <c r="F718" s="33" t="s">
        <v>4555</v>
      </c>
      <c r="G718" s="33">
        <v>2005</v>
      </c>
      <c r="H718" s="33" t="s">
        <v>4545</v>
      </c>
      <c r="I718" s="33" t="s">
        <v>4552</v>
      </c>
      <c r="K718" s="33" t="s">
        <v>80</v>
      </c>
      <c r="L718" s="184" t="s">
        <v>81</v>
      </c>
      <c r="M718" s="184" t="s">
        <v>83</v>
      </c>
      <c r="N718" s="33" t="s">
        <v>84</v>
      </c>
      <c r="O718" s="33" t="s">
        <v>85</v>
      </c>
      <c r="P718" s="33" t="s">
        <v>110</v>
      </c>
      <c r="Q718" s="33" t="s">
        <v>111</v>
      </c>
      <c r="R718" s="33" t="s">
        <v>111</v>
      </c>
      <c r="S718" s="33" t="str">
        <f t="shared" si="114"/>
        <v>Ce.du</v>
      </c>
      <c r="T718" s="184" t="s">
        <v>4043</v>
      </c>
      <c r="U718" s="184" t="s">
        <v>2821</v>
      </c>
      <c r="V718" s="184" t="s">
        <v>28</v>
      </c>
      <c r="W718" s="184" t="s">
        <v>293</v>
      </c>
      <c r="X718" s="33" t="s">
        <v>4054</v>
      </c>
      <c r="Y718" s="33" t="s">
        <v>819</v>
      </c>
      <c r="Z718" s="184" t="s">
        <v>733</v>
      </c>
      <c r="AB718" s="33" t="s">
        <v>2742</v>
      </c>
      <c r="AC718" s="33" t="s">
        <v>239</v>
      </c>
      <c r="AD718" s="33">
        <v>48</v>
      </c>
      <c r="AE718" s="184" t="s">
        <v>240</v>
      </c>
      <c r="AF718" s="33" t="s">
        <v>2743</v>
      </c>
      <c r="AH718" s="33" t="s">
        <v>2787</v>
      </c>
      <c r="AI718" s="184" t="s">
        <v>3008</v>
      </c>
      <c r="AJ718" s="33" t="s">
        <v>509</v>
      </c>
      <c r="AK718" s="33" t="s">
        <v>478</v>
      </c>
      <c r="AM718" s="33" t="s">
        <v>2744</v>
      </c>
      <c r="AN718" s="33">
        <v>505</v>
      </c>
      <c r="AO718" s="33">
        <v>505</v>
      </c>
      <c r="AP718" s="33" t="s">
        <v>477</v>
      </c>
      <c r="AQ718" s="33" t="s">
        <v>477</v>
      </c>
      <c r="AS718" s="33">
        <f t="shared" si="120"/>
        <v>1</v>
      </c>
      <c r="AU718" s="33" t="s">
        <v>1784</v>
      </c>
      <c r="AV718" s="33" t="s">
        <v>295</v>
      </c>
      <c r="AZ718" s="33" t="s">
        <v>2312</v>
      </c>
      <c r="BA718" s="33" t="s">
        <v>4553</v>
      </c>
      <c r="BB718" s="33" t="s">
        <v>2744</v>
      </c>
      <c r="BC718" s="33">
        <v>25</v>
      </c>
      <c r="BD718" s="33">
        <v>6.5</v>
      </c>
      <c r="BE718" s="33">
        <v>44</v>
      </c>
      <c r="BF718" s="33">
        <v>0.1</v>
      </c>
      <c r="BG718" s="33">
        <v>6.5</v>
      </c>
      <c r="BH718" s="33">
        <v>44</v>
      </c>
      <c r="BI718" s="33">
        <f t="shared" si="116"/>
        <v>0.1</v>
      </c>
      <c r="BJ718" s="184" t="s">
        <v>4548</v>
      </c>
      <c r="BL718" s="33">
        <v>44</v>
      </c>
      <c r="BN718" s="33">
        <v>7.2603758074470299</v>
      </c>
      <c r="BO718" s="33">
        <v>6.3</v>
      </c>
      <c r="BP718" s="33">
        <v>13</v>
      </c>
      <c r="BQ718" s="33">
        <v>1.05</v>
      </c>
      <c r="BR718" s="33">
        <v>40.700000000000003</v>
      </c>
      <c r="BS718" s="33">
        <v>0.95099999999999996</v>
      </c>
      <c r="BT718" s="33">
        <v>30</v>
      </c>
      <c r="BW718" s="33" t="s">
        <v>2744</v>
      </c>
      <c r="CB718" s="188" t="str">
        <f t="shared" si="119"/>
        <v>Y</v>
      </c>
      <c r="CC718" s="188" t="str">
        <f t="shared" si="121"/>
        <v>Y</v>
      </c>
      <c r="CD718" s="187"/>
      <c r="CE718" s="186"/>
    </row>
    <row r="719" spans="5:88" x14ac:dyDescent="0.3">
      <c r="E719" s="33" t="s">
        <v>2734</v>
      </c>
      <c r="F719" s="33" t="s">
        <v>4556</v>
      </c>
      <c r="G719" s="33">
        <v>2005</v>
      </c>
      <c r="H719" s="33" t="s">
        <v>4545</v>
      </c>
      <c r="I719" s="33" t="s">
        <v>4552</v>
      </c>
      <c r="K719" s="33" t="s">
        <v>80</v>
      </c>
      <c r="L719" s="184" t="s">
        <v>81</v>
      </c>
      <c r="M719" s="184" t="s">
        <v>83</v>
      </c>
      <c r="N719" s="33" t="s">
        <v>84</v>
      </c>
      <c r="O719" s="33" t="s">
        <v>85</v>
      </c>
      <c r="P719" s="33" t="s">
        <v>110</v>
      </c>
      <c r="Q719" s="33" t="s">
        <v>111</v>
      </c>
      <c r="R719" s="33" t="s">
        <v>111</v>
      </c>
      <c r="S719" s="33" t="str">
        <f t="shared" si="114"/>
        <v>Ce.du</v>
      </c>
      <c r="T719" s="184" t="s">
        <v>4043</v>
      </c>
      <c r="U719" s="184" t="s">
        <v>2821</v>
      </c>
      <c r="V719" s="184" t="s">
        <v>28</v>
      </c>
      <c r="W719" s="184" t="s">
        <v>293</v>
      </c>
      <c r="X719" s="33" t="s">
        <v>4054</v>
      </c>
      <c r="Y719" s="33" t="s">
        <v>819</v>
      </c>
      <c r="Z719" s="184" t="s">
        <v>733</v>
      </c>
      <c r="AB719" s="33" t="s">
        <v>2742</v>
      </c>
      <c r="AC719" s="33" t="s">
        <v>239</v>
      </c>
      <c r="AD719" s="33">
        <v>48</v>
      </c>
      <c r="AE719" s="184" t="s">
        <v>240</v>
      </c>
      <c r="AF719" s="33" t="s">
        <v>2743</v>
      </c>
      <c r="AH719" s="33" t="s">
        <v>2787</v>
      </c>
      <c r="AI719" s="184" t="s">
        <v>3008</v>
      </c>
      <c r="AJ719" s="33" t="s">
        <v>509</v>
      </c>
      <c r="AK719" s="33" t="s">
        <v>478</v>
      </c>
      <c r="AM719" s="33" t="s">
        <v>2744</v>
      </c>
      <c r="AN719" s="33">
        <v>539</v>
      </c>
      <c r="AO719" s="33">
        <v>539</v>
      </c>
      <c r="AP719" s="33" t="s">
        <v>477</v>
      </c>
      <c r="AQ719" s="33" t="s">
        <v>477</v>
      </c>
      <c r="AS719" s="33">
        <f t="shared" si="120"/>
        <v>1</v>
      </c>
      <c r="AU719" s="33" t="s">
        <v>1784</v>
      </c>
      <c r="AV719" s="33" t="s">
        <v>295</v>
      </c>
      <c r="AZ719" s="33" t="s">
        <v>2312</v>
      </c>
      <c r="BA719" s="33" t="s">
        <v>4553</v>
      </c>
      <c r="BB719" s="33" t="s">
        <v>2744</v>
      </c>
      <c r="BC719" s="33">
        <v>25</v>
      </c>
      <c r="BD719" s="33">
        <v>6.5</v>
      </c>
      <c r="BE719" s="33">
        <v>44</v>
      </c>
      <c r="BF719" s="33">
        <v>1</v>
      </c>
      <c r="BG719" s="33">
        <v>6.5</v>
      </c>
      <c r="BH719" s="33">
        <v>44</v>
      </c>
      <c r="BI719" s="33">
        <f t="shared" si="116"/>
        <v>1</v>
      </c>
      <c r="BJ719" s="184" t="s">
        <v>4548</v>
      </c>
      <c r="BL719" s="33">
        <v>44</v>
      </c>
      <c r="BN719" s="33">
        <v>7.2603758074470299</v>
      </c>
      <c r="BO719" s="33">
        <v>6.3</v>
      </c>
      <c r="BP719" s="33">
        <v>13</v>
      </c>
      <c r="BQ719" s="33">
        <v>1.05</v>
      </c>
      <c r="BR719" s="33">
        <v>40.700000000000003</v>
      </c>
      <c r="BS719" s="33">
        <v>0.95099999999999996</v>
      </c>
      <c r="BT719" s="33">
        <v>30</v>
      </c>
      <c r="BW719" s="33" t="s">
        <v>2744</v>
      </c>
      <c r="CB719" s="188" t="str">
        <f t="shared" si="119"/>
        <v>Y</v>
      </c>
      <c r="CC719" s="188" t="str">
        <f t="shared" si="121"/>
        <v>Y</v>
      </c>
      <c r="CD719" s="187"/>
      <c r="CE719" s="186"/>
    </row>
    <row r="720" spans="5:88" x14ac:dyDescent="0.3">
      <c r="E720" s="33" t="s">
        <v>2734</v>
      </c>
      <c r="F720" s="33" t="s">
        <v>4557</v>
      </c>
      <c r="G720" s="33">
        <v>2005</v>
      </c>
      <c r="H720" s="33" t="s">
        <v>4545</v>
      </c>
      <c r="I720" s="33" t="s">
        <v>4552</v>
      </c>
      <c r="K720" s="33" t="s">
        <v>80</v>
      </c>
      <c r="L720" s="184" t="s">
        <v>81</v>
      </c>
      <c r="M720" s="184" t="s">
        <v>83</v>
      </c>
      <c r="N720" s="33" t="s">
        <v>84</v>
      </c>
      <c r="O720" s="33" t="s">
        <v>85</v>
      </c>
      <c r="P720" s="33" t="s">
        <v>110</v>
      </c>
      <c r="Q720" s="33" t="s">
        <v>111</v>
      </c>
      <c r="R720" s="33" t="s">
        <v>111</v>
      </c>
      <c r="S720" s="33" t="str">
        <f t="shared" si="114"/>
        <v>Ce.du</v>
      </c>
      <c r="T720" s="184" t="s">
        <v>4043</v>
      </c>
      <c r="U720" s="184" t="s">
        <v>2821</v>
      </c>
      <c r="V720" s="184" t="s">
        <v>28</v>
      </c>
      <c r="W720" s="184" t="s">
        <v>293</v>
      </c>
      <c r="X720" s="33" t="s">
        <v>4054</v>
      </c>
      <c r="Y720" s="33" t="s">
        <v>819</v>
      </c>
      <c r="Z720" s="184" t="s">
        <v>733</v>
      </c>
      <c r="AB720" s="33" t="s">
        <v>2742</v>
      </c>
      <c r="AC720" s="33" t="s">
        <v>239</v>
      </c>
      <c r="AD720" s="33">
        <v>48</v>
      </c>
      <c r="AE720" s="184" t="s">
        <v>240</v>
      </c>
      <c r="AF720" s="33" t="s">
        <v>2743</v>
      </c>
      <c r="AH720" s="33" t="s">
        <v>2787</v>
      </c>
      <c r="AI720" s="184" t="s">
        <v>3008</v>
      </c>
      <c r="AJ720" s="33" t="s">
        <v>509</v>
      </c>
      <c r="AK720" s="33" t="s">
        <v>478</v>
      </c>
      <c r="AM720" s="33" t="s">
        <v>2744</v>
      </c>
      <c r="AN720" s="33">
        <v>550</v>
      </c>
      <c r="AO720" s="33">
        <v>550</v>
      </c>
      <c r="AP720" s="33" t="s">
        <v>477</v>
      </c>
      <c r="AQ720" s="33" t="s">
        <v>477</v>
      </c>
      <c r="AS720" s="33">
        <f t="shared" si="120"/>
        <v>1</v>
      </c>
      <c r="AU720" s="33" t="s">
        <v>1784</v>
      </c>
      <c r="AV720" s="33" t="s">
        <v>295</v>
      </c>
      <c r="AZ720" s="33" t="s">
        <v>2312</v>
      </c>
      <c r="BA720" s="33" t="s">
        <v>4553</v>
      </c>
      <c r="BB720" s="33" t="s">
        <v>2744</v>
      </c>
      <c r="BC720" s="33">
        <v>25</v>
      </c>
      <c r="BD720" s="33">
        <v>6.5</v>
      </c>
      <c r="BE720" s="33">
        <v>44</v>
      </c>
      <c r="BF720" s="33">
        <v>5</v>
      </c>
      <c r="BG720" s="33">
        <v>6.5</v>
      </c>
      <c r="BH720" s="33">
        <v>44</v>
      </c>
      <c r="BI720" s="33">
        <f t="shared" si="116"/>
        <v>5</v>
      </c>
      <c r="BJ720" s="184" t="s">
        <v>4548</v>
      </c>
      <c r="BL720" s="33">
        <v>44</v>
      </c>
      <c r="BN720" s="33">
        <v>7.2603758074470299</v>
      </c>
      <c r="BO720" s="33">
        <v>6.3</v>
      </c>
      <c r="BP720" s="33">
        <v>13</v>
      </c>
      <c r="BQ720" s="33">
        <v>1.05</v>
      </c>
      <c r="BR720" s="33">
        <v>40.700000000000003</v>
      </c>
      <c r="BS720" s="33">
        <v>0.95099999999999996</v>
      </c>
      <c r="BT720" s="33">
        <v>30</v>
      </c>
      <c r="BW720" s="33" t="s">
        <v>2744</v>
      </c>
      <c r="CB720" s="188" t="str">
        <f t="shared" si="119"/>
        <v>Y</v>
      </c>
      <c r="CC720" s="188" t="str">
        <f t="shared" si="121"/>
        <v>Y</v>
      </c>
      <c r="CD720" s="187"/>
      <c r="CE720" s="186"/>
    </row>
    <row r="721" spans="5:88" x14ac:dyDescent="0.3">
      <c r="E721" s="33" t="s">
        <v>2734</v>
      </c>
      <c r="F721" s="33" t="s">
        <v>4558</v>
      </c>
      <c r="G721" s="33">
        <v>2005</v>
      </c>
      <c r="H721" s="33" t="s">
        <v>4545</v>
      </c>
      <c r="I721" s="33" t="s">
        <v>4552</v>
      </c>
      <c r="K721" s="33" t="s">
        <v>80</v>
      </c>
      <c r="L721" s="184" t="s">
        <v>81</v>
      </c>
      <c r="M721" s="184" t="s">
        <v>83</v>
      </c>
      <c r="N721" s="33" t="s">
        <v>84</v>
      </c>
      <c r="O721" s="33" t="s">
        <v>85</v>
      </c>
      <c r="P721" s="33" t="s">
        <v>110</v>
      </c>
      <c r="Q721" s="33" t="s">
        <v>111</v>
      </c>
      <c r="R721" s="33" t="s">
        <v>111</v>
      </c>
      <c r="S721" s="33" t="str">
        <f t="shared" si="114"/>
        <v>Ce.du</v>
      </c>
      <c r="T721" s="184" t="s">
        <v>4043</v>
      </c>
      <c r="U721" s="184" t="s">
        <v>2821</v>
      </c>
      <c r="V721" s="184" t="s">
        <v>28</v>
      </c>
      <c r="W721" s="184" t="s">
        <v>293</v>
      </c>
      <c r="X721" s="33" t="s">
        <v>4054</v>
      </c>
      <c r="Y721" s="33" t="s">
        <v>819</v>
      </c>
      <c r="Z721" s="184" t="s">
        <v>733</v>
      </c>
      <c r="AB721" s="33" t="s">
        <v>2742</v>
      </c>
      <c r="AC721" s="33" t="s">
        <v>239</v>
      </c>
      <c r="AD721" s="33">
        <v>48</v>
      </c>
      <c r="AE721" s="184" t="s">
        <v>240</v>
      </c>
      <c r="AF721" s="33" t="s">
        <v>2743</v>
      </c>
      <c r="AH721" s="33" t="s">
        <v>2787</v>
      </c>
      <c r="AI721" s="184" t="s">
        <v>3008</v>
      </c>
      <c r="AJ721" s="33" t="s">
        <v>509</v>
      </c>
      <c r="AK721" s="33" t="s">
        <v>478</v>
      </c>
      <c r="AM721" s="33" t="s">
        <v>2744</v>
      </c>
      <c r="AN721" s="33">
        <v>681</v>
      </c>
      <c r="AO721" s="33">
        <v>681</v>
      </c>
      <c r="AP721" s="33" t="s">
        <v>477</v>
      </c>
      <c r="AQ721" s="33" t="s">
        <v>477</v>
      </c>
      <c r="AS721" s="33">
        <f t="shared" si="120"/>
        <v>1</v>
      </c>
      <c r="AU721" s="33" t="s">
        <v>1784</v>
      </c>
      <c r="AV721" s="33" t="s">
        <v>295</v>
      </c>
      <c r="AZ721" s="33" t="s">
        <v>2312</v>
      </c>
      <c r="BA721" s="33" t="s">
        <v>4553</v>
      </c>
      <c r="BB721" s="33" t="s">
        <v>2744</v>
      </c>
      <c r="BC721" s="33">
        <v>25</v>
      </c>
      <c r="BD721" s="33">
        <v>6.5</v>
      </c>
      <c r="BE721" s="33">
        <v>44</v>
      </c>
      <c r="BF721" s="33">
        <v>10</v>
      </c>
      <c r="BG721" s="33">
        <v>6.5</v>
      </c>
      <c r="BH721" s="33">
        <v>44</v>
      </c>
      <c r="BI721" s="33">
        <f t="shared" si="116"/>
        <v>10</v>
      </c>
      <c r="BJ721" s="184" t="s">
        <v>4548</v>
      </c>
      <c r="BL721" s="33">
        <v>44</v>
      </c>
      <c r="BN721" s="33">
        <v>7.2603758074470299</v>
      </c>
      <c r="BO721" s="33">
        <v>6.3</v>
      </c>
      <c r="BP721" s="33">
        <v>13</v>
      </c>
      <c r="BQ721" s="33">
        <v>1.05</v>
      </c>
      <c r="BR721" s="33">
        <v>40.700000000000003</v>
      </c>
      <c r="BS721" s="33">
        <v>0.95099999999999996</v>
      </c>
      <c r="BT721" s="33">
        <v>30</v>
      </c>
      <c r="BW721" s="33" t="s">
        <v>2744</v>
      </c>
      <c r="CB721" s="188" t="str">
        <f t="shared" si="119"/>
        <v>Y</v>
      </c>
      <c r="CC721" s="188" t="str">
        <f t="shared" si="121"/>
        <v>Y</v>
      </c>
      <c r="CD721" s="187"/>
      <c r="CE721" s="186"/>
    </row>
    <row r="722" spans="5:88" x14ac:dyDescent="0.3">
      <c r="E722" s="33" t="s">
        <v>2734</v>
      </c>
      <c r="F722" s="33" t="s">
        <v>4559</v>
      </c>
      <c r="G722" s="33">
        <v>2005</v>
      </c>
      <c r="H722" s="33" t="s">
        <v>4545</v>
      </c>
      <c r="I722" s="33" t="s">
        <v>4552</v>
      </c>
      <c r="K722" s="33" t="s">
        <v>80</v>
      </c>
      <c r="L722" s="184" t="s">
        <v>81</v>
      </c>
      <c r="M722" s="184" t="s">
        <v>83</v>
      </c>
      <c r="N722" s="33" t="s">
        <v>84</v>
      </c>
      <c r="O722" s="33" t="s">
        <v>85</v>
      </c>
      <c r="P722" s="33" t="s">
        <v>110</v>
      </c>
      <c r="Q722" s="33" t="s">
        <v>111</v>
      </c>
      <c r="R722" s="33" t="s">
        <v>111</v>
      </c>
      <c r="S722" s="33" t="str">
        <f t="shared" si="114"/>
        <v>Ce.du</v>
      </c>
      <c r="T722" s="184" t="s">
        <v>4043</v>
      </c>
      <c r="U722" s="184" t="s">
        <v>2821</v>
      </c>
      <c r="V722" s="184" t="s">
        <v>28</v>
      </c>
      <c r="W722" s="184" t="s">
        <v>293</v>
      </c>
      <c r="X722" s="33" t="s">
        <v>4054</v>
      </c>
      <c r="Y722" s="33" t="s">
        <v>819</v>
      </c>
      <c r="Z722" s="184" t="s">
        <v>733</v>
      </c>
      <c r="AB722" s="33" t="s">
        <v>2742</v>
      </c>
      <c r="AC722" s="33" t="s">
        <v>239</v>
      </c>
      <c r="AD722" s="33">
        <v>48</v>
      </c>
      <c r="AE722" s="184" t="s">
        <v>240</v>
      </c>
      <c r="AF722" s="33" t="s">
        <v>2743</v>
      </c>
      <c r="AH722" s="33" t="s">
        <v>2787</v>
      </c>
      <c r="AI722" s="184" t="s">
        <v>3008</v>
      </c>
      <c r="AJ722" s="33" t="s">
        <v>509</v>
      </c>
      <c r="AK722" s="33" t="s">
        <v>478</v>
      </c>
      <c r="AM722" s="33" t="s">
        <v>2744</v>
      </c>
      <c r="AN722" s="33">
        <v>155</v>
      </c>
      <c r="AO722" s="33">
        <v>155</v>
      </c>
      <c r="AP722" s="33" t="s">
        <v>477</v>
      </c>
      <c r="AQ722" s="33" t="s">
        <v>477</v>
      </c>
      <c r="AS722" s="33">
        <f t="shared" si="120"/>
        <v>1</v>
      </c>
      <c r="AU722" s="33" t="s">
        <v>1784</v>
      </c>
      <c r="AV722" s="33" t="s">
        <v>295</v>
      </c>
      <c r="AZ722" s="33" t="s">
        <v>2312</v>
      </c>
      <c r="BA722" s="33" t="s">
        <v>4553</v>
      </c>
      <c r="BB722" s="33" t="s">
        <v>2744</v>
      </c>
      <c r="BC722" s="33">
        <v>25</v>
      </c>
      <c r="BD722" s="33">
        <v>7.5</v>
      </c>
      <c r="BE722" s="33">
        <v>44</v>
      </c>
      <c r="BF722" s="33">
        <v>0.1</v>
      </c>
      <c r="BG722" s="33">
        <v>7.5</v>
      </c>
      <c r="BH722" s="33">
        <v>44</v>
      </c>
      <c r="BI722" s="33">
        <f t="shared" si="116"/>
        <v>0.1</v>
      </c>
      <c r="BJ722" s="184" t="s">
        <v>4548</v>
      </c>
      <c r="BL722" s="33">
        <v>44</v>
      </c>
      <c r="BN722" s="33">
        <v>7.2603758074470299</v>
      </c>
      <c r="BO722" s="33">
        <v>6.3</v>
      </c>
      <c r="BP722" s="33">
        <v>13</v>
      </c>
      <c r="BQ722" s="33">
        <v>1.05</v>
      </c>
      <c r="BR722" s="33">
        <v>40.700000000000003</v>
      </c>
      <c r="BS722" s="33">
        <v>0.95099999999999996</v>
      </c>
      <c r="BT722" s="33">
        <v>30</v>
      </c>
      <c r="BW722" s="33" t="s">
        <v>2744</v>
      </c>
      <c r="CB722" s="188" t="str">
        <f t="shared" si="119"/>
        <v>Y</v>
      </c>
      <c r="CC722" s="188" t="str">
        <f t="shared" si="121"/>
        <v>Y</v>
      </c>
      <c r="CD722" s="187"/>
      <c r="CE722" s="186"/>
    </row>
    <row r="723" spans="5:88" x14ac:dyDescent="0.3">
      <c r="E723" s="33" t="s">
        <v>2734</v>
      </c>
      <c r="F723" s="33" t="s">
        <v>4560</v>
      </c>
      <c r="G723" s="33">
        <v>2005</v>
      </c>
      <c r="H723" s="33" t="s">
        <v>4545</v>
      </c>
      <c r="I723" s="33" t="s">
        <v>4552</v>
      </c>
      <c r="K723" s="33" t="s">
        <v>80</v>
      </c>
      <c r="L723" s="184" t="s">
        <v>81</v>
      </c>
      <c r="M723" s="184" t="s">
        <v>83</v>
      </c>
      <c r="N723" s="33" t="s">
        <v>84</v>
      </c>
      <c r="O723" s="33" t="s">
        <v>85</v>
      </c>
      <c r="P723" s="33" t="s">
        <v>110</v>
      </c>
      <c r="Q723" s="33" t="s">
        <v>111</v>
      </c>
      <c r="R723" s="33" t="s">
        <v>111</v>
      </c>
      <c r="S723" s="33" t="str">
        <f t="shared" si="114"/>
        <v>Ce.du</v>
      </c>
      <c r="T723" s="184" t="s">
        <v>4043</v>
      </c>
      <c r="U723" s="184" t="s">
        <v>2821</v>
      </c>
      <c r="V723" s="184" t="s">
        <v>28</v>
      </c>
      <c r="W723" s="184" t="s">
        <v>293</v>
      </c>
      <c r="X723" s="33" t="s">
        <v>4054</v>
      </c>
      <c r="Y723" s="33" t="s">
        <v>819</v>
      </c>
      <c r="Z723" s="184" t="s">
        <v>733</v>
      </c>
      <c r="AB723" s="33" t="s">
        <v>2742</v>
      </c>
      <c r="AC723" s="33" t="s">
        <v>239</v>
      </c>
      <c r="AD723" s="33">
        <v>48</v>
      </c>
      <c r="AE723" s="184" t="s">
        <v>240</v>
      </c>
      <c r="AF723" s="33" t="s">
        <v>2743</v>
      </c>
      <c r="AH723" s="33" t="s">
        <v>2787</v>
      </c>
      <c r="AI723" s="184" t="s">
        <v>3008</v>
      </c>
      <c r="AJ723" s="33" t="s">
        <v>509</v>
      </c>
      <c r="AK723" s="33" t="s">
        <v>478</v>
      </c>
      <c r="AM723" s="33" t="s">
        <v>2744</v>
      </c>
      <c r="AN723" s="33">
        <v>390</v>
      </c>
      <c r="AO723" s="33">
        <v>390</v>
      </c>
      <c r="AP723" s="33" t="s">
        <v>477</v>
      </c>
      <c r="AQ723" s="33" t="s">
        <v>477</v>
      </c>
      <c r="AS723" s="33">
        <f t="shared" si="120"/>
        <v>1</v>
      </c>
      <c r="AU723" s="33" t="s">
        <v>1784</v>
      </c>
      <c r="AV723" s="33" t="s">
        <v>295</v>
      </c>
      <c r="AZ723" s="33" t="s">
        <v>2312</v>
      </c>
      <c r="BA723" s="33" t="s">
        <v>4553</v>
      </c>
      <c r="BB723" s="33" t="s">
        <v>2744</v>
      </c>
      <c r="BC723" s="33">
        <v>25</v>
      </c>
      <c r="BD723" s="33">
        <v>7.5</v>
      </c>
      <c r="BE723" s="33">
        <v>374</v>
      </c>
      <c r="BF723" s="33">
        <v>0.1</v>
      </c>
      <c r="BG723" s="33">
        <v>7.5</v>
      </c>
      <c r="BH723" s="33">
        <v>374</v>
      </c>
      <c r="BI723" s="33">
        <f t="shared" si="116"/>
        <v>0.1</v>
      </c>
      <c r="BJ723" s="184" t="s">
        <v>4548</v>
      </c>
      <c r="BL723" s="106">
        <v>374</v>
      </c>
      <c r="BN723" s="33">
        <v>61.713194363299699</v>
      </c>
      <c r="BO723" s="33">
        <v>53.5</v>
      </c>
      <c r="BP723" s="33">
        <v>13</v>
      </c>
      <c r="BQ723" s="33">
        <v>1.05</v>
      </c>
      <c r="BR723" s="33">
        <v>345.95</v>
      </c>
      <c r="BS723" s="33">
        <v>0.95099999999999996</v>
      </c>
      <c r="BT723" s="33">
        <v>30</v>
      </c>
      <c r="BW723" s="33" t="s">
        <v>2744</v>
      </c>
      <c r="CB723" s="188" t="str">
        <f t="shared" si="119"/>
        <v>Y</v>
      </c>
      <c r="CC723" s="188" t="str">
        <f t="shared" si="121"/>
        <v>Y</v>
      </c>
      <c r="CD723" s="187"/>
      <c r="CE723" s="186"/>
    </row>
    <row r="724" spans="5:88" x14ac:dyDescent="0.3">
      <c r="E724" s="33" t="s">
        <v>2734</v>
      </c>
      <c r="F724" s="33" t="s">
        <v>4561</v>
      </c>
      <c r="G724" s="33">
        <v>2005</v>
      </c>
      <c r="H724" s="33" t="s">
        <v>4545</v>
      </c>
      <c r="I724" s="33" t="s">
        <v>4552</v>
      </c>
      <c r="K724" s="33" t="s">
        <v>80</v>
      </c>
      <c r="L724" s="184" t="s">
        <v>81</v>
      </c>
      <c r="M724" s="184" t="s">
        <v>83</v>
      </c>
      <c r="N724" s="33" t="s">
        <v>84</v>
      </c>
      <c r="O724" s="33" t="s">
        <v>85</v>
      </c>
      <c r="P724" s="33" t="s">
        <v>110</v>
      </c>
      <c r="Q724" s="33" t="s">
        <v>111</v>
      </c>
      <c r="R724" s="33" t="s">
        <v>111</v>
      </c>
      <c r="S724" s="33" t="str">
        <f t="shared" si="114"/>
        <v>Ce.du</v>
      </c>
      <c r="T724" s="184" t="s">
        <v>4043</v>
      </c>
      <c r="U724" s="184" t="s">
        <v>2821</v>
      </c>
      <c r="V724" s="184" t="s">
        <v>28</v>
      </c>
      <c r="W724" s="184" t="s">
        <v>293</v>
      </c>
      <c r="X724" s="33" t="s">
        <v>4054</v>
      </c>
      <c r="Y724" s="33" t="s">
        <v>819</v>
      </c>
      <c r="Z724" s="184" t="s">
        <v>733</v>
      </c>
      <c r="AB724" s="33" t="s">
        <v>2742</v>
      </c>
      <c r="AC724" s="33" t="s">
        <v>239</v>
      </c>
      <c r="AD724" s="33">
        <v>48</v>
      </c>
      <c r="AE724" s="184" t="s">
        <v>240</v>
      </c>
      <c r="AF724" s="33" t="s">
        <v>2743</v>
      </c>
      <c r="AH724" s="33" t="s">
        <v>2787</v>
      </c>
      <c r="AI724" s="184" t="s">
        <v>3008</v>
      </c>
      <c r="AJ724" s="33" t="s">
        <v>509</v>
      </c>
      <c r="AK724" s="33" t="s">
        <v>478</v>
      </c>
      <c r="AM724" s="33" t="s">
        <v>2744</v>
      </c>
      <c r="AN724" s="33">
        <v>160</v>
      </c>
      <c r="AO724" s="33">
        <v>160</v>
      </c>
      <c r="AP724" s="33" t="s">
        <v>477</v>
      </c>
      <c r="AQ724" s="33" t="s">
        <v>477</v>
      </c>
      <c r="AS724" s="33">
        <f t="shared" si="120"/>
        <v>1</v>
      </c>
      <c r="AU724" s="33" t="s">
        <v>1784</v>
      </c>
      <c r="AV724" s="33" t="s">
        <v>295</v>
      </c>
      <c r="AZ724" s="33" t="s">
        <v>2312</v>
      </c>
      <c r="BA724" s="33" t="s">
        <v>4553</v>
      </c>
      <c r="BB724" s="33" t="s">
        <v>2744</v>
      </c>
      <c r="BC724" s="33">
        <v>25</v>
      </c>
      <c r="BD724" s="33">
        <v>8.4</v>
      </c>
      <c r="BE724" s="33">
        <v>374</v>
      </c>
      <c r="BF724" s="33">
        <v>0.1</v>
      </c>
      <c r="BG724" s="33">
        <v>8.4</v>
      </c>
      <c r="BH724" s="33">
        <v>374</v>
      </c>
      <c r="BI724" s="33">
        <f t="shared" si="116"/>
        <v>0.1</v>
      </c>
      <c r="BL724" s="106">
        <v>374</v>
      </c>
      <c r="BN724" s="33">
        <v>61.713194363299699</v>
      </c>
      <c r="BO724" s="33">
        <v>53.5</v>
      </c>
      <c r="BP724" s="33">
        <v>13</v>
      </c>
      <c r="BQ724" s="33">
        <v>1.05</v>
      </c>
      <c r="BR724" s="33">
        <v>345.95</v>
      </c>
      <c r="BS724" s="33">
        <v>0.95099999999999996</v>
      </c>
      <c r="BT724" s="33">
        <v>125</v>
      </c>
      <c r="BW724" s="33" t="s">
        <v>2744</v>
      </c>
      <c r="CB724" s="188" t="str">
        <f t="shared" si="119"/>
        <v>Y</v>
      </c>
      <c r="CC724" s="188" t="str">
        <f t="shared" si="121"/>
        <v>Y</v>
      </c>
      <c r="CD724" s="187"/>
      <c r="CE724" s="186"/>
    </row>
    <row r="725" spans="5:88" x14ac:dyDescent="0.3">
      <c r="E725" s="33" t="s">
        <v>2734</v>
      </c>
      <c r="F725" s="33" t="s">
        <v>4562</v>
      </c>
      <c r="G725" s="33">
        <v>2005</v>
      </c>
      <c r="H725" s="33" t="s">
        <v>4545</v>
      </c>
      <c r="I725" s="33" t="s">
        <v>4552</v>
      </c>
      <c r="K725" s="33" t="s">
        <v>80</v>
      </c>
      <c r="L725" s="184" t="s">
        <v>81</v>
      </c>
      <c r="M725" s="184" t="s">
        <v>83</v>
      </c>
      <c r="N725" s="33" t="s">
        <v>84</v>
      </c>
      <c r="O725" s="33" t="s">
        <v>85</v>
      </c>
      <c r="P725" s="33" t="s">
        <v>110</v>
      </c>
      <c r="Q725" s="33" t="s">
        <v>111</v>
      </c>
      <c r="R725" s="33" t="s">
        <v>111</v>
      </c>
      <c r="S725" s="33" t="str">
        <f t="shared" si="114"/>
        <v>Ce.du</v>
      </c>
      <c r="T725" s="184" t="s">
        <v>4043</v>
      </c>
      <c r="U725" s="184" t="s">
        <v>2821</v>
      </c>
      <c r="V725" s="184" t="s">
        <v>28</v>
      </c>
      <c r="W725" s="184" t="s">
        <v>293</v>
      </c>
      <c r="X725" s="33" t="s">
        <v>4054</v>
      </c>
      <c r="Y725" s="33" t="s">
        <v>819</v>
      </c>
      <c r="Z725" s="184" t="s">
        <v>733</v>
      </c>
      <c r="AB725" s="33" t="s">
        <v>2742</v>
      </c>
      <c r="AC725" s="33" t="s">
        <v>239</v>
      </c>
      <c r="AD725" s="33">
        <v>48</v>
      </c>
      <c r="AE725" s="184" t="s">
        <v>240</v>
      </c>
      <c r="AF725" s="33" t="s">
        <v>2743</v>
      </c>
      <c r="AH725" s="33" t="s">
        <v>2787</v>
      </c>
      <c r="AI725" s="184" t="s">
        <v>3008</v>
      </c>
      <c r="AJ725" s="33" t="s">
        <v>509</v>
      </c>
      <c r="AK725" s="33" t="s">
        <v>478</v>
      </c>
      <c r="AM725" s="33" t="s">
        <v>2744</v>
      </c>
      <c r="AN725" s="33">
        <v>70</v>
      </c>
      <c r="AO725" s="33">
        <v>70</v>
      </c>
      <c r="AP725" s="33" t="s">
        <v>477</v>
      </c>
      <c r="AQ725" s="33" t="s">
        <v>477</v>
      </c>
      <c r="AS725" s="33">
        <f t="shared" si="120"/>
        <v>1</v>
      </c>
      <c r="AU725" s="33" t="s">
        <v>1784</v>
      </c>
      <c r="AV725" s="33" t="s">
        <v>295</v>
      </c>
      <c r="AZ725" s="33" t="s">
        <v>2312</v>
      </c>
      <c r="BA725" s="33" t="s">
        <v>4553</v>
      </c>
      <c r="BB725" s="33" t="s">
        <v>2744</v>
      </c>
      <c r="BC725" s="33">
        <v>25</v>
      </c>
      <c r="BD725" s="33">
        <v>8.4</v>
      </c>
      <c r="BE725" s="33">
        <v>44</v>
      </c>
      <c r="BF725" s="33">
        <v>0.1</v>
      </c>
      <c r="BG725" s="33">
        <v>8.4</v>
      </c>
      <c r="BH725" s="33">
        <v>44</v>
      </c>
      <c r="BI725" s="33">
        <f t="shared" si="116"/>
        <v>0.1</v>
      </c>
      <c r="BL725" s="33">
        <v>44</v>
      </c>
      <c r="BN725" s="33">
        <v>7.2603758074470299</v>
      </c>
      <c r="BO725" s="33">
        <v>6.3</v>
      </c>
      <c r="BP725" s="33">
        <v>13</v>
      </c>
      <c r="BQ725" s="33">
        <v>1.05</v>
      </c>
      <c r="BR725" s="33">
        <v>40.700000000000003</v>
      </c>
      <c r="BS725" s="33">
        <v>0.95099999999999996</v>
      </c>
      <c r="BT725" s="33">
        <v>125</v>
      </c>
      <c r="BW725" s="33" t="s">
        <v>2744</v>
      </c>
      <c r="CB725" s="188" t="str">
        <f t="shared" si="119"/>
        <v>Y</v>
      </c>
      <c r="CC725" s="188" t="str">
        <f t="shared" si="121"/>
        <v>Y</v>
      </c>
      <c r="CD725" s="187"/>
      <c r="CE725" s="186"/>
    </row>
    <row r="726" spans="5:88" x14ac:dyDescent="0.3">
      <c r="E726" s="33" t="s">
        <v>2734</v>
      </c>
      <c r="F726" s="33" t="s">
        <v>4563</v>
      </c>
      <c r="G726" s="33">
        <v>2006</v>
      </c>
      <c r="H726" s="33" t="s">
        <v>4082</v>
      </c>
      <c r="I726" s="33" t="s">
        <v>4083</v>
      </c>
      <c r="K726" s="33" t="s">
        <v>80</v>
      </c>
      <c r="L726" s="184" t="s">
        <v>81</v>
      </c>
      <c r="M726" s="184" t="s">
        <v>83</v>
      </c>
      <c r="N726" s="33" t="s">
        <v>84</v>
      </c>
      <c r="O726" s="33" t="s">
        <v>85</v>
      </c>
      <c r="P726" s="33" t="s">
        <v>110</v>
      </c>
      <c r="Q726" s="33" t="s">
        <v>111</v>
      </c>
      <c r="R726" s="33" t="s">
        <v>111</v>
      </c>
      <c r="S726" s="33" t="str">
        <f t="shared" si="114"/>
        <v>Ce.du</v>
      </c>
      <c r="T726" s="184" t="s">
        <v>4043</v>
      </c>
      <c r="U726" s="184" t="s">
        <v>2821</v>
      </c>
      <c r="V726" s="184" t="s">
        <v>28</v>
      </c>
      <c r="W726" s="184" t="s">
        <v>293</v>
      </c>
      <c r="X726" s="33" t="s">
        <v>4084</v>
      </c>
      <c r="Y726" s="33" t="s">
        <v>819</v>
      </c>
      <c r="Z726" s="184" t="s">
        <v>733</v>
      </c>
      <c r="AB726" s="33" t="s">
        <v>2742</v>
      </c>
      <c r="AC726" s="33" t="s">
        <v>239</v>
      </c>
      <c r="AD726" s="33">
        <v>48</v>
      </c>
      <c r="AE726" s="184" t="s">
        <v>240</v>
      </c>
      <c r="AF726" s="33" t="s">
        <v>2743</v>
      </c>
      <c r="AH726" s="33" t="s">
        <v>2754</v>
      </c>
      <c r="AI726" s="33" t="s">
        <v>3168</v>
      </c>
      <c r="AJ726" s="33" t="s">
        <v>509</v>
      </c>
      <c r="AK726" s="33" t="s">
        <v>631</v>
      </c>
      <c r="AM726" s="33">
        <v>260.94600000000003</v>
      </c>
      <c r="AN726" s="33">
        <v>255.20518799999999</v>
      </c>
      <c r="AO726" s="189">
        <v>260.94600000000003</v>
      </c>
      <c r="AP726" s="33" t="s">
        <v>508</v>
      </c>
      <c r="AQ726" s="33" t="s">
        <v>477</v>
      </c>
      <c r="AS726" s="33">
        <v>3</v>
      </c>
      <c r="AU726" s="33" t="s">
        <v>295</v>
      </c>
      <c r="AV726" s="33" t="s">
        <v>295</v>
      </c>
      <c r="AZ726" s="33" t="s">
        <v>2312</v>
      </c>
      <c r="BA726" s="33" t="s">
        <v>4085</v>
      </c>
      <c r="BB726" s="33" t="s">
        <v>2791</v>
      </c>
      <c r="BC726" s="33">
        <v>20</v>
      </c>
      <c r="BD726" s="33">
        <v>7.4</v>
      </c>
      <c r="BG726" s="33">
        <v>7.4</v>
      </c>
      <c r="BH726" s="33">
        <v>30</v>
      </c>
      <c r="BI726" s="33">
        <f t="shared" si="116"/>
        <v>0.3</v>
      </c>
      <c r="BN726" s="33">
        <v>10</v>
      </c>
      <c r="BO726" s="33">
        <v>3.91</v>
      </c>
      <c r="BP726" s="33">
        <v>31.58</v>
      </c>
      <c r="BQ726" s="33">
        <v>7.82</v>
      </c>
      <c r="BR726" s="33">
        <v>14.4</v>
      </c>
      <c r="BS726" s="33">
        <v>21.971799999999998</v>
      </c>
      <c r="BT726" s="33">
        <v>7.52</v>
      </c>
      <c r="BU726" s="192">
        <v>0.3</v>
      </c>
      <c r="BW726" s="33" t="s">
        <v>2744</v>
      </c>
      <c r="BY726" s="33" t="s">
        <v>2747</v>
      </c>
      <c r="CB726" s="188" t="str">
        <f t="shared" si="119"/>
        <v>N</v>
      </c>
      <c r="CC726" s="188" t="str">
        <f t="shared" ref="CC726:CC735" si="122">CB726</f>
        <v>N</v>
      </c>
      <c r="CD726" s="184" t="s">
        <v>4564</v>
      </c>
      <c r="CE726" s="184"/>
      <c r="CH726" s="184" t="s">
        <v>2970</v>
      </c>
      <c r="CI726" s="184" t="s">
        <v>4257</v>
      </c>
    </row>
    <row r="727" spans="5:88" x14ac:dyDescent="0.3">
      <c r="E727" s="33" t="s">
        <v>2734</v>
      </c>
      <c r="F727" s="33" t="s">
        <v>4565</v>
      </c>
      <c r="G727" s="33">
        <v>2009</v>
      </c>
      <c r="H727" s="33" t="s">
        <v>4300</v>
      </c>
      <c r="I727" s="33" t="s">
        <v>4301</v>
      </c>
      <c r="K727" s="33" t="s">
        <v>80</v>
      </c>
      <c r="L727" s="184" t="s">
        <v>81</v>
      </c>
      <c r="M727" s="184" t="s">
        <v>83</v>
      </c>
      <c r="N727" s="33" t="s">
        <v>84</v>
      </c>
      <c r="O727" s="33" t="s">
        <v>85</v>
      </c>
      <c r="P727" s="33" t="s">
        <v>110</v>
      </c>
      <c r="Q727" s="33" t="s">
        <v>111</v>
      </c>
      <c r="R727" s="33" t="s">
        <v>111</v>
      </c>
      <c r="S727" s="33" t="str">
        <f t="shared" si="114"/>
        <v>Ce.du</v>
      </c>
      <c r="T727" s="184" t="s">
        <v>4043</v>
      </c>
      <c r="U727" s="184" t="s">
        <v>2821</v>
      </c>
      <c r="V727" s="184" t="s">
        <v>28</v>
      </c>
      <c r="W727" s="184" t="s">
        <v>293</v>
      </c>
      <c r="X727" s="33" t="s">
        <v>4054</v>
      </c>
      <c r="Y727" s="33" t="s">
        <v>819</v>
      </c>
      <c r="Z727" s="184" t="s">
        <v>733</v>
      </c>
      <c r="AB727" s="33" t="s">
        <v>2742</v>
      </c>
      <c r="AC727" s="33" t="s">
        <v>239</v>
      </c>
      <c r="AD727" s="33">
        <v>48</v>
      </c>
      <c r="AE727" s="184" t="s">
        <v>240</v>
      </c>
      <c r="AF727" s="33" t="s">
        <v>2743</v>
      </c>
      <c r="AH727" s="33" t="s">
        <v>2787</v>
      </c>
      <c r="AI727" s="33" t="s">
        <v>2744</v>
      </c>
      <c r="AK727" s="33" t="s">
        <v>478</v>
      </c>
      <c r="AM727" s="33" t="s">
        <v>2744</v>
      </c>
      <c r="AN727" s="33">
        <v>173.5</v>
      </c>
      <c r="AO727" s="33">
        <v>173.5</v>
      </c>
      <c r="AP727" s="33" t="s">
        <v>477</v>
      </c>
      <c r="AQ727" s="33" t="s">
        <v>477</v>
      </c>
      <c r="AS727" s="33">
        <v>4</v>
      </c>
      <c r="AU727" s="33" t="s">
        <v>295</v>
      </c>
      <c r="AV727" s="33" t="s">
        <v>295</v>
      </c>
      <c r="AZ727" s="33" t="s">
        <v>2312</v>
      </c>
      <c r="BA727" s="33" t="s">
        <v>4302</v>
      </c>
      <c r="BB727" s="33" t="s">
        <v>2744</v>
      </c>
      <c r="BC727" s="33">
        <v>25.3</v>
      </c>
      <c r="BD727" s="33">
        <v>7.5</v>
      </c>
      <c r="BE727" s="33">
        <v>82.4</v>
      </c>
      <c r="BG727" s="33">
        <v>7.5</v>
      </c>
      <c r="BH727" s="33">
        <v>82.4</v>
      </c>
      <c r="BI727" s="33">
        <f t="shared" si="116"/>
        <v>0.3</v>
      </c>
      <c r="BL727" s="33">
        <v>82.4</v>
      </c>
      <c r="BN727" s="33">
        <v>14</v>
      </c>
      <c r="BO727" s="33">
        <v>12.1</v>
      </c>
      <c r="BP727" s="33">
        <v>26.3</v>
      </c>
      <c r="BQ727" s="33">
        <v>2.1</v>
      </c>
      <c r="BR727" s="33">
        <v>47.9</v>
      </c>
      <c r="BS727" s="33">
        <v>1.9</v>
      </c>
      <c r="BT727" s="33">
        <v>69.7</v>
      </c>
      <c r="BU727" s="192">
        <v>0.3</v>
      </c>
      <c r="BW727" s="33" t="s">
        <v>2744</v>
      </c>
      <c r="CB727" s="188" t="str">
        <f t="shared" si="119"/>
        <v>Y</v>
      </c>
      <c r="CC727" s="188" t="str">
        <f t="shared" si="122"/>
        <v>Y</v>
      </c>
      <c r="CD727" s="184" t="s">
        <v>4540</v>
      </c>
      <c r="CE727" s="184"/>
      <c r="CH727" s="184" t="s">
        <v>2970</v>
      </c>
      <c r="CI727" s="210" t="s">
        <v>4566</v>
      </c>
    </row>
    <row r="728" spans="5:88" x14ac:dyDescent="0.3">
      <c r="E728" s="33" t="s">
        <v>2765</v>
      </c>
      <c r="F728" s="33" t="s">
        <v>4567</v>
      </c>
      <c r="G728" s="33">
        <v>2014</v>
      </c>
      <c r="H728" s="33" t="s">
        <v>4568</v>
      </c>
      <c r="I728" s="33" t="s">
        <v>4569</v>
      </c>
      <c r="K728" s="33" t="s">
        <v>80</v>
      </c>
      <c r="L728" s="184" t="s">
        <v>81</v>
      </c>
      <c r="M728" s="184" t="s">
        <v>83</v>
      </c>
      <c r="N728" s="33" t="s">
        <v>84</v>
      </c>
      <c r="O728" s="33" t="s">
        <v>85</v>
      </c>
      <c r="P728" s="33" t="s">
        <v>110</v>
      </c>
      <c r="Q728" s="33" t="s">
        <v>111</v>
      </c>
      <c r="R728" s="33" t="s">
        <v>111</v>
      </c>
      <c r="S728" s="33" t="str">
        <f t="shared" si="114"/>
        <v>Ce.du</v>
      </c>
      <c r="T728" s="184" t="s">
        <v>4043</v>
      </c>
      <c r="U728" s="184" t="s">
        <v>2821</v>
      </c>
      <c r="V728" s="184" t="s">
        <v>28</v>
      </c>
      <c r="W728" s="184" t="s">
        <v>293</v>
      </c>
      <c r="X728" s="33" t="s">
        <v>3844</v>
      </c>
      <c r="Y728" s="33" t="s">
        <v>819</v>
      </c>
      <c r="AB728" s="33" t="s">
        <v>3589</v>
      </c>
      <c r="AC728" s="33" t="s">
        <v>239</v>
      </c>
      <c r="AD728" s="33">
        <v>48</v>
      </c>
      <c r="AE728" s="184" t="s">
        <v>240</v>
      </c>
      <c r="AF728" s="33" t="s">
        <v>2743</v>
      </c>
      <c r="AH728" s="33" t="s">
        <v>3286</v>
      </c>
      <c r="AI728" s="33" t="s">
        <v>3590</v>
      </c>
      <c r="AJ728" s="33" t="s">
        <v>509</v>
      </c>
      <c r="AK728" s="33" t="s">
        <v>478</v>
      </c>
      <c r="AM728" s="33" t="s">
        <v>2744</v>
      </c>
      <c r="AN728" s="33">
        <v>157</v>
      </c>
      <c r="AO728" s="33">
        <v>157</v>
      </c>
      <c r="AP728" s="33" t="s">
        <v>477</v>
      </c>
      <c r="AQ728" s="33" t="s">
        <v>477</v>
      </c>
      <c r="AS728" s="33">
        <f t="shared" ref="AS728:AS733" si="123">IF(G728&lt;1980,"Too old",IF(AE728="N","UseOtherTestDuration",IF(AJ728="M",IF(ISBLANK(BD728),2,IF(ISBLANK(BE728),2,IF(ISBLANK(BF728),2,1))),"NotM")))</f>
        <v>2</v>
      </c>
      <c r="AU728" s="33" t="s">
        <v>295</v>
      </c>
      <c r="AV728" s="33" t="s">
        <v>295</v>
      </c>
      <c r="AZ728" s="33" t="s">
        <v>2312</v>
      </c>
      <c r="BA728" s="33" t="s">
        <v>4570</v>
      </c>
      <c r="BB728" s="33" t="s">
        <v>4571</v>
      </c>
      <c r="BC728" s="33">
        <v>25</v>
      </c>
      <c r="BD728" s="33">
        <v>7.85</v>
      </c>
      <c r="BE728" s="33">
        <v>44</v>
      </c>
      <c r="BG728" s="33">
        <v>7.85</v>
      </c>
      <c r="BH728" s="33">
        <v>44</v>
      </c>
      <c r="BI728" s="33">
        <f t="shared" si="116"/>
        <v>0.3</v>
      </c>
      <c r="BL728" s="33">
        <v>44</v>
      </c>
      <c r="BN728" s="33">
        <v>7.24</v>
      </c>
      <c r="BO728" s="33">
        <v>6.3</v>
      </c>
      <c r="BP728" s="33">
        <v>228</v>
      </c>
      <c r="BQ728" s="33">
        <v>1.0900000000000001</v>
      </c>
      <c r="BR728" s="33">
        <v>42.6</v>
      </c>
      <c r="BS728" s="33">
        <v>1</v>
      </c>
      <c r="BT728" s="33">
        <v>500</v>
      </c>
      <c r="BU728" s="192">
        <v>0.3</v>
      </c>
      <c r="BW728" s="33" t="s">
        <v>2744</v>
      </c>
      <c r="CB728" s="188" t="str">
        <f t="shared" si="119"/>
        <v>Y</v>
      </c>
      <c r="CC728" s="188" t="str">
        <f t="shared" si="122"/>
        <v>Y</v>
      </c>
      <c r="CD728" s="187"/>
      <c r="CE728" s="186"/>
    </row>
    <row r="729" spans="5:88" x14ac:dyDescent="0.3">
      <c r="E729" s="33" t="s">
        <v>2765</v>
      </c>
      <c r="F729" s="33" t="s">
        <v>4572</v>
      </c>
      <c r="G729" s="33">
        <v>2014</v>
      </c>
      <c r="H729" s="33" t="s">
        <v>4568</v>
      </c>
      <c r="I729" s="33" t="s">
        <v>4569</v>
      </c>
      <c r="K729" s="33" t="s">
        <v>80</v>
      </c>
      <c r="L729" s="184" t="s">
        <v>81</v>
      </c>
      <c r="M729" s="184" t="s">
        <v>83</v>
      </c>
      <c r="N729" s="33" t="s">
        <v>84</v>
      </c>
      <c r="O729" s="33" t="s">
        <v>85</v>
      </c>
      <c r="P729" s="33" t="s">
        <v>110</v>
      </c>
      <c r="Q729" s="33" t="s">
        <v>111</v>
      </c>
      <c r="R729" s="33" t="s">
        <v>111</v>
      </c>
      <c r="S729" s="33" t="str">
        <f t="shared" si="114"/>
        <v>Ce.du</v>
      </c>
      <c r="T729" s="184" t="s">
        <v>4043</v>
      </c>
      <c r="U729" s="184" t="s">
        <v>2821</v>
      </c>
      <c r="V729" s="184" t="s">
        <v>28</v>
      </c>
      <c r="W729" s="84" t="s">
        <v>293</v>
      </c>
      <c r="X729" s="33" t="s">
        <v>3844</v>
      </c>
      <c r="Y729" s="33" t="s">
        <v>819</v>
      </c>
      <c r="AB729" s="33" t="s">
        <v>3589</v>
      </c>
      <c r="AC729" s="33" t="s">
        <v>239</v>
      </c>
      <c r="AD729" s="33">
        <v>48</v>
      </c>
      <c r="AE729" s="184" t="s">
        <v>240</v>
      </c>
      <c r="AF729" s="33" t="s">
        <v>2743</v>
      </c>
      <c r="AH729" s="33" t="s">
        <v>3286</v>
      </c>
      <c r="AI729" s="33" t="s">
        <v>3590</v>
      </c>
      <c r="AJ729" s="33" t="s">
        <v>509</v>
      </c>
      <c r="AK729" s="33" t="s">
        <v>478</v>
      </c>
      <c r="AM729" s="33" t="s">
        <v>2744</v>
      </c>
      <c r="AN729" s="33">
        <v>318</v>
      </c>
      <c r="AO729" s="33">
        <v>318</v>
      </c>
      <c r="AP729" s="33" t="s">
        <v>477</v>
      </c>
      <c r="AQ729" s="33" t="s">
        <v>477</v>
      </c>
      <c r="AS729" s="33">
        <f t="shared" si="123"/>
        <v>2</v>
      </c>
      <c r="AU729" s="33" t="s">
        <v>295</v>
      </c>
      <c r="AV729" s="33" t="s">
        <v>295</v>
      </c>
      <c r="AZ729" s="33" t="s">
        <v>2312</v>
      </c>
      <c r="BA729" s="33" t="s">
        <v>4570</v>
      </c>
      <c r="BB729" s="33" t="s">
        <v>4571</v>
      </c>
      <c r="BC729" s="33">
        <v>25</v>
      </c>
      <c r="BD729" s="33">
        <v>7.1</v>
      </c>
      <c r="BE729" s="33">
        <v>44</v>
      </c>
      <c r="BG729" s="33">
        <v>7.1</v>
      </c>
      <c r="BH729" s="33">
        <v>44</v>
      </c>
      <c r="BI729" s="33">
        <f t="shared" si="116"/>
        <v>0.3</v>
      </c>
      <c r="BL729" s="33">
        <v>44</v>
      </c>
      <c r="BN729" s="33">
        <v>7.24</v>
      </c>
      <c r="BO729" s="33">
        <v>6.3</v>
      </c>
      <c r="BP729" s="33">
        <v>13.7</v>
      </c>
      <c r="BQ729" s="33">
        <v>1.0900000000000001</v>
      </c>
      <c r="BR729" s="33">
        <v>42.6</v>
      </c>
      <c r="BS729" s="33">
        <v>1</v>
      </c>
      <c r="BT729" s="33">
        <v>30</v>
      </c>
      <c r="BU729" s="192">
        <v>0.3</v>
      </c>
      <c r="BW729" s="33" t="s">
        <v>2744</v>
      </c>
      <c r="CB729" s="188" t="str">
        <f t="shared" si="119"/>
        <v>Y</v>
      </c>
      <c r="CC729" s="188" t="str">
        <f t="shared" si="122"/>
        <v>Y</v>
      </c>
      <c r="CD729" s="187"/>
      <c r="CE729" s="186"/>
    </row>
    <row r="730" spans="5:88" x14ac:dyDescent="0.3">
      <c r="E730" s="33" t="s">
        <v>2765</v>
      </c>
      <c r="F730" s="33" t="s">
        <v>4573</v>
      </c>
      <c r="G730" s="33">
        <v>2014</v>
      </c>
      <c r="H730" s="33" t="s">
        <v>4568</v>
      </c>
      <c r="I730" s="33" t="s">
        <v>4569</v>
      </c>
      <c r="K730" s="33" t="s">
        <v>80</v>
      </c>
      <c r="L730" s="184" t="s">
        <v>81</v>
      </c>
      <c r="M730" s="184" t="s">
        <v>83</v>
      </c>
      <c r="N730" s="33" t="s">
        <v>84</v>
      </c>
      <c r="O730" s="33" t="s">
        <v>85</v>
      </c>
      <c r="P730" s="33" t="s">
        <v>110</v>
      </c>
      <c r="Q730" s="33" t="s">
        <v>111</v>
      </c>
      <c r="R730" s="33" t="s">
        <v>111</v>
      </c>
      <c r="S730" s="33" t="str">
        <f t="shared" si="114"/>
        <v>Ce.du</v>
      </c>
      <c r="T730" s="184" t="s">
        <v>4043</v>
      </c>
      <c r="U730" s="184" t="s">
        <v>2821</v>
      </c>
      <c r="V730" s="184" t="s">
        <v>28</v>
      </c>
      <c r="W730" s="84" t="s">
        <v>293</v>
      </c>
      <c r="X730" s="33" t="s">
        <v>3844</v>
      </c>
      <c r="Y730" s="33" t="s">
        <v>819</v>
      </c>
      <c r="AB730" s="33" t="s">
        <v>3589</v>
      </c>
      <c r="AC730" s="33" t="s">
        <v>239</v>
      </c>
      <c r="AD730" s="33">
        <v>48</v>
      </c>
      <c r="AE730" s="184" t="s">
        <v>240</v>
      </c>
      <c r="AF730" s="33" t="s">
        <v>2743</v>
      </c>
      <c r="AH730" s="33" t="s">
        <v>3286</v>
      </c>
      <c r="AI730" s="33" t="s">
        <v>3590</v>
      </c>
      <c r="AJ730" s="33" t="s">
        <v>509</v>
      </c>
      <c r="AK730" s="33" t="s">
        <v>478</v>
      </c>
      <c r="AM730" s="33" t="s">
        <v>2744</v>
      </c>
      <c r="AN730" s="33">
        <v>34</v>
      </c>
      <c r="AO730" s="33">
        <v>34</v>
      </c>
      <c r="AP730" s="33" t="s">
        <v>477</v>
      </c>
      <c r="AQ730" s="33" t="s">
        <v>477</v>
      </c>
      <c r="AS730" s="33">
        <f t="shared" si="123"/>
        <v>2</v>
      </c>
      <c r="AU730" s="33" t="s">
        <v>295</v>
      </c>
      <c r="AV730" s="33" t="s">
        <v>295</v>
      </c>
      <c r="AZ730" s="33" t="s">
        <v>2312</v>
      </c>
      <c r="BA730" s="33" t="s">
        <v>4574</v>
      </c>
      <c r="BB730" s="33" t="s">
        <v>4571</v>
      </c>
      <c r="BC730" s="33">
        <v>25</v>
      </c>
      <c r="BD730" s="33">
        <v>8.6</v>
      </c>
      <c r="BE730" s="33">
        <v>44</v>
      </c>
      <c r="BG730" s="33">
        <v>8.6</v>
      </c>
      <c r="BH730" s="33">
        <v>44</v>
      </c>
      <c r="BI730" s="33">
        <f t="shared" si="116"/>
        <v>0.3</v>
      </c>
      <c r="BL730" s="33">
        <v>44</v>
      </c>
      <c r="BN730" s="33">
        <v>7.24</v>
      </c>
      <c r="BO730" s="33">
        <v>6.3</v>
      </c>
      <c r="BP730" s="33">
        <v>13.7</v>
      </c>
      <c r="BQ730" s="33">
        <v>1.0900000000000001</v>
      </c>
      <c r="BR730" s="33">
        <v>42.6</v>
      </c>
      <c r="BS730" s="33">
        <v>1</v>
      </c>
      <c r="BT730" s="33">
        <v>0.5</v>
      </c>
      <c r="BU730" s="192">
        <v>0.3</v>
      </c>
      <c r="BW730" s="33" t="s">
        <v>2744</v>
      </c>
      <c r="CB730" s="188" t="str">
        <f t="shared" si="119"/>
        <v>N</v>
      </c>
      <c r="CC730" s="188" t="str">
        <f t="shared" si="122"/>
        <v>N</v>
      </c>
      <c r="CD730" s="187"/>
      <c r="CE730" s="186"/>
    </row>
    <row r="731" spans="5:88" x14ac:dyDescent="0.3">
      <c r="E731" s="33" t="s">
        <v>2765</v>
      </c>
      <c r="F731" s="33" t="s">
        <v>4575</v>
      </c>
      <c r="G731" s="33">
        <v>2014</v>
      </c>
      <c r="H731" s="33" t="s">
        <v>4568</v>
      </c>
      <c r="I731" s="33" t="s">
        <v>4569</v>
      </c>
      <c r="K731" s="33" t="s">
        <v>80</v>
      </c>
      <c r="L731" s="184" t="s">
        <v>81</v>
      </c>
      <c r="M731" s="184" t="s">
        <v>83</v>
      </c>
      <c r="N731" s="33" t="s">
        <v>84</v>
      </c>
      <c r="O731" s="33" t="s">
        <v>85</v>
      </c>
      <c r="P731" s="33" t="s">
        <v>110</v>
      </c>
      <c r="Q731" s="33" t="s">
        <v>111</v>
      </c>
      <c r="R731" s="33" t="s">
        <v>111</v>
      </c>
      <c r="S731" s="33" t="str">
        <f t="shared" si="114"/>
        <v>Ce.du</v>
      </c>
      <c r="T731" s="184" t="s">
        <v>4043</v>
      </c>
      <c r="U731" s="184" t="s">
        <v>2821</v>
      </c>
      <c r="V731" s="184" t="s">
        <v>28</v>
      </c>
      <c r="W731" s="84" t="s">
        <v>293</v>
      </c>
      <c r="X731" s="33" t="s">
        <v>3844</v>
      </c>
      <c r="Y731" s="33" t="s">
        <v>819</v>
      </c>
      <c r="AB731" s="33" t="s">
        <v>3589</v>
      </c>
      <c r="AC731" s="33" t="s">
        <v>239</v>
      </c>
      <c r="AD731" s="33">
        <v>48</v>
      </c>
      <c r="AE731" s="184" t="s">
        <v>240</v>
      </c>
      <c r="AF731" s="33" t="s">
        <v>2743</v>
      </c>
      <c r="AH731" s="33" t="s">
        <v>3286</v>
      </c>
      <c r="AI731" s="33" t="s">
        <v>3590</v>
      </c>
      <c r="AJ731" s="33" t="s">
        <v>509</v>
      </c>
      <c r="AK731" s="33" t="s">
        <v>478</v>
      </c>
      <c r="AM731" s="33" t="s">
        <v>2744</v>
      </c>
      <c r="AN731" s="33">
        <v>157</v>
      </c>
      <c r="AO731" s="33">
        <v>157</v>
      </c>
      <c r="AP731" s="33" t="s">
        <v>477</v>
      </c>
      <c r="AQ731" s="33" t="s">
        <v>477</v>
      </c>
      <c r="AS731" s="33">
        <f t="shared" si="123"/>
        <v>2</v>
      </c>
      <c r="AU731" s="33" t="s">
        <v>295</v>
      </c>
      <c r="AV731" s="33" t="s">
        <v>295</v>
      </c>
      <c r="AZ731" s="33" t="s">
        <v>2312</v>
      </c>
      <c r="BA731" s="33" t="s">
        <v>4570</v>
      </c>
      <c r="BB731" s="33" t="s">
        <v>4571</v>
      </c>
      <c r="BC731" s="33">
        <v>25</v>
      </c>
      <c r="BD731" s="33">
        <v>7.6</v>
      </c>
      <c r="BE731" s="33">
        <v>44</v>
      </c>
      <c r="BG731" s="33">
        <v>7.6</v>
      </c>
      <c r="BH731" s="33">
        <v>44</v>
      </c>
      <c r="BI731" s="33">
        <f t="shared" si="116"/>
        <v>0.3</v>
      </c>
      <c r="BL731" s="33">
        <v>44</v>
      </c>
      <c r="BN731" s="33">
        <v>7.24</v>
      </c>
      <c r="BO731" s="33">
        <v>6.3</v>
      </c>
      <c r="BP731" s="33">
        <v>114</v>
      </c>
      <c r="BQ731" s="33">
        <v>1.0900000000000001</v>
      </c>
      <c r="BR731" s="33">
        <v>42.6</v>
      </c>
      <c r="BS731" s="33">
        <v>1</v>
      </c>
      <c r="BT731" s="33">
        <v>250</v>
      </c>
      <c r="BU731" s="192">
        <v>0.3</v>
      </c>
      <c r="BW731" s="33" t="s">
        <v>2744</v>
      </c>
      <c r="CB731" s="188" t="str">
        <f t="shared" si="119"/>
        <v>Y</v>
      </c>
      <c r="CC731" s="188" t="str">
        <f t="shared" si="122"/>
        <v>Y</v>
      </c>
      <c r="CD731" s="187"/>
      <c r="CE731" s="186"/>
    </row>
    <row r="732" spans="5:88" x14ac:dyDescent="0.3">
      <c r="E732" s="33" t="s">
        <v>2765</v>
      </c>
      <c r="F732" s="33" t="s">
        <v>4576</v>
      </c>
      <c r="G732" s="33">
        <v>2014</v>
      </c>
      <c r="H732" s="33" t="s">
        <v>4568</v>
      </c>
      <c r="I732" s="33" t="s">
        <v>4569</v>
      </c>
      <c r="K732" s="33" t="s">
        <v>80</v>
      </c>
      <c r="L732" s="184" t="s">
        <v>81</v>
      </c>
      <c r="M732" s="184" t="s">
        <v>83</v>
      </c>
      <c r="N732" s="33" t="s">
        <v>84</v>
      </c>
      <c r="O732" s="33" t="s">
        <v>85</v>
      </c>
      <c r="P732" s="33" t="s">
        <v>110</v>
      </c>
      <c r="Q732" s="33" t="s">
        <v>111</v>
      </c>
      <c r="R732" s="33" t="s">
        <v>111</v>
      </c>
      <c r="S732" s="33" t="str">
        <f t="shared" si="114"/>
        <v>Ce.du</v>
      </c>
      <c r="T732" s="184" t="s">
        <v>4043</v>
      </c>
      <c r="U732" s="184" t="s">
        <v>2821</v>
      </c>
      <c r="V732" s="184" t="s">
        <v>28</v>
      </c>
      <c r="W732" s="84" t="s">
        <v>293</v>
      </c>
      <c r="X732" s="33" t="s">
        <v>3844</v>
      </c>
      <c r="Y732" s="33" t="s">
        <v>819</v>
      </c>
      <c r="AB732" s="33" t="s">
        <v>3589</v>
      </c>
      <c r="AC732" s="33" t="s">
        <v>239</v>
      </c>
      <c r="AD732" s="33">
        <v>48</v>
      </c>
      <c r="AE732" s="184" t="s">
        <v>240</v>
      </c>
      <c r="AF732" s="33" t="s">
        <v>2743</v>
      </c>
      <c r="AH732" s="33" t="s">
        <v>3286</v>
      </c>
      <c r="AI732" s="33" t="s">
        <v>3590</v>
      </c>
      <c r="AJ732" s="33" t="s">
        <v>509</v>
      </c>
      <c r="AK732" s="33" t="s">
        <v>478</v>
      </c>
      <c r="AM732" s="33" t="s">
        <v>2744</v>
      </c>
      <c r="AN732" s="33">
        <v>73</v>
      </c>
      <c r="AO732" s="33">
        <v>73</v>
      </c>
      <c r="AP732" s="33" t="s">
        <v>477</v>
      </c>
      <c r="AQ732" s="33" t="s">
        <v>477</v>
      </c>
      <c r="AS732" s="33">
        <f t="shared" si="123"/>
        <v>2</v>
      </c>
      <c r="AU732" s="33" t="s">
        <v>295</v>
      </c>
      <c r="AV732" s="33" t="s">
        <v>295</v>
      </c>
      <c r="AZ732" s="33" t="s">
        <v>2312</v>
      </c>
      <c r="BA732" s="33" t="s">
        <v>4574</v>
      </c>
      <c r="BB732" s="33" t="s">
        <v>4571</v>
      </c>
      <c r="BC732" s="33">
        <v>25</v>
      </c>
      <c r="BD732" s="33">
        <v>8.1</v>
      </c>
      <c r="BE732" s="33">
        <v>44</v>
      </c>
      <c r="BG732" s="33">
        <v>8.1</v>
      </c>
      <c r="BH732" s="33">
        <v>44</v>
      </c>
      <c r="BI732" s="33">
        <f t="shared" si="116"/>
        <v>0.3</v>
      </c>
      <c r="BL732" s="33">
        <v>44</v>
      </c>
      <c r="BN732" s="33">
        <v>7.24</v>
      </c>
      <c r="BO732" s="33">
        <v>6.3</v>
      </c>
      <c r="BP732" s="33">
        <v>13.7</v>
      </c>
      <c r="BQ732" s="33">
        <v>1.0900000000000001</v>
      </c>
      <c r="BR732" s="33">
        <v>42.6</v>
      </c>
      <c r="BS732" s="33">
        <v>1</v>
      </c>
      <c r="BT732" s="33">
        <v>0.5</v>
      </c>
      <c r="BU732" s="192">
        <v>0.3</v>
      </c>
      <c r="BW732" s="33" t="s">
        <v>2744</v>
      </c>
      <c r="CB732" s="188" t="str">
        <f t="shared" si="119"/>
        <v>Y</v>
      </c>
      <c r="CC732" s="188" t="str">
        <f t="shared" si="122"/>
        <v>Y</v>
      </c>
      <c r="CD732" s="187"/>
      <c r="CE732" s="186"/>
    </row>
    <row r="733" spans="5:88" x14ac:dyDescent="0.3">
      <c r="E733" s="33" t="s">
        <v>2765</v>
      </c>
      <c r="F733" s="33" t="s">
        <v>4577</v>
      </c>
      <c r="G733" s="33">
        <v>2014</v>
      </c>
      <c r="H733" s="33" t="s">
        <v>4568</v>
      </c>
      <c r="I733" s="33" t="s">
        <v>4569</v>
      </c>
      <c r="K733" s="33" t="s">
        <v>80</v>
      </c>
      <c r="L733" s="184" t="s">
        <v>81</v>
      </c>
      <c r="M733" s="184" t="s">
        <v>83</v>
      </c>
      <c r="N733" s="33" t="s">
        <v>84</v>
      </c>
      <c r="O733" s="33" t="s">
        <v>85</v>
      </c>
      <c r="P733" s="33" t="s">
        <v>110</v>
      </c>
      <c r="Q733" s="33" t="s">
        <v>111</v>
      </c>
      <c r="R733" s="33" t="s">
        <v>111</v>
      </c>
      <c r="S733" s="33" t="str">
        <f t="shared" si="114"/>
        <v>Ce.du</v>
      </c>
      <c r="T733" s="184" t="s">
        <v>4043</v>
      </c>
      <c r="U733" s="184" t="s">
        <v>2821</v>
      </c>
      <c r="V733" s="184" t="s">
        <v>28</v>
      </c>
      <c r="W733" s="84" t="s">
        <v>293</v>
      </c>
      <c r="X733" s="33" t="s">
        <v>3844</v>
      </c>
      <c r="Y733" s="33" t="s">
        <v>819</v>
      </c>
      <c r="AB733" s="33" t="s">
        <v>3589</v>
      </c>
      <c r="AC733" s="33" t="s">
        <v>239</v>
      </c>
      <c r="AD733" s="33">
        <v>48</v>
      </c>
      <c r="AE733" s="184" t="s">
        <v>240</v>
      </c>
      <c r="AF733" s="33" t="s">
        <v>2743</v>
      </c>
      <c r="AH733" s="33" t="s">
        <v>3286</v>
      </c>
      <c r="AI733" s="33" t="s">
        <v>3590</v>
      </c>
      <c r="AJ733" s="33" t="s">
        <v>509</v>
      </c>
      <c r="AK733" s="33" t="s">
        <v>478</v>
      </c>
      <c r="AM733" s="33" t="s">
        <v>2744</v>
      </c>
      <c r="AN733" s="33">
        <v>230</v>
      </c>
      <c r="AO733" s="33">
        <v>230</v>
      </c>
      <c r="AP733" s="33" t="s">
        <v>477</v>
      </c>
      <c r="AQ733" s="33" t="s">
        <v>477</v>
      </c>
      <c r="AS733" s="33">
        <f t="shared" si="123"/>
        <v>2</v>
      </c>
      <c r="AU733" s="33" t="s">
        <v>295</v>
      </c>
      <c r="AV733" s="33" t="s">
        <v>295</v>
      </c>
      <c r="AZ733" s="33" t="s">
        <v>2312</v>
      </c>
      <c r="BA733" s="33" t="s">
        <v>4570</v>
      </c>
      <c r="BB733" s="33" t="s">
        <v>4571</v>
      </c>
      <c r="BC733" s="33">
        <v>25</v>
      </c>
      <c r="BD733" s="33">
        <v>7.35</v>
      </c>
      <c r="BE733" s="33">
        <v>44</v>
      </c>
      <c r="BG733" s="33">
        <v>7.35</v>
      </c>
      <c r="BH733" s="33">
        <v>44</v>
      </c>
      <c r="BI733" s="33">
        <f t="shared" si="116"/>
        <v>0.3</v>
      </c>
      <c r="BL733" s="33">
        <v>44</v>
      </c>
      <c r="BN733" s="33">
        <v>7.24</v>
      </c>
      <c r="BO733" s="33">
        <v>6.3</v>
      </c>
      <c r="BP733" s="33">
        <v>57.1</v>
      </c>
      <c r="BQ733" s="33">
        <v>1.0900000000000001</v>
      </c>
      <c r="BR733" s="33">
        <v>42.6</v>
      </c>
      <c r="BS733" s="33">
        <v>1</v>
      </c>
      <c r="BT733" s="33">
        <v>125</v>
      </c>
      <c r="BU733" s="192">
        <v>0.3</v>
      </c>
      <c r="BW733" s="33" t="s">
        <v>2744</v>
      </c>
      <c r="CB733" s="188" t="str">
        <f t="shared" si="119"/>
        <v>Y</v>
      </c>
      <c r="CC733" s="188" t="str">
        <f t="shared" si="122"/>
        <v>Y</v>
      </c>
      <c r="CD733" s="187"/>
      <c r="CE733" s="186"/>
    </row>
    <row r="734" spans="5:88" x14ac:dyDescent="0.3">
      <c r="E734" s="33" t="s">
        <v>2843</v>
      </c>
      <c r="G734" s="33">
        <v>2021</v>
      </c>
      <c r="H734" s="33" t="s">
        <v>3453</v>
      </c>
      <c r="I734" s="33" t="s">
        <v>3619</v>
      </c>
      <c r="K734" s="33" t="s">
        <v>80</v>
      </c>
      <c r="L734" s="33" t="s">
        <v>81</v>
      </c>
      <c r="M734" s="33" t="s">
        <v>83</v>
      </c>
      <c r="N734" s="33" t="s">
        <v>84</v>
      </c>
      <c r="O734" s="33" t="s">
        <v>85</v>
      </c>
      <c r="P734" s="33" t="s">
        <v>110</v>
      </c>
      <c r="Q734" s="33" t="s">
        <v>111</v>
      </c>
      <c r="R734" s="33" t="s">
        <v>111</v>
      </c>
      <c r="S734" s="33" t="str">
        <f t="shared" si="114"/>
        <v>Ce.du</v>
      </c>
      <c r="T734" s="33" t="s">
        <v>4043</v>
      </c>
      <c r="U734" s="33" t="s">
        <v>2909</v>
      </c>
      <c r="V734" s="184" t="s">
        <v>28</v>
      </c>
      <c r="W734" s="84" t="s">
        <v>293</v>
      </c>
      <c r="X734" s="33" t="s">
        <v>4054</v>
      </c>
      <c r="Y734" s="33" t="s">
        <v>819</v>
      </c>
      <c r="AB734" s="33" t="s">
        <v>2742</v>
      </c>
      <c r="AC734" s="33" t="s">
        <v>239</v>
      </c>
      <c r="AD734" s="33">
        <v>48</v>
      </c>
      <c r="AE734" s="184" t="s">
        <v>240</v>
      </c>
      <c r="AF734" s="33" t="s">
        <v>2743</v>
      </c>
      <c r="AH734" s="33" t="s">
        <v>2787</v>
      </c>
      <c r="AI734" s="33" t="s">
        <v>3621</v>
      </c>
      <c r="AJ734" s="33" t="s">
        <v>509</v>
      </c>
      <c r="AK734" s="33" t="s">
        <v>478</v>
      </c>
      <c r="AL734" s="33" t="s">
        <v>241</v>
      </c>
      <c r="AN734" s="33">
        <v>435</v>
      </c>
      <c r="AO734" s="33">
        <v>435</v>
      </c>
      <c r="AP734" s="33" t="s">
        <v>477</v>
      </c>
      <c r="AQ734" s="33" t="s">
        <v>477</v>
      </c>
      <c r="AS734" s="33">
        <v>4</v>
      </c>
      <c r="AT734" s="33" t="s">
        <v>3025</v>
      </c>
      <c r="AU734" s="33" t="s">
        <v>295</v>
      </c>
      <c r="AV734" s="33" t="s">
        <v>295</v>
      </c>
      <c r="AZ734" s="33" t="s">
        <v>4578</v>
      </c>
      <c r="BB734" s="33" t="s">
        <v>2791</v>
      </c>
      <c r="BC734" s="33">
        <v>25</v>
      </c>
      <c r="BD734" s="33">
        <v>8.2100000000000009</v>
      </c>
      <c r="BE734" s="33">
        <v>107.33333333333333</v>
      </c>
      <c r="BF734" s="33">
        <v>0.4</v>
      </c>
      <c r="BG734" s="33">
        <v>8.2100000000000009</v>
      </c>
      <c r="BH734" s="33">
        <v>107.33333333333333</v>
      </c>
      <c r="BI734" s="33">
        <f t="shared" si="116"/>
        <v>0.4</v>
      </c>
      <c r="BJ734" s="33">
        <v>234.33333333333334</v>
      </c>
      <c r="BK734" s="33">
        <v>8.336666666666666</v>
      </c>
      <c r="BL734" s="33">
        <v>107.33333333333333</v>
      </c>
      <c r="BN734" s="33">
        <v>25</v>
      </c>
      <c r="BO734" s="33">
        <v>8.4</v>
      </c>
      <c r="BP734" s="33">
        <v>0.9</v>
      </c>
      <c r="BQ734" s="33">
        <v>8.3000000000000007</v>
      </c>
      <c r="BT734" s="33">
        <v>96</v>
      </c>
      <c r="BU734" s="33">
        <v>0.4</v>
      </c>
      <c r="CB734" s="188" t="str">
        <f t="shared" si="119"/>
        <v>Y</v>
      </c>
      <c r="CC734" s="188" t="str">
        <f t="shared" si="122"/>
        <v>Y</v>
      </c>
      <c r="CD734" s="180" t="s">
        <v>3622</v>
      </c>
      <c r="CH734" s="33" t="s">
        <v>2770</v>
      </c>
    </row>
    <row r="735" spans="5:88" x14ac:dyDescent="0.3">
      <c r="E735" s="184" t="s">
        <v>2753</v>
      </c>
      <c r="F735" s="184"/>
      <c r="G735" s="33">
        <v>2002</v>
      </c>
      <c r="H735" s="184" t="s">
        <v>4156</v>
      </c>
      <c r="I735" s="184"/>
      <c r="J735" s="184"/>
      <c r="K735" s="33" t="s">
        <v>80</v>
      </c>
      <c r="L735" s="33" t="s">
        <v>81</v>
      </c>
      <c r="M735" s="184" t="s">
        <v>83</v>
      </c>
      <c r="N735" s="33" t="s">
        <v>84</v>
      </c>
      <c r="O735" s="33" t="s">
        <v>85</v>
      </c>
      <c r="P735" s="33" t="s">
        <v>110</v>
      </c>
      <c r="Q735" s="209" t="s">
        <v>111</v>
      </c>
      <c r="R735" s="209" t="s">
        <v>111</v>
      </c>
      <c r="S735" s="33" t="str">
        <f t="shared" si="114"/>
        <v>Ce.du</v>
      </c>
      <c r="T735" s="184" t="s">
        <v>4043</v>
      </c>
      <c r="U735" s="184" t="s">
        <v>2821</v>
      </c>
      <c r="V735" s="184" t="s">
        <v>28</v>
      </c>
      <c r="W735" s="84" t="s">
        <v>293</v>
      </c>
      <c r="X735" s="184" t="s">
        <v>1186</v>
      </c>
      <c r="Y735" s="33" t="s">
        <v>281</v>
      </c>
      <c r="Z735" s="184"/>
      <c r="AA735" s="184"/>
      <c r="AB735" s="184" t="s">
        <v>2854</v>
      </c>
      <c r="AC735" s="33" t="s">
        <v>239</v>
      </c>
      <c r="AD735" s="33">
        <v>48</v>
      </c>
      <c r="AE735" s="184" t="s">
        <v>240</v>
      </c>
      <c r="AF735" s="184" t="s">
        <v>2743</v>
      </c>
      <c r="AG735" s="184"/>
      <c r="AH735" s="184" t="s">
        <v>2754</v>
      </c>
      <c r="AI735" s="184" t="s">
        <v>3467</v>
      </c>
      <c r="AJ735" s="33" t="s">
        <v>509</v>
      </c>
      <c r="AK735" s="32" t="s">
        <v>1224</v>
      </c>
      <c r="AL735" s="32"/>
      <c r="AM735" s="32">
        <v>670</v>
      </c>
      <c r="AN735" s="208">
        <v>670</v>
      </c>
      <c r="AO735" s="208">
        <v>670</v>
      </c>
      <c r="AP735" s="184" t="s">
        <v>477</v>
      </c>
      <c r="AQ735" s="33" t="s">
        <v>477</v>
      </c>
      <c r="AS735" s="33">
        <v>3</v>
      </c>
      <c r="AT735" s="33" t="s">
        <v>4543</v>
      </c>
      <c r="AU735" s="33" t="s">
        <v>295</v>
      </c>
      <c r="AV735" s="33" t="s">
        <v>295</v>
      </c>
      <c r="AX735" s="184"/>
      <c r="AY735" s="184"/>
      <c r="AZ735" s="184" t="s">
        <v>2789</v>
      </c>
      <c r="BA735" s="184" t="s">
        <v>4579</v>
      </c>
      <c r="BB735" s="184"/>
      <c r="BC735" s="207" t="s">
        <v>3087</v>
      </c>
      <c r="BD735" s="32">
        <v>7.8</v>
      </c>
      <c r="BE735" s="32">
        <v>280</v>
      </c>
      <c r="BF735" s="32"/>
      <c r="BG735" s="33">
        <v>7.8</v>
      </c>
      <c r="BH735" s="33">
        <v>280</v>
      </c>
      <c r="BI735" s="33">
        <f t="shared" si="116"/>
        <v>0.8</v>
      </c>
      <c r="BJ735" s="184" t="s">
        <v>644</v>
      </c>
      <c r="BK735" s="184" t="s">
        <v>644</v>
      </c>
      <c r="BL735" s="206">
        <v>280</v>
      </c>
      <c r="BM735" s="32"/>
      <c r="BN735" s="32"/>
      <c r="BO735" s="32"/>
      <c r="BP735" s="32"/>
      <c r="BQ735" s="32"/>
      <c r="BR735" s="32"/>
      <c r="BS735" s="32"/>
      <c r="BT735" s="32">
        <v>190</v>
      </c>
      <c r="BU735" s="32">
        <v>0.8</v>
      </c>
      <c r="BV735" s="32" t="s">
        <v>2750</v>
      </c>
      <c r="BW735" s="32"/>
      <c r="BX735" s="184" t="s">
        <v>4580</v>
      </c>
      <c r="BY735" s="184"/>
      <c r="BZ735" s="184"/>
      <c r="CA735" s="32"/>
      <c r="CB735" s="188" t="str">
        <f t="shared" si="119"/>
        <v>Y</v>
      </c>
      <c r="CC735" s="188" t="str">
        <f t="shared" si="122"/>
        <v>Y</v>
      </c>
      <c r="CD735" s="184" t="s">
        <v>3909</v>
      </c>
      <c r="CE735" s="184"/>
      <c r="CH735" s="184" t="s">
        <v>2970</v>
      </c>
      <c r="CI735" s="184" t="s">
        <v>4581</v>
      </c>
      <c r="CJ735" s="184"/>
    </row>
    <row r="736" spans="5:88" x14ac:dyDescent="0.3">
      <c r="E736" s="33" t="s">
        <v>2765</v>
      </c>
      <c r="F736" s="33" t="s">
        <v>4582</v>
      </c>
      <c r="G736" s="33">
        <v>1983</v>
      </c>
      <c r="H736" s="33" t="s">
        <v>4583</v>
      </c>
      <c r="I736" s="33" t="s">
        <v>4584</v>
      </c>
      <c r="K736" s="33" t="s">
        <v>80</v>
      </c>
      <c r="L736" s="33" t="s">
        <v>89</v>
      </c>
      <c r="M736" s="33" t="s">
        <v>91</v>
      </c>
      <c r="N736" s="33" t="s">
        <v>102</v>
      </c>
      <c r="O736" s="33" t="s">
        <v>2737</v>
      </c>
      <c r="P736" s="33" t="s">
        <v>4585</v>
      </c>
      <c r="Q736" s="33" t="s">
        <v>4586</v>
      </c>
      <c r="R736" s="33" t="s">
        <v>4586</v>
      </c>
      <c r="S736" s="33" t="str">
        <f t="shared" si="114"/>
        <v>Ca.co</v>
      </c>
      <c r="T736" s="184" t="s">
        <v>4587</v>
      </c>
      <c r="U736" s="33" t="s">
        <v>31</v>
      </c>
      <c r="V736" s="33" t="s">
        <v>31</v>
      </c>
      <c r="W736" s="192" t="s">
        <v>31</v>
      </c>
      <c r="X736" s="33" t="s">
        <v>4588</v>
      </c>
      <c r="Y736" s="33" t="s">
        <v>281</v>
      </c>
      <c r="AB736" s="33" t="s">
        <v>2742</v>
      </c>
      <c r="AC736" s="33" t="s">
        <v>239</v>
      </c>
      <c r="AD736" s="33">
        <v>96</v>
      </c>
      <c r="AE736" s="33" t="s">
        <v>240</v>
      </c>
      <c r="AF736" s="33" t="s">
        <v>2743</v>
      </c>
      <c r="AH736" s="33" t="s">
        <v>2754</v>
      </c>
      <c r="AI736" s="33" t="s">
        <v>2744</v>
      </c>
      <c r="AK736" s="33" t="s">
        <v>631</v>
      </c>
      <c r="AM736" s="33">
        <v>2200</v>
      </c>
      <c r="AN736" s="33">
        <v>2200</v>
      </c>
      <c r="AO736" s="33">
        <v>2200</v>
      </c>
      <c r="AP736" s="33" t="s">
        <v>477</v>
      </c>
      <c r="AQ736" s="33" t="s">
        <v>477</v>
      </c>
      <c r="AS736" s="33">
        <v>4</v>
      </c>
      <c r="AU736" s="33" t="s">
        <v>295</v>
      </c>
      <c r="AV736" s="33" t="s">
        <v>295</v>
      </c>
      <c r="AZ736" s="33" t="s">
        <v>2959</v>
      </c>
      <c r="BA736" s="33" t="s">
        <v>4589</v>
      </c>
      <c r="BB736" s="33" t="s">
        <v>2744</v>
      </c>
      <c r="BC736" s="33">
        <v>12.1</v>
      </c>
      <c r="BD736" s="33">
        <v>6.37</v>
      </c>
      <c r="BE736" s="33">
        <v>18</v>
      </c>
      <c r="BG736" s="33">
        <v>6.37</v>
      </c>
      <c r="BH736" s="33">
        <v>18</v>
      </c>
      <c r="BI736" s="33">
        <f>IF(ISBLANK(BF736)=FALSE,BF736,BU736)</f>
        <v>6.86</v>
      </c>
      <c r="BL736" s="33">
        <v>18</v>
      </c>
      <c r="BN736" s="33">
        <v>2.74</v>
      </c>
      <c r="BO736" s="33">
        <v>0.82</v>
      </c>
      <c r="BP736" s="33">
        <v>1.36</v>
      </c>
      <c r="BQ736" s="33">
        <v>0.72</v>
      </c>
      <c r="BR736" s="33">
        <v>3</v>
      </c>
      <c r="BS736" s="33">
        <v>2</v>
      </c>
      <c r="BT736" s="33">
        <v>6.35</v>
      </c>
      <c r="BU736" s="33">
        <v>6.86</v>
      </c>
      <c r="BW736" s="33" t="s">
        <v>2744</v>
      </c>
      <c r="CB736" s="188" t="str">
        <f t="shared" si="119"/>
        <v>Y</v>
      </c>
      <c r="CC736" s="188" t="str">
        <f t="shared" ref="CC736:CC749" si="124">CB736</f>
        <v>Y</v>
      </c>
      <c r="CD736" s="189" t="s">
        <v>3725</v>
      </c>
      <c r="CE736" s="193"/>
      <c r="CH736" s="193" t="s">
        <v>2748</v>
      </c>
      <c r="CI736" s="193" t="s">
        <v>4590</v>
      </c>
      <c r="CJ736" s="33" t="s">
        <v>2753</v>
      </c>
    </row>
    <row r="737" spans="5:88" x14ac:dyDescent="0.3">
      <c r="E737" s="33" t="s">
        <v>2765</v>
      </c>
      <c r="F737" s="33" t="s">
        <v>4591</v>
      </c>
      <c r="G737" s="33">
        <v>1990</v>
      </c>
      <c r="H737" s="33" t="s">
        <v>4592</v>
      </c>
      <c r="I737" s="33" t="s">
        <v>4593</v>
      </c>
      <c r="K737" s="33" t="s">
        <v>80</v>
      </c>
      <c r="L737" s="33" t="s">
        <v>89</v>
      </c>
      <c r="M737" s="33" t="s">
        <v>91</v>
      </c>
      <c r="N737" s="33" t="s">
        <v>102</v>
      </c>
      <c r="O737" s="33" t="s">
        <v>103</v>
      </c>
      <c r="P737" s="33" t="s">
        <v>4594</v>
      </c>
      <c r="Q737" s="33" t="s">
        <v>4595</v>
      </c>
      <c r="R737" s="33" t="s">
        <v>4595</v>
      </c>
      <c r="S737" s="33" t="str">
        <f t="shared" si="114"/>
        <v>Ca.au</v>
      </c>
      <c r="T737" s="184" t="s">
        <v>4596</v>
      </c>
      <c r="U737" s="33" t="s">
        <v>31</v>
      </c>
      <c r="V737" s="33" t="s">
        <v>31</v>
      </c>
      <c r="W737" s="192" t="s">
        <v>31</v>
      </c>
      <c r="X737" s="33" t="s">
        <v>559</v>
      </c>
      <c r="Y737" s="33" t="s">
        <v>559</v>
      </c>
      <c r="AB737" s="33" t="s">
        <v>2742</v>
      </c>
      <c r="AC737" s="33" t="s">
        <v>239</v>
      </c>
      <c r="AD737" s="33">
        <v>96</v>
      </c>
      <c r="AE737" s="33" t="s">
        <v>240</v>
      </c>
      <c r="AF737" s="33" t="s">
        <v>2743</v>
      </c>
      <c r="AH737" s="33" t="s">
        <v>2744</v>
      </c>
      <c r="AI737" s="33" t="s">
        <v>2744</v>
      </c>
      <c r="AK737" s="33" t="s">
        <v>631</v>
      </c>
      <c r="AM737" s="33">
        <v>10720</v>
      </c>
      <c r="AN737" s="33">
        <v>10484.16</v>
      </c>
      <c r="AO737" s="189">
        <v>10720</v>
      </c>
      <c r="AP737" s="33" t="s">
        <v>477</v>
      </c>
      <c r="AQ737" s="33" t="s">
        <v>477</v>
      </c>
      <c r="AS737" s="33">
        <v>4</v>
      </c>
      <c r="AU737" s="33" t="s">
        <v>295</v>
      </c>
      <c r="AV737" s="33" t="s">
        <v>295</v>
      </c>
      <c r="AZ737" s="33" t="s">
        <v>2789</v>
      </c>
      <c r="BA737" s="33" t="s">
        <v>2746</v>
      </c>
      <c r="BB737" s="33" t="s">
        <v>2744</v>
      </c>
      <c r="BC737" s="33" t="s">
        <v>2744</v>
      </c>
      <c r="BE737" s="33">
        <v>9.5</v>
      </c>
      <c r="BH737" s="33">
        <v>9.5</v>
      </c>
      <c r="BL737" s="33">
        <v>9.5</v>
      </c>
      <c r="BN737" s="33" t="s">
        <v>644</v>
      </c>
      <c r="BO737" s="33" t="s">
        <v>644</v>
      </c>
      <c r="BP737" s="33" t="s">
        <v>644</v>
      </c>
      <c r="BQ737" s="33" t="s">
        <v>644</v>
      </c>
      <c r="BR737" s="33" t="s">
        <v>644</v>
      </c>
      <c r="BS737" s="33" t="s">
        <v>644</v>
      </c>
      <c r="BT737" s="33" t="s">
        <v>644</v>
      </c>
      <c r="BW737" s="33" t="s">
        <v>2744</v>
      </c>
      <c r="BY737" s="33" t="s">
        <v>2747</v>
      </c>
      <c r="CB737" s="188" t="str">
        <f t="shared" si="119"/>
        <v>N</v>
      </c>
      <c r="CC737" s="188" t="str">
        <f t="shared" si="124"/>
        <v>N</v>
      </c>
      <c r="CD737" s="187"/>
      <c r="CE737" s="186"/>
      <c r="CH737" s="33" t="s">
        <v>2770</v>
      </c>
    </row>
    <row r="738" spans="5:88" x14ac:dyDescent="0.3">
      <c r="E738" s="33" t="s">
        <v>2765</v>
      </c>
      <c r="F738" s="33" t="s">
        <v>4597</v>
      </c>
      <c r="G738" s="33">
        <v>2010</v>
      </c>
      <c r="H738" s="33" t="s">
        <v>4598</v>
      </c>
      <c r="I738" s="33" t="s">
        <v>4599</v>
      </c>
      <c r="K738" s="33" t="s">
        <v>80</v>
      </c>
      <c r="L738" s="33" t="s">
        <v>89</v>
      </c>
      <c r="M738" s="33" t="s">
        <v>91</v>
      </c>
      <c r="N738" s="33" t="s">
        <v>102</v>
      </c>
      <c r="O738" s="33" t="s">
        <v>103</v>
      </c>
      <c r="P738" s="33" t="s">
        <v>4600</v>
      </c>
      <c r="Q738" s="33" t="s">
        <v>4601</v>
      </c>
      <c r="R738" s="33" t="s">
        <v>4601</v>
      </c>
      <c r="S738" s="33" t="str">
        <f t="shared" si="114"/>
        <v>Ca.fu</v>
      </c>
      <c r="U738" s="33" t="s">
        <v>31</v>
      </c>
      <c r="V738" s="33" t="s">
        <v>31</v>
      </c>
      <c r="W738" s="33" t="s">
        <v>31</v>
      </c>
      <c r="X738" s="33" t="s">
        <v>4602</v>
      </c>
      <c r="Y738" s="33" t="s">
        <v>281</v>
      </c>
      <c r="AB738" s="33" t="s">
        <v>2742</v>
      </c>
      <c r="AC738" s="33" t="s">
        <v>239</v>
      </c>
      <c r="AD738" s="33">
        <v>96</v>
      </c>
      <c r="AE738" s="33" t="s">
        <v>240</v>
      </c>
      <c r="AF738" s="33" t="s">
        <v>2743</v>
      </c>
      <c r="AH738" s="33" t="s">
        <v>2787</v>
      </c>
      <c r="AI738" s="33" t="s">
        <v>770</v>
      </c>
      <c r="AJ738" s="33" t="s">
        <v>295</v>
      </c>
      <c r="AK738" s="33" t="s">
        <v>478</v>
      </c>
      <c r="AM738" s="33" t="s">
        <v>2744</v>
      </c>
      <c r="AN738" s="33">
        <v>7500</v>
      </c>
      <c r="AO738" s="33">
        <v>7500</v>
      </c>
      <c r="AP738" s="33" t="s">
        <v>508</v>
      </c>
      <c r="AQ738" s="33" t="s">
        <v>477</v>
      </c>
      <c r="AS738" s="33">
        <v>4</v>
      </c>
      <c r="AU738" s="33" t="s">
        <v>295</v>
      </c>
      <c r="AV738" s="33" t="s">
        <v>295</v>
      </c>
      <c r="AZ738" s="33" t="s">
        <v>2312</v>
      </c>
      <c r="BA738" s="33" t="s">
        <v>2746</v>
      </c>
      <c r="BB738" s="33" t="s">
        <v>2744</v>
      </c>
      <c r="BC738" s="33">
        <v>21</v>
      </c>
      <c r="BD738" s="33">
        <v>7.8</v>
      </c>
      <c r="BE738" s="33">
        <v>380</v>
      </c>
      <c r="BG738" s="33">
        <v>7.8</v>
      </c>
      <c r="BH738" s="33">
        <v>380</v>
      </c>
      <c r="BL738" s="106">
        <v>380</v>
      </c>
      <c r="BN738" s="33" t="s">
        <v>644</v>
      </c>
      <c r="BO738" s="33" t="s">
        <v>644</v>
      </c>
      <c r="BP738" s="33" t="s">
        <v>644</v>
      </c>
      <c r="BQ738" s="33" t="s">
        <v>644</v>
      </c>
      <c r="BR738" s="33" t="s">
        <v>644</v>
      </c>
      <c r="BS738" s="33" t="s">
        <v>644</v>
      </c>
      <c r="BT738" s="33" t="s">
        <v>644</v>
      </c>
      <c r="BW738" s="33" t="s">
        <v>2744</v>
      </c>
      <c r="BY738" s="33" t="s">
        <v>2747</v>
      </c>
      <c r="CB738" s="188" t="str">
        <f t="shared" si="119"/>
        <v>N</v>
      </c>
      <c r="CC738" s="188" t="str">
        <f t="shared" si="124"/>
        <v>N</v>
      </c>
      <c r="CD738" s="187"/>
      <c r="CE738" s="186"/>
      <c r="CH738" s="33" t="s">
        <v>2770</v>
      </c>
    </row>
    <row r="739" spans="5:88" x14ac:dyDescent="0.3">
      <c r="E739" s="33" t="s">
        <v>2765</v>
      </c>
      <c r="F739" s="33" t="s">
        <v>4603</v>
      </c>
      <c r="G739" s="33">
        <v>2010</v>
      </c>
      <c r="H739" s="33" t="s">
        <v>4598</v>
      </c>
      <c r="I739" s="33" t="s">
        <v>4599</v>
      </c>
      <c r="K739" s="33" t="s">
        <v>80</v>
      </c>
      <c r="L739" s="33" t="s">
        <v>89</v>
      </c>
      <c r="M739" s="33" t="s">
        <v>91</v>
      </c>
      <c r="N739" s="33" t="s">
        <v>102</v>
      </c>
      <c r="O739" s="33" t="s">
        <v>103</v>
      </c>
      <c r="P739" s="33" t="s">
        <v>4600</v>
      </c>
      <c r="Q739" s="33" t="s">
        <v>4601</v>
      </c>
      <c r="R739" s="33" t="s">
        <v>4601</v>
      </c>
      <c r="S739" s="33" t="str">
        <f t="shared" si="114"/>
        <v>Ca.fu</v>
      </c>
      <c r="U739" s="33" t="s">
        <v>31</v>
      </c>
      <c r="V739" s="33" t="s">
        <v>31</v>
      </c>
      <c r="W739" s="33" t="s">
        <v>31</v>
      </c>
      <c r="X739" s="33" t="s">
        <v>4602</v>
      </c>
      <c r="Y739" s="33" t="s">
        <v>281</v>
      </c>
      <c r="AB739" s="33" t="s">
        <v>2742</v>
      </c>
      <c r="AC739" s="33" t="s">
        <v>239</v>
      </c>
      <c r="AD739" s="33">
        <v>96</v>
      </c>
      <c r="AE739" s="33" t="s">
        <v>240</v>
      </c>
      <c r="AF739" s="33" t="s">
        <v>2743</v>
      </c>
      <c r="AH739" s="33" t="s">
        <v>2787</v>
      </c>
      <c r="AI739" s="33" t="s">
        <v>770</v>
      </c>
      <c r="AJ739" s="33" t="s">
        <v>295</v>
      </c>
      <c r="AK739" s="33" t="s">
        <v>478</v>
      </c>
      <c r="AM739" s="33" t="s">
        <v>2744</v>
      </c>
      <c r="AN739" s="33">
        <v>1100</v>
      </c>
      <c r="AO739" s="33">
        <v>1100</v>
      </c>
      <c r="AP739" s="33" t="s">
        <v>508</v>
      </c>
      <c r="AQ739" s="33" t="s">
        <v>477</v>
      </c>
      <c r="AS739" s="33">
        <v>4</v>
      </c>
      <c r="AU739" s="33" t="s">
        <v>295</v>
      </c>
      <c r="AV739" s="33" t="s">
        <v>295</v>
      </c>
      <c r="AZ739" s="33" t="s">
        <v>2312</v>
      </c>
      <c r="BA739" s="33" t="s">
        <v>2746</v>
      </c>
      <c r="BB739" s="33" t="s">
        <v>2744</v>
      </c>
      <c r="BC739" s="33">
        <v>23</v>
      </c>
      <c r="BD739" s="33">
        <v>7.9</v>
      </c>
      <c r="BE739" s="33">
        <v>40</v>
      </c>
      <c r="BG739" s="33">
        <v>7.9</v>
      </c>
      <c r="BH739" s="33">
        <v>40</v>
      </c>
      <c r="BL739" s="33">
        <v>40</v>
      </c>
      <c r="BN739" s="33" t="s">
        <v>644</v>
      </c>
      <c r="BO739" s="33" t="s">
        <v>644</v>
      </c>
      <c r="BP739" s="33" t="s">
        <v>644</v>
      </c>
      <c r="BQ739" s="33" t="s">
        <v>644</v>
      </c>
      <c r="BR739" s="33" t="s">
        <v>644</v>
      </c>
      <c r="BS739" s="33" t="s">
        <v>644</v>
      </c>
      <c r="BT739" s="33" t="s">
        <v>644</v>
      </c>
      <c r="BW739" s="33" t="s">
        <v>2744</v>
      </c>
      <c r="BY739" s="33" t="s">
        <v>2747</v>
      </c>
      <c r="CB739" s="188" t="str">
        <f t="shared" si="119"/>
        <v>N</v>
      </c>
      <c r="CC739" s="188" t="str">
        <f t="shared" si="124"/>
        <v>N</v>
      </c>
      <c r="CD739" s="187"/>
      <c r="CE739" s="186"/>
      <c r="CH739" s="33" t="s">
        <v>2770</v>
      </c>
    </row>
    <row r="740" spans="5:88" x14ac:dyDescent="0.3">
      <c r="E740" s="33" t="s">
        <v>2765</v>
      </c>
      <c r="F740" s="33" t="s">
        <v>4604</v>
      </c>
      <c r="G740" s="33">
        <v>2010</v>
      </c>
      <c r="H740" s="33" t="s">
        <v>4598</v>
      </c>
      <c r="I740" s="33" t="s">
        <v>4599</v>
      </c>
      <c r="K740" s="33" t="s">
        <v>80</v>
      </c>
      <c r="L740" s="33" t="s">
        <v>89</v>
      </c>
      <c r="M740" s="33" t="s">
        <v>91</v>
      </c>
      <c r="N740" s="33" t="s">
        <v>102</v>
      </c>
      <c r="O740" s="33" t="s">
        <v>103</v>
      </c>
      <c r="P740" s="33" t="s">
        <v>4600</v>
      </c>
      <c r="Q740" s="33" t="s">
        <v>4601</v>
      </c>
      <c r="R740" s="33" t="s">
        <v>4601</v>
      </c>
      <c r="S740" s="33" t="str">
        <f t="shared" si="114"/>
        <v>Ca.fu</v>
      </c>
      <c r="U740" s="33" t="s">
        <v>31</v>
      </c>
      <c r="V740" s="33" t="s">
        <v>31</v>
      </c>
      <c r="W740" s="33" t="s">
        <v>31</v>
      </c>
      <c r="X740" s="33" t="s">
        <v>4602</v>
      </c>
      <c r="Y740" s="33" t="s">
        <v>281</v>
      </c>
      <c r="AB740" s="33" t="s">
        <v>2742</v>
      </c>
      <c r="AC740" s="33" t="s">
        <v>239</v>
      </c>
      <c r="AD740" s="33">
        <v>96</v>
      </c>
      <c r="AE740" s="33" t="s">
        <v>240</v>
      </c>
      <c r="AF740" s="33" t="s">
        <v>2743</v>
      </c>
      <c r="AH740" s="33" t="s">
        <v>2787</v>
      </c>
      <c r="AI740" s="33" t="s">
        <v>770</v>
      </c>
      <c r="AJ740" s="33" t="s">
        <v>295</v>
      </c>
      <c r="AK740" s="33" t="s">
        <v>478</v>
      </c>
      <c r="AM740" s="33" t="s">
        <v>2744</v>
      </c>
      <c r="AN740" s="33">
        <v>5400</v>
      </c>
      <c r="AO740" s="33">
        <v>5400</v>
      </c>
      <c r="AP740" s="33" t="s">
        <v>508</v>
      </c>
      <c r="AQ740" s="33" t="s">
        <v>477</v>
      </c>
      <c r="AS740" s="33">
        <v>4</v>
      </c>
      <c r="AU740" s="33" t="s">
        <v>295</v>
      </c>
      <c r="AV740" s="33" t="s">
        <v>295</v>
      </c>
      <c r="AZ740" s="33" t="s">
        <v>2312</v>
      </c>
      <c r="BA740" s="33" t="s">
        <v>2746</v>
      </c>
      <c r="BB740" s="33" t="s">
        <v>2744</v>
      </c>
      <c r="BC740" s="33">
        <v>23</v>
      </c>
      <c r="BD740" s="33">
        <v>7.8</v>
      </c>
      <c r="BE740" s="33">
        <v>150</v>
      </c>
      <c r="BG740" s="33">
        <v>7.8</v>
      </c>
      <c r="BH740" s="33">
        <v>150</v>
      </c>
      <c r="BL740" s="33">
        <v>150</v>
      </c>
      <c r="BN740" s="33" t="s">
        <v>644</v>
      </c>
      <c r="BO740" s="33" t="s">
        <v>644</v>
      </c>
      <c r="BP740" s="33" t="s">
        <v>644</v>
      </c>
      <c r="BQ740" s="33" t="s">
        <v>644</v>
      </c>
      <c r="BR740" s="33" t="s">
        <v>644</v>
      </c>
      <c r="BS740" s="33" t="s">
        <v>644</v>
      </c>
      <c r="BT740" s="33" t="s">
        <v>644</v>
      </c>
      <c r="BW740" s="33" t="s">
        <v>2744</v>
      </c>
      <c r="BY740" s="33" t="s">
        <v>2747</v>
      </c>
      <c r="CB740" s="188" t="str">
        <f t="shared" ref="CB740:CB754" si="125">IF(G740&lt;1980,"N",IF(AJ740="N","N",IF(BC740&lt;1,"N",IF(AF740="Chronic","N",IF(AQ740="Other","N",IF(BG740&lt;5.4,"N",IF(BG740&gt;8.5,"N",IF(BU740&gt;23,"N",IF(BL740&lt;8,"N",IF(BY740="JG est","N","Y"))))))))))</f>
        <v>N</v>
      </c>
      <c r="CC740" s="188" t="str">
        <f t="shared" si="124"/>
        <v>N</v>
      </c>
      <c r="CD740" s="187"/>
      <c r="CE740" s="186"/>
      <c r="CH740" s="33" t="s">
        <v>2770</v>
      </c>
    </row>
    <row r="741" spans="5:88" x14ac:dyDescent="0.3">
      <c r="E741" s="33" t="s">
        <v>2765</v>
      </c>
      <c r="F741" s="33" t="s">
        <v>4605</v>
      </c>
      <c r="G741" s="33">
        <v>2007</v>
      </c>
      <c r="H741" s="33" t="s">
        <v>3039</v>
      </c>
      <c r="I741" s="33" t="s">
        <v>3040</v>
      </c>
      <c r="K741" s="33" t="s">
        <v>80</v>
      </c>
      <c r="L741" s="33" t="s">
        <v>81</v>
      </c>
      <c r="M741" s="33" t="s">
        <v>1083</v>
      </c>
      <c r="N741" s="33" t="s">
        <v>3884</v>
      </c>
      <c r="O741" s="33" t="s">
        <v>4606</v>
      </c>
      <c r="P741" s="33" t="s">
        <v>4607</v>
      </c>
      <c r="Q741" s="33" t="s">
        <v>4608</v>
      </c>
      <c r="R741" s="33" t="s">
        <v>4608</v>
      </c>
      <c r="S741" s="33" t="str">
        <f t="shared" si="114"/>
        <v>Ca.sp</v>
      </c>
      <c r="T741" s="33" t="s">
        <v>3888</v>
      </c>
      <c r="U741" s="184" t="s">
        <v>2821</v>
      </c>
      <c r="V741" s="184" t="s">
        <v>28</v>
      </c>
      <c r="W741" s="33" t="s">
        <v>1089</v>
      </c>
      <c r="X741" s="33" t="s">
        <v>3042</v>
      </c>
      <c r="Y741" s="33" t="s">
        <v>284</v>
      </c>
      <c r="AB741" s="33" t="s">
        <v>2742</v>
      </c>
      <c r="AC741" s="33" t="s">
        <v>239</v>
      </c>
      <c r="AD741" s="33">
        <v>96</v>
      </c>
      <c r="AE741" s="184" t="s">
        <v>240</v>
      </c>
      <c r="AF741" s="33" t="s">
        <v>2743</v>
      </c>
      <c r="AH741" s="33" t="s">
        <v>2787</v>
      </c>
      <c r="AJ741" s="33" t="s">
        <v>509</v>
      </c>
      <c r="AK741" s="33" t="s">
        <v>478</v>
      </c>
      <c r="AM741" s="33" t="s">
        <v>2744</v>
      </c>
      <c r="AN741" s="33">
        <v>6040</v>
      </c>
      <c r="AO741" s="33">
        <v>6040</v>
      </c>
      <c r="AP741" s="33" t="s">
        <v>477</v>
      </c>
      <c r="AQ741" s="33" t="s">
        <v>477</v>
      </c>
      <c r="AS741" s="33">
        <f>IF(G741&lt;1980,"Too old",IF(AE741="N","UseOtherTestDuration",IF(AJ741="M",IF(ISBLANK(BD741),2,IF(ISBLANK(BE741),2,IF(ISBLANK(BF741),2,1))),"NotM")))</f>
        <v>2</v>
      </c>
      <c r="AU741" s="33" t="s">
        <v>295</v>
      </c>
      <c r="AV741" s="33" t="s">
        <v>295</v>
      </c>
      <c r="AZ741" s="33" t="s">
        <v>2789</v>
      </c>
      <c r="BA741" s="33" t="s">
        <v>3825</v>
      </c>
      <c r="BB741" s="33" t="s">
        <v>2744</v>
      </c>
      <c r="BC741" s="33">
        <v>12.6</v>
      </c>
      <c r="BD741" s="33">
        <v>7.44</v>
      </c>
      <c r="BE741" s="33">
        <v>61.5</v>
      </c>
      <c r="BG741" s="33">
        <v>7.44</v>
      </c>
      <c r="BH741" s="33">
        <v>61.5</v>
      </c>
      <c r="BI741" s="33">
        <f>IF(ISBLANK(BF741)=FALSE,BF741,BU741)</f>
        <v>1.7</v>
      </c>
      <c r="BL741" s="33">
        <v>61.5</v>
      </c>
      <c r="BN741" s="33">
        <v>21.3690352422133</v>
      </c>
      <c r="BO741" s="33">
        <v>1.96813369365751</v>
      </c>
      <c r="BP741" s="33">
        <v>4.1717584359680204</v>
      </c>
      <c r="BQ741" s="33">
        <v>0.87217342064217396</v>
      </c>
      <c r="BR741" s="33">
        <v>14.7910171213986</v>
      </c>
      <c r="BS741" s="33">
        <v>4.9549154991468303</v>
      </c>
      <c r="BT741" s="33">
        <v>46.4</v>
      </c>
      <c r="BU741" s="33">
        <v>1.7</v>
      </c>
      <c r="BW741" s="33" t="s">
        <v>2744</v>
      </c>
      <c r="CB741" s="188" t="str">
        <f t="shared" si="125"/>
        <v>Y</v>
      </c>
      <c r="CC741" s="188" t="str">
        <f t="shared" si="124"/>
        <v>Y</v>
      </c>
      <c r="CD741" s="187"/>
      <c r="CE741" s="186"/>
    </row>
    <row r="742" spans="5:88" x14ac:dyDescent="0.3">
      <c r="E742" s="33" t="s">
        <v>2765</v>
      </c>
      <c r="F742" s="33" t="s">
        <v>4609</v>
      </c>
      <c r="G742" s="33">
        <v>2007</v>
      </c>
      <c r="H742" s="33" t="s">
        <v>3039</v>
      </c>
      <c r="I742" s="33" t="s">
        <v>3040</v>
      </c>
      <c r="K742" s="33" t="s">
        <v>80</v>
      </c>
      <c r="L742" s="33" t="s">
        <v>81</v>
      </c>
      <c r="M742" s="33" t="s">
        <v>1083</v>
      </c>
      <c r="N742" s="33" t="s">
        <v>3884</v>
      </c>
      <c r="O742" s="33" t="s">
        <v>4606</v>
      </c>
      <c r="P742" s="33" t="s">
        <v>4607</v>
      </c>
      <c r="Q742" s="33" t="s">
        <v>4608</v>
      </c>
      <c r="R742" s="33" t="s">
        <v>4608</v>
      </c>
      <c r="S742" s="33" t="str">
        <f t="shared" si="114"/>
        <v>Ca.sp</v>
      </c>
      <c r="T742" s="33" t="s">
        <v>3888</v>
      </c>
      <c r="U742" s="184" t="s">
        <v>2821</v>
      </c>
      <c r="V742" s="184" t="s">
        <v>28</v>
      </c>
      <c r="W742" s="33" t="s">
        <v>1089</v>
      </c>
      <c r="X742" s="33" t="s">
        <v>3042</v>
      </c>
      <c r="Y742" s="33" t="s">
        <v>284</v>
      </c>
      <c r="AB742" s="33" t="s">
        <v>2742</v>
      </c>
      <c r="AC742" s="33" t="s">
        <v>239</v>
      </c>
      <c r="AD742" s="33">
        <v>96</v>
      </c>
      <c r="AE742" s="184" t="s">
        <v>240</v>
      </c>
      <c r="AF742" s="33" t="s">
        <v>2743</v>
      </c>
      <c r="AH742" s="33" t="s">
        <v>2787</v>
      </c>
      <c r="AJ742" s="33" t="s">
        <v>509</v>
      </c>
      <c r="AK742" s="33" t="s">
        <v>478</v>
      </c>
      <c r="AM742" s="33" t="s">
        <v>2744</v>
      </c>
      <c r="AN742" s="33">
        <v>5370</v>
      </c>
      <c r="AO742" s="33">
        <v>5370</v>
      </c>
      <c r="AP742" s="33" t="s">
        <v>477</v>
      </c>
      <c r="AQ742" s="33" t="s">
        <v>477</v>
      </c>
      <c r="AS742" s="33">
        <f>IF(G742&lt;1980,"Too old",IF(AE742="N","UseOtherTestDuration",IF(AJ742="M",IF(ISBLANK(BD742),2,IF(ISBLANK(BE742),2,IF(ISBLANK(BF742),2,1))),"NotM")))</f>
        <v>2</v>
      </c>
      <c r="AU742" s="33" t="s">
        <v>295</v>
      </c>
      <c r="AV742" s="33" t="s">
        <v>295</v>
      </c>
      <c r="AZ742" s="33" t="s">
        <v>2789</v>
      </c>
      <c r="BA742" s="33" t="s">
        <v>3825</v>
      </c>
      <c r="BB742" s="33" t="s">
        <v>2744</v>
      </c>
      <c r="BC742" s="33">
        <v>15.4</v>
      </c>
      <c r="BD742" s="33">
        <v>7.1</v>
      </c>
      <c r="BE742" s="33">
        <v>49</v>
      </c>
      <c r="BG742" s="33">
        <v>7.1</v>
      </c>
      <c r="BH742" s="33">
        <v>49</v>
      </c>
      <c r="BI742" s="33">
        <f>IF(ISBLANK(BF742)=FALSE,BF742,BU742)</f>
        <v>1.7</v>
      </c>
      <c r="BL742" s="33">
        <v>49</v>
      </c>
      <c r="BN742" s="33">
        <v>17.025735396235</v>
      </c>
      <c r="BO742" s="33">
        <v>1.5681065201498801</v>
      </c>
      <c r="BP742" s="33">
        <v>3.3238400546737101</v>
      </c>
      <c r="BQ742" s="33">
        <v>0.694902400186448</v>
      </c>
      <c r="BR742" s="33">
        <v>11.784712828431401</v>
      </c>
      <c r="BS742" s="33">
        <v>3.9478188529787799</v>
      </c>
      <c r="BT742" s="33">
        <v>34.1</v>
      </c>
      <c r="BU742" s="33">
        <v>1.7</v>
      </c>
      <c r="BW742" s="33" t="s">
        <v>2744</v>
      </c>
      <c r="CB742" s="188" t="str">
        <f t="shared" si="125"/>
        <v>Y</v>
      </c>
      <c r="CC742" s="188" t="str">
        <f t="shared" si="124"/>
        <v>Y</v>
      </c>
      <c r="CD742" s="187"/>
      <c r="CE742" s="186"/>
    </row>
    <row r="743" spans="5:88" x14ac:dyDescent="0.3">
      <c r="E743" s="33" t="s">
        <v>2753</v>
      </c>
      <c r="G743" s="33">
        <v>1981</v>
      </c>
      <c r="H743" s="193" t="s">
        <v>3783</v>
      </c>
      <c r="I743" s="193"/>
      <c r="J743" s="193"/>
      <c r="K743" s="33" t="s">
        <v>80</v>
      </c>
      <c r="L743" s="33" t="s">
        <v>81</v>
      </c>
      <c r="M743" s="33" t="s">
        <v>786</v>
      </c>
      <c r="N743" s="33" t="s">
        <v>3785</v>
      </c>
      <c r="O743" s="33" t="s">
        <v>3786</v>
      </c>
      <c r="P743" s="33" t="s">
        <v>4610</v>
      </c>
      <c r="Q743" s="196" t="s">
        <v>4611</v>
      </c>
      <c r="R743" s="196" t="s">
        <v>4611</v>
      </c>
      <c r="S743" s="33" t="str">
        <f t="shared" si="114"/>
        <v>Ca.bi</v>
      </c>
      <c r="T743" s="193" t="s">
        <v>3789</v>
      </c>
      <c r="U743" s="184" t="s">
        <v>2821</v>
      </c>
      <c r="V743" s="184" t="s">
        <v>28</v>
      </c>
      <c r="W743" s="184" t="s">
        <v>293</v>
      </c>
      <c r="X743" s="193" t="s">
        <v>1224</v>
      </c>
      <c r="Y743" s="193" t="s">
        <v>1224</v>
      </c>
      <c r="Z743" s="193"/>
      <c r="AA743" s="193"/>
      <c r="AB743" s="193" t="s">
        <v>2742</v>
      </c>
      <c r="AC743" s="33" t="s">
        <v>239</v>
      </c>
      <c r="AD743" s="33">
        <v>96</v>
      </c>
      <c r="AE743" s="184" t="s">
        <v>240</v>
      </c>
      <c r="AF743" s="184" t="s">
        <v>2743</v>
      </c>
      <c r="AG743" s="193"/>
      <c r="AH743" s="193" t="s">
        <v>4612</v>
      </c>
      <c r="AI743" s="193" t="s">
        <v>3008</v>
      </c>
      <c r="AJ743" s="33" t="s">
        <v>509</v>
      </c>
      <c r="AK743" s="189" t="s">
        <v>2983</v>
      </c>
      <c r="AL743" s="189"/>
      <c r="AM743" s="189">
        <v>20220</v>
      </c>
      <c r="AN743" s="189">
        <v>20220</v>
      </c>
      <c r="AO743" s="189">
        <v>20220</v>
      </c>
      <c r="AP743" s="193" t="s">
        <v>508</v>
      </c>
      <c r="AQ743" s="33" t="s">
        <v>477</v>
      </c>
      <c r="AS743" s="33">
        <v>4</v>
      </c>
      <c r="AT743" s="33" t="s">
        <v>4613</v>
      </c>
      <c r="AU743" s="33" t="s">
        <v>295</v>
      </c>
      <c r="AV743" s="33" t="s">
        <v>295</v>
      </c>
      <c r="AX743" s="193"/>
      <c r="AY743" s="193"/>
      <c r="AZ743" s="193" t="s">
        <v>2984</v>
      </c>
      <c r="BA743" s="193" t="s">
        <v>4614</v>
      </c>
      <c r="BB743" s="193"/>
      <c r="BC743" s="189">
        <v>13</v>
      </c>
      <c r="BD743" s="193" t="s">
        <v>4615</v>
      </c>
      <c r="BE743" s="193" t="s">
        <v>4616</v>
      </c>
      <c r="BF743" s="189" t="s">
        <v>4617</v>
      </c>
      <c r="BG743" s="33">
        <v>7</v>
      </c>
      <c r="BH743" s="33">
        <v>220</v>
      </c>
      <c r="BI743" s="33">
        <v>2.8</v>
      </c>
      <c r="BJ743" s="193" t="s">
        <v>4618</v>
      </c>
      <c r="BK743" s="193" t="s">
        <v>644</v>
      </c>
      <c r="BL743" s="194">
        <v>220</v>
      </c>
      <c r="BM743" s="193"/>
      <c r="BN743" s="193"/>
      <c r="BO743" s="193"/>
      <c r="BP743" s="193"/>
      <c r="BQ743" s="193"/>
      <c r="BR743" s="193"/>
      <c r="BS743" s="193"/>
      <c r="BT743" s="193" t="s">
        <v>4619</v>
      </c>
      <c r="BU743" s="189">
        <v>2.8</v>
      </c>
      <c r="BV743" s="32" t="s">
        <v>2750</v>
      </c>
      <c r="BW743" s="32"/>
      <c r="BX743" s="193"/>
      <c r="BY743" s="193"/>
      <c r="BZ743" s="193"/>
      <c r="CA743" s="32"/>
      <c r="CB743" s="188" t="str">
        <f t="shared" si="125"/>
        <v>Y</v>
      </c>
      <c r="CC743" s="188" t="str">
        <f t="shared" si="124"/>
        <v>Y</v>
      </c>
      <c r="CD743" s="193" t="s">
        <v>2934</v>
      </c>
      <c r="CE743" s="193"/>
      <c r="CH743" s="193" t="s">
        <v>2748</v>
      </c>
      <c r="CI743" s="193" t="s">
        <v>4620</v>
      </c>
      <c r="CJ743" s="193"/>
    </row>
    <row r="744" spans="5:88" x14ac:dyDescent="0.3">
      <c r="E744" s="33" t="s">
        <v>4621</v>
      </c>
      <c r="F744" s="33" t="s">
        <v>4622</v>
      </c>
      <c r="G744" s="33">
        <v>1987</v>
      </c>
      <c r="H744" s="33" t="s">
        <v>3763</v>
      </c>
      <c r="I744" s="33" t="s">
        <v>4623</v>
      </c>
      <c r="K744" s="33" t="s">
        <v>80</v>
      </c>
      <c r="L744" s="33" t="s">
        <v>89</v>
      </c>
      <c r="M744" s="33" t="s">
        <v>760</v>
      </c>
      <c r="N744" s="33" t="s">
        <v>761</v>
      </c>
      <c r="O744" s="33" t="s">
        <v>762</v>
      </c>
      <c r="P744" s="33" t="s">
        <v>763</v>
      </c>
      <c r="Q744" s="33" t="s">
        <v>4624</v>
      </c>
      <c r="R744" s="33" t="s">
        <v>4625</v>
      </c>
      <c r="S744" s="33" t="str">
        <f t="shared" si="114"/>
        <v>Du.me</v>
      </c>
      <c r="T744" s="33" t="s">
        <v>4626</v>
      </c>
      <c r="U744" s="33" t="s">
        <v>766</v>
      </c>
      <c r="V744" s="184" t="s">
        <v>28</v>
      </c>
      <c r="W744" s="33" t="s">
        <v>766</v>
      </c>
      <c r="X744" s="33" t="s">
        <v>767</v>
      </c>
      <c r="Y744" s="33" t="s">
        <v>284</v>
      </c>
      <c r="AB744" s="33" t="s">
        <v>2742</v>
      </c>
      <c r="AC744" s="33" t="s">
        <v>239</v>
      </c>
      <c r="AD744" s="33">
        <v>96</v>
      </c>
      <c r="AE744" s="33" t="s">
        <v>240</v>
      </c>
      <c r="AF744" s="33" t="s">
        <v>2743</v>
      </c>
      <c r="AH744" s="33" t="s">
        <v>3007</v>
      </c>
      <c r="AI744" s="33" t="s">
        <v>1224</v>
      </c>
      <c r="AJ744" s="33" t="s">
        <v>509</v>
      </c>
      <c r="AK744" s="33" t="s">
        <v>631</v>
      </c>
      <c r="AM744" s="33">
        <v>19860</v>
      </c>
      <c r="AN744" s="33">
        <v>19423.080000000002</v>
      </c>
      <c r="AO744" s="189">
        <v>19860</v>
      </c>
      <c r="AP744" s="33" t="s">
        <v>477</v>
      </c>
      <c r="AQ744" s="33" t="s">
        <v>477</v>
      </c>
      <c r="AS744" s="33">
        <f t="shared" ref="AS744:AS749" si="126">IF(G744&lt;1980,"Too old",IF(AE744="N","UseOtherTestDuration",IF(AJ744="M",IF(ISBLANK(BD744),2,IF(ISBLANK(BE744),2,IF(ISBLANK(BF744),2,1))),"NotM")))</f>
        <v>2</v>
      </c>
      <c r="AU744" s="33" t="s">
        <v>295</v>
      </c>
      <c r="AV744" s="33" t="s">
        <v>295</v>
      </c>
      <c r="AZ744" s="33" t="s">
        <v>2312</v>
      </c>
      <c r="BA744" s="33" t="s">
        <v>2746</v>
      </c>
      <c r="BB744" s="33" t="s">
        <v>2744</v>
      </c>
      <c r="BC744" s="33" t="s">
        <v>4627</v>
      </c>
      <c r="BD744" s="33" t="s">
        <v>4628</v>
      </c>
      <c r="BE744" s="33">
        <v>185</v>
      </c>
      <c r="BG744" s="33">
        <v>7.4</v>
      </c>
      <c r="BH744" s="33">
        <v>185</v>
      </c>
      <c r="BI744" s="33">
        <f>IF(ISBLANK(BF744)=FALSE,BF744,BU744)</f>
        <v>1.6</v>
      </c>
      <c r="BJ744" s="33" t="s">
        <v>4629</v>
      </c>
      <c r="BK744" s="33" t="s">
        <v>4630</v>
      </c>
      <c r="BL744" s="33">
        <v>185</v>
      </c>
      <c r="BN744" s="33" t="s">
        <v>644</v>
      </c>
      <c r="BO744" s="33" t="s">
        <v>644</v>
      </c>
      <c r="BP744" s="33" t="s">
        <v>644</v>
      </c>
      <c r="BQ744" s="33" t="s">
        <v>644</v>
      </c>
      <c r="BR744" s="33" t="s">
        <v>644</v>
      </c>
      <c r="BS744" s="33" t="s">
        <v>644</v>
      </c>
      <c r="BT744" s="33" t="s">
        <v>644</v>
      </c>
      <c r="BU744" s="33">
        <v>1.6</v>
      </c>
      <c r="BV744" s="33" t="s">
        <v>2753</v>
      </c>
      <c r="BW744" s="33" t="s">
        <v>2744</v>
      </c>
      <c r="BX744" s="33" t="s">
        <v>2862</v>
      </c>
      <c r="CB744" s="188" t="str">
        <f t="shared" si="125"/>
        <v>Y</v>
      </c>
      <c r="CC744" s="188" t="str">
        <f t="shared" si="124"/>
        <v>Y</v>
      </c>
      <c r="CD744" s="187" t="s">
        <v>3128</v>
      </c>
      <c r="CE744" s="186"/>
      <c r="CH744" s="33" t="s">
        <v>2748</v>
      </c>
      <c r="CI744" s="33" t="s">
        <v>4631</v>
      </c>
      <c r="CJ744" s="33" t="s">
        <v>2753</v>
      </c>
    </row>
    <row r="745" spans="5:88" x14ac:dyDescent="0.3">
      <c r="E745" s="33" t="s">
        <v>2765</v>
      </c>
      <c r="F745" s="33" t="s">
        <v>4632</v>
      </c>
      <c r="G745" s="33">
        <v>2012</v>
      </c>
      <c r="H745" s="33" t="s">
        <v>2912</v>
      </c>
      <c r="I745" s="33" t="s">
        <v>2913</v>
      </c>
      <c r="K745" s="33" t="s">
        <v>80</v>
      </c>
      <c r="L745" s="33" t="s">
        <v>89</v>
      </c>
      <c r="M745" s="33" t="s">
        <v>760</v>
      </c>
      <c r="N745" s="33" t="s">
        <v>761</v>
      </c>
      <c r="O745" s="33" t="s">
        <v>762</v>
      </c>
      <c r="P745" s="33" t="s">
        <v>4633</v>
      </c>
      <c r="Q745" s="33" t="s">
        <v>4624</v>
      </c>
      <c r="R745" s="33" t="s">
        <v>4624</v>
      </c>
      <c r="S745" s="33" t="str">
        <f t="shared" ref="S745:S783" si="127">_xlfn.CONCAT(LEFT(Q745,2),".",MID(Q745,FIND(" ",Q745)+1,2))</f>
        <v>Du.me</v>
      </c>
      <c r="T745" s="33" t="s">
        <v>4626</v>
      </c>
      <c r="U745" s="33" t="s">
        <v>766</v>
      </c>
      <c r="V745" s="184" t="s">
        <v>28</v>
      </c>
      <c r="W745" s="33" t="s">
        <v>766</v>
      </c>
      <c r="X745" s="33" t="s">
        <v>2671</v>
      </c>
      <c r="Y745" s="33" t="s">
        <v>284</v>
      </c>
      <c r="AB745" s="33" t="s">
        <v>2742</v>
      </c>
      <c r="AC745" s="33" t="s">
        <v>239</v>
      </c>
      <c r="AD745" s="33">
        <v>96</v>
      </c>
      <c r="AE745" s="33" t="s">
        <v>240</v>
      </c>
      <c r="AF745" s="33" t="s">
        <v>2743</v>
      </c>
      <c r="AH745" s="33" t="s">
        <v>2787</v>
      </c>
      <c r="AI745" s="33" t="s">
        <v>2920</v>
      </c>
      <c r="AJ745" s="33" t="s">
        <v>509</v>
      </c>
      <c r="AK745" s="33" t="s">
        <v>631</v>
      </c>
      <c r="AM745" s="33">
        <v>4200</v>
      </c>
      <c r="AN745" s="33">
        <v>4107.6000000000004</v>
      </c>
      <c r="AO745" s="189">
        <v>4200</v>
      </c>
      <c r="AP745" s="33" t="s">
        <v>508</v>
      </c>
      <c r="AQ745" s="33" t="s">
        <v>477</v>
      </c>
      <c r="AS745" s="33">
        <f t="shared" si="126"/>
        <v>2</v>
      </c>
      <c r="AU745" s="33" t="s">
        <v>295</v>
      </c>
      <c r="AV745" s="33" t="s">
        <v>295</v>
      </c>
      <c r="AZ745" s="33" t="s">
        <v>2828</v>
      </c>
      <c r="BA745" s="33" t="s">
        <v>2921</v>
      </c>
      <c r="BB745" s="33" t="s">
        <v>2744</v>
      </c>
      <c r="BC745" s="33">
        <v>29</v>
      </c>
      <c r="BD745" s="33">
        <v>6.5</v>
      </c>
      <c r="BE745" s="33">
        <v>18.7</v>
      </c>
      <c r="BG745" s="33">
        <v>6.88</v>
      </c>
      <c r="BH745" s="33">
        <v>18.7</v>
      </c>
      <c r="BL745" s="33">
        <v>18.7</v>
      </c>
      <c r="BN745" s="33" t="s">
        <v>644</v>
      </c>
      <c r="BO745" s="33" t="s">
        <v>644</v>
      </c>
      <c r="BP745" s="33" t="s">
        <v>644</v>
      </c>
      <c r="BQ745" s="33" t="s">
        <v>644</v>
      </c>
      <c r="BR745" s="33" t="s">
        <v>644</v>
      </c>
      <c r="BS745" s="33" t="s">
        <v>644</v>
      </c>
      <c r="BT745" s="33" t="s">
        <v>644</v>
      </c>
      <c r="BW745" s="33" t="s">
        <v>2744</v>
      </c>
      <c r="BY745" s="33" t="s">
        <v>2747</v>
      </c>
      <c r="CB745" s="188" t="str">
        <f t="shared" si="125"/>
        <v>N</v>
      </c>
      <c r="CC745" s="188" t="str">
        <f t="shared" si="124"/>
        <v>N</v>
      </c>
      <c r="CD745" s="187"/>
      <c r="CE745" s="186"/>
    </row>
    <row r="746" spans="5:88" x14ac:dyDescent="0.3">
      <c r="E746" s="33" t="s">
        <v>2765</v>
      </c>
      <c r="F746" s="33" t="s">
        <v>4634</v>
      </c>
      <c r="G746" s="33">
        <v>2019</v>
      </c>
      <c r="H746" s="33" t="s">
        <v>3162</v>
      </c>
      <c r="I746" s="33" t="s">
        <v>3163</v>
      </c>
      <c r="K746" s="33" t="s">
        <v>80</v>
      </c>
      <c r="L746" s="33" t="s">
        <v>89</v>
      </c>
      <c r="M746" s="33" t="s">
        <v>760</v>
      </c>
      <c r="N746" s="33" t="s">
        <v>761</v>
      </c>
      <c r="O746" s="33" t="s">
        <v>762</v>
      </c>
      <c r="P746" s="33" t="s">
        <v>763</v>
      </c>
      <c r="Q746" s="33" t="s">
        <v>4635</v>
      </c>
      <c r="R746" s="33" t="s">
        <v>4636</v>
      </c>
      <c r="S746" s="33" t="str">
        <f t="shared" si="127"/>
        <v>Bu.ga</v>
      </c>
      <c r="T746" s="33" t="s">
        <v>4637</v>
      </c>
      <c r="U746" s="33" t="s">
        <v>766</v>
      </c>
      <c r="V746" s="184" t="s">
        <v>28</v>
      </c>
      <c r="W746" s="33" t="s">
        <v>766</v>
      </c>
      <c r="X746" s="33" t="s">
        <v>3167</v>
      </c>
      <c r="Y746" s="33" t="s">
        <v>284</v>
      </c>
      <c r="AB746" s="33" t="s">
        <v>2742</v>
      </c>
      <c r="AC746" s="33" t="s">
        <v>239</v>
      </c>
      <c r="AD746" s="33">
        <v>96</v>
      </c>
      <c r="AE746" s="33" t="s">
        <v>240</v>
      </c>
      <c r="AF746" s="33" t="s">
        <v>2743</v>
      </c>
      <c r="AH746" s="33" t="s">
        <v>2787</v>
      </c>
      <c r="AI746" s="33" t="s">
        <v>3168</v>
      </c>
      <c r="AJ746" s="33" t="s">
        <v>509</v>
      </c>
      <c r="AK746" s="33" t="s">
        <v>631</v>
      </c>
      <c r="AM746" s="33">
        <v>11110</v>
      </c>
      <c r="AN746" s="33">
        <v>10865.58</v>
      </c>
      <c r="AO746" s="189">
        <v>11110</v>
      </c>
      <c r="AP746" s="33" t="s">
        <v>508</v>
      </c>
      <c r="AQ746" s="33" t="s">
        <v>477</v>
      </c>
      <c r="AS746" s="33">
        <f t="shared" si="126"/>
        <v>2</v>
      </c>
      <c r="AU746" s="33" t="s">
        <v>295</v>
      </c>
      <c r="AV746" s="33" t="s">
        <v>295</v>
      </c>
      <c r="AZ746" s="33" t="s">
        <v>2959</v>
      </c>
      <c r="BA746" s="33" t="s">
        <v>3169</v>
      </c>
      <c r="BB746" s="33" t="s">
        <v>2744</v>
      </c>
      <c r="BC746" s="33">
        <v>20</v>
      </c>
      <c r="BD746" s="33">
        <v>6</v>
      </c>
      <c r="BE746" s="33">
        <v>250</v>
      </c>
      <c r="BG746" s="33">
        <v>6</v>
      </c>
      <c r="BH746" s="33">
        <v>250</v>
      </c>
      <c r="BI746" s="33">
        <f t="shared" ref="BI746:BI749" si="128">IF(ISBLANK(BF746)=FALSE,BF746,BU746)</f>
        <v>0.3</v>
      </c>
      <c r="BL746" s="33">
        <v>250</v>
      </c>
      <c r="BN746" s="33">
        <v>70.89</v>
      </c>
      <c r="BO746" s="33">
        <v>17.72</v>
      </c>
      <c r="BP746" s="33">
        <v>37.65</v>
      </c>
      <c r="BQ746" s="33">
        <v>5.78</v>
      </c>
      <c r="BR746" s="33">
        <v>173.7</v>
      </c>
      <c r="BS746" s="33">
        <v>112.5</v>
      </c>
      <c r="BT746" s="33">
        <v>1.4</v>
      </c>
      <c r="BU746" s="192">
        <v>0.3</v>
      </c>
      <c r="BW746" s="33" t="s">
        <v>2744</v>
      </c>
      <c r="CB746" s="188" t="str">
        <f t="shared" si="125"/>
        <v>Y</v>
      </c>
      <c r="CC746" s="188" t="str">
        <f t="shared" si="124"/>
        <v>Y</v>
      </c>
      <c r="CD746" s="187"/>
      <c r="CE746" s="186"/>
    </row>
    <row r="747" spans="5:88" x14ac:dyDescent="0.3">
      <c r="E747" s="33" t="s">
        <v>2765</v>
      </c>
      <c r="F747" s="33" t="s">
        <v>4638</v>
      </c>
      <c r="G747" s="33">
        <v>2019</v>
      </c>
      <c r="H747" s="33" t="s">
        <v>3162</v>
      </c>
      <c r="I747" s="33" t="s">
        <v>3163</v>
      </c>
      <c r="K747" s="33" t="s">
        <v>80</v>
      </c>
      <c r="L747" s="33" t="s">
        <v>89</v>
      </c>
      <c r="M747" s="33" t="s">
        <v>760</v>
      </c>
      <c r="N747" s="33" t="s">
        <v>761</v>
      </c>
      <c r="O747" s="33" t="s">
        <v>762</v>
      </c>
      <c r="P747" s="33" t="s">
        <v>763</v>
      </c>
      <c r="Q747" s="33" t="s">
        <v>4635</v>
      </c>
      <c r="R747" s="33" t="s">
        <v>4636</v>
      </c>
      <c r="S747" s="33" t="str">
        <f t="shared" si="127"/>
        <v>Bu.ga</v>
      </c>
      <c r="T747" s="33" t="s">
        <v>4637</v>
      </c>
      <c r="U747" s="33" t="s">
        <v>766</v>
      </c>
      <c r="V747" s="184" t="s">
        <v>28</v>
      </c>
      <c r="W747" s="33" t="s">
        <v>766</v>
      </c>
      <c r="X747" s="33" t="s">
        <v>3167</v>
      </c>
      <c r="Y747" s="33" t="s">
        <v>284</v>
      </c>
      <c r="AB747" s="33" t="s">
        <v>2742</v>
      </c>
      <c r="AC747" s="33" t="s">
        <v>239</v>
      </c>
      <c r="AD747" s="33">
        <v>96</v>
      </c>
      <c r="AE747" s="33" t="s">
        <v>240</v>
      </c>
      <c r="AF747" s="33" t="s">
        <v>2743</v>
      </c>
      <c r="AH747" s="33" t="s">
        <v>2787</v>
      </c>
      <c r="AI747" s="33" t="s">
        <v>3168</v>
      </c>
      <c r="AJ747" s="33" t="s">
        <v>509</v>
      </c>
      <c r="AK747" s="33" t="s">
        <v>631</v>
      </c>
      <c r="AM747" s="33">
        <v>32020</v>
      </c>
      <c r="AN747" s="33">
        <v>31315.56</v>
      </c>
      <c r="AO747" s="189">
        <v>32020</v>
      </c>
      <c r="AP747" s="33" t="s">
        <v>508</v>
      </c>
      <c r="AQ747" s="33" t="s">
        <v>477</v>
      </c>
      <c r="AS747" s="33">
        <f t="shared" si="126"/>
        <v>2</v>
      </c>
      <c r="AU747" s="33" t="s">
        <v>295</v>
      </c>
      <c r="AV747" s="33" t="s">
        <v>295</v>
      </c>
      <c r="AZ747" s="33" t="s">
        <v>2959</v>
      </c>
      <c r="BA747" s="33" t="s">
        <v>3169</v>
      </c>
      <c r="BB747" s="33" t="s">
        <v>2744</v>
      </c>
      <c r="BC747" s="33">
        <v>20</v>
      </c>
      <c r="BD747" s="33">
        <v>7</v>
      </c>
      <c r="BE747" s="33">
        <v>250</v>
      </c>
      <c r="BG747" s="33">
        <v>7</v>
      </c>
      <c r="BH747" s="33">
        <v>250</v>
      </c>
      <c r="BI747" s="33">
        <f t="shared" si="128"/>
        <v>0.3</v>
      </c>
      <c r="BL747" s="33">
        <v>250</v>
      </c>
      <c r="BN747" s="33">
        <v>70.89</v>
      </c>
      <c r="BO747" s="33">
        <v>17.72</v>
      </c>
      <c r="BP747" s="33">
        <v>37.65</v>
      </c>
      <c r="BQ747" s="33">
        <v>5.78</v>
      </c>
      <c r="BR747" s="33">
        <v>173.7</v>
      </c>
      <c r="BS747" s="33">
        <v>112.5</v>
      </c>
      <c r="BT747" s="33">
        <v>15</v>
      </c>
      <c r="BU747" s="192">
        <v>0.3</v>
      </c>
      <c r="BW747" s="33" t="s">
        <v>2744</v>
      </c>
      <c r="CB747" s="188" t="str">
        <f t="shared" si="125"/>
        <v>Y</v>
      </c>
      <c r="CC747" s="188" t="str">
        <f t="shared" si="124"/>
        <v>Y</v>
      </c>
      <c r="CD747" s="187"/>
      <c r="CE747" s="186"/>
    </row>
    <row r="748" spans="5:88" x14ac:dyDescent="0.3">
      <c r="E748" s="33" t="s">
        <v>2753</v>
      </c>
      <c r="G748" s="33">
        <v>1999</v>
      </c>
      <c r="H748" s="33" t="s">
        <v>2967</v>
      </c>
      <c r="I748" s="33" t="s">
        <v>4639</v>
      </c>
      <c r="K748" s="33" t="s">
        <v>80</v>
      </c>
      <c r="L748" s="33" t="s">
        <v>89</v>
      </c>
      <c r="M748" s="33" t="s">
        <v>760</v>
      </c>
      <c r="N748" s="33" t="s">
        <v>761</v>
      </c>
      <c r="O748" s="33" t="s">
        <v>762</v>
      </c>
      <c r="P748" s="33" t="s">
        <v>763</v>
      </c>
      <c r="Q748" s="33" t="s">
        <v>4640</v>
      </c>
      <c r="R748" s="33" t="s">
        <v>4640</v>
      </c>
      <c r="S748" s="33" t="str">
        <f t="shared" si="127"/>
        <v>Bu.bo</v>
      </c>
      <c r="T748" s="33" t="s">
        <v>4641</v>
      </c>
      <c r="U748" s="33" t="s">
        <v>766</v>
      </c>
      <c r="V748" s="184" t="s">
        <v>28</v>
      </c>
      <c r="W748" s="33" t="s">
        <v>766</v>
      </c>
      <c r="X748" s="33" t="s">
        <v>767</v>
      </c>
      <c r="Y748" s="33" t="s">
        <v>284</v>
      </c>
      <c r="AB748" s="33" t="s">
        <v>2742</v>
      </c>
      <c r="AC748" s="33" t="s">
        <v>239</v>
      </c>
      <c r="AD748" s="33">
        <v>96</v>
      </c>
      <c r="AE748" s="33" t="s">
        <v>240</v>
      </c>
      <c r="AF748" s="33" t="s">
        <v>2743</v>
      </c>
      <c r="AH748" s="33" t="s">
        <v>2787</v>
      </c>
      <c r="AI748" s="33" t="s">
        <v>3056</v>
      </c>
      <c r="AJ748" s="33" t="s">
        <v>509</v>
      </c>
      <c r="AK748" s="33" t="s">
        <v>478</v>
      </c>
      <c r="AM748" s="33" t="s">
        <v>2744</v>
      </c>
      <c r="AN748" s="33">
        <v>844</v>
      </c>
      <c r="AO748" s="33">
        <v>844</v>
      </c>
      <c r="AP748" s="33" t="s">
        <v>477</v>
      </c>
      <c r="AQ748" s="33" t="s">
        <v>477</v>
      </c>
      <c r="AS748" s="33">
        <f t="shared" si="126"/>
        <v>2</v>
      </c>
      <c r="AU748" s="33" t="s">
        <v>295</v>
      </c>
      <c r="AV748" s="33" t="s">
        <v>295</v>
      </c>
      <c r="AZ748" s="33" t="s">
        <v>2959</v>
      </c>
      <c r="BA748" s="33" t="s">
        <v>3057</v>
      </c>
      <c r="BB748" s="33" t="s">
        <v>2791</v>
      </c>
      <c r="BC748" s="33">
        <v>19.399999999999999</v>
      </c>
      <c r="BD748" s="33">
        <v>7.22</v>
      </c>
      <c r="BE748" s="33">
        <v>57</v>
      </c>
      <c r="BG748" s="33">
        <v>7.22</v>
      </c>
      <c r="BH748" s="33">
        <v>57</v>
      </c>
      <c r="BI748" s="33">
        <f t="shared" si="128"/>
        <v>1.7</v>
      </c>
      <c r="BK748" s="33" t="s">
        <v>4642</v>
      </c>
      <c r="BL748" s="33">
        <v>57</v>
      </c>
      <c r="BN748" s="33">
        <v>19.970802919707999</v>
      </c>
      <c r="BO748" s="33">
        <v>1.66423357664234</v>
      </c>
      <c r="BP748" s="33">
        <v>4.4379562043795602</v>
      </c>
      <c r="BQ748" s="33">
        <v>0.83211678832116798</v>
      </c>
      <c r="BT748" s="33">
        <v>35.9</v>
      </c>
      <c r="BU748" s="33">
        <v>1.7</v>
      </c>
      <c r="BV748" s="33" t="s">
        <v>4643</v>
      </c>
      <c r="BW748" s="33" t="s">
        <v>2744</v>
      </c>
      <c r="CB748" s="188" t="str">
        <f t="shared" si="125"/>
        <v>Y</v>
      </c>
      <c r="CC748" s="188" t="str">
        <f t="shared" si="124"/>
        <v>Y</v>
      </c>
      <c r="CD748" s="180" t="s">
        <v>4644</v>
      </c>
      <c r="CH748" s="204" t="s">
        <v>2970</v>
      </c>
      <c r="CJ748" s="33" t="s">
        <v>2753</v>
      </c>
    </row>
    <row r="749" spans="5:88" x14ac:dyDescent="0.3">
      <c r="E749" s="33" t="s">
        <v>4621</v>
      </c>
      <c r="F749" s="33" t="s">
        <v>4645</v>
      </c>
      <c r="G749" s="33">
        <v>2012</v>
      </c>
      <c r="H749" s="33" t="s">
        <v>3054</v>
      </c>
      <c r="I749" s="33" t="s">
        <v>3055</v>
      </c>
      <c r="K749" s="33" t="s">
        <v>80</v>
      </c>
      <c r="L749" s="33" t="s">
        <v>89</v>
      </c>
      <c r="M749" s="33" t="s">
        <v>760</v>
      </c>
      <c r="N749" s="33" t="s">
        <v>761</v>
      </c>
      <c r="O749" s="33" t="s">
        <v>762</v>
      </c>
      <c r="P749" s="33" t="s">
        <v>763</v>
      </c>
      <c r="Q749" s="33" t="s">
        <v>4640</v>
      </c>
      <c r="R749" s="33" t="s">
        <v>4640</v>
      </c>
      <c r="S749" s="33" t="str">
        <f t="shared" si="127"/>
        <v>Bu.bo</v>
      </c>
      <c r="T749" s="204" t="s">
        <v>4641</v>
      </c>
      <c r="U749" s="33" t="s">
        <v>766</v>
      </c>
      <c r="V749" s="184" t="s">
        <v>28</v>
      </c>
      <c r="W749" s="33" t="s">
        <v>766</v>
      </c>
      <c r="X749" s="33" t="s">
        <v>767</v>
      </c>
      <c r="Y749" s="33" t="s">
        <v>284</v>
      </c>
      <c r="AB749" s="33" t="s">
        <v>2742</v>
      </c>
      <c r="AC749" s="33" t="s">
        <v>239</v>
      </c>
      <c r="AD749" s="33">
        <v>96</v>
      </c>
      <c r="AE749" s="33" t="s">
        <v>240</v>
      </c>
      <c r="AF749" s="33" t="s">
        <v>2743</v>
      </c>
      <c r="AH749" s="33" t="s">
        <v>2787</v>
      </c>
      <c r="AI749" s="33" t="s">
        <v>3056</v>
      </c>
      <c r="AJ749" s="33" t="s">
        <v>509</v>
      </c>
      <c r="AK749" s="33" t="s">
        <v>478</v>
      </c>
      <c r="AM749" s="33" t="s">
        <v>2744</v>
      </c>
      <c r="AN749" s="33">
        <v>844</v>
      </c>
      <c r="AO749" s="33">
        <v>844</v>
      </c>
      <c r="AP749" s="33" t="s">
        <v>477</v>
      </c>
      <c r="AQ749" s="33" t="s">
        <v>477</v>
      </c>
      <c r="AS749" s="33">
        <f t="shared" si="126"/>
        <v>2</v>
      </c>
      <c r="AU749" s="33" t="s">
        <v>295</v>
      </c>
      <c r="AV749" s="33" t="s">
        <v>295</v>
      </c>
      <c r="AZ749" s="33" t="s">
        <v>2959</v>
      </c>
      <c r="BA749" s="33" t="s">
        <v>3057</v>
      </c>
      <c r="BB749" s="33" t="s">
        <v>2791</v>
      </c>
      <c r="BC749" s="33">
        <v>19.399999999999999</v>
      </c>
      <c r="BD749" s="33">
        <v>7.22</v>
      </c>
      <c r="BE749" s="33">
        <v>57</v>
      </c>
      <c r="BG749" s="33">
        <v>7.22</v>
      </c>
      <c r="BH749" s="33">
        <v>57</v>
      </c>
      <c r="BI749" s="33">
        <f t="shared" si="128"/>
        <v>1.7</v>
      </c>
      <c r="BK749" s="204" t="s">
        <v>4642</v>
      </c>
      <c r="BL749" s="33">
        <v>57</v>
      </c>
      <c r="BN749" s="33">
        <v>19.970802919708028</v>
      </c>
      <c r="BO749" s="33">
        <v>1.6642335766423355</v>
      </c>
      <c r="BP749" s="33">
        <v>4.437956204379562</v>
      </c>
      <c r="BQ749" s="33">
        <v>0.83211678832116776</v>
      </c>
      <c r="BR749" s="33">
        <v>12.481751824817517</v>
      </c>
      <c r="BS749" s="33">
        <v>4.1605839416058394</v>
      </c>
      <c r="BT749" s="33">
        <v>35.9</v>
      </c>
      <c r="BU749" s="33">
        <v>1.7</v>
      </c>
      <c r="BV749" s="33" t="s">
        <v>4643</v>
      </c>
      <c r="BW749" s="33" t="s">
        <v>2744</v>
      </c>
      <c r="CB749" s="188" t="str">
        <f t="shared" si="125"/>
        <v>Y</v>
      </c>
      <c r="CC749" s="188" t="str">
        <f t="shared" si="124"/>
        <v>Y</v>
      </c>
      <c r="CD749" s="205" t="s">
        <v>4644</v>
      </c>
      <c r="CE749" s="186"/>
      <c r="CH749" s="204" t="s">
        <v>2748</v>
      </c>
      <c r="CI749" s="204" t="s">
        <v>3058</v>
      </c>
      <c r="CJ749" s="33" t="s">
        <v>2753</v>
      </c>
    </row>
    <row r="750" spans="5:88" x14ac:dyDescent="0.3">
      <c r="E750" s="33" t="s">
        <v>2734</v>
      </c>
      <c r="F750" s="33" t="s">
        <v>4646</v>
      </c>
      <c r="G750" s="33">
        <v>2007</v>
      </c>
      <c r="H750" s="33" t="s">
        <v>4647</v>
      </c>
      <c r="I750" s="33" t="s">
        <v>4648</v>
      </c>
      <c r="K750" s="33" t="s">
        <v>80</v>
      </c>
      <c r="L750" s="33" t="s">
        <v>3836</v>
      </c>
      <c r="M750" s="33" t="s">
        <v>3837</v>
      </c>
      <c r="N750" s="33" t="s">
        <v>3838</v>
      </c>
      <c r="O750" s="33" t="s">
        <v>4649</v>
      </c>
      <c r="P750" s="33" t="s">
        <v>4650</v>
      </c>
      <c r="Q750" s="33" t="s">
        <v>4651</v>
      </c>
      <c r="R750" s="33" t="s">
        <v>4651</v>
      </c>
      <c r="S750" s="33" t="str">
        <f t="shared" si="127"/>
        <v>Br.ha</v>
      </c>
      <c r="T750" s="33" t="s">
        <v>3842</v>
      </c>
      <c r="U750" s="33" t="s">
        <v>2909</v>
      </c>
      <c r="V750" s="184" t="s">
        <v>28</v>
      </c>
      <c r="W750" s="33" t="s">
        <v>3843</v>
      </c>
      <c r="X750" s="33" t="s">
        <v>4652</v>
      </c>
      <c r="Y750" s="33" t="s">
        <v>819</v>
      </c>
      <c r="AB750" s="33" t="s">
        <v>2742</v>
      </c>
      <c r="AC750" s="33" t="s">
        <v>239</v>
      </c>
      <c r="AD750" s="184">
        <v>24</v>
      </c>
      <c r="AE750" s="184" t="s">
        <v>240</v>
      </c>
      <c r="AF750" s="33" t="s">
        <v>2743</v>
      </c>
      <c r="AH750" s="33" t="s">
        <v>2754</v>
      </c>
      <c r="AI750" s="33" t="s">
        <v>770</v>
      </c>
      <c r="AJ750" s="33" t="s">
        <v>295</v>
      </c>
      <c r="AK750" s="33" t="s">
        <v>631</v>
      </c>
      <c r="AM750" s="33">
        <v>2271</v>
      </c>
      <c r="AN750" s="33">
        <v>2221.038</v>
      </c>
      <c r="AO750" s="189">
        <v>2271</v>
      </c>
      <c r="AP750" s="33" t="s">
        <v>508</v>
      </c>
      <c r="AQ750" s="33" t="s">
        <v>477</v>
      </c>
      <c r="AS750" s="33">
        <v>4</v>
      </c>
      <c r="AU750" s="33" t="s">
        <v>295</v>
      </c>
      <c r="AV750" s="33" t="s">
        <v>295</v>
      </c>
      <c r="AZ750" s="33" t="s">
        <v>2312</v>
      </c>
      <c r="BA750" s="33" t="s">
        <v>3881</v>
      </c>
      <c r="BB750" s="33" t="s">
        <v>2744</v>
      </c>
      <c r="BC750" s="33" t="s">
        <v>2744</v>
      </c>
      <c r="BH750" s="33">
        <v>30</v>
      </c>
      <c r="BN750" s="33" t="s">
        <v>644</v>
      </c>
      <c r="BO750" s="33" t="s">
        <v>644</v>
      </c>
      <c r="BP750" s="33" t="s">
        <v>644</v>
      </c>
      <c r="BQ750" s="33" t="s">
        <v>644</v>
      </c>
      <c r="BR750" s="33" t="s">
        <v>644</v>
      </c>
      <c r="BS750" s="33" t="s">
        <v>644</v>
      </c>
      <c r="BT750" s="33" t="s">
        <v>644</v>
      </c>
      <c r="BW750" s="33" t="s">
        <v>2744</v>
      </c>
      <c r="BY750" s="33" t="s">
        <v>2747</v>
      </c>
      <c r="CB750" s="188" t="str">
        <f t="shared" si="125"/>
        <v>N</v>
      </c>
      <c r="CC750" s="188" t="str">
        <f>CB750</f>
        <v>N</v>
      </c>
      <c r="CD750" s="193" t="s">
        <v>2934</v>
      </c>
      <c r="CE750" s="193"/>
      <c r="CH750" s="193" t="s">
        <v>2748</v>
      </c>
      <c r="CI750" s="193" t="s">
        <v>4653</v>
      </c>
    </row>
    <row r="751" spans="5:88" x14ac:dyDescent="0.3">
      <c r="E751" s="33" t="s">
        <v>2765</v>
      </c>
      <c r="F751" s="33" t="s">
        <v>4654</v>
      </c>
      <c r="G751" s="33">
        <v>2013</v>
      </c>
      <c r="H751" s="33" t="s">
        <v>4655</v>
      </c>
      <c r="I751" s="33" t="s">
        <v>4656</v>
      </c>
      <c r="K751" s="33" t="s">
        <v>80</v>
      </c>
      <c r="L751" s="33" t="s">
        <v>3836</v>
      </c>
      <c r="M751" s="33" t="s">
        <v>3837</v>
      </c>
      <c r="N751" s="33" t="s">
        <v>3838</v>
      </c>
      <c r="O751" s="33" t="s">
        <v>4649</v>
      </c>
      <c r="P751" s="33" t="s">
        <v>4650</v>
      </c>
      <c r="Q751" s="33" t="s">
        <v>4657</v>
      </c>
      <c r="R751" s="33" t="s">
        <v>4657</v>
      </c>
      <c r="S751" s="33" t="str">
        <f t="shared" si="127"/>
        <v>Br.ca</v>
      </c>
      <c r="T751" s="33" t="s">
        <v>3842</v>
      </c>
      <c r="U751" s="33" t="s">
        <v>2909</v>
      </c>
      <c r="V751" s="184" t="s">
        <v>28</v>
      </c>
      <c r="W751" s="33" t="s">
        <v>3843</v>
      </c>
      <c r="X751" s="33" t="s">
        <v>3852</v>
      </c>
      <c r="Y751" s="33" t="s">
        <v>819</v>
      </c>
      <c r="AB751" s="33" t="s">
        <v>2742</v>
      </c>
      <c r="AC751" s="33" t="s">
        <v>239</v>
      </c>
      <c r="AD751" s="184">
        <v>24</v>
      </c>
      <c r="AE751" s="184" t="s">
        <v>240</v>
      </c>
      <c r="AF751" s="33" t="s">
        <v>2743</v>
      </c>
      <c r="AH751" s="33" t="s">
        <v>3845</v>
      </c>
      <c r="AI751" s="33" t="s">
        <v>770</v>
      </c>
      <c r="AJ751" s="33" t="s">
        <v>295</v>
      </c>
      <c r="AK751" s="33" t="s">
        <v>631</v>
      </c>
      <c r="AM751" s="33">
        <v>324</v>
      </c>
      <c r="AN751" s="33">
        <v>316.87200000000001</v>
      </c>
      <c r="AO751" s="189">
        <v>324</v>
      </c>
      <c r="AP751" s="33" t="s">
        <v>508</v>
      </c>
      <c r="AQ751" s="33" t="s">
        <v>477</v>
      </c>
      <c r="AS751" s="33">
        <v>4</v>
      </c>
      <c r="AU751" s="33" t="s">
        <v>295</v>
      </c>
      <c r="AV751" s="33" t="s">
        <v>295</v>
      </c>
      <c r="AZ751" s="33" t="s">
        <v>2312</v>
      </c>
      <c r="BA751" s="33" t="s">
        <v>4658</v>
      </c>
      <c r="BB751" s="33" t="s">
        <v>2744</v>
      </c>
      <c r="BC751" s="33">
        <v>25</v>
      </c>
      <c r="BD751" s="33">
        <v>7.5</v>
      </c>
      <c r="BG751" s="33">
        <v>7.5</v>
      </c>
      <c r="BH751" s="33">
        <v>30</v>
      </c>
      <c r="BN751" s="33" t="s">
        <v>644</v>
      </c>
      <c r="BO751" s="33" t="s">
        <v>644</v>
      </c>
      <c r="BP751" s="33" t="s">
        <v>644</v>
      </c>
      <c r="BQ751" s="33" t="s">
        <v>644</v>
      </c>
      <c r="BR751" s="33" t="s">
        <v>644</v>
      </c>
      <c r="BS751" s="33" t="s">
        <v>644</v>
      </c>
      <c r="BT751" s="33" t="s">
        <v>644</v>
      </c>
      <c r="BW751" s="33" t="s">
        <v>2744</v>
      </c>
      <c r="BY751" s="33" t="s">
        <v>2747</v>
      </c>
      <c r="CB751" s="188" t="str">
        <f t="shared" si="125"/>
        <v>N</v>
      </c>
      <c r="CC751" s="188" t="str">
        <f>CB751</f>
        <v>N</v>
      </c>
      <c r="CD751" s="187"/>
      <c r="CE751" s="186"/>
      <c r="CH751" s="33" t="s">
        <v>2770</v>
      </c>
    </row>
    <row r="752" spans="5:88" x14ac:dyDescent="0.3">
      <c r="E752" s="33" t="s">
        <v>2765</v>
      </c>
      <c r="F752" s="33" t="s">
        <v>4659</v>
      </c>
      <c r="G752" s="33">
        <v>2007</v>
      </c>
      <c r="H752" s="33" t="s">
        <v>3039</v>
      </c>
      <c r="I752" s="33" t="s">
        <v>3040</v>
      </c>
      <c r="K752" s="33" t="s">
        <v>80</v>
      </c>
      <c r="L752" s="33" t="s">
        <v>81</v>
      </c>
      <c r="M752" s="33" t="s">
        <v>1083</v>
      </c>
      <c r="N752" s="33" t="s">
        <v>1467</v>
      </c>
      <c r="O752" s="33" t="s">
        <v>3696</v>
      </c>
      <c r="P752" s="33" t="s">
        <v>4660</v>
      </c>
      <c r="Q752" s="33" t="s">
        <v>4661</v>
      </c>
      <c r="R752" s="33" t="s">
        <v>4661</v>
      </c>
      <c r="S752" s="33" t="str">
        <f t="shared" si="127"/>
        <v>Ba.tr</v>
      </c>
      <c r="T752" s="33" t="s">
        <v>1472</v>
      </c>
      <c r="U752" s="33" t="s">
        <v>2821</v>
      </c>
      <c r="V752" s="184" t="s">
        <v>28</v>
      </c>
      <c r="W752" s="33" t="s">
        <v>1089</v>
      </c>
      <c r="X752" s="33" t="s">
        <v>3042</v>
      </c>
      <c r="Y752" s="33" t="s">
        <v>284</v>
      </c>
      <c r="AB752" s="33" t="s">
        <v>2742</v>
      </c>
      <c r="AC752" s="33" t="s">
        <v>239</v>
      </c>
      <c r="AD752" s="33">
        <v>96</v>
      </c>
      <c r="AE752" s="184" t="s">
        <v>240</v>
      </c>
      <c r="AF752" s="33" t="s">
        <v>2743</v>
      </c>
      <c r="AH752" s="33" t="s">
        <v>2787</v>
      </c>
      <c r="AI752" s="33" t="s">
        <v>2744</v>
      </c>
      <c r="AJ752" s="33" t="s">
        <v>509</v>
      </c>
      <c r="AK752" s="33" t="s">
        <v>478</v>
      </c>
      <c r="AM752" s="33" t="s">
        <v>2744</v>
      </c>
      <c r="AN752" s="33">
        <v>10000</v>
      </c>
      <c r="AO752" s="33">
        <v>10000</v>
      </c>
      <c r="AP752" s="33" t="s">
        <v>477</v>
      </c>
      <c r="AQ752" s="33" t="s">
        <v>477</v>
      </c>
      <c r="AS752" s="33">
        <f>IF(G752&lt;1980,"Too old",IF(AE752="N","UseOtherTestDuration",IF(AJ752="M",IF(ISBLANK(BD752),2,IF(ISBLANK(BE752),2,IF(ISBLANK(BF752),2,1))),"NotM")))</f>
        <v>2</v>
      </c>
      <c r="AU752" s="33" t="s">
        <v>295</v>
      </c>
      <c r="AV752" s="33" t="s">
        <v>295</v>
      </c>
      <c r="AZ752" s="33" t="s">
        <v>2959</v>
      </c>
      <c r="BA752" s="33" t="s">
        <v>3043</v>
      </c>
      <c r="BB752" s="33" t="s">
        <v>2744</v>
      </c>
      <c r="BC752" s="33">
        <v>11.3</v>
      </c>
      <c r="BD752" s="33">
        <v>7.6</v>
      </c>
      <c r="BE752" s="33">
        <v>42.3</v>
      </c>
      <c r="BG752" s="33">
        <v>7.6</v>
      </c>
      <c r="BH752" s="33">
        <v>42.3</v>
      </c>
      <c r="BI752" s="33">
        <f>IF(ISBLANK(BF752)=FALSE,BF752,BU752)</f>
        <v>1.7</v>
      </c>
      <c r="BL752" s="33">
        <v>42.3</v>
      </c>
      <c r="BN752" s="33">
        <v>14.6977266787906</v>
      </c>
      <c r="BO752" s="33">
        <v>1.3536919551497999</v>
      </c>
      <c r="BP752" s="33">
        <v>2.8693558022999599</v>
      </c>
      <c r="BQ752" s="33">
        <v>0.59988513322217796</v>
      </c>
      <c r="BR752" s="33">
        <v>10.173333727400999</v>
      </c>
      <c r="BS752" s="33">
        <v>3.4080150506327</v>
      </c>
      <c r="BT752" s="33">
        <v>29.4</v>
      </c>
      <c r="BU752" s="33">
        <v>1.7</v>
      </c>
      <c r="BV752" s="33" t="s">
        <v>4662</v>
      </c>
      <c r="BW752" s="33" t="s">
        <v>2744</v>
      </c>
      <c r="CB752" s="188" t="str">
        <f t="shared" si="125"/>
        <v>Y</v>
      </c>
      <c r="CC752" s="188" t="str">
        <f>CB752</f>
        <v>Y</v>
      </c>
      <c r="CD752" s="187"/>
      <c r="CE752" s="186"/>
    </row>
    <row r="753" spans="5:88" x14ac:dyDescent="0.3">
      <c r="E753" s="33" t="s">
        <v>2765</v>
      </c>
      <c r="F753" s="33" t="s">
        <v>4663</v>
      </c>
      <c r="G753" s="33">
        <v>2007</v>
      </c>
      <c r="H753" s="33" t="s">
        <v>3039</v>
      </c>
      <c r="I753" s="33" t="s">
        <v>3040</v>
      </c>
      <c r="K753" s="33" t="s">
        <v>80</v>
      </c>
      <c r="L753" s="33" t="s">
        <v>81</v>
      </c>
      <c r="M753" s="33" t="s">
        <v>1083</v>
      </c>
      <c r="N753" s="33" t="s">
        <v>1467</v>
      </c>
      <c r="O753" s="33" t="s">
        <v>3696</v>
      </c>
      <c r="P753" s="33" t="s">
        <v>4660</v>
      </c>
      <c r="Q753" s="33" t="s">
        <v>4661</v>
      </c>
      <c r="R753" s="33" t="s">
        <v>4661</v>
      </c>
      <c r="S753" s="33" t="str">
        <f t="shared" si="127"/>
        <v>Ba.tr</v>
      </c>
      <c r="T753" s="33" t="s">
        <v>1472</v>
      </c>
      <c r="U753" s="33" t="s">
        <v>2821</v>
      </c>
      <c r="V753" s="184" t="s">
        <v>28</v>
      </c>
      <c r="W753" s="33" t="s">
        <v>1089</v>
      </c>
      <c r="X753" s="33" t="s">
        <v>3042</v>
      </c>
      <c r="Y753" s="33" t="s">
        <v>284</v>
      </c>
      <c r="AB753" s="33" t="s">
        <v>2742</v>
      </c>
      <c r="AC753" s="33" t="s">
        <v>239</v>
      </c>
      <c r="AD753" s="33">
        <v>96</v>
      </c>
      <c r="AE753" s="184" t="s">
        <v>240</v>
      </c>
      <c r="AF753" s="33" t="s">
        <v>2743</v>
      </c>
      <c r="AH753" s="33" t="s">
        <v>2787</v>
      </c>
      <c r="AI753" s="33" t="s">
        <v>2744</v>
      </c>
      <c r="AJ753" s="33" t="s">
        <v>509</v>
      </c>
      <c r="AK753" s="33" t="s">
        <v>478</v>
      </c>
      <c r="AM753" s="33" t="s">
        <v>2744</v>
      </c>
      <c r="AN753" s="33">
        <v>13200</v>
      </c>
      <c r="AO753" s="33">
        <v>13200</v>
      </c>
      <c r="AP753" s="33" t="s">
        <v>477</v>
      </c>
      <c r="AQ753" s="33" t="s">
        <v>477</v>
      </c>
      <c r="AS753" s="33">
        <f>IF(G753&lt;1980,"Too old",IF(AE753="N","UseOtherTestDuration",IF(AJ753="M",IF(ISBLANK(BD753),2,IF(ISBLANK(BE753),2,IF(ISBLANK(BF753),2,1))),"NotM")))</f>
        <v>2</v>
      </c>
      <c r="AU753" s="33" t="s">
        <v>295</v>
      </c>
      <c r="AV753" s="33" t="s">
        <v>295</v>
      </c>
      <c r="AZ753" s="33" t="s">
        <v>2959</v>
      </c>
      <c r="BA753" s="33" t="s">
        <v>3043</v>
      </c>
      <c r="BB753" s="33" t="s">
        <v>2744</v>
      </c>
      <c r="BC753" s="33">
        <v>11.3</v>
      </c>
      <c r="BD753" s="33">
        <v>7.52</v>
      </c>
      <c r="BE753" s="33">
        <v>40.4</v>
      </c>
      <c r="BG753" s="33">
        <v>7.52</v>
      </c>
      <c r="BH753" s="33">
        <v>40.4</v>
      </c>
      <c r="BI753" s="33">
        <f>IF(ISBLANK(BF753)=FALSE,BF753,BU753)</f>
        <v>1.7</v>
      </c>
      <c r="BL753" s="33">
        <v>40.4</v>
      </c>
      <c r="BN753" s="33">
        <v>14.0375451022019</v>
      </c>
      <c r="BO753" s="33">
        <v>1.29288782477664</v>
      </c>
      <c r="BP753" s="33">
        <v>2.74047220834322</v>
      </c>
      <c r="BQ753" s="33">
        <v>0.572939938112908</v>
      </c>
      <c r="BR753" s="33">
        <v>9.7163754748699596</v>
      </c>
      <c r="BS753" s="33">
        <v>3.2549363604151602</v>
      </c>
      <c r="BT753" s="33">
        <v>27.4</v>
      </c>
      <c r="BU753" s="33">
        <v>1.7</v>
      </c>
      <c r="BV753" s="33" t="s">
        <v>4662</v>
      </c>
      <c r="BW753" s="33" t="s">
        <v>2744</v>
      </c>
      <c r="CB753" s="188" t="str">
        <f t="shared" si="125"/>
        <v>Y</v>
      </c>
      <c r="CC753" s="188" t="str">
        <f>CB753</f>
        <v>Y</v>
      </c>
      <c r="CD753" s="187"/>
      <c r="CE753" s="186"/>
    </row>
    <row r="754" spans="5:88" x14ac:dyDescent="0.3">
      <c r="E754" s="33" t="s">
        <v>2734</v>
      </c>
      <c r="F754" s="33" t="s">
        <v>4664</v>
      </c>
      <c r="G754" s="33">
        <v>2012</v>
      </c>
      <c r="H754" s="33" t="s">
        <v>3054</v>
      </c>
      <c r="I754" s="33" t="s">
        <v>3055</v>
      </c>
      <c r="K754" s="33" t="s">
        <v>80</v>
      </c>
      <c r="L754" s="33" t="s">
        <v>81</v>
      </c>
      <c r="M754" s="33" t="s">
        <v>1083</v>
      </c>
      <c r="N754" s="33" t="s">
        <v>1467</v>
      </c>
      <c r="O754" s="33" t="s">
        <v>3696</v>
      </c>
      <c r="P754" s="33" t="s">
        <v>4660</v>
      </c>
      <c r="Q754" s="33" t="s">
        <v>4661</v>
      </c>
      <c r="R754" s="33" t="s">
        <v>4661</v>
      </c>
      <c r="S754" s="33" t="str">
        <f t="shared" si="127"/>
        <v>Ba.tr</v>
      </c>
      <c r="T754" s="33" t="s">
        <v>1472</v>
      </c>
      <c r="U754" s="33" t="s">
        <v>2821</v>
      </c>
      <c r="V754" s="84" t="s">
        <v>28</v>
      </c>
      <c r="W754" s="33" t="s">
        <v>1089</v>
      </c>
      <c r="X754" s="33" t="s">
        <v>2769</v>
      </c>
      <c r="Y754" s="33" t="s">
        <v>284</v>
      </c>
      <c r="AB754" s="33" t="s">
        <v>2742</v>
      </c>
      <c r="AC754" s="33" t="s">
        <v>239</v>
      </c>
      <c r="AD754" s="33">
        <v>96</v>
      </c>
      <c r="AE754" s="184" t="s">
        <v>240</v>
      </c>
      <c r="AF754" s="33" t="s">
        <v>2743</v>
      </c>
      <c r="AH754" s="33" t="s">
        <v>2787</v>
      </c>
      <c r="AI754" s="33" t="s">
        <v>3056</v>
      </c>
      <c r="AJ754" s="33" t="s">
        <v>509</v>
      </c>
      <c r="AK754" s="33" t="s">
        <v>478</v>
      </c>
      <c r="AM754" s="33" t="s">
        <v>2744</v>
      </c>
      <c r="AN754" s="33">
        <v>10100</v>
      </c>
      <c r="AO754" s="33">
        <v>10100</v>
      </c>
      <c r="AP754" s="33" t="s">
        <v>477</v>
      </c>
      <c r="AQ754" s="33" t="s">
        <v>477</v>
      </c>
      <c r="AS754" s="33">
        <f>IF(G754&lt;1980,"Too old",IF(AE754="N","UseOtherTestDuration",IF(AJ754="M",IF(ISBLANK(BD754),2,IF(ISBLANK(BE754),2,IF(ISBLANK(BF754),2,1))),"NotM")))</f>
        <v>2</v>
      </c>
      <c r="AU754" s="33" t="s">
        <v>295</v>
      </c>
      <c r="AV754" s="33" t="s">
        <v>295</v>
      </c>
      <c r="AZ754" s="33" t="s">
        <v>2959</v>
      </c>
      <c r="BA754" s="33" t="s">
        <v>3057</v>
      </c>
      <c r="BB754" s="33" t="s">
        <v>2791</v>
      </c>
      <c r="BC754" s="33">
        <v>12.6</v>
      </c>
      <c r="BD754" s="33">
        <v>7.6</v>
      </c>
      <c r="BE754" s="33">
        <v>42.3</v>
      </c>
      <c r="BG754" s="33">
        <v>7.6</v>
      </c>
      <c r="BH754" s="33">
        <v>42.3</v>
      </c>
      <c r="BI754" s="33">
        <f>IF(ISBLANK(BF754)=FALSE,BF754,BU754)</f>
        <v>1.7</v>
      </c>
      <c r="BL754" s="33">
        <v>42.3</v>
      </c>
      <c r="BN754" s="33">
        <v>14.6977266787906</v>
      </c>
      <c r="BO754" s="33">
        <v>1.3536919551497999</v>
      </c>
      <c r="BP754" s="33">
        <v>2.8693558022999599</v>
      </c>
      <c r="BQ754" s="33">
        <v>0.59988513322217796</v>
      </c>
      <c r="BR754" s="33">
        <v>10.173333727400999</v>
      </c>
      <c r="BS754" s="33">
        <v>3.4080150506327</v>
      </c>
      <c r="BT754" s="33">
        <v>29.4</v>
      </c>
      <c r="BU754" s="33">
        <v>1.7</v>
      </c>
      <c r="BV754" s="33" t="s">
        <v>4643</v>
      </c>
      <c r="BW754" s="33" t="s">
        <v>2744</v>
      </c>
      <c r="CB754" s="188" t="str">
        <f t="shared" si="125"/>
        <v>Y</v>
      </c>
      <c r="CC754" s="188" t="str">
        <f>CB754</f>
        <v>Y</v>
      </c>
      <c r="CD754" s="193" t="s">
        <v>2934</v>
      </c>
      <c r="CE754" s="193"/>
      <c r="CH754" s="193" t="s">
        <v>2748</v>
      </c>
      <c r="CI754" s="193" t="s">
        <v>3058</v>
      </c>
    </row>
    <row r="755" spans="5:88" x14ac:dyDescent="0.3">
      <c r="E755" s="33" t="s">
        <v>3022</v>
      </c>
      <c r="F755" s="33">
        <v>2697290</v>
      </c>
      <c r="G755" s="33">
        <v>2012</v>
      </c>
      <c r="H755" s="33" t="s">
        <v>237</v>
      </c>
      <c r="K755" s="33" t="s">
        <v>80</v>
      </c>
      <c r="L755" s="33" t="s">
        <v>81</v>
      </c>
      <c r="M755" s="33" t="s">
        <v>1083</v>
      </c>
      <c r="N755" s="33" t="s">
        <v>1467</v>
      </c>
      <c r="O755" s="33" t="s">
        <v>3696</v>
      </c>
      <c r="P755" s="33" t="s">
        <v>4660</v>
      </c>
      <c r="Q755" s="33" t="s">
        <v>4661</v>
      </c>
      <c r="R755" s="33" t="s">
        <v>4661</v>
      </c>
      <c r="S755" s="33" t="str">
        <f t="shared" si="127"/>
        <v>Ba.tr</v>
      </c>
      <c r="T755" s="33" t="s">
        <v>1472</v>
      </c>
      <c r="U755" s="33" t="s">
        <v>3023</v>
      </c>
      <c r="V755" s="84" t="s">
        <v>28</v>
      </c>
      <c r="W755" s="33" t="s">
        <v>1089</v>
      </c>
      <c r="X755" s="33" t="s">
        <v>497</v>
      </c>
      <c r="Y755" s="33" t="s">
        <v>284</v>
      </c>
      <c r="AB755" s="33" t="s">
        <v>239</v>
      </c>
      <c r="AC755" s="33" t="s">
        <v>239</v>
      </c>
      <c r="AD755" s="33">
        <v>96</v>
      </c>
      <c r="AE755" s="184" t="s">
        <v>240</v>
      </c>
      <c r="AF755" s="33" t="s">
        <v>2743</v>
      </c>
      <c r="AH755" s="33" t="s">
        <v>3024</v>
      </c>
      <c r="AI755" s="33" t="s">
        <v>748</v>
      </c>
      <c r="AJ755" s="33" t="s">
        <v>509</v>
      </c>
      <c r="AK755" s="33" t="s">
        <v>478</v>
      </c>
      <c r="AL755" s="33" t="s">
        <v>241</v>
      </c>
      <c r="AN755" s="33">
        <v>2926</v>
      </c>
      <c r="AO755" s="33">
        <v>2926</v>
      </c>
      <c r="AP755" s="33" t="s">
        <v>508</v>
      </c>
      <c r="AQ755" s="33" t="s">
        <v>477</v>
      </c>
      <c r="AS755" s="33">
        <v>4</v>
      </c>
      <c r="AT755" s="33" t="s">
        <v>3025</v>
      </c>
      <c r="AU755" s="33" t="s">
        <v>3072</v>
      </c>
      <c r="AV755" s="33" t="s">
        <v>295</v>
      </c>
      <c r="AY755" s="33">
        <v>2295749</v>
      </c>
      <c r="AZ755" s="33" t="s">
        <v>337</v>
      </c>
      <c r="BA755" s="33" t="s">
        <v>3026</v>
      </c>
      <c r="BC755" s="33">
        <v>10</v>
      </c>
      <c r="BD755" s="33">
        <v>6.21</v>
      </c>
      <c r="BE755" s="33">
        <v>14</v>
      </c>
      <c r="BF755" s="33">
        <v>0.6</v>
      </c>
      <c r="BG755" s="33">
        <v>6.21</v>
      </c>
      <c r="BH755" s="33">
        <v>14</v>
      </c>
      <c r="BI755" s="33">
        <f>IF(ISBLANK(BF755)=FALSE,BF755,BU755)</f>
        <v>0.6</v>
      </c>
      <c r="BJ755" s="33" t="s">
        <v>497</v>
      </c>
      <c r="BK755" s="33" t="s">
        <v>3028</v>
      </c>
      <c r="BL755" s="33">
        <v>0</v>
      </c>
      <c r="BN755" s="33">
        <v>3.7</v>
      </c>
      <c r="BO755" s="33">
        <v>1.1000000000000001</v>
      </c>
      <c r="BP755" s="33">
        <v>1.1000000000000001</v>
      </c>
      <c r="BQ755" s="33">
        <v>0.3</v>
      </c>
      <c r="BR755" s="201">
        <v>2.2283113931214729</v>
      </c>
      <c r="BS755" s="201">
        <v>0.46243892129009134</v>
      </c>
      <c r="BT755" s="33">
        <v>13</v>
      </c>
      <c r="BV755" s="33">
        <v>0</v>
      </c>
      <c r="BW755" s="33">
        <v>0</v>
      </c>
      <c r="BX755" s="33">
        <v>0</v>
      </c>
      <c r="BY755" s="33">
        <v>0</v>
      </c>
      <c r="BZ755" s="33">
        <v>0</v>
      </c>
      <c r="CB755" s="33" t="s">
        <v>3029</v>
      </c>
      <c r="CC755" s="33" t="s">
        <v>4665</v>
      </c>
      <c r="CD755" s="33" t="s">
        <v>564</v>
      </c>
      <c r="CE755" s="33" t="s">
        <v>489</v>
      </c>
      <c r="CF755" s="33" t="s">
        <v>3031</v>
      </c>
      <c r="CH755" s="33" t="s">
        <v>2770</v>
      </c>
    </row>
    <row r="756" spans="5:88" x14ac:dyDescent="0.3">
      <c r="E756" s="184" t="s">
        <v>2753</v>
      </c>
      <c r="F756" s="184"/>
      <c r="G756" s="33">
        <v>1994</v>
      </c>
      <c r="H756" s="193" t="s">
        <v>2922</v>
      </c>
      <c r="I756" s="193"/>
      <c r="J756" s="193"/>
      <c r="K756" s="33" t="s">
        <v>115</v>
      </c>
      <c r="L756" s="193" t="s">
        <v>2923</v>
      </c>
      <c r="M756" s="33" t="s">
        <v>4666</v>
      </c>
      <c r="N756" s="33" t="s">
        <v>4667</v>
      </c>
      <c r="O756" s="33" t="s">
        <v>4668</v>
      </c>
      <c r="P756" s="33" t="s">
        <v>4669</v>
      </c>
      <c r="Q756" s="196" t="s">
        <v>4670</v>
      </c>
      <c r="R756" s="196" t="s">
        <v>4670</v>
      </c>
      <c r="S756" s="33" t="str">
        <f t="shared" si="127"/>
        <v>Az.pi</v>
      </c>
      <c r="T756" s="193" t="s">
        <v>4671</v>
      </c>
      <c r="U756" s="193" t="s">
        <v>803</v>
      </c>
      <c r="V756" s="197" t="s">
        <v>54</v>
      </c>
      <c r="W756" s="193" t="s">
        <v>803</v>
      </c>
      <c r="X756" s="193" t="s">
        <v>2930</v>
      </c>
      <c r="Y756" s="33" t="s">
        <v>327</v>
      </c>
      <c r="Z756" s="193"/>
      <c r="AA756" s="193"/>
      <c r="AB756" s="193" t="s">
        <v>2931</v>
      </c>
      <c r="AC756" s="33" t="s">
        <v>2931</v>
      </c>
      <c r="AD756" s="193">
        <v>96</v>
      </c>
      <c r="AE756" s="184" t="s">
        <v>240</v>
      </c>
      <c r="AF756" s="193" t="s">
        <v>2743</v>
      </c>
      <c r="AG756" s="193"/>
      <c r="AH756" s="193" t="s">
        <v>2787</v>
      </c>
      <c r="AI756" s="193" t="s">
        <v>1224</v>
      </c>
      <c r="AK756" s="189" t="s">
        <v>1224</v>
      </c>
      <c r="AL756" s="189"/>
      <c r="AM756" s="189">
        <v>948</v>
      </c>
      <c r="AN756" s="189">
        <v>948</v>
      </c>
      <c r="AO756" s="189">
        <v>948</v>
      </c>
      <c r="AP756" s="193" t="s">
        <v>998</v>
      </c>
      <c r="AQ756" s="33" t="s">
        <v>477</v>
      </c>
      <c r="AS756" s="33">
        <v>4</v>
      </c>
      <c r="AU756" s="33" t="s">
        <v>295</v>
      </c>
      <c r="AV756" s="33" t="s">
        <v>295</v>
      </c>
      <c r="AX756" s="193"/>
      <c r="AY756" s="193"/>
      <c r="AZ756" s="193" t="s">
        <v>2312</v>
      </c>
      <c r="BA756" s="193" t="s">
        <v>2932</v>
      </c>
      <c r="BB756" s="193"/>
      <c r="BC756" s="189">
        <v>25</v>
      </c>
      <c r="BD756" s="203">
        <v>7</v>
      </c>
      <c r="BE756" s="193" t="s">
        <v>644</v>
      </c>
      <c r="BF756" s="189"/>
      <c r="BG756" s="33">
        <v>7</v>
      </c>
      <c r="BH756" s="33" t="s">
        <v>644</v>
      </c>
      <c r="BI756" s="33">
        <f>IF(ISBLANK(BF756)=FALSE,BF756,BU756)</f>
        <v>0.3</v>
      </c>
      <c r="BJ756" s="193" t="s">
        <v>644</v>
      </c>
      <c r="BK756" s="193" t="s">
        <v>644</v>
      </c>
      <c r="BL756" s="194">
        <v>14.9</v>
      </c>
      <c r="BM756" s="193"/>
      <c r="BN756" s="193"/>
      <c r="BO756" s="193"/>
      <c r="BP756" s="193"/>
      <c r="BQ756" s="193"/>
      <c r="BR756" s="193"/>
      <c r="BS756" s="193"/>
      <c r="BT756" s="193" t="s">
        <v>644</v>
      </c>
      <c r="BU756" s="192">
        <v>0.3</v>
      </c>
      <c r="BV756" s="32" t="s">
        <v>2750</v>
      </c>
      <c r="BW756" s="32"/>
      <c r="BX756" s="193" t="s">
        <v>2933</v>
      </c>
      <c r="BY756" s="193"/>
      <c r="BZ756" s="193"/>
      <c r="CA756" s="32"/>
      <c r="CB756" s="188" t="str">
        <f>IF(G756&lt;1980,"N",IF(AJ756="N","N",IF(BC756&lt;1,"N",IF(AF756="Chronic","N",IF(AQ756="Other","N",IF(BG756&lt;5.4,"N",IF(BG756&gt;8.5,"N",IF(BU756&gt;23,"N",IF(BL756&lt;8,"N",IF(BY756="JG est","N","Y"))))))))))</f>
        <v>Y</v>
      </c>
      <c r="CC756" s="188" t="str">
        <f>CB756</f>
        <v>Y</v>
      </c>
      <c r="CD756" s="193" t="s">
        <v>2934</v>
      </c>
      <c r="CE756" s="193"/>
      <c r="CH756" s="193" t="s">
        <v>2748</v>
      </c>
      <c r="CI756" s="193" t="s">
        <v>2935</v>
      </c>
      <c r="CJ756" s="193"/>
    </row>
    <row r="757" spans="5:88" x14ac:dyDescent="0.3">
      <c r="E757" s="33" t="s">
        <v>2765</v>
      </c>
      <c r="F757" s="33" t="s">
        <v>4672</v>
      </c>
      <c r="G757" s="33">
        <v>2013</v>
      </c>
      <c r="H757" s="33" t="s">
        <v>4655</v>
      </c>
      <c r="I757" s="33" t="s">
        <v>4656</v>
      </c>
      <c r="K757" s="33" t="s">
        <v>80</v>
      </c>
      <c r="L757" s="33" t="s">
        <v>3836</v>
      </c>
      <c r="M757" s="33" t="s">
        <v>3837</v>
      </c>
      <c r="N757" s="33" t="s">
        <v>3838</v>
      </c>
      <c r="O757" s="33" t="s">
        <v>4673</v>
      </c>
      <c r="P757" s="33" t="s">
        <v>4674</v>
      </c>
      <c r="Q757" s="33" t="s">
        <v>4675</v>
      </c>
      <c r="R757" s="33" t="s">
        <v>4675</v>
      </c>
      <c r="S757" s="33" t="str">
        <f t="shared" si="127"/>
        <v>As.br</v>
      </c>
      <c r="T757" s="33" t="s">
        <v>3842</v>
      </c>
      <c r="U757" s="33" t="s">
        <v>2909</v>
      </c>
      <c r="V757" s="84" t="s">
        <v>28</v>
      </c>
      <c r="W757" s="33" t="s">
        <v>3843</v>
      </c>
      <c r="X757" s="33" t="s">
        <v>3852</v>
      </c>
      <c r="Y757" s="33" t="s">
        <v>819</v>
      </c>
      <c r="AB757" s="33" t="s">
        <v>2742</v>
      </c>
      <c r="AC757" s="33" t="s">
        <v>239</v>
      </c>
      <c r="AD757" s="184">
        <v>24</v>
      </c>
      <c r="AE757" s="184" t="s">
        <v>240</v>
      </c>
      <c r="AF757" s="33" t="s">
        <v>2743</v>
      </c>
      <c r="AH757" s="33" t="s">
        <v>3845</v>
      </c>
      <c r="AI757" s="33" t="s">
        <v>770</v>
      </c>
      <c r="AJ757" s="33" t="s">
        <v>295</v>
      </c>
      <c r="AK757" s="33" t="s">
        <v>631</v>
      </c>
      <c r="AM757" s="33">
        <v>222</v>
      </c>
      <c r="AN757" s="33">
        <v>217.11600000000001</v>
      </c>
      <c r="AO757" s="189">
        <v>222</v>
      </c>
      <c r="AP757" s="33" t="s">
        <v>508</v>
      </c>
      <c r="AQ757" s="33" t="s">
        <v>477</v>
      </c>
      <c r="AS757" s="33">
        <v>4</v>
      </c>
      <c r="AU757" s="33" t="s">
        <v>295</v>
      </c>
      <c r="AV757" s="33" t="s">
        <v>295</v>
      </c>
      <c r="AZ757" s="33" t="s">
        <v>2312</v>
      </c>
      <c r="BA757" s="33" t="s">
        <v>4658</v>
      </c>
      <c r="BB757" s="33" t="s">
        <v>2744</v>
      </c>
      <c r="BC757" s="33">
        <v>25</v>
      </c>
      <c r="BD757" s="33">
        <v>7.5</v>
      </c>
      <c r="BG757" s="33">
        <v>7.5</v>
      </c>
      <c r="BH757" s="33">
        <v>30</v>
      </c>
      <c r="BN757" s="33" t="s">
        <v>644</v>
      </c>
      <c r="BO757" s="33" t="s">
        <v>644</v>
      </c>
      <c r="BP757" s="33" t="s">
        <v>644</v>
      </c>
      <c r="BQ757" s="33" t="s">
        <v>644</v>
      </c>
      <c r="BR757" s="33" t="s">
        <v>644</v>
      </c>
      <c r="BS757" s="33" t="s">
        <v>644</v>
      </c>
      <c r="BT757" s="33" t="s">
        <v>644</v>
      </c>
      <c r="BW757" s="33" t="s">
        <v>2744</v>
      </c>
      <c r="BY757" s="33" t="s">
        <v>2747</v>
      </c>
      <c r="CB757" s="188" t="str">
        <f>IF(G757&lt;1980,"N",IF(AJ757="N","N",IF(BC757&lt;1,"N",IF(AF757="Chronic","N",IF(AQ757="Other","N",IF(BG757&lt;5.4,"N",IF(BG757&gt;8.5,"N",IF(BU757&gt;23,"N",IF(BL757&lt;8,"N",IF(BY757="JG est","N","Y"))))))))))</f>
        <v>N</v>
      </c>
      <c r="CC757" s="188" t="str">
        <f>CB757</f>
        <v>N</v>
      </c>
      <c r="CD757" s="187"/>
      <c r="CE757" s="186"/>
      <c r="CH757" s="33" t="s">
        <v>2770</v>
      </c>
    </row>
    <row r="758" spans="5:88" ht="13.5" thickBot="1" x14ac:dyDescent="0.35">
      <c r="E758" s="33" t="s">
        <v>3022</v>
      </c>
      <c r="F758" s="33">
        <v>2697289</v>
      </c>
      <c r="G758" s="33">
        <v>2012</v>
      </c>
      <c r="H758" s="33" t="s">
        <v>237</v>
      </c>
      <c r="K758" s="33" t="s">
        <v>80</v>
      </c>
      <c r="L758" s="33" t="s">
        <v>81</v>
      </c>
      <c r="M758" s="33" t="s">
        <v>1083</v>
      </c>
      <c r="N758" s="33" t="s">
        <v>3130</v>
      </c>
      <c r="O758" s="33" t="s">
        <v>4676</v>
      </c>
      <c r="P758" s="33" t="s">
        <v>4677</v>
      </c>
      <c r="Q758" s="33" t="s">
        <v>4678</v>
      </c>
      <c r="R758" s="33" t="s">
        <v>4678</v>
      </c>
      <c r="S758" s="33" t="str">
        <f t="shared" si="127"/>
        <v>Ar.sp</v>
      </c>
      <c r="T758" s="33" t="s">
        <v>4679</v>
      </c>
      <c r="U758" s="33" t="s">
        <v>3023</v>
      </c>
      <c r="V758" s="84" t="s">
        <v>28</v>
      </c>
      <c r="W758" s="33" t="s">
        <v>1089</v>
      </c>
      <c r="X758" s="33" t="s">
        <v>497</v>
      </c>
      <c r="Y758" s="33" t="s">
        <v>284</v>
      </c>
      <c r="AB758" s="33" t="s">
        <v>239</v>
      </c>
      <c r="AC758" s="33" t="s">
        <v>239</v>
      </c>
      <c r="AD758" s="33">
        <v>96</v>
      </c>
      <c r="AE758" s="184" t="s">
        <v>240</v>
      </c>
      <c r="AF758" s="33" t="s">
        <v>2743</v>
      </c>
      <c r="AH758" s="33" t="s">
        <v>3024</v>
      </c>
      <c r="AI758" s="33" t="s">
        <v>748</v>
      </c>
      <c r="AJ758" s="33" t="s">
        <v>509</v>
      </c>
      <c r="AK758" s="33" t="s">
        <v>478</v>
      </c>
      <c r="AL758" s="33" t="s">
        <v>241</v>
      </c>
      <c r="AN758" s="33">
        <v>2926</v>
      </c>
      <c r="AO758" s="33">
        <v>2926</v>
      </c>
      <c r="AP758" s="33" t="s">
        <v>508</v>
      </c>
      <c r="AQ758" s="33" t="s">
        <v>477</v>
      </c>
      <c r="AS758" s="33">
        <v>4</v>
      </c>
      <c r="AT758" s="33" t="s">
        <v>3025</v>
      </c>
      <c r="AU758" s="33" t="s">
        <v>295</v>
      </c>
      <c r="AV758" s="33" t="s">
        <v>295</v>
      </c>
      <c r="AY758" s="33">
        <v>2295748</v>
      </c>
      <c r="AZ758" s="33" t="s">
        <v>337</v>
      </c>
      <c r="BA758" s="33" t="s">
        <v>3026</v>
      </c>
      <c r="BC758" s="33">
        <v>10</v>
      </c>
      <c r="BD758" s="33">
        <v>6.21</v>
      </c>
      <c r="BE758" s="33">
        <v>14</v>
      </c>
      <c r="BF758" s="33">
        <v>0.6</v>
      </c>
      <c r="BG758" s="33">
        <v>6.21</v>
      </c>
      <c r="BH758" s="33">
        <v>14</v>
      </c>
      <c r="BI758" s="33">
        <f>IF(ISBLANK(BF758)=FALSE,BF758,BU758)</f>
        <v>0.6</v>
      </c>
      <c r="BJ758" s="33" t="s">
        <v>497</v>
      </c>
      <c r="BK758" s="33" t="s">
        <v>3028</v>
      </c>
      <c r="BL758" s="33">
        <v>0</v>
      </c>
      <c r="BN758" s="33">
        <v>3.7</v>
      </c>
      <c r="BO758" s="33">
        <v>1.1000000000000001</v>
      </c>
      <c r="BP758" s="33">
        <v>1.1000000000000001</v>
      </c>
      <c r="BQ758" s="33">
        <v>0.3</v>
      </c>
      <c r="BR758" s="201">
        <v>2.2283113931214729</v>
      </c>
      <c r="BS758" s="201">
        <v>0.46243892129009134</v>
      </c>
      <c r="BT758" s="33">
        <v>13</v>
      </c>
      <c r="BV758" s="33">
        <v>0</v>
      </c>
      <c r="BW758" s="33">
        <v>0</v>
      </c>
      <c r="BX758" s="33">
        <v>0</v>
      </c>
      <c r="BY758" s="33">
        <v>0</v>
      </c>
      <c r="BZ758" s="33">
        <v>0</v>
      </c>
      <c r="CB758" s="33" t="s">
        <v>3029</v>
      </c>
      <c r="CC758" s="33" t="s">
        <v>4680</v>
      </c>
      <c r="CD758" s="33" t="s">
        <v>564</v>
      </c>
      <c r="CE758" s="33" t="s">
        <v>489</v>
      </c>
      <c r="CF758" s="33" t="s">
        <v>3031</v>
      </c>
      <c r="CH758" s="33" t="s">
        <v>2770</v>
      </c>
    </row>
    <row r="759" spans="5:88" ht="13.5" thickBot="1" x14ac:dyDescent="0.35">
      <c r="E759" s="33" t="s">
        <v>324</v>
      </c>
      <c r="G759" s="33">
        <v>1998</v>
      </c>
      <c r="H759" s="33" t="s">
        <v>3066</v>
      </c>
      <c r="I759" s="33" t="s">
        <v>3067</v>
      </c>
      <c r="K759" s="33" t="s">
        <v>80</v>
      </c>
      <c r="L759" s="192" t="s">
        <v>89</v>
      </c>
      <c r="M759" s="192" t="s">
        <v>91</v>
      </c>
      <c r="N759" s="33" t="s">
        <v>4681</v>
      </c>
      <c r="O759" s="33" t="s">
        <v>4682</v>
      </c>
      <c r="P759" s="33" t="s">
        <v>4683</v>
      </c>
      <c r="Q759" s="33" t="s">
        <v>4684</v>
      </c>
      <c r="R759" s="33" t="s">
        <v>4684</v>
      </c>
      <c r="S759" s="33" t="str">
        <f t="shared" si="127"/>
        <v>An.di</v>
      </c>
      <c r="T759" s="33" t="s">
        <v>4685</v>
      </c>
      <c r="U759" s="33" t="s">
        <v>31</v>
      </c>
      <c r="V759" s="192" t="s">
        <v>31</v>
      </c>
      <c r="W759" s="33" t="s">
        <v>31</v>
      </c>
      <c r="X759" s="33" t="s">
        <v>281</v>
      </c>
      <c r="Y759" s="33" t="s">
        <v>281</v>
      </c>
      <c r="Z759" s="33" t="s">
        <v>892</v>
      </c>
      <c r="AB759" s="33" t="s">
        <v>703</v>
      </c>
      <c r="AC759" s="33" t="s">
        <v>239</v>
      </c>
      <c r="AD759" s="33">
        <v>96</v>
      </c>
      <c r="AE759" s="33" t="s">
        <v>240</v>
      </c>
      <c r="AF759" s="181" t="s">
        <v>2743</v>
      </c>
      <c r="AI759" s="33" t="s">
        <v>770</v>
      </c>
      <c r="AJ759" s="33" t="s">
        <v>769</v>
      </c>
      <c r="AM759" s="200"/>
      <c r="AN759" s="33">
        <v>8920</v>
      </c>
      <c r="AO759" s="33">
        <v>8920</v>
      </c>
      <c r="AP759" s="33" t="s">
        <v>508</v>
      </c>
      <c r="AQ759" s="33" t="s">
        <v>477</v>
      </c>
      <c r="AS759" s="33">
        <v>3</v>
      </c>
      <c r="AU759" s="33" t="s">
        <v>295</v>
      </c>
      <c r="AV759" s="33" t="s">
        <v>295</v>
      </c>
      <c r="AZ759" s="33" t="s">
        <v>481</v>
      </c>
      <c r="BA759" s="33" t="s">
        <v>3073</v>
      </c>
      <c r="BC759" s="33">
        <v>20</v>
      </c>
      <c r="BD759" s="33">
        <v>7.8</v>
      </c>
      <c r="BE759" s="33">
        <v>35</v>
      </c>
      <c r="BG759" s="33">
        <v>7.8</v>
      </c>
      <c r="BH759" s="33">
        <v>35</v>
      </c>
      <c r="BI759" s="33">
        <v>0.5</v>
      </c>
      <c r="BL759" s="33">
        <v>35</v>
      </c>
      <c r="CD759" s="33"/>
      <c r="CH759" s="33" t="s">
        <v>2849</v>
      </c>
      <c r="CI759" s="199">
        <v>0.82</v>
      </c>
      <c r="CJ759" s="33" t="s">
        <v>324</v>
      </c>
    </row>
    <row r="760" spans="5:88" ht="13.5" thickBot="1" x14ac:dyDescent="0.35">
      <c r="E760" s="33" t="s">
        <v>324</v>
      </c>
      <c r="G760" s="33">
        <v>1998</v>
      </c>
      <c r="H760" s="33" t="s">
        <v>3066</v>
      </c>
      <c r="I760" s="33" t="s">
        <v>3067</v>
      </c>
      <c r="K760" s="33" t="s">
        <v>80</v>
      </c>
      <c r="L760" s="192" t="s">
        <v>89</v>
      </c>
      <c r="M760" s="192" t="s">
        <v>91</v>
      </c>
      <c r="N760" s="33" t="s">
        <v>4681</v>
      </c>
      <c r="O760" s="33" t="s">
        <v>4682</v>
      </c>
      <c r="P760" s="33" t="s">
        <v>4683</v>
      </c>
      <c r="Q760" s="33" t="s">
        <v>4686</v>
      </c>
      <c r="R760" s="33" t="s">
        <v>4686</v>
      </c>
      <c r="S760" s="33" t="str">
        <f t="shared" si="127"/>
        <v>An.au</v>
      </c>
      <c r="T760" s="33" t="s">
        <v>4687</v>
      </c>
      <c r="U760" s="33" t="s">
        <v>31</v>
      </c>
      <c r="V760" s="192" t="s">
        <v>31</v>
      </c>
      <c r="W760" s="33" t="s">
        <v>31</v>
      </c>
      <c r="X760" s="33" t="s">
        <v>281</v>
      </c>
      <c r="Y760" s="33" t="s">
        <v>281</v>
      </c>
      <c r="Z760" s="33" t="s">
        <v>892</v>
      </c>
      <c r="AB760" s="33" t="s">
        <v>703</v>
      </c>
      <c r="AC760" s="33" t="s">
        <v>239</v>
      </c>
      <c r="AD760" s="33">
        <v>96</v>
      </c>
      <c r="AE760" s="33" t="s">
        <v>240</v>
      </c>
      <c r="AF760" s="181" t="s">
        <v>2743</v>
      </c>
      <c r="AI760" s="33" t="s">
        <v>770</v>
      </c>
      <c r="AJ760" s="33" t="s">
        <v>769</v>
      </c>
      <c r="AM760" s="198"/>
      <c r="AN760" s="33">
        <v>11130</v>
      </c>
      <c r="AO760" s="33">
        <v>11130</v>
      </c>
      <c r="AP760" s="33" t="s">
        <v>508</v>
      </c>
      <c r="AQ760" s="33" t="s">
        <v>477</v>
      </c>
      <c r="AS760" s="33">
        <v>3</v>
      </c>
      <c r="AU760" s="33" t="s">
        <v>295</v>
      </c>
      <c r="AV760" s="33" t="s">
        <v>295</v>
      </c>
      <c r="AZ760" s="33" t="s">
        <v>481</v>
      </c>
      <c r="BA760" s="33" t="s">
        <v>3073</v>
      </c>
      <c r="BC760" s="33">
        <v>20</v>
      </c>
      <c r="BD760" s="33">
        <v>7.8</v>
      </c>
      <c r="BE760" s="33">
        <v>35</v>
      </c>
      <c r="BG760" s="33">
        <v>7.8</v>
      </c>
      <c r="BH760" s="33">
        <v>35</v>
      </c>
      <c r="BI760" s="33">
        <v>0.5</v>
      </c>
      <c r="BL760" s="33">
        <v>35</v>
      </c>
      <c r="CD760" s="33"/>
      <c r="CH760" s="33" t="s">
        <v>2849</v>
      </c>
      <c r="CI760" s="199">
        <v>0.82</v>
      </c>
      <c r="CJ760" s="33" t="s">
        <v>324</v>
      </c>
    </row>
    <row r="761" spans="5:88" ht="16.5" customHeight="1" thickBot="1" x14ac:dyDescent="0.35">
      <c r="E761" s="33" t="s">
        <v>324</v>
      </c>
      <c r="G761" s="33">
        <v>1983</v>
      </c>
      <c r="H761" s="33" t="s">
        <v>742</v>
      </c>
      <c r="K761" s="33" t="s">
        <v>80</v>
      </c>
      <c r="L761" s="192" t="s">
        <v>89</v>
      </c>
      <c r="M761" s="192" t="s">
        <v>91</v>
      </c>
      <c r="N761" s="33" t="s">
        <v>106</v>
      </c>
      <c r="O761" s="33" t="s">
        <v>729</v>
      </c>
      <c r="P761" s="33" t="s">
        <v>730</v>
      </c>
      <c r="Q761" s="33" t="s">
        <v>4688</v>
      </c>
      <c r="R761" s="33" t="s">
        <v>4688</v>
      </c>
      <c r="S761" s="33" t="str">
        <f t="shared" si="127"/>
        <v>Am.ca</v>
      </c>
      <c r="T761" s="33" t="s">
        <v>4689</v>
      </c>
      <c r="U761" s="33" t="s">
        <v>31</v>
      </c>
      <c r="V761" s="192" t="s">
        <v>31</v>
      </c>
      <c r="W761" s="33" t="s">
        <v>31</v>
      </c>
      <c r="X761" s="33" t="s">
        <v>327</v>
      </c>
      <c r="Y761" s="33" t="s">
        <v>327</v>
      </c>
      <c r="AB761" s="33" t="s">
        <v>703</v>
      </c>
      <c r="AC761" s="33" t="s">
        <v>239</v>
      </c>
      <c r="AD761" s="33">
        <v>96</v>
      </c>
      <c r="AE761" s="33" t="s">
        <v>240</v>
      </c>
      <c r="AF761" s="181" t="s">
        <v>2743</v>
      </c>
      <c r="AI761" s="33" t="s">
        <v>748</v>
      </c>
      <c r="AJ761" s="33" t="s">
        <v>509</v>
      </c>
      <c r="AM761" s="198"/>
      <c r="AN761" s="33">
        <v>3900</v>
      </c>
      <c r="AO761" s="33">
        <v>3900</v>
      </c>
      <c r="AP761" s="33" t="s">
        <v>508</v>
      </c>
      <c r="AQ761" s="33" t="s">
        <v>477</v>
      </c>
      <c r="AS761" s="33">
        <v>3</v>
      </c>
      <c r="AU761" s="33" t="s">
        <v>295</v>
      </c>
      <c r="AV761" s="33" t="s">
        <v>295</v>
      </c>
      <c r="AZ761" s="33" t="s">
        <v>749</v>
      </c>
      <c r="BA761" s="33" t="s">
        <v>3335</v>
      </c>
      <c r="BC761" s="33">
        <v>25</v>
      </c>
      <c r="BD761" s="33">
        <v>7.5</v>
      </c>
      <c r="BE761" s="33">
        <v>54</v>
      </c>
      <c r="BG761" s="33">
        <v>7.5</v>
      </c>
      <c r="BH761" s="33">
        <v>54</v>
      </c>
      <c r="BJ761" s="33">
        <v>150</v>
      </c>
      <c r="BK761" s="33" t="s">
        <v>739</v>
      </c>
      <c r="BL761" s="33">
        <v>54</v>
      </c>
      <c r="BN761" s="33">
        <v>8.5</v>
      </c>
      <c r="BO761" s="33">
        <v>4.9000000000000004</v>
      </c>
      <c r="BP761" s="33">
        <v>12</v>
      </c>
      <c r="BR761" s="33">
        <v>12</v>
      </c>
      <c r="BS761" s="186">
        <v>23</v>
      </c>
      <c r="BT761" s="33">
        <v>27</v>
      </c>
      <c r="CD761" s="33"/>
      <c r="CI761" s="199">
        <v>0.85</v>
      </c>
      <c r="CJ761" s="33" t="s">
        <v>324</v>
      </c>
    </row>
    <row r="762" spans="5:88" ht="16.5" customHeight="1" thickBot="1" x14ac:dyDescent="0.35">
      <c r="E762" s="33" t="s">
        <v>303</v>
      </c>
      <c r="G762" s="33">
        <v>2017</v>
      </c>
      <c r="H762" s="33" t="s">
        <v>303</v>
      </c>
      <c r="K762" s="33" t="s">
        <v>80</v>
      </c>
      <c r="L762" s="192" t="s">
        <v>119</v>
      </c>
      <c r="M762" s="192" t="s">
        <v>687</v>
      </c>
      <c r="N762" s="33" t="s">
        <v>688</v>
      </c>
      <c r="O762" s="33" t="s">
        <v>1647</v>
      </c>
      <c r="P762" s="33" t="s">
        <v>2669</v>
      </c>
      <c r="Q762" s="33" t="s">
        <v>2670</v>
      </c>
      <c r="R762" s="33" t="s">
        <v>2670</v>
      </c>
      <c r="S762" s="33" t="str">
        <f t="shared" si="127"/>
        <v>Al.pr</v>
      </c>
      <c r="T762" s="33" t="s">
        <v>2846</v>
      </c>
      <c r="U762" s="33" t="s">
        <v>2851</v>
      </c>
      <c r="V762" s="84" t="s">
        <v>28</v>
      </c>
      <c r="W762" s="33" t="s">
        <v>307</v>
      </c>
      <c r="X762" s="33" t="s">
        <v>693</v>
      </c>
      <c r="Y762" s="33" t="s">
        <v>284</v>
      </c>
      <c r="Z762" s="33" t="s">
        <v>733</v>
      </c>
      <c r="AB762" s="33" t="s">
        <v>2672</v>
      </c>
      <c r="AC762" s="33" t="s">
        <v>239</v>
      </c>
      <c r="AD762" s="33">
        <v>24</v>
      </c>
      <c r="AE762" s="33" t="s">
        <v>240</v>
      </c>
      <c r="AF762" s="181" t="s">
        <v>2743</v>
      </c>
      <c r="AJ762" s="33" t="s">
        <v>509</v>
      </c>
      <c r="AM762" s="198"/>
      <c r="AN762" s="33">
        <v>160</v>
      </c>
      <c r="AO762" s="33">
        <v>160</v>
      </c>
      <c r="AS762" s="33">
        <f>IF(AX762=1,1,"xx")</f>
        <v>1</v>
      </c>
      <c r="AX762" s="33">
        <v>1</v>
      </c>
      <c r="BA762" s="33" t="s">
        <v>2673</v>
      </c>
      <c r="BD762" s="33">
        <v>7</v>
      </c>
      <c r="BE762" s="33">
        <v>42</v>
      </c>
      <c r="BF762" s="33" t="s">
        <v>2674</v>
      </c>
      <c r="BG762" s="33">
        <v>7</v>
      </c>
      <c r="BH762" s="33">
        <v>42</v>
      </c>
      <c r="BI762" s="33">
        <v>0.05</v>
      </c>
      <c r="BM762" s="33">
        <v>10</v>
      </c>
      <c r="BN762" s="33">
        <v>6.5</v>
      </c>
      <c r="BO762" s="33">
        <v>6.3</v>
      </c>
      <c r="BP762" s="33">
        <v>20</v>
      </c>
      <c r="BQ762" s="33">
        <v>1.6</v>
      </c>
      <c r="BR762" s="33">
        <v>11</v>
      </c>
      <c r="BS762" s="33">
        <v>38</v>
      </c>
      <c r="BT762" s="33">
        <v>22</v>
      </c>
      <c r="CD762" s="33"/>
      <c r="CH762" s="33" t="s">
        <v>2849</v>
      </c>
      <c r="CI762" s="429">
        <v>0.84</v>
      </c>
      <c r="CJ762" s="33" t="s">
        <v>2850</v>
      </c>
    </row>
    <row r="763" spans="5:88" ht="16.5" customHeight="1" thickBot="1" x14ac:dyDescent="0.35">
      <c r="E763" s="33" t="s">
        <v>2765</v>
      </c>
      <c r="F763" s="33" t="s">
        <v>4690</v>
      </c>
      <c r="G763" s="33">
        <v>1993</v>
      </c>
      <c r="H763" s="33" t="s">
        <v>2833</v>
      </c>
      <c r="I763" s="33" t="s">
        <v>2834</v>
      </c>
      <c r="K763" s="33" t="s">
        <v>80</v>
      </c>
      <c r="L763" s="192" t="s">
        <v>119</v>
      </c>
      <c r="M763" s="192" t="s">
        <v>687</v>
      </c>
      <c r="N763" s="33" t="s">
        <v>688</v>
      </c>
      <c r="O763" s="33" t="s">
        <v>689</v>
      </c>
      <c r="P763" s="33" t="s">
        <v>690</v>
      </c>
      <c r="Q763" s="33" t="s">
        <v>4691</v>
      </c>
      <c r="R763" s="33" t="s">
        <v>4691</v>
      </c>
      <c r="S763" s="33" t="str">
        <f t="shared" si="127"/>
        <v>Ac.pe</v>
      </c>
      <c r="T763" s="33" t="s">
        <v>4692</v>
      </c>
      <c r="U763" s="33" t="s">
        <v>2821</v>
      </c>
      <c r="V763" s="84" t="s">
        <v>28</v>
      </c>
      <c r="W763" s="33" t="s">
        <v>307</v>
      </c>
      <c r="X763" s="33" t="s">
        <v>2752</v>
      </c>
      <c r="Y763" s="33" t="s">
        <v>281</v>
      </c>
      <c r="AB763" s="33" t="s">
        <v>2742</v>
      </c>
      <c r="AC763" s="33" t="s">
        <v>239</v>
      </c>
      <c r="AD763" s="33">
        <v>96</v>
      </c>
      <c r="AE763" s="184" t="s">
        <v>240</v>
      </c>
      <c r="AF763" s="33" t="s">
        <v>2743</v>
      </c>
      <c r="AH763" s="33" t="s">
        <v>2787</v>
      </c>
      <c r="AI763" s="33" t="s">
        <v>2744</v>
      </c>
      <c r="AJ763" s="33" t="s">
        <v>1073</v>
      </c>
      <c r="AK763" s="33" t="s">
        <v>631</v>
      </c>
      <c r="AM763" s="198">
        <v>291</v>
      </c>
      <c r="AN763" s="33">
        <v>284.59800000000001</v>
      </c>
      <c r="AO763" s="189">
        <v>291</v>
      </c>
      <c r="AP763" s="33" t="s">
        <v>477</v>
      </c>
      <c r="AQ763" s="33" t="s">
        <v>477</v>
      </c>
      <c r="AS763" s="33">
        <v>4</v>
      </c>
      <c r="AU763" s="33" t="s">
        <v>295</v>
      </c>
      <c r="AV763" s="33" t="s">
        <v>295</v>
      </c>
      <c r="AZ763" s="33" t="s">
        <v>2312</v>
      </c>
      <c r="BA763" s="33" t="s">
        <v>2836</v>
      </c>
      <c r="BB763" s="33" t="s">
        <v>2744</v>
      </c>
      <c r="BC763" s="33">
        <v>20</v>
      </c>
      <c r="BD763" s="33">
        <v>8.1</v>
      </c>
      <c r="BE763" s="33">
        <v>100</v>
      </c>
      <c r="BG763" s="33">
        <v>8.1</v>
      </c>
      <c r="BH763" s="33">
        <v>100</v>
      </c>
      <c r="BI763" s="33">
        <f t="shared" ref="BI763:BI777" si="129">IF(ISBLANK(BF763)=FALSE,BF763,BU763)</f>
        <v>0.3</v>
      </c>
      <c r="BL763" s="33">
        <v>100</v>
      </c>
      <c r="BN763" s="33">
        <v>42.64</v>
      </c>
      <c r="BO763" s="33">
        <v>13</v>
      </c>
      <c r="BP763" s="33">
        <v>22.680851063829788</v>
      </c>
      <c r="BQ763" s="33">
        <v>3.4779771615008159</v>
      </c>
      <c r="BR763" s="33">
        <v>28.426666666666666</v>
      </c>
      <c r="BS763" s="33">
        <v>18.458874458874458</v>
      </c>
      <c r="BT763" s="33">
        <v>106.6</v>
      </c>
      <c r="BU763" s="192">
        <v>0.3</v>
      </c>
      <c r="BW763" s="33" t="s">
        <v>2744</v>
      </c>
      <c r="CB763" s="188" t="str">
        <f t="shared" ref="CB763:CB777" si="130">IF(G763&lt;1980,"N",IF(AJ763="N","N",IF(BC763&lt;1,"N",IF(AF763="Chronic","N",IF(AQ763="Other","N",IF(BG763&lt;5.4,"N",IF(BG763&gt;8.5,"N",IF(BU763&gt;23,"N",IF(BL763&lt;8,"N",IF(BY763="JG est","N","Y"))))))))))</f>
        <v>Y</v>
      </c>
      <c r="CC763" s="188" t="str">
        <f>CB763</f>
        <v>Y</v>
      </c>
      <c r="CD763" s="187"/>
      <c r="CE763" s="186"/>
      <c r="CH763" s="33" t="s">
        <v>2770</v>
      </c>
    </row>
    <row r="764" spans="5:88" ht="16.5" customHeight="1" thickBot="1" x14ac:dyDescent="0.35">
      <c r="E764" s="33" t="s">
        <v>2765</v>
      </c>
      <c r="F764" s="33" t="s">
        <v>4693</v>
      </c>
      <c r="G764" s="33">
        <v>1993</v>
      </c>
      <c r="H764" s="33" t="s">
        <v>2833</v>
      </c>
      <c r="I764" s="33" t="s">
        <v>2834</v>
      </c>
      <c r="K764" s="33" t="s">
        <v>80</v>
      </c>
      <c r="L764" s="192" t="s">
        <v>119</v>
      </c>
      <c r="M764" s="192" t="s">
        <v>687</v>
      </c>
      <c r="N764" s="33" t="s">
        <v>688</v>
      </c>
      <c r="O764" s="33" t="s">
        <v>689</v>
      </c>
      <c r="P764" s="33" t="s">
        <v>690</v>
      </c>
      <c r="Q764" s="33" t="s">
        <v>4691</v>
      </c>
      <c r="R764" s="33" t="s">
        <v>4691</v>
      </c>
      <c r="S764" s="33" t="str">
        <f t="shared" si="127"/>
        <v>Ac.pe</v>
      </c>
      <c r="T764" s="33" t="s">
        <v>4692</v>
      </c>
      <c r="U764" s="33" t="s">
        <v>2821</v>
      </c>
      <c r="V764" s="84" t="s">
        <v>28</v>
      </c>
      <c r="W764" s="33" t="s">
        <v>307</v>
      </c>
      <c r="X764" s="33" t="s">
        <v>2752</v>
      </c>
      <c r="Y764" s="33" t="s">
        <v>281</v>
      </c>
      <c r="AB764" s="33" t="s">
        <v>2742</v>
      </c>
      <c r="AC764" s="33" t="s">
        <v>239</v>
      </c>
      <c r="AD764" s="33">
        <v>96</v>
      </c>
      <c r="AE764" s="184" t="s">
        <v>240</v>
      </c>
      <c r="AF764" s="33" t="s">
        <v>2743</v>
      </c>
      <c r="AH764" s="33" t="s">
        <v>2787</v>
      </c>
      <c r="AI764" s="33" t="s">
        <v>2744</v>
      </c>
      <c r="AJ764" s="33" t="s">
        <v>1073</v>
      </c>
      <c r="AK764" s="33" t="s">
        <v>631</v>
      </c>
      <c r="AM764" s="198">
        <v>157</v>
      </c>
      <c r="AN764" s="33">
        <v>153.54599999999999</v>
      </c>
      <c r="AO764" s="189">
        <v>157</v>
      </c>
      <c r="AP764" s="33" t="s">
        <v>477</v>
      </c>
      <c r="AQ764" s="33" t="s">
        <v>477</v>
      </c>
      <c r="AS764" s="33">
        <v>4</v>
      </c>
      <c r="AU764" s="33" t="s">
        <v>295</v>
      </c>
      <c r="AV764" s="33" t="s">
        <v>295</v>
      </c>
      <c r="AZ764" s="33" t="s">
        <v>2312</v>
      </c>
      <c r="BA764" s="33" t="s">
        <v>2838</v>
      </c>
      <c r="BB764" s="33" t="s">
        <v>2744</v>
      </c>
      <c r="BC764" s="33">
        <v>20</v>
      </c>
      <c r="BD764" s="33">
        <v>7.8</v>
      </c>
      <c r="BE764" s="33">
        <v>40</v>
      </c>
      <c r="BG764" s="33">
        <v>7.8</v>
      </c>
      <c r="BH764" s="33">
        <v>40</v>
      </c>
      <c r="BI764" s="33">
        <f t="shared" si="129"/>
        <v>1.6</v>
      </c>
      <c r="BL764" s="33">
        <v>40</v>
      </c>
      <c r="BN764" s="33">
        <v>9.8568916984937793</v>
      </c>
      <c r="BO764" s="33">
        <v>3.7366054951095276</v>
      </c>
      <c r="BP764" s="33">
        <v>2.2365271449621718</v>
      </c>
      <c r="BQ764" s="33">
        <v>0.62351704548869258</v>
      </c>
      <c r="BR764" s="33">
        <v>4.7388902396604706</v>
      </c>
      <c r="BS764" s="33">
        <v>3.0772014543249808</v>
      </c>
      <c r="BT764" s="33">
        <v>34.5</v>
      </c>
      <c r="BU764" s="33">
        <v>1.6</v>
      </c>
      <c r="BW764" s="33" t="s">
        <v>2744</v>
      </c>
      <c r="CB764" s="188" t="str">
        <f t="shared" si="130"/>
        <v>Y</v>
      </c>
      <c r="CC764" s="188" t="str">
        <f>CB764</f>
        <v>Y</v>
      </c>
      <c r="CD764" s="187"/>
      <c r="CE764" s="186"/>
      <c r="CH764" s="33" t="s">
        <v>2770</v>
      </c>
    </row>
    <row r="765" spans="5:88" ht="16.5" customHeight="1" thickBot="1" x14ac:dyDescent="0.35">
      <c r="E765" s="33" t="s">
        <v>2765</v>
      </c>
      <c r="F765" s="33" t="s">
        <v>4694</v>
      </c>
      <c r="G765" s="33">
        <v>2000</v>
      </c>
      <c r="H765" s="33" t="s">
        <v>4695</v>
      </c>
      <c r="I765" s="33" t="s">
        <v>2818</v>
      </c>
      <c r="K765" s="33" t="s">
        <v>80</v>
      </c>
      <c r="L765" s="192" t="s">
        <v>119</v>
      </c>
      <c r="M765" s="192" t="s">
        <v>687</v>
      </c>
      <c r="N765" s="33" t="s">
        <v>688</v>
      </c>
      <c r="O765" s="33" t="s">
        <v>689</v>
      </c>
      <c r="P765" s="33" t="s">
        <v>690</v>
      </c>
      <c r="Q765" s="33" t="s">
        <v>4691</v>
      </c>
      <c r="R765" s="33" t="s">
        <v>4691</v>
      </c>
      <c r="S765" s="33" t="str">
        <f t="shared" si="127"/>
        <v>Ac.pe</v>
      </c>
      <c r="T765" s="33" t="s">
        <v>4692</v>
      </c>
      <c r="U765" s="33" t="s">
        <v>2821</v>
      </c>
      <c r="V765" s="84" t="s">
        <v>28</v>
      </c>
      <c r="W765" s="33" t="s">
        <v>307</v>
      </c>
      <c r="X765" s="33" t="s">
        <v>2752</v>
      </c>
      <c r="Y765" s="33" t="s">
        <v>281</v>
      </c>
      <c r="AB765" s="33" t="s">
        <v>2742</v>
      </c>
      <c r="AC765" s="33" t="s">
        <v>239</v>
      </c>
      <c r="AD765" s="33">
        <v>96</v>
      </c>
      <c r="AE765" s="184" t="s">
        <v>240</v>
      </c>
      <c r="AF765" s="33" t="s">
        <v>2743</v>
      </c>
      <c r="AH765" s="33" t="s">
        <v>3024</v>
      </c>
      <c r="AI765" s="33" t="s">
        <v>2744</v>
      </c>
      <c r="AJ765" s="33" t="s">
        <v>509</v>
      </c>
      <c r="AK765" s="33" t="s">
        <v>631</v>
      </c>
      <c r="AM765" s="198">
        <v>356</v>
      </c>
      <c r="AN765" s="33">
        <v>348.16800000000001</v>
      </c>
      <c r="AO765" s="189">
        <v>356</v>
      </c>
      <c r="AP765" s="33" t="s">
        <v>477</v>
      </c>
      <c r="AQ765" s="33" t="s">
        <v>477</v>
      </c>
      <c r="AS765" s="33">
        <f>IF(G765&lt;1980,"Too old",IF(AE765="N","UseOtherTestDuration",IF(AJ765="M",IF(ISBLANK(BD765),2,IF(ISBLANK(BE765),2,IF(ISBLANK(BF765),2,1))),"NotM")))</f>
        <v>2</v>
      </c>
      <c r="AU765" s="33" t="s">
        <v>295</v>
      </c>
      <c r="AV765" s="33" t="s">
        <v>295</v>
      </c>
      <c r="AZ765" s="33" t="s">
        <v>2312</v>
      </c>
      <c r="BA765" s="33" t="s">
        <v>2746</v>
      </c>
      <c r="BB765" s="33" t="s">
        <v>2744</v>
      </c>
      <c r="BC765" s="33">
        <v>25</v>
      </c>
      <c r="BD765" s="33">
        <v>8.35</v>
      </c>
      <c r="BE765" s="33">
        <v>90</v>
      </c>
      <c r="BG765" s="33">
        <v>8.35</v>
      </c>
      <c r="BH765" s="33">
        <v>90</v>
      </c>
      <c r="BI765" s="33">
        <f t="shared" si="129"/>
        <v>0.3</v>
      </c>
      <c r="BL765" s="33">
        <v>90</v>
      </c>
      <c r="BN765" s="33">
        <v>14.85</v>
      </c>
      <c r="BO765" s="33">
        <v>12.871874999999999</v>
      </c>
      <c r="BP765" s="33">
        <v>27.871874999999999</v>
      </c>
      <c r="BQ765" s="33">
        <v>2.2312500000000002</v>
      </c>
      <c r="BR765" s="33">
        <v>86.4</v>
      </c>
      <c r="BS765" s="33">
        <v>2.015625</v>
      </c>
      <c r="BT765" s="33">
        <v>95.625</v>
      </c>
      <c r="BU765" s="192">
        <v>0.3</v>
      </c>
      <c r="BW765" s="33" t="s">
        <v>2744</v>
      </c>
      <c r="CB765" s="188" t="str">
        <f t="shared" si="130"/>
        <v>Y</v>
      </c>
      <c r="CC765" s="188" t="str">
        <f>CB765</f>
        <v>Y</v>
      </c>
      <c r="CD765" s="187"/>
      <c r="CE765" s="186"/>
    </row>
    <row r="766" spans="5:88" ht="16.5" customHeight="1" thickBot="1" x14ac:dyDescent="0.35">
      <c r="E766" s="33" t="s">
        <v>2753</v>
      </c>
      <c r="G766" s="33">
        <v>2005</v>
      </c>
      <c r="H766" s="193" t="s">
        <v>4234</v>
      </c>
      <c r="I766" s="193"/>
      <c r="J766" s="193"/>
      <c r="K766" s="33" t="s">
        <v>80</v>
      </c>
      <c r="L766" s="192" t="s">
        <v>81</v>
      </c>
      <c r="M766" s="197" t="s">
        <v>83</v>
      </c>
      <c r="N766" s="33" t="s">
        <v>84</v>
      </c>
      <c r="O766" s="33" t="s">
        <v>639</v>
      </c>
      <c r="P766" s="33" t="s">
        <v>640</v>
      </c>
      <c r="Q766" s="196" t="s">
        <v>641</v>
      </c>
      <c r="R766" s="196" t="s">
        <v>641</v>
      </c>
      <c r="S766" s="33" t="str">
        <f t="shared" si="127"/>
        <v>Ac.el</v>
      </c>
      <c r="T766" s="193" t="s">
        <v>2945</v>
      </c>
      <c r="U766" s="33" t="s">
        <v>2821</v>
      </c>
      <c r="V766" s="84" t="s">
        <v>28</v>
      </c>
      <c r="W766" s="184" t="s">
        <v>293</v>
      </c>
      <c r="X766" s="193" t="s">
        <v>4696</v>
      </c>
      <c r="Y766" s="33" t="s">
        <v>284</v>
      </c>
      <c r="Z766" s="193"/>
      <c r="AA766" s="193"/>
      <c r="AB766" s="193" t="s">
        <v>2854</v>
      </c>
      <c r="AC766" s="33" t="s">
        <v>239</v>
      </c>
      <c r="AD766" s="193">
        <v>48</v>
      </c>
      <c r="AE766" s="184" t="s">
        <v>240</v>
      </c>
      <c r="AF766" s="193" t="s">
        <v>2743</v>
      </c>
      <c r="AG766" s="193"/>
      <c r="AH766" s="193" t="s">
        <v>4235</v>
      </c>
      <c r="AI766" s="193" t="s">
        <v>3467</v>
      </c>
      <c r="AJ766" s="33" t="s">
        <v>509</v>
      </c>
      <c r="AK766" s="189" t="s">
        <v>2983</v>
      </c>
      <c r="AL766" s="189"/>
      <c r="AM766" s="195"/>
      <c r="AN766" s="189">
        <v>1614</v>
      </c>
      <c r="AO766" s="189">
        <v>1614</v>
      </c>
      <c r="AP766" s="193" t="s">
        <v>477</v>
      </c>
      <c r="AQ766" s="33" t="s">
        <v>477</v>
      </c>
      <c r="AS766" s="33">
        <v>4</v>
      </c>
      <c r="AT766" s="33" t="s">
        <v>4524</v>
      </c>
      <c r="AU766" s="33" t="s">
        <v>295</v>
      </c>
      <c r="AV766" s="33" t="s">
        <v>295</v>
      </c>
      <c r="AX766" s="193"/>
      <c r="AY766" s="193"/>
      <c r="AZ766" s="193" t="s">
        <v>2312</v>
      </c>
      <c r="BA766" s="193" t="s">
        <v>4237</v>
      </c>
      <c r="BB766" s="193"/>
      <c r="BC766" s="189" t="s">
        <v>4296</v>
      </c>
      <c r="BD766" s="189">
        <v>7.8</v>
      </c>
      <c r="BE766" s="189">
        <v>250</v>
      </c>
      <c r="BF766" s="189"/>
      <c r="BG766" s="33">
        <v>7.8</v>
      </c>
      <c r="BH766" s="33">
        <v>250</v>
      </c>
      <c r="BI766" s="33">
        <f t="shared" si="129"/>
        <v>0.38</v>
      </c>
      <c r="BJ766" s="193" t="s">
        <v>644</v>
      </c>
      <c r="BK766" s="193" t="s">
        <v>644</v>
      </c>
      <c r="BL766" s="194">
        <v>250</v>
      </c>
      <c r="BM766" s="193"/>
      <c r="BN766" s="193"/>
      <c r="BO766" s="193"/>
      <c r="BP766" s="193"/>
      <c r="BQ766" s="193"/>
      <c r="BR766" s="193"/>
      <c r="BS766" s="193"/>
      <c r="BT766" s="193" t="s">
        <v>644</v>
      </c>
      <c r="BU766" s="33">
        <v>0.38</v>
      </c>
      <c r="BV766" s="33" t="s">
        <v>2947</v>
      </c>
      <c r="BW766" s="32"/>
      <c r="BX766" s="193" t="s">
        <v>4239</v>
      </c>
      <c r="BY766" s="193"/>
      <c r="BZ766" s="193"/>
      <c r="CA766" s="32"/>
      <c r="CB766" s="188" t="str">
        <f t="shared" si="130"/>
        <v>Y</v>
      </c>
      <c r="CC766" s="188" t="str">
        <f>CB766</f>
        <v>Y</v>
      </c>
      <c r="CD766" s="193" t="s">
        <v>2934</v>
      </c>
      <c r="CE766" s="193"/>
      <c r="CH766" s="193" t="s">
        <v>2748</v>
      </c>
      <c r="CI766" s="193" t="s">
        <v>2949</v>
      </c>
      <c r="CJ766" s="193"/>
    </row>
    <row r="767" spans="5:88" ht="16.5" customHeight="1" x14ac:dyDescent="0.3">
      <c r="E767" s="33" t="s">
        <v>2765</v>
      </c>
      <c r="F767" s="33" t="s">
        <v>4697</v>
      </c>
      <c r="G767" s="33">
        <v>2013</v>
      </c>
      <c r="H767" s="33" t="s">
        <v>3571</v>
      </c>
      <c r="I767" s="33" t="s">
        <v>3572</v>
      </c>
      <c r="K767" s="33" t="s">
        <v>80</v>
      </c>
      <c r="L767" s="33" t="s">
        <v>89</v>
      </c>
      <c r="M767" s="33" t="s">
        <v>91</v>
      </c>
      <c r="N767" s="33" t="s">
        <v>503</v>
      </c>
      <c r="O767" s="33" t="s">
        <v>504</v>
      </c>
      <c r="P767" s="33" t="s">
        <v>505</v>
      </c>
      <c r="Q767" s="33" t="s">
        <v>279</v>
      </c>
      <c r="R767" s="33" t="s">
        <v>279</v>
      </c>
      <c r="S767" s="33" t="str">
        <f t="shared" si="127"/>
        <v>Ac.tr</v>
      </c>
      <c r="T767" s="33" t="s">
        <v>4698</v>
      </c>
      <c r="U767" s="33" t="s">
        <v>31</v>
      </c>
      <c r="V767" s="192" t="s">
        <v>31</v>
      </c>
      <c r="W767" s="33" t="s">
        <v>31</v>
      </c>
      <c r="X767" s="33" t="s">
        <v>4699</v>
      </c>
      <c r="Y767" s="33" t="s">
        <v>284</v>
      </c>
      <c r="AB767" s="33" t="s">
        <v>2742</v>
      </c>
      <c r="AC767" s="33" t="s">
        <v>239</v>
      </c>
      <c r="AD767" s="33">
        <v>96</v>
      </c>
      <c r="AE767" s="33" t="s">
        <v>240</v>
      </c>
      <c r="AF767" s="33" t="s">
        <v>2743</v>
      </c>
      <c r="AH767" s="33" t="s">
        <v>2754</v>
      </c>
      <c r="AI767" s="33" t="s">
        <v>3168</v>
      </c>
      <c r="AJ767" s="33" t="s">
        <v>509</v>
      </c>
      <c r="AK767" s="33" t="s">
        <v>478</v>
      </c>
      <c r="AM767" s="33" t="s">
        <v>2744</v>
      </c>
      <c r="AN767" s="33">
        <v>3109</v>
      </c>
      <c r="AO767" s="33">
        <v>3109</v>
      </c>
      <c r="AP767" s="33" t="s">
        <v>508</v>
      </c>
      <c r="AQ767" s="33" t="s">
        <v>477</v>
      </c>
      <c r="AS767" s="33">
        <f>IF(G767&lt;1980,"Too old",IF(AE767="N","UseOtherTestDuration",IF(AJ767="M",IF(ISBLANK(BD767),2,IF(ISBLANK(BE767),2,IF(ISBLANK(BF767),2,1))),"NotM")))</f>
        <v>1</v>
      </c>
      <c r="AU767" s="33" t="s">
        <v>3072</v>
      </c>
      <c r="AV767" s="33" t="s">
        <v>295</v>
      </c>
      <c r="AZ767" s="33" t="s">
        <v>2959</v>
      </c>
      <c r="BA767" s="33" t="s">
        <v>3386</v>
      </c>
      <c r="BB767" s="33" t="s">
        <v>2744</v>
      </c>
      <c r="BC767" s="33">
        <v>15</v>
      </c>
      <c r="BD767" s="33">
        <v>8</v>
      </c>
      <c r="BE767" s="33">
        <v>105</v>
      </c>
      <c r="BF767" s="33">
        <v>0.4</v>
      </c>
      <c r="BG767" s="33">
        <v>8</v>
      </c>
      <c r="BH767" s="33">
        <v>105</v>
      </c>
      <c r="BI767" s="33">
        <f t="shared" si="129"/>
        <v>0.4</v>
      </c>
      <c r="BL767" s="33">
        <v>105</v>
      </c>
      <c r="BN767" s="33">
        <v>26</v>
      </c>
      <c r="BO767" s="33">
        <v>8.6</v>
      </c>
      <c r="BP767" s="33">
        <v>9.3000000000000007</v>
      </c>
      <c r="BQ767" s="33">
        <v>0.89</v>
      </c>
      <c r="BR767" s="33">
        <v>18.2</v>
      </c>
      <c r="BS767" s="33">
        <v>10.6</v>
      </c>
      <c r="BT767" s="33">
        <v>91</v>
      </c>
      <c r="BU767" s="33">
        <v>0.4</v>
      </c>
      <c r="BW767" s="33" t="s">
        <v>2744</v>
      </c>
      <c r="CB767" s="188" t="str">
        <f t="shared" si="130"/>
        <v>Y</v>
      </c>
      <c r="CC767" s="188" t="s">
        <v>295</v>
      </c>
      <c r="CD767" s="187" t="s">
        <v>4700</v>
      </c>
      <c r="CE767" s="186"/>
      <c r="CF767" s="185"/>
      <c r="CJ767" s="33" t="s">
        <v>4701</v>
      </c>
    </row>
    <row r="768" spans="5:88" ht="16.5" customHeight="1" x14ac:dyDescent="0.3">
      <c r="E768" s="33" t="s">
        <v>2765</v>
      </c>
      <c r="F768" s="33" t="s">
        <v>4702</v>
      </c>
      <c r="G768" s="33">
        <v>2013</v>
      </c>
      <c r="H768" s="33" t="s">
        <v>3571</v>
      </c>
      <c r="I768" s="33" t="s">
        <v>3572</v>
      </c>
      <c r="K768" s="33" t="s">
        <v>80</v>
      </c>
      <c r="L768" s="33" t="s">
        <v>89</v>
      </c>
      <c r="M768" s="33" t="s">
        <v>91</v>
      </c>
      <c r="N768" s="33" t="s">
        <v>503</v>
      </c>
      <c r="O768" s="33" t="s">
        <v>504</v>
      </c>
      <c r="P768" s="33" t="s">
        <v>505</v>
      </c>
      <c r="Q768" s="33" t="s">
        <v>279</v>
      </c>
      <c r="R768" s="33" t="s">
        <v>279</v>
      </c>
      <c r="S768" s="33" t="str">
        <f t="shared" si="127"/>
        <v>Ac.tr</v>
      </c>
      <c r="T768" s="33" t="s">
        <v>4698</v>
      </c>
      <c r="U768" s="33" t="s">
        <v>31</v>
      </c>
      <c r="V768" s="192" t="s">
        <v>31</v>
      </c>
      <c r="W768" s="33" t="s">
        <v>31</v>
      </c>
      <c r="X768" s="33" t="s">
        <v>4703</v>
      </c>
      <c r="Y768" s="33" t="s">
        <v>284</v>
      </c>
      <c r="AB768" s="33" t="s">
        <v>2742</v>
      </c>
      <c r="AC768" s="33" t="s">
        <v>239</v>
      </c>
      <c r="AD768" s="33">
        <v>96</v>
      </c>
      <c r="AE768" s="33" t="s">
        <v>240</v>
      </c>
      <c r="AF768" s="33" t="s">
        <v>2743</v>
      </c>
      <c r="AH768" s="33" t="s">
        <v>2754</v>
      </c>
      <c r="AI768" s="33" t="s">
        <v>3168</v>
      </c>
      <c r="AJ768" s="33" t="s">
        <v>509</v>
      </c>
      <c r="AK768" s="33" t="s">
        <v>478</v>
      </c>
      <c r="AL768" s="33" t="s">
        <v>3047</v>
      </c>
      <c r="AM768" s="33" t="s">
        <v>2744</v>
      </c>
      <c r="AN768" s="33">
        <v>634</v>
      </c>
      <c r="AO768" s="33">
        <v>634</v>
      </c>
      <c r="AP768" s="33" t="s">
        <v>508</v>
      </c>
      <c r="AQ768" s="33" t="s">
        <v>477</v>
      </c>
      <c r="AS768" s="33">
        <v>4</v>
      </c>
      <c r="AT768" s="33" t="s">
        <v>3025</v>
      </c>
      <c r="AU768" s="33" t="s">
        <v>3072</v>
      </c>
      <c r="AV768" s="33" t="s">
        <v>295</v>
      </c>
      <c r="AZ768" s="33" t="s">
        <v>2959</v>
      </c>
      <c r="BA768" s="33" t="s">
        <v>3386</v>
      </c>
      <c r="BB768" s="33" t="s">
        <v>2744</v>
      </c>
      <c r="BC768" s="33">
        <v>15</v>
      </c>
      <c r="BD768" s="33">
        <v>8.1999999999999993</v>
      </c>
      <c r="BE768" s="33">
        <v>104</v>
      </c>
      <c r="BF768" s="33">
        <v>0.4</v>
      </c>
      <c r="BG768" s="33">
        <v>8.1999999999999993</v>
      </c>
      <c r="BH768" s="33">
        <v>104</v>
      </c>
      <c r="BI768" s="33">
        <f t="shared" si="129"/>
        <v>0.4</v>
      </c>
      <c r="BL768" s="33">
        <v>104</v>
      </c>
      <c r="BN768" s="33">
        <v>26</v>
      </c>
      <c r="BO768" s="33">
        <v>8.8000000000000007</v>
      </c>
      <c r="BP768" s="33">
        <v>9.6</v>
      </c>
      <c r="BQ768" s="33">
        <v>1.05</v>
      </c>
      <c r="BR768" s="33">
        <v>16.8</v>
      </c>
      <c r="BS768" s="33">
        <v>11.4</v>
      </c>
      <c r="BT768" s="33">
        <v>94</v>
      </c>
      <c r="BU768" s="33">
        <v>0.4</v>
      </c>
      <c r="BW768" s="33" t="s">
        <v>2744</v>
      </c>
      <c r="CB768" s="188" t="str">
        <f t="shared" si="130"/>
        <v>Y</v>
      </c>
      <c r="CC768" s="188" t="s">
        <v>295</v>
      </c>
      <c r="CD768" s="187" t="s">
        <v>4700</v>
      </c>
      <c r="CE768" s="186"/>
      <c r="CH768" s="33" t="s">
        <v>2770</v>
      </c>
      <c r="CJ768" s="33" t="s">
        <v>4701</v>
      </c>
    </row>
    <row r="769" spans="5:88" ht="16.5" customHeight="1" x14ac:dyDescent="0.3">
      <c r="E769" s="33" t="s">
        <v>2765</v>
      </c>
      <c r="F769" s="33" t="s">
        <v>4704</v>
      </c>
      <c r="G769" s="33">
        <v>2013</v>
      </c>
      <c r="H769" s="33" t="s">
        <v>3571</v>
      </c>
      <c r="I769" s="33" t="s">
        <v>3572</v>
      </c>
      <c r="K769" s="33" t="s">
        <v>80</v>
      </c>
      <c r="L769" s="33" t="s">
        <v>89</v>
      </c>
      <c r="M769" s="33" t="s">
        <v>91</v>
      </c>
      <c r="N769" s="33" t="s">
        <v>503</v>
      </c>
      <c r="O769" s="33" t="s">
        <v>504</v>
      </c>
      <c r="P769" s="33" t="s">
        <v>505</v>
      </c>
      <c r="Q769" s="33" t="s">
        <v>279</v>
      </c>
      <c r="R769" s="33" t="s">
        <v>279</v>
      </c>
      <c r="S769" s="33" t="str">
        <f t="shared" si="127"/>
        <v>Ac.tr</v>
      </c>
      <c r="T769" s="33" t="s">
        <v>4698</v>
      </c>
      <c r="U769" s="33" t="s">
        <v>31</v>
      </c>
      <c r="V769" s="192" t="s">
        <v>31</v>
      </c>
      <c r="W769" s="33" t="s">
        <v>31</v>
      </c>
      <c r="X769" s="33" t="s">
        <v>4705</v>
      </c>
      <c r="Y769" s="33" t="s">
        <v>284</v>
      </c>
      <c r="AB769" s="33" t="s">
        <v>2742</v>
      </c>
      <c r="AC769" s="33" t="s">
        <v>239</v>
      </c>
      <c r="AD769" s="33">
        <v>96</v>
      </c>
      <c r="AE769" s="33" t="s">
        <v>240</v>
      </c>
      <c r="AF769" s="33" t="s">
        <v>2743</v>
      </c>
      <c r="AH769" s="33" t="s">
        <v>2754</v>
      </c>
      <c r="AI769" s="33" t="s">
        <v>3168</v>
      </c>
      <c r="AJ769" s="33" t="s">
        <v>509</v>
      </c>
      <c r="AK769" s="33" t="s">
        <v>478</v>
      </c>
      <c r="AL769" s="33" t="s">
        <v>3047</v>
      </c>
      <c r="AM769" s="33" t="s">
        <v>2744</v>
      </c>
      <c r="AN769" s="33">
        <v>1575</v>
      </c>
      <c r="AO769" s="33">
        <v>1575</v>
      </c>
      <c r="AP769" s="33" t="s">
        <v>508</v>
      </c>
      <c r="AQ769" s="33" t="s">
        <v>477</v>
      </c>
      <c r="AS769" s="33">
        <v>4</v>
      </c>
      <c r="AT769" s="33" t="s">
        <v>3025</v>
      </c>
      <c r="AU769" s="33" t="s">
        <v>3072</v>
      </c>
      <c r="AV769" s="33" t="s">
        <v>295</v>
      </c>
      <c r="AZ769" s="33" t="s">
        <v>2959</v>
      </c>
      <c r="BA769" s="33" t="s">
        <v>3386</v>
      </c>
      <c r="BB769" s="33" t="s">
        <v>2744</v>
      </c>
      <c r="BC769" s="33">
        <v>15</v>
      </c>
      <c r="BD769" s="33">
        <v>8.1999999999999993</v>
      </c>
      <c r="BE769" s="33">
        <v>104</v>
      </c>
      <c r="BF769" s="33">
        <v>0.4</v>
      </c>
      <c r="BG769" s="33">
        <v>8.1999999999999993</v>
      </c>
      <c r="BH769" s="33">
        <v>104</v>
      </c>
      <c r="BI769" s="33">
        <f t="shared" si="129"/>
        <v>0.4</v>
      </c>
      <c r="BL769" s="33">
        <v>104</v>
      </c>
      <c r="BN769" s="33">
        <v>26</v>
      </c>
      <c r="BO769" s="33">
        <v>8.6999999999999993</v>
      </c>
      <c r="BP769" s="33">
        <v>9.6</v>
      </c>
      <c r="BQ769" s="33">
        <v>0.93</v>
      </c>
      <c r="BR769" s="33">
        <v>17</v>
      </c>
      <c r="BS769" s="33">
        <v>11.6</v>
      </c>
      <c r="BT769" s="33">
        <v>92</v>
      </c>
      <c r="BU769" s="33">
        <v>0.4</v>
      </c>
      <c r="BW769" s="33" t="s">
        <v>2744</v>
      </c>
      <c r="CB769" s="188" t="str">
        <f t="shared" si="130"/>
        <v>Y</v>
      </c>
      <c r="CC769" s="188" t="s">
        <v>295</v>
      </c>
      <c r="CD769" s="187" t="s">
        <v>4700</v>
      </c>
      <c r="CE769" s="186"/>
      <c r="CH769" s="33" t="s">
        <v>2770</v>
      </c>
      <c r="CJ769" s="33" t="s">
        <v>4701</v>
      </c>
    </row>
    <row r="770" spans="5:88" ht="16.5" customHeight="1" x14ac:dyDescent="0.3">
      <c r="E770" s="33" t="s">
        <v>2765</v>
      </c>
      <c r="F770" s="33" t="s">
        <v>4706</v>
      </c>
      <c r="G770" s="33">
        <v>2014</v>
      </c>
      <c r="H770" s="33" t="s">
        <v>3587</v>
      </c>
      <c r="I770" s="33" t="s">
        <v>3588</v>
      </c>
      <c r="K770" s="33" t="s">
        <v>80</v>
      </c>
      <c r="L770" s="33" t="s">
        <v>89</v>
      </c>
      <c r="M770" s="33" t="s">
        <v>91</v>
      </c>
      <c r="N770" s="33" t="s">
        <v>503</v>
      </c>
      <c r="O770" s="33" t="s">
        <v>504</v>
      </c>
      <c r="P770" s="33" t="s">
        <v>505</v>
      </c>
      <c r="Q770" s="33" t="s">
        <v>279</v>
      </c>
      <c r="R770" s="33" t="s">
        <v>279</v>
      </c>
      <c r="S770" s="33" t="str">
        <f t="shared" si="127"/>
        <v>Ac.tr</v>
      </c>
      <c r="T770" s="33" t="s">
        <v>4698</v>
      </c>
      <c r="U770" s="33" t="s">
        <v>31</v>
      </c>
      <c r="V770" s="192" t="s">
        <v>31</v>
      </c>
      <c r="W770" s="33" t="s">
        <v>31</v>
      </c>
      <c r="X770" s="33" t="s">
        <v>4707</v>
      </c>
      <c r="Y770" s="33" t="s">
        <v>284</v>
      </c>
      <c r="AB770" s="33" t="s">
        <v>2742</v>
      </c>
      <c r="AC770" s="33" t="s">
        <v>239</v>
      </c>
      <c r="AD770" s="33">
        <v>96</v>
      </c>
      <c r="AE770" s="33" t="s">
        <v>240</v>
      </c>
      <c r="AF770" s="33" t="s">
        <v>2743</v>
      </c>
      <c r="AH770" s="33" t="s">
        <v>2754</v>
      </c>
      <c r="AI770" s="33" t="s">
        <v>3590</v>
      </c>
      <c r="AJ770" s="33" t="s">
        <v>509</v>
      </c>
      <c r="AK770" s="33" t="s">
        <v>478</v>
      </c>
      <c r="AL770" s="33" t="s">
        <v>3047</v>
      </c>
      <c r="AM770" s="33" t="s">
        <v>2744</v>
      </c>
      <c r="AN770" s="33">
        <v>1575</v>
      </c>
      <c r="AO770" s="33">
        <v>1575</v>
      </c>
      <c r="AP770" s="33" t="s">
        <v>477</v>
      </c>
      <c r="AQ770" s="33" t="s">
        <v>477</v>
      </c>
      <c r="AS770" s="33">
        <v>4</v>
      </c>
      <c r="AT770" s="33" t="s">
        <v>3025</v>
      </c>
      <c r="AU770" s="33" t="s">
        <v>295</v>
      </c>
      <c r="AV770" s="33" t="s">
        <v>295</v>
      </c>
      <c r="AZ770" s="33" t="s">
        <v>2959</v>
      </c>
      <c r="BA770" s="33" t="s">
        <v>3591</v>
      </c>
      <c r="BB770" s="33" t="s">
        <v>2791</v>
      </c>
      <c r="BC770" s="33">
        <v>15</v>
      </c>
      <c r="BD770" s="33">
        <v>8.1999999999999993</v>
      </c>
      <c r="BE770" s="33">
        <v>104</v>
      </c>
      <c r="BF770" s="33">
        <v>0.4</v>
      </c>
      <c r="BG770" s="33">
        <v>8.1999999999999993</v>
      </c>
      <c r="BH770" s="33">
        <v>104</v>
      </c>
      <c r="BI770" s="33">
        <f t="shared" si="129"/>
        <v>0.4</v>
      </c>
      <c r="BL770" s="33">
        <v>104</v>
      </c>
      <c r="BN770" s="33">
        <v>26</v>
      </c>
      <c r="BO770" s="33">
        <v>8.6999999999999993</v>
      </c>
      <c r="BP770" s="33">
        <v>9.6</v>
      </c>
      <c r="BQ770" s="33">
        <v>0.93</v>
      </c>
      <c r="BR770" s="33">
        <v>17</v>
      </c>
      <c r="BS770" s="33">
        <v>11.6</v>
      </c>
      <c r="BT770" s="33">
        <v>92</v>
      </c>
      <c r="BU770" s="33">
        <v>0.4</v>
      </c>
      <c r="BW770" s="33" t="s">
        <v>2744</v>
      </c>
      <c r="CB770" s="188" t="str">
        <f t="shared" si="130"/>
        <v>Y</v>
      </c>
      <c r="CC770" s="188" t="str">
        <f t="shared" ref="CC770:CC777" si="131">CB770</f>
        <v>Y</v>
      </c>
      <c r="CD770" s="187"/>
      <c r="CE770" s="186"/>
      <c r="CF770" s="185"/>
      <c r="CH770" s="33" t="s">
        <v>2770</v>
      </c>
      <c r="CJ770" s="33" t="s">
        <v>4701</v>
      </c>
    </row>
    <row r="771" spans="5:88" ht="16.5" customHeight="1" x14ac:dyDescent="0.3">
      <c r="E771" s="33" t="s">
        <v>2765</v>
      </c>
      <c r="F771" s="33" t="s">
        <v>4708</v>
      </c>
      <c r="G771" s="33">
        <v>2014</v>
      </c>
      <c r="H771" s="33" t="s">
        <v>3587</v>
      </c>
      <c r="I771" s="33" t="s">
        <v>3588</v>
      </c>
      <c r="K771" s="33" t="s">
        <v>80</v>
      </c>
      <c r="L771" s="33" t="s">
        <v>89</v>
      </c>
      <c r="M771" s="33" t="s">
        <v>91</v>
      </c>
      <c r="N771" s="33" t="s">
        <v>503</v>
      </c>
      <c r="O771" s="33" t="s">
        <v>504</v>
      </c>
      <c r="P771" s="33" t="s">
        <v>505</v>
      </c>
      <c r="Q771" s="33" t="s">
        <v>279</v>
      </c>
      <c r="R771" s="33" t="s">
        <v>279</v>
      </c>
      <c r="S771" s="33" t="str">
        <f t="shared" si="127"/>
        <v>Ac.tr</v>
      </c>
      <c r="T771" s="33" t="s">
        <v>4698</v>
      </c>
      <c r="U771" s="33" t="s">
        <v>31</v>
      </c>
      <c r="V771" s="192" t="s">
        <v>31</v>
      </c>
      <c r="W771" s="33" t="s">
        <v>31</v>
      </c>
      <c r="X771" s="33" t="s">
        <v>4709</v>
      </c>
      <c r="Y771" s="33" t="s">
        <v>284</v>
      </c>
      <c r="AB771" s="33" t="s">
        <v>2742</v>
      </c>
      <c r="AC771" s="33" t="s">
        <v>239</v>
      </c>
      <c r="AD771" s="33">
        <v>96</v>
      </c>
      <c r="AE771" s="33" t="s">
        <v>240</v>
      </c>
      <c r="AF771" s="33" t="s">
        <v>2743</v>
      </c>
      <c r="AH771" s="33" t="s">
        <v>2754</v>
      </c>
      <c r="AI771" s="33" t="s">
        <v>3590</v>
      </c>
      <c r="AJ771" s="33" t="s">
        <v>509</v>
      </c>
      <c r="AK771" s="33" t="s">
        <v>478</v>
      </c>
      <c r="AL771" s="33" t="s">
        <v>4710</v>
      </c>
      <c r="AM771" s="33" t="s">
        <v>2744</v>
      </c>
      <c r="AN771" s="33">
        <v>253</v>
      </c>
      <c r="AO771" s="33">
        <v>253</v>
      </c>
      <c r="AP771" s="33" t="s">
        <v>477</v>
      </c>
      <c r="AQ771" s="33" t="s">
        <v>477</v>
      </c>
      <c r="AS771" s="33">
        <v>4</v>
      </c>
      <c r="AT771" s="33" t="s">
        <v>3025</v>
      </c>
      <c r="AU771" s="33" t="s">
        <v>295</v>
      </c>
      <c r="AV771" s="33" t="s">
        <v>295</v>
      </c>
      <c r="AZ771" s="33" t="s">
        <v>2959</v>
      </c>
      <c r="BA771" s="33" t="s">
        <v>3591</v>
      </c>
      <c r="BB771" s="33" t="s">
        <v>2791</v>
      </c>
      <c r="BC771" s="33">
        <v>15</v>
      </c>
      <c r="BD771" s="33">
        <v>8</v>
      </c>
      <c r="BE771" s="33">
        <v>104.5</v>
      </c>
      <c r="BF771" s="33">
        <v>0.4</v>
      </c>
      <c r="BG771" s="33">
        <v>8</v>
      </c>
      <c r="BH771" s="33">
        <v>104.5</v>
      </c>
      <c r="BI771" s="33">
        <f t="shared" si="129"/>
        <v>0.4</v>
      </c>
      <c r="BL771" s="33">
        <v>104.5</v>
      </c>
      <c r="BN771" s="33">
        <v>27</v>
      </c>
      <c r="BO771" s="33">
        <v>9.6</v>
      </c>
      <c r="BP771" s="33">
        <v>8.3000000000000007</v>
      </c>
      <c r="BQ771" s="33">
        <v>0.7</v>
      </c>
      <c r="BR771" s="33">
        <v>18.399999999999999</v>
      </c>
      <c r="BS771" s="33">
        <v>10.9</v>
      </c>
      <c r="BT771" s="33">
        <v>97</v>
      </c>
      <c r="BU771" s="33">
        <v>0.4</v>
      </c>
      <c r="BW771" s="33" t="s">
        <v>2744</v>
      </c>
      <c r="CB771" s="188" t="str">
        <f t="shared" si="130"/>
        <v>Y</v>
      </c>
      <c r="CC771" s="188" t="str">
        <f t="shared" si="131"/>
        <v>Y</v>
      </c>
      <c r="CD771" s="187"/>
      <c r="CE771" s="186"/>
      <c r="CF771" s="185"/>
      <c r="CH771" s="33" t="s">
        <v>2770</v>
      </c>
      <c r="CJ771" s="33" t="s">
        <v>4701</v>
      </c>
    </row>
    <row r="772" spans="5:88" ht="16.5" customHeight="1" x14ac:dyDescent="0.3">
      <c r="E772" s="33" t="s">
        <v>2765</v>
      </c>
      <c r="F772" s="33" t="s">
        <v>4711</v>
      </c>
      <c r="G772" s="33">
        <v>2014</v>
      </c>
      <c r="H772" s="33" t="s">
        <v>3587</v>
      </c>
      <c r="I772" s="33" t="s">
        <v>3588</v>
      </c>
      <c r="K772" s="33" t="s">
        <v>80</v>
      </c>
      <c r="L772" s="33" t="s">
        <v>89</v>
      </c>
      <c r="M772" s="33" t="s">
        <v>91</v>
      </c>
      <c r="N772" s="33" t="s">
        <v>503</v>
      </c>
      <c r="O772" s="33" t="s">
        <v>504</v>
      </c>
      <c r="P772" s="33" t="s">
        <v>505</v>
      </c>
      <c r="Q772" s="33" t="s">
        <v>279</v>
      </c>
      <c r="R772" s="33" t="s">
        <v>279</v>
      </c>
      <c r="S772" s="33" t="str">
        <f t="shared" si="127"/>
        <v>Ac.tr</v>
      </c>
      <c r="T772" s="33" t="s">
        <v>4698</v>
      </c>
      <c r="U772" s="33" t="s">
        <v>31</v>
      </c>
      <c r="V772" s="192" t="s">
        <v>31</v>
      </c>
      <c r="W772" s="33" t="s">
        <v>31</v>
      </c>
      <c r="X772" s="33" t="s">
        <v>4712</v>
      </c>
      <c r="Y772" s="33" t="s">
        <v>284</v>
      </c>
      <c r="AB772" s="33" t="s">
        <v>2742</v>
      </c>
      <c r="AC772" s="33" t="s">
        <v>239</v>
      </c>
      <c r="AD772" s="33">
        <v>96</v>
      </c>
      <c r="AE772" s="33" t="s">
        <v>240</v>
      </c>
      <c r="AF772" s="33" t="s">
        <v>2743</v>
      </c>
      <c r="AH772" s="33" t="s">
        <v>2754</v>
      </c>
      <c r="AI772" s="33" t="s">
        <v>3590</v>
      </c>
      <c r="AJ772" s="33" t="s">
        <v>509</v>
      </c>
      <c r="AK772" s="33" t="s">
        <v>478</v>
      </c>
      <c r="AL772" s="33" t="s">
        <v>3047</v>
      </c>
      <c r="AM772" s="33" t="s">
        <v>2744</v>
      </c>
      <c r="AN772" s="33">
        <v>634</v>
      </c>
      <c r="AO772" s="33">
        <v>634</v>
      </c>
      <c r="AP772" s="33" t="s">
        <v>477</v>
      </c>
      <c r="AQ772" s="33" t="s">
        <v>477</v>
      </c>
      <c r="AS772" s="33">
        <v>4</v>
      </c>
      <c r="AT772" s="33" t="s">
        <v>3025</v>
      </c>
      <c r="AU772" s="33" t="s">
        <v>295</v>
      </c>
      <c r="AV772" s="33" t="s">
        <v>295</v>
      </c>
      <c r="AZ772" s="33" t="s">
        <v>2959</v>
      </c>
      <c r="BA772" s="33" t="s">
        <v>3591</v>
      </c>
      <c r="BB772" s="33" t="s">
        <v>2791</v>
      </c>
      <c r="BC772" s="33">
        <v>15</v>
      </c>
      <c r="BD772" s="33">
        <v>8.1999999999999993</v>
      </c>
      <c r="BE772" s="33">
        <v>104</v>
      </c>
      <c r="BF772" s="33">
        <v>0.4</v>
      </c>
      <c r="BG772" s="33">
        <v>8.1999999999999993</v>
      </c>
      <c r="BH772" s="33">
        <v>104</v>
      </c>
      <c r="BI772" s="33">
        <f t="shared" si="129"/>
        <v>0.4</v>
      </c>
      <c r="BL772" s="33">
        <v>104</v>
      </c>
      <c r="BN772" s="33">
        <v>26</v>
      </c>
      <c r="BO772" s="33">
        <v>8.8000000000000007</v>
      </c>
      <c r="BP772" s="33">
        <v>9.6</v>
      </c>
      <c r="BQ772" s="33">
        <v>1.05</v>
      </c>
      <c r="BR772" s="33">
        <v>16.8</v>
      </c>
      <c r="BS772" s="33">
        <v>11.4</v>
      </c>
      <c r="BT772" s="33">
        <v>94</v>
      </c>
      <c r="BU772" s="33">
        <v>0.4</v>
      </c>
      <c r="BW772" s="33" t="s">
        <v>2744</v>
      </c>
      <c r="CB772" s="188" t="str">
        <f t="shared" si="130"/>
        <v>Y</v>
      </c>
      <c r="CC772" s="188" t="str">
        <f t="shared" si="131"/>
        <v>Y</v>
      </c>
      <c r="CD772" s="187"/>
      <c r="CE772" s="186"/>
      <c r="CF772" s="185"/>
      <c r="CH772" s="33" t="s">
        <v>2770</v>
      </c>
      <c r="CJ772" s="33" t="s">
        <v>4701</v>
      </c>
    </row>
    <row r="773" spans="5:88" ht="16.5" customHeight="1" x14ac:dyDescent="0.3">
      <c r="E773" s="33" t="s">
        <v>2765</v>
      </c>
      <c r="F773" s="33" t="s">
        <v>4713</v>
      </c>
      <c r="G773" s="33">
        <v>2014</v>
      </c>
      <c r="H773" s="33" t="s">
        <v>3587</v>
      </c>
      <c r="I773" s="33" t="s">
        <v>3588</v>
      </c>
      <c r="K773" s="33" t="s">
        <v>80</v>
      </c>
      <c r="L773" s="33" t="s">
        <v>89</v>
      </c>
      <c r="M773" s="33" t="s">
        <v>91</v>
      </c>
      <c r="N773" s="33" t="s">
        <v>503</v>
      </c>
      <c r="O773" s="33" t="s">
        <v>504</v>
      </c>
      <c r="P773" s="33" t="s">
        <v>505</v>
      </c>
      <c r="Q773" s="33" t="s">
        <v>279</v>
      </c>
      <c r="R773" s="33" t="s">
        <v>279</v>
      </c>
      <c r="S773" s="33" t="str">
        <f t="shared" si="127"/>
        <v>Ac.tr</v>
      </c>
      <c r="T773" s="33" t="s">
        <v>4698</v>
      </c>
      <c r="U773" s="33" t="s">
        <v>31</v>
      </c>
      <c r="V773" s="192" t="s">
        <v>31</v>
      </c>
      <c r="W773" s="33" t="s">
        <v>31</v>
      </c>
      <c r="X773" s="33" t="s">
        <v>4712</v>
      </c>
      <c r="Y773" s="33" t="s">
        <v>284</v>
      </c>
      <c r="AB773" s="33" t="s">
        <v>3589</v>
      </c>
      <c r="AC773" s="33" t="s">
        <v>239</v>
      </c>
      <c r="AD773" s="33">
        <v>96</v>
      </c>
      <c r="AE773" s="33" t="s">
        <v>240</v>
      </c>
      <c r="AF773" s="33" t="s">
        <v>2743</v>
      </c>
      <c r="AH773" s="33" t="s">
        <v>2754</v>
      </c>
      <c r="AI773" s="33" t="s">
        <v>3590</v>
      </c>
      <c r="AJ773" s="33" t="s">
        <v>509</v>
      </c>
      <c r="AK773" s="33" t="s">
        <v>478</v>
      </c>
      <c r="AM773" s="33" t="s">
        <v>2744</v>
      </c>
      <c r="AN773" s="33">
        <v>146.69999999999999</v>
      </c>
      <c r="AO773" s="33">
        <v>146.69999999999999</v>
      </c>
      <c r="AP773" s="33" t="s">
        <v>477</v>
      </c>
      <c r="AQ773" s="33" t="s">
        <v>477</v>
      </c>
      <c r="AS773" s="33">
        <f>IF(G773&lt;1980,"Too old",IF(AE773="N","UseOtherTestDuration",IF(AJ773="M",IF(ISBLANK(BD773),2,IF(ISBLANK(BE773),2,IF(ISBLANK(BF773),2,1))),"NotM")))</f>
        <v>1</v>
      </c>
      <c r="AU773" s="33" t="s">
        <v>295</v>
      </c>
      <c r="AV773" s="33" t="s">
        <v>295</v>
      </c>
      <c r="AZ773" s="33" t="s">
        <v>2959</v>
      </c>
      <c r="BA773" s="33" t="s">
        <v>3591</v>
      </c>
      <c r="BB773" s="33" t="s">
        <v>2791</v>
      </c>
      <c r="BC773" s="33">
        <v>15</v>
      </c>
      <c r="BD773" s="33">
        <v>8.1999999999999993</v>
      </c>
      <c r="BE773" s="33">
        <v>104</v>
      </c>
      <c r="BF773" s="33">
        <v>0.4</v>
      </c>
      <c r="BG773" s="33">
        <v>8.1999999999999993</v>
      </c>
      <c r="BH773" s="33">
        <v>104</v>
      </c>
      <c r="BI773" s="33">
        <f t="shared" si="129"/>
        <v>0.4</v>
      </c>
      <c r="BL773" s="33">
        <v>104</v>
      </c>
      <c r="BN773" s="33">
        <v>26</v>
      </c>
      <c r="BO773" s="33">
        <v>8.8000000000000007</v>
      </c>
      <c r="BP773" s="33">
        <v>9.6</v>
      </c>
      <c r="BQ773" s="33">
        <v>1.05</v>
      </c>
      <c r="BR773" s="33">
        <v>16.8</v>
      </c>
      <c r="BS773" s="33">
        <v>11.4</v>
      </c>
      <c r="BT773" s="33">
        <v>94</v>
      </c>
      <c r="BU773" s="33">
        <v>0.4</v>
      </c>
      <c r="BW773" s="33" t="s">
        <v>2744</v>
      </c>
      <c r="CB773" s="188" t="str">
        <f t="shared" si="130"/>
        <v>Y</v>
      </c>
      <c r="CC773" s="188" t="str">
        <f t="shared" si="131"/>
        <v>Y</v>
      </c>
      <c r="CD773" s="187"/>
      <c r="CE773" s="186"/>
      <c r="CF773" s="191"/>
      <c r="CJ773" s="33" t="s">
        <v>4701</v>
      </c>
    </row>
    <row r="774" spans="5:88" ht="16.5" customHeight="1" x14ac:dyDescent="0.3">
      <c r="E774" s="33" t="s">
        <v>2765</v>
      </c>
      <c r="F774" s="33" t="s">
        <v>4714</v>
      </c>
      <c r="G774" s="33">
        <v>2014</v>
      </c>
      <c r="H774" s="33" t="s">
        <v>3587</v>
      </c>
      <c r="I774" s="33" t="s">
        <v>3588</v>
      </c>
      <c r="K774" s="33" t="s">
        <v>80</v>
      </c>
      <c r="L774" s="33" t="s">
        <v>89</v>
      </c>
      <c r="M774" s="33" t="s">
        <v>91</v>
      </c>
      <c r="N774" s="33" t="s">
        <v>503</v>
      </c>
      <c r="O774" s="33" t="s">
        <v>504</v>
      </c>
      <c r="P774" s="33" t="s">
        <v>505</v>
      </c>
      <c r="Q774" s="33" t="s">
        <v>279</v>
      </c>
      <c r="R774" s="33" t="s">
        <v>279</v>
      </c>
      <c r="S774" s="33" t="str">
        <f t="shared" si="127"/>
        <v>Ac.tr</v>
      </c>
      <c r="T774" s="33" t="s">
        <v>4698</v>
      </c>
      <c r="U774" s="33" t="s">
        <v>31</v>
      </c>
      <c r="V774" s="33" t="s">
        <v>31</v>
      </c>
      <c r="W774" s="33" t="s">
        <v>31</v>
      </c>
      <c r="X774" s="33" t="s">
        <v>4715</v>
      </c>
      <c r="Y774" s="33" t="s">
        <v>284</v>
      </c>
      <c r="AB774" s="33" t="s">
        <v>2742</v>
      </c>
      <c r="AC774" s="33" t="s">
        <v>239</v>
      </c>
      <c r="AD774" s="33">
        <v>96</v>
      </c>
      <c r="AE774" s="33" t="s">
        <v>240</v>
      </c>
      <c r="AF774" s="33" t="s">
        <v>2743</v>
      </c>
      <c r="AH774" s="33" t="s">
        <v>2754</v>
      </c>
      <c r="AI774" s="33" t="s">
        <v>3590</v>
      </c>
      <c r="AJ774" s="33" t="s">
        <v>509</v>
      </c>
      <c r="AK774" s="33" t="s">
        <v>478</v>
      </c>
      <c r="AL774" s="33" t="s">
        <v>4710</v>
      </c>
      <c r="AM774" s="33" t="s">
        <v>2744</v>
      </c>
      <c r="AN774" s="33">
        <v>9330</v>
      </c>
      <c r="AO774" s="33">
        <v>9330</v>
      </c>
      <c r="AP774" s="33" t="s">
        <v>477</v>
      </c>
      <c r="AQ774" s="33" t="s">
        <v>477</v>
      </c>
      <c r="AS774" s="33">
        <v>4</v>
      </c>
      <c r="AT774" s="33" t="s">
        <v>3025</v>
      </c>
      <c r="AU774" s="33" t="s">
        <v>295</v>
      </c>
      <c r="AV774" s="33" t="s">
        <v>295</v>
      </c>
      <c r="AZ774" s="33" t="s">
        <v>2959</v>
      </c>
      <c r="BA774" s="33" t="s">
        <v>3591</v>
      </c>
      <c r="BB774" s="33" t="s">
        <v>2791</v>
      </c>
      <c r="BC774" s="33">
        <v>15</v>
      </c>
      <c r="BD774" s="33">
        <v>8</v>
      </c>
      <c r="BE774" s="33">
        <v>103.71428571428601</v>
      </c>
      <c r="BF774" s="33">
        <v>0.4</v>
      </c>
      <c r="BG774" s="33">
        <v>8</v>
      </c>
      <c r="BH774" s="33">
        <v>103.71428571428601</v>
      </c>
      <c r="BI774" s="33">
        <f t="shared" si="129"/>
        <v>0.4</v>
      </c>
      <c r="BL774" s="33">
        <v>103.71428571428601</v>
      </c>
      <c r="BN774" s="33">
        <v>28</v>
      </c>
      <c r="BO774" s="33">
        <v>9.4</v>
      </c>
      <c r="BP774" s="33">
        <v>6</v>
      </c>
      <c r="BQ774" s="33">
        <v>0.6</v>
      </c>
      <c r="BR774" s="33">
        <v>20.5</v>
      </c>
      <c r="BS774" s="33">
        <v>10.3</v>
      </c>
      <c r="BT774" s="33">
        <v>93</v>
      </c>
      <c r="BU774" s="33">
        <v>0.4</v>
      </c>
      <c r="BW774" s="33" t="s">
        <v>2744</v>
      </c>
      <c r="CB774" s="188" t="str">
        <f t="shared" si="130"/>
        <v>Y</v>
      </c>
      <c r="CC774" s="188" t="str">
        <f t="shared" si="131"/>
        <v>Y</v>
      </c>
      <c r="CD774" s="187"/>
      <c r="CE774" s="186"/>
      <c r="CF774" s="191" t="s">
        <v>4716</v>
      </c>
      <c r="CH774" s="33" t="s">
        <v>2770</v>
      </c>
      <c r="CJ774" s="33" t="s">
        <v>4701</v>
      </c>
    </row>
    <row r="775" spans="5:88" ht="16.5" customHeight="1" x14ac:dyDescent="0.3">
      <c r="E775" s="33" t="s">
        <v>2765</v>
      </c>
      <c r="F775" s="33" t="s">
        <v>4717</v>
      </c>
      <c r="G775" s="33">
        <v>2014</v>
      </c>
      <c r="H775" s="33" t="s">
        <v>3587</v>
      </c>
      <c r="I775" s="33" t="s">
        <v>3588</v>
      </c>
      <c r="K775" s="33" t="s">
        <v>80</v>
      </c>
      <c r="L775" s="33" t="s">
        <v>89</v>
      </c>
      <c r="M775" s="33" t="s">
        <v>91</v>
      </c>
      <c r="N775" s="33" t="s">
        <v>503</v>
      </c>
      <c r="O775" s="33" t="s">
        <v>504</v>
      </c>
      <c r="P775" s="33" t="s">
        <v>505</v>
      </c>
      <c r="Q775" s="33" t="s">
        <v>279</v>
      </c>
      <c r="R775" s="33" t="s">
        <v>279</v>
      </c>
      <c r="S775" s="33" t="str">
        <f t="shared" si="127"/>
        <v>Ac.tr</v>
      </c>
      <c r="T775" s="33" t="s">
        <v>4698</v>
      </c>
      <c r="U775" s="33" t="s">
        <v>31</v>
      </c>
      <c r="V775" s="33" t="s">
        <v>31</v>
      </c>
      <c r="W775" s="33" t="s">
        <v>31</v>
      </c>
      <c r="X775" s="33" t="s">
        <v>2157</v>
      </c>
      <c r="Y775" s="33" t="s">
        <v>284</v>
      </c>
      <c r="AB775" s="33" t="s">
        <v>2742</v>
      </c>
      <c r="AC775" s="33" t="s">
        <v>239</v>
      </c>
      <c r="AD775" s="33">
        <v>96</v>
      </c>
      <c r="AE775" s="33" t="s">
        <v>240</v>
      </c>
      <c r="AF775" s="33" t="s">
        <v>2743</v>
      </c>
      <c r="AH775" s="33" t="s">
        <v>2754</v>
      </c>
      <c r="AI775" s="33" t="s">
        <v>3590</v>
      </c>
      <c r="AJ775" s="33" t="s">
        <v>509</v>
      </c>
      <c r="AK775" s="33" t="s">
        <v>478</v>
      </c>
      <c r="AM775" s="33" t="s">
        <v>2744</v>
      </c>
      <c r="AN775" s="33">
        <v>3109</v>
      </c>
      <c r="AO775" s="33">
        <v>3109</v>
      </c>
      <c r="AP775" s="33" t="s">
        <v>477</v>
      </c>
      <c r="AQ775" s="33" t="s">
        <v>477</v>
      </c>
      <c r="AS775" s="33">
        <f>IF(G775&lt;1980,"Too old",IF(AE775="N","UseOtherTestDuration",IF(AJ775="M",IF(ISBLANK(BD775),2,IF(ISBLANK(BE775),2,IF(ISBLANK(BF775),2,1))),"NotM")))</f>
        <v>1</v>
      </c>
      <c r="AU775" s="33" t="s">
        <v>295</v>
      </c>
      <c r="AV775" s="33" t="s">
        <v>295</v>
      </c>
      <c r="AZ775" s="33" t="s">
        <v>2959</v>
      </c>
      <c r="BA775" s="33" t="s">
        <v>3591</v>
      </c>
      <c r="BB775" s="33" t="s">
        <v>2791</v>
      </c>
      <c r="BC775" s="33">
        <v>15</v>
      </c>
      <c r="BD775" s="33">
        <v>8</v>
      </c>
      <c r="BE775" s="33">
        <v>105</v>
      </c>
      <c r="BF775" s="33">
        <v>0.4</v>
      </c>
      <c r="BG775" s="33">
        <v>8</v>
      </c>
      <c r="BH775" s="33">
        <v>105</v>
      </c>
      <c r="BI775" s="33">
        <f t="shared" si="129"/>
        <v>0.4</v>
      </c>
      <c r="BL775" s="33">
        <v>105</v>
      </c>
      <c r="BN775" s="33">
        <v>26</v>
      </c>
      <c r="BO775" s="33">
        <v>8.6</v>
      </c>
      <c r="BP775" s="33">
        <v>9.3000000000000007</v>
      </c>
      <c r="BQ775" s="33">
        <v>0.89</v>
      </c>
      <c r="BR775" s="33">
        <v>18.2</v>
      </c>
      <c r="BS775" s="33">
        <v>10.6</v>
      </c>
      <c r="BT775" s="33">
        <v>91</v>
      </c>
      <c r="BU775" s="33">
        <v>0.4</v>
      </c>
      <c r="BW775" s="33" t="s">
        <v>2744</v>
      </c>
      <c r="CB775" s="188" t="str">
        <f t="shared" si="130"/>
        <v>Y</v>
      </c>
      <c r="CC775" s="188" t="str">
        <f t="shared" si="131"/>
        <v>Y</v>
      </c>
      <c r="CD775" s="187"/>
      <c r="CE775" s="186"/>
      <c r="CF775" s="191" t="s">
        <v>4716</v>
      </c>
      <c r="CJ775" s="33" t="s">
        <v>4701</v>
      </c>
    </row>
    <row r="776" spans="5:88" x14ac:dyDescent="0.3">
      <c r="E776" s="33" t="s">
        <v>2765</v>
      </c>
      <c r="F776" s="33" t="s">
        <v>4718</v>
      </c>
      <c r="G776" s="33">
        <v>2014</v>
      </c>
      <c r="H776" s="33" t="s">
        <v>3587</v>
      </c>
      <c r="I776" s="33" t="s">
        <v>3588</v>
      </c>
      <c r="K776" s="33" t="s">
        <v>80</v>
      </c>
      <c r="L776" s="33" t="s">
        <v>89</v>
      </c>
      <c r="M776" s="33" t="s">
        <v>91</v>
      </c>
      <c r="N776" s="33" t="s">
        <v>503</v>
      </c>
      <c r="O776" s="33" t="s">
        <v>504</v>
      </c>
      <c r="P776" s="33" t="s">
        <v>505</v>
      </c>
      <c r="Q776" s="33" t="s">
        <v>279</v>
      </c>
      <c r="R776" s="33" t="s">
        <v>279</v>
      </c>
      <c r="S776" s="33" t="str">
        <f t="shared" si="127"/>
        <v>Ac.tr</v>
      </c>
      <c r="T776" s="33" t="s">
        <v>4698</v>
      </c>
      <c r="U776" s="33" t="s">
        <v>31</v>
      </c>
      <c r="V776" s="33" t="s">
        <v>31</v>
      </c>
      <c r="W776" s="33" t="s">
        <v>31</v>
      </c>
      <c r="X776" s="33" t="s">
        <v>4719</v>
      </c>
      <c r="Y776" s="33" t="s">
        <v>284</v>
      </c>
      <c r="AB776" s="33" t="s">
        <v>2742</v>
      </c>
      <c r="AC776" s="33" t="s">
        <v>239</v>
      </c>
      <c r="AD776" s="33">
        <v>96</v>
      </c>
      <c r="AE776" s="33" t="s">
        <v>240</v>
      </c>
      <c r="AF776" s="33" t="s">
        <v>2743</v>
      </c>
      <c r="AH776" s="33" t="s">
        <v>2754</v>
      </c>
      <c r="AI776" s="33" t="s">
        <v>3590</v>
      </c>
      <c r="AJ776" s="33" t="s">
        <v>509</v>
      </c>
      <c r="AK776" s="33" t="s">
        <v>478</v>
      </c>
      <c r="AL776" s="33" t="s">
        <v>4710</v>
      </c>
      <c r="AM776" s="33" t="s">
        <v>2744</v>
      </c>
      <c r="AN776" s="33">
        <v>391</v>
      </c>
      <c r="AO776" s="33">
        <v>391</v>
      </c>
      <c r="AP776" s="33" t="s">
        <v>477</v>
      </c>
      <c r="AQ776" s="33" t="s">
        <v>477</v>
      </c>
      <c r="AS776" s="33">
        <v>4</v>
      </c>
      <c r="AT776" s="33" t="s">
        <v>3025</v>
      </c>
      <c r="AU776" s="33" t="s">
        <v>295</v>
      </c>
      <c r="AV776" s="33" t="s">
        <v>295</v>
      </c>
      <c r="AZ776" s="33" t="s">
        <v>2959</v>
      </c>
      <c r="BA776" s="33" t="s">
        <v>3591</v>
      </c>
      <c r="BB776" s="33" t="s">
        <v>2791</v>
      </c>
      <c r="BC776" s="33">
        <v>15</v>
      </c>
      <c r="BD776" s="33">
        <v>8</v>
      </c>
      <c r="BE776" s="33">
        <v>106.75</v>
      </c>
      <c r="BF776" s="33">
        <v>0.4</v>
      </c>
      <c r="BG776" s="33">
        <v>8</v>
      </c>
      <c r="BH776" s="33">
        <v>106.75</v>
      </c>
      <c r="BI776" s="33">
        <f t="shared" si="129"/>
        <v>0.4</v>
      </c>
      <c r="BL776" s="33">
        <v>106.75</v>
      </c>
      <c r="BN776" s="33">
        <v>27</v>
      </c>
      <c r="BO776" s="33">
        <v>9.5</v>
      </c>
      <c r="BP776" s="33">
        <v>8.1999999999999993</v>
      </c>
      <c r="BQ776" s="33">
        <v>0.75</v>
      </c>
      <c r="BR776" s="33">
        <v>17.7</v>
      </c>
      <c r="BS776" s="33">
        <v>11.1</v>
      </c>
      <c r="BT776" s="33">
        <v>94</v>
      </c>
      <c r="BU776" s="33">
        <v>0.4</v>
      </c>
      <c r="BW776" s="33" t="s">
        <v>2744</v>
      </c>
      <c r="CB776" s="188" t="str">
        <f t="shared" si="130"/>
        <v>Y</v>
      </c>
      <c r="CC776" s="188" t="str">
        <f t="shared" si="131"/>
        <v>Y</v>
      </c>
      <c r="CD776" s="187"/>
      <c r="CE776" s="186"/>
      <c r="CF776" s="191"/>
      <c r="CH776" s="33" t="s">
        <v>2770</v>
      </c>
      <c r="CJ776" s="33" t="s">
        <v>4701</v>
      </c>
    </row>
    <row r="777" spans="5:88" x14ac:dyDescent="0.3">
      <c r="E777" s="33" t="s">
        <v>2765</v>
      </c>
      <c r="F777" s="33" t="s">
        <v>4720</v>
      </c>
      <c r="G777" s="33">
        <v>2014</v>
      </c>
      <c r="H777" s="33" t="s">
        <v>3587</v>
      </c>
      <c r="I777" s="33" t="s">
        <v>3588</v>
      </c>
      <c r="K777" s="33" t="s">
        <v>80</v>
      </c>
      <c r="L777" s="33" t="s">
        <v>89</v>
      </c>
      <c r="M777" s="33" t="s">
        <v>91</v>
      </c>
      <c r="N777" s="33" t="s">
        <v>503</v>
      </c>
      <c r="O777" s="33" t="s">
        <v>504</v>
      </c>
      <c r="P777" s="33" t="s">
        <v>505</v>
      </c>
      <c r="Q777" s="33" t="s">
        <v>279</v>
      </c>
      <c r="R777" s="33" t="s">
        <v>279</v>
      </c>
      <c r="S777" s="33" t="str">
        <f t="shared" si="127"/>
        <v>Ac.tr</v>
      </c>
      <c r="T777" s="33" t="s">
        <v>4698</v>
      </c>
      <c r="U777" s="33" t="s">
        <v>31</v>
      </c>
      <c r="V777" s="33" t="s">
        <v>31</v>
      </c>
      <c r="W777" s="33" t="s">
        <v>31</v>
      </c>
      <c r="X777" s="33" t="s">
        <v>4721</v>
      </c>
      <c r="Y777" s="33" t="s">
        <v>284</v>
      </c>
      <c r="AB777" s="33" t="s">
        <v>2742</v>
      </c>
      <c r="AC777" s="33" t="s">
        <v>239</v>
      </c>
      <c r="AD777" s="33">
        <v>96</v>
      </c>
      <c r="AE777" s="33" t="s">
        <v>240</v>
      </c>
      <c r="AF777" s="33" t="s">
        <v>2743</v>
      </c>
      <c r="AH777" s="33" t="s">
        <v>2754</v>
      </c>
      <c r="AI777" s="33" t="s">
        <v>3590</v>
      </c>
      <c r="AJ777" s="33" t="s">
        <v>509</v>
      </c>
      <c r="AK777" s="33" t="s">
        <v>478</v>
      </c>
      <c r="AL777" s="33" t="s">
        <v>3047</v>
      </c>
      <c r="AM777" s="33" t="s">
        <v>2744</v>
      </c>
      <c r="AN777" s="33">
        <v>2610</v>
      </c>
      <c r="AO777" s="33">
        <v>2610</v>
      </c>
      <c r="AP777" s="33" t="s">
        <v>477</v>
      </c>
      <c r="AQ777" s="33" t="s">
        <v>477</v>
      </c>
      <c r="AS777" s="33">
        <v>4</v>
      </c>
      <c r="AT777" s="33" t="s">
        <v>3025</v>
      </c>
      <c r="AU777" s="33" t="s">
        <v>295</v>
      </c>
      <c r="AV777" s="33" t="s">
        <v>295</v>
      </c>
      <c r="AZ777" s="33" t="s">
        <v>2959</v>
      </c>
      <c r="BA777" s="33" t="s">
        <v>3591</v>
      </c>
      <c r="BB777" s="33" t="s">
        <v>2791</v>
      </c>
      <c r="BC777" s="33">
        <v>15</v>
      </c>
      <c r="BD777" s="33">
        <v>8.1</v>
      </c>
      <c r="BE777" s="33">
        <v>106</v>
      </c>
      <c r="BF777" s="33">
        <v>0.4</v>
      </c>
      <c r="BG777" s="33">
        <v>8.1</v>
      </c>
      <c r="BH777" s="33">
        <v>106</v>
      </c>
      <c r="BI777" s="33">
        <f t="shared" si="129"/>
        <v>0.4</v>
      </c>
      <c r="BL777" s="33">
        <v>106</v>
      </c>
      <c r="BN777" s="33">
        <v>27</v>
      </c>
      <c r="BO777" s="33">
        <v>9.6999999999999993</v>
      </c>
      <c r="BP777" s="33">
        <v>8.3000000000000007</v>
      </c>
      <c r="BQ777" s="33">
        <v>0.75</v>
      </c>
      <c r="BR777" s="33">
        <v>18.899999999999999</v>
      </c>
      <c r="BS777" s="33">
        <v>11.1</v>
      </c>
      <c r="BT777" s="33">
        <v>95</v>
      </c>
      <c r="BU777" s="33">
        <v>0.4</v>
      </c>
      <c r="BW777" s="33" t="s">
        <v>2744</v>
      </c>
      <c r="CB777" s="188" t="str">
        <f t="shared" si="130"/>
        <v>Y</v>
      </c>
      <c r="CC777" s="188" t="str">
        <f t="shared" si="131"/>
        <v>Y</v>
      </c>
      <c r="CD777" s="187"/>
      <c r="CE777" s="186"/>
      <c r="CF777" s="190" t="s">
        <v>4722</v>
      </c>
      <c r="CH777" s="33" t="s">
        <v>2770</v>
      </c>
      <c r="CJ777" s="33" t="s">
        <v>4701</v>
      </c>
    </row>
    <row r="778" spans="5:88" x14ac:dyDescent="0.3">
      <c r="E778" s="33" t="s">
        <v>3022</v>
      </c>
      <c r="F778" s="33">
        <v>2732247</v>
      </c>
      <c r="G778" s="33">
        <v>2014</v>
      </c>
      <c r="H778" s="33" t="s">
        <v>585</v>
      </c>
      <c r="K778" s="33" t="s">
        <v>80</v>
      </c>
      <c r="L778" s="33" t="s">
        <v>89</v>
      </c>
      <c r="M778" s="33" t="s">
        <v>91</v>
      </c>
      <c r="N778" s="33" t="s">
        <v>503</v>
      </c>
      <c r="O778" s="33" t="s">
        <v>504</v>
      </c>
      <c r="P778" s="33" t="s">
        <v>505</v>
      </c>
      <c r="Q778" s="33" t="s">
        <v>279</v>
      </c>
      <c r="R778" s="33" t="s">
        <v>279</v>
      </c>
      <c r="S778" s="33" t="str">
        <f t="shared" si="127"/>
        <v>Ac.tr</v>
      </c>
      <c r="T778" s="33" t="s">
        <v>506</v>
      </c>
      <c r="U778" s="33" t="s">
        <v>4723</v>
      </c>
      <c r="V778" s="33" t="s">
        <v>31</v>
      </c>
      <c r="W778" s="33" t="s">
        <v>31</v>
      </c>
      <c r="X778" s="33" t="s">
        <v>545</v>
      </c>
      <c r="Y778" s="33" t="s">
        <v>284</v>
      </c>
      <c r="AB778" s="33" t="s">
        <v>239</v>
      </c>
      <c r="AC778" s="33" t="s">
        <v>239</v>
      </c>
      <c r="AD778" s="33">
        <v>96</v>
      </c>
      <c r="AE778" s="33" t="s">
        <v>240</v>
      </c>
      <c r="AF778" s="33" t="s">
        <v>2743</v>
      </c>
      <c r="AH778" s="33" t="s">
        <v>3024</v>
      </c>
      <c r="AI778" s="33" t="s">
        <v>748</v>
      </c>
      <c r="AJ778" s="33" t="s">
        <v>509</v>
      </c>
      <c r="AK778" s="33" t="s">
        <v>478</v>
      </c>
      <c r="AN778" s="33">
        <v>150</v>
      </c>
      <c r="AO778" s="33">
        <v>150</v>
      </c>
      <c r="AP778" s="33" t="s">
        <v>508</v>
      </c>
      <c r="AQ778" s="33" t="s">
        <v>477</v>
      </c>
      <c r="AS778" s="33">
        <f>IF(G778&lt;1980,"Too old",IF(AE778="N","UseOtherTestDuration",IF(AJ778="M",IF(ISBLANK(BD778),2,IF(ISBLANK(BE778),2,IF(ISBLANK(BF778),2,1))),"NotM")))</f>
        <v>1</v>
      </c>
      <c r="AU778" s="33" t="s">
        <v>1784</v>
      </c>
      <c r="AV778" s="33" t="s">
        <v>295</v>
      </c>
      <c r="AY778" s="33">
        <v>2305378</v>
      </c>
      <c r="AZ778" s="33" t="s">
        <v>337</v>
      </c>
      <c r="BA778" s="33" t="s">
        <v>3026</v>
      </c>
      <c r="BC778" s="33">
        <v>16.8</v>
      </c>
      <c r="BD778" s="33">
        <v>7.3</v>
      </c>
      <c r="BE778" s="33">
        <v>76</v>
      </c>
      <c r="BF778" s="33">
        <v>2.8</v>
      </c>
      <c r="BG778" s="33">
        <v>7.3</v>
      </c>
      <c r="BH778" s="33">
        <v>76</v>
      </c>
      <c r="BI778" s="33">
        <v>2.2999999999999998</v>
      </c>
      <c r="BJ778" s="33" t="s">
        <v>4724</v>
      </c>
      <c r="BK778" s="33" t="s">
        <v>4725</v>
      </c>
      <c r="BL778" s="33">
        <v>0</v>
      </c>
      <c r="BN778" s="33">
        <v>15.4</v>
      </c>
      <c r="BO778" s="33">
        <v>9.1</v>
      </c>
      <c r="BP778" s="33">
        <v>10.5</v>
      </c>
      <c r="BQ778" s="33">
        <v>1</v>
      </c>
      <c r="BR778" s="33">
        <v>50</v>
      </c>
      <c r="BS778" s="105">
        <v>6.3389964000000001</v>
      </c>
      <c r="BT778" s="33">
        <v>50</v>
      </c>
      <c r="BV778" s="33">
        <v>0</v>
      </c>
      <c r="BW778" s="33">
        <v>0</v>
      </c>
      <c r="BX778" s="33">
        <v>0</v>
      </c>
      <c r="BY778" s="33">
        <v>0</v>
      </c>
      <c r="BZ778" s="33">
        <v>0</v>
      </c>
      <c r="CB778" s="33" t="s">
        <v>4726</v>
      </c>
      <c r="CC778" s="33" t="s">
        <v>4727</v>
      </c>
      <c r="CD778" s="33" t="s">
        <v>4728</v>
      </c>
      <c r="CE778" s="33" t="s">
        <v>489</v>
      </c>
      <c r="CF778" s="33" t="s">
        <v>3031</v>
      </c>
    </row>
    <row r="779" spans="5:88" x14ac:dyDescent="0.3">
      <c r="E779" s="33" t="s">
        <v>3022</v>
      </c>
      <c r="F779" s="33">
        <v>2732250</v>
      </c>
      <c r="G779" s="33">
        <v>2014</v>
      </c>
      <c r="H779" s="33" t="s">
        <v>585</v>
      </c>
      <c r="K779" s="33" t="s">
        <v>80</v>
      </c>
      <c r="L779" s="33" t="s">
        <v>89</v>
      </c>
      <c r="M779" s="33" t="s">
        <v>91</v>
      </c>
      <c r="N779" s="33" t="s">
        <v>503</v>
      </c>
      <c r="O779" s="33" t="s">
        <v>504</v>
      </c>
      <c r="P779" s="33" t="s">
        <v>505</v>
      </c>
      <c r="Q779" s="33" t="s">
        <v>279</v>
      </c>
      <c r="R779" s="33" t="s">
        <v>279</v>
      </c>
      <c r="S779" s="33" t="str">
        <f t="shared" si="127"/>
        <v>Ac.tr</v>
      </c>
      <c r="T779" s="33" t="s">
        <v>506</v>
      </c>
      <c r="U779" s="33" t="s">
        <v>4723</v>
      </c>
      <c r="V779" s="33" t="s">
        <v>31</v>
      </c>
      <c r="W779" s="33" t="s">
        <v>31</v>
      </c>
      <c r="X779" s="33" t="s">
        <v>545</v>
      </c>
      <c r="Y779" s="33" t="s">
        <v>284</v>
      </c>
      <c r="AB779" s="33" t="s">
        <v>239</v>
      </c>
      <c r="AC779" s="33" t="s">
        <v>239</v>
      </c>
      <c r="AD779" s="33">
        <v>96</v>
      </c>
      <c r="AE779" s="33" t="s">
        <v>240</v>
      </c>
      <c r="AF779" s="33" t="s">
        <v>2743</v>
      </c>
      <c r="AH779" s="33" t="s">
        <v>3024</v>
      </c>
      <c r="AI779" s="33" t="s">
        <v>770</v>
      </c>
      <c r="AJ779" s="33" t="s">
        <v>295</v>
      </c>
      <c r="AK779" s="33" t="s">
        <v>478</v>
      </c>
      <c r="AN779" s="33">
        <v>625</v>
      </c>
      <c r="AO779" s="33">
        <v>625</v>
      </c>
      <c r="AP779" s="33" t="s">
        <v>508</v>
      </c>
      <c r="AQ779" s="33" t="s">
        <v>477</v>
      </c>
      <c r="AS779" s="33">
        <v>3</v>
      </c>
      <c r="AU779" s="33" t="s">
        <v>1784</v>
      </c>
      <c r="AV779" s="33" t="s">
        <v>295</v>
      </c>
      <c r="AY779" s="33">
        <v>2305379</v>
      </c>
      <c r="AZ779" s="33" t="s">
        <v>337</v>
      </c>
      <c r="BA779" s="33" t="s">
        <v>3026</v>
      </c>
      <c r="BC779" s="33">
        <v>15.5</v>
      </c>
      <c r="BD779" s="33">
        <v>7.8</v>
      </c>
      <c r="BE779" s="33">
        <v>72</v>
      </c>
      <c r="BF779" s="33">
        <v>2.2999999999999998</v>
      </c>
      <c r="BG779" s="33">
        <v>7.8</v>
      </c>
      <c r="BH779" s="33">
        <v>72</v>
      </c>
      <c r="BI779" s="33">
        <v>2</v>
      </c>
      <c r="BJ779" s="33" t="s">
        <v>4729</v>
      </c>
      <c r="BK779" s="33" t="s">
        <v>4730</v>
      </c>
      <c r="BL779" s="33">
        <v>0</v>
      </c>
      <c r="BN779" s="33">
        <v>20</v>
      </c>
      <c r="BO779" s="33">
        <v>5</v>
      </c>
      <c r="BP779" s="33">
        <v>0.25</v>
      </c>
      <c r="BQ779" s="33">
        <v>0.7</v>
      </c>
      <c r="BR779" s="33">
        <v>10</v>
      </c>
      <c r="BS779" s="105">
        <v>1.0001291299999999</v>
      </c>
      <c r="BT779" s="33">
        <v>62</v>
      </c>
      <c r="BV779" s="33">
        <v>0</v>
      </c>
      <c r="BW779" s="33">
        <v>0</v>
      </c>
      <c r="BX779" s="33">
        <v>0</v>
      </c>
      <c r="BY779" s="33">
        <v>0</v>
      </c>
      <c r="BZ779" s="33">
        <v>0</v>
      </c>
      <c r="CB779" s="33" t="s">
        <v>4731</v>
      </c>
      <c r="CC779" s="33" t="s">
        <v>288</v>
      </c>
      <c r="CD779" s="33" t="s">
        <v>4732</v>
      </c>
      <c r="CE779" s="33" t="s">
        <v>489</v>
      </c>
      <c r="CF779" s="33" t="s">
        <v>3031</v>
      </c>
    </row>
    <row r="780" spans="5:88" x14ac:dyDescent="0.3">
      <c r="E780" s="33" t="s">
        <v>2765</v>
      </c>
      <c r="F780" s="33" t="s">
        <v>4733</v>
      </c>
      <c r="G780" s="33">
        <v>2014</v>
      </c>
      <c r="H780" s="33" t="s">
        <v>3606</v>
      </c>
      <c r="I780" s="33" t="s">
        <v>3607</v>
      </c>
      <c r="K780" s="33" t="s">
        <v>80</v>
      </c>
      <c r="L780" s="33" t="s">
        <v>89</v>
      </c>
      <c r="M780" s="33" t="s">
        <v>91</v>
      </c>
      <c r="N780" s="33" t="s">
        <v>503</v>
      </c>
      <c r="O780" s="33" t="s">
        <v>504</v>
      </c>
      <c r="P780" s="33" t="s">
        <v>505</v>
      </c>
      <c r="Q780" s="33" t="s">
        <v>279</v>
      </c>
      <c r="R780" s="33" t="s">
        <v>279</v>
      </c>
      <c r="S780" s="33" t="str">
        <f t="shared" si="127"/>
        <v>Ac.tr</v>
      </c>
      <c r="T780" s="33" t="s">
        <v>4698</v>
      </c>
      <c r="U780" s="33" t="s">
        <v>31</v>
      </c>
      <c r="V780" s="33" t="s">
        <v>31</v>
      </c>
      <c r="W780" s="33" t="s">
        <v>31</v>
      </c>
      <c r="X780" s="33" t="s">
        <v>4712</v>
      </c>
      <c r="Y780" s="33" t="s">
        <v>284</v>
      </c>
      <c r="AB780" s="33" t="s">
        <v>2742</v>
      </c>
      <c r="AC780" s="33" t="s">
        <v>239</v>
      </c>
      <c r="AD780" s="33">
        <v>96</v>
      </c>
      <c r="AE780" s="33" t="s">
        <v>240</v>
      </c>
      <c r="AF780" s="33" t="s">
        <v>2743</v>
      </c>
      <c r="AH780" s="33" t="s">
        <v>2754</v>
      </c>
      <c r="AI780" s="33" t="s">
        <v>3608</v>
      </c>
      <c r="AJ780" s="33" t="s">
        <v>509</v>
      </c>
      <c r="AK780" s="33" t="s">
        <v>478</v>
      </c>
      <c r="AL780" s="33" t="s">
        <v>3047</v>
      </c>
      <c r="AM780" s="33" t="s">
        <v>2744</v>
      </c>
      <c r="AN780" s="33">
        <v>369</v>
      </c>
      <c r="AO780" s="33">
        <v>369</v>
      </c>
      <c r="AP780" s="33" t="s">
        <v>477</v>
      </c>
      <c r="AQ780" s="33" t="s">
        <v>477</v>
      </c>
      <c r="AS780" s="33">
        <v>4</v>
      </c>
      <c r="AT780" s="33" t="s">
        <v>3025</v>
      </c>
      <c r="AU780" s="33" t="s">
        <v>3072</v>
      </c>
      <c r="AV780" s="33" t="s">
        <v>295</v>
      </c>
      <c r="AZ780" s="33" t="s">
        <v>2959</v>
      </c>
      <c r="BA780" s="33" t="s">
        <v>3591</v>
      </c>
      <c r="BB780" s="33" t="s">
        <v>3609</v>
      </c>
      <c r="BC780" s="33">
        <v>15</v>
      </c>
      <c r="BD780" s="33">
        <v>8</v>
      </c>
      <c r="BE780" s="33">
        <v>100</v>
      </c>
      <c r="BF780" s="33">
        <v>0.4</v>
      </c>
      <c r="BG780" s="33">
        <v>8</v>
      </c>
      <c r="BH780" s="33">
        <v>100</v>
      </c>
      <c r="BI780" s="33">
        <f>IF(ISBLANK(BF780)=FALSE,BF780,BU780)</f>
        <v>0.4</v>
      </c>
      <c r="BL780" s="33">
        <v>100</v>
      </c>
      <c r="BN780" s="33">
        <v>26.5</v>
      </c>
      <c r="BO780" s="33">
        <v>8.9499999999999993</v>
      </c>
      <c r="BP780" s="33">
        <v>9.25</v>
      </c>
      <c r="BQ780" s="33">
        <v>0.9</v>
      </c>
      <c r="BR780" s="33">
        <v>18</v>
      </c>
      <c r="BS780" s="33">
        <v>11</v>
      </c>
      <c r="BT780" s="33">
        <v>90</v>
      </c>
      <c r="BU780" s="33">
        <v>0.4</v>
      </c>
      <c r="BW780" s="33" t="s">
        <v>2744</v>
      </c>
      <c r="CB780" s="188" t="str">
        <f>IF(G780&lt;1980,"N",IF(AJ780="N","N",IF(BC780&lt;1,"N",IF(AF780="Chronic","N",IF(AQ780="Other","N",IF(BG780&lt;5.4,"N",IF(BG780&gt;8.5,"N",IF(BU780&gt;23,"N",IF(BL780&lt;8,"N",IF(BY780="JG est","N","Y"))))))))))</f>
        <v>Y</v>
      </c>
      <c r="CC780" s="188" t="str">
        <f>CB780</f>
        <v>Y</v>
      </c>
      <c r="CD780" s="187"/>
      <c r="CE780" s="186"/>
      <c r="CF780" s="185"/>
      <c r="CH780" s="33" t="s">
        <v>2770</v>
      </c>
      <c r="CJ780" s="33" t="s">
        <v>4701</v>
      </c>
    </row>
    <row r="781" spans="5:88" x14ac:dyDescent="0.3">
      <c r="E781" s="33" t="s">
        <v>2765</v>
      </c>
      <c r="F781" s="33" t="s">
        <v>4734</v>
      </c>
      <c r="G781" s="33">
        <v>2014</v>
      </c>
      <c r="H781" s="33" t="s">
        <v>3606</v>
      </c>
      <c r="I781" s="33" t="s">
        <v>3607</v>
      </c>
      <c r="K781" s="33" t="s">
        <v>80</v>
      </c>
      <c r="L781" s="33" t="s">
        <v>89</v>
      </c>
      <c r="M781" s="33" t="s">
        <v>91</v>
      </c>
      <c r="N781" s="33" t="s">
        <v>503</v>
      </c>
      <c r="O781" s="33" t="s">
        <v>504</v>
      </c>
      <c r="P781" s="33" t="s">
        <v>505</v>
      </c>
      <c r="Q781" s="33" t="s">
        <v>279</v>
      </c>
      <c r="R781" s="33" t="s">
        <v>279</v>
      </c>
      <c r="S781" s="33" t="str">
        <f t="shared" si="127"/>
        <v>Ac.tr</v>
      </c>
      <c r="T781" s="33" t="s">
        <v>4698</v>
      </c>
      <c r="U781" s="33" t="s">
        <v>31</v>
      </c>
      <c r="V781" s="33" t="s">
        <v>31</v>
      </c>
      <c r="W781" s="33" t="s">
        <v>31</v>
      </c>
      <c r="X781" s="33" t="s">
        <v>4712</v>
      </c>
      <c r="Y781" s="33" t="s">
        <v>284</v>
      </c>
      <c r="AB781" s="33" t="s">
        <v>2742</v>
      </c>
      <c r="AC781" s="33" t="s">
        <v>239</v>
      </c>
      <c r="AD781" s="33">
        <v>96</v>
      </c>
      <c r="AE781" s="33" t="s">
        <v>240</v>
      </c>
      <c r="AF781" s="33" t="s">
        <v>2743</v>
      </c>
      <c r="AH781" s="33" t="s">
        <v>2754</v>
      </c>
      <c r="AI781" s="33" t="s">
        <v>3608</v>
      </c>
      <c r="AJ781" s="33" t="s">
        <v>509</v>
      </c>
      <c r="AK781" s="33" t="s">
        <v>478</v>
      </c>
      <c r="AL781" s="33" t="s">
        <v>3047</v>
      </c>
      <c r="AM781" s="33" t="s">
        <v>2744</v>
      </c>
      <c r="AN781" s="33">
        <v>369</v>
      </c>
      <c r="AO781" s="33">
        <v>369</v>
      </c>
      <c r="AP781" s="33" t="s">
        <v>477</v>
      </c>
      <c r="AQ781" s="33" t="s">
        <v>477</v>
      </c>
      <c r="AS781" s="33">
        <v>4</v>
      </c>
      <c r="AT781" s="33" t="s">
        <v>3025</v>
      </c>
      <c r="AU781" s="33" t="s">
        <v>3072</v>
      </c>
      <c r="AV781" s="33" t="s">
        <v>295</v>
      </c>
      <c r="AZ781" s="33" t="s">
        <v>2959</v>
      </c>
      <c r="BA781" s="33" t="s">
        <v>3591</v>
      </c>
      <c r="BB781" s="33" t="s">
        <v>3609</v>
      </c>
      <c r="BC781" s="33">
        <v>15</v>
      </c>
      <c r="BD781" s="33">
        <v>8</v>
      </c>
      <c r="BE781" s="33">
        <v>100</v>
      </c>
      <c r="BF781" s="33">
        <v>0.4</v>
      </c>
      <c r="BG781" s="33">
        <v>8</v>
      </c>
      <c r="BH781" s="33">
        <v>100</v>
      </c>
      <c r="BI781" s="33">
        <f>IF(ISBLANK(BF781)=FALSE,BF781,BU781)</f>
        <v>0.4</v>
      </c>
      <c r="BL781" s="33">
        <v>100</v>
      </c>
      <c r="BN781" s="33">
        <v>26.5</v>
      </c>
      <c r="BO781" s="33">
        <v>8.9499999999999993</v>
      </c>
      <c r="BP781" s="33">
        <v>9.25</v>
      </c>
      <c r="BQ781" s="33">
        <v>0.9</v>
      </c>
      <c r="BR781" s="33">
        <v>18</v>
      </c>
      <c r="BS781" s="33">
        <v>11</v>
      </c>
      <c r="BT781" s="33">
        <v>90</v>
      </c>
      <c r="BU781" s="33">
        <v>0.4</v>
      </c>
      <c r="BW781" s="33" t="s">
        <v>2744</v>
      </c>
      <c r="CB781" s="188" t="str">
        <f>IF(G781&lt;1980,"N",IF(AJ781="N","N",IF(BC781&lt;1,"N",IF(AF781="Chronic","N",IF(AQ781="Other","N",IF(BG781&lt;5.4,"N",IF(BG781&gt;8.5,"N",IF(BU781&gt;23,"N",IF(BL781&lt;8,"N",IF(BY781="JG est","N","Y"))))))))))</f>
        <v>Y</v>
      </c>
      <c r="CC781" s="188" t="str">
        <f>CB781</f>
        <v>Y</v>
      </c>
      <c r="CD781" s="187"/>
      <c r="CE781" s="186"/>
      <c r="CF781" s="185"/>
      <c r="CH781" s="33" t="s">
        <v>2770</v>
      </c>
      <c r="CJ781" s="33" t="s">
        <v>4701</v>
      </c>
    </row>
    <row r="782" spans="5:88" x14ac:dyDescent="0.3">
      <c r="E782" s="33" t="s">
        <v>3022</v>
      </c>
      <c r="F782" s="33">
        <v>2664463</v>
      </c>
      <c r="G782" s="33">
        <v>2014</v>
      </c>
      <c r="H782" s="33" t="s">
        <v>603</v>
      </c>
      <c r="K782" s="33" t="s">
        <v>80</v>
      </c>
      <c r="L782" s="33" t="s">
        <v>89</v>
      </c>
      <c r="M782" s="33" t="s">
        <v>91</v>
      </c>
      <c r="N782" s="33" t="s">
        <v>503</v>
      </c>
      <c r="O782" s="33" t="s">
        <v>504</v>
      </c>
      <c r="P782" s="33" t="s">
        <v>505</v>
      </c>
      <c r="Q782" s="33" t="s">
        <v>279</v>
      </c>
      <c r="R782" s="33" t="s">
        <v>279</v>
      </c>
      <c r="S782" s="33" t="str">
        <f t="shared" si="127"/>
        <v>Ac.tr</v>
      </c>
      <c r="T782" s="33" t="s">
        <v>506</v>
      </c>
      <c r="U782" s="33" t="s">
        <v>4723</v>
      </c>
      <c r="V782" s="33" t="s">
        <v>31</v>
      </c>
      <c r="W782" s="33" t="s">
        <v>31</v>
      </c>
      <c r="X782" s="33" t="s">
        <v>606</v>
      </c>
      <c r="Y782" s="33" t="s">
        <v>281</v>
      </c>
      <c r="AB782" s="33" t="s">
        <v>4735</v>
      </c>
      <c r="AC782" s="33" t="s">
        <v>607</v>
      </c>
      <c r="AD782" s="33">
        <v>96</v>
      </c>
      <c r="AE782" s="33" t="s">
        <v>240</v>
      </c>
      <c r="AF782" s="33" t="s">
        <v>2743</v>
      </c>
      <c r="AH782" s="33" t="s">
        <v>3024</v>
      </c>
      <c r="AI782" s="33" t="s">
        <v>748</v>
      </c>
      <c r="AJ782" s="33" t="s">
        <v>509</v>
      </c>
      <c r="AK782" s="33" t="s">
        <v>478</v>
      </c>
      <c r="AL782" s="33" t="s">
        <v>241</v>
      </c>
      <c r="AN782" s="33">
        <v>395</v>
      </c>
      <c r="AO782" s="33">
        <v>395</v>
      </c>
      <c r="AP782" s="33" t="s">
        <v>477</v>
      </c>
      <c r="AQ782" s="33" t="s">
        <v>477</v>
      </c>
      <c r="AS782" s="33">
        <v>4</v>
      </c>
      <c r="AT782" s="33" t="s">
        <v>3025</v>
      </c>
      <c r="AU782" s="33" t="s">
        <v>3072</v>
      </c>
      <c r="AV782" s="33" t="s">
        <v>295</v>
      </c>
      <c r="AY782" s="33">
        <v>2287539</v>
      </c>
      <c r="AZ782" s="33" t="s">
        <v>338</v>
      </c>
      <c r="BA782" s="33" t="s">
        <v>3026</v>
      </c>
      <c r="BC782" s="33">
        <v>15</v>
      </c>
      <c r="BD782" s="33">
        <v>8</v>
      </c>
      <c r="BE782" s="33">
        <v>100</v>
      </c>
      <c r="BF782" s="33">
        <v>0.4</v>
      </c>
      <c r="BG782" s="33">
        <v>8</v>
      </c>
      <c r="BH782" s="33">
        <v>100</v>
      </c>
      <c r="BI782" s="33">
        <f>IF(ISBLANK(BF782)=FALSE,BF782,BU782)</f>
        <v>0.4</v>
      </c>
      <c r="BJ782" s="33" t="s">
        <v>497</v>
      </c>
      <c r="BK782" s="33" t="s">
        <v>4736</v>
      </c>
      <c r="BO782" s="33">
        <v>8.9499999999999993</v>
      </c>
      <c r="BP782" s="33">
        <v>9.25</v>
      </c>
      <c r="BQ782" s="33">
        <v>0.9</v>
      </c>
      <c r="BT782" s="33">
        <v>90</v>
      </c>
      <c r="CB782" s="33" t="s">
        <v>4737</v>
      </c>
      <c r="CC782" s="33" t="s">
        <v>609</v>
      </c>
      <c r="CD782" s="33" t="s">
        <v>4738</v>
      </c>
      <c r="CE782" s="33" t="s">
        <v>489</v>
      </c>
      <c r="CF782" s="33" t="s">
        <v>3339</v>
      </c>
      <c r="CH782" s="33" t="s">
        <v>2770</v>
      </c>
    </row>
    <row r="783" spans="5:88" x14ac:dyDescent="0.3">
      <c r="E783" s="33" t="s">
        <v>2765</v>
      </c>
      <c r="F783" s="33" t="s">
        <v>4739</v>
      </c>
      <c r="G783" s="33">
        <v>2017</v>
      </c>
      <c r="H783" s="33" t="s">
        <v>4740</v>
      </c>
      <c r="I783" s="33" t="s">
        <v>4741</v>
      </c>
      <c r="K783" s="33" t="s">
        <v>80</v>
      </c>
      <c r="L783" s="33" t="s">
        <v>89</v>
      </c>
      <c r="M783" s="33" t="s">
        <v>91</v>
      </c>
      <c r="N783" s="33" t="s">
        <v>503</v>
      </c>
      <c r="O783" s="33" t="s">
        <v>504</v>
      </c>
      <c r="P783" s="33" t="s">
        <v>505</v>
      </c>
      <c r="Q783" s="33" t="s">
        <v>4742</v>
      </c>
      <c r="R783" s="33" t="s">
        <v>4742</v>
      </c>
      <c r="S783" s="33" t="str">
        <f t="shared" si="127"/>
        <v>Ac.si</v>
      </c>
      <c r="T783" s="33" t="s">
        <v>4698</v>
      </c>
      <c r="U783" s="33" t="s">
        <v>31</v>
      </c>
      <c r="V783" s="33" t="s">
        <v>31</v>
      </c>
      <c r="W783" s="33" t="s">
        <v>31</v>
      </c>
      <c r="X783" s="33" t="s">
        <v>4743</v>
      </c>
      <c r="Y783" s="33" t="s">
        <v>281</v>
      </c>
      <c r="AB783" s="33" t="s">
        <v>2742</v>
      </c>
      <c r="AC783" s="33" t="s">
        <v>239</v>
      </c>
      <c r="AD783" s="33">
        <v>96</v>
      </c>
      <c r="AE783" s="33" t="s">
        <v>240</v>
      </c>
      <c r="AF783" s="33" t="s">
        <v>2743</v>
      </c>
      <c r="AH783" s="33" t="s">
        <v>2787</v>
      </c>
      <c r="AI783" s="33" t="s">
        <v>4744</v>
      </c>
      <c r="AJ783" s="33" t="s">
        <v>509</v>
      </c>
      <c r="AK783" s="33" t="s">
        <v>631</v>
      </c>
      <c r="AM783" s="33">
        <v>1250</v>
      </c>
      <c r="AN783" s="33">
        <v>1222.5</v>
      </c>
      <c r="AO783" s="189">
        <v>1250</v>
      </c>
      <c r="AP783" s="33" t="s">
        <v>508</v>
      </c>
      <c r="AQ783" s="33" t="s">
        <v>477</v>
      </c>
      <c r="AS783" s="33">
        <v>3</v>
      </c>
      <c r="AU783" s="33" t="s">
        <v>295</v>
      </c>
      <c r="AV783" s="33" t="s">
        <v>295</v>
      </c>
      <c r="AZ783" s="33" t="s">
        <v>2312</v>
      </c>
      <c r="BA783" s="33" t="s">
        <v>4745</v>
      </c>
      <c r="BB783" s="33" t="s">
        <v>2744</v>
      </c>
      <c r="BC783" s="33">
        <v>20</v>
      </c>
      <c r="BD783" s="33">
        <v>7</v>
      </c>
      <c r="BG783" s="33">
        <v>7</v>
      </c>
      <c r="BH783" s="33" t="s">
        <v>644</v>
      </c>
      <c r="BL783" s="33" t="str">
        <f>VLOOKUP($F783,[2]Acute_and_Chronic_Data_R!$B$11:$AJ$2758,35,FALSE)</f>
        <v/>
      </c>
      <c r="BN783" s="33" t="s">
        <v>644</v>
      </c>
      <c r="BO783" s="33" t="s">
        <v>644</v>
      </c>
      <c r="BP783" s="33" t="s">
        <v>644</v>
      </c>
      <c r="BQ783" s="33" t="s">
        <v>644</v>
      </c>
      <c r="BR783" s="33" t="s">
        <v>644</v>
      </c>
      <c r="BS783" s="33" t="s">
        <v>644</v>
      </c>
      <c r="BT783" s="33" t="s">
        <v>644</v>
      </c>
      <c r="BW783" s="33" t="s">
        <v>2744</v>
      </c>
      <c r="BY783" s="33" t="s">
        <v>2747</v>
      </c>
      <c r="CB783" s="188" t="str">
        <f>IF(G783&lt;1980,"N",IF(AJ783="N","N",IF(BC783&lt;1,"N",IF(AF783="Chronic","N",IF(AQ783="Other","N",IF(BG783&lt;5.4,"N",IF(BG783&gt;8.5,"N",IF(BU783&gt;23,"N",IF(BL783&lt;8,"N",IF(BY783="JG est","N","Y"))))))))))</f>
        <v>N</v>
      </c>
      <c r="CC783" s="188" t="str">
        <f>CB783</f>
        <v>N</v>
      </c>
      <c r="CD783" s="187"/>
      <c r="CE783" s="186"/>
      <c r="CF783" s="185"/>
      <c r="CJ783" s="33" t="s">
        <v>4701</v>
      </c>
    </row>
    <row r="785" spans="5:88" x14ac:dyDescent="0.3">
      <c r="E785" s="33" t="s">
        <v>2765</v>
      </c>
      <c r="F785" s="33" t="s">
        <v>4746</v>
      </c>
      <c r="G785" s="33">
        <v>2007</v>
      </c>
      <c r="H785" s="33" t="s">
        <v>3428</v>
      </c>
      <c r="I785" s="33" t="s">
        <v>3429</v>
      </c>
      <c r="K785" s="33" t="s">
        <v>80</v>
      </c>
      <c r="L785" s="33" t="s">
        <v>89</v>
      </c>
      <c r="M785" s="33" t="s">
        <v>91</v>
      </c>
      <c r="N785" s="33" t="s">
        <v>1132</v>
      </c>
      <c r="O785" s="33" t="s">
        <v>1133</v>
      </c>
      <c r="P785" s="33" t="s">
        <v>1134</v>
      </c>
      <c r="Q785" s="33" t="s">
        <v>1135</v>
      </c>
      <c r="R785" s="33" t="s">
        <v>1135</v>
      </c>
      <c r="S785" s="33" t="str">
        <f>_xlfn.CONCAT(LEFT(Q785,2),".",MID(Q785,FIND(" ",Q785)+1,2))</f>
        <v>Co.ba</v>
      </c>
      <c r="T785" s="33" t="s">
        <v>4391</v>
      </c>
      <c r="U785" s="33" t="s">
        <v>31</v>
      </c>
      <c r="V785" s="33" t="s">
        <v>31</v>
      </c>
      <c r="W785" s="33" t="s">
        <v>31</v>
      </c>
      <c r="X785" s="33" t="s">
        <v>2752</v>
      </c>
      <c r="Y785" s="33" t="s">
        <v>281</v>
      </c>
      <c r="AB785" s="33" t="s">
        <v>2742</v>
      </c>
      <c r="AC785" s="33" t="s">
        <v>239</v>
      </c>
      <c r="AD785" s="33">
        <v>96</v>
      </c>
      <c r="AE785" s="33" t="s">
        <v>240</v>
      </c>
      <c r="AF785" s="33" t="s">
        <v>2743</v>
      </c>
      <c r="AH785" s="33" t="s">
        <v>2787</v>
      </c>
      <c r="AI785" s="33" t="s">
        <v>2744</v>
      </c>
      <c r="AJ785" s="33" t="s">
        <v>509</v>
      </c>
      <c r="AK785" s="33" t="s">
        <v>478</v>
      </c>
      <c r="AM785" s="33" t="s">
        <v>2744</v>
      </c>
      <c r="AN785" s="33">
        <v>431</v>
      </c>
      <c r="AO785" s="33">
        <v>431</v>
      </c>
      <c r="AP785" s="33" t="s">
        <v>477</v>
      </c>
      <c r="AQ785" s="33" t="s">
        <v>477</v>
      </c>
      <c r="AS785" s="33">
        <v>4</v>
      </c>
      <c r="AU785" s="33" t="s">
        <v>295</v>
      </c>
      <c r="AV785" s="33" t="s">
        <v>295</v>
      </c>
      <c r="AZ785" s="33" t="s">
        <v>2959</v>
      </c>
      <c r="BA785" s="33" t="s">
        <v>3430</v>
      </c>
      <c r="BB785" s="33" t="s">
        <v>2744</v>
      </c>
      <c r="BC785" s="33">
        <v>18.899999999999999</v>
      </c>
      <c r="BD785" s="33">
        <v>8.3000000000000007</v>
      </c>
      <c r="BE785" s="33">
        <v>101</v>
      </c>
      <c r="BG785" s="33">
        <v>8.3000000000000007</v>
      </c>
      <c r="BH785" s="33">
        <v>101</v>
      </c>
      <c r="BI785" s="33">
        <f>IF(ISBLANK(BF785)=FALSE,BF785,BU785)</f>
        <v>0.3</v>
      </c>
      <c r="BL785" s="33">
        <v>101</v>
      </c>
      <c r="BN785" s="33">
        <v>25</v>
      </c>
      <c r="BO785" s="33">
        <v>8</v>
      </c>
      <c r="BP785" s="33">
        <v>8.3000000000000007</v>
      </c>
      <c r="BQ785" s="33">
        <v>1</v>
      </c>
      <c r="BR785" s="33">
        <v>18</v>
      </c>
      <c r="BS785" s="33">
        <v>9</v>
      </c>
      <c r="BT785" s="33">
        <v>90</v>
      </c>
      <c r="BU785" s="192">
        <v>0.3</v>
      </c>
      <c r="BW785" s="33" t="s">
        <v>2744</v>
      </c>
      <c r="CB785" s="188" t="str">
        <f>IF(G785&lt;1980,"N",IF(AJ785="N","N",IF(BC785&lt;1,"N",IF(AF785="Chronic","N",IF(AQ785="Other","N",IF(BG785&lt;5.4,"N",IF(BG785&gt;8.5,"N",IF(BU785&gt;23,"N",IF(BL785&lt;8,"N",IF(BY785="JG est","N","Y"))))))))))</f>
        <v>Y</v>
      </c>
      <c r="CC785" s="188" t="s">
        <v>295</v>
      </c>
      <c r="CD785" s="187"/>
      <c r="CE785" s="186"/>
      <c r="CH785" s="202" t="s">
        <v>4747</v>
      </c>
      <c r="CI785" s="202" t="s">
        <v>4748</v>
      </c>
    </row>
    <row r="786" spans="5:88" x14ac:dyDescent="0.3">
      <c r="E786" s="33" t="s">
        <v>2765</v>
      </c>
      <c r="F786" s="33" t="s">
        <v>4749</v>
      </c>
      <c r="G786" s="33">
        <v>2007</v>
      </c>
      <c r="H786" s="33" t="s">
        <v>3428</v>
      </c>
      <c r="I786" s="33" t="s">
        <v>3429</v>
      </c>
      <c r="K786" s="33" t="s">
        <v>80</v>
      </c>
      <c r="L786" s="33" t="s">
        <v>89</v>
      </c>
      <c r="M786" s="33" t="s">
        <v>91</v>
      </c>
      <c r="N786" s="33" t="s">
        <v>1132</v>
      </c>
      <c r="O786" s="33" t="s">
        <v>1133</v>
      </c>
      <c r="P786" s="33" t="s">
        <v>1134</v>
      </c>
      <c r="Q786" s="33" t="s">
        <v>1135</v>
      </c>
      <c r="R786" s="33" t="s">
        <v>1135</v>
      </c>
      <c r="S786" s="33" t="str">
        <f>_xlfn.CONCAT(LEFT(Q786,2),".",MID(Q786,FIND(" ",Q786)+1,2))</f>
        <v>Co.ba</v>
      </c>
      <c r="T786" s="33" t="s">
        <v>4391</v>
      </c>
      <c r="U786" s="33" t="s">
        <v>31</v>
      </c>
      <c r="V786" s="33" t="s">
        <v>31</v>
      </c>
      <c r="W786" s="33" t="s">
        <v>31</v>
      </c>
      <c r="X786" s="33" t="s">
        <v>2741</v>
      </c>
      <c r="Y786" s="33" t="s">
        <v>281</v>
      </c>
      <c r="AB786" s="33" t="s">
        <v>2742</v>
      </c>
      <c r="AC786" s="33" t="s">
        <v>239</v>
      </c>
      <c r="AD786" s="33">
        <v>96</v>
      </c>
      <c r="AE786" s="33" t="s">
        <v>240</v>
      </c>
      <c r="AF786" s="33" t="s">
        <v>2743</v>
      </c>
      <c r="AH786" s="33" t="s">
        <v>2787</v>
      </c>
      <c r="AI786" s="33" t="s">
        <v>2744</v>
      </c>
      <c r="AJ786" s="33" t="s">
        <v>509</v>
      </c>
      <c r="AK786" s="33" t="s">
        <v>478</v>
      </c>
      <c r="AM786" s="33" t="s">
        <v>2744</v>
      </c>
      <c r="AN786" s="33">
        <v>107</v>
      </c>
      <c r="AO786" s="33">
        <v>107</v>
      </c>
      <c r="AP786" s="33" t="s">
        <v>477</v>
      </c>
      <c r="AQ786" s="33" t="s">
        <v>477</v>
      </c>
      <c r="AS786" s="33">
        <v>4</v>
      </c>
      <c r="AU786" s="33" t="s">
        <v>295</v>
      </c>
      <c r="AV786" s="33" t="s">
        <v>295</v>
      </c>
      <c r="AZ786" s="33" t="s">
        <v>2959</v>
      </c>
      <c r="BA786" s="33" t="s">
        <v>3430</v>
      </c>
      <c r="BB786" s="33" t="s">
        <v>2744</v>
      </c>
      <c r="BC786" s="33">
        <v>18.899999999999999</v>
      </c>
      <c r="BD786" s="33">
        <v>8.3000000000000007</v>
      </c>
      <c r="BE786" s="33">
        <v>101</v>
      </c>
      <c r="BG786" s="33">
        <v>8.3000000000000007</v>
      </c>
      <c r="BH786" s="33">
        <v>101</v>
      </c>
      <c r="BI786" s="33">
        <f>IF(ISBLANK(BF786)=FALSE,BF786,BU786)</f>
        <v>0.3</v>
      </c>
      <c r="BL786" s="33">
        <v>101</v>
      </c>
      <c r="BN786" s="33">
        <v>25</v>
      </c>
      <c r="BO786" s="33">
        <v>8</v>
      </c>
      <c r="BP786" s="33">
        <v>8.3000000000000007</v>
      </c>
      <c r="BQ786" s="33">
        <v>1</v>
      </c>
      <c r="BR786" s="33">
        <v>18</v>
      </c>
      <c r="BS786" s="33">
        <v>9</v>
      </c>
      <c r="BT786" s="33">
        <v>90</v>
      </c>
      <c r="BU786" s="192">
        <v>0.3</v>
      </c>
      <c r="BW786" s="33" t="s">
        <v>2744</v>
      </c>
      <c r="CB786" s="188" t="str">
        <f>IF(G786&lt;1980,"N",IF(AJ786="N","N",IF(BC786&lt;1,"N",IF(AF786="Chronic","N",IF(AQ786="Other","N",IF(BG786&lt;5.4,"N",IF(BG786&gt;8.5,"N",IF(BU786&gt;23,"N",IF(BL786&lt;8,"N",IF(BY786="JG est","N","Y"))))))))))</f>
        <v>Y</v>
      </c>
      <c r="CC786" s="188" t="s">
        <v>295</v>
      </c>
      <c r="CD786" s="187"/>
      <c r="CE786" s="186"/>
      <c r="CH786" s="202" t="s">
        <v>4747</v>
      </c>
      <c r="CI786" s="202" t="s">
        <v>4750</v>
      </c>
    </row>
    <row r="787" spans="5:88" x14ac:dyDescent="0.3">
      <c r="E787" s="33" t="s">
        <v>2765</v>
      </c>
      <c r="F787" s="33" t="s">
        <v>4751</v>
      </c>
      <c r="G787" s="33">
        <v>1985</v>
      </c>
      <c r="H787" s="33" t="s">
        <v>4752</v>
      </c>
      <c r="I787" s="33" t="s">
        <v>4753</v>
      </c>
      <c r="K787" s="33" t="s">
        <v>80</v>
      </c>
      <c r="L787" s="184" t="s">
        <v>81</v>
      </c>
      <c r="M787" s="184" t="s">
        <v>83</v>
      </c>
      <c r="N787" s="33" t="s">
        <v>84</v>
      </c>
      <c r="O787" s="33" t="s">
        <v>85</v>
      </c>
      <c r="P787" s="33" t="s">
        <v>110</v>
      </c>
      <c r="Q787" s="33" t="s">
        <v>1051</v>
      </c>
      <c r="R787" s="33" t="s">
        <v>1051</v>
      </c>
      <c r="S787" s="33" t="str">
        <f>_xlfn.CONCAT(LEFT(Q787,2),".",MID(Q787,FIND(" ",Q787)+1,2))</f>
        <v>Ce.re</v>
      </c>
      <c r="T787" s="184" t="s">
        <v>4043</v>
      </c>
      <c r="U787" s="184" t="s">
        <v>2821</v>
      </c>
      <c r="V787" s="184" t="s">
        <v>28</v>
      </c>
      <c r="W787" s="184" t="s">
        <v>293</v>
      </c>
      <c r="X787" s="33" t="s">
        <v>4754</v>
      </c>
      <c r="Y787" s="33" t="s">
        <v>4754</v>
      </c>
      <c r="AB787" s="33" t="s">
        <v>2742</v>
      </c>
      <c r="AC787" s="33" t="s">
        <v>239</v>
      </c>
      <c r="AD787" s="33">
        <v>48</v>
      </c>
      <c r="AE787" s="184" t="s">
        <v>240</v>
      </c>
      <c r="AF787" s="33" t="s">
        <v>2743</v>
      </c>
      <c r="AH787" s="33" t="s">
        <v>2754</v>
      </c>
      <c r="AJ787" s="33" t="s">
        <v>509</v>
      </c>
      <c r="AK787" s="33" t="s">
        <v>631</v>
      </c>
      <c r="AM787" s="33">
        <v>32</v>
      </c>
      <c r="AN787" s="33">
        <v>31.295999999999999</v>
      </c>
      <c r="AO787" s="189">
        <v>32</v>
      </c>
      <c r="AP787" s="33" t="s">
        <v>477</v>
      </c>
      <c r="AQ787" s="33" t="s">
        <v>477</v>
      </c>
      <c r="AS787" s="33">
        <v>4</v>
      </c>
      <c r="AU787" s="33" t="s">
        <v>295</v>
      </c>
      <c r="AV787" s="33" t="s">
        <v>295</v>
      </c>
      <c r="AZ787" s="33" t="s">
        <v>2312</v>
      </c>
      <c r="BA787" s="33" t="s">
        <v>3235</v>
      </c>
      <c r="BB787" s="33" t="s">
        <v>2744</v>
      </c>
      <c r="BC787" s="33">
        <v>24</v>
      </c>
      <c r="BD787" s="33">
        <v>8.1</v>
      </c>
      <c r="BE787" s="33">
        <v>45</v>
      </c>
      <c r="BG787" s="33">
        <v>8.1</v>
      </c>
      <c r="BH787" s="33">
        <v>45</v>
      </c>
      <c r="BI787" s="33">
        <f>IF(ISBLANK(BF787)=FALSE,BF787,BU787)</f>
        <v>2.65</v>
      </c>
      <c r="BL787" s="33">
        <v>45</v>
      </c>
      <c r="BN787" s="33">
        <v>11.52</v>
      </c>
      <c r="BO787" s="33">
        <v>3.9480554738848226</v>
      </c>
      <c r="BP787" s="33">
        <v>2.1233745376681417</v>
      </c>
      <c r="BQ787" s="33">
        <v>0.43784228848251228</v>
      </c>
      <c r="BR787" s="33">
        <v>3.36</v>
      </c>
      <c r="BS787" s="33">
        <v>1.24</v>
      </c>
      <c r="BT787" s="33">
        <v>42</v>
      </c>
      <c r="BU787" s="33">
        <v>2.65</v>
      </c>
      <c r="BW787" s="33" t="s">
        <v>2744</v>
      </c>
      <c r="CB787" s="188" t="str">
        <f>IF(G787&lt;1980,"N",IF(AJ787="N","N",IF(BC787&lt;1,"N",IF(AF787="Chronic","N",IF(AQ787="Other","N",IF(BG787&lt;5.4,"N",IF(BG787&gt;8.5,"N",IF(BU787&gt;23,"N",IF(BL787&lt;8,"N",IF(BY787="JG est","N","Y"))))))))))</f>
        <v>Y</v>
      </c>
      <c r="CC787" s="188" t="s">
        <v>295</v>
      </c>
      <c r="CD787" s="187"/>
      <c r="CE787" s="186"/>
      <c r="CH787" s="202" t="s">
        <v>4747</v>
      </c>
      <c r="CI787" s="202" t="s">
        <v>4755</v>
      </c>
    </row>
    <row r="788" spans="5:88" x14ac:dyDescent="0.3">
      <c r="E788" s="33" t="s">
        <v>2765</v>
      </c>
      <c r="F788" s="33" t="s">
        <v>4756</v>
      </c>
      <c r="G788" s="33">
        <v>1985</v>
      </c>
      <c r="H788" s="33" t="s">
        <v>4752</v>
      </c>
      <c r="I788" s="33" t="s">
        <v>4753</v>
      </c>
      <c r="K788" s="33" t="s">
        <v>80</v>
      </c>
      <c r="L788" s="184" t="s">
        <v>81</v>
      </c>
      <c r="M788" s="184" t="s">
        <v>83</v>
      </c>
      <c r="N788" s="33" t="s">
        <v>84</v>
      </c>
      <c r="O788" s="33" t="s">
        <v>85</v>
      </c>
      <c r="P788" s="33" t="s">
        <v>110</v>
      </c>
      <c r="Q788" s="33" t="s">
        <v>1051</v>
      </c>
      <c r="R788" s="33" t="s">
        <v>1051</v>
      </c>
      <c r="S788" s="33" t="str">
        <f>_xlfn.CONCAT(LEFT(Q788,2),".",MID(Q788,FIND(" ",Q788)+1,2))</f>
        <v>Ce.re</v>
      </c>
      <c r="T788" s="184" t="s">
        <v>4043</v>
      </c>
      <c r="U788" s="184" t="s">
        <v>2821</v>
      </c>
      <c r="V788" s="184" t="s">
        <v>28</v>
      </c>
      <c r="W788" s="184" t="s">
        <v>293</v>
      </c>
      <c r="X788" s="33" t="s">
        <v>4754</v>
      </c>
      <c r="Y788" s="33" t="s">
        <v>4754</v>
      </c>
      <c r="AB788" s="33" t="s">
        <v>2742</v>
      </c>
      <c r="AC788" s="33" t="s">
        <v>239</v>
      </c>
      <c r="AD788" s="33">
        <v>48</v>
      </c>
      <c r="AE788" s="184" t="s">
        <v>240</v>
      </c>
      <c r="AF788" s="33" t="s">
        <v>2743</v>
      </c>
      <c r="AH788" s="33" t="s">
        <v>2754</v>
      </c>
      <c r="AI788" s="33" t="s">
        <v>770</v>
      </c>
      <c r="AJ788" s="33" t="s">
        <v>509</v>
      </c>
      <c r="AK788" s="33" t="s">
        <v>631</v>
      </c>
      <c r="AM788" s="33">
        <v>41</v>
      </c>
      <c r="AN788" s="33">
        <v>40.097999999999999</v>
      </c>
      <c r="AO788" s="189">
        <v>41</v>
      </c>
      <c r="AP788" s="33" t="s">
        <v>477</v>
      </c>
      <c r="AQ788" s="33" t="s">
        <v>477</v>
      </c>
      <c r="AS788" s="33">
        <v>4</v>
      </c>
      <c r="AU788" s="33" t="s">
        <v>295</v>
      </c>
      <c r="AV788" s="33" t="s">
        <v>295</v>
      </c>
      <c r="AZ788" s="33" t="s">
        <v>2312</v>
      </c>
      <c r="BA788" s="33" t="s">
        <v>3235</v>
      </c>
      <c r="BB788" s="33" t="s">
        <v>2744</v>
      </c>
      <c r="BC788" s="33">
        <v>24</v>
      </c>
      <c r="BD788" s="33">
        <v>8.1</v>
      </c>
      <c r="BE788" s="33">
        <v>45</v>
      </c>
      <c r="BG788" s="33">
        <v>8.1</v>
      </c>
      <c r="BH788" s="33">
        <v>45</v>
      </c>
      <c r="BI788" s="33">
        <f>IF(ISBLANK(BF788)=FALSE,BF788,BU788)</f>
        <v>2.65</v>
      </c>
      <c r="BL788" s="33">
        <v>45</v>
      </c>
      <c r="BN788" s="33">
        <v>11.52</v>
      </c>
      <c r="BO788" s="33">
        <v>3.9480554738848226</v>
      </c>
      <c r="BP788" s="33">
        <v>2.1233745376681417</v>
      </c>
      <c r="BQ788" s="33">
        <v>0.43784228848251228</v>
      </c>
      <c r="BR788" s="33">
        <v>3.36</v>
      </c>
      <c r="BS788" s="33">
        <v>1.24</v>
      </c>
      <c r="BT788" s="33">
        <v>42</v>
      </c>
      <c r="BU788" s="33">
        <v>2.65</v>
      </c>
      <c r="BW788" s="33" t="s">
        <v>2744</v>
      </c>
      <c r="CB788" s="188" t="str">
        <f>IF(G788&lt;1980,"N",IF(AJ788="N","N",IF(BC788&lt;1,"N",IF(AF788="Chronic","N",IF(AQ788="Other","N",IF(BG788&lt;5.4,"N",IF(BG788&gt;8.5,"N",IF(BU788&gt;23,"N",IF(BL788&lt;8,"N",IF(BY788="JG est","N","Y"))))))))))</f>
        <v>Y</v>
      </c>
      <c r="CC788" s="188" t="s">
        <v>295</v>
      </c>
      <c r="CD788" s="187"/>
      <c r="CE788" s="186"/>
      <c r="CH788" s="202" t="s">
        <v>4747</v>
      </c>
      <c r="CI788" s="202" t="s">
        <v>4755</v>
      </c>
    </row>
    <row r="789" spans="5:88" x14ac:dyDescent="0.3">
      <c r="E789" s="33" t="s">
        <v>2765</v>
      </c>
      <c r="F789" s="33" t="s">
        <v>4757</v>
      </c>
      <c r="G789" s="33">
        <v>2005</v>
      </c>
      <c r="H789" s="33" t="s">
        <v>2943</v>
      </c>
      <c r="I789" s="33" t="s">
        <v>2944</v>
      </c>
      <c r="K789" s="33" t="s">
        <v>80</v>
      </c>
      <c r="L789" s="33" t="s">
        <v>81</v>
      </c>
      <c r="M789" s="184" t="s">
        <v>83</v>
      </c>
      <c r="N789" s="33" t="s">
        <v>84</v>
      </c>
      <c r="O789" s="33" t="s">
        <v>85</v>
      </c>
      <c r="P789" s="33" t="s">
        <v>86</v>
      </c>
      <c r="Q789" s="33" t="s">
        <v>87</v>
      </c>
      <c r="R789" s="33" t="s">
        <v>87</v>
      </c>
      <c r="S789" s="33" t="str">
        <f>_xlfn.CONCAT(LEFT(Q789,2),".",MID(Q789,FIND(" ",Q789)+1,2))</f>
        <v>Da.ma</v>
      </c>
      <c r="T789" s="33" t="s">
        <v>4043</v>
      </c>
      <c r="U789" s="184" t="s">
        <v>2821</v>
      </c>
      <c r="V789" s="184" t="s">
        <v>28</v>
      </c>
      <c r="W789" s="184" t="s">
        <v>293</v>
      </c>
      <c r="X789" s="33" t="s">
        <v>1038</v>
      </c>
      <c r="Y789" s="33" t="s">
        <v>819</v>
      </c>
      <c r="AB789" s="33" t="s">
        <v>2742</v>
      </c>
      <c r="AC789" s="33" t="s">
        <v>239</v>
      </c>
      <c r="AD789" s="33">
        <v>48</v>
      </c>
      <c r="AE789" s="184" t="s">
        <v>240</v>
      </c>
      <c r="AF789" s="33" t="s">
        <v>2743</v>
      </c>
      <c r="AH789" s="33" t="s">
        <v>2754</v>
      </c>
      <c r="AI789" s="33" t="s">
        <v>748</v>
      </c>
      <c r="AJ789" s="33" t="s">
        <v>509</v>
      </c>
      <c r="AK789" s="33" t="s">
        <v>478</v>
      </c>
      <c r="AM789" s="33" t="s">
        <v>2744</v>
      </c>
      <c r="AN789" s="33">
        <v>1833</v>
      </c>
      <c r="AO789" s="33">
        <v>1833</v>
      </c>
      <c r="AP789" s="33" t="s">
        <v>477</v>
      </c>
      <c r="AQ789" s="33" t="s">
        <v>477</v>
      </c>
      <c r="AS789" s="33">
        <v>2</v>
      </c>
      <c r="AT789" s="33" t="s">
        <v>4236</v>
      </c>
      <c r="AU789" s="33" t="s">
        <v>295</v>
      </c>
      <c r="AV789" s="33" t="s">
        <v>295</v>
      </c>
      <c r="AZ789" s="33" t="s">
        <v>2312</v>
      </c>
      <c r="BA789" s="33" t="s">
        <v>2946</v>
      </c>
      <c r="BB789" s="33" t="s">
        <v>2744</v>
      </c>
      <c r="BC789" s="33">
        <v>20</v>
      </c>
      <c r="BD789" s="33">
        <v>7.8</v>
      </c>
      <c r="BE789" s="33">
        <v>250</v>
      </c>
      <c r="BG789" s="33">
        <v>7.8</v>
      </c>
      <c r="BH789" s="33">
        <v>250</v>
      </c>
      <c r="BI789" s="33">
        <f>IF(ISBLANK(BF789)=FALSE,BF789,BU789)</f>
        <v>0.38</v>
      </c>
      <c r="BL789" s="33">
        <v>250</v>
      </c>
      <c r="BN789" s="33">
        <v>80.16</v>
      </c>
      <c r="BO789" s="33">
        <v>12.16</v>
      </c>
      <c r="BP789" s="33">
        <v>17.239999999999998</v>
      </c>
      <c r="BQ789" s="33">
        <v>2.93</v>
      </c>
      <c r="BR789" s="33">
        <v>48</v>
      </c>
      <c r="BS789" s="33">
        <v>144.46</v>
      </c>
      <c r="BT789" s="33">
        <v>45.75</v>
      </c>
      <c r="BU789" s="33">
        <v>0.38</v>
      </c>
      <c r="BV789" s="33" t="s">
        <v>2947</v>
      </c>
      <c r="BW789" s="33" t="s">
        <v>2744</v>
      </c>
      <c r="CB789" s="188" t="str">
        <f>IF(G789&lt;1980,"N",IF(AJ789="N","N",IF(BC789&lt;1,"N",IF(AF789="Chronic","N",IF(AQ789="Other","N",IF(BG789&lt;5.4,"N",IF(BG789&gt;8.5,"N",IF(BU789&gt;23,"N",IF(BL789&lt;8,"N",IF(BY789="JG est","N","Y"))))))))))</f>
        <v>Y</v>
      </c>
      <c r="CC789" s="188" t="s">
        <v>295</v>
      </c>
      <c r="CD789" s="187"/>
      <c r="CE789" s="186"/>
      <c r="CH789" s="202" t="s">
        <v>4747</v>
      </c>
      <c r="CI789" s="202" t="s">
        <v>4758</v>
      </c>
    </row>
    <row r="790" spans="5:88" x14ac:dyDescent="0.3">
      <c r="E790" s="33" t="s">
        <v>2734</v>
      </c>
      <c r="F790" s="33" t="s">
        <v>4759</v>
      </c>
      <c r="G790" s="33">
        <v>1991</v>
      </c>
      <c r="H790" s="33" t="s">
        <v>4760</v>
      </c>
      <c r="I790" s="33" t="s">
        <v>4761</v>
      </c>
      <c r="K790" s="33" t="s">
        <v>80</v>
      </c>
      <c r="L790" s="192" t="s">
        <v>119</v>
      </c>
      <c r="M790" s="192" t="s">
        <v>687</v>
      </c>
      <c r="N790" s="33" t="s">
        <v>688</v>
      </c>
      <c r="O790" s="33" t="s">
        <v>689</v>
      </c>
      <c r="P790" s="33" t="s">
        <v>4762</v>
      </c>
      <c r="Q790" s="33" t="s">
        <v>4763</v>
      </c>
      <c r="R790" s="33" t="s">
        <v>4763</v>
      </c>
      <c r="S790" s="33" t="str">
        <f t="shared" ref="S790:S796" si="132">_xlfn.CONCAT(LEFT(Q790,2),".",MID(Q790,FIND(" ",Q790)+1,2))</f>
        <v>Ut.im</v>
      </c>
      <c r="T790" s="192" t="s">
        <v>2846</v>
      </c>
      <c r="U790" s="192" t="s">
        <v>2821</v>
      </c>
      <c r="V790" s="184" t="s">
        <v>28</v>
      </c>
      <c r="W790" s="192" t="s">
        <v>307</v>
      </c>
      <c r="X790" s="33" t="s">
        <v>2752</v>
      </c>
      <c r="Y790" s="33" t="s">
        <v>281</v>
      </c>
      <c r="AB790" s="33" t="s">
        <v>2742</v>
      </c>
      <c r="AC790" s="33" t="s">
        <v>239</v>
      </c>
      <c r="AD790" s="33">
        <v>96</v>
      </c>
      <c r="AE790" s="184" t="s">
        <v>240</v>
      </c>
      <c r="AF790" s="33" t="s">
        <v>2743</v>
      </c>
      <c r="AH790" s="33" t="s">
        <v>2787</v>
      </c>
      <c r="AI790" s="33" t="s">
        <v>2744</v>
      </c>
      <c r="AJ790" s="33" t="s">
        <v>509</v>
      </c>
      <c r="AK790" s="33" t="s">
        <v>631</v>
      </c>
      <c r="AM790" s="33">
        <v>268</v>
      </c>
      <c r="AN790" s="33">
        <v>262.10399999999998</v>
      </c>
      <c r="AO790" s="33">
        <v>268</v>
      </c>
      <c r="AP790" s="33" t="s">
        <v>477</v>
      </c>
      <c r="AQ790" s="33" t="s">
        <v>477</v>
      </c>
      <c r="AS790" s="33">
        <f t="shared" ref="AS790:AS796" si="133">IF(G790&lt;1980,"Too old",IF(AE790="N","UseOtherTestDuration",IF(AJ790="M",IF(ISBLANK(BD790),2,IF(ISBLANK(BE790),2,IF(ISBLANK(BF790),2,1))),"NotM")))</f>
        <v>2</v>
      </c>
      <c r="AU790" s="33" t="s">
        <v>295</v>
      </c>
      <c r="AV790" s="33" t="s">
        <v>295</v>
      </c>
      <c r="AZ790" s="192" t="s">
        <v>2312</v>
      </c>
      <c r="BA790" s="33" t="s">
        <v>4764</v>
      </c>
      <c r="BB790" s="33" t="s">
        <v>2744</v>
      </c>
      <c r="BC790" s="33">
        <v>23</v>
      </c>
      <c r="BD790" s="33">
        <v>7.4</v>
      </c>
      <c r="BE790" s="33">
        <v>39</v>
      </c>
      <c r="BG790" s="33">
        <v>7.4</v>
      </c>
      <c r="BH790" s="33">
        <v>39</v>
      </c>
      <c r="BI790" s="33">
        <f t="shared" ref="BI790:BI798" si="134">IF(ISBLANK(BF790)=FALSE,BF790,BU790)</f>
        <v>0.3</v>
      </c>
      <c r="BL790" s="33">
        <v>39</v>
      </c>
      <c r="BN790" s="33">
        <v>6.4</v>
      </c>
      <c r="BO790" s="33">
        <v>5.6</v>
      </c>
      <c r="BP790" s="33">
        <v>12.1</v>
      </c>
      <c r="BQ790" s="33">
        <v>0.97</v>
      </c>
      <c r="BR790" s="33">
        <v>37.4</v>
      </c>
      <c r="BS790" s="33">
        <v>0.88</v>
      </c>
      <c r="BT790" s="33">
        <v>32.5</v>
      </c>
      <c r="BU790" s="33">
        <v>0.3</v>
      </c>
      <c r="BW790" s="33" t="s">
        <v>2744</v>
      </c>
      <c r="CB790" s="188" t="str">
        <f t="shared" ref="CB790:CB796" si="135">IF(G790&lt;1980,"N",IF(AJ790="N","N",IF(BC790&lt;1,"N",IF(AF790="Chronic","N",IF(AQ790="Other","N",IF(BG790&lt;5.4,"N",IF(BG790&gt;8.5,"N",IF(BU790&gt;23,"N",IF(BL790&lt;8,"N",IF(BY790="JG est","N","Y"))))))))))</f>
        <v>Y</v>
      </c>
      <c r="CC790" s="188" t="s">
        <v>295</v>
      </c>
      <c r="CD790" s="187" t="s">
        <v>2764</v>
      </c>
      <c r="CE790" s="186"/>
      <c r="CH790" s="202" t="s">
        <v>4747</v>
      </c>
      <c r="CI790" s="202" t="s">
        <v>4765</v>
      </c>
    </row>
    <row r="791" spans="5:88" x14ac:dyDescent="0.3">
      <c r="E791" s="33" t="s">
        <v>2734</v>
      </c>
      <c r="F791" s="33" t="s">
        <v>4766</v>
      </c>
      <c r="G791" s="33">
        <v>1991</v>
      </c>
      <c r="H791" s="33" t="s">
        <v>4760</v>
      </c>
      <c r="I791" s="33" t="s">
        <v>4761</v>
      </c>
      <c r="K791" s="33" t="s">
        <v>80</v>
      </c>
      <c r="L791" s="192" t="s">
        <v>119</v>
      </c>
      <c r="M791" s="192" t="s">
        <v>687</v>
      </c>
      <c r="N791" s="33" t="s">
        <v>688</v>
      </c>
      <c r="O791" s="33" t="s">
        <v>689</v>
      </c>
      <c r="P791" s="33" t="s">
        <v>4762</v>
      </c>
      <c r="Q791" s="33" t="s">
        <v>4763</v>
      </c>
      <c r="R791" s="33" t="s">
        <v>4763</v>
      </c>
      <c r="S791" s="33" t="str">
        <f t="shared" si="132"/>
        <v>Ut.im</v>
      </c>
      <c r="T791" s="192"/>
      <c r="U791" s="192" t="s">
        <v>2821</v>
      </c>
      <c r="V791" s="84" t="s">
        <v>28</v>
      </c>
      <c r="W791" s="192" t="s">
        <v>307</v>
      </c>
      <c r="X791" s="33" t="s">
        <v>2752</v>
      </c>
      <c r="Y791" s="33" t="s">
        <v>281</v>
      </c>
      <c r="AB791" s="33" t="s">
        <v>2742</v>
      </c>
      <c r="AC791" s="33" t="s">
        <v>239</v>
      </c>
      <c r="AD791" s="33">
        <v>96</v>
      </c>
      <c r="AE791" s="184" t="s">
        <v>240</v>
      </c>
      <c r="AF791" s="33" t="s">
        <v>2743</v>
      </c>
      <c r="AH791" s="33" t="s">
        <v>2787</v>
      </c>
      <c r="AI791" s="33" t="s">
        <v>2744</v>
      </c>
      <c r="AJ791" s="33" t="s">
        <v>509</v>
      </c>
      <c r="AK791" s="33" t="s">
        <v>631</v>
      </c>
      <c r="AM791" s="33">
        <v>438</v>
      </c>
      <c r="AN791" s="33">
        <v>428.36399999999998</v>
      </c>
      <c r="AO791" s="33">
        <v>438</v>
      </c>
      <c r="AP791" s="33" t="s">
        <v>477</v>
      </c>
      <c r="AQ791" s="33" t="s">
        <v>477</v>
      </c>
      <c r="AS791" s="33">
        <f t="shared" si="133"/>
        <v>2</v>
      </c>
      <c r="AU791" s="33" t="s">
        <v>295</v>
      </c>
      <c r="AV791" s="33" t="s">
        <v>295</v>
      </c>
      <c r="AZ791" s="192" t="s">
        <v>2312</v>
      </c>
      <c r="BA791" s="33" t="s">
        <v>4764</v>
      </c>
      <c r="BB791" s="33" t="s">
        <v>2744</v>
      </c>
      <c r="BC791" s="33">
        <v>23</v>
      </c>
      <c r="BD791" s="33">
        <v>7.6</v>
      </c>
      <c r="BE791" s="33">
        <v>90</v>
      </c>
      <c r="BG791" s="33">
        <v>7.6</v>
      </c>
      <c r="BH791" s="33">
        <v>90</v>
      </c>
      <c r="BI791" s="33">
        <f t="shared" si="134"/>
        <v>0.3</v>
      </c>
      <c r="BL791" s="33">
        <v>90</v>
      </c>
      <c r="BN791" s="33">
        <v>14</v>
      </c>
      <c r="BO791" s="33">
        <v>12.1</v>
      </c>
      <c r="BP791" s="33">
        <v>26.3</v>
      </c>
      <c r="BQ791" s="33">
        <v>2.1</v>
      </c>
      <c r="BR791" s="33">
        <v>81.400000000000006</v>
      </c>
      <c r="BS791" s="33">
        <v>1.9</v>
      </c>
      <c r="BT791" s="33">
        <v>65</v>
      </c>
      <c r="BU791" s="33">
        <v>0.3</v>
      </c>
      <c r="BW791" s="33" t="s">
        <v>2744</v>
      </c>
      <c r="CB791" s="188" t="str">
        <f t="shared" si="135"/>
        <v>Y</v>
      </c>
      <c r="CC791" s="188" t="s">
        <v>295</v>
      </c>
      <c r="CD791" s="187" t="s">
        <v>2764</v>
      </c>
      <c r="CE791" s="186"/>
      <c r="CH791" s="202" t="s">
        <v>4747</v>
      </c>
      <c r="CI791" s="202" t="s">
        <v>4767</v>
      </c>
    </row>
    <row r="792" spans="5:88" x14ac:dyDescent="0.3">
      <c r="E792" s="33" t="s">
        <v>2734</v>
      </c>
      <c r="F792" s="33" t="s">
        <v>4768</v>
      </c>
      <c r="G792" s="33">
        <v>1985</v>
      </c>
      <c r="H792" s="33" t="s">
        <v>4752</v>
      </c>
      <c r="I792" s="33" t="s">
        <v>4753</v>
      </c>
      <c r="K792" s="33" t="s">
        <v>80</v>
      </c>
      <c r="L792" s="33" t="s">
        <v>89</v>
      </c>
      <c r="M792" s="33" t="s">
        <v>91</v>
      </c>
      <c r="N792" s="33" t="s">
        <v>102</v>
      </c>
      <c r="O792" s="33" t="s">
        <v>103</v>
      </c>
      <c r="P792" s="33" t="s">
        <v>104</v>
      </c>
      <c r="Q792" s="33" t="s">
        <v>105</v>
      </c>
      <c r="R792" s="33" t="s">
        <v>105</v>
      </c>
      <c r="S792" s="33" t="str">
        <f t="shared" si="132"/>
        <v>Pi.pr</v>
      </c>
      <c r="T792" s="33" t="s">
        <v>3231</v>
      </c>
      <c r="U792" s="33" t="s">
        <v>31</v>
      </c>
      <c r="V792" s="33" t="s">
        <v>31</v>
      </c>
      <c r="W792" s="33" t="s">
        <v>31</v>
      </c>
      <c r="X792" s="33" t="s">
        <v>3232</v>
      </c>
      <c r="Y792" s="33" t="s">
        <v>819</v>
      </c>
      <c r="AB792" s="33" t="s">
        <v>2742</v>
      </c>
      <c r="AC792" s="33" t="s">
        <v>239</v>
      </c>
      <c r="AD792" s="33">
        <v>96</v>
      </c>
      <c r="AE792" s="33" t="s">
        <v>240</v>
      </c>
      <c r="AF792" s="33" t="s">
        <v>2743</v>
      </c>
      <c r="AH792" s="33" t="s">
        <v>2754</v>
      </c>
      <c r="AI792" s="33" t="s">
        <v>4287</v>
      </c>
      <c r="AJ792" s="33" t="s">
        <v>509</v>
      </c>
      <c r="AK792" s="33" t="s">
        <v>631</v>
      </c>
      <c r="AM792" s="33">
        <v>396</v>
      </c>
      <c r="AN792" s="33">
        <v>387.28800000000001</v>
      </c>
      <c r="AO792" s="189">
        <v>396</v>
      </c>
      <c r="AP792" s="33" t="s">
        <v>477</v>
      </c>
      <c r="AQ792" s="33" t="s">
        <v>477</v>
      </c>
      <c r="AS792" s="33">
        <f t="shared" si="133"/>
        <v>2</v>
      </c>
      <c r="AU792" s="33" t="s">
        <v>295</v>
      </c>
      <c r="AV792" s="33" t="s">
        <v>295</v>
      </c>
      <c r="AZ792" s="33" t="s">
        <v>2312</v>
      </c>
      <c r="BA792" s="33" t="s">
        <v>3235</v>
      </c>
      <c r="BB792" s="33" t="s">
        <v>2961</v>
      </c>
      <c r="BC792" s="33">
        <v>24</v>
      </c>
      <c r="BD792" s="33">
        <v>8.1</v>
      </c>
      <c r="BE792" s="33">
        <v>45</v>
      </c>
      <c r="BG792" s="33">
        <v>8.1</v>
      </c>
      <c r="BH792" s="33">
        <v>45</v>
      </c>
      <c r="BI792" s="33">
        <f t="shared" si="134"/>
        <v>2.65</v>
      </c>
      <c r="BL792" s="33">
        <v>45</v>
      </c>
      <c r="BN792" s="33">
        <v>11.52</v>
      </c>
      <c r="BO792" s="33">
        <v>3.9480554738848226</v>
      </c>
      <c r="BP792" s="33">
        <v>2.1233745376681417</v>
      </c>
      <c r="BQ792" s="33">
        <v>0.43784228848251228</v>
      </c>
      <c r="BR792" s="33">
        <v>3.36</v>
      </c>
      <c r="BS792" s="33">
        <v>1.24</v>
      </c>
      <c r="BT792" s="33">
        <v>42</v>
      </c>
      <c r="BU792" s="33">
        <v>2.65</v>
      </c>
      <c r="BW792" s="33" t="s">
        <v>2744</v>
      </c>
      <c r="CB792" s="188" t="str">
        <f t="shared" si="135"/>
        <v>Y</v>
      </c>
      <c r="CC792" s="188" t="s">
        <v>295</v>
      </c>
      <c r="CD792" s="84" t="s">
        <v>2764</v>
      </c>
      <c r="CE792" s="84"/>
      <c r="CH792" s="286" t="s">
        <v>4747</v>
      </c>
      <c r="CI792" s="286" t="s">
        <v>4755</v>
      </c>
    </row>
    <row r="793" spans="5:88" x14ac:dyDescent="0.3">
      <c r="E793" s="33" t="s">
        <v>2734</v>
      </c>
      <c r="F793" s="33" t="s">
        <v>4769</v>
      </c>
      <c r="G793" s="33">
        <v>1986</v>
      </c>
      <c r="H793" s="33" t="s">
        <v>4126</v>
      </c>
      <c r="I793" s="33" t="s">
        <v>4770</v>
      </c>
      <c r="K793" s="33" t="s">
        <v>80</v>
      </c>
      <c r="L793" s="33" t="s">
        <v>89</v>
      </c>
      <c r="M793" s="33" t="s">
        <v>91</v>
      </c>
      <c r="N793" s="33" t="s">
        <v>102</v>
      </c>
      <c r="O793" s="33" t="s">
        <v>103</v>
      </c>
      <c r="P793" s="33" t="s">
        <v>104</v>
      </c>
      <c r="Q793" s="33" t="s">
        <v>105</v>
      </c>
      <c r="R793" s="33" t="s">
        <v>105</v>
      </c>
      <c r="S793" s="33" t="str">
        <f t="shared" si="132"/>
        <v>Pi.pr</v>
      </c>
      <c r="T793" s="33" t="s">
        <v>3231</v>
      </c>
      <c r="U793" s="33" t="s">
        <v>31</v>
      </c>
      <c r="V793" s="33" t="s">
        <v>31</v>
      </c>
      <c r="W793" s="33" t="s">
        <v>31</v>
      </c>
      <c r="X793" s="33" t="s">
        <v>2752</v>
      </c>
      <c r="Y793" s="33" t="s">
        <v>281</v>
      </c>
      <c r="AB793" s="33" t="s">
        <v>2742</v>
      </c>
      <c r="AC793" s="33" t="s">
        <v>239</v>
      </c>
      <c r="AD793" s="33">
        <v>96</v>
      </c>
      <c r="AE793" s="33" t="s">
        <v>240</v>
      </c>
      <c r="AF793" s="33" t="s">
        <v>2743</v>
      </c>
      <c r="AH793" s="33" t="s">
        <v>2787</v>
      </c>
      <c r="AI793" s="33" t="s">
        <v>4771</v>
      </c>
      <c r="AJ793" s="33" t="s">
        <v>509</v>
      </c>
      <c r="AK793" s="33" t="s">
        <v>631</v>
      </c>
      <c r="AM793" s="33">
        <v>20960</v>
      </c>
      <c r="AN793" s="33">
        <v>20498.88</v>
      </c>
      <c r="AO793" s="189">
        <v>20960</v>
      </c>
      <c r="AP793" s="33" t="s">
        <v>477</v>
      </c>
      <c r="AQ793" s="33" t="s">
        <v>477</v>
      </c>
      <c r="AS793" s="33">
        <f t="shared" si="133"/>
        <v>2</v>
      </c>
      <c r="AU793" s="33" t="s">
        <v>295</v>
      </c>
      <c r="AV793" s="33" t="s">
        <v>295</v>
      </c>
      <c r="AZ793" s="33" t="s">
        <v>4772</v>
      </c>
      <c r="BA793" s="33" t="s">
        <v>4773</v>
      </c>
      <c r="BB793" s="33" t="s">
        <v>2791</v>
      </c>
      <c r="BC793" s="33">
        <v>22</v>
      </c>
      <c r="BD793" s="33">
        <v>7.53</v>
      </c>
      <c r="BE793" s="33">
        <v>120</v>
      </c>
      <c r="BG793" s="33">
        <v>7.53</v>
      </c>
      <c r="BH793" s="33">
        <v>120</v>
      </c>
      <c r="BI793" s="33">
        <f t="shared" si="134"/>
        <v>0.7</v>
      </c>
      <c r="BL793" s="33">
        <v>120</v>
      </c>
      <c r="BN793" s="33">
        <v>19.7</v>
      </c>
      <c r="BO793" s="33">
        <v>17.2</v>
      </c>
      <c r="BP793" s="33">
        <v>37.200000000000003</v>
      </c>
      <c r="BQ793" s="33">
        <v>3</v>
      </c>
      <c r="BR793" s="33">
        <v>116</v>
      </c>
      <c r="BS793" s="33">
        <v>2.7</v>
      </c>
      <c r="BT793" s="33">
        <v>60</v>
      </c>
      <c r="BU793" s="33">
        <v>0.7</v>
      </c>
      <c r="BW793" s="33" t="s">
        <v>2744</v>
      </c>
      <c r="CB793" s="188" t="str">
        <f t="shared" si="135"/>
        <v>Y</v>
      </c>
      <c r="CC793" s="188" t="s">
        <v>295</v>
      </c>
      <c r="CD793" s="184" t="s">
        <v>2764</v>
      </c>
      <c r="CE793" s="250"/>
      <c r="CH793" s="286" t="s">
        <v>4747</v>
      </c>
      <c r="CI793" s="286" t="s">
        <v>4774</v>
      </c>
    </row>
    <row r="794" spans="5:88" x14ac:dyDescent="0.3">
      <c r="E794" s="33" t="s">
        <v>2734</v>
      </c>
      <c r="F794" s="33" t="s">
        <v>4775</v>
      </c>
      <c r="G794" s="33">
        <v>1993</v>
      </c>
      <c r="H794" s="33" t="s">
        <v>3276</v>
      </c>
      <c r="I794" s="33" t="s">
        <v>3277</v>
      </c>
      <c r="K794" s="33" t="s">
        <v>80</v>
      </c>
      <c r="L794" s="184" t="s">
        <v>81</v>
      </c>
      <c r="M794" s="184" t="s">
        <v>83</v>
      </c>
      <c r="N794" s="33" t="s">
        <v>84</v>
      </c>
      <c r="O794" s="33" t="s">
        <v>85</v>
      </c>
      <c r="P794" s="33" t="s">
        <v>110</v>
      </c>
      <c r="Q794" s="33" t="s">
        <v>111</v>
      </c>
      <c r="R794" s="33" t="s">
        <v>111</v>
      </c>
      <c r="S794" s="33" t="str">
        <f>_xlfn.CONCAT(LEFT(Q794,2),".",MID(Q794,FIND(" ",Q794)+1,2))</f>
        <v>Ce.du</v>
      </c>
      <c r="T794" s="184" t="s">
        <v>4043</v>
      </c>
      <c r="U794" s="184" t="s">
        <v>2821</v>
      </c>
      <c r="V794" s="184" t="s">
        <v>28</v>
      </c>
      <c r="W794" s="184" t="s">
        <v>293</v>
      </c>
      <c r="X794" s="33" t="s">
        <v>4542</v>
      </c>
      <c r="Y794" s="33" t="s">
        <v>281</v>
      </c>
      <c r="AB794" s="33" t="s">
        <v>2742</v>
      </c>
      <c r="AC794" s="33" t="s">
        <v>239</v>
      </c>
      <c r="AD794" s="33">
        <v>48</v>
      </c>
      <c r="AE794" s="184" t="s">
        <v>240</v>
      </c>
      <c r="AF794" s="33" t="s">
        <v>2743</v>
      </c>
      <c r="AH794" s="33" t="s">
        <v>2787</v>
      </c>
      <c r="AI794" s="33" t="s">
        <v>3278</v>
      </c>
      <c r="AJ794" s="33" t="s">
        <v>509</v>
      </c>
      <c r="AK794" s="33" t="s">
        <v>631</v>
      </c>
      <c r="AL794" s="33" t="s">
        <v>3047</v>
      </c>
      <c r="AM794" s="33">
        <v>530</v>
      </c>
      <c r="AN794" s="33">
        <v>518.34</v>
      </c>
      <c r="AO794" s="189">
        <v>530</v>
      </c>
      <c r="AP794" s="33" t="s">
        <v>477</v>
      </c>
      <c r="AQ794" s="33" t="s">
        <v>477</v>
      </c>
      <c r="AS794" s="33">
        <v>4</v>
      </c>
      <c r="AT794" s="33" t="s">
        <v>3025</v>
      </c>
      <c r="AU794" s="33" t="s">
        <v>295</v>
      </c>
      <c r="AV794" s="33" t="s">
        <v>295</v>
      </c>
      <c r="AZ794" s="33" t="s">
        <v>2312</v>
      </c>
      <c r="BA794" s="33" t="s">
        <v>3279</v>
      </c>
      <c r="BB794" s="33" t="s">
        <v>3907</v>
      </c>
      <c r="BC794" s="33">
        <v>17.5</v>
      </c>
      <c r="BD794" s="33">
        <v>6.24</v>
      </c>
      <c r="BE794" s="33">
        <v>290</v>
      </c>
      <c r="BG794" s="33">
        <v>6.24</v>
      </c>
      <c r="BH794" s="33">
        <v>290</v>
      </c>
      <c r="BI794" s="33">
        <f>IF(ISBLANK(BF794)=FALSE,BF794,BU794)</f>
        <v>2.65</v>
      </c>
      <c r="BL794" s="33">
        <v>290</v>
      </c>
      <c r="BN794" s="33">
        <v>47.7</v>
      </c>
      <c r="BO794" s="33">
        <v>41.5</v>
      </c>
      <c r="BP794" s="33">
        <v>90</v>
      </c>
      <c r="BQ794" s="33">
        <v>7.2</v>
      </c>
      <c r="BR794" s="33">
        <v>281</v>
      </c>
      <c r="BS794" s="33">
        <v>6.6</v>
      </c>
      <c r="BT794" s="33">
        <v>235</v>
      </c>
      <c r="BU794" s="33">
        <v>2.65</v>
      </c>
      <c r="BW794" s="33" t="s">
        <v>2744</v>
      </c>
      <c r="CB794" s="188" t="str">
        <f>IF(G794&lt;1980,"N",IF(AJ794="N","N",IF(BC794&lt;1,"N",IF(AF794="Chronic","N",IF(AQ794="Other","N",IF(BG794&lt;5.4,"N",IF(BG794&gt;8.5,"N",IF(BU794&gt;23,"N",IF(BL794&lt;8,"N",IF(BY794="JG est","N","Y"))))))))))</f>
        <v>Y</v>
      </c>
      <c r="CC794" s="188" t="s">
        <v>295</v>
      </c>
      <c r="CD794" s="187"/>
      <c r="CE794" s="186"/>
      <c r="CH794" s="202" t="s">
        <v>4747</v>
      </c>
      <c r="CI794" s="202" t="s">
        <v>4776</v>
      </c>
    </row>
    <row r="795" spans="5:88" x14ac:dyDescent="0.3">
      <c r="E795" s="33" t="s">
        <v>2765</v>
      </c>
      <c r="F795" s="33" t="s">
        <v>4777</v>
      </c>
      <c r="G795" s="33">
        <v>1999</v>
      </c>
      <c r="H795" s="33" t="s">
        <v>4778</v>
      </c>
      <c r="I795" s="33" t="s">
        <v>4779</v>
      </c>
      <c r="K795" s="33" t="s">
        <v>80</v>
      </c>
      <c r="L795" s="33" t="s">
        <v>89</v>
      </c>
      <c r="M795" s="33" t="s">
        <v>91</v>
      </c>
      <c r="N795" s="33" t="s">
        <v>92</v>
      </c>
      <c r="O795" s="33" t="s">
        <v>93</v>
      </c>
      <c r="P795" s="33" t="s">
        <v>94</v>
      </c>
      <c r="Q795" s="33" t="s">
        <v>96</v>
      </c>
      <c r="R795" s="33" t="s">
        <v>96</v>
      </c>
      <c r="S795" s="33" t="str">
        <f t="shared" si="132"/>
        <v>On.my</v>
      </c>
      <c r="T795" s="33" t="s">
        <v>3353</v>
      </c>
      <c r="U795" s="33" t="s">
        <v>31</v>
      </c>
      <c r="V795" s="33" t="s">
        <v>31</v>
      </c>
      <c r="W795" s="33" t="s">
        <v>31</v>
      </c>
      <c r="X795" s="33" t="s">
        <v>2752</v>
      </c>
      <c r="Y795" s="33" t="s">
        <v>281</v>
      </c>
      <c r="AB795" s="33" t="s">
        <v>2742</v>
      </c>
      <c r="AC795" s="33" t="s">
        <v>239</v>
      </c>
      <c r="AD795" s="33">
        <v>96</v>
      </c>
      <c r="AE795" s="33" t="s">
        <v>240</v>
      </c>
      <c r="AF795" s="33" t="s">
        <v>2743</v>
      </c>
      <c r="AH795" s="33" t="s">
        <v>3338</v>
      </c>
      <c r="AI795" s="33" t="s">
        <v>748</v>
      </c>
      <c r="AJ795" s="33" t="s">
        <v>509</v>
      </c>
      <c r="AK795" s="33" t="s">
        <v>631</v>
      </c>
      <c r="AM795" s="33">
        <v>869</v>
      </c>
      <c r="AN795" s="33">
        <v>849.88199999999995</v>
      </c>
      <c r="AO795" s="189">
        <v>869</v>
      </c>
      <c r="AP795" s="33" t="s">
        <v>477</v>
      </c>
      <c r="AQ795" s="33" t="s">
        <v>477</v>
      </c>
      <c r="AS795" s="33">
        <f t="shared" si="133"/>
        <v>2</v>
      </c>
      <c r="AU795" s="33" t="s">
        <v>295</v>
      </c>
      <c r="AV795" s="33" t="s">
        <v>295</v>
      </c>
      <c r="AZ795" s="33" t="s">
        <v>2959</v>
      </c>
      <c r="BA795" s="33" t="s">
        <v>2746</v>
      </c>
      <c r="BB795" s="33" t="s">
        <v>2744</v>
      </c>
      <c r="BC795" s="33">
        <v>14</v>
      </c>
      <c r="BD795" s="33">
        <v>8</v>
      </c>
      <c r="BE795" s="33">
        <v>120</v>
      </c>
      <c r="BG795" s="33">
        <v>8</v>
      </c>
      <c r="BH795" s="33">
        <v>120</v>
      </c>
      <c r="BI795" s="33">
        <f t="shared" si="134"/>
        <v>3</v>
      </c>
      <c r="BL795" s="33">
        <v>120</v>
      </c>
      <c r="BN795" s="33">
        <v>40.078000000000003</v>
      </c>
      <c r="BO795" s="33">
        <v>4.8609999999999998</v>
      </c>
      <c r="BP795" s="33">
        <v>13.793862000000001</v>
      </c>
      <c r="BQ795" s="33">
        <v>2.1</v>
      </c>
      <c r="BR795" s="33">
        <v>81.400000000000006</v>
      </c>
      <c r="BS795" s="33">
        <v>24.8171</v>
      </c>
      <c r="BT795" s="33">
        <v>95</v>
      </c>
      <c r="BU795" s="192">
        <v>3</v>
      </c>
      <c r="BV795" s="192"/>
      <c r="BW795" s="192" t="s">
        <v>2744</v>
      </c>
      <c r="BX795" s="192"/>
      <c r="CA795" s="192"/>
      <c r="CB795" s="188" t="str">
        <f t="shared" si="135"/>
        <v>Y</v>
      </c>
      <c r="CC795" s="188" t="s">
        <v>295</v>
      </c>
      <c r="CD795" s="261" t="s">
        <v>4780</v>
      </c>
      <c r="CE795" s="260"/>
      <c r="CH795" s="192" t="s">
        <v>4747</v>
      </c>
      <c r="CI795" s="192" t="s">
        <v>4781</v>
      </c>
      <c r="CJ795" s="33" t="s">
        <v>4782</v>
      </c>
    </row>
    <row r="796" spans="5:88" x14ac:dyDescent="0.3">
      <c r="E796" s="33" t="s">
        <v>2765</v>
      </c>
      <c r="F796" s="33" t="s">
        <v>4783</v>
      </c>
      <c r="G796" s="33">
        <v>1999</v>
      </c>
      <c r="H796" s="33" t="s">
        <v>4778</v>
      </c>
      <c r="I796" s="33" t="s">
        <v>4779</v>
      </c>
      <c r="K796" s="33" t="s">
        <v>80</v>
      </c>
      <c r="L796" s="33" t="s">
        <v>89</v>
      </c>
      <c r="M796" s="33" t="s">
        <v>91</v>
      </c>
      <c r="N796" s="33" t="s">
        <v>92</v>
      </c>
      <c r="O796" s="33" t="s">
        <v>93</v>
      </c>
      <c r="P796" s="33" t="s">
        <v>94</v>
      </c>
      <c r="Q796" s="33" t="s">
        <v>96</v>
      </c>
      <c r="R796" s="33" t="s">
        <v>96</v>
      </c>
      <c r="S796" s="33" t="str">
        <f t="shared" si="132"/>
        <v>On.my</v>
      </c>
      <c r="T796" s="33" t="s">
        <v>3353</v>
      </c>
      <c r="U796" s="33" t="s">
        <v>31</v>
      </c>
      <c r="V796" s="33" t="s">
        <v>31</v>
      </c>
      <c r="W796" s="33" t="s">
        <v>31</v>
      </c>
      <c r="X796" s="33" t="s">
        <v>2752</v>
      </c>
      <c r="Y796" s="33" t="s">
        <v>281</v>
      </c>
      <c r="AB796" s="33" t="s">
        <v>2742</v>
      </c>
      <c r="AC796" s="33" t="s">
        <v>239</v>
      </c>
      <c r="AD796" s="33">
        <v>96</v>
      </c>
      <c r="AE796" s="33" t="s">
        <v>240</v>
      </c>
      <c r="AF796" s="33" t="s">
        <v>2743</v>
      </c>
      <c r="AH796" s="33" t="s">
        <v>3338</v>
      </c>
      <c r="AI796" s="33" t="s">
        <v>748</v>
      </c>
      <c r="AJ796" s="33" t="s">
        <v>509</v>
      </c>
      <c r="AK796" s="33" t="s">
        <v>631</v>
      </c>
      <c r="AM796" s="33">
        <v>162</v>
      </c>
      <c r="AN796" s="33">
        <v>158.43600000000001</v>
      </c>
      <c r="AO796" s="189">
        <v>162</v>
      </c>
      <c r="AP796" s="33" t="s">
        <v>477</v>
      </c>
      <c r="AQ796" s="33" t="s">
        <v>477</v>
      </c>
      <c r="AS796" s="33">
        <f t="shared" si="133"/>
        <v>2</v>
      </c>
      <c r="AU796" s="33" t="s">
        <v>295</v>
      </c>
      <c r="AV796" s="33" t="s">
        <v>295</v>
      </c>
      <c r="AZ796" s="33" t="s">
        <v>2959</v>
      </c>
      <c r="BA796" s="33" t="s">
        <v>2746</v>
      </c>
      <c r="BB796" s="33" t="s">
        <v>2744</v>
      </c>
      <c r="BC796" s="33">
        <v>18</v>
      </c>
      <c r="BD796" s="33">
        <v>7.2</v>
      </c>
      <c r="BE796" s="33">
        <v>20</v>
      </c>
      <c r="BG796" s="33">
        <v>7.2</v>
      </c>
      <c r="BH796" s="33">
        <v>20</v>
      </c>
      <c r="BI796" s="33">
        <f t="shared" si="134"/>
        <v>0.4</v>
      </c>
      <c r="BL796" s="33">
        <v>20</v>
      </c>
      <c r="BN796" s="33">
        <v>5.21014</v>
      </c>
      <c r="BO796" s="33">
        <v>0.97219999999999995</v>
      </c>
      <c r="BP796" s="33">
        <v>2.9886701000000002</v>
      </c>
      <c r="BQ796" s="33">
        <v>1.05</v>
      </c>
      <c r="BR796" s="33">
        <v>40.700000000000003</v>
      </c>
      <c r="BS796" s="33">
        <v>3.5453000000000001</v>
      </c>
      <c r="BT796" s="33">
        <v>15</v>
      </c>
      <c r="BU796" s="192">
        <v>0.4</v>
      </c>
      <c r="BV796" s="192"/>
      <c r="BW796" s="192" t="s">
        <v>2744</v>
      </c>
      <c r="BX796" s="192"/>
      <c r="CA796" s="192"/>
      <c r="CB796" s="188" t="str">
        <f t="shared" si="135"/>
        <v>Y</v>
      </c>
      <c r="CC796" s="188" t="s">
        <v>295</v>
      </c>
      <c r="CD796" s="261" t="s">
        <v>3136</v>
      </c>
      <c r="CE796" s="260"/>
      <c r="CH796" s="192" t="s">
        <v>4747</v>
      </c>
      <c r="CI796" s="192" t="s">
        <v>4784</v>
      </c>
      <c r="CJ796" s="33" t="s">
        <v>4782</v>
      </c>
    </row>
    <row r="797" spans="5:88" x14ac:dyDescent="0.3">
      <c r="E797" s="33" t="s">
        <v>2765</v>
      </c>
      <c r="F797" s="33" t="s">
        <v>4785</v>
      </c>
      <c r="G797" s="33">
        <v>2005</v>
      </c>
      <c r="H797" s="33" t="s">
        <v>2943</v>
      </c>
      <c r="I797" s="33" t="s">
        <v>2944</v>
      </c>
      <c r="K797" s="33" t="s">
        <v>80</v>
      </c>
      <c r="L797" s="184" t="s">
        <v>81</v>
      </c>
      <c r="M797" s="184" t="s">
        <v>83</v>
      </c>
      <c r="N797" s="33" t="s">
        <v>84</v>
      </c>
      <c r="O797" s="33" t="s">
        <v>85</v>
      </c>
      <c r="P797" s="33" t="s">
        <v>110</v>
      </c>
      <c r="Q797" s="33" t="s">
        <v>111</v>
      </c>
      <c r="R797" s="33" t="s">
        <v>111</v>
      </c>
      <c r="S797" s="33" t="str">
        <f>_xlfn.CONCAT(LEFT(Q797,2),".",MID(Q797,FIND(" ",Q797)+1,2))</f>
        <v>Ce.du</v>
      </c>
      <c r="T797" s="184" t="s">
        <v>4043</v>
      </c>
      <c r="U797" s="184" t="s">
        <v>2821</v>
      </c>
      <c r="V797" s="184" t="s">
        <v>28</v>
      </c>
      <c r="W797" s="184" t="s">
        <v>293</v>
      </c>
      <c r="X797" s="33" t="s">
        <v>4054</v>
      </c>
      <c r="Y797" s="33" t="s">
        <v>819</v>
      </c>
      <c r="Z797" s="184" t="s">
        <v>733</v>
      </c>
      <c r="AB797" s="33" t="s">
        <v>2742</v>
      </c>
      <c r="AC797" s="33" t="s">
        <v>239</v>
      </c>
      <c r="AD797" s="33">
        <v>48</v>
      </c>
      <c r="AE797" s="184" t="s">
        <v>240</v>
      </c>
      <c r="AF797" s="33" t="s">
        <v>2743</v>
      </c>
      <c r="AH797" s="33" t="s">
        <v>2754</v>
      </c>
      <c r="AI797" s="33" t="s">
        <v>748</v>
      </c>
      <c r="AJ797" s="33" t="s">
        <v>509</v>
      </c>
      <c r="AK797" s="33" t="s">
        <v>478</v>
      </c>
      <c r="AM797" s="33" t="s">
        <v>2744</v>
      </c>
      <c r="AN797" s="33">
        <v>416</v>
      </c>
      <c r="AO797" s="33">
        <v>416</v>
      </c>
      <c r="AP797" s="33" t="s">
        <v>477</v>
      </c>
      <c r="AQ797" s="33" t="s">
        <v>477</v>
      </c>
      <c r="AS797" s="33">
        <v>3</v>
      </c>
      <c r="AT797" s="33" t="s">
        <v>4543</v>
      </c>
      <c r="AU797" s="33" t="s">
        <v>295</v>
      </c>
      <c r="AV797" s="33" t="s">
        <v>295</v>
      </c>
      <c r="AZ797" s="33" t="s">
        <v>2312</v>
      </c>
      <c r="BA797" s="33" t="s">
        <v>2946</v>
      </c>
      <c r="BB797" s="33" t="s">
        <v>2744</v>
      </c>
      <c r="BC797" s="33">
        <v>20</v>
      </c>
      <c r="BD797" s="33">
        <v>7.8</v>
      </c>
      <c r="BE797" s="33">
        <v>250</v>
      </c>
      <c r="BG797" s="33">
        <v>7.8</v>
      </c>
      <c r="BH797" s="33">
        <v>250</v>
      </c>
      <c r="BI797" s="33">
        <f>IF(ISBLANK(BF797)=FALSE,BF797,BU797)</f>
        <v>0.38</v>
      </c>
      <c r="BL797" s="33">
        <v>250</v>
      </c>
      <c r="BN797" s="33">
        <v>80.16</v>
      </c>
      <c r="BO797" s="33">
        <v>12.16</v>
      </c>
      <c r="BP797" s="33">
        <v>17.239999999999998</v>
      </c>
      <c r="BQ797" s="33">
        <v>2.93</v>
      </c>
      <c r="BR797" s="33">
        <v>48</v>
      </c>
      <c r="BS797" s="33">
        <v>144.46</v>
      </c>
      <c r="BT797" s="33">
        <v>45.75</v>
      </c>
      <c r="BU797" s="33">
        <v>0.38</v>
      </c>
      <c r="BV797" s="33" t="s">
        <v>2947</v>
      </c>
      <c r="BW797" s="33" t="s">
        <v>2744</v>
      </c>
      <c r="CB797" s="188" t="str">
        <f>IF(G797&lt;1980,"N",IF(AJ797="N","N",IF(BC797&lt;1,"N",IF(AF797="Chronic","N",IF(AQ797="Other","N",IF(BG797&lt;5.4,"N",IF(BG797&gt;8.5,"N",IF(BU797&gt;23,"N",IF(BL797&lt;8,"N",IF(BY797="JG est","N","Y"))))))))))</f>
        <v>Y</v>
      </c>
      <c r="CC797" s="188" t="s">
        <v>295</v>
      </c>
      <c r="CD797" s="187"/>
      <c r="CE797" s="186"/>
      <c r="CH797" s="202" t="s">
        <v>4747</v>
      </c>
      <c r="CI797" s="202" t="s">
        <v>4758</v>
      </c>
      <c r="CJ797" s="33" t="s">
        <v>4522</v>
      </c>
    </row>
    <row r="798" spans="5:88" x14ac:dyDescent="0.3">
      <c r="E798" s="33" t="s">
        <v>2765</v>
      </c>
      <c r="F798" s="33" t="s">
        <v>4786</v>
      </c>
      <c r="G798" s="33">
        <v>1993</v>
      </c>
      <c r="H798" s="33" t="s">
        <v>3276</v>
      </c>
      <c r="I798" s="33" t="s">
        <v>3277</v>
      </c>
      <c r="K798" s="33" t="s">
        <v>80</v>
      </c>
      <c r="L798" s="184" t="s">
        <v>1791</v>
      </c>
      <c r="M798" s="33" t="s">
        <v>1792</v>
      </c>
      <c r="N798" s="33" t="s">
        <v>1793</v>
      </c>
      <c r="O798" s="33" t="s">
        <v>1794</v>
      </c>
      <c r="P798" s="33" t="s">
        <v>1795</v>
      </c>
      <c r="Q798" s="33" t="s">
        <v>1796</v>
      </c>
      <c r="R798" s="33" t="s">
        <v>1796</v>
      </c>
      <c r="S798" s="33" t="str">
        <f t="shared" ref="S798:S815" si="136">_xlfn.CONCAT(LEFT(Q798,2),".",MID(Q798,FIND(" ",Q798)+1,2))</f>
        <v>Lu.va</v>
      </c>
      <c r="T798" s="184" t="s">
        <v>1797</v>
      </c>
      <c r="U798" s="184" t="s">
        <v>2821</v>
      </c>
      <c r="V798" s="184" t="s">
        <v>28</v>
      </c>
      <c r="W798" s="84" t="s">
        <v>1798</v>
      </c>
      <c r="X798" s="33" t="s">
        <v>2930</v>
      </c>
      <c r="Y798" s="33" t="s">
        <v>327</v>
      </c>
      <c r="AB798" s="33" t="s">
        <v>2742</v>
      </c>
      <c r="AC798" s="33" t="s">
        <v>239</v>
      </c>
      <c r="AD798" s="33">
        <v>96</v>
      </c>
      <c r="AE798" s="184" t="s">
        <v>240</v>
      </c>
      <c r="AF798" s="33" t="s">
        <v>2743</v>
      </c>
      <c r="AH798" s="33" t="s">
        <v>2787</v>
      </c>
      <c r="AI798" s="33" t="s">
        <v>3278</v>
      </c>
      <c r="AJ798" s="33" t="s">
        <v>509</v>
      </c>
      <c r="AK798" s="33" t="s">
        <v>631</v>
      </c>
      <c r="AL798" s="33" t="s">
        <v>3047</v>
      </c>
      <c r="AM798" s="33">
        <v>5000</v>
      </c>
      <c r="AN798" s="33">
        <v>4890</v>
      </c>
      <c r="AO798" s="189">
        <v>5000</v>
      </c>
      <c r="AP798" s="33" t="s">
        <v>477</v>
      </c>
      <c r="AQ798" s="33" t="s">
        <v>477</v>
      </c>
      <c r="AS798" s="33">
        <v>4</v>
      </c>
      <c r="AT798" s="33" t="s">
        <v>3025</v>
      </c>
      <c r="AU798" s="33" t="s">
        <v>295</v>
      </c>
      <c r="AV798" s="33" t="s">
        <v>295</v>
      </c>
      <c r="AZ798" s="33" t="s">
        <v>2312</v>
      </c>
      <c r="BA798" s="33" t="s">
        <v>3279</v>
      </c>
      <c r="BB798" s="33" t="s">
        <v>2791</v>
      </c>
      <c r="BC798" s="33">
        <v>17.5</v>
      </c>
      <c r="BD798" s="33">
        <v>8.42</v>
      </c>
      <c r="BE798" s="33">
        <v>290</v>
      </c>
      <c r="BG798" s="33">
        <v>8.42</v>
      </c>
      <c r="BH798" s="33">
        <v>290</v>
      </c>
      <c r="BI798" s="33">
        <f t="shared" si="134"/>
        <v>2.65</v>
      </c>
      <c r="BL798" s="33">
        <v>290</v>
      </c>
      <c r="BN798" s="33">
        <v>47.7</v>
      </c>
      <c r="BO798" s="33">
        <v>41.5</v>
      </c>
      <c r="BP798" s="33">
        <v>90</v>
      </c>
      <c r="BQ798" s="33">
        <v>7.2</v>
      </c>
      <c r="BR798" s="33">
        <v>281</v>
      </c>
      <c r="BS798" s="33">
        <v>6.6</v>
      </c>
      <c r="BT798" s="33">
        <v>235</v>
      </c>
      <c r="BU798" s="33">
        <v>2.65</v>
      </c>
      <c r="BW798" s="33" t="s">
        <v>2744</v>
      </c>
      <c r="CB798" s="188" t="str">
        <f t="shared" ref="CB798:CB814" si="137">IF(G798&lt;1980,"N",IF(AJ798="N","N",IF(BC798&lt;1,"N",IF(AF798="Chronic","N",IF(AQ798="Other","N",IF(BG798&lt;5.4,"N",IF(BG798&gt;8.5,"N",IF(BU798&gt;23,"N",IF(BL798&lt;8,"N",IF(BY798="JG est","N","Y"))))))))))</f>
        <v>Y</v>
      </c>
      <c r="CC798" s="188" t="s">
        <v>295</v>
      </c>
      <c r="CD798" s="187"/>
      <c r="CE798" s="249"/>
      <c r="CH798" s="202" t="s">
        <v>4747</v>
      </c>
      <c r="CI798" s="202" t="s">
        <v>4787</v>
      </c>
      <c r="CJ798" s="202"/>
    </row>
    <row r="799" spans="5:88" x14ac:dyDescent="0.3">
      <c r="E799" s="33" t="s">
        <v>2765</v>
      </c>
      <c r="F799" s="33" t="s">
        <v>4788</v>
      </c>
      <c r="G799" s="33">
        <v>2002</v>
      </c>
      <c r="H799" s="33" t="s">
        <v>3902</v>
      </c>
      <c r="I799" s="33" t="s">
        <v>3903</v>
      </c>
      <c r="K799" s="33" t="s">
        <v>80</v>
      </c>
      <c r="L799" s="33" t="s">
        <v>1609</v>
      </c>
      <c r="M799" s="33" t="s">
        <v>1610</v>
      </c>
      <c r="N799" s="33" t="s">
        <v>1611</v>
      </c>
      <c r="O799" s="33" t="s">
        <v>1612</v>
      </c>
      <c r="P799" s="33" t="s">
        <v>1613</v>
      </c>
      <c r="Q799" s="33" t="s">
        <v>1633</v>
      </c>
      <c r="R799" s="33" t="s">
        <v>1633</v>
      </c>
      <c r="S799" s="33" t="str">
        <f t="shared" si="136"/>
        <v>Hy.vu</v>
      </c>
      <c r="T799" s="33" t="s">
        <v>3893</v>
      </c>
      <c r="U799" s="33" t="s">
        <v>2909</v>
      </c>
      <c r="V799" s="184" t="s">
        <v>28</v>
      </c>
      <c r="W799" s="33" t="s">
        <v>3894</v>
      </c>
      <c r="X799" s="33" t="s">
        <v>3904</v>
      </c>
      <c r="Y799" s="33" t="s">
        <v>3904</v>
      </c>
      <c r="AB799" s="33" t="s">
        <v>2742</v>
      </c>
      <c r="AC799" s="33" t="s">
        <v>239</v>
      </c>
      <c r="AD799" s="33">
        <v>96</v>
      </c>
      <c r="AE799" s="184" t="s">
        <v>240</v>
      </c>
      <c r="AF799" s="33" t="s">
        <v>2743</v>
      </c>
      <c r="AH799" s="33" t="s">
        <v>2744</v>
      </c>
      <c r="AI799" s="33" t="s">
        <v>2744</v>
      </c>
      <c r="AJ799" s="33" t="s">
        <v>509</v>
      </c>
      <c r="AK799" s="33" t="s">
        <v>4789</v>
      </c>
      <c r="AM799" s="33" t="s">
        <v>2744</v>
      </c>
      <c r="AN799" s="33">
        <v>14000</v>
      </c>
      <c r="AO799" s="33">
        <v>14000</v>
      </c>
      <c r="AP799" s="33" t="s">
        <v>477</v>
      </c>
      <c r="AQ799" s="33" t="s">
        <v>477</v>
      </c>
      <c r="AS799" s="33">
        <v>4</v>
      </c>
      <c r="AU799" s="33" t="s">
        <v>295</v>
      </c>
      <c r="AV799" s="33" t="s">
        <v>295</v>
      </c>
      <c r="AZ799" s="33" t="s">
        <v>2312</v>
      </c>
      <c r="BA799" s="33" t="s">
        <v>2746</v>
      </c>
      <c r="BB799" s="33" t="s">
        <v>2744</v>
      </c>
      <c r="BC799" s="33" t="s">
        <v>2744</v>
      </c>
      <c r="BD799" s="33">
        <v>7.89</v>
      </c>
      <c r="BE799" s="33">
        <v>210</v>
      </c>
      <c r="BG799" s="33">
        <v>7.89</v>
      </c>
      <c r="BH799" s="33">
        <v>210</v>
      </c>
      <c r="BL799" s="33">
        <v>210</v>
      </c>
      <c r="BN799" s="33">
        <v>71.182522692370895</v>
      </c>
      <c r="BO799" s="33">
        <v>7.77025845855432</v>
      </c>
      <c r="BP799" s="33">
        <v>20.4162657405261</v>
      </c>
      <c r="BQ799" s="33">
        <v>2.0832583505948099</v>
      </c>
      <c r="BR799" s="33">
        <v>16.670764090468801</v>
      </c>
      <c r="BS799" s="33">
        <v>169.19579691518101</v>
      </c>
      <c r="BT799" s="33">
        <v>1.1000000000000001</v>
      </c>
      <c r="BW799" s="33" t="s">
        <v>2744</v>
      </c>
      <c r="BY799" s="33" t="s">
        <v>2747</v>
      </c>
      <c r="CB799" s="188" t="str">
        <f t="shared" si="137"/>
        <v>N</v>
      </c>
      <c r="CC799" s="188" t="s">
        <v>295</v>
      </c>
      <c r="CD799" s="187"/>
      <c r="CE799" s="186"/>
      <c r="CH799" s="202" t="s">
        <v>4747</v>
      </c>
      <c r="CI799" s="202" t="s">
        <v>4790</v>
      </c>
    </row>
    <row r="800" spans="5:88" x14ac:dyDescent="0.3">
      <c r="E800" s="33" t="s">
        <v>2765</v>
      </c>
      <c r="F800" s="33" t="s">
        <v>4791</v>
      </c>
      <c r="G800" s="33">
        <v>2002</v>
      </c>
      <c r="H800" s="33" t="s">
        <v>3902</v>
      </c>
      <c r="I800" s="33" t="s">
        <v>3903</v>
      </c>
      <c r="K800" s="33" t="s">
        <v>80</v>
      </c>
      <c r="L800" s="33" t="s">
        <v>1609</v>
      </c>
      <c r="M800" s="33" t="s">
        <v>1610</v>
      </c>
      <c r="N800" s="33" t="s">
        <v>1611</v>
      </c>
      <c r="O800" s="33" t="s">
        <v>1612</v>
      </c>
      <c r="P800" s="33" t="s">
        <v>1613</v>
      </c>
      <c r="Q800" s="33" t="s">
        <v>1633</v>
      </c>
      <c r="R800" s="33" t="s">
        <v>1633</v>
      </c>
      <c r="S800" s="33" t="str">
        <f t="shared" si="136"/>
        <v>Hy.vu</v>
      </c>
      <c r="T800" s="33" t="s">
        <v>3893</v>
      </c>
      <c r="U800" s="33" t="s">
        <v>2909</v>
      </c>
      <c r="V800" s="184" t="s">
        <v>28</v>
      </c>
      <c r="W800" s="33" t="s">
        <v>3894</v>
      </c>
      <c r="X800" s="33" t="s">
        <v>3904</v>
      </c>
      <c r="Y800" s="33" t="s">
        <v>3904</v>
      </c>
      <c r="AB800" s="33" t="s">
        <v>2742</v>
      </c>
      <c r="AC800" s="33" t="s">
        <v>239</v>
      </c>
      <c r="AD800" s="33">
        <v>96</v>
      </c>
      <c r="AE800" s="184" t="s">
        <v>240</v>
      </c>
      <c r="AF800" s="33" t="s">
        <v>2743</v>
      </c>
      <c r="AH800" s="33" t="s">
        <v>2744</v>
      </c>
      <c r="AI800" s="33" t="s">
        <v>2744</v>
      </c>
      <c r="AJ800" s="33" t="s">
        <v>509</v>
      </c>
      <c r="AK800" s="33" t="s">
        <v>4789</v>
      </c>
      <c r="AM800" s="33" t="s">
        <v>2744</v>
      </c>
      <c r="AN800" s="33">
        <v>13000</v>
      </c>
      <c r="AO800" s="33">
        <v>13000</v>
      </c>
      <c r="AP800" s="33" t="s">
        <v>477</v>
      </c>
      <c r="AQ800" s="33" t="s">
        <v>477</v>
      </c>
      <c r="AS800" s="33">
        <v>4</v>
      </c>
      <c r="AU800" s="33" t="s">
        <v>295</v>
      </c>
      <c r="AV800" s="33" t="s">
        <v>295</v>
      </c>
      <c r="AZ800" s="33" t="s">
        <v>2312</v>
      </c>
      <c r="BA800" s="33" t="s">
        <v>2746</v>
      </c>
      <c r="BB800" s="33" t="s">
        <v>2744</v>
      </c>
      <c r="BC800" s="33" t="s">
        <v>2744</v>
      </c>
      <c r="BD800" s="33">
        <v>7.89</v>
      </c>
      <c r="BE800" s="33">
        <v>210</v>
      </c>
      <c r="BG800" s="33">
        <v>7.89</v>
      </c>
      <c r="BH800" s="33">
        <v>210</v>
      </c>
      <c r="BL800" s="33">
        <v>210</v>
      </c>
      <c r="BN800" s="33">
        <v>71.182522692370895</v>
      </c>
      <c r="BO800" s="33">
        <v>7.77025845855432</v>
      </c>
      <c r="BP800" s="33">
        <v>20.4162657405261</v>
      </c>
      <c r="BQ800" s="33">
        <v>2.0832583505948099</v>
      </c>
      <c r="BR800" s="33">
        <v>16.670764090468801</v>
      </c>
      <c r="BS800" s="33">
        <v>169.19579691518101</v>
      </c>
      <c r="BT800" s="33">
        <v>1.1000000000000001</v>
      </c>
      <c r="BW800" s="33" t="s">
        <v>2744</v>
      </c>
      <c r="BY800" s="33" t="s">
        <v>2747</v>
      </c>
      <c r="CB800" s="188" t="str">
        <f t="shared" si="137"/>
        <v>N</v>
      </c>
      <c r="CC800" s="188" t="s">
        <v>295</v>
      </c>
      <c r="CD800" s="187"/>
      <c r="CE800" s="186"/>
      <c r="CH800" s="202" t="s">
        <v>4747</v>
      </c>
      <c r="CI800" s="202" t="s">
        <v>4790</v>
      </c>
    </row>
    <row r="801" spans="5:89" x14ac:dyDescent="0.3">
      <c r="E801" s="33" t="s">
        <v>2765</v>
      </c>
      <c r="F801" s="33" t="s">
        <v>4792</v>
      </c>
      <c r="G801" s="33">
        <v>2002</v>
      </c>
      <c r="H801" s="33" t="s">
        <v>3902</v>
      </c>
      <c r="I801" s="33" t="s">
        <v>3903</v>
      </c>
      <c r="K801" s="33" t="s">
        <v>80</v>
      </c>
      <c r="L801" s="33" t="s">
        <v>1609</v>
      </c>
      <c r="M801" s="33" t="s">
        <v>1610</v>
      </c>
      <c r="N801" s="33" t="s">
        <v>1611</v>
      </c>
      <c r="O801" s="33" t="s">
        <v>1612</v>
      </c>
      <c r="P801" s="33" t="s">
        <v>1613</v>
      </c>
      <c r="Q801" s="33" t="s">
        <v>1614</v>
      </c>
      <c r="R801" s="33" t="s">
        <v>1614</v>
      </c>
      <c r="S801" s="33" t="str">
        <f t="shared" si="136"/>
        <v>Hy.ol</v>
      </c>
      <c r="T801" s="33" t="s">
        <v>4793</v>
      </c>
      <c r="U801" s="33" t="s">
        <v>2909</v>
      </c>
      <c r="V801" s="184" t="s">
        <v>28</v>
      </c>
      <c r="W801" s="33" t="s">
        <v>3894</v>
      </c>
      <c r="X801" s="33" t="s">
        <v>3904</v>
      </c>
      <c r="Y801" s="33" t="s">
        <v>3904</v>
      </c>
      <c r="Z801" s="33" t="s">
        <v>892</v>
      </c>
      <c r="AB801" s="33" t="s">
        <v>2742</v>
      </c>
      <c r="AC801" s="33" t="s">
        <v>239</v>
      </c>
      <c r="AD801" s="33">
        <v>96</v>
      </c>
      <c r="AE801" s="184" t="s">
        <v>240</v>
      </c>
      <c r="AF801" s="33" t="s">
        <v>2743</v>
      </c>
      <c r="AH801" s="33" t="s">
        <v>2744</v>
      </c>
      <c r="AI801" s="33" t="s">
        <v>2744</v>
      </c>
      <c r="AJ801" s="33" t="s">
        <v>509</v>
      </c>
      <c r="AK801" s="33" t="s">
        <v>631</v>
      </c>
      <c r="AM801" s="33">
        <v>14000</v>
      </c>
      <c r="AN801" s="189">
        <v>14000</v>
      </c>
      <c r="AO801" s="189">
        <v>14000</v>
      </c>
      <c r="AP801" s="33" t="s">
        <v>477</v>
      </c>
      <c r="AQ801" s="33" t="s">
        <v>477</v>
      </c>
      <c r="AS801" s="33">
        <v>4</v>
      </c>
      <c r="AU801" s="33" t="s">
        <v>295</v>
      </c>
      <c r="AV801" s="33" t="s">
        <v>295</v>
      </c>
      <c r="AZ801" s="33" t="s">
        <v>2312</v>
      </c>
      <c r="BA801" s="33" t="s">
        <v>2746</v>
      </c>
      <c r="BB801" s="33" t="s">
        <v>2744</v>
      </c>
      <c r="BC801" s="33" t="s">
        <v>2744</v>
      </c>
      <c r="BD801" s="33">
        <v>7.89</v>
      </c>
      <c r="BE801" s="33">
        <v>210</v>
      </c>
      <c r="BG801" s="33">
        <v>7.89</v>
      </c>
      <c r="BH801" s="33">
        <v>210</v>
      </c>
      <c r="BL801" s="33">
        <v>210</v>
      </c>
      <c r="BN801" s="33">
        <v>71.182522692370895</v>
      </c>
      <c r="BO801" s="33">
        <v>7.77025845855432</v>
      </c>
      <c r="BP801" s="33">
        <v>20.4162657405261</v>
      </c>
      <c r="BQ801" s="33">
        <v>2.0832583505948099</v>
      </c>
      <c r="BR801" s="33">
        <v>16.670764090468801</v>
      </c>
      <c r="BS801" s="33">
        <v>169.19579691518101</v>
      </c>
      <c r="BT801" s="33">
        <v>1.1000000000000001</v>
      </c>
      <c r="BW801" s="33" t="s">
        <v>2744</v>
      </c>
      <c r="BY801" s="33" t="s">
        <v>2747</v>
      </c>
      <c r="CB801" s="188" t="str">
        <f t="shared" si="137"/>
        <v>N</v>
      </c>
      <c r="CC801" s="188" t="s">
        <v>295</v>
      </c>
      <c r="CD801" s="187"/>
      <c r="CE801" s="186"/>
      <c r="CH801" s="202" t="s">
        <v>4747</v>
      </c>
      <c r="CI801" s="202" t="s">
        <v>4790</v>
      </c>
    </row>
    <row r="802" spans="5:89" x14ac:dyDescent="0.3">
      <c r="E802" s="33" t="s">
        <v>2765</v>
      </c>
      <c r="F802" s="33" t="s">
        <v>4794</v>
      </c>
      <c r="G802" s="33">
        <v>1994</v>
      </c>
      <c r="H802" s="33" t="s">
        <v>4795</v>
      </c>
      <c r="I802" s="33" t="s">
        <v>4796</v>
      </c>
      <c r="K802" s="33" t="s">
        <v>80</v>
      </c>
      <c r="L802" s="33" t="s">
        <v>81</v>
      </c>
      <c r="M802" s="33" t="s">
        <v>786</v>
      </c>
      <c r="N802" s="33" t="s">
        <v>1598</v>
      </c>
      <c r="O802" s="33" t="s">
        <v>1599</v>
      </c>
      <c r="P802" s="33" t="s">
        <v>1600</v>
      </c>
      <c r="Q802" s="33" t="s">
        <v>299</v>
      </c>
      <c r="R802" s="33" t="s">
        <v>299</v>
      </c>
      <c r="S802" s="33" t="str">
        <f t="shared" si="136"/>
        <v>Hy.az</v>
      </c>
      <c r="T802" s="33" t="s">
        <v>3332</v>
      </c>
      <c r="U802" s="33" t="s">
        <v>2821</v>
      </c>
      <c r="V802" s="184" t="s">
        <v>28</v>
      </c>
      <c r="W802" s="184" t="s">
        <v>293</v>
      </c>
      <c r="X802" s="33" t="s">
        <v>4797</v>
      </c>
      <c r="Y802" s="33" t="s">
        <v>281</v>
      </c>
      <c r="AB802" s="33" t="s">
        <v>2742</v>
      </c>
      <c r="AC802" s="33" t="s">
        <v>239</v>
      </c>
      <c r="AD802" s="33">
        <v>96</v>
      </c>
      <c r="AE802" s="184" t="s">
        <v>240</v>
      </c>
      <c r="AF802" s="33" t="s">
        <v>2743</v>
      </c>
      <c r="AH802" s="33" t="s">
        <v>2787</v>
      </c>
      <c r="AI802" s="33" t="s">
        <v>2744</v>
      </c>
      <c r="AJ802" s="33" t="s">
        <v>509</v>
      </c>
      <c r="AK802" s="33" t="s">
        <v>478</v>
      </c>
      <c r="AM802" s="33" t="s">
        <v>2744</v>
      </c>
      <c r="AN802" s="33">
        <v>230</v>
      </c>
      <c r="AO802" s="33">
        <v>230</v>
      </c>
      <c r="AP802" s="33" t="s">
        <v>477</v>
      </c>
      <c r="AQ802" s="33" t="s">
        <v>477</v>
      </c>
      <c r="AS802" s="33">
        <v>4</v>
      </c>
      <c r="AU802" s="33" t="s">
        <v>295</v>
      </c>
      <c r="AV802" s="33" t="s">
        <v>295</v>
      </c>
      <c r="AZ802" s="33" t="s">
        <v>2312</v>
      </c>
      <c r="BA802" s="33" t="s">
        <v>4798</v>
      </c>
      <c r="BB802" s="33" t="s">
        <v>4799</v>
      </c>
      <c r="BC802" s="33">
        <v>25</v>
      </c>
      <c r="BD802" s="33">
        <v>7.75</v>
      </c>
      <c r="BE802" s="33">
        <v>90</v>
      </c>
      <c r="BG802" s="33">
        <v>7.75</v>
      </c>
      <c r="BH802" s="33">
        <v>90</v>
      </c>
      <c r="BI802" s="33">
        <f t="shared" ref="BI802:BI809" si="138">IF(ISBLANK(BF802)=FALSE,BF802,BU802)</f>
        <v>1.4555555555555599</v>
      </c>
      <c r="BL802" s="33">
        <v>90</v>
      </c>
      <c r="BN802" s="33">
        <v>20.16</v>
      </c>
      <c r="BO802" s="33">
        <v>9.6300000000000008</v>
      </c>
      <c r="BP802" s="33">
        <v>16.79</v>
      </c>
      <c r="BQ802" s="33">
        <v>1.68</v>
      </c>
      <c r="BR802" s="33">
        <v>51.779999999999994</v>
      </c>
      <c r="BS802" s="33">
        <v>2.37</v>
      </c>
      <c r="BT802" s="33">
        <v>40</v>
      </c>
      <c r="BU802" s="33">
        <v>1.4555555555555599</v>
      </c>
      <c r="BW802" s="33" t="s">
        <v>2744</v>
      </c>
      <c r="CB802" s="188" t="str">
        <f t="shared" si="137"/>
        <v>Y</v>
      </c>
      <c r="CC802" s="188" t="s">
        <v>295</v>
      </c>
      <c r="CD802" s="187"/>
      <c r="CE802" s="186"/>
      <c r="CH802" s="202" t="s">
        <v>4747</v>
      </c>
      <c r="CI802" s="202" t="s">
        <v>4800</v>
      </c>
    </row>
    <row r="803" spans="5:89" x14ac:dyDescent="0.3">
      <c r="E803" s="33" t="s">
        <v>2765</v>
      </c>
      <c r="F803" s="33" t="s">
        <v>4801</v>
      </c>
      <c r="G803" s="33">
        <v>1994</v>
      </c>
      <c r="H803" s="33" t="s">
        <v>4795</v>
      </c>
      <c r="I803" s="33" t="s">
        <v>4796</v>
      </c>
      <c r="K803" s="33" t="s">
        <v>80</v>
      </c>
      <c r="L803" s="33" t="s">
        <v>81</v>
      </c>
      <c r="M803" s="33" t="s">
        <v>786</v>
      </c>
      <c r="N803" s="33" t="s">
        <v>1598</v>
      </c>
      <c r="O803" s="33" t="s">
        <v>1599</v>
      </c>
      <c r="P803" s="33" t="s">
        <v>1600</v>
      </c>
      <c r="Q803" s="33" t="s">
        <v>299</v>
      </c>
      <c r="R803" s="33" t="s">
        <v>299</v>
      </c>
      <c r="S803" s="33" t="str">
        <f t="shared" si="136"/>
        <v>Hy.az</v>
      </c>
      <c r="T803" s="33" t="s">
        <v>3332</v>
      </c>
      <c r="U803" s="33" t="s">
        <v>2821</v>
      </c>
      <c r="V803" s="184" t="s">
        <v>28</v>
      </c>
      <c r="W803" s="184" t="s">
        <v>293</v>
      </c>
      <c r="X803" s="33" t="s">
        <v>4802</v>
      </c>
      <c r="Y803" s="33" t="s">
        <v>281</v>
      </c>
      <c r="AB803" s="33" t="s">
        <v>2742</v>
      </c>
      <c r="AC803" s="33" t="s">
        <v>239</v>
      </c>
      <c r="AD803" s="33">
        <v>96</v>
      </c>
      <c r="AE803" s="184" t="s">
        <v>240</v>
      </c>
      <c r="AF803" s="33" t="s">
        <v>2743</v>
      </c>
      <c r="AH803" s="33" t="s">
        <v>2787</v>
      </c>
      <c r="AI803" s="33" t="s">
        <v>2744</v>
      </c>
      <c r="AJ803" s="33" t="s">
        <v>509</v>
      </c>
      <c r="AK803" s="33" t="s">
        <v>478</v>
      </c>
      <c r="AM803" s="33" t="s">
        <v>2744</v>
      </c>
      <c r="AN803" s="33">
        <v>350</v>
      </c>
      <c r="AO803" s="33">
        <v>350</v>
      </c>
      <c r="AP803" s="33" t="s">
        <v>477</v>
      </c>
      <c r="AQ803" s="33" t="s">
        <v>477</v>
      </c>
      <c r="AS803" s="33">
        <v>4</v>
      </c>
      <c r="AU803" s="33" t="s">
        <v>295</v>
      </c>
      <c r="AV803" s="33" t="s">
        <v>295</v>
      </c>
      <c r="AZ803" s="33" t="s">
        <v>2312</v>
      </c>
      <c r="BA803" s="33" t="s">
        <v>4798</v>
      </c>
      <c r="BB803" s="33" t="s">
        <v>4799</v>
      </c>
      <c r="BC803" s="33">
        <v>25</v>
      </c>
      <c r="BD803" s="33">
        <v>7.75</v>
      </c>
      <c r="BE803" s="33">
        <v>90</v>
      </c>
      <c r="BG803" s="33">
        <v>7.75</v>
      </c>
      <c r="BH803" s="33">
        <v>90</v>
      </c>
      <c r="BI803" s="33">
        <f t="shared" si="138"/>
        <v>1.4555555555555599</v>
      </c>
      <c r="BL803" s="33">
        <v>90</v>
      </c>
      <c r="BN803" s="33">
        <v>20.16</v>
      </c>
      <c r="BO803" s="33">
        <v>9.6300000000000008</v>
      </c>
      <c r="BP803" s="33">
        <v>16.79</v>
      </c>
      <c r="BQ803" s="33">
        <v>1.68</v>
      </c>
      <c r="BR803" s="33">
        <v>51.779999999999994</v>
      </c>
      <c r="BS803" s="33">
        <v>2.37</v>
      </c>
      <c r="BT803" s="33">
        <v>40</v>
      </c>
      <c r="BU803" s="33">
        <v>1.4555555555555599</v>
      </c>
      <c r="BW803" s="33" t="s">
        <v>2744</v>
      </c>
      <c r="CB803" s="188" t="str">
        <f t="shared" si="137"/>
        <v>Y</v>
      </c>
      <c r="CC803" s="188" t="s">
        <v>295</v>
      </c>
      <c r="CD803" s="187"/>
      <c r="CE803" s="186"/>
      <c r="CH803" s="202" t="s">
        <v>4747</v>
      </c>
      <c r="CI803" s="202" t="s">
        <v>4800</v>
      </c>
    </row>
    <row r="804" spans="5:89" x14ac:dyDescent="0.3">
      <c r="E804" s="33" t="s">
        <v>2765</v>
      </c>
      <c r="F804" s="33" t="s">
        <v>4803</v>
      </c>
      <c r="G804" s="33">
        <v>1994</v>
      </c>
      <c r="H804" s="33" t="s">
        <v>4795</v>
      </c>
      <c r="I804" s="33" t="s">
        <v>4796</v>
      </c>
      <c r="K804" s="33" t="s">
        <v>80</v>
      </c>
      <c r="L804" s="33" t="s">
        <v>81</v>
      </c>
      <c r="M804" s="33" t="s">
        <v>786</v>
      </c>
      <c r="N804" s="33" t="s">
        <v>1598</v>
      </c>
      <c r="O804" s="33" t="s">
        <v>1599</v>
      </c>
      <c r="P804" s="33" t="s">
        <v>1600</v>
      </c>
      <c r="Q804" s="33" t="s">
        <v>299</v>
      </c>
      <c r="R804" s="33" t="s">
        <v>299</v>
      </c>
      <c r="S804" s="33" t="str">
        <f t="shared" si="136"/>
        <v>Hy.az</v>
      </c>
      <c r="T804" s="33" t="s">
        <v>3332</v>
      </c>
      <c r="U804" s="33" t="s">
        <v>2821</v>
      </c>
      <c r="V804" s="184" t="s">
        <v>28</v>
      </c>
      <c r="W804" s="184" t="s">
        <v>293</v>
      </c>
      <c r="X804" s="33" t="s">
        <v>4804</v>
      </c>
      <c r="Y804" s="33" t="s">
        <v>4804</v>
      </c>
      <c r="AB804" s="33" t="s">
        <v>2742</v>
      </c>
      <c r="AC804" s="33" t="s">
        <v>239</v>
      </c>
      <c r="AD804" s="33">
        <v>96</v>
      </c>
      <c r="AE804" s="184" t="s">
        <v>240</v>
      </c>
      <c r="AF804" s="33" t="s">
        <v>2743</v>
      </c>
      <c r="AH804" s="33" t="s">
        <v>2787</v>
      </c>
      <c r="AI804" s="33" t="s">
        <v>2744</v>
      </c>
      <c r="AJ804" s="33" t="s">
        <v>509</v>
      </c>
      <c r="AK804" s="33" t="s">
        <v>478</v>
      </c>
      <c r="AM804" s="33" t="s">
        <v>2744</v>
      </c>
      <c r="AN804" s="33">
        <v>280</v>
      </c>
      <c r="AO804" s="33">
        <v>280</v>
      </c>
      <c r="AP804" s="33" t="s">
        <v>477</v>
      </c>
      <c r="AQ804" s="33" t="s">
        <v>477</v>
      </c>
      <c r="AS804" s="33">
        <v>4</v>
      </c>
      <c r="AU804" s="33" t="s">
        <v>295</v>
      </c>
      <c r="AV804" s="33" t="s">
        <v>295</v>
      </c>
      <c r="AZ804" s="33" t="s">
        <v>2312</v>
      </c>
      <c r="BA804" s="33" t="s">
        <v>4798</v>
      </c>
      <c r="BB804" s="33" t="s">
        <v>4799</v>
      </c>
      <c r="BC804" s="33">
        <v>25</v>
      </c>
      <c r="BD804" s="33">
        <v>7.75</v>
      </c>
      <c r="BE804" s="33">
        <v>90</v>
      </c>
      <c r="BG804" s="33">
        <v>7.75</v>
      </c>
      <c r="BH804" s="33">
        <v>90</v>
      </c>
      <c r="BI804" s="33">
        <f t="shared" si="138"/>
        <v>1.4555555555555599</v>
      </c>
      <c r="BL804" s="33">
        <v>90</v>
      </c>
      <c r="BN804" s="33">
        <v>20.16</v>
      </c>
      <c r="BO804" s="33">
        <v>9.6300000000000008</v>
      </c>
      <c r="BP804" s="33">
        <v>16.79</v>
      </c>
      <c r="BQ804" s="33">
        <v>1.68</v>
      </c>
      <c r="BR804" s="33">
        <v>51.779999999999994</v>
      </c>
      <c r="BS804" s="33">
        <v>2.37</v>
      </c>
      <c r="BT804" s="33">
        <v>40</v>
      </c>
      <c r="BU804" s="33">
        <v>1.4555555555555599</v>
      </c>
      <c r="BW804" s="33" t="s">
        <v>2744</v>
      </c>
      <c r="CB804" s="188" t="str">
        <f t="shared" si="137"/>
        <v>Y</v>
      </c>
      <c r="CC804" s="188" t="s">
        <v>295</v>
      </c>
      <c r="CD804" s="187"/>
      <c r="CE804" s="186"/>
      <c r="CH804" s="202" t="s">
        <v>4747</v>
      </c>
      <c r="CI804" s="202" t="s">
        <v>4800</v>
      </c>
    </row>
    <row r="805" spans="5:89" x14ac:dyDescent="0.3">
      <c r="E805" s="33" t="s">
        <v>2765</v>
      </c>
      <c r="F805" s="33" t="s">
        <v>4805</v>
      </c>
      <c r="G805" s="33">
        <v>1994</v>
      </c>
      <c r="H805" s="33" t="s">
        <v>4795</v>
      </c>
      <c r="I805" s="33" t="s">
        <v>4796</v>
      </c>
      <c r="K805" s="33" t="s">
        <v>80</v>
      </c>
      <c r="L805" s="33" t="s">
        <v>81</v>
      </c>
      <c r="M805" s="33" t="s">
        <v>786</v>
      </c>
      <c r="N805" s="33" t="s">
        <v>1598</v>
      </c>
      <c r="O805" s="33" t="s">
        <v>1599</v>
      </c>
      <c r="P805" s="33" t="s">
        <v>1600</v>
      </c>
      <c r="Q805" s="33" t="s">
        <v>299</v>
      </c>
      <c r="R805" s="33" t="s">
        <v>299</v>
      </c>
      <c r="S805" s="33" t="str">
        <f t="shared" si="136"/>
        <v>Hy.az</v>
      </c>
      <c r="T805" s="33" t="s">
        <v>3332</v>
      </c>
      <c r="U805" s="33" t="s">
        <v>2821</v>
      </c>
      <c r="V805" s="184" t="s">
        <v>28</v>
      </c>
      <c r="W805" s="184" t="s">
        <v>293</v>
      </c>
      <c r="X805" s="33" t="s">
        <v>4806</v>
      </c>
      <c r="Y805" s="33" t="s">
        <v>281</v>
      </c>
      <c r="AB805" s="33" t="s">
        <v>2742</v>
      </c>
      <c r="AC805" s="33" t="s">
        <v>239</v>
      </c>
      <c r="AD805" s="33">
        <v>96</v>
      </c>
      <c r="AE805" s="184" t="s">
        <v>240</v>
      </c>
      <c r="AF805" s="33" t="s">
        <v>2743</v>
      </c>
      <c r="AH805" s="33" t="s">
        <v>2787</v>
      </c>
      <c r="AI805" s="33" t="s">
        <v>2744</v>
      </c>
      <c r="AJ805" s="33" t="s">
        <v>509</v>
      </c>
      <c r="AK805" s="33" t="s">
        <v>478</v>
      </c>
      <c r="AM805" s="33" t="s">
        <v>2744</v>
      </c>
      <c r="AN805" s="33">
        <v>205</v>
      </c>
      <c r="AO805" s="33">
        <v>205</v>
      </c>
      <c r="AP805" s="33" t="s">
        <v>477</v>
      </c>
      <c r="AQ805" s="33" t="s">
        <v>477</v>
      </c>
      <c r="AS805" s="33">
        <v>4</v>
      </c>
      <c r="AU805" s="33" t="s">
        <v>295</v>
      </c>
      <c r="AV805" s="33" t="s">
        <v>295</v>
      </c>
      <c r="AZ805" s="33" t="s">
        <v>2312</v>
      </c>
      <c r="BA805" s="33" t="s">
        <v>4798</v>
      </c>
      <c r="BB805" s="33" t="s">
        <v>4799</v>
      </c>
      <c r="BC805" s="33">
        <v>25</v>
      </c>
      <c r="BD805" s="33">
        <v>7.75</v>
      </c>
      <c r="BE805" s="33">
        <v>90</v>
      </c>
      <c r="BG805" s="33">
        <v>7.75</v>
      </c>
      <c r="BH805" s="33">
        <v>90</v>
      </c>
      <c r="BI805" s="33">
        <f t="shared" si="138"/>
        <v>1.4555555555555599</v>
      </c>
      <c r="BL805" s="33">
        <v>90</v>
      </c>
      <c r="BN805" s="33">
        <v>20.16</v>
      </c>
      <c r="BO805" s="33">
        <v>9.6300000000000008</v>
      </c>
      <c r="BP805" s="33">
        <v>16.79</v>
      </c>
      <c r="BQ805" s="33">
        <v>1.68</v>
      </c>
      <c r="BR805" s="33">
        <v>51.779999999999994</v>
      </c>
      <c r="BS805" s="33">
        <v>2.37</v>
      </c>
      <c r="BT805" s="33">
        <v>40</v>
      </c>
      <c r="BU805" s="33">
        <v>1.4555555555555599</v>
      </c>
      <c r="BW805" s="33" t="s">
        <v>2744</v>
      </c>
      <c r="CB805" s="188" t="str">
        <f t="shared" si="137"/>
        <v>Y</v>
      </c>
      <c r="CC805" s="188" t="s">
        <v>295</v>
      </c>
      <c r="CD805" s="187"/>
      <c r="CE805" s="186"/>
      <c r="CH805" s="202" t="s">
        <v>4747</v>
      </c>
      <c r="CI805" s="202" t="s">
        <v>4800</v>
      </c>
    </row>
    <row r="806" spans="5:89" x14ac:dyDescent="0.3">
      <c r="E806" s="33" t="s">
        <v>2765</v>
      </c>
      <c r="F806" s="33" t="s">
        <v>4807</v>
      </c>
      <c r="G806" s="33">
        <v>1994</v>
      </c>
      <c r="H806" s="33" t="s">
        <v>4795</v>
      </c>
      <c r="I806" s="33" t="s">
        <v>4796</v>
      </c>
      <c r="K806" s="33" t="s">
        <v>80</v>
      </c>
      <c r="L806" s="33" t="s">
        <v>81</v>
      </c>
      <c r="M806" s="33" t="s">
        <v>786</v>
      </c>
      <c r="N806" s="33" t="s">
        <v>1598</v>
      </c>
      <c r="O806" s="33" t="s">
        <v>1599</v>
      </c>
      <c r="P806" s="33" t="s">
        <v>1600</v>
      </c>
      <c r="Q806" s="33" t="s">
        <v>299</v>
      </c>
      <c r="R806" s="33" t="s">
        <v>299</v>
      </c>
      <c r="S806" s="33" t="str">
        <f t="shared" si="136"/>
        <v>Hy.az</v>
      </c>
      <c r="T806" s="33" t="s">
        <v>3332</v>
      </c>
      <c r="U806" s="33" t="s">
        <v>2821</v>
      </c>
      <c r="V806" s="184" t="s">
        <v>28</v>
      </c>
      <c r="W806" s="184" t="s">
        <v>293</v>
      </c>
      <c r="X806" s="33" t="s">
        <v>4808</v>
      </c>
      <c r="Y806" s="33" t="s">
        <v>281</v>
      </c>
      <c r="AB806" s="33" t="s">
        <v>2742</v>
      </c>
      <c r="AC806" s="33" t="s">
        <v>239</v>
      </c>
      <c r="AD806" s="33">
        <v>96</v>
      </c>
      <c r="AE806" s="184" t="s">
        <v>240</v>
      </c>
      <c r="AF806" s="33" t="s">
        <v>2743</v>
      </c>
      <c r="AH806" s="33" t="s">
        <v>2787</v>
      </c>
      <c r="AI806" s="33" t="s">
        <v>2744</v>
      </c>
      <c r="AJ806" s="33" t="s">
        <v>509</v>
      </c>
      <c r="AK806" s="33" t="s">
        <v>478</v>
      </c>
      <c r="AM806" s="33" t="s">
        <v>2744</v>
      </c>
      <c r="AN806" s="33">
        <v>205</v>
      </c>
      <c r="AO806" s="33">
        <v>205</v>
      </c>
      <c r="AP806" s="33" t="s">
        <v>477</v>
      </c>
      <c r="AQ806" s="33" t="s">
        <v>477</v>
      </c>
      <c r="AS806" s="33">
        <v>4</v>
      </c>
      <c r="AU806" s="33" t="s">
        <v>295</v>
      </c>
      <c r="AV806" s="33" t="s">
        <v>295</v>
      </c>
      <c r="AZ806" s="33" t="s">
        <v>2312</v>
      </c>
      <c r="BA806" s="33" t="s">
        <v>4798</v>
      </c>
      <c r="BB806" s="33" t="s">
        <v>4799</v>
      </c>
      <c r="BC806" s="33">
        <v>25</v>
      </c>
      <c r="BD806" s="33">
        <v>7.75</v>
      </c>
      <c r="BE806" s="33">
        <v>90</v>
      </c>
      <c r="BG806" s="33">
        <v>7.75</v>
      </c>
      <c r="BH806" s="33">
        <v>90</v>
      </c>
      <c r="BI806" s="33">
        <f t="shared" si="138"/>
        <v>1.4555555555555599</v>
      </c>
      <c r="BL806" s="33">
        <v>90</v>
      </c>
      <c r="BN806" s="33">
        <v>20.16</v>
      </c>
      <c r="BO806" s="33">
        <v>9.6300000000000008</v>
      </c>
      <c r="BP806" s="33">
        <v>16.79</v>
      </c>
      <c r="BQ806" s="33">
        <v>1.68</v>
      </c>
      <c r="BR806" s="33">
        <v>51.779999999999994</v>
      </c>
      <c r="BS806" s="33">
        <v>2.37</v>
      </c>
      <c r="BT806" s="33">
        <v>40</v>
      </c>
      <c r="BU806" s="33">
        <v>1.4555555555555599</v>
      </c>
      <c r="BW806" s="33" t="s">
        <v>2744</v>
      </c>
      <c r="CB806" s="188" t="str">
        <f t="shared" si="137"/>
        <v>Y</v>
      </c>
      <c r="CC806" s="188" t="s">
        <v>295</v>
      </c>
      <c r="CD806" s="187"/>
      <c r="CE806" s="186"/>
      <c r="CH806" s="202" t="s">
        <v>4747</v>
      </c>
      <c r="CI806" s="202" t="s">
        <v>4800</v>
      </c>
    </row>
    <row r="807" spans="5:89" x14ac:dyDescent="0.3">
      <c r="E807" s="33" t="s">
        <v>2765</v>
      </c>
      <c r="F807" s="33" t="s">
        <v>4809</v>
      </c>
      <c r="G807" s="33">
        <v>1980</v>
      </c>
      <c r="H807" s="33" t="s">
        <v>4810</v>
      </c>
      <c r="I807" s="33" t="s">
        <v>4811</v>
      </c>
      <c r="K807" s="33" t="s">
        <v>80</v>
      </c>
      <c r="L807" s="33" t="s">
        <v>81</v>
      </c>
      <c r="M807" s="184" t="s">
        <v>83</v>
      </c>
      <c r="N807" s="33" t="s">
        <v>84</v>
      </c>
      <c r="O807" s="33" t="s">
        <v>85</v>
      </c>
      <c r="P807" s="33" t="s">
        <v>86</v>
      </c>
      <c r="Q807" s="33" t="s">
        <v>87</v>
      </c>
      <c r="R807" s="33" t="s">
        <v>87</v>
      </c>
      <c r="S807" s="33" t="str">
        <f>_xlfn.CONCAT(LEFT(Q807,2),".",MID(Q807,FIND(" ",Q807)+1,2))</f>
        <v>Da.ma</v>
      </c>
      <c r="T807" s="33" t="s">
        <v>4043</v>
      </c>
      <c r="U807" s="184" t="s">
        <v>2821</v>
      </c>
      <c r="V807" s="184" t="s">
        <v>28</v>
      </c>
      <c r="W807" s="184" t="s">
        <v>293</v>
      </c>
      <c r="X807" s="33" t="s">
        <v>4054</v>
      </c>
      <c r="Y807" s="33" t="s">
        <v>819</v>
      </c>
      <c r="AB807" s="33" t="s">
        <v>2742</v>
      </c>
      <c r="AC807" s="33" t="s">
        <v>239</v>
      </c>
      <c r="AD807" s="33">
        <v>48</v>
      </c>
      <c r="AE807" s="184" t="s">
        <v>240</v>
      </c>
      <c r="AF807" s="33" t="s">
        <v>2743</v>
      </c>
      <c r="AH807" s="33" t="s">
        <v>2754</v>
      </c>
      <c r="AI807" s="33" t="s">
        <v>2744</v>
      </c>
      <c r="AJ807" s="33" t="s">
        <v>509</v>
      </c>
      <c r="AK807" s="33" t="s">
        <v>478</v>
      </c>
      <c r="AM807" s="33" t="s">
        <v>2744</v>
      </c>
      <c r="AN807" s="33">
        <v>655</v>
      </c>
      <c r="AO807" s="33">
        <v>655</v>
      </c>
      <c r="AP807" s="33" t="s">
        <v>477</v>
      </c>
      <c r="AQ807" s="33" t="s">
        <v>477</v>
      </c>
      <c r="AS807" s="33">
        <f>IF(G807&lt;1980,"Too old",IF(AE807="N","UseOtherTestDuration",IF(AJ807="M",IF(ISBLANK(BD807),2,IF(ISBLANK(BE807),2,IF(ISBLANK(BF807),2,1))),"NotM")))</f>
        <v>2</v>
      </c>
      <c r="AU807" s="33" t="s">
        <v>295</v>
      </c>
      <c r="AV807" s="33" t="s">
        <v>295</v>
      </c>
      <c r="AZ807" s="33" t="s">
        <v>2312</v>
      </c>
      <c r="BA807" s="33" t="s">
        <v>4812</v>
      </c>
      <c r="BB807" s="33" t="s">
        <v>2791</v>
      </c>
      <c r="BC807" s="33">
        <v>20.399999999999999</v>
      </c>
      <c r="BD807" s="33">
        <v>8.1999999999999993</v>
      </c>
      <c r="BE807" s="33">
        <v>196</v>
      </c>
      <c r="BG807" s="33">
        <v>8.1999999999999993</v>
      </c>
      <c r="BH807" s="33">
        <v>196</v>
      </c>
      <c r="BI807" s="33">
        <f t="shared" si="138"/>
        <v>1.3</v>
      </c>
      <c r="BL807" s="33">
        <v>196</v>
      </c>
      <c r="BN807" s="33">
        <v>58</v>
      </c>
      <c r="BO807" s="33">
        <v>13</v>
      </c>
      <c r="BP807" s="33">
        <v>62</v>
      </c>
      <c r="BQ807" s="33">
        <v>8.1999999999999993</v>
      </c>
      <c r="BR807" s="33">
        <v>127</v>
      </c>
      <c r="BS807" s="33">
        <v>40</v>
      </c>
      <c r="BT807" s="33">
        <v>153</v>
      </c>
      <c r="BU807" s="33">
        <v>1.3</v>
      </c>
      <c r="BW807" s="33" t="s">
        <v>2744</v>
      </c>
      <c r="CB807" s="188" t="str">
        <f>IF(G807&lt;1980,"N",IF(AJ807="N","N",IF(BC807&lt;1,"N",IF(AF807="Chronic","N",IF(AQ807="Other","N",IF(BG807&lt;5.4,"N",IF(BG807&gt;8.5,"N",IF(BU807&gt;23,"N",IF(BL807&lt;8,"N",IF(BY807="JG est","N","Y"))))))))))</f>
        <v>Y</v>
      </c>
      <c r="CC807" s="188" t="s">
        <v>295</v>
      </c>
      <c r="CD807" s="187"/>
      <c r="CE807" s="186"/>
      <c r="CH807" s="202" t="s">
        <v>4747</v>
      </c>
      <c r="CI807" s="202" t="s">
        <v>4813</v>
      </c>
    </row>
    <row r="808" spans="5:89" x14ac:dyDescent="0.3">
      <c r="E808" s="33" t="s">
        <v>2765</v>
      </c>
      <c r="F808" s="33" t="s">
        <v>4814</v>
      </c>
      <c r="G808" s="33">
        <v>1980</v>
      </c>
      <c r="H808" s="33" t="s">
        <v>4810</v>
      </c>
      <c r="I808" s="33" t="s">
        <v>4811</v>
      </c>
      <c r="K808" s="33" t="s">
        <v>80</v>
      </c>
      <c r="L808" s="33" t="s">
        <v>81</v>
      </c>
      <c r="M808" s="184" t="s">
        <v>83</v>
      </c>
      <c r="N808" s="33" t="s">
        <v>84</v>
      </c>
      <c r="O808" s="33" t="s">
        <v>85</v>
      </c>
      <c r="P808" s="33" t="s">
        <v>86</v>
      </c>
      <c r="Q808" s="33" t="s">
        <v>87</v>
      </c>
      <c r="R808" s="33" t="s">
        <v>87</v>
      </c>
      <c r="S808" s="33" t="str">
        <f>_xlfn.CONCAT(LEFT(Q808,2),".",MID(Q808,FIND(" ",Q808)+1,2))</f>
        <v>Da.ma</v>
      </c>
      <c r="T808" s="33" t="s">
        <v>4043</v>
      </c>
      <c r="U808" s="184" t="s">
        <v>2821</v>
      </c>
      <c r="V808" s="184" t="s">
        <v>28</v>
      </c>
      <c r="W808" s="184" t="s">
        <v>293</v>
      </c>
      <c r="X808" s="33" t="s">
        <v>4054</v>
      </c>
      <c r="Y808" s="33" t="s">
        <v>819</v>
      </c>
      <c r="AB808" s="33" t="s">
        <v>2742</v>
      </c>
      <c r="AC808" s="33" t="s">
        <v>239</v>
      </c>
      <c r="AD808" s="33">
        <v>48</v>
      </c>
      <c r="AE808" s="184" t="s">
        <v>240</v>
      </c>
      <c r="AF808" s="33" t="s">
        <v>2743</v>
      </c>
      <c r="AH808" s="33" t="s">
        <v>2754</v>
      </c>
      <c r="AI808" s="33" t="s">
        <v>2744</v>
      </c>
      <c r="AJ808" s="33" t="s">
        <v>509</v>
      </c>
      <c r="AK808" s="33" t="s">
        <v>478</v>
      </c>
      <c r="AM808" s="33" t="s">
        <v>2744</v>
      </c>
      <c r="AN808" s="33">
        <v>525</v>
      </c>
      <c r="AO808" s="33">
        <v>525</v>
      </c>
      <c r="AP808" s="33" t="s">
        <v>477</v>
      </c>
      <c r="AQ808" s="33" t="s">
        <v>477</v>
      </c>
      <c r="AS808" s="33">
        <f>IF(G808&lt;1980,"Too old",IF(AE808="N","UseOtherTestDuration",IF(AJ808="M",IF(ISBLANK(BD808),2,IF(ISBLANK(BE808),2,IF(ISBLANK(BF808),2,1))),"NotM")))</f>
        <v>2</v>
      </c>
      <c r="AU808" s="33" t="s">
        <v>295</v>
      </c>
      <c r="AV808" s="33" t="s">
        <v>295</v>
      </c>
      <c r="AZ808" s="33" t="s">
        <v>2312</v>
      </c>
      <c r="BA808" s="33" t="s">
        <v>4812</v>
      </c>
      <c r="BB808" s="33" t="s">
        <v>2791</v>
      </c>
      <c r="BC808" s="33">
        <v>19.8</v>
      </c>
      <c r="BD808" s="33">
        <v>8.1</v>
      </c>
      <c r="BE808" s="33">
        <v>105</v>
      </c>
      <c r="BG808" s="33">
        <v>8.1</v>
      </c>
      <c r="BH808" s="33">
        <v>105</v>
      </c>
      <c r="BI808" s="33">
        <f t="shared" si="138"/>
        <v>1.3</v>
      </c>
      <c r="BL808" s="33">
        <v>105</v>
      </c>
      <c r="BN808" s="33">
        <v>29</v>
      </c>
      <c r="BO808" s="33">
        <v>6.8</v>
      </c>
      <c r="BP808" s="33">
        <v>29</v>
      </c>
      <c r="BQ808" s="33">
        <v>5.3</v>
      </c>
      <c r="BR808" s="33">
        <v>57</v>
      </c>
      <c r="BS808" s="33">
        <v>21</v>
      </c>
      <c r="BT808" s="33">
        <v>85</v>
      </c>
      <c r="BU808" s="33">
        <v>1.3</v>
      </c>
      <c r="BW808" s="33" t="s">
        <v>2744</v>
      </c>
      <c r="CB808" s="188" t="str">
        <f>IF(G808&lt;1980,"N",IF(AJ808="N","N",IF(BC808&lt;1,"N",IF(AF808="Chronic","N",IF(AQ808="Other","N",IF(BG808&lt;5.4,"N",IF(BG808&gt;8.5,"N",IF(BU808&gt;23,"N",IF(BL808&lt;8,"N",IF(BY808="JG est","N","Y"))))))))))</f>
        <v>Y</v>
      </c>
      <c r="CC808" s="188" t="s">
        <v>295</v>
      </c>
      <c r="CD808" s="187"/>
      <c r="CE808" s="186"/>
      <c r="CH808" s="202" t="s">
        <v>4747</v>
      </c>
      <c r="CI808" s="202" t="s">
        <v>4813</v>
      </c>
    </row>
    <row r="809" spans="5:89" x14ac:dyDescent="0.3">
      <c r="E809" s="33" t="s">
        <v>2765</v>
      </c>
      <c r="F809" s="33" t="s">
        <v>4815</v>
      </c>
      <c r="G809" s="33">
        <v>1980</v>
      </c>
      <c r="H809" s="33" t="s">
        <v>4810</v>
      </c>
      <c r="I809" s="33" t="s">
        <v>4811</v>
      </c>
      <c r="K809" s="33" t="s">
        <v>80</v>
      </c>
      <c r="L809" s="33" t="s">
        <v>81</v>
      </c>
      <c r="M809" s="184" t="s">
        <v>83</v>
      </c>
      <c r="N809" s="33" t="s">
        <v>84</v>
      </c>
      <c r="O809" s="33" t="s">
        <v>85</v>
      </c>
      <c r="P809" s="33" t="s">
        <v>86</v>
      </c>
      <c r="Q809" s="33" t="s">
        <v>87</v>
      </c>
      <c r="R809" s="33" t="s">
        <v>87</v>
      </c>
      <c r="S809" s="33" t="str">
        <f>_xlfn.CONCAT(LEFT(Q809,2),".",MID(Q809,FIND(" ",Q809)+1,2))</f>
        <v>Da.ma</v>
      </c>
      <c r="T809" s="33" t="s">
        <v>4043</v>
      </c>
      <c r="U809" s="184" t="s">
        <v>2821</v>
      </c>
      <c r="V809" s="184" t="s">
        <v>28</v>
      </c>
      <c r="W809" s="184" t="s">
        <v>293</v>
      </c>
      <c r="X809" s="33" t="s">
        <v>4054</v>
      </c>
      <c r="Y809" s="33" t="s">
        <v>819</v>
      </c>
      <c r="AB809" s="33" t="s">
        <v>2742</v>
      </c>
      <c r="AC809" s="33" t="s">
        <v>239</v>
      </c>
      <c r="AD809" s="33">
        <v>48</v>
      </c>
      <c r="AE809" s="184" t="s">
        <v>240</v>
      </c>
      <c r="AF809" s="33" t="s">
        <v>2743</v>
      </c>
      <c r="AH809" s="33" t="s">
        <v>2754</v>
      </c>
      <c r="AI809" s="33" t="s">
        <v>2744</v>
      </c>
      <c r="AJ809" s="33" t="s">
        <v>509</v>
      </c>
      <c r="AK809" s="33" t="s">
        <v>478</v>
      </c>
      <c r="AM809" s="33" t="s">
        <v>2744</v>
      </c>
      <c r="AN809" s="33">
        <v>334</v>
      </c>
      <c r="AO809" s="33">
        <v>334</v>
      </c>
      <c r="AP809" s="33" t="s">
        <v>477</v>
      </c>
      <c r="AQ809" s="33" t="s">
        <v>477</v>
      </c>
      <c r="AS809" s="33">
        <f>IF(G809&lt;1980,"Too old",IF(AE809="N","UseOtherTestDuration",IF(AJ809="M",IF(ISBLANK(BD809),2,IF(ISBLANK(BE809),2,IF(ISBLANK(BF809),2,1))),"NotM")))</f>
        <v>2</v>
      </c>
      <c r="AU809" s="33" t="s">
        <v>295</v>
      </c>
      <c r="AV809" s="33" t="s">
        <v>295</v>
      </c>
      <c r="AZ809" s="33" t="s">
        <v>2312</v>
      </c>
      <c r="BA809" s="33" t="s">
        <v>4812</v>
      </c>
      <c r="BB809" s="33" t="s">
        <v>2791</v>
      </c>
      <c r="BC809" s="33">
        <v>19.5</v>
      </c>
      <c r="BD809" s="33">
        <v>7.6</v>
      </c>
      <c r="BE809" s="33">
        <v>54</v>
      </c>
      <c r="BG809" s="33">
        <v>7.6</v>
      </c>
      <c r="BH809" s="33">
        <v>54</v>
      </c>
      <c r="BI809" s="33">
        <f t="shared" si="138"/>
        <v>1.3</v>
      </c>
      <c r="BL809" s="33">
        <v>54</v>
      </c>
      <c r="BN809" s="33">
        <v>14</v>
      </c>
      <c r="BO809" s="33">
        <v>3.5</v>
      </c>
      <c r="BP809" s="33">
        <v>12</v>
      </c>
      <c r="BQ809" s="33">
        <v>2.9</v>
      </c>
      <c r="BR809" s="33">
        <v>23</v>
      </c>
      <c r="BS809" s="33">
        <v>11</v>
      </c>
      <c r="BT809" s="33">
        <v>46</v>
      </c>
      <c r="BU809" s="33">
        <v>1.3</v>
      </c>
      <c r="BW809" s="33" t="s">
        <v>2744</v>
      </c>
      <c r="CB809" s="188" t="str">
        <f>IF(G809&lt;1980,"N",IF(AJ809="N","N",IF(BC809&lt;1,"N",IF(AF809="Chronic","N",IF(AQ809="Other","N",IF(BG809&lt;5.4,"N",IF(BG809&gt;8.5,"N",IF(BU809&gt;23,"N",IF(BL809&lt;8,"N",IF(BY809="JG est","N","Y"))))))))))</f>
        <v>Y</v>
      </c>
      <c r="CC809" s="188" t="s">
        <v>295</v>
      </c>
      <c r="CD809" s="187"/>
      <c r="CE809" s="186"/>
      <c r="CH809" s="202" t="s">
        <v>4747</v>
      </c>
      <c r="CI809" s="202" t="s">
        <v>4813</v>
      </c>
    </row>
    <row r="810" spans="5:89" x14ac:dyDescent="0.3">
      <c r="E810" s="184" t="s">
        <v>3351</v>
      </c>
      <c r="F810" s="184"/>
      <c r="G810" s="33">
        <v>1984</v>
      </c>
      <c r="H810" s="202" t="s">
        <v>4063</v>
      </c>
      <c r="I810" s="202"/>
      <c r="J810" s="202"/>
      <c r="K810" s="33" t="s">
        <v>80</v>
      </c>
      <c r="L810" s="33" t="s">
        <v>81</v>
      </c>
      <c r="M810" s="184" t="s">
        <v>83</v>
      </c>
      <c r="N810" s="33" t="s">
        <v>84</v>
      </c>
      <c r="O810" s="33" t="s">
        <v>85</v>
      </c>
      <c r="P810" s="33" t="s">
        <v>86</v>
      </c>
      <c r="Q810" s="229" t="s">
        <v>87</v>
      </c>
      <c r="R810" s="229" t="s">
        <v>87</v>
      </c>
      <c r="S810" s="33" t="str">
        <f>_xlfn.CONCAT(LEFT(Q810,2),".",MID(Q810,FIND(" ",Q810)+1,2))</f>
        <v>Da.ma</v>
      </c>
      <c r="T810" s="202" t="s">
        <v>2945</v>
      </c>
      <c r="U810" s="184" t="s">
        <v>2821</v>
      </c>
      <c r="V810" s="184" t="s">
        <v>28</v>
      </c>
      <c r="W810" s="184" t="s">
        <v>293</v>
      </c>
      <c r="X810" s="202" t="s">
        <v>4064</v>
      </c>
      <c r="Y810" s="33" t="s">
        <v>819</v>
      </c>
      <c r="Z810" s="202"/>
      <c r="AA810" s="202"/>
      <c r="AB810" s="202" t="s">
        <v>2742</v>
      </c>
      <c r="AC810" s="33" t="s">
        <v>239</v>
      </c>
      <c r="AD810" s="33">
        <v>48</v>
      </c>
      <c r="AE810" s="184" t="s">
        <v>240</v>
      </c>
      <c r="AF810" s="184" t="s">
        <v>2743</v>
      </c>
      <c r="AG810" s="202"/>
      <c r="AH810" s="202" t="s">
        <v>1224</v>
      </c>
      <c r="AI810" s="202" t="s">
        <v>2855</v>
      </c>
      <c r="AJ810" s="33" t="s">
        <v>295</v>
      </c>
      <c r="AK810" s="227"/>
      <c r="AL810" s="227"/>
      <c r="AM810" s="227">
        <v>68</v>
      </c>
      <c r="AN810" s="189">
        <v>68</v>
      </c>
      <c r="AO810" s="189">
        <v>68</v>
      </c>
      <c r="AP810" s="202" t="s">
        <v>508</v>
      </c>
      <c r="AQ810" s="33" t="s">
        <v>477</v>
      </c>
      <c r="AS810" s="33">
        <v>4</v>
      </c>
      <c r="AU810" s="33" t="s">
        <v>295</v>
      </c>
      <c r="AV810" s="33" t="s">
        <v>295</v>
      </c>
      <c r="AX810" s="202"/>
      <c r="AY810" s="202"/>
      <c r="AZ810" s="202" t="s">
        <v>2312</v>
      </c>
      <c r="BA810" s="202"/>
      <c r="BB810" s="202"/>
      <c r="BC810" s="228" t="s">
        <v>4066</v>
      </c>
      <c r="BD810" s="202" t="s">
        <v>4067</v>
      </c>
      <c r="BE810" s="227">
        <v>43</v>
      </c>
      <c r="BF810" s="227"/>
      <c r="BG810" s="33">
        <v>7.3</v>
      </c>
      <c r="BH810" s="33">
        <v>43</v>
      </c>
      <c r="BJ810" s="202" t="s">
        <v>644</v>
      </c>
      <c r="BK810" s="202" t="s">
        <v>644</v>
      </c>
      <c r="BL810" s="226">
        <v>43</v>
      </c>
      <c r="BM810" s="202"/>
      <c r="BN810" s="202"/>
      <c r="BO810" s="202"/>
      <c r="BP810" s="202"/>
      <c r="BQ810" s="202"/>
      <c r="BR810" s="202"/>
      <c r="BS810" s="202"/>
      <c r="BT810" s="202" t="s">
        <v>4068</v>
      </c>
      <c r="BW810" s="32"/>
      <c r="BX810" s="202"/>
      <c r="BY810" s="33" t="s">
        <v>2747</v>
      </c>
      <c r="CA810" s="32"/>
      <c r="CB810" s="188" t="str">
        <f>IF(G810&lt;1980,"N",IF(AJ810="N","N",IF(BC810&lt;1,"N",IF(AF810="Chronic","N",IF(AQ810="Other","N",IF(BG810&lt;5.4,"N",IF(BG810&gt;8.5,"N",IF(BU810&gt;23,"N",IF(BL810&lt;8,"N",IF(BY810="JG est","N","Y"))))))))))</f>
        <v>N</v>
      </c>
      <c r="CC810" s="188" t="s">
        <v>295</v>
      </c>
      <c r="CD810" s="202"/>
      <c r="CE810" s="202"/>
      <c r="CH810" s="202" t="s">
        <v>4747</v>
      </c>
      <c r="CI810" s="202" t="s">
        <v>4816</v>
      </c>
      <c r="CJ810" s="184"/>
    </row>
    <row r="811" spans="5:89" x14ac:dyDescent="0.3">
      <c r="E811" s="33" t="s">
        <v>2765</v>
      </c>
      <c r="F811" s="33" t="s">
        <v>4817</v>
      </c>
      <c r="G811" s="33">
        <v>1997</v>
      </c>
      <c r="H811" s="33" t="s">
        <v>2774</v>
      </c>
      <c r="I811" s="33" t="s">
        <v>4818</v>
      </c>
      <c r="K811" s="33" t="s">
        <v>80</v>
      </c>
      <c r="L811" s="33" t="s">
        <v>89</v>
      </c>
      <c r="M811" s="33" t="s">
        <v>91</v>
      </c>
      <c r="N811" s="33" t="s">
        <v>102</v>
      </c>
      <c r="O811" s="33" t="s">
        <v>2737</v>
      </c>
      <c r="P811" s="33" t="s">
        <v>4585</v>
      </c>
      <c r="Q811" s="33" t="s">
        <v>4819</v>
      </c>
      <c r="R811" s="33" t="s">
        <v>4819</v>
      </c>
      <c r="S811" s="33" t="str">
        <f t="shared" si="136"/>
        <v>Ca.la</v>
      </c>
      <c r="T811" s="193" t="s">
        <v>4820</v>
      </c>
      <c r="U811" s="33" t="s">
        <v>31</v>
      </c>
      <c r="V811" s="33" t="s">
        <v>31</v>
      </c>
      <c r="W811" s="192" t="s">
        <v>31</v>
      </c>
      <c r="X811" s="33" t="s">
        <v>2769</v>
      </c>
      <c r="Y811" s="33" t="s">
        <v>284</v>
      </c>
      <c r="AB811" s="33" t="s">
        <v>2742</v>
      </c>
      <c r="AC811" s="33" t="s">
        <v>239</v>
      </c>
      <c r="AD811" s="33">
        <v>96</v>
      </c>
      <c r="AE811" s="33" t="s">
        <v>240</v>
      </c>
      <c r="AF811" s="33" t="s">
        <v>2743</v>
      </c>
      <c r="AH811" s="33" t="s">
        <v>2787</v>
      </c>
      <c r="AI811" s="193" t="s">
        <v>2745</v>
      </c>
      <c r="AK811" s="33" t="s">
        <v>631</v>
      </c>
      <c r="AM811" s="33">
        <v>1480</v>
      </c>
      <c r="AN811" s="33">
        <v>1447.44</v>
      </c>
      <c r="AO811" s="189">
        <v>1480</v>
      </c>
      <c r="AP811" s="33" t="s">
        <v>477</v>
      </c>
      <c r="AQ811" s="33" t="s">
        <v>477</v>
      </c>
      <c r="AS811" s="33">
        <v>4</v>
      </c>
      <c r="AU811" s="33" t="s">
        <v>295</v>
      </c>
      <c r="AV811" s="33" t="s">
        <v>295</v>
      </c>
      <c r="AZ811" s="33" t="s">
        <v>2312</v>
      </c>
      <c r="BA811" s="33" t="s">
        <v>2746</v>
      </c>
      <c r="BB811" s="33" t="s">
        <v>2744</v>
      </c>
      <c r="BC811" s="33" t="s">
        <v>2744</v>
      </c>
      <c r="BE811" s="33">
        <v>144</v>
      </c>
      <c r="BH811" s="33">
        <v>144</v>
      </c>
      <c r="BL811" s="33">
        <v>144</v>
      </c>
      <c r="BN811" s="33">
        <v>44</v>
      </c>
      <c r="BO811" s="33">
        <v>9</v>
      </c>
      <c r="BP811" s="33">
        <v>22</v>
      </c>
      <c r="BQ811" s="33">
        <v>10</v>
      </c>
      <c r="BR811" s="33">
        <v>89</v>
      </c>
      <c r="BS811" s="33">
        <v>11</v>
      </c>
      <c r="BT811" s="33">
        <v>103</v>
      </c>
      <c r="BW811" s="33" t="s">
        <v>2744</v>
      </c>
      <c r="BY811" s="33" t="s">
        <v>2747</v>
      </c>
      <c r="CB811" s="188" t="str">
        <f t="shared" si="137"/>
        <v>N</v>
      </c>
      <c r="CC811" s="188" t="s">
        <v>295</v>
      </c>
      <c r="CD811" s="187"/>
      <c r="CE811" s="186"/>
      <c r="CH811" s="202" t="s">
        <v>4747</v>
      </c>
      <c r="CI811" s="202" t="s">
        <v>4821</v>
      </c>
      <c r="CJ811" s="33" t="s">
        <v>2753</v>
      </c>
    </row>
    <row r="812" spans="5:89" x14ac:dyDescent="0.3">
      <c r="E812" s="33" t="s">
        <v>2734</v>
      </c>
      <c r="F812" s="33" t="s">
        <v>4822</v>
      </c>
      <c r="G812" s="33">
        <v>2005</v>
      </c>
      <c r="H812" s="33" t="s">
        <v>4823</v>
      </c>
      <c r="I812" s="33" t="s">
        <v>4824</v>
      </c>
      <c r="K812" s="33" t="s">
        <v>80</v>
      </c>
      <c r="L812" s="33" t="s">
        <v>81</v>
      </c>
      <c r="M812" s="33" t="s">
        <v>4825</v>
      </c>
      <c r="N812" s="33" t="s">
        <v>4826</v>
      </c>
      <c r="O812" s="33" t="s">
        <v>4827</v>
      </c>
      <c r="P812" s="33" t="s">
        <v>4828</v>
      </c>
      <c r="Q812" s="33" t="s">
        <v>4829</v>
      </c>
      <c r="R812" s="33" t="s">
        <v>4829</v>
      </c>
      <c r="S812" s="33" t="str">
        <f t="shared" si="136"/>
        <v>Br.zs</v>
      </c>
      <c r="U812" s="33" t="s">
        <v>2909</v>
      </c>
      <c r="V812" s="184" t="s">
        <v>28</v>
      </c>
      <c r="W812" s="33" t="s">
        <v>4825</v>
      </c>
      <c r="X812" s="33" t="s">
        <v>4830</v>
      </c>
      <c r="Y812" s="33" t="s">
        <v>284</v>
      </c>
      <c r="AB812" s="33" t="s">
        <v>2742</v>
      </c>
      <c r="AC812" s="33" t="s">
        <v>239</v>
      </c>
      <c r="AD812" s="33">
        <v>96</v>
      </c>
      <c r="AE812" s="184" t="s">
        <v>240</v>
      </c>
      <c r="AF812" s="33" t="s">
        <v>2743</v>
      </c>
      <c r="AH812" s="33" t="s">
        <v>2787</v>
      </c>
      <c r="AI812" s="33" t="s">
        <v>2744</v>
      </c>
      <c r="AJ812" s="33" t="s">
        <v>509</v>
      </c>
      <c r="AK812" s="33" t="s">
        <v>631</v>
      </c>
      <c r="AM812" s="33">
        <v>620</v>
      </c>
      <c r="AN812" s="33">
        <v>606.36</v>
      </c>
      <c r="AO812" s="189">
        <v>620</v>
      </c>
      <c r="AP812" s="33" t="s">
        <v>477</v>
      </c>
      <c r="AQ812" s="33" t="s">
        <v>477</v>
      </c>
      <c r="AS812" s="33">
        <f>IF(G812&lt;1980,"Too old",IF(AE812="N","UseOtherTestDuration",IF(AJ812="M",IF(ISBLANK(BD812),2,IF(ISBLANK(BE812),2,IF(ISBLANK(BF812),2,1))),"NotM")))</f>
        <v>2</v>
      </c>
      <c r="AU812" s="33" t="s">
        <v>295</v>
      </c>
      <c r="AV812" s="33" t="s">
        <v>295</v>
      </c>
      <c r="AZ812" s="33" t="s">
        <v>2312</v>
      </c>
      <c r="BA812" s="33" t="s">
        <v>4831</v>
      </c>
      <c r="BB812" s="33" t="s">
        <v>2744</v>
      </c>
      <c r="BC812" s="33">
        <v>20</v>
      </c>
      <c r="BD812" s="33">
        <v>7.65</v>
      </c>
      <c r="BE812" s="33">
        <v>100</v>
      </c>
      <c r="BG812" s="33">
        <v>7.65</v>
      </c>
      <c r="BH812" s="33">
        <v>100</v>
      </c>
      <c r="BI812" s="33">
        <f>IF(ISBLANK(BF812)=FALSE,BF812,BU812)</f>
        <v>0.3</v>
      </c>
      <c r="BL812" s="33">
        <v>100</v>
      </c>
      <c r="BN812" s="33">
        <v>32.466367713004502</v>
      </c>
      <c r="BO812" s="33">
        <v>4.6300448430493297</v>
      </c>
      <c r="BP812" s="33">
        <v>11.1434977578475</v>
      </c>
      <c r="BQ812" s="33">
        <v>1.60313901345291</v>
      </c>
      <c r="BR812" s="33">
        <v>19.2937219730942</v>
      </c>
      <c r="BS812" s="33">
        <v>65.773542600896903</v>
      </c>
      <c r="BT812" s="33">
        <v>17.2869955156951</v>
      </c>
      <c r="BU812" s="192">
        <v>0.3</v>
      </c>
      <c r="BW812" s="33" t="s">
        <v>2744</v>
      </c>
      <c r="CB812" s="188" t="str">
        <f t="shared" si="137"/>
        <v>Y</v>
      </c>
      <c r="CC812" s="188" t="s">
        <v>295</v>
      </c>
      <c r="CD812" s="187" t="s">
        <v>2764</v>
      </c>
      <c r="CE812" s="186"/>
      <c r="CH812" s="202" t="s">
        <v>4747</v>
      </c>
      <c r="CI812" s="202" t="s">
        <v>4832</v>
      </c>
    </row>
    <row r="813" spans="5:89" x14ac:dyDescent="0.3">
      <c r="E813" s="33" t="s">
        <v>2734</v>
      </c>
      <c r="F813" s="33" t="s">
        <v>4833</v>
      </c>
      <c r="G813" s="33">
        <v>2005</v>
      </c>
      <c r="H813" s="33" t="s">
        <v>4823</v>
      </c>
      <c r="I813" s="33" t="s">
        <v>4824</v>
      </c>
      <c r="K813" s="33" t="s">
        <v>80</v>
      </c>
      <c r="L813" s="33" t="s">
        <v>81</v>
      </c>
      <c r="M813" s="33" t="s">
        <v>4825</v>
      </c>
      <c r="N813" s="33" t="s">
        <v>4826</v>
      </c>
      <c r="O813" s="33" t="s">
        <v>4827</v>
      </c>
      <c r="P813" s="33" t="s">
        <v>4828</v>
      </c>
      <c r="Q813" s="33" t="s">
        <v>4829</v>
      </c>
      <c r="R813" s="33" t="s">
        <v>4829</v>
      </c>
      <c r="S813" s="33" t="str">
        <f t="shared" si="136"/>
        <v>Br.zs</v>
      </c>
      <c r="U813" s="33" t="s">
        <v>2909</v>
      </c>
      <c r="V813" s="184" t="s">
        <v>28</v>
      </c>
      <c r="W813" s="33" t="s">
        <v>4825</v>
      </c>
      <c r="X813" s="33" t="s">
        <v>4834</v>
      </c>
      <c r="Y813" s="33" t="s">
        <v>284</v>
      </c>
      <c r="AB813" s="33" t="s">
        <v>2742</v>
      </c>
      <c r="AC813" s="33" t="s">
        <v>239</v>
      </c>
      <c r="AD813" s="33">
        <v>96</v>
      </c>
      <c r="AE813" s="184" t="s">
        <v>240</v>
      </c>
      <c r="AF813" s="33" t="s">
        <v>2743</v>
      </c>
      <c r="AH813" s="33" t="s">
        <v>2787</v>
      </c>
      <c r="AI813" s="33" t="s">
        <v>2744</v>
      </c>
      <c r="AJ813" s="33" t="s">
        <v>509</v>
      </c>
      <c r="AK813" s="33" t="s">
        <v>631</v>
      </c>
      <c r="AM813" s="33">
        <v>920</v>
      </c>
      <c r="AN813" s="33">
        <v>899.76</v>
      </c>
      <c r="AO813" s="189">
        <v>920</v>
      </c>
      <c r="AP813" s="33" t="s">
        <v>477</v>
      </c>
      <c r="AQ813" s="33" t="s">
        <v>477</v>
      </c>
      <c r="AS813" s="33">
        <f>IF(G813&lt;1980,"Too old",IF(AE813="N","UseOtherTestDuration",IF(AJ813="M",IF(ISBLANK(BD813),2,IF(ISBLANK(BE813),2,IF(ISBLANK(BF813),2,1))),"NotM")))</f>
        <v>2</v>
      </c>
      <c r="AU813" s="33" t="s">
        <v>295</v>
      </c>
      <c r="AV813" s="33" t="s">
        <v>295</v>
      </c>
      <c r="AZ813" s="33" t="s">
        <v>2312</v>
      </c>
      <c r="BA813" s="33" t="s">
        <v>4831</v>
      </c>
      <c r="BB813" s="33" t="s">
        <v>2744</v>
      </c>
      <c r="BC813" s="33">
        <v>20</v>
      </c>
      <c r="BD813" s="33">
        <v>7.65</v>
      </c>
      <c r="BE813" s="33">
        <v>100</v>
      </c>
      <c r="BG813" s="33">
        <v>7.65</v>
      </c>
      <c r="BH813" s="33">
        <v>100</v>
      </c>
      <c r="BI813" s="33">
        <f>IF(ISBLANK(BF813)=FALSE,BF813,BU813)</f>
        <v>0.3</v>
      </c>
      <c r="BL813" s="33">
        <v>100</v>
      </c>
      <c r="BN813" s="33">
        <v>32.466367713004502</v>
      </c>
      <c r="BO813" s="33">
        <v>4.6300448430493297</v>
      </c>
      <c r="BP813" s="33">
        <v>11.1434977578475</v>
      </c>
      <c r="BQ813" s="33">
        <v>1.60313901345291</v>
      </c>
      <c r="BR813" s="33">
        <v>19.2937219730942</v>
      </c>
      <c r="BS813" s="33">
        <v>65.773542600896903</v>
      </c>
      <c r="BT813" s="33">
        <v>17.2869955156951</v>
      </c>
      <c r="BU813" s="192">
        <v>0.3</v>
      </c>
      <c r="BW813" s="33" t="s">
        <v>2744</v>
      </c>
      <c r="CB813" s="188" t="str">
        <f t="shared" si="137"/>
        <v>Y</v>
      </c>
      <c r="CC813" s="188" t="s">
        <v>295</v>
      </c>
      <c r="CD813" s="187" t="s">
        <v>2764</v>
      </c>
      <c r="CE813" s="186"/>
      <c r="CH813" s="202" t="s">
        <v>4747</v>
      </c>
      <c r="CI813" s="202" t="s">
        <v>4832</v>
      </c>
    </row>
    <row r="814" spans="5:89" x14ac:dyDescent="0.3">
      <c r="E814" s="33" t="s">
        <v>2734</v>
      </c>
      <c r="F814" s="33" t="s">
        <v>4835</v>
      </c>
      <c r="G814" s="33">
        <v>1986</v>
      </c>
      <c r="H814" s="33" t="s">
        <v>4373</v>
      </c>
      <c r="I814" s="33" t="s">
        <v>4374</v>
      </c>
      <c r="K814" s="33" t="s">
        <v>80</v>
      </c>
      <c r="L814" s="33" t="s">
        <v>81</v>
      </c>
      <c r="M814" s="33" t="s">
        <v>786</v>
      </c>
      <c r="N814" s="33" t="s">
        <v>3785</v>
      </c>
      <c r="O814" s="33" t="s">
        <v>3786</v>
      </c>
      <c r="P814" s="33" t="s">
        <v>4836</v>
      </c>
      <c r="Q814" s="33" t="s">
        <v>4837</v>
      </c>
      <c r="R814" s="33" t="s">
        <v>4837</v>
      </c>
      <c r="S814" s="33" t="str">
        <f t="shared" si="136"/>
        <v>As.aq</v>
      </c>
      <c r="T814" s="33" t="s">
        <v>4838</v>
      </c>
      <c r="U814" s="33" t="s">
        <v>2821</v>
      </c>
      <c r="V814" s="84" t="s">
        <v>28</v>
      </c>
      <c r="W814" s="184" t="s">
        <v>293</v>
      </c>
      <c r="X814" s="33" t="s">
        <v>2930</v>
      </c>
      <c r="Y814" s="33" t="s">
        <v>327</v>
      </c>
      <c r="AB814" s="33" t="s">
        <v>3589</v>
      </c>
      <c r="AC814" s="33" t="s">
        <v>239</v>
      </c>
      <c r="AD814" s="33">
        <v>48</v>
      </c>
      <c r="AE814" s="184" t="s">
        <v>240</v>
      </c>
      <c r="AF814" s="33" t="s">
        <v>2743</v>
      </c>
      <c r="AH814" s="33" t="s">
        <v>2787</v>
      </c>
      <c r="AI814" s="33" t="s">
        <v>2744</v>
      </c>
      <c r="AJ814" s="33" t="s">
        <v>295</v>
      </c>
      <c r="AK814" s="33" t="s">
        <v>1224</v>
      </c>
      <c r="AM814" s="33">
        <v>52300</v>
      </c>
      <c r="AN814" s="33">
        <v>51149.4</v>
      </c>
      <c r="AO814" s="189">
        <v>52300</v>
      </c>
      <c r="AP814" s="33" t="s">
        <v>477</v>
      </c>
      <c r="AQ814" s="33" t="s">
        <v>477</v>
      </c>
      <c r="AS814" s="33">
        <v>4</v>
      </c>
      <c r="AU814" s="33" t="s">
        <v>295</v>
      </c>
      <c r="AV814" s="33" t="s">
        <v>295</v>
      </c>
      <c r="AZ814" s="33" t="s">
        <v>2312</v>
      </c>
      <c r="BA814" s="33" t="s">
        <v>4380</v>
      </c>
      <c r="BB814" s="33" t="s">
        <v>2744</v>
      </c>
      <c r="BC814" s="33">
        <v>13</v>
      </c>
      <c r="BD814" s="33">
        <v>6.75</v>
      </c>
      <c r="BE814" s="33">
        <v>50</v>
      </c>
      <c r="BG814" s="33">
        <v>6.75</v>
      </c>
      <c r="BH814" s="33">
        <v>50</v>
      </c>
      <c r="BI814" s="33">
        <f>IF(ISBLANK(BF814)=FALSE,BF814,BU814)</f>
        <v>1.6</v>
      </c>
      <c r="BL814" s="33">
        <v>50</v>
      </c>
      <c r="BN814" s="33" t="s">
        <v>644</v>
      </c>
      <c r="BO814" s="33" t="s">
        <v>644</v>
      </c>
      <c r="BP814" s="33" t="s">
        <v>644</v>
      </c>
      <c r="BQ814" s="33" t="s">
        <v>644</v>
      </c>
      <c r="BR814" s="33" t="s">
        <v>644</v>
      </c>
      <c r="BS814" s="33" t="s">
        <v>644</v>
      </c>
      <c r="BT814" s="33">
        <v>50</v>
      </c>
      <c r="BU814" s="33">
        <v>1.6</v>
      </c>
      <c r="BW814" s="33" t="s">
        <v>2744</v>
      </c>
      <c r="CB814" s="188" t="str">
        <f t="shared" si="137"/>
        <v>N</v>
      </c>
      <c r="CC814" s="188" t="s">
        <v>295</v>
      </c>
      <c r="CD814" s="187"/>
      <c r="CE814" s="186"/>
      <c r="CH814" s="202" t="s">
        <v>4747</v>
      </c>
      <c r="CI814" s="202" t="s">
        <v>4839</v>
      </c>
    </row>
    <row r="815" spans="5:89" s="181" customFormat="1" x14ac:dyDescent="0.3">
      <c r="E815" s="181" t="s">
        <v>324</v>
      </c>
      <c r="G815" s="181">
        <v>1998</v>
      </c>
      <c r="H815" s="181" t="s">
        <v>3066</v>
      </c>
      <c r="I815" s="181" t="s">
        <v>3067</v>
      </c>
      <c r="K815" s="181" t="s">
        <v>80</v>
      </c>
      <c r="L815" s="181" t="s">
        <v>81</v>
      </c>
      <c r="M815" s="181" t="s">
        <v>786</v>
      </c>
      <c r="N815" s="181" t="s">
        <v>1598</v>
      </c>
      <c r="O815" s="181" t="s">
        <v>2105</v>
      </c>
      <c r="P815" s="181" t="s">
        <v>2106</v>
      </c>
      <c r="Q815" s="181" t="s">
        <v>265</v>
      </c>
      <c r="R815" s="181" t="s">
        <v>265</v>
      </c>
      <c r="S815" s="33" t="str">
        <f t="shared" si="136"/>
        <v>Pa.fl</v>
      </c>
      <c r="T815" s="181" t="s">
        <v>3332</v>
      </c>
      <c r="U815" s="181" t="s">
        <v>2821</v>
      </c>
      <c r="V815" s="184" t="s">
        <v>28</v>
      </c>
      <c r="W815" s="184" t="s">
        <v>293</v>
      </c>
      <c r="X815" s="181" t="s">
        <v>327</v>
      </c>
      <c r="Y815" s="33" t="s">
        <v>327</v>
      </c>
      <c r="Z815" s="181" t="s">
        <v>892</v>
      </c>
      <c r="AB815" s="181" t="s">
        <v>703</v>
      </c>
      <c r="AC815" s="33" t="s">
        <v>239</v>
      </c>
      <c r="AD815" s="181">
        <v>96</v>
      </c>
      <c r="AE815" s="181" t="s">
        <v>1784</v>
      </c>
      <c r="AF815" s="181" t="s">
        <v>2743</v>
      </c>
      <c r="AI815" s="181" t="s">
        <v>770</v>
      </c>
      <c r="AJ815" s="181" t="s">
        <v>295</v>
      </c>
      <c r="AK815" s="181" t="s">
        <v>631</v>
      </c>
      <c r="AM815" s="183"/>
      <c r="AN815" s="181">
        <v>280</v>
      </c>
      <c r="AO815" s="181">
        <v>280</v>
      </c>
      <c r="AP815" s="181" t="s">
        <v>508</v>
      </c>
      <c r="AR815" s="33"/>
      <c r="AS815" s="181">
        <v>3</v>
      </c>
      <c r="AZ815" s="181" t="s">
        <v>481</v>
      </c>
      <c r="BA815" s="181" t="s">
        <v>3073</v>
      </c>
      <c r="BC815" s="181">
        <v>20</v>
      </c>
      <c r="BD815" s="181">
        <v>7.8</v>
      </c>
      <c r="BE815" s="181">
        <v>77</v>
      </c>
      <c r="BG815" s="181">
        <v>7.8</v>
      </c>
      <c r="BH815" s="181">
        <v>77</v>
      </c>
      <c r="BI815" s="33">
        <v>0.5</v>
      </c>
      <c r="CH815" s="181" t="s">
        <v>4747</v>
      </c>
      <c r="CI815" s="182">
        <v>0.78</v>
      </c>
      <c r="CJ815" s="181" t="s">
        <v>324</v>
      </c>
      <c r="CK815" s="181" t="s">
        <v>4840</v>
      </c>
    </row>
  </sheetData>
  <autoFilter ref="A3:CK795" xr:uid="{B1870A56-6257-499E-A897-EDDB6CA79648}"/>
  <conditionalFormatting sqref="E1:E773 AY754:AY773 E774:F777 E784:E1048576 AY814:AY815">
    <cfRule type="containsText" dxfId="5" priority="8" operator="containsText" text="ECOTOX">
      <formula>NOT(ISERROR(SEARCH("ECOTOX",E1)))</formula>
    </cfRule>
  </conditionalFormatting>
  <conditionalFormatting sqref="AE1:AE777 AE784:AE1048576">
    <cfRule type="cellIs" dxfId="4" priority="5" operator="equal">
      <formula>"N"</formula>
    </cfRule>
  </conditionalFormatting>
  <conditionalFormatting sqref="AY4:AY166 BA167 AY168:AY383 AY790:AY798">
    <cfRule type="containsBlanks" dxfId="3" priority="10">
      <formula>LEN(TRIM(AY4))=0</formula>
    </cfRule>
    <cfRule type="cellIs" dxfId="2" priority="11" operator="equal">
      <formula>""</formula>
    </cfRule>
  </conditionalFormatting>
  <conditionalFormatting sqref="CB4:CC397 CB790:CC798">
    <cfRule type="containsText" dxfId="1" priority="7" operator="containsText" text="n">
      <formula>NOT(ISERROR(SEARCH("n",CB4)))</formula>
    </cfRule>
  </conditionalFormatting>
  <conditionalFormatting sqref="CD167:CE167">
    <cfRule type="containsText" dxfId="0" priority="9" operator="containsText" text="n">
      <formula>NOT(ISERROR(SEARCH("n",CD167)))</formula>
    </cfRule>
  </conditionalFormatting>
  <hyperlinks>
    <hyperlink ref="M756" r:id="rId1" display="https://www.google.com/search?client=firefox-b-d&amp;sca_esv=c8a309c0fc9cf8f6&amp;sxsrf=ADLYWIK1UQXjKHHNGBut3WyJVMUN3NzwdQ:1718577534202&amp;q=Polypodiopsida&amp;stick=H4sIAAAAAAAAAONgVuLWT9c3NDIor7CwqFrEyheQn1NZkJ-SmV9QnJmSCADaHQjUIAAAAA&amp;sa=X&amp;ved=2ahUKEwjsw8ebmOGGAxXZ8DgGHVb3BmwQmxMoAHoECCEQAg" xr:uid="{E17ADE73-C954-498A-82C9-042F823D7DBF}"/>
  </hyperlink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C2CA-2847-42FA-9D38-FD749D032B94}">
  <dimension ref="A1:K50"/>
  <sheetViews>
    <sheetView workbookViewId="0">
      <selection activeCell="C7" sqref="C7"/>
    </sheetView>
  </sheetViews>
  <sheetFormatPr defaultRowHeight="14.5" x14ac:dyDescent="0.35"/>
  <cols>
    <col min="2" max="2" width="20.1796875" bestFit="1" customWidth="1"/>
    <col min="3" max="3" width="16.1796875" bestFit="1" customWidth="1"/>
    <col min="4" max="4" width="14.81640625" bestFit="1" customWidth="1"/>
    <col min="5" max="5" width="18.7265625" bestFit="1" customWidth="1"/>
    <col min="6" max="6" width="17.26953125" bestFit="1" customWidth="1"/>
    <col min="7" max="7" width="18.7265625" bestFit="1" customWidth="1"/>
    <col min="8" max="8" width="14.54296875" bestFit="1" customWidth="1"/>
    <col min="9" max="9" width="14" bestFit="1" customWidth="1"/>
    <col min="10" max="10" width="25.81640625" bestFit="1" customWidth="1"/>
    <col min="11" max="11" width="20" bestFit="1" customWidth="1"/>
  </cols>
  <sheetData>
    <row r="1" spans="1:10" x14ac:dyDescent="0.35">
      <c r="A1" t="s">
        <v>0</v>
      </c>
      <c r="B1" t="s">
        <v>71</v>
      </c>
      <c r="C1" t="s">
        <v>72</v>
      </c>
      <c r="D1" t="s">
        <v>73</v>
      </c>
      <c r="E1" t="s">
        <v>74</v>
      </c>
      <c r="F1" t="s">
        <v>75</v>
      </c>
      <c r="G1" t="s">
        <v>76</v>
      </c>
      <c r="H1" t="s">
        <v>77</v>
      </c>
      <c r="I1" t="s">
        <v>78</v>
      </c>
      <c r="J1" t="s">
        <v>79</v>
      </c>
    </row>
    <row r="2" spans="1:10" x14ac:dyDescent="0.35">
      <c r="A2" t="s">
        <v>16</v>
      </c>
      <c r="B2" t="s">
        <v>17</v>
      </c>
      <c r="C2" t="s">
        <v>80</v>
      </c>
      <c r="D2" t="s">
        <v>81</v>
      </c>
      <c r="E2" t="s">
        <v>82</v>
      </c>
      <c r="F2" t="s">
        <v>83</v>
      </c>
      <c r="G2" t="s">
        <v>84</v>
      </c>
      <c r="H2" t="s">
        <v>85</v>
      </c>
      <c r="I2" t="s">
        <v>86</v>
      </c>
      <c r="J2" t="s">
        <v>87</v>
      </c>
    </row>
    <row r="3" spans="1:10" x14ac:dyDescent="0.35">
      <c r="A3" t="s">
        <v>16</v>
      </c>
      <c r="B3" t="s">
        <v>17</v>
      </c>
      <c r="C3" t="s">
        <v>80</v>
      </c>
      <c r="D3" t="s">
        <v>81</v>
      </c>
      <c r="E3" t="s">
        <v>82</v>
      </c>
      <c r="F3" t="s">
        <v>83</v>
      </c>
      <c r="G3" t="s">
        <v>84</v>
      </c>
      <c r="H3" t="s">
        <v>85</v>
      </c>
      <c r="I3" t="s">
        <v>86</v>
      </c>
      <c r="J3" s="26" t="s">
        <v>88</v>
      </c>
    </row>
    <row r="4" spans="1:10" x14ac:dyDescent="0.35">
      <c r="A4" t="s">
        <v>16</v>
      </c>
      <c r="B4" t="s">
        <v>17</v>
      </c>
      <c r="C4" t="s">
        <v>80</v>
      </c>
      <c r="D4" t="s">
        <v>89</v>
      </c>
      <c r="E4" t="s">
        <v>90</v>
      </c>
      <c r="F4" t="s">
        <v>91</v>
      </c>
      <c r="G4" t="s">
        <v>92</v>
      </c>
      <c r="H4" t="s">
        <v>93</v>
      </c>
      <c r="I4" t="s">
        <v>94</v>
      </c>
      <c r="J4" s="26" t="s">
        <v>95</v>
      </c>
    </row>
    <row r="5" spans="1:10" x14ac:dyDescent="0.35">
      <c r="A5" t="s">
        <v>16</v>
      </c>
      <c r="B5" t="s">
        <v>17</v>
      </c>
      <c r="C5" t="s">
        <v>80</v>
      </c>
      <c r="D5" t="s">
        <v>89</v>
      </c>
      <c r="E5" t="s">
        <v>90</v>
      </c>
      <c r="F5" t="s">
        <v>91</v>
      </c>
      <c r="G5" t="s">
        <v>92</v>
      </c>
      <c r="H5" t="s">
        <v>93</v>
      </c>
      <c r="I5" t="s">
        <v>94</v>
      </c>
      <c r="J5" s="26" t="s">
        <v>96</v>
      </c>
    </row>
    <row r="6" spans="1:10" x14ac:dyDescent="0.35">
      <c r="A6" t="s">
        <v>16</v>
      </c>
      <c r="B6" t="s">
        <v>17</v>
      </c>
      <c r="C6" t="s">
        <v>80</v>
      </c>
      <c r="D6" t="s">
        <v>89</v>
      </c>
      <c r="E6" t="s">
        <v>90</v>
      </c>
      <c r="F6" t="s">
        <v>91</v>
      </c>
      <c r="G6" t="s">
        <v>92</v>
      </c>
      <c r="H6" t="s">
        <v>93</v>
      </c>
      <c r="I6" t="s">
        <v>94</v>
      </c>
      <c r="J6" s="26" t="s">
        <v>97</v>
      </c>
    </row>
    <row r="7" spans="1:10" x14ac:dyDescent="0.35">
      <c r="A7" t="s">
        <v>16</v>
      </c>
      <c r="B7" t="s">
        <v>17</v>
      </c>
      <c r="C7" t="s">
        <v>80</v>
      </c>
      <c r="D7" t="s">
        <v>89</v>
      </c>
      <c r="E7" t="s">
        <v>90</v>
      </c>
      <c r="F7" t="s">
        <v>91</v>
      </c>
      <c r="G7" t="s">
        <v>98</v>
      </c>
      <c r="H7" t="s">
        <v>99</v>
      </c>
      <c r="I7" t="s">
        <v>100</v>
      </c>
      <c r="J7" s="26" t="s">
        <v>101</v>
      </c>
    </row>
    <row r="8" spans="1:10" x14ac:dyDescent="0.35">
      <c r="A8" t="s">
        <v>16</v>
      </c>
      <c r="B8" t="s">
        <v>17</v>
      </c>
      <c r="C8" t="s">
        <v>80</v>
      </c>
      <c r="D8" t="s">
        <v>89</v>
      </c>
      <c r="E8" t="s">
        <v>90</v>
      </c>
      <c r="F8" t="s">
        <v>91</v>
      </c>
      <c r="G8" t="s">
        <v>102</v>
      </c>
      <c r="H8" t="s">
        <v>103</v>
      </c>
      <c r="I8" t="s">
        <v>104</v>
      </c>
      <c r="J8" s="26" t="s">
        <v>105</v>
      </c>
    </row>
    <row r="9" spans="1:10" x14ac:dyDescent="0.35">
      <c r="A9" t="s">
        <v>16</v>
      </c>
      <c r="B9" t="s">
        <v>17</v>
      </c>
      <c r="C9" t="s">
        <v>80</v>
      </c>
      <c r="D9" t="s">
        <v>89</v>
      </c>
      <c r="E9" t="s">
        <v>90</v>
      </c>
      <c r="F9" t="s">
        <v>91</v>
      </c>
      <c r="G9" t="s">
        <v>106</v>
      </c>
      <c r="H9" t="s">
        <v>107</v>
      </c>
      <c r="I9" t="s">
        <v>108</v>
      </c>
      <c r="J9" s="26" t="s">
        <v>109</v>
      </c>
    </row>
    <row r="10" spans="1:10" x14ac:dyDescent="0.35">
      <c r="A10" t="s">
        <v>16</v>
      </c>
      <c r="B10" t="s">
        <v>22</v>
      </c>
      <c r="C10" t="s">
        <v>80</v>
      </c>
      <c r="D10" t="s">
        <v>81</v>
      </c>
      <c r="E10" t="s">
        <v>82</v>
      </c>
      <c r="F10" t="s">
        <v>83</v>
      </c>
      <c r="G10" t="s">
        <v>84</v>
      </c>
      <c r="H10" t="s">
        <v>85</v>
      </c>
      <c r="I10" t="s">
        <v>110</v>
      </c>
      <c r="J10" s="26" t="s">
        <v>111</v>
      </c>
    </row>
    <row r="11" spans="1:10" x14ac:dyDescent="0.35">
      <c r="A11" t="s">
        <v>16</v>
      </c>
      <c r="B11" t="s">
        <v>22</v>
      </c>
      <c r="C11" t="s">
        <v>80</v>
      </c>
      <c r="D11" t="s">
        <v>81</v>
      </c>
      <c r="E11" t="s">
        <v>82</v>
      </c>
      <c r="F11" t="s">
        <v>83</v>
      </c>
      <c r="G11" t="s">
        <v>84</v>
      </c>
      <c r="H11" t="s">
        <v>85</v>
      </c>
      <c r="I11" t="s">
        <v>86</v>
      </c>
      <c r="J11" s="26" t="s">
        <v>87</v>
      </c>
    </row>
    <row r="12" spans="1:10" x14ac:dyDescent="0.35">
      <c r="A12" t="s">
        <v>16</v>
      </c>
      <c r="B12" t="s">
        <v>22</v>
      </c>
      <c r="C12" t="s">
        <v>80</v>
      </c>
      <c r="D12" t="s">
        <v>81</v>
      </c>
      <c r="E12" t="s">
        <v>82</v>
      </c>
      <c r="F12" t="s">
        <v>83</v>
      </c>
      <c r="G12" t="s">
        <v>84</v>
      </c>
      <c r="H12" t="s">
        <v>85</v>
      </c>
      <c r="I12" t="s">
        <v>86</v>
      </c>
      <c r="J12" s="26" t="s">
        <v>112</v>
      </c>
    </row>
    <row r="13" spans="1:10" x14ac:dyDescent="0.35">
      <c r="A13" t="s">
        <v>16</v>
      </c>
      <c r="B13" t="s">
        <v>22</v>
      </c>
      <c r="C13" t="s">
        <v>80</v>
      </c>
      <c r="D13" t="s">
        <v>81</v>
      </c>
      <c r="E13" t="s">
        <v>82</v>
      </c>
      <c r="F13" t="s">
        <v>83</v>
      </c>
      <c r="G13" t="s">
        <v>84</v>
      </c>
      <c r="H13" t="s">
        <v>85</v>
      </c>
      <c r="I13" t="s">
        <v>86</v>
      </c>
      <c r="J13" s="26" t="s">
        <v>113</v>
      </c>
    </row>
    <row r="14" spans="1:10" x14ac:dyDescent="0.35">
      <c r="A14" t="s">
        <v>16</v>
      </c>
      <c r="B14" t="s">
        <v>22</v>
      </c>
      <c r="C14" t="s">
        <v>80</v>
      </c>
      <c r="D14" t="s">
        <v>89</v>
      </c>
      <c r="E14" t="s">
        <v>90</v>
      </c>
      <c r="F14" t="s">
        <v>91</v>
      </c>
      <c r="G14" t="s">
        <v>92</v>
      </c>
      <c r="H14" t="s">
        <v>93</v>
      </c>
      <c r="I14" t="s">
        <v>94</v>
      </c>
      <c r="J14" s="26" t="s">
        <v>96</v>
      </c>
    </row>
    <row r="15" spans="1:10" x14ac:dyDescent="0.35">
      <c r="A15" t="s">
        <v>16</v>
      </c>
      <c r="B15" t="s">
        <v>22</v>
      </c>
      <c r="C15" t="s">
        <v>80</v>
      </c>
      <c r="D15" t="s">
        <v>89</v>
      </c>
      <c r="E15" t="s">
        <v>90</v>
      </c>
      <c r="F15" t="s">
        <v>91</v>
      </c>
      <c r="G15" t="s">
        <v>102</v>
      </c>
      <c r="H15" t="s">
        <v>103</v>
      </c>
      <c r="I15" t="s">
        <v>104</v>
      </c>
      <c r="J15" s="26" t="s">
        <v>105</v>
      </c>
    </row>
    <row r="16" spans="1:10" x14ac:dyDescent="0.35">
      <c r="A16" t="s">
        <v>16</v>
      </c>
      <c r="B16" t="s">
        <v>27</v>
      </c>
      <c r="C16" t="s">
        <v>80</v>
      </c>
      <c r="D16" t="s">
        <v>89</v>
      </c>
      <c r="E16" t="s">
        <v>90</v>
      </c>
      <c r="F16" t="s">
        <v>91</v>
      </c>
      <c r="G16" t="s">
        <v>102</v>
      </c>
      <c r="H16" t="s">
        <v>103</v>
      </c>
      <c r="I16" t="s">
        <v>104</v>
      </c>
      <c r="J16" s="26" t="s">
        <v>105</v>
      </c>
    </row>
    <row r="17" spans="1:11" x14ac:dyDescent="0.35">
      <c r="A17" t="s">
        <v>16</v>
      </c>
      <c r="B17" t="s">
        <v>27</v>
      </c>
      <c r="C17" t="s">
        <v>80</v>
      </c>
      <c r="D17" t="s">
        <v>81</v>
      </c>
      <c r="E17" t="s">
        <v>82</v>
      </c>
      <c r="F17" t="s">
        <v>83</v>
      </c>
      <c r="G17" t="s">
        <v>84</v>
      </c>
      <c r="H17" t="s">
        <v>85</v>
      </c>
      <c r="I17" t="s">
        <v>86</v>
      </c>
      <c r="J17" s="26" t="s">
        <v>87</v>
      </c>
    </row>
    <row r="18" spans="1:11" x14ac:dyDescent="0.35">
      <c r="A18" t="s">
        <v>16</v>
      </c>
      <c r="B18" t="s">
        <v>114</v>
      </c>
      <c r="C18" t="s">
        <v>80</v>
      </c>
      <c r="D18" t="s">
        <v>89</v>
      </c>
      <c r="E18" t="s">
        <v>90</v>
      </c>
      <c r="F18" t="s">
        <v>91</v>
      </c>
      <c r="G18" t="s">
        <v>92</v>
      </c>
      <c r="H18" t="s">
        <v>93</v>
      </c>
      <c r="I18" t="s">
        <v>94</v>
      </c>
      <c r="J18" s="26" t="s">
        <v>96</v>
      </c>
      <c r="K18" s="26"/>
    </row>
    <row r="19" spans="1:11" x14ac:dyDescent="0.35">
      <c r="A19" t="s">
        <v>16</v>
      </c>
      <c r="B19" t="s">
        <v>114</v>
      </c>
      <c r="C19" t="s">
        <v>80</v>
      </c>
      <c r="D19" t="s">
        <v>89</v>
      </c>
      <c r="E19" t="s">
        <v>90</v>
      </c>
      <c r="F19" t="s">
        <v>91</v>
      </c>
      <c r="G19" t="s">
        <v>102</v>
      </c>
      <c r="H19" t="s">
        <v>103</v>
      </c>
      <c r="I19" t="s">
        <v>104</v>
      </c>
      <c r="J19" s="26" t="s">
        <v>105</v>
      </c>
      <c r="K19" s="26"/>
    </row>
    <row r="20" spans="1:11" x14ac:dyDescent="0.35">
      <c r="A20" t="s">
        <v>16</v>
      </c>
      <c r="B20" t="s">
        <v>27</v>
      </c>
      <c r="C20" t="s">
        <v>115</v>
      </c>
      <c r="D20" t="s">
        <v>116</v>
      </c>
      <c r="G20" t="s">
        <v>117</v>
      </c>
      <c r="H20" t="s">
        <v>118</v>
      </c>
      <c r="J20" s="26"/>
    </row>
    <row r="21" spans="1:11" x14ac:dyDescent="0.35">
      <c r="A21" s="88" t="s">
        <v>42</v>
      </c>
      <c r="B21" s="89" t="s">
        <v>17</v>
      </c>
      <c r="C21" s="89" t="s">
        <v>80</v>
      </c>
      <c r="D21" s="89" t="s">
        <v>81</v>
      </c>
      <c r="E21" s="89" t="s">
        <v>82</v>
      </c>
      <c r="F21" s="89" t="s">
        <v>83</v>
      </c>
      <c r="G21" s="89" t="s">
        <v>84</v>
      </c>
      <c r="H21" s="89" t="s">
        <v>85</v>
      </c>
      <c r="I21" s="89" t="s">
        <v>86</v>
      </c>
      <c r="J21" s="90" t="s">
        <v>87</v>
      </c>
    </row>
    <row r="22" spans="1:11" x14ac:dyDescent="0.35">
      <c r="A22" s="91" t="s">
        <v>42</v>
      </c>
      <c r="B22" t="s">
        <v>17</v>
      </c>
      <c r="C22" t="s">
        <v>80</v>
      </c>
      <c r="D22" t="s">
        <v>119</v>
      </c>
      <c r="F22" t="s">
        <v>120</v>
      </c>
      <c r="G22" t="s">
        <v>121</v>
      </c>
      <c r="H22" t="s">
        <v>122</v>
      </c>
      <c r="I22" t="s">
        <v>123</v>
      </c>
      <c r="J22" s="92" t="s">
        <v>124</v>
      </c>
    </row>
    <row r="23" spans="1:11" x14ac:dyDescent="0.35">
      <c r="A23" s="91" t="s">
        <v>42</v>
      </c>
      <c r="B23" t="s">
        <v>17</v>
      </c>
      <c r="C23" t="s">
        <v>80</v>
      </c>
      <c r="D23" t="s">
        <v>89</v>
      </c>
      <c r="E23" t="s">
        <v>90</v>
      </c>
      <c r="F23" t="s">
        <v>91</v>
      </c>
      <c r="G23" t="s">
        <v>92</v>
      </c>
      <c r="H23" t="s">
        <v>93</v>
      </c>
      <c r="I23" t="s">
        <v>94</v>
      </c>
      <c r="J23" s="93" t="s">
        <v>96</v>
      </c>
    </row>
    <row r="24" spans="1:11" x14ac:dyDescent="0.35">
      <c r="A24" s="91" t="s">
        <v>42</v>
      </c>
      <c r="B24" t="s">
        <v>17</v>
      </c>
      <c r="C24" t="s">
        <v>80</v>
      </c>
      <c r="D24" t="s">
        <v>89</v>
      </c>
      <c r="E24" t="s">
        <v>90</v>
      </c>
      <c r="F24" t="s">
        <v>91</v>
      </c>
      <c r="G24" t="s">
        <v>102</v>
      </c>
      <c r="H24" t="s">
        <v>103</v>
      </c>
      <c r="I24" t="s">
        <v>104</v>
      </c>
      <c r="J24" s="93" t="s">
        <v>105</v>
      </c>
    </row>
    <row r="25" spans="1:11" x14ac:dyDescent="0.35">
      <c r="A25" s="91" t="s">
        <v>42</v>
      </c>
      <c r="B25" t="s">
        <v>17</v>
      </c>
      <c r="C25" t="s">
        <v>80</v>
      </c>
      <c r="D25" t="s">
        <v>89</v>
      </c>
      <c r="E25" t="s">
        <v>90</v>
      </c>
      <c r="F25" t="s">
        <v>91</v>
      </c>
      <c r="G25" t="s">
        <v>92</v>
      </c>
      <c r="H25" t="s">
        <v>93</v>
      </c>
      <c r="I25" t="s">
        <v>125</v>
      </c>
      <c r="J25" s="92" t="s">
        <v>126</v>
      </c>
    </row>
    <row r="26" spans="1:11" x14ac:dyDescent="0.35">
      <c r="A26" s="91" t="s">
        <v>42</v>
      </c>
      <c r="B26" t="s">
        <v>17</v>
      </c>
      <c r="C26" t="s">
        <v>80</v>
      </c>
      <c r="D26" t="s">
        <v>89</v>
      </c>
      <c r="E26" t="s">
        <v>90</v>
      </c>
      <c r="F26" t="s">
        <v>91</v>
      </c>
      <c r="G26" t="s">
        <v>98</v>
      </c>
      <c r="H26" t="s">
        <v>99</v>
      </c>
      <c r="I26" t="s">
        <v>100</v>
      </c>
      <c r="J26" s="92" t="s">
        <v>101</v>
      </c>
    </row>
    <row r="27" spans="1:11" x14ac:dyDescent="0.35">
      <c r="A27" s="91" t="s">
        <v>42</v>
      </c>
      <c r="B27" t="s">
        <v>17</v>
      </c>
      <c r="C27" t="s">
        <v>80</v>
      </c>
      <c r="D27" t="s">
        <v>89</v>
      </c>
      <c r="E27" t="s">
        <v>90</v>
      </c>
      <c r="F27" t="s">
        <v>91</v>
      </c>
      <c r="G27" t="s">
        <v>127</v>
      </c>
      <c r="H27" t="s">
        <v>128</v>
      </c>
      <c r="I27" t="s">
        <v>129</v>
      </c>
      <c r="J27" s="92" t="s">
        <v>130</v>
      </c>
    </row>
    <row r="28" spans="1:11" x14ac:dyDescent="0.35">
      <c r="A28" s="95" t="s">
        <v>42</v>
      </c>
      <c r="B28" s="96" t="s">
        <v>17</v>
      </c>
      <c r="C28" s="96" t="s">
        <v>80</v>
      </c>
      <c r="D28" s="96" t="s">
        <v>89</v>
      </c>
      <c r="E28" s="96" t="s">
        <v>90</v>
      </c>
      <c r="F28" s="96" t="s">
        <v>91</v>
      </c>
      <c r="G28" s="96" t="s">
        <v>106</v>
      </c>
      <c r="H28" s="96" t="s">
        <v>107</v>
      </c>
      <c r="I28" s="96" t="s">
        <v>108</v>
      </c>
      <c r="J28" s="97" t="s">
        <v>109</v>
      </c>
    </row>
    <row r="29" spans="1:11" x14ac:dyDescent="0.35">
      <c r="A29" s="88" t="s">
        <v>42</v>
      </c>
      <c r="B29" s="89" t="s">
        <v>131</v>
      </c>
      <c r="C29" s="89" t="s">
        <v>80</v>
      </c>
      <c r="D29" s="89" t="s">
        <v>81</v>
      </c>
      <c r="E29" s="89" t="s">
        <v>82</v>
      </c>
      <c r="F29" s="89" t="s">
        <v>83</v>
      </c>
      <c r="G29" s="89" t="s">
        <v>84</v>
      </c>
      <c r="H29" s="89" t="s">
        <v>85</v>
      </c>
      <c r="I29" s="89" t="s">
        <v>110</v>
      </c>
      <c r="J29" s="98" t="s">
        <v>111</v>
      </c>
    </row>
    <row r="30" spans="1:11" x14ac:dyDescent="0.35">
      <c r="A30" s="91" t="s">
        <v>42</v>
      </c>
      <c r="B30" t="s">
        <v>131</v>
      </c>
      <c r="C30" t="s">
        <v>80</v>
      </c>
      <c r="D30" t="s">
        <v>81</v>
      </c>
      <c r="E30" t="s">
        <v>82</v>
      </c>
      <c r="F30" t="s">
        <v>83</v>
      </c>
      <c r="G30" t="s">
        <v>84</v>
      </c>
      <c r="H30" t="s">
        <v>85</v>
      </c>
      <c r="I30" t="s">
        <v>86</v>
      </c>
      <c r="J30" s="99" t="s">
        <v>87</v>
      </c>
    </row>
    <row r="31" spans="1:11" x14ac:dyDescent="0.35">
      <c r="A31" s="91" t="s">
        <v>42</v>
      </c>
      <c r="B31" t="s">
        <v>131</v>
      </c>
      <c r="C31" t="s">
        <v>80</v>
      </c>
      <c r="D31" t="s">
        <v>81</v>
      </c>
      <c r="E31" t="s">
        <v>82</v>
      </c>
      <c r="F31" t="s">
        <v>83</v>
      </c>
      <c r="G31" t="s">
        <v>84</v>
      </c>
      <c r="H31" t="s">
        <v>85</v>
      </c>
      <c r="I31" t="s">
        <v>86</v>
      </c>
      <c r="J31" s="94" t="s">
        <v>113</v>
      </c>
    </row>
    <row r="32" spans="1:11" x14ac:dyDescent="0.35">
      <c r="A32" s="91" t="s">
        <v>42</v>
      </c>
      <c r="B32" t="s">
        <v>131</v>
      </c>
      <c r="C32" t="s">
        <v>80</v>
      </c>
      <c r="D32" t="s">
        <v>89</v>
      </c>
      <c r="E32" t="s">
        <v>90</v>
      </c>
      <c r="F32" t="s">
        <v>91</v>
      </c>
      <c r="G32" t="s">
        <v>92</v>
      </c>
      <c r="H32" t="s">
        <v>93</v>
      </c>
      <c r="I32" t="s">
        <v>94</v>
      </c>
      <c r="J32" s="93" t="s">
        <v>96</v>
      </c>
    </row>
    <row r="33" spans="1:11" x14ac:dyDescent="0.35">
      <c r="A33" s="91" t="s">
        <v>42</v>
      </c>
      <c r="B33" t="s">
        <v>131</v>
      </c>
      <c r="C33" t="s">
        <v>80</v>
      </c>
      <c r="D33" t="s">
        <v>89</v>
      </c>
      <c r="E33" t="s">
        <v>90</v>
      </c>
      <c r="F33" t="s">
        <v>91</v>
      </c>
      <c r="G33" t="s">
        <v>92</v>
      </c>
      <c r="H33" t="s">
        <v>93</v>
      </c>
      <c r="I33" t="s">
        <v>132</v>
      </c>
      <c r="J33" s="94" t="s">
        <v>133</v>
      </c>
    </row>
    <row r="34" spans="1:11" x14ac:dyDescent="0.35">
      <c r="A34" s="91" t="s">
        <v>42</v>
      </c>
      <c r="B34" t="s">
        <v>131</v>
      </c>
      <c r="C34" t="s">
        <v>80</v>
      </c>
      <c r="D34" t="s">
        <v>89</v>
      </c>
      <c r="E34" t="s">
        <v>90</v>
      </c>
      <c r="F34" t="s">
        <v>91</v>
      </c>
      <c r="G34" t="s">
        <v>102</v>
      </c>
      <c r="H34" t="s">
        <v>103</v>
      </c>
      <c r="I34" t="s">
        <v>104</v>
      </c>
      <c r="J34" s="94" t="s">
        <v>105</v>
      </c>
    </row>
    <row r="35" spans="1:11" x14ac:dyDescent="0.35">
      <c r="A35" s="91" t="s">
        <v>42</v>
      </c>
      <c r="B35" t="s">
        <v>131</v>
      </c>
      <c r="C35" t="s">
        <v>80</v>
      </c>
      <c r="D35" t="s">
        <v>119</v>
      </c>
      <c r="F35" t="s">
        <v>120</v>
      </c>
      <c r="G35" t="s">
        <v>134</v>
      </c>
      <c r="H35" t="s">
        <v>135</v>
      </c>
      <c r="I35" t="s">
        <v>136</v>
      </c>
      <c r="J35" s="94" t="s">
        <v>137</v>
      </c>
    </row>
    <row r="36" spans="1:11" x14ac:dyDescent="0.35">
      <c r="A36" s="95" t="s">
        <v>42</v>
      </c>
      <c r="B36" s="96" t="s">
        <v>131</v>
      </c>
      <c r="C36" s="96" t="s">
        <v>80</v>
      </c>
      <c r="D36" s="96" t="s">
        <v>89</v>
      </c>
      <c r="E36" s="96" t="s">
        <v>90</v>
      </c>
      <c r="F36" s="96" t="s">
        <v>91</v>
      </c>
      <c r="G36" s="96" t="s">
        <v>92</v>
      </c>
      <c r="H36" s="96" t="s">
        <v>93</v>
      </c>
      <c r="I36" s="96" t="s">
        <v>94</v>
      </c>
      <c r="J36" s="100" t="s">
        <v>96</v>
      </c>
    </row>
    <row r="37" spans="1:11" x14ac:dyDescent="0.35">
      <c r="A37" t="s">
        <v>42</v>
      </c>
      <c r="B37" t="s">
        <v>27</v>
      </c>
      <c r="C37" t="s">
        <v>80</v>
      </c>
      <c r="D37" t="s">
        <v>89</v>
      </c>
      <c r="E37" t="s">
        <v>90</v>
      </c>
      <c r="F37" t="s">
        <v>91</v>
      </c>
      <c r="G37" t="s">
        <v>92</v>
      </c>
      <c r="H37" t="s">
        <v>93</v>
      </c>
      <c r="I37" t="s">
        <v>94</v>
      </c>
      <c r="J37" s="87" t="s">
        <v>96</v>
      </c>
    </row>
    <row r="38" spans="1:11" x14ac:dyDescent="0.35">
      <c r="A38" s="88" t="s">
        <v>42</v>
      </c>
      <c r="B38" s="89" t="s">
        <v>27</v>
      </c>
      <c r="C38" s="89" t="s">
        <v>80</v>
      </c>
      <c r="D38" s="89" t="s">
        <v>81</v>
      </c>
      <c r="E38" s="89" t="s">
        <v>82</v>
      </c>
      <c r="F38" s="89" t="s">
        <v>83</v>
      </c>
      <c r="G38" s="89" t="s">
        <v>84</v>
      </c>
      <c r="H38" s="89" t="s">
        <v>85</v>
      </c>
      <c r="I38" s="89" t="s">
        <v>86</v>
      </c>
      <c r="J38" s="90" t="s">
        <v>87</v>
      </c>
    </row>
    <row r="39" spans="1:11" x14ac:dyDescent="0.35">
      <c r="A39" s="95" t="s">
        <v>42</v>
      </c>
      <c r="B39" s="96" t="s">
        <v>27</v>
      </c>
      <c r="C39" s="96" t="s">
        <v>80</v>
      </c>
      <c r="D39" s="96" t="s">
        <v>81</v>
      </c>
      <c r="E39" s="96" t="s">
        <v>82</v>
      </c>
      <c r="F39" s="96" t="s">
        <v>83</v>
      </c>
      <c r="G39" s="96" t="s">
        <v>84</v>
      </c>
      <c r="H39" s="96" t="s">
        <v>85</v>
      </c>
      <c r="I39" s="96" t="s">
        <v>86</v>
      </c>
      <c r="J39" s="101" t="s">
        <v>113</v>
      </c>
    </row>
    <row r="40" spans="1:11" x14ac:dyDescent="0.35">
      <c r="A40" s="28" t="s">
        <v>42</v>
      </c>
      <c r="B40" s="96" t="s">
        <v>27</v>
      </c>
      <c r="C40" t="s">
        <v>115</v>
      </c>
      <c r="D40" t="s">
        <v>138</v>
      </c>
      <c r="F40" t="s">
        <v>139</v>
      </c>
      <c r="G40" t="s">
        <v>140</v>
      </c>
      <c r="H40" t="s">
        <v>141</v>
      </c>
      <c r="I40" t="s">
        <v>142</v>
      </c>
      <c r="J40" t="s">
        <v>143</v>
      </c>
    </row>
    <row r="41" spans="1:11" x14ac:dyDescent="0.35">
      <c r="A41" s="88" t="s">
        <v>42</v>
      </c>
      <c r="B41" s="89" t="s">
        <v>144</v>
      </c>
      <c r="C41" s="89" t="s">
        <v>80</v>
      </c>
      <c r="D41" s="89" t="s">
        <v>81</v>
      </c>
      <c r="E41" s="89" t="s">
        <v>82</v>
      </c>
      <c r="F41" s="89" t="s">
        <v>83</v>
      </c>
      <c r="G41" s="89" t="s">
        <v>84</v>
      </c>
      <c r="H41" s="89" t="s">
        <v>85</v>
      </c>
      <c r="I41" s="89" t="s">
        <v>110</v>
      </c>
      <c r="J41" s="98" t="s">
        <v>111</v>
      </c>
    </row>
    <row r="42" spans="1:11" x14ac:dyDescent="0.35">
      <c r="A42" s="91" t="s">
        <v>42</v>
      </c>
      <c r="B42" t="s">
        <v>144</v>
      </c>
      <c r="C42" t="s">
        <v>80</v>
      </c>
      <c r="D42" t="s">
        <v>81</v>
      </c>
      <c r="E42" t="s">
        <v>82</v>
      </c>
      <c r="F42" t="s">
        <v>83</v>
      </c>
      <c r="G42" t="s">
        <v>84</v>
      </c>
      <c r="H42" t="s">
        <v>85</v>
      </c>
      <c r="I42" t="s">
        <v>86</v>
      </c>
      <c r="J42" s="99" t="s">
        <v>87</v>
      </c>
    </row>
    <row r="43" spans="1:11" x14ac:dyDescent="0.35">
      <c r="A43" s="91" t="s">
        <v>42</v>
      </c>
      <c r="B43" t="s">
        <v>144</v>
      </c>
      <c r="C43" t="s">
        <v>80</v>
      </c>
      <c r="D43" t="s">
        <v>81</v>
      </c>
      <c r="E43" t="s">
        <v>82</v>
      </c>
      <c r="F43" t="s">
        <v>83</v>
      </c>
      <c r="G43" t="s">
        <v>84</v>
      </c>
      <c r="H43" t="s">
        <v>85</v>
      </c>
      <c r="I43" t="s">
        <v>86</v>
      </c>
      <c r="J43" s="94" t="s">
        <v>113</v>
      </c>
    </row>
    <row r="44" spans="1:11" x14ac:dyDescent="0.35">
      <c r="A44" s="91" t="s">
        <v>42</v>
      </c>
      <c r="B44" t="s">
        <v>144</v>
      </c>
      <c r="C44" t="s">
        <v>80</v>
      </c>
      <c r="D44" t="s">
        <v>89</v>
      </c>
      <c r="E44" t="s">
        <v>90</v>
      </c>
      <c r="F44" t="s">
        <v>91</v>
      </c>
      <c r="G44" t="s">
        <v>92</v>
      </c>
      <c r="H44" t="s">
        <v>93</v>
      </c>
      <c r="I44" t="s">
        <v>94</v>
      </c>
      <c r="J44" s="93" t="s">
        <v>96</v>
      </c>
    </row>
    <row r="45" spans="1:11" x14ac:dyDescent="0.35">
      <c r="A45" s="91" t="s">
        <v>42</v>
      </c>
      <c r="B45" t="s">
        <v>144</v>
      </c>
      <c r="C45" t="s">
        <v>80</v>
      </c>
      <c r="D45" t="s">
        <v>89</v>
      </c>
      <c r="E45" t="s">
        <v>90</v>
      </c>
      <c r="F45" t="s">
        <v>91</v>
      </c>
      <c r="G45" t="s">
        <v>92</v>
      </c>
      <c r="H45" t="s">
        <v>93</v>
      </c>
      <c r="I45" t="s">
        <v>132</v>
      </c>
      <c r="J45" s="94" t="s">
        <v>133</v>
      </c>
    </row>
    <row r="46" spans="1:11" x14ac:dyDescent="0.35">
      <c r="A46" s="91" t="s">
        <v>42</v>
      </c>
      <c r="B46" t="s">
        <v>144</v>
      </c>
      <c r="C46" t="s">
        <v>80</v>
      </c>
      <c r="D46" t="s">
        <v>89</v>
      </c>
      <c r="E46" t="s">
        <v>90</v>
      </c>
      <c r="F46" t="s">
        <v>91</v>
      </c>
      <c r="G46" t="s">
        <v>102</v>
      </c>
      <c r="H46" t="s">
        <v>103</v>
      </c>
      <c r="I46" t="s">
        <v>104</v>
      </c>
      <c r="J46" s="94" t="s">
        <v>105</v>
      </c>
    </row>
    <row r="47" spans="1:11" x14ac:dyDescent="0.35">
      <c r="A47" s="95" t="s">
        <v>42</v>
      </c>
      <c r="B47" s="96" t="s">
        <v>144</v>
      </c>
      <c r="C47" s="96" t="s">
        <v>80</v>
      </c>
      <c r="D47" s="96" t="s">
        <v>119</v>
      </c>
      <c r="E47" s="96"/>
      <c r="F47" s="96" t="s">
        <v>120</v>
      </c>
      <c r="G47" s="96" t="s">
        <v>134</v>
      </c>
      <c r="H47" s="96" t="s">
        <v>135</v>
      </c>
      <c r="I47" s="96" t="s">
        <v>136</v>
      </c>
      <c r="J47" s="101" t="s">
        <v>137</v>
      </c>
    </row>
    <row r="48" spans="1:11" x14ac:dyDescent="0.35">
      <c r="A48" s="102" t="s">
        <v>42</v>
      </c>
      <c r="B48" s="103" t="s">
        <v>57</v>
      </c>
      <c r="C48" s="103" t="s">
        <v>115</v>
      </c>
      <c r="D48" s="103" t="s">
        <v>138</v>
      </c>
      <c r="E48" s="103"/>
      <c r="F48" s="103" t="s">
        <v>139</v>
      </c>
      <c r="G48" s="103" t="s">
        <v>140</v>
      </c>
      <c r="H48" s="103" t="s">
        <v>141</v>
      </c>
      <c r="I48" s="103" t="s">
        <v>142</v>
      </c>
      <c r="J48" s="104" t="s">
        <v>143</v>
      </c>
      <c r="K48" s="26"/>
    </row>
    <row r="49" spans="1:10" x14ac:dyDescent="0.35">
      <c r="A49" s="28" t="s">
        <v>42</v>
      </c>
      <c r="B49" t="s">
        <v>63</v>
      </c>
      <c r="C49" t="s">
        <v>115</v>
      </c>
      <c r="D49" t="s">
        <v>138</v>
      </c>
      <c r="F49" t="s">
        <v>145</v>
      </c>
      <c r="G49" t="s">
        <v>146</v>
      </c>
      <c r="H49" t="s">
        <v>147</v>
      </c>
      <c r="I49" t="s">
        <v>148</v>
      </c>
      <c r="J49" t="s">
        <v>62</v>
      </c>
    </row>
    <row r="50" spans="1:10" x14ac:dyDescent="0.35">
      <c r="A50" s="28" t="s">
        <v>42</v>
      </c>
      <c r="B50" t="s">
        <v>56</v>
      </c>
      <c r="C50" t="s">
        <v>115</v>
      </c>
      <c r="D50" t="s">
        <v>138</v>
      </c>
      <c r="F50" t="s">
        <v>139</v>
      </c>
      <c r="G50" t="s">
        <v>140</v>
      </c>
      <c r="H50" t="s">
        <v>141</v>
      </c>
      <c r="I50" t="s">
        <v>142</v>
      </c>
      <c r="J50" t="s">
        <v>143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FB54C-AD38-4D30-8D37-5DA825F8A00A}">
  <dimension ref="A1:AT160"/>
  <sheetViews>
    <sheetView topLeftCell="A5" workbookViewId="0">
      <selection activeCell="H36" sqref="H36"/>
    </sheetView>
  </sheetViews>
  <sheetFormatPr defaultRowHeight="14.5" x14ac:dyDescent="0.35"/>
  <sheetData>
    <row r="1" spans="1:46" s="1" customFormat="1" ht="13" x14ac:dyDescent="0.3">
      <c r="U1" s="1" t="s">
        <v>149</v>
      </c>
      <c r="AA1" s="1" t="s">
        <v>150</v>
      </c>
      <c r="AG1" s="1" t="s">
        <v>151</v>
      </c>
      <c r="AM1" s="1" t="s">
        <v>152</v>
      </c>
    </row>
    <row r="2" spans="1:46" s="1" customFormat="1" ht="39" x14ac:dyDescent="0.3">
      <c r="A2" s="1" t="s">
        <v>0</v>
      </c>
      <c r="B2" s="1" t="s">
        <v>153</v>
      </c>
      <c r="C2" s="1" t="s">
        <v>154</v>
      </c>
      <c r="D2" s="1" t="s">
        <v>155</v>
      </c>
      <c r="E2" s="1" t="s">
        <v>156</v>
      </c>
      <c r="F2" s="2" t="s">
        <v>157</v>
      </c>
      <c r="G2" s="1" t="s">
        <v>158</v>
      </c>
      <c r="H2" s="1" t="s">
        <v>159</v>
      </c>
      <c r="I2" s="3" t="s">
        <v>160</v>
      </c>
      <c r="J2" s="3" t="s">
        <v>161</v>
      </c>
      <c r="K2" s="3" t="s">
        <v>162</v>
      </c>
      <c r="L2" s="3" t="s">
        <v>163</v>
      </c>
      <c r="M2" s="3" t="s">
        <v>164</v>
      </c>
      <c r="N2" s="3" t="s">
        <v>165</v>
      </c>
      <c r="O2" s="3" t="s">
        <v>166</v>
      </c>
      <c r="P2" s="3" t="s">
        <v>167</v>
      </c>
      <c r="Q2" s="3" t="s">
        <v>19</v>
      </c>
      <c r="R2" s="3" t="s">
        <v>168</v>
      </c>
      <c r="S2" s="3" t="s">
        <v>169</v>
      </c>
      <c r="U2" s="4" t="s">
        <v>170</v>
      </c>
      <c r="V2" s="4" t="s">
        <v>171</v>
      </c>
      <c r="W2" s="4" t="s">
        <v>172</v>
      </c>
      <c r="X2" s="4" t="s">
        <v>173</v>
      </c>
      <c r="Y2" s="4" t="s">
        <v>174</v>
      </c>
      <c r="AA2" s="5" t="s">
        <v>170</v>
      </c>
      <c r="AB2" s="5" t="s">
        <v>171</v>
      </c>
      <c r="AC2" s="5" t="s">
        <v>172</v>
      </c>
      <c r="AD2" s="5" t="s">
        <v>173</v>
      </c>
      <c r="AE2" s="5" t="s">
        <v>175</v>
      </c>
      <c r="AG2" s="6" t="s">
        <v>170</v>
      </c>
      <c r="AH2" s="6" t="s">
        <v>171</v>
      </c>
      <c r="AI2" s="6" t="s">
        <v>172</v>
      </c>
      <c r="AJ2" s="6" t="s">
        <v>173</v>
      </c>
      <c r="AK2" s="6" t="s">
        <v>176</v>
      </c>
      <c r="AM2" s="7" t="s">
        <v>170</v>
      </c>
      <c r="AN2" s="7" t="s">
        <v>171</v>
      </c>
      <c r="AO2" s="7" t="s">
        <v>172</v>
      </c>
      <c r="AP2" s="7" t="s">
        <v>173</v>
      </c>
      <c r="AQ2" s="7" t="s">
        <v>177</v>
      </c>
      <c r="AR2" s="1" t="s">
        <v>178</v>
      </c>
      <c r="AS2" s="1" t="s">
        <v>179</v>
      </c>
      <c r="AT2" s="1" t="s">
        <v>180</v>
      </c>
    </row>
    <row r="3" spans="1:46" s="1" customFormat="1" ht="13" x14ac:dyDescent="0.3">
      <c r="A3" s="1" t="s">
        <v>16</v>
      </c>
      <c r="B3" s="8" t="s">
        <v>181</v>
      </c>
      <c r="C3" s="1" t="s">
        <v>182</v>
      </c>
      <c r="D3" s="1">
        <v>27</v>
      </c>
      <c r="E3" s="1">
        <v>7</v>
      </c>
      <c r="F3" s="2">
        <v>8.4</v>
      </c>
      <c r="G3" s="1">
        <v>0.1</v>
      </c>
      <c r="H3" s="1">
        <v>10</v>
      </c>
      <c r="I3" s="1">
        <v>4.8</v>
      </c>
      <c r="J3" s="1">
        <v>5.7</v>
      </c>
      <c r="K3" s="1">
        <v>24</v>
      </c>
      <c r="L3" s="1">
        <v>1.9</v>
      </c>
      <c r="M3" s="1">
        <v>9.3000000000000007</v>
      </c>
      <c r="N3" s="9">
        <v>51</v>
      </c>
      <c r="O3" s="1">
        <v>16</v>
      </c>
      <c r="P3" s="1">
        <v>3.0000000000000001E-3</v>
      </c>
      <c r="Q3" s="1">
        <v>35</v>
      </c>
      <c r="S3" s="1" t="s">
        <v>183</v>
      </c>
      <c r="T3" s="1">
        <f>I3*2.497+J3*4.118</f>
        <v>35.458200000000005</v>
      </c>
      <c r="U3" s="10">
        <f>E3*$E$30+LN(G3)*$G$30+LN(Q3)*$H$30</f>
        <v>3.3498489435353256</v>
      </c>
      <c r="V3" s="11">
        <f>LN(F3)-U3</f>
        <v>-1.2216172376860577</v>
      </c>
      <c r="W3" s="11" cm="1">
        <f t="array" ref="W3">GEOMEAN(IF(B3=$B$3:$B$21,-$V$3:$V$21))</f>
        <v>1.9993225817319942</v>
      </c>
      <c r="X3" s="11">
        <f>U3-W3</f>
        <v>1.3505263618033314</v>
      </c>
      <c r="Y3" s="12">
        <f>EXP(X3)</f>
        <v>3.8594564666121838</v>
      </c>
      <c r="AA3" s="13">
        <f>$E3*$E$33+LN($G3)*$G$33+LN($Q3)*$H$33</f>
        <v>5.8927369625065387</v>
      </c>
      <c r="AB3" s="14">
        <f>LN($F3)-AA3</f>
        <v>-3.7645052566572708</v>
      </c>
      <c r="AC3" s="14" cm="1">
        <f t="array" ref="AC3">GEOMEAN(IF($B3=$B$3:$B$21,-AB$3:AB$21))</f>
        <v>4.283397551798207</v>
      </c>
      <c r="AD3" s="14">
        <f>AA3-AC3</f>
        <v>1.6093394107083316</v>
      </c>
      <c r="AE3" s="15">
        <f>EXP(AD3)</f>
        <v>4.9995075156268349</v>
      </c>
      <c r="AG3" s="16"/>
      <c r="AH3" s="17"/>
      <c r="AI3" s="17"/>
      <c r="AJ3" s="17"/>
      <c r="AK3" s="18"/>
      <c r="AM3" s="19"/>
      <c r="AN3" s="20"/>
      <c r="AO3" s="20"/>
      <c r="AP3" s="20"/>
      <c r="AQ3" s="21"/>
      <c r="AR3" s="22">
        <v>11.18</v>
      </c>
      <c r="AT3" s="1">
        <v>6.2725700900045922</v>
      </c>
    </row>
    <row r="4" spans="1:46" s="1" customFormat="1" ht="13" x14ac:dyDescent="0.3">
      <c r="A4" s="1" t="s">
        <v>16</v>
      </c>
      <c r="B4" s="8" t="s">
        <v>181</v>
      </c>
      <c r="C4" s="1" t="s">
        <v>182</v>
      </c>
      <c r="D4" s="1">
        <v>27</v>
      </c>
      <c r="E4" s="1">
        <v>7</v>
      </c>
      <c r="F4" s="2">
        <v>8.9</v>
      </c>
      <c r="G4" s="1">
        <v>0.1</v>
      </c>
      <c r="H4" s="1">
        <v>10</v>
      </c>
      <c r="I4" s="23">
        <f>Q4/Q3*I3</f>
        <v>12.342857142857143</v>
      </c>
      <c r="J4" s="23">
        <f>Q4/Q3*J3</f>
        <v>14.657142857142858</v>
      </c>
      <c r="K4" s="1">
        <v>24</v>
      </c>
      <c r="L4" s="1">
        <v>1.9</v>
      </c>
      <c r="M4" s="1">
        <v>9.3000000000000007</v>
      </c>
      <c r="N4" s="9">
        <v>51</v>
      </c>
      <c r="O4" s="1">
        <v>16</v>
      </c>
      <c r="P4" s="1">
        <v>3.0000000000000001E-3</v>
      </c>
      <c r="Q4" s="1">
        <v>90</v>
      </c>
      <c r="S4" s="1" t="s">
        <v>183</v>
      </c>
      <c r="T4" s="1">
        <f t="shared" ref="T4:T5" si="0">I4*2.497+J4*4.118</f>
        <v>91.178228571428576</v>
      </c>
      <c r="U4" s="10">
        <f>E4*$E$30+LN(G4)*$G$30+LN(Q4)*$H$30</f>
        <v>4.2397206713851761</v>
      </c>
      <c r="V4" s="11">
        <f>LN(F4)-U4</f>
        <v>-2.0536693946470819</v>
      </c>
      <c r="W4" s="11" cm="1">
        <f t="array" ref="W4">GEOMEAN(IF(B4=$B$3:$B$21,-$V$3:$V$21))</f>
        <v>1.9993225817319942</v>
      </c>
      <c r="X4" s="11">
        <f t="shared" ref="X4:X5" si="1">U4-W4</f>
        <v>2.2403980896531817</v>
      </c>
      <c r="Y4" s="12">
        <f>EXP(X4)</f>
        <v>9.3970714198418328</v>
      </c>
      <c r="AA4" s="13">
        <f>$E4*$E$33+LN($G4)*$G$33+LN($Q4)*$H$33</f>
        <v>6.4395802340253914</v>
      </c>
      <c r="AB4" s="14">
        <f t="shared" ref="AB4:AB5" si="2">LN($F4)-AA4</f>
        <v>-4.2535289572872976</v>
      </c>
      <c r="AC4" s="14" cm="1">
        <f t="array" ref="AC4">GEOMEAN(IF($B4=$B$3:$B$21,-AB$3:AB$21))</f>
        <v>4.283397551798207</v>
      </c>
      <c r="AD4" s="14">
        <f t="shared" ref="AD4:AD5" si="3">AA4-AC4</f>
        <v>2.1561826822271843</v>
      </c>
      <c r="AE4" s="15">
        <f>EXP(AD4)</f>
        <v>8.6381002677967125</v>
      </c>
      <c r="AG4" s="16"/>
      <c r="AH4" s="17"/>
      <c r="AI4" s="17"/>
      <c r="AJ4" s="17"/>
      <c r="AK4" s="18"/>
      <c r="AM4" s="19"/>
      <c r="AN4" s="20"/>
      <c r="AO4" s="20"/>
      <c r="AP4" s="20"/>
      <c r="AQ4" s="21"/>
      <c r="AR4" s="22">
        <v>12.91</v>
      </c>
      <c r="AT4" s="1">
        <v>8.1619036748747913</v>
      </c>
    </row>
    <row r="5" spans="1:46" s="1" customFormat="1" ht="13" x14ac:dyDescent="0.3">
      <c r="A5" s="1" t="s">
        <v>16</v>
      </c>
      <c r="B5" s="8" t="s">
        <v>181</v>
      </c>
      <c r="C5" s="1" t="s">
        <v>182</v>
      </c>
      <c r="D5" s="1">
        <v>27</v>
      </c>
      <c r="E5" s="1">
        <v>7</v>
      </c>
      <c r="F5" s="2">
        <v>9.9</v>
      </c>
      <c r="G5" s="1">
        <v>0.1</v>
      </c>
      <c r="H5" s="1">
        <v>10</v>
      </c>
      <c r="I5" s="23">
        <v>45</v>
      </c>
      <c r="J5" s="23">
        <v>54</v>
      </c>
      <c r="K5" s="1">
        <v>24</v>
      </c>
      <c r="L5" s="1">
        <v>1.9</v>
      </c>
      <c r="M5" s="1">
        <v>9.3000000000000007</v>
      </c>
      <c r="N5" s="9">
        <v>51</v>
      </c>
      <c r="O5" s="1">
        <v>16</v>
      </c>
      <c r="P5" s="1">
        <v>3.0000000000000001E-3</v>
      </c>
      <c r="Q5" s="1">
        <v>335</v>
      </c>
      <c r="S5" s="1" t="s">
        <v>183</v>
      </c>
      <c r="T5" s="1">
        <f t="shared" si="0"/>
        <v>334.73700000000002</v>
      </c>
      <c r="U5" s="10">
        <f>E5*$E$30+LN(G5)*$G$30+LN(Q5)*$H$30</f>
        <v>5.4780737870855774</v>
      </c>
      <c r="V5" s="11">
        <f>LN(F5)-U5</f>
        <v>-3.185539029945033</v>
      </c>
      <c r="W5" s="11" cm="1">
        <f t="array" ref="W5">GEOMEAN(IF(B5=$B$3:$B$21,-$V$3:$V$21))</f>
        <v>1.9993225817319942</v>
      </c>
      <c r="X5" s="11">
        <f t="shared" si="1"/>
        <v>3.478751205353583</v>
      </c>
      <c r="Y5" s="12">
        <f>EXP(X5)</f>
        <v>32.419211848453429</v>
      </c>
      <c r="AA5" s="13">
        <f>$E5*$E$33+LN($G5)*$G$33+LN($Q5)*$H$33</f>
        <v>7.2005720128308814</v>
      </c>
      <c r="AB5" s="14">
        <f t="shared" si="2"/>
        <v>-4.9080372556903367</v>
      </c>
      <c r="AC5" s="14" cm="1">
        <f t="array" ref="AC5">GEOMEAN(IF($B5=$B$3:$B$21,-AB$3:AB$21))</f>
        <v>4.283397551798207</v>
      </c>
      <c r="AD5" s="14">
        <f t="shared" si="3"/>
        <v>2.9171744610326744</v>
      </c>
      <c r="AE5" s="15">
        <f>EXP(AD5)</f>
        <v>18.488972273629045</v>
      </c>
      <c r="AG5" s="16"/>
      <c r="AH5" s="17"/>
      <c r="AI5" s="17"/>
      <c r="AJ5" s="17"/>
      <c r="AK5" s="18"/>
      <c r="AM5" s="19"/>
      <c r="AN5" s="20"/>
      <c r="AO5" s="20"/>
      <c r="AP5" s="20"/>
      <c r="AQ5" s="21"/>
      <c r="AR5" s="22">
        <v>18.675000000000001</v>
      </c>
      <c r="AT5" s="1">
        <v>15.268934383527721</v>
      </c>
    </row>
    <row r="6" spans="1:46" s="1" customFormat="1" ht="13" x14ac:dyDescent="0.3">
      <c r="F6" s="2"/>
      <c r="N6" s="9"/>
      <c r="U6" s="10"/>
      <c r="V6" s="11"/>
      <c r="W6" s="11"/>
      <c r="X6" s="11"/>
      <c r="Y6" s="12"/>
      <c r="AA6" s="13"/>
      <c r="AB6" s="14"/>
      <c r="AC6" s="14"/>
      <c r="AD6" s="14"/>
      <c r="AE6" s="15"/>
      <c r="AG6" s="16"/>
      <c r="AH6" s="17"/>
      <c r="AI6" s="17"/>
      <c r="AJ6" s="17"/>
      <c r="AK6" s="18"/>
      <c r="AM6" s="19"/>
      <c r="AN6" s="20"/>
      <c r="AO6" s="20"/>
      <c r="AP6" s="20"/>
      <c r="AQ6" s="21"/>
    </row>
    <row r="7" spans="1:46" s="1" customFormat="1" ht="13" x14ac:dyDescent="0.3">
      <c r="A7" s="1" t="s">
        <v>42</v>
      </c>
      <c r="B7" s="8" t="s">
        <v>143</v>
      </c>
      <c r="C7" s="1" t="s">
        <v>184</v>
      </c>
      <c r="D7" s="1">
        <v>25</v>
      </c>
      <c r="E7" s="1">
        <v>7.2</v>
      </c>
      <c r="F7" s="2">
        <v>50</v>
      </c>
      <c r="G7" s="1">
        <v>0.15</v>
      </c>
      <c r="H7" s="1">
        <v>10</v>
      </c>
      <c r="I7" s="24">
        <v>0.62503689807542351</v>
      </c>
      <c r="J7" s="24">
        <v>1.1013200821375135</v>
      </c>
      <c r="K7" s="24">
        <v>6.8799783756020574</v>
      </c>
      <c r="L7" s="24">
        <v>0.29182135003703213</v>
      </c>
      <c r="M7" s="24">
        <v>2.5120504940126578</v>
      </c>
      <c r="N7" s="24">
        <v>2.4642049643909893</v>
      </c>
      <c r="O7" s="1">
        <v>15</v>
      </c>
      <c r="P7" s="1">
        <v>3.0000000000000001E-3</v>
      </c>
      <c r="Q7" s="23">
        <v>8.6999999999999993</v>
      </c>
      <c r="R7" s="23"/>
      <c r="U7" s="10">
        <f t="shared" ref="U7:U27" si="4">E7*$E$31+LN(G7)*$G$31+LN(Q7)*$H$31</f>
        <v>1.8329835996421737</v>
      </c>
      <c r="V7" s="11">
        <f t="shared" ref="V7:V27" si="5">LN(F7)-U7</f>
        <v>2.0790394057859722</v>
      </c>
      <c r="W7" s="11" cm="1">
        <f t="array" ref="W7">GEOMEAN(IF(B7=$B$3:$B$21,$V$3:$V$21))</f>
        <v>1.0263869698240755</v>
      </c>
      <c r="X7" s="11">
        <f>W7+U7</f>
        <v>2.8593705694662495</v>
      </c>
      <c r="Y7" s="12">
        <f t="shared" ref="Y7:Y27" si="6">EXP(X7)</f>
        <v>17.450539576612876</v>
      </c>
      <c r="AA7" s="13">
        <f t="shared" ref="AA7:AA27" si="7">$E7*$E$34+LN($G7)*$G$34+LN($Q7)*$H$34</f>
        <v>0.19305957731581569</v>
      </c>
      <c r="AB7" s="14">
        <f t="shared" ref="AB7:AB27" si="8">LN($F7)-AA7</f>
        <v>3.71896342811233</v>
      </c>
      <c r="AC7" s="14" cm="1">
        <f t="array" ref="AC7">GEOMEAN(IF($B7=$B$3:$B$21,AB$3:AB$21))</f>
        <v>3.0216727391952225</v>
      </c>
      <c r="AD7" s="14">
        <f>AC7+AA7</f>
        <v>3.2147323165110384</v>
      </c>
      <c r="AE7" s="15">
        <f t="shared" ref="AE7:AE27" si="9">EXP(AD7)</f>
        <v>24.896626603236172</v>
      </c>
      <c r="AG7" s="16">
        <f t="shared" ref="AG7:AG27" si="10">$E7*$E$36+LN($G7)*$G$36+LN($Q7)*$H$36</f>
        <v>-1.7947727184254021</v>
      </c>
      <c r="AH7" s="17">
        <f>LN($F7)-AG7</f>
        <v>5.7067957238535483</v>
      </c>
      <c r="AI7" s="17" cm="1">
        <f t="array" ref="AI7">GEOMEAN(IF($B7=$B$3:$B$21,AH$3:AH$21))</f>
        <v>4.5927101065611069</v>
      </c>
      <c r="AJ7" s="17">
        <f>AI7+AG7</f>
        <v>2.797937388135705</v>
      </c>
      <c r="AK7" s="18">
        <f t="shared" ref="AK7:AK27" si="11">EXP(AJ7)</f>
        <v>16.410762804311698</v>
      </c>
      <c r="AM7" s="19">
        <f t="shared" ref="AM7:AM27" si="12">$E7*$E$37+LN($G7)*$G$37+LN($Q7)*$H$37</f>
        <v>-6.6244980768411486</v>
      </c>
      <c r="AN7" s="20">
        <f t="shared" ref="AN7:AN27" si="13">LN($F7)-AM7</f>
        <v>10.536521082269294</v>
      </c>
      <c r="AO7" s="20" cm="1">
        <f t="array" ref="AO7">GEOMEAN(IF($B7=$B$3:$B$21,AN$3:AN$21))</f>
        <v>10.988478849377492</v>
      </c>
      <c r="AP7" s="20">
        <f>AO7+AM7</f>
        <v>4.3639807725363431</v>
      </c>
      <c r="AQ7" s="21">
        <f t="shared" ref="AQ7:AQ27" si="14">EXP(AP7)</f>
        <v>78.569279150947281</v>
      </c>
      <c r="AS7" s="23">
        <v>102.17720061064027</v>
      </c>
      <c r="AT7" s="1">
        <v>20.51115257245328</v>
      </c>
    </row>
    <row r="8" spans="1:46" s="1" customFormat="1" ht="13" x14ac:dyDescent="0.3">
      <c r="A8" s="1" t="s">
        <v>42</v>
      </c>
      <c r="B8" s="8" t="s">
        <v>143</v>
      </c>
      <c r="C8" s="1" t="s">
        <v>185</v>
      </c>
      <c r="D8" s="1">
        <v>25</v>
      </c>
      <c r="E8" s="1">
        <v>8</v>
      </c>
      <c r="F8" s="2">
        <v>57</v>
      </c>
      <c r="G8" s="1">
        <v>0.4</v>
      </c>
      <c r="H8" s="1">
        <v>10</v>
      </c>
      <c r="I8" s="24">
        <v>12.225036898075423</v>
      </c>
      <c r="J8" s="24">
        <v>1.9913200821375137</v>
      </c>
      <c r="K8" s="24">
        <v>8.3299783756020567</v>
      </c>
      <c r="L8" s="24">
        <v>0.87182135003703209</v>
      </c>
      <c r="M8" s="24">
        <v>6.4120504940126573</v>
      </c>
      <c r="N8" s="24">
        <v>3.3642049643909893</v>
      </c>
      <c r="O8" s="1">
        <v>31</v>
      </c>
      <c r="P8" s="1">
        <v>3.0000000000000001E-3</v>
      </c>
      <c r="Q8" s="25">
        <v>50</v>
      </c>
      <c r="R8" s="25"/>
      <c r="U8" s="10">
        <f t="shared" si="4"/>
        <v>3.3146570924992682</v>
      </c>
      <c r="V8" s="11">
        <f t="shared" si="5"/>
        <v>0.72839417533528206</v>
      </c>
      <c r="W8" s="11" cm="1">
        <f t="array" ref="W8">GEOMEAN(IF(B8=$B$3:$B$21,$V$3:$V$21))</f>
        <v>1.0263869698240755</v>
      </c>
      <c r="X8" s="11">
        <f t="shared" ref="X8:X27" si="15">W8+U8</f>
        <v>4.3410440623233439</v>
      </c>
      <c r="Y8" s="12">
        <f t="shared" si="6"/>
        <v>76.787668612734507</v>
      </c>
      <c r="AA8" s="13">
        <f t="shared" si="7"/>
        <v>1.2708448803088701</v>
      </c>
      <c r="AB8" s="14">
        <f t="shared" si="8"/>
        <v>2.7722063875256802</v>
      </c>
      <c r="AC8" s="14" cm="1">
        <f t="array" ref="AC8">GEOMEAN(IF($B8=$B$3:$B$21,AB$3:AB$21))</f>
        <v>3.0216727391952225</v>
      </c>
      <c r="AD8" s="14">
        <f t="shared" ref="AD8:AD27" si="16">AC8+AA8</f>
        <v>4.2925176195040926</v>
      </c>
      <c r="AE8" s="15">
        <f t="shared" si="9"/>
        <v>73.150401743679922</v>
      </c>
      <c r="AG8" s="16">
        <f t="shared" si="10"/>
        <v>-0.56082656423468569</v>
      </c>
      <c r="AH8" s="17">
        <f t="shared" ref="AH8:AH27" si="17">LN($F8)-AG8</f>
        <v>4.6038778320692355</v>
      </c>
      <c r="AI8" s="17" cm="1">
        <f t="array" ref="AI8">GEOMEAN(IF($B8=$B$3:$B$21,AH$3:AH$21))</f>
        <v>4.5927101065611069</v>
      </c>
      <c r="AJ8" s="17">
        <f t="shared" ref="AJ8:AJ27" si="18">AI8+AG8</f>
        <v>4.0318835423264208</v>
      </c>
      <c r="AK8" s="18">
        <f t="shared" si="11"/>
        <v>56.366980916782083</v>
      </c>
      <c r="AM8" s="19">
        <f t="shared" si="12"/>
        <v>-7.1115047629616983</v>
      </c>
      <c r="AN8" s="20">
        <f t="shared" si="13"/>
        <v>11.154556030796249</v>
      </c>
      <c r="AO8" s="20" cm="1">
        <f t="array" ref="AO8">GEOMEAN(IF($B8=$B$3:$B$21,AN$3:AN$21))</f>
        <v>10.988478849377492</v>
      </c>
      <c r="AP8" s="20">
        <f t="shared" ref="AP8:AP27" si="19">AO8+AM8</f>
        <v>3.8769740864157933</v>
      </c>
      <c r="AQ8" s="21">
        <f t="shared" si="14"/>
        <v>48.277909047482119</v>
      </c>
      <c r="AS8" s="23">
        <v>264.34742401761463</v>
      </c>
      <c r="AT8" s="1">
        <v>49.482511060432444</v>
      </c>
    </row>
    <row r="9" spans="1:46" s="1" customFormat="1" ht="13" x14ac:dyDescent="0.3">
      <c r="A9" s="1" t="s">
        <v>42</v>
      </c>
      <c r="B9" s="8" t="s">
        <v>143</v>
      </c>
      <c r="C9" s="1" t="s">
        <v>186</v>
      </c>
      <c r="D9" s="1">
        <v>25</v>
      </c>
      <c r="E9" s="1">
        <v>7.9</v>
      </c>
      <c r="F9" s="2">
        <v>69</v>
      </c>
      <c r="G9" s="1">
        <v>0.15</v>
      </c>
      <c r="H9" s="1">
        <v>10</v>
      </c>
      <c r="I9" s="24">
        <v>5.2250368980754232</v>
      </c>
      <c r="J9" s="24">
        <v>2.8013200821375133</v>
      </c>
      <c r="K9" s="24">
        <v>16.179978375602058</v>
      </c>
      <c r="L9" s="24">
        <v>4.5918213500370317</v>
      </c>
      <c r="M9" s="24">
        <v>4.1120504940126583</v>
      </c>
      <c r="N9" s="24">
        <v>8.66420496439099</v>
      </c>
      <c r="O9" s="1">
        <v>28</v>
      </c>
      <c r="P9" s="1">
        <v>3.0000000000000001E-3</v>
      </c>
      <c r="Q9" s="25">
        <v>39</v>
      </c>
      <c r="R9" s="25"/>
      <c r="U9" s="10">
        <f t="shared" si="4"/>
        <v>3.1041357827656495</v>
      </c>
      <c r="V9" s="11">
        <f t="shared" si="5"/>
        <v>1.1299707218316102</v>
      </c>
      <c r="W9" s="11" cm="1">
        <f t="array" ref="W9">GEOMEAN(IF(B9=$B$3:$B$21,$V$3:$V$21))</f>
        <v>1.0263869698240755</v>
      </c>
      <c r="X9" s="11">
        <f t="shared" si="15"/>
        <v>4.1305227525897248</v>
      </c>
      <c r="Y9" s="12">
        <f t="shared" si="6"/>
        <v>62.210435102168127</v>
      </c>
      <c r="AA9" s="13">
        <f t="shared" si="7"/>
        <v>1.0092027495972811</v>
      </c>
      <c r="AB9" s="14">
        <f t="shared" si="8"/>
        <v>3.2249037549999784</v>
      </c>
      <c r="AC9" s="14" cm="1">
        <f t="array" ref="AC9">GEOMEAN(IF($B9=$B$3:$B$21,AB$3:AB$21))</f>
        <v>3.0216727391952225</v>
      </c>
      <c r="AD9" s="14">
        <f t="shared" si="16"/>
        <v>4.0308754887925033</v>
      </c>
      <c r="AE9" s="15">
        <f t="shared" si="9"/>
        <v>56.310188612123603</v>
      </c>
      <c r="AG9" s="16">
        <f t="shared" si="10"/>
        <v>-1.036412126849692</v>
      </c>
      <c r="AH9" s="17">
        <f t="shared" si="17"/>
        <v>5.2705186314469517</v>
      </c>
      <c r="AI9" s="17" cm="1">
        <f t="array" ref="AI9">GEOMEAN(IF($B9=$B$3:$B$21,AH$3:AH$21))</f>
        <v>4.5927101065611069</v>
      </c>
      <c r="AJ9" s="17">
        <f t="shared" si="18"/>
        <v>3.5562979797114149</v>
      </c>
      <c r="AK9" s="18">
        <f t="shared" si="11"/>
        <v>35.033262933802291</v>
      </c>
      <c r="AM9" s="19">
        <f t="shared" si="12"/>
        <v>-7.2299980768411487</v>
      </c>
      <c r="AN9" s="20">
        <f t="shared" si="13"/>
        <v>11.464104581438409</v>
      </c>
      <c r="AO9" s="20" cm="1">
        <f t="array" ref="AO9">GEOMEAN(IF($B9=$B$3:$B$21,AN$3:AN$21))</f>
        <v>10.988478849377492</v>
      </c>
      <c r="AP9" s="20">
        <f t="shared" si="19"/>
        <v>3.7584807725363429</v>
      </c>
      <c r="AQ9" s="21">
        <f t="shared" si="14"/>
        <v>42.883227089007406</v>
      </c>
      <c r="AS9" s="23">
        <v>170.74566072551534</v>
      </c>
      <c r="AT9" s="1">
        <v>30.900185598738972</v>
      </c>
    </row>
    <row r="10" spans="1:46" s="1" customFormat="1" ht="13" x14ac:dyDescent="0.3">
      <c r="A10" s="1" t="s">
        <v>42</v>
      </c>
      <c r="B10" s="8" t="s">
        <v>143</v>
      </c>
      <c r="C10" s="1" t="s">
        <v>187</v>
      </c>
      <c r="D10" s="1">
        <v>25</v>
      </c>
      <c r="E10" s="1">
        <v>8.1999999999999993</v>
      </c>
      <c r="F10" s="2">
        <v>81</v>
      </c>
      <c r="G10" s="1">
        <v>2.4</v>
      </c>
      <c r="H10" s="1">
        <v>10</v>
      </c>
      <c r="I10" s="24">
        <v>19.825036898075425</v>
      </c>
      <c r="J10" s="24">
        <v>10.201320082137514</v>
      </c>
      <c r="K10" s="24">
        <v>31.879978375602057</v>
      </c>
      <c r="L10" s="24">
        <v>1.4718213500370321</v>
      </c>
      <c r="M10" s="24">
        <v>22.312050494012659</v>
      </c>
      <c r="N10" s="24">
        <v>36.464204964390987</v>
      </c>
      <c r="O10" s="1">
        <v>65</v>
      </c>
      <c r="P10" s="1">
        <v>3.0000000000000001E-3</v>
      </c>
      <c r="Q10" s="25">
        <v>110</v>
      </c>
      <c r="R10" s="25"/>
      <c r="U10" s="10">
        <f t="shared" si="4"/>
        <v>3.9827170139359147</v>
      </c>
      <c r="V10" s="11">
        <f t="shared" si="5"/>
        <v>0.41173214073652442</v>
      </c>
      <c r="W10" s="11" cm="1">
        <f t="array" ref="W10">GEOMEAN(IF(B10=$B$3:$B$21,$V$3:$V$21))</f>
        <v>1.0263869698240755</v>
      </c>
      <c r="X10" s="11">
        <f t="shared" si="15"/>
        <v>5.0091039837599904</v>
      </c>
      <c r="Y10" s="12">
        <f t="shared" si="6"/>
        <v>149.77047922817584</v>
      </c>
      <c r="AA10" s="13">
        <f t="shared" si="7"/>
        <v>1.9474727491193953</v>
      </c>
      <c r="AB10" s="14">
        <f t="shared" si="8"/>
        <v>2.4469764055530439</v>
      </c>
      <c r="AC10" s="14" cm="1">
        <f t="array" ref="AC10">GEOMEAN(IF($B10=$B$3:$B$21,AB$3:AB$21))</f>
        <v>3.0216727391952225</v>
      </c>
      <c r="AD10" s="14">
        <f t="shared" si="16"/>
        <v>4.9691454883146182</v>
      </c>
      <c r="AE10" s="15">
        <f t="shared" si="9"/>
        <v>143.90386728118975</v>
      </c>
      <c r="AG10" s="16">
        <f t="shared" si="10"/>
        <v>0.52691281298951598</v>
      </c>
      <c r="AH10" s="17">
        <f t="shared" si="17"/>
        <v>3.8675363416829232</v>
      </c>
      <c r="AI10" s="17" cm="1">
        <f t="array" ref="AI10">GEOMEAN(IF($B10=$B$3:$B$21,AH$3:AH$21))</f>
        <v>4.5927101065611069</v>
      </c>
      <c r="AJ10" s="17">
        <f t="shared" si="18"/>
        <v>5.1196229195506229</v>
      </c>
      <c r="AK10" s="18">
        <f t="shared" si="11"/>
        <v>167.27228261991559</v>
      </c>
      <c r="AM10" s="19">
        <f t="shared" si="12"/>
        <v>-6.9100270338930336</v>
      </c>
      <c r="AN10" s="20">
        <f t="shared" si="13"/>
        <v>11.304476188565474</v>
      </c>
      <c r="AO10" s="20" cm="1">
        <f t="array" ref="AO10">GEOMEAN(IF($B10=$B$3:$B$21,AN$3:AN$21))</f>
        <v>10.988478849377492</v>
      </c>
      <c r="AP10" s="20">
        <f t="shared" si="19"/>
        <v>4.078451815484458</v>
      </c>
      <c r="AQ10" s="21">
        <f t="shared" si="14"/>
        <v>59.053972594888542</v>
      </c>
      <c r="AS10" s="23">
        <v>624.60453957100981</v>
      </c>
      <c r="AT10" s="1">
        <v>145.83801723347278</v>
      </c>
    </row>
    <row r="11" spans="1:46" s="1" customFormat="1" ht="13" x14ac:dyDescent="0.3">
      <c r="A11" s="1" t="s">
        <v>42</v>
      </c>
      <c r="B11" s="8" t="s">
        <v>143</v>
      </c>
      <c r="C11" s="1" t="s">
        <v>188</v>
      </c>
      <c r="D11" s="1">
        <v>25</v>
      </c>
      <c r="E11" s="1">
        <v>7.6</v>
      </c>
      <c r="F11" s="2">
        <v>76</v>
      </c>
      <c r="G11" s="1">
        <v>4.5999999999999996</v>
      </c>
      <c r="H11" s="1">
        <v>10</v>
      </c>
      <c r="I11" s="24">
        <v>16.025036898075424</v>
      </c>
      <c r="J11" s="24">
        <v>6.601320082137514</v>
      </c>
      <c r="K11" s="24">
        <v>26.779978375602056</v>
      </c>
      <c r="L11" s="24">
        <v>2.4918213500370321</v>
      </c>
      <c r="M11" s="24">
        <v>18.812050494012659</v>
      </c>
      <c r="N11" s="24">
        <v>28.464204964390991</v>
      </c>
      <c r="O11" s="1">
        <v>46</v>
      </c>
      <c r="P11" s="1">
        <v>3.0000000000000001E-3</v>
      </c>
      <c r="Q11" s="25">
        <v>72.3</v>
      </c>
      <c r="R11" s="25"/>
      <c r="U11" s="10">
        <f t="shared" si="4"/>
        <v>3.6271422846412666</v>
      </c>
      <c r="V11" s="11">
        <f t="shared" si="5"/>
        <v>0.70359105564506441</v>
      </c>
      <c r="W11" s="11" cm="1">
        <f t="array" ref="W11">GEOMEAN(IF(B11=$B$3:$B$21,$V$3:$V$21))</f>
        <v>1.0263869698240755</v>
      </c>
      <c r="X11" s="11">
        <f t="shared" si="15"/>
        <v>4.6535292544653419</v>
      </c>
      <c r="Y11" s="12">
        <f t="shared" si="6"/>
        <v>104.95474470770259</v>
      </c>
      <c r="AA11" s="13">
        <f t="shared" si="7"/>
        <v>1.8503036280427028</v>
      </c>
      <c r="AB11" s="14">
        <f t="shared" si="8"/>
        <v>2.4804297122436285</v>
      </c>
      <c r="AC11" s="14" cm="1">
        <f t="array" ref="AC11">GEOMEAN(IF($B11=$B$3:$B$21,AB$3:AB$21))</f>
        <v>3.0216727391952225</v>
      </c>
      <c r="AD11" s="14">
        <f t="shared" si="16"/>
        <v>4.8719763672379255</v>
      </c>
      <c r="AE11" s="15">
        <f t="shared" si="9"/>
        <v>130.57873357332628</v>
      </c>
      <c r="AG11" s="16">
        <f t="shared" si="10"/>
        <v>0.6882404014546184</v>
      </c>
      <c r="AH11" s="17">
        <f t="shared" si="17"/>
        <v>3.6424929388317127</v>
      </c>
      <c r="AI11" s="17" cm="1">
        <f t="array" ref="AI11">GEOMEAN(IF($B11=$B$3:$B$21,AH$3:AH$21))</f>
        <v>4.5927101065611069</v>
      </c>
      <c r="AJ11" s="17">
        <f t="shared" si="18"/>
        <v>5.2809505080157253</v>
      </c>
      <c r="AK11" s="18">
        <f t="shared" si="11"/>
        <v>196.55661522718199</v>
      </c>
      <c r="AM11" s="19">
        <f t="shared" si="12"/>
        <v>-6.2550542325695346</v>
      </c>
      <c r="AN11" s="20">
        <f t="shared" si="13"/>
        <v>10.585787572855866</v>
      </c>
      <c r="AO11" s="20" cm="1">
        <f t="array" ref="AO11">GEOMEAN(IF($B11=$B$3:$B$21,AN$3:AN$21))</f>
        <v>10.988478849377492</v>
      </c>
      <c r="AP11" s="20">
        <f t="shared" si="19"/>
        <v>4.733424616807957</v>
      </c>
      <c r="AQ11" s="21">
        <f t="shared" si="14"/>
        <v>113.68422135998807</v>
      </c>
      <c r="AS11" s="23">
        <v>769.14745781323279</v>
      </c>
      <c r="AT11" s="1">
        <v>196.73592788876704</v>
      </c>
    </row>
    <row r="12" spans="1:46" s="1" customFormat="1" ht="13" x14ac:dyDescent="0.3">
      <c r="A12" s="1" t="s">
        <v>42</v>
      </c>
      <c r="B12" s="8" t="s">
        <v>143</v>
      </c>
      <c r="C12" s="1" t="s">
        <v>189</v>
      </c>
      <c r="D12" s="1">
        <v>25</v>
      </c>
      <c r="E12" s="1">
        <v>7.2</v>
      </c>
      <c r="F12" s="2">
        <v>165</v>
      </c>
      <c r="G12" s="1">
        <v>7.3</v>
      </c>
      <c r="H12" s="1">
        <v>10</v>
      </c>
      <c r="I12" s="24">
        <v>2.4050368980754238</v>
      </c>
      <c r="J12" s="24">
        <v>2.1113200821375138</v>
      </c>
      <c r="K12" s="24">
        <v>13.479978375602057</v>
      </c>
      <c r="L12" s="24">
        <v>2.6918213500370323</v>
      </c>
      <c r="M12" s="24">
        <v>3.4120504940126577</v>
      </c>
      <c r="N12" s="24">
        <v>7.2642049643909896</v>
      </c>
      <c r="O12" s="1">
        <v>16</v>
      </c>
      <c r="P12" s="1">
        <v>3.0000000000000001E-3</v>
      </c>
      <c r="Q12" s="25">
        <v>25.6</v>
      </c>
      <c r="R12" s="25"/>
      <c r="U12" s="10">
        <f t="shared" si="4"/>
        <v>2.7474484994136787</v>
      </c>
      <c r="V12" s="11">
        <f t="shared" si="5"/>
        <v>2.3584969744869015</v>
      </c>
      <c r="W12" s="11" cm="1">
        <f t="array" ref="W12">GEOMEAN(IF(B12=$B$3:$B$21,$V$3:$V$21))</f>
        <v>1.0263869698240755</v>
      </c>
      <c r="X12" s="11">
        <f t="shared" si="15"/>
        <v>3.7738354692377545</v>
      </c>
      <c r="Y12" s="12">
        <f t="shared" si="6"/>
        <v>43.546767226646452</v>
      </c>
      <c r="AA12" s="13">
        <f t="shared" si="7"/>
        <v>1.3340154531069119</v>
      </c>
      <c r="AB12" s="14">
        <f t="shared" si="8"/>
        <v>3.7719300207936683</v>
      </c>
      <c r="AC12" s="14" cm="1">
        <f t="array" ref="AC12">GEOMEAN(IF($B12=$B$3:$B$21,AB$3:AB$21))</f>
        <v>3.0216727391952225</v>
      </c>
      <c r="AD12" s="14">
        <f t="shared" si="16"/>
        <v>4.355688192302134</v>
      </c>
      <c r="AE12" s="15">
        <f t="shared" si="9"/>
        <v>77.920431130047916</v>
      </c>
      <c r="AG12" s="16">
        <f t="shared" si="10"/>
        <v>0.29520854875192803</v>
      </c>
      <c r="AH12" s="17">
        <f t="shared" si="17"/>
        <v>4.8107369251486523</v>
      </c>
      <c r="AI12" s="17" cm="1">
        <f t="array" ref="AI12">GEOMEAN(IF($B12=$B$3:$B$21,AH$3:AH$21))</f>
        <v>4.5927101065611069</v>
      </c>
      <c r="AJ12" s="17">
        <f t="shared" si="18"/>
        <v>4.8879186553130349</v>
      </c>
      <c r="AK12" s="18">
        <f t="shared" si="11"/>
        <v>132.67713961378473</v>
      </c>
      <c r="AM12" s="19">
        <f t="shared" si="12"/>
        <v>-5.8125342612357418</v>
      </c>
      <c r="AN12" s="20">
        <f t="shared" si="13"/>
        <v>10.918479735136323</v>
      </c>
      <c r="AO12" s="20" cm="1">
        <f t="array" ref="AO12">GEOMEAN(IF($B12=$B$3:$B$21,AN$3:AN$21))</f>
        <v>10.988478849377492</v>
      </c>
      <c r="AP12" s="20">
        <f t="shared" si="19"/>
        <v>5.1759445881417498</v>
      </c>
      <c r="AQ12" s="21">
        <f t="shared" si="14"/>
        <v>176.96369315972237</v>
      </c>
      <c r="AS12" s="23">
        <v>594.74073419551132</v>
      </c>
      <c r="AT12" s="1">
        <v>169.28934331644993</v>
      </c>
    </row>
    <row r="13" spans="1:46" s="1" customFormat="1" ht="13" x14ac:dyDescent="0.3">
      <c r="A13" s="1" t="s">
        <v>42</v>
      </c>
      <c r="B13" s="1" t="s">
        <v>190</v>
      </c>
      <c r="C13" s="1" t="s">
        <v>191</v>
      </c>
      <c r="D13" s="1">
        <v>27</v>
      </c>
      <c r="E13" s="1">
        <v>8.3000000000000007</v>
      </c>
      <c r="F13" s="2">
        <v>27</v>
      </c>
      <c r="G13" s="1">
        <v>0.69</v>
      </c>
      <c r="H13" s="1">
        <v>10</v>
      </c>
      <c r="I13" s="1">
        <v>15.2</v>
      </c>
      <c r="J13" s="1">
        <v>13.3</v>
      </c>
      <c r="K13" s="1">
        <v>30</v>
      </c>
      <c r="L13" s="1">
        <v>2.1</v>
      </c>
      <c r="M13" s="1">
        <v>25</v>
      </c>
      <c r="N13" s="1">
        <v>1.9</v>
      </c>
      <c r="O13" s="1">
        <v>90.2</v>
      </c>
      <c r="P13" s="1">
        <v>3.0000000000000001E-3</v>
      </c>
      <c r="Q13" s="24">
        <f t="shared" ref="Q13:Q27" si="20">I13*2.497+J13*4.118</f>
        <v>92.723800000000011</v>
      </c>
      <c r="R13" s="33" t="s">
        <v>192</v>
      </c>
      <c r="U13" s="10">
        <f t="shared" si="4"/>
        <v>3.8379514165376563</v>
      </c>
      <c r="V13" s="11">
        <f t="shared" si="5"/>
        <v>-0.54211455053332713</v>
      </c>
      <c r="W13" s="11" cm="1">
        <f t="array" ref="W13">MEDIAN(IF(B13=$B$3:$B$21,$V$3:$V$21))</f>
        <v>2.2956419937924735</v>
      </c>
      <c r="X13" s="11">
        <f t="shared" si="15"/>
        <v>6.1335934103301302</v>
      </c>
      <c r="Y13" s="12">
        <f t="shared" si="6"/>
        <v>461.09007313912304</v>
      </c>
      <c r="AA13" s="13">
        <f t="shared" si="7"/>
        <v>1.6746500215423135</v>
      </c>
      <c r="AB13" s="14">
        <f t="shared" si="8"/>
        <v>1.6211868444620157</v>
      </c>
      <c r="AC13" s="14" cm="1">
        <f t="array" ref="AC13">GEOMEAN(IF($B13=$B$3:$B$21,AB$3:AB$21))</f>
        <v>3.4000533184654174</v>
      </c>
      <c r="AD13" s="14">
        <f t="shared" si="16"/>
        <v>5.0747033400077308</v>
      </c>
      <c r="AE13" s="15">
        <f t="shared" si="9"/>
        <v>159.92474166880299</v>
      </c>
      <c r="AG13" s="16">
        <f t="shared" si="10"/>
        <v>-6.1505604817960524E-2</v>
      </c>
      <c r="AH13" s="17">
        <f t="shared" si="17"/>
        <v>3.3573424708222896</v>
      </c>
      <c r="AI13" s="17" cm="1">
        <f t="array" ref="AI13">GEOMEAN(IF($B13=$B$3:$B$21,AH$3:AH$21))</f>
        <v>5.2235227567154441</v>
      </c>
      <c r="AJ13" s="17">
        <f t="shared" si="18"/>
        <v>5.1620171518974836</v>
      </c>
      <c r="AK13" s="18">
        <f t="shared" si="11"/>
        <v>174.51612633460567</v>
      </c>
      <c r="AM13" s="19">
        <f t="shared" si="12"/>
        <v>-7.2570523094106845</v>
      </c>
      <c r="AN13" s="20">
        <f t="shared" si="13"/>
        <v>10.552889175415014</v>
      </c>
      <c r="AO13" s="20" cm="1">
        <f t="array" ref="AO13">GEOMEAN(IF($B13=$B$3:$B$21,AN$3:AN$21))</f>
        <v>11.419820424120539</v>
      </c>
      <c r="AP13" s="20">
        <f t="shared" si="19"/>
        <v>4.1627681147098547</v>
      </c>
      <c r="AQ13" s="21">
        <f t="shared" si="14"/>
        <v>64.249125623493001</v>
      </c>
      <c r="AS13" s="23">
        <v>1080.5586483547813</v>
      </c>
      <c r="AT13" s="1">
        <v>165.76598131905484</v>
      </c>
    </row>
    <row r="14" spans="1:46" s="1" customFormat="1" ht="13" x14ac:dyDescent="0.3">
      <c r="A14" s="1" t="s">
        <v>42</v>
      </c>
      <c r="B14" s="1" t="s">
        <v>190</v>
      </c>
      <c r="C14" s="1" t="s">
        <v>193</v>
      </c>
      <c r="D14" s="1">
        <v>27</v>
      </c>
      <c r="E14" s="1">
        <v>8.3000000000000007</v>
      </c>
      <c r="F14" s="2">
        <v>40</v>
      </c>
      <c r="G14" s="1">
        <v>0.69</v>
      </c>
      <c r="H14" s="1">
        <v>10</v>
      </c>
      <c r="I14" s="1">
        <v>15.2</v>
      </c>
      <c r="J14" s="1">
        <v>13.3</v>
      </c>
      <c r="K14" s="1">
        <v>30</v>
      </c>
      <c r="L14" s="1">
        <v>2.1</v>
      </c>
      <c r="M14" s="1">
        <v>25</v>
      </c>
      <c r="N14" s="1">
        <v>1.9</v>
      </c>
      <c r="O14" s="1">
        <v>90.2</v>
      </c>
      <c r="P14" s="1">
        <v>3.0000000000000001E-3</v>
      </c>
      <c r="Q14" s="24">
        <f t="shared" si="20"/>
        <v>92.723800000000011</v>
      </c>
      <c r="R14" s="33" t="s">
        <v>192</v>
      </c>
      <c r="U14" s="10">
        <f t="shared" si="4"/>
        <v>3.8379514165376563</v>
      </c>
      <c r="V14" s="11">
        <f t="shared" si="5"/>
        <v>-0.14907196242372001</v>
      </c>
      <c r="W14" s="11" cm="1">
        <f t="array" ref="W14">MEDIAN(IF(B14=$B$3:$B$21,$V$3:$V$21))</f>
        <v>2.2956419937924735</v>
      </c>
      <c r="X14" s="11">
        <f t="shared" si="15"/>
        <v>6.1335934103301302</v>
      </c>
      <c r="Y14" s="12">
        <f t="shared" si="6"/>
        <v>461.09007313912304</v>
      </c>
      <c r="AA14" s="13">
        <f t="shared" si="7"/>
        <v>1.6746500215423135</v>
      </c>
      <c r="AB14" s="14">
        <f t="shared" si="8"/>
        <v>2.0142294325716228</v>
      </c>
      <c r="AC14" s="14" cm="1">
        <f t="array" ref="AC14">GEOMEAN(IF($B14=$B$3:$B$21,AB$3:AB$21))</f>
        <v>3.4000533184654174</v>
      </c>
      <c r="AD14" s="14">
        <f t="shared" si="16"/>
        <v>5.0747033400077308</v>
      </c>
      <c r="AE14" s="15">
        <f t="shared" si="9"/>
        <v>159.92474166880299</v>
      </c>
      <c r="AG14" s="16">
        <f t="shared" si="10"/>
        <v>-6.1505604817960524E-2</v>
      </c>
      <c r="AH14" s="17">
        <f t="shared" si="17"/>
        <v>3.7503850589318968</v>
      </c>
      <c r="AI14" s="17" cm="1">
        <f t="array" ref="AI14">GEOMEAN(IF($B14=$B$3:$B$21,AH$3:AH$21))</f>
        <v>5.2235227567154441</v>
      </c>
      <c r="AJ14" s="17">
        <f t="shared" si="18"/>
        <v>5.1620171518974836</v>
      </c>
      <c r="AK14" s="18">
        <f t="shared" si="11"/>
        <v>174.51612633460567</v>
      </c>
      <c r="AM14" s="19">
        <f t="shared" si="12"/>
        <v>-7.2570523094106845</v>
      </c>
      <c r="AN14" s="20">
        <f t="shared" si="13"/>
        <v>10.945931763524621</v>
      </c>
      <c r="AO14" s="20" cm="1">
        <f t="array" ref="AO14">GEOMEAN(IF($B14=$B$3:$B$21,AN$3:AN$21))</f>
        <v>11.419820424120539</v>
      </c>
      <c r="AP14" s="20">
        <f t="shared" si="19"/>
        <v>4.1627681147098547</v>
      </c>
      <c r="AQ14" s="21">
        <f t="shared" si="14"/>
        <v>64.249125623493001</v>
      </c>
      <c r="AS14" s="23">
        <v>1080.5586483547813</v>
      </c>
      <c r="AT14" s="1">
        <v>165.76598131905484</v>
      </c>
    </row>
    <row r="15" spans="1:46" s="1" customFormat="1" ht="13" x14ac:dyDescent="0.3">
      <c r="A15" s="1" t="s">
        <v>42</v>
      </c>
      <c r="B15" s="1" t="s">
        <v>190</v>
      </c>
      <c r="C15" s="1" t="s">
        <v>194</v>
      </c>
      <c r="D15" s="1">
        <v>27</v>
      </c>
      <c r="E15" s="1">
        <v>6.7</v>
      </c>
      <c r="F15" s="2">
        <v>243</v>
      </c>
      <c r="G15" s="1">
        <v>0.69</v>
      </c>
      <c r="H15" s="1">
        <v>10</v>
      </c>
      <c r="I15" s="1">
        <v>0.9</v>
      </c>
      <c r="J15" s="1">
        <v>0.6</v>
      </c>
      <c r="K15" s="1">
        <v>30</v>
      </c>
      <c r="L15" s="1">
        <v>2.1</v>
      </c>
      <c r="M15" s="1">
        <v>5</v>
      </c>
      <c r="N15" s="1">
        <v>1.9</v>
      </c>
      <c r="O15" s="1">
        <v>2.23</v>
      </c>
      <c r="P15" s="1">
        <v>3.0000000000000001E-3</v>
      </c>
      <c r="Q15" s="24">
        <f t="shared" si="20"/>
        <v>4.7180999999999997</v>
      </c>
      <c r="R15" s="33" t="s">
        <v>192</v>
      </c>
      <c r="U15" s="10">
        <f t="shared" si="4"/>
        <v>1.3145064530795614</v>
      </c>
      <c r="V15" s="11">
        <f t="shared" si="5"/>
        <v>4.1785549902609871</v>
      </c>
      <c r="W15" s="11" cm="1">
        <f t="array" ref="W15">MEDIAN(IF(B15=$B$3:$B$21,$V$3:$V$21))</f>
        <v>2.2956419937924735</v>
      </c>
      <c r="X15" s="11">
        <f t="shared" si="15"/>
        <v>3.6101484468720351</v>
      </c>
      <c r="Y15" s="12">
        <f t="shared" si="6"/>
        <v>36.971540717055234</v>
      </c>
      <c r="AA15" s="13">
        <f t="shared" si="7"/>
        <v>7.9718618172955669E-2</v>
      </c>
      <c r="AB15" s="14">
        <f t="shared" si="8"/>
        <v>5.413342825167593</v>
      </c>
      <c r="AC15" s="14" cm="1">
        <f t="array" ref="AC15">GEOMEAN(IF($B15=$B$3:$B$21,AB$3:AB$21))</f>
        <v>3.4000533184654174</v>
      </c>
      <c r="AD15" s="14">
        <f t="shared" si="16"/>
        <v>3.479771936638373</v>
      </c>
      <c r="AE15" s="15">
        <f t="shared" si="9"/>
        <v>32.452320046627619</v>
      </c>
      <c r="AG15" s="16">
        <f t="shared" si="10"/>
        <v>-1.4914469955972571</v>
      </c>
      <c r="AH15" s="17">
        <f t="shared" si="17"/>
        <v>6.9845084389378052</v>
      </c>
      <c r="AI15" s="17" cm="1">
        <f t="array" ref="AI15">GEOMEAN(IF($B15=$B$3:$B$21,AH$3:AH$21))</f>
        <v>5.2235227567154441</v>
      </c>
      <c r="AJ15" s="17">
        <f t="shared" si="18"/>
        <v>3.7320757611181872</v>
      </c>
      <c r="AK15" s="18">
        <f t="shared" si="11"/>
        <v>41.765713891500639</v>
      </c>
      <c r="AM15" s="19">
        <f t="shared" si="12"/>
        <v>-5.8730523094106832</v>
      </c>
      <c r="AN15" s="20">
        <f t="shared" si="13"/>
        <v>11.366113752751232</v>
      </c>
      <c r="AO15" s="20" cm="1">
        <f t="array" ref="AO15">GEOMEAN(IF($B15=$B$3:$B$21,AN$3:AN$21))</f>
        <v>11.419820424120539</v>
      </c>
      <c r="AP15" s="20">
        <f t="shared" si="19"/>
        <v>5.546768114709856</v>
      </c>
      <c r="AQ15" s="21">
        <f t="shared" si="14"/>
        <v>256.40753562041476</v>
      </c>
      <c r="AS15" s="23">
        <v>629.82982992252801</v>
      </c>
      <c r="AT15" s="1">
        <v>96.753208001700841</v>
      </c>
    </row>
    <row r="16" spans="1:46" s="1" customFormat="1" ht="13" x14ac:dyDescent="0.3">
      <c r="A16" s="1" t="s">
        <v>42</v>
      </c>
      <c r="B16" s="1" t="s">
        <v>190</v>
      </c>
      <c r="C16" s="1" t="s">
        <v>194</v>
      </c>
      <c r="D16" s="1">
        <v>27</v>
      </c>
      <c r="E16" s="1">
        <v>8.3000000000000007</v>
      </c>
      <c r="F16" s="2">
        <v>47</v>
      </c>
      <c r="G16" s="1">
        <v>0.69</v>
      </c>
      <c r="H16" s="1">
        <v>10</v>
      </c>
      <c r="I16" s="1">
        <v>0.9</v>
      </c>
      <c r="J16" s="1">
        <v>0.6</v>
      </c>
      <c r="K16" s="1">
        <v>30</v>
      </c>
      <c r="L16" s="1">
        <v>2.1</v>
      </c>
      <c r="M16" s="1">
        <v>5</v>
      </c>
      <c r="N16" s="1">
        <v>1.9</v>
      </c>
      <c r="O16" s="1">
        <v>90.2</v>
      </c>
      <c r="P16" s="1">
        <v>3.0000000000000001E-3</v>
      </c>
      <c r="Q16" s="24">
        <f t="shared" si="20"/>
        <v>4.7180999999999997</v>
      </c>
      <c r="R16" s="33" t="s">
        <v>192</v>
      </c>
      <c r="U16" s="10">
        <f t="shared" si="4"/>
        <v>1.3145064530795614</v>
      </c>
      <c r="V16" s="11">
        <f t="shared" si="5"/>
        <v>2.5356411486304973</v>
      </c>
      <c r="W16" s="11" cm="1">
        <f t="array" ref="W16">MEDIAN(IF(B16=$B$3:$B$21,$V$3:$V$21))</f>
        <v>2.2956419937924735</v>
      </c>
      <c r="X16" s="11">
        <f t="shared" si="15"/>
        <v>3.6101484468720351</v>
      </c>
      <c r="Y16" s="12">
        <f t="shared" si="6"/>
        <v>36.971540717055234</v>
      </c>
      <c r="AA16" s="13">
        <f t="shared" si="7"/>
        <v>-0.11228138182704428</v>
      </c>
      <c r="AB16" s="14">
        <f t="shared" si="8"/>
        <v>3.9624289835371025</v>
      </c>
      <c r="AC16" s="14" cm="1">
        <f t="array" ref="AC16">GEOMEAN(IF($B16=$B$3:$B$21,AB$3:AB$21))</f>
        <v>3.4000533184654174</v>
      </c>
      <c r="AD16" s="14">
        <f t="shared" si="16"/>
        <v>3.2877719366383733</v>
      </c>
      <c r="AE16" s="15">
        <f t="shared" si="9"/>
        <v>26.783122632972095</v>
      </c>
      <c r="AG16" s="16">
        <f t="shared" si="10"/>
        <v>-2.0658469955972567</v>
      </c>
      <c r="AH16" s="17">
        <f t="shared" si="17"/>
        <v>5.9159945973073151</v>
      </c>
      <c r="AI16" s="17" cm="1">
        <f t="array" ref="AI16">GEOMEAN(IF($B16=$B$3:$B$21,AH$3:AH$21))</f>
        <v>5.2235227567154441</v>
      </c>
      <c r="AJ16" s="17">
        <f t="shared" si="18"/>
        <v>3.1576757611181874</v>
      </c>
      <c r="AK16" s="18">
        <f t="shared" si="11"/>
        <v>23.515875849444175</v>
      </c>
      <c r="AM16" s="19">
        <f t="shared" si="12"/>
        <v>-7.2570523094106845</v>
      </c>
      <c r="AN16" s="20">
        <f t="shared" si="13"/>
        <v>11.107199911120743</v>
      </c>
      <c r="AO16" s="20" cm="1">
        <f t="array" ref="AO16">GEOMEAN(IF($B16=$B$3:$B$21,AN$3:AN$21))</f>
        <v>11.419820424120539</v>
      </c>
      <c r="AP16" s="20">
        <f t="shared" si="19"/>
        <v>4.1627681147098547</v>
      </c>
      <c r="AQ16" s="21">
        <f t="shared" si="14"/>
        <v>64.249125623493001</v>
      </c>
      <c r="AS16" s="23">
        <v>363.41652084047382</v>
      </c>
      <c r="AT16" s="1">
        <v>73.458157494314946</v>
      </c>
    </row>
    <row r="17" spans="1:46" s="1" customFormat="1" ht="13" x14ac:dyDescent="0.3">
      <c r="A17" s="1" t="s">
        <v>42</v>
      </c>
      <c r="B17" s="1" t="s">
        <v>190</v>
      </c>
      <c r="C17" s="1" t="s">
        <v>195</v>
      </c>
      <c r="D17" s="1">
        <v>27</v>
      </c>
      <c r="E17" s="1">
        <v>6.7</v>
      </c>
      <c r="F17" s="2">
        <v>804</v>
      </c>
      <c r="G17" s="1">
        <v>0.69</v>
      </c>
      <c r="H17" s="1">
        <v>10</v>
      </c>
      <c r="I17" s="1">
        <v>5</v>
      </c>
      <c r="J17" s="1">
        <v>4</v>
      </c>
      <c r="K17" s="1">
        <v>30</v>
      </c>
      <c r="L17" s="1">
        <v>2.1</v>
      </c>
      <c r="M17" s="1">
        <v>25</v>
      </c>
      <c r="N17" s="1">
        <v>1.9</v>
      </c>
      <c r="O17" s="1">
        <v>2.23</v>
      </c>
      <c r="P17" s="1">
        <v>3.0000000000000001E-3</v>
      </c>
      <c r="Q17" s="24">
        <f t="shared" si="20"/>
        <v>28.957000000000001</v>
      </c>
      <c r="R17" s="33" t="s">
        <v>192</v>
      </c>
      <c r="U17" s="10">
        <f t="shared" si="4"/>
        <v>2.8518524830209793</v>
      </c>
      <c r="V17" s="11">
        <f t="shared" si="5"/>
        <v>3.8377467861579873</v>
      </c>
      <c r="W17" s="11" cm="1">
        <f t="array" ref="W17">MEDIAN(IF(B17=$B$3:$B$21,$V$3:$V$21))</f>
        <v>2.2956419937924735</v>
      </c>
      <c r="X17" s="11">
        <f t="shared" si="15"/>
        <v>5.1474944768134527</v>
      </c>
      <c r="Y17" s="12">
        <f t="shared" si="6"/>
        <v>171.99999999999994</v>
      </c>
      <c r="AA17" s="13">
        <f t="shared" si="7"/>
        <v>1.1683620950581799</v>
      </c>
      <c r="AB17" s="14">
        <f t="shared" si="8"/>
        <v>5.5212371741207864</v>
      </c>
      <c r="AC17" s="14" cm="1">
        <f t="array" ref="AC17">GEOMEAN(IF($B17=$B$3:$B$21,AB$3:AB$21))</f>
        <v>3.4000533184654174</v>
      </c>
      <c r="AD17" s="14">
        <f t="shared" si="16"/>
        <v>4.5684154135235975</v>
      </c>
      <c r="AE17" s="15">
        <f t="shared" si="9"/>
        <v>96.391248425119613</v>
      </c>
      <c r="AG17" s="16">
        <f t="shared" si="10"/>
        <v>-0.27035189569099716</v>
      </c>
      <c r="AH17" s="17">
        <f t="shared" si="17"/>
        <v>6.9599511648699632</v>
      </c>
      <c r="AI17" s="17" cm="1">
        <f t="array" ref="AI17">GEOMEAN(IF($B17=$B$3:$B$21,AH$3:AH$21))</f>
        <v>5.2235227567154441</v>
      </c>
      <c r="AJ17" s="17">
        <f t="shared" si="18"/>
        <v>4.9531708610244465</v>
      </c>
      <c r="AK17" s="18">
        <f t="shared" si="11"/>
        <v>141.6233205748602</v>
      </c>
      <c r="AM17" s="19">
        <f t="shared" si="12"/>
        <v>-5.8730523094106832</v>
      </c>
      <c r="AN17" s="20">
        <f t="shared" si="13"/>
        <v>12.56265157858965</v>
      </c>
      <c r="AO17" s="20" cm="1">
        <f t="array" ref="AO17">GEOMEAN(IF($B17=$B$3:$B$21,AN$3:AN$21))</f>
        <v>11.419820424120539</v>
      </c>
      <c r="AP17" s="20">
        <f t="shared" si="19"/>
        <v>5.546768114709856</v>
      </c>
      <c r="AQ17" s="21">
        <f t="shared" si="14"/>
        <v>256.40753562041476</v>
      </c>
      <c r="AS17" s="23">
        <v>986.92120740452083</v>
      </c>
      <c r="AT17" s="1">
        <v>139.3455307925251</v>
      </c>
    </row>
    <row r="18" spans="1:46" s="1" customFormat="1" ht="13" x14ac:dyDescent="0.3">
      <c r="A18" s="1" t="s">
        <v>42</v>
      </c>
      <c r="B18" s="1" t="s">
        <v>190</v>
      </c>
      <c r="C18" s="1" t="s">
        <v>195</v>
      </c>
      <c r="D18" s="1">
        <v>27</v>
      </c>
      <c r="E18" s="1">
        <v>7.6</v>
      </c>
      <c r="F18" s="2">
        <v>325</v>
      </c>
      <c r="G18" s="1">
        <v>0.69</v>
      </c>
      <c r="H18" s="1">
        <v>10</v>
      </c>
      <c r="I18" s="1">
        <v>5</v>
      </c>
      <c r="J18" s="1">
        <v>4</v>
      </c>
      <c r="K18" s="1">
        <v>30</v>
      </c>
      <c r="L18" s="1">
        <v>2.1</v>
      </c>
      <c r="M18" s="1">
        <v>25</v>
      </c>
      <c r="N18" s="1">
        <v>1.9</v>
      </c>
      <c r="O18" s="1">
        <v>17.7</v>
      </c>
      <c r="P18" s="1">
        <v>3.0000000000000001E-3</v>
      </c>
      <c r="Q18" s="24">
        <f t="shared" si="20"/>
        <v>28.957000000000001</v>
      </c>
      <c r="R18" s="33" t="s">
        <v>192</v>
      </c>
      <c r="U18" s="10">
        <f t="shared" si="4"/>
        <v>2.8518524830209793</v>
      </c>
      <c r="V18" s="11">
        <f t="shared" si="5"/>
        <v>2.931972699308758</v>
      </c>
      <c r="W18" s="11" cm="1">
        <f t="array" ref="W18">MEDIAN(IF(B18=$B$3:$B$21,$V$3:$V$21))</f>
        <v>2.2956419937924735</v>
      </c>
      <c r="X18" s="11">
        <f t="shared" si="15"/>
        <v>5.1474944768134527</v>
      </c>
      <c r="Y18" s="12">
        <f t="shared" si="6"/>
        <v>171.99999999999994</v>
      </c>
      <c r="AA18" s="13">
        <f t="shared" si="7"/>
        <v>1.06036209505818</v>
      </c>
      <c r="AB18" s="14">
        <f t="shared" si="8"/>
        <v>4.7234630872715577</v>
      </c>
      <c r="AC18" s="14" cm="1">
        <f t="array" ref="AC18">GEOMEAN(IF($B18=$B$3:$B$21,AB$3:AB$21))</f>
        <v>3.4000533184654174</v>
      </c>
      <c r="AD18" s="14">
        <f t="shared" si="16"/>
        <v>4.4604154135235969</v>
      </c>
      <c r="AE18" s="15">
        <f t="shared" si="9"/>
        <v>86.523444640769014</v>
      </c>
      <c r="AG18" s="16">
        <f t="shared" si="10"/>
        <v>-0.59345189569099643</v>
      </c>
      <c r="AH18" s="17">
        <f t="shared" si="17"/>
        <v>6.3772770780207342</v>
      </c>
      <c r="AI18" s="17" cm="1">
        <f t="array" ref="AI18">GEOMEAN(IF($B18=$B$3:$B$21,AH$3:AH$21))</f>
        <v>5.2235227567154441</v>
      </c>
      <c r="AJ18" s="17">
        <f t="shared" si="18"/>
        <v>4.6300708610244481</v>
      </c>
      <c r="AK18" s="18">
        <f t="shared" si="11"/>
        <v>102.52132861947891</v>
      </c>
      <c r="AM18" s="19">
        <f t="shared" si="12"/>
        <v>-6.6515523094106834</v>
      </c>
      <c r="AN18" s="20">
        <f t="shared" si="13"/>
        <v>12.435377491740422</v>
      </c>
      <c r="AO18" s="20" cm="1">
        <f t="array" ref="AO18">GEOMEAN(IF($B18=$B$3:$B$21,AN$3:AN$21))</f>
        <v>11.419820424120539</v>
      </c>
      <c r="AP18" s="20">
        <f t="shared" si="19"/>
        <v>4.7682681147098558</v>
      </c>
      <c r="AQ18" s="21">
        <f t="shared" si="14"/>
        <v>117.71519610310536</v>
      </c>
      <c r="AS18" s="23">
        <v>754.55862554008479</v>
      </c>
      <c r="AT18" s="1">
        <v>118.49422148088705</v>
      </c>
    </row>
    <row r="19" spans="1:46" s="1" customFormat="1" ht="13" x14ac:dyDescent="0.3">
      <c r="A19" s="1" t="s">
        <v>42</v>
      </c>
      <c r="B19" s="1" t="s">
        <v>190</v>
      </c>
      <c r="C19" s="1" t="s">
        <v>196</v>
      </c>
      <c r="D19" s="1">
        <v>27</v>
      </c>
      <c r="E19" s="1">
        <v>7.6</v>
      </c>
      <c r="F19" s="2">
        <v>172</v>
      </c>
      <c r="G19" s="1">
        <v>0.69</v>
      </c>
      <c r="H19" s="1">
        <v>10</v>
      </c>
      <c r="I19" s="1">
        <v>5</v>
      </c>
      <c r="J19" s="1">
        <v>4</v>
      </c>
      <c r="K19" s="1">
        <v>30</v>
      </c>
      <c r="L19" s="1">
        <v>2.1</v>
      </c>
      <c r="M19" s="1">
        <v>25</v>
      </c>
      <c r="N19" s="1">
        <v>1.9</v>
      </c>
      <c r="O19" s="1">
        <v>17.7</v>
      </c>
      <c r="P19" s="1">
        <v>3.0000000000000001E-3</v>
      </c>
      <c r="Q19" s="24">
        <f t="shared" si="20"/>
        <v>28.957000000000001</v>
      </c>
      <c r="R19" s="33" t="s">
        <v>192</v>
      </c>
      <c r="U19" s="10">
        <f t="shared" si="4"/>
        <v>2.8518524830209793</v>
      </c>
      <c r="V19" s="11">
        <f t="shared" si="5"/>
        <v>2.2956419937924735</v>
      </c>
      <c r="W19" s="11" cm="1">
        <f t="array" ref="W19">MEDIAN(IF(B19=$B$3:$B$21,$V$3:$V$21))</f>
        <v>2.2956419937924735</v>
      </c>
      <c r="X19" s="11">
        <f t="shared" si="15"/>
        <v>5.1474944768134527</v>
      </c>
      <c r="Y19" s="12">
        <f t="shared" si="6"/>
        <v>171.99999999999994</v>
      </c>
      <c r="AA19" s="13">
        <f t="shared" si="7"/>
        <v>1.06036209505818</v>
      </c>
      <c r="AB19" s="14">
        <f t="shared" si="8"/>
        <v>4.0871323817552732</v>
      </c>
      <c r="AC19" s="14" cm="1">
        <f t="array" ref="AC19">GEOMEAN(IF($B19=$B$3:$B$21,AB$3:AB$21))</f>
        <v>3.4000533184654174</v>
      </c>
      <c r="AD19" s="14">
        <f t="shared" si="16"/>
        <v>4.4604154135235969</v>
      </c>
      <c r="AE19" s="15">
        <f t="shared" si="9"/>
        <v>86.523444640769014</v>
      </c>
      <c r="AG19" s="16">
        <f t="shared" si="10"/>
        <v>-0.59345189569099643</v>
      </c>
      <c r="AH19" s="17">
        <f t="shared" si="17"/>
        <v>5.7409463725044496</v>
      </c>
      <c r="AI19" s="17" cm="1">
        <f t="array" ref="AI19">GEOMEAN(IF($B19=$B$3:$B$21,AH$3:AH$21))</f>
        <v>5.2235227567154441</v>
      </c>
      <c r="AJ19" s="17">
        <f t="shared" si="18"/>
        <v>4.6300708610244481</v>
      </c>
      <c r="AK19" s="18">
        <f t="shared" si="11"/>
        <v>102.52132861947891</v>
      </c>
      <c r="AM19" s="19">
        <f t="shared" si="12"/>
        <v>-6.6515523094106834</v>
      </c>
      <c r="AN19" s="20">
        <f t="shared" si="13"/>
        <v>11.799046786224135</v>
      </c>
      <c r="AO19" s="20" cm="1">
        <f t="array" ref="AO19">GEOMEAN(IF($B19=$B$3:$B$21,AN$3:AN$21))</f>
        <v>11.419820424120539</v>
      </c>
      <c r="AP19" s="20">
        <f t="shared" si="19"/>
        <v>4.7682681147098558</v>
      </c>
      <c r="AQ19" s="21">
        <f t="shared" si="14"/>
        <v>117.71519610310536</v>
      </c>
      <c r="AS19" s="23">
        <v>754.55862554008479</v>
      </c>
      <c r="AT19" s="1">
        <v>118.49422148088705</v>
      </c>
    </row>
    <row r="20" spans="1:46" s="1" customFormat="1" ht="13" x14ac:dyDescent="0.3">
      <c r="A20" s="1" t="s">
        <v>42</v>
      </c>
      <c r="B20" s="1" t="s">
        <v>190</v>
      </c>
      <c r="C20" s="1" t="s">
        <v>196</v>
      </c>
      <c r="D20" s="1">
        <v>27</v>
      </c>
      <c r="E20" s="1">
        <v>8.3000000000000007</v>
      </c>
      <c r="F20" s="2">
        <v>45</v>
      </c>
      <c r="G20" s="1">
        <v>0.69</v>
      </c>
      <c r="H20" s="1">
        <v>10</v>
      </c>
      <c r="I20" s="1">
        <v>5</v>
      </c>
      <c r="J20" s="1">
        <v>4</v>
      </c>
      <c r="K20" s="1">
        <v>30</v>
      </c>
      <c r="L20" s="1">
        <v>2.1</v>
      </c>
      <c r="M20" s="1">
        <v>25</v>
      </c>
      <c r="N20" s="1">
        <v>1.9</v>
      </c>
      <c r="O20" s="1">
        <v>90.2</v>
      </c>
      <c r="P20" s="1">
        <v>3.0000000000000001E-3</v>
      </c>
      <c r="Q20" s="24">
        <f t="shared" si="20"/>
        <v>28.957000000000001</v>
      </c>
      <c r="R20" s="33" t="s">
        <v>192</v>
      </c>
      <c r="U20" s="10">
        <f t="shared" si="4"/>
        <v>2.8518524830209793</v>
      </c>
      <c r="V20" s="11">
        <f t="shared" si="5"/>
        <v>0.95481000674934036</v>
      </c>
      <c r="W20" s="11" cm="1">
        <f t="array" ref="W20">MEDIAN(IF(B20=$B$3:$B$21,$V$3:$V$21))</f>
        <v>2.2956419937924735</v>
      </c>
      <c r="X20" s="11">
        <f t="shared" si="15"/>
        <v>5.1474944768134527</v>
      </c>
      <c r="Y20" s="12">
        <f t="shared" si="6"/>
        <v>171.99999999999994</v>
      </c>
      <c r="AA20" s="13">
        <f t="shared" si="7"/>
        <v>0.97636209505817995</v>
      </c>
      <c r="AB20" s="14">
        <f t="shared" si="8"/>
        <v>2.8303003947121397</v>
      </c>
      <c r="AC20" s="14" cm="1">
        <f t="array" ref="AC20">GEOMEAN(IF($B20=$B$3:$B$21,AB$3:AB$21))</f>
        <v>3.4000533184654174</v>
      </c>
      <c r="AD20" s="14">
        <f t="shared" si="16"/>
        <v>4.3764154135235973</v>
      </c>
      <c r="AE20" s="15">
        <f t="shared" si="9"/>
        <v>79.552359387739259</v>
      </c>
      <c r="AG20" s="16">
        <f t="shared" si="10"/>
        <v>-0.84475189569099696</v>
      </c>
      <c r="AH20" s="17">
        <f t="shared" si="17"/>
        <v>4.651414385461317</v>
      </c>
      <c r="AI20" s="17" cm="1">
        <f t="array" ref="AI20">GEOMEAN(IF($B20=$B$3:$B$21,AH$3:AH$21))</f>
        <v>5.2235227567154441</v>
      </c>
      <c r="AJ20" s="17">
        <f t="shared" si="18"/>
        <v>4.3787708610244476</v>
      </c>
      <c r="AK20" s="18">
        <f t="shared" si="11"/>
        <v>79.739961650749791</v>
      </c>
      <c r="AM20" s="19">
        <f t="shared" si="12"/>
        <v>-7.2570523094106845</v>
      </c>
      <c r="AN20" s="20">
        <f t="shared" si="13"/>
        <v>11.063714799181003</v>
      </c>
      <c r="AO20" s="20" cm="1">
        <f t="array" ref="AO20">GEOMEAN(IF($B20=$B$3:$B$21,AN$3:AN$21))</f>
        <v>11.419820424120539</v>
      </c>
      <c r="AP20" s="20">
        <f t="shared" si="19"/>
        <v>4.1627681147098547</v>
      </c>
      <c r="AQ20" s="21">
        <f t="shared" si="14"/>
        <v>64.249125623493001</v>
      </c>
      <c r="AS20" s="23">
        <v>565.51199113528128</v>
      </c>
      <c r="AT20" s="1">
        <v>97.450394039242383</v>
      </c>
    </row>
    <row r="21" spans="1:46" s="1" customFormat="1" ht="13" x14ac:dyDescent="0.3">
      <c r="A21" s="1" t="s">
        <v>42</v>
      </c>
      <c r="B21" s="1" t="s">
        <v>190</v>
      </c>
      <c r="C21" s="1" t="s">
        <v>195</v>
      </c>
      <c r="D21" s="1">
        <v>27</v>
      </c>
      <c r="E21" s="1">
        <v>8.3000000000000007</v>
      </c>
      <c r="F21" s="2">
        <v>47</v>
      </c>
      <c r="G21" s="1">
        <v>0.69</v>
      </c>
      <c r="H21" s="1">
        <v>10</v>
      </c>
      <c r="I21" s="1">
        <v>5</v>
      </c>
      <c r="J21" s="1">
        <v>4</v>
      </c>
      <c r="K21" s="1">
        <v>30</v>
      </c>
      <c r="L21" s="1">
        <v>2.1</v>
      </c>
      <c r="M21" s="1">
        <v>25</v>
      </c>
      <c r="N21" s="1">
        <v>1.9</v>
      </c>
      <c r="O21" s="1">
        <v>90.2</v>
      </c>
      <c r="P21" s="1">
        <v>3.0000000000000001E-3</v>
      </c>
      <c r="Q21" s="24">
        <f t="shared" si="20"/>
        <v>28.957000000000001</v>
      </c>
      <c r="R21" s="33" t="s">
        <v>192</v>
      </c>
      <c r="U21" s="10">
        <f t="shared" si="4"/>
        <v>2.8518524830209793</v>
      </c>
      <c r="V21" s="11">
        <f t="shared" si="5"/>
        <v>0.99829511868907916</v>
      </c>
      <c r="W21" s="11" cm="1">
        <f t="array" ref="W21">MEDIAN(IF(B21=$B$3:$B$27,$V$3:$V$27))</f>
        <v>2.2956419937924735</v>
      </c>
      <c r="X21" s="11">
        <f t="shared" si="15"/>
        <v>5.1474944768134527</v>
      </c>
      <c r="Y21" s="12">
        <f t="shared" si="6"/>
        <v>171.99999999999994</v>
      </c>
      <c r="AA21" s="13">
        <f t="shared" si="7"/>
        <v>0.97636209505817995</v>
      </c>
      <c r="AB21" s="14">
        <f t="shared" si="8"/>
        <v>2.8737855066518785</v>
      </c>
      <c r="AC21" s="14" cm="1">
        <f t="array" ref="AC21">GEOMEAN(IF($B21=$B$3:$B$21,AB$3:AB$21))</f>
        <v>3.4000533184654174</v>
      </c>
      <c r="AD21" s="14">
        <f t="shared" si="16"/>
        <v>4.3764154135235973</v>
      </c>
      <c r="AE21" s="15">
        <f t="shared" si="9"/>
        <v>79.552359387739259</v>
      </c>
      <c r="AG21" s="16">
        <f t="shared" si="10"/>
        <v>-0.84475189569099696</v>
      </c>
      <c r="AH21" s="17">
        <f t="shared" si="17"/>
        <v>4.6948994974010549</v>
      </c>
      <c r="AI21" s="17" cm="1">
        <f t="array" ref="AI21">GEOMEAN(IF($B21=$B$3:$B$21,AH$3:AH$21))</f>
        <v>5.2235227567154441</v>
      </c>
      <c r="AJ21" s="17">
        <f t="shared" si="18"/>
        <v>4.3787708610244476</v>
      </c>
      <c r="AK21" s="18">
        <f t="shared" si="11"/>
        <v>79.739961650749791</v>
      </c>
      <c r="AM21" s="19">
        <f t="shared" si="12"/>
        <v>-7.2570523094106845</v>
      </c>
      <c r="AN21" s="20">
        <f t="shared" si="13"/>
        <v>11.107199911120743</v>
      </c>
      <c r="AO21" s="20" cm="1">
        <f t="array" ref="AO21">GEOMEAN(IF($B21=$B$3:$B$21,AN$3:AN$21))</f>
        <v>11.419820424120539</v>
      </c>
      <c r="AP21" s="20">
        <f t="shared" si="19"/>
        <v>4.1627681147098547</v>
      </c>
      <c r="AQ21" s="21">
        <f t="shared" si="14"/>
        <v>64.249125623493001</v>
      </c>
      <c r="AS21" s="23">
        <v>565.51199113528128</v>
      </c>
      <c r="AT21" s="1">
        <v>97.450394039242383</v>
      </c>
    </row>
    <row r="22" spans="1:46" s="1" customFormat="1" ht="13" x14ac:dyDescent="0.3">
      <c r="A22" s="1" t="s">
        <v>42</v>
      </c>
      <c r="B22" s="1" t="s">
        <v>197</v>
      </c>
      <c r="C22" s="1" t="s">
        <v>198</v>
      </c>
      <c r="D22" s="1">
        <v>27</v>
      </c>
      <c r="E22" s="1">
        <v>7.11</v>
      </c>
      <c r="F22" s="2">
        <v>819</v>
      </c>
      <c r="G22" s="1">
        <v>5.3</v>
      </c>
      <c r="H22" s="1">
        <v>10</v>
      </c>
      <c r="I22" s="1">
        <v>3.2</v>
      </c>
      <c r="J22" s="1">
        <v>2.2000000000000002</v>
      </c>
      <c r="K22" s="1">
        <v>1.4</v>
      </c>
      <c r="L22" s="1">
        <v>14</v>
      </c>
      <c r="M22" s="1" t="s">
        <v>199</v>
      </c>
      <c r="N22" s="1">
        <v>25</v>
      </c>
      <c r="O22" s="24">
        <v>5.73</v>
      </c>
      <c r="P22" s="1">
        <v>3.0000000000000001E-3</v>
      </c>
      <c r="Q22" s="24">
        <f t="shared" si="20"/>
        <v>17.05</v>
      </c>
      <c r="R22" s="33" t="s">
        <v>192</v>
      </c>
      <c r="U22" s="10">
        <f t="shared" si="4"/>
        <v>2.4030700676200274</v>
      </c>
      <c r="V22" s="11">
        <f t="shared" si="5"/>
        <v>4.3050140162330424</v>
      </c>
      <c r="W22" s="11" cm="1">
        <f t="array" ref="W22">MEDIAN(IF(B22=$B$3:$B$27,$V$3:$V$27))</f>
        <v>4.077131100467386</v>
      </c>
      <c r="X22" s="11">
        <f t="shared" si="15"/>
        <v>6.4802011680874134</v>
      </c>
      <c r="Y22" s="12">
        <f t="shared" si="6"/>
        <v>652.1021152125428</v>
      </c>
      <c r="AA22" s="13">
        <f t="shared" si="7"/>
        <v>1.060288888448591</v>
      </c>
      <c r="AB22" s="14">
        <f t="shared" si="8"/>
        <v>5.6477951954044787</v>
      </c>
      <c r="AC22" s="14" cm="1">
        <f t="array" ref="AC22">MEDIAN(IF($B22=$B$3:$B$27,AB$3:AB$27))</f>
        <v>5.4843564879536402</v>
      </c>
      <c r="AD22" s="14">
        <f t="shared" si="16"/>
        <v>6.5446453764022312</v>
      </c>
      <c r="AE22" s="15">
        <f t="shared" si="9"/>
        <v>695.50999095619932</v>
      </c>
      <c r="AG22" s="16">
        <f t="shared" si="10"/>
        <v>-5.8395818874144467E-2</v>
      </c>
      <c r="AH22" s="17">
        <f t="shared" si="17"/>
        <v>6.7664799027272142</v>
      </c>
      <c r="AI22" s="17" cm="1">
        <f t="array" ref="AI22">MEDIAN(IF($B22=$B$3:$B$27,AH$3:AH$27))</f>
        <v>6.66249578543189</v>
      </c>
      <c r="AJ22" s="17">
        <f t="shared" si="18"/>
        <v>6.6040999665577456</v>
      </c>
      <c r="AK22" s="18">
        <f t="shared" si="11"/>
        <v>738.11524176127045</v>
      </c>
      <c r="AM22" s="19">
        <f t="shared" si="12"/>
        <v>-5.8015992745033618</v>
      </c>
      <c r="AN22" s="20">
        <f t="shared" si="13"/>
        <v>12.509683358356432</v>
      </c>
      <c r="AO22" s="20" cm="1">
        <f t="array" ref="AO22">MEDIAN(IF($B22=$B$3:$B$27,AN$3:AN$27))</f>
        <v>12.44992422007908</v>
      </c>
      <c r="AP22" s="20">
        <f t="shared" si="19"/>
        <v>6.6483249455757178</v>
      </c>
      <c r="AQ22" s="21">
        <f t="shared" si="14"/>
        <v>771.49095326852762</v>
      </c>
      <c r="AS22" s="23">
        <v>838.62291832701885</v>
      </c>
      <c r="AT22" s="1">
        <v>381.12057756734424</v>
      </c>
    </row>
    <row r="23" spans="1:46" s="1" customFormat="1" ht="13" x14ac:dyDescent="0.3">
      <c r="A23" s="1" t="s">
        <v>42</v>
      </c>
      <c r="B23" s="1" t="s">
        <v>197</v>
      </c>
      <c r="C23" s="1" t="s">
        <v>200</v>
      </c>
      <c r="D23" s="1">
        <v>27</v>
      </c>
      <c r="E23" s="1">
        <v>8.0500000000000007</v>
      </c>
      <c r="F23" s="2">
        <v>307</v>
      </c>
      <c r="G23" s="1">
        <v>4.2</v>
      </c>
      <c r="H23" s="1">
        <v>10</v>
      </c>
      <c r="I23" s="1">
        <v>28</v>
      </c>
      <c r="J23" s="1">
        <v>83</v>
      </c>
      <c r="K23" s="1">
        <v>6</v>
      </c>
      <c r="L23" s="1">
        <v>329</v>
      </c>
      <c r="M23" s="1">
        <v>43</v>
      </c>
      <c r="N23" s="1">
        <v>881</v>
      </c>
      <c r="O23" s="24">
        <v>50.3</v>
      </c>
      <c r="P23" s="1">
        <v>3.0000000000000001E-3</v>
      </c>
      <c r="Q23" s="24">
        <f t="shared" si="20"/>
        <v>411.71000000000004</v>
      </c>
      <c r="R23" s="33" t="s">
        <v>192</v>
      </c>
      <c r="U23" s="10">
        <f t="shared" si="4"/>
        <v>5.1010164734216401</v>
      </c>
      <c r="V23" s="11">
        <f t="shared" si="5"/>
        <v>0.62583127416555673</v>
      </c>
      <c r="W23" s="11" cm="1">
        <f t="array" ref="W23">MEDIAN(IF(B23=$B$3:$B$27,$V$3:$V$27))</f>
        <v>4.077131100467386</v>
      </c>
      <c r="X23" s="11">
        <f t="shared" si="15"/>
        <v>9.1781475738890261</v>
      </c>
      <c r="Y23" s="12">
        <f t="shared" si="6"/>
        <v>9683.198738618461</v>
      </c>
      <c r="AA23" s="13">
        <f t="shared" si="7"/>
        <v>2.8284472655189949</v>
      </c>
      <c r="AB23" s="14">
        <f t="shared" si="8"/>
        <v>2.8984004820682019</v>
      </c>
      <c r="AC23" s="14" cm="1">
        <f t="array" ref="AC23">MEDIAN(IF($B23=$B$3:$B$27,AB$3:AB$27))</f>
        <v>5.4843564879536402</v>
      </c>
      <c r="AD23" s="14">
        <f t="shared" si="16"/>
        <v>8.312803753472636</v>
      </c>
      <c r="AE23" s="15">
        <f t="shared" si="9"/>
        <v>4075.7243051381893</v>
      </c>
      <c r="AG23" s="16">
        <f t="shared" si="10"/>
        <v>1.6654395020986863</v>
      </c>
      <c r="AH23" s="17">
        <f t="shared" si="17"/>
        <v>4.0614082454885105</v>
      </c>
      <c r="AI23" s="17" cm="1">
        <f t="array" ref="AI23">MEDIAN(IF($B23=$B$3:$B$27,AH$3:AH$27))</f>
        <v>6.66249578543189</v>
      </c>
      <c r="AJ23" s="17">
        <f t="shared" si="18"/>
        <v>8.3279352875305754</v>
      </c>
      <c r="AK23" s="18">
        <f t="shared" si="11"/>
        <v>4137.8652243282968</v>
      </c>
      <c r="AM23" s="19">
        <f t="shared" si="12"/>
        <v>-6.6633173342145318</v>
      </c>
      <c r="AN23" s="20">
        <f t="shared" si="13"/>
        <v>12.390165081801729</v>
      </c>
      <c r="AO23" s="20" cm="1">
        <f t="array" ref="AO23">MEDIAN(IF($B23=$B$3:$B$27,AN$3:AN$27))</f>
        <v>12.44992422007908</v>
      </c>
      <c r="AP23" s="20">
        <f t="shared" si="19"/>
        <v>5.7866068858645479</v>
      </c>
      <c r="AQ23" s="21">
        <f t="shared" si="14"/>
        <v>325.90531222014886</v>
      </c>
      <c r="AS23" s="23">
        <v>2964.5510434784223</v>
      </c>
      <c r="AT23" s="1">
        <v>1030.8082947085495</v>
      </c>
    </row>
    <row r="24" spans="1:46" s="1" customFormat="1" ht="13" x14ac:dyDescent="0.3">
      <c r="A24" s="1" t="s">
        <v>42</v>
      </c>
      <c r="B24" s="1" t="s">
        <v>197</v>
      </c>
      <c r="C24" s="1" t="s">
        <v>201</v>
      </c>
      <c r="D24" s="1">
        <v>27</v>
      </c>
      <c r="E24" s="1">
        <v>7.47</v>
      </c>
      <c r="F24" s="2">
        <v>381</v>
      </c>
      <c r="G24" s="1">
        <v>0.5</v>
      </c>
      <c r="H24" s="1">
        <v>10</v>
      </c>
      <c r="I24" s="1">
        <v>2.1</v>
      </c>
      <c r="J24" s="1">
        <v>1.6</v>
      </c>
      <c r="K24" s="1">
        <v>0.3</v>
      </c>
      <c r="L24" s="1">
        <v>2.8</v>
      </c>
      <c r="M24" s="1" t="s">
        <v>202</v>
      </c>
      <c r="N24" s="1">
        <v>1</v>
      </c>
      <c r="O24" s="24">
        <v>13.1</v>
      </c>
      <c r="P24" s="1">
        <v>3.0000000000000001E-3</v>
      </c>
      <c r="Q24" s="24">
        <f t="shared" si="20"/>
        <v>11.8325</v>
      </c>
      <c r="R24" s="33" t="s">
        <v>192</v>
      </c>
      <c r="U24" s="10">
        <f t="shared" si="4"/>
        <v>2.0935511904249711</v>
      </c>
      <c r="V24" s="11">
        <f t="shared" si="5"/>
        <v>3.8492481847017301</v>
      </c>
      <c r="W24" s="11" cm="1">
        <f t="array" ref="W24">MEDIAN(IF(B24=$B$3:$B$27,$V$3:$V$27))</f>
        <v>4.077131100467386</v>
      </c>
      <c r="X24" s="11">
        <f t="shared" si="15"/>
        <v>6.1706822908923566</v>
      </c>
      <c r="Y24" s="12">
        <f t="shared" si="6"/>
        <v>478.51247944241908</v>
      </c>
      <c r="AA24" s="13">
        <f t="shared" si="7"/>
        <v>0.49808029774784668</v>
      </c>
      <c r="AB24" s="14">
        <f t="shared" si="8"/>
        <v>5.4447190773788545</v>
      </c>
      <c r="AC24" s="14" cm="1">
        <f t="array" ref="AC24">MEDIAN(IF($B24=$B$3:$B$27,AB$3:AB$27))</f>
        <v>5.4843564879536402</v>
      </c>
      <c r="AD24" s="14">
        <f t="shared" si="16"/>
        <v>5.9824367857014868</v>
      </c>
      <c r="AE24" s="15">
        <f t="shared" si="9"/>
        <v>396.40514659198686</v>
      </c>
      <c r="AG24" s="16">
        <f t="shared" si="10"/>
        <v>-1.2621426219533074</v>
      </c>
      <c r="AH24" s="17">
        <f t="shared" si="17"/>
        <v>7.2049419970800086</v>
      </c>
      <c r="AI24" s="17" cm="1">
        <f t="array" ref="AI24">MEDIAN(IF($B24=$B$3:$B$27,AH$3:AH$27))</f>
        <v>6.66249578543189</v>
      </c>
      <c r="AJ24" s="17">
        <f t="shared" si="18"/>
        <v>5.4003531634785826</v>
      </c>
      <c r="AK24" s="18">
        <f t="shared" si="11"/>
        <v>221.48462267333576</v>
      </c>
      <c r="AM24" s="19">
        <f t="shared" si="12"/>
        <v>-6.6064177607370285</v>
      </c>
      <c r="AN24" s="20">
        <f t="shared" si="13"/>
        <v>12.54921713586373</v>
      </c>
      <c r="AO24" s="20" cm="1">
        <f t="array" ref="AO24">MEDIAN(IF($B24=$B$3:$B$27,AN$3:AN$27))</f>
        <v>12.44992422007908</v>
      </c>
      <c r="AP24" s="20">
        <f t="shared" si="19"/>
        <v>5.8435064593420512</v>
      </c>
      <c r="AQ24" s="21">
        <f t="shared" si="14"/>
        <v>344.98690484572103</v>
      </c>
      <c r="AS24" s="23">
        <v>319.56986821569438</v>
      </c>
      <c r="AT24" s="1">
        <v>113.37587490970691</v>
      </c>
    </row>
    <row r="25" spans="1:46" s="1" customFormat="1" ht="13" x14ac:dyDescent="0.3">
      <c r="A25" s="1" t="s">
        <v>42</v>
      </c>
      <c r="B25" s="1" t="s">
        <v>197</v>
      </c>
      <c r="C25" s="1" t="s">
        <v>203</v>
      </c>
      <c r="D25" s="1">
        <v>27</v>
      </c>
      <c r="E25" s="1">
        <v>6.38</v>
      </c>
      <c r="F25" s="2">
        <v>304</v>
      </c>
      <c r="G25" s="1">
        <v>6</v>
      </c>
      <c r="H25" s="1">
        <v>10</v>
      </c>
      <c r="I25" s="1">
        <v>0.2</v>
      </c>
      <c r="J25" s="1">
        <v>0.7</v>
      </c>
      <c r="K25" s="1">
        <v>0.3</v>
      </c>
      <c r="L25" s="1">
        <v>1.26</v>
      </c>
      <c r="M25" s="1" t="s">
        <v>202</v>
      </c>
      <c r="N25" s="1">
        <v>2</v>
      </c>
      <c r="O25" s="24">
        <v>1.07</v>
      </c>
      <c r="P25" s="1">
        <v>3.0000000000000001E-3</v>
      </c>
      <c r="Q25" s="24">
        <f t="shared" si="20"/>
        <v>3.3820000000000001</v>
      </c>
      <c r="R25" s="33" t="s">
        <v>192</v>
      </c>
      <c r="U25" s="10">
        <f t="shared" si="4"/>
        <v>1.0324073013286441</v>
      </c>
      <c r="V25" s="11">
        <f t="shared" si="5"/>
        <v>4.684620400077578</v>
      </c>
      <c r="W25" s="11" cm="1">
        <f t="array" ref="W25">MEDIAN(IF(B25=$B$3:$B$27,$V$3:$V$27))</f>
        <v>4.077131100467386</v>
      </c>
      <c r="X25" s="11">
        <f t="shared" si="15"/>
        <v>5.1095384017960299</v>
      </c>
      <c r="Y25" s="12">
        <f t="shared" si="6"/>
        <v>165.59389938268509</v>
      </c>
      <c r="AA25" s="13">
        <f t="shared" si="7"/>
        <v>0.19303380287779615</v>
      </c>
      <c r="AB25" s="14">
        <f t="shared" si="8"/>
        <v>5.5239938985284258</v>
      </c>
      <c r="AC25" s="14" cm="1">
        <f t="array" ref="AC25">MEDIAN(IF($B25=$B$3:$B$27,AB$3:AB$27))</f>
        <v>5.4843564879536402</v>
      </c>
      <c r="AD25" s="14">
        <f t="shared" si="16"/>
        <v>5.6773902908314362</v>
      </c>
      <c r="AE25" s="15">
        <f t="shared" si="9"/>
        <v>292.18591382017485</v>
      </c>
      <c r="AG25" s="16">
        <f t="shared" si="10"/>
        <v>-0.84148396673034287</v>
      </c>
      <c r="AH25" s="17">
        <f t="shared" si="17"/>
        <v>6.5585116681365649</v>
      </c>
      <c r="AI25" s="17" cm="1">
        <f t="array" ref="AI25">MEDIAN(IF($B25=$B$3:$B$27,AH$3:AH$27))</f>
        <v>6.66249578543189</v>
      </c>
      <c r="AJ25" s="17">
        <f t="shared" si="18"/>
        <v>5.8210118187015469</v>
      </c>
      <c r="AK25" s="18">
        <f t="shared" si="11"/>
        <v>337.31318080615785</v>
      </c>
      <c r="AM25" s="19">
        <f t="shared" si="12"/>
        <v>-5.1442222709313361</v>
      </c>
      <c r="AN25" s="20">
        <f t="shared" si="13"/>
        <v>10.861249972337557</v>
      </c>
      <c r="AO25" s="20" cm="1">
        <f t="array" ref="AO25">MEDIAN(IF($B25=$B$3:$B$27,AN$3:AN$27))</f>
        <v>12.44992422007908</v>
      </c>
      <c r="AP25" s="20">
        <f t="shared" si="19"/>
        <v>7.3057019491477435</v>
      </c>
      <c r="AQ25" s="21">
        <f t="shared" si="14"/>
        <v>1488.7646322188764</v>
      </c>
      <c r="AS25" s="23">
        <v>1084.3787741396227</v>
      </c>
      <c r="AT25" s="1">
        <v>550.05327809340088</v>
      </c>
    </row>
    <row r="26" spans="1:46" s="1" customFormat="1" ht="13" x14ac:dyDescent="0.3">
      <c r="A26" s="1" t="s">
        <v>42</v>
      </c>
      <c r="B26" s="1" t="s">
        <v>197</v>
      </c>
      <c r="C26" s="1" t="s">
        <v>204</v>
      </c>
      <c r="D26" s="1">
        <v>27</v>
      </c>
      <c r="E26" s="1">
        <v>7.42</v>
      </c>
      <c r="F26" s="2">
        <v>1409</v>
      </c>
      <c r="G26" s="1">
        <v>20</v>
      </c>
      <c r="H26" s="1">
        <v>10</v>
      </c>
      <c r="I26" s="1">
        <v>11</v>
      </c>
      <c r="J26" s="1">
        <v>17</v>
      </c>
      <c r="K26" s="1">
        <v>6</v>
      </c>
      <c r="L26" s="1">
        <v>57</v>
      </c>
      <c r="M26" s="1">
        <v>1</v>
      </c>
      <c r="N26" s="1">
        <v>102</v>
      </c>
      <c r="O26" s="24">
        <v>11.7</v>
      </c>
      <c r="P26" s="1">
        <v>3.0000000000000001E-3</v>
      </c>
      <c r="Q26" s="24">
        <f t="shared" si="20"/>
        <v>97.472999999999999</v>
      </c>
      <c r="R26" s="33" t="s">
        <v>192</v>
      </c>
      <c r="U26" s="10">
        <f t="shared" si="4"/>
        <v>3.8802742504653556</v>
      </c>
      <c r="V26" s="11">
        <f t="shared" si="5"/>
        <v>3.3703612614333243</v>
      </c>
      <c r="W26" s="11" cm="1">
        <f t="array" ref="W26">MEDIAN(IF(B26=$B$3:$B$27,$V$3:$V$27))</f>
        <v>4.077131100467386</v>
      </c>
      <c r="X26" s="11">
        <f t="shared" si="15"/>
        <v>7.957405350932742</v>
      </c>
      <c r="Y26" s="12">
        <f t="shared" si="6"/>
        <v>2856.6513207203375</v>
      </c>
      <c r="AA26" s="13">
        <f t="shared" si="7"/>
        <v>2.2378032486873183</v>
      </c>
      <c r="AB26" s="14">
        <f t="shared" si="8"/>
        <v>5.0128322632113615</v>
      </c>
      <c r="AC26" s="14" cm="1">
        <f t="array" ref="AC26">MEDIAN(IF($B26=$B$3:$B$27,AB$3:AB$27))</f>
        <v>5.4843564879536402</v>
      </c>
      <c r="AD26" s="14">
        <f t="shared" si="16"/>
        <v>7.7221597366409584</v>
      </c>
      <c r="AE26" s="15">
        <f t="shared" si="9"/>
        <v>2257.8306381328234</v>
      </c>
      <c r="AG26" s="16">
        <f t="shared" si="10"/>
        <v>1.4697762833735046</v>
      </c>
      <c r="AH26" s="17">
        <f t="shared" si="17"/>
        <v>5.7808592285251752</v>
      </c>
      <c r="AI26" s="17" cm="1">
        <f t="array" ref="AI26">MEDIAN(IF($B26=$B$3:$B$27,AH$3:AH$27))</f>
        <v>6.66249578543189</v>
      </c>
      <c r="AJ26" s="17">
        <f t="shared" si="18"/>
        <v>8.1322720688053955</v>
      </c>
      <c r="AK26" s="18">
        <f t="shared" si="11"/>
        <v>3402.5215524551918</v>
      </c>
      <c r="AM26" s="19">
        <f t="shared" si="12"/>
        <v>-5.7921919548272154</v>
      </c>
      <c r="AN26" s="20">
        <f t="shared" si="13"/>
        <v>13.042827466725896</v>
      </c>
      <c r="AO26" s="20" cm="1">
        <f t="array" ref="AO26">MEDIAN(IF($B26=$B$3:$B$27,AN$3:AN$27))</f>
        <v>12.44992422007908</v>
      </c>
      <c r="AP26" s="20">
        <f t="shared" si="19"/>
        <v>6.6577322652518642</v>
      </c>
      <c r="AQ26" s="21">
        <f t="shared" si="14"/>
        <v>778.78286016648428</v>
      </c>
      <c r="AS26" s="23">
        <v>2694.138179722358</v>
      </c>
      <c r="AT26" s="1">
        <v>1358.444673314807</v>
      </c>
    </row>
    <row r="27" spans="1:46" s="1" customFormat="1" ht="13" x14ac:dyDescent="0.3">
      <c r="A27" s="1" t="s">
        <v>42</v>
      </c>
      <c r="B27" s="1" t="s">
        <v>197</v>
      </c>
      <c r="C27" s="1" t="s">
        <v>205</v>
      </c>
      <c r="D27" s="1">
        <v>27</v>
      </c>
      <c r="E27" s="1">
        <v>6.1</v>
      </c>
      <c r="F27" s="2">
        <v>1773</v>
      </c>
      <c r="G27" s="1">
        <v>25</v>
      </c>
      <c r="H27" s="1">
        <v>10</v>
      </c>
      <c r="I27" s="1">
        <v>1.3</v>
      </c>
      <c r="J27" s="1">
        <v>2.4</v>
      </c>
      <c r="K27" s="1">
        <v>0.9</v>
      </c>
      <c r="L27" s="1">
        <v>22</v>
      </c>
      <c r="M27" s="1" t="s">
        <v>202</v>
      </c>
      <c r="N27" s="1">
        <v>34</v>
      </c>
      <c r="O27" s="24">
        <v>0.55900000000000005</v>
      </c>
      <c r="P27" s="1">
        <v>3.0000000000000001E-3</v>
      </c>
      <c r="Q27" s="24">
        <f t="shared" si="20"/>
        <v>13.129300000000001</v>
      </c>
      <c r="R27" s="33" t="s">
        <v>192</v>
      </c>
      <c r="U27" s="10">
        <f t="shared" si="4"/>
        <v>2.1816673325799707</v>
      </c>
      <c r="V27" s="11">
        <f t="shared" si="5"/>
        <v>5.2987609734942369</v>
      </c>
      <c r="W27" s="11" cm="1">
        <f t="array" ref="W27">MEDIAN(IF(B27=$B$3:$B$27,$V$3:$V$27))</f>
        <v>4.077131100467386</v>
      </c>
      <c r="X27" s="11">
        <f t="shared" si="15"/>
        <v>6.2587984330473567</v>
      </c>
      <c r="Y27" s="12">
        <f t="shared" si="6"/>
        <v>522.59063507144754</v>
      </c>
      <c r="AA27" s="13">
        <f t="shared" si="7"/>
        <v>1.2217050540802048</v>
      </c>
      <c r="AB27" s="14">
        <f t="shared" si="8"/>
        <v>6.2587232519940024</v>
      </c>
      <c r="AC27" s="14" cm="1">
        <f t="array" ref="AC27">MEDIAN(IF($B27=$B$3:$B$27,AB$3:AB$27))</f>
        <v>5.4843564879536402</v>
      </c>
      <c r="AD27" s="14">
        <f t="shared" si="16"/>
        <v>6.7060615420338454</v>
      </c>
      <c r="AE27" s="15">
        <f t="shared" si="9"/>
        <v>817.34521225286574</v>
      </c>
      <c r="AG27" s="16">
        <f t="shared" si="10"/>
        <v>0.67279702414318487</v>
      </c>
      <c r="AH27" s="17">
        <f t="shared" si="17"/>
        <v>6.8076312819310232</v>
      </c>
      <c r="AI27" s="17" cm="1">
        <f t="array" ref="AI27">MEDIAN(IF($B27=$B$3:$B$27,AH$3:AH$27))</f>
        <v>6.66249578543189</v>
      </c>
      <c r="AJ27" s="17">
        <f t="shared" si="18"/>
        <v>7.3352928095750745</v>
      </c>
      <c r="AK27" s="18">
        <f t="shared" si="11"/>
        <v>1533.4767308793912</v>
      </c>
      <c r="AM27" s="19">
        <f t="shared" si="12"/>
        <v>-4.6037549526025456</v>
      </c>
      <c r="AN27" s="20">
        <f t="shared" si="13"/>
        <v>12.084183258676752</v>
      </c>
      <c r="AO27" s="20" cm="1">
        <f t="array" ref="AO27">MEDIAN(IF($B27=$B$3:$B$27,AN$3:AN$27))</f>
        <v>12.44992422007908</v>
      </c>
      <c r="AP27" s="20">
        <f t="shared" si="19"/>
        <v>7.846169267476534</v>
      </c>
      <c r="AQ27" s="21">
        <f t="shared" si="14"/>
        <v>2555.9244763743936</v>
      </c>
      <c r="AS27" s="23">
        <v>3085.5677571526026</v>
      </c>
      <c r="AT27" s="1">
        <v>1486.557316420658</v>
      </c>
    </row>
    <row r="28" spans="1:46" s="1" customFormat="1" ht="13" x14ac:dyDescent="0.3">
      <c r="U28" s="10"/>
      <c r="V28" s="11"/>
      <c r="W28" s="11"/>
      <c r="X28" s="11"/>
      <c r="Y28" s="12"/>
      <c r="AA28" s="13"/>
      <c r="AB28" s="14"/>
      <c r="AC28" s="14"/>
      <c r="AD28" s="14"/>
      <c r="AE28" s="15"/>
      <c r="AG28" s="16"/>
      <c r="AH28" s="17"/>
      <c r="AI28" s="17"/>
      <c r="AJ28" s="17"/>
      <c r="AK28" s="18"/>
      <c r="AM28" s="19"/>
      <c r="AN28" s="20"/>
      <c r="AO28" s="20"/>
      <c r="AP28" s="20"/>
      <c r="AQ28" s="21"/>
      <c r="AS28" s="25"/>
      <c r="AT28" s="25"/>
    </row>
    <row r="29" spans="1:46" s="1" customFormat="1" ht="13" x14ac:dyDescent="0.3">
      <c r="C29" s="1" t="s">
        <v>0</v>
      </c>
      <c r="D29" s="1" t="s">
        <v>1</v>
      </c>
      <c r="E29" s="1" t="s">
        <v>7</v>
      </c>
      <c r="G29" s="1" t="s">
        <v>9</v>
      </c>
      <c r="H29" s="1" t="s">
        <v>8</v>
      </c>
      <c r="I29" s="1" t="s">
        <v>6</v>
      </c>
      <c r="J29" s="1" t="s">
        <v>2</v>
      </c>
    </row>
    <row r="30" spans="1:46" s="1" customFormat="1" ht="13" x14ac:dyDescent="0.3">
      <c r="C30" s="1" t="s">
        <v>16</v>
      </c>
      <c r="D30" s="1" t="s">
        <v>206</v>
      </c>
      <c r="E30" s="1">
        <v>0</v>
      </c>
      <c r="G30" s="1">
        <v>0</v>
      </c>
      <c r="H30" s="1">
        <v>0.94220000000000004</v>
      </c>
      <c r="I30" s="1" t="s">
        <v>207</v>
      </c>
      <c r="J30" s="1" t="s">
        <v>18</v>
      </c>
    </row>
    <row r="31" spans="1:46" s="1" customFormat="1" ht="13" x14ac:dyDescent="0.3">
      <c r="C31" s="1" t="s">
        <v>42</v>
      </c>
      <c r="D31" s="1" t="s">
        <v>206</v>
      </c>
      <c r="E31" s="46">
        <v>0</v>
      </c>
      <c r="G31" s="46">
        <v>0</v>
      </c>
      <c r="H31" s="46">
        <v>0.84730000000000005</v>
      </c>
      <c r="I31" s="1" t="s">
        <v>207</v>
      </c>
      <c r="J31" s="1" t="s">
        <v>18</v>
      </c>
    </row>
    <row r="32" spans="1:46" s="1" customFormat="1" ht="13" x14ac:dyDescent="0.3"/>
    <row r="33" spans="3:10" s="1" customFormat="1" ht="13" x14ac:dyDescent="0.3">
      <c r="C33" s="47" t="s">
        <v>16</v>
      </c>
      <c r="D33" s="1" t="s">
        <v>44</v>
      </c>
      <c r="E33" s="46">
        <v>0.77800000000000002</v>
      </c>
      <c r="G33" s="46">
        <v>0.7</v>
      </c>
      <c r="H33" s="46">
        <v>0.57899999999999996</v>
      </c>
      <c r="I33" s="1" t="s">
        <v>26</v>
      </c>
      <c r="J33" s="1" t="s">
        <v>18</v>
      </c>
    </row>
    <row r="34" spans="3:10" s="1" customFormat="1" ht="13" x14ac:dyDescent="0.3">
      <c r="C34" s="47" t="s">
        <v>42</v>
      </c>
      <c r="D34" s="1" t="s">
        <v>44</v>
      </c>
      <c r="E34" s="46">
        <v>-0.12</v>
      </c>
      <c r="G34" s="46">
        <v>0.127</v>
      </c>
      <c r="H34" s="46">
        <v>0.6</v>
      </c>
      <c r="I34" s="1" t="s">
        <v>47</v>
      </c>
      <c r="J34" s="1" t="s">
        <v>18</v>
      </c>
    </row>
    <row r="35" spans="3:10" s="1" customFormat="1" ht="13" x14ac:dyDescent="0.3"/>
    <row r="36" spans="3:10" s="1" customFormat="1" ht="13" x14ac:dyDescent="0.3">
      <c r="C36" s="47" t="s">
        <v>42</v>
      </c>
      <c r="D36" s="1" t="s">
        <v>27</v>
      </c>
      <c r="E36" s="1">
        <v>-0.35899999999999999</v>
      </c>
      <c r="G36" s="1">
        <v>0.35099999999999998</v>
      </c>
      <c r="H36" s="1">
        <v>0.67300000000000004</v>
      </c>
      <c r="I36" s="1" t="s">
        <v>208</v>
      </c>
      <c r="J36" s="1" t="s">
        <v>34</v>
      </c>
    </row>
    <row r="37" spans="3:10" s="1" customFormat="1" ht="13" x14ac:dyDescent="0.3">
      <c r="C37" s="47" t="s">
        <v>42</v>
      </c>
      <c r="D37" s="1" t="s">
        <v>27</v>
      </c>
      <c r="E37" s="1">
        <v>-0.86499999999999999</v>
      </c>
      <c r="G37" s="1">
        <v>0.20899999999999999</v>
      </c>
      <c r="H37" s="1">
        <v>0</v>
      </c>
      <c r="I37" s="1" t="s">
        <v>209</v>
      </c>
      <c r="J37" s="1" t="s">
        <v>34</v>
      </c>
    </row>
    <row r="38" spans="3:10" s="1" customFormat="1" ht="13" x14ac:dyDescent="0.3">
      <c r="C38" s="47" t="s">
        <v>42</v>
      </c>
      <c r="D38" s="1" t="s">
        <v>40</v>
      </c>
      <c r="I38" s="1" t="s">
        <v>59</v>
      </c>
      <c r="J38" s="1" t="s">
        <v>18</v>
      </c>
    </row>
    <row r="39" spans="3:10" s="1" customFormat="1" ht="13" x14ac:dyDescent="0.3">
      <c r="C39" s="47" t="s">
        <v>16</v>
      </c>
      <c r="D39" s="1" t="s">
        <v>40</v>
      </c>
      <c r="I39" s="1" t="s">
        <v>41</v>
      </c>
      <c r="J39" s="1" t="s">
        <v>18</v>
      </c>
    </row>
    <row r="40" spans="3:10" s="1" customFormat="1" ht="13" x14ac:dyDescent="0.3"/>
    <row r="41" spans="3:10" s="1" customFormat="1" ht="13" x14ac:dyDescent="0.3"/>
    <row r="42" spans="3:10" s="1" customFormat="1" ht="13" x14ac:dyDescent="0.3"/>
    <row r="43" spans="3:10" s="1" customFormat="1" ht="13" x14ac:dyDescent="0.3"/>
    <row r="44" spans="3:10" s="1" customFormat="1" ht="13" x14ac:dyDescent="0.3"/>
    <row r="45" spans="3:10" s="1" customFormat="1" ht="13" x14ac:dyDescent="0.3"/>
    <row r="46" spans="3:10" s="1" customFormat="1" ht="13" x14ac:dyDescent="0.3"/>
    <row r="47" spans="3:10" s="1" customFormat="1" ht="13" x14ac:dyDescent="0.3"/>
    <row r="48" spans="3:10" s="1" customFormat="1" ht="13" x14ac:dyDescent="0.3"/>
    <row r="49" s="1" customFormat="1" ht="13" x14ac:dyDescent="0.3"/>
    <row r="50" s="1" customFormat="1" ht="13" x14ac:dyDescent="0.3"/>
    <row r="51" s="1" customFormat="1" ht="13" x14ac:dyDescent="0.3"/>
    <row r="52" s="1" customFormat="1" ht="13" x14ac:dyDescent="0.3"/>
    <row r="53" s="1" customFormat="1" ht="13" x14ac:dyDescent="0.3"/>
    <row r="54" s="1" customFormat="1" ht="13" x14ac:dyDescent="0.3"/>
    <row r="55" s="1" customFormat="1" ht="13" x14ac:dyDescent="0.3"/>
    <row r="56" s="1" customFormat="1" ht="13" x14ac:dyDescent="0.3"/>
    <row r="57" s="1" customFormat="1" ht="13" x14ac:dyDescent="0.3"/>
    <row r="58" s="1" customFormat="1" ht="13" x14ac:dyDescent="0.3"/>
    <row r="59" s="1" customFormat="1" ht="13" x14ac:dyDescent="0.3"/>
    <row r="60" s="1" customFormat="1" ht="13" x14ac:dyDescent="0.3"/>
    <row r="61" s="1" customFormat="1" ht="13" x14ac:dyDescent="0.3"/>
    <row r="62" s="1" customFormat="1" ht="13" x14ac:dyDescent="0.3"/>
    <row r="63" s="1" customFormat="1" ht="13" x14ac:dyDescent="0.3"/>
    <row r="64" s="1" customFormat="1" ht="13" x14ac:dyDescent="0.3"/>
    <row r="65" s="1" customFormat="1" ht="13" x14ac:dyDescent="0.3"/>
    <row r="66" s="1" customFormat="1" ht="13" x14ac:dyDescent="0.3"/>
    <row r="67" s="1" customFormat="1" ht="13" x14ac:dyDescent="0.3"/>
    <row r="68" s="1" customFormat="1" ht="13" x14ac:dyDescent="0.3"/>
    <row r="69" s="1" customFormat="1" ht="13" x14ac:dyDescent="0.3"/>
    <row r="70" s="1" customFormat="1" ht="13" x14ac:dyDescent="0.3"/>
    <row r="71" s="1" customFormat="1" ht="13" x14ac:dyDescent="0.3"/>
    <row r="72" s="1" customFormat="1" ht="13" x14ac:dyDescent="0.3"/>
    <row r="73" s="1" customFormat="1" ht="13" x14ac:dyDescent="0.3"/>
    <row r="74" s="1" customFormat="1" ht="13" x14ac:dyDescent="0.3"/>
    <row r="75" s="1" customFormat="1" ht="13" x14ac:dyDescent="0.3"/>
    <row r="76" s="1" customFormat="1" ht="13" x14ac:dyDescent="0.3"/>
    <row r="77" s="1" customFormat="1" ht="13" x14ac:dyDescent="0.3"/>
    <row r="78" s="1" customFormat="1" ht="13" x14ac:dyDescent="0.3"/>
    <row r="79" s="1" customFormat="1" ht="13" x14ac:dyDescent="0.3"/>
    <row r="80" s="1" customFormat="1" ht="13" x14ac:dyDescent="0.3"/>
    <row r="81" s="1" customFormat="1" ht="13" x14ac:dyDescent="0.3"/>
    <row r="82" s="1" customFormat="1" ht="13" x14ac:dyDescent="0.3"/>
    <row r="83" s="1" customFormat="1" ht="13" x14ac:dyDescent="0.3"/>
    <row r="84" s="1" customFormat="1" ht="13" x14ac:dyDescent="0.3"/>
    <row r="85" s="1" customFormat="1" ht="13" x14ac:dyDescent="0.3"/>
    <row r="86" s="1" customFormat="1" ht="13" x14ac:dyDescent="0.3"/>
    <row r="87" s="1" customFormat="1" ht="13" x14ac:dyDescent="0.3"/>
    <row r="88" s="1" customFormat="1" ht="13" x14ac:dyDescent="0.3"/>
    <row r="89" s="1" customFormat="1" ht="13" x14ac:dyDescent="0.3"/>
    <row r="90" s="1" customFormat="1" ht="13" x14ac:dyDescent="0.3"/>
    <row r="91" s="1" customFormat="1" ht="13" x14ac:dyDescent="0.3"/>
    <row r="92" s="1" customFormat="1" ht="13" x14ac:dyDescent="0.3"/>
    <row r="93" s="1" customFormat="1" ht="13" x14ac:dyDescent="0.3"/>
    <row r="94" s="1" customFormat="1" ht="13" x14ac:dyDescent="0.3"/>
    <row r="95" s="1" customFormat="1" ht="13" x14ac:dyDescent="0.3"/>
    <row r="96" s="1" customFormat="1" ht="13" x14ac:dyDescent="0.3"/>
    <row r="97" s="1" customFormat="1" ht="13" x14ac:dyDescent="0.3"/>
    <row r="98" s="1" customFormat="1" ht="13" x14ac:dyDescent="0.3"/>
    <row r="99" s="1" customFormat="1" ht="13" x14ac:dyDescent="0.3"/>
    <row r="100" s="1" customFormat="1" ht="13" x14ac:dyDescent="0.3"/>
    <row r="101" s="1" customFormat="1" ht="13" x14ac:dyDescent="0.3"/>
    <row r="102" s="1" customFormat="1" ht="13" x14ac:dyDescent="0.3"/>
    <row r="103" s="1" customFormat="1" ht="13" x14ac:dyDescent="0.3"/>
    <row r="104" s="1" customFormat="1" ht="13" x14ac:dyDescent="0.3"/>
    <row r="105" s="1" customFormat="1" ht="13" x14ac:dyDescent="0.3"/>
    <row r="106" s="1" customFormat="1" ht="13" x14ac:dyDescent="0.3"/>
    <row r="107" s="1" customFormat="1" ht="13" x14ac:dyDescent="0.3"/>
    <row r="108" s="1" customFormat="1" ht="13" x14ac:dyDescent="0.3"/>
    <row r="109" s="1" customFormat="1" ht="13" x14ac:dyDescent="0.3"/>
    <row r="110" s="1" customFormat="1" ht="13" x14ac:dyDescent="0.3"/>
    <row r="111" s="1" customFormat="1" ht="13" x14ac:dyDescent="0.3"/>
    <row r="112" s="1" customFormat="1" ht="13" x14ac:dyDescent="0.3"/>
    <row r="113" s="1" customFormat="1" ht="13" x14ac:dyDescent="0.3"/>
    <row r="114" s="1" customFormat="1" ht="13" x14ac:dyDescent="0.3"/>
    <row r="115" s="1" customFormat="1" ht="13" x14ac:dyDescent="0.3"/>
    <row r="116" s="1" customFormat="1" ht="13" x14ac:dyDescent="0.3"/>
    <row r="117" s="1" customFormat="1" ht="13" x14ac:dyDescent="0.3"/>
    <row r="118" s="1" customFormat="1" ht="13" x14ac:dyDescent="0.3"/>
    <row r="119" s="1" customFormat="1" ht="13" x14ac:dyDescent="0.3"/>
    <row r="120" s="1" customFormat="1" ht="13" x14ac:dyDescent="0.3"/>
    <row r="121" s="1" customFormat="1" ht="13" x14ac:dyDescent="0.3"/>
    <row r="122" s="1" customFormat="1" ht="13" x14ac:dyDescent="0.3"/>
    <row r="123" s="1" customFormat="1" ht="13" x14ac:dyDescent="0.3"/>
    <row r="124" s="1" customFormat="1" ht="13" x14ac:dyDescent="0.3"/>
    <row r="125" s="1" customFormat="1" ht="13" x14ac:dyDescent="0.3"/>
    <row r="126" s="1" customFormat="1" ht="13" x14ac:dyDescent="0.3"/>
    <row r="127" s="1" customFormat="1" ht="13" x14ac:dyDescent="0.3"/>
    <row r="128" s="1" customFormat="1" ht="13" x14ac:dyDescent="0.3"/>
    <row r="129" s="1" customFormat="1" ht="13" x14ac:dyDescent="0.3"/>
    <row r="130" s="1" customFormat="1" ht="13" x14ac:dyDescent="0.3"/>
    <row r="131" s="1" customFormat="1" ht="13" x14ac:dyDescent="0.3"/>
    <row r="132" s="1" customFormat="1" ht="13" x14ac:dyDescent="0.3"/>
    <row r="133" s="1" customFormat="1" ht="13" x14ac:dyDescent="0.3"/>
    <row r="134" s="1" customFormat="1" ht="13" x14ac:dyDescent="0.3"/>
    <row r="135" s="1" customFormat="1" ht="13" x14ac:dyDescent="0.3"/>
    <row r="136" s="1" customFormat="1" ht="13" x14ac:dyDescent="0.3"/>
    <row r="137" s="1" customFormat="1" ht="13" x14ac:dyDescent="0.3"/>
    <row r="138" s="1" customFormat="1" ht="13" x14ac:dyDescent="0.3"/>
    <row r="139" s="1" customFormat="1" ht="13" x14ac:dyDescent="0.3"/>
    <row r="140" s="1" customFormat="1" ht="13" x14ac:dyDescent="0.3"/>
    <row r="141" s="1" customFormat="1" ht="13" x14ac:dyDescent="0.3"/>
    <row r="142" s="1" customFormat="1" ht="13" x14ac:dyDescent="0.3"/>
    <row r="143" s="1" customFormat="1" ht="13" x14ac:dyDescent="0.3"/>
    <row r="144" s="1" customFormat="1" ht="13" x14ac:dyDescent="0.3"/>
    <row r="145" s="1" customFormat="1" ht="13" x14ac:dyDescent="0.3"/>
    <row r="146" s="1" customFormat="1" ht="13" x14ac:dyDescent="0.3"/>
    <row r="147" s="1" customFormat="1" ht="13" x14ac:dyDescent="0.3"/>
    <row r="148" s="1" customFormat="1" ht="13" x14ac:dyDescent="0.3"/>
    <row r="149" s="1" customFormat="1" ht="13" x14ac:dyDescent="0.3"/>
    <row r="150" s="1" customFormat="1" ht="13" x14ac:dyDescent="0.3"/>
    <row r="151" s="1" customFormat="1" ht="13" x14ac:dyDescent="0.3"/>
    <row r="152" s="1" customFormat="1" ht="13" x14ac:dyDescent="0.3"/>
    <row r="153" s="1" customFormat="1" ht="13" x14ac:dyDescent="0.3"/>
    <row r="154" s="1" customFormat="1" ht="13" x14ac:dyDescent="0.3"/>
    <row r="155" s="1" customFormat="1" ht="13" x14ac:dyDescent="0.3"/>
    <row r="156" s="1" customFormat="1" ht="13" x14ac:dyDescent="0.3"/>
    <row r="157" s="1" customFormat="1" ht="13" x14ac:dyDescent="0.3"/>
    <row r="158" s="1" customFormat="1" ht="13" x14ac:dyDescent="0.3"/>
    <row r="159" s="1" customFormat="1" ht="13" x14ac:dyDescent="0.3"/>
    <row r="160" s="1" customFormat="1" ht="13" x14ac:dyDescent="0.3"/>
  </sheetData>
  <conditionalFormatting sqref="C7:C12">
    <cfRule type="containsText" dxfId="7" priority="1" operator="containsText" text="ECOTOX">
      <formula>NOT(ISERROR(SEARCH("ECOTOX",C7)))</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D3B9-60CE-43A4-9B20-2D4398A308E6}">
  <dimension ref="A1:BS74"/>
  <sheetViews>
    <sheetView topLeftCell="A51" workbookViewId="0">
      <selection sqref="A1:XFD1048576"/>
    </sheetView>
  </sheetViews>
  <sheetFormatPr defaultRowHeight="14.5" x14ac:dyDescent="0.35"/>
  <cols>
    <col min="1" max="1" width="15.1796875" bestFit="1" customWidth="1"/>
    <col min="5" max="5" width="25.26953125" bestFit="1" customWidth="1"/>
    <col min="8" max="11" width="4.1796875" customWidth="1"/>
    <col min="15" max="15" width="6" customWidth="1"/>
    <col min="16" max="24" width="4.81640625" customWidth="1"/>
    <col min="25" max="25" width="6.81640625" customWidth="1"/>
    <col min="26" max="26" width="4.81640625" customWidth="1"/>
    <col min="30" max="30" width="9.453125" bestFit="1" customWidth="1"/>
    <col min="31" max="31" width="3.26953125" customWidth="1"/>
    <col min="37" max="37" width="4.26953125" customWidth="1"/>
    <col min="39" max="41" width="9.26953125" bestFit="1" customWidth="1"/>
    <col min="42" max="42" width="9.7265625" style="31" bestFit="1" customWidth="1"/>
    <col min="43" max="43" width="3.54296875" customWidth="1"/>
    <col min="49" max="49" width="3.453125" customWidth="1"/>
    <col min="55" max="55" width="3.453125" customWidth="1"/>
  </cols>
  <sheetData>
    <row r="1" spans="1:71" s="33" customFormat="1" ht="14.15" customHeight="1" x14ac:dyDescent="0.35">
      <c r="B1" s="66" t="s">
        <v>210</v>
      </c>
      <c r="C1" s="67"/>
      <c r="D1" s="68"/>
      <c r="E1" s="68" t="s">
        <v>211</v>
      </c>
      <c r="F1" s="68"/>
      <c r="G1" s="69" t="s">
        <v>212</v>
      </c>
      <c r="H1" s="73"/>
      <c r="I1" s="73"/>
      <c r="J1" s="73"/>
      <c r="K1" s="73"/>
      <c r="L1" s="74"/>
      <c r="M1" s="74"/>
      <c r="N1" s="71"/>
      <c r="O1" s="74"/>
      <c r="P1" s="74"/>
      <c r="Q1" s="74"/>
      <c r="R1" s="74"/>
      <c r="S1" s="74"/>
      <c r="T1" s="74"/>
      <c r="U1" s="74"/>
      <c r="V1" s="74"/>
      <c r="W1" s="74"/>
      <c r="X1" s="74"/>
      <c r="Y1" s="74"/>
      <c r="Z1" s="74"/>
      <c r="AA1" s="70"/>
      <c r="AB1" s="72"/>
      <c r="AD1"/>
      <c r="AE1"/>
      <c r="AF1"/>
      <c r="AG1"/>
      <c r="AH1"/>
      <c r="AI1"/>
      <c r="AJ1"/>
      <c r="AK1"/>
      <c r="AL1"/>
      <c r="AM1"/>
      <c r="AN1"/>
      <c r="AO1"/>
      <c r="AP1" s="31"/>
      <c r="AQ1"/>
      <c r="AR1"/>
      <c r="AS1"/>
      <c r="AT1"/>
      <c r="AU1"/>
      <c r="AV1"/>
      <c r="AW1"/>
      <c r="AX1"/>
      <c r="AY1"/>
      <c r="AZ1"/>
      <c r="BA1"/>
      <c r="BB1"/>
      <c r="BC1"/>
      <c r="BD1"/>
      <c r="BE1"/>
      <c r="BF1"/>
      <c r="BG1"/>
      <c r="BH1"/>
      <c r="BI1" s="1"/>
      <c r="BJ1"/>
      <c r="BK1"/>
      <c r="BL1"/>
      <c r="BM1"/>
      <c r="BN1"/>
      <c r="BO1"/>
      <c r="BP1"/>
    </row>
    <row r="2" spans="1:71" s="33" customFormat="1" ht="14.15" customHeight="1" x14ac:dyDescent="0.35">
      <c r="B2" s="67"/>
      <c r="C2" s="67"/>
      <c r="D2" s="68"/>
      <c r="E2" s="68"/>
      <c r="F2" s="68" t="s">
        <v>213</v>
      </c>
      <c r="G2" s="69"/>
      <c r="H2" s="75"/>
      <c r="I2" s="75"/>
      <c r="J2" s="75"/>
      <c r="K2" s="75"/>
      <c r="L2" s="74">
        <v>36</v>
      </c>
      <c r="M2" s="74">
        <v>38</v>
      </c>
      <c r="N2" s="71"/>
      <c r="O2" s="74"/>
      <c r="P2" s="74"/>
      <c r="Q2" s="74">
        <v>44</v>
      </c>
      <c r="R2" s="74">
        <v>45</v>
      </c>
      <c r="S2" s="74">
        <v>46</v>
      </c>
      <c r="T2" s="74">
        <v>47</v>
      </c>
      <c r="U2" s="74">
        <v>1000</v>
      </c>
      <c r="V2" s="74"/>
      <c r="W2" s="74">
        <v>43</v>
      </c>
      <c r="X2" s="74"/>
      <c r="Y2" s="74">
        <v>42</v>
      </c>
      <c r="Z2" s="74">
        <v>52</v>
      </c>
      <c r="AA2" s="70"/>
      <c r="AB2" s="71"/>
      <c r="AD2" s="1" t="s">
        <v>214</v>
      </c>
      <c r="AE2"/>
      <c r="AF2" s="1" t="s">
        <v>149</v>
      </c>
      <c r="AG2" s="1"/>
      <c r="AH2" s="1"/>
      <c r="AI2" s="1"/>
      <c r="AJ2" s="1"/>
      <c r="AK2" s="1"/>
      <c r="AL2" s="1" t="s">
        <v>150</v>
      </c>
      <c r="AM2" s="1"/>
      <c r="AN2" s="1"/>
      <c r="AO2" s="1"/>
      <c r="AP2" s="25"/>
      <c r="AQ2" s="1"/>
      <c r="AR2" s="1" t="s">
        <v>215</v>
      </c>
      <c r="AS2" s="1"/>
      <c r="AT2" s="1"/>
      <c r="AU2" s="1"/>
      <c r="AV2" s="1"/>
      <c r="AW2" s="1"/>
      <c r="AX2" s="1" t="s">
        <v>216</v>
      </c>
      <c r="AY2" s="1"/>
      <c r="AZ2" s="1"/>
      <c r="BA2" s="1"/>
      <c r="BB2" s="1"/>
      <c r="BC2" s="1"/>
      <c r="BD2" s="1" t="s">
        <v>217</v>
      </c>
      <c r="BE2" s="1"/>
      <c r="BF2" s="1"/>
      <c r="BG2" s="1"/>
      <c r="BH2" s="1"/>
      <c r="BI2" s="1"/>
      <c r="BJ2" s="1" t="s">
        <v>0</v>
      </c>
      <c r="BK2" s="1" t="s">
        <v>1</v>
      </c>
      <c r="BL2" s="1" t="s">
        <v>7</v>
      </c>
      <c r="BM2" s="1" t="s">
        <v>9</v>
      </c>
      <c r="BN2" s="1" t="s">
        <v>8</v>
      </c>
      <c r="BO2" s="1" t="s">
        <v>6</v>
      </c>
      <c r="BP2" s="1" t="s">
        <v>2</v>
      </c>
    </row>
    <row r="3" spans="1:71" s="83" customFormat="1" ht="88.5" customHeight="1" x14ac:dyDescent="0.35">
      <c r="B3" s="76" t="s">
        <v>218</v>
      </c>
      <c r="C3" s="76" t="s">
        <v>219</v>
      </c>
      <c r="D3" s="77" t="s">
        <v>220</v>
      </c>
      <c r="E3" s="77" t="s">
        <v>79</v>
      </c>
      <c r="F3" s="77" t="s">
        <v>221</v>
      </c>
      <c r="G3" s="78" t="s">
        <v>222</v>
      </c>
      <c r="H3" s="80" t="s">
        <v>223</v>
      </c>
      <c r="I3" s="80" t="s">
        <v>224</v>
      </c>
      <c r="J3" s="80" t="s">
        <v>225</v>
      </c>
      <c r="K3" s="80" t="s">
        <v>226</v>
      </c>
      <c r="L3" s="81" t="s">
        <v>155</v>
      </c>
      <c r="M3" s="81" t="s">
        <v>156</v>
      </c>
      <c r="N3" s="79" t="s">
        <v>227</v>
      </c>
      <c r="O3" s="81" t="s">
        <v>158</v>
      </c>
      <c r="P3" s="81" t="s">
        <v>228</v>
      </c>
      <c r="Q3" s="82" t="s">
        <v>160</v>
      </c>
      <c r="R3" s="82" t="s">
        <v>161</v>
      </c>
      <c r="S3" s="82" t="s">
        <v>162</v>
      </c>
      <c r="T3" s="82" t="s">
        <v>163</v>
      </c>
      <c r="U3" s="82" t="s">
        <v>164</v>
      </c>
      <c r="V3" s="82" t="s">
        <v>165</v>
      </c>
      <c r="W3" s="109" t="s">
        <v>166</v>
      </c>
      <c r="X3" s="81" t="s">
        <v>167</v>
      </c>
      <c r="Y3" s="81" t="s">
        <v>19</v>
      </c>
      <c r="Z3" s="81" t="s">
        <v>229</v>
      </c>
      <c r="AA3" s="78" t="s">
        <v>230</v>
      </c>
      <c r="AB3" s="79" t="s">
        <v>231</v>
      </c>
      <c r="AD3" s="1" t="s">
        <v>232</v>
      </c>
      <c r="AE3"/>
      <c r="AF3" s="4" t="s">
        <v>233</v>
      </c>
      <c r="AG3" s="4" t="s">
        <v>171</v>
      </c>
      <c r="AH3" s="4" t="s">
        <v>172</v>
      </c>
      <c r="AI3" s="4" t="s">
        <v>173</v>
      </c>
      <c r="AJ3" s="4" t="s">
        <v>174</v>
      </c>
      <c r="AK3" s="1"/>
      <c r="AL3" s="5" t="s">
        <v>233</v>
      </c>
      <c r="AM3" s="5" t="s">
        <v>171</v>
      </c>
      <c r="AN3" s="5" t="s">
        <v>172</v>
      </c>
      <c r="AO3" s="5" t="s">
        <v>173</v>
      </c>
      <c r="AP3" s="64" t="s">
        <v>175</v>
      </c>
      <c r="AQ3" s="1"/>
      <c r="AR3" s="6" t="s">
        <v>233</v>
      </c>
      <c r="AS3" s="6" t="s">
        <v>171</v>
      </c>
      <c r="AT3" s="6" t="s">
        <v>172</v>
      </c>
      <c r="AU3" s="6" t="s">
        <v>173</v>
      </c>
      <c r="AV3" s="6" t="s">
        <v>234</v>
      </c>
      <c r="AW3" s="1"/>
      <c r="AX3" s="7" t="s">
        <v>233</v>
      </c>
      <c r="AY3" s="7" t="s">
        <v>171</v>
      </c>
      <c r="AZ3" s="7" t="s">
        <v>172</v>
      </c>
      <c r="BA3" s="7" t="s">
        <v>173</v>
      </c>
      <c r="BB3" s="7" t="s">
        <v>235</v>
      </c>
      <c r="BC3" s="1"/>
      <c r="BD3" s="132" t="s">
        <v>233</v>
      </c>
      <c r="BE3" s="132" t="s">
        <v>171</v>
      </c>
      <c r="BF3" s="132" t="s">
        <v>172</v>
      </c>
      <c r="BG3" s="132" t="s">
        <v>173</v>
      </c>
      <c r="BH3" s="132" t="s">
        <v>236</v>
      </c>
      <c r="BI3" s="22"/>
      <c r="BJ3" s="1"/>
      <c r="BK3" s="1"/>
      <c r="BL3" s="1"/>
      <c r="BM3" s="1"/>
      <c r="BN3" s="1"/>
      <c r="BO3" s="1"/>
      <c r="BP3" s="1"/>
    </row>
    <row r="4" spans="1:71" s="33" customFormat="1" x14ac:dyDescent="0.35">
      <c r="A4" s="33">
        <v>2697405</v>
      </c>
      <c r="B4" s="33" t="s">
        <v>237</v>
      </c>
      <c r="C4" s="33">
        <v>2012</v>
      </c>
      <c r="D4" s="84" t="s">
        <v>28</v>
      </c>
      <c r="E4" s="33" t="s">
        <v>238</v>
      </c>
      <c r="G4" s="33" t="s">
        <v>239</v>
      </c>
      <c r="H4" s="33" t="s">
        <v>240</v>
      </c>
      <c r="I4" s="33" t="s">
        <v>240</v>
      </c>
      <c r="J4" s="33" t="s">
        <v>240</v>
      </c>
      <c r="K4" s="33" t="s">
        <v>240</v>
      </c>
      <c r="L4" s="33">
        <v>8.4</v>
      </c>
      <c r="M4" s="105">
        <v>7.7</v>
      </c>
      <c r="N4" s="33">
        <v>3292</v>
      </c>
      <c r="O4" s="33">
        <v>0.6</v>
      </c>
      <c r="P4" s="33">
        <v>10</v>
      </c>
      <c r="Q4" s="33">
        <v>16.600000000000001</v>
      </c>
      <c r="R4" s="33">
        <v>5.0999999999999996</v>
      </c>
      <c r="S4" s="33">
        <v>4.3</v>
      </c>
      <c r="T4" s="33">
        <v>1</v>
      </c>
      <c r="U4" s="106">
        <v>26.86856528980508</v>
      </c>
      <c r="V4" s="106">
        <v>1.9384958467656781</v>
      </c>
      <c r="W4" s="33">
        <v>22.023913333333333</v>
      </c>
      <c r="X4" s="32">
        <v>3.0000000000000001E-3</v>
      </c>
      <c r="Y4" s="33">
        <f>Q4*2.497+4.118*R4</f>
        <v>62.451999999999998</v>
      </c>
      <c r="AA4" s="33">
        <v>96</v>
      </c>
      <c r="AD4">
        <v>3029.909183314885</v>
      </c>
      <c r="AE4"/>
      <c r="AF4" s="10">
        <f>$M4*$BL$4+LN($O4*$BM$4+LN($Y4)*$BN$4)</f>
        <v>1.253641338935322</v>
      </c>
      <c r="AG4" s="11">
        <f>LN($N4)-AF4</f>
        <v>6.8456092228616381</v>
      </c>
      <c r="AH4" s="11" cm="1">
        <f t="array" ref="AH4">GEOMEAN(IF($E4=$E$4:$E$62,AG$4:AG$62))</f>
        <v>6.6353836865711902</v>
      </c>
      <c r="AI4" s="11">
        <f t="shared" ref="AI4:AI21" si="0">AH4+AF4</f>
        <v>7.8890250255065126</v>
      </c>
      <c r="AJ4" s="49">
        <f>EXP(AI4)</f>
        <v>2667.8415747844356</v>
      </c>
      <c r="AK4" s="1"/>
      <c r="AL4" s="13">
        <f>$M4*$BL$5+LN($O4*$BM$5+LN($Y4)*$BN$5)</f>
        <v>1.4771713100605655E-2</v>
      </c>
      <c r="AM4" s="15">
        <f>LN($N4)-AL4</f>
        <v>8.0844788486963548</v>
      </c>
      <c r="AN4" s="50" cm="1">
        <f t="array" ref="AN4">GEOMEAN(IF($E4=$E$4:$E$62,AM$4:AM$62))</f>
        <v>7.833064512874703</v>
      </c>
      <c r="AO4" s="15">
        <f t="shared" ref="AO4:AO62" si="1">AN4+AL4</f>
        <v>7.8478362259753087</v>
      </c>
      <c r="AP4" s="65">
        <f>EXP(AO4)</f>
        <v>2560.1886495149183</v>
      </c>
      <c r="AQ4" s="1"/>
      <c r="AR4" s="16">
        <f>$M4*$BL$6+LN($O4*$BM$6+LN($Y4)*$BN$6)</f>
        <v>-3.5392759596194923</v>
      </c>
      <c r="AS4" s="18">
        <f>LN($N4)-AR4</f>
        <v>11.638526521416452</v>
      </c>
      <c r="AT4" s="18" cm="1">
        <f t="array" ref="AT4">GEOMEAN(IF($E4=$E$4:$E$62,AS$4:AS$62))</f>
        <v>11.131332365331579</v>
      </c>
      <c r="AU4" s="18">
        <f t="shared" ref="AU4:AU19" si="2">AT4+AR4</f>
        <v>7.5920564057120865</v>
      </c>
      <c r="AV4" s="18">
        <f>EXP(AU4)</f>
        <v>1982.3859147753212</v>
      </c>
      <c r="AW4" s="1"/>
      <c r="AX4" s="20">
        <f t="shared" ref="AX4:AX35" si="3">$M4*$BL$7+LN($O4*$BM$7+LN($Y4)*$BN$7)</f>
        <v>0.40015475497708763</v>
      </c>
      <c r="AY4" s="20">
        <f>LN($N4)-AX4</f>
        <v>7.6990958068198729</v>
      </c>
      <c r="AZ4" s="20" cm="1">
        <f t="array" ref="AZ4">GEOMEAN(IF($E4=$E$4:$E$62,AY$4:AY$62))</f>
        <v>7.4203609749802384</v>
      </c>
      <c r="BA4" s="20">
        <f t="shared" ref="BA4:BA21" si="4">AZ4+AX4</f>
        <v>7.820515729957326</v>
      </c>
      <c r="BB4" s="58">
        <f>EXP(BA4)</f>
        <v>2491.1898580405023</v>
      </c>
      <c r="BC4" s="1"/>
      <c r="BD4" s="133">
        <f>$M4*$BL$8+LN($O4*$BM$8+LN($Y4)*$BN$8)</f>
        <v>-8.7367466507833171</v>
      </c>
      <c r="BE4" s="133"/>
      <c r="BF4" s="133"/>
      <c r="BG4" s="133"/>
      <c r="BH4" s="134"/>
      <c r="BI4" s="22"/>
      <c r="BJ4" s="1" t="s">
        <v>42</v>
      </c>
      <c r="BK4" s="1" t="s">
        <v>206</v>
      </c>
      <c r="BL4" s="46">
        <v>0</v>
      </c>
      <c r="BM4" s="46">
        <v>0</v>
      </c>
      <c r="BN4" s="46">
        <v>0.84730000000000005</v>
      </c>
      <c r="BO4" s="1" t="s">
        <v>207</v>
      </c>
      <c r="BP4" s="1" t="s">
        <v>18</v>
      </c>
    </row>
    <row r="5" spans="1:71" s="33" customFormat="1" x14ac:dyDescent="0.35">
      <c r="A5" s="33">
        <v>2697417</v>
      </c>
      <c r="B5" s="33" t="s">
        <v>237</v>
      </c>
      <c r="C5" s="33">
        <v>2012</v>
      </c>
      <c r="D5" s="84" t="s">
        <v>28</v>
      </c>
      <c r="E5" s="33" t="s">
        <v>238</v>
      </c>
      <c r="G5" s="33" t="s">
        <v>239</v>
      </c>
      <c r="H5" s="33" t="s">
        <v>240</v>
      </c>
      <c r="I5" s="33" t="s">
        <v>240</v>
      </c>
      <c r="J5" s="33" t="s">
        <v>240</v>
      </c>
      <c r="K5" s="33" t="s">
        <v>240</v>
      </c>
      <c r="L5" s="33">
        <v>11.1</v>
      </c>
      <c r="M5" s="105">
        <v>7.13</v>
      </c>
      <c r="N5" s="33">
        <v>1526</v>
      </c>
      <c r="O5" s="33">
        <v>0.6</v>
      </c>
      <c r="P5" s="33">
        <v>10</v>
      </c>
      <c r="Q5" s="33">
        <v>4.8</v>
      </c>
      <c r="R5" s="33">
        <v>1.5</v>
      </c>
      <c r="S5" s="33">
        <v>1.3</v>
      </c>
      <c r="T5" s="33">
        <v>0.4</v>
      </c>
      <c r="U5" s="106">
        <v>3.2832407791751956</v>
      </c>
      <c r="V5" s="106">
        <v>0.61083425622546939</v>
      </c>
      <c r="W5" s="33">
        <v>22.023913333333333</v>
      </c>
      <c r="X5" s="32">
        <v>3.0000000000000001E-3</v>
      </c>
      <c r="Y5" s="33">
        <f>Q5*2.497+4.118*R5</f>
        <v>18.162600000000001</v>
      </c>
      <c r="AA5" s="33">
        <v>96</v>
      </c>
      <c r="AB5" s="33" t="s">
        <v>241</v>
      </c>
      <c r="AD5">
        <v>1654.0393039031185</v>
      </c>
      <c r="AE5"/>
      <c r="AF5" s="10">
        <f t="shared" ref="AF5:AF21" si="5">$M5*$BL$4+LN($O5*$BM$4+LN($Y5)*$BN$4)</f>
        <v>0.89879113124835475</v>
      </c>
      <c r="AG5" s="11">
        <f t="shared" ref="AG5:AG21" si="6">LN($N5)-AF5</f>
        <v>6.4316140805960478</v>
      </c>
      <c r="AH5" s="11" cm="1">
        <f t="array" ref="AH5">GEOMEAN(IF($E5=$E$4:$E$62,AG$4:AG$62))</f>
        <v>6.6353836865711902</v>
      </c>
      <c r="AI5" s="11">
        <f t="shared" si="0"/>
        <v>7.5341748178195447</v>
      </c>
      <c r="AJ5" s="49">
        <f t="shared" ref="AJ5:AJ21" si="7">EXP(AI5)</f>
        <v>1870.89988835998</v>
      </c>
      <c r="AK5" s="1"/>
      <c r="AL5" s="13">
        <f t="shared" ref="AL5:AL62" si="8">$M5*$BL$5+LN($O5*$BM$5+LN($Y5)*$BN$5)</f>
        <v>-0.25906354813027099</v>
      </c>
      <c r="AM5" s="15">
        <f t="shared" ref="AM5:AM62" si="9">LN($N5)-AL5</f>
        <v>7.5894687599746735</v>
      </c>
      <c r="AN5" s="50" cm="1">
        <f t="array" ref="AN5">GEOMEAN(IF($E5=$E$4:$E$62,AM$4:AM$62))</f>
        <v>7.833064512874703</v>
      </c>
      <c r="AO5" s="15">
        <f t="shared" si="1"/>
        <v>7.5740009647444317</v>
      </c>
      <c r="AP5" s="65">
        <f t="shared" ref="AP5:AP21" si="10">EXP(AO5)</f>
        <v>1946.9142547858862</v>
      </c>
      <c r="AQ5" s="1"/>
      <c r="AR5" s="16">
        <f t="shared" ref="AR5:AR19" si="11">$M5*$BL$6+LN($O5*$BM$6+LN($Y5)*$BN$6)</f>
        <v>-3.3158359596194922</v>
      </c>
      <c r="AS5" s="18">
        <f t="shared" ref="AS5:AS19" si="12">LN($N5)-AR5</f>
        <v>10.646241171463895</v>
      </c>
      <c r="AT5" s="18" cm="1">
        <f t="array" ref="AT5">GEOMEAN(IF($E5=$E$4:$E$62,AS$4:AS$62))</f>
        <v>11.131332365331579</v>
      </c>
      <c r="AU5" s="18">
        <f t="shared" si="2"/>
        <v>7.8154964057120866</v>
      </c>
      <c r="AV5" s="18">
        <f t="shared" ref="AV5:AV19" si="13">EXP(AU5)</f>
        <v>2478.7170969886729</v>
      </c>
      <c r="AW5" s="1"/>
      <c r="AX5" s="20">
        <f t="shared" si="3"/>
        <v>0.17868786988901647</v>
      </c>
      <c r="AY5" s="20">
        <f t="shared" ref="AY5:AY62" si="14">LN($N5)-AX5</f>
        <v>7.1517173419553854</v>
      </c>
      <c r="AZ5" s="20" cm="1">
        <f t="array" ref="AZ5">GEOMEAN(IF($E5=$E$4:$E$62,AY$4:AY$62))</f>
        <v>7.4203609749802384</v>
      </c>
      <c r="BA5" s="20">
        <f t="shared" si="4"/>
        <v>7.5990488448692552</v>
      </c>
      <c r="BB5" s="58">
        <f t="shared" ref="BB5:BB21" si="15">EXP(BA5)</f>
        <v>1996.2962044197475</v>
      </c>
      <c r="BC5" s="1"/>
      <c r="BD5" s="133">
        <f t="shared" ref="BD5:BD62" si="16">$M5*$BL$8+LN($O5*$BM$8+LN($Y5)*$BN$8)</f>
        <v>-8.2436966507833169</v>
      </c>
      <c r="BE5" s="133"/>
      <c r="BF5" s="133"/>
      <c r="BG5" s="133"/>
      <c r="BH5" s="134"/>
      <c r="BI5" s="22"/>
      <c r="BJ5" s="47" t="s">
        <v>42</v>
      </c>
      <c r="BK5" s="1" t="s">
        <v>44</v>
      </c>
      <c r="BL5" s="46">
        <v>-0.12</v>
      </c>
      <c r="BM5" s="46">
        <v>0.127</v>
      </c>
      <c r="BN5" s="46">
        <v>0.6</v>
      </c>
      <c r="BO5" s="1" t="s">
        <v>47</v>
      </c>
      <c r="BP5" s="1" t="s">
        <v>18</v>
      </c>
    </row>
    <row r="6" spans="1:71" s="33" customFormat="1" x14ac:dyDescent="0.35">
      <c r="A6" s="33" t="s">
        <v>242</v>
      </c>
      <c r="B6" s="33" t="s">
        <v>243</v>
      </c>
      <c r="C6" s="33" t="s">
        <v>244</v>
      </c>
      <c r="D6" s="84" t="s">
        <v>28</v>
      </c>
      <c r="E6" s="33" t="s">
        <v>245</v>
      </c>
      <c r="G6" s="33" t="s">
        <v>246</v>
      </c>
      <c r="H6" s="33" t="s">
        <v>240</v>
      </c>
      <c r="I6" s="33" t="s">
        <v>240</v>
      </c>
      <c r="J6" s="33" t="s">
        <v>240</v>
      </c>
      <c r="K6" s="33" t="s">
        <v>240</v>
      </c>
      <c r="L6" s="33">
        <v>20</v>
      </c>
      <c r="M6" s="105">
        <v>8.5</v>
      </c>
      <c r="N6" s="33">
        <v>42</v>
      </c>
      <c r="O6" s="33">
        <v>7.9</v>
      </c>
      <c r="P6" s="33">
        <v>10</v>
      </c>
      <c r="Q6" s="33">
        <v>64</v>
      </c>
      <c r="R6" s="33">
        <v>38</v>
      </c>
      <c r="S6" s="33">
        <v>21</v>
      </c>
      <c r="T6" s="33">
        <v>3</v>
      </c>
      <c r="U6" s="33">
        <v>30</v>
      </c>
      <c r="V6" s="33">
        <v>41</v>
      </c>
      <c r="W6" s="33">
        <v>22.023913333333333</v>
      </c>
      <c r="X6" s="32">
        <v>3.0000000000000001E-3</v>
      </c>
      <c r="Y6" s="33">
        <v>316.29199999999997</v>
      </c>
      <c r="AA6" s="33">
        <v>96</v>
      </c>
      <c r="AD6">
        <v>188.0050995032434</v>
      </c>
      <c r="AE6"/>
      <c r="AF6" s="10">
        <f t="shared" si="5"/>
        <v>1.5846580036851621</v>
      </c>
      <c r="AG6" s="11">
        <f t="shared" si="6"/>
        <v>2.1530116145982063</v>
      </c>
      <c r="AH6" s="11" cm="1">
        <f t="array" ref="AH6">GEOMEAN(IF($E6=$E$4:$E$62,AG$4:AG$62))</f>
        <v>3.5029827363554586</v>
      </c>
      <c r="AI6" s="11">
        <f t="shared" si="0"/>
        <v>5.0876407400406212</v>
      </c>
      <c r="AJ6" s="49">
        <f t="shared" si="7"/>
        <v>162.00719373865152</v>
      </c>
      <c r="AK6" s="1"/>
      <c r="AL6" s="13">
        <f t="shared" si="8"/>
        <v>0.47454308994066885</v>
      </c>
      <c r="AM6" s="15">
        <f t="shared" si="9"/>
        <v>3.2631265283426996</v>
      </c>
      <c r="AN6" s="50" cm="1">
        <f t="array" ref="AN6">GEOMEAN(IF($E6=$E$4:$E$62,AM$4:AM$62))</f>
        <v>4.3509836086505267</v>
      </c>
      <c r="AO6" s="15">
        <f t="shared" si="1"/>
        <v>4.8255266985911955</v>
      </c>
      <c r="AP6" s="65">
        <f t="shared" si="10"/>
        <v>124.6521051844628</v>
      </c>
      <c r="AQ6" s="1"/>
      <c r="AR6" s="16">
        <f t="shared" si="11"/>
        <v>-1.2751875763805258</v>
      </c>
      <c r="AS6" s="18">
        <f t="shared" si="12"/>
        <v>5.0128571946638942</v>
      </c>
      <c r="AT6" s="18" cm="1">
        <f t="array" ref="AT6">GEOMEAN(IF($E6=$E$4:$E$62,AS$4:AS$62))</f>
        <v>5.6863929294316016</v>
      </c>
      <c r="AU6" s="18">
        <f t="shared" si="2"/>
        <v>4.4112053530510753</v>
      </c>
      <c r="AV6" s="18">
        <f t="shared" si="13"/>
        <v>82.368687040729753</v>
      </c>
      <c r="AW6" s="1"/>
      <c r="AX6" s="20">
        <f t="shared" si="3"/>
        <v>2.0747178778520863</v>
      </c>
      <c r="AY6" s="20">
        <f t="shared" si="14"/>
        <v>1.6629517404312821</v>
      </c>
      <c r="AZ6" s="20" cm="1">
        <f t="array" ref="AZ6">GEOMEAN(IF($E6=$E$4:$E$62,AY$4:AY$62))</f>
        <v>2.6494087965767821</v>
      </c>
      <c r="BA6" s="20">
        <f t="shared" si="4"/>
        <v>4.7241266744288684</v>
      </c>
      <c r="BB6" s="58">
        <f t="shared" si="15"/>
        <v>112.6320909243184</v>
      </c>
      <c r="BC6" s="1"/>
      <c r="BD6" s="133">
        <f t="shared" si="16"/>
        <v>-6.8510582675443503</v>
      </c>
      <c r="BE6" s="133"/>
      <c r="BF6" s="133"/>
      <c r="BG6" s="133"/>
      <c r="BH6" s="134"/>
      <c r="BI6" s="1"/>
      <c r="BJ6" s="47" t="s">
        <v>42</v>
      </c>
      <c r="BK6" s="1" t="s">
        <v>27</v>
      </c>
      <c r="BL6" s="1">
        <v>-0.39200000000000002</v>
      </c>
      <c r="BM6" s="48">
        <v>0.99</v>
      </c>
      <c r="BN6" s="1">
        <v>0</v>
      </c>
      <c r="BO6" t="s">
        <v>53</v>
      </c>
      <c r="BP6" s="1" t="s">
        <v>31</v>
      </c>
    </row>
    <row r="7" spans="1:71" s="33" customFormat="1" x14ac:dyDescent="0.35">
      <c r="A7" s="33" t="s">
        <v>247</v>
      </c>
      <c r="B7" s="33" t="s">
        <v>243</v>
      </c>
      <c r="C7" s="33" t="s">
        <v>244</v>
      </c>
      <c r="D7" s="84" t="s">
        <v>28</v>
      </c>
      <c r="E7" s="33" t="s">
        <v>245</v>
      </c>
      <c r="G7" s="33" t="s">
        <v>246</v>
      </c>
      <c r="H7" s="33" t="s">
        <v>240</v>
      </c>
      <c r="I7" s="33" t="s">
        <v>240</v>
      </c>
      <c r="J7" s="33" t="s">
        <v>240</v>
      </c>
      <c r="K7" s="33" t="s">
        <v>240</v>
      </c>
      <c r="L7" s="33">
        <v>20</v>
      </c>
      <c r="M7" s="105">
        <v>8.4</v>
      </c>
      <c r="N7" s="33">
        <v>84</v>
      </c>
      <c r="O7" s="33">
        <v>5.5</v>
      </c>
      <c r="P7" s="33">
        <v>10</v>
      </c>
      <c r="Q7" s="33">
        <v>77</v>
      </c>
      <c r="R7" s="33">
        <v>41</v>
      </c>
      <c r="S7" s="33">
        <v>9</v>
      </c>
      <c r="T7" s="33">
        <v>1.3</v>
      </c>
      <c r="U7" s="33">
        <v>76</v>
      </c>
      <c r="V7" s="33">
        <v>22</v>
      </c>
      <c r="W7" s="33">
        <v>22.023913333333333</v>
      </c>
      <c r="X7" s="32">
        <v>3.0000000000000001E-3</v>
      </c>
      <c r="Y7" s="33">
        <v>361.10700000000003</v>
      </c>
      <c r="AA7" s="33">
        <v>96</v>
      </c>
      <c r="AD7">
        <v>152.21789606584932</v>
      </c>
      <c r="AE7"/>
      <c r="AF7" s="10">
        <f t="shared" si="5"/>
        <v>1.6074153475611126</v>
      </c>
      <c r="AG7" s="11">
        <f t="shared" si="6"/>
        <v>2.8234014512822005</v>
      </c>
      <c r="AH7" s="11" cm="1">
        <f t="array" ref="AH7">GEOMEAN(IF($E7=$E$4:$E$62,AG$4:AG$62))</f>
        <v>3.5029827363554586</v>
      </c>
      <c r="AI7" s="11">
        <f t="shared" si="0"/>
        <v>5.1103980839165715</v>
      </c>
      <c r="AJ7" s="49">
        <f t="shared" si="7"/>
        <v>165.73631870615688</v>
      </c>
      <c r="AK7" s="1"/>
      <c r="AL7" s="13">
        <f t="shared" si="8"/>
        <v>0.43467577867271312</v>
      </c>
      <c r="AM7" s="15">
        <f t="shared" si="9"/>
        <v>3.9961410201706</v>
      </c>
      <c r="AN7" s="50" cm="1">
        <f t="array" ref="AN7">GEOMEAN(IF($E7=$E$4:$E$62,AM$4:AM$62))</f>
        <v>4.3509836086505267</v>
      </c>
      <c r="AO7" s="15">
        <f t="shared" si="1"/>
        <v>4.78565938732324</v>
      </c>
      <c r="AP7" s="65">
        <f t="shared" si="10"/>
        <v>119.78031867354763</v>
      </c>
      <c r="AQ7" s="1"/>
      <c r="AR7" s="16">
        <f t="shared" si="11"/>
        <v>-1.5981022436150762</v>
      </c>
      <c r="AS7" s="18">
        <f t="shared" si="12"/>
        <v>6.0289190424583898</v>
      </c>
      <c r="AT7" s="18" cm="1">
        <f t="array" ref="AT7">GEOMEAN(IF($E7=$E$4:$E$62,AS$4:AS$62))</f>
        <v>5.6863929294316016</v>
      </c>
      <c r="AU7" s="18">
        <f t="shared" si="2"/>
        <v>4.0882906858165251</v>
      </c>
      <c r="AV7" s="18">
        <f t="shared" si="13"/>
        <v>59.637864682894808</v>
      </c>
      <c r="AW7" s="1"/>
      <c r="AX7" s="20">
        <f t="shared" si="3"/>
        <v>1.7909094138990045</v>
      </c>
      <c r="AY7" s="20">
        <f t="shared" si="14"/>
        <v>2.6399073849443089</v>
      </c>
      <c r="AZ7" s="20" cm="1">
        <f t="array" ref="AZ7">GEOMEAN(IF($E7=$E$4:$E$62,AY$4:AY$62))</f>
        <v>2.6494087965767821</v>
      </c>
      <c r="BA7" s="20">
        <f t="shared" si="4"/>
        <v>4.4403182104757866</v>
      </c>
      <c r="BB7" s="58">
        <f t="shared" si="15"/>
        <v>84.801922240874674</v>
      </c>
      <c r="BC7" s="1"/>
      <c r="BD7" s="133">
        <f t="shared" si="16"/>
        <v>-7.1266729347789006</v>
      </c>
      <c r="BE7" s="133"/>
      <c r="BF7" s="133"/>
      <c r="BG7" s="133"/>
      <c r="BH7" s="134"/>
      <c r="BI7" s="1"/>
      <c r="BJ7" s="47" t="s">
        <v>42</v>
      </c>
      <c r="BK7" s="1" t="s">
        <v>27</v>
      </c>
      <c r="BL7" s="1">
        <v>0</v>
      </c>
      <c r="BM7" s="1">
        <v>0.83299999999999996</v>
      </c>
      <c r="BN7" s="1">
        <v>0.24</v>
      </c>
      <c r="BO7" t="s">
        <v>51</v>
      </c>
      <c r="BP7" s="1" t="s">
        <v>28</v>
      </c>
    </row>
    <row r="8" spans="1:71" s="33" customFormat="1" x14ac:dyDescent="0.35">
      <c r="A8" s="33" t="s">
        <v>248</v>
      </c>
      <c r="B8" s="33" t="s">
        <v>243</v>
      </c>
      <c r="C8" s="33" t="s">
        <v>244</v>
      </c>
      <c r="D8" s="84" t="s">
        <v>28</v>
      </c>
      <c r="E8" s="33" t="s">
        <v>245</v>
      </c>
      <c r="G8" s="33" t="s">
        <v>246</v>
      </c>
      <c r="H8" s="33" t="s">
        <v>240</v>
      </c>
      <c r="I8" s="33" t="s">
        <v>240</v>
      </c>
      <c r="J8" s="33" t="s">
        <v>240</v>
      </c>
      <c r="K8" s="33" t="s">
        <v>240</v>
      </c>
      <c r="L8" s="33">
        <v>20</v>
      </c>
      <c r="M8" s="105">
        <v>6.5</v>
      </c>
      <c r="N8" s="33">
        <v>696</v>
      </c>
      <c r="O8" s="33">
        <v>40</v>
      </c>
      <c r="P8" s="33">
        <v>10</v>
      </c>
      <c r="Q8" s="33">
        <v>5.2</v>
      </c>
      <c r="R8" s="33">
        <v>3.5</v>
      </c>
      <c r="S8" s="33">
        <v>1.4</v>
      </c>
      <c r="T8" s="33">
        <v>0.3</v>
      </c>
      <c r="U8" s="33">
        <v>1.5</v>
      </c>
      <c r="V8" s="33">
        <v>1.5</v>
      </c>
      <c r="W8" s="33">
        <v>22.023913333333333</v>
      </c>
      <c r="X8" s="32">
        <v>3.0000000000000001E-3</v>
      </c>
      <c r="Y8" s="33">
        <v>27.397400000000001</v>
      </c>
      <c r="AA8" s="33">
        <v>96</v>
      </c>
      <c r="AD8">
        <v>210.31187144672</v>
      </c>
      <c r="AE8"/>
      <c r="AF8" s="10">
        <f t="shared" si="5"/>
        <v>1.0313831076443569</v>
      </c>
      <c r="AG8" s="11">
        <f t="shared" si="6"/>
        <v>5.5139665526900625</v>
      </c>
      <c r="AH8" s="11" cm="1">
        <f t="array" ref="AH8">GEOMEAN(IF($E8=$E$4:$E$62,AG$4:AG$62))</f>
        <v>3.5029827363554586</v>
      </c>
      <c r="AI8" s="11">
        <f t="shared" si="0"/>
        <v>4.5343658439998151</v>
      </c>
      <c r="AJ8" s="49">
        <f t="shared" si="7"/>
        <v>93.164415793970392</v>
      </c>
      <c r="AK8" s="1"/>
      <c r="AL8" s="13">
        <f t="shared" si="8"/>
        <v>1.1753325995898101</v>
      </c>
      <c r="AM8" s="15">
        <f t="shared" si="9"/>
        <v>5.37001706074461</v>
      </c>
      <c r="AN8" s="50" cm="1">
        <f t="array" ref="AN8">GEOMEAN(IF($E8=$E$4:$E$62,AM$4:AM$62))</f>
        <v>4.3509836086505267</v>
      </c>
      <c r="AO8" s="15">
        <f t="shared" si="1"/>
        <v>5.5263162082403365</v>
      </c>
      <c r="AP8" s="65">
        <f t="shared" si="10"/>
        <v>251.21677409997645</v>
      </c>
      <c r="AQ8" s="1"/>
      <c r="AR8" s="16">
        <f t="shared" si="11"/>
        <v>1.1308291182604346</v>
      </c>
      <c r="AS8" s="18">
        <f t="shared" si="12"/>
        <v>5.4145205420739853</v>
      </c>
      <c r="AT8" s="18" cm="1">
        <f t="array" ref="AT8">GEOMEAN(IF($E8=$E$4:$E$62,AS$4:AS$62))</f>
        <v>5.6863929294316016</v>
      </c>
      <c r="AU8" s="18">
        <f t="shared" si="2"/>
        <v>6.8172220476920362</v>
      </c>
      <c r="AV8" s="18">
        <f t="shared" si="13"/>
        <v>913.44397847474113</v>
      </c>
      <c r="AW8" s="1"/>
      <c r="AX8" s="20">
        <f t="shared" si="3"/>
        <v>3.5297227351173666</v>
      </c>
      <c r="AY8" s="20">
        <f t="shared" si="14"/>
        <v>3.0156269252170533</v>
      </c>
      <c r="AZ8" s="20" cm="1">
        <f t="array" ref="AZ8">GEOMEAN(IF($E8=$E$4:$E$62,AY$4:AY$62))</f>
        <v>2.6494087965767821</v>
      </c>
      <c r="BA8" s="20">
        <f t="shared" si="4"/>
        <v>6.1791315316941482</v>
      </c>
      <c r="BB8" s="58">
        <f t="shared" si="15"/>
        <v>482.57267523924418</v>
      </c>
      <c r="BC8" s="1"/>
      <c r="BD8" s="133">
        <f t="shared" si="16"/>
        <v>-3.4990415729033892</v>
      </c>
      <c r="BE8" s="133"/>
      <c r="BF8" s="133"/>
      <c r="BG8" s="133"/>
      <c r="BH8" s="134"/>
      <c r="BI8" s="1"/>
      <c r="BJ8" s="47" t="s">
        <v>42</v>
      </c>
      <c r="BK8" s="1" t="s">
        <v>27</v>
      </c>
      <c r="BL8" s="1">
        <v>-0.86499999999999999</v>
      </c>
      <c r="BM8" s="1">
        <v>0.20899999999999999</v>
      </c>
      <c r="BN8" s="1">
        <v>0</v>
      </c>
      <c r="BO8" s="1" t="s">
        <v>209</v>
      </c>
      <c r="BP8" s="1" t="s">
        <v>34</v>
      </c>
    </row>
    <row r="9" spans="1:71" s="33" customFormat="1" x14ac:dyDescent="0.35">
      <c r="A9" s="33" t="s">
        <v>249</v>
      </c>
      <c r="B9" s="33" t="s">
        <v>243</v>
      </c>
      <c r="C9" s="33" t="s">
        <v>244</v>
      </c>
      <c r="D9" s="84" t="s">
        <v>28</v>
      </c>
      <c r="E9" s="33" t="s">
        <v>245</v>
      </c>
      <c r="G9" s="33" t="s">
        <v>246</v>
      </c>
      <c r="H9" s="33" t="s">
        <v>240</v>
      </c>
      <c r="I9" s="33" t="s">
        <v>240</v>
      </c>
      <c r="J9" s="33" t="s">
        <v>240</v>
      </c>
      <c r="K9" s="33" t="s">
        <v>240</v>
      </c>
      <c r="L9" s="33">
        <v>20</v>
      </c>
      <c r="M9" s="105">
        <v>8.1</v>
      </c>
      <c r="N9" s="33">
        <v>69</v>
      </c>
      <c r="O9" s="33">
        <v>2.2999999999999998</v>
      </c>
      <c r="P9" s="33">
        <v>10</v>
      </c>
      <c r="Q9" s="33">
        <v>27.5</v>
      </c>
      <c r="R9" s="33">
        <v>7.7</v>
      </c>
      <c r="S9" s="33">
        <v>34.200000000000003</v>
      </c>
      <c r="T9" s="33">
        <v>3.9</v>
      </c>
      <c r="U9" s="33">
        <v>58.5</v>
      </c>
      <c r="V9" s="33">
        <v>27.7</v>
      </c>
      <c r="W9" s="33">
        <v>22.023913333333333</v>
      </c>
      <c r="X9" s="32">
        <v>3.0000000000000001E-3</v>
      </c>
      <c r="Y9" s="33">
        <v>100.37609999999999</v>
      </c>
      <c r="AA9" s="33">
        <v>96</v>
      </c>
      <c r="AD9">
        <v>63.736991646692331</v>
      </c>
      <c r="AE9"/>
      <c r="AF9" s="10">
        <f t="shared" si="5"/>
        <v>1.3622939967947902</v>
      </c>
      <c r="AG9" s="11">
        <f t="shared" si="6"/>
        <v>2.8718125078024697</v>
      </c>
      <c r="AH9" s="11" cm="1">
        <f t="array" ref="AH9">GEOMEAN(IF($E9=$E$4:$E$62,AG$4:AG$62))</f>
        <v>3.5029827363554586</v>
      </c>
      <c r="AI9" s="11">
        <f t="shared" si="0"/>
        <v>4.8652767331502487</v>
      </c>
      <c r="AJ9" s="49">
        <f t="shared" si="7"/>
        <v>129.70682782478522</v>
      </c>
      <c r="AK9" s="1"/>
      <c r="AL9" s="13">
        <f t="shared" si="8"/>
        <v>0.14558270005187013</v>
      </c>
      <c r="AM9" s="15">
        <f t="shared" si="9"/>
        <v>4.0885238045453898</v>
      </c>
      <c r="AN9" s="50" cm="1">
        <f t="array" ref="AN9">GEOMEAN(IF($E9=$E$4:$E$62,AM$4:AM$62))</f>
        <v>4.3509836086505267</v>
      </c>
      <c r="AO9" s="15">
        <f t="shared" si="1"/>
        <v>4.4965663087023966</v>
      </c>
      <c r="AP9" s="65">
        <f t="shared" si="10"/>
        <v>89.708570314892725</v>
      </c>
      <c r="AQ9" s="1"/>
      <c r="AR9" s="16">
        <f t="shared" si="11"/>
        <v>-2.3523412129183976</v>
      </c>
      <c r="AS9" s="18">
        <f t="shared" si="12"/>
        <v>6.5864477175156573</v>
      </c>
      <c r="AT9" s="18" cm="1">
        <f t="array" ref="AT9">GEOMEAN(IF($E9=$E$4:$E$62,AS$4:AS$62))</f>
        <v>5.6863929294316016</v>
      </c>
      <c r="AU9" s="18">
        <f t="shared" si="2"/>
        <v>3.334051716513204</v>
      </c>
      <c r="AV9" s="18">
        <f t="shared" si="13"/>
        <v>28.05176957728909</v>
      </c>
      <c r="AW9" s="1"/>
      <c r="AX9" s="20">
        <f t="shared" si="3"/>
        <v>1.1059326928305846</v>
      </c>
      <c r="AY9" s="20">
        <f t="shared" si="14"/>
        <v>3.1281738117666751</v>
      </c>
      <c r="AZ9" s="20" cm="1">
        <f t="array" ref="AZ9">GEOMEAN(IF($E9=$E$4:$E$62,AY$4:AY$62))</f>
        <v>2.6494087965767821</v>
      </c>
      <c r="BA9" s="20">
        <f t="shared" si="4"/>
        <v>3.7553414894073667</v>
      </c>
      <c r="BB9" s="58">
        <f t="shared" si="15"/>
        <v>42.748815585959292</v>
      </c>
      <c r="BC9" s="1"/>
      <c r="BD9" s="133">
        <f t="shared" si="16"/>
        <v>-7.7390119040822221</v>
      </c>
      <c r="BE9" s="133"/>
      <c r="BF9" s="133"/>
      <c r="BG9" s="133"/>
      <c r="BH9" s="134"/>
      <c r="BI9" s="1"/>
      <c r="BJ9"/>
      <c r="BK9"/>
      <c r="BL9"/>
      <c r="BM9"/>
      <c r="BN9"/>
      <c r="BO9"/>
      <c r="BP9"/>
    </row>
    <row r="10" spans="1:71" s="33" customFormat="1" x14ac:dyDescent="0.35">
      <c r="A10" s="33" t="s">
        <v>250</v>
      </c>
      <c r="B10" s="33" t="s">
        <v>243</v>
      </c>
      <c r="C10" s="33" t="s">
        <v>244</v>
      </c>
      <c r="D10" s="84" t="s">
        <v>28</v>
      </c>
      <c r="E10" s="33" t="s">
        <v>245</v>
      </c>
      <c r="G10" s="33" t="s">
        <v>246</v>
      </c>
      <c r="H10" s="33" t="s">
        <v>240</v>
      </c>
      <c r="I10" s="33" t="s">
        <v>240</v>
      </c>
      <c r="J10" s="33" t="s">
        <v>240</v>
      </c>
      <c r="K10" s="33" t="s">
        <v>240</v>
      </c>
      <c r="L10" s="33">
        <v>20</v>
      </c>
      <c r="M10" s="105">
        <v>6.4</v>
      </c>
      <c r="N10" s="33">
        <v>581</v>
      </c>
      <c r="O10" s="33">
        <v>29</v>
      </c>
      <c r="P10" s="33">
        <v>10</v>
      </c>
      <c r="Q10" s="33">
        <v>3.2</v>
      </c>
      <c r="R10" s="33">
        <v>2.2999999999999998</v>
      </c>
      <c r="S10" s="33">
        <v>1.2</v>
      </c>
      <c r="T10" s="33">
        <v>0.2</v>
      </c>
      <c r="U10" s="33">
        <v>1.5</v>
      </c>
      <c r="V10" s="33">
        <v>1.7</v>
      </c>
      <c r="W10" s="33">
        <v>22.023913333333333</v>
      </c>
      <c r="X10" s="32">
        <v>3.0000000000000001E-3</v>
      </c>
      <c r="Y10" s="33">
        <v>17.4618</v>
      </c>
      <c r="AA10" s="33">
        <v>96</v>
      </c>
      <c r="AD10">
        <v>177.11174419673625</v>
      </c>
      <c r="AE10"/>
      <c r="AF10" s="10">
        <f t="shared" si="5"/>
        <v>0.88512663682974657</v>
      </c>
      <c r="AG10" s="11">
        <f t="shared" si="6"/>
        <v>5.479624120022164</v>
      </c>
      <c r="AH10" s="11" cm="1">
        <f t="array" ref="AH10">GEOMEAN(IF($E10=$E$4:$E$62,AG$4:AG$62))</f>
        <v>3.5029827363554586</v>
      </c>
      <c r="AI10" s="11">
        <f t="shared" si="0"/>
        <v>4.3881093731852054</v>
      </c>
      <c r="AJ10" s="49">
        <f t="shared" si="7"/>
        <v>80.488102074580581</v>
      </c>
      <c r="AK10" s="1"/>
      <c r="AL10" s="13">
        <f t="shared" si="8"/>
        <v>0.91821548909882944</v>
      </c>
      <c r="AM10" s="15">
        <f t="shared" si="9"/>
        <v>5.4465352677530809</v>
      </c>
      <c r="AN10" s="50" cm="1">
        <f t="array" ref="AN10">GEOMEAN(IF($E10=$E$4:$E$62,AM$4:AM$62))</f>
        <v>4.3509836086505267</v>
      </c>
      <c r="AO10" s="15">
        <f t="shared" si="1"/>
        <v>5.2691990977493557</v>
      </c>
      <c r="AP10" s="65">
        <f t="shared" si="10"/>
        <v>194.26031660038274</v>
      </c>
      <c r="AQ10" s="1"/>
      <c r="AR10" s="16">
        <f t="shared" si="11"/>
        <v>0.84844549413297221</v>
      </c>
      <c r="AS10" s="18">
        <f t="shared" si="12"/>
        <v>5.5163052627189391</v>
      </c>
      <c r="AT10" s="18" cm="1">
        <f t="array" ref="AT10">GEOMEAN(IF($E10=$E$4:$E$62,AS$4:AS$62))</f>
        <v>5.6863929294316016</v>
      </c>
      <c r="AU10" s="18">
        <f t="shared" si="2"/>
        <v>6.5348384235645742</v>
      </c>
      <c r="AV10" s="18">
        <f t="shared" si="13"/>
        <v>688.72249400762439</v>
      </c>
      <c r="AW10" s="1"/>
      <c r="AX10" s="20">
        <f t="shared" si="3"/>
        <v>3.2125922747750044</v>
      </c>
      <c r="AY10" s="20">
        <f t="shared" si="14"/>
        <v>3.1521584820769064</v>
      </c>
      <c r="AZ10" s="20" cm="1">
        <f t="array" ref="AZ10">GEOMEAN(IF($E10=$E$4:$E$62,AY$4:AY$62))</f>
        <v>2.6494087965767821</v>
      </c>
      <c r="BA10" s="20">
        <f t="shared" si="4"/>
        <v>5.8620010713517861</v>
      </c>
      <c r="BB10" s="58">
        <f t="shared" si="15"/>
        <v>351.4266707254971</v>
      </c>
      <c r="BC10" s="1"/>
      <c r="BD10" s="133">
        <f t="shared" si="16"/>
        <v>-3.7341251970308527</v>
      </c>
      <c r="BE10" s="133"/>
      <c r="BF10" s="133"/>
      <c r="BG10" s="133"/>
      <c r="BH10" s="134"/>
      <c r="BI10" s="1"/>
      <c r="BJ10" s="1"/>
      <c r="BK10" s="1"/>
      <c r="BL10" s="1"/>
      <c r="BM10" s="1"/>
      <c r="BN10" s="1"/>
      <c r="BO10" s="1"/>
      <c r="BP10" s="1"/>
      <c r="BQ10" s="1"/>
      <c r="BR10" s="1"/>
      <c r="BS10" s="1"/>
    </row>
    <row r="11" spans="1:71" s="33" customFormat="1" x14ac:dyDescent="0.35">
      <c r="A11" s="33">
        <v>2697419</v>
      </c>
      <c r="B11" s="33" t="s">
        <v>237</v>
      </c>
      <c r="C11" s="33">
        <v>2012</v>
      </c>
      <c r="D11" s="33" t="s">
        <v>31</v>
      </c>
      <c r="E11" s="33" t="s">
        <v>251</v>
      </c>
      <c r="G11" s="33" t="s">
        <v>239</v>
      </c>
      <c r="H11" s="33" t="s">
        <v>240</v>
      </c>
      <c r="I11" s="33" t="s">
        <v>240</v>
      </c>
      <c r="J11" s="33" t="s">
        <v>240</v>
      </c>
      <c r="K11" s="33" t="s">
        <v>240</v>
      </c>
      <c r="L11" s="33">
        <v>12.085714285714287</v>
      </c>
      <c r="M11" s="105">
        <v>6.9628571428571444</v>
      </c>
      <c r="N11" s="33">
        <v>416</v>
      </c>
      <c r="O11" s="33">
        <v>0.6</v>
      </c>
      <c r="P11" s="33">
        <v>10</v>
      </c>
      <c r="Q11" s="105">
        <v>8.6336999999999993</v>
      </c>
      <c r="R11" s="105">
        <v>2.6393900000000001</v>
      </c>
      <c r="S11" s="105">
        <v>1.9008400000000001</v>
      </c>
      <c r="T11" s="105">
        <v>0.56337484640764601</v>
      </c>
      <c r="U11" s="105">
        <v>4.8389189146748857</v>
      </c>
      <c r="V11" s="105">
        <v>0.80700767733630985</v>
      </c>
      <c r="W11" s="85">
        <v>22.023913333333333</v>
      </c>
      <c r="X11" s="32">
        <v>3.0000000000000001E-3</v>
      </c>
      <c r="Y11" s="33">
        <v>32</v>
      </c>
      <c r="AA11" s="33">
        <v>96</v>
      </c>
      <c r="AD11" s="33">
        <v>212.61303580104138</v>
      </c>
      <c r="AE11"/>
      <c r="AF11" s="10">
        <f t="shared" si="5"/>
        <v>1.0772245360747175</v>
      </c>
      <c r="AG11" s="11">
        <f t="shared" si="6"/>
        <v>4.953460724186546</v>
      </c>
      <c r="AH11" s="11" cm="1">
        <f t="array" ref="AH11">GEOMEAN(IF($E11=$E$4:$E$62,AG$4:AG$62))</f>
        <v>4.2441260852063216</v>
      </c>
      <c r="AI11" s="11">
        <f t="shared" si="0"/>
        <v>5.3213506212810389</v>
      </c>
      <c r="AJ11" s="49">
        <f t="shared" si="7"/>
        <v>204.660113713718</v>
      </c>
      <c r="AK11" s="1"/>
      <c r="AL11" s="13">
        <f t="shared" si="8"/>
        <v>-6.7454478735370915E-2</v>
      </c>
      <c r="AM11" s="15">
        <f t="shared" si="9"/>
        <v>6.0981397389966343</v>
      </c>
      <c r="AN11" s="50" cm="1">
        <f t="array" ref="AN11">GEOMEAN(IF($E11=$E$4:$E$62,AM$4:AM$62))</f>
        <v>5.4102983898715724</v>
      </c>
      <c r="AO11" s="15">
        <f t="shared" si="1"/>
        <v>5.3428439111362014</v>
      </c>
      <c r="AP11" s="65">
        <f t="shared" si="10"/>
        <v>209.10654591556582</v>
      </c>
      <c r="AQ11" s="1"/>
      <c r="AR11" s="16">
        <f t="shared" si="11"/>
        <v>-3.2503159596194928</v>
      </c>
      <c r="AS11" s="18">
        <f t="shared" si="12"/>
        <v>9.281001219880757</v>
      </c>
      <c r="AT11" s="18" cm="1">
        <f t="array" ref="AT11">GEOMEAN(IF($E11=$E$4:$E$62,AS$4:AS$62))</f>
        <v>8.7859833378392889</v>
      </c>
      <c r="AU11" s="18">
        <f t="shared" si="2"/>
        <v>5.535667378219796</v>
      </c>
      <c r="AV11" s="18">
        <f t="shared" si="13"/>
        <v>253.57696292095551</v>
      </c>
      <c r="AW11" s="1"/>
      <c r="AX11" s="20">
        <f t="shared" si="3"/>
        <v>0.28636366624007742</v>
      </c>
      <c r="AY11" s="20">
        <f t="shared" si="14"/>
        <v>5.7443215940211863</v>
      </c>
      <c r="AZ11" s="20" cm="1">
        <f t="array" ref="AZ11">GEOMEAN(IF($E11=$E$4:$E$62,AY$4:AY$62))</f>
        <v>5.0852276759570181</v>
      </c>
      <c r="BA11" s="20">
        <f t="shared" si="4"/>
        <v>5.3715913421970951</v>
      </c>
      <c r="BB11" s="58">
        <f t="shared" si="15"/>
        <v>215.20506025280997</v>
      </c>
      <c r="BC11" s="1"/>
      <c r="BD11" s="133">
        <f t="shared" si="16"/>
        <v>-8.0991180793547475</v>
      </c>
      <c r="BE11" s="133"/>
      <c r="BF11" s="133"/>
      <c r="BG11" s="133"/>
      <c r="BH11" s="134"/>
      <c r="BI11" s="1"/>
      <c r="BJ11" s="1"/>
      <c r="BK11" s="1"/>
      <c r="BL11" s="1"/>
      <c r="BM11" s="1"/>
      <c r="BN11" s="1"/>
      <c r="BO11" s="1"/>
      <c r="BP11" s="1"/>
      <c r="BQ11" s="1"/>
      <c r="BR11" s="1"/>
      <c r="BS11" s="1"/>
    </row>
    <row r="12" spans="1:71" s="33" customFormat="1" x14ac:dyDescent="0.35">
      <c r="A12" s="33">
        <v>2697435</v>
      </c>
      <c r="B12" s="33" t="s">
        <v>237</v>
      </c>
      <c r="C12" s="33">
        <v>2012</v>
      </c>
      <c r="D12" s="33" t="s">
        <v>31</v>
      </c>
      <c r="E12" s="33" t="s">
        <v>251</v>
      </c>
      <c r="G12" s="33" t="s">
        <v>239</v>
      </c>
      <c r="H12" s="33" t="s">
        <v>240</v>
      </c>
      <c r="I12" s="33" t="s">
        <v>240</v>
      </c>
      <c r="J12" s="33" t="s">
        <v>240</v>
      </c>
      <c r="K12" s="33" t="s">
        <v>240</v>
      </c>
      <c r="L12" s="33">
        <v>10.199999999999999</v>
      </c>
      <c r="M12" s="105">
        <v>7.44</v>
      </c>
      <c r="N12" s="33">
        <v>208</v>
      </c>
      <c r="O12" s="33">
        <v>0.6</v>
      </c>
      <c r="P12" s="33">
        <v>10</v>
      </c>
      <c r="Q12" s="105">
        <v>8.4975999999999985</v>
      </c>
      <c r="R12" s="105">
        <v>2.5978150000000002</v>
      </c>
      <c r="S12" s="105">
        <v>1.87873</v>
      </c>
      <c r="T12" s="105">
        <v>0.55621821606809529</v>
      </c>
      <c r="U12" s="105">
        <v>6.3963338431875085</v>
      </c>
      <c r="V12" s="105">
        <v>0.98603954892302892</v>
      </c>
      <c r="W12" s="85">
        <v>22.023913333333333</v>
      </c>
      <c r="X12" s="32">
        <v>3.0000000000000001E-3</v>
      </c>
      <c r="Y12" s="33">
        <v>31.5</v>
      </c>
      <c r="AA12" s="33">
        <v>96</v>
      </c>
      <c r="AD12" s="33">
        <v>187.23587432759811</v>
      </c>
      <c r="AE12"/>
      <c r="AF12" s="10">
        <f t="shared" si="5"/>
        <v>1.0726701653551463</v>
      </c>
      <c r="AG12" s="11">
        <f t="shared" si="6"/>
        <v>4.2648679143461719</v>
      </c>
      <c r="AH12" s="11" cm="1">
        <f t="array" ref="AH12">GEOMEAN(IF($E12=$E$4:$E$62,AG$4:AG$62))</f>
        <v>4.2441260852063216</v>
      </c>
      <c r="AI12" s="11">
        <f t="shared" si="0"/>
        <v>5.3167962505614677</v>
      </c>
      <c r="AJ12" s="49">
        <f t="shared" si="7"/>
        <v>203.7301350256997</v>
      </c>
      <c r="AK12" s="1"/>
      <c r="AL12" s="13">
        <f t="shared" si="8"/>
        <v>-0.12910464523081933</v>
      </c>
      <c r="AM12" s="15">
        <f t="shared" si="9"/>
        <v>5.4666427249321377</v>
      </c>
      <c r="AN12" s="50" cm="1">
        <f t="array" ref="AN12">GEOMEAN(IF($E12=$E$4:$E$62,AM$4:AM$62))</f>
        <v>5.4102983898715724</v>
      </c>
      <c r="AO12" s="15">
        <f t="shared" si="1"/>
        <v>5.2811937446407526</v>
      </c>
      <c r="AP12" s="65">
        <f t="shared" si="10"/>
        <v>196.60443080991141</v>
      </c>
      <c r="AQ12" s="1"/>
      <c r="AR12" s="16">
        <f t="shared" si="11"/>
        <v>-3.4373559596194925</v>
      </c>
      <c r="AS12" s="18">
        <f t="shared" si="12"/>
        <v>8.7748940393208095</v>
      </c>
      <c r="AT12" s="18" cm="1">
        <f t="array" ref="AT12">GEOMEAN(IF($E12=$E$4:$E$62,AS$4:AS$62))</f>
        <v>8.7859833378392889</v>
      </c>
      <c r="AU12" s="18">
        <f t="shared" si="2"/>
        <v>5.3486273782197964</v>
      </c>
      <c r="AV12" s="18">
        <f t="shared" si="13"/>
        <v>210.31941064173699</v>
      </c>
      <c r="AW12" s="1"/>
      <c r="AX12" s="20">
        <f t="shared" si="3"/>
        <v>0.28352118620804068</v>
      </c>
      <c r="AY12" s="20">
        <f t="shared" si="14"/>
        <v>5.0540168934932774</v>
      </c>
      <c r="AZ12" s="20" cm="1">
        <f t="array" ref="AZ12">GEOMEAN(IF($E12=$E$4:$E$62,AY$4:AY$62))</f>
        <v>5.0852276759570181</v>
      </c>
      <c r="BA12" s="20">
        <f t="shared" si="4"/>
        <v>5.3687488621650585</v>
      </c>
      <c r="BB12" s="58">
        <f t="shared" si="15"/>
        <v>214.59421273846749</v>
      </c>
      <c r="BC12" s="1"/>
      <c r="BD12" s="133">
        <f t="shared" si="16"/>
        <v>-8.5118466507833173</v>
      </c>
      <c r="BE12" s="133"/>
      <c r="BF12" s="133"/>
      <c r="BG12" s="133"/>
      <c r="BH12" s="134"/>
      <c r="BI12" s="1"/>
      <c r="BJ12" s="1"/>
      <c r="BK12" s="1"/>
      <c r="BL12" s="46"/>
      <c r="BM12" s="1"/>
      <c r="BN12" s="46"/>
      <c r="BO12" s="46"/>
      <c r="BP12" s="1"/>
      <c r="BQ12" s="1"/>
      <c r="BR12" s="1"/>
      <c r="BS12" s="1"/>
    </row>
    <row r="13" spans="1:71" s="33" customFormat="1" x14ac:dyDescent="0.35">
      <c r="A13" s="33">
        <v>2697447</v>
      </c>
      <c r="B13" s="33" t="s">
        <v>237</v>
      </c>
      <c r="C13" s="33">
        <v>2012</v>
      </c>
      <c r="D13" s="33" t="s">
        <v>31</v>
      </c>
      <c r="E13" s="33" t="s">
        <v>251</v>
      </c>
      <c r="G13" s="33" t="s">
        <v>239</v>
      </c>
      <c r="H13" s="33" t="s">
        <v>240</v>
      </c>
      <c r="I13" s="33" t="s">
        <v>240</v>
      </c>
      <c r="J13" s="33" t="s">
        <v>240</v>
      </c>
      <c r="K13" s="33" t="s">
        <v>240</v>
      </c>
      <c r="L13" s="33">
        <v>11.895833333333334</v>
      </c>
      <c r="M13" s="105">
        <v>7.2490000000000006</v>
      </c>
      <c r="N13" s="33">
        <v>196</v>
      </c>
      <c r="O13" s="33">
        <v>0.6</v>
      </c>
      <c r="P13" s="33">
        <v>10</v>
      </c>
      <c r="Q13" s="105">
        <v>8.2253999999999987</v>
      </c>
      <c r="R13" s="105">
        <v>2.5146649999999999</v>
      </c>
      <c r="S13" s="105">
        <v>1.8345100000000001</v>
      </c>
      <c r="T13" s="105">
        <v>0.54184030849108666</v>
      </c>
      <c r="U13" s="105">
        <v>5.8485692203591473</v>
      </c>
      <c r="V13" s="105">
        <v>0.9246450321322327</v>
      </c>
      <c r="W13" s="85">
        <v>22.023913333333333</v>
      </c>
      <c r="X13" s="32">
        <v>3.0000000000000001E-3</v>
      </c>
      <c r="Y13" s="33">
        <v>30.5</v>
      </c>
      <c r="AA13" s="33">
        <v>96</v>
      </c>
      <c r="AD13" s="33">
        <v>194.40367937477274</v>
      </c>
      <c r="AE13"/>
      <c r="AF13" s="10">
        <f t="shared" si="5"/>
        <v>1.0632751618838112</v>
      </c>
      <c r="AG13" s="11">
        <f t="shared" si="6"/>
        <v>4.2148394973467056</v>
      </c>
      <c r="AH13" s="11" cm="1">
        <f t="array" ref="AH13">GEOMEAN(IF($E13=$E$4:$E$62,AG$4:AG$62))</f>
        <v>4.2441260852063216</v>
      </c>
      <c r="AI13" s="11">
        <f t="shared" si="0"/>
        <v>5.3074012470901328</v>
      </c>
      <c r="AJ13" s="49">
        <f t="shared" si="7"/>
        <v>201.82505283961916</v>
      </c>
      <c r="AK13" s="1"/>
      <c r="AL13" s="13">
        <f t="shared" si="8"/>
        <v>-0.11524456587594845</v>
      </c>
      <c r="AM13" s="15">
        <f t="shared" si="9"/>
        <v>5.3933592251064653</v>
      </c>
      <c r="AN13" s="50" cm="1">
        <f t="array" ref="AN13">GEOMEAN(IF($E13=$E$4:$E$62,AM$4:AM$62))</f>
        <v>5.4102983898715724</v>
      </c>
      <c r="AO13" s="15">
        <f t="shared" si="1"/>
        <v>5.295053823995624</v>
      </c>
      <c r="AP13" s="65">
        <f t="shared" si="10"/>
        <v>199.34835540282646</v>
      </c>
      <c r="AQ13" s="1"/>
      <c r="AR13" s="16">
        <f t="shared" si="11"/>
        <v>-3.3624839596194924</v>
      </c>
      <c r="AS13" s="18">
        <f t="shared" si="12"/>
        <v>8.6405986188500101</v>
      </c>
      <c r="AT13" s="18" cm="1">
        <f t="array" ref="AT13">GEOMEAN(IF($E13=$E$4:$E$62,AS$4:AS$62))</f>
        <v>8.7859833378392889</v>
      </c>
      <c r="AU13" s="18">
        <f t="shared" si="2"/>
        <v>5.4234993782197964</v>
      </c>
      <c r="AV13" s="18">
        <f t="shared" si="13"/>
        <v>226.67094361637433</v>
      </c>
      <c r="AW13" s="1"/>
      <c r="AX13" s="20">
        <f t="shared" si="3"/>
        <v>0.2776729509513865</v>
      </c>
      <c r="AY13" s="20">
        <f t="shared" si="14"/>
        <v>5.0004417082791299</v>
      </c>
      <c r="AZ13" s="20" cm="1">
        <f t="array" ref="AZ13">GEOMEAN(IF($E13=$E$4:$E$62,AY$4:AY$62))</f>
        <v>5.0852276759570181</v>
      </c>
      <c r="BA13" s="20">
        <f t="shared" si="4"/>
        <v>5.362900626908405</v>
      </c>
      <c r="BB13" s="58">
        <f t="shared" si="15"/>
        <v>213.34287791437035</v>
      </c>
      <c r="BC13" s="1"/>
      <c r="BD13" s="133">
        <f t="shared" si="16"/>
        <v>-8.3466316507833174</v>
      </c>
      <c r="BE13" s="133"/>
      <c r="BF13" s="133"/>
      <c r="BG13" s="133"/>
      <c r="BH13" s="134"/>
      <c r="BI13" s="1"/>
      <c r="BJ13" s="1"/>
      <c r="BK13" s="1"/>
      <c r="BL13" s="1"/>
      <c r="BM13" s="1"/>
      <c r="BN13" s="1"/>
      <c r="BO13" s="1"/>
      <c r="BP13" s="1"/>
      <c r="BQ13" s="1"/>
      <c r="BR13" s="1"/>
      <c r="BS13" s="1"/>
    </row>
    <row r="14" spans="1:71" s="33" customFormat="1" x14ac:dyDescent="0.35">
      <c r="A14" s="33">
        <v>2697463</v>
      </c>
      <c r="B14" s="33" t="s">
        <v>237</v>
      </c>
      <c r="C14" s="33">
        <v>2012</v>
      </c>
      <c r="D14" s="33" t="s">
        <v>31</v>
      </c>
      <c r="E14" s="33" t="s">
        <v>251</v>
      </c>
      <c r="G14" s="33" t="s">
        <v>239</v>
      </c>
      <c r="H14" s="33" t="s">
        <v>240</v>
      </c>
      <c r="I14" s="33" t="s">
        <v>240</v>
      </c>
      <c r="J14" s="33" t="s">
        <v>240</v>
      </c>
      <c r="K14" s="33" t="s">
        <v>240</v>
      </c>
      <c r="L14" s="33">
        <v>9.9062499999999982</v>
      </c>
      <c r="M14" s="105">
        <v>7.2637499999999999</v>
      </c>
      <c r="N14" s="33">
        <v>283</v>
      </c>
      <c r="O14" s="33">
        <v>0.6</v>
      </c>
      <c r="P14" s="33">
        <v>10</v>
      </c>
      <c r="Q14" s="105">
        <v>16.6615</v>
      </c>
      <c r="R14" s="105">
        <v>5.0747</v>
      </c>
      <c r="S14" s="105">
        <v>4.3449</v>
      </c>
      <c r="T14" s="105">
        <v>0.97009015769198137</v>
      </c>
      <c r="U14" s="105">
        <v>27.073980798697104</v>
      </c>
      <c r="V14" s="105">
        <v>1.9497284046997774</v>
      </c>
      <c r="W14" s="85">
        <v>22.023913333333333</v>
      </c>
      <c r="X14" s="32">
        <v>3.0000000000000001E-3</v>
      </c>
      <c r="Y14" s="33">
        <v>62.5</v>
      </c>
      <c r="AA14" s="33">
        <v>96</v>
      </c>
      <c r="AD14" s="33">
        <v>293.914004769249</v>
      </c>
      <c r="AE14"/>
      <c r="AF14" s="10">
        <f t="shared" si="5"/>
        <v>1.2538271516309505</v>
      </c>
      <c r="AG14" s="11">
        <f t="shared" si="6"/>
        <v>4.391619746012287</v>
      </c>
      <c r="AH14" s="11" cm="1">
        <f t="array" ref="AH14">GEOMEAN(IF($E14=$E$4:$E$62,AG$4:AG$62))</f>
        <v>4.2441260852063216</v>
      </c>
      <c r="AI14" s="11">
        <f t="shared" si="0"/>
        <v>5.4979532368372723</v>
      </c>
      <c r="AJ14" s="49">
        <f t="shared" si="7"/>
        <v>244.19161801809105</v>
      </c>
      <c r="AK14" s="1"/>
      <c r="AL14" s="13">
        <f t="shared" si="8"/>
        <v>6.7301988626522369E-2</v>
      </c>
      <c r="AM14" s="15">
        <f t="shared" si="9"/>
        <v>5.5781449090167152</v>
      </c>
      <c r="AN14" s="50" cm="1">
        <f t="array" ref="AN14">GEOMEAN(IF($E14=$E$4:$E$62,AM$4:AM$62))</f>
        <v>5.4102983898715724</v>
      </c>
      <c r="AO14" s="15">
        <f t="shared" si="1"/>
        <v>5.4776003784980949</v>
      </c>
      <c r="AP14" s="65">
        <f t="shared" si="10"/>
        <v>239.2718560467234</v>
      </c>
      <c r="AQ14" s="1"/>
      <c r="AR14" s="16">
        <f t="shared" si="11"/>
        <v>-3.3682659596194919</v>
      </c>
      <c r="AS14" s="18">
        <f t="shared" si="12"/>
        <v>9.0137128572627301</v>
      </c>
      <c r="AT14" s="18" cm="1">
        <f t="array" ref="AT14">GEOMEAN(IF($E14=$E$4:$E$62,AS$4:AS$62))</f>
        <v>8.7859833378392889</v>
      </c>
      <c r="AU14" s="18">
        <f t="shared" si="2"/>
        <v>5.4177173782197965</v>
      </c>
      <c r="AV14" s="18">
        <f t="shared" si="13"/>
        <v>225.3641139058513</v>
      </c>
      <c r="AW14" s="1"/>
      <c r="AX14" s="20">
        <f t="shared" si="3"/>
        <v>0.40027832907481897</v>
      </c>
      <c r="AY14" s="20">
        <f t="shared" si="14"/>
        <v>5.2451685685684186</v>
      </c>
      <c r="AZ14" s="20" cm="1">
        <f t="array" ref="AZ14">GEOMEAN(IF($E14=$E$4:$E$62,AY$4:AY$62))</f>
        <v>5.0852276759570181</v>
      </c>
      <c r="BA14" s="20">
        <f t="shared" si="4"/>
        <v>5.4855060050318372</v>
      </c>
      <c r="BB14" s="58">
        <f t="shared" si="15"/>
        <v>241.1709468410325</v>
      </c>
      <c r="BC14" s="1"/>
      <c r="BD14" s="133">
        <f t="shared" si="16"/>
        <v>-8.3593904007833171</v>
      </c>
      <c r="BE14" s="133"/>
      <c r="BF14" s="133"/>
      <c r="BG14" s="133"/>
      <c r="BH14" s="134"/>
      <c r="BI14" s="1"/>
      <c r="BJ14" s="47"/>
      <c r="BK14" s="1"/>
      <c r="BL14" s="46"/>
      <c r="BM14" s="1"/>
      <c r="BN14" s="46"/>
      <c r="BO14" s="46"/>
      <c r="BP14" s="1"/>
      <c r="BQ14" s="1"/>
      <c r="BR14" s="1"/>
      <c r="BS14" s="1"/>
    </row>
    <row r="15" spans="1:71" s="33" customFormat="1" x14ac:dyDescent="0.35">
      <c r="A15" s="33">
        <v>2697474</v>
      </c>
      <c r="B15" s="33" t="s">
        <v>237</v>
      </c>
      <c r="C15" s="33">
        <v>2012</v>
      </c>
      <c r="D15" s="33" t="s">
        <v>31</v>
      </c>
      <c r="E15" s="33" t="s">
        <v>251</v>
      </c>
      <c r="G15" s="33" t="s">
        <v>239</v>
      </c>
      <c r="H15" s="33" t="s">
        <v>240</v>
      </c>
      <c r="I15" s="33" t="s">
        <v>240</v>
      </c>
      <c r="J15" s="33" t="s">
        <v>240</v>
      </c>
      <c r="K15" s="33" t="s">
        <v>240</v>
      </c>
      <c r="L15" s="33">
        <v>11.383333333333333</v>
      </c>
      <c r="M15" s="105">
        <v>7.2520833333333323</v>
      </c>
      <c r="N15" s="33">
        <v>280</v>
      </c>
      <c r="O15" s="33">
        <v>0.6</v>
      </c>
      <c r="P15" s="33">
        <v>10</v>
      </c>
      <c r="Q15" s="105">
        <v>10.402999999999999</v>
      </c>
      <c r="R15" s="105">
        <v>3.1798649999999999</v>
      </c>
      <c r="S15" s="105">
        <v>2.1882700000000002</v>
      </c>
      <c r="T15" s="105">
        <v>0.65462670868579953</v>
      </c>
      <c r="U15" s="105">
        <v>7.392850873434873</v>
      </c>
      <c r="V15" s="105">
        <v>1.0940738111336059</v>
      </c>
      <c r="W15" s="85">
        <v>22.023913333333333</v>
      </c>
      <c r="X15" s="32">
        <v>3.0000000000000001E-3</v>
      </c>
      <c r="Y15" s="33">
        <v>38.5</v>
      </c>
      <c r="AA15" s="33">
        <v>96</v>
      </c>
      <c r="AD15" s="33">
        <v>310.83362871868303</v>
      </c>
      <c r="AE15"/>
      <c r="AF15" s="10">
        <f t="shared" si="5"/>
        <v>1.1292070356378403</v>
      </c>
      <c r="AG15" s="11">
        <f t="shared" si="6"/>
        <v>4.505582567531409</v>
      </c>
      <c r="AH15" s="11" cm="1">
        <f t="array" ref="AH15">GEOMEAN(IF($E15=$E$4:$E$62,AG$4:AG$62))</f>
        <v>4.2441260852063216</v>
      </c>
      <c r="AI15" s="11">
        <f t="shared" si="0"/>
        <v>5.3733331208441619</v>
      </c>
      <c r="AJ15" s="49">
        <f t="shared" si="7"/>
        <v>215.58022646489965</v>
      </c>
      <c r="AK15" s="1"/>
      <c r="AL15" s="13">
        <f t="shared" si="8"/>
        <v>-5.1971318997148575E-2</v>
      </c>
      <c r="AM15" s="15">
        <f t="shared" si="9"/>
        <v>5.6867609221663979</v>
      </c>
      <c r="AN15" s="50" cm="1">
        <f t="array" ref="AN15">GEOMEAN(IF($E15=$E$4:$E$62,AM$4:AM$62))</f>
        <v>5.4102983898715724</v>
      </c>
      <c r="AO15" s="15">
        <f t="shared" si="1"/>
        <v>5.3583270708744237</v>
      </c>
      <c r="AP15" s="65">
        <f t="shared" si="10"/>
        <v>212.36937020075516</v>
      </c>
      <c r="AQ15" s="1"/>
      <c r="AR15" s="16">
        <f t="shared" si="11"/>
        <v>-3.3636926262861584</v>
      </c>
      <c r="AS15" s="18">
        <f t="shared" si="12"/>
        <v>8.9984822294554085</v>
      </c>
      <c r="AT15" s="18" cm="1">
        <f t="array" ref="AT15">GEOMEAN(IF($E15=$E$4:$E$62,AS$4:AS$62))</f>
        <v>8.7859833378392889</v>
      </c>
      <c r="AU15" s="18">
        <f t="shared" si="2"/>
        <v>5.4222907115531305</v>
      </c>
      <c r="AV15" s="18">
        <f t="shared" si="13"/>
        <v>226.39713950480771</v>
      </c>
      <c r="AW15" s="1"/>
      <c r="AX15" s="20">
        <f t="shared" si="3"/>
        <v>0.31915019973558595</v>
      </c>
      <c r="AY15" s="20">
        <f t="shared" si="14"/>
        <v>5.3156394034336634</v>
      </c>
      <c r="AZ15" s="20" cm="1">
        <f t="array" ref="AZ15">GEOMEAN(IF($E15=$E$4:$E$62,AY$4:AY$62))</f>
        <v>5.0852276759570181</v>
      </c>
      <c r="BA15" s="20">
        <f t="shared" si="4"/>
        <v>5.404377875692604</v>
      </c>
      <c r="BB15" s="58">
        <f t="shared" si="15"/>
        <v>222.37783078652373</v>
      </c>
      <c r="BC15" s="1"/>
      <c r="BD15" s="133">
        <f t="shared" si="16"/>
        <v>-8.3492987341166494</v>
      </c>
      <c r="BE15" s="133"/>
      <c r="BF15" s="133"/>
      <c r="BG15" s="133"/>
      <c r="BH15" s="134"/>
      <c r="BI15" s="1"/>
      <c r="BJ15" s="47"/>
      <c r="BK15" s="1"/>
      <c r="BL15" s="46"/>
      <c r="BM15" s="1"/>
      <c r="BN15" s="46"/>
      <c r="BO15" s="46"/>
      <c r="BP15" s="1"/>
      <c r="BQ15" s="1"/>
      <c r="BR15" s="1"/>
      <c r="BS15" s="1"/>
    </row>
    <row r="16" spans="1:71" s="33" customFormat="1" x14ac:dyDescent="0.35">
      <c r="A16" s="33">
        <v>2697481</v>
      </c>
      <c r="B16" s="33" t="s">
        <v>237</v>
      </c>
      <c r="C16" s="33">
        <v>2012</v>
      </c>
      <c r="D16" s="33" t="s">
        <v>31</v>
      </c>
      <c r="E16" s="33" t="s">
        <v>251</v>
      </c>
      <c r="G16" s="33" t="s">
        <v>239</v>
      </c>
      <c r="H16" s="33" t="s">
        <v>240</v>
      </c>
      <c r="I16" s="33" t="s">
        <v>240</v>
      </c>
      <c r="J16" s="33" t="s">
        <v>240</v>
      </c>
      <c r="K16" s="33" t="s">
        <v>240</v>
      </c>
      <c r="L16" s="33">
        <v>11.483333333333336</v>
      </c>
      <c r="M16" s="105">
        <v>6.65</v>
      </c>
      <c r="N16" s="33">
        <v>93</v>
      </c>
      <c r="O16" s="33">
        <v>0.2</v>
      </c>
      <c r="P16" s="33">
        <v>10</v>
      </c>
      <c r="Q16" s="105">
        <v>3.27136</v>
      </c>
      <c r="R16" s="105">
        <v>1.0013350000000001</v>
      </c>
      <c r="S16" s="105">
        <v>1.029706</v>
      </c>
      <c r="T16" s="105">
        <v>0.25923979523372059</v>
      </c>
      <c r="U16" s="105">
        <v>1.7852918581336812</v>
      </c>
      <c r="V16" s="105">
        <v>0.39439283380154833</v>
      </c>
      <c r="W16" s="85">
        <v>22.023913333333333</v>
      </c>
      <c r="X16" s="32">
        <v>3.0000000000000001E-3</v>
      </c>
      <c r="Y16" s="33">
        <v>12.25</v>
      </c>
      <c r="AA16" s="33">
        <v>96</v>
      </c>
      <c r="AD16" s="33">
        <v>224.85341595711361</v>
      </c>
      <c r="AE16"/>
      <c r="AF16" s="10">
        <f t="shared" si="5"/>
        <v>0.75279821160818827</v>
      </c>
      <c r="AG16" s="11">
        <f t="shared" si="6"/>
        <v>3.7798012815450681</v>
      </c>
      <c r="AH16" s="11" cm="1">
        <f t="array" ref="AH16">GEOMEAN(IF($E16=$E$4:$E$62,AG$4:AG$62))</f>
        <v>4.2441260852063216</v>
      </c>
      <c r="AI16" s="11">
        <f t="shared" si="0"/>
        <v>4.9969242968145098</v>
      </c>
      <c r="AJ16" s="49">
        <f t="shared" si="7"/>
        <v>147.95738554774292</v>
      </c>
      <c r="AK16" s="1"/>
      <c r="AL16" s="13">
        <f t="shared" si="8"/>
        <v>-0.37357211900835952</v>
      </c>
      <c r="AM16" s="15">
        <f t="shared" si="9"/>
        <v>4.9061716121616161</v>
      </c>
      <c r="AN16" s="50" cm="1">
        <f t="array" ref="AN16">GEOMEAN(IF($E16=$E$4:$E$62,AM$4:AM$62))</f>
        <v>5.4102983898715724</v>
      </c>
      <c r="AO16" s="15">
        <f t="shared" si="1"/>
        <v>5.0367262708632126</v>
      </c>
      <c r="AP16" s="65">
        <f t="shared" si="10"/>
        <v>153.96514888533804</v>
      </c>
      <c r="AQ16" s="1"/>
      <c r="AR16" s="16">
        <f t="shared" si="11"/>
        <v>-4.2262882482876023</v>
      </c>
      <c r="AS16" s="18">
        <f t="shared" si="12"/>
        <v>8.7588877414408586</v>
      </c>
      <c r="AT16" s="18" cm="1">
        <f t="array" ref="AT16">GEOMEAN(IF($E16=$E$4:$E$62,AS$4:AS$62))</f>
        <v>8.7859833378392889</v>
      </c>
      <c r="AU16" s="18">
        <f t="shared" si="2"/>
        <v>4.5596950895516866</v>
      </c>
      <c r="AV16" s="18">
        <f t="shared" si="13"/>
        <v>95.554339871144663</v>
      </c>
      <c r="AW16" s="1"/>
      <c r="AX16" s="20">
        <f t="shared" si="3"/>
        <v>-0.26406161180571425</v>
      </c>
      <c r="AY16" s="20">
        <f t="shared" si="14"/>
        <v>4.7966611049589707</v>
      </c>
      <c r="AZ16" s="20" cm="1">
        <f t="array" ref="AZ16">GEOMEAN(IF($E16=$E$4:$E$62,AY$4:AY$62))</f>
        <v>5.0852276759570181</v>
      </c>
      <c r="BA16" s="20">
        <f t="shared" si="4"/>
        <v>4.8211660641513037</v>
      </c>
      <c r="BB16" s="58">
        <f t="shared" si="15"/>
        <v>124.10972633897715</v>
      </c>
      <c r="BC16" s="1"/>
      <c r="BD16" s="133">
        <f t="shared" si="16"/>
        <v>-8.9271089394514256</v>
      </c>
      <c r="BE16" s="133"/>
      <c r="BF16" s="133"/>
      <c r="BG16" s="133"/>
      <c r="BH16" s="134"/>
      <c r="BI16" s="1"/>
      <c r="BJ16" s="1"/>
      <c r="BK16" s="1"/>
      <c r="BL16" s="1"/>
      <c r="BM16" s="1"/>
      <c r="BN16" s="1"/>
      <c r="BO16" s="1"/>
      <c r="BP16" s="1"/>
      <c r="BQ16" s="1"/>
      <c r="BR16" s="1"/>
      <c r="BS16" s="1"/>
    </row>
    <row r="17" spans="1:71" s="33" customFormat="1" x14ac:dyDescent="0.35">
      <c r="A17" s="33">
        <v>2697488</v>
      </c>
      <c r="B17" s="33" t="s">
        <v>237</v>
      </c>
      <c r="C17" s="33">
        <v>2012</v>
      </c>
      <c r="D17" s="33" t="s">
        <v>31</v>
      </c>
      <c r="E17" s="33" t="s">
        <v>251</v>
      </c>
      <c r="G17" s="33" t="s">
        <v>239</v>
      </c>
      <c r="H17" s="33" t="s">
        <v>240</v>
      </c>
      <c r="I17" s="33" t="s">
        <v>240</v>
      </c>
      <c r="J17" s="33" t="s">
        <v>240</v>
      </c>
      <c r="K17" s="33" t="s">
        <v>240</v>
      </c>
      <c r="L17" s="33">
        <v>9.6972222222222211</v>
      </c>
      <c r="M17" s="105">
        <v>6.65</v>
      </c>
      <c r="N17" s="33">
        <v>74</v>
      </c>
      <c r="O17" s="33">
        <v>0.2</v>
      </c>
      <c r="P17" s="33">
        <v>10</v>
      </c>
      <c r="Q17" s="105">
        <v>3.0263800000000001</v>
      </c>
      <c r="R17" s="105">
        <v>0.92649999999999999</v>
      </c>
      <c r="S17" s="105">
        <v>0.98990800000000001</v>
      </c>
      <c r="T17" s="105">
        <v>0.24373172297575771</v>
      </c>
      <c r="U17" s="105">
        <v>1.7661199018527627</v>
      </c>
      <c r="V17" s="105">
        <v>0.39134698910722532</v>
      </c>
      <c r="W17" s="85">
        <v>22.023913333333333</v>
      </c>
      <c r="X17" s="32">
        <v>3.0000000000000001E-3</v>
      </c>
      <c r="Y17" s="33">
        <v>11.4</v>
      </c>
      <c r="AA17" s="33">
        <v>96</v>
      </c>
      <c r="AD17" s="33">
        <v>127.82249455085547</v>
      </c>
      <c r="AE17"/>
      <c r="AF17" s="10">
        <f t="shared" si="5"/>
        <v>0.72367667464943108</v>
      </c>
      <c r="AG17" s="11">
        <f t="shared" si="6"/>
        <v>3.580388418554739</v>
      </c>
      <c r="AH17" s="11" cm="1">
        <f t="array" ref="AH17">GEOMEAN(IF($E17=$E$4:$E$62,AG$4:AG$62))</f>
        <v>4.2441260852063216</v>
      </c>
      <c r="AI17" s="11">
        <f t="shared" si="0"/>
        <v>4.9678027598557524</v>
      </c>
      <c r="AJ17" s="49">
        <f t="shared" si="7"/>
        <v>143.71077312876838</v>
      </c>
      <c r="AK17" s="1"/>
      <c r="AL17" s="13">
        <f t="shared" si="8"/>
        <v>-0.40220280038150569</v>
      </c>
      <c r="AM17" s="15">
        <f t="shared" si="9"/>
        <v>4.7062678935856761</v>
      </c>
      <c r="AN17" s="50" cm="1">
        <f t="array" ref="AN17">GEOMEAN(IF($E17=$E$4:$E$62,AM$4:AM$62))</f>
        <v>5.4102983898715724</v>
      </c>
      <c r="AO17" s="15">
        <f t="shared" si="1"/>
        <v>5.0080955894900665</v>
      </c>
      <c r="AP17" s="65">
        <f t="shared" si="10"/>
        <v>149.61952765725931</v>
      </c>
      <c r="AQ17" s="1"/>
      <c r="AR17" s="16">
        <f t="shared" si="11"/>
        <v>-4.2262882482876023</v>
      </c>
      <c r="AS17" s="18">
        <f t="shared" si="12"/>
        <v>8.5303533414917716</v>
      </c>
      <c r="AT17" s="18" cm="1">
        <f t="array" ref="AT17">GEOMEAN(IF($E17=$E$4:$E$62,AS$4:AS$62))</f>
        <v>8.7859833378392889</v>
      </c>
      <c r="AU17" s="18">
        <f t="shared" si="2"/>
        <v>4.5596950895516866</v>
      </c>
      <c r="AV17" s="18">
        <f t="shared" si="13"/>
        <v>95.554339871144663</v>
      </c>
      <c r="AW17" s="1"/>
      <c r="AX17" s="20">
        <f t="shared" si="3"/>
        <v>-0.28679286085614358</v>
      </c>
      <c r="AY17" s="20">
        <f t="shared" si="14"/>
        <v>4.5908579540603141</v>
      </c>
      <c r="AZ17" s="20" cm="1">
        <f t="array" ref="AZ17">GEOMEAN(IF($E17=$E$4:$E$62,AY$4:AY$62))</f>
        <v>5.0852276759570181</v>
      </c>
      <c r="BA17" s="20">
        <f t="shared" si="4"/>
        <v>4.7984348151008742</v>
      </c>
      <c r="BB17" s="58">
        <f t="shared" si="15"/>
        <v>121.32038000886466</v>
      </c>
      <c r="BC17" s="1"/>
      <c r="BD17" s="133">
        <f t="shared" si="16"/>
        <v>-8.9271089394514256</v>
      </c>
      <c r="BE17" s="133"/>
      <c r="BF17" s="133"/>
      <c r="BG17" s="133"/>
      <c r="BH17" s="134"/>
      <c r="BI17" s="1"/>
      <c r="BJ17" s="47"/>
      <c r="BK17" s="1"/>
      <c r="BL17" s="1"/>
      <c r="BM17" s="1"/>
      <c r="BN17" s="1"/>
      <c r="BO17" s="1"/>
      <c r="BP17" s="1"/>
      <c r="BQ17" s="1"/>
      <c r="BR17" s="1"/>
      <c r="BS17" s="1"/>
    </row>
    <row r="18" spans="1:71" s="33" customFormat="1" x14ac:dyDescent="0.35">
      <c r="A18" s="33">
        <v>2697507</v>
      </c>
      <c r="B18" s="33" t="s">
        <v>237</v>
      </c>
      <c r="C18" s="33">
        <v>2012</v>
      </c>
      <c r="D18" s="33" t="s">
        <v>31</v>
      </c>
      <c r="E18" s="33" t="s">
        <v>251</v>
      </c>
      <c r="G18" s="33" t="s">
        <v>239</v>
      </c>
      <c r="H18" s="33" t="s">
        <v>240</v>
      </c>
      <c r="I18" s="33" t="s">
        <v>240</v>
      </c>
      <c r="J18" s="33" t="s">
        <v>240</v>
      </c>
      <c r="K18" s="33" t="s">
        <v>240</v>
      </c>
      <c r="L18" s="33">
        <v>11.109090909090909</v>
      </c>
      <c r="M18" s="105">
        <v>7.1318181818181818</v>
      </c>
      <c r="N18" s="33">
        <v>120</v>
      </c>
      <c r="O18" s="33">
        <v>0.6</v>
      </c>
      <c r="P18" s="33">
        <v>10</v>
      </c>
      <c r="Q18" s="105">
        <v>4.8228999999999997</v>
      </c>
      <c r="R18" s="105">
        <v>1.4752900000000002</v>
      </c>
      <c r="S18" s="105">
        <v>1.28176</v>
      </c>
      <c r="T18" s="105">
        <v>0.35314000588840716</v>
      </c>
      <c r="U18" s="105">
        <v>3.2832407791751956</v>
      </c>
      <c r="V18" s="105">
        <v>0.61083425622546939</v>
      </c>
      <c r="W18" s="85">
        <v>22.023913333333333</v>
      </c>
      <c r="X18" s="32">
        <v>3.0000000000000001E-3</v>
      </c>
      <c r="Y18" s="33">
        <v>18</v>
      </c>
      <c r="AA18" s="33">
        <v>96</v>
      </c>
      <c r="AD18" s="33">
        <v>122.46087094808898</v>
      </c>
      <c r="AE18"/>
      <c r="AF18" s="10">
        <f t="shared" si="5"/>
        <v>0.89568467402395779</v>
      </c>
      <c r="AG18" s="11">
        <f t="shared" si="6"/>
        <v>3.8918070687580881</v>
      </c>
      <c r="AH18" s="11" cm="1">
        <f t="array" ref="AH18">GEOMEAN(IF($E18=$E$4:$E$62,AG$4:AG$62))</f>
        <v>4.2441260852063216</v>
      </c>
      <c r="AI18" s="11">
        <f t="shared" si="0"/>
        <v>5.1398107592302793</v>
      </c>
      <c r="AJ18" s="49">
        <f t="shared" si="7"/>
        <v>170.68346499457189</v>
      </c>
      <c r="AK18" s="1"/>
      <c r="AL18" s="13">
        <f t="shared" si="8"/>
        <v>-0.26225763195221119</v>
      </c>
      <c r="AM18" s="15">
        <f t="shared" si="9"/>
        <v>5.0497493747342572</v>
      </c>
      <c r="AN18" s="50" cm="1">
        <f t="array" ref="AN18">GEOMEAN(IF($E18=$E$4:$E$62,AM$4:AM$62))</f>
        <v>5.4102983898715724</v>
      </c>
      <c r="AO18" s="15">
        <f t="shared" si="1"/>
        <v>5.148040757919361</v>
      </c>
      <c r="AP18" s="65">
        <f t="shared" si="10"/>
        <v>172.09398601927214</v>
      </c>
      <c r="AQ18" s="1"/>
      <c r="AR18" s="16">
        <f t="shared" si="11"/>
        <v>-3.3165486868922196</v>
      </c>
      <c r="AS18" s="18">
        <f t="shared" si="12"/>
        <v>8.1040404296742654</v>
      </c>
      <c r="AT18" s="18" cm="1">
        <f t="array" ref="AT18">GEOMEAN(IF($E18=$E$4:$E$62,AS$4:AS$62))</f>
        <v>8.7859833378392889</v>
      </c>
      <c r="AU18" s="18">
        <f t="shared" si="2"/>
        <v>5.4694346509470693</v>
      </c>
      <c r="AV18" s="18">
        <f t="shared" si="13"/>
        <v>237.32598280739032</v>
      </c>
      <c r="AW18" s="1"/>
      <c r="AX18" s="20">
        <f t="shared" si="3"/>
        <v>0.1768811360857401</v>
      </c>
      <c r="AY18" s="20">
        <f t="shared" si="14"/>
        <v>4.610610606696306</v>
      </c>
      <c r="AZ18" s="20" cm="1">
        <f t="array" ref="AZ18">GEOMEAN(IF($E18=$E$4:$E$62,AY$4:AY$62))</f>
        <v>5.0852276759570181</v>
      </c>
      <c r="BA18" s="20">
        <f t="shared" si="4"/>
        <v>5.2621088120427579</v>
      </c>
      <c r="BB18" s="58">
        <f t="shared" si="15"/>
        <v>192.88782687619826</v>
      </c>
      <c r="BC18" s="1"/>
      <c r="BD18" s="133">
        <f t="shared" si="16"/>
        <v>-8.2452693780560438</v>
      </c>
      <c r="BE18" s="133"/>
      <c r="BF18" s="133"/>
      <c r="BG18" s="133"/>
      <c r="BH18" s="134"/>
      <c r="BI18" s="1"/>
      <c r="BR18" s="1"/>
      <c r="BS18" s="1"/>
    </row>
    <row r="19" spans="1:71" s="33" customFormat="1" x14ac:dyDescent="0.35">
      <c r="A19" s="33">
        <v>2697517</v>
      </c>
      <c r="B19" s="33" t="s">
        <v>237</v>
      </c>
      <c r="C19" s="33">
        <v>2012</v>
      </c>
      <c r="D19" s="33" t="s">
        <v>31</v>
      </c>
      <c r="E19" s="33" t="s">
        <v>251</v>
      </c>
      <c r="G19" s="33" t="s">
        <v>239</v>
      </c>
      <c r="H19" s="33" t="s">
        <v>240</v>
      </c>
      <c r="I19" s="33" t="s">
        <v>240</v>
      </c>
      <c r="J19" s="33" t="s">
        <v>240</v>
      </c>
      <c r="K19" s="33" t="s">
        <v>240</v>
      </c>
      <c r="L19" s="33">
        <v>11.109090909090909</v>
      </c>
      <c r="M19" s="105">
        <v>7.1318181818181818</v>
      </c>
      <c r="N19" s="33">
        <v>302</v>
      </c>
      <c r="O19" s="33">
        <v>0.6</v>
      </c>
      <c r="P19" s="33">
        <v>10</v>
      </c>
      <c r="Q19" s="105">
        <v>4.8228999999999997</v>
      </c>
      <c r="R19" s="105">
        <v>1.4752900000000002</v>
      </c>
      <c r="S19" s="105">
        <v>1.28176</v>
      </c>
      <c r="T19" s="105">
        <v>0.35314000588840716</v>
      </c>
      <c r="U19" s="105">
        <v>3.2832407791751956</v>
      </c>
      <c r="V19" s="105">
        <v>0.61083425622546939</v>
      </c>
      <c r="W19" s="86">
        <v>22.023913333333333</v>
      </c>
      <c r="X19" s="32">
        <v>3.0000000000000001E-3</v>
      </c>
      <c r="Y19" s="33">
        <v>18</v>
      </c>
      <c r="AA19" s="33">
        <v>96</v>
      </c>
      <c r="AD19" s="33">
        <v>150.99502946668508</v>
      </c>
      <c r="AE19"/>
      <c r="AF19" s="10">
        <f t="shared" si="5"/>
        <v>0.89568467402395779</v>
      </c>
      <c r="AG19" s="11">
        <f t="shared" si="6"/>
        <v>4.814742343350912</v>
      </c>
      <c r="AH19" s="11" cm="1">
        <f t="array" ref="AH19">GEOMEAN(IF($E19=$E$4:$E$62,AG$4:AG$62))</f>
        <v>4.2441260852063216</v>
      </c>
      <c r="AI19" s="11">
        <f t="shared" si="0"/>
        <v>5.1398107592302793</v>
      </c>
      <c r="AJ19" s="49">
        <f t="shared" si="7"/>
        <v>170.68346499457189</v>
      </c>
      <c r="AK19" s="1"/>
      <c r="AL19" s="13">
        <f t="shared" si="8"/>
        <v>-0.26225763195221119</v>
      </c>
      <c r="AM19" s="15">
        <f t="shared" si="9"/>
        <v>5.9726846493270811</v>
      </c>
      <c r="AN19" s="50" cm="1">
        <f t="array" ref="AN19">GEOMEAN(IF($E19=$E$4:$E$62,AM$4:AM$62))</f>
        <v>5.4102983898715724</v>
      </c>
      <c r="AO19" s="15">
        <f t="shared" si="1"/>
        <v>5.148040757919361</v>
      </c>
      <c r="AP19" s="65">
        <f t="shared" si="10"/>
        <v>172.09398601927214</v>
      </c>
      <c r="AQ19" s="1"/>
      <c r="AR19" s="16">
        <f t="shared" si="11"/>
        <v>-3.3165486868922196</v>
      </c>
      <c r="AS19" s="18">
        <f t="shared" si="12"/>
        <v>9.0269757042670893</v>
      </c>
      <c r="AT19" s="18" cm="1">
        <f t="array" ref="AT19">GEOMEAN(IF($E19=$E$4:$E$62,AS$4:AS$62))</f>
        <v>8.7859833378392889</v>
      </c>
      <c r="AU19" s="18">
        <f t="shared" si="2"/>
        <v>5.4694346509470693</v>
      </c>
      <c r="AV19" s="18">
        <f t="shared" si="13"/>
        <v>237.32598280739032</v>
      </c>
      <c r="AW19" s="1"/>
      <c r="AX19" s="20">
        <f t="shared" si="3"/>
        <v>0.1768811360857401</v>
      </c>
      <c r="AY19" s="20">
        <f t="shared" si="14"/>
        <v>5.5335458812891298</v>
      </c>
      <c r="AZ19" s="20" cm="1">
        <f t="array" ref="AZ19">GEOMEAN(IF($E19=$E$4:$E$62,AY$4:AY$62))</f>
        <v>5.0852276759570181</v>
      </c>
      <c r="BA19" s="20">
        <f t="shared" si="4"/>
        <v>5.2621088120427579</v>
      </c>
      <c r="BB19" s="58">
        <f t="shared" si="15"/>
        <v>192.88782687619826</v>
      </c>
      <c r="BC19" s="1"/>
      <c r="BD19" s="133">
        <f t="shared" si="16"/>
        <v>-8.2452693780560438</v>
      </c>
      <c r="BE19" s="133"/>
      <c r="BF19" s="133"/>
      <c r="BG19" s="133"/>
      <c r="BH19" s="134"/>
      <c r="BI19" s="1"/>
      <c r="BJ19" s="47"/>
      <c r="BK19" s="1"/>
      <c r="BL19" s="1"/>
      <c r="BM19" s="1"/>
      <c r="BN19" s="1"/>
      <c r="BO19" s="1"/>
      <c r="BP19" s="1"/>
      <c r="BQ19" s="1"/>
      <c r="BR19" s="1"/>
      <c r="BS19" s="1"/>
    </row>
    <row r="20" spans="1:71" s="33" customFormat="1" x14ac:dyDescent="0.35">
      <c r="A20" s="33">
        <v>2697294</v>
      </c>
      <c r="B20" s="33" t="s">
        <v>237</v>
      </c>
      <c r="C20" s="33">
        <v>2012</v>
      </c>
      <c r="D20" s="84" t="s">
        <v>28</v>
      </c>
      <c r="E20" s="33" t="s">
        <v>252</v>
      </c>
      <c r="G20" s="33" t="s">
        <v>239</v>
      </c>
      <c r="H20" s="33" t="s">
        <v>240</v>
      </c>
      <c r="I20" s="33" t="s">
        <v>240</v>
      </c>
      <c r="J20" s="33" t="s">
        <v>240</v>
      </c>
      <c r="K20" s="33" t="s">
        <v>240</v>
      </c>
      <c r="L20" s="33">
        <v>10</v>
      </c>
      <c r="M20" s="105">
        <v>6.21</v>
      </c>
      <c r="N20" s="33">
        <v>2926</v>
      </c>
      <c r="O20" s="33">
        <v>0.6</v>
      </c>
      <c r="P20" s="33">
        <v>10</v>
      </c>
      <c r="Q20" s="33">
        <v>3.7</v>
      </c>
      <c r="R20" s="33">
        <v>1.1000000000000001</v>
      </c>
      <c r="S20" s="33">
        <v>1.1000000000000001</v>
      </c>
      <c r="T20" s="33">
        <v>0.3</v>
      </c>
      <c r="U20" s="33">
        <v>26.86856528980508</v>
      </c>
      <c r="V20" s="33">
        <v>1.9384958467656781</v>
      </c>
      <c r="W20" s="33">
        <v>13</v>
      </c>
      <c r="X20" s="32">
        <v>3.0000000000000001E-3</v>
      </c>
      <c r="Y20" s="33">
        <v>14</v>
      </c>
      <c r="AA20" s="33">
        <v>96</v>
      </c>
      <c r="AB20" s="33" t="s">
        <v>241</v>
      </c>
      <c r="AD20">
        <v>1467.2746125143021</v>
      </c>
      <c r="AE20"/>
      <c r="AF20" s="10">
        <f t="shared" si="5"/>
        <v>0.80472132549964626</v>
      </c>
      <c r="AG20" s="11">
        <f t="shared" si="6"/>
        <v>7.1766702560804232</v>
      </c>
      <c r="AH20" s="11" cm="1">
        <f t="array" ref="AH20">GEOMEAN(IF($E20=$E$4:$E$62,AG$4:AG$62))</f>
        <v>6.5647319944188434</v>
      </c>
      <c r="AI20" s="11">
        <f t="shared" si="0"/>
        <v>7.36945331991849</v>
      </c>
      <c r="AJ20" s="49">
        <f t="shared" si="7"/>
        <v>1586.7660924747115</v>
      </c>
      <c r="AK20" s="1"/>
      <c r="AL20" s="13">
        <f t="shared" si="8"/>
        <v>-0.23860266419618481</v>
      </c>
      <c r="AM20" s="15">
        <f t="shared" si="9"/>
        <v>8.2199942457762543</v>
      </c>
      <c r="AN20" s="50" cm="1">
        <f t="array" ref="AN20">GEOMEAN(IF($E20=$E$4:$E$62,AM$4:AM$62))</f>
        <v>7.7164946481430459</v>
      </c>
      <c r="AO20" s="15">
        <f t="shared" si="1"/>
        <v>7.4778919839468614</v>
      </c>
      <c r="AP20" s="65">
        <f t="shared" si="10"/>
        <v>1768.5087988422836</v>
      </c>
      <c r="AQ20" s="1"/>
      <c r="AR20" s="16"/>
      <c r="AS20" s="18"/>
      <c r="AT20" s="18"/>
      <c r="AU20" s="18"/>
      <c r="AV20" s="18"/>
      <c r="AW20" s="1"/>
      <c r="AX20" s="20">
        <f t="shared" si="3"/>
        <v>0.1250223322532876</v>
      </c>
      <c r="AY20" s="20">
        <f t="shared" si="14"/>
        <v>7.8563692493267823</v>
      </c>
      <c r="AZ20" s="20" cm="1">
        <f t="array" ref="AZ20">GEOMEAN(IF($E20=$E$4:$E$62,AY$4:AY$62))</f>
        <v>7.3404397165469968</v>
      </c>
      <c r="BA20" s="20">
        <f t="shared" si="4"/>
        <v>7.4654620488002843</v>
      </c>
      <c r="BB20" s="58">
        <f t="shared" si="15"/>
        <v>1746.6624050729736</v>
      </c>
      <c r="BC20" s="1"/>
      <c r="BD20" s="133">
        <f t="shared" si="16"/>
        <v>-7.4478966507833171</v>
      </c>
      <c r="BE20" s="133"/>
      <c r="BF20" s="133"/>
      <c r="BG20" s="133"/>
      <c r="BH20" s="134"/>
      <c r="BI20" s="1"/>
      <c r="BJ20" s="47"/>
      <c r="BK20" s="1"/>
      <c r="BL20" s="1"/>
      <c r="BM20" s="1"/>
      <c r="BN20" s="1"/>
      <c r="BO20" s="1"/>
      <c r="BP20" s="1"/>
      <c r="BQ20" s="1"/>
      <c r="BR20" s="1"/>
      <c r="BS20" s="1"/>
    </row>
    <row r="21" spans="1:71" s="33" customFormat="1" x14ac:dyDescent="0.35">
      <c r="A21" s="33">
        <v>2697291</v>
      </c>
      <c r="B21" s="33" t="s">
        <v>237</v>
      </c>
      <c r="C21" s="33">
        <v>2012</v>
      </c>
      <c r="D21" s="84" t="s">
        <v>28</v>
      </c>
      <c r="E21" s="33" t="s">
        <v>252</v>
      </c>
      <c r="G21" s="33" t="s">
        <v>239</v>
      </c>
      <c r="H21" s="33" t="s">
        <v>240</v>
      </c>
      <c r="I21" s="33" t="s">
        <v>240</v>
      </c>
      <c r="J21" s="33" t="s">
        <v>240</v>
      </c>
      <c r="K21" s="33" t="s">
        <v>240</v>
      </c>
      <c r="L21" s="33">
        <v>8.4</v>
      </c>
      <c r="M21" s="105">
        <v>7.7</v>
      </c>
      <c r="N21" s="33">
        <v>1420</v>
      </c>
      <c r="O21" s="33">
        <v>0.6</v>
      </c>
      <c r="P21" s="33">
        <v>10</v>
      </c>
      <c r="Q21" s="33">
        <v>16.600000000000001</v>
      </c>
      <c r="R21" s="33">
        <v>5.0999999999999996</v>
      </c>
      <c r="S21" s="33">
        <v>4.3</v>
      </c>
      <c r="T21" s="33">
        <v>1</v>
      </c>
      <c r="U21" s="33">
        <v>2.2283113931214729</v>
      </c>
      <c r="V21" s="33">
        <v>0.46243892129009134</v>
      </c>
      <c r="W21" s="33">
        <v>50.6</v>
      </c>
      <c r="X21" s="32">
        <v>3.0000000000000001E-3</v>
      </c>
      <c r="Y21" s="33">
        <v>62.4</v>
      </c>
      <c r="AA21" s="33">
        <v>96</v>
      </c>
      <c r="AD21">
        <v>2350.2088849636493</v>
      </c>
      <c r="AE21"/>
      <c r="AF21" s="10">
        <f t="shared" si="5"/>
        <v>1.2534398416009478</v>
      </c>
      <c r="AG21" s="11">
        <f t="shared" si="6"/>
        <v>6.0049723089943594</v>
      </c>
      <c r="AH21" s="11" cm="1">
        <f t="array" ref="AH21">GEOMEAN(IF($E21=$E$4:$E$62,AG$4:AG$62))</f>
        <v>6.5647319944188434</v>
      </c>
      <c r="AI21" s="11">
        <f t="shared" si="0"/>
        <v>7.8181718360197916</v>
      </c>
      <c r="AJ21" s="49">
        <f t="shared" si="7"/>
        <v>2485.3576109893647</v>
      </c>
      <c r="AK21" s="1"/>
      <c r="AL21" s="13">
        <f t="shared" si="8"/>
        <v>1.4576221462341055E-2</v>
      </c>
      <c r="AM21" s="15">
        <f t="shared" si="9"/>
        <v>7.2438359291329659</v>
      </c>
      <c r="AN21" s="50" cm="1">
        <f t="array" ref="AN21">GEOMEAN(IF($E21=$E$4:$E$62,AM$4:AM$62))</f>
        <v>7.7164946481430459</v>
      </c>
      <c r="AO21" s="15">
        <f t="shared" si="1"/>
        <v>7.7310708696053867</v>
      </c>
      <c r="AP21" s="65">
        <f t="shared" si="10"/>
        <v>2278.040379270707</v>
      </c>
      <c r="AQ21" s="1"/>
      <c r="AR21" s="16"/>
      <c r="AS21" s="18"/>
      <c r="AT21" s="18"/>
      <c r="AU21" s="18"/>
      <c r="AV21" s="18"/>
      <c r="AW21" s="1"/>
      <c r="AX21" s="20">
        <f t="shared" si="3"/>
        <v>0.40002075855657926</v>
      </c>
      <c r="AY21" s="20">
        <f t="shared" si="14"/>
        <v>6.8583913920387278</v>
      </c>
      <c r="AZ21" s="20" cm="1">
        <f t="array" ref="AZ21">GEOMEAN(IF($E21=$E$4:$E$62,AY$4:AY$62))</f>
        <v>7.3404397165469968</v>
      </c>
      <c r="BA21" s="20">
        <f t="shared" si="4"/>
        <v>7.7404604751035757</v>
      </c>
      <c r="BB21" s="58">
        <f t="shared" si="15"/>
        <v>2299.5310161493862</v>
      </c>
      <c r="BC21" s="1"/>
      <c r="BD21" s="133">
        <f t="shared" si="16"/>
        <v>-8.7367466507833171</v>
      </c>
      <c r="BE21" s="133"/>
      <c r="BF21" s="133"/>
      <c r="BG21" s="133"/>
      <c r="BH21" s="134"/>
      <c r="BI21" s="1"/>
      <c r="BJ21"/>
      <c r="BK21"/>
      <c r="BL21"/>
      <c r="BM21"/>
      <c r="BN21"/>
      <c r="BO21"/>
      <c r="BP21"/>
      <c r="BQ21"/>
      <c r="BR21"/>
      <c r="BS21"/>
    </row>
    <row r="22" spans="1:71" x14ac:dyDescent="0.35">
      <c r="B22" s="37" t="s">
        <v>253</v>
      </c>
      <c r="C22" s="37" t="s">
        <v>254</v>
      </c>
      <c r="D22" t="s">
        <v>28</v>
      </c>
      <c r="E22" t="s">
        <v>255</v>
      </c>
      <c r="G22" t="s">
        <v>256</v>
      </c>
      <c r="H22" s="33" t="s">
        <v>240</v>
      </c>
      <c r="I22" s="33" t="s">
        <v>240</v>
      </c>
      <c r="J22" s="33" t="s">
        <v>240</v>
      </c>
      <c r="K22" s="33" t="s">
        <v>240</v>
      </c>
      <c r="L22">
        <v>20</v>
      </c>
      <c r="M22">
        <v>7.5</v>
      </c>
      <c r="N22" s="62">
        <v>342</v>
      </c>
      <c r="O22" s="33">
        <v>1.76</v>
      </c>
      <c r="P22" s="33">
        <v>79</v>
      </c>
      <c r="Q22" s="33">
        <v>4.5999999999999996</v>
      </c>
      <c r="R22" s="33">
        <v>1.7</v>
      </c>
      <c r="S22" s="33">
        <v>9.3000000000000007</v>
      </c>
      <c r="T22" s="33">
        <v>4.3</v>
      </c>
      <c r="U22" s="33">
        <v>1.6</v>
      </c>
      <c r="V22" s="33">
        <v>6.2</v>
      </c>
      <c r="W22" s="33">
        <v>28</v>
      </c>
      <c r="X22" s="33">
        <v>3.0000000000000001E-3</v>
      </c>
      <c r="Y22" s="33">
        <f>Q22*2.497+R22*4.118</f>
        <v>18.486799999999999</v>
      </c>
      <c r="Z22" s="33" t="s">
        <v>257</v>
      </c>
      <c r="AA22" s="33"/>
      <c r="AB22" s="33"/>
      <c r="AC22" s="33"/>
      <c r="AD22" s="25">
        <v>306.58647109703452</v>
      </c>
      <c r="AF22" s="10">
        <f>$M22*$BL$4+LN($O22*$BM$4+LN($Y22)*$BN$4)</f>
        <v>0.90487476316499804</v>
      </c>
      <c r="AG22" s="11">
        <f>LN(N22)-AF22</f>
        <v>4.9299359738976065</v>
      </c>
      <c r="AH22" s="11" cm="1">
        <f t="array" ref="AH22">GEOMEAN(IF($E22=$E$4:$E$62,AG$4:AG$62))</f>
        <v>5.1945218231411019</v>
      </c>
      <c r="AI22" s="11">
        <f t="shared" ref="AI22:AI41" si="17">AH22+AF22</f>
        <v>6.0993965863061002</v>
      </c>
      <c r="AJ22" s="49">
        <f>EXP(AI22)</f>
        <v>445.58881455240322</v>
      </c>
      <c r="AK22" s="1"/>
      <c r="AL22" s="13">
        <f>$M22*$BL$5+LN($O22*$BM$5+LN($Y22)*$BN$5)</f>
        <v>-0.22006259645984061</v>
      </c>
      <c r="AM22" s="15">
        <f t="shared" si="9"/>
        <v>6.0548733335224458</v>
      </c>
      <c r="AN22" s="50" cm="1">
        <f t="array" ref="AN22">GEOMEAN(IF($E22=$E$4:$E$62,AM$4:AM$62))</f>
        <v>6.1906379003665659</v>
      </c>
      <c r="AO22" s="15">
        <f t="shared" si="1"/>
        <v>5.9705753039067258</v>
      </c>
      <c r="AP22" s="65">
        <f>EXP(AO22)</f>
        <v>391.73097029341568</v>
      </c>
      <c r="AQ22" s="1"/>
      <c r="AR22" s="16"/>
      <c r="AS22" s="18"/>
      <c r="AT22" s="18"/>
      <c r="AU22" s="18"/>
      <c r="AV22" s="18"/>
      <c r="AW22" s="1"/>
      <c r="AX22" s="20">
        <f t="shared" si="3"/>
        <v>0.77296232603657999</v>
      </c>
      <c r="AY22" s="20">
        <f t="shared" si="14"/>
        <v>5.0618484110260251</v>
      </c>
      <c r="AZ22" s="20" cm="1">
        <f t="array" ref="AZ22">GEOMEAN(IF($E22=$E$4:$E$62,AY$4:AY$62))</f>
        <v>5.1440104661014034</v>
      </c>
      <c r="BA22" s="20">
        <f>AX22+AZ22</f>
        <v>5.9169727921379831</v>
      </c>
      <c r="BB22" s="58">
        <f>EXP(BA22)</f>
        <v>371.28605087560175</v>
      </c>
      <c r="BC22" s="1"/>
      <c r="BD22" s="133">
        <f t="shared" si="16"/>
        <v>-7.4876072179672652</v>
      </c>
      <c r="BE22" s="133"/>
      <c r="BF22" s="133"/>
      <c r="BG22" s="133"/>
      <c r="BH22" s="134"/>
      <c r="BI22" s="22"/>
      <c r="BJ22" s="1"/>
      <c r="BK22" s="1"/>
      <c r="BL22" s="1"/>
      <c r="BM22" s="1"/>
      <c r="BN22" s="1"/>
      <c r="BO22" s="1"/>
      <c r="BP22" s="1"/>
    </row>
    <row r="23" spans="1:71" x14ac:dyDescent="0.35">
      <c r="B23" s="37" t="s">
        <v>253</v>
      </c>
      <c r="C23" s="37" t="s">
        <v>254</v>
      </c>
      <c r="D23" t="s">
        <v>28</v>
      </c>
      <c r="E23" t="s">
        <v>255</v>
      </c>
      <c r="G23" t="s">
        <v>256</v>
      </c>
      <c r="H23" s="33" t="s">
        <v>240</v>
      </c>
      <c r="I23" s="33" t="s">
        <v>240</v>
      </c>
      <c r="J23" s="33" t="s">
        <v>240</v>
      </c>
      <c r="K23" s="33" t="s">
        <v>240</v>
      </c>
      <c r="L23">
        <v>20</v>
      </c>
      <c r="M23">
        <v>7.5</v>
      </c>
      <c r="N23" s="62">
        <v>233</v>
      </c>
      <c r="O23" s="33">
        <v>3.66</v>
      </c>
      <c r="P23" s="33">
        <v>89</v>
      </c>
      <c r="Q23" s="33">
        <v>4.5999999999999996</v>
      </c>
      <c r="R23" s="33">
        <v>1.7</v>
      </c>
      <c r="S23" s="33">
        <v>9.3000000000000007</v>
      </c>
      <c r="T23" s="33">
        <v>4.3</v>
      </c>
      <c r="U23" s="33">
        <v>1.6</v>
      </c>
      <c r="V23" s="33">
        <v>6.2</v>
      </c>
      <c r="W23" s="33">
        <v>28</v>
      </c>
      <c r="X23" s="33">
        <v>3.0000000000000001E-3</v>
      </c>
      <c r="Y23" s="33">
        <f t="shared" ref="Y23:Y41" si="18">Q23*2.497+R23*4.118</f>
        <v>18.486799999999999</v>
      </c>
      <c r="Z23" s="33" t="s">
        <v>257</v>
      </c>
      <c r="AA23" s="33"/>
      <c r="AB23" s="33"/>
      <c r="AC23" s="33"/>
      <c r="AD23" s="25">
        <v>497.43387583475851</v>
      </c>
      <c r="AF23" s="10">
        <f t="shared" ref="AF23:AF62" si="19">$M23*$BL$4+LN($O23*$BM$4+LN($Y23)*$BN$4)</f>
        <v>0.90487476316499804</v>
      </c>
      <c r="AG23" s="11">
        <f t="shared" ref="AG23:AG62" si="20">LN(N23)-AF23</f>
        <v>4.5461636904007019</v>
      </c>
      <c r="AH23" s="11" cm="1">
        <f t="array" ref="AH23">GEOMEAN(IF($E23=$E$4:$E$62,AG$4:AG$62))</f>
        <v>5.1945218231411019</v>
      </c>
      <c r="AI23" s="11">
        <f t="shared" si="17"/>
        <v>6.0993965863061002</v>
      </c>
      <c r="AJ23" s="49">
        <f t="shared" ref="AJ23:AJ24" si="21">EXP(AI23)</f>
        <v>445.58881455240322</v>
      </c>
      <c r="AK23" s="1"/>
      <c r="AL23" s="13">
        <f t="shared" si="8"/>
        <v>-0.10472313705516889</v>
      </c>
      <c r="AM23" s="15">
        <f t="shared" si="9"/>
        <v>5.5557615906208691</v>
      </c>
      <c r="AN23" s="50" cm="1">
        <f t="array" ref="AN23">GEOMEAN(IF($E23=$E$4:$E$62,AM$4:AM$62))</f>
        <v>6.1906379003665659</v>
      </c>
      <c r="AO23" s="15">
        <f t="shared" si="1"/>
        <v>6.085914763311397</v>
      </c>
      <c r="AP23" s="65">
        <f t="shared" ref="AP23:AP41" si="22">EXP(AO23)</f>
        <v>439.62177866719838</v>
      </c>
      <c r="AQ23" s="1"/>
      <c r="AR23" s="16"/>
      <c r="AS23" s="18"/>
      <c r="AT23" s="18"/>
      <c r="AU23" s="18"/>
      <c r="AV23" s="18"/>
      <c r="AW23" s="1"/>
      <c r="AX23" s="20">
        <f t="shared" si="3"/>
        <v>1.3214554405564558</v>
      </c>
      <c r="AY23" s="20">
        <f t="shared" si="14"/>
        <v>4.1295830130092446</v>
      </c>
      <c r="AZ23" s="20" cm="1">
        <f t="array" ref="AZ23">GEOMEAN(IF($E23=$E$4:$E$62,AY$4:AY$62))</f>
        <v>5.1440104661014034</v>
      </c>
      <c r="BA23" s="20">
        <f t="shared" ref="BA23:BA41" si="23">AX23+AZ23</f>
        <v>6.465465906657859</v>
      </c>
      <c r="BB23" s="58">
        <f t="shared" ref="BB23:BB41" si="24">EXP(BA23)</f>
        <v>642.56366840774672</v>
      </c>
      <c r="BC23" s="1"/>
      <c r="BD23" s="133">
        <f t="shared" si="16"/>
        <v>-6.7554578796040508</v>
      </c>
      <c r="BE23" s="133"/>
      <c r="BF23" s="133"/>
      <c r="BG23" s="133"/>
      <c r="BH23" s="134"/>
      <c r="BI23" s="22"/>
      <c r="BJ23" s="1"/>
      <c r="BK23" s="1"/>
      <c r="BL23" s="46"/>
      <c r="BM23" s="46"/>
      <c r="BN23" s="46"/>
      <c r="BO23" s="1"/>
      <c r="BP23" s="1"/>
    </row>
    <row r="24" spans="1:71" x14ac:dyDescent="0.35">
      <c r="B24" s="37" t="s">
        <v>253</v>
      </c>
      <c r="C24" s="37" t="s">
        <v>254</v>
      </c>
      <c r="D24" t="s">
        <v>28</v>
      </c>
      <c r="E24" t="s">
        <v>255</v>
      </c>
      <c r="G24" t="s">
        <v>258</v>
      </c>
      <c r="H24" s="33" t="s">
        <v>240</v>
      </c>
      <c r="I24" s="33" t="s">
        <v>240</v>
      </c>
      <c r="J24" s="33" t="s">
        <v>240</v>
      </c>
      <c r="K24" s="33" t="s">
        <v>240</v>
      </c>
      <c r="L24">
        <v>20</v>
      </c>
      <c r="M24">
        <v>7.5</v>
      </c>
      <c r="N24" s="62">
        <v>387</v>
      </c>
      <c r="O24" s="33">
        <v>0.42</v>
      </c>
      <c r="P24" s="33">
        <v>10</v>
      </c>
      <c r="Q24" s="33">
        <v>4.5999999999999996</v>
      </c>
      <c r="R24" s="33">
        <v>1.7</v>
      </c>
      <c r="S24" s="33">
        <v>9.3000000000000007</v>
      </c>
      <c r="T24" s="33">
        <v>4.3</v>
      </c>
      <c r="U24" s="33">
        <v>1.6</v>
      </c>
      <c r="V24" s="33">
        <v>6.2</v>
      </c>
      <c r="W24" s="33">
        <v>28</v>
      </c>
      <c r="X24" s="33">
        <v>3.0000000000000001E-3</v>
      </c>
      <c r="Y24" s="33">
        <f t="shared" si="18"/>
        <v>18.486799999999999</v>
      </c>
      <c r="Z24" s="33" t="s">
        <v>257</v>
      </c>
      <c r="AA24" s="33"/>
      <c r="AB24" s="33"/>
      <c r="AC24" s="33"/>
      <c r="AD24" s="25">
        <v>173.03778673976922</v>
      </c>
      <c r="AF24" s="10">
        <f t="shared" si="19"/>
        <v>0.90487476316499804</v>
      </c>
      <c r="AG24" s="11">
        <f t="shared" si="20"/>
        <v>5.0535499298647837</v>
      </c>
      <c r="AH24" s="11" cm="1">
        <f t="array" ref="AH24">GEOMEAN(IF($E24=$E$4:$E$62,AG$4:AG$62))</f>
        <v>5.1945218231411019</v>
      </c>
      <c r="AI24" s="11">
        <f t="shared" si="17"/>
        <v>6.0993965863061002</v>
      </c>
      <c r="AJ24" s="49">
        <f t="shared" si="21"/>
        <v>445.58881455240322</v>
      </c>
      <c r="AK24" s="1"/>
      <c r="AL24" s="13">
        <f t="shared" si="8"/>
        <v>-0.31022964927127605</v>
      </c>
      <c r="AM24" s="15">
        <f t="shared" si="9"/>
        <v>6.2686543423010583</v>
      </c>
      <c r="AN24" s="50" cm="1">
        <f t="array" ref="AN24">GEOMEAN(IF($E24=$E$4:$E$62,AM$4:AM$62))</f>
        <v>6.1906379003665659</v>
      </c>
      <c r="AO24" s="15">
        <f t="shared" si="1"/>
        <v>5.8804082510952895</v>
      </c>
      <c r="AP24" s="65">
        <f t="shared" si="22"/>
        <v>357.95534754558963</v>
      </c>
      <c r="AQ24" s="1"/>
      <c r="AR24" s="16"/>
      <c r="AS24" s="18"/>
      <c r="AT24" s="18"/>
      <c r="AU24" s="18"/>
      <c r="AV24" s="18"/>
      <c r="AW24" s="1"/>
      <c r="AX24" s="20">
        <f t="shared" si="3"/>
        <v>4.8746040658598326E-2</v>
      </c>
      <c r="AY24" s="20">
        <f t="shared" si="14"/>
        <v>5.9096786523711833</v>
      </c>
      <c r="AZ24" s="20" cm="1">
        <f t="array" ref="AZ24">GEOMEAN(IF($E24=$E$4:$E$62,AY$4:AY$62))</f>
        <v>5.1440104661014034</v>
      </c>
      <c r="BA24" s="20">
        <f t="shared" si="23"/>
        <v>5.1927565067600021</v>
      </c>
      <c r="BB24" s="58">
        <f t="shared" si="24"/>
        <v>179.96394166872062</v>
      </c>
      <c r="BC24" s="1"/>
      <c r="BD24" s="133">
        <f t="shared" si="16"/>
        <v>-8.9204215947220487</v>
      </c>
      <c r="BE24" s="133"/>
      <c r="BF24" s="133"/>
      <c r="BG24" s="133"/>
      <c r="BH24" s="134"/>
      <c r="BI24" s="22"/>
      <c r="BJ24" s="1"/>
      <c r="BK24" s="1"/>
      <c r="BL24" s="1"/>
      <c r="BM24" s="1"/>
      <c r="BN24" s="1"/>
      <c r="BO24" s="1"/>
      <c r="BP24" s="1"/>
    </row>
    <row r="25" spans="1:71" x14ac:dyDescent="0.35">
      <c r="B25" s="37" t="s">
        <v>253</v>
      </c>
      <c r="C25" s="37">
        <v>2024</v>
      </c>
      <c r="D25" t="s">
        <v>28</v>
      </c>
      <c r="E25" t="s">
        <v>255</v>
      </c>
      <c r="G25" t="s">
        <v>258</v>
      </c>
      <c r="H25" s="33" t="s">
        <v>240</v>
      </c>
      <c r="I25" s="33" t="s">
        <v>240</v>
      </c>
      <c r="J25" s="33" t="s">
        <v>240</v>
      </c>
      <c r="K25" s="33" t="s">
        <v>240</v>
      </c>
      <c r="L25">
        <v>20</v>
      </c>
      <c r="M25">
        <v>7.6</v>
      </c>
      <c r="N25" s="62">
        <v>404</v>
      </c>
      <c r="O25" s="33">
        <v>0.15</v>
      </c>
      <c r="P25" s="33">
        <v>10</v>
      </c>
      <c r="Q25" s="33">
        <v>3.2</v>
      </c>
      <c r="R25" s="33">
        <v>1.8</v>
      </c>
      <c r="S25" s="33">
        <v>3</v>
      </c>
      <c r="T25" s="33">
        <v>6.5</v>
      </c>
      <c r="U25" s="33">
        <v>1.7</v>
      </c>
      <c r="V25" s="33">
        <v>4.3</v>
      </c>
      <c r="W25" s="33">
        <v>28</v>
      </c>
      <c r="X25" s="33">
        <v>3.0000000000000001E-3</v>
      </c>
      <c r="Y25" s="33">
        <f t="shared" si="18"/>
        <v>15.402800000000001</v>
      </c>
      <c r="Z25" s="33" t="s">
        <v>259</v>
      </c>
      <c r="AA25" s="33"/>
      <c r="AB25" s="33"/>
      <c r="AC25" s="33"/>
      <c r="AD25" s="25">
        <v>110.37812657832545</v>
      </c>
      <c r="AF25" s="10">
        <f t="shared" si="19"/>
        <v>0.8402661808043983</v>
      </c>
      <c r="AG25" s="11">
        <f t="shared" si="20"/>
        <v>5.1611486971567526</v>
      </c>
      <c r="AH25" s="11" cm="1">
        <f t="array" ref="AH25">GEOMEAN(IF($E25=$E$4:$E$62,AG$4:AG$62))</f>
        <v>5.1945218231411019</v>
      </c>
      <c r="AI25" s="11">
        <f t="shared" si="17"/>
        <v>6.0347880039455006</v>
      </c>
      <c r="AJ25" s="49">
        <f>EXP(AI25)</f>
        <v>417.7102473268738</v>
      </c>
      <c r="AK25" s="1"/>
      <c r="AL25" s="13">
        <f t="shared" si="8"/>
        <v>-0.40531518557718338</v>
      </c>
      <c r="AM25" s="15">
        <f t="shared" si="9"/>
        <v>6.4067300635383342</v>
      </c>
      <c r="AN25" s="50" cm="1">
        <f t="array" ref="AN25">GEOMEAN(IF($E25=$E$4:$E$62,AM$4:AM$62))</f>
        <v>6.1906379003665659</v>
      </c>
      <c r="AO25" s="15">
        <f t="shared" si="1"/>
        <v>5.7853227147893822</v>
      </c>
      <c r="AP25" s="65">
        <f t="shared" si="22"/>
        <v>325.48706265442797</v>
      </c>
      <c r="AQ25" s="1"/>
      <c r="AR25" s="16"/>
      <c r="AS25" s="18"/>
      <c r="AT25" s="18"/>
      <c r="AU25" s="18"/>
      <c r="AV25" s="18"/>
      <c r="AW25" s="1"/>
      <c r="AX25" s="20">
        <f t="shared" si="3"/>
        <v>-0.24687052962406456</v>
      </c>
      <c r="AY25" s="20">
        <f t="shared" si="14"/>
        <v>6.2482854075852154</v>
      </c>
      <c r="AZ25" s="20" cm="1">
        <f t="array" ref="AZ25">GEOMEAN(IF($E25=$E$4:$E$62,AY$4:AY$62))</f>
        <v>5.1440104661014034</v>
      </c>
      <c r="BA25" s="20">
        <f t="shared" si="23"/>
        <v>4.8971399364773385</v>
      </c>
      <c r="BB25" s="58">
        <f t="shared" si="24"/>
        <v>133.90625110408178</v>
      </c>
      <c r="BC25" s="1"/>
      <c r="BD25" s="133">
        <f t="shared" si="16"/>
        <v>-10.036541011903207</v>
      </c>
      <c r="BE25" s="133"/>
      <c r="BF25" s="133"/>
      <c r="BG25" s="133"/>
      <c r="BH25" s="134"/>
      <c r="BI25" s="1"/>
      <c r="BJ25" s="47"/>
      <c r="BK25" s="1"/>
      <c r="BL25" s="46"/>
      <c r="BM25" s="46"/>
      <c r="BN25" s="46"/>
      <c r="BO25" s="1"/>
      <c r="BP25" s="1"/>
    </row>
    <row r="26" spans="1:71" x14ac:dyDescent="0.35">
      <c r="B26" s="37" t="s">
        <v>253</v>
      </c>
      <c r="C26" s="37">
        <v>2024</v>
      </c>
      <c r="D26" t="s">
        <v>28</v>
      </c>
      <c r="E26" t="s">
        <v>255</v>
      </c>
      <c r="G26" t="s">
        <v>260</v>
      </c>
      <c r="H26" s="33" t="s">
        <v>240</v>
      </c>
      <c r="I26" s="33" t="s">
        <v>240</v>
      </c>
      <c r="J26" s="33" t="s">
        <v>240</v>
      </c>
      <c r="K26" s="33" t="s">
        <v>240</v>
      </c>
      <c r="L26">
        <v>20</v>
      </c>
      <c r="M26">
        <v>7.5</v>
      </c>
      <c r="N26" s="62">
        <v>526</v>
      </c>
      <c r="O26" s="33">
        <v>0.4</v>
      </c>
      <c r="P26" s="33">
        <v>10</v>
      </c>
      <c r="Q26" s="33">
        <v>12.3</v>
      </c>
      <c r="R26" s="33">
        <v>0.74</v>
      </c>
      <c r="S26" s="33">
        <v>0.6</v>
      </c>
      <c r="T26" s="33">
        <v>1.5</v>
      </c>
      <c r="U26" s="33">
        <v>3.2</v>
      </c>
      <c r="V26" s="33">
        <v>1</v>
      </c>
      <c r="W26" s="33">
        <v>31</v>
      </c>
      <c r="X26" s="33">
        <v>3.0000000000000001E-3</v>
      </c>
      <c r="Y26" s="33">
        <f t="shared" si="18"/>
        <v>33.760420000000003</v>
      </c>
      <c r="Z26" s="33" t="s">
        <v>259</v>
      </c>
      <c r="AA26" s="33"/>
      <c r="AB26" s="33"/>
      <c r="AC26" s="33"/>
      <c r="AD26" s="25">
        <v>247.63990374594866</v>
      </c>
      <c r="AF26" s="10">
        <f t="shared" si="19"/>
        <v>1.0925585561659057</v>
      </c>
      <c r="AG26" s="11">
        <f t="shared" si="20"/>
        <v>5.1727426565718044</v>
      </c>
      <c r="AH26" s="11" cm="1">
        <f t="array" ref="AH26">GEOMEAN(IF($E26=$E$4:$E$62,AG$4:AG$62))</f>
        <v>5.1945218231411019</v>
      </c>
      <c r="AI26" s="11">
        <f t="shared" si="17"/>
        <v>6.2870803793070076</v>
      </c>
      <c r="AJ26" s="49">
        <f t="shared" ref="AJ26:AJ41" si="25">EXP(AI26)</f>
        <v>537.58150155498788</v>
      </c>
      <c r="AK26" s="1"/>
      <c r="AL26" s="13">
        <f t="shared" si="8"/>
        <v>-0.12879355460702158</v>
      </c>
      <c r="AM26" s="15">
        <f t="shared" si="9"/>
        <v>6.3940947673447317</v>
      </c>
      <c r="AN26" s="50" cm="1">
        <f t="array" ref="AN26">GEOMEAN(IF($E26=$E$4:$E$62,AM$4:AM$62))</f>
        <v>6.1906379003665659</v>
      </c>
      <c r="AO26" s="15">
        <f t="shared" si="1"/>
        <v>6.0618443457595443</v>
      </c>
      <c r="AP26" s="65">
        <f t="shared" si="22"/>
        <v>429.16623831123701</v>
      </c>
      <c r="AQ26" s="1"/>
      <c r="AR26" s="16"/>
      <c r="AS26" s="18"/>
      <c r="AT26" s="18"/>
      <c r="AU26" s="18"/>
      <c r="AV26" s="18"/>
      <c r="AW26" s="1"/>
      <c r="AX26" s="20">
        <f t="shared" si="3"/>
        <v>0.16367324154657434</v>
      </c>
      <c r="AY26" s="20">
        <f t="shared" si="14"/>
        <v>6.1016279711911361</v>
      </c>
      <c r="AZ26" s="20" cm="1">
        <f t="array" ref="AZ26">GEOMEAN(IF($E26=$E$4:$E$62,AY$4:AY$62))</f>
        <v>5.1440104661014034</v>
      </c>
      <c r="BA26" s="20">
        <f t="shared" si="23"/>
        <v>5.3076837076479775</v>
      </c>
      <c r="BB26" s="58">
        <f t="shared" si="24"/>
        <v>201.88206850859103</v>
      </c>
      <c r="BC26" s="1"/>
      <c r="BD26" s="133">
        <f t="shared" si="16"/>
        <v>-8.9692117588914808</v>
      </c>
      <c r="BE26" s="133"/>
      <c r="BF26" s="133"/>
      <c r="BG26" s="133"/>
      <c r="BH26" s="134"/>
      <c r="BI26" s="1"/>
      <c r="BJ26" s="47"/>
      <c r="BK26" s="1"/>
      <c r="BL26" s="1"/>
      <c r="BM26" s="1"/>
      <c r="BN26" s="1"/>
      <c r="BP26" s="1"/>
    </row>
    <row r="27" spans="1:71" x14ac:dyDescent="0.35">
      <c r="B27" s="37" t="s">
        <v>253</v>
      </c>
      <c r="C27" s="37">
        <v>2024</v>
      </c>
      <c r="D27" t="s">
        <v>28</v>
      </c>
      <c r="E27" t="s">
        <v>255</v>
      </c>
      <c r="G27" t="s">
        <v>261</v>
      </c>
      <c r="H27" s="33" t="s">
        <v>240</v>
      </c>
      <c r="I27" s="33" t="s">
        <v>240</v>
      </c>
      <c r="J27" s="33" t="s">
        <v>240</v>
      </c>
      <c r="K27" s="33" t="s">
        <v>240</v>
      </c>
      <c r="L27">
        <v>20</v>
      </c>
      <c r="M27">
        <v>7.8</v>
      </c>
      <c r="N27" s="62">
        <v>751</v>
      </c>
      <c r="O27" s="33">
        <v>3.7</v>
      </c>
      <c r="P27" s="33">
        <v>10</v>
      </c>
      <c r="Q27" s="33">
        <v>13.9</v>
      </c>
      <c r="R27" s="33">
        <v>5.7</v>
      </c>
      <c r="S27" s="33">
        <v>2</v>
      </c>
      <c r="T27" s="33">
        <v>18</v>
      </c>
      <c r="U27" s="33">
        <v>16.899999999999999</v>
      </c>
      <c r="V27" s="33">
        <v>23.5</v>
      </c>
      <c r="W27" s="33">
        <v>46</v>
      </c>
      <c r="X27" s="33">
        <v>3.0000000000000001E-3</v>
      </c>
      <c r="Y27" s="33">
        <f t="shared" si="18"/>
        <v>58.180900000000008</v>
      </c>
      <c r="Z27" s="33" t="s">
        <v>259</v>
      </c>
      <c r="AA27" s="33"/>
      <c r="AB27" s="33"/>
      <c r="AC27" s="33"/>
      <c r="AD27" s="25">
        <v>484.88351629202953</v>
      </c>
      <c r="AF27" s="10">
        <f t="shared" si="19"/>
        <v>1.2363582727188307</v>
      </c>
      <c r="AG27" s="11">
        <f t="shared" si="20"/>
        <v>5.3850473790453037</v>
      </c>
      <c r="AH27" s="11" cm="1">
        <f t="array" ref="AH27">GEOMEAN(IF($E27=$E$4:$E$62,AG$4:AG$62))</f>
        <v>5.1945218231411019</v>
      </c>
      <c r="AI27" s="11">
        <f t="shared" si="17"/>
        <v>6.4308800958599326</v>
      </c>
      <c r="AJ27" s="49">
        <f t="shared" si="25"/>
        <v>620.72000079094551</v>
      </c>
      <c r="AK27" s="1"/>
      <c r="AL27" s="13">
        <f t="shared" si="8"/>
        <v>0.13147734547131584</v>
      </c>
      <c r="AM27" s="15">
        <f t="shared" si="9"/>
        <v>6.4899283062928186</v>
      </c>
      <c r="AN27" s="50" cm="1">
        <f t="array" ref="AN27">GEOMEAN(IF($E27=$E$4:$E$62,AM$4:AM$62))</f>
        <v>6.1906379003665659</v>
      </c>
      <c r="AO27" s="15">
        <f t="shared" si="1"/>
        <v>6.3221152458378818</v>
      </c>
      <c r="AP27" s="65">
        <f t="shared" si="22"/>
        <v>556.7494096785133</v>
      </c>
      <c r="AQ27" s="1"/>
      <c r="AR27" s="16"/>
      <c r="AS27" s="18"/>
      <c r="AT27" s="18"/>
      <c r="AU27" s="18"/>
      <c r="AV27" s="18"/>
      <c r="AW27" s="1"/>
      <c r="AX27" s="20">
        <f t="shared" si="3"/>
        <v>1.4005309653693014</v>
      </c>
      <c r="AY27" s="20">
        <f t="shared" si="14"/>
        <v>5.2208746863948328</v>
      </c>
      <c r="AZ27" s="20" cm="1">
        <f t="array" ref="AZ27">GEOMEAN(IF($E27=$E$4:$E$62,AY$4:AY$62))</f>
        <v>5.1440104661014034</v>
      </c>
      <c r="BA27" s="20">
        <f t="shared" si="23"/>
        <v>6.5445414314707051</v>
      </c>
      <c r="BB27" s="58">
        <f t="shared" si="24"/>
        <v>695.43769997501931</v>
      </c>
      <c r="BC27" s="1"/>
      <c r="BD27" s="133">
        <f t="shared" si="16"/>
        <v>-7.0040882073671469</v>
      </c>
      <c r="BE27" s="133"/>
      <c r="BF27" s="133"/>
      <c r="BG27" s="133"/>
      <c r="BH27" s="134"/>
      <c r="BI27" s="1"/>
      <c r="BJ27" s="47"/>
      <c r="BK27" s="1"/>
      <c r="BL27" s="1"/>
      <c r="BM27" s="1"/>
      <c r="BN27" s="1"/>
      <c r="BP27" s="1"/>
    </row>
    <row r="28" spans="1:71" x14ac:dyDescent="0.35">
      <c r="B28" s="37" t="s">
        <v>253</v>
      </c>
      <c r="C28" s="37">
        <v>2024</v>
      </c>
      <c r="D28" t="s">
        <v>28</v>
      </c>
      <c r="E28" t="s">
        <v>255</v>
      </c>
      <c r="G28" t="s">
        <v>262</v>
      </c>
      <c r="H28" s="33" t="s">
        <v>240</v>
      </c>
      <c r="I28" s="33" t="s">
        <v>240</v>
      </c>
      <c r="J28" s="33" t="s">
        <v>240</v>
      </c>
      <c r="K28" s="33" t="s">
        <v>240</v>
      </c>
      <c r="L28">
        <v>20</v>
      </c>
      <c r="M28">
        <v>7.9</v>
      </c>
      <c r="N28" s="62">
        <v>826</v>
      </c>
      <c r="O28" s="33">
        <v>2.2000000000000002</v>
      </c>
      <c r="P28" s="33">
        <v>10</v>
      </c>
      <c r="Q28" s="33">
        <v>16.100000000000001</v>
      </c>
      <c r="R28" s="33">
        <v>8.1</v>
      </c>
      <c r="S28" s="33">
        <v>1</v>
      </c>
      <c r="T28" s="33">
        <v>21</v>
      </c>
      <c r="U28" s="33">
        <v>17.600000000000001</v>
      </c>
      <c r="V28" s="33">
        <v>28.5</v>
      </c>
      <c r="W28" s="33">
        <v>65</v>
      </c>
      <c r="X28" s="33">
        <v>3.0000000000000001E-3</v>
      </c>
      <c r="Y28" s="33">
        <f t="shared" si="18"/>
        <v>73.557500000000005</v>
      </c>
      <c r="Z28" s="33" t="s">
        <v>259</v>
      </c>
      <c r="AA28" s="33"/>
      <c r="AB28" s="33"/>
      <c r="AC28" s="33"/>
      <c r="AD28" s="25">
        <v>447.64573360225768</v>
      </c>
      <c r="AF28" s="10">
        <f t="shared" si="19"/>
        <v>1.2924650271257154</v>
      </c>
      <c r="AG28" s="11">
        <f t="shared" si="20"/>
        <v>5.4241297463952627</v>
      </c>
      <c r="AH28" s="11" cm="1">
        <f t="array" ref="AH28">GEOMEAN(IF($E28=$E$4:$E$62,AG$4:AG$62))</f>
        <v>5.1945218231411019</v>
      </c>
      <c r="AI28" s="11">
        <f t="shared" si="17"/>
        <v>6.4869868502668169</v>
      </c>
      <c r="AJ28" s="49">
        <f t="shared" si="25"/>
        <v>656.54212010910908</v>
      </c>
      <c r="AK28" s="1"/>
      <c r="AL28" s="13">
        <f t="shared" si="8"/>
        <v>0.10220620752165765</v>
      </c>
      <c r="AM28" s="15">
        <f t="shared" si="9"/>
        <v>6.6143885659993202</v>
      </c>
      <c r="AN28" s="50" cm="1">
        <f t="array" ref="AN28">GEOMEAN(IF($E28=$E$4:$E$62,AM$4:AM$62))</f>
        <v>6.1906379003665659</v>
      </c>
      <c r="AO28" s="15">
        <f t="shared" si="1"/>
        <v>6.2928441078882233</v>
      </c>
      <c r="AP28" s="65">
        <f t="shared" si="22"/>
        <v>540.68892198167919</v>
      </c>
      <c r="AQ28" s="1"/>
      <c r="AR28" s="16"/>
      <c r="AS28" s="18"/>
      <c r="AT28" s="18"/>
      <c r="AU28" s="18"/>
      <c r="AV28" s="18"/>
      <c r="AW28" s="1"/>
      <c r="AX28" s="20">
        <f t="shared" si="3"/>
        <v>1.052266796568283</v>
      </c>
      <c r="AY28" s="20">
        <f t="shared" si="14"/>
        <v>5.6643279769526949</v>
      </c>
      <c r="AZ28" s="20" cm="1">
        <f t="array" ref="AZ28">GEOMEAN(IF($E28=$E$4:$E$62,AY$4:AY$62))</f>
        <v>5.1440104661014034</v>
      </c>
      <c r="BA28" s="20">
        <f t="shared" si="23"/>
        <v>6.1962772626696863</v>
      </c>
      <c r="BB28" s="58">
        <f t="shared" si="24"/>
        <v>490.91807605902073</v>
      </c>
      <c r="BC28" s="1"/>
      <c r="BD28" s="133">
        <f t="shared" si="16"/>
        <v>-7.6104636666530556</v>
      </c>
      <c r="BE28" s="133"/>
      <c r="BF28" s="133"/>
      <c r="BG28" s="133"/>
      <c r="BH28" s="134"/>
      <c r="BI28" s="1"/>
    </row>
    <row r="29" spans="1:71" x14ac:dyDescent="0.35">
      <c r="B29" s="37" t="s">
        <v>253</v>
      </c>
      <c r="C29" s="37">
        <v>2024</v>
      </c>
      <c r="D29" t="s">
        <v>28</v>
      </c>
      <c r="E29" t="s">
        <v>255</v>
      </c>
      <c r="G29" t="s">
        <v>263</v>
      </c>
      <c r="H29" s="33" t="s">
        <v>240</v>
      </c>
      <c r="I29" s="33" t="s">
        <v>240</v>
      </c>
      <c r="J29" s="33" t="s">
        <v>240</v>
      </c>
      <c r="K29" s="33" t="s">
        <v>240</v>
      </c>
      <c r="L29">
        <v>20</v>
      </c>
      <c r="M29">
        <v>6.06</v>
      </c>
      <c r="N29" s="62">
        <v>343</v>
      </c>
      <c r="O29" s="33">
        <v>11.9</v>
      </c>
      <c r="P29" s="33">
        <v>10</v>
      </c>
      <c r="Q29" s="33">
        <v>0.48</v>
      </c>
      <c r="R29" s="33">
        <v>0.37</v>
      </c>
      <c r="S29" s="33">
        <v>0.3</v>
      </c>
      <c r="T29" s="33">
        <v>2.9</v>
      </c>
      <c r="U29" s="33">
        <v>0.5</v>
      </c>
      <c r="V29" s="33">
        <v>5.2</v>
      </c>
      <c r="W29" s="33">
        <v>1.45</v>
      </c>
      <c r="X29" s="33">
        <v>3.0000000000000001E-3</v>
      </c>
      <c r="Y29" s="33">
        <f t="shared" si="18"/>
        <v>2.7222200000000001</v>
      </c>
      <c r="Z29" s="33" t="s">
        <v>259</v>
      </c>
      <c r="AA29" s="33"/>
      <c r="AB29" s="33"/>
      <c r="AC29" s="33"/>
      <c r="AD29" s="25">
        <v>1299.1223607605207</v>
      </c>
      <c r="AF29" s="10">
        <f t="shared" si="19"/>
        <v>-0.16425377883201442</v>
      </c>
      <c r="AG29" s="11">
        <f t="shared" si="20"/>
        <v>6.0019842259979539</v>
      </c>
      <c r="AH29" s="11" cm="1">
        <f t="array" ref="AH29">GEOMEAN(IF($E29=$E$4:$E$62,AG$4:AG$62))</f>
        <v>5.1945218231411019</v>
      </c>
      <c r="AI29" s="11">
        <f t="shared" si="17"/>
        <v>5.0302680443090875</v>
      </c>
      <c r="AJ29" s="49">
        <f t="shared" si="25"/>
        <v>152.97401101377685</v>
      </c>
      <c r="AK29" s="1"/>
      <c r="AL29" s="13">
        <f t="shared" si="8"/>
        <v>2.0515208457909773E-2</v>
      </c>
      <c r="AM29" s="15">
        <f t="shared" si="9"/>
        <v>5.8172152387080294</v>
      </c>
      <c r="AN29" s="50" cm="1">
        <f t="array" ref="AN29">GEOMEAN(IF($E29=$E$4:$E$62,AM$4:AM$62))</f>
        <v>6.1906379003665659</v>
      </c>
      <c r="AO29" s="15">
        <f t="shared" si="1"/>
        <v>6.211153108824476</v>
      </c>
      <c r="AP29" s="65">
        <f t="shared" si="22"/>
        <v>498.27548600555133</v>
      </c>
      <c r="AQ29" s="1"/>
      <c r="AR29" s="16"/>
      <c r="AS29" s="18"/>
      <c r="AT29" s="18"/>
      <c r="AU29" s="18"/>
      <c r="AV29" s="18"/>
      <c r="AW29" s="1"/>
      <c r="AX29" s="20">
        <f t="shared" si="3"/>
        <v>2.3177739021713588</v>
      </c>
      <c r="AY29" s="20">
        <f t="shared" si="14"/>
        <v>3.5199565449945807</v>
      </c>
      <c r="AZ29" s="20" cm="1">
        <f t="array" ref="AZ29">GEOMEAN(IF($E29=$E$4:$E$62,AY$4:AY$62))</f>
        <v>5.1440104661014034</v>
      </c>
      <c r="BA29" s="20">
        <f t="shared" si="23"/>
        <v>7.4617843682727623</v>
      </c>
      <c r="BB29" s="58">
        <f t="shared" si="24"/>
        <v>1740.250536386875</v>
      </c>
      <c r="BC29" s="1"/>
      <c r="BD29" s="133">
        <f t="shared" si="16"/>
        <v>-4.3307826268998415</v>
      </c>
      <c r="BE29" s="133"/>
      <c r="BF29" s="133"/>
      <c r="BG29" s="133"/>
      <c r="BH29" s="134"/>
      <c r="BI29" s="1"/>
      <c r="BJ29" s="47"/>
      <c r="BK29" s="1"/>
      <c r="BL29" s="46"/>
      <c r="BM29" s="46"/>
      <c r="BN29" s="46"/>
      <c r="BO29" s="1"/>
      <c r="BP29" s="1"/>
    </row>
    <row r="30" spans="1:71" x14ac:dyDescent="0.35">
      <c r="B30" s="37" t="s">
        <v>264</v>
      </c>
      <c r="C30" s="37">
        <v>2017</v>
      </c>
      <c r="D30" t="s">
        <v>28</v>
      </c>
      <c r="E30" t="s">
        <v>265</v>
      </c>
      <c r="H30" s="33" t="s">
        <v>240</v>
      </c>
      <c r="I30" s="33" t="s">
        <v>240</v>
      </c>
      <c r="J30" s="33" t="s">
        <v>240</v>
      </c>
      <c r="K30" s="33" t="s">
        <v>240</v>
      </c>
      <c r="L30">
        <v>20</v>
      </c>
      <c r="M30">
        <v>7.32</v>
      </c>
      <c r="N30" s="62">
        <v>482</v>
      </c>
      <c r="O30" s="33">
        <v>0.3</v>
      </c>
      <c r="P30" s="33">
        <v>10</v>
      </c>
      <c r="Q30" s="33">
        <v>2.85</v>
      </c>
      <c r="R30" s="33">
        <v>1.71</v>
      </c>
      <c r="S30" s="33">
        <v>4.0999999999999996</v>
      </c>
      <c r="T30" s="33">
        <v>2.7</v>
      </c>
      <c r="U30" s="33">
        <v>1</v>
      </c>
      <c r="V30" s="33">
        <v>3.8</v>
      </c>
      <c r="W30" s="33">
        <v>22</v>
      </c>
      <c r="X30" s="33">
        <v>3.0000000000000001E-3</v>
      </c>
      <c r="Y30" s="33">
        <f t="shared" si="18"/>
        <v>14.15823</v>
      </c>
      <c r="Z30" s="33" t="s">
        <v>259</v>
      </c>
      <c r="AA30" s="33"/>
      <c r="AB30" s="33"/>
      <c r="AC30" s="33"/>
      <c r="AD30" s="25">
        <v>256.8205679381208</v>
      </c>
      <c r="AF30" s="10">
        <f t="shared" si="19"/>
        <v>0.80897090645186365</v>
      </c>
      <c r="AG30" s="11">
        <f t="shared" si="20"/>
        <v>5.3689732075987369</v>
      </c>
      <c r="AH30" s="11" cm="1">
        <f t="array" ref="AH30">GEOMEAN(IF($E30=$E$4:$E$62,AG$4:AG$62))</f>
        <v>5.4111179723614296</v>
      </c>
      <c r="AI30" s="11">
        <f t="shared" si="17"/>
        <v>6.2200888788132929</v>
      </c>
      <c r="AJ30" s="49">
        <f t="shared" si="25"/>
        <v>502.74791367253613</v>
      </c>
      <c r="AK30" s="1"/>
      <c r="AL30" s="13">
        <f t="shared" si="8"/>
        <v>-0.39087720133961673</v>
      </c>
      <c r="AM30" s="15">
        <f t="shared" si="9"/>
        <v>6.5688213153902169</v>
      </c>
      <c r="AN30" s="50" cm="1">
        <f t="array" ref="AN30">GEOMEAN(IF($E30=$E$4:$E$62,AM$4:AM$62))</f>
        <v>6.4009573482970605</v>
      </c>
      <c r="AO30" s="15">
        <f t="shared" si="1"/>
        <v>6.0100801469574439</v>
      </c>
      <c r="AP30" s="65">
        <f t="shared" si="22"/>
        <v>407.5159801310071</v>
      </c>
      <c r="AQ30" s="1"/>
      <c r="AR30" s="16"/>
      <c r="AS30" s="18"/>
      <c r="AT30" s="18"/>
      <c r="AU30" s="18"/>
      <c r="AV30" s="18"/>
      <c r="AW30" s="1"/>
      <c r="AX30" s="20">
        <f t="shared" si="3"/>
        <v>-0.12107099334781757</v>
      </c>
      <c r="AY30" s="20">
        <f t="shared" si="14"/>
        <v>6.299015107398418</v>
      </c>
      <c r="AZ30" s="20" cm="1">
        <f t="array" ref="AZ30">GEOMEAN(IF($E30=$E$4:$E$62,AY$4:AY$62))</f>
        <v>5.1992026505580391</v>
      </c>
      <c r="BA30" s="20">
        <f t="shared" si="23"/>
        <v>5.0781316572102213</v>
      </c>
      <c r="BB30" s="58">
        <f t="shared" si="24"/>
        <v>160.47395531313705</v>
      </c>
      <c r="BC30" s="1"/>
      <c r="BD30" s="133">
        <f t="shared" si="16"/>
        <v>-9.101193831343263</v>
      </c>
      <c r="BE30" s="133"/>
      <c r="BF30" s="133"/>
      <c r="BG30" s="133"/>
      <c r="BH30" s="134"/>
      <c r="BI30" s="1"/>
      <c r="BJ30" s="47"/>
      <c r="BK30" s="1"/>
      <c r="BL30" s="1"/>
      <c r="BM30" s="48"/>
      <c r="BN30" s="1"/>
      <c r="BP30" s="1"/>
    </row>
    <row r="31" spans="1:71" x14ac:dyDescent="0.35">
      <c r="B31" s="37" t="s">
        <v>264</v>
      </c>
      <c r="C31" s="37">
        <v>2017</v>
      </c>
      <c r="D31" t="s">
        <v>28</v>
      </c>
      <c r="E31" t="s">
        <v>265</v>
      </c>
      <c r="H31" s="33" t="s">
        <v>240</v>
      </c>
      <c r="I31" s="33" t="s">
        <v>240</v>
      </c>
      <c r="J31" s="33" t="s">
        <v>240</v>
      </c>
      <c r="K31" s="33" t="s">
        <v>240</v>
      </c>
      <c r="L31">
        <v>20</v>
      </c>
      <c r="M31">
        <v>7.21</v>
      </c>
      <c r="N31" s="62">
        <v>293</v>
      </c>
      <c r="O31" s="33">
        <v>1.3</v>
      </c>
      <c r="P31" s="33">
        <v>79</v>
      </c>
      <c r="Q31" s="33">
        <v>2.85</v>
      </c>
      <c r="R31" s="33">
        <v>1.71</v>
      </c>
      <c r="S31" s="33">
        <v>4.0999999999999996</v>
      </c>
      <c r="T31" s="33">
        <v>2.7</v>
      </c>
      <c r="U31" s="33">
        <v>1</v>
      </c>
      <c r="V31" s="33">
        <v>3.8</v>
      </c>
      <c r="W31" s="33">
        <v>22</v>
      </c>
      <c r="X31" s="33">
        <v>3.0000000000000001E-3</v>
      </c>
      <c r="Y31" s="33">
        <f t="shared" si="18"/>
        <v>14.15823</v>
      </c>
      <c r="Z31" s="33" t="s">
        <v>259</v>
      </c>
      <c r="AA31" s="33"/>
      <c r="AB31" s="33"/>
      <c r="AC31" s="33"/>
      <c r="AD31" s="25">
        <v>346.30887563253054</v>
      </c>
      <c r="AF31" s="10">
        <f t="shared" si="19"/>
        <v>0.80897090645186365</v>
      </c>
      <c r="AG31" s="11">
        <f t="shared" si="20"/>
        <v>4.8712017025652044</v>
      </c>
      <c r="AH31" s="11" cm="1">
        <f t="array" ref="AH31">GEOMEAN(IF($E31=$E$4:$E$62,AG$4:AG$62))</f>
        <v>5.4111179723614296</v>
      </c>
      <c r="AI31" s="11">
        <f t="shared" si="17"/>
        <v>6.2200888788132929</v>
      </c>
      <c r="AJ31" s="49">
        <f t="shared" si="25"/>
        <v>502.74791367253613</v>
      </c>
      <c r="AK31" s="1"/>
      <c r="AL31" s="13">
        <f t="shared" si="8"/>
        <v>-0.30257295145184826</v>
      </c>
      <c r="AM31" s="15">
        <f t="shared" si="9"/>
        <v>5.9827455604689161</v>
      </c>
      <c r="AN31" s="50" cm="1">
        <f t="array" ref="AN31">GEOMEAN(IF($E31=$E$4:$E$62,AM$4:AM$62))</f>
        <v>6.4009573482970605</v>
      </c>
      <c r="AO31" s="15">
        <f t="shared" si="1"/>
        <v>6.0983843968452121</v>
      </c>
      <c r="AP31" s="65">
        <f t="shared" si="22"/>
        <v>445.13802243242748</v>
      </c>
      <c r="AQ31" s="1"/>
      <c r="AR31" s="16"/>
      <c r="AS31" s="18"/>
      <c r="AT31" s="18"/>
      <c r="AU31" s="18"/>
      <c r="AV31" s="18"/>
      <c r="AW31" s="1"/>
      <c r="AX31" s="20">
        <f t="shared" si="3"/>
        <v>0.54172589048736675</v>
      </c>
      <c r="AY31" s="20">
        <f t="shared" si="14"/>
        <v>5.1384467185297007</v>
      </c>
      <c r="AZ31" s="20" cm="1">
        <f t="array" ref="AZ31">GEOMEAN(IF($E31=$E$4:$E$62,AY$4:AY$62))</f>
        <v>5.1992026505580391</v>
      </c>
      <c r="BA31" s="20">
        <f t="shared" si="23"/>
        <v>5.7409285410454061</v>
      </c>
      <c r="BB31" s="58">
        <f t="shared" si="24"/>
        <v>311.35338119434374</v>
      </c>
      <c r="BC31" s="1"/>
      <c r="BD31" s="133">
        <f t="shared" si="16"/>
        <v>-7.5397067625498355</v>
      </c>
      <c r="BE31" s="133"/>
      <c r="BF31" s="133"/>
      <c r="BG31" s="133"/>
      <c r="BH31" s="134"/>
      <c r="BI31" s="1"/>
      <c r="BJ31" s="47"/>
      <c r="BK31" s="1"/>
      <c r="BL31" s="1"/>
      <c r="BM31" s="1"/>
      <c r="BN31" s="1"/>
      <c r="BP31" s="1"/>
    </row>
    <row r="32" spans="1:71" x14ac:dyDescent="0.35">
      <c r="B32" s="37" t="s">
        <v>264</v>
      </c>
      <c r="C32" s="37">
        <v>2017</v>
      </c>
      <c r="D32" t="s">
        <v>28</v>
      </c>
      <c r="E32" t="s">
        <v>265</v>
      </c>
      <c r="H32" s="33" t="s">
        <v>240</v>
      </c>
      <c r="I32" s="33" t="s">
        <v>240</v>
      </c>
      <c r="J32" s="33" t="s">
        <v>240</v>
      </c>
      <c r="K32" s="33" t="s">
        <v>240</v>
      </c>
      <c r="L32">
        <v>20</v>
      </c>
      <c r="M32">
        <v>7.37</v>
      </c>
      <c r="N32" s="62">
        <v>579</v>
      </c>
      <c r="O32" s="33">
        <v>4.3</v>
      </c>
      <c r="P32" s="33">
        <v>94</v>
      </c>
      <c r="Q32" s="33">
        <v>2.85</v>
      </c>
      <c r="R32" s="33">
        <v>1.71</v>
      </c>
      <c r="S32" s="33">
        <v>4.0999999999999996</v>
      </c>
      <c r="T32" s="33">
        <v>2.7</v>
      </c>
      <c r="U32" s="33">
        <v>1</v>
      </c>
      <c r="V32" s="33">
        <v>3.8</v>
      </c>
      <c r="W32" s="33">
        <v>22</v>
      </c>
      <c r="X32" s="33">
        <v>3.0000000000000001E-3</v>
      </c>
      <c r="Y32" s="33">
        <f t="shared" si="18"/>
        <v>14.15823</v>
      </c>
      <c r="Z32" s="33" t="s">
        <v>259</v>
      </c>
      <c r="AA32" s="33"/>
      <c r="AB32" s="33"/>
      <c r="AC32" s="33"/>
      <c r="AD32" s="25">
        <v>582.07962525557377</v>
      </c>
      <c r="AF32" s="10">
        <f t="shared" si="19"/>
        <v>0.80897090645186365</v>
      </c>
      <c r="AG32" s="11">
        <f t="shared" si="20"/>
        <v>5.5523315711211323</v>
      </c>
      <c r="AH32" s="11" cm="1">
        <f t="array" ref="AH32">GEOMEAN(IF($E32=$E$4:$E$62,AG$4:AG$62))</f>
        <v>5.4111179723614296</v>
      </c>
      <c r="AI32" s="11">
        <f t="shared" si="17"/>
        <v>6.2200888788132929</v>
      </c>
      <c r="AJ32" s="49">
        <f t="shared" si="25"/>
        <v>502.74791367253613</v>
      </c>
      <c r="AK32" s="1"/>
      <c r="AL32" s="13">
        <f t="shared" si="8"/>
        <v>-0.12533510220357724</v>
      </c>
      <c r="AM32" s="15">
        <f t="shared" si="9"/>
        <v>6.4866375797765725</v>
      </c>
      <c r="AN32" s="50" cm="1">
        <f t="array" ref="AN32">GEOMEAN(IF($E32=$E$4:$E$62,AM$4:AM$62))</f>
        <v>6.4009573482970605</v>
      </c>
      <c r="AO32" s="15">
        <f t="shared" si="1"/>
        <v>6.2756222460934836</v>
      </c>
      <c r="AP32" s="65">
        <f t="shared" si="22"/>
        <v>531.4569759190116</v>
      </c>
      <c r="AQ32" s="1"/>
      <c r="AR32" s="16"/>
      <c r="AS32" s="18"/>
      <c r="AT32" s="18"/>
      <c r="AU32" s="18"/>
      <c r="AV32" s="18"/>
      <c r="AW32" s="1"/>
      <c r="AX32" s="20">
        <f t="shared" si="3"/>
        <v>1.4393542207975254</v>
      </c>
      <c r="AY32" s="20">
        <f t="shared" si="14"/>
        <v>4.9219482567754707</v>
      </c>
      <c r="AZ32" s="20" cm="1">
        <f t="array" ref="AZ32">GEOMEAN(IF($E32=$E$4:$E$62,AY$4:AY$62))</f>
        <v>5.1992026505580391</v>
      </c>
      <c r="BA32" s="20">
        <f t="shared" si="23"/>
        <v>6.6385568713555649</v>
      </c>
      <c r="BB32" s="58">
        <f t="shared" si="24"/>
        <v>763.99165883796366</v>
      </c>
      <c r="BC32" s="1"/>
      <c r="BD32" s="133">
        <f t="shared" si="16"/>
        <v>-6.4818560043178088</v>
      </c>
      <c r="BE32" s="133"/>
      <c r="BF32" s="133"/>
      <c r="BG32" s="133"/>
      <c r="BH32" s="134"/>
      <c r="BI32" s="1"/>
      <c r="BJ32" s="47"/>
      <c r="BK32" s="1"/>
      <c r="BL32" s="1"/>
      <c r="BM32" s="1"/>
      <c r="BN32" s="1"/>
      <c r="BO32" s="1"/>
      <c r="BP32" s="1"/>
    </row>
    <row r="33" spans="2:61" x14ac:dyDescent="0.35">
      <c r="B33" s="37" t="s">
        <v>264</v>
      </c>
      <c r="C33" s="37">
        <v>2017</v>
      </c>
      <c r="D33" t="s">
        <v>28</v>
      </c>
      <c r="E33" t="s">
        <v>265</v>
      </c>
      <c r="H33" s="33" t="s">
        <v>240</v>
      </c>
      <c r="I33" s="33" t="s">
        <v>240</v>
      </c>
      <c r="J33" s="33" t="s">
        <v>240</v>
      </c>
      <c r="K33" s="33" t="s">
        <v>240</v>
      </c>
      <c r="L33">
        <v>20</v>
      </c>
      <c r="M33">
        <v>7.43</v>
      </c>
      <c r="N33" s="62">
        <v>823</v>
      </c>
      <c r="O33" s="33">
        <v>9.3000000000000007</v>
      </c>
      <c r="P33" s="33">
        <v>99</v>
      </c>
      <c r="Q33" s="33">
        <v>2.85</v>
      </c>
      <c r="R33" s="33">
        <v>1.71</v>
      </c>
      <c r="S33" s="33">
        <v>4.0999999999999996</v>
      </c>
      <c r="T33" s="33">
        <v>2.7</v>
      </c>
      <c r="U33" s="33">
        <v>1</v>
      </c>
      <c r="V33" s="33">
        <v>3.8</v>
      </c>
      <c r="W33" s="33">
        <v>22</v>
      </c>
      <c r="X33" s="33">
        <v>3.0000000000000001E-3</v>
      </c>
      <c r="Y33" s="33">
        <f t="shared" si="18"/>
        <v>14.15823</v>
      </c>
      <c r="Z33" s="33" t="s">
        <v>259</v>
      </c>
      <c r="AA33" s="33"/>
      <c r="AB33" s="33"/>
      <c r="AC33" s="33"/>
      <c r="AD33" s="25">
        <v>1011.2327961542178</v>
      </c>
      <c r="AF33" s="10">
        <f t="shared" si="19"/>
        <v>0.80897090645186365</v>
      </c>
      <c r="AG33" s="11">
        <f t="shared" si="20"/>
        <v>5.9039852942252065</v>
      </c>
      <c r="AH33" s="11" cm="1">
        <f t="array" ref="AH33">GEOMEAN(IF($E33=$E$4:$E$62,AG$4:AG$62))</f>
        <v>5.4111179723614296</v>
      </c>
      <c r="AI33" s="11">
        <f t="shared" si="17"/>
        <v>6.2200888788132929</v>
      </c>
      <c r="AJ33" s="49">
        <f t="shared" si="25"/>
        <v>502.74791367253613</v>
      </c>
      <c r="AK33" s="1"/>
      <c r="AL33" s="13">
        <f t="shared" si="8"/>
        <v>0.12770845872187397</v>
      </c>
      <c r="AM33" s="15">
        <f t="shared" si="9"/>
        <v>6.5852477419551958</v>
      </c>
      <c r="AN33" s="50" cm="1">
        <f t="array" ref="AN33">GEOMEAN(IF($E33=$E$4:$E$62,AM$4:AM$62))</f>
        <v>6.4009573482970605</v>
      </c>
      <c r="AO33" s="15">
        <f t="shared" si="1"/>
        <v>6.5286658070189345</v>
      </c>
      <c r="AP33" s="65">
        <f t="shared" si="22"/>
        <v>684.48436776630285</v>
      </c>
      <c r="AQ33" s="1"/>
      <c r="AR33" s="16"/>
      <c r="AS33" s="18"/>
      <c r="AT33" s="18"/>
      <c r="AU33" s="18"/>
      <c r="AV33" s="18"/>
      <c r="AW33" s="1"/>
      <c r="AX33" s="20">
        <f t="shared" si="3"/>
        <v>2.1262023933425418</v>
      </c>
      <c r="AY33" s="20">
        <f t="shared" si="14"/>
        <v>4.586753807334528</v>
      </c>
      <c r="AZ33" s="20" cm="1">
        <f t="array" ref="AZ33">GEOMEAN(IF($E33=$E$4:$E$62,AY$4:AY$62))</f>
        <v>5.1992026505580391</v>
      </c>
      <c r="BA33" s="20">
        <f t="shared" si="23"/>
        <v>7.3254050439005809</v>
      </c>
      <c r="BB33" s="58">
        <f t="shared" si="24"/>
        <v>1518.3887882439963</v>
      </c>
      <c r="BC33" s="1"/>
      <c r="BD33" s="133">
        <f t="shared" si="16"/>
        <v>-5.7623566268581152</v>
      </c>
      <c r="BE33" s="133"/>
      <c r="BF33" s="133"/>
      <c r="BG33" s="133"/>
      <c r="BH33" s="134"/>
      <c r="BI33" s="1"/>
    </row>
    <row r="34" spans="2:61" x14ac:dyDescent="0.35">
      <c r="B34" s="37" t="s">
        <v>264</v>
      </c>
      <c r="C34" s="37">
        <v>2017</v>
      </c>
      <c r="D34" t="s">
        <v>28</v>
      </c>
      <c r="E34" t="s">
        <v>266</v>
      </c>
      <c r="G34" t="s">
        <v>246</v>
      </c>
      <c r="H34" s="33" t="s">
        <v>240</v>
      </c>
      <c r="I34" s="33" t="s">
        <v>240</v>
      </c>
      <c r="J34" s="33" t="s">
        <v>240</v>
      </c>
      <c r="K34" s="33" t="s">
        <v>240</v>
      </c>
      <c r="L34">
        <v>20</v>
      </c>
      <c r="M34">
        <v>7.06</v>
      </c>
      <c r="N34" s="62">
        <v>532</v>
      </c>
      <c r="O34" s="33">
        <v>0.3</v>
      </c>
      <c r="P34" s="33">
        <v>10</v>
      </c>
      <c r="Q34" s="33">
        <v>2.85</v>
      </c>
      <c r="R34" s="33">
        <v>1.71</v>
      </c>
      <c r="S34" s="33">
        <v>4.0999999999999996</v>
      </c>
      <c r="T34" s="33">
        <v>2.7</v>
      </c>
      <c r="U34" s="33">
        <v>1</v>
      </c>
      <c r="V34" s="33">
        <v>3.8</v>
      </c>
      <c r="W34" s="33">
        <v>22</v>
      </c>
      <c r="X34" s="33">
        <v>3.0000000000000001E-3</v>
      </c>
      <c r="Y34" s="33">
        <f t="shared" si="18"/>
        <v>14.15823</v>
      </c>
      <c r="Z34" s="33" t="s">
        <v>259</v>
      </c>
      <c r="AA34" s="33"/>
      <c r="AB34" s="33"/>
      <c r="AC34" s="33"/>
      <c r="AD34" s="25">
        <v>544.12876510468777</v>
      </c>
      <c r="AF34" s="10">
        <f t="shared" si="19"/>
        <v>0.80897090645186365</v>
      </c>
      <c r="AG34" s="11">
        <f t="shared" si="20"/>
        <v>5.4676725828897812</v>
      </c>
      <c r="AH34" s="11" cm="1">
        <f t="array" ref="AH34">GEOMEAN(IF($E34=$E$4:$E$62,AG$4:AG$62))</f>
        <v>5.7820770480361698</v>
      </c>
      <c r="AI34" s="11">
        <f t="shared" si="17"/>
        <v>6.5910479544880332</v>
      </c>
      <c r="AJ34" s="49">
        <f t="shared" si="25"/>
        <v>728.54395089498576</v>
      </c>
      <c r="AK34" s="1"/>
      <c r="AL34" s="13">
        <f t="shared" si="8"/>
        <v>-0.35967720133961673</v>
      </c>
      <c r="AM34" s="15">
        <f t="shared" si="9"/>
        <v>6.6363206906812611</v>
      </c>
      <c r="AN34" s="50" cm="1">
        <f t="array" ref="AN34">GEOMEAN(IF($E34=$E$4:$E$62,AM$4:AM$62))</f>
        <v>6.7311696543517474</v>
      </c>
      <c r="AO34" s="15">
        <f t="shared" si="1"/>
        <v>6.3714924530121309</v>
      </c>
      <c r="AP34" s="65">
        <f t="shared" si="22"/>
        <v>584.93015855087617</v>
      </c>
      <c r="AQ34" s="1"/>
      <c r="AR34" s="16"/>
      <c r="AS34" s="18"/>
      <c r="AT34" s="18"/>
      <c r="AU34" s="18"/>
      <c r="AV34" s="18"/>
      <c r="AW34" s="1"/>
      <c r="AX34" s="20">
        <f t="shared" si="3"/>
        <v>-0.12107099334781757</v>
      </c>
      <c r="AY34" s="20">
        <f t="shared" si="14"/>
        <v>6.3977144826894623</v>
      </c>
      <c r="AZ34" s="20" cm="1">
        <f t="array" ref="AZ34">GEOMEAN(IF($E34=$E$4:$E$62,AY$4:AY$62))</f>
        <v>5.5638760110015317</v>
      </c>
      <c r="BA34" s="20">
        <f t="shared" si="23"/>
        <v>5.4428050176537139</v>
      </c>
      <c r="BB34" s="58">
        <f t="shared" si="24"/>
        <v>231.08948527549771</v>
      </c>
      <c r="BC34" s="1"/>
      <c r="BD34" s="133">
        <f t="shared" si="16"/>
        <v>-8.8762938313432613</v>
      </c>
      <c r="BE34" s="133"/>
      <c r="BF34" s="133"/>
      <c r="BG34" s="133"/>
      <c r="BH34" s="134"/>
      <c r="BI34" s="1"/>
    </row>
    <row r="35" spans="2:61" x14ac:dyDescent="0.35">
      <c r="B35" s="37" t="s">
        <v>264</v>
      </c>
      <c r="C35" s="37">
        <v>2017</v>
      </c>
      <c r="D35" t="s">
        <v>28</v>
      </c>
      <c r="E35" t="s">
        <v>266</v>
      </c>
      <c r="G35" t="s">
        <v>246</v>
      </c>
      <c r="H35" s="33" t="s">
        <v>240</v>
      </c>
      <c r="I35" s="33" t="s">
        <v>240</v>
      </c>
      <c r="J35" s="33" t="s">
        <v>240</v>
      </c>
      <c r="K35" s="33" t="s">
        <v>240</v>
      </c>
      <c r="L35">
        <v>20</v>
      </c>
      <c r="M35">
        <v>7.02</v>
      </c>
      <c r="N35" s="62">
        <v>819</v>
      </c>
      <c r="O35" s="33">
        <v>1.3</v>
      </c>
      <c r="P35" s="33">
        <v>79</v>
      </c>
      <c r="Q35" s="33">
        <v>2.85</v>
      </c>
      <c r="R35" s="33">
        <v>1.71</v>
      </c>
      <c r="S35" s="33">
        <v>4.0999999999999996</v>
      </c>
      <c r="T35" s="33">
        <v>2.7</v>
      </c>
      <c r="U35" s="33">
        <v>1</v>
      </c>
      <c r="V35" s="33">
        <v>3.8</v>
      </c>
      <c r="W35" s="33">
        <v>22</v>
      </c>
      <c r="X35" s="33">
        <v>3.0000000000000001E-3</v>
      </c>
      <c r="Y35" s="33">
        <f t="shared" si="18"/>
        <v>14.15823</v>
      </c>
      <c r="Z35" s="33" t="s">
        <v>259</v>
      </c>
      <c r="AA35" s="33"/>
      <c r="AB35" s="33"/>
      <c r="AC35" s="33"/>
      <c r="AD35" s="25">
        <v>657.90035727331986</v>
      </c>
      <c r="AF35" s="10">
        <f t="shared" si="19"/>
        <v>0.80897090645186365</v>
      </c>
      <c r="AG35" s="11">
        <f t="shared" si="20"/>
        <v>5.8991131774012064</v>
      </c>
      <c r="AH35" s="11" cm="1">
        <f t="array" ref="AH35">GEOMEAN(IF($E35=$E$4:$E$62,AG$4:AG$62))</f>
        <v>5.7820770480361698</v>
      </c>
      <c r="AI35" s="11">
        <f t="shared" si="17"/>
        <v>6.5910479544880332</v>
      </c>
      <c r="AJ35" s="49">
        <f t="shared" si="25"/>
        <v>728.54395089498576</v>
      </c>
      <c r="AK35" s="1"/>
      <c r="AL35" s="13">
        <f t="shared" si="8"/>
        <v>-0.27977295145184822</v>
      </c>
      <c r="AM35" s="15">
        <f t="shared" si="9"/>
        <v>6.9878570353049181</v>
      </c>
      <c r="AN35" s="50" cm="1">
        <f t="array" ref="AN35">GEOMEAN(IF($E35=$E$4:$E$62,AM$4:AM$62))</f>
        <v>6.7311696543517474</v>
      </c>
      <c r="AO35" s="15">
        <f t="shared" si="1"/>
        <v>6.4513967028998991</v>
      </c>
      <c r="AP35" s="65">
        <f t="shared" si="22"/>
        <v>633.58660735798378</v>
      </c>
      <c r="AQ35" s="1"/>
      <c r="AR35" s="16"/>
      <c r="AS35" s="18"/>
      <c r="AT35" s="18"/>
      <c r="AU35" s="18"/>
      <c r="AV35" s="18"/>
      <c r="AW35" s="1"/>
      <c r="AX35" s="20">
        <f t="shared" si="3"/>
        <v>0.54172589048736675</v>
      </c>
      <c r="AY35" s="20">
        <f t="shared" si="14"/>
        <v>6.1663581933657028</v>
      </c>
      <c r="AZ35" s="20" cm="1">
        <f t="array" ref="AZ35">GEOMEAN(IF($E35=$E$4:$E$62,AY$4:AY$62))</f>
        <v>5.5638760110015317</v>
      </c>
      <c r="BA35" s="20">
        <f t="shared" si="23"/>
        <v>6.1056019014888987</v>
      </c>
      <c r="BB35" s="58">
        <f t="shared" si="24"/>
        <v>448.36243026843721</v>
      </c>
      <c r="BC35" s="1"/>
      <c r="BD35" s="133">
        <f t="shared" si="16"/>
        <v>-7.3753567625498349</v>
      </c>
      <c r="BE35" s="133"/>
      <c r="BF35" s="133"/>
      <c r="BG35" s="133"/>
      <c r="BH35" s="134"/>
      <c r="BI35" s="1"/>
    </row>
    <row r="36" spans="2:61" x14ac:dyDescent="0.35">
      <c r="B36" s="37" t="s">
        <v>264</v>
      </c>
      <c r="C36" s="37">
        <v>2017</v>
      </c>
      <c r="D36" t="s">
        <v>28</v>
      </c>
      <c r="E36" t="s">
        <v>266</v>
      </c>
      <c r="G36" t="s">
        <v>246</v>
      </c>
      <c r="H36" s="33" t="s">
        <v>240</v>
      </c>
      <c r="I36" s="33" t="s">
        <v>240</v>
      </c>
      <c r="J36" s="33" t="s">
        <v>240</v>
      </c>
      <c r="K36" s="33" t="s">
        <v>240</v>
      </c>
      <c r="L36">
        <v>20</v>
      </c>
      <c r="M36">
        <v>7.03</v>
      </c>
      <c r="N36" s="62">
        <v>1000</v>
      </c>
      <c r="O36" s="33">
        <v>4.5999999999999996</v>
      </c>
      <c r="P36" s="33">
        <v>94</v>
      </c>
      <c r="Q36" s="33">
        <v>2.85</v>
      </c>
      <c r="R36" s="33">
        <v>1.71</v>
      </c>
      <c r="S36" s="33">
        <v>4.0999999999999996</v>
      </c>
      <c r="T36" s="33">
        <v>2.7</v>
      </c>
      <c r="U36" s="33">
        <v>1</v>
      </c>
      <c r="V36" s="33">
        <v>3.8</v>
      </c>
      <c r="W36" s="33">
        <v>22</v>
      </c>
      <c r="X36" s="33">
        <v>3.0000000000000001E-3</v>
      </c>
      <c r="Y36" s="33">
        <f t="shared" si="18"/>
        <v>14.15823</v>
      </c>
      <c r="Z36" s="33" t="s">
        <v>259</v>
      </c>
      <c r="AA36" s="33"/>
      <c r="AB36" s="33"/>
      <c r="AC36" s="33"/>
      <c r="AD36" s="25">
        <v>1012.7054509575827</v>
      </c>
      <c r="AF36" s="10">
        <f t="shared" si="19"/>
        <v>0.80897090645186365</v>
      </c>
      <c r="AG36" s="11">
        <f t="shared" si="20"/>
        <v>6.0987843725302735</v>
      </c>
      <c r="AH36" s="11" cm="1">
        <f t="array" ref="AH36">GEOMEAN(IF($E36=$E$4:$E$62,AG$4:AG$62))</f>
        <v>5.7820770480361698</v>
      </c>
      <c r="AI36" s="11">
        <f t="shared" si="17"/>
        <v>6.5910479544880332</v>
      </c>
      <c r="AJ36" s="49">
        <f t="shared" si="25"/>
        <v>728.54395089498576</v>
      </c>
      <c r="AK36" s="1"/>
      <c r="AL36" s="13">
        <f t="shared" si="8"/>
        <v>-6.6857515130617329E-2</v>
      </c>
      <c r="AM36" s="15">
        <f t="shared" si="9"/>
        <v>6.9746127941127538</v>
      </c>
      <c r="AN36" s="50" cm="1">
        <f t="array" ref="AN36">GEOMEAN(IF($E36=$E$4:$E$62,AM$4:AM$62))</f>
        <v>6.7311696543517474</v>
      </c>
      <c r="AO36" s="15">
        <f t="shared" si="1"/>
        <v>6.6643121392211304</v>
      </c>
      <c r="AP36" s="65">
        <f t="shared" si="22"/>
        <v>783.92404887382133</v>
      </c>
      <c r="AQ36" s="1"/>
      <c r="AR36" s="16"/>
      <c r="AS36" s="18"/>
      <c r="AT36" s="18"/>
      <c r="AU36" s="18"/>
      <c r="AV36" s="18"/>
      <c r="AW36" s="1"/>
      <c r="AX36" s="20">
        <f t="shared" ref="AX36:AX62" si="26">$M36*$BL$7+LN($O36*$BM$7+LN($Y36)*$BN$7)</f>
        <v>1.4969120220860981</v>
      </c>
      <c r="AY36" s="20">
        <f t="shared" si="14"/>
        <v>5.4108432568960385</v>
      </c>
      <c r="AZ36" s="20" cm="1">
        <f t="array" ref="AZ36">GEOMEAN(IF($E36=$E$4:$E$62,AY$4:AY$62))</f>
        <v>5.5638760110015317</v>
      </c>
      <c r="BA36" s="20">
        <f t="shared" si="23"/>
        <v>7.06078803308763</v>
      </c>
      <c r="BB36" s="58">
        <f t="shared" si="24"/>
        <v>1165.3631487451373</v>
      </c>
      <c r="BC36" s="1"/>
      <c r="BD36" s="133">
        <f t="shared" si="16"/>
        <v>-6.1203147235222772</v>
      </c>
      <c r="BE36" s="133"/>
      <c r="BF36" s="133"/>
      <c r="BG36" s="133"/>
      <c r="BH36" s="134"/>
      <c r="BI36" s="1"/>
    </row>
    <row r="37" spans="2:61" x14ac:dyDescent="0.35">
      <c r="B37" s="37" t="s">
        <v>264</v>
      </c>
      <c r="C37" s="37">
        <v>2017</v>
      </c>
      <c r="D37" t="s">
        <v>28</v>
      </c>
      <c r="E37" t="s">
        <v>266</v>
      </c>
      <c r="G37" t="s">
        <v>246</v>
      </c>
      <c r="H37" s="33" t="s">
        <v>240</v>
      </c>
      <c r="I37" s="33" t="s">
        <v>240</v>
      </c>
      <c r="J37" s="33" t="s">
        <v>240</v>
      </c>
      <c r="K37" s="33" t="s">
        <v>240</v>
      </c>
      <c r="L37">
        <v>20</v>
      </c>
      <c r="M37">
        <v>6.99</v>
      </c>
      <c r="N37" s="62">
        <v>1370</v>
      </c>
      <c r="O37" s="33">
        <v>9.3000000000000007</v>
      </c>
      <c r="P37" s="33">
        <v>99</v>
      </c>
      <c r="Q37" s="33">
        <v>2.85</v>
      </c>
      <c r="R37" s="33">
        <v>1.71</v>
      </c>
      <c r="S37" s="33">
        <v>4.0999999999999996</v>
      </c>
      <c r="T37" s="33">
        <v>2.7</v>
      </c>
      <c r="U37" s="33">
        <v>1</v>
      </c>
      <c r="V37" s="33">
        <v>3.8</v>
      </c>
      <c r="W37" s="33">
        <v>22</v>
      </c>
      <c r="X37" s="33">
        <v>3.0000000000000001E-3</v>
      </c>
      <c r="Y37" s="33">
        <f t="shared" si="18"/>
        <v>14.15823</v>
      </c>
      <c r="Z37" s="33" t="s">
        <v>259</v>
      </c>
      <c r="AA37" s="33"/>
      <c r="AB37" s="33"/>
      <c r="AC37" s="33"/>
      <c r="AD37" s="25">
        <v>1543.2021396554774</v>
      </c>
      <c r="AF37" s="10">
        <f t="shared" si="19"/>
        <v>0.80897090645186365</v>
      </c>
      <c r="AG37" s="11">
        <f t="shared" si="20"/>
        <v>6.4135951123703077</v>
      </c>
      <c r="AH37" s="11" cm="1">
        <f t="array" ref="AH37">GEOMEAN(IF($E37=$E$4:$E$62,AG$4:AG$62))</f>
        <v>5.7820770480361698</v>
      </c>
      <c r="AI37" s="11">
        <f t="shared" si="17"/>
        <v>6.5910479544880332</v>
      </c>
      <c r="AJ37" s="49">
        <f t="shared" si="25"/>
        <v>728.54395089498576</v>
      </c>
      <c r="AK37" s="1"/>
      <c r="AL37" s="13">
        <f t="shared" si="8"/>
        <v>0.18050845872187393</v>
      </c>
      <c r="AM37" s="15">
        <f t="shared" si="9"/>
        <v>7.0420575601002966</v>
      </c>
      <c r="AN37" s="50" cm="1">
        <f t="array" ref="AN37">GEOMEAN(IF($E37=$E$4:$E$62,AM$4:AM$62))</f>
        <v>6.7311696543517474</v>
      </c>
      <c r="AO37" s="15">
        <f t="shared" si="1"/>
        <v>6.9116781130736218</v>
      </c>
      <c r="AP37" s="65">
        <f t="shared" si="22"/>
        <v>1003.9305384761861</v>
      </c>
      <c r="AQ37" s="1"/>
      <c r="AR37" s="16"/>
      <c r="AS37" s="18"/>
      <c r="AT37" s="18"/>
      <c r="AU37" s="18"/>
      <c r="AV37" s="18"/>
      <c r="AW37" s="1"/>
      <c r="AX37" s="20">
        <f t="shared" si="26"/>
        <v>2.1262023933425418</v>
      </c>
      <c r="AY37" s="20">
        <f t="shared" si="14"/>
        <v>5.0963636254796292</v>
      </c>
      <c r="AZ37" s="20" cm="1">
        <f t="array" ref="AZ37">GEOMEAN(IF($E37=$E$4:$E$62,AY$4:AY$62))</f>
        <v>5.5638760110015317</v>
      </c>
      <c r="BA37" s="20">
        <f t="shared" si="23"/>
        <v>7.6900784043440735</v>
      </c>
      <c r="BB37" s="58">
        <f t="shared" si="24"/>
        <v>2186.5459902119519</v>
      </c>
      <c r="BC37" s="1"/>
      <c r="BD37" s="133">
        <f t="shared" si="16"/>
        <v>-5.3817566268581158</v>
      </c>
      <c r="BE37" s="133"/>
      <c r="BF37" s="133"/>
      <c r="BG37" s="133"/>
      <c r="BH37" s="134"/>
      <c r="BI37" s="1"/>
    </row>
    <row r="38" spans="2:61" x14ac:dyDescent="0.35">
      <c r="B38" s="37" t="s">
        <v>264</v>
      </c>
      <c r="C38" s="37">
        <v>2017</v>
      </c>
      <c r="D38" t="s">
        <v>28</v>
      </c>
      <c r="E38" t="s">
        <v>266</v>
      </c>
      <c r="G38" t="s">
        <v>267</v>
      </c>
      <c r="H38" s="33" t="s">
        <v>240</v>
      </c>
      <c r="I38" s="33" t="s">
        <v>240</v>
      </c>
      <c r="J38" s="33" t="s">
        <v>240</v>
      </c>
      <c r="K38" s="33" t="s">
        <v>240</v>
      </c>
      <c r="L38">
        <v>20</v>
      </c>
      <c r="M38">
        <v>7.06</v>
      </c>
      <c r="N38" s="62">
        <v>446</v>
      </c>
      <c r="O38" s="33">
        <v>0.3</v>
      </c>
      <c r="P38" s="33">
        <v>10</v>
      </c>
      <c r="Q38" s="33">
        <v>2.85</v>
      </c>
      <c r="R38" s="33">
        <v>1.71</v>
      </c>
      <c r="S38" s="33">
        <v>4.0999999999999996</v>
      </c>
      <c r="T38" s="33">
        <v>2.7</v>
      </c>
      <c r="U38" s="33">
        <v>1</v>
      </c>
      <c r="V38" s="33">
        <v>3.8</v>
      </c>
      <c r="W38" s="33">
        <v>22</v>
      </c>
      <c r="X38" s="33">
        <v>3.0000000000000001E-3</v>
      </c>
      <c r="Y38" s="33">
        <f t="shared" si="18"/>
        <v>14.15823</v>
      </c>
      <c r="Z38" s="33" t="s">
        <v>259</v>
      </c>
      <c r="AA38" s="33"/>
      <c r="AB38" s="33"/>
      <c r="AC38" s="33"/>
      <c r="AD38" s="25">
        <v>350.40571138779336</v>
      </c>
      <c r="AF38" s="10">
        <f t="shared" si="19"/>
        <v>0.80897090645186365</v>
      </c>
      <c r="AG38" s="11">
        <f t="shared" si="20"/>
        <v>5.2913480455682009</v>
      </c>
      <c r="AH38" s="11" cm="1">
        <f t="array" ref="AH38">GEOMEAN(IF($E38=$E$4:$E$62,AG$4:AG$62))</f>
        <v>5.7820770480361698</v>
      </c>
      <c r="AI38" s="11">
        <f t="shared" si="17"/>
        <v>6.5910479544880332</v>
      </c>
      <c r="AJ38" s="49">
        <f t="shared" si="25"/>
        <v>728.54395089498576</v>
      </c>
      <c r="AK38" s="1"/>
      <c r="AL38" s="13">
        <f t="shared" si="8"/>
        <v>-0.35967720133961673</v>
      </c>
      <c r="AM38" s="15">
        <f t="shared" si="9"/>
        <v>6.4599961533596808</v>
      </c>
      <c r="AN38" s="50" cm="1">
        <f t="array" ref="AN38">GEOMEAN(IF($E38=$E$4:$E$62,AM$4:AM$62))</f>
        <v>6.7311696543517474</v>
      </c>
      <c r="AO38" s="15">
        <f t="shared" si="1"/>
        <v>6.3714924530121309</v>
      </c>
      <c r="AP38" s="65">
        <f t="shared" si="22"/>
        <v>584.93015855087617</v>
      </c>
      <c r="AQ38" s="1"/>
      <c r="AR38" s="16"/>
      <c r="AS38" s="18"/>
      <c r="AT38" s="18"/>
      <c r="AU38" s="18"/>
      <c r="AV38" s="18"/>
      <c r="AW38" s="1"/>
      <c r="AX38" s="20">
        <f t="shared" si="26"/>
        <v>-0.12107099334781757</v>
      </c>
      <c r="AY38" s="20">
        <f t="shared" si="14"/>
        <v>6.221389945367882</v>
      </c>
      <c r="AZ38" s="20" cm="1">
        <f t="array" ref="AZ38">GEOMEAN(IF($E38=$E$4:$E$62,AY$4:AY$62))</f>
        <v>5.5638760110015317</v>
      </c>
      <c r="BA38" s="20">
        <f t="shared" si="23"/>
        <v>5.4428050176537139</v>
      </c>
      <c r="BB38" s="58">
        <f t="shared" si="24"/>
        <v>231.08948527549771</v>
      </c>
      <c r="BC38" s="1"/>
      <c r="BD38" s="133">
        <f t="shared" si="16"/>
        <v>-8.8762938313432613</v>
      </c>
      <c r="BE38" s="133"/>
      <c r="BF38" s="133"/>
      <c r="BG38" s="133"/>
      <c r="BH38" s="134"/>
      <c r="BI38" s="1"/>
    </row>
    <row r="39" spans="2:61" x14ac:dyDescent="0.35">
      <c r="B39" s="37" t="s">
        <v>264</v>
      </c>
      <c r="C39" s="37">
        <v>2017</v>
      </c>
      <c r="D39" t="s">
        <v>28</v>
      </c>
      <c r="E39" t="s">
        <v>266</v>
      </c>
      <c r="G39" t="s">
        <v>267</v>
      </c>
      <c r="H39" s="33" t="s">
        <v>240</v>
      </c>
      <c r="I39" s="33" t="s">
        <v>240</v>
      </c>
      <c r="J39" s="33" t="s">
        <v>240</v>
      </c>
      <c r="K39" s="33" t="s">
        <v>240</v>
      </c>
      <c r="L39">
        <v>20</v>
      </c>
      <c r="M39">
        <v>7.02</v>
      </c>
      <c r="N39" s="62">
        <v>459</v>
      </c>
      <c r="O39" s="33">
        <v>1.3</v>
      </c>
      <c r="P39" s="33">
        <v>79</v>
      </c>
      <c r="Q39" s="33">
        <v>2.85</v>
      </c>
      <c r="R39" s="33">
        <v>1.71</v>
      </c>
      <c r="S39" s="33">
        <v>4.0999999999999996</v>
      </c>
      <c r="T39" s="33">
        <v>2.7</v>
      </c>
      <c r="U39" s="33">
        <v>1</v>
      </c>
      <c r="V39" s="33">
        <v>3.8</v>
      </c>
      <c r="W39" s="33">
        <v>22</v>
      </c>
      <c r="X39" s="33">
        <v>3.0000000000000001E-3</v>
      </c>
      <c r="Y39" s="33">
        <f t="shared" si="18"/>
        <v>14.15823</v>
      </c>
      <c r="Z39" s="33" t="s">
        <v>259</v>
      </c>
      <c r="AA39" s="33"/>
      <c r="AB39" s="33"/>
      <c r="AC39" s="33"/>
      <c r="AD39" s="25">
        <v>441.97652398906939</v>
      </c>
      <c r="AF39" s="10">
        <f t="shared" si="19"/>
        <v>0.80897090645186365</v>
      </c>
      <c r="AG39" s="11">
        <f t="shared" si="20"/>
        <v>5.320079303608682</v>
      </c>
      <c r="AH39" s="11" cm="1">
        <f t="array" ref="AH39">GEOMEAN(IF($E39=$E$4:$E$62,AG$4:AG$62))</f>
        <v>5.7820770480361698</v>
      </c>
      <c r="AI39" s="11">
        <f t="shared" si="17"/>
        <v>6.5910479544880332</v>
      </c>
      <c r="AJ39" s="49">
        <f t="shared" si="25"/>
        <v>728.54395089498576</v>
      </c>
      <c r="AK39" s="1"/>
      <c r="AL39" s="13">
        <f t="shared" si="8"/>
        <v>-0.27977295145184822</v>
      </c>
      <c r="AM39" s="15">
        <f t="shared" si="9"/>
        <v>6.4088231615123936</v>
      </c>
      <c r="AN39" s="50" cm="1">
        <f t="array" ref="AN39">GEOMEAN(IF($E39=$E$4:$E$62,AM$4:AM$62))</f>
        <v>6.7311696543517474</v>
      </c>
      <c r="AO39" s="15">
        <f t="shared" si="1"/>
        <v>6.4513967028998991</v>
      </c>
      <c r="AP39" s="65">
        <f t="shared" si="22"/>
        <v>633.58660735798378</v>
      </c>
      <c r="AQ39" s="1"/>
      <c r="AR39" s="16"/>
      <c r="AS39" s="18"/>
      <c r="AT39" s="18"/>
      <c r="AU39" s="18"/>
      <c r="AV39" s="18"/>
      <c r="AW39" s="1"/>
      <c r="AX39" s="20">
        <f t="shared" si="26"/>
        <v>0.54172589048736675</v>
      </c>
      <c r="AY39" s="20">
        <f t="shared" si="14"/>
        <v>5.5873243195731783</v>
      </c>
      <c r="AZ39" s="20" cm="1">
        <f t="array" ref="AZ39">GEOMEAN(IF($E39=$E$4:$E$62,AY$4:AY$62))</f>
        <v>5.5638760110015317</v>
      </c>
      <c r="BA39" s="20">
        <f t="shared" si="23"/>
        <v>6.1056019014888987</v>
      </c>
      <c r="BB39" s="58">
        <f t="shared" si="24"/>
        <v>448.36243026843721</v>
      </c>
      <c r="BC39" s="1"/>
      <c r="BD39" s="133">
        <f t="shared" si="16"/>
        <v>-7.3753567625498349</v>
      </c>
      <c r="BE39" s="133"/>
      <c r="BF39" s="133"/>
      <c r="BG39" s="133"/>
      <c r="BH39" s="134"/>
      <c r="BI39" s="1"/>
    </row>
    <row r="40" spans="2:61" x14ac:dyDescent="0.35">
      <c r="B40" s="37" t="s">
        <v>264</v>
      </c>
      <c r="C40" s="37">
        <v>2017</v>
      </c>
      <c r="D40" t="s">
        <v>28</v>
      </c>
      <c r="E40" t="s">
        <v>266</v>
      </c>
      <c r="G40" t="s">
        <v>267</v>
      </c>
      <c r="H40" s="33" t="s">
        <v>240</v>
      </c>
      <c r="I40" s="33" t="s">
        <v>240</v>
      </c>
      <c r="J40" s="33" t="s">
        <v>240</v>
      </c>
      <c r="K40" s="33" t="s">
        <v>240</v>
      </c>
      <c r="L40">
        <v>20</v>
      </c>
      <c r="M40">
        <v>7.03</v>
      </c>
      <c r="N40" s="62">
        <v>723</v>
      </c>
      <c r="O40" s="33">
        <v>4.5999999999999996</v>
      </c>
      <c r="P40" s="33">
        <v>94</v>
      </c>
      <c r="Q40" s="33">
        <v>2.85</v>
      </c>
      <c r="R40" s="33">
        <v>1.71</v>
      </c>
      <c r="S40" s="33">
        <v>4.0999999999999996</v>
      </c>
      <c r="T40" s="33">
        <v>2.7</v>
      </c>
      <c r="U40" s="33">
        <v>1</v>
      </c>
      <c r="V40" s="33">
        <v>3.8</v>
      </c>
      <c r="W40" s="33">
        <v>22</v>
      </c>
      <c r="X40" s="33">
        <v>3.0000000000000001E-3</v>
      </c>
      <c r="Y40" s="33">
        <f t="shared" si="18"/>
        <v>14.15823</v>
      </c>
      <c r="Z40" s="33" t="s">
        <v>259</v>
      </c>
      <c r="AA40" s="33"/>
      <c r="AB40" s="33"/>
      <c r="AC40" s="33"/>
      <c r="AD40" s="25">
        <v>731.67568914868741</v>
      </c>
      <c r="AF40" s="10">
        <f t="shared" si="19"/>
        <v>0.80897090645186365</v>
      </c>
      <c r="AG40" s="11">
        <f t="shared" si="20"/>
        <v>5.7744383157069015</v>
      </c>
      <c r="AH40" s="11" cm="1">
        <f t="array" ref="AH40">GEOMEAN(IF($E40=$E$4:$E$62,AG$4:AG$62))</f>
        <v>5.7820770480361698</v>
      </c>
      <c r="AI40" s="11">
        <f t="shared" si="17"/>
        <v>6.5910479544880332</v>
      </c>
      <c r="AJ40" s="49">
        <f t="shared" si="25"/>
        <v>728.54395089498576</v>
      </c>
      <c r="AK40" s="1"/>
      <c r="AL40" s="13">
        <f t="shared" si="8"/>
        <v>-6.6857515130617329E-2</v>
      </c>
      <c r="AM40" s="15">
        <f t="shared" si="9"/>
        <v>6.6502667372893818</v>
      </c>
      <c r="AN40" s="50" cm="1">
        <f t="array" ref="AN40">GEOMEAN(IF($E40=$E$4:$E$62,AM$4:AM$62))</f>
        <v>6.7311696543517474</v>
      </c>
      <c r="AO40" s="15">
        <f t="shared" si="1"/>
        <v>6.6643121392211304</v>
      </c>
      <c r="AP40" s="65">
        <f t="shared" si="22"/>
        <v>783.92404887382133</v>
      </c>
      <c r="AQ40" s="1"/>
      <c r="AR40" s="16"/>
      <c r="AS40" s="18"/>
      <c r="AT40" s="18"/>
      <c r="AU40" s="18"/>
      <c r="AV40" s="18"/>
      <c r="AW40" s="1"/>
      <c r="AX40" s="20">
        <f t="shared" si="26"/>
        <v>1.4969120220860981</v>
      </c>
      <c r="AY40" s="20">
        <f t="shared" si="14"/>
        <v>5.0864972000726665</v>
      </c>
      <c r="AZ40" s="20" cm="1">
        <f t="array" ref="AZ40">GEOMEAN(IF($E40=$E$4:$E$62,AY$4:AY$62))</f>
        <v>5.5638760110015317</v>
      </c>
      <c r="BA40" s="20">
        <f t="shared" si="23"/>
        <v>7.06078803308763</v>
      </c>
      <c r="BB40" s="58">
        <f t="shared" si="24"/>
        <v>1165.3631487451373</v>
      </c>
      <c r="BC40" s="1"/>
      <c r="BD40" s="133">
        <f t="shared" si="16"/>
        <v>-6.1203147235222772</v>
      </c>
      <c r="BE40" s="133"/>
      <c r="BF40" s="133"/>
      <c r="BG40" s="133"/>
      <c r="BH40" s="134"/>
      <c r="BI40" s="1"/>
    </row>
    <row r="41" spans="2:61" x14ac:dyDescent="0.35">
      <c r="B41" s="37" t="s">
        <v>264</v>
      </c>
      <c r="C41" s="37">
        <v>2017</v>
      </c>
      <c r="D41" t="s">
        <v>28</v>
      </c>
      <c r="E41" t="s">
        <v>266</v>
      </c>
      <c r="G41" t="s">
        <v>267</v>
      </c>
      <c r="H41" s="33" t="s">
        <v>240</v>
      </c>
      <c r="I41" s="33" t="s">
        <v>240</v>
      </c>
      <c r="J41" s="33" t="s">
        <v>240</v>
      </c>
      <c r="K41" s="33" t="s">
        <v>240</v>
      </c>
      <c r="L41">
        <v>20</v>
      </c>
      <c r="M41">
        <v>6.99</v>
      </c>
      <c r="N41" s="62">
        <v>993</v>
      </c>
      <c r="O41" s="33">
        <v>9.3000000000000007</v>
      </c>
      <c r="P41" s="33">
        <v>99</v>
      </c>
      <c r="Q41" s="33">
        <v>2.85</v>
      </c>
      <c r="R41" s="33">
        <v>1.71</v>
      </c>
      <c r="S41" s="33">
        <v>4.0999999999999996</v>
      </c>
      <c r="T41" s="33">
        <v>2.7</v>
      </c>
      <c r="U41" s="33">
        <v>1</v>
      </c>
      <c r="V41" s="33">
        <v>3.8</v>
      </c>
      <c r="W41" s="33">
        <v>22</v>
      </c>
      <c r="X41" s="33">
        <v>3.0000000000000001E-3</v>
      </c>
      <c r="Y41" s="33">
        <f t="shared" si="18"/>
        <v>14.15823</v>
      </c>
      <c r="Z41" s="33" t="s">
        <v>259</v>
      </c>
      <c r="AA41" s="33"/>
      <c r="AB41" s="33"/>
      <c r="AC41" s="33"/>
      <c r="AD41" s="31">
        <v>1164.8919506842503</v>
      </c>
      <c r="AF41" s="10">
        <f t="shared" si="19"/>
        <v>0.80897090645186365</v>
      </c>
      <c r="AG41" s="11">
        <f t="shared" si="20"/>
        <v>6.0917597575933096</v>
      </c>
      <c r="AH41" s="11" cm="1">
        <f t="array" ref="AH41">GEOMEAN(IF($E41=$E$4:$E$62,AG$4:AG$62))</f>
        <v>5.7820770480361698</v>
      </c>
      <c r="AI41" s="11">
        <f t="shared" si="17"/>
        <v>6.5910479544880332</v>
      </c>
      <c r="AJ41" s="49">
        <f t="shared" si="25"/>
        <v>728.54395089498576</v>
      </c>
      <c r="AL41" s="13">
        <f t="shared" si="8"/>
        <v>0.18050845872187393</v>
      </c>
      <c r="AM41" s="15">
        <f t="shared" si="9"/>
        <v>6.7202222053232994</v>
      </c>
      <c r="AN41" s="50" cm="1">
        <f t="array" ref="AN41">GEOMEAN(IF($E41=$E$4:$E$62,AM$4:AM$62))</f>
        <v>6.7311696543517474</v>
      </c>
      <c r="AO41" s="15">
        <f t="shared" si="1"/>
        <v>6.9116781130736218</v>
      </c>
      <c r="AP41" s="65">
        <f t="shared" si="22"/>
        <v>1003.9305384761861</v>
      </c>
      <c r="AR41" s="16"/>
      <c r="AS41" s="18"/>
      <c r="AT41" s="18"/>
      <c r="AU41" s="18"/>
      <c r="AV41" s="18"/>
      <c r="AX41" s="20">
        <f t="shared" si="26"/>
        <v>2.1262023933425418</v>
      </c>
      <c r="AY41" s="20">
        <f t="shared" si="14"/>
        <v>4.7745282707026311</v>
      </c>
      <c r="AZ41" s="20" cm="1">
        <f t="array" ref="AZ41">GEOMEAN(IF($E41=$E$4:$E$62,AY$4:AY$62))</f>
        <v>5.5638760110015317</v>
      </c>
      <c r="BA41" s="20">
        <f t="shared" si="23"/>
        <v>7.6900784043440735</v>
      </c>
      <c r="BB41" s="58">
        <f t="shared" si="24"/>
        <v>2186.5459902119519</v>
      </c>
      <c r="BD41" s="133">
        <f t="shared" si="16"/>
        <v>-5.3817566268581158</v>
      </c>
      <c r="BE41" s="133"/>
      <c r="BF41" s="133"/>
      <c r="BG41" s="133"/>
      <c r="BH41" s="134"/>
    </row>
    <row r="42" spans="2:61" s="1" customFormat="1" ht="13" x14ac:dyDescent="0.3">
      <c r="D42" s="1" t="s">
        <v>268</v>
      </c>
      <c r="E42" s="8" t="s">
        <v>143</v>
      </c>
      <c r="F42" s="1" t="s">
        <v>184</v>
      </c>
      <c r="H42" s="33" t="s">
        <v>240</v>
      </c>
      <c r="I42" s="33" t="s">
        <v>240</v>
      </c>
      <c r="J42" s="33" t="s">
        <v>240</v>
      </c>
      <c r="K42" s="33" t="s">
        <v>240</v>
      </c>
      <c r="L42" s="1">
        <v>25</v>
      </c>
      <c r="M42" s="1">
        <v>7.2</v>
      </c>
      <c r="N42" s="2">
        <v>50</v>
      </c>
      <c r="O42" s="1">
        <v>0.15</v>
      </c>
      <c r="P42" s="1">
        <v>10</v>
      </c>
      <c r="Q42" s="24">
        <v>0.62503689807542351</v>
      </c>
      <c r="R42" s="24">
        <v>1.1013200821375135</v>
      </c>
      <c r="S42" s="24">
        <v>6.8799783756020574</v>
      </c>
      <c r="T42" s="24">
        <v>0.29182135003703213</v>
      </c>
      <c r="U42" s="24">
        <v>2.5120504940126578</v>
      </c>
      <c r="V42" s="24">
        <v>2.4642049643909893</v>
      </c>
      <c r="W42" s="1">
        <v>15</v>
      </c>
      <c r="X42" s="1">
        <v>3.0000000000000001E-3</v>
      </c>
      <c r="Y42" s="23">
        <v>8.6999999999999993</v>
      </c>
      <c r="Z42" s="23"/>
      <c r="AB42" s="23"/>
      <c r="AD42" s="25">
        <v>20.51115257245328</v>
      </c>
      <c r="AF42" s="10">
        <f t="shared" si="19"/>
        <v>0.60594502154103991</v>
      </c>
      <c r="AG42" s="11">
        <f t="shared" si="20"/>
        <v>3.3060779838871062</v>
      </c>
      <c r="AH42" s="11" cm="1">
        <f t="array" ref="AH42">GEOMEAN(IF($E42=$E$4:$E$62,AG$4:AG$62))</f>
        <v>3.2103458683634094</v>
      </c>
      <c r="AI42" s="11">
        <f>AH42+AF42</f>
        <v>3.8162908899044492</v>
      </c>
      <c r="AJ42" s="12">
        <f t="shared" ref="AJ42:AJ62" si="27">EXP(AI42)</f>
        <v>45.435370603772064</v>
      </c>
      <c r="AL42" s="13">
        <f t="shared" si="8"/>
        <v>-0.58861030869862097</v>
      </c>
      <c r="AM42" s="15">
        <f t="shared" si="9"/>
        <v>4.5006333141267669</v>
      </c>
      <c r="AN42" s="50" cm="1">
        <f t="array" ref="AN42">GEOMEAN(IF($E42=$E$4:$E$62,AM$4:AM$62))</f>
        <v>4.3686275486915331</v>
      </c>
      <c r="AO42" s="15">
        <f t="shared" si="1"/>
        <v>3.7800172399929122</v>
      </c>
      <c r="AP42" s="15">
        <f t="shared" ref="AP42:AP62" si="28">EXP(AO42)</f>
        <v>43.816797130334415</v>
      </c>
      <c r="AR42" s="16"/>
      <c r="AS42" s="17"/>
      <c r="AT42" s="18"/>
      <c r="AU42" s="17"/>
      <c r="AV42" s="18"/>
      <c r="AX42" s="20">
        <f t="shared" si="26"/>
        <v>-0.43982750122620118</v>
      </c>
      <c r="AY42" s="20">
        <f t="shared" si="14"/>
        <v>4.3518505066543476</v>
      </c>
      <c r="AZ42" s="20" cm="1">
        <f t="array" ref="AZ42">GEOMEAN(IF($E42=$E$4:$E$62,AY$4:AY$62))</f>
        <v>3.5471863801563304</v>
      </c>
      <c r="BA42" s="20">
        <f>AZ42+AX42</f>
        <v>3.1073588789301292</v>
      </c>
      <c r="BB42" s="21">
        <f t="shared" ref="BB42:BB62" si="29">EXP(BA42)</f>
        <v>22.361905838399402</v>
      </c>
      <c r="BD42" s="133">
        <f t="shared" si="16"/>
        <v>-9.6905410119032069</v>
      </c>
      <c r="BE42" s="133">
        <f t="shared" ref="BE42:BE62" si="30">LN($N42)-BD42</f>
        <v>13.602564017331353</v>
      </c>
      <c r="BF42" s="133" cm="1">
        <f t="array" ref="BF42">GEOMEAN(IF($E42=$E$4:$E$62,BE$4:BE$62))</f>
        <v>12.526904973183175</v>
      </c>
      <c r="BG42" s="133">
        <f>BF42+BD42</f>
        <v>2.836363961279968</v>
      </c>
      <c r="BH42" s="135">
        <f t="shared" ref="BH42:BH62" si="31">EXP(BG42)</f>
        <v>17.053644955789572</v>
      </c>
    </row>
    <row r="43" spans="2:61" s="1" customFormat="1" ht="13" x14ac:dyDescent="0.3">
      <c r="D43" s="1" t="s">
        <v>268</v>
      </c>
      <c r="E43" s="8" t="s">
        <v>143</v>
      </c>
      <c r="F43" s="1" t="s">
        <v>185</v>
      </c>
      <c r="H43" s="33" t="s">
        <v>240</v>
      </c>
      <c r="I43" s="33" t="s">
        <v>240</v>
      </c>
      <c r="J43" s="33" t="s">
        <v>240</v>
      </c>
      <c r="K43" s="33" t="s">
        <v>240</v>
      </c>
      <c r="L43" s="1">
        <v>25</v>
      </c>
      <c r="M43" s="1">
        <v>8</v>
      </c>
      <c r="N43" s="2">
        <v>57</v>
      </c>
      <c r="O43" s="1">
        <v>0.4</v>
      </c>
      <c r="P43" s="1">
        <v>10</v>
      </c>
      <c r="Q43" s="24">
        <v>12.225036898075423</v>
      </c>
      <c r="R43" s="24">
        <v>1.9913200821375137</v>
      </c>
      <c r="S43" s="24">
        <v>8.3299783756020567</v>
      </c>
      <c r="T43" s="24">
        <v>0.87182135003703209</v>
      </c>
      <c r="U43" s="24">
        <v>6.4120504940126573</v>
      </c>
      <c r="V43" s="24">
        <v>3.3642049643909893</v>
      </c>
      <c r="W43" s="1">
        <v>31</v>
      </c>
      <c r="X43" s="1">
        <v>3.0000000000000001E-3</v>
      </c>
      <c r="Y43" s="25">
        <v>50</v>
      </c>
      <c r="Z43" s="25"/>
      <c r="AB43" s="23"/>
      <c r="AD43" s="25">
        <v>49.482511060432444</v>
      </c>
      <c r="AF43" s="10">
        <f t="shared" si="19"/>
        <v>1.1983541771107269</v>
      </c>
      <c r="AG43" s="11">
        <f t="shared" si="20"/>
        <v>2.8446970907238232</v>
      </c>
      <c r="AH43" s="11" cm="1">
        <f t="array" ref="AH43">GEOMEAN(IF($E43=$E$4:$E$62,AG$4:AG$62))</f>
        <v>3.2103458683634094</v>
      </c>
      <c r="AI43" s="11">
        <f t="shared" ref="AI43:AI62" si="32">AH43+AF43</f>
        <v>4.4087000454741361</v>
      </c>
      <c r="AJ43" s="12">
        <f t="shared" si="27"/>
        <v>82.162586425500876</v>
      </c>
      <c r="AL43" s="13">
        <f t="shared" si="8"/>
        <v>-8.5359187257412539E-2</v>
      </c>
      <c r="AM43" s="15">
        <f t="shared" si="9"/>
        <v>4.1284104550919629</v>
      </c>
      <c r="AN43" s="50" cm="1">
        <f t="array" ref="AN43">GEOMEAN(IF($E43=$E$4:$E$62,AM$4:AM$62))</f>
        <v>4.3686275486915331</v>
      </c>
      <c r="AO43" s="15">
        <f t="shared" si="1"/>
        <v>4.2832683614341205</v>
      </c>
      <c r="AP43" s="15">
        <f t="shared" si="28"/>
        <v>72.476934139056141</v>
      </c>
      <c r="AR43" s="16"/>
      <c r="AS43" s="17"/>
      <c r="AT43" s="18"/>
      <c r="AU43" s="17"/>
      <c r="AV43" s="18"/>
      <c r="AX43" s="20">
        <f t="shared" si="26"/>
        <v>0.24065769638642562</v>
      </c>
      <c r="AY43" s="20">
        <f t="shared" si="14"/>
        <v>3.8023935714481247</v>
      </c>
      <c r="AZ43" s="20" cm="1">
        <f t="array" ref="AZ43">GEOMEAN(IF($E43=$E$4:$E$62,AY$4:AY$62))</f>
        <v>3.5471863801563304</v>
      </c>
      <c r="BA43" s="20">
        <f t="shared" ref="BA43:BA62" si="33">AZ43+AX43</f>
        <v>3.7878440765427559</v>
      </c>
      <c r="BB43" s="21">
        <f t="shared" si="29"/>
        <v>44.16108964262731</v>
      </c>
      <c r="BD43" s="133">
        <f t="shared" si="16"/>
        <v>-9.40171175889148</v>
      </c>
      <c r="BE43" s="133">
        <f t="shared" si="30"/>
        <v>13.444763026726029</v>
      </c>
      <c r="BF43" s="133" cm="1">
        <f t="array" ref="BF43">GEOMEAN(IF($E43=$E$4:$E$62,BE$4:BE$62))</f>
        <v>12.526904973183175</v>
      </c>
      <c r="BG43" s="133">
        <f t="shared" ref="BG43:BG62" si="34">BF43+BD43</f>
        <v>3.1251932142916949</v>
      </c>
      <c r="BH43" s="135">
        <f t="shared" si="31"/>
        <v>22.764293055397136</v>
      </c>
    </row>
    <row r="44" spans="2:61" s="1" customFormat="1" ht="13" x14ac:dyDescent="0.3">
      <c r="D44" s="1" t="s">
        <v>268</v>
      </c>
      <c r="E44" s="8" t="s">
        <v>143</v>
      </c>
      <c r="F44" s="1" t="s">
        <v>186</v>
      </c>
      <c r="H44" s="33" t="s">
        <v>240</v>
      </c>
      <c r="I44" s="33" t="s">
        <v>240</v>
      </c>
      <c r="J44" s="33" t="s">
        <v>240</v>
      </c>
      <c r="K44" s="33" t="s">
        <v>240</v>
      </c>
      <c r="L44" s="1">
        <v>25</v>
      </c>
      <c r="M44" s="1">
        <v>7.9</v>
      </c>
      <c r="N44" s="2">
        <v>69</v>
      </c>
      <c r="O44" s="1">
        <v>0.15</v>
      </c>
      <c r="P44" s="1">
        <v>10</v>
      </c>
      <c r="Q44" s="24">
        <v>5.2250368980754232</v>
      </c>
      <c r="R44" s="24">
        <v>2.8013200821375133</v>
      </c>
      <c r="S44" s="24">
        <v>16.179978375602058</v>
      </c>
      <c r="T44" s="24">
        <v>4.5918213500370317</v>
      </c>
      <c r="U44" s="24">
        <v>4.1120504940126583</v>
      </c>
      <c r="V44" s="24">
        <v>8.66420496439099</v>
      </c>
      <c r="W44" s="1">
        <v>28</v>
      </c>
      <c r="X44" s="1">
        <v>3.0000000000000001E-3</v>
      </c>
      <c r="Y44" s="25">
        <v>39</v>
      </c>
      <c r="Z44" s="25"/>
      <c r="AB44" s="23"/>
      <c r="AD44" s="25">
        <v>30.900185598738972</v>
      </c>
      <c r="AF44" s="10">
        <f t="shared" si="19"/>
        <v>1.1327353458119083</v>
      </c>
      <c r="AG44" s="11">
        <f t="shared" si="20"/>
        <v>3.1013711587853514</v>
      </c>
      <c r="AH44" s="11" cm="1">
        <f t="array" ref="AH44">GEOMEAN(IF($E44=$E$4:$E$62,AG$4:AG$62))</f>
        <v>3.2103458683634094</v>
      </c>
      <c r="AI44" s="11">
        <f t="shared" si="32"/>
        <v>4.3430812141753172</v>
      </c>
      <c r="AJ44" s="12">
        <f t="shared" si="27"/>
        <v>76.94425619624748</v>
      </c>
      <c r="AL44" s="13">
        <f t="shared" si="8"/>
        <v>-0.1517607302622116</v>
      </c>
      <c r="AM44" s="15">
        <f t="shared" si="9"/>
        <v>4.3858672348594716</v>
      </c>
      <c r="AN44" s="50" cm="1">
        <f t="array" ref="AN44">GEOMEAN(IF($E44=$E$4:$E$62,AM$4:AM$62))</f>
        <v>4.3686275486915331</v>
      </c>
      <c r="AO44" s="15">
        <f t="shared" si="1"/>
        <v>4.2168668184293212</v>
      </c>
      <c r="AP44" s="15">
        <f t="shared" si="28"/>
        <v>67.820656618231212</v>
      </c>
      <c r="AR44" s="16"/>
      <c r="AS44" s="17"/>
      <c r="AT44" s="18"/>
      <c r="AU44" s="17"/>
      <c r="AV44" s="18"/>
      <c r="AX44" s="20">
        <f t="shared" si="26"/>
        <v>4.1959796231153595E-3</v>
      </c>
      <c r="AY44" s="20">
        <f t="shared" si="14"/>
        <v>4.2299105249741444</v>
      </c>
      <c r="AZ44" s="20" cm="1">
        <f t="array" ref="AZ44">GEOMEAN(IF($E44=$E$4:$E$62,AY$4:AY$62))</f>
        <v>3.5471863801563304</v>
      </c>
      <c r="BA44" s="20">
        <f t="shared" si="33"/>
        <v>3.5513823597794456</v>
      </c>
      <c r="BB44" s="21">
        <f t="shared" si="29"/>
        <v>34.861475295525516</v>
      </c>
      <c r="BD44" s="133">
        <f t="shared" si="16"/>
        <v>-10.296041011903208</v>
      </c>
      <c r="BE44" s="133">
        <f t="shared" si="30"/>
        <v>14.530147516500467</v>
      </c>
      <c r="BF44" s="133" cm="1">
        <f t="array" ref="BF44">GEOMEAN(IF($E44=$E$4:$E$62,BE$4:BE$62))</f>
        <v>12.526904973183175</v>
      </c>
      <c r="BG44" s="133">
        <f t="shared" si="34"/>
        <v>2.230863961279967</v>
      </c>
      <c r="BH44" s="135">
        <f t="shared" si="31"/>
        <v>9.3079042755302144</v>
      </c>
    </row>
    <row r="45" spans="2:61" s="1" customFormat="1" ht="13" x14ac:dyDescent="0.3">
      <c r="D45" s="1" t="s">
        <v>268</v>
      </c>
      <c r="E45" s="8" t="s">
        <v>143</v>
      </c>
      <c r="F45" s="1" t="s">
        <v>187</v>
      </c>
      <c r="H45" s="33" t="s">
        <v>240</v>
      </c>
      <c r="I45" s="33" t="s">
        <v>240</v>
      </c>
      <c r="J45" s="33" t="s">
        <v>240</v>
      </c>
      <c r="K45" s="33" t="s">
        <v>240</v>
      </c>
      <c r="L45" s="1">
        <v>25</v>
      </c>
      <c r="M45" s="1">
        <v>8.1999999999999993</v>
      </c>
      <c r="N45" s="2">
        <v>81</v>
      </c>
      <c r="O45" s="1">
        <v>2.4</v>
      </c>
      <c r="P45" s="1">
        <v>10</v>
      </c>
      <c r="Q45" s="24">
        <v>19.825036898075425</v>
      </c>
      <c r="R45" s="24">
        <v>10.201320082137514</v>
      </c>
      <c r="S45" s="24">
        <v>31.879978375602057</v>
      </c>
      <c r="T45" s="24">
        <v>1.4718213500370321</v>
      </c>
      <c r="U45" s="24">
        <v>22.312050494012659</v>
      </c>
      <c r="V45" s="24">
        <v>36.464204964390987</v>
      </c>
      <c r="W45" s="1">
        <v>65</v>
      </c>
      <c r="X45" s="1">
        <v>3.0000000000000001E-3</v>
      </c>
      <c r="Y45" s="25">
        <v>110</v>
      </c>
      <c r="Z45" s="25"/>
      <c r="AB45" s="23"/>
      <c r="AD45" s="25">
        <v>145.83801723347278</v>
      </c>
      <c r="AF45" s="10">
        <f t="shared" si="19"/>
        <v>1.3819642532034175</v>
      </c>
      <c r="AG45" s="11">
        <f t="shared" si="20"/>
        <v>3.0124849014690218</v>
      </c>
      <c r="AH45" s="11" cm="1">
        <f t="array" ref="AH45">GEOMEAN(IF($E45=$E$4:$E$62,AG$4:AG$62))</f>
        <v>3.2103458683634094</v>
      </c>
      <c r="AI45" s="11">
        <f t="shared" si="32"/>
        <v>4.5923101215668272</v>
      </c>
      <c r="AJ45" s="12">
        <f t="shared" si="27"/>
        <v>98.722227287495741</v>
      </c>
      <c r="AL45" s="13">
        <f t="shared" si="8"/>
        <v>0.15546251302204339</v>
      </c>
      <c r="AM45" s="15">
        <f t="shared" si="9"/>
        <v>4.2389866416503956</v>
      </c>
      <c r="AN45" s="50" cm="1">
        <f t="array" ref="AN45">GEOMEAN(IF($E45=$E$4:$E$62,AM$4:AM$62))</f>
        <v>4.3686275486915331</v>
      </c>
      <c r="AO45" s="15">
        <f t="shared" si="1"/>
        <v>4.5240900617135766</v>
      </c>
      <c r="AP45" s="15">
        <f t="shared" si="28"/>
        <v>92.211980430423523</v>
      </c>
      <c r="AR45" s="16"/>
      <c r="AS45" s="17"/>
      <c r="AT45" s="18"/>
      <c r="AU45" s="17"/>
      <c r="AV45" s="18"/>
      <c r="AX45" s="20">
        <f t="shared" si="26"/>
        <v>1.1401749009561641</v>
      </c>
      <c r="AY45" s="20">
        <f t="shared" si="14"/>
        <v>3.2542742537162752</v>
      </c>
      <c r="AZ45" s="20" cm="1">
        <f t="array" ref="AZ45">GEOMEAN(IF($E45=$E$4:$E$62,AY$4:AY$62))</f>
        <v>3.5471863801563304</v>
      </c>
      <c r="BA45" s="20">
        <f t="shared" si="33"/>
        <v>4.6873612811124943</v>
      </c>
      <c r="BB45" s="21">
        <f t="shared" si="29"/>
        <v>108.56632549628078</v>
      </c>
      <c r="BD45" s="133">
        <f t="shared" si="16"/>
        <v>-7.7829522896634256</v>
      </c>
      <c r="BE45" s="133">
        <f t="shared" si="30"/>
        <v>12.177401444335864</v>
      </c>
      <c r="BF45" s="133" cm="1">
        <f t="array" ref="BF45">GEOMEAN(IF($E45=$E$4:$E$62,BE$4:BE$62))</f>
        <v>12.526904973183175</v>
      </c>
      <c r="BG45" s="133">
        <f t="shared" si="34"/>
        <v>4.7439526835197494</v>
      </c>
      <c r="BH45" s="135">
        <f t="shared" si="31"/>
        <v>114.88741898544454</v>
      </c>
    </row>
    <row r="46" spans="2:61" s="1" customFormat="1" ht="13" x14ac:dyDescent="0.3">
      <c r="D46" s="1" t="s">
        <v>268</v>
      </c>
      <c r="E46" s="8" t="s">
        <v>143</v>
      </c>
      <c r="F46" s="1" t="s">
        <v>188</v>
      </c>
      <c r="H46" s="33" t="s">
        <v>240</v>
      </c>
      <c r="I46" s="33" t="s">
        <v>240</v>
      </c>
      <c r="J46" s="33" t="s">
        <v>240</v>
      </c>
      <c r="K46" s="33" t="s">
        <v>240</v>
      </c>
      <c r="L46" s="1">
        <v>25</v>
      </c>
      <c r="M46" s="1">
        <v>7.6</v>
      </c>
      <c r="N46" s="2">
        <v>76</v>
      </c>
      <c r="O46" s="1">
        <v>4.5999999999999996</v>
      </c>
      <c r="P46" s="1">
        <v>10</v>
      </c>
      <c r="Q46" s="24">
        <v>16.025036898075424</v>
      </c>
      <c r="R46" s="24">
        <v>6.601320082137514</v>
      </c>
      <c r="S46" s="24">
        <v>26.779978375602056</v>
      </c>
      <c r="T46" s="24">
        <v>2.4918213500370321</v>
      </c>
      <c r="U46" s="24">
        <v>18.812050494012659</v>
      </c>
      <c r="V46" s="24">
        <v>28.464204964390991</v>
      </c>
      <c r="W46" s="1">
        <v>46</v>
      </c>
      <c r="X46" s="1">
        <v>3.0000000000000001E-3</v>
      </c>
      <c r="Y46" s="25">
        <v>72.3</v>
      </c>
      <c r="Z46" s="25"/>
      <c r="AB46" s="23"/>
      <c r="AD46" s="25">
        <v>196.73592788876704</v>
      </c>
      <c r="AF46" s="10">
        <f t="shared" si="19"/>
        <v>1.2884450888230914</v>
      </c>
      <c r="AG46" s="11">
        <f t="shared" si="20"/>
        <v>3.0422882514632397</v>
      </c>
      <c r="AH46" s="11" cm="1">
        <f t="array" ref="AH46">GEOMEAN(IF($E46=$E$4:$E$62,AG$4:AG$62))</f>
        <v>3.2103458683634094</v>
      </c>
      <c r="AI46" s="11">
        <f t="shared" si="32"/>
        <v>4.4987909571865003</v>
      </c>
      <c r="AJ46" s="12">
        <f t="shared" si="27"/>
        <v>89.908362501148389</v>
      </c>
      <c r="AL46" s="13">
        <f t="shared" si="8"/>
        <v>0.23625747688244969</v>
      </c>
      <c r="AM46" s="15">
        <f t="shared" si="9"/>
        <v>4.0944758634038809</v>
      </c>
      <c r="AN46" s="50" cm="1">
        <f t="array" ref="AN46">GEOMEAN(IF($E46=$E$4:$E$62,AM$4:AM$62))</f>
        <v>4.3686275486915331</v>
      </c>
      <c r="AO46" s="15">
        <f t="shared" si="1"/>
        <v>4.6048850255739833</v>
      </c>
      <c r="AP46" s="15">
        <f t="shared" si="28"/>
        <v>99.971488024025831</v>
      </c>
      <c r="AR46" s="16"/>
      <c r="AS46" s="17"/>
      <c r="AT46" s="18"/>
      <c r="AU46" s="17"/>
      <c r="AV46" s="18"/>
      <c r="AX46" s="20">
        <f t="shared" si="26"/>
        <v>1.5808733607075671</v>
      </c>
      <c r="AY46" s="20">
        <f t="shared" si="14"/>
        <v>2.7498599795787637</v>
      </c>
      <c r="AZ46" s="20" cm="1">
        <f t="array" ref="AZ46">GEOMEAN(IF($E46=$E$4:$E$62,AY$4:AY$62))</f>
        <v>3.5471863801563304</v>
      </c>
      <c r="BA46" s="20">
        <f t="shared" si="33"/>
        <v>5.1280597408638977</v>
      </c>
      <c r="BB46" s="21">
        <f t="shared" si="29"/>
        <v>168.68949897317117</v>
      </c>
      <c r="BD46" s="133">
        <f t="shared" si="16"/>
        <v>-6.6133647235222766</v>
      </c>
      <c r="BE46" s="133">
        <f t="shared" si="30"/>
        <v>10.944098063808607</v>
      </c>
      <c r="BF46" s="133" cm="1">
        <f t="array" ref="BF46">GEOMEAN(IF($E46=$E$4:$E$62,BE$4:BE$62))</f>
        <v>12.526904973183175</v>
      </c>
      <c r="BG46" s="133">
        <f t="shared" si="34"/>
        <v>5.9135402496608984</v>
      </c>
      <c r="BH46" s="135">
        <f t="shared" si="31"/>
        <v>370.01378054499236</v>
      </c>
    </row>
    <row r="47" spans="2:61" s="1" customFormat="1" ht="13" x14ac:dyDescent="0.3">
      <c r="D47" s="1" t="s">
        <v>268</v>
      </c>
      <c r="E47" s="8" t="s">
        <v>143</v>
      </c>
      <c r="F47" s="1" t="s">
        <v>189</v>
      </c>
      <c r="H47" s="33" t="s">
        <v>240</v>
      </c>
      <c r="I47" s="33" t="s">
        <v>240</v>
      </c>
      <c r="J47" s="33" t="s">
        <v>240</v>
      </c>
      <c r="K47" s="33" t="s">
        <v>240</v>
      </c>
      <c r="L47" s="1">
        <v>25</v>
      </c>
      <c r="M47" s="1">
        <v>7.2</v>
      </c>
      <c r="N47" s="2">
        <v>165</v>
      </c>
      <c r="O47" s="1">
        <v>7.3</v>
      </c>
      <c r="P47" s="1">
        <v>10</v>
      </c>
      <c r="Q47" s="24">
        <v>2.4050368980754238</v>
      </c>
      <c r="R47" s="24">
        <v>2.1113200821375138</v>
      </c>
      <c r="S47" s="24">
        <v>13.479978375602057</v>
      </c>
      <c r="T47" s="24">
        <v>2.6918213500370323</v>
      </c>
      <c r="U47" s="24">
        <v>3.4120504940126577</v>
      </c>
      <c r="V47" s="24">
        <v>7.2642049643909896</v>
      </c>
      <c r="W47" s="1">
        <v>16</v>
      </c>
      <c r="X47" s="1">
        <v>3.0000000000000001E-3</v>
      </c>
      <c r="Y47" s="25">
        <v>25.6</v>
      </c>
      <c r="Z47" s="25"/>
      <c r="AB47" s="23"/>
      <c r="AD47" s="25">
        <v>169.28934331644993</v>
      </c>
      <c r="AF47" s="10">
        <f t="shared" si="19"/>
        <v>1.0106726625935449</v>
      </c>
      <c r="AG47" s="11">
        <f t="shared" si="20"/>
        <v>4.0952728113070354</v>
      </c>
      <c r="AH47" s="11" cm="1">
        <f t="array" ref="AH47">GEOMEAN(IF($E47=$E$4:$E$62,AG$4:AG$62))</f>
        <v>3.2103458683634094</v>
      </c>
      <c r="AI47" s="11">
        <f t="shared" si="32"/>
        <v>4.2210185309569539</v>
      </c>
      <c r="AJ47" s="12">
        <f t="shared" si="27"/>
        <v>68.1028138004109</v>
      </c>
      <c r="AL47" s="13">
        <f t="shared" si="8"/>
        <v>0.19123683228554789</v>
      </c>
      <c r="AM47" s="15">
        <f t="shared" si="9"/>
        <v>4.9147086416150323</v>
      </c>
      <c r="AN47" s="50" cm="1">
        <f t="array" ref="AN47">GEOMEAN(IF($E47=$E$4:$E$62,AM$4:AM$62))</f>
        <v>4.3686275486915331</v>
      </c>
      <c r="AO47" s="15">
        <f t="shared" si="1"/>
        <v>4.5598643809770811</v>
      </c>
      <c r="AP47" s="15">
        <f t="shared" si="28"/>
        <v>95.570517770895307</v>
      </c>
      <c r="AR47" s="16"/>
      <c r="AS47" s="17"/>
      <c r="AT47" s="18"/>
      <c r="AU47" s="17"/>
      <c r="AV47" s="18"/>
      <c r="AX47" s="20">
        <f t="shared" si="26"/>
        <v>1.9255794691701387</v>
      </c>
      <c r="AY47" s="20">
        <f t="shared" si="14"/>
        <v>3.1803660047304416</v>
      </c>
      <c r="AZ47" s="20" cm="1">
        <f t="array" ref="AZ47">GEOMEAN(IF($E47=$E$4:$E$62,AY$4:AY$62))</f>
        <v>3.5471863801563304</v>
      </c>
      <c r="BA47" s="20">
        <f t="shared" si="33"/>
        <v>5.4727658493264695</v>
      </c>
      <c r="BB47" s="21">
        <f t="shared" si="29"/>
        <v>238.11788098937814</v>
      </c>
      <c r="BD47" s="133">
        <f t="shared" si="16"/>
        <v>-5.8055466788629806</v>
      </c>
      <c r="BE47" s="133">
        <f t="shared" si="30"/>
        <v>10.911492152763561</v>
      </c>
      <c r="BF47" s="133" cm="1">
        <f t="array" ref="BF47">GEOMEAN(IF($E47=$E$4:$E$62,BE$4:BE$62))</f>
        <v>12.526904973183175</v>
      </c>
      <c r="BG47" s="133">
        <f t="shared" si="34"/>
        <v>6.7213582943201944</v>
      </c>
      <c r="BH47" s="135">
        <f t="shared" si="31"/>
        <v>829.94405451509215</v>
      </c>
    </row>
    <row r="48" spans="2:61" s="1" customFormat="1" ht="13" x14ac:dyDescent="0.3">
      <c r="D48" s="1" t="s">
        <v>268</v>
      </c>
      <c r="E48" s="1" t="s">
        <v>190</v>
      </c>
      <c r="F48" s="1" t="s">
        <v>191</v>
      </c>
      <c r="H48" s="33" t="s">
        <v>240</v>
      </c>
      <c r="I48" s="33" t="s">
        <v>240</v>
      </c>
      <c r="J48" s="33" t="s">
        <v>240</v>
      </c>
      <c r="K48" s="33" t="s">
        <v>240</v>
      </c>
      <c r="L48" s="1">
        <v>27</v>
      </c>
      <c r="M48" s="1">
        <v>8.3000000000000007</v>
      </c>
      <c r="N48" s="2">
        <v>27</v>
      </c>
      <c r="O48" s="1">
        <v>0.69</v>
      </c>
      <c r="P48" s="1">
        <v>10</v>
      </c>
      <c r="Q48" s="1">
        <v>15.2</v>
      </c>
      <c r="R48" s="1">
        <v>13.3</v>
      </c>
      <c r="S48" s="1">
        <v>30</v>
      </c>
      <c r="T48" s="1">
        <v>2.1</v>
      </c>
      <c r="U48" s="1">
        <v>25</v>
      </c>
      <c r="V48" s="1">
        <v>1.9</v>
      </c>
      <c r="W48" s="1">
        <v>90.2</v>
      </c>
      <c r="X48" s="1">
        <v>3.0000000000000001E-3</v>
      </c>
      <c r="Y48" s="24">
        <f t="shared" ref="Y48:Y62" si="35">Q48*2.497+R48*4.118</f>
        <v>92.723800000000011</v>
      </c>
      <c r="Z48" s="33" t="s">
        <v>192</v>
      </c>
      <c r="AB48" s="23"/>
      <c r="AD48" s="25">
        <v>165.76598131905484</v>
      </c>
      <c r="AF48" s="10">
        <f t="shared" si="19"/>
        <v>1.3449387389690819</v>
      </c>
      <c r="AG48" s="11">
        <f t="shared" si="20"/>
        <v>1.9508981270352472</v>
      </c>
      <c r="AH48" s="11" cm="1">
        <f t="array" ref="AH48">GEOMEAN(IF($E48=$E$4:$E$62,AG$4:AG$62))</f>
        <v>3.4665129253298357</v>
      </c>
      <c r="AI48" s="11">
        <f t="shared" si="32"/>
        <v>4.811451664298918</v>
      </c>
      <c r="AJ48" s="12">
        <f t="shared" si="27"/>
        <v>122.90991200532454</v>
      </c>
      <c r="AL48" s="13">
        <f t="shared" si="8"/>
        <v>3.5547952460593946E-2</v>
      </c>
      <c r="AM48" s="15">
        <f t="shared" si="9"/>
        <v>3.260288913543735</v>
      </c>
      <c r="AN48" s="50" cm="1">
        <f t="array" ref="AN48">GEOMEAN(IF($E48=$E$4:$E$62,AM$4:AM$62))</f>
        <v>4.7714671424828143</v>
      </c>
      <c r="AO48" s="15">
        <f t="shared" si="1"/>
        <v>4.8070150949434085</v>
      </c>
      <c r="AP48" s="15">
        <f t="shared" si="28"/>
        <v>122.36582149632363</v>
      </c>
      <c r="AR48" s="16"/>
      <c r="AS48" s="17"/>
      <c r="AT48" s="18"/>
      <c r="AU48" s="17"/>
      <c r="AV48" s="18"/>
      <c r="AX48" s="20">
        <f t="shared" si="26"/>
        <v>0.50794951791483955</v>
      </c>
      <c r="AY48" s="20">
        <f t="shared" si="14"/>
        <v>2.7878873480894897</v>
      </c>
      <c r="AZ48" s="20" cm="1">
        <f t="array" ref="AZ48">GEOMEAN(IF($E48=$E$4:$E$62,AY$4:AY$62))</f>
        <v>4.1869758772749721</v>
      </c>
      <c r="BA48" s="20">
        <f t="shared" si="33"/>
        <v>4.694925395189812</v>
      </c>
      <c r="BB48" s="21">
        <f t="shared" si="29"/>
        <v>109.3906472689019</v>
      </c>
      <c r="BD48" s="133">
        <f t="shared" si="16"/>
        <v>-9.1159847084081598</v>
      </c>
      <c r="BE48" s="133">
        <f t="shared" si="30"/>
        <v>12.411821574412489</v>
      </c>
      <c r="BF48" s="133" cm="1">
        <f t="array" ref="BF48">GEOMEAN(IF($E48=$E$4:$E$62,BE$4:BE$62))</f>
        <v>13.281223220086945</v>
      </c>
      <c r="BG48" s="133">
        <f t="shared" si="34"/>
        <v>4.1652385116787851</v>
      </c>
      <c r="BH48" s="135">
        <f t="shared" si="31"/>
        <v>64.408042681978785</v>
      </c>
    </row>
    <row r="49" spans="4:60" s="1" customFormat="1" ht="13" x14ac:dyDescent="0.3">
      <c r="D49" s="1" t="s">
        <v>268</v>
      </c>
      <c r="E49" s="1" t="s">
        <v>190</v>
      </c>
      <c r="F49" s="1" t="s">
        <v>193</v>
      </c>
      <c r="H49" s="33" t="s">
        <v>240</v>
      </c>
      <c r="I49" s="33" t="s">
        <v>240</v>
      </c>
      <c r="J49" s="33" t="s">
        <v>240</v>
      </c>
      <c r="K49" s="33" t="s">
        <v>240</v>
      </c>
      <c r="L49" s="1">
        <v>27</v>
      </c>
      <c r="M49" s="1">
        <v>8.3000000000000007</v>
      </c>
      <c r="N49" s="2">
        <v>40</v>
      </c>
      <c r="O49" s="1">
        <v>0.69</v>
      </c>
      <c r="P49" s="1">
        <v>10</v>
      </c>
      <c r="Q49" s="1">
        <v>15.2</v>
      </c>
      <c r="R49" s="1">
        <v>13.3</v>
      </c>
      <c r="S49" s="1">
        <v>30</v>
      </c>
      <c r="T49" s="1">
        <v>2.1</v>
      </c>
      <c r="U49" s="1">
        <v>25</v>
      </c>
      <c r="V49" s="1">
        <v>1.9</v>
      </c>
      <c r="W49" s="1">
        <v>90.2</v>
      </c>
      <c r="X49" s="1">
        <v>3.0000000000000001E-3</v>
      </c>
      <c r="Y49" s="24">
        <f t="shared" si="35"/>
        <v>92.723800000000011</v>
      </c>
      <c r="Z49" s="33" t="s">
        <v>192</v>
      </c>
      <c r="AB49" s="23"/>
      <c r="AD49" s="25">
        <v>165.76598131905484</v>
      </c>
      <c r="AF49" s="10">
        <f t="shared" si="19"/>
        <v>1.3449387389690819</v>
      </c>
      <c r="AG49" s="11">
        <f t="shared" si="20"/>
        <v>2.3439407151448544</v>
      </c>
      <c r="AH49" s="11" cm="1">
        <f t="array" ref="AH49">GEOMEAN(IF($E49=$E$4:$E$62,AG$4:AG$62))</f>
        <v>3.4665129253298357</v>
      </c>
      <c r="AI49" s="11">
        <f t="shared" si="32"/>
        <v>4.811451664298918</v>
      </c>
      <c r="AJ49" s="12">
        <f t="shared" si="27"/>
        <v>122.90991200532454</v>
      </c>
      <c r="AL49" s="13">
        <f t="shared" si="8"/>
        <v>3.5547952460593946E-2</v>
      </c>
      <c r="AM49" s="15">
        <f t="shared" si="9"/>
        <v>3.6533315016533425</v>
      </c>
      <c r="AN49" s="50" cm="1">
        <f t="array" ref="AN49">GEOMEAN(IF($E49=$E$4:$E$62,AM$4:AM$62))</f>
        <v>4.7714671424828143</v>
      </c>
      <c r="AO49" s="15">
        <f t="shared" si="1"/>
        <v>4.8070150949434085</v>
      </c>
      <c r="AP49" s="15">
        <f t="shared" si="28"/>
        <v>122.36582149632363</v>
      </c>
      <c r="AR49" s="16"/>
      <c r="AS49" s="17"/>
      <c r="AT49" s="18"/>
      <c r="AU49" s="17"/>
      <c r="AV49" s="18"/>
      <c r="AX49" s="20">
        <f t="shared" si="26"/>
        <v>0.50794951791483955</v>
      </c>
      <c r="AY49" s="20">
        <f t="shared" si="14"/>
        <v>3.1809299361990968</v>
      </c>
      <c r="AZ49" s="20" cm="1">
        <f t="array" ref="AZ49">GEOMEAN(IF($E49=$E$4:$E$62,AY$4:AY$62))</f>
        <v>4.1869758772749721</v>
      </c>
      <c r="BA49" s="20">
        <f t="shared" si="33"/>
        <v>4.694925395189812</v>
      </c>
      <c r="BB49" s="21">
        <f t="shared" si="29"/>
        <v>109.3906472689019</v>
      </c>
      <c r="BD49" s="133">
        <f t="shared" si="16"/>
        <v>-9.1159847084081598</v>
      </c>
      <c r="BE49" s="133">
        <f t="shared" si="30"/>
        <v>12.804864162522096</v>
      </c>
      <c r="BF49" s="133" cm="1">
        <f t="array" ref="BF49">GEOMEAN(IF($E49=$E$4:$E$62,BE$4:BE$62))</f>
        <v>13.281223220086945</v>
      </c>
      <c r="BG49" s="133">
        <f t="shared" si="34"/>
        <v>4.1652385116787851</v>
      </c>
      <c r="BH49" s="135">
        <f t="shared" si="31"/>
        <v>64.408042681978785</v>
      </c>
    </row>
    <row r="50" spans="4:60" s="1" customFormat="1" ht="13" x14ac:dyDescent="0.3">
      <c r="D50" s="1" t="s">
        <v>268</v>
      </c>
      <c r="E50" s="1" t="s">
        <v>190</v>
      </c>
      <c r="F50" s="1" t="s">
        <v>194</v>
      </c>
      <c r="H50" s="33" t="s">
        <v>240</v>
      </c>
      <c r="I50" s="33" t="s">
        <v>240</v>
      </c>
      <c r="J50" s="33" t="s">
        <v>240</v>
      </c>
      <c r="K50" s="33" t="s">
        <v>240</v>
      </c>
      <c r="L50" s="1">
        <v>27</v>
      </c>
      <c r="M50" s="1">
        <v>6.7</v>
      </c>
      <c r="N50" s="2">
        <v>243</v>
      </c>
      <c r="O50" s="1">
        <v>0.69</v>
      </c>
      <c r="P50" s="1">
        <v>10</v>
      </c>
      <c r="Q50" s="1">
        <v>0.9</v>
      </c>
      <c r="R50" s="1">
        <v>0.6</v>
      </c>
      <c r="S50" s="1">
        <v>30</v>
      </c>
      <c r="T50" s="1">
        <v>2.1</v>
      </c>
      <c r="U50" s="1">
        <v>5</v>
      </c>
      <c r="V50" s="1">
        <v>1.9</v>
      </c>
      <c r="W50" s="1">
        <v>2.23</v>
      </c>
      <c r="X50" s="1">
        <v>3.0000000000000001E-3</v>
      </c>
      <c r="Y50" s="24">
        <f t="shared" si="35"/>
        <v>4.7180999999999997</v>
      </c>
      <c r="Z50" s="33" t="s">
        <v>192</v>
      </c>
      <c r="AB50" s="23"/>
      <c r="AD50" s="25">
        <v>96.753208001700841</v>
      </c>
      <c r="AF50" s="10">
        <f t="shared" si="19"/>
        <v>0.27346127432718403</v>
      </c>
      <c r="AG50" s="11">
        <f t="shared" si="20"/>
        <v>5.219600169013364</v>
      </c>
      <c r="AH50" s="11" cm="1">
        <f t="array" ref="AH50">GEOMEAN(IF($E50=$E$4:$E$62,AG$4:AG$62))</f>
        <v>3.4665129253298357</v>
      </c>
      <c r="AI50" s="11">
        <f t="shared" si="32"/>
        <v>3.7399741996570199</v>
      </c>
      <c r="AJ50" s="12">
        <f t="shared" si="27"/>
        <v>42.096904036423176</v>
      </c>
      <c r="AL50" s="13">
        <f t="shared" si="8"/>
        <v>-0.78569486033032809</v>
      </c>
      <c r="AM50" s="15">
        <f t="shared" si="9"/>
        <v>6.2787563036708764</v>
      </c>
      <c r="AN50" s="50" cm="1">
        <f t="array" ref="AN50">GEOMEAN(IF($E50=$E$4:$E$62,AM$4:AM$62))</f>
        <v>4.7714671424828143</v>
      </c>
      <c r="AO50" s="15">
        <f t="shared" si="1"/>
        <v>3.9857722821524861</v>
      </c>
      <c r="AP50" s="15">
        <f t="shared" si="28"/>
        <v>53.826842940453297</v>
      </c>
      <c r="AR50" s="16"/>
      <c r="AS50" s="17"/>
      <c r="AT50" s="18"/>
      <c r="AU50" s="17"/>
      <c r="AV50" s="18"/>
      <c r="AX50" s="20">
        <f t="shared" si="26"/>
        <v>-5.434269457662471E-2</v>
      </c>
      <c r="AY50" s="20">
        <f t="shared" si="14"/>
        <v>5.547404137917173</v>
      </c>
      <c r="AZ50" s="20" cm="1">
        <f t="array" ref="AZ50">GEOMEAN(IF($E50=$E$4:$E$62,AY$4:AY$62))</f>
        <v>4.1869758772749721</v>
      </c>
      <c r="BA50" s="20">
        <f t="shared" si="33"/>
        <v>4.1326331826983473</v>
      </c>
      <c r="BB50" s="21">
        <f t="shared" si="29"/>
        <v>62.341864514991961</v>
      </c>
      <c r="BD50" s="133">
        <f t="shared" si="16"/>
        <v>-7.7319847084081577</v>
      </c>
      <c r="BE50" s="133">
        <f t="shared" si="30"/>
        <v>13.225046151748707</v>
      </c>
      <c r="BF50" s="133" cm="1">
        <f t="array" ref="BF50">GEOMEAN(IF($E50=$E$4:$E$62,BE$4:BE$62))</f>
        <v>13.281223220086945</v>
      </c>
      <c r="BG50" s="133">
        <f t="shared" si="34"/>
        <v>5.5492385116787872</v>
      </c>
      <c r="BH50" s="135">
        <f t="shared" si="31"/>
        <v>257.04174707370652</v>
      </c>
    </row>
    <row r="51" spans="4:60" s="1" customFormat="1" ht="13" x14ac:dyDescent="0.3">
      <c r="D51" s="1" t="s">
        <v>268</v>
      </c>
      <c r="E51" s="1" t="s">
        <v>190</v>
      </c>
      <c r="F51" s="1" t="s">
        <v>194</v>
      </c>
      <c r="H51" s="33" t="s">
        <v>240</v>
      </c>
      <c r="I51" s="33" t="s">
        <v>240</v>
      </c>
      <c r="J51" s="33" t="s">
        <v>240</v>
      </c>
      <c r="K51" s="33" t="s">
        <v>240</v>
      </c>
      <c r="L51" s="1">
        <v>27</v>
      </c>
      <c r="M51" s="1">
        <v>8.3000000000000007</v>
      </c>
      <c r="N51" s="2">
        <v>47</v>
      </c>
      <c r="O51" s="1">
        <v>0.69</v>
      </c>
      <c r="P51" s="1">
        <v>10</v>
      </c>
      <c r="Q51" s="1">
        <v>0.9</v>
      </c>
      <c r="R51" s="1">
        <v>0.6</v>
      </c>
      <c r="S51" s="1">
        <v>30</v>
      </c>
      <c r="T51" s="1">
        <v>2.1</v>
      </c>
      <c r="U51" s="1">
        <v>5</v>
      </c>
      <c r="V51" s="1">
        <v>1.9</v>
      </c>
      <c r="W51" s="1">
        <v>90.2</v>
      </c>
      <c r="X51" s="1">
        <v>3.0000000000000001E-3</v>
      </c>
      <c r="Y51" s="24">
        <f t="shared" si="35"/>
        <v>4.7180999999999997</v>
      </c>
      <c r="Z51" s="33" t="s">
        <v>192</v>
      </c>
      <c r="AB51" s="23"/>
      <c r="AD51" s="25">
        <v>73.458157494314946</v>
      </c>
      <c r="AF51" s="10">
        <f t="shared" si="19"/>
        <v>0.27346127432718403</v>
      </c>
      <c r="AG51" s="11">
        <f t="shared" si="20"/>
        <v>3.5766863273828742</v>
      </c>
      <c r="AH51" s="11" cm="1">
        <f t="array" ref="AH51">GEOMEAN(IF($E51=$E$4:$E$62,AG$4:AG$62))</f>
        <v>3.4665129253298357</v>
      </c>
      <c r="AI51" s="11">
        <f t="shared" si="32"/>
        <v>3.7399741996570199</v>
      </c>
      <c r="AJ51" s="12">
        <f t="shared" si="27"/>
        <v>42.096904036423176</v>
      </c>
      <c r="AL51" s="13">
        <f t="shared" si="8"/>
        <v>-0.97769486033032815</v>
      </c>
      <c r="AM51" s="15">
        <f t="shared" si="9"/>
        <v>4.8278424620403868</v>
      </c>
      <c r="AN51" s="50" cm="1">
        <f t="array" ref="AN51">GEOMEAN(IF($E51=$E$4:$E$62,AM$4:AM$62))</f>
        <v>4.7714671424828143</v>
      </c>
      <c r="AO51" s="15">
        <f t="shared" si="1"/>
        <v>3.793772282152486</v>
      </c>
      <c r="AP51" s="15">
        <f t="shared" si="28"/>
        <v>44.423663187979123</v>
      </c>
      <c r="AR51" s="16"/>
      <c r="AS51" s="17"/>
      <c r="AT51" s="18"/>
      <c r="AU51" s="17"/>
      <c r="AV51" s="18"/>
      <c r="AX51" s="20">
        <f t="shared" si="26"/>
        <v>-5.434269457662471E-2</v>
      </c>
      <c r="AY51" s="20">
        <f t="shared" si="14"/>
        <v>3.9044902962866832</v>
      </c>
      <c r="AZ51" s="20" cm="1">
        <f t="array" ref="AZ51">GEOMEAN(IF($E51=$E$4:$E$62,AY$4:AY$62))</f>
        <v>4.1869758772749721</v>
      </c>
      <c r="BA51" s="20">
        <f t="shared" si="33"/>
        <v>4.1326331826983473</v>
      </c>
      <c r="BB51" s="21">
        <f t="shared" si="29"/>
        <v>62.341864514991961</v>
      </c>
      <c r="BD51" s="133">
        <f t="shared" si="16"/>
        <v>-9.1159847084081598</v>
      </c>
      <c r="BE51" s="133">
        <f t="shared" si="30"/>
        <v>12.966132310118219</v>
      </c>
      <c r="BF51" s="133" cm="1">
        <f t="array" ref="BF51">GEOMEAN(IF($E51=$E$4:$E$62,BE$4:BE$62))</f>
        <v>13.281223220086945</v>
      </c>
      <c r="BG51" s="133">
        <f t="shared" si="34"/>
        <v>4.1652385116787851</v>
      </c>
      <c r="BH51" s="135">
        <f t="shared" si="31"/>
        <v>64.408042681978785</v>
      </c>
    </row>
    <row r="52" spans="4:60" s="1" customFormat="1" ht="13" x14ac:dyDescent="0.3">
      <c r="D52" s="1" t="s">
        <v>268</v>
      </c>
      <c r="E52" s="1" t="s">
        <v>190</v>
      </c>
      <c r="F52" s="1" t="s">
        <v>195</v>
      </c>
      <c r="H52" s="33" t="s">
        <v>240</v>
      </c>
      <c r="I52" s="33" t="s">
        <v>240</v>
      </c>
      <c r="J52" s="33" t="s">
        <v>240</v>
      </c>
      <c r="K52" s="33" t="s">
        <v>240</v>
      </c>
      <c r="L52" s="1">
        <v>27</v>
      </c>
      <c r="M52" s="1">
        <v>6.7</v>
      </c>
      <c r="N52" s="2">
        <v>804</v>
      </c>
      <c r="O52" s="1">
        <v>0.69</v>
      </c>
      <c r="P52" s="1">
        <v>10</v>
      </c>
      <c r="Q52" s="1">
        <v>5</v>
      </c>
      <c r="R52" s="1">
        <v>4</v>
      </c>
      <c r="S52" s="1">
        <v>30</v>
      </c>
      <c r="T52" s="1">
        <v>2.1</v>
      </c>
      <c r="U52" s="1">
        <v>25</v>
      </c>
      <c r="V52" s="1">
        <v>1.9</v>
      </c>
      <c r="W52" s="1">
        <v>2.23</v>
      </c>
      <c r="X52" s="1">
        <v>3.0000000000000001E-3</v>
      </c>
      <c r="Y52" s="24">
        <f t="shared" si="35"/>
        <v>28.957000000000001</v>
      </c>
      <c r="Z52" s="33" t="s">
        <v>192</v>
      </c>
      <c r="AB52" s="23"/>
      <c r="AD52" s="25">
        <v>139.3455307925251</v>
      </c>
      <c r="AF52" s="10">
        <f t="shared" si="19"/>
        <v>1.047968777168375</v>
      </c>
      <c r="AG52" s="11">
        <f t="shared" si="20"/>
        <v>5.6416304920105915</v>
      </c>
      <c r="AH52" s="11" cm="1">
        <f t="array" ref="AH52">GEOMEAN(IF($E52=$E$4:$E$62,AG$4:AG$62))</f>
        <v>3.4665129253298357</v>
      </c>
      <c r="AI52" s="11">
        <f t="shared" si="32"/>
        <v>4.5144817024982107</v>
      </c>
      <c r="AJ52" s="12">
        <f t="shared" si="27"/>
        <v>91.330217529561978</v>
      </c>
      <c r="AL52" s="13">
        <f t="shared" si="8"/>
        <v>-5.8679250874990485E-2</v>
      </c>
      <c r="AM52" s="15">
        <f t="shared" si="9"/>
        <v>6.7482785200539572</v>
      </c>
      <c r="AN52" s="50" cm="1">
        <f t="array" ref="AN52">GEOMEAN(IF($E52=$E$4:$E$62,AM$4:AM$62))</f>
        <v>4.7714671424828143</v>
      </c>
      <c r="AO52" s="15">
        <f t="shared" si="1"/>
        <v>4.7127878916078236</v>
      </c>
      <c r="AP52" s="15">
        <f t="shared" si="28"/>
        <v>111.36219325921616</v>
      </c>
      <c r="AR52" s="16"/>
      <c r="AS52" s="17"/>
      <c r="AT52" s="18"/>
      <c r="AU52" s="17"/>
      <c r="AV52" s="18"/>
      <c r="AX52" s="20">
        <f t="shared" si="26"/>
        <v>0.32394037775316542</v>
      </c>
      <c r="AY52" s="20">
        <f t="shared" si="14"/>
        <v>6.3656588914258014</v>
      </c>
      <c r="AZ52" s="20" cm="1">
        <f t="array" ref="AZ52">GEOMEAN(IF($E52=$E$4:$E$62,AY$4:AY$62))</f>
        <v>4.1869758772749721</v>
      </c>
      <c r="BA52" s="20">
        <f t="shared" si="33"/>
        <v>4.5109162550281372</v>
      </c>
      <c r="BB52" s="21">
        <f t="shared" si="29"/>
        <v>91.005164261057814</v>
      </c>
      <c r="BD52" s="133">
        <f t="shared" si="16"/>
        <v>-7.7319847084081577</v>
      </c>
      <c r="BE52" s="133">
        <f t="shared" si="30"/>
        <v>14.421583977587124</v>
      </c>
      <c r="BF52" s="133" cm="1">
        <f t="array" ref="BF52">GEOMEAN(IF($E52=$E$4:$E$62,BE$4:BE$62))</f>
        <v>13.281223220086945</v>
      </c>
      <c r="BG52" s="133">
        <f t="shared" si="34"/>
        <v>5.5492385116787872</v>
      </c>
      <c r="BH52" s="135">
        <f t="shared" si="31"/>
        <v>257.04174707370652</v>
      </c>
    </row>
    <row r="53" spans="4:60" s="1" customFormat="1" ht="13" x14ac:dyDescent="0.3">
      <c r="D53" s="1" t="s">
        <v>268</v>
      </c>
      <c r="E53" s="1" t="s">
        <v>190</v>
      </c>
      <c r="F53" s="1" t="s">
        <v>195</v>
      </c>
      <c r="H53" s="33" t="s">
        <v>240</v>
      </c>
      <c r="I53" s="33" t="s">
        <v>240</v>
      </c>
      <c r="J53" s="33" t="s">
        <v>240</v>
      </c>
      <c r="K53" s="33" t="s">
        <v>240</v>
      </c>
      <c r="L53" s="1">
        <v>27</v>
      </c>
      <c r="M53" s="1">
        <v>7.6</v>
      </c>
      <c r="N53" s="2">
        <v>325</v>
      </c>
      <c r="O53" s="1">
        <v>0.69</v>
      </c>
      <c r="P53" s="1">
        <v>10</v>
      </c>
      <c r="Q53" s="1">
        <v>5</v>
      </c>
      <c r="R53" s="1">
        <v>4</v>
      </c>
      <c r="S53" s="1">
        <v>30</v>
      </c>
      <c r="T53" s="1">
        <v>2.1</v>
      </c>
      <c r="U53" s="1">
        <v>25</v>
      </c>
      <c r="V53" s="1">
        <v>1.9</v>
      </c>
      <c r="W53" s="1">
        <v>17.7</v>
      </c>
      <c r="X53" s="1">
        <v>3.0000000000000001E-3</v>
      </c>
      <c r="Y53" s="24">
        <f t="shared" si="35"/>
        <v>28.957000000000001</v>
      </c>
      <c r="Z53" s="33" t="s">
        <v>192</v>
      </c>
      <c r="AB53" s="23"/>
      <c r="AD53" s="25">
        <v>118.49422148088705</v>
      </c>
      <c r="AF53" s="10">
        <f t="shared" si="19"/>
        <v>1.047968777168375</v>
      </c>
      <c r="AG53" s="11">
        <f t="shared" si="20"/>
        <v>4.7358564051613623</v>
      </c>
      <c r="AH53" s="11" cm="1">
        <f t="array" ref="AH53">GEOMEAN(IF($E53=$E$4:$E$62,AG$4:AG$62))</f>
        <v>3.4665129253298357</v>
      </c>
      <c r="AI53" s="11">
        <f t="shared" si="32"/>
        <v>4.5144817024982107</v>
      </c>
      <c r="AJ53" s="12">
        <f t="shared" si="27"/>
        <v>91.330217529561978</v>
      </c>
      <c r="AL53" s="13">
        <f t="shared" si="8"/>
        <v>-0.16667925087499047</v>
      </c>
      <c r="AM53" s="15">
        <f t="shared" si="9"/>
        <v>5.9505044332047277</v>
      </c>
      <c r="AN53" s="50" cm="1">
        <f t="array" ref="AN53">GEOMEAN(IF($E53=$E$4:$E$62,AM$4:AM$62))</f>
        <v>4.7714671424828143</v>
      </c>
      <c r="AO53" s="15">
        <f t="shared" si="1"/>
        <v>4.604787891607824</v>
      </c>
      <c r="AP53" s="15">
        <f t="shared" si="28"/>
        <v>99.961777868491808</v>
      </c>
      <c r="AR53" s="16"/>
      <c r="AS53" s="17"/>
      <c r="AT53" s="18"/>
      <c r="AU53" s="17"/>
      <c r="AV53" s="18"/>
      <c r="AX53" s="20">
        <f t="shared" si="26"/>
        <v>0.32394037775316542</v>
      </c>
      <c r="AY53" s="20">
        <f t="shared" si="14"/>
        <v>5.4598848045765722</v>
      </c>
      <c r="AZ53" s="20" cm="1">
        <f t="array" ref="AZ53">GEOMEAN(IF($E53=$E$4:$E$62,AY$4:AY$62))</f>
        <v>4.1869758772749721</v>
      </c>
      <c r="BA53" s="20">
        <f t="shared" si="33"/>
        <v>4.5109162550281372</v>
      </c>
      <c r="BB53" s="21">
        <f t="shared" si="29"/>
        <v>91.005164261057814</v>
      </c>
      <c r="BD53" s="133">
        <f t="shared" si="16"/>
        <v>-8.5104847084081587</v>
      </c>
      <c r="BE53" s="133">
        <f t="shared" si="30"/>
        <v>14.294309890737896</v>
      </c>
      <c r="BF53" s="133" cm="1">
        <f t="array" ref="BF53">GEOMEAN(IF($E53=$E$4:$E$62,BE$4:BE$62))</f>
        <v>13.281223220086945</v>
      </c>
      <c r="BG53" s="133">
        <f t="shared" si="34"/>
        <v>4.7707385116787862</v>
      </c>
      <c r="BH53" s="135">
        <f t="shared" si="31"/>
        <v>118.00635886247747</v>
      </c>
    </row>
    <row r="54" spans="4:60" s="1" customFormat="1" ht="13" x14ac:dyDescent="0.3">
      <c r="D54" s="1" t="s">
        <v>268</v>
      </c>
      <c r="E54" s="1" t="s">
        <v>190</v>
      </c>
      <c r="F54" s="1" t="s">
        <v>196</v>
      </c>
      <c r="H54" s="33" t="s">
        <v>240</v>
      </c>
      <c r="I54" s="33" t="s">
        <v>240</v>
      </c>
      <c r="J54" s="33" t="s">
        <v>240</v>
      </c>
      <c r="K54" s="33" t="s">
        <v>240</v>
      </c>
      <c r="L54" s="1">
        <v>27</v>
      </c>
      <c r="M54" s="1">
        <v>7.6</v>
      </c>
      <c r="N54" s="2">
        <v>172</v>
      </c>
      <c r="O54" s="1">
        <v>0.69</v>
      </c>
      <c r="P54" s="1">
        <v>10</v>
      </c>
      <c r="Q54" s="1">
        <v>5</v>
      </c>
      <c r="R54" s="1">
        <v>4</v>
      </c>
      <c r="S54" s="1">
        <v>30</v>
      </c>
      <c r="T54" s="1">
        <v>2.1</v>
      </c>
      <c r="U54" s="1">
        <v>25</v>
      </c>
      <c r="V54" s="1">
        <v>1.9</v>
      </c>
      <c r="W54" s="1">
        <v>17.7</v>
      </c>
      <c r="X54" s="1">
        <v>3.0000000000000001E-3</v>
      </c>
      <c r="Y54" s="24">
        <f t="shared" si="35"/>
        <v>28.957000000000001</v>
      </c>
      <c r="Z54" s="33" t="s">
        <v>192</v>
      </c>
      <c r="AB54" s="23"/>
      <c r="AD54" s="25">
        <v>118.49422148088705</v>
      </c>
      <c r="AF54" s="10">
        <f t="shared" si="19"/>
        <v>1.047968777168375</v>
      </c>
      <c r="AG54" s="11">
        <f t="shared" si="20"/>
        <v>4.0995256996450777</v>
      </c>
      <c r="AH54" s="11" cm="1">
        <f t="array" ref="AH54">GEOMEAN(IF($E54=$E$4:$E$62,AG$4:AG$62))</f>
        <v>3.4665129253298357</v>
      </c>
      <c r="AI54" s="11">
        <f t="shared" si="32"/>
        <v>4.5144817024982107</v>
      </c>
      <c r="AJ54" s="12">
        <f t="shared" si="27"/>
        <v>91.330217529561978</v>
      </c>
      <c r="AL54" s="13">
        <f t="shared" si="8"/>
        <v>-0.16667925087499047</v>
      </c>
      <c r="AM54" s="15">
        <f t="shared" si="9"/>
        <v>5.3141737276884431</v>
      </c>
      <c r="AN54" s="50" cm="1">
        <f t="array" ref="AN54">GEOMEAN(IF($E54=$E$4:$E$62,AM$4:AM$62))</f>
        <v>4.7714671424828143</v>
      </c>
      <c r="AO54" s="15">
        <f t="shared" si="1"/>
        <v>4.604787891607824</v>
      </c>
      <c r="AP54" s="15">
        <f t="shared" si="28"/>
        <v>99.961777868491808</v>
      </c>
      <c r="AR54" s="16"/>
      <c r="AS54" s="17"/>
      <c r="AT54" s="18"/>
      <c r="AU54" s="17"/>
      <c r="AV54" s="18"/>
      <c r="AX54" s="20">
        <f t="shared" si="26"/>
        <v>0.32394037775316542</v>
      </c>
      <c r="AY54" s="20">
        <f t="shared" si="14"/>
        <v>4.8235540990602876</v>
      </c>
      <c r="AZ54" s="20" cm="1">
        <f t="array" ref="AZ54">GEOMEAN(IF($E54=$E$4:$E$62,AY$4:AY$62))</f>
        <v>4.1869758772749721</v>
      </c>
      <c r="BA54" s="20">
        <f t="shared" si="33"/>
        <v>4.5109162550281372</v>
      </c>
      <c r="BB54" s="21">
        <f t="shared" si="29"/>
        <v>91.005164261057814</v>
      </c>
      <c r="BD54" s="133">
        <f t="shared" si="16"/>
        <v>-8.5104847084081587</v>
      </c>
      <c r="BE54" s="133">
        <f t="shared" si="30"/>
        <v>13.657979185221611</v>
      </c>
      <c r="BF54" s="133" cm="1">
        <f t="array" ref="BF54">GEOMEAN(IF($E54=$E$4:$E$62,BE$4:BE$62))</f>
        <v>13.281223220086945</v>
      </c>
      <c r="BG54" s="133">
        <f t="shared" si="34"/>
        <v>4.7707385116787862</v>
      </c>
      <c r="BH54" s="135">
        <f t="shared" si="31"/>
        <v>118.00635886247747</v>
      </c>
    </row>
    <row r="55" spans="4:60" s="1" customFormat="1" ht="13" x14ac:dyDescent="0.3">
      <c r="D55" s="1" t="s">
        <v>268</v>
      </c>
      <c r="E55" s="1" t="s">
        <v>190</v>
      </c>
      <c r="F55" s="1" t="s">
        <v>196</v>
      </c>
      <c r="H55" s="33" t="s">
        <v>240</v>
      </c>
      <c r="I55" s="33" t="s">
        <v>240</v>
      </c>
      <c r="J55" s="33" t="s">
        <v>240</v>
      </c>
      <c r="K55" s="33" t="s">
        <v>240</v>
      </c>
      <c r="L55" s="1">
        <v>27</v>
      </c>
      <c r="M55" s="1">
        <v>8.3000000000000007</v>
      </c>
      <c r="N55" s="2">
        <v>45</v>
      </c>
      <c r="O55" s="1">
        <v>0.69</v>
      </c>
      <c r="P55" s="1">
        <v>10</v>
      </c>
      <c r="Q55" s="1">
        <v>5</v>
      </c>
      <c r="R55" s="1">
        <v>4</v>
      </c>
      <c r="S55" s="1">
        <v>30</v>
      </c>
      <c r="T55" s="1">
        <v>2.1</v>
      </c>
      <c r="U55" s="1">
        <v>25</v>
      </c>
      <c r="V55" s="1">
        <v>1.9</v>
      </c>
      <c r="W55" s="1">
        <v>90.2</v>
      </c>
      <c r="X55" s="1">
        <v>3.0000000000000001E-3</v>
      </c>
      <c r="Y55" s="24">
        <f t="shared" si="35"/>
        <v>28.957000000000001</v>
      </c>
      <c r="Z55" s="33" t="s">
        <v>192</v>
      </c>
      <c r="AB55" s="23"/>
      <c r="AD55" s="25">
        <v>97.450394039242383</v>
      </c>
      <c r="AF55" s="10">
        <f t="shared" si="19"/>
        <v>1.047968777168375</v>
      </c>
      <c r="AG55" s="11">
        <f t="shared" si="20"/>
        <v>2.7586937126019446</v>
      </c>
      <c r="AH55" s="11" cm="1">
        <f t="array" ref="AH55">GEOMEAN(IF($E55=$E$4:$E$62,AG$4:AG$62))</f>
        <v>3.4665129253298357</v>
      </c>
      <c r="AI55" s="11">
        <f t="shared" si="32"/>
        <v>4.5144817024982107</v>
      </c>
      <c r="AJ55" s="12">
        <f t="shared" si="27"/>
        <v>91.330217529561978</v>
      </c>
      <c r="AL55" s="13">
        <f t="shared" si="8"/>
        <v>-0.25067925087499054</v>
      </c>
      <c r="AM55" s="15">
        <f t="shared" si="9"/>
        <v>4.0573417406453105</v>
      </c>
      <c r="AN55" s="50" cm="1">
        <f t="array" ref="AN55">GEOMEAN(IF($E55=$E$4:$E$62,AM$4:AM$62))</f>
        <v>4.7714671424828143</v>
      </c>
      <c r="AO55" s="15">
        <f t="shared" si="1"/>
        <v>4.5207878916078235</v>
      </c>
      <c r="AP55" s="15">
        <f t="shared" si="28"/>
        <v>91.907982987129216</v>
      </c>
      <c r="AR55" s="16"/>
      <c r="AS55" s="17"/>
      <c r="AT55" s="18"/>
      <c r="AU55" s="17"/>
      <c r="AV55" s="18"/>
      <c r="AX55" s="20">
        <f t="shared" si="26"/>
        <v>0.32394037775316542</v>
      </c>
      <c r="AY55" s="20">
        <f t="shared" si="14"/>
        <v>3.4827221120171541</v>
      </c>
      <c r="AZ55" s="20" cm="1">
        <f t="array" ref="AZ55">GEOMEAN(IF($E55=$E$4:$E$62,AY$4:AY$62))</f>
        <v>4.1869758772749721</v>
      </c>
      <c r="BA55" s="20">
        <f t="shared" si="33"/>
        <v>4.5109162550281372</v>
      </c>
      <c r="BB55" s="21">
        <f t="shared" si="29"/>
        <v>91.005164261057814</v>
      </c>
      <c r="BD55" s="133">
        <f t="shared" si="16"/>
        <v>-9.1159847084081598</v>
      </c>
      <c r="BE55" s="133">
        <f t="shared" si="30"/>
        <v>12.922647198178479</v>
      </c>
      <c r="BF55" s="133" cm="1">
        <f t="array" ref="BF55">GEOMEAN(IF($E55=$E$4:$E$62,BE$4:BE$62))</f>
        <v>13.281223220086945</v>
      </c>
      <c r="BG55" s="133">
        <f t="shared" si="34"/>
        <v>4.1652385116787851</v>
      </c>
      <c r="BH55" s="135">
        <f t="shared" si="31"/>
        <v>64.408042681978785</v>
      </c>
    </row>
    <row r="56" spans="4:60" s="1" customFormat="1" ht="13" x14ac:dyDescent="0.3">
      <c r="D56" s="1" t="s">
        <v>268</v>
      </c>
      <c r="E56" s="1" t="s">
        <v>190</v>
      </c>
      <c r="F56" s="1" t="s">
        <v>195</v>
      </c>
      <c r="H56" s="33" t="s">
        <v>240</v>
      </c>
      <c r="I56" s="33" t="s">
        <v>240</v>
      </c>
      <c r="J56" s="33" t="s">
        <v>240</v>
      </c>
      <c r="K56" s="33" t="s">
        <v>240</v>
      </c>
      <c r="L56" s="1">
        <v>27</v>
      </c>
      <c r="M56" s="1">
        <v>8.3000000000000007</v>
      </c>
      <c r="N56" s="2">
        <v>47</v>
      </c>
      <c r="O56" s="1">
        <v>0.69</v>
      </c>
      <c r="P56" s="1">
        <v>10</v>
      </c>
      <c r="Q56" s="1">
        <v>5</v>
      </c>
      <c r="R56" s="1">
        <v>4</v>
      </c>
      <c r="S56" s="1">
        <v>30</v>
      </c>
      <c r="T56" s="1">
        <v>2.1</v>
      </c>
      <c r="U56" s="1">
        <v>25</v>
      </c>
      <c r="V56" s="1">
        <v>1.9</v>
      </c>
      <c r="W56" s="1">
        <v>90.2</v>
      </c>
      <c r="X56" s="1">
        <v>3.0000000000000001E-3</v>
      </c>
      <c r="Y56" s="24">
        <f t="shared" si="35"/>
        <v>28.957000000000001</v>
      </c>
      <c r="Z56" s="33" t="s">
        <v>192</v>
      </c>
      <c r="AB56" s="23"/>
      <c r="AD56" s="25">
        <v>97.450394039242383</v>
      </c>
      <c r="AF56" s="10">
        <f t="shared" si="19"/>
        <v>1.047968777168375</v>
      </c>
      <c r="AG56" s="11">
        <f t="shared" si="20"/>
        <v>2.8021788245416834</v>
      </c>
      <c r="AH56" s="11" cm="1">
        <f t="array" ref="AH56">GEOMEAN(IF($E56=$E$4:$E$62,AG$4:AG$62))</f>
        <v>3.4665129253298357</v>
      </c>
      <c r="AI56" s="11">
        <f t="shared" si="32"/>
        <v>4.5144817024982107</v>
      </c>
      <c r="AJ56" s="12">
        <f t="shared" si="27"/>
        <v>91.330217529561978</v>
      </c>
      <c r="AL56" s="13">
        <f t="shared" si="8"/>
        <v>-0.25067925087499054</v>
      </c>
      <c r="AM56" s="15">
        <f t="shared" si="9"/>
        <v>4.1008268525850493</v>
      </c>
      <c r="AN56" s="50" cm="1">
        <f t="array" ref="AN56">GEOMEAN(IF($E56=$E$4:$E$62,AM$4:AM$62))</f>
        <v>4.7714671424828143</v>
      </c>
      <c r="AO56" s="15">
        <f t="shared" si="1"/>
        <v>4.5207878916078235</v>
      </c>
      <c r="AP56" s="15">
        <f t="shared" si="28"/>
        <v>91.907982987129216</v>
      </c>
      <c r="AR56" s="16"/>
      <c r="AS56" s="17"/>
      <c r="AT56" s="18"/>
      <c r="AU56" s="17"/>
      <c r="AV56" s="18"/>
      <c r="AX56" s="20">
        <f t="shared" si="26"/>
        <v>0.32394037775316542</v>
      </c>
      <c r="AY56" s="20">
        <f t="shared" si="14"/>
        <v>3.5262072239568929</v>
      </c>
      <c r="AZ56" s="20" cm="1">
        <f t="array" ref="AZ56">GEOMEAN(IF($E56=$E$4:$E$62,AY$4:AY$62))</f>
        <v>4.1869758772749721</v>
      </c>
      <c r="BA56" s="20">
        <f t="shared" si="33"/>
        <v>4.5109162550281372</v>
      </c>
      <c r="BB56" s="21">
        <f t="shared" si="29"/>
        <v>91.005164261057814</v>
      </c>
      <c r="BD56" s="133">
        <f t="shared" si="16"/>
        <v>-9.1159847084081598</v>
      </c>
      <c r="BE56" s="133">
        <f t="shared" si="30"/>
        <v>12.966132310118219</v>
      </c>
      <c r="BF56" s="133" cm="1">
        <f t="array" ref="BF56">GEOMEAN(IF($E56=$E$4:$E$62,BE$4:BE$62))</f>
        <v>13.281223220086945</v>
      </c>
      <c r="BG56" s="133">
        <f t="shared" si="34"/>
        <v>4.1652385116787851</v>
      </c>
      <c r="BH56" s="135">
        <f t="shared" si="31"/>
        <v>64.408042681978785</v>
      </c>
    </row>
    <row r="57" spans="4:60" s="1" customFormat="1" ht="13" x14ac:dyDescent="0.3">
      <c r="D57" s="1" t="s">
        <v>268</v>
      </c>
      <c r="E57" s="1" t="s">
        <v>197</v>
      </c>
      <c r="F57" s="1" t="s">
        <v>198</v>
      </c>
      <c r="H57" s="33" t="s">
        <v>240</v>
      </c>
      <c r="I57" s="33" t="s">
        <v>240</v>
      </c>
      <c r="J57" s="33" t="s">
        <v>240</v>
      </c>
      <c r="K57" s="33" t="s">
        <v>240</v>
      </c>
      <c r="L57" s="1">
        <v>27</v>
      </c>
      <c r="M57" s="1">
        <v>7.11</v>
      </c>
      <c r="N57" s="2">
        <v>819</v>
      </c>
      <c r="O57" s="1">
        <v>5.3</v>
      </c>
      <c r="P57" s="1">
        <v>10</v>
      </c>
      <c r="Q57" s="1">
        <v>3.2</v>
      </c>
      <c r="R57" s="1">
        <v>2.2000000000000002</v>
      </c>
      <c r="S57" s="1">
        <v>1.4</v>
      </c>
      <c r="T57" s="1">
        <v>14</v>
      </c>
      <c r="U57" s="1" t="s">
        <v>199</v>
      </c>
      <c r="V57" s="1">
        <v>25</v>
      </c>
      <c r="W57" s="24">
        <v>5.73</v>
      </c>
      <c r="X57" s="1">
        <v>3.0000000000000001E-3</v>
      </c>
      <c r="Y57" s="24">
        <f t="shared" si="35"/>
        <v>17.05</v>
      </c>
      <c r="Z57" s="33" t="s">
        <v>192</v>
      </c>
      <c r="AB57" s="23"/>
      <c r="AD57" s="25">
        <v>381.12057756734424</v>
      </c>
      <c r="AF57" s="10">
        <f t="shared" si="19"/>
        <v>0.87674711472292011</v>
      </c>
      <c r="AG57" s="11">
        <f t="shared" si="20"/>
        <v>5.8313369691301498</v>
      </c>
      <c r="AH57" s="11" cm="1">
        <f t="array" ref="AH57">GEOMEAN(IF($E57=$E$4:$E$62,AG$4:AG$62))</f>
        <v>5.5078884680497575</v>
      </c>
      <c r="AI57" s="11">
        <f t="shared" si="32"/>
        <v>6.3846355827726775</v>
      </c>
      <c r="AJ57" s="12">
        <f t="shared" si="27"/>
        <v>592.66871455100966</v>
      </c>
      <c r="AL57" s="13">
        <f t="shared" si="8"/>
        <v>1.1709063997663027E-2</v>
      </c>
      <c r="AM57" s="15">
        <f t="shared" si="9"/>
        <v>6.6963750198554068</v>
      </c>
      <c r="AN57" s="50" cm="1">
        <f t="array" ref="AN57">GEOMEAN(IF($E57=$E$4:$E$62,AM$4:AM$62))</f>
        <v>6.2444505654244313</v>
      </c>
      <c r="AO57" s="15">
        <f t="shared" si="1"/>
        <v>6.2561596294220942</v>
      </c>
      <c r="AP57" s="15">
        <f t="shared" si="28"/>
        <v>521.21343888339038</v>
      </c>
      <c r="AR57" s="16"/>
      <c r="AS57" s="17"/>
      <c r="AT57" s="18"/>
      <c r="AU57" s="17"/>
      <c r="AV57" s="18"/>
      <c r="AX57" s="20">
        <f t="shared" si="26"/>
        <v>1.6283727218921626</v>
      </c>
      <c r="AY57" s="20">
        <f t="shared" si="14"/>
        <v>5.0797113619609071</v>
      </c>
      <c r="AZ57" s="20" cm="1">
        <f t="array" ref="AZ57">GEOMEAN(IF($E57=$E$4:$E$62,AY$4:AY$62))</f>
        <v>4.6208343686237843</v>
      </c>
      <c r="BA57" s="20">
        <f t="shared" si="33"/>
        <v>6.2492070905159469</v>
      </c>
      <c r="BB57" s="21">
        <f t="shared" si="29"/>
        <v>517.60225018251413</v>
      </c>
      <c r="BD57" s="133">
        <f t="shared" si="16"/>
        <v>-6.0478642064592503</v>
      </c>
      <c r="BE57" s="133">
        <f t="shared" si="30"/>
        <v>12.75594829031232</v>
      </c>
      <c r="BF57" s="133" cm="1">
        <f t="array" ref="BF57">GEOMEAN(IF($E57=$E$4:$E$62,BE$4:BE$62))</f>
        <v>12.372717438638443</v>
      </c>
      <c r="BG57" s="133">
        <f t="shared" si="34"/>
        <v>6.3248532321791924</v>
      </c>
      <c r="BH57" s="135">
        <f t="shared" si="31"/>
        <v>558.27587071888377</v>
      </c>
    </row>
    <row r="58" spans="4:60" s="1" customFormat="1" ht="13" x14ac:dyDescent="0.3">
      <c r="D58" s="1" t="s">
        <v>268</v>
      </c>
      <c r="E58" s="1" t="s">
        <v>197</v>
      </c>
      <c r="F58" s="1" t="s">
        <v>200</v>
      </c>
      <c r="H58" s="33" t="s">
        <v>240</v>
      </c>
      <c r="I58" s="33" t="s">
        <v>240</v>
      </c>
      <c r="J58" s="33" t="s">
        <v>240</v>
      </c>
      <c r="K58" s="33" t="s">
        <v>240</v>
      </c>
      <c r="L58" s="1">
        <v>27</v>
      </c>
      <c r="M58" s="1">
        <v>8.0500000000000007</v>
      </c>
      <c r="N58" s="2">
        <v>307</v>
      </c>
      <c r="O58" s="1">
        <v>4.2</v>
      </c>
      <c r="P58" s="1">
        <v>10</v>
      </c>
      <c r="Q58" s="1">
        <v>28</v>
      </c>
      <c r="R58" s="1">
        <v>83</v>
      </c>
      <c r="S58" s="1">
        <v>6</v>
      </c>
      <c r="T58" s="1">
        <v>329</v>
      </c>
      <c r="U58" s="1">
        <v>43</v>
      </c>
      <c r="V58" s="1">
        <v>881</v>
      </c>
      <c r="W58" s="24">
        <v>50.3</v>
      </c>
      <c r="X58" s="1">
        <v>3.0000000000000001E-3</v>
      </c>
      <c r="Y58" s="24">
        <f t="shared" si="35"/>
        <v>411.71000000000004</v>
      </c>
      <c r="Z58" s="33" t="s">
        <v>192</v>
      </c>
      <c r="AB58" s="23"/>
      <c r="AD58" s="25">
        <v>1030.8082947085495</v>
      </c>
      <c r="AF58" s="10">
        <f t="shared" si="19"/>
        <v>1.629439828385024</v>
      </c>
      <c r="AG58" s="11">
        <f t="shared" si="20"/>
        <v>4.0974079192021726</v>
      </c>
      <c r="AH58" s="11" cm="1">
        <f t="array" ref="AH58">GEOMEAN(IF($E58=$E$4:$E$62,AG$4:AG$62))</f>
        <v>5.5078884680497575</v>
      </c>
      <c r="AI58" s="11">
        <f t="shared" si="32"/>
        <v>7.1373282964347817</v>
      </c>
      <c r="AJ58" s="12">
        <f t="shared" si="27"/>
        <v>1258.0627244050706</v>
      </c>
      <c r="AL58" s="13">
        <f t="shared" si="8"/>
        <v>0.45604548788828081</v>
      </c>
      <c r="AM58" s="15">
        <f t="shared" si="9"/>
        <v>5.2708022596989164</v>
      </c>
      <c r="AN58" s="50" cm="1">
        <f t="array" ref="AN58">GEOMEAN(IF($E58=$E$4:$E$62,AM$4:AM$62))</f>
        <v>6.2444505654244313</v>
      </c>
      <c r="AO58" s="15">
        <f t="shared" si="1"/>
        <v>6.7004960533127118</v>
      </c>
      <c r="AP58" s="15">
        <f t="shared" si="28"/>
        <v>812.80892173881284</v>
      </c>
      <c r="AR58" s="16"/>
      <c r="AS58" s="17"/>
      <c r="AT58" s="18"/>
      <c r="AU58" s="17"/>
      <c r="AV58" s="18"/>
      <c r="AX58" s="20">
        <f t="shared" si="26"/>
        <v>1.5980688513481884</v>
      </c>
      <c r="AY58" s="20">
        <f t="shared" si="14"/>
        <v>4.1287788962390088</v>
      </c>
      <c r="AZ58" s="20" cm="1">
        <f t="array" ref="AZ58">GEOMEAN(IF($E58=$E$4:$E$62,AY$4:AY$62))</f>
        <v>4.6208343686237843</v>
      </c>
      <c r="BA58" s="20">
        <f t="shared" si="33"/>
        <v>6.2189032199719723</v>
      </c>
      <c r="BB58" s="21">
        <f t="shared" si="29"/>
        <v>502.15217940232668</v>
      </c>
      <c r="BD58" s="133">
        <f t="shared" si="16"/>
        <v>-7.0935865017280042</v>
      </c>
      <c r="BE58" s="133">
        <f t="shared" si="30"/>
        <v>12.820434249315202</v>
      </c>
      <c r="BF58" s="133" cm="1">
        <f t="array" ref="BF58">GEOMEAN(IF($E58=$E$4:$E$62,BE$4:BE$62))</f>
        <v>12.372717438638443</v>
      </c>
      <c r="BG58" s="133">
        <f t="shared" si="34"/>
        <v>5.2791309369104384</v>
      </c>
      <c r="BH58" s="135">
        <f t="shared" si="31"/>
        <v>196.19929167595288</v>
      </c>
    </row>
    <row r="59" spans="4:60" s="1" customFormat="1" ht="13" x14ac:dyDescent="0.3">
      <c r="D59" s="1" t="s">
        <v>268</v>
      </c>
      <c r="E59" s="1" t="s">
        <v>197</v>
      </c>
      <c r="F59" s="1" t="s">
        <v>201</v>
      </c>
      <c r="H59" s="33" t="s">
        <v>240</v>
      </c>
      <c r="I59" s="33" t="s">
        <v>240</v>
      </c>
      <c r="J59" s="33" t="s">
        <v>240</v>
      </c>
      <c r="K59" s="33" t="s">
        <v>240</v>
      </c>
      <c r="L59" s="1">
        <v>27</v>
      </c>
      <c r="M59" s="1">
        <v>7.47</v>
      </c>
      <c r="N59" s="2">
        <v>381</v>
      </c>
      <c r="O59" s="1">
        <v>0.5</v>
      </c>
      <c r="P59" s="1">
        <v>10</v>
      </c>
      <c r="Q59" s="1">
        <v>2.1</v>
      </c>
      <c r="R59" s="1">
        <v>1.6</v>
      </c>
      <c r="S59" s="1">
        <v>0.3</v>
      </c>
      <c r="T59" s="1">
        <v>2.8</v>
      </c>
      <c r="U59" s="1" t="s">
        <v>202</v>
      </c>
      <c r="V59" s="1">
        <v>1</v>
      </c>
      <c r="W59" s="24">
        <v>13.1</v>
      </c>
      <c r="X59" s="1">
        <v>3.0000000000000001E-3</v>
      </c>
      <c r="Y59" s="24">
        <f t="shared" si="35"/>
        <v>11.8325</v>
      </c>
      <c r="Z59" s="33" t="s">
        <v>192</v>
      </c>
      <c r="AB59" s="23"/>
      <c r="AD59" s="25">
        <v>113.37587490970691</v>
      </c>
      <c r="AF59" s="10">
        <f t="shared" si="19"/>
        <v>0.73886175825596001</v>
      </c>
      <c r="AG59" s="11">
        <f t="shared" si="20"/>
        <v>5.203937616870741</v>
      </c>
      <c r="AH59" s="11" cm="1">
        <f t="array" ref="AH59">GEOMEAN(IF($E59=$E$4:$E$62,AG$4:AG$62))</f>
        <v>5.5078884680497575</v>
      </c>
      <c r="AI59" s="11">
        <f t="shared" si="32"/>
        <v>6.2467502263057177</v>
      </c>
      <c r="AJ59" s="12">
        <f t="shared" si="27"/>
        <v>516.33213263097252</v>
      </c>
      <c r="AL59" s="13">
        <f t="shared" si="8"/>
        <v>-0.46072258822630585</v>
      </c>
      <c r="AM59" s="15">
        <f t="shared" si="9"/>
        <v>6.4035219633530067</v>
      </c>
      <c r="AN59" s="50" cm="1">
        <f t="array" ref="AN59">GEOMEAN(IF($E59=$E$4:$E$62,AM$4:AM$62))</f>
        <v>6.2444505654244313</v>
      </c>
      <c r="AO59" s="15">
        <f t="shared" si="1"/>
        <v>5.7837279771981258</v>
      </c>
      <c r="AP59" s="15">
        <f t="shared" si="28"/>
        <v>324.96840986761259</v>
      </c>
      <c r="AR59" s="16"/>
      <c r="AS59" s="17"/>
      <c r="AT59" s="18"/>
      <c r="AU59" s="17"/>
      <c r="AV59" s="18"/>
      <c r="AX59" s="20">
        <f t="shared" si="26"/>
        <v>9.4591170309587594E-3</v>
      </c>
      <c r="AY59" s="20">
        <f t="shared" si="14"/>
        <v>5.9333402580957424</v>
      </c>
      <c r="AZ59" s="20" cm="1">
        <f t="array" ref="AZ59">GEOMEAN(IF($E59=$E$4:$E$62,AY$4:AY$62))</f>
        <v>4.6208343686237843</v>
      </c>
      <c r="BA59" s="20">
        <f t="shared" si="33"/>
        <v>4.6302934856547431</v>
      </c>
      <c r="BB59" s="21">
        <f t="shared" si="29"/>
        <v>102.54415493311572</v>
      </c>
      <c r="BD59" s="133">
        <f t="shared" si="16"/>
        <v>-8.7201182075772721</v>
      </c>
      <c r="BE59" s="133">
        <f t="shared" si="30"/>
        <v>14.662917582703972</v>
      </c>
      <c r="BF59" s="133" cm="1">
        <f t="array" ref="BF59">GEOMEAN(IF($E59=$E$4:$E$62,BE$4:BE$62))</f>
        <v>12.372717438638443</v>
      </c>
      <c r="BG59" s="133">
        <f t="shared" si="34"/>
        <v>3.6525992310611706</v>
      </c>
      <c r="BH59" s="135">
        <f t="shared" si="31"/>
        <v>38.574800676235789</v>
      </c>
    </row>
    <row r="60" spans="4:60" s="1" customFormat="1" ht="13" x14ac:dyDescent="0.3">
      <c r="D60" s="1" t="s">
        <v>268</v>
      </c>
      <c r="E60" s="1" t="s">
        <v>197</v>
      </c>
      <c r="F60" s="1" t="s">
        <v>203</v>
      </c>
      <c r="H60" s="33" t="s">
        <v>240</v>
      </c>
      <c r="I60" s="33" t="s">
        <v>240</v>
      </c>
      <c r="J60" s="33" t="s">
        <v>240</v>
      </c>
      <c r="K60" s="33" t="s">
        <v>240</v>
      </c>
      <c r="L60" s="1">
        <v>27</v>
      </c>
      <c r="M60" s="1">
        <v>6.38</v>
      </c>
      <c r="N60" s="2">
        <v>304</v>
      </c>
      <c r="O60" s="1">
        <v>6</v>
      </c>
      <c r="P60" s="1">
        <v>10</v>
      </c>
      <c r="Q60" s="1">
        <v>0.2</v>
      </c>
      <c r="R60" s="1">
        <v>0.7</v>
      </c>
      <c r="S60" s="1">
        <v>0.3</v>
      </c>
      <c r="T60" s="1">
        <v>1.26</v>
      </c>
      <c r="U60" s="1" t="s">
        <v>202</v>
      </c>
      <c r="V60" s="1">
        <v>2</v>
      </c>
      <c r="W60" s="24">
        <v>1.07</v>
      </c>
      <c r="X60" s="1">
        <v>3.0000000000000001E-3</v>
      </c>
      <c r="Y60" s="24">
        <f t="shared" si="35"/>
        <v>3.3820000000000001</v>
      </c>
      <c r="Z60" s="33" t="s">
        <v>192</v>
      </c>
      <c r="AB60" s="23"/>
      <c r="AD60" s="25">
        <v>550.05327809340088</v>
      </c>
      <c r="AF60" s="10">
        <f t="shared" si="19"/>
        <v>3.1893261027011829E-2</v>
      </c>
      <c r="AG60" s="11">
        <f t="shared" si="20"/>
        <v>5.6851344403792101</v>
      </c>
      <c r="AH60" s="11" cm="1">
        <f t="array" ref="AH60">GEOMEAN(IF($E60=$E$4:$E$62,AG$4:AG$62))</f>
        <v>5.5078884680497575</v>
      </c>
      <c r="AI60" s="11">
        <f t="shared" si="32"/>
        <v>5.5397817290767692</v>
      </c>
      <c r="AJ60" s="12">
        <f t="shared" si="27"/>
        <v>254.62241672275445</v>
      </c>
      <c r="AL60" s="13">
        <f t="shared" si="8"/>
        <v>-0.36475866488315789</v>
      </c>
      <c r="AM60" s="15">
        <f t="shared" si="9"/>
        <v>6.0817863662893794</v>
      </c>
      <c r="AN60" s="50" cm="1">
        <f t="array" ref="AN60">GEOMEAN(IF($E60=$E$4:$E$62,AM$4:AM$62))</f>
        <v>6.2444505654244313</v>
      </c>
      <c r="AO60" s="15">
        <f t="shared" si="1"/>
        <v>5.8796919005412738</v>
      </c>
      <c r="AP60" s="15">
        <f t="shared" si="28"/>
        <v>357.69901785598148</v>
      </c>
      <c r="AR60" s="16"/>
      <c r="AS60" s="17"/>
      <c r="AT60" s="18"/>
      <c r="AU60" s="17"/>
      <c r="AV60" s="18"/>
      <c r="AX60" s="20">
        <f t="shared" si="26"/>
        <v>1.6658999325364707</v>
      </c>
      <c r="AY60" s="20">
        <f t="shared" si="14"/>
        <v>4.0511277688697511</v>
      </c>
      <c r="AZ60" s="20" cm="1">
        <f t="array" ref="AZ60">GEOMEAN(IF($E60=$E$4:$E$62,AY$4:AY$62))</f>
        <v>4.6208343686237843</v>
      </c>
      <c r="BA60" s="20">
        <f t="shared" si="33"/>
        <v>6.286734301160255</v>
      </c>
      <c r="BB60" s="21">
        <f t="shared" si="29"/>
        <v>537.39548853457859</v>
      </c>
      <c r="BD60" s="133">
        <f t="shared" si="16"/>
        <v>-5.2923615577892713</v>
      </c>
      <c r="BE60" s="133">
        <f t="shared" si="30"/>
        <v>11.009389259195494</v>
      </c>
      <c r="BF60" s="133" cm="1">
        <f t="array" ref="BF60">GEOMEAN(IF($E60=$E$4:$E$62,BE$4:BE$62))</f>
        <v>12.372717438638443</v>
      </c>
      <c r="BG60" s="133">
        <f t="shared" si="34"/>
        <v>7.0803558808491713</v>
      </c>
      <c r="BH60" s="135">
        <f t="shared" si="31"/>
        <v>1188.3913689919807</v>
      </c>
    </row>
    <row r="61" spans="4:60" s="1" customFormat="1" ht="13" x14ac:dyDescent="0.3">
      <c r="D61" s="1" t="s">
        <v>268</v>
      </c>
      <c r="E61" s="1" t="s">
        <v>197</v>
      </c>
      <c r="F61" s="1" t="s">
        <v>204</v>
      </c>
      <c r="H61" s="33" t="s">
        <v>240</v>
      </c>
      <c r="I61" s="33" t="s">
        <v>240</v>
      </c>
      <c r="J61" s="33" t="s">
        <v>240</v>
      </c>
      <c r="K61" s="33" t="s">
        <v>240</v>
      </c>
      <c r="L61" s="1">
        <v>27</v>
      </c>
      <c r="M61" s="1">
        <v>7.42</v>
      </c>
      <c r="N61" s="2">
        <v>1409</v>
      </c>
      <c r="O61" s="1">
        <v>20</v>
      </c>
      <c r="P61" s="1">
        <v>10</v>
      </c>
      <c r="Q61" s="1">
        <v>11</v>
      </c>
      <c r="R61" s="1">
        <v>17</v>
      </c>
      <c r="S61" s="1">
        <v>6</v>
      </c>
      <c r="T61" s="1">
        <v>57</v>
      </c>
      <c r="U61" s="1">
        <v>1</v>
      </c>
      <c r="V61" s="1">
        <v>102</v>
      </c>
      <c r="W61" s="24">
        <v>11.7</v>
      </c>
      <c r="X61" s="1">
        <v>3.0000000000000001E-3</v>
      </c>
      <c r="Y61" s="24">
        <f t="shared" si="35"/>
        <v>97.472999999999999</v>
      </c>
      <c r="Z61" s="33" t="s">
        <v>192</v>
      </c>
      <c r="AB61" s="23"/>
      <c r="AD61" s="25">
        <v>1358.444673314807</v>
      </c>
      <c r="AF61" s="10">
        <f t="shared" si="19"/>
        <v>1.3559058342468766</v>
      </c>
      <c r="AG61" s="11">
        <f t="shared" si="20"/>
        <v>5.894729677651803</v>
      </c>
      <c r="AH61" s="11" cm="1">
        <f t="array" ref="AH61">GEOMEAN(IF($E61=$E$4:$E$62,AG$4:AG$62))</f>
        <v>5.5078884680497575</v>
      </c>
      <c r="AI61" s="11">
        <f t="shared" si="32"/>
        <v>6.8637943022966343</v>
      </c>
      <c r="AJ61" s="12">
        <f t="shared" si="27"/>
        <v>956.99130171693196</v>
      </c>
      <c r="AL61" s="13">
        <f t="shared" si="8"/>
        <v>0.77499192626524327</v>
      </c>
      <c r="AM61" s="15">
        <f t="shared" si="9"/>
        <v>6.4756435856334367</v>
      </c>
      <c r="AN61" s="50" cm="1">
        <f t="array" ref="AN61">GEOMEAN(IF($E61=$E$4:$E$62,AM$4:AM$62))</f>
        <v>6.2444505654244313</v>
      </c>
      <c r="AO61" s="15">
        <f t="shared" si="1"/>
        <v>7.0194424916896745</v>
      </c>
      <c r="AP61" s="15">
        <f t="shared" si="28"/>
        <v>1118.163058745426</v>
      </c>
      <c r="AR61" s="16"/>
      <c r="AS61" s="17"/>
      <c r="AT61" s="18"/>
      <c r="AU61" s="17"/>
      <c r="AV61" s="18"/>
      <c r="AX61" s="20">
        <f t="shared" si="26"/>
        <v>2.8768979536156665</v>
      </c>
      <c r="AY61" s="20">
        <f t="shared" si="14"/>
        <v>4.3737375582830129</v>
      </c>
      <c r="AZ61" s="20" cm="1">
        <f t="array" ref="AZ61">GEOMEAN(IF($E61=$E$4:$E$62,AY$4:AY$62))</f>
        <v>4.6208343686237843</v>
      </c>
      <c r="BA61" s="20">
        <f t="shared" si="33"/>
        <v>7.4977323222394503</v>
      </c>
      <c r="BB61" s="21">
        <f t="shared" si="29"/>
        <v>1803.947002175353</v>
      </c>
      <c r="BD61" s="133">
        <f t="shared" si="16"/>
        <v>-4.987988753463334</v>
      </c>
      <c r="BE61" s="133">
        <f t="shared" si="30"/>
        <v>12.238624265362013</v>
      </c>
      <c r="BF61" s="133" cm="1">
        <f t="array" ref="BF61">GEOMEAN(IF($E61=$E$4:$E$62,BE$4:BE$62))</f>
        <v>12.372717438638443</v>
      </c>
      <c r="BG61" s="133">
        <f t="shared" si="34"/>
        <v>7.3847286851751086</v>
      </c>
      <c r="BH61" s="135">
        <f t="shared" si="31"/>
        <v>1611.1905957927036</v>
      </c>
    </row>
    <row r="62" spans="4:60" s="1" customFormat="1" ht="13" x14ac:dyDescent="0.3">
      <c r="D62" s="1" t="s">
        <v>268</v>
      </c>
      <c r="E62" s="1" t="s">
        <v>197</v>
      </c>
      <c r="F62" s="1" t="s">
        <v>205</v>
      </c>
      <c r="H62" s="33" t="s">
        <v>240</v>
      </c>
      <c r="I62" s="33" t="s">
        <v>240</v>
      </c>
      <c r="J62" s="33" t="s">
        <v>240</v>
      </c>
      <c r="K62" s="33" t="s">
        <v>240</v>
      </c>
      <c r="L62" s="1">
        <v>27</v>
      </c>
      <c r="M62" s="1">
        <v>6.1</v>
      </c>
      <c r="N62" s="2">
        <v>1773</v>
      </c>
      <c r="O62" s="1">
        <v>25</v>
      </c>
      <c r="P62" s="1">
        <v>10</v>
      </c>
      <c r="Q62" s="1">
        <v>1.3</v>
      </c>
      <c r="R62" s="1">
        <v>2.4</v>
      </c>
      <c r="S62" s="1">
        <v>0.9</v>
      </c>
      <c r="T62" s="1">
        <v>22</v>
      </c>
      <c r="U62" s="1" t="s">
        <v>202</v>
      </c>
      <c r="V62" s="1">
        <v>34</v>
      </c>
      <c r="W62" s="24">
        <v>0.55900000000000005</v>
      </c>
      <c r="X62" s="1">
        <v>3.0000000000000001E-3</v>
      </c>
      <c r="Y62" s="24">
        <f t="shared" si="35"/>
        <v>13.129300000000001</v>
      </c>
      <c r="Z62" s="33" t="s">
        <v>192</v>
      </c>
      <c r="AB62" s="23"/>
      <c r="AD62" s="25">
        <v>1486.557316420658</v>
      </c>
      <c r="AF62" s="10">
        <f t="shared" si="19"/>
        <v>0.78008941592516801</v>
      </c>
      <c r="AG62" s="11">
        <f t="shared" si="20"/>
        <v>6.7003388901490393</v>
      </c>
      <c r="AH62" s="11" cm="1">
        <f t="array" ref="AH62">GEOMEAN(IF($E62=$E$4:$E$62,AG$4:AG$62))</f>
        <v>5.5078884680497575</v>
      </c>
      <c r="AI62" s="11">
        <f t="shared" si="32"/>
        <v>6.2879778839749259</v>
      </c>
      <c r="AJ62" s="12">
        <f t="shared" si="27"/>
        <v>538.06420004169081</v>
      </c>
      <c r="AL62" s="13">
        <f t="shared" si="8"/>
        <v>0.81978927066142449</v>
      </c>
      <c r="AM62" s="15">
        <f t="shared" si="9"/>
        <v>6.6606390354127836</v>
      </c>
      <c r="AN62" s="50" cm="1">
        <f t="array" ref="AN62">GEOMEAN(IF($E62=$E$4:$E$62,AM$4:AM$62))</f>
        <v>6.2444505654244313</v>
      </c>
      <c r="AO62" s="15">
        <f t="shared" si="1"/>
        <v>7.0642398360858554</v>
      </c>
      <c r="AP62" s="15">
        <f t="shared" si="28"/>
        <v>1169.3927033693715</v>
      </c>
      <c r="AR62" s="16"/>
      <c r="AS62" s="17"/>
      <c r="AT62" s="18"/>
      <c r="AU62" s="17"/>
      <c r="AV62" s="18"/>
      <c r="AX62" s="20">
        <f t="shared" si="26"/>
        <v>3.0653965323307246</v>
      </c>
      <c r="AY62" s="20">
        <f t="shared" si="14"/>
        <v>4.4150317737434825</v>
      </c>
      <c r="AZ62" s="20" cm="1">
        <f t="array" ref="AZ62">GEOMEAN(IF($E62=$E$4:$E$62,AY$4:AY$62))</f>
        <v>4.6208343686237843</v>
      </c>
      <c r="BA62" s="20">
        <f t="shared" si="33"/>
        <v>7.6862309009545093</v>
      </c>
      <c r="BB62" s="21">
        <f t="shared" si="29"/>
        <v>2178.1494103959008</v>
      </c>
      <c r="BD62" s="133">
        <f t="shared" si="16"/>
        <v>-3.6230452021491248</v>
      </c>
      <c r="BE62" s="133">
        <f t="shared" si="30"/>
        <v>11.103473508223333</v>
      </c>
      <c r="BF62" s="133" cm="1">
        <f t="array" ref="BF62">GEOMEAN(IF($E62=$E$4:$E$62,BE$4:BE$62))</f>
        <v>12.372717438638443</v>
      </c>
      <c r="BG62" s="133">
        <f t="shared" si="34"/>
        <v>8.7496722364893174</v>
      </c>
      <c r="BH62" s="135">
        <f t="shared" si="31"/>
        <v>6308.6200337380624</v>
      </c>
    </row>
    <row r="63" spans="4:60" s="1" customFormat="1" ht="13" x14ac:dyDescent="0.3">
      <c r="U63" s="10"/>
      <c r="V63" s="11"/>
      <c r="W63" s="11"/>
      <c r="X63" s="11"/>
      <c r="Y63" s="12"/>
      <c r="AA63" s="13"/>
      <c r="AB63" s="14"/>
      <c r="AC63" s="14"/>
      <c r="AD63" s="14"/>
      <c r="AE63" s="15"/>
      <c r="AG63" s="16"/>
      <c r="AH63" s="17"/>
      <c r="AI63" s="17"/>
      <c r="AJ63" s="17"/>
      <c r="AK63" s="18"/>
      <c r="AM63" s="19"/>
      <c r="AN63" s="20"/>
      <c r="AO63" s="20"/>
      <c r="AP63" s="20"/>
      <c r="AQ63" s="21"/>
      <c r="AS63" s="25"/>
      <c r="AT63" s="25"/>
    </row>
    <row r="64" spans="4:60" s="1" customFormat="1" ht="13" x14ac:dyDescent="0.3"/>
    <row r="65" s="1" customFormat="1" ht="13" x14ac:dyDescent="0.3"/>
    <row r="66" s="1" customFormat="1" ht="13" x14ac:dyDescent="0.3"/>
    <row r="67" s="1" customFormat="1" ht="13" x14ac:dyDescent="0.3"/>
    <row r="68" s="1" customFormat="1" ht="13" x14ac:dyDescent="0.3"/>
    <row r="69" s="1" customFormat="1" ht="13" x14ac:dyDescent="0.3"/>
    <row r="70" s="1" customFormat="1" ht="13" x14ac:dyDescent="0.3"/>
    <row r="71" s="1" customFormat="1" ht="13" x14ac:dyDescent="0.3"/>
    <row r="72" s="1" customFormat="1" ht="13" x14ac:dyDescent="0.3"/>
    <row r="73" s="1" customFormat="1" ht="13" x14ac:dyDescent="0.3"/>
    <row r="74" s="1" customFormat="1" ht="13" x14ac:dyDescent="0.3"/>
  </sheetData>
  <autoFilter ref="B3:Z21" xr:uid="{78B25F2B-BE5B-4425-8363-29728D83578E}"/>
  <conditionalFormatting sqref="F42:G47">
    <cfRule type="containsText" dxfId="6" priority="1" operator="containsText" text="ECOTOX">
      <formula>NOT(ISERROR(SEARCH("ECOTOX",F42)))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41412-94C0-4884-A90B-900223A6266A}">
  <dimension ref="A1:BM126"/>
  <sheetViews>
    <sheetView zoomScale="70" zoomScaleNormal="70" workbookViewId="0">
      <pane ySplit="1440" topLeftCell="A95" activePane="bottomLeft"/>
      <selection pane="bottomLeft" activeCell="K133" sqref="K133"/>
    </sheetView>
  </sheetViews>
  <sheetFormatPr defaultColWidth="9.1796875" defaultRowHeight="14.5" x14ac:dyDescent="0.35"/>
  <cols>
    <col min="1" max="1" width="9.1796875" style="39"/>
    <col min="2" max="2" width="16.1796875" style="39" customWidth="1"/>
    <col min="3" max="3" width="12" style="39" customWidth="1"/>
    <col min="4" max="4" width="9.1796875" style="39"/>
    <col min="5" max="5" width="22.54296875" style="39" customWidth="1"/>
    <col min="6" max="6" width="29" style="39" customWidth="1"/>
    <col min="7" max="7" width="10.81640625" style="39" customWidth="1"/>
    <col min="8" max="8" width="4.26953125" style="39" customWidth="1"/>
    <col min="9" max="18" width="8.26953125" style="39" customWidth="1"/>
    <col min="19" max="19" width="8.26953125" style="107" customWidth="1"/>
    <col min="20" max="20" width="11" style="39" customWidth="1"/>
    <col min="21" max="21" width="8.26953125" style="39" customWidth="1"/>
    <col min="22" max="22" width="13" style="45" customWidth="1"/>
    <col min="23" max="23" width="4.26953125" style="39" customWidth="1"/>
    <col min="24" max="24" width="8.453125" style="39" customWidth="1"/>
    <col min="25" max="25" width="14.7265625" style="39" customWidth="1"/>
    <col min="26" max="26" width="9.1796875" style="39"/>
    <col min="27" max="30" width="7.1796875" customWidth="1"/>
    <col min="31" max="31" width="9.1796875" style="39"/>
    <col min="32" max="32" width="9"/>
    <col min="33" max="33" width="3.26953125" customWidth="1"/>
    <col min="34" max="38" width="9"/>
    <col min="39" max="39" width="4.26953125" customWidth="1"/>
    <col min="40" max="40" width="9"/>
    <col min="41" max="43" width="9.26953125" bestFit="1" customWidth="1"/>
    <col min="44" max="44" width="9.7265625" style="31" bestFit="1" customWidth="1"/>
    <col min="45" max="45" width="3.54296875" customWidth="1"/>
    <col min="46" max="49" width="9"/>
    <col min="50" max="50" width="9.453125" customWidth="1"/>
    <col min="51" max="51" width="3.453125" customWidth="1"/>
    <col min="52" max="58" width="9"/>
    <col min="59" max="59" width="16.81640625" customWidth="1"/>
    <col min="60" max="65" width="9" customWidth="1"/>
    <col min="66" max="16384" width="9.1796875" style="39"/>
  </cols>
  <sheetData>
    <row r="1" spans="1:65" x14ac:dyDescent="0.35">
      <c r="H1" s="79"/>
      <c r="V1" s="44">
        <v>0</v>
      </c>
      <c r="X1" s="78"/>
      <c r="AA1" s="73"/>
      <c r="AB1" s="73"/>
      <c r="AC1" s="73"/>
      <c r="AD1" s="73"/>
      <c r="AF1" s="1" t="s">
        <v>214</v>
      </c>
      <c r="AH1" s="1" t="s">
        <v>149</v>
      </c>
      <c r="AI1" s="1"/>
      <c r="AJ1" s="1"/>
      <c r="AK1" s="1"/>
      <c r="AL1" s="1"/>
      <c r="AM1" s="1"/>
      <c r="AN1" s="1" t="s">
        <v>150</v>
      </c>
      <c r="AO1" s="1"/>
      <c r="AP1" s="1"/>
      <c r="AQ1" s="1"/>
      <c r="AR1" s="25"/>
      <c r="AS1" s="1"/>
      <c r="AT1" s="1" t="s">
        <v>215</v>
      </c>
      <c r="AU1" s="1"/>
      <c r="AV1" s="1"/>
      <c r="AW1" s="1"/>
      <c r="AX1" s="1"/>
      <c r="AY1" s="1"/>
      <c r="AZ1" s="1" t="s">
        <v>216</v>
      </c>
      <c r="BA1" s="1"/>
      <c r="BB1" s="1"/>
      <c r="BC1" s="1"/>
      <c r="BD1" s="1"/>
      <c r="BE1" s="1"/>
      <c r="BF1" s="1" t="s">
        <v>0</v>
      </c>
      <c r="BG1" s="1" t="s">
        <v>1</v>
      </c>
      <c r="BH1" s="1" t="s">
        <v>7</v>
      </c>
      <c r="BI1" s="1" t="s">
        <v>9</v>
      </c>
      <c r="BJ1" s="1" t="s">
        <v>8</v>
      </c>
      <c r="BK1" s="1" t="s">
        <v>6</v>
      </c>
      <c r="BL1" s="1" t="s">
        <v>2</v>
      </c>
      <c r="BM1" s="33"/>
    </row>
    <row r="2" spans="1:65" ht="58" x14ac:dyDescent="0.35">
      <c r="A2" s="108" t="s">
        <v>269</v>
      </c>
      <c r="B2" s="39" t="s">
        <v>270</v>
      </c>
      <c r="C2" s="76" t="s">
        <v>218</v>
      </c>
      <c r="D2" s="76" t="s">
        <v>219</v>
      </c>
      <c r="E2" s="77" t="s">
        <v>220</v>
      </c>
      <c r="F2" s="77" t="s">
        <v>79</v>
      </c>
      <c r="G2" s="77" t="s">
        <v>221</v>
      </c>
      <c r="H2" s="78" t="s">
        <v>222</v>
      </c>
      <c r="I2" s="81" t="s">
        <v>155</v>
      </c>
      <c r="J2" s="109" t="s">
        <v>156</v>
      </c>
      <c r="K2" s="109" t="s">
        <v>271</v>
      </c>
      <c r="L2" s="81" t="s">
        <v>158</v>
      </c>
      <c r="M2" s="81" t="s">
        <v>228</v>
      </c>
      <c r="N2" s="82" t="s">
        <v>160</v>
      </c>
      <c r="O2" s="82" t="s">
        <v>161</v>
      </c>
      <c r="P2" s="82" t="s">
        <v>162</v>
      </c>
      <c r="Q2" s="82" t="s">
        <v>163</v>
      </c>
      <c r="R2" s="82" t="s">
        <v>164</v>
      </c>
      <c r="S2" s="82" t="s">
        <v>165</v>
      </c>
      <c r="T2" s="109" t="s">
        <v>166</v>
      </c>
      <c r="U2" s="109" t="s">
        <v>167</v>
      </c>
      <c r="V2" s="109" t="s">
        <v>272</v>
      </c>
      <c r="W2" s="39" t="s">
        <v>273</v>
      </c>
      <c r="X2" s="39" t="s">
        <v>274</v>
      </c>
      <c r="Y2" s="108" t="s">
        <v>275</v>
      </c>
      <c r="Z2" s="110" t="s">
        <v>276</v>
      </c>
      <c r="AA2" s="80" t="s">
        <v>223</v>
      </c>
      <c r="AB2" s="80" t="s">
        <v>224</v>
      </c>
      <c r="AC2" s="80" t="s">
        <v>225</v>
      </c>
      <c r="AD2" s="80" t="s">
        <v>226</v>
      </c>
      <c r="AF2" s="1" t="s">
        <v>232</v>
      </c>
      <c r="AH2" s="4" t="s">
        <v>233</v>
      </c>
      <c r="AI2" s="4" t="s">
        <v>171</v>
      </c>
      <c r="AJ2" s="4" t="s">
        <v>172</v>
      </c>
      <c r="AK2" s="4" t="s">
        <v>173</v>
      </c>
      <c r="AL2" s="4" t="s">
        <v>174</v>
      </c>
      <c r="AM2" s="1"/>
      <c r="AN2" s="5" t="s">
        <v>233</v>
      </c>
      <c r="AO2" s="5" t="s">
        <v>171</v>
      </c>
      <c r="AP2" s="5" t="s">
        <v>172</v>
      </c>
      <c r="AQ2" s="5" t="s">
        <v>173</v>
      </c>
      <c r="AR2" s="64" t="s">
        <v>175</v>
      </c>
      <c r="AS2" s="1"/>
      <c r="AT2" s="6" t="s">
        <v>233</v>
      </c>
      <c r="AU2" s="6" t="s">
        <v>171</v>
      </c>
      <c r="AV2" s="6" t="s">
        <v>172</v>
      </c>
      <c r="AW2" s="6" t="s">
        <v>173</v>
      </c>
      <c r="AX2" s="6" t="s">
        <v>234</v>
      </c>
      <c r="AY2" s="1"/>
      <c r="AZ2" s="7" t="s">
        <v>233</v>
      </c>
      <c r="BA2" s="7" t="s">
        <v>171</v>
      </c>
      <c r="BB2" s="7" t="s">
        <v>172</v>
      </c>
      <c r="BC2" s="7" t="s">
        <v>173</v>
      </c>
      <c r="BD2" s="7" t="s">
        <v>235</v>
      </c>
      <c r="BE2" s="22"/>
      <c r="BF2" s="1" t="s">
        <v>16</v>
      </c>
      <c r="BG2" s="1" t="s">
        <v>206</v>
      </c>
      <c r="BH2" s="1">
        <v>0</v>
      </c>
      <c r="BI2" s="1">
        <v>0</v>
      </c>
      <c r="BJ2" s="1">
        <v>0.94220000000000004</v>
      </c>
      <c r="BK2" s="1" t="s">
        <v>207</v>
      </c>
      <c r="BL2" s="1" t="s">
        <v>18</v>
      </c>
      <c r="BM2" s="33"/>
    </row>
    <row r="3" spans="1:65" x14ac:dyDescent="0.35">
      <c r="A3" s="34" t="s">
        <v>277</v>
      </c>
      <c r="B3" s="34"/>
      <c r="C3" s="113" t="s">
        <v>278</v>
      </c>
      <c r="D3" s="41">
        <v>2012</v>
      </c>
      <c r="E3" s="39" t="s">
        <v>31</v>
      </c>
      <c r="F3" s="35" t="s">
        <v>279</v>
      </c>
      <c r="G3" s="34" t="s">
        <v>280</v>
      </c>
      <c r="H3" s="39" t="s">
        <v>239</v>
      </c>
      <c r="I3" s="121">
        <v>16</v>
      </c>
      <c r="J3" s="116">
        <v>8.3000000000000007</v>
      </c>
      <c r="K3" s="118">
        <v>268.89999999999998</v>
      </c>
      <c r="L3" s="116">
        <v>0.5</v>
      </c>
      <c r="M3" s="130">
        <v>10</v>
      </c>
      <c r="N3" s="121">
        <v>29.262871241768867</v>
      </c>
      <c r="O3" s="121">
        <v>8.9177120385498565</v>
      </c>
      <c r="P3" s="121">
        <v>15.542687357991413</v>
      </c>
      <c r="Q3" s="121">
        <v>2.3869001847123004</v>
      </c>
      <c r="R3" s="121">
        <v>21.877029332357914</v>
      </c>
      <c r="S3" s="122">
        <v>14.164943929123355</v>
      </c>
      <c r="T3" s="121">
        <v>103.8</v>
      </c>
      <c r="U3" s="121">
        <v>3.0000000000000001E-3</v>
      </c>
      <c r="V3" s="44">
        <v>109.79252766544518</v>
      </c>
      <c r="W3" s="113" t="s">
        <v>31</v>
      </c>
      <c r="X3" s="39" t="s">
        <v>281</v>
      </c>
      <c r="Y3" s="39" t="s">
        <v>282</v>
      </c>
      <c r="Z3" s="56"/>
      <c r="AA3" s="33" t="s">
        <v>240</v>
      </c>
      <c r="AB3" s="33" t="s">
        <v>240</v>
      </c>
      <c r="AC3" s="33" t="s">
        <v>240</v>
      </c>
      <c r="AD3" s="33" t="s">
        <v>240</v>
      </c>
      <c r="AF3" s="23">
        <v>24.674644924971286</v>
      </c>
      <c r="AH3" s="10">
        <f t="shared" ref="AH3:AH50" si="0">$J3*$BH$2+LN($L3)*$BI$2+LN($V3)*$BJ$2</f>
        <v>4.4270138277881914</v>
      </c>
      <c r="AI3" s="11">
        <f t="shared" ref="AI3:AI50" si="1">LN(K3)-AH3</f>
        <v>1.1673257354866271</v>
      </c>
      <c r="AJ3" s="11" cm="1">
        <f t="array" ref="AJ3">MEDIAN(IF($F3=$F$3:$F$115,AI$3:AI$115))</f>
        <v>-0.8590665074595758</v>
      </c>
      <c r="AK3" s="11">
        <f t="shared" ref="AK3:AK18" si="2">AJ3+AH3</f>
        <v>3.5679473203286154</v>
      </c>
      <c r="AL3" s="49">
        <f t="shared" ref="AL3:AL18" si="3">EXP(AK3)</f>
        <v>35.443763736171768</v>
      </c>
      <c r="AM3" s="1"/>
      <c r="AN3" s="13">
        <f>$J3*$BH$4+LN($L3)*$BI$4+LN($V3)*$BJ$4</f>
        <v>8.6926820153076392</v>
      </c>
      <c r="AO3" s="15">
        <f t="shared" ref="AO3:AO20" si="4">LN(K3)-AN3</f>
        <v>-3.0983424520328207</v>
      </c>
      <c r="AP3" s="50" cm="1">
        <f t="array" ref="AP3">GEOMEAN(IF($F3=$F$3:$F$115,-AO$3:AO$115))</f>
        <v>4.9673254899926373</v>
      </c>
      <c r="AQ3" s="15">
        <f t="shared" ref="AQ3:AQ18" si="5">AN3-AP3</f>
        <v>3.7253565253150018</v>
      </c>
      <c r="AR3" s="65">
        <f t="shared" ref="AR3:AR18" si="6">EXP(AQ3)</f>
        <v>41.486020925172298</v>
      </c>
      <c r="AS3" s="1"/>
      <c r="AT3" s="16">
        <f t="shared" ref="AT3:AT28" si="7">$J3*$BH$5+LN($L3)*$BI$5+LN($V3)*$BJ$5</f>
        <v>10.449213836684184</v>
      </c>
      <c r="AU3" s="18">
        <f t="shared" ref="AU3:AU12" si="8">LN($K3)-AT3</f>
        <v>-4.8548742734093651</v>
      </c>
      <c r="AV3" s="18" cm="1">
        <f t="array" ref="AV3">GEOMEAN(IF($F3=$F$3:$F$115,-AU$3:AU$115))</f>
        <v>6.7730252250826632</v>
      </c>
      <c r="AW3" s="18">
        <f t="shared" ref="AW3" si="9">AT3-AV3</f>
        <v>3.6761886116015203</v>
      </c>
      <c r="AX3" s="117">
        <f t="shared" ref="AX3:AX18" si="10">EXP(AW3)</f>
        <v>39.495573865932144</v>
      </c>
      <c r="AY3" s="1"/>
      <c r="AZ3" s="20">
        <f>$J3*$BH$6+LN($L3)*$BI$6+LN($V3)*$BJ$6</f>
        <v>9.5522779184177082</v>
      </c>
      <c r="BA3" s="20">
        <f t="shared" ref="BA3:BA50" si="11">LN(K3)-AZ3</f>
        <v>-3.9579383551428897</v>
      </c>
      <c r="BB3" s="20" cm="1">
        <f t="array" ref="BB3">GEOMEAN(IF($F3=$F$3:$F$115,-BA$3:BA$115))</f>
        <v>5.7817562084270744</v>
      </c>
      <c r="BC3" s="20">
        <f t="shared" ref="BC3:BC18" si="12">AZ3-BB3</f>
        <v>3.7705217099906339</v>
      </c>
      <c r="BD3" s="58">
        <f t="shared" ref="BD3:BD18" si="13">EXP(BC3)</f>
        <v>43.402702553719152</v>
      </c>
      <c r="BE3" s="1"/>
      <c r="BM3" s="33"/>
    </row>
    <row r="4" spans="1:65" x14ac:dyDescent="0.35">
      <c r="A4" s="34" t="s">
        <v>277</v>
      </c>
      <c r="B4" s="34"/>
      <c r="C4" s="113" t="s">
        <v>278</v>
      </c>
      <c r="D4" s="41">
        <v>2012</v>
      </c>
      <c r="E4" s="39" t="s">
        <v>31</v>
      </c>
      <c r="F4" s="35" t="s">
        <v>279</v>
      </c>
      <c r="G4" s="34" t="s">
        <v>280</v>
      </c>
      <c r="H4" s="39" t="s">
        <v>239</v>
      </c>
      <c r="I4" s="121">
        <v>16</v>
      </c>
      <c r="J4" s="116">
        <v>8.1999999999999993</v>
      </c>
      <c r="K4" s="118">
        <v>103.7</v>
      </c>
      <c r="L4" s="116">
        <v>0.2</v>
      </c>
      <c r="M4" s="130">
        <v>10</v>
      </c>
      <c r="N4" s="121">
        <v>29.049662708131205</v>
      </c>
      <c r="O4" s="121">
        <v>8.852737816046762</v>
      </c>
      <c r="P4" s="121">
        <v>15.429443734253772</v>
      </c>
      <c r="Q4" s="121">
        <v>2.3695092908346154</v>
      </c>
      <c r="R4" s="121">
        <v>28.703724722039926</v>
      </c>
      <c r="S4" s="122">
        <v>18.585094213102899</v>
      </c>
      <c r="T4" s="121">
        <v>89.4</v>
      </c>
      <c r="U4" s="121">
        <v>3.0000000000000001E-3</v>
      </c>
      <c r="V4" s="44">
        <v>108.99258210868419</v>
      </c>
      <c r="W4" s="113" t="s">
        <v>31</v>
      </c>
      <c r="X4" s="39" t="s">
        <v>281</v>
      </c>
      <c r="Y4" s="39" t="s">
        <v>283</v>
      </c>
      <c r="Z4" s="56"/>
      <c r="AA4" s="33" t="s">
        <v>240</v>
      </c>
      <c r="AB4" s="33" t="s">
        <v>240</v>
      </c>
      <c r="AC4" s="33" t="s">
        <v>240</v>
      </c>
      <c r="AD4" s="33" t="s">
        <v>240</v>
      </c>
      <c r="AF4" s="23">
        <v>11.871417782316483</v>
      </c>
      <c r="AH4" s="10">
        <f t="shared" si="0"/>
        <v>4.4201238519296204</v>
      </c>
      <c r="AI4" s="11">
        <f t="shared" si="1"/>
        <v>0.22137826330586119</v>
      </c>
      <c r="AJ4" s="11" cm="1">
        <f t="array" ref="AJ4">MEDIAN(IF($F4=$F$3:$F$115,AI$3:AI$115))</f>
        <v>-0.8590665074595758</v>
      </c>
      <c r="AK4" s="11">
        <f t="shared" si="2"/>
        <v>3.5610573444700444</v>
      </c>
      <c r="AL4" s="49">
        <f t="shared" si="3"/>
        <v>35.200396419915165</v>
      </c>
      <c r="AM4" s="1"/>
      <c r="AN4" s="13">
        <f t="shared" ref="AN4:AN51" si="14">$J4*$BH$4+LN($L4)*$BI$4+LN($V4)*$BJ$4</f>
        <v>7.9692444804717297</v>
      </c>
      <c r="AO4" s="15">
        <f t="shared" si="4"/>
        <v>-3.3277423652362481</v>
      </c>
      <c r="AP4" s="50" cm="1">
        <f t="array" ref="AP4">GEOMEAN(IF($F4=$F$3:$F$115,-AO$3:AO$115))</f>
        <v>4.9673254899926373</v>
      </c>
      <c r="AQ4" s="15">
        <f t="shared" si="5"/>
        <v>3.0019189904790924</v>
      </c>
      <c r="AR4" s="65">
        <f t="shared" si="6"/>
        <v>20.12411788371908</v>
      </c>
      <c r="AS4" s="1"/>
      <c r="AT4" s="16">
        <f t="shared" si="7"/>
        <v>9.4446517016692546</v>
      </c>
      <c r="AU4" s="18">
        <f t="shared" si="8"/>
        <v>-4.803149586433773</v>
      </c>
      <c r="AV4" s="18" cm="1">
        <f t="array" ref="AV4">GEOMEAN(IF($F4=$F$3:$F$115,-AU$3:AU$115))</f>
        <v>6.7730252250826632</v>
      </c>
      <c r="AW4" s="18">
        <f t="shared" ref="AW4:AW20" si="15">AT4-AV4</f>
        <v>2.6716264765865914</v>
      </c>
      <c r="AX4" s="117">
        <f t="shared" si="10"/>
        <v>14.463474574901085</v>
      </c>
      <c r="AY4" s="1"/>
      <c r="AZ4" s="20">
        <f t="shared" ref="AZ4:AZ51" si="16">$J4*$BH$6+LN($L4)*$BI$6+LN($V4)*$BJ$6</f>
        <v>8.9709605257308365</v>
      </c>
      <c r="BA4" s="20">
        <f t="shared" si="11"/>
        <v>-4.3294584104953548</v>
      </c>
      <c r="BB4" s="20" cm="1">
        <f t="array" ref="BB4">GEOMEAN(IF($F4=$F$3:$F$115,-BA$3:BA$115))</f>
        <v>5.7817562084270744</v>
      </c>
      <c r="BC4" s="20">
        <f t="shared" si="12"/>
        <v>3.1892043173037621</v>
      </c>
      <c r="BD4" s="58">
        <f t="shared" si="13"/>
        <v>24.269109248255148</v>
      </c>
      <c r="BF4" s="47" t="s">
        <v>16</v>
      </c>
      <c r="BG4" s="1" t="s">
        <v>44</v>
      </c>
      <c r="BH4" s="46">
        <v>0.77800000000000002</v>
      </c>
      <c r="BI4" s="46">
        <v>0.7</v>
      </c>
      <c r="BJ4" s="46">
        <v>0.57899999999999996</v>
      </c>
      <c r="BK4" s="1" t="s">
        <v>26</v>
      </c>
      <c r="BL4" s="1" t="s">
        <v>18</v>
      </c>
      <c r="BM4" s="33"/>
    </row>
    <row r="5" spans="1:65" x14ac:dyDescent="0.35">
      <c r="A5" s="34" t="s">
        <v>277</v>
      </c>
      <c r="B5" s="34"/>
      <c r="C5" s="113" t="s">
        <v>278</v>
      </c>
      <c r="D5" s="41">
        <v>2012</v>
      </c>
      <c r="E5" s="39" t="s">
        <v>31</v>
      </c>
      <c r="F5" s="35" t="s">
        <v>279</v>
      </c>
      <c r="G5" s="34" t="s">
        <v>280</v>
      </c>
      <c r="H5" s="39" t="s">
        <v>239</v>
      </c>
      <c r="I5" s="121">
        <v>16.100000000000001</v>
      </c>
      <c r="J5" s="116">
        <v>8.1999999999999993</v>
      </c>
      <c r="K5" s="118">
        <v>4.5</v>
      </c>
      <c r="L5" s="116">
        <v>0.5</v>
      </c>
      <c r="M5" s="130">
        <v>10</v>
      </c>
      <c r="N5" s="121">
        <v>21.800572564450761</v>
      </c>
      <c r="O5" s="121">
        <v>6.6436142509415141</v>
      </c>
      <c r="P5" s="121">
        <v>11.579160527173929</v>
      </c>
      <c r="Q5" s="121">
        <v>1.778218898993317</v>
      </c>
      <c r="R5" s="121">
        <v>12.629795902661016</v>
      </c>
      <c r="S5" s="122">
        <v>8.1775431243243304</v>
      </c>
      <c r="T5" s="121">
        <v>84.5</v>
      </c>
      <c r="U5" s="121">
        <v>3.0000000000000001E-3</v>
      </c>
      <c r="V5" s="44">
        <v>81.794433178810706</v>
      </c>
      <c r="W5" s="113" t="s">
        <v>31</v>
      </c>
      <c r="X5" s="39" t="s">
        <v>284</v>
      </c>
      <c r="Y5" s="39" t="s">
        <v>282</v>
      </c>
      <c r="Z5" s="56"/>
      <c r="AA5" s="33" t="s">
        <v>240</v>
      </c>
      <c r="AB5" s="33" t="s">
        <v>240</v>
      </c>
      <c r="AC5" s="33" t="s">
        <v>240</v>
      </c>
      <c r="AD5" s="33" t="s">
        <v>240</v>
      </c>
      <c r="AF5" s="23">
        <v>20.793493987980582</v>
      </c>
      <c r="AH5" s="10">
        <f t="shared" si="0"/>
        <v>4.1496458962214389</v>
      </c>
      <c r="AI5" s="11">
        <f t="shared" si="1"/>
        <v>-2.6455684994451647</v>
      </c>
      <c r="AJ5" s="11" cm="1">
        <f t="array" ref="AJ5">MEDIAN(IF($F5=$F$3:$F$115,AI$3:AI$115))</f>
        <v>-0.8590665074595758</v>
      </c>
      <c r="AK5" s="11">
        <f t="shared" si="2"/>
        <v>3.2905793887618628</v>
      </c>
      <c r="AL5" s="49">
        <f t="shared" si="3"/>
        <v>26.858420615765674</v>
      </c>
      <c r="AM5" s="1"/>
      <c r="AN5" s="13">
        <f t="shared" si="14"/>
        <v>8.4444340930224016</v>
      </c>
      <c r="AO5" s="15">
        <f t="shared" si="4"/>
        <v>-6.9403566962461269</v>
      </c>
      <c r="AP5" s="50" cm="1">
        <f t="array" ref="AP5">GEOMEAN(IF($F5=$F$3:$F$115,-AO$3:AO$115))</f>
        <v>4.9673254899926373</v>
      </c>
      <c r="AQ5" s="15">
        <f t="shared" si="5"/>
        <v>3.4771086030297642</v>
      </c>
      <c r="AR5" s="65">
        <f t="shared" si="6"/>
        <v>32.366003687622701</v>
      </c>
      <c r="AS5" s="1"/>
      <c r="AT5" s="16">
        <f t="shared" si="7"/>
        <v>10.155777035421474</v>
      </c>
      <c r="AU5" s="18">
        <f t="shared" si="8"/>
        <v>-8.6516996386451996</v>
      </c>
      <c r="AV5" s="18" cm="1">
        <f t="array" ref="AV5">GEOMEAN(IF($F5=$F$3:$F$115,-AU$3:AU$115))</f>
        <v>6.7730252250826632</v>
      </c>
      <c r="AW5" s="18">
        <f t="shared" si="15"/>
        <v>3.382751810338811</v>
      </c>
      <c r="AX5" s="117">
        <f t="shared" si="10"/>
        <v>29.451705211469392</v>
      </c>
      <c r="AY5" s="1"/>
      <c r="AZ5" s="20">
        <f t="shared" si="16"/>
        <v>9.2552679874595256</v>
      </c>
      <c r="BA5" s="20">
        <f t="shared" si="11"/>
        <v>-7.751190590683251</v>
      </c>
      <c r="BB5" s="20" cm="1">
        <f t="array" ref="BB5">GEOMEAN(IF($F5=$F$3:$F$115,-BA$3:BA$115))</f>
        <v>5.7817562084270744</v>
      </c>
      <c r="BC5" s="20">
        <f t="shared" si="12"/>
        <v>3.4735117790324512</v>
      </c>
      <c r="BD5" s="58">
        <f t="shared" si="13"/>
        <v>32.249797979881848</v>
      </c>
      <c r="BF5" s="47" t="s">
        <v>16</v>
      </c>
      <c r="BG5" s="1" t="s">
        <v>27</v>
      </c>
      <c r="BH5" s="1">
        <v>0.96199999999999997</v>
      </c>
      <c r="BI5" s="1">
        <v>0.98599999999999999</v>
      </c>
      <c r="BJ5" s="1">
        <v>0.67</v>
      </c>
      <c r="BK5" t="s">
        <v>33</v>
      </c>
      <c r="BL5" s="1" t="s">
        <v>31</v>
      </c>
      <c r="BM5" s="33"/>
    </row>
    <row r="6" spans="1:65" x14ac:dyDescent="0.35">
      <c r="A6" s="34" t="s">
        <v>277</v>
      </c>
      <c r="B6" s="34"/>
      <c r="C6" s="113" t="s">
        <v>278</v>
      </c>
      <c r="D6" s="41">
        <v>2012</v>
      </c>
      <c r="E6" s="39" t="s">
        <v>31</v>
      </c>
      <c r="F6" s="35" t="s">
        <v>279</v>
      </c>
      <c r="G6" s="34" t="s">
        <v>280</v>
      </c>
      <c r="H6" s="39" t="s">
        <v>239</v>
      </c>
      <c r="I6" s="121">
        <v>16</v>
      </c>
      <c r="J6" s="116">
        <v>8.3000000000000007</v>
      </c>
      <c r="K6" s="118">
        <v>4.7</v>
      </c>
      <c r="L6" s="116">
        <v>0.2</v>
      </c>
      <c r="M6" s="130">
        <v>10</v>
      </c>
      <c r="N6" s="121">
        <v>31.688118311897252</v>
      </c>
      <c r="O6" s="121">
        <v>9.6567938195225675</v>
      </c>
      <c r="P6" s="121">
        <v>16.830833578007091</v>
      </c>
      <c r="Q6" s="121">
        <v>2.5847216025709705</v>
      </c>
      <c r="R6" s="121">
        <v>36.529210518347973</v>
      </c>
      <c r="S6" s="122">
        <v>23.651941536788755</v>
      </c>
      <c r="T6" s="121">
        <v>87.3</v>
      </c>
      <c r="U6" s="121">
        <v>3.0000000000000001E-3</v>
      </c>
      <c r="V6" s="44">
        <v>118.89190837360138</v>
      </c>
      <c r="W6" s="113" t="s">
        <v>31</v>
      </c>
      <c r="X6" s="39" t="s">
        <v>284</v>
      </c>
      <c r="Y6" s="39" t="s">
        <v>282</v>
      </c>
      <c r="Z6" s="56"/>
      <c r="AA6" s="33" t="s">
        <v>240</v>
      </c>
      <c r="AB6" s="33" t="s">
        <v>240</v>
      </c>
      <c r="AC6" s="33" t="s">
        <v>240</v>
      </c>
      <c r="AD6" s="33" t="s">
        <v>240</v>
      </c>
      <c r="AF6" s="23">
        <v>12.704680890607277</v>
      </c>
      <c r="AH6" s="10">
        <f t="shared" si="0"/>
        <v>4.5020339349363852</v>
      </c>
      <c r="AI6" s="11">
        <f t="shared" si="1"/>
        <v>-2.9544714262203722</v>
      </c>
      <c r="AJ6" s="11" cm="1">
        <f t="array" ref="AJ6">MEDIAN(IF($F6=$F$3:$F$115,AI$3:AI$115))</f>
        <v>-0.8590665074595758</v>
      </c>
      <c r="AK6" s="11">
        <f t="shared" si="2"/>
        <v>3.6429674274768091</v>
      </c>
      <c r="AL6" s="49">
        <f t="shared" si="3"/>
        <v>38.205039365584227</v>
      </c>
      <c r="AM6" s="1"/>
      <c r="AN6" s="13">
        <f t="shared" si="14"/>
        <v>8.0973798000014661</v>
      </c>
      <c r="AO6" s="15">
        <f t="shared" si="4"/>
        <v>-6.5498172912854535</v>
      </c>
      <c r="AP6" s="50" cm="1">
        <f t="array" ref="AP6">GEOMEAN(IF($F6=$F$3:$F$115,-AO$3:AO$115))</f>
        <v>4.9673254899926373</v>
      </c>
      <c r="AQ6" s="15">
        <f t="shared" si="5"/>
        <v>3.1300543100088287</v>
      </c>
      <c r="AR6" s="65">
        <f t="shared" si="6"/>
        <v>22.875221862206601</v>
      </c>
      <c r="AS6" s="1"/>
      <c r="AT6" s="16">
        <f t="shared" si="7"/>
        <v>9.5990980990525419</v>
      </c>
      <c r="AU6" s="18">
        <f t="shared" si="8"/>
        <v>-8.0515355903365293</v>
      </c>
      <c r="AV6" s="18" cm="1">
        <f t="array" ref="AV6">GEOMEAN(IF($F6=$F$3:$F$115,-AU$3:AU$115))</f>
        <v>6.7730252250826632</v>
      </c>
      <c r="AW6" s="18">
        <f t="shared" si="15"/>
        <v>2.8260728739698786</v>
      </c>
      <c r="AX6" s="117">
        <f t="shared" si="10"/>
        <v>16.879044362510957</v>
      </c>
      <c r="AY6" s="1"/>
      <c r="AZ6" s="20">
        <f t="shared" si="16"/>
        <v>9.1132139771456604</v>
      </c>
      <c r="BA6" s="20">
        <f t="shared" si="11"/>
        <v>-7.5656514684296479</v>
      </c>
      <c r="BB6" s="20" cm="1">
        <f t="array" ref="BB6">GEOMEAN(IF($F6=$F$3:$F$115,-BA$3:BA$115))</f>
        <v>5.7817562084270744</v>
      </c>
      <c r="BC6" s="20">
        <f t="shared" si="12"/>
        <v>3.331457768718586</v>
      </c>
      <c r="BD6" s="58">
        <f t="shared" si="13"/>
        <v>27.979099043991102</v>
      </c>
      <c r="BE6" s="1"/>
      <c r="BF6" s="47" t="s">
        <v>16</v>
      </c>
      <c r="BG6" s="1" t="s">
        <v>27</v>
      </c>
      <c r="BH6" s="1">
        <v>0.77400000000000002</v>
      </c>
      <c r="BI6" s="1">
        <v>0.54400000000000004</v>
      </c>
      <c r="BJ6" s="1">
        <v>0.746</v>
      </c>
      <c r="BK6" t="s">
        <v>30</v>
      </c>
      <c r="BL6" s="1" t="s">
        <v>28</v>
      </c>
      <c r="BM6" s="33"/>
    </row>
    <row r="7" spans="1:65" x14ac:dyDescent="0.35">
      <c r="A7" s="34" t="s">
        <v>277</v>
      </c>
      <c r="B7" s="34"/>
      <c r="C7" s="113" t="s">
        <v>278</v>
      </c>
      <c r="D7" s="41">
        <v>2012</v>
      </c>
      <c r="E7" s="39" t="s">
        <v>31</v>
      </c>
      <c r="F7" s="35" t="s">
        <v>279</v>
      </c>
      <c r="G7" s="34" t="s">
        <v>280</v>
      </c>
      <c r="H7" s="39" t="s">
        <v>239</v>
      </c>
      <c r="I7" s="121">
        <v>16</v>
      </c>
      <c r="J7" s="116">
        <v>8.23</v>
      </c>
      <c r="K7" s="118">
        <v>269</v>
      </c>
      <c r="L7" s="116">
        <v>0.2</v>
      </c>
      <c r="M7" s="130">
        <v>10</v>
      </c>
      <c r="N7" s="121">
        <v>30.826400488445039</v>
      </c>
      <c r="O7" s="121">
        <v>9.3941896702392231</v>
      </c>
      <c r="P7" s="121">
        <v>16.373140598734121</v>
      </c>
      <c r="Q7" s="121">
        <v>2.5144334064819924</v>
      </c>
      <c r="R7" s="121">
        <v>34.106372441285181</v>
      </c>
      <c r="S7" s="122">
        <v>22.08320178745824</v>
      </c>
      <c r="T7" s="121">
        <v>87.73</v>
      </c>
      <c r="U7" s="121">
        <v>3.0000000000000001E-3</v>
      </c>
      <c r="V7" s="44">
        <v>115.65879508169239</v>
      </c>
      <c r="W7" s="113" t="s">
        <v>31</v>
      </c>
      <c r="X7" s="39" t="s">
        <v>281</v>
      </c>
      <c r="Y7" s="39" t="s">
        <v>283</v>
      </c>
      <c r="Z7" s="56"/>
      <c r="AA7" s="33" t="s">
        <v>240</v>
      </c>
      <c r="AB7" s="33" t="s">
        <v>240</v>
      </c>
      <c r="AC7" s="33" t="s">
        <v>240</v>
      </c>
      <c r="AD7" s="33" t="s">
        <v>240</v>
      </c>
      <c r="AF7" s="23">
        <v>12.22941106533426</v>
      </c>
      <c r="AH7" s="10">
        <f t="shared" si="0"/>
        <v>4.476057186576158</v>
      </c>
      <c r="AI7" s="11">
        <f t="shared" si="1"/>
        <v>1.118654193025681</v>
      </c>
      <c r="AJ7" s="11" cm="1">
        <f t="array" ref="AJ7">MEDIAN(IF($F7=$F$3:$F$115,AI$3:AI$115))</f>
        <v>-0.8590665074595758</v>
      </c>
      <c r="AK7" s="11">
        <f t="shared" si="2"/>
        <v>3.616990679116582</v>
      </c>
      <c r="AL7" s="49">
        <f t="shared" si="3"/>
        <v>37.225375994742684</v>
      </c>
      <c r="AM7" s="1"/>
      <c r="AN7" s="13">
        <f t="shared" si="14"/>
        <v>8.0269565891114514</v>
      </c>
      <c r="AO7" s="15">
        <f t="shared" si="4"/>
        <v>-2.4322452095096123</v>
      </c>
      <c r="AP7" s="50" cm="1">
        <f t="array" ref="AP7">GEOMEAN(IF($F7=$F$3:$F$115,-AO$3:AO$115))</f>
        <v>4.9673254899926373</v>
      </c>
      <c r="AQ7" s="15">
        <f t="shared" si="5"/>
        <v>3.059631099118814</v>
      </c>
      <c r="AR7" s="65">
        <f t="shared" si="6"/>
        <v>21.319690858428658</v>
      </c>
      <c r="AS7" s="1"/>
      <c r="AT7" s="16">
        <f t="shared" si="7"/>
        <v>9.5132859897324895</v>
      </c>
      <c r="AU7" s="18">
        <f t="shared" si="8"/>
        <v>-3.9185746101306504</v>
      </c>
      <c r="AV7" s="18" cm="1">
        <f t="array" ref="AV7">GEOMEAN(IF($F7=$F$3:$F$115,-AU$3:AU$115))</f>
        <v>6.7730252250826632</v>
      </c>
      <c r="AW7" s="18">
        <f t="shared" si="15"/>
        <v>2.7402607646498263</v>
      </c>
      <c r="AX7" s="117">
        <f t="shared" si="10"/>
        <v>15.491024081174793</v>
      </c>
      <c r="AY7" s="1"/>
      <c r="AZ7" s="20">
        <f t="shared" si="16"/>
        <v>9.0384665240818407</v>
      </c>
      <c r="BA7" s="20">
        <f t="shared" si="11"/>
        <v>-3.4437551444800016</v>
      </c>
      <c r="BB7" s="20" cm="1">
        <f t="array" ref="BB7">GEOMEAN(IF($F7=$F$3:$F$115,-BA$3:BA$115))</f>
        <v>5.7817562084270744</v>
      </c>
      <c r="BC7" s="20">
        <f t="shared" si="12"/>
        <v>3.2567103156547663</v>
      </c>
      <c r="BD7" s="58">
        <f t="shared" si="13"/>
        <v>25.963983187888186</v>
      </c>
      <c r="BE7" s="1"/>
      <c r="BF7" s="47"/>
      <c r="BG7" s="1"/>
      <c r="BH7" s="46"/>
      <c r="BI7" s="46"/>
      <c r="BJ7" s="46"/>
      <c r="BK7" s="1"/>
      <c r="BL7" s="1"/>
      <c r="BM7" s="33"/>
    </row>
    <row r="8" spans="1:65" x14ac:dyDescent="0.35">
      <c r="A8" s="34" t="s">
        <v>277</v>
      </c>
      <c r="B8" s="39">
        <v>2286563</v>
      </c>
      <c r="C8" s="39" t="s">
        <v>285</v>
      </c>
      <c r="D8" s="39">
        <v>2013</v>
      </c>
      <c r="E8" s="39" t="s">
        <v>31</v>
      </c>
      <c r="F8" s="39" t="s">
        <v>279</v>
      </c>
      <c r="G8" s="34" t="s">
        <v>280</v>
      </c>
      <c r="H8" s="39" t="s">
        <v>239</v>
      </c>
      <c r="I8" s="119">
        <v>14.6</v>
      </c>
      <c r="J8" s="116">
        <v>7.5</v>
      </c>
      <c r="K8" s="118">
        <v>54</v>
      </c>
      <c r="L8" s="116">
        <v>2.2000000000000002</v>
      </c>
      <c r="M8" s="130">
        <v>10</v>
      </c>
      <c r="N8" s="119">
        <v>9</v>
      </c>
      <c r="O8" s="119">
        <v>7.8</v>
      </c>
      <c r="P8" s="119">
        <v>12.8</v>
      </c>
      <c r="Q8" s="119">
        <v>1.4</v>
      </c>
      <c r="R8" s="119">
        <v>42</v>
      </c>
      <c r="S8" s="123">
        <v>5.5</v>
      </c>
      <c r="T8" s="119">
        <v>31</v>
      </c>
      <c r="U8" s="121">
        <v>3.0000000000000001E-3</v>
      </c>
      <c r="V8" s="44">
        <v>63</v>
      </c>
      <c r="W8" s="35" t="s">
        <v>31</v>
      </c>
      <c r="X8" s="39" t="s">
        <v>281</v>
      </c>
      <c r="Y8" s="39" t="s">
        <v>286</v>
      </c>
      <c r="Z8" s="53"/>
      <c r="AA8" s="33" t="s">
        <v>240</v>
      </c>
      <c r="AB8" s="33" t="s">
        <v>240</v>
      </c>
      <c r="AC8" s="33" t="s">
        <v>240</v>
      </c>
      <c r="AD8" s="33" t="s">
        <v>240</v>
      </c>
      <c r="AF8" s="23">
        <v>48.600753760297266</v>
      </c>
      <c r="AH8" s="10">
        <f t="shared" si="0"/>
        <v>3.903661539206102</v>
      </c>
      <c r="AI8" s="11">
        <f t="shared" si="1"/>
        <v>8.5322507358172484E-2</v>
      </c>
      <c r="AJ8" s="11" cm="1">
        <f t="array" ref="AJ8">MEDIAN(IF($F8=$F$3:$F$115,AI$3:AI$115))</f>
        <v>-0.8590665074595758</v>
      </c>
      <c r="AK8" s="11">
        <f t="shared" si="2"/>
        <v>3.0445950317465265</v>
      </c>
      <c r="AL8" s="49">
        <f t="shared" si="3"/>
        <v>21.001524529820379</v>
      </c>
      <c r="AM8" s="1"/>
      <c r="AN8" s="13">
        <f t="shared" si="14"/>
        <v>8.7857951588356862</v>
      </c>
      <c r="AO8" s="15">
        <f t="shared" si="4"/>
        <v>-4.7968111122714117</v>
      </c>
      <c r="AP8" s="50" cm="1">
        <f t="array" ref="AP8">GEOMEAN(IF($F8=$F$3:$F$115,-AO$3:AO$115))</f>
        <v>4.9673254899926373</v>
      </c>
      <c r="AQ8" s="15">
        <f t="shared" si="5"/>
        <v>3.8184696688430488</v>
      </c>
      <c r="AR8" s="65">
        <f t="shared" si="6"/>
        <v>45.534472153291915</v>
      </c>
      <c r="AS8" s="1"/>
      <c r="AT8" s="16">
        <f t="shared" si="7"/>
        <v>10.768319224001498</v>
      </c>
      <c r="AU8" s="18">
        <f t="shared" si="8"/>
        <v>-6.7793351774372237</v>
      </c>
      <c r="AV8" s="18" cm="1">
        <f t="array" ref="AV8">GEOMEAN(IF($F8=$F$3:$F$115,-AU$3:AU$115))</f>
        <v>6.7730252250826632</v>
      </c>
      <c r="AW8" s="18">
        <f t="shared" si="15"/>
        <v>3.995293998918835</v>
      </c>
      <c r="AX8" s="117">
        <f t="shared" si="10"/>
        <v>54.341814710288098</v>
      </c>
      <c r="AY8" s="1"/>
      <c r="AZ8" s="20">
        <f t="shared" si="16"/>
        <v>9.3246993099262454</v>
      </c>
      <c r="BA8" s="20">
        <f t="shared" si="11"/>
        <v>-5.3357152633619709</v>
      </c>
      <c r="BB8" s="20" cm="1">
        <f t="array" ref="BB8">GEOMEAN(IF($F8=$F$3:$F$115,-BA$3:BA$115))</f>
        <v>5.7817562084270744</v>
      </c>
      <c r="BC8" s="20">
        <f t="shared" si="12"/>
        <v>3.542943101499171</v>
      </c>
      <c r="BD8" s="58">
        <f t="shared" si="13"/>
        <v>34.568508252530599</v>
      </c>
      <c r="BE8" s="1"/>
      <c r="BF8" s="47"/>
      <c r="BG8" s="1"/>
      <c r="BH8" s="1"/>
      <c r="BI8" s="48"/>
      <c r="BJ8" s="1"/>
      <c r="BL8" s="1"/>
      <c r="BM8" s="33"/>
    </row>
    <row r="9" spans="1:65" x14ac:dyDescent="0.35">
      <c r="A9" s="34" t="s">
        <v>277</v>
      </c>
      <c r="B9" s="39">
        <v>2286561</v>
      </c>
      <c r="C9" s="39" t="s">
        <v>285</v>
      </c>
      <c r="D9" s="39">
        <v>2013</v>
      </c>
      <c r="E9" s="39" t="s">
        <v>31</v>
      </c>
      <c r="F9" s="39" t="s">
        <v>279</v>
      </c>
      <c r="G9" s="34" t="s">
        <v>280</v>
      </c>
      <c r="H9" s="39" t="s">
        <v>239</v>
      </c>
      <c r="I9" s="119">
        <v>15.1</v>
      </c>
      <c r="J9" s="116">
        <v>7.2</v>
      </c>
      <c r="K9" s="118">
        <v>17</v>
      </c>
      <c r="L9" s="116">
        <v>2.2000000000000002</v>
      </c>
      <c r="M9" s="130">
        <v>10</v>
      </c>
      <c r="N9" s="119">
        <v>1.0999999999999999E-2</v>
      </c>
      <c r="O9" s="119">
        <v>8.1</v>
      </c>
      <c r="P9" s="119">
        <v>14</v>
      </c>
      <c r="Q9" s="119">
        <v>1.7</v>
      </c>
      <c r="R9" s="119">
        <v>49</v>
      </c>
      <c r="S9" s="123">
        <v>5.8</v>
      </c>
      <c r="T9" s="119">
        <v>37</v>
      </c>
      <c r="U9" s="121">
        <v>3.0000000000000001E-3</v>
      </c>
      <c r="V9" s="44">
        <v>60</v>
      </c>
      <c r="W9" s="35" t="s">
        <v>31</v>
      </c>
      <c r="X9" s="39" t="s">
        <v>281</v>
      </c>
      <c r="Y9" s="39" t="s">
        <v>286</v>
      </c>
      <c r="Z9" s="53"/>
      <c r="AA9" s="33" t="s">
        <v>240</v>
      </c>
      <c r="AB9" s="33" t="s">
        <v>240</v>
      </c>
      <c r="AC9" s="33" t="s">
        <v>240</v>
      </c>
      <c r="AD9" s="33" t="s">
        <v>240</v>
      </c>
      <c r="AF9" s="23">
        <v>35.585936652182681</v>
      </c>
      <c r="AH9" s="10">
        <f t="shared" si="0"/>
        <v>3.8576914465256631</v>
      </c>
      <c r="AI9" s="11">
        <f t="shared" si="1"/>
        <v>-1.0244781024694469</v>
      </c>
      <c r="AJ9" s="11" cm="1">
        <f t="array" ref="AJ9">MEDIAN(IF($F9=$F$3:$F$115,AI$3:AI$115))</f>
        <v>-0.8590665074595758</v>
      </c>
      <c r="AK9" s="11">
        <f t="shared" si="2"/>
        <v>2.9986249390660875</v>
      </c>
      <c r="AL9" s="49">
        <f t="shared" si="3"/>
        <v>20.057937066119354</v>
      </c>
      <c r="AM9" s="1"/>
      <c r="AN9" s="13">
        <f t="shared" si="14"/>
        <v>8.5241456537815843</v>
      </c>
      <c r="AO9" s="15">
        <f t="shared" si="4"/>
        <v>-5.6909323097253681</v>
      </c>
      <c r="AP9" s="50" cm="1">
        <f t="array" ref="AP9">GEOMEAN(IF($F9=$F$3:$F$115,-AO$3:AO$115))</f>
        <v>4.9673254899926373</v>
      </c>
      <c r="AQ9" s="15">
        <f t="shared" si="5"/>
        <v>3.5568201637889469</v>
      </c>
      <c r="AR9" s="65">
        <f t="shared" si="6"/>
        <v>35.051561523090498</v>
      </c>
      <c r="AS9" s="1"/>
      <c r="AT9" s="16">
        <f t="shared" si="7"/>
        <v>10.447029814007978</v>
      </c>
      <c r="AU9" s="18">
        <f t="shared" si="8"/>
        <v>-7.6138164699517619</v>
      </c>
      <c r="AV9" s="18" cm="1">
        <f t="array" ref="AV9">GEOMEAN(IF($F9=$F$3:$F$115,-AU$3:AU$115))</f>
        <v>6.7730252250826632</v>
      </c>
      <c r="AW9" s="18">
        <f t="shared" si="15"/>
        <v>3.6740045889253148</v>
      </c>
      <c r="AX9" s="117">
        <f t="shared" si="10"/>
        <v>39.409408764517195</v>
      </c>
      <c r="AY9" s="1"/>
      <c r="AZ9" s="20">
        <f t="shared" si="16"/>
        <v>9.0561018474558495</v>
      </c>
      <c r="BA9" s="20">
        <f t="shared" si="11"/>
        <v>-6.2228885033996333</v>
      </c>
      <c r="BB9" s="20" cm="1">
        <f t="array" ref="BB9">GEOMEAN(IF($F9=$F$3:$F$115,-BA$3:BA$115))</f>
        <v>5.7817562084270744</v>
      </c>
      <c r="BC9" s="20">
        <f t="shared" si="12"/>
        <v>3.2743456390287751</v>
      </c>
      <c r="BD9" s="58">
        <f t="shared" si="13"/>
        <v>26.425927725959987</v>
      </c>
      <c r="BE9" s="1"/>
      <c r="BF9" s="47"/>
      <c r="BG9" s="1"/>
      <c r="BH9" s="1"/>
      <c r="BI9" s="1"/>
      <c r="BJ9" s="1"/>
      <c r="BL9" s="1"/>
      <c r="BM9" s="33"/>
    </row>
    <row r="10" spans="1:65" x14ac:dyDescent="0.35">
      <c r="A10" s="34" t="s">
        <v>277</v>
      </c>
      <c r="B10" s="39">
        <v>2286559</v>
      </c>
      <c r="C10" s="39" t="s">
        <v>285</v>
      </c>
      <c r="D10" s="39">
        <v>2013</v>
      </c>
      <c r="E10" s="39" t="s">
        <v>31</v>
      </c>
      <c r="F10" s="39" t="s">
        <v>279</v>
      </c>
      <c r="G10" s="34" t="s">
        <v>280</v>
      </c>
      <c r="H10" s="39" t="s">
        <v>239</v>
      </c>
      <c r="I10" s="119">
        <v>15</v>
      </c>
      <c r="J10" s="116">
        <v>7.5</v>
      </c>
      <c r="K10" s="118">
        <v>9</v>
      </c>
      <c r="L10" s="116">
        <v>2.2000000000000002</v>
      </c>
      <c r="M10" s="130">
        <v>10</v>
      </c>
      <c r="N10" s="119">
        <v>9</v>
      </c>
      <c r="O10" s="119">
        <v>7.7</v>
      </c>
      <c r="P10" s="119">
        <v>12.7</v>
      </c>
      <c r="Q10" s="119">
        <v>1.4</v>
      </c>
      <c r="R10" s="119">
        <v>41</v>
      </c>
      <c r="S10" s="123">
        <v>5.5</v>
      </c>
      <c r="T10" s="119">
        <v>31</v>
      </c>
      <c r="U10" s="121">
        <v>3.0000000000000001E-3</v>
      </c>
      <c r="V10" s="44">
        <v>54</v>
      </c>
      <c r="W10" s="35" t="s">
        <v>31</v>
      </c>
      <c r="X10" s="39" t="s">
        <v>281</v>
      </c>
      <c r="Y10" s="39" t="s">
        <v>286</v>
      </c>
      <c r="Z10" s="53"/>
      <c r="AA10" s="33" t="s">
        <v>240</v>
      </c>
      <c r="AB10" s="33" t="s">
        <v>240</v>
      </c>
      <c r="AC10" s="33" t="s">
        <v>240</v>
      </c>
      <c r="AD10" s="33" t="s">
        <v>240</v>
      </c>
      <c r="AF10" s="23">
        <v>48.622334233527909</v>
      </c>
      <c r="AH10" s="10">
        <f t="shared" si="0"/>
        <v>3.7584207686728597</v>
      </c>
      <c r="AI10" s="11">
        <f t="shared" si="1"/>
        <v>-1.5611961913366401</v>
      </c>
      <c r="AJ10" s="11" cm="1">
        <f t="array" ref="AJ10">MEDIAN(IF($F10=$F$3:$F$115,AI$3:AI$115))</f>
        <v>-0.8590665074595758</v>
      </c>
      <c r="AK10" s="11">
        <f t="shared" si="2"/>
        <v>2.8993542612132837</v>
      </c>
      <c r="AL10" s="49">
        <f t="shared" si="3"/>
        <v>18.1624134071618</v>
      </c>
      <c r="AM10" s="1"/>
      <c r="AN10" s="13">
        <f t="shared" si="14"/>
        <v>8.696541915215704</v>
      </c>
      <c r="AO10" s="15">
        <f t="shared" si="4"/>
        <v>-6.499317337879484</v>
      </c>
      <c r="AP10" s="50" cm="1">
        <f t="array" ref="AP10">GEOMEAN(IF($F10=$F$3:$F$115,-AO$3:AO$115))</f>
        <v>4.9673254899926373</v>
      </c>
      <c r="AQ10" s="15">
        <f t="shared" si="5"/>
        <v>3.7292164252230666</v>
      </c>
      <c r="AR10" s="65">
        <f t="shared" si="6"/>
        <v>41.646462258071473</v>
      </c>
      <c r="AS10" s="1"/>
      <c r="AT10" s="16">
        <f t="shared" si="7"/>
        <v>10.665038268517234</v>
      </c>
      <c r="AU10" s="18">
        <f t="shared" si="8"/>
        <v>-8.4678136911810142</v>
      </c>
      <c r="AV10" s="18" cm="1">
        <f t="array" ref="AV10">GEOMEAN(IF($F10=$F$3:$F$115,-AU$3:AU$115))</f>
        <v>6.7730252250826632</v>
      </c>
      <c r="AW10" s="18">
        <f t="shared" si="15"/>
        <v>3.892013043434571</v>
      </c>
      <c r="AX10" s="117">
        <f t="shared" si="10"/>
        <v>49.009445431125371</v>
      </c>
      <c r="AY10" s="1"/>
      <c r="AZ10" s="20">
        <f t="shared" si="16"/>
        <v>9.2097029027751116</v>
      </c>
      <c r="BA10" s="20">
        <f t="shared" si="11"/>
        <v>-7.0124783254388916</v>
      </c>
      <c r="BB10" s="20" cm="1">
        <f t="array" ref="BB10">GEOMEAN(IF($F10=$F$3:$F$115,-BA$3:BA$115))</f>
        <v>5.7817562084270744</v>
      </c>
      <c r="BC10" s="20">
        <f t="shared" si="12"/>
        <v>3.4279466943480372</v>
      </c>
      <c r="BD10" s="58">
        <f t="shared" si="13"/>
        <v>30.813308609031701</v>
      </c>
      <c r="BE10" s="1"/>
      <c r="BM10" s="33"/>
    </row>
    <row r="11" spans="1:65" x14ac:dyDescent="0.35">
      <c r="A11" s="34" t="s">
        <v>277</v>
      </c>
      <c r="B11" s="39">
        <v>2286557</v>
      </c>
      <c r="C11" s="39" t="s">
        <v>285</v>
      </c>
      <c r="D11" s="39">
        <v>2013</v>
      </c>
      <c r="E11" s="39" t="s">
        <v>31</v>
      </c>
      <c r="F11" s="39" t="s">
        <v>279</v>
      </c>
      <c r="G11" s="34" t="s">
        <v>280</v>
      </c>
      <c r="H11" s="39" t="s">
        <v>239</v>
      </c>
      <c r="I11" s="119">
        <v>15.1</v>
      </c>
      <c r="J11" s="116">
        <v>7.7</v>
      </c>
      <c r="K11" s="118">
        <v>10</v>
      </c>
      <c r="L11" s="116">
        <v>1.6</v>
      </c>
      <c r="M11" s="130">
        <v>10</v>
      </c>
      <c r="N11" s="119">
        <v>12</v>
      </c>
      <c r="O11" s="119">
        <v>8.1</v>
      </c>
      <c r="P11" s="119">
        <v>14</v>
      </c>
      <c r="Q11" s="119">
        <v>1.6</v>
      </c>
      <c r="R11" s="119">
        <v>45</v>
      </c>
      <c r="S11" s="123">
        <v>8.6999999999999993</v>
      </c>
      <c r="T11" s="119">
        <v>38</v>
      </c>
      <c r="U11" s="121">
        <v>3.0000000000000001E-3</v>
      </c>
      <c r="V11" s="44">
        <v>64</v>
      </c>
      <c r="W11" s="35" t="s">
        <v>31</v>
      </c>
      <c r="X11" s="39" t="s">
        <v>284</v>
      </c>
      <c r="Y11" s="39" t="s">
        <v>286</v>
      </c>
      <c r="Z11" s="53"/>
      <c r="AA11" s="33" t="s">
        <v>240</v>
      </c>
      <c r="AB11" s="33" t="s">
        <v>240</v>
      </c>
      <c r="AC11" s="33" t="s">
        <v>240</v>
      </c>
      <c r="AD11" s="33" t="s">
        <v>240</v>
      </c>
      <c r="AF11" s="23">
        <v>42.469638000852676</v>
      </c>
      <c r="AH11" s="10">
        <f t="shared" si="0"/>
        <v>3.9184996411414827</v>
      </c>
      <c r="AI11" s="11">
        <f t="shared" si="1"/>
        <v>-1.6159145481474368</v>
      </c>
      <c r="AJ11" s="11" cm="1">
        <f t="array" ref="AJ11">MEDIAN(IF($F11=$F$3:$F$115,AI$3:AI$115))</f>
        <v>-0.8590665074595758</v>
      </c>
      <c r="AK11" s="11">
        <f t="shared" si="2"/>
        <v>3.0594331336819067</v>
      </c>
      <c r="AL11" s="49">
        <f t="shared" si="3"/>
        <v>21.315470714248267</v>
      </c>
      <c r="AM11" s="1"/>
      <c r="AN11" s="13">
        <f t="shared" si="14"/>
        <v>8.727595845737266</v>
      </c>
      <c r="AO11" s="15">
        <f t="shared" si="4"/>
        <v>-6.4250107527432201</v>
      </c>
      <c r="AP11" s="50" cm="1">
        <f t="array" ref="AP11">GEOMEAN(IF($F11=$F$3:$F$115,-AO$3:AO$115))</f>
        <v>4.9673254899926373</v>
      </c>
      <c r="AQ11" s="15">
        <f t="shared" si="5"/>
        <v>3.7602703557446286</v>
      </c>
      <c r="AR11" s="65">
        <f t="shared" si="6"/>
        <v>42.960038902188685</v>
      </c>
      <c r="AS11" s="1"/>
      <c r="AT11" s="16">
        <f t="shared" si="7"/>
        <v>10.657275244287275</v>
      </c>
      <c r="AU11" s="18">
        <f t="shared" si="8"/>
        <v>-8.3546901512932301</v>
      </c>
      <c r="AV11" s="18" cm="1">
        <f t="array" ref="AV11">GEOMEAN(IF($F11=$F$3:$F$115,-AU$3:AU$115))</f>
        <v>6.7730252250826632</v>
      </c>
      <c r="AW11" s="18">
        <f t="shared" si="15"/>
        <v>3.8842500192046119</v>
      </c>
      <c r="AX11" s="117">
        <f t="shared" si="10"/>
        <v>48.630456870731152</v>
      </c>
      <c r="AY11" s="1"/>
      <c r="AZ11" s="20">
        <f t="shared" si="16"/>
        <v>9.3180087544959953</v>
      </c>
      <c r="BA11" s="20">
        <f t="shared" si="11"/>
        <v>-7.0154236615019494</v>
      </c>
      <c r="BB11" s="20" cm="1">
        <f t="array" ref="BB11">GEOMEAN(IF($F11=$F$3:$F$115,-BA$3:BA$115))</f>
        <v>5.7817562084270744</v>
      </c>
      <c r="BC11" s="20">
        <f t="shared" si="12"/>
        <v>3.5362525460689209</v>
      </c>
      <c r="BD11" s="58">
        <f t="shared" si="13"/>
        <v>34.337997713566601</v>
      </c>
      <c r="BE11" s="1"/>
      <c r="BM11" s="33"/>
    </row>
    <row r="12" spans="1:65" x14ac:dyDescent="0.35">
      <c r="A12" s="34" t="s">
        <v>277</v>
      </c>
      <c r="B12" s="39">
        <v>2286555</v>
      </c>
      <c r="C12" s="39" t="s">
        <v>285</v>
      </c>
      <c r="D12" s="39">
        <v>2013</v>
      </c>
      <c r="E12" s="39" t="s">
        <v>31</v>
      </c>
      <c r="F12" s="39" t="s">
        <v>279</v>
      </c>
      <c r="G12" s="34" t="s">
        <v>280</v>
      </c>
      <c r="H12" s="39" t="s">
        <v>239</v>
      </c>
      <c r="I12" s="119">
        <v>16.2</v>
      </c>
      <c r="J12" s="116">
        <v>7.6</v>
      </c>
      <c r="K12" s="118">
        <v>22</v>
      </c>
      <c r="L12" s="116">
        <v>2.2000000000000002</v>
      </c>
      <c r="M12" s="130">
        <v>10</v>
      </c>
      <c r="N12" s="119">
        <v>9.6</v>
      </c>
      <c r="O12" s="119">
        <v>7.8</v>
      </c>
      <c r="P12" s="119">
        <v>13</v>
      </c>
      <c r="Q12" s="119">
        <v>1.5</v>
      </c>
      <c r="R12" s="119">
        <v>46</v>
      </c>
      <c r="S12" s="123">
        <v>5.6</v>
      </c>
      <c r="T12" s="119">
        <v>40</v>
      </c>
      <c r="U12" s="121">
        <v>3.0000000000000001E-3</v>
      </c>
      <c r="V12" s="44">
        <v>60</v>
      </c>
      <c r="W12" s="35" t="s">
        <v>31</v>
      </c>
      <c r="X12" s="39" t="s">
        <v>284</v>
      </c>
      <c r="Y12" s="39" t="s">
        <v>286</v>
      </c>
      <c r="Z12" s="53"/>
      <c r="AA12" s="33" t="s">
        <v>240</v>
      </c>
      <c r="AB12" s="33" t="s">
        <v>240</v>
      </c>
      <c r="AC12" s="33" t="s">
        <v>240</v>
      </c>
      <c r="AD12" s="33" t="s">
        <v>240</v>
      </c>
      <c r="AF12" s="23">
        <v>53.050897318485106</v>
      </c>
      <c r="AH12" s="10">
        <f t="shared" si="0"/>
        <v>3.8576914465256631</v>
      </c>
      <c r="AI12" s="11">
        <f t="shared" si="1"/>
        <v>-0.76664899316734703</v>
      </c>
      <c r="AJ12" s="11" cm="1">
        <f t="array" ref="AJ12">MEDIAN(IF($F12=$F$3:$F$115,AI$3:AI$115))</f>
        <v>-0.8590665074595758</v>
      </c>
      <c r="AK12" s="11">
        <f t="shared" si="2"/>
        <v>2.9986249390660875</v>
      </c>
      <c r="AL12" s="49">
        <f t="shared" si="3"/>
        <v>20.057937066119354</v>
      </c>
      <c r="AM12" s="1"/>
      <c r="AN12" s="13">
        <f t="shared" si="14"/>
        <v>8.8353456537815838</v>
      </c>
      <c r="AO12" s="15">
        <f t="shared" si="4"/>
        <v>-5.7443032004232677</v>
      </c>
      <c r="AP12" s="50" cm="1">
        <f t="array" ref="AP12">GEOMEAN(IF($F12=$F$3:$F$115,-AO$3:AO$115))</f>
        <v>4.9673254899926373</v>
      </c>
      <c r="AQ12" s="15">
        <f t="shared" si="5"/>
        <v>3.8680201637889464</v>
      </c>
      <c r="AR12" s="65">
        <f t="shared" si="6"/>
        <v>47.847561907951629</v>
      </c>
      <c r="AS12" s="1"/>
      <c r="AT12" s="16">
        <f t="shared" si="7"/>
        <v>10.831829814007978</v>
      </c>
      <c r="AU12" s="18">
        <f t="shared" si="8"/>
        <v>-7.7407873606496622</v>
      </c>
      <c r="AV12" s="18" cm="1">
        <f t="array" ref="AV12">GEOMEAN(IF($F12=$F$3:$F$115,-AU$3:AU$115))</f>
        <v>6.7730252250826632</v>
      </c>
      <c r="AW12" s="18">
        <f t="shared" si="15"/>
        <v>4.058804588925315</v>
      </c>
      <c r="AX12" s="117">
        <f t="shared" si="10"/>
        <v>57.905049351814071</v>
      </c>
      <c r="AY12" s="1"/>
      <c r="AZ12" s="20">
        <f t="shared" si="16"/>
        <v>9.3657018474558491</v>
      </c>
      <c r="BA12" s="20">
        <f t="shared" si="11"/>
        <v>-6.274659394097533</v>
      </c>
      <c r="BB12" s="20" cm="1">
        <f t="array" ref="BB12">GEOMEAN(IF($F12=$F$3:$F$115,-BA$3:BA$115))</f>
        <v>5.7817562084270744</v>
      </c>
      <c r="BC12" s="20">
        <f t="shared" si="12"/>
        <v>3.5839456390287747</v>
      </c>
      <c r="BD12" s="58">
        <f t="shared" si="13"/>
        <v>36.015364498402938</v>
      </c>
      <c r="BE12" s="1"/>
      <c r="BM12" s="33"/>
    </row>
    <row r="13" spans="1:65" x14ac:dyDescent="0.35">
      <c r="A13" s="34" t="s">
        <v>277</v>
      </c>
      <c r="B13" s="39">
        <v>2668775</v>
      </c>
      <c r="C13" s="39" t="s">
        <v>287</v>
      </c>
      <c r="D13" s="39">
        <v>2014</v>
      </c>
      <c r="E13" s="39" t="s">
        <v>31</v>
      </c>
      <c r="F13" s="39" t="s">
        <v>279</v>
      </c>
      <c r="G13" s="34" t="s">
        <v>280</v>
      </c>
      <c r="H13" s="39" t="s">
        <v>239</v>
      </c>
      <c r="I13" s="119">
        <v>15</v>
      </c>
      <c r="J13" s="116">
        <v>8.1</v>
      </c>
      <c r="K13" s="118">
        <v>16.399999999999999</v>
      </c>
      <c r="L13" s="116">
        <v>0.4</v>
      </c>
      <c r="M13" s="130">
        <v>10</v>
      </c>
      <c r="N13" s="119">
        <v>26</v>
      </c>
      <c r="O13" s="119">
        <v>8.5</v>
      </c>
      <c r="P13" s="119">
        <v>9.6999999999999993</v>
      </c>
      <c r="Q13" s="119">
        <v>1</v>
      </c>
      <c r="R13" s="119">
        <v>18.100000000000001</v>
      </c>
      <c r="S13" s="123">
        <v>10.199999999999999</v>
      </c>
      <c r="T13" s="119">
        <v>94</v>
      </c>
      <c r="U13" s="121">
        <v>3.0000000000000001E-3</v>
      </c>
      <c r="V13" s="44">
        <v>104</v>
      </c>
      <c r="W13" s="35" t="s">
        <v>31</v>
      </c>
      <c r="X13" s="39" t="s">
        <v>284</v>
      </c>
      <c r="Z13" s="53"/>
      <c r="AA13" s="33" t="s">
        <v>240</v>
      </c>
      <c r="AB13" s="33" t="s">
        <v>240</v>
      </c>
      <c r="AC13" s="33" t="s">
        <v>240</v>
      </c>
      <c r="AD13" s="33" t="s">
        <v>240</v>
      </c>
      <c r="AF13" s="23">
        <v>17.169802359262576</v>
      </c>
      <c r="AH13" s="10">
        <f t="shared" si="0"/>
        <v>4.3759451051710014</v>
      </c>
      <c r="AI13" s="11">
        <f t="shared" si="1"/>
        <v>-1.5786637703408486</v>
      </c>
      <c r="AJ13" s="11" cm="1">
        <f t="array" ref="AJ13">MEDIAN(IF($F13=$F$3:$F$115,AI$3:AI$115))</f>
        <v>-0.8590665074595758</v>
      </c>
      <c r="AK13" s="11">
        <f t="shared" si="2"/>
        <v>3.5168785977114254</v>
      </c>
      <c r="AL13" s="49">
        <f t="shared" si="3"/>
        <v>33.679138083829223</v>
      </c>
      <c r="AM13" s="1"/>
      <c r="AN13" s="13">
        <f t="shared" si="14"/>
        <v>8.3494988182909466</v>
      </c>
      <c r="AO13" s="15">
        <f t="shared" si="4"/>
        <v>-5.5522174834607938</v>
      </c>
      <c r="AP13" s="50" cm="1">
        <f t="array" ref="AP13">GEOMEAN(IF($F13=$F$3:$F$115,-AO$3:AO$115))</f>
        <v>4.9673254899926373</v>
      </c>
      <c r="AQ13" s="15">
        <f t="shared" si="5"/>
        <v>3.3821733282983093</v>
      </c>
      <c r="AR13" s="65">
        <f t="shared" si="6"/>
        <v>29.434672855873295</v>
      </c>
      <c r="AS13" s="1"/>
      <c r="AT13" s="16">
        <f t="shared" si="7"/>
        <v>10.000479240796802</v>
      </c>
      <c r="AU13" s="18">
        <f t="shared" ref="AU13:AU20" si="17">LN($K13)-AT13</f>
        <v>-7.2031979059666487</v>
      </c>
      <c r="AV13" s="18" cm="1">
        <f t="array" ref="AV13">GEOMEAN(IF($F13=$F$3:$F$115,-AU$3:AU$115))</f>
        <v>6.7730252250826632</v>
      </c>
      <c r="AW13" s="18">
        <f t="shared" si="15"/>
        <v>3.2274540157141383</v>
      </c>
      <c r="AX13" s="117">
        <f t="shared" si="10"/>
        <v>25.215377223897775</v>
      </c>
      <c r="AY13" s="1"/>
      <c r="AZ13" s="20">
        <f t="shared" si="16"/>
        <v>9.235653452619923</v>
      </c>
      <c r="BA13" s="20">
        <f t="shared" si="11"/>
        <v>-6.4383721177897701</v>
      </c>
      <c r="BB13" s="20" cm="1">
        <f t="array" ref="BB13">GEOMEAN(IF($F13=$F$3:$F$115,-BA$3:BA$115))</f>
        <v>5.7817562084270744</v>
      </c>
      <c r="BC13" s="20">
        <f t="shared" si="12"/>
        <v>3.4538972441928486</v>
      </c>
      <c r="BD13" s="58">
        <f t="shared" si="13"/>
        <v>31.623396562865583</v>
      </c>
      <c r="BE13" s="1"/>
      <c r="BM13" s="33"/>
    </row>
    <row r="14" spans="1:65" x14ac:dyDescent="0.35">
      <c r="A14" s="34" t="s">
        <v>277</v>
      </c>
      <c r="B14" s="39">
        <v>2668771</v>
      </c>
      <c r="C14" s="39" t="s">
        <v>287</v>
      </c>
      <c r="D14" s="39">
        <v>2014</v>
      </c>
      <c r="E14" s="39" t="s">
        <v>31</v>
      </c>
      <c r="F14" s="39" t="s">
        <v>279</v>
      </c>
      <c r="G14" s="34" t="s">
        <v>280</v>
      </c>
      <c r="H14" s="39" t="s">
        <v>239</v>
      </c>
      <c r="I14" s="119">
        <v>15</v>
      </c>
      <c r="J14" s="116">
        <v>8.1999999999999993</v>
      </c>
      <c r="K14" s="118">
        <v>7.14</v>
      </c>
      <c r="L14" s="116">
        <v>0.4</v>
      </c>
      <c r="M14" s="130">
        <v>10</v>
      </c>
      <c r="N14" s="119">
        <v>26</v>
      </c>
      <c r="O14" s="119">
        <v>8.6999999999999993</v>
      </c>
      <c r="P14" s="119">
        <v>9.5</v>
      </c>
      <c r="Q14" s="119">
        <v>1.01</v>
      </c>
      <c r="R14" s="119">
        <v>17</v>
      </c>
      <c r="S14" s="123">
        <v>11.5</v>
      </c>
      <c r="T14" s="119">
        <v>92</v>
      </c>
      <c r="U14" s="121">
        <v>3.0000000000000001E-3</v>
      </c>
      <c r="V14" s="44">
        <v>101</v>
      </c>
      <c r="W14" s="35" t="s">
        <v>31</v>
      </c>
      <c r="X14" s="39" t="s">
        <v>284</v>
      </c>
      <c r="Z14" s="53"/>
      <c r="AA14" s="33" t="s">
        <v>240</v>
      </c>
      <c r="AB14" s="33" t="s">
        <v>240</v>
      </c>
      <c r="AC14" s="33" t="s">
        <v>240</v>
      </c>
      <c r="AD14" s="33" t="s">
        <v>240</v>
      </c>
      <c r="AF14" s="23">
        <v>17.8762883152217</v>
      </c>
      <c r="AH14" s="10">
        <f t="shared" si="0"/>
        <v>4.3483665509678353</v>
      </c>
      <c r="AI14" s="11">
        <f t="shared" si="1"/>
        <v>-2.3826537746163421</v>
      </c>
      <c r="AJ14" s="11" cm="1">
        <f t="array" ref="AJ14">MEDIAN(IF($F14=$F$3:$F$115,AI$3:AI$115))</f>
        <v>-0.8590665074595758</v>
      </c>
      <c r="AK14" s="11">
        <f t="shared" si="2"/>
        <v>3.4893000435082593</v>
      </c>
      <c r="AL14" s="49">
        <f t="shared" si="3"/>
        <v>32.763006998982149</v>
      </c>
      <c r="AM14" s="1"/>
      <c r="AN14" s="13">
        <f t="shared" si="14"/>
        <v>8.4103512669391804</v>
      </c>
      <c r="AO14" s="15">
        <f t="shared" si="4"/>
        <v>-6.4446384905876872</v>
      </c>
      <c r="AP14" s="50" cm="1">
        <f t="array" ref="AP14">GEOMEAN(IF($F14=$F$3:$F$115,-AO$3:AO$115))</f>
        <v>4.9673254899926373</v>
      </c>
      <c r="AQ14" s="15">
        <f t="shared" si="5"/>
        <v>3.4430257769465431</v>
      </c>
      <c r="AR14" s="65">
        <f t="shared" si="6"/>
        <v>31.281465854853497</v>
      </c>
      <c r="AS14" s="1"/>
      <c r="AT14" s="16">
        <f t="shared" si="7"/>
        <v>10.077068084655727</v>
      </c>
      <c r="AU14" s="18">
        <f t="shared" si="17"/>
        <v>-8.1113553083042333</v>
      </c>
      <c r="AV14" s="18" cm="1">
        <f t="array" ref="AV14">GEOMEAN(IF($F14=$F$3:$F$115,-AU$3:AU$115))</f>
        <v>6.7730252250826632</v>
      </c>
      <c r="AW14" s="18">
        <f t="shared" si="15"/>
        <v>3.3040428595730633</v>
      </c>
      <c r="AX14" s="117">
        <f t="shared" si="10"/>
        <v>27.22247338552712</v>
      </c>
      <c r="AY14" s="1"/>
      <c r="AZ14" s="20">
        <f t="shared" si="16"/>
        <v>9.2912177474240387</v>
      </c>
      <c r="BA14" s="20">
        <f t="shared" si="11"/>
        <v>-7.3255049710725455</v>
      </c>
      <c r="BB14" s="20" cm="1">
        <f t="array" ref="BB14">GEOMEAN(IF($F14=$F$3:$F$115,-BA$3:BA$115))</f>
        <v>5.7817562084270744</v>
      </c>
      <c r="BC14" s="20">
        <f t="shared" si="12"/>
        <v>3.5094615389969643</v>
      </c>
      <c r="BD14" s="58">
        <f t="shared" si="13"/>
        <v>33.430262044253539</v>
      </c>
      <c r="BE14" s="1"/>
      <c r="BM14" s="33"/>
    </row>
    <row r="15" spans="1:65" x14ac:dyDescent="0.35">
      <c r="A15" s="34" t="s">
        <v>277</v>
      </c>
      <c r="B15" s="39">
        <v>2668783</v>
      </c>
      <c r="C15" s="39" t="s">
        <v>287</v>
      </c>
      <c r="D15" s="39">
        <v>2014</v>
      </c>
      <c r="E15" s="39" t="s">
        <v>31</v>
      </c>
      <c r="F15" s="39" t="s">
        <v>279</v>
      </c>
      <c r="G15" s="34" t="s">
        <v>280</v>
      </c>
      <c r="H15" s="39" t="s">
        <v>239</v>
      </c>
      <c r="I15" s="119">
        <v>15</v>
      </c>
      <c r="J15" s="116">
        <v>8.1</v>
      </c>
      <c r="K15" s="118">
        <v>90</v>
      </c>
      <c r="L15" s="116">
        <v>0.4</v>
      </c>
      <c r="M15" s="130">
        <v>10</v>
      </c>
      <c r="N15" s="119">
        <v>28</v>
      </c>
      <c r="O15" s="119">
        <v>9.4</v>
      </c>
      <c r="P15" s="119">
        <v>6.1</v>
      </c>
      <c r="Q15" s="119">
        <v>0.6</v>
      </c>
      <c r="R15" s="119">
        <v>19.899999999999999</v>
      </c>
      <c r="S15" s="123">
        <v>8.5</v>
      </c>
      <c r="T15" s="119">
        <v>94</v>
      </c>
      <c r="U15" s="121">
        <v>3.0000000000000001E-3</v>
      </c>
      <c r="V15" s="44">
        <v>105</v>
      </c>
      <c r="W15" s="35" t="s">
        <v>31</v>
      </c>
      <c r="X15" s="39" t="s">
        <v>284</v>
      </c>
      <c r="Z15" s="53"/>
      <c r="AA15" s="33" t="s">
        <v>240</v>
      </c>
      <c r="AB15" s="33" t="s">
        <v>240</v>
      </c>
      <c r="AC15" s="33" t="s">
        <v>240</v>
      </c>
      <c r="AD15" s="33" t="s">
        <v>240</v>
      </c>
      <c r="AF15" s="23">
        <v>17.010248102167225</v>
      </c>
      <c r="AH15" s="10">
        <f t="shared" si="0"/>
        <v>4.3849614419184189</v>
      </c>
      <c r="AI15" s="11">
        <f t="shared" si="1"/>
        <v>0.11484822841184616</v>
      </c>
      <c r="AJ15" s="11" cm="1">
        <f t="array" ref="AJ15">MEDIAN(IF($F15=$F$3:$F$115,AI$3:AI$115))</f>
        <v>-0.8590665074595758</v>
      </c>
      <c r="AK15" s="11">
        <f t="shared" si="2"/>
        <v>3.5258949344588428</v>
      </c>
      <c r="AL15" s="49">
        <f t="shared" si="3"/>
        <v>33.984173619240622</v>
      </c>
      <c r="AM15" s="1"/>
      <c r="AN15" s="13">
        <f t="shared" si="14"/>
        <v>8.3550395304292966</v>
      </c>
      <c r="AO15" s="15">
        <f t="shared" si="4"/>
        <v>-3.8552298600990316</v>
      </c>
      <c r="AP15" s="50" cm="1">
        <f t="array" ref="AP15">GEOMEAN(IF($F15=$F$3:$F$115,-AO$3:AO$115))</f>
        <v>4.9673254899926373</v>
      </c>
      <c r="AQ15" s="15">
        <f t="shared" si="5"/>
        <v>3.3877140404366592</v>
      </c>
      <c r="AR15" s="65">
        <f t="shared" si="6"/>
        <v>29.598214555407026</v>
      </c>
      <c r="AS15" s="1"/>
      <c r="AT15" s="16">
        <f t="shared" si="7"/>
        <v>10.006890772977624</v>
      </c>
      <c r="AU15" s="18">
        <f t="shared" si="17"/>
        <v>-5.5070811026473585</v>
      </c>
      <c r="AV15" s="18" cm="1">
        <f t="array" ref="AV15">GEOMEAN(IF($F15=$F$3:$F$115,-AU$3:AU$115))</f>
        <v>6.7730252250826632</v>
      </c>
      <c r="AW15" s="18">
        <f t="shared" si="15"/>
        <v>3.2338655478949603</v>
      </c>
      <c r="AX15" s="117">
        <f t="shared" si="10"/>
        <v>25.377565809488097</v>
      </c>
      <c r="AY15" s="1"/>
      <c r="AZ15" s="20">
        <f t="shared" si="16"/>
        <v>9.2427922630779715</v>
      </c>
      <c r="BA15" s="20">
        <f t="shared" si="11"/>
        <v>-4.7429825927477065</v>
      </c>
      <c r="BB15" s="20" cm="1">
        <f t="array" ref="BB15">GEOMEAN(IF($F15=$F$3:$F$115,-BA$3:BA$115))</f>
        <v>5.7817562084270744</v>
      </c>
      <c r="BC15" s="20">
        <f t="shared" si="12"/>
        <v>3.4610360546508971</v>
      </c>
      <c r="BD15" s="58">
        <f t="shared" si="13"/>
        <v>31.849957723380342</v>
      </c>
      <c r="BE15" s="1"/>
      <c r="BM15" s="33"/>
    </row>
    <row r="16" spans="1:65" x14ac:dyDescent="0.35">
      <c r="A16" s="34" t="s">
        <v>277</v>
      </c>
      <c r="B16" s="39">
        <v>2668781</v>
      </c>
      <c r="C16" s="39" t="s">
        <v>287</v>
      </c>
      <c r="D16" s="39">
        <v>2014</v>
      </c>
      <c r="E16" s="39" t="s">
        <v>31</v>
      </c>
      <c r="F16" s="39" t="s">
        <v>279</v>
      </c>
      <c r="G16" s="34" t="s">
        <v>280</v>
      </c>
      <c r="H16" s="39" t="s">
        <v>239</v>
      </c>
      <c r="I16" s="119">
        <v>15</v>
      </c>
      <c r="J16" s="116">
        <v>8</v>
      </c>
      <c r="K16" s="118">
        <v>74</v>
      </c>
      <c r="L16" s="116">
        <v>0.4</v>
      </c>
      <c r="M16" s="130">
        <v>10</v>
      </c>
      <c r="N16" s="119">
        <v>27</v>
      </c>
      <c r="O16" s="119">
        <v>9.6999999999999993</v>
      </c>
      <c r="P16" s="119">
        <v>8.1</v>
      </c>
      <c r="Q16" s="119">
        <v>0.75</v>
      </c>
      <c r="R16" s="119">
        <v>17.600000000000001</v>
      </c>
      <c r="S16" s="123">
        <v>10.199999999999999</v>
      </c>
      <c r="T16" s="119">
        <v>95</v>
      </c>
      <c r="U16" s="121">
        <v>3.0000000000000001E-3</v>
      </c>
      <c r="V16" s="44">
        <v>106</v>
      </c>
      <c r="W16" s="35" t="s">
        <v>31</v>
      </c>
      <c r="X16" s="39" t="s">
        <v>284</v>
      </c>
      <c r="Z16" s="53"/>
      <c r="AA16" s="33" t="s">
        <v>240</v>
      </c>
      <c r="AB16" s="33" t="s">
        <v>240</v>
      </c>
      <c r="AC16" s="33" t="s">
        <v>240</v>
      </c>
      <c r="AD16" s="33" t="s">
        <v>240</v>
      </c>
      <c r="AF16" s="23">
        <v>16.532761166843102</v>
      </c>
      <c r="AH16" s="10">
        <f t="shared" si="0"/>
        <v>4.3938923144723896</v>
      </c>
      <c r="AI16" s="11">
        <f t="shared" si="1"/>
        <v>-8.9827221268219404E-2</v>
      </c>
      <c r="AJ16" s="11" cm="1">
        <f t="array" ref="AJ16">MEDIAN(IF($F16=$F$3:$F$115,AI$3:AI$115))</f>
        <v>-0.8590665074595758</v>
      </c>
      <c r="AK16" s="11">
        <f t="shared" si="2"/>
        <v>3.5348258070128136</v>
      </c>
      <c r="AL16" s="49">
        <f t="shared" si="3"/>
        <v>34.289041283450153</v>
      </c>
      <c r="AM16" s="1"/>
      <c r="AN16" s="13">
        <f t="shared" si="14"/>
        <v>8.2827277231789775</v>
      </c>
      <c r="AO16" s="15">
        <f t="shared" si="4"/>
        <v>-3.9786626299748074</v>
      </c>
      <c r="AP16" s="50" cm="1">
        <f t="array" ref="AP16">GEOMEAN(IF($F16=$F$3:$F$115,-AO$3:AO$115))</f>
        <v>4.9673254899926373</v>
      </c>
      <c r="AQ16" s="15">
        <f t="shared" si="5"/>
        <v>3.3154022331863402</v>
      </c>
      <c r="AR16" s="65">
        <f t="shared" si="6"/>
        <v>27.533466631540318</v>
      </c>
      <c r="AS16" s="1"/>
      <c r="AT16" s="16">
        <f t="shared" si="7"/>
        <v>9.9170415314271683</v>
      </c>
      <c r="AU16" s="18">
        <f t="shared" si="17"/>
        <v>-5.6129764382229981</v>
      </c>
      <c r="AV16" s="18" cm="1">
        <f t="array" ref="AV16">GEOMEAN(IF($F16=$F$3:$F$115,-AU$3:AU$115))</f>
        <v>6.7730252250826632</v>
      </c>
      <c r="AW16" s="18">
        <f t="shared" si="15"/>
        <v>3.144016306344505</v>
      </c>
      <c r="AX16" s="117">
        <f t="shared" si="10"/>
        <v>23.196845656452563</v>
      </c>
      <c r="AY16" s="1"/>
      <c r="AZ16" s="20">
        <f t="shared" si="16"/>
        <v>9.1724634060680614</v>
      </c>
      <c r="BA16" s="20">
        <f t="shared" si="11"/>
        <v>-4.8683983128638912</v>
      </c>
      <c r="BB16" s="20" cm="1">
        <f t="array" ref="BB16">GEOMEAN(IF($F16=$F$3:$F$115,-BA$3:BA$115))</f>
        <v>5.7817562084270744</v>
      </c>
      <c r="BC16" s="20">
        <f t="shared" si="12"/>
        <v>3.390707197640987</v>
      </c>
      <c r="BD16" s="58">
        <f t="shared" si="13"/>
        <v>29.686939381975314</v>
      </c>
      <c r="BM16" s="33"/>
    </row>
    <row r="17" spans="1:65" x14ac:dyDescent="0.35">
      <c r="A17" s="34" t="s">
        <v>277</v>
      </c>
      <c r="B17" s="39">
        <v>2732231</v>
      </c>
      <c r="C17" s="39" t="s">
        <v>285</v>
      </c>
      <c r="D17" s="39">
        <v>2014</v>
      </c>
      <c r="E17" s="39" t="s">
        <v>31</v>
      </c>
      <c r="F17" s="39" t="s">
        <v>279</v>
      </c>
      <c r="G17" s="34" t="s">
        <v>280</v>
      </c>
      <c r="H17" s="39" t="s">
        <v>239</v>
      </c>
      <c r="I17" s="119">
        <v>16</v>
      </c>
      <c r="J17" s="116">
        <v>7.7</v>
      </c>
      <c r="K17" s="118">
        <v>25</v>
      </c>
      <c r="L17" s="116">
        <v>1.8</v>
      </c>
      <c r="M17" s="130">
        <v>10</v>
      </c>
      <c r="N17" s="121">
        <v>16.7</v>
      </c>
      <c r="O17" s="119">
        <v>3.8</v>
      </c>
      <c r="P17" s="119">
        <v>1.3</v>
      </c>
      <c r="Q17" s="119">
        <v>0.6</v>
      </c>
      <c r="R17" s="119">
        <v>10</v>
      </c>
      <c r="S17" s="123">
        <v>0.7</v>
      </c>
      <c r="T17" s="119">
        <v>52</v>
      </c>
      <c r="U17" s="121">
        <v>3.0000000000000001E-3</v>
      </c>
      <c r="V17" s="44">
        <v>65</v>
      </c>
      <c r="W17" s="35" t="s">
        <v>31</v>
      </c>
      <c r="X17" s="39" t="s">
        <v>284</v>
      </c>
      <c r="Y17" s="39" t="s">
        <v>288</v>
      </c>
      <c r="Z17" s="53"/>
      <c r="AA17" s="33" t="s">
        <v>240</v>
      </c>
      <c r="AB17" s="33" t="s">
        <v>240</v>
      </c>
      <c r="AC17" s="33" t="s">
        <v>240</v>
      </c>
      <c r="AD17" s="33" t="s">
        <v>240</v>
      </c>
      <c r="AF17" s="43">
        <v>41.322264132759301</v>
      </c>
      <c r="AH17" s="10">
        <f t="shared" si="0"/>
        <v>3.9331076856956693</v>
      </c>
      <c r="AI17" s="11">
        <f t="shared" si="1"/>
        <v>-0.7142318608274687</v>
      </c>
      <c r="AJ17" s="11" cm="1">
        <f t="array" ref="AJ17">MEDIAN(IF($F17=$F$3:$F$115,AI$3:AI$115))</f>
        <v>-0.8590665074595758</v>
      </c>
      <c r="AK17" s="11">
        <f t="shared" si="2"/>
        <v>3.0740411782360937</v>
      </c>
      <c r="AL17" s="49">
        <f t="shared" si="3"/>
        <v>21.629133482161677</v>
      </c>
      <c r="AN17" s="13">
        <f t="shared" si="14"/>
        <v>8.8190208947010582</v>
      </c>
      <c r="AO17" s="15">
        <f t="shared" si="4"/>
        <v>-5.6001450698328572</v>
      </c>
      <c r="AP17" s="50" cm="1">
        <f t="array" ref="AP17">GEOMEAN(IF($F17=$F$3:$F$115,-AO$3:AO$115))</f>
        <v>4.9673254899926373</v>
      </c>
      <c r="AQ17" s="15">
        <f t="shared" si="5"/>
        <v>3.8516954047084209</v>
      </c>
      <c r="AR17" s="65">
        <f t="shared" si="6"/>
        <v>47.072803068792624</v>
      </c>
      <c r="AT17" s="16">
        <f t="shared" si="7"/>
        <v>10.783797122423566</v>
      </c>
      <c r="AU17" s="18">
        <f t="shared" si="17"/>
        <v>-7.5649212975553652</v>
      </c>
      <c r="AV17" s="18" cm="1">
        <f t="array" ref="AV17">GEOMEAN(IF($F17=$F$3:$F$115,-AU$3:AU$115))</f>
        <v>6.7730252250826632</v>
      </c>
      <c r="AW17" s="18">
        <f t="shared" si="15"/>
        <v>4.010771897340903</v>
      </c>
      <c r="AX17" s="117">
        <f t="shared" si="10"/>
        <v>55.189454719394845</v>
      </c>
      <c r="AZ17" s="20">
        <f t="shared" si="16"/>
        <v>9.3936488490488976</v>
      </c>
      <c r="BA17" s="20">
        <f t="shared" si="11"/>
        <v>-6.1747730241806966</v>
      </c>
      <c r="BB17" s="20" cm="1">
        <f t="array" ref="BB17">GEOMEAN(IF($F17=$F$3:$F$115,-BA$3:BA$115))</f>
        <v>5.7817562084270744</v>
      </c>
      <c r="BC17" s="20">
        <f t="shared" si="12"/>
        <v>3.6118926406218232</v>
      </c>
      <c r="BD17" s="58">
        <f t="shared" si="13"/>
        <v>37.036082517634057</v>
      </c>
      <c r="BM17" s="33"/>
    </row>
    <row r="18" spans="1:65" x14ac:dyDescent="0.35">
      <c r="A18" s="34" t="s">
        <v>277</v>
      </c>
      <c r="B18" s="39">
        <v>2732234</v>
      </c>
      <c r="C18" s="39" t="s">
        <v>285</v>
      </c>
      <c r="D18" s="39">
        <v>2014</v>
      </c>
      <c r="E18" s="39" t="s">
        <v>31</v>
      </c>
      <c r="F18" s="39" t="s">
        <v>279</v>
      </c>
      <c r="G18" s="34" t="s">
        <v>280</v>
      </c>
      <c r="H18" s="39" t="s">
        <v>239</v>
      </c>
      <c r="I18" s="119">
        <v>16.3</v>
      </c>
      <c r="J18" s="116">
        <v>7.8</v>
      </c>
      <c r="K18" s="118">
        <v>18</v>
      </c>
      <c r="L18" s="116">
        <v>1.9</v>
      </c>
      <c r="M18" s="130">
        <v>10</v>
      </c>
      <c r="N18" s="121">
        <v>18</v>
      </c>
      <c r="O18" s="119">
        <v>4</v>
      </c>
      <c r="P18" s="119">
        <v>1.4</v>
      </c>
      <c r="Q18" s="119">
        <v>0.6</v>
      </c>
      <c r="R18" s="119">
        <v>9.9</v>
      </c>
      <c r="S18" s="123">
        <v>0.9</v>
      </c>
      <c r="T18" s="119">
        <v>52</v>
      </c>
      <c r="U18" s="121">
        <v>3.0000000000000001E-3</v>
      </c>
      <c r="V18" s="44">
        <v>59</v>
      </c>
      <c r="W18" s="35" t="s">
        <v>31</v>
      </c>
      <c r="X18" s="39" t="s">
        <v>281</v>
      </c>
      <c r="Y18" s="39" t="s">
        <v>289</v>
      </c>
      <c r="Z18" s="53"/>
      <c r="AA18" s="33" t="s">
        <v>240</v>
      </c>
      <c r="AB18" s="33" t="s">
        <v>240</v>
      </c>
      <c r="AC18" s="33" t="s">
        <v>240</v>
      </c>
      <c r="AD18" s="33" t="s">
        <v>240</v>
      </c>
      <c r="AF18" s="43">
        <v>47.563146256379696</v>
      </c>
      <c r="AH18" s="10">
        <f t="shared" si="0"/>
        <v>3.8418557796479691</v>
      </c>
      <c r="AI18" s="11">
        <f t="shared" si="1"/>
        <v>-0.95148402175180458</v>
      </c>
      <c r="AJ18" s="11" cm="1">
        <f t="array" ref="AJ18">MEDIAN(IF($F18=$F$3:$F$115,AI$3:AI$115))</f>
        <v>-0.8590665074595758</v>
      </c>
      <c r="AK18" s="11">
        <f t="shared" si="2"/>
        <v>2.9827892721883931</v>
      </c>
      <c r="AL18" s="49">
        <f t="shared" si="3"/>
        <v>19.742807981429909</v>
      </c>
      <c r="AN18" s="13">
        <f t="shared" si="14"/>
        <v>8.878591900342089</v>
      </c>
      <c r="AO18" s="15">
        <f t="shared" si="4"/>
        <v>-5.9882201424459245</v>
      </c>
      <c r="AP18" s="50" cm="1">
        <f t="array" ref="AP18">GEOMEAN(IF($F18=$F$3:$F$115,-AO$3:AO$115))</f>
        <v>4.9673254899926373</v>
      </c>
      <c r="AQ18" s="15">
        <f t="shared" si="5"/>
        <v>3.9112664103494517</v>
      </c>
      <c r="AR18" s="65">
        <f t="shared" si="6"/>
        <v>49.962184553359606</v>
      </c>
      <c r="AT18" s="16">
        <f t="shared" si="7"/>
        <v>10.868418019182814</v>
      </c>
      <c r="AU18" s="18">
        <f t="shared" si="17"/>
        <v>-7.9780462612866492</v>
      </c>
      <c r="AV18" s="18" cm="1">
        <f t="array" ref="AV18">GEOMEAN(IF($F18=$F$3:$F$115,-AU$3:AU$115))</f>
        <v>6.7730252250826632</v>
      </c>
      <c r="AW18" s="18">
        <f t="shared" si="15"/>
        <v>4.0953927941001504</v>
      </c>
      <c r="AX18" s="117">
        <f t="shared" si="10"/>
        <v>60.062926887905981</v>
      </c>
      <c r="AZ18" s="20">
        <f t="shared" si="16"/>
        <v>9.4282114472314493</v>
      </c>
      <c r="BA18" s="20">
        <f t="shared" si="11"/>
        <v>-6.5378396893352848</v>
      </c>
      <c r="BB18" s="20" cm="1">
        <f t="array" ref="BB18">GEOMEAN(IF($F18=$F$3:$F$115,-BA$3:BA$115))</f>
        <v>5.7817562084270744</v>
      </c>
      <c r="BC18" s="20">
        <f t="shared" si="12"/>
        <v>3.6464552388043749</v>
      </c>
      <c r="BD18" s="58">
        <f t="shared" si="13"/>
        <v>38.338523983917462</v>
      </c>
      <c r="BM18" s="33"/>
    </row>
    <row r="19" spans="1:65" x14ac:dyDescent="0.35">
      <c r="A19" s="34" t="s">
        <v>277</v>
      </c>
      <c r="B19" s="39">
        <v>772371</v>
      </c>
      <c r="C19" s="39" t="s">
        <v>290</v>
      </c>
      <c r="D19" s="39">
        <v>2004</v>
      </c>
      <c r="E19" s="39" t="s">
        <v>28</v>
      </c>
      <c r="F19" s="39" t="s">
        <v>291</v>
      </c>
      <c r="G19" s="34" t="s">
        <v>280</v>
      </c>
      <c r="H19" s="39" t="s">
        <v>292</v>
      </c>
      <c r="I19" s="119">
        <v>20</v>
      </c>
      <c r="J19" s="116">
        <v>7.7</v>
      </c>
      <c r="K19" s="118">
        <v>36.9</v>
      </c>
      <c r="L19" s="116">
        <v>2.2999999999999998</v>
      </c>
      <c r="M19" s="130">
        <v>10</v>
      </c>
      <c r="N19" s="121">
        <v>14.9</v>
      </c>
      <c r="O19" s="121">
        <v>2.9</v>
      </c>
      <c r="P19" s="121">
        <v>2.9</v>
      </c>
      <c r="Q19" s="121">
        <v>1</v>
      </c>
      <c r="R19" s="121">
        <v>39.079418978468262</v>
      </c>
      <c r="S19" s="122">
        <v>3.4</v>
      </c>
      <c r="T19" s="121">
        <v>11.228245514401598</v>
      </c>
      <c r="U19" s="121">
        <v>3.0000000000000001E-3</v>
      </c>
      <c r="V19" s="44">
        <v>49.153300000000002</v>
      </c>
      <c r="W19" s="34" t="s">
        <v>293</v>
      </c>
      <c r="X19" s="39" t="s">
        <v>281</v>
      </c>
      <c r="Y19" s="39" t="s">
        <v>294</v>
      </c>
      <c r="Z19" s="56"/>
      <c r="AA19" s="33" t="s">
        <v>295</v>
      </c>
      <c r="AB19" s="33" t="s">
        <v>295</v>
      </c>
      <c r="AC19" s="33" t="s">
        <v>295</v>
      </c>
      <c r="AD19" s="33" t="s">
        <v>295</v>
      </c>
      <c r="AF19" s="43">
        <v>65.807951676788434</v>
      </c>
      <c r="AH19" s="10">
        <f t="shared" si="0"/>
        <v>3.6698162233672038</v>
      </c>
      <c r="AI19" s="11">
        <f t="shared" si="1"/>
        <v>-6.1604672320722198E-2</v>
      </c>
      <c r="AJ19" s="11" cm="1">
        <f t="array" ref="AJ19">MEDIAN(IF($F19=$F$3:$F$115,AI$3:AI$115))</f>
        <v>-0.17675675109918099</v>
      </c>
      <c r="AK19" s="11">
        <f t="shared" ref="AK19:AK20" si="18">AJ19+AH19</f>
        <v>3.4930594722680226</v>
      </c>
      <c r="AL19" s="49">
        <f t="shared" ref="AL19:AL20" si="19">EXP(AK19)</f>
        <v>32.886409004935736</v>
      </c>
      <c r="AN19" s="13">
        <f t="shared" si="14"/>
        <v>8.8288089537998626</v>
      </c>
      <c r="AO19" s="15">
        <f t="shared" si="4"/>
        <v>-5.2205974027533806</v>
      </c>
      <c r="AP19" s="50" cm="1">
        <f t="array" ref="AP19">GEOMEAN(IF($F19=$F$3:$F$115,-AO$3:AO$115))</f>
        <v>4.4043695453256744</v>
      </c>
      <c r="AQ19" s="15">
        <f t="shared" ref="AQ19:AQ20" si="20">AN19-AP19</f>
        <v>4.4244394084741883</v>
      </c>
      <c r="AR19" s="65">
        <f t="shared" ref="AR19:AR20" si="21">EXP(AQ19)</f>
        <v>83.466003770050776</v>
      </c>
      <c r="AT19" s="16">
        <f t="shared" si="7"/>
        <v>10.838260865661928</v>
      </c>
      <c r="AU19" s="18">
        <f t="shared" si="17"/>
        <v>-7.2300493146154459</v>
      </c>
      <c r="AV19" s="18" cm="1">
        <f t="array" ref="AV19">GEOMEAN(IF($F19=$F$3:$F$115,-AU$3:AU$115))</f>
        <v>6.1665206527608794</v>
      </c>
      <c r="AW19" s="18">
        <f t="shared" si="15"/>
        <v>4.6717402129010486</v>
      </c>
      <c r="AX19" s="117">
        <f t="shared" ref="AX19:AX20" si="22">EXP(AW19)</f>
        <v>106.88358087267162</v>
      </c>
      <c r="AZ19" s="20">
        <f t="shared" si="16"/>
        <v>9.3185307762410936</v>
      </c>
      <c r="BA19" s="20">
        <f t="shared" si="11"/>
        <v>-5.7103192251946115</v>
      </c>
      <c r="BB19" s="20" cm="1">
        <f t="array" ref="BB19">GEOMEAN(IF($F19=$F$3:$F$115,-BA$3:BA$115))</f>
        <v>4.8340878749245073</v>
      </c>
      <c r="BC19" s="20">
        <f t="shared" ref="BC19:BC20" si="23">AZ19-BB19</f>
        <v>4.4844429013165863</v>
      </c>
      <c r="BD19" s="58">
        <f t="shared" ref="BD19:BD20" si="24">EXP(BC19)</f>
        <v>88.627562758700904</v>
      </c>
      <c r="BM19" s="33"/>
    </row>
    <row r="20" spans="1:65" x14ac:dyDescent="0.35">
      <c r="A20" s="34" t="s">
        <v>277</v>
      </c>
      <c r="B20" s="39">
        <v>772345</v>
      </c>
      <c r="C20" s="39" t="s">
        <v>290</v>
      </c>
      <c r="D20" s="39">
        <v>2004</v>
      </c>
      <c r="E20" s="39" t="s">
        <v>28</v>
      </c>
      <c r="F20" s="39" t="s">
        <v>291</v>
      </c>
      <c r="G20" s="34" t="s">
        <v>280</v>
      </c>
      <c r="H20" s="39" t="s">
        <v>292</v>
      </c>
      <c r="I20" s="119">
        <v>20</v>
      </c>
      <c r="J20" s="116">
        <v>5</v>
      </c>
      <c r="K20" s="118">
        <v>18.399999999999999</v>
      </c>
      <c r="L20" s="116">
        <v>3</v>
      </c>
      <c r="M20" s="130">
        <v>10</v>
      </c>
      <c r="N20" s="121">
        <v>9.6999999999999993</v>
      </c>
      <c r="O20" s="121">
        <v>1.4</v>
      </c>
      <c r="P20" s="121">
        <v>13.1</v>
      </c>
      <c r="Q20" s="121">
        <v>1</v>
      </c>
      <c r="R20" s="121">
        <v>22.343840330157043</v>
      </c>
      <c r="S20" s="122">
        <v>26.2</v>
      </c>
      <c r="T20" s="121">
        <v>1.0008599999999999E-2</v>
      </c>
      <c r="U20" s="121">
        <v>3.0000000000000001E-3</v>
      </c>
      <c r="V20" s="44">
        <v>29.988899999999997</v>
      </c>
      <c r="W20" s="34" t="s">
        <v>293</v>
      </c>
      <c r="X20" s="39" t="s">
        <v>281</v>
      </c>
      <c r="Y20" s="39" t="s">
        <v>296</v>
      </c>
      <c r="Z20" s="56"/>
      <c r="AA20" s="33" t="s">
        <v>295</v>
      </c>
      <c r="AB20" s="33" t="s">
        <v>295</v>
      </c>
      <c r="AC20" s="33" t="s">
        <v>295</v>
      </c>
      <c r="AD20" s="33" t="s">
        <v>295</v>
      </c>
      <c r="AF20" s="43">
        <v>2.1904410619555392</v>
      </c>
      <c r="AH20" s="10">
        <f t="shared" si="0"/>
        <v>3.2042594944925797</v>
      </c>
      <c r="AI20" s="11">
        <f t="shared" si="1"/>
        <v>-0.29190882987763977</v>
      </c>
      <c r="AJ20" s="11" cm="1">
        <f t="array" ref="AJ20">MEDIAN(IF($F20=$F$3:$F$115,AI$3:AI$115))</f>
        <v>-0.17675675109918099</v>
      </c>
      <c r="AK20" s="11">
        <f t="shared" si="18"/>
        <v>3.0275027433933985</v>
      </c>
      <c r="AL20" s="49">
        <f t="shared" si="19"/>
        <v>20.645610771857108</v>
      </c>
      <c r="AN20" s="13">
        <f t="shared" si="14"/>
        <v>6.6281076164077355</v>
      </c>
      <c r="AO20" s="15">
        <f t="shared" si="4"/>
        <v>-3.7157569517927955</v>
      </c>
      <c r="AP20" s="50" cm="1">
        <f t="array" ref="AP20">GEOMEAN(IF($F20=$F$3:$F$115,-AO$3:AO$115))</f>
        <v>4.4043695453256744</v>
      </c>
      <c r="AQ20" s="15">
        <f t="shared" si="20"/>
        <v>2.2237380710820611</v>
      </c>
      <c r="AR20" s="65">
        <f t="shared" si="21"/>
        <v>9.2418129311885728</v>
      </c>
      <c r="AT20" s="16">
        <f t="shared" si="7"/>
        <v>8.1717860164675855</v>
      </c>
      <c r="AU20" s="18">
        <f t="shared" si="17"/>
        <v>-5.2594353518526455</v>
      </c>
      <c r="AV20" s="18" cm="1">
        <f t="array" ref="AV20">GEOMEAN(IF($F20=$F$3:$F$115,-AU$3:AU$115))</f>
        <v>6.1665206527608794</v>
      </c>
      <c r="AW20" s="18">
        <f t="shared" si="15"/>
        <v>2.0052653637067062</v>
      </c>
      <c r="AX20" s="117">
        <f t="shared" si="22"/>
        <v>7.4280647740487025</v>
      </c>
      <c r="AZ20" s="20">
        <f t="shared" si="16"/>
        <v>7.0046622606791207</v>
      </c>
      <c r="BA20" s="20">
        <f t="shared" si="11"/>
        <v>-4.0923115960641807</v>
      </c>
      <c r="BB20" s="20" cm="1">
        <f t="array" ref="BB20">GEOMEAN(IF($F20=$F$3:$F$115,-BA$3:BA$115))</f>
        <v>4.8340878749245073</v>
      </c>
      <c r="BC20" s="20">
        <f t="shared" si="23"/>
        <v>2.1705743857546134</v>
      </c>
      <c r="BD20" s="58">
        <f t="shared" si="24"/>
        <v>8.7633161193674844</v>
      </c>
      <c r="BM20" s="33"/>
    </row>
    <row r="21" spans="1:65" x14ac:dyDescent="0.35">
      <c r="A21" s="34" t="s">
        <v>297</v>
      </c>
      <c r="B21" s="34"/>
      <c r="C21" s="34" t="s">
        <v>298</v>
      </c>
      <c r="D21" s="41">
        <v>1993</v>
      </c>
      <c r="E21" s="39" t="s">
        <v>28</v>
      </c>
      <c r="F21" s="35" t="s">
        <v>299</v>
      </c>
      <c r="G21" s="34" t="s">
        <v>280</v>
      </c>
      <c r="H21" s="112" t="s">
        <v>239</v>
      </c>
      <c r="I21" s="121">
        <v>25</v>
      </c>
      <c r="J21" s="116">
        <v>6.23</v>
      </c>
      <c r="K21" s="118">
        <v>16.32</v>
      </c>
      <c r="L21" s="116">
        <v>0.5</v>
      </c>
      <c r="M21" s="130">
        <v>10</v>
      </c>
      <c r="N21" s="121">
        <v>47.860199999999999</v>
      </c>
      <c r="O21" s="121">
        <v>41.47</v>
      </c>
      <c r="P21" s="121">
        <v>89.820999999999998</v>
      </c>
      <c r="Q21" s="121">
        <v>7.1779999999999999</v>
      </c>
      <c r="R21" s="121">
        <v>278.39999999999998</v>
      </c>
      <c r="S21" s="122">
        <v>6.5080999999999998</v>
      </c>
      <c r="T21" s="121">
        <v>235</v>
      </c>
      <c r="U21" s="121">
        <v>3.0000000000000001E-3</v>
      </c>
      <c r="V21" s="44">
        <v>290.28037940000002</v>
      </c>
      <c r="W21" s="113" t="s">
        <v>293</v>
      </c>
      <c r="X21" s="115" t="s">
        <v>281</v>
      </c>
      <c r="Y21" s="114"/>
      <c r="Z21" s="56"/>
      <c r="AA21" s="33" t="s">
        <v>240</v>
      </c>
      <c r="AB21" s="33" t="s">
        <v>240</v>
      </c>
      <c r="AC21" s="33" t="s">
        <v>240</v>
      </c>
      <c r="AD21" s="33" t="s">
        <v>240</v>
      </c>
      <c r="AF21" s="43">
        <v>27.050864908062522</v>
      </c>
      <c r="AH21" s="10">
        <f t="shared" si="0"/>
        <v>5.3430723085567502</v>
      </c>
      <c r="AI21" s="11">
        <f t="shared" si="1"/>
        <v>-2.5506809590207893</v>
      </c>
      <c r="AJ21" s="11" cm="1">
        <f t="array" ref="AJ21">MEDIAN(IF($F21=$F$3:$F$115,AI$3:AI$115))</f>
        <v>-0.787052969157922</v>
      </c>
      <c r="AK21" s="11">
        <f t="shared" ref="AK21:AK32" si="25">AJ21+AH21</f>
        <v>4.5560193393988282</v>
      </c>
      <c r="AL21" s="49">
        <f t="shared" ref="AL21:AL68" si="26">EXP(AK21)</f>
        <v>95.20375072554792</v>
      </c>
      <c r="AN21" s="13">
        <f t="shared" si="14"/>
        <v>7.6451575495519553</v>
      </c>
      <c r="AO21" s="15">
        <f t="shared" ref="AO21:AO66" si="27">LN(K21)-AN21</f>
        <v>-4.8527662000159939</v>
      </c>
      <c r="AP21" s="50" cm="1">
        <f t="array" ref="AP21">GEOMEAN(IF($F21=$F$3:$F$115,-AO$3:AO$115))</f>
        <v>4.9005178381303702</v>
      </c>
      <c r="AQ21" s="15">
        <f t="shared" ref="AQ21:AQ32" si="28">AN21-AP21</f>
        <v>2.744639711421585</v>
      </c>
      <c r="AR21" s="65">
        <f t="shared" ref="AR21:AR68" si="29">EXP(AQ21)</f>
        <v>15.559007189640667</v>
      </c>
      <c r="AT21" s="16">
        <f t="shared" si="7"/>
        <v>9.1092845585213045</v>
      </c>
      <c r="AU21" s="18">
        <f t="shared" ref="AU21" si="30">LN($K21)-AT21</f>
        <v>-6.3168932089853431</v>
      </c>
      <c r="AV21" s="18" cm="1">
        <f t="array" ref="AV21">GEOMEAN(IF($F21=$F$3:$F$115,-AU$3:AU$115))</f>
        <v>6.5485799842300434</v>
      </c>
      <c r="AW21" s="18">
        <f t="shared" ref="AW21:AW84" si="31">AT21-AV21</f>
        <v>2.5607045742912611</v>
      </c>
      <c r="AX21" s="117">
        <f t="shared" ref="AX21:AX84" si="32">EXP(AW21)</f>
        <v>12.944934771445395</v>
      </c>
      <c r="AZ21" s="20">
        <f t="shared" si="16"/>
        <v>8.6754000057169485</v>
      </c>
      <c r="BA21" s="20">
        <f t="shared" si="11"/>
        <v>-5.8830086561809871</v>
      </c>
      <c r="BB21" s="20" cm="1">
        <f t="array" ref="BB21">GEOMEAN(IF($F21=$F$3:$F$115,-BA$3:BA$115))</f>
        <v>5.5843567346609504</v>
      </c>
      <c r="BC21" s="20">
        <f t="shared" ref="BC21:BC27" si="33">AZ21-BB21</f>
        <v>3.0910432710559981</v>
      </c>
      <c r="BD21" s="58">
        <f t="shared" ref="BD21:BD23" si="34">EXP(BC21)</f>
        <v>22.000017989356365</v>
      </c>
    </row>
    <row r="22" spans="1:65" x14ac:dyDescent="0.35">
      <c r="A22" s="34" t="s">
        <v>297</v>
      </c>
      <c r="B22" s="34"/>
      <c r="C22" s="34" t="s">
        <v>298</v>
      </c>
      <c r="D22" s="41">
        <v>1993</v>
      </c>
      <c r="E22" s="39" t="s">
        <v>28</v>
      </c>
      <c r="F22" s="35" t="s">
        <v>299</v>
      </c>
      <c r="G22" s="34" t="s">
        <v>280</v>
      </c>
      <c r="H22" s="112" t="s">
        <v>239</v>
      </c>
      <c r="I22" s="121">
        <v>25</v>
      </c>
      <c r="J22" s="116">
        <v>7.51</v>
      </c>
      <c r="K22" s="118">
        <v>23.04</v>
      </c>
      <c r="L22" s="116">
        <v>0.5</v>
      </c>
      <c r="M22" s="130">
        <v>10</v>
      </c>
      <c r="N22" s="121">
        <v>47.860199999999999</v>
      </c>
      <c r="O22" s="121">
        <v>41.47</v>
      </c>
      <c r="P22" s="121">
        <v>89.820999999999998</v>
      </c>
      <c r="Q22" s="121">
        <v>7.1779999999999999</v>
      </c>
      <c r="R22" s="121">
        <v>278.39999999999998</v>
      </c>
      <c r="S22" s="122">
        <v>6.5080999999999998</v>
      </c>
      <c r="T22" s="121">
        <v>235</v>
      </c>
      <c r="U22" s="121">
        <v>3.0000000000000001E-3</v>
      </c>
      <c r="V22" s="44">
        <v>290.28037940000002</v>
      </c>
      <c r="W22" s="113" t="s">
        <v>293</v>
      </c>
      <c r="X22" s="115" t="s">
        <v>281</v>
      </c>
      <c r="Y22" s="114"/>
      <c r="Z22" s="56"/>
      <c r="AA22" s="33" t="s">
        <v>240</v>
      </c>
      <c r="AB22" s="33" t="s">
        <v>240</v>
      </c>
      <c r="AC22" s="33" t="s">
        <v>240</v>
      </c>
      <c r="AD22" s="33" t="s">
        <v>240</v>
      </c>
      <c r="AF22" s="43">
        <v>39.613097155211101</v>
      </c>
      <c r="AH22" s="10">
        <f t="shared" si="0"/>
        <v>5.3430723085567502</v>
      </c>
      <c r="AI22" s="11">
        <f t="shared" si="1"/>
        <v>-2.2058404727290597</v>
      </c>
      <c r="AJ22" s="11" cm="1">
        <f t="array" ref="AJ22">MEDIAN(IF($F22=$F$3:$F$115,AI$3:AI$115))</f>
        <v>-0.787052969157922</v>
      </c>
      <c r="AK22" s="11">
        <f t="shared" si="25"/>
        <v>4.5560193393988282</v>
      </c>
      <c r="AL22" s="49">
        <f t="shared" si="26"/>
        <v>95.20375072554792</v>
      </c>
      <c r="AN22" s="13">
        <f t="shared" si="14"/>
        <v>8.6409975495519546</v>
      </c>
      <c r="AO22" s="15">
        <f t="shared" si="27"/>
        <v>-5.5037657137242642</v>
      </c>
      <c r="AP22" s="50" cm="1">
        <f t="array" ref="AP22">GEOMEAN(IF($F22=$F$3:$F$115,-AO$3:AO$115))</f>
        <v>4.9005178381303702</v>
      </c>
      <c r="AQ22" s="15">
        <f t="shared" si="28"/>
        <v>3.7404797114215844</v>
      </c>
      <c r="AR22" s="65">
        <f t="shared" si="29"/>
        <v>42.11818989633835</v>
      </c>
      <c r="AT22" s="16">
        <f t="shared" si="7"/>
        <v>10.340644558521305</v>
      </c>
      <c r="AU22" s="18">
        <f t="shared" ref="AU22:AU68" si="35">LN($K22)-AT22</f>
        <v>-7.2034127226936144</v>
      </c>
      <c r="AV22" s="18" cm="1">
        <f t="array" ref="AV22">GEOMEAN(IF($F22=$F$3:$F$115,-AU$3:AU$115))</f>
        <v>6.5485799842300434</v>
      </c>
      <c r="AW22" s="18">
        <f t="shared" si="31"/>
        <v>3.7920645742912615</v>
      </c>
      <c r="AX22" s="117">
        <f t="shared" si="32"/>
        <v>44.347865287884126</v>
      </c>
      <c r="AZ22" s="20">
        <f t="shared" si="16"/>
        <v>9.6661200057169481</v>
      </c>
      <c r="BA22" s="20">
        <f t="shared" si="11"/>
        <v>-6.5288881698892576</v>
      </c>
      <c r="BB22" s="20" cm="1">
        <f t="array" ref="BB22">GEOMEAN(IF($F22=$F$3:$F$115,-BA$3:BA$115))</f>
        <v>5.5843567346609504</v>
      </c>
      <c r="BC22" s="20">
        <f t="shared" si="33"/>
        <v>4.0817632710559977</v>
      </c>
      <c r="BD22" s="58">
        <f t="shared" si="34"/>
        <v>59.249851344351342</v>
      </c>
    </row>
    <row r="23" spans="1:65" x14ac:dyDescent="0.35">
      <c r="A23" s="34" t="s">
        <v>297</v>
      </c>
      <c r="B23" s="34"/>
      <c r="C23" s="34" t="s">
        <v>298</v>
      </c>
      <c r="D23" s="41">
        <v>1993</v>
      </c>
      <c r="E23" s="39" t="s">
        <v>28</v>
      </c>
      <c r="F23" s="35" t="s">
        <v>299</v>
      </c>
      <c r="G23" s="34" t="s">
        <v>280</v>
      </c>
      <c r="H23" s="112" t="s">
        <v>239</v>
      </c>
      <c r="I23" s="121">
        <v>25</v>
      </c>
      <c r="J23" s="116">
        <v>8.3800000000000008</v>
      </c>
      <c r="K23" s="118">
        <v>83.52</v>
      </c>
      <c r="L23" s="116">
        <v>0.5</v>
      </c>
      <c r="M23" s="130">
        <v>10</v>
      </c>
      <c r="N23" s="121">
        <v>47.860199999999999</v>
      </c>
      <c r="O23" s="121">
        <v>41.47</v>
      </c>
      <c r="P23" s="121">
        <v>89.820999999999998</v>
      </c>
      <c r="Q23" s="121">
        <v>7.1779999999999999</v>
      </c>
      <c r="R23" s="121">
        <v>278.39999999999998</v>
      </c>
      <c r="S23" s="122">
        <v>6.5080999999999998</v>
      </c>
      <c r="T23" s="121">
        <v>235</v>
      </c>
      <c r="U23" s="121">
        <v>3.0000000000000001E-3</v>
      </c>
      <c r="V23" s="44">
        <v>290.28037940000002</v>
      </c>
      <c r="W23" s="113" t="s">
        <v>293</v>
      </c>
      <c r="X23" s="115" t="s">
        <v>281</v>
      </c>
      <c r="Y23" s="114"/>
      <c r="Z23" s="56"/>
      <c r="AA23" s="33" t="s">
        <v>240</v>
      </c>
      <c r="AB23" s="33" t="s">
        <v>240</v>
      </c>
      <c r="AC23" s="33" t="s">
        <v>240</v>
      </c>
      <c r="AD23" s="33" t="s">
        <v>240</v>
      </c>
      <c r="AF23" s="43">
        <v>60.449994120403964</v>
      </c>
      <c r="AH23" s="10">
        <f t="shared" si="0"/>
        <v>5.3430723085567502</v>
      </c>
      <c r="AI23" s="11">
        <f t="shared" si="1"/>
        <v>-0.9179861844224213</v>
      </c>
      <c r="AJ23" s="11" cm="1">
        <f t="array" ref="AJ23">MEDIAN(IF($F23=$F$3:$F$115,AI$3:AI$115))</f>
        <v>-0.787052969157922</v>
      </c>
      <c r="AK23" s="11">
        <f t="shared" si="25"/>
        <v>4.5560193393988282</v>
      </c>
      <c r="AL23" s="49">
        <f t="shared" si="26"/>
        <v>95.20375072554792</v>
      </c>
      <c r="AN23" s="13">
        <f t="shared" si="14"/>
        <v>9.317857549551956</v>
      </c>
      <c r="AO23" s="15">
        <f t="shared" si="27"/>
        <v>-4.8927714254176271</v>
      </c>
      <c r="AP23" s="50" cm="1">
        <f t="array" ref="AP23">GEOMEAN(IF($F23=$F$3:$F$115,-AO$3:AO$115))</f>
        <v>4.9005178381303702</v>
      </c>
      <c r="AQ23" s="15">
        <f t="shared" si="28"/>
        <v>4.4173397114215858</v>
      </c>
      <c r="AR23" s="65">
        <f t="shared" si="29"/>
        <v>82.875519040752323</v>
      </c>
      <c r="AT23" s="16">
        <f t="shared" si="7"/>
        <v>11.177584558521305</v>
      </c>
      <c r="AU23" s="18">
        <f t="shared" si="35"/>
        <v>-6.7524984343869763</v>
      </c>
      <c r="AV23" s="18" cm="1">
        <f t="array" ref="AV23">GEOMEAN(IF($F23=$F$3:$F$115,-AU$3:AU$115))</f>
        <v>6.5485799842300434</v>
      </c>
      <c r="AW23" s="18">
        <f t="shared" si="31"/>
        <v>4.6290045742912618</v>
      </c>
      <c r="AX23" s="117">
        <f t="shared" si="32"/>
        <v>102.41206974789793</v>
      </c>
      <c r="AZ23" s="20">
        <f t="shared" si="16"/>
        <v>10.33950000571695</v>
      </c>
      <c r="BA23" s="20">
        <f t="shared" si="11"/>
        <v>-5.9144138815826208</v>
      </c>
      <c r="BB23" s="20" cm="1">
        <f t="array" ref="BB23">GEOMEAN(IF($F23=$F$3:$F$115,-BA$3:BA$115))</f>
        <v>5.5843567346609504</v>
      </c>
      <c r="BC23" s="20">
        <f t="shared" si="33"/>
        <v>4.7551432710559993</v>
      </c>
      <c r="BD23" s="58">
        <f t="shared" si="34"/>
        <v>116.18029724593583</v>
      </c>
    </row>
    <row r="24" spans="1:65" x14ac:dyDescent="0.35">
      <c r="A24" s="34" t="s">
        <v>297</v>
      </c>
      <c r="B24" s="34"/>
      <c r="C24" s="113" t="s">
        <v>300</v>
      </c>
      <c r="D24" s="41" t="s">
        <v>301</v>
      </c>
      <c r="E24" s="39" t="s">
        <v>28</v>
      </c>
      <c r="F24" s="35" t="s">
        <v>299</v>
      </c>
      <c r="G24" s="34" t="s">
        <v>280</v>
      </c>
      <c r="H24" s="39" t="s">
        <v>239</v>
      </c>
      <c r="I24" s="121">
        <v>21</v>
      </c>
      <c r="J24" s="116">
        <v>7.14</v>
      </c>
      <c r="K24" s="118">
        <v>7.871999999999999</v>
      </c>
      <c r="L24" s="116">
        <v>0.5</v>
      </c>
      <c r="M24" s="130">
        <v>10</v>
      </c>
      <c r="N24" s="121">
        <v>5.4901197411697522</v>
      </c>
      <c r="O24" s="121">
        <v>1.6730862294547093</v>
      </c>
      <c r="P24" s="121">
        <v>2.9160233112442908</v>
      </c>
      <c r="Q24" s="121">
        <v>0.44781551735039526</v>
      </c>
      <c r="R24" s="121">
        <v>8.4451633756070486</v>
      </c>
      <c r="S24" s="122">
        <v>5.4680763037065736</v>
      </c>
      <c r="T24" s="121">
        <v>11</v>
      </c>
      <c r="U24" s="121">
        <v>3.0000000000000001E-3</v>
      </c>
      <c r="V24" s="44">
        <v>20.598598086595366</v>
      </c>
      <c r="W24" s="113" t="s">
        <v>293</v>
      </c>
      <c r="X24" s="115" t="s">
        <v>281</v>
      </c>
      <c r="Y24" s="114"/>
      <c r="Z24" s="56"/>
      <c r="AA24" s="33" t="s">
        <v>240</v>
      </c>
      <c r="AB24" s="33" t="s">
        <v>240</v>
      </c>
      <c r="AC24" s="33" t="s">
        <v>240</v>
      </c>
      <c r="AD24" s="33" t="s">
        <v>240</v>
      </c>
      <c r="AF24" s="43">
        <v>5.4419435816299702</v>
      </c>
      <c r="AH24" s="10">
        <f t="shared" si="0"/>
        <v>2.8503651289078742</v>
      </c>
      <c r="AI24" s="11">
        <f t="shared" si="1"/>
        <v>-0.787052969157922</v>
      </c>
      <c r="AJ24" s="11" cm="1">
        <f t="array" ref="AJ24">MEDIAN(IF($F24=$F$3:$F$115,AI$3:AI$115))</f>
        <v>-0.787052969157922</v>
      </c>
      <c r="AK24" s="11">
        <f t="shared" si="25"/>
        <v>2.0633121597499522</v>
      </c>
      <c r="AL24" s="49">
        <f t="shared" si="26"/>
        <v>7.871999999999999</v>
      </c>
      <c r="AN24" s="13">
        <f t="shared" si="14"/>
        <v>6.8213211018585787</v>
      </c>
      <c r="AO24" s="15">
        <f t="shared" si="27"/>
        <v>-4.758008942108626</v>
      </c>
      <c r="AP24" s="50" cm="1">
        <f t="array" ref="AP24">GEOMEAN(IF($F24=$F$3:$F$115,-AO$3:AO$115))</f>
        <v>4.9005178381303702</v>
      </c>
      <c r="AQ24" s="15">
        <f t="shared" si="28"/>
        <v>1.9208032637282084</v>
      </c>
      <c r="AR24" s="65">
        <f t="shared" si="29"/>
        <v>6.8264396989625151</v>
      </c>
      <c r="AT24" s="16">
        <f t="shared" si="7"/>
        <v>8.2121363029866536</v>
      </c>
      <c r="AU24" s="18">
        <f t="shared" si="35"/>
        <v>-6.1488241432367019</v>
      </c>
      <c r="AV24" s="18" cm="1">
        <f t="array" ref="AV24">GEOMEAN(IF($F24=$F$3:$F$115,-AU$3:AU$115))</f>
        <v>6.5485799842300434</v>
      </c>
      <c r="AW24" s="18">
        <f t="shared" si="31"/>
        <v>1.6635563187566103</v>
      </c>
      <c r="AX24" s="117">
        <f t="shared" si="32"/>
        <v>5.2780479280227812</v>
      </c>
      <c r="AZ24" s="20">
        <f t="shared" si="16"/>
        <v>7.4061043062709047</v>
      </c>
      <c r="BA24" s="20">
        <f t="shared" si="11"/>
        <v>-5.3427921465209529</v>
      </c>
      <c r="BB24" s="20" cm="1">
        <f t="array" ref="BB24">GEOMEAN(IF($F24=$F$3:$F$115,-BA$3:BA$115))</f>
        <v>5.5843567346609504</v>
      </c>
      <c r="BC24" s="20">
        <f t="shared" si="33"/>
        <v>1.8217475716099543</v>
      </c>
      <c r="BD24" s="58">
        <f t="shared" ref="BD24:BD68" si="36">EXP(BC24)</f>
        <v>6.1826536444316016</v>
      </c>
    </row>
    <row r="25" spans="1:65" x14ac:dyDescent="0.35">
      <c r="A25" s="34" t="s">
        <v>297</v>
      </c>
      <c r="B25" s="34"/>
      <c r="C25" s="113" t="s">
        <v>300</v>
      </c>
      <c r="D25" s="41" t="s">
        <v>301</v>
      </c>
      <c r="E25" s="39" t="s">
        <v>28</v>
      </c>
      <c r="F25" s="35" t="s">
        <v>299</v>
      </c>
      <c r="G25" s="34" t="s">
        <v>280</v>
      </c>
      <c r="H25" s="39" t="s">
        <v>239</v>
      </c>
      <c r="I25" s="121">
        <v>21</v>
      </c>
      <c r="J25" s="116">
        <v>7.14</v>
      </c>
      <c r="K25" s="118">
        <v>9.6</v>
      </c>
      <c r="L25" s="116">
        <v>0.5</v>
      </c>
      <c r="M25" s="130">
        <v>10</v>
      </c>
      <c r="N25" s="121">
        <v>5.4901197411697522</v>
      </c>
      <c r="O25" s="121">
        <v>1.6730862294547093</v>
      </c>
      <c r="P25" s="121">
        <v>2.9160233112442908</v>
      </c>
      <c r="Q25" s="121">
        <v>0.44781551735039526</v>
      </c>
      <c r="R25" s="121">
        <v>8.4451633756070486</v>
      </c>
      <c r="S25" s="122">
        <v>5.4680763037065736</v>
      </c>
      <c r="T25" s="121">
        <v>11</v>
      </c>
      <c r="U25" s="121">
        <v>3.0000000000000001E-3</v>
      </c>
      <c r="V25" s="44">
        <v>20.598598086595366</v>
      </c>
      <c r="W25" s="113" t="s">
        <v>293</v>
      </c>
      <c r="X25" s="115" t="s">
        <v>281</v>
      </c>
      <c r="Y25" s="114"/>
      <c r="Z25" s="56"/>
      <c r="AA25" s="33" t="s">
        <v>240</v>
      </c>
      <c r="AB25" s="33" t="s">
        <v>240</v>
      </c>
      <c r="AC25" s="33" t="s">
        <v>240</v>
      </c>
      <c r="AD25" s="33" t="s">
        <v>240</v>
      </c>
      <c r="AF25" s="43">
        <v>5.4419435816299702</v>
      </c>
      <c r="AH25" s="10">
        <f t="shared" si="0"/>
        <v>2.8503651289078742</v>
      </c>
      <c r="AI25" s="11">
        <f t="shared" si="1"/>
        <v>-0.58860203043408355</v>
      </c>
      <c r="AJ25" s="11" cm="1">
        <f t="array" ref="AJ25">MEDIAN(IF($F25=$F$3:$F$115,AI$3:AI$115))</f>
        <v>-0.787052969157922</v>
      </c>
      <c r="AK25" s="11">
        <f t="shared" si="25"/>
        <v>2.0633121597499522</v>
      </c>
      <c r="AL25" s="49">
        <f t="shared" si="26"/>
        <v>7.871999999999999</v>
      </c>
      <c r="AN25" s="13">
        <f t="shared" si="14"/>
        <v>6.8213211018585787</v>
      </c>
      <c r="AO25" s="15">
        <f t="shared" si="27"/>
        <v>-4.5595580033847884</v>
      </c>
      <c r="AP25" s="50" cm="1">
        <f t="array" ref="AP25">GEOMEAN(IF($F25=$F$3:$F$115,-AO$3:AO$115))</f>
        <v>4.9005178381303702</v>
      </c>
      <c r="AQ25" s="15">
        <f t="shared" si="28"/>
        <v>1.9208032637282084</v>
      </c>
      <c r="AR25" s="65">
        <f t="shared" si="29"/>
        <v>6.8264396989625151</v>
      </c>
      <c r="AT25" s="16">
        <f t="shared" si="7"/>
        <v>8.2121363029866536</v>
      </c>
      <c r="AU25" s="18">
        <f t="shared" si="35"/>
        <v>-5.9503732045128626</v>
      </c>
      <c r="AV25" s="18" cm="1">
        <f t="array" ref="AV25">GEOMEAN(IF($F25=$F$3:$F$115,-AU$3:AU$115))</f>
        <v>6.5485799842300434</v>
      </c>
      <c r="AW25" s="18">
        <f t="shared" si="31"/>
        <v>1.6635563187566103</v>
      </c>
      <c r="AX25" s="117">
        <f t="shared" si="32"/>
        <v>5.2780479280227812</v>
      </c>
      <c r="AZ25" s="20">
        <f t="shared" si="16"/>
        <v>7.4061043062709047</v>
      </c>
      <c r="BA25" s="20">
        <f t="shared" si="11"/>
        <v>-5.1443412077971136</v>
      </c>
      <c r="BB25" s="20" cm="1">
        <f t="array" ref="BB25">GEOMEAN(IF($F25=$F$3:$F$115,-BA$3:BA$115))</f>
        <v>5.5843567346609504</v>
      </c>
      <c r="BC25" s="20">
        <f t="shared" si="33"/>
        <v>1.8217475716099543</v>
      </c>
      <c r="BD25" s="58">
        <f t="shared" si="36"/>
        <v>6.1826536444316016</v>
      </c>
    </row>
    <row r="26" spans="1:65" x14ac:dyDescent="0.35">
      <c r="A26" s="34" t="s">
        <v>297</v>
      </c>
      <c r="B26" s="34"/>
      <c r="C26" s="113" t="s">
        <v>300</v>
      </c>
      <c r="D26" s="41" t="s">
        <v>301</v>
      </c>
      <c r="E26" s="39" t="s">
        <v>28</v>
      </c>
      <c r="F26" s="35" t="s">
        <v>299</v>
      </c>
      <c r="G26" s="34" t="s">
        <v>280</v>
      </c>
      <c r="H26" s="39" t="s">
        <v>239</v>
      </c>
      <c r="I26" s="121">
        <v>21</v>
      </c>
      <c r="J26" s="116">
        <v>7.15</v>
      </c>
      <c r="K26" s="118">
        <v>22.847999999999999</v>
      </c>
      <c r="L26" s="116">
        <v>2.8</v>
      </c>
      <c r="M26" s="130">
        <v>10</v>
      </c>
      <c r="N26" s="121">
        <v>5.4634686744650427</v>
      </c>
      <c r="O26" s="121">
        <v>1.6649644516418221</v>
      </c>
      <c r="P26" s="121">
        <v>2.9018678582770847</v>
      </c>
      <c r="Q26" s="121">
        <v>0.44564165561568453</v>
      </c>
      <c r="R26" s="121">
        <v>10.57529028762816</v>
      </c>
      <c r="S26" s="122">
        <v>6.8472913613043254</v>
      </c>
      <c r="T26" s="121">
        <v>6.7</v>
      </c>
      <c r="U26" s="121">
        <v>3.0000000000000001E-3</v>
      </c>
      <c r="V26" s="44">
        <v>20.498604892000234</v>
      </c>
      <c r="W26" s="113" t="s">
        <v>293</v>
      </c>
      <c r="X26" s="115" t="s">
        <v>281</v>
      </c>
      <c r="Y26" s="114"/>
      <c r="Z26" s="56"/>
      <c r="AA26" s="33" t="s">
        <v>240</v>
      </c>
      <c r="AB26" s="33" t="s">
        <v>240</v>
      </c>
      <c r="AC26" s="33" t="s">
        <v>240</v>
      </c>
      <c r="AD26" s="33" t="s">
        <v>240</v>
      </c>
      <c r="AF26" s="43">
        <v>30.213182708394015</v>
      </c>
      <c r="AH26" s="10">
        <f t="shared" si="0"/>
        <v>2.8457802050185386</v>
      </c>
      <c r="AI26" s="11">
        <f t="shared" si="1"/>
        <v>0.28308338113863529</v>
      </c>
      <c r="AJ26" s="11" cm="1">
        <f t="array" ref="AJ26">MEDIAN(IF($F26=$F$3:$F$115,AI$3:AI$115))</f>
        <v>-0.787052969157922</v>
      </c>
      <c r="AK26" s="11">
        <f t="shared" si="25"/>
        <v>2.0587272358606166</v>
      </c>
      <c r="AL26" s="49">
        <f t="shared" si="26"/>
        <v>7.8359900935651954</v>
      </c>
      <c r="AN26" s="13">
        <f t="shared" si="14"/>
        <v>8.0322201964693214</v>
      </c>
      <c r="AO26" s="15">
        <f t="shared" si="27"/>
        <v>-4.903356610312148</v>
      </c>
      <c r="AP26" s="50" cm="1">
        <f t="array" ref="AP26">GEOMEAN(IF($F26=$F$3:$F$115,-AO$3:AO$115))</f>
        <v>4.9005178381303702</v>
      </c>
      <c r="AQ26" s="15">
        <f t="shared" si="28"/>
        <v>3.1317023583389512</v>
      </c>
      <c r="AR26" s="65">
        <f t="shared" si="29"/>
        <v>22.912952415745789</v>
      </c>
      <c r="AT26" s="16">
        <f t="shared" si="7"/>
        <v>9.9171438212930951</v>
      </c>
      <c r="AU26" s="18">
        <f t="shared" si="35"/>
        <v>-6.7882802351359217</v>
      </c>
      <c r="AV26" s="18" cm="1">
        <f t="array" ref="AV26">GEOMEAN(IF($F26=$F$3:$F$115,-AU$3:AU$115))</f>
        <v>6.5485799842300434</v>
      </c>
      <c r="AW26" s="18">
        <f t="shared" si="31"/>
        <v>3.3685638370630517</v>
      </c>
      <c r="AX26" s="117">
        <f t="shared" si="32"/>
        <v>29.03679552878608</v>
      </c>
      <c r="AZ26" s="20">
        <f t="shared" si="16"/>
        <v>8.3473991579622897</v>
      </c>
      <c r="BA26" s="20">
        <f t="shared" si="11"/>
        <v>-5.2185355718051163</v>
      </c>
      <c r="BB26" s="20" cm="1">
        <f t="array" ref="BB26">GEOMEAN(IF($F26=$F$3:$F$115,-BA$3:BA$115))</f>
        <v>5.5843567346609504</v>
      </c>
      <c r="BC26" s="20">
        <f t="shared" si="33"/>
        <v>2.7630424233013393</v>
      </c>
      <c r="BD26" s="58">
        <f t="shared" si="36"/>
        <v>15.84798595717408</v>
      </c>
    </row>
    <row r="27" spans="1:65" x14ac:dyDescent="0.35">
      <c r="A27" s="34" t="s">
        <v>297</v>
      </c>
      <c r="B27" s="34"/>
      <c r="C27" s="113" t="s">
        <v>300</v>
      </c>
      <c r="D27" s="41" t="s">
        <v>301</v>
      </c>
      <c r="E27" s="39" t="s">
        <v>28</v>
      </c>
      <c r="F27" s="35" t="s">
        <v>299</v>
      </c>
      <c r="G27" s="34" t="s">
        <v>280</v>
      </c>
      <c r="H27" s="39" t="s">
        <v>239</v>
      </c>
      <c r="I27" s="121">
        <v>21</v>
      </c>
      <c r="J27" s="116">
        <v>7.15</v>
      </c>
      <c r="K27" s="118">
        <v>23.327999999999999</v>
      </c>
      <c r="L27" s="116">
        <v>2.8</v>
      </c>
      <c r="M27" s="130">
        <v>10</v>
      </c>
      <c r="N27" s="121">
        <v>5.4634686744650427</v>
      </c>
      <c r="O27" s="121">
        <v>1.6649644516418221</v>
      </c>
      <c r="P27" s="121">
        <v>2.9018678582770847</v>
      </c>
      <c r="Q27" s="121">
        <v>0.44564165561568453</v>
      </c>
      <c r="R27" s="121">
        <v>10.57529028762816</v>
      </c>
      <c r="S27" s="122">
        <v>6.8472913613043254</v>
      </c>
      <c r="T27" s="121">
        <v>6.7</v>
      </c>
      <c r="U27" s="121">
        <v>3.0000000000000001E-3</v>
      </c>
      <c r="V27" s="44">
        <v>20.498604892000234</v>
      </c>
      <c r="W27" s="113" t="s">
        <v>293</v>
      </c>
      <c r="X27" s="115" t="s">
        <v>281</v>
      </c>
      <c r="Y27" s="114"/>
      <c r="Z27" s="56"/>
      <c r="AA27" s="33" t="s">
        <v>240</v>
      </c>
      <c r="AB27" s="33" t="s">
        <v>240</v>
      </c>
      <c r="AC27" s="33" t="s">
        <v>240</v>
      </c>
      <c r="AD27" s="33" t="s">
        <v>240</v>
      </c>
      <c r="AF27" s="43">
        <v>30.213182708394015</v>
      </c>
      <c r="AH27" s="10">
        <f t="shared" si="0"/>
        <v>2.8457802050185386</v>
      </c>
      <c r="AI27" s="11">
        <f t="shared" si="1"/>
        <v>0.30387415080770896</v>
      </c>
      <c r="AJ27" s="11" cm="1">
        <f t="array" ref="AJ27">MEDIAN(IF($F27=$F$3:$F$115,AI$3:AI$115))</f>
        <v>-0.787052969157922</v>
      </c>
      <c r="AK27" s="11">
        <f t="shared" si="25"/>
        <v>2.0587272358606166</v>
      </c>
      <c r="AL27" s="49">
        <f t="shared" si="26"/>
        <v>7.8359900935651954</v>
      </c>
      <c r="AN27" s="13">
        <f t="shared" si="14"/>
        <v>8.0322201964693214</v>
      </c>
      <c r="AO27" s="15">
        <f t="shared" si="27"/>
        <v>-4.8825658406430739</v>
      </c>
      <c r="AP27" s="50" cm="1">
        <f t="array" ref="AP27">GEOMEAN(IF($F27=$F$3:$F$115,-AO$3:AO$115))</f>
        <v>4.9005178381303702</v>
      </c>
      <c r="AQ27" s="15">
        <f t="shared" si="28"/>
        <v>3.1317023583389512</v>
      </c>
      <c r="AR27" s="65">
        <f t="shared" si="29"/>
        <v>22.912952415745789</v>
      </c>
      <c r="AT27" s="16">
        <f t="shared" si="7"/>
        <v>9.9171438212930951</v>
      </c>
      <c r="AU27" s="18">
        <f t="shared" si="35"/>
        <v>-6.7674894654668476</v>
      </c>
      <c r="AV27" s="18" cm="1">
        <f t="array" ref="AV27">GEOMEAN(IF($F27=$F$3:$F$115,-AU$3:AU$115))</f>
        <v>6.5485799842300434</v>
      </c>
      <c r="AW27" s="18">
        <f t="shared" si="31"/>
        <v>3.3685638370630517</v>
      </c>
      <c r="AX27" s="117">
        <f t="shared" si="32"/>
        <v>29.03679552878608</v>
      </c>
      <c r="AZ27" s="20">
        <f t="shared" si="16"/>
        <v>8.3473991579622897</v>
      </c>
      <c r="BA27" s="20">
        <f t="shared" si="11"/>
        <v>-5.1977448021360422</v>
      </c>
      <c r="BB27" s="20" cm="1">
        <f t="array" ref="BB27">GEOMEAN(IF($F27=$F$3:$F$115,-BA$3:BA$115))</f>
        <v>5.5843567346609504</v>
      </c>
      <c r="BC27" s="20">
        <f t="shared" si="33"/>
        <v>2.7630424233013393</v>
      </c>
      <c r="BD27" s="58">
        <f t="shared" si="36"/>
        <v>15.84798595717408</v>
      </c>
    </row>
    <row r="28" spans="1:65" x14ac:dyDescent="0.35">
      <c r="A28" s="34" t="s">
        <v>302</v>
      </c>
      <c r="B28" s="34"/>
      <c r="C28" s="35" t="s">
        <v>303</v>
      </c>
      <c r="D28" s="40">
        <v>2003</v>
      </c>
      <c r="E28" s="39" t="s">
        <v>28</v>
      </c>
      <c r="F28" s="35" t="s">
        <v>304</v>
      </c>
      <c r="G28" s="34" t="s">
        <v>305</v>
      </c>
      <c r="H28" s="34" t="s">
        <v>306</v>
      </c>
      <c r="I28" s="125">
        <v>20</v>
      </c>
      <c r="J28" s="116">
        <v>6.5</v>
      </c>
      <c r="K28" s="118">
        <v>20</v>
      </c>
      <c r="L28" s="116">
        <v>0.1</v>
      </c>
      <c r="M28" s="130">
        <v>10</v>
      </c>
      <c r="N28" s="125">
        <v>5.6</v>
      </c>
      <c r="O28" s="125">
        <v>5.9</v>
      </c>
      <c r="P28" s="125">
        <v>26</v>
      </c>
      <c r="Q28" s="125">
        <v>1.9</v>
      </c>
      <c r="R28" s="125">
        <v>9.4</v>
      </c>
      <c r="S28" s="126">
        <v>51</v>
      </c>
      <c r="T28" s="125">
        <f>19/1.22</f>
        <v>15.573770491803279</v>
      </c>
      <c r="U28" s="121">
        <v>3.0000000000000001E-3</v>
      </c>
      <c r="V28" s="44">
        <f t="shared" ref="V28:V38" si="37">2.497*N28+4.118*O28</f>
        <v>38.279400000000003</v>
      </c>
      <c r="W28" s="34" t="s">
        <v>307</v>
      </c>
      <c r="X28" s="35" t="s">
        <v>308</v>
      </c>
      <c r="Y28" s="34"/>
      <c r="Z28" s="34" t="s">
        <v>309</v>
      </c>
      <c r="AA28" s="33" t="s">
        <v>240</v>
      </c>
      <c r="AB28" s="33" t="s">
        <v>240</v>
      </c>
      <c r="AC28" s="33" t="s">
        <v>240</v>
      </c>
      <c r="AD28" s="33" t="s">
        <v>240</v>
      </c>
      <c r="AF28" s="31">
        <v>19.390578995626129</v>
      </c>
      <c r="AH28" s="10">
        <f t="shared" si="0"/>
        <v>3.4342359850953388</v>
      </c>
      <c r="AI28" s="11">
        <f t="shared" si="1"/>
        <v>-0.43850371154134793</v>
      </c>
      <c r="AJ28" s="11" cm="1">
        <f t="array" ref="AJ28">MEDIAN(IF($F28=$F$3:$F$115,AI$3:AI$115))</f>
        <v>1.140474993408044</v>
      </c>
      <c r="AK28" s="11">
        <f t="shared" si="25"/>
        <v>4.5747109785033828</v>
      </c>
      <c r="AL28" s="49">
        <f t="shared" si="26"/>
        <v>97</v>
      </c>
      <c r="AN28" s="13">
        <f t="shared" si="14"/>
        <v>5.5555944206505083</v>
      </c>
      <c r="AO28" s="15">
        <f t="shared" si="27"/>
        <v>-2.5598621470965175</v>
      </c>
      <c r="AP28" s="50" cm="1">
        <f t="array" ref="AP28">GEOMEAN(IF($F28=$F$3:$F$115,-AO$3:AO$115))</f>
        <v>2.9147719609224541</v>
      </c>
      <c r="AQ28" s="15">
        <f t="shared" si="28"/>
        <v>2.6408224597280543</v>
      </c>
      <c r="AR28" s="65">
        <f t="shared" si="29"/>
        <v>14.024733644207382</v>
      </c>
      <c r="AT28" s="16">
        <f t="shared" si="7"/>
        <v>6.4247420662699568</v>
      </c>
      <c r="AU28" s="18">
        <f t="shared" si="35"/>
        <v>-3.429009792715966</v>
      </c>
      <c r="AV28" s="18" cm="1">
        <f t="array" ref="AV28">GEOMEAN(IF($F28=$F$3:$F$115,-AU$3:AU$115))</f>
        <v>4.4649653433825947</v>
      </c>
      <c r="AW28" s="18">
        <f t="shared" si="31"/>
        <v>1.9597767228873622</v>
      </c>
      <c r="AX28" s="117">
        <f t="shared" si="32"/>
        <v>7.097742124854884</v>
      </c>
      <c r="AZ28" s="20">
        <f t="shared" si="16"/>
        <v>6.4974979812018603</v>
      </c>
      <c r="BA28" s="20">
        <f t="shared" si="11"/>
        <v>-3.5017657076478694</v>
      </c>
      <c r="BB28" s="20" cm="1">
        <f t="array" ref="BB28">GEOMEAN(IF($F28=$F$3:$F$115,-BA$3:BA$115))</f>
        <v>3.5074544931236353</v>
      </c>
      <c r="BC28" s="20">
        <f t="shared" ref="BC28:BC68" si="38">AZ28-BB28</f>
        <v>2.990043488078225</v>
      </c>
      <c r="BD28" s="58">
        <f t="shared" si="36"/>
        <v>19.886547300484779</v>
      </c>
    </row>
    <row r="29" spans="1:65" x14ac:dyDescent="0.35">
      <c r="A29" s="34" t="s">
        <v>302</v>
      </c>
      <c r="B29" s="34"/>
      <c r="C29" s="35" t="s">
        <v>303</v>
      </c>
      <c r="D29" s="40">
        <v>2003</v>
      </c>
      <c r="E29" s="39" t="s">
        <v>28</v>
      </c>
      <c r="F29" s="35" t="s">
        <v>304</v>
      </c>
      <c r="G29" s="34" t="s">
        <v>305</v>
      </c>
      <c r="H29" s="34" t="s">
        <v>306</v>
      </c>
      <c r="I29" s="125">
        <v>20</v>
      </c>
      <c r="J29" s="116">
        <v>6.5</v>
      </c>
      <c r="K29" s="118">
        <v>279</v>
      </c>
      <c r="L29" s="116">
        <v>11.2</v>
      </c>
      <c r="M29" s="130">
        <v>10</v>
      </c>
      <c r="N29" s="125">
        <v>5.6</v>
      </c>
      <c r="O29" s="125">
        <v>5.9</v>
      </c>
      <c r="P29" s="125">
        <v>26</v>
      </c>
      <c r="Q29" s="125">
        <v>1.9</v>
      </c>
      <c r="R29" s="125">
        <v>9.4</v>
      </c>
      <c r="S29" s="126">
        <v>51</v>
      </c>
      <c r="T29" s="125">
        <f t="shared" ref="T29:T38" si="39">19/1.22</f>
        <v>15.573770491803279</v>
      </c>
      <c r="U29" s="121">
        <v>3.0000000000000001E-3</v>
      </c>
      <c r="V29" s="44">
        <f t="shared" si="37"/>
        <v>38.279400000000003</v>
      </c>
      <c r="W29" s="34" t="s">
        <v>307</v>
      </c>
      <c r="X29" s="35" t="s">
        <v>308</v>
      </c>
      <c r="Y29" s="34"/>
      <c r="Z29" s="34" t="s">
        <v>310</v>
      </c>
      <c r="AA29" s="33" t="s">
        <v>240</v>
      </c>
      <c r="AB29" s="33" t="s">
        <v>240</v>
      </c>
      <c r="AC29" s="33" t="s">
        <v>240</v>
      </c>
      <c r="AD29" s="33" t="s">
        <v>240</v>
      </c>
      <c r="AF29" s="31">
        <v>421.31591844736244</v>
      </c>
      <c r="AH29" s="10">
        <f t="shared" si="0"/>
        <v>3.4342359850953388</v>
      </c>
      <c r="AI29" s="11">
        <f t="shared" si="1"/>
        <v>2.1969757967260266</v>
      </c>
      <c r="AJ29" s="11" cm="1">
        <f t="array" ref="AJ29">MEDIAN(IF($F29=$F$3:$F$115,AI$3:AI$115))</f>
        <v>1.140474993408044</v>
      </c>
      <c r="AK29" s="11">
        <f t="shared" si="25"/>
        <v>4.5747109785033828</v>
      </c>
      <c r="AL29" s="49">
        <f t="shared" si="26"/>
        <v>97</v>
      </c>
      <c r="AN29" s="13">
        <f t="shared" si="14"/>
        <v>8.8585436305570742</v>
      </c>
      <c r="AO29" s="15">
        <f t="shared" si="27"/>
        <v>-3.2273318487357088</v>
      </c>
      <c r="AP29" s="50" cm="1">
        <f t="array" ref="AP29">GEOMEAN(IF($F29=$F$3:$F$115,-AO$3:AO$115))</f>
        <v>2.9147719609224541</v>
      </c>
      <c r="AQ29" s="15">
        <f t="shared" si="28"/>
        <v>5.9437716696346197</v>
      </c>
      <c r="AR29" s="65">
        <f t="shared" si="29"/>
        <v>381.37062435633243</v>
      </c>
      <c r="AT29" s="16">
        <f t="shared" ref="AT29:AT60" si="40">$J29*$BH$5+LN($L29)*$BI$5+LN($V29)*$BJ$5</f>
        <v>11.077181953366919</v>
      </c>
      <c r="AU29" s="18">
        <f t="shared" si="35"/>
        <v>-5.4459701715455537</v>
      </c>
      <c r="AV29" s="18" cm="1">
        <f t="array" ref="AV29">GEOMEAN(IF($F29=$F$3:$F$115,-AU$3:AU$115))</f>
        <v>4.4649653433825947</v>
      </c>
      <c r="AW29" s="18">
        <f t="shared" si="31"/>
        <v>6.6122166099843245</v>
      </c>
      <c r="AX29" s="117">
        <f t="shared" si="32"/>
        <v>744.13063938069592</v>
      </c>
      <c r="AZ29" s="20">
        <f t="shared" si="16"/>
        <v>9.0643613671863914</v>
      </c>
      <c r="BA29" s="20">
        <f t="shared" si="11"/>
        <v>-3.433149585365026</v>
      </c>
      <c r="BB29" s="20" cm="1">
        <f t="array" ref="BB29">GEOMEAN(IF($F29=$F$3:$F$115,-BA$3:BA$115))</f>
        <v>3.5074544931236353</v>
      </c>
      <c r="BC29" s="20">
        <f t="shared" si="38"/>
        <v>5.5569068740627561</v>
      </c>
      <c r="BD29" s="58">
        <f t="shared" si="36"/>
        <v>259.02041320646953</v>
      </c>
    </row>
    <row r="30" spans="1:65" x14ac:dyDescent="0.35">
      <c r="A30" s="34" t="s">
        <v>302</v>
      </c>
      <c r="B30" s="34"/>
      <c r="C30" s="35" t="s">
        <v>303</v>
      </c>
      <c r="D30" s="40">
        <v>2003</v>
      </c>
      <c r="E30" s="39" t="s">
        <v>28</v>
      </c>
      <c r="F30" s="35" t="s">
        <v>304</v>
      </c>
      <c r="G30" s="34" t="s">
        <v>305</v>
      </c>
      <c r="H30" s="34" t="s">
        <v>306</v>
      </c>
      <c r="I30" s="125">
        <v>20</v>
      </c>
      <c r="J30" s="116">
        <v>6.5</v>
      </c>
      <c r="K30" s="118">
        <v>97</v>
      </c>
      <c r="L30" s="116">
        <v>4.5</v>
      </c>
      <c r="M30" s="130">
        <v>10</v>
      </c>
      <c r="N30" s="125">
        <v>5.6</v>
      </c>
      <c r="O30" s="125">
        <v>5.9</v>
      </c>
      <c r="P30" s="125">
        <v>26</v>
      </c>
      <c r="Q30" s="125">
        <v>1.9</v>
      </c>
      <c r="R30" s="125">
        <v>9.4</v>
      </c>
      <c r="S30" s="126">
        <v>51</v>
      </c>
      <c r="T30" s="125">
        <f t="shared" si="39"/>
        <v>15.573770491803279</v>
      </c>
      <c r="U30" s="121">
        <v>3.0000000000000001E-3</v>
      </c>
      <c r="V30" s="44">
        <f t="shared" si="37"/>
        <v>38.279400000000003</v>
      </c>
      <c r="W30" s="34" t="s">
        <v>307</v>
      </c>
      <c r="X30" s="35" t="s">
        <v>308</v>
      </c>
      <c r="Y30" s="34"/>
      <c r="Z30" s="34" t="s">
        <v>310</v>
      </c>
      <c r="AA30" s="33" t="s">
        <v>240</v>
      </c>
      <c r="AB30" s="33" t="s">
        <v>240</v>
      </c>
      <c r="AC30" s="33" t="s">
        <v>240</v>
      </c>
      <c r="AD30" s="33" t="s">
        <v>240</v>
      </c>
      <c r="AF30" s="31">
        <v>175.7206830461655</v>
      </c>
      <c r="AH30" s="10">
        <f t="shared" si="0"/>
        <v>3.4342359850953388</v>
      </c>
      <c r="AI30" s="11">
        <f t="shared" si="1"/>
        <v>1.140474993408044</v>
      </c>
      <c r="AJ30" s="11" cm="1">
        <f t="array" ref="AJ30">MEDIAN(IF($F30=$F$3:$F$115,AI$3:AI$115))</f>
        <v>1.140474993408044</v>
      </c>
      <c r="AK30" s="11">
        <f t="shared" si="25"/>
        <v>4.5747109785033828</v>
      </c>
      <c r="AL30" s="49">
        <f t="shared" si="26"/>
        <v>97</v>
      </c>
      <c r="AN30" s="13">
        <f t="shared" si="14"/>
        <v>8.2202581634897314</v>
      </c>
      <c r="AO30" s="15">
        <f t="shared" si="27"/>
        <v>-3.6455471849863486</v>
      </c>
      <c r="AP30" s="50" cm="1">
        <f t="array" ref="AP30">GEOMEAN(IF($F30=$F$3:$F$115,-AO$3:AO$115))</f>
        <v>2.9147719609224541</v>
      </c>
      <c r="AQ30" s="15">
        <f t="shared" si="28"/>
        <v>5.3054862025672769</v>
      </c>
      <c r="AR30" s="65">
        <f t="shared" si="29"/>
        <v>201.43891872762055</v>
      </c>
      <c r="AT30" s="16">
        <f t="shared" si="40"/>
        <v>10.178111281183492</v>
      </c>
      <c r="AU30" s="18">
        <f t="shared" si="35"/>
        <v>-5.6034003026801091</v>
      </c>
      <c r="AV30" s="18" cm="1">
        <f t="array" ref="AV30">GEOMEAN(IF($F30=$F$3:$F$115,-AU$3:AU$115))</f>
        <v>4.4649653433825947</v>
      </c>
      <c r="AW30" s="18">
        <f t="shared" si="31"/>
        <v>5.7131459378008973</v>
      </c>
      <c r="AX30" s="117">
        <f t="shared" si="32"/>
        <v>302.82223125280387</v>
      </c>
      <c r="AZ30" s="20">
        <f t="shared" si="16"/>
        <v>8.5683223756369138</v>
      </c>
      <c r="BA30" s="20">
        <f t="shared" si="11"/>
        <v>-3.993611397133531</v>
      </c>
      <c r="BB30" s="20" cm="1">
        <f t="array" ref="BB30">GEOMEAN(IF($F30=$F$3:$F$115,-BA$3:BA$115))</f>
        <v>3.5074544931236353</v>
      </c>
      <c r="BC30" s="20">
        <f t="shared" si="38"/>
        <v>5.0608678825132785</v>
      </c>
      <c r="BD30" s="58">
        <f t="shared" si="36"/>
        <v>157.72734574408474</v>
      </c>
    </row>
    <row r="31" spans="1:65" x14ac:dyDescent="0.35">
      <c r="A31" s="34" t="s">
        <v>302</v>
      </c>
      <c r="B31" s="34"/>
      <c r="C31" s="35" t="s">
        <v>303</v>
      </c>
      <c r="D31" s="40">
        <v>2003</v>
      </c>
      <c r="E31" s="39" t="s">
        <v>28</v>
      </c>
      <c r="F31" s="35" t="s">
        <v>304</v>
      </c>
      <c r="G31" s="34" t="s">
        <v>305</v>
      </c>
      <c r="H31" s="34" t="s">
        <v>306</v>
      </c>
      <c r="I31" s="125">
        <v>20</v>
      </c>
      <c r="J31" s="116">
        <v>6.8</v>
      </c>
      <c r="K31" s="118">
        <v>22.8</v>
      </c>
      <c r="L31" s="116">
        <v>0.1</v>
      </c>
      <c r="M31" s="130">
        <v>10</v>
      </c>
      <c r="N31" s="125">
        <v>5.6</v>
      </c>
      <c r="O31" s="125">
        <v>5.9</v>
      </c>
      <c r="P31" s="125">
        <v>26</v>
      </c>
      <c r="Q31" s="125">
        <v>1.9</v>
      </c>
      <c r="R31" s="125">
        <v>9.4</v>
      </c>
      <c r="S31" s="126">
        <v>51</v>
      </c>
      <c r="T31" s="125">
        <f t="shared" si="39"/>
        <v>15.573770491803279</v>
      </c>
      <c r="U31" s="121">
        <v>3.0000000000000001E-3</v>
      </c>
      <c r="V31" s="44">
        <f t="shared" si="37"/>
        <v>38.279400000000003</v>
      </c>
      <c r="W31" s="34" t="s">
        <v>307</v>
      </c>
      <c r="X31" s="35" t="s">
        <v>308</v>
      </c>
      <c r="Y31" s="34"/>
      <c r="Z31" s="34" t="s">
        <v>310</v>
      </c>
      <c r="AA31" s="33" t="s">
        <v>240</v>
      </c>
      <c r="AB31" s="33" t="s">
        <v>240</v>
      </c>
      <c r="AC31" s="33" t="s">
        <v>240</v>
      </c>
      <c r="AD31" s="33" t="s">
        <v>240</v>
      </c>
      <c r="AF31" s="31">
        <v>20.269452257082321</v>
      </c>
      <c r="AH31" s="10">
        <f t="shared" si="0"/>
        <v>3.4342359850953388</v>
      </c>
      <c r="AI31" s="11">
        <f t="shared" si="1"/>
        <v>-0.30747544913494362</v>
      </c>
      <c r="AJ31" s="11" cm="1">
        <f t="array" ref="AJ31">MEDIAN(IF($F31=$F$3:$F$115,AI$3:AI$115))</f>
        <v>1.140474993408044</v>
      </c>
      <c r="AK31" s="11">
        <f t="shared" si="25"/>
        <v>4.5747109785033828</v>
      </c>
      <c r="AL31" s="49">
        <f t="shared" si="26"/>
        <v>97</v>
      </c>
      <c r="AN31" s="13">
        <f t="shared" si="14"/>
        <v>5.788994420650508</v>
      </c>
      <c r="AO31" s="15">
        <f t="shared" si="27"/>
        <v>-2.6622338846901128</v>
      </c>
      <c r="AP31" s="50" cm="1">
        <f t="array" ref="AP31">GEOMEAN(IF($F31=$F$3:$F$115,-AO$3:AO$115))</f>
        <v>2.9147719609224541</v>
      </c>
      <c r="AQ31" s="15">
        <f t="shared" si="28"/>
        <v>2.8742224597280539</v>
      </c>
      <c r="AR31" s="65">
        <f t="shared" si="29"/>
        <v>17.711647247101286</v>
      </c>
      <c r="AT31" s="16">
        <f t="shared" si="40"/>
        <v>6.7133420662699574</v>
      </c>
      <c r="AU31" s="18">
        <f t="shared" si="35"/>
        <v>-3.5865815303095623</v>
      </c>
      <c r="AV31" s="18" cm="1">
        <f t="array" ref="AV31">GEOMEAN(IF($F31=$F$3:$F$115,-AU$3:AU$115))</f>
        <v>4.4649653433825947</v>
      </c>
      <c r="AW31" s="18">
        <f t="shared" si="31"/>
        <v>2.2483767228873628</v>
      </c>
      <c r="AX31" s="117">
        <f t="shared" si="32"/>
        <v>9.4723471053911492</v>
      </c>
      <c r="AZ31" s="20">
        <f t="shared" si="16"/>
        <v>6.7296979812018591</v>
      </c>
      <c r="BA31" s="20">
        <f t="shared" si="11"/>
        <v>-3.602937445241464</v>
      </c>
      <c r="BB31" s="20" cm="1">
        <f t="array" ref="BB31">GEOMEAN(IF($F31=$F$3:$F$115,-BA$3:BA$115))</f>
        <v>3.5074544931236353</v>
      </c>
      <c r="BC31" s="20">
        <f t="shared" si="38"/>
        <v>3.2222434880782238</v>
      </c>
      <c r="BD31" s="58">
        <f t="shared" si="36"/>
        <v>25.084333503966651</v>
      </c>
    </row>
    <row r="32" spans="1:65" x14ac:dyDescent="0.35">
      <c r="A32" s="34" t="s">
        <v>302</v>
      </c>
      <c r="B32" s="34"/>
      <c r="C32" s="35" t="s">
        <v>303</v>
      </c>
      <c r="D32" s="40">
        <v>2003</v>
      </c>
      <c r="E32" s="39" t="s">
        <v>28</v>
      </c>
      <c r="F32" s="35" t="s">
        <v>304</v>
      </c>
      <c r="G32" s="34" t="s">
        <v>305</v>
      </c>
      <c r="H32" s="34" t="s">
        <v>306</v>
      </c>
      <c r="I32" s="125">
        <v>20</v>
      </c>
      <c r="J32" s="116">
        <v>7</v>
      </c>
      <c r="K32" s="118">
        <v>27</v>
      </c>
      <c r="L32" s="116">
        <v>0.1</v>
      </c>
      <c r="M32" s="130">
        <v>10</v>
      </c>
      <c r="N32" s="125">
        <v>5.6</v>
      </c>
      <c r="O32" s="125">
        <v>5.9</v>
      </c>
      <c r="P32" s="125">
        <v>26</v>
      </c>
      <c r="Q32" s="125">
        <v>1.9</v>
      </c>
      <c r="R32" s="125">
        <v>9.4</v>
      </c>
      <c r="S32" s="126">
        <v>51</v>
      </c>
      <c r="T32" s="125">
        <f t="shared" si="39"/>
        <v>15.573770491803279</v>
      </c>
      <c r="U32" s="121">
        <v>3.0000000000000001E-3</v>
      </c>
      <c r="V32" s="44">
        <f t="shared" si="37"/>
        <v>38.279400000000003</v>
      </c>
      <c r="W32" s="34" t="s">
        <v>307</v>
      </c>
      <c r="X32" s="35" t="s">
        <v>308</v>
      </c>
      <c r="Y32" s="34"/>
      <c r="Z32" s="34" t="s">
        <v>310</v>
      </c>
      <c r="AA32" s="33" t="s">
        <v>240</v>
      </c>
      <c r="AB32" s="33" t="s">
        <v>240</v>
      </c>
      <c r="AC32" s="33" t="s">
        <v>240</v>
      </c>
      <c r="AD32" s="33" t="s">
        <v>240</v>
      </c>
      <c r="AF32" s="31">
        <v>21.083683439826473</v>
      </c>
      <c r="AH32" s="10">
        <f t="shared" si="0"/>
        <v>3.4342359850953388</v>
      </c>
      <c r="AI32" s="11">
        <f t="shared" si="1"/>
        <v>-0.13839911909100966</v>
      </c>
      <c r="AJ32" s="11" cm="1">
        <f t="array" ref="AJ32">MEDIAN(IF($F32=$F$3:$F$115,AI$3:AI$115))</f>
        <v>1.140474993408044</v>
      </c>
      <c r="AK32" s="11">
        <f t="shared" si="25"/>
        <v>4.5747109785033828</v>
      </c>
      <c r="AL32" s="49">
        <f t="shared" si="26"/>
        <v>97</v>
      </c>
      <c r="AN32" s="13">
        <f t="shared" si="14"/>
        <v>5.9445944206505077</v>
      </c>
      <c r="AO32" s="15">
        <f t="shared" si="27"/>
        <v>-2.6487575546461786</v>
      </c>
      <c r="AP32" s="50" cm="1">
        <f t="array" ref="AP32">GEOMEAN(IF($F32=$F$3:$F$115,-AO$3:AO$115))</f>
        <v>2.9147719609224541</v>
      </c>
      <c r="AQ32" s="15">
        <f t="shared" si="28"/>
        <v>3.0298224597280536</v>
      </c>
      <c r="AR32" s="65">
        <f t="shared" si="29"/>
        <v>20.693558323261801</v>
      </c>
      <c r="AT32" s="16">
        <f t="shared" si="40"/>
        <v>6.9057420662699567</v>
      </c>
      <c r="AU32" s="18">
        <f t="shared" si="35"/>
        <v>-3.6099052002656276</v>
      </c>
      <c r="AV32" s="18" cm="1">
        <f t="array" ref="AV32">GEOMEAN(IF($F32=$F$3:$F$115,-AU$3:AU$115))</f>
        <v>4.4649653433825947</v>
      </c>
      <c r="AW32" s="18">
        <f t="shared" si="31"/>
        <v>2.440776722887362</v>
      </c>
      <c r="AX32" s="117">
        <f t="shared" si="32"/>
        <v>11.481955577857422</v>
      </c>
      <c r="AZ32" s="20">
        <f t="shared" si="16"/>
        <v>6.884497981201859</v>
      </c>
      <c r="BA32" s="20">
        <f t="shared" si="11"/>
        <v>-3.5886611151975298</v>
      </c>
      <c r="BB32" s="20" cm="1">
        <f t="array" ref="BB32">GEOMEAN(IF($F32=$F$3:$F$115,-BA$3:BA$115))</f>
        <v>3.5074544931236353</v>
      </c>
      <c r="BC32" s="20">
        <f t="shared" si="38"/>
        <v>3.3770434880782236</v>
      </c>
      <c r="BD32" s="58">
        <f t="shared" si="36"/>
        <v>29.284064316339069</v>
      </c>
    </row>
    <row r="33" spans="1:56" x14ac:dyDescent="0.35">
      <c r="A33" s="34" t="s">
        <v>302</v>
      </c>
      <c r="B33" s="34"/>
      <c r="C33" s="35" t="s">
        <v>303</v>
      </c>
      <c r="D33" s="40">
        <v>2003</v>
      </c>
      <c r="E33" s="39" t="s">
        <v>28</v>
      </c>
      <c r="F33" s="35" t="s">
        <v>304</v>
      </c>
      <c r="G33" s="34" t="s">
        <v>305</v>
      </c>
      <c r="H33" s="34" t="s">
        <v>306</v>
      </c>
      <c r="I33" s="125">
        <v>20</v>
      </c>
      <c r="J33" s="116">
        <v>7</v>
      </c>
      <c r="K33" s="118">
        <v>200</v>
      </c>
      <c r="L33" s="116">
        <v>4.2</v>
      </c>
      <c r="M33" s="130">
        <v>10</v>
      </c>
      <c r="N33" s="125">
        <v>5.6</v>
      </c>
      <c r="O33" s="125">
        <v>5.9</v>
      </c>
      <c r="P33" s="125">
        <v>26</v>
      </c>
      <c r="Q33" s="125">
        <v>1.9</v>
      </c>
      <c r="R33" s="125">
        <v>9.4</v>
      </c>
      <c r="S33" s="126">
        <v>51</v>
      </c>
      <c r="T33" s="125">
        <f t="shared" si="39"/>
        <v>15.573770491803279</v>
      </c>
      <c r="U33" s="121">
        <v>3.0000000000000001E-3</v>
      </c>
      <c r="V33" s="44">
        <f t="shared" si="37"/>
        <v>38.279400000000003</v>
      </c>
      <c r="W33" s="34" t="s">
        <v>307</v>
      </c>
      <c r="X33" s="35" t="s">
        <v>308</v>
      </c>
      <c r="Y33" s="34"/>
      <c r="Z33" s="34" t="s">
        <v>310</v>
      </c>
      <c r="AA33" s="33" t="s">
        <v>240</v>
      </c>
      <c r="AB33" s="33" t="s">
        <v>240</v>
      </c>
      <c r="AC33" s="33" t="s">
        <v>240</v>
      </c>
      <c r="AD33" s="33" t="s">
        <v>240</v>
      </c>
      <c r="AF33" s="31">
        <v>219.60754836527485</v>
      </c>
      <c r="AH33" s="10">
        <f t="shared" si="0"/>
        <v>3.4342359850953388</v>
      </c>
      <c r="AI33" s="11">
        <f t="shared" si="1"/>
        <v>1.8640813814526975</v>
      </c>
      <c r="AJ33" s="11" cm="1">
        <f t="array" ref="AJ33">MEDIAN(IF($F33=$F$3:$F$115,AI$3:AI$115))</f>
        <v>1.140474993408044</v>
      </c>
      <c r="AK33" s="11">
        <f t="shared" ref="AK33:AK68" si="41">AJ33+AH33</f>
        <v>4.5747109785033828</v>
      </c>
      <c r="AL33" s="49">
        <f t="shared" si="26"/>
        <v>97</v>
      </c>
      <c r="AN33" s="13">
        <f t="shared" si="14"/>
        <v>8.5609631534488653</v>
      </c>
      <c r="AO33" s="15">
        <f t="shared" si="27"/>
        <v>-3.262645786900829</v>
      </c>
      <c r="AP33" s="50" cm="1">
        <f t="array" ref="AP33">GEOMEAN(IF($F33=$F$3:$F$115,-AO$3:AO$115))</f>
        <v>2.9147719609224541</v>
      </c>
      <c r="AQ33" s="15">
        <f t="shared" ref="AQ33:AQ68" si="42">AN33-AP33</f>
        <v>5.6461911925264108</v>
      </c>
      <c r="AR33" s="65">
        <f t="shared" si="29"/>
        <v>283.21071385883397</v>
      </c>
      <c r="AT33" s="16">
        <f t="shared" si="40"/>
        <v>10.591084309897358</v>
      </c>
      <c r="AU33" s="18">
        <f t="shared" si="35"/>
        <v>-5.2927669433493216</v>
      </c>
      <c r="AV33" s="18" cm="1">
        <f t="array" ref="AV33">GEOMEAN(IF($F33=$F$3:$F$115,-AU$3:AU$115))</f>
        <v>4.4649653433825947</v>
      </c>
      <c r="AW33" s="18">
        <f t="shared" si="31"/>
        <v>6.1261189665147633</v>
      </c>
      <c r="AX33" s="117">
        <f t="shared" si="32"/>
        <v>457.65652919449599</v>
      </c>
      <c r="AZ33" s="20">
        <f t="shared" si="16"/>
        <v>8.9177902535480129</v>
      </c>
      <c r="BA33" s="20">
        <f t="shared" si="11"/>
        <v>-3.6194728869999766</v>
      </c>
      <c r="BB33" s="20" cm="1">
        <f t="array" ref="BB33">GEOMEAN(IF($F33=$F$3:$F$115,-BA$3:BA$115))</f>
        <v>3.5074544931236353</v>
      </c>
      <c r="BC33" s="20">
        <f t="shared" si="38"/>
        <v>5.4103357604243776</v>
      </c>
      <c r="BD33" s="58">
        <f t="shared" si="36"/>
        <v>223.70668692430132</v>
      </c>
    </row>
    <row r="34" spans="1:56" x14ac:dyDescent="0.35">
      <c r="A34" s="34" t="s">
        <v>302</v>
      </c>
      <c r="B34" s="34"/>
      <c r="C34" s="35" t="s">
        <v>303</v>
      </c>
      <c r="D34" s="40">
        <v>2003</v>
      </c>
      <c r="E34" s="39" t="s">
        <v>28</v>
      </c>
      <c r="F34" s="35" t="s">
        <v>304</v>
      </c>
      <c r="G34" s="34" t="s">
        <v>305</v>
      </c>
      <c r="H34" s="34" t="s">
        <v>306</v>
      </c>
      <c r="I34" s="125">
        <v>20</v>
      </c>
      <c r="J34" s="116">
        <v>7</v>
      </c>
      <c r="K34" s="118">
        <v>525</v>
      </c>
      <c r="L34" s="116">
        <v>11.2</v>
      </c>
      <c r="M34" s="130">
        <v>10</v>
      </c>
      <c r="N34" s="125">
        <v>5.6</v>
      </c>
      <c r="O34" s="125">
        <v>5.9</v>
      </c>
      <c r="P34" s="125">
        <v>26</v>
      </c>
      <c r="Q34" s="125">
        <v>1.9</v>
      </c>
      <c r="R34" s="125">
        <v>9.4</v>
      </c>
      <c r="S34" s="126">
        <v>51</v>
      </c>
      <c r="T34" s="125">
        <f t="shared" si="39"/>
        <v>15.573770491803279</v>
      </c>
      <c r="U34" s="121">
        <v>3.0000000000000001E-3</v>
      </c>
      <c r="V34" s="44">
        <f t="shared" si="37"/>
        <v>38.279400000000003</v>
      </c>
      <c r="W34" s="34" t="s">
        <v>307</v>
      </c>
      <c r="X34" s="35" t="s">
        <v>308</v>
      </c>
      <c r="Y34" s="34"/>
      <c r="Z34" s="34" t="s">
        <v>310</v>
      </c>
      <c r="AA34" s="33" t="s">
        <v>240</v>
      </c>
      <c r="AB34" s="33" t="s">
        <v>240</v>
      </c>
      <c r="AC34" s="33" t="s">
        <v>240</v>
      </c>
      <c r="AD34" s="33" t="s">
        <v>240</v>
      </c>
      <c r="AF34" s="31">
        <v>566.17856216689688</v>
      </c>
      <c r="AH34" s="10">
        <f t="shared" si="0"/>
        <v>3.4342359850953388</v>
      </c>
      <c r="AI34" s="11">
        <f t="shared" si="1"/>
        <v>2.8291622774962848</v>
      </c>
      <c r="AJ34" s="11" cm="1">
        <f t="array" ref="AJ34">MEDIAN(IF($F34=$F$3:$F$115,AI$3:AI$115))</f>
        <v>1.140474993408044</v>
      </c>
      <c r="AK34" s="11">
        <f t="shared" si="41"/>
        <v>4.5747109785033828</v>
      </c>
      <c r="AL34" s="49">
        <f t="shared" si="26"/>
        <v>97</v>
      </c>
      <c r="AN34" s="13">
        <f t="shared" si="14"/>
        <v>9.2475436305570735</v>
      </c>
      <c r="AO34" s="15">
        <f t="shared" si="27"/>
        <v>-2.9841453679654499</v>
      </c>
      <c r="AP34" s="50" cm="1">
        <f t="array" ref="AP34">GEOMEAN(IF($F34=$F$3:$F$115,-AO$3:AO$115))</f>
        <v>2.9147719609224541</v>
      </c>
      <c r="AQ34" s="15">
        <f t="shared" si="42"/>
        <v>6.332771669634619</v>
      </c>
      <c r="AR34" s="65">
        <f t="shared" si="29"/>
        <v>562.71409198249694</v>
      </c>
      <c r="AT34" s="16">
        <f t="shared" si="40"/>
        <v>11.558181953366921</v>
      </c>
      <c r="AU34" s="18">
        <f t="shared" si="35"/>
        <v>-5.2947836907752972</v>
      </c>
      <c r="AV34" s="18" cm="1">
        <f t="array" ref="AV34">GEOMEAN(IF($F34=$F$3:$F$115,-AU$3:AU$115))</f>
        <v>4.4649653433825947</v>
      </c>
      <c r="AW34" s="18">
        <f t="shared" si="31"/>
        <v>7.0932166099843261</v>
      </c>
      <c r="AX34" s="117">
        <f t="shared" si="32"/>
        <v>1203.7736501544839</v>
      </c>
      <c r="AZ34" s="20">
        <f t="shared" si="16"/>
        <v>9.4513613671863919</v>
      </c>
      <c r="BA34" s="20">
        <f t="shared" si="11"/>
        <v>-3.1879631045947683</v>
      </c>
      <c r="BB34" s="20" cm="1">
        <f t="array" ref="BB34">GEOMEAN(IF($F34=$F$3:$F$115,-BA$3:BA$115))</f>
        <v>3.5074544931236353</v>
      </c>
      <c r="BC34" s="20">
        <f t="shared" si="38"/>
        <v>5.9439068740627565</v>
      </c>
      <c r="BD34" s="58">
        <f t="shared" si="36"/>
        <v>381.42219083943661</v>
      </c>
    </row>
    <row r="35" spans="1:56" x14ac:dyDescent="0.35">
      <c r="A35" s="34" t="s">
        <v>302</v>
      </c>
      <c r="B35" s="34"/>
      <c r="C35" s="35" t="s">
        <v>303</v>
      </c>
      <c r="D35" s="40">
        <v>2003</v>
      </c>
      <c r="E35" s="39" t="s">
        <v>28</v>
      </c>
      <c r="F35" s="35" t="s">
        <v>304</v>
      </c>
      <c r="G35" s="34" t="s">
        <v>305</v>
      </c>
      <c r="H35" s="34" t="s">
        <v>306</v>
      </c>
      <c r="I35" s="125">
        <v>20</v>
      </c>
      <c r="J35" s="116">
        <v>7.3</v>
      </c>
      <c r="K35" s="118">
        <v>36</v>
      </c>
      <c r="L35" s="116">
        <v>0.1</v>
      </c>
      <c r="M35" s="130">
        <v>10</v>
      </c>
      <c r="N35" s="125">
        <v>5.6</v>
      </c>
      <c r="O35" s="125">
        <v>5.9</v>
      </c>
      <c r="P35" s="125">
        <v>26</v>
      </c>
      <c r="Q35" s="125">
        <v>1.9</v>
      </c>
      <c r="R35" s="125">
        <v>9.4</v>
      </c>
      <c r="S35" s="126">
        <v>51</v>
      </c>
      <c r="T35" s="125">
        <f t="shared" si="39"/>
        <v>15.573770491803279</v>
      </c>
      <c r="U35" s="121">
        <v>3.0000000000000001E-3</v>
      </c>
      <c r="V35" s="44">
        <f t="shared" si="37"/>
        <v>38.279400000000003</v>
      </c>
      <c r="W35" s="34" t="s">
        <v>307</v>
      </c>
      <c r="X35" s="35" t="s">
        <v>308</v>
      </c>
      <c r="Y35" s="34"/>
      <c r="Z35" s="34" t="s">
        <v>310</v>
      </c>
      <c r="AA35" s="33" t="s">
        <v>240</v>
      </c>
      <c r="AB35" s="33" t="s">
        <v>240</v>
      </c>
      <c r="AC35" s="33" t="s">
        <v>240</v>
      </c>
      <c r="AD35" s="33" t="s">
        <v>240</v>
      </c>
      <c r="AF35" s="31">
        <v>22.702218932124651</v>
      </c>
      <c r="AH35" s="10">
        <f t="shared" si="0"/>
        <v>3.4342359850953388</v>
      </c>
      <c r="AI35" s="11">
        <f t="shared" si="1"/>
        <v>0.14928295336077113</v>
      </c>
      <c r="AJ35" s="11" cm="1">
        <f t="array" ref="AJ35">MEDIAN(IF($F35=$F$3:$F$115,AI$3:AI$115))</f>
        <v>1.140474993408044</v>
      </c>
      <c r="AK35" s="11">
        <f t="shared" si="41"/>
        <v>4.5747109785033828</v>
      </c>
      <c r="AL35" s="49">
        <f t="shared" si="26"/>
        <v>97</v>
      </c>
      <c r="AN35" s="13">
        <f t="shared" si="14"/>
        <v>6.1779944206505082</v>
      </c>
      <c r="AO35" s="15">
        <f t="shared" si="27"/>
        <v>-2.5944754821943983</v>
      </c>
      <c r="AP35" s="50" cm="1">
        <f t="array" ref="AP35">GEOMEAN(IF($F35=$F$3:$F$115,-AO$3:AO$115))</f>
        <v>2.9147719609224541</v>
      </c>
      <c r="AQ35" s="15">
        <f t="shared" si="42"/>
        <v>3.2632224597280541</v>
      </c>
      <c r="AR35" s="65">
        <f t="shared" si="29"/>
        <v>26.133616124703529</v>
      </c>
      <c r="AT35" s="16">
        <f t="shared" si="40"/>
        <v>7.1943420662699573</v>
      </c>
      <c r="AU35" s="18">
        <f t="shared" si="35"/>
        <v>-3.6108231278138474</v>
      </c>
      <c r="AV35" s="18" cm="1">
        <f t="array" ref="AV35">GEOMEAN(IF($F35=$F$3:$F$115,-AU$3:AU$115))</f>
        <v>4.4649653433825947</v>
      </c>
      <c r="AW35" s="18">
        <f t="shared" si="31"/>
        <v>2.7293767228873627</v>
      </c>
      <c r="AX35" s="117">
        <f t="shared" si="32"/>
        <v>15.323333359955107</v>
      </c>
      <c r="AZ35" s="20">
        <f t="shared" si="16"/>
        <v>7.1166979812018596</v>
      </c>
      <c r="BA35" s="20">
        <f t="shared" si="11"/>
        <v>-3.5331790427457497</v>
      </c>
      <c r="BB35" s="20" cm="1">
        <f t="array" ref="BB35">GEOMEAN(IF($F35=$F$3:$F$115,-BA$3:BA$115))</f>
        <v>3.5074544931236353</v>
      </c>
      <c r="BC35" s="20">
        <f t="shared" si="38"/>
        <v>3.6092434880782243</v>
      </c>
      <c r="BD35" s="58">
        <f t="shared" si="36"/>
        <v>36.938098130526299</v>
      </c>
    </row>
    <row r="36" spans="1:56" x14ac:dyDescent="0.35">
      <c r="A36" s="34" t="s">
        <v>302</v>
      </c>
      <c r="B36" s="34"/>
      <c r="C36" s="35" t="s">
        <v>303</v>
      </c>
      <c r="D36" s="40">
        <v>2003</v>
      </c>
      <c r="E36" s="39" t="s">
        <v>28</v>
      </c>
      <c r="F36" s="35" t="s">
        <v>304</v>
      </c>
      <c r="G36" s="34" t="s">
        <v>305</v>
      </c>
      <c r="H36" s="34" t="s">
        <v>306</v>
      </c>
      <c r="I36" s="125">
        <v>20</v>
      </c>
      <c r="J36" s="116">
        <v>7.5</v>
      </c>
      <c r="K36" s="118">
        <v>44</v>
      </c>
      <c r="L36" s="116">
        <v>0.1</v>
      </c>
      <c r="M36" s="130">
        <v>10</v>
      </c>
      <c r="N36" s="125">
        <v>5.6</v>
      </c>
      <c r="O36" s="125">
        <v>5.9</v>
      </c>
      <c r="P36" s="125">
        <v>26</v>
      </c>
      <c r="Q36" s="125">
        <v>1.9</v>
      </c>
      <c r="R36" s="125">
        <v>9.4</v>
      </c>
      <c r="S36" s="126">
        <v>51</v>
      </c>
      <c r="T36" s="125">
        <f t="shared" si="39"/>
        <v>15.573770491803279</v>
      </c>
      <c r="U36" s="121">
        <v>3.0000000000000001E-3</v>
      </c>
      <c r="V36" s="44">
        <f t="shared" si="37"/>
        <v>38.279400000000003</v>
      </c>
      <c r="W36" s="34" t="s">
        <v>307</v>
      </c>
      <c r="X36" s="35" t="s">
        <v>308</v>
      </c>
      <c r="Y36" s="34"/>
      <c r="Z36" s="34" t="s">
        <v>310</v>
      </c>
      <c r="AA36" s="33" t="s">
        <v>240</v>
      </c>
      <c r="AB36" s="33" t="s">
        <v>240</v>
      </c>
      <c r="AC36" s="33" t="s">
        <v>240</v>
      </c>
      <c r="AD36" s="33" t="s">
        <v>240</v>
      </c>
      <c r="AF36" s="31">
        <v>24.112342467219605</v>
      </c>
      <c r="AH36" s="10">
        <f t="shared" si="0"/>
        <v>3.4342359850953388</v>
      </c>
      <c r="AI36" s="11">
        <f t="shared" si="1"/>
        <v>0.34995364882292224</v>
      </c>
      <c r="AJ36" s="11" cm="1">
        <f t="array" ref="AJ36">MEDIAN(IF($F36=$F$3:$F$115,AI$3:AI$115))</f>
        <v>1.140474993408044</v>
      </c>
      <c r="AK36" s="11">
        <f t="shared" si="41"/>
        <v>4.5747109785033828</v>
      </c>
      <c r="AL36" s="49">
        <f t="shared" si="26"/>
        <v>97</v>
      </c>
      <c r="AN36" s="13">
        <f t="shared" si="14"/>
        <v>6.3335944206505079</v>
      </c>
      <c r="AO36" s="15">
        <f t="shared" si="27"/>
        <v>-2.5494047867322469</v>
      </c>
      <c r="AP36" s="50" cm="1">
        <f t="array" ref="AP36">GEOMEAN(IF($F36=$F$3:$F$115,-AO$3:AO$115))</f>
        <v>2.9147719609224541</v>
      </c>
      <c r="AQ36" s="15">
        <f t="shared" si="42"/>
        <v>3.4188224597280539</v>
      </c>
      <c r="AR36" s="65">
        <f t="shared" si="29"/>
        <v>30.533439489248813</v>
      </c>
      <c r="AT36" s="16">
        <f t="shared" si="40"/>
        <v>7.3867420662699566</v>
      </c>
      <c r="AU36" s="18">
        <f t="shared" si="35"/>
        <v>-3.6025524323516955</v>
      </c>
      <c r="AV36" s="18" cm="1">
        <f t="array" ref="AV36">GEOMEAN(IF($F36=$F$3:$F$115,-AU$3:AU$115))</f>
        <v>4.4649653433825947</v>
      </c>
      <c r="AW36" s="18">
        <f t="shared" si="31"/>
        <v>2.9217767228873619</v>
      </c>
      <c r="AX36" s="117">
        <f t="shared" si="32"/>
        <v>18.574259471928418</v>
      </c>
      <c r="AZ36" s="20">
        <f t="shared" si="16"/>
        <v>7.2714979812018594</v>
      </c>
      <c r="BA36" s="20">
        <f t="shared" si="11"/>
        <v>-3.4873083472835984</v>
      </c>
      <c r="BB36" s="20" cm="1">
        <f t="array" ref="BB36">GEOMEAN(IF($F36=$F$3:$F$115,-BA$3:BA$115))</f>
        <v>3.5074544931236353</v>
      </c>
      <c r="BC36" s="20">
        <f t="shared" si="38"/>
        <v>3.7640434880782241</v>
      </c>
      <c r="BD36" s="58">
        <f t="shared" si="36"/>
        <v>43.122438999885105</v>
      </c>
    </row>
    <row r="37" spans="1:56" x14ac:dyDescent="0.35">
      <c r="A37" s="34" t="s">
        <v>302</v>
      </c>
      <c r="B37" s="34"/>
      <c r="C37" s="35" t="s">
        <v>303</v>
      </c>
      <c r="D37" s="40">
        <v>2003</v>
      </c>
      <c r="E37" s="39" t="s">
        <v>28</v>
      </c>
      <c r="F37" s="35" t="s">
        <v>304</v>
      </c>
      <c r="G37" s="34" t="s">
        <v>305</v>
      </c>
      <c r="H37" s="34" t="s">
        <v>306</v>
      </c>
      <c r="I37" s="125">
        <v>20</v>
      </c>
      <c r="J37" s="116">
        <v>7.5</v>
      </c>
      <c r="K37" s="118">
        <v>319</v>
      </c>
      <c r="L37" s="116">
        <v>4.2</v>
      </c>
      <c r="M37" s="130">
        <v>10</v>
      </c>
      <c r="N37" s="125">
        <v>5.6</v>
      </c>
      <c r="O37" s="125">
        <v>5.9</v>
      </c>
      <c r="P37" s="125">
        <v>26</v>
      </c>
      <c r="Q37" s="125">
        <v>1.9</v>
      </c>
      <c r="R37" s="125">
        <v>9.4</v>
      </c>
      <c r="S37" s="126">
        <v>51</v>
      </c>
      <c r="T37" s="125">
        <f t="shared" si="39"/>
        <v>15.573770491803279</v>
      </c>
      <c r="U37" s="121">
        <v>3.0000000000000001E-3</v>
      </c>
      <c r="V37" s="44">
        <f t="shared" si="37"/>
        <v>38.279400000000003</v>
      </c>
      <c r="W37" s="34" t="s">
        <v>307</v>
      </c>
      <c r="X37" s="35" t="s">
        <v>308</v>
      </c>
      <c r="Y37" s="34"/>
      <c r="Z37" s="34" t="s">
        <v>310</v>
      </c>
      <c r="AA37" s="33" t="s">
        <v>240</v>
      </c>
      <c r="AB37" s="33" t="s">
        <v>240</v>
      </c>
      <c r="AC37" s="33" t="s">
        <v>240</v>
      </c>
      <c r="AD37" s="33" t="s">
        <v>240</v>
      </c>
      <c r="AF37" s="31">
        <v>273.08201033520163</v>
      </c>
      <c r="AH37" s="10">
        <f t="shared" si="0"/>
        <v>3.4342359850953388</v>
      </c>
      <c r="AI37" s="11">
        <f t="shared" si="1"/>
        <v>2.3309551176895056</v>
      </c>
      <c r="AJ37" s="11" cm="1">
        <f t="array" ref="AJ37">MEDIAN(IF($F37=$F$3:$F$115,AI$3:AI$115))</f>
        <v>1.140474993408044</v>
      </c>
      <c r="AK37" s="11">
        <f t="shared" si="41"/>
        <v>4.5747109785033828</v>
      </c>
      <c r="AL37" s="49">
        <f t="shared" si="26"/>
        <v>97</v>
      </c>
      <c r="AN37" s="13">
        <f t="shared" si="14"/>
        <v>8.9499631534488664</v>
      </c>
      <c r="AO37" s="15">
        <f t="shared" si="27"/>
        <v>-3.184772050664022</v>
      </c>
      <c r="AP37" s="50" cm="1">
        <f t="array" ref="AP37">GEOMEAN(IF($F37=$F$3:$F$115,-AO$3:AO$115))</f>
        <v>2.9147719609224541</v>
      </c>
      <c r="AQ37" s="15">
        <f t="shared" si="42"/>
        <v>6.0351911925264119</v>
      </c>
      <c r="AR37" s="65">
        <f t="shared" si="29"/>
        <v>417.87869728499345</v>
      </c>
      <c r="AT37" s="16">
        <f t="shared" si="40"/>
        <v>11.072084309897358</v>
      </c>
      <c r="AU37" s="18">
        <f t="shared" si="35"/>
        <v>-5.3068932071125134</v>
      </c>
      <c r="AV37" s="18" cm="1">
        <f t="array" ref="AV37">GEOMEAN(IF($F37=$F$3:$F$115,-AU$3:AU$115))</f>
        <v>4.4649653433825947</v>
      </c>
      <c r="AW37" s="18">
        <f t="shared" si="31"/>
        <v>6.6071189665147632</v>
      </c>
      <c r="AX37" s="117">
        <f t="shared" si="32"/>
        <v>740.34697875629672</v>
      </c>
      <c r="AZ37" s="20">
        <f t="shared" si="16"/>
        <v>9.3047902535480116</v>
      </c>
      <c r="BA37" s="20">
        <f t="shared" si="11"/>
        <v>-3.5395991507631672</v>
      </c>
      <c r="BB37" s="20" cm="1">
        <f t="array" ref="BB37">GEOMEAN(IF($F37=$F$3:$F$115,-BA$3:BA$115))</f>
        <v>3.5074544931236353</v>
      </c>
      <c r="BC37" s="20">
        <f t="shared" si="38"/>
        <v>5.7973357604243763</v>
      </c>
      <c r="BD37" s="58">
        <f t="shared" si="36"/>
        <v>329.42073397158651</v>
      </c>
    </row>
    <row r="38" spans="1:56" x14ac:dyDescent="0.35">
      <c r="A38" s="34" t="s">
        <v>302</v>
      </c>
      <c r="B38" s="34"/>
      <c r="C38" s="35" t="s">
        <v>303</v>
      </c>
      <c r="D38" s="40">
        <v>2003</v>
      </c>
      <c r="E38" s="39" t="s">
        <v>28</v>
      </c>
      <c r="F38" s="35" t="s">
        <v>304</v>
      </c>
      <c r="G38" s="34" t="s">
        <v>305</v>
      </c>
      <c r="H38" s="34" t="s">
        <v>306</v>
      </c>
      <c r="I38" s="125">
        <v>20</v>
      </c>
      <c r="J38" s="116">
        <v>7.5</v>
      </c>
      <c r="K38" s="118">
        <v>792</v>
      </c>
      <c r="L38" s="116">
        <v>11.2</v>
      </c>
      <c r="M38" s="130">
        <v>10</v>
      </c>
      <c r="N38" s="125">
        <v>5.6</v>
      </c>
      <c r="O38" s="125">
        <v>5.9</v>
      </c>
      <c r="P38" s="125">
        <v>26</v>
      </c>
      <c r="Q38" s="125">
        <v>1.9</v>
      </c>
      <c r="R38" s="125">
        <v>9.4</v>
      </c>
      <c r="S38" s="126">
        <v>51</v>
      </c>
      <c r="T38" s="125">
        <f t="shared" si="39"/>
        <v>15.573770491803279</v>
      </c>
      <c r="U38" s="121">
        <v>3.0000000000000001E-3</v>
      </c>
      <c r="V38" s="44">
        <f t="shared" si="37"/>
        <v>38.279400000000003</v>
      </c>
      <c r="W38" s="34" t="s">
        <v>307</v>
      </c>
      <c r="X38" s="35" t="s">
        <v>308</v>
      </c>
      <c r="Y38" s="34"/>
      <c r="Z38" s="34" t="s">
        <v>310</v>
      </c>
      <c r="AA38" s="33" t="s">
        <v>240</v>
      </c>
      <c r="AB38" s="33" t="s">
        <v>240</v>
      </c>
      <c r="AC38" s="33" t="s">
        <v>240</v>
      </c>
      <c r="AD38" s="33" t="s">
        <v>240</v>
      </c>
      <c r="AF38" s="31">
        <v>704.55316340485297</v>
      </c>
      <c r="AH38" s="10">
        <f t="shared" si="0"/>
        <v>3.4342359850953388</v>
      </c>
      <c r="AI38" s="11">
        <f t="shared" si="1"/>
        <v>3.2403254067190872</v>
      </c>
      <c r="AJ38" s="11" cm="1">
        <f t="array" ref="AJ38">MEDIAN(IF($F38=$F$3:$F$115,AI$3:AI$115))</f>
        <v>1.140474993408044</v>
      </c>
      <c r="AK38" s="11">
        <f t="shared" si="41"/>
        <v>4.5747109785033828</v>
      </c>
      <c r="AL38" s="49">
        <f t="shared" si="26"/>
        <v>97</v>
      </c>
      <c r="AN38" s="13">
        <f t="shared" si="14"/>
        <v>9.6365436305570746</v>
      </c>
      <c r="AO38" s="15">
        <f t="shared" si="27"/>
        <v>-2.9619822387426487</v>
      </c>
      <c r="AP38" s="50" cm="1">
        <f t="array" ref="AP38">GEOMEAN(IF($F38=$F$3:$F$115,-AO$3:AO$115))</f>
        <v>2.9147719609224541</v>
      </c>
      <c r="AQ38" s="15">
        <f t="shared" si="42"/>
        <v>6.7217716696346201</v>
      </c>
      <c r="AR38" s="65">
        <f t="shared" si="29"/>
        <v>830.28720381942253</v>
      </c>
      <c r="AT38" s="16">
        <f t="shared" si="40"/>
        <v>12.039181953366919</v>
      </c>
      <c r="AU38" s="18">
        <f t="shared" si="35"/>
        <v>-5.3646205615524929</v>
      </c>
      <c r="AV38" s="18" cm="1">
        <f t="array" ref="AV38">GEOMEAN(IF($F38=$F$3:$F$115,-AU$3:AU$115))</f>
        <v>4.4649653433825947</v>
      </c>
      <c r="AW38" s="18">
        <f t="shared" si="31"/>
        <v>7.5742166099843242</v>
      </c>
      <c r="AX38" s="117">
        <f t="shared" si="32"/>
        <v>1947.3341428492135</v>
      </c>
      <c r="AZ38" s="20">
        <f t="shared" si="16"/>
        <v>9.8383613671863905</v>
      </c>
      <c r="BA38" s="20">
        <f t="shared" si="11"/>
        <v>-3.1637999753719646</v>
      </c>
      <c r="BB38" s="20" cm="1">
        <f t="array" ref="BB38">GEOMEAN(IF($F38=$F$3:$F$115,-BA$3:BA$115))</f>
        <v>3.5074544931236353</v>
      </c>
      <c r="BC38" s="20">
        <f t="shared" si="38"/>
        <v>6.3309068740627552</v>
      </c>
      <c r="BD38" s="58">
        <f t="shared" si="36"/>
        <v>561.66572303623229</v>
      </c>
    </row>
    <row r="39" spans="1:56" x14ac:dyDescent="0.35">
      <c r="A39" s="34" t="s">
        <v>277</v>
      </c>
      <c r="B39" s="34"/>
      <c r="C39" s="113" t="s">
        <v>311</v>
      </c>
      <c r="D39" s="41">
        <v>2009</v>
      </c>
      <c r="E39" s="39" t="s">
        <v>28</v>
      </c>
      <c r="F39" s="35" t="s">
        <v>312</v>
      </c>
      <c r="G39" s="34" t="s">
        <v>280</v>
      </c>
      <c r="H39" s="39" t="s">
        <v>239</v>
      </c>
      <c r="I39" s="121">
        <v>19.899999999999999</v>
      </c>
      <c r="J39" s="116">
        <v>8.1</v>
      </c>
      <c r="K39" s="118">
        <v>9.9</v>
      </c>
      <c r="L39" s="116">
        <v>0.8</v>
      </c>
      <c r="M39" s="130">
        <v>10</v>
      </c>
      <c r="N39" s="121">
        <v>15.5</v>
      </c>
      <c r="O39" s="121">
        <v>3.6</v>
      </c>
      <c r="P39" s="121">
        <v>2.6</v>
      </c>
      <c r="Q39" s="121">
        <v>2.6</v>
      </c>
      <c r="R39" s="121">
        <v>9.8000000000000007</v>
      </c>
      <c r="S39" s="122">
        <v>5.2</v>
      </c>
      <c r="T39" s="121">
        <v>41</v>
      </c>
      <c r="U39" s="121">
        <v>3.0000000000000001E-3</v>
      </c>
      <c r="V39" s="44">
        <v>53.528300000000002</v>
      </c>
      <c r="W39" s="113" t="s">
        <v>307</v>
      </c>
      <c r="X39" s="113" t="s">
        <v>281</v>
      </c>
      <c r="Y39" s="39" t="s">
        <v>313</v>
      </c>
      <c r="Z39" s="56"/>
      <c r="AA39" s="33" t="s">
        <v>240</v>
      </c>
      <c r="AB39" s="33" t="s">
        <v>240</v>
      </c>
      <c r="AC39" s="33" t="s">
        <v>240</v>
      </c>
      <c r="AD39" s="33" t="s">
        <v>240</v>
      </c>
      <c r="AF39" s="43">
        <v>13.552435138564078</v>
      </c>
      <c r="AH39" s="10">
        <f t="shared" si="0"/>
        <v>3.7501543199169518</v>
      </c>
      <c r="AI39" s="11">
        <f t="shared" si="1"/>
        <v>-1.4576195627764075</v>
      </c>
      <c r="AJ39" s="11" cm="1">
        <f t="array" ref="AJ39">MEDIAN(IF($F39=$F$3:$F$115,AI$3:AI$115))</f>
        <v>-0.55284476023016405</v>
      </c>
      <c r="AK39" s="11">
        <f t="shared" si="41"/>
        <v>3.1973095596867878</v>
      </c>
      <c r="AL39" s="49">
        <f t="shared" si="26"/>
        <v>24.466615598288957</v>
      </c>
      <c r="AN39" s="13">
        <f t="shared" si="14"/>
        <v>8.4501413854788154</v>
      </c>
      <c r="AO39" s="15">
        <f t="shared" si="27"/>
        <v>-6.1576066283382715</v>
      </c>
      <c r="AP39" s="50" cm="1">
        <f t="array" ref="AP39">GEOMEAN(IF($F39=$F$3:$F$115,-AO$3:AO$115))</f>
        <v>5.5232501408830528</v>
      </c>
      <c r="AQ39" s="15">
        <f t="shared" si="42"/>
        <v>2.9268912445957627</v>
      </c>
      <c r="AR39" s="65">
        <f t="shared" si="29"/>
        <v>18.669501275737822</v>
      </c>
      <c r="AT39" s="16">
        <f t="shared" si="40"/>
        <v>10.238921484029701</v>
      </c>
      <c r="AU39" s="18">
        <f t="shared" si="35"/>
        <v>-7.9463867268891573</v>
      </c>
      <c r="AV39" s="18" cm="1">
        <f t="array" ref="AV39">GEOMEAN(IF($F39=$F$3:$F$115,-AU$3:AU$115))</f>
        <v>7.6313557997781647</v>
      </c>
      <c r="AW39" s="18">
        <f t="shared" si="31"/>
        <v>2.6075656842515365</v>
      </c>
      <c r="AX39" s="117">
        <f t="shared" si="32"/>
        <v>13.565986728763773</v>
      </c>
      <c r="AZ39" s="20">
        <f t="shared" si="16"/>
        <v>9.117246930647207</v>
      </c>
      <c r="BA39" s="20">
        <f t="shared" si="11"/>
        <v>-6.8247121735066631</v>
      </c>
      <c r="BB39" s="20" cm="1">
        <f t="array" ref="BB39">GEOMEAN(IF($F39=$F$3:$F$115,-BA$3:BA$115))</f>
        <v>6.2471374669045083</v>
      </c>
      <c r="BC39" s="20">
        <f t="shared" si="38"/>
        <v>2.8701094637426987</v>
      </c>
      <c r="BD39" s="58">
        <f t="shared" si="36"/>
        <v>17.638948919529494</v>
      </c>
    </row>
    <row r="40" spans="1:56" x14ac:dyDescent="0.35">
      <c r="A40" s="34" t="s">
        <v>277</v>
      </c>
      <c r="B40" s="34"/>
      <c r="C40" s="113" t="s">
        <v>311</v>
      </c>
      <c r="D40" s="41">
        <v>2009</v>
      </c>
      <c r="E40" s="39" t="s">
        <v>28</v>
      </c>
      <c r="F40" s="35" t="s">
        <v>312</v>
      </c>
      <c r="G40" s="34" t="s">
        <v>280</v>
      </c>
      <c r="H40" s="39" t="s">
        <v>239</v>
      </c>
      <c r="I40" s="121">
        <v>20.9</v>
      </c>
      <c r="J40" s="116">
        <v>8.1</v>
      </c>
      <c r="K40" s="118">
        <v>21</v>
      </c>
      <c r="L40" s="116">
        <v>0.3</v>
      </c>
      <c r="M40" s="130">
        <v>10</v>
      </c>
      <c r="N40" s="121">
        <v>9.1</v>
      </c>
      <c r="O40" s="121">
        <v>6.2</v>
      </c>
      <c r="P40" s="121">
        <v>15.2</v>
      </c>
      <c r="Q40" s="121">
        <v>1.3</v>
      </c>
      <c r="R40" s="121">
        <v>55.5</v>
      </c>
      <c r="S40" s="122">
        <v>1.8</v>
      </c>
      <c r="T40" s="121">
        <v>52</v>
      </c>
      <c r="U40" s="121">
        <v>3.0000000000000001E-3</v>
      </c>
      <c r="V40" s="44">
        <v>48.254300000000001</v>
      </c>
      <c r="W40" s="113" t="s">
        <v>307</v>
      </c>
      <c r="X40" s="113" t="s">
        <v>281</v>
      </c>
      <c r="Y40" s="39" t="s">
        <v>314</v>
      </c>
      <c r="Z40" s="56"/>
      <c r="AA40" s="33" t="s">
        <v>240</v>
      </c>
      <c r="AB40" s="33" t="s">
        <v>240</v>
      </c>
      <c r="AC40" s="33" t="s">
        <v>240</v>
      </c>
      <c r="AD40" s="33" t="s">
        <v>240</v>
      </c>
      <c r="AF40" s="43">
        <v>6.4539716863265539</v>
      </c>
      <c r="AH40" s="10">
        <f t="shared" si="0"/>
        <v>3.6524241132805635</v>
      </c>
      <c r="AI40" s="11">
        <f t="shared" si="1"/>
        <v>-0.60790167555714048</v>
      </c>
      <c r="AJ40" s="11" cm="1">
        <f t="array" ref="AJ40">MEDIAN(IF($F40=$F$3:$F$115,AI$3:AI$115))</f>
        <v>-0.55284476023016405</v>
      </c>
      <c r="AK40" s="11">
        <f t="shared" si="41"/>
        <v>3.0995793530503994</v>
      </c>
      <c r="AL40" s="49">
        <f t="shared" si="26"/>
        <v>22.188615744567922</v>
      </c>
      <c r="AN40" s="13">
        <f t="shared" si="14"/>
        <v>7.7035038189602183</v>
      </c>
      <c r="AO40" s="15">
        <f t="shared" si="27"/>
        <v>-4.6589813812367957</v>
      </c>
      <c r="AP40" s="50" cm="1">
        <f t="array" ref="AP40">GEOMEAN(IF($F40=$F$3:$F$115,-AO$3:AO$115))</f>
        <v>5.5232501408830528</v>
      </c>
      <c r="AQ40" s="15">
        <f t="shared" si="42"/>
        <v>2.1802536780771655</v>
      </c>
      <c r="AR40" s="65">
        <f t="shared" si="29"/>
        <v>8.8485506573479391</v>
      </c>
      <c r="AT40" s="16">
        <f t="shared" si="40"/>
        <v>9.2023277267346444</v>
      </c>
      <c r="AU40" s="18">
        <f t="shared" si="35"/>
        <v>-6.1578052890112218</v>
      </c>
      <c r="AV40" s="18" cm="1">
        <f t="array" ref="AV40">GEOMEAN(IF($F40=$F$3:$F$115,-AU$3:AU$115))</f>
        <v>7.6313557997781647</v>
      </c>
      <c r="AW40" s="18">
        <f t="shared" si="31"/>
        <v>1.5709719269564797</v>
      </c>
      <c r="AX40" s="117">
        <f t="shared" si="32"/>
        <v>4.81132217574162</v>
      </c>
      <c r="AZ40" s="20">
        <f t="shared" si="16"/>
        <v>8.506296561913576</v>
      </c>
      <c r="BA40" s="20">
        <f t="shared" si="11"/>
        <v>-5.4617741241901534</v>
      </c>
      <c r="BB40" s="20" cm="1">
        <f t="array" ref="BB40">GEOMEAN(IF($F40=$F$3:$F$115,-BA$3:BA$115))</f>
        <v>6.2471374669045083</v>
      </c>
      <c r="BC40" s="20">
        <f t="shared" si="38"/>
        <v>2.2591590950090676</v>
      </c>
      <c r="BD40" s="58">
        <f t="shared" si="36"/>
        <v>9.5750340865087509</v>
      </c>
    </row>
    <row r="41" spans="1:56" x14ac:dyDescent="0.35">
      <c r="A41" s="34" t="s">
        <v>277</v>
      </c>
      <c r="B41" s="34"/>
      <c r="C41" s="113" t="s">
        <v>311</v>
      </c>
      <c r="D41" s="41">
        <v>2009</v>
      </c>
      <c r="E41" s="39" t="s">
        <v>28</v>
      </c>
      <c r="F41" s="35" t="s">
        <v>312</v>
      </c>
      <c r="G41" s="34" t="s">
        <v>280</v>
      </c>
      <c r="H41" s="39" t="s">
        <v>239</v>
      </c>
      <c r="I41" s="121">
        <v>20.399999999999999</v>
      </c>
      <c r="J41" s="116">
        <v>8.6</v>
      </c>
      <c r="K41" s="118">
        <v>24</v>
      </c>
      <c r="L41" s="116">
        <v>0.3</v>
      </c>
      <c r="M41" s="130">
        <v>99</v>
      </c>
      <c r="N41" s="121">
        <v>31</v>
      </c>
      <c r="O41" s="121">
        <v>21</v>
      </c>
      <c r="P41" s="121">
        <v>51.4</v>
      </c>
      <c r="Q41" s="121">
        <v>4.5</v>
      </c>
      <c r="R41" s="121">
        <v>188</v>
      </c>
      <c r="S41" s="122">
        <v>6.2</v>
      </c>
      <c r="T41" s="121">
        <v>126</v>
      </c>
      <c r="U41" s="121">
        <v>3.0000000000000001E-3</v>
      </c>
      <c r="V41" s="44">
        <v>163.88499999999999</v>
      </c>
      <c r="W41" s="113" t="s">
        <v>307</v>
      </c>
      <c r="X41" s="113" t="s">
        <v>281</v>
      </c>
      <c r="Y41" s="39" t="s">
        <v>315</v>
      </c>
      <c r="Z41" s="56"/>
      <c r="AA41" s="33" t="s">
        <v>240</v>
      </c>
      <c r="AB41" s="33" t="s">
        <v>240</v>
      </c>
      <c r="AC41" s="33" t="s">
        <v>240</v>
      </c>
      <c r="AD41" s="33" t="s">
        <v>240</v>
      </c>
      <c r="AF41" s="43">
        <v>26.356415466466384</v>
      </c>
      <c r="AH41" s="10">
        <f t="shared" si="0"/>
        <v>4.8044332275192057</v>
      </c>
      <c r="AI41" s="11">
        <f t="shared" si="1"/>
        <v>-1.6263793971712599</v>
      </c>
      <c r="AJ41" s="11" cm="1">
        <f t="array" ref="AJ41">MEDIAN(IF($F41=$F$3:$F$115,AI$3:AI$115))</f>
        <v>-0.55284476023016405</v>
      </c>
      <c r="AK41" s="11">
        <f t="shared" si="41"/>
        <v>4.2515884672890412</v>
      </c>
      <c r="AL41" s="49">
        <f t="shared" si="26"/>
        <v>70.216860993816297</v>
      </c>
      <c r="AN41" s="13">
        <f t="shared" si="14"/>
        <v>8.8004355501682152</v>
      </c>
      <c r="AO41" s="15">
        <f t="shared" si="27"/>
        <v>-5.6223817198202699</v>
      </c>
      <c r="AP41" s="50" cm="1">
        <f t="array" ref="AP41">GEOMEAN(IF($F41=$F$3:$F$115,-AO$3:AO$115))</f>
        <v>5.5232501408830528</v>
      </c>
      <c r="AQ41" s="15">
        <f t="shared" si="42"/>
        <v>3.2771854092851624</v>
      </c>
      <c r="AR41" s="65">
        <f t="shared" si="29"/>
        <v>26.501077943687356</v>
      </c>
      <c r="AT41" s="16">
        <f t="shared" si="40"/>
        <v>10.502523339704174</v>
      </c>
      <c r="AU41" s="18">
        <f t="shared" si="35"/>
        <v>-7.3244695093562289</v>
      </c>
      <c r="AV41" s="18" cm="1">
        <f t="array" ref="AV41">GEOMEAN(IF($F41=$F$3:$F$115,-AU$3:AU$115))</f>
        <v>7.6313557997781647</v>
      </c>
      <c r="AW41" s="18">
        <f t="shared" si="31"/>
        <v>2.8711675399260095</v>
      </c>
      <c r="AX41" s="117">
        <f t="shared" si="32"/>
        <v>17.657622148387148</v>
      </c>
      <c r="AZ41" s="20">
        <f t="shared" si="16"/>
        <v>9.8054158563542764</v>
      </c>
      <c r="BA41" s="20">
        <f t="shared" si="11"/>
        <v>-6.6273620260063311</v>
      </c>
      <c r="BB41" s="20" cm="1">
        <f t="array" ref="BB41">GEOMEAN(IF($F41=$F$3:$F$115,-BA$3:BA$115))</f>
        <v>6.2471374669045083</v>
      </c>
      <c r="BC41" s="20">
        <f t="shared" si="38"/>
        <v>3.558278389449768</v>
      </c>
      <c r="BD41" s="58">
        <f t="shared" si="36"/>
        <v>35.10271189488374</v>
      </c>
    </row>
    <row r="42" spans="1:56" x14ac:dyDescent="0.35">
      <c r="A42" s="34" t="s">
        <v>277</v>
      </c>
      <c r="B42" s="34"/>
      <c r="C42" s="113" t="s">
        <v>311</v>
      </c>
      <c r="D42" s="41">
        <v>2009</v>
      </c>
      <c r="E42" s="39" t="s">
        <v>28</v>
      </c>
      <c r="F42" s="35" t="s">
        <v>312</v>
      </c>
      <c r="G42" s="34" t="s">
        <v>280</v>
      </c>
      <c r="H42" s="39" t="s">
        <v>239</v>
      </c>
      <c r="I42" s="121">
        <v>20.9</v>
      </c>
      <c r="J42" s="116">
        <v>8.6</v>
      </c>
      <c r="K42" s="118">
        <v>26</v>
      </c>
      <c r="L42" s="116">
        <v>0.3</v>
      </c>
      <c r="M42" s="130">
        <v>10</v>
      </c>
      <c r="N42" s="121">
        <v>31</v>
      </c>
      <c r="O42" s="121">
        <v>21</v>
      </c>
      <c r="P42" s="121">
        <v>51.4</v>
      </c>
      <c r="Q42" s="121">
        <v>4.5</v>
      </c>
      <c r="R42" s="121">
        <v>188</v>
      </c>
      <c r="S42" s="122">
        <v>6.2</v>
      </c>
      <c r="T42" s="121">
        <v>129</v>
      </c>
      <c r="U42" s="121">
        <v>3.0000000000000001E-3</v>
      </c>
      <c r="V42" s="44">
        <v>163.88499999999999</v>
      </c>
      <c r="W42" s="113" t="s">
        <v>307</v>
      </c>
      <c r="X42" s="113" t="s">
        <v>281</v>
      </c>
      <c r="Y42" s="39" t="s">
        <v>314</v>
      </c>
      <c r="Z42" s="56"/>
      <c r="AA42" s="33" t="s">
        <v>240</v>
      </c>
      <c r="AB42" s="33" t="s">
        <v>240</v>
      </c>
      <c r="AC42" s="33" t="s">
        <v>240</v>
      </c>
      <c r="AD42" s="33" t="s">
        <v>240</v>
      </c>
      <c r="AF42" s="43">
        <v>14.981869657049172</v>
      </c>
      <c r="AH42" s="10">
        <f t="shared" si="0"/>
        <v>4.8044332275192057</v>
      </c>
      <c r="AI42" s="11">
        <f t="shared" si="1"/>
        <v>-1.5463366894977235</v>
      </c>
      <c r="AJ42" s="11" cm="1">
        <f t="array" ref="AJ42">MEDIAN(IF($F42=$F$3:$F$115,AI$3:AI$115))</f>
        <v>-0.55284476023016405</v>
      </c>
      <c r="AK42" s="11">
        <f t="shared" si="41"/>
        <v>4.2515884672890412</v>
      </c>
      <c r="AL42" s="49">
        <f t="shared" si="26"/>
        <v>70.216860993816297</v>
      </c>
      <c r="AN42" s="13">
        <f t="shared" si="14"/>
        <v>8.8004355501682152</v>
      </c>
      <c r="AO42" s="15">
        <f t="shared" si="27"/>
        <v>-5.5423390121467335</v>
      </c>
      <c r="AP42" s="50" cm="1">
        <f t="array" ref="AP42">GEOMEAN(IF($F42=$F$3:$F$115,-AO$3:AO$115))</f>
        <v>5.5232501408830528</v>
      </c>
      <c r="AQ42" s="15">
        <f t="shared" si="42"/>
        <v>3.2771854092851624</v>
      </c>
      <c r="AR42" s="65">
        <f t="shared" si="29"/>
        <v>26.501077943687356</v>
      </c>
      <c r="AT42" s="16">
        <f t="shared" si="40"/>
        <v>10.502523339704174</v>
      </c>
      <c r="AU42" s="18">
        <f t="shared" si="35"/>
        <v>-7.2444268016826925</v>
      </c>
      <c r="AV42" s="18" cm="1">
        <f t="array" ref="AV42">GEOMEAN(IF($F42=$F$3:$F$115,-AU$3:AU$115))</f>
        <v>7.6313557997781647</v>
      </c>
      <c r="AW42" s="18">
        <f t="shared" si="31"/>
        <v>2.8711675399260095</v>
      </c>
      <c r="AX42" s="117">
        <f t="shared" si="32"/>
        <v>17.657622148387148</v>
      </c>
      <c r="AZ42" s="20">
        <f t="shared" si="16"/>
        <v>9.8054158563542764</v>
      </c>
      <c r="BA42" s="20">
        <f t="shared" si="11"/>
        <v>-6.5473193183327947</v>
      </c>
      <c r="BB42" s="20" cm="1">
        <f t="array" ref="BB42">GEOMEAN(IF($F42=$F$3:$F$115,-BA$3:BA$115))</f>
        <v>6.2471374669045083</v>
      </c>
      <c r="BC42" s="20">
        <f t="shared" si="38"/>
        <v>3.558278389449768</v>
      </c>
      <c r="BD42" s="58">
        <f t="shared" si="36"/>
        <v>35.10271189488374</v>
      </c>
    </row>
    <row r="43" spans="1:56" x14ac:dyDescent="0.35">
      <c r="A43" s="34" t="s">
        <v>277</v>
      </c>
      <c r="B43" s="34"/>
      <c r="C43" s="113" t="s">
        <v>311</v>
      </c>
      <c r="D43" s="41">
        <v>2009</v>
      </c>
      <c r="E43" s="39" t="s">
        <v>28</v>
      </c>
      <c r="F43" s="35" t="s">
        <v>312</v>
      </c>
      <c r="G43" s="34" t="s">
        <v>280</v>
      </c>
      <c r="H43" s="39" t="s">
        <v>239</v>
      </c>
      <c r="I43" s="121">
        <v>19.399999999999999</v>
      </c>
      <c r="J43" s="116">
        <v>8.4</v>
      </c>
      <c r="K43" s="118">
        <v>27</v>
      </c>
      <c r="L43" s="116">
        <v>0.87</v>
      </c>
      <c r="M43" s="130">
        <v>10</v>
      </c>
      <c r="N43" s="121">
        <v>31.9</v>
      </c>
      <c r="O43" s="121">
        <v>11.8</v>
      </c>
      <c r="P43" s="121">
        <v>18.899999999999999</v>
      </c>
      <c r="Q43" s="121">
        <v>1.3</v>
      </c>
      <c r="R43" s="121">
        <v>24.8</v>
      </c>
      <c r="S43" s="122">
        <v>26.4</v>
      </c>
      <c r="T43" s="121">
        <v>123</v>
      </c>
      <c r="U43" s="121">
        <v>3.0000000000000001E-3</v>
      </c>
      <c r="V43" s="44">
        <v>128.2467</v>
      </c>
      <c r="W43" s="113" t="s">
        <v>307</v>
      </c>
      <c r="X43" s="113" t="s">
        <v>281</v>
      </c>
      <c r="Y43" s="39" t="s">
        <v>316</v>
      </c>
      <c r="Z43" s="56"/>
      <c r="AA43" s="33" t="s">
        <v>240</v>
      </c>
      <c r="AB43" s="33" t="s">
        <v>240</v>
      </c>
      <c r="AC43" s="33" t="s">
        <v>240</v>
      </c>
      <c r="AD43" s="33" t="s">
        <v>240</v>
      </c>
      <c r="AF43" s="43">
        <v>25.688318477534722</v>
      </c>
      <c r="AH43" s="10">
        <f t="shared" si="0"/>
        <v>4.573397110218135</v>
      </c>
      <c r="AI43" s="11">
        <f t="shared" si="1"/>
        <v>-1.2775602442138059</v>
      </c>
      <c r="AJ43" s="11" cm="1">
        <f t="array" ref="AJ43">MEDIAN(IF($F43=$F$3:$F$115,AI$3:AI$115))</f>
        <v>-0.55284476023016405</v>
      </c>
      <c r="AK43" s="11">
        <f t="shared" si="41"/>
        <v>4.0205523499879714</v>
      </c>
      <c r="AL43" s="49">
        <f t="shared" si="26"/>
        <v>55.731880830433056</v>
      </c>
      <c r="AN43" s="13">
        <f t="shared" si="14"/>
        <v>9.2481569336947125</v>
      </c>
      <c r="AO43" s="15">
        <f t="shared" si="27"/>
        <v>-5.9523200676903834</v>
      </c>
      <c r="AP43" s="50" cm="1">
        <f t="array" ref="AP43">GEOMEAN(IF($F43=$F$3:$F$115,-AO$3:AO$115))</f>
        <v>5.5232501408830528</v>
      </c>
      <c r="AQ43" s="15">
        <f t="shared" si="42"/>
        <v>3.7249067928116597</v>
      </c>
      <c r="AR43" s="65">
        <f t="shared" si="29"/>
        <v>41.46736750796633</v>
      </c>
      <c r="AT43" s="16">
        <f t="shared" si="40"/>
        <v>11.195637955935368</v>
      </c>
      <c r="AU43" s="18">
        <f t="shared" si="35"/>
        <v>-7.8998010899310387</v>
      </c>
      <c r="AV43" s="18" cm="1">
        <f t="array" ref="AV43">GEOMEAN(IF($F43=$F$3:$F$115,-AU$3:AU$115))</f>
        <v>7.6313557997781647</v>
      </c>
      <c r="AW43" s="18">
        <f t="shared" si="31"/>
        <v>3.5642821561572031</v>
      </c>
      <c r="AX43" s="117">
        <f t="shared" si="32"/>
        <v>35.314094298273638</v>
      </c>
      <c r="AZ43" s="20">
        <f t="shared" si="16"/>
        <v>10.046892426903929</v>
      </c>
      <c r="BA43" s="20">
        <f t="shared" si="11"/>
        <v>-6.7510555608995997</v>
      </c>
      <c r="BB43" s="20" cm="1">
        <f t="array" ref="BB43">GEOMEAN(IF($F43=$F$3:$F$115,-BA$3:BA$115))</f>
        <v>6.2471374669045083</v>
      </c>
      <c r="BC43" s="20">
        <f t="shared" si="38"/>
        <v>3.7997549599994205</v>
      </c>
      <c r="BD43" s="58">
        <f t="shared" si="36"/>
        <v>44.690232256949486</v>
      </c>
    </row>
    <row r="44" spans="1:56" x14ac:dyDescent="0.35">
      <c r="A44" s="34" t="s">
        <v>277</v>
      </c>
      <c r="B44" s="34"/>
      <c r="C44" s="113" t="s">
        <v>311</v>
      </c>
      <c r="D44" s="41">
        <v>2009</v>
      </c>
      <c r="E44" s="39" t="s">
        <v>28</v>
      </c>
      <c r="F44" s="35" t="s">
        <v>312</v>
      </c>
      <c r="G44" s="34" t="s">
        <v>280</v>
      </c>
      <c r="H44" s="39" t="s">
        <v>239</v>
      </c>
      <c r="I44" s="121">
        <v>20.9</v>
      </c>
      <c r="J44" s="116">
        <v>8.1999999999999993</v>
      </c>
      <c r="K44" s="118">
        <v>30</v>
      </c>
      <c r="L44" s="116">
        <v>0.3</v>
      </c>
      <c r="M44" s="130">
        <v>10</v>
      </c>
      <c r="N44" s="121">
        <v>15.3</v>
      </c>
      <c r="O44" s="121">
        <v>10.4</v>
      </c>
      <c r="P44" s="121">
        <v>25.4</v>
      </c>
      <c r="Q44" s="121">
        <v>2.2000000000000002</v>
      </c>
      <c r="R44" s="121">
        <v>92.9</v>
      </c>
      <c r="S44" s="122">
        <v>3.1</v>
      </c>
      <c r="T44" s="121">
        <v>68</v>
      </c>
      <c r="U44" s="121">
        <v>3.0000000000000001E-3</v>
      </c>
      <c r="V44" s="44">
        <v>81.031300000000002</v>
      </c>
      <c r="W44" s="113" t="s">
        <v>307</v>
      </c>
      <c r="X44" s="113" t="s">
        <v>281</v>
      </c>
      <c r="Y44" s="39" t="s">
        <v>314</v>
      </c>
      <c r="Z44" s="56"/>
      <c r="AA44" s="33" t="s">
        <v>240</v>
      </c>
      <c r="AB44" s="33" t="s">
        <v>240</v>
      </c>
      <c r="AC44" s="33" t="s">
        <v>240</v>
      </c>
      <c r="AD44" s="33" t="s">
        <v>240</v>
      </c>
      <c r="AF44" s="43">
        <v>8.3208781418875333</v>
      </c>
      <c r="AH44" s="10">
        <f t="shared" si="0"/>
        <v>4.1408140078970881</v>
      </c>
      <c r="AI44" s="11">
        <f t="shared" si="1"/>
        <v>-0.73961662623493263</v>
      </c>
      <c r="AJ44" s="11" cm="1">
        <f t="array" ref="AJ44">MEDIAN(IF($F44=$F$3:$F$115,AI$3:AI$115))</f>
        <v>-0.55284476023016405</v>
      </c>
      <c r="AK44" s="11">
        <f t="shared" si="41"/>
        <v>3.587969247666924</v>
      </c>
      <c r="AL44" s="49">
        <f t="shared" si="26"/>
        <v>36.160568155552468</v>
      </c>
      <c r="AN44" s="13">
        <f t="shared" si="14"/>
        <v>8.0814287913471503</v>
      </c>
      <c r="AO44" s="15">
        <f t="shared" si="27"/>
        <v>-4.6802314096849944</v>
      </c>
      <c r="AP44" s="50" cm="1">
        <f t="array" ref="AP44">GEOMEAN(IF($F44=$F$3:$F$115,-AO$3:AO$115))</f>
        <v>5.5232501408830528</v>
      </c>
      <c r="AQ44" s="15">
        <f t="shared" si="42"/>
        <v>2.5581786504640975</v>
      </c>
      <c r="AR44" s="65">
        <f t="shared" si="29"/>
        <v>12.912278113743273</v>
      </c>
      <c r="AT44" s="16">
        <f t="shared" si="40"/>
        <v>9.6458225997903355</v>
      </c>
      <c r="AU44" s="18">
        <f t="shared" si="35"/>
        <v>-6.2446252181281796</v>
      </c>
      <c r="AV44" s="18" cm="1">
        <f t="array" ref="AV44">GEOMEAN(IF($F44=$F$3:$F$115,-AU$3:AU$115))</f>
        <v>7.6313557997781647</v>
      </c>
      <c r="AW44" s="18">
        <f t="shared" si="31"/>
        <v>2.0144668000121708</v>
      </c>
      <c r="AX44" s="117">
        <f t="shared" si="32"/>
        <v>7.4967290595018632</v>
      </c>
      <c r="AZ44" s="20">
        <f t="shared" si="16"/>
        <v>8.9703860772860313</v>
      </c>
      <c r="BA44" s="20">
        <f t="shared" si="11"/>
        <v>-5.5691886956238754</v>
      </c>
      <c r="BB44" s="20" cm="1">
        <f t="array" ref="BB44">GEOMEAN(IF($F44=$F$3:$F$115,-BA$3:BA$115))</f>
        <v>6.2471374669045083</v>
      </c>
      <c r="BC44" s="20">
        <f t="shared" si="38"/>
        <v>2.723248610381523</v>
      </c>
      <c r="BD44" s="58">
        <f t="shared" si="36"/>
        <v>15.229717386738081</v>
      </c>
    </row>
    <row r="45" spans="1:56" x14ac:dyDescent="0.35">
      <c r="A45" s="34" t="s">
        <v>277</v>
      </c>
      <c r="B45" s="34"/>
      <c r="C45" s="113" t="s">
        <v>311</v>
      </c>
      <c r="D45" s="41">
        <v>2009</v>
      </c>
      <c r="E45" s="39" t="s">
        <v>28</v>
      </c>
      <c r="F45" s="35" t="s">
        <v>312</v>
      </c>
      <c r="G45" s="34" t="s">
        <v>280</v>
      </c>
      <c r="H45" s="39" t="s">
        <v>239</v>
      </c>
      <c r="I45" s="121">
        <v>20.9</v>
      </c>
      <c r="J45" s="116">
        <v>8.8000000000000007</v>
      </c>
      <c r="K45" s="118">
        <v>30</v>
      </c>
      <c r="L45" s="116">
        <v>0.3</v>
      </c>
      <c r="M45" s="130">
        <v>10</v>
      </c>
      <c r="N45" s="121">
        <v>52.3</v>
      </c>
      <c r="O45" s="121">
        <v>35.4</v>
      </c>
      <c r="P45" s="121">
        <v>86.7</v>
      </c>
      <c r="Q45" s="121">
        <v>7.5</v>
      </c>
      <c r="R45" s="121">
        <v>317.3</v>
      </c>
      <c r="S45" s="122">
        <v>10.5</v>
      </c>
      <c r="T45" s="121">
        <v>208</v>
      </c>
      <c r="U45" s="121">
        <v>3.0000000000000001E-3</v>
      </c>
      <c r="V45" s="44">
        <v>276.37029999999999</v>
      </c>
      <c r="W45" s="113" t="s">
        <v>307</v>
      </c>
      <c r="X45" s="113" t="s">
        <v>281</v>
      </c>
      <c r="Y45" s="39" t="s">
        <v>314</v>
      </c>
      <c r="Z45" s="56"/>
      <c r="AA45" s="33" t="s">
        <v>240</v>
      </c>
      <c r="AB45" s="33" t="s">
        <v>240</v>
      </c>
      <c r="AC45" s="33" t="s">
        <v>240</v>
      </c>
      <c r="AD45" s="33" t="s">
        <v>240</v>
      </c>
      <c r="AF45" s="43">
        <v>24.43443843560544</v>
      </c>
      <c r="AH45" s="10">
        <f t="shared" si="0"/>
        <v>5.2968049667570547</v>
      </c>
      <c r="AI45" s="11">
        <f t="shared" si="1"/>
        <v>-1.8956075850948992</v>
      </c>
      <c r="AJ45" s="11" cm="1">
        <f t="array" ref="AJ45">MEDIAN(IF($F45=$F$3:$F$115,AI$3:AI$115))</f>
        <v>-0.55284476023016405</v>
      </c>
      <c r="AK45" s="11">
        <f t="shared" si="41"/>
        <v>4.7439602065268911</v>
      </c>
      <c r="AL45" s="49">
        <f t="shared" si="26"/>
        <v>114.88828328756914</v>
      </c>
      <c r="AN45" s="13">
        <f t="shared" si="14"/>
        <v>9.2586074425676159</v>
      </c>
      <c r="AO45" s="15">
        <f t="shared" si="27"/>
        <v>-5.85741006090546</v>
      </c>
      <c r="AP45" s="50" cm="1">
        <f t="array" ref="AP45">GEOMEAN(IF($F45=$F$3:$F$115,-AO$3:AO$115))</f>
        <v>5.5232501408830528</v>
      </c>
      <c r="AQ45" s="15">
        <f t="shared" si="42"/>
        <v>3.7353573016845631</v>
      </c>
      <c r="AR45" s="65">
        <f t="shared" si="29"/>
        <v>41.902994899324717</v>
      </c>
      <c r="AT45" s="16">
        <f t="shared" si="40"/>
        <v>11.045049709147349</v>
      </c>
      <c r="AU45" s="18">
        <f t="shared" si="35"/>
        <v>-7.6438523274851935</v>
      </c>
      <c r="AV45" s="18" cm="1">
        <f t="array" ref="AV45">GEOMEAN(IF($F45=$F$3:$F$115,-AU$3:AU$115))</f>
        <v>7.6313557997781647</v>
      </c>
      <c r="AW45" s="18">
        <f t="shared" si="31"/>
        <v>3.4136939093691847</v>
      </c>
      <c r="AX45" s="117">
        <f t="shared" si="32"/>
        <v>30.377248067330971</v>
      </c>
      <c r="AZ45" s="20">
        <f t="shared" si="16"/>
        <v>10.350058052779065</v>
      </c>
      <c r="BA45" s="20">
        <f t="shared" si="11"/>
        <v>-6.9488606711169094</v>
      </c>
      <c r="BB45" s="20" cm="1">
        <f t="array" ref="BB45">GEOMEAN(IF($F45=$F$3:$F$115,-BA$3:BA$115))</f>
        <v>6.2471374669045083</v>
      </c>
      <c r="BC45" s="20">
        <f t="shared" si="38"/>
        <v>4.102920585874557</v>
      </c>
      <c r="BD45" s="58">
        <f t="shared" si="36"/>
        <v>60.516774185654029</v>
      </c>
    </row>
    <row r="46" spans="1:56" x14ac:dyDescent="0.35">
      <c r="A46" s="34" t="s">
        <v>277</v>
      </c>
      <c r="B46" s="34"/>
      <c r="C46" s="113" t="s">
        <v>311</v>
      </c>
      <c r="D46" s="41">
        <v>2009</v>
      </c>
      <c r="E46" s="39" t="s">
        <v>28</v>
      </c>
      <c r="F46" s="35" t="s">
        <v>312</v>
      </c>
      <c r="G46" s="34" t="s">
        <v>280</v>
      </c>
      <c r="H46" s="39" t="s">
        <v>239</v>
      </c>
      <c r="I46" s="121">
        <v>19.399999999999999</v>
      </c>
      <c r="J46" s="116">
        <v>8.4</v>
      </c>
      <c r="K46" s="118">
        <v>31</v>
      </c>
      <c r="L46" s="116">
        <v>0.3</v>
      </c>
      <c r="M46" s="130">
        <v>10</v>
      </c>
      <c r="N46" s="121">
        <v>31</v>
      </c>
      <c r="O46" s="121">
        <v>21</v>
      </c>
      <c r="P46" s="121">
        <v>51.4</v>
      </c>
      <c r="Q46" s="121">
        <v>4.5</v>
      </c>
      <c r="R46" s="121">
        <v>188</v>
      </c>
      <c r="S46" s="122">
        <v>6.2</v>
      </c>
      <c r="T46" s="121">
        <v>128</v>
      </c>
      <c r="U46" s="121">
        <v>3.0000000000000001E-3</v>
      </c>
      <c r="V46" s="44">
        <v>163.88499999999999</v>
      </c>
      <c r="W46" s="113" t="s">
        <v>307</v>
      </c>
      <c r="X46" s="113" t="s">
        <v>281</v>
      </c>
      <c r="Y46" s="39" t="s">
        <v>317</v>
      </c>
      <c r="Z46" s="56"/>
      <c r="AA46" s="33" t="s">
        <v>240</v>
      </c>
      <c r="AB46" s="33" t="s">
        <v>240</v>
      </c>
      <c r="AC46" s="33" t="s">
        <v>240</v>
      </c>
      <c r="AD46" s="33" t="s">
        <v>240</v>
      </c>
      <c r="AF46" s="43">
        <v>13.201433654330684</v>
      </c>
      <c r="AH46" s="10">
        <f t="shared" si="0"/>
        <v>4.8044332275192057</v>
      </c>
      <c r="AI46" s="11">
        <f t="shared" si="1"/>
        <v>-1.3704460230340594</v>
      </c>
      <c r="AJ46" s="11" cm="1">
        <f t="array" ref="AJ46">MEDIAN(IF($F46=$F$3:$F$115,AI$3:AI$115))</f>
        <v>-0.55284476023016405</v>
      </c>
      <c r="AK46" s="11">
        <f t="shared" si="41"/>
        <v>4.2515884672890412</v>
      </c>
      <c r="AL46" s="49">
        <f t="shared" si="26"/>
        <v>70.216860993816297</v>
      </c>
      <c r="AN46" s="13">
        <f t="shared" si="14"/>
        <v>8.6448355501682155</v>
      </c>
      <c r="AO46" s="15">
        <f t="shared" si="27"/>
        <v>-5.2108483456830692</v>
      </c>
      <c r="AP46" s="50" cm="1">
        <f t="array" ref="AP46">GEOMEAN(IF($F46=$F$3:$F$115,-AO$3:AO$115))</f>
        <v>5.5232501408830528</v>
      </c>
      <c r="AQ46" s="15">
        <f t="shared" si="42"/>
        <v>3.1215854092851627</v>
      </c>
      <c r="AR46" s="65">
        <f t="shared" si="29"/>
        <v>22.682311899877334</v>
      </c>
      <c r="AT46" s="16">
        <f t="shared" si="40"/>
        <v>10.310123339704175</v>
      </c>
      <c r="AU46" s="18">
        <f t="shared" si="35"/>
        <v>-6.8761361352190287</v>
      </c>
      <c r="AV46" s="18" cm="1">
        <f t="array" ref="AV46">GEOMEAN(IF($F46=$F$3:$F$115,-AU$3:AU$115))</f>
        <v>7.6313557997781647</v>
      </c>
      <c r="AW46" s="18">
        <f t="shared" si="31"/>
        <v>2.6787675399260102</v>
      </c>
      <c r="AX46" s="117">
        <f t="shared" si="32"/>
        <v>14.567128823239781</v>
      </c>
      <c r="AZ46" s="20">
        <f t="shared" si="16"/>
        <v>9.6506158563542765</v>
      </c>
      <c r="BA46" s="20">
        <f t="shared" si="11"/>
        <v>-6.2166286518691303</v>
      </c>
      <c r="BB46" s="20" cm="1">
        <f t="array" ref="BB46">GEOMEAN(IF($F46=$F$3:$F$115,-BA$3:BA$115))</f>
        <v>6.2471374669045083</v>
      </c>
      <c r="BC46" s="20">
        <f t="shared" si="38"/>
        <v>3.4034783894497682</v>
      </c>
      <c r="BD46" s="58">
        <f t="shared" si="36"/>
        <v>30.068508337950526</v>
      </c>
    </row>
    <row r="47" spans="1:56" x14ac:dyDescent="0.35">
      <c r="A47" s="34" t="s">
        <v>277</v>
      </c>
      <c r="B47" s="34"/>
      <c r="C47" s="113" t="s">
        <v>311</v>
      </c>
      <c r="D47" s="41">
        <v>2009</v>
      </c>
      <c r="E47" s="39" t="s">
        <v>28</v>
      </c>
      <c r="F47" s="35" t="s">
        <v>312</v>
      </c>
      <c r="G47" s="34" t="s">
        <v>280</v>
      </c>
      <c r="H47" s="39" t="s">
        <v>239</v>
      </c>
      <c r="I47" s="121">
        <v>19.899999999999999</v>
      </c>
      <c r="J47" s="116">
        <v>8.6</v>
      </c>
      <c r="K47" s="118">
        <v>39</v>
      </c>
      <c r="L47" s="116">
        <v>0.3</v>
      </c>
      <c r="M47" s="130">
        <v>10</v>
      </c>
      <c r="N47" s="121">
        <v>31</v>
      </c>
      <c r="O47" s="121">
        <v>21</v>
      </c>
      <c r="P47" s="121">
        <v>51.4</v>
      </c>
      <c r="Q47" s="121">
        <v>4.5</v>
      </c>
      <c r="R47" s="121">
        <v>188</v>
      </c>
      <c r="S47" s="122">
        <v>6.2</v>
      </c>
      <c r="T47" s="121">
        <v>125</v>
      </c>
      <c r="U47" s="121">
        <v>3.0000000000000001E-3</v>
      </c>
      <c r="V47" s="44">
        <v>163.88499999999999</v>
      </c>
      <c r="W47" s="113" t="s">
        <v>307</v>
      </c>
      <c r="X47" s="113" t="s">
        <v>281</v>
      </c>
      <c r="Y47" s="39" t="s">
        <v>314</v>
      </c>
      <c r="Z47" s="56"/>
      <c r="AA47" s="33" t="s">
        <v>240</v>
      </c>
      <c r="AB47" s="33" t="s">
        <v>240</v>
      </c>
      <c r="AC47" s="33" t="s">
        <v>240</v>
      </c>
      <c r="AD47" s="33" t="s">
        <v>240</v>
      </c>
      <c r="AF47" s="43">
        <v>14.52138628508237</v>
      </c>
      <c r="AH47" s="10">
        <f t="shared" si="0"/>
        <v>4.8044332275192057</v>
      </c>
      <c r="AI47" s="11">
        <f t="shared" si="1"/>
        <v>-1.1408715813895594</v>
      </c>
      <c r="AJ47" s="11" cm="1">
        <f t="array" ref="AJ47">MEDIAN(IF($F47=$F$3:$F$115,AI$3:AI$115))</f>
        <v>-0.55284476023016405</v>
      </c>
      <c r="AK47" s="11">
        <f t="shared" si="41"/>
        <v>4.2515884672890412</v>
      </c>
      <c r="AL47" s="49">
        <f t="shared" si="26"/>
        <v>70.216860993816297</v>
      </c>
      <c r="AN47" s="13">
        <f t="shared" si="14"/>
        <v>8.8004355501682152</v>
      </c>
      <c r="AO47" s="15">
        <f t="shared" si="27"/>
        <v>-5.1368739040385689</v>
      </c>
      <c r="AP47" s="50" cm="1">
        <f t="array" ref="AP47">GEOMEAN(IF($F47=$F$3:$F$115,-AO$3:AO$115))</f>
        <v>5.5232501408830528</v>
      </c>
      <c r="AQ47" s="15">
        <f t="shared" si="42"/>
        <v>3.2771854092851624</v>
      </c>
      <c r="AR47" s="65">
        <f t="shared" si="29"/>
        <v>26.501077943687356</v>
      </c>
      <c r="AT47" s="16">
        <f t="shared" si="40"/>
        <v>10.502523339704174</v>
      </c>
      <c r="AU47" s="18">
        <f t="shared" si="35"/>
        <v>-6.8389616935745279</v>
      </c>
      <c r="AV47" s="18" cm="1">
        <f t="array" ref="AV47">GEOMEAN(IF($F47=$F$3:$F$115,-AU$3:AU$115))</f>
        <v>7.6313557997781647</v>
      </c>
      <c r="AW47" s="18">
        <f t="shared" si="31"/>
        <v>2.8711675399260095</v>
      </c>
      <c r="AX47" s="117">
        <f t="shared" si="32"/>
        <v>17.657622148387148</v>
      </c>
      <c r="AZ47" s="20">
        <f t="shared" si="16"/>
        <v>9.8054158563542764</v>
      </c>
      <c r="BA47" s="20">
        <f t="shared" si="11"/>
        <v>-6.1418542102246301</v>
      </c>
      <c r="BB47" s="20" cm="1">
        <f t="array" ref="BB47">GEOMEAN(IF($F47=$F$3:$F$115,-BA$3:BA$115))</f>
        <v>6.2471374669045083</v>
      </c>
      <c r="BC47" s="20">
        <f t="shared" si="38"/>
        <v>3.558278389449768</v>
      </c>
      <c r="BD47" s="58">
        <f t="shared" si="36"/>
        <v>35.10271189488374</v>
      </c>
    </row>
    <row r="48" spans="1:56" x14ac:dyDescent="0.35">
      <c r="A48" s="34" t="s">
        <v>277</v>
      </c>
      <c r="B48" s="34"/>
      <c r="C48" s="113" t="s">
        <v>311</v>
      </c>
      <c r="D48" s="41">
        <v>2009</v>
      </c>
      <c r="E48" s="39" t="s">
        <v>28</v>
      </c>
      <c r="F48" s="35" t="s">
        <v>312</v>
      </c>
      <c r="G48" s="34" t="s">
        <v>280</v>
      </c>
      <c r="H48" s="39" t="s">
        <v>239</v>
      </c>
      <c r="I48" s="121">
        <v>19.5</v>
      </c>
      <c r="J48" s="116">
        <v>8.6</v>
      </c>
      <c r="K48" s="118">
        <v>43</v>
      </c>
      <c r="L48" s="116">
        <v>0.3</v>
      </c>
      <c r="M48" s="130">
        <v>10</v>
      </c>
      <c r="N48" s="121">
        <v>31</v>
      </c>
      <c r="O48" s="121">
        <v>21</v>
      </c>
      <c r="P48" s="121">
        <v>51.4</v>
      </c>
      <c r="Q48" s="121">
        <v>4.5</v>
      </c>
      <c r="R48" s="121">
        <v>188</v>
      </c>
      <c r="S48" s="122">
        <v>6.2</v>
      </c>
      <c r="T48" s="121">
        <v>127</v>
      </c>
      <c r="U48" s="121">
        <v>3.0000000000000001E-3</v>
      </c>
      <c r="V48" s="44">
        <v>163.88499999999999</v>
      </c>
      <c r="W48" s="113" t="s">
        <v>307</v>
      </c>
      <c r="X48" s="113" t="s">
        <v>281</v>
      </c>
      <c r="Y48" s="39" t="s">
        <v>314</v>
      </c>
      <c r="Z48" s="56"/>
      <c r="AA48" s="33" t="s">
        <v>240</v>
      </c>
      <c r="AB48" s="33" t="s">
        <v>240</v>
      </c>
      <c r="AC48" s="33" t="s">
        <v>240</v>
      </c>
      <c r="AD48" s="33" t="s">
        <v>240</v>
      </c>
      <c r="AF48" s="43">
        <v>14.458677743078852</v>
      </c>
      <c r="AH48" s="10">
        <f t="shared" si="0"/>
        <v>4.8044332275192057</v>
      </c>
      <c r="AI48" s="11">
        <f t="shared" si="1"/>
        <v>-1.0432331118256433</v>
      </c>
      <c r="AJ48" s="11" cm="1">
        <f t="array" ref="AJ48">MEDIAN(IF($F48=$F$3:$F$115,AI$3:AI$115))</f>
        <v>-0.55284476023016405</v>
      </c>
      <c r="AK48" s="11">
        <f t="shared" si="41"/>
        <v>4.2515884672890412</v>
      </c>
      <c r="AL48" s="49">
        <f t="shared" si="26"/>
        <v>70.216860993816297</v>
      </c>
      <c r="AN48" s="13">
        <f t="shared" si="14"/>
        <v>8.8004355501682152</v>
      </c>
      <c r="AO48" s="15">
        <f t="shared" si="27"/>
        <v>-5.0392354344746533</v>
      </c>
      <c r="AP48" s="50" cm="1">
        <f t="array" ref="AP48">GEOMEAN(IF($F48=$F$3:$F$115,-AO$3:AO$115))</f>
        <v>5.5232501408830528</v>
      </c>
      <c r="AQ48" s="15">
        <f t="shared" si="42"/>
        <v>3.2771854092851624</v>
      </c>
      <c r="AR48" s="65">
        <f t="shared" si="29"/>
        <v>26.501077943687356</v>
      </c>
      <c r="AT48" s="16">
        <f t="shared" si="40"/>
        <v>10.502523339704174</v>
      </c>
      <c r="AU48" s="18">
        <f t="shared" si="35"/>
        <v>-6.7413232240106122</v>
      </c>
      <c r="AV48" s="18" cm="1">
        <f t="array" ref="AV48">GEOMEAN(IF($F48=$F$3:$F$115,-AU$3:AU$115))</f>
        <v>7.6313557997781647</v>
      </c>
      <c r="AW48" s="18">
        <f t="shared" si="31"/>
        <v>2.8711675399260095</v>
      </c>
      <c r="AX48" s="117">
        <f t="shared" si="32"/>
        <v>17.657622148387148</v>
      </c>
      <c r="AZ48" s="20">
        <f t="shared" si="16"/>
        <v>9.8054158563542764</v>
      </c>
      <c r="BA48" s="20">
        <f t="shared" si="11"/>
        <v>-6.0442157406607144</v>
      </c>
      <c r="BB48" s="20" cm="1">
        <f t="array" ref="BB48">GEOMEAN(IF($F48=$F$3:$F$115,-BA$3:BA$115))</f>
        <v>6.2471374669045083</v>
      </c>
      <c r="BC48" s="20">
        <f t="shared" si="38"/>
        <v>3.558278389449768</v>
      </c>
      <c r="BD48" s="58">
        <f t="shared" si="36"/>
        <v>35.10271189488374</v>
      </c>
    </row>
    <row r="49" spans="1:56" x14ac:dyDescent="0.35">
      <c r="A49" s="34" t="s">
        <v>277</v>
      </c>
      <c r="B49" s="34"/>
      <c r="C49" s="113" t="s">
        <v>311</v>
      </c>
      <c r="D49" s="41">
        <v>2009</v>
      </c>
      <c r="E49" s="39" t="s">
        <v>28</v>
      </c>
      <c r="F49" s="35" t="s">
        <v>312</v>
      </c>
      <c r="G49" s="34" t="s">
        <v>280</v>
      </c>
      <c r="H49" s="39" t="s">
        <v>239</v>
      </c>
      <c r="I49" s="121">
        <v>19.399999999999999</v>
      </c>
      <c r="J49" s="116">
        <v>8.5</v>
      </c>
      <c r="K49" s="118">
        <v>44</v>
      </c>
      <c r="L49" s="116">
        <v>0.3</v>
      </c>
      <c r="M49" s="130">
        <v>10</v>
      </c>
      <c r="N49" s="121">
        <v>31</v>
      </c>
      <c r="O49" s="121">
        <v>21</v>
      </c>
      <c r="P49" s="121">
        <v>51.4</v>
      </c>
      <c r="Q49" s="121">
        <v>4.5</v>
      </c>
      <c r="R49" s="121">
        <v>188</v>
      </c>
      <c r="S49" s="122">
        <v>6.2</v>
      </c>
      <c r="T49" s="121">
        <v>133</v>
      </c>
      <c r="U49" s="121">
        <v>3.0000000000000001E-3</v>
      </c>
      <c r="V49" s="44">
        <v>163.88499999999999</v>
      </c>
      <c r="W49" s="113" t="s">
        <v>307</v>
      </c>
      <c r="X49" s="113" t="s">
        <v>281</v>
      </c>
      <c r="Y49" s="39" t="s">
        <v>314</v>
      </c>
      <c r="Z49" s="56"/>
      <c r="AA49" s="33" t="s">
        <v>240</v>
      </c>
      <c r="AB49" s="33" t="s">
        <v>240</v>
      </c>
      <c r="AC49" s="33" t="s">
        <v>240</v>
      </c>
      <c r="AD49" s="33" t="s">
        <v>240</v>
      </c>
      <c r="AF49" s="43">
        <v>13.976864056530756</v>
      </c>
      <c r="AH49" s="10">
        <f t="shared" si="0"/>
        <v>4.8044332275192057</v>
      </c>
      <c r="AI49" s="11">
        <f t="shared" si="1"/>
        <v>-1.0202435936009446</v>
      </c>
      <c r="AJ49" s="11" cm="1">
        <f t="array" ref="AJ49">MEDIAN(IF($F49=$F$3:$F$115,AI$3:AI$115))</f>
        <v>-0.55284476023016405</v>
      </c>
      <c r="AK49" s="11">
        <f t="shared" si="41"/>
        <v>4.2515884672890412</v>
      </c>
      <c r="AL49" s="49">
        <f t="shared" si="26"/>
        <v>70.216860993816297</v>
      </c>
      <c r="AN49" s="13">
        <f t="shared" si="14"/>
        <v>8.7226355501682153</v>
      </c>
      <c r="AO49" s="15">
        <f t="shared" si="27"/>
        <v>-4.9384459162499539</v>
      </c>
      <c r="AP49" s="50" cm="1">
        <f t="array" ref="AP49">GEOMEAN(IF($F49=$F$3:$F$115,-AO$3:AO$115))</f>
        <v>5.5232501408830528</v>
      </c>
      <c r="AQ49" s="15">
        <f t="shared" si="42"/>
        <v>3.1993854092851626</v>
      </c>
      <c r="AR49" s="65">
        <f t="shared" si="29"/>
        <v>24.51745736412478</v>
      </c>
      <c r="AT49" s="16">
        <f t="shared" si="40"/>
        <v>10.406323339704175</v>
      </c>
      <c r="AU49" s="18">
        <f t="shared" si="35"/>
        <v>-6.6221337057859131</v>
      </c>
      <c r="AV49" s="18" cm="1">
        <f t="array" ref="AV49">GEOMEAN(IF($F49=$F$3:$F$115,-AU$3:AU$115))</f>
        <v>7.6313557997781647</v>
      </c>
      <c r="AW49" s="18">
        <f t="shared" si="31"/>
        <v>2.7749675399260099</v>
      </c>
      <c r="AX49" s="117">
        <f t="shared" si="32"/>
        <v>16.038106389086199</v>
      </c>
      <c r="AZ49" s="20">
        <f t="shared" si="16"/>
        <v>9.7280158563542773</v>
      </c>
      <c r="BA49" s="20">
        <f t="shared" si="11"/>
        <v>-5.9438262224360159</v>
      </c>
      <c r="BB49" s="20" cm="1">
        <f t="array" ref="BB49">GEOMEAN(IF($F49=$F$3:$F$115,-BA$3:BA$115))</f>
        <v>6.2471374669045083</v>
      </c>
      <c r="BC49" s="20">
        <f t="shared" si="38"/>
        <v>3.480878389449769</v>
      </c>
      <c r="BD49" s="58">
        <f t="shared" si="36"/>
        <v>32.488246879386836</v>
      </c>
    </row>
    <row r="50" spans="1:56" x14ac:dyDescent="0.35">
      <c r="A50" s="34" t="s">
        <v>277</v>
      </c>
      <c r="B50" s="34"/>
      <c r="C50" s="113" t="s">
        <v>311</v>
      </c>
      <c r="D50" s="41">
        <v>2009</v>
      </c>
      <c r="E50" s="39" t="s">
        <v>28</v>
      </c>
      <c r="F50" s="35" t="s">
        <v>312</v>
      </c>
      <c r="G50" s="34" t="s">
        <v>280</v>
      </c>
      <c r="H50" s="39" t="s">
        <v>239</v>
      </c>
      <c r="I50" s="121">
        <v>19.5</v>
      </c>
      <c r="J50" s="116">
        <v>8.6999999999999993</v>
      </c>
      <c r="K50" s="118">
        <v>53</v>
      </c>
      <c r="L50" s="116">
        <v>0.85</v>
      </c>
      <c r="M50" s="130">
        <v>10</v>
      </c>
      <c r="N50" s="121">
        <v>53.4</v>
      </c>
      <c r="O50" s="121">
        <v>16.100000000000001</v>
      </c>
      <c r="P50" s="121">
        <v>183</v>
      </c>
      <c r="Q50" s="121">
        <v>42</v>
      </c>
      <c r="R50" s="121">
        <v>86.7</v>
      </c>
      <c r="S50" s="122">
        <v>302</v>
      </c>
      <c r="T50" s="121">
        <v>163</v>
      </c>
      <c r="U50" s="121">
        <v>3.0000000000000001E-3</v>
      </c>
      <c r="V50" s="44">
        <v>199.6396</v>
      </c>
      <c r="W50" s="113" t="s">
        <v>307</v>
      </c>
      <c r="X50" s="113" t="s">
        <v>281</v>
      </c>
      <c r="Y50" s="39" t="s">
        <v>318</v>
      </c>
      <c r="Z50" s="56"/>
      <c r="AA50" s="33" t="s">
        <v>240</v>
      </c>
      <c r="AB50" s="33" t="s">
        <v>240</v>
      </c>
      <c r="AC50" s="33" t="s">
        <v>240</v>
      </c>
      <c r="AD50" s="33" t="s">
        <v>240</v>
      </c>
      <c r="AF50" s="43">
        <v>52.234870773304465</v>
      </c>
      <c r="AH50" s="10">
        <f t="shared" si="0"/>
        <v>4.9903752467635201</v>
      </c>
      <c r="AI50" s="11">
        <f t="shared" si="1"/>
        <v>-1.0200833332113981</v>
      </c>
      <c r="AJ50" s="11" cm="1">
        <f t="array" ref="AJ50">MEDIAN(IF($F50=$F$3:$F$115,AI$3:AI$115))</f>
        <v>-0.55284476023016405</v>
      </c>
      <c r="AK50" s="11">
        <f t="shared" si="41"/>
        <v>4.4375304865333565</v>
      </c>
      <c r="AL50" s="49">
        <f t="shared" si="26"/>
        <v>84.565847100925893</v>
      </c>
      <c r="AN50" s="13">
        <f t="shared" si="14"/>
        <v>9.7215182053864524</v>
      </c>
      <c r="AO50" s="15">
        <f t="shared" si="27"/>
        <v>-5.75122629183433</v>
      </c>
      <c r="AP50" s="50" cm="1">
        <f t="array" ref="AP50">GEOMEAN(IF($F50=$F$3:$F$115,-AO$3:AO$115))</f>
        <v>5.5232501408830528</v>
      </c>
      <c r="AQ50" s="15">
        <f t="shared" si="42"/>
        <v>4.1982680645033996</v>
      </c>
      <c r="AR50" s="65">
        <f t="shared" si="29"/>
        <v>66.5709345755199</v>
      </c>
      <c r="AT50" s="16">
        <f t="shared" si="40"/>
        <v>11.757820541980443</v>
      </c>
      <c r="AU50" s="18">
        <f t="shared" si="35"/>
        <v>-7.7875286284283209</v>
      </c>
      <c r="AV50" s="18" cm="1">
        <f t="array" ref="AV50">GEOMEAN(IF($F50=$F$3:$F$115,-AU$3:AU$115))</f>
        <v>7.6313557997781647</v>
      </c>
      <c r="AW50" s="18">
        <f t="shared" si="31"/>
        <v>4.1264647422022787</v>
      </c>
      <c r="AX50" s="117">
        <f t="shared" si="32"/>
        <v>61.958496041710845</v>
      </c>
      <c r="AZ50" s="20">
        <f t="shared" si="16"/>
        <v>10.596588953133921</v>
      </c>
      <c r="BA50" s="20">
        <f t="shared" si="11"/>
        <v>-6.6262970395817984</v>
      </c>
      <c r="BB50" s="20" cm="1">
        <f t="array" ref="BB50">GEOMEAN(IF($F50=$F$3:$F$115,-BA$3:BA$115))</f>
        <v>6.2471374669045083</v>
      </c>
      <c r="BC50" s="20">
        <f t="shared" si="38"/>
        <v>4.3494514862294125</v>
      </c>
      <c r="BD50" s="58">
        <f t="shared" si="36"/>
        <v>77.435976574661808</v>
      </c>
    </row>
    <row r="51" spans="1:56" x14ac:dyDescent="0.35">
      <c r="A51" s="34" t="s">
        <v>277</v>
      </c>
      <c r="B51" s="34"/>
      <c r="C51" s="113" t="s">
        <v>311</v>
      </c>
      <c r="D51" s="41">
        <v>2009</v>
      </c>
      <c r="E51" s="39" t="s">
        <v>28</v>
      </c>
      <c r="F51" s="35" t="s">
        <v>312</v>
      </c>
      <c r="G51" s="34" t="s">
        <v>280</v>
      </c>
      <c r="H51" s="39" t="s">
        <v>239</v>
      </c>
      <c r="I51" s="121">
        <v>19.399999999999999</v>
      </c>
      <c r="J51" s="116">
        <v>8.4</v>
      </c>
      <c r="K51" s="118">
        <v>56</v>
      </c>
      <c r="L51" s="116">
        <v>3.6</v>
      </c>
      <c r="M51" s="130">
        <v>10</v>
      </c>
      <c r="N51" s="121">
        <v>31.8</v>
      </c>
      <c r="O51" s="121">
        <v>12</v>
      </c>
      <c r="P51" s="121">
        <v>19.100000000000001</v>
      </c>
      <c r="Q51" s="121">
        <v>2.2000000000000002</v>
      </c>
      <c r="R51" s="121">
        <v>21.4</v>
      </c>
      <c r="S51" s="122">
        <v>25.1</v>
      </c>
      <c r="T51" s="121">
        <v>126</v>
      </c>
      <c r="U51" s="121">
        <v>3.0000000000000001E-3</v>
      </c>
      <c r="V51" s="44">
        <v>128.82060000000001</v>
      </c>
      <c r="W51" s="113" t="s">
        <v>307</v>
      </c>
      <c r="X51" s="113" t="s">
        <v>281</v>
      </c>
      <c r="Y51" s="39" t="s">
        <v>316</v>
      </c>
      <c r="Z51" s="56"/>
      <c r="AA51" s="33" t="s">
        <v>240</v>
      </c>
      <c r="AB51" s="33" t="s">
        <v>240</v>
      </c>
      <c r="AC51" s="33" t="s">
        <v>240</v>
      </c>
      <c r="AD51" s="33" t="s">
        <v>240</v>
      </c>
      <c r="AF51" s="43">
        <v>98.603653071904773</v>
      </c>
      <c r="AH51" s="10">
        <f t="shared" ref="AH51:AH112" si="43">$J51*$BH$2+LN($L51)*$BI$2+LN($V51)*$BJ$2</f>
        <v>4.5776040200688604</v>
      </c>
      <c r="AI51" s="11">
        <f t="shared" ref="AI51:AI112" si="44">LN(K51)-AH51</f>
        <v>-0.55225232933371071</v>
      </c>
      <c r="AJ51" s="11" cm="1">
        <f t="array" ref="AJ51">MEDIAN(IF($F51=$F$3:$F$115,AI$3:AI$115))</f>
        <v>-0.55284476023016405</v>
      </c>
      <c r="AK51" s="11">
        <f t="shared" si="41"/>
        <v>4.0247592598386959</v>
      </c>
      <c r="AL51" s="49">
        <f t="shared" si="26"/>
        <v>55.966833695140515</v>
      </c>
      <c r="AN51" s="13">
        <f t="shared" si="14"/>
        <v>10.244879299571132</v>
      </c>
      <c r="AO51" s="15">
        <f t="shared" si="27"/>
        <v>-6.2195276088359819</v>
      </c>
      <c r="AP51" s="50" cm="1">
        <f t="array" ref="AP51">GEOMEAN(IF($F51=$F$3:$F$115,-AO$3:AO$115))</f>
        <v>5.5232501408830528</v>
      </c>
      <c r="AQ51" s="15">
        <f t="shared" si="42"/>
        <v>4.7216291586880788</v>
      </c>
      <c r="AR51" s="65">
        <f t="shared" si="29"/>
        <v>112.35114148817358</v>
      </c>
      <c r="AT51" s="16">
        <f t="shared" si="40"/>
        <v>12.59894266660133</v>
      </c>
      <c r="AU51" s="18">
        <f t="shared" si="35"/>
        <v>-8.5735909758661801</v>
      </c>
      <c r="AV51" s="18" cm="1">
        <f t="array" ref="AV51">GEOMEAN(IF($F51=$F$3:$F$115,-AU$3:AU$115))</f>
        <v>7.6313557997781647</v>
      </c>
      <c r="AW51" s="18">
        <f t="shared" si="31"/>
        <v>4.9675868668231651</v>
      </c>
      <c r="AX51" s="117">
        <f t="shared" si="32"/>
        <v>143.67975032306646</v>
      </c>
      <c r="AZ51" s="20">
        <f t="shared" si="16"/>
        <v>10.822809883053599</v>
      </c>
      <c r="BA51" s="20">
        <f t="shared" ref="BA51:BA112" si="45">LN(K51)-AZ51</f>
        <v>-6.7974581923184498</v>
      </c>
      <c r="BB51" s="20" cm="1">
        <f t="array" ref="BB51">GEOMEAN(IF($F51=$F$3:$F$115,-BA$3:BA$115))</f>
        <v>6.2471374669045083</v>
      </c>
      <c r="BC51" s="20">
        <f t="shared" si="38"/>
        <v>4.5756724161490911</v>
      </c>
      <c r="BD51" s="58">
        <f t="shared" si="36"/>
        <v>97.093304297578555</v>
      </c>
    </row>
    <row r="52" spans="1:56" x14ac:dyDescent="0.35">
      <c r="A52" s="34" t="s">
        <v>277</v>
      </c>
      <c r="B52" s="34"/>
      <c r="C52" s="113" t="s">
        <v>311</v>
      </c>
      <c r="D52" s="41">
        <v>2009</v>
      </c>
      <c r="E52" s="39" t="s">
        <v>28</v>
      </c>
      <c r="F52" s="35" t="s">
        <v>312</v>
      </c>
      <c r="G52" s="34" t="s">
        <v>280</v>
      </c>
      <c r="H52" s="39" t="s">
        <v>239</v>
      </c>
      <c r="I52" s="121">
        <v>19.399999999999999</v>
      </c>
      <c r="J52" s="116">
        <v>8.4</v>
      </c>
      <c r="K52" s="118">
        <v>56</v>
      </c>
      <c r="L52" s="116">
        <v>5.56</v>
      </c>
      <c r="M52" s="130">
        <v>10</v>
      </c>
      <c r="N52" s="121">
        <v>31.7</v>
      </c>
      <c r="O52" s="121">
        <v>12.1</v>
      </c>
      <c r="P52" s="121">
        <v>19.2</v>
      </c>
      <c r="Q52" s="121">
        <v>3.1</v>
      </c>
      <c r="R52" s="121">
        <v>18.100000000000001</v>
      </c>
      <c r="S52" s="122">
        <v>23.9</v>
      </c>
      <c r="T52" s="121">
        <v>132</v>
      </c>
      <c r="U52" s="121">
        <v>3.0000000000000001E-3</v>
      </c>
      <c r="V52" s="44">
        <v>128.98269999999999</v>
      </c>
      <c r="W52" s="113" t="s">
        <v>307</v>
      </c>
      <c r="X52" s="113" t="s">
        <v>281</v>
      </c>
      <c r="Y52" s="39" t="s">
        <v>316</v>
      </c>
      <c r="Z52" s="56"/>
      <c r="AA52" s="33" t="s">
        <v>240</v>
      </c>
      <c r="AB52" s="33" t="s">
        <v>240</v>
      </c>
      <c r="AC52" s="33" t="s">
        <v>240</v>
      </c>
      <c r="AD52" s="33" t="s">
        <v>240</v>
      </c>
      <c r="AF52" s="43">
        <v>151.12689084162412</v>
      </c>
      <c r="AH52" s="10">
        <f t="shared" si="43"/>
        <v>4.578788881861767</v>
      </c>
      <c r="AI52" s="11">
        <f t="shared" si="44"/>
        <v>-0.55343719112661738</v>
      </c>
      <c r="AJ52" s="11" cm="1">
        <f t="array" ref="AJ52">MEDIAN(IF($F52=$F$3:$F$115,AI$3:AI$115))</f>
        <v>-0.55284476023016405</v>
      </c>
      <c r="AK52" s="11">
        <f t="shared" si="41"/>
        <v>4.0259441216316034</v>
      </c>
      <c r="AL52" s="49">
        <f t="shared" si="26"/>
        <v>56.033185959424664</v>
      </c>
      <c r="AN52" s="13">
        <f t="shared" ref="AN52:AN113" si="46">$J52*$BH$4+LN($L52)*$BI$4+LN($V52)*$BJ$4</f>
        <v>10.549872403864791</v>
      </c>
      <c r="AO52" s="15">
        <f t="shared" si="27"/>
        <v>-6.5245207131296414</v>
      </c>
      <c r="AP52" s="50" cm="1">
        <f t="array" ref="AP52">GEOMEAN(IF($F52=$F$3:$F$115,-AO$3:AO$115))</f>
        <v>5.5232501408830528</v>
      </c>
      <c r="AQ52" s="15">
        <f t="shared" si="42"/>
        <v>5.0266222629817383</v>
      </c>
      <c r="AR52" s="65">
        <f t="shared" si="29"/>
        <v>152.41731663046573</v>
      </c>
      <c r="AT52" s="16">
        <f t="shared" si="40"/>
        <v>13.028364186930411</v>
      </c>
      <c r="AU52" s="18">
        <f t="shared" si="35"/>
        <v>-9.0030124961952609</v>
      </c>
      <c r="AV52" s="18" cm="1">
        <f t="array" ref="AV52">GEOMEAN(IF($F52=$F$3:$F$115,-AU$3:AU$115))</f>
        <v>7.6313557997781647</v>
      </c>
      <c r="AW52" s="18">
        <f t="shared" si="31"/>
        <v>5.3970083871522458</v>
      </c>
      <c r="AX52" s="117">
        <f t="shared" si="32"/>
        <v>220.74504370339037</v>
      </c>
      <c r="AZ52" s="20">
        <f t="shared" ref="AZ52:AZ113" si="47">$J52*$BH$6+LN($L52)*$BI$6+LN($V52)*$BJ$6</f>
        <v>11.060205372878322</v>
      </c>
      <c r="BA52" s="20">
        <f t="shared" si="45"/>
        <v>-7.0348536821431722</v>
      </c>
      <c r="BB52" s="20" cm="1">
        <f t="array" ref="BB52">GEOMEAN(IF($F52=$F$3:$F$115,-BA$3:BA$115))</f>
        <v>6.2471374669045083</v>
      </c>
      <c r="BC52" s="20">
        <f t="shared" si="38"/>
        <v>4.8130679059738135</v>
      </c>
      <c r="BD52" s="58">
        <f t="shared" si="36"/>
        <v>123.10872474880721</v>
      </c>
    </row>
    <row r="53" spans="1:56" x14ac:dyDescent="0.35">
      <c r="A53" s="34" t="s">
        <v>277</v>
      </c>
      <c r="B53" s="34"/>
      <c r="C53" s="113" t="s">
        <v>311</v>
      </c>
      <c r="D53" s="41">
        <v>2009</v>
      </c>
      <c r="E53" s="39" t="s">
        <v>28</v>
      </c>
      <c r="F53" s="35" t="s">
        <v>312</v>
      </c>
      <c r="G53" s="34" t="s">
        <v>280</v>
      </c>
      <c r="H53" s="39" t="s">
        <v>239</v>
      </c>
      <c r="I53" s="121">
        <v>19.899999999999999</v>
      </c>
      <c r="J53" s="116">
        <v>8</v>
      </c>
      <c r="K53" s="118">
        <v>58</v>
      </c>
      <c r="L53" s="116">
        <v>2.83</v>
      </c>
      <c r="M53" s="130">
        <v>10</v>
      </c>
      <c r="N53" s="121">
        <v>14.3</v>
      </c>
      <c r="O53" s="121">
        <v>4</v>
      </c>
      <c r="P53" s="121">
        <v>3</v>
      </c>
      <c r="Q53" s="121">
        <v>2.2999999999999998</v>
      </c>
      <c r="R53" s="121">
        <v>8.6</v>
      </c>
      <c r="S53" s="122">
        <v>5.0999999999999996</v>
      </c>
      <c r="T53" s="121">
        <v>42</v>
      </c>
      <c r="U53" s="121">
        <v>3.0000000000000001E-3</v>
      </c>
      <c r="V53" s="44">
        <v>52.179099999999998</v>
      </c>
      <c r="W53" s="113" t="s">
        <v>307</v>
      </c>
      <c r="X53" s="113" t="s">
        <v>281</v>
      </c>
      <c r="Y53" s="39" t="s">
        <v>313</v>
      </c>
      <c r="Z53" s="56"/>
      <c r="AA53" s="33" t="s">
        <v>240</v>
      </c>
      <c r="AB53" s="33" t="s">
        <v>240</v>
      </c>
      <c r="AC53" s="33" t="s">
        <v>240</v>
      </c>
      <c r="AD53" s="33" t="s">
        <v>240</v>
      </c>
      <c r="AF53" s="43">
        <v>44.075938296828099</v>
      </c>
      <c r="AH53" s="10">
        <f t="shared" si="43"/>
        <v>3.7261014101472321</v>
      </c>
      <c r="AI53" s="11">
        <f t="shared" si="44"/>
        <v>0.33434160039918703</v>
      </c>
      <c r="AJ53" s="11" cm="1">
        <f t="array" ref="AJ53">MEDIAN(IF($F53=$F$3:$F$115,AI$3:AI$115))</f>
        <v>-0.55284476023016405</v>
      </c>
      <c r="AK53" s="11">
        <f t="shared" si="41"/>
        <v>3.173256649917068</v>
      </c>
      <c r="AL53" s="49">
        <f t="shared" si="26"/>
        <v>23.885143383880159</v>
      </c>
      <c r="AN53" s="13">
        <f t="shared" si="46"/>
        <v>9.2419545944388481</v>
      </c>
      <c r="AO53" s="15">
        <f t="shared" si="27"/>
        <v>-5.1815115838924291</v>
      </c>
      <c r="AP53" s="50" cm="1">
        <f t="array" ref="AP53">GEOMEAN(IF($F53=$F$3:$F$115,-AO$3:AO$115))</f>
        <v>5.5232501408830528</v>
      </c>
      <c r="AQ53" s="15">
        <f t="shared" si="42"/>
        <v>3.7187044535557954</v>
      </c>
      <c r="AR53" s="65">
        <f t="shared" si="29"/>
        <v>41.210968784518059</v>
      </c>
      <c r="AT53" s="16">
        <f t="shared" si="40"/>
        <v>11.371349798845282</v>
      </c>
      <c r="AU53" s="18">
        <f t="shared" si="35"/>
        <v>-7.3109067882988628</v>
      </c>
      <c r="AV53" s="18" cm="1">
        <f t="array" ref="AV53">GEOMEAN(IF($F53=$F$3:$F$115,-AU$3:AU$115))</f>
        <v>7.6313557997781647</v>
      </c>
      <c r="AW53" s="18">
        <f t="shared" si="31"/>
        <v>3.7399939990671172</v>
      </c>
      <c r="AX53" s="117">
        <f t="shared" si="32"/>
        <v>42.097737538541416</v>
      </c>
      <c r="AZ53" s="20">
        <f t="shared" si="47"/>
        <v>9.7081033266931858</v>
      </c>
      <c r="BA53" s="20">
        <f t="shared" si="45"/>
        <v>-5.6476603161467667</v>
      </c>
      <c r="BB53" s="20" cm="1">
        <f t="array" ref="BB53">GEOMEAN(IF($F53=$F$3:$F$115,-BA$3:BA$115))</f>
        <v>6.2471374669045083</v>
      </c>
      <c r="BC53" s="20">
        <f t="shared" si="38"/>
        <v>3.4609658597886774</v>
      </c>
      <c r="BD53" s="58">
        <f t="shared" si="36"/>
        <v>31.847722098451857</v>
      </c>
    </row>
    <row r="54" spans="1:56" x14ac:dyDescent="0.35">
      <c r="A54" s="34" t="s">
        <v>277</v>
      </c>
      <c r="B54" s="34"/>
      <c r="C54" s="113" t="s">
        <v>311</v>
      </c>
      <c r="D54" s="41">
        <v>2009</v>
      </c>
      <c r="E54" s="39" t="s">
        <v>28</v>
      </c>
      <c r="F54" s="35" t="s">
        <v>312</v>
      </c>
      <c r="G54" s="34" t="s">
        <v>280</v>
      </c>
      <c r="H54" s="39" t="s">
        <v>239</v>
      </c>
      <c r="I54" s="121">
        <v>20.399999999999999</v>
      </c>
      <c r="J54" s="116">
        <v>8.5</v>
      </c>
      <c r="K54" s="118">
        <v>66</v>
      </c>
      <c r="L54" s="116">
        <v>1.29</v>
      </c>
      <c r="M54" s="130">
        <v>99</v>
      </c>
      <c r="N54" s="121">
        <v>31</v>
      </c>
      <c r="O54" s="121">
        <v>21</v>
      </c>
      <c r="P54" s="121">
        <v>51.4</v>
      </c>
      <c r="Q54" s="121">
        <v>4.5</v>
      </c>
      <c r="R54" s="121">
        <v>188</v>
      </c>
      <c r="S54" s="122">
        <v>6.2</v>
      </c>
      <c r="T54" s="121">
        <v>123</v>
      </c>
      <c r="U54" s="121">
        <v>3.0000000000000001E-3</v>
      </c>
      <c r="V54" s="44">
        <v>163.88499999999999</v>
      </c>
      <c r="W54" s="113" t="s">
        <v>307</v>
      </c>
      <c r="X54" s="113" t="s">
        <v>281</v>
      </c>
      <c r="Y54" s="39" t="s">
        <v>315</v>
      </c>
      <c r="Z54" s="56"/>
      <c r="AA54" s="33" t="s">
        <v>240</v>
      </c>
      <c r="AB54" s="33" t="s">
        <v>240</v>
      </c>
      <c r="AC54" s="33" t="s">
        <v>240</v>
      </c>
      <c r="AD54" s="33" t="s">
        <v>240</v>
      </c>
      <c r="AF54" s="43">
        <v>98.719379894873782</v>
      </c>
      <c r="AH54" s="10">
        <f t="shared" si="43"/>
        <v>4.8044332275192057</v>
      </c>
      <c r="AI54" s="11">
        <f t="shared" si="44"/>
        <v>-0.61477848549278047</v>
      </c>
      <c r="AJ54" s="11" cm="1">
        <f t="array" ref="AJ54">MEDIAN(IF($F54=$F$3:$F$115,AI$3:AI$115))</f>
        <v>-0.55284476023016405</v>
      </c>
      <c r="AK54" s="11">
        <f t="shared" si="41"/>
        <v>4.2515884672890412</v>
      </c>
      <c r="AL54" s="49">
        <f t="shared" si="26"/>
        <v>70.216860993816297</v>
      </c>
      <c r="AN54" s="13">
        <f t="shared" si="46"/>
        <v>9.7436660660578767</v>
      </c>
      <c r="AO54" s="15">
        <f t="shared" si="27"/>
        <v>-5.5540113240314515</v>
      </c>
      <c r="AP54" s="50" cm="1">
        <f t="array" ref="AP54">GEOMEAN(IF($F54=$F$3:$F$115,-AO$3:AO$115))</f>
        <v>5.5232501408830528</v>
      </c>
      <c r="AQ54" s="15">
        <f t="shared" si="42"/>
        <v>4.2204159251748239</v>
      </c>
      <c r="AR54" s="65">
        <f t="shared" si="29"/>
        <v>68.061787013766391</v>
      </c>
      <c r="AT54" s="16">
        <f t="shared" si="40"/>
        <v>11.844517752085899</v>
      </c>
      <c r="AU54" s="18">
        <f t="shared" si="35"/>
        <v>-7.6548630100594739</v>
      </c>
      <c r="AV54" s="18" cm="1">
        <f t="array" ref="AV54">GEOMEAN(IF($F54=$F$3:$F$115,-AU$3:AU$115))</f>
        <v>7.6313557997781647</v>
      </c>
      <c r="AW54" s="18">
        <f t="shared" si="31"/>
        <v>4.2131619523077344</v>
      </c>
      <c r="AX54" s="117">
        <f t="shared" si="32"/>
        <v>67.569855045183985</v>
      </c>
      <c r="AZ54" s="20">
        <f t="shared" si="47"/>
        <v>10.521502428702814</v>
      </c>
      <c r="BA54" s="20">
        <f t="shared" si="45"/>
        <v>-6.3318476866763884</v>
      </c>
      <c r="BB54" s="20" cm="1">
        <f t="array" ref="BB54">GEOMEAN(IF($F54=$F$3:$F$115,-BA$3:BA$115))</f>
        <v>6.2471374669045083</v>
      </c>
      <c r="BC54" s="20">
        <f t="shared" si="38"/>
        <v>4.2743649617983053</v>
      </c>
      <c r="BD54" s="58">
        <f t="shared" si="36"/>
        <v>71.834507165865062</v>
      </c>
    </row>
    <row r="55" spans="1:56" x14ac:dyDescent="0.35">
      <c r="A55" s="34" t="s">
        <v>277</v>
      </c>
      <c r="B55" s="34"/>
      <c r="C55" s="113" t="s">
        <v>311</v>
      </c>
      <c r="D55" s="41">
        <v>2009</v>
      </c>
      <c r="E55" s="39" t="s">
        <v>28</v>
      </c>
      <c r="F55" s="35" t="s">
        <v>312</v>
      </c>
      <c r="G55" s="34" t="s">
        <v>280</v>
      </c>
      <c r="H55" s="39" t="s">
        <v>239</v>
      </c>
      <c r="I55" s="121">
        <v>20.399999999999999</v>
      </c>
      <c r="J55" s="116">
        <v>8.5</v>
      </c>
      <c r="K55" s="118">
        <v>72</v>
      </c>
      <c r="L55" s="116">
        <v>1.6</v>
      </c>
      <c r="M55" s="130">
        <v>99</v>
      </c>
      <c r="N55" s="121">
        <v>31</v>
      </c>
      <c r="O55" s="121">
        <v>21</v>
      </c>
      <c r="P55" s="121">
        <v>51.4</v>
      </c>
      <c r="Q55" s="121">
        <v>4.5</v>
      </c>
      <c r="R55" s="121">
        <v>188</v>
      </c>
      <c r="S55" s="122">
        <v>6.2</v>
      </c>
      <c r="T55" s="121">
        <v>123</v>
      </c>
      <c r="U55" s="121">
        <v>3.0000000000000001E-3</v>
      </c>
      <c r="V55" s="44">
        <v>163.88499999999999</v>
      </c>
      <c r="W55" s="113" t="s">
        <v>307</v>
      </c>
      <c r="X55" s="113" t="s">
        <v>281</v>
      </c>
      <c r="Y55" s="39" t="s">
        <v>315</v>
      </c>
      <c r="Z55" s="56"/>
      <c r="AA55" s="33" t="s">
        <v>240</v>
      </c>
      <c r="AB55" s="33" t="s">
        <v>240</v>
      </c>
      <c r="AC55" s="33" t="s">
        <v>240</v>
      </c>
      <c r="AD55" s="33" t="s">
        <v>240</v>
      </c>
      <c r="AF55" s="43">
        <v>121.47819609253929</v>
      </c>
      <c r="AH55" s="10">
        <f t="shared" si="43"/>
        <v>4.8044332275192057</v>
      </c>
      <c r="AI55" s="11">
        <f t="shared" si="44"/>
        <v>-0.52776710850315034</v>
      </c>
      <c r="AJ55" s="11" cm="1">
        <f t="array" ref="AJ55">MEDIAN(IF($F55=$F$3:$F$115,AI$3:AI$115))</f>
        <v>-0.55284476023016405</v>
      </c>
      <c r="AK55" s="11">
        <f t="shared" si="41"/>
        <v>4.2515884672890412</v>
      </c>
      <c r="AL55" s="49">
        <f t="shared" si="26"/>
        <v>70.216860993816297</v>
      </c>
      <c r="AN55" s="13">
        <f t="shared" si="46"/>
        <v>9.8944190536683863</v>
      </c>
      <c r="AO55" s="15">
        <f t="shared" si="27"/>
        <v>-5.6177529346523309</v>
      </c>
      <c r="AP55" s="50" cm="1">
        <f t="array" ref="AP55">GEOMEAN(IF($F55=$F$3:$F$115,-AO$3:AO$115))</f>
        <v>5.5232501408830528</v>
      </c>
      <c r="AQ55" s="15">
        <f t="shared" si="42"/>
        <v>4.3711689127853335</v>
      </c>
      <c r="AR55" s="65">
        <f t="shared" si="29"/>
        <v>79.136080833217875</v>
      </c>
      <c r="AT55" s="16">
        <f t="shared" si="40"/>
        <v>12.056864103205843</v>
      </c>
      <c r="AU55" s="18">
        <f t="shared" si="35"/>
        <v>-7.7801979841897877</v>
      </c>
      <c r="AV55" s="18" cm="1">
        <f t="array" ref="AV55">GEOMEAN(IF($F55=$F$3:$F$115,-AU$3:AU$115))</f>
        <v>7.6313557997781647</v>
      </c>
      <c r="AW55" s="18">
        <f t="shared" si="31"/>
        <v>4.4255083034276783</v>
      </c>
      <c r="AX55" s="117">
        <f t="shared" si="32"/>
        <v>83.55526785873657</v>
      </c>
      <c r="AZ55" s="20">
        <f t="shared" si="47"/>
        <v>10.638659036217266</v>
      </c>
      <c r="BA55" s="20">
        <f t="shared" si="45"/>
        <v>-6.3619929172012109</v>
      </c>
      <c r="BB55" s="20" cm="1">
        <f t="array" ref="BB55">GEOMEAN(IF($F55=$F$3:$F$115,-BA$3:BA$115))</f>
        <v>6.2471374669045083</v>
      </c>
      <c r="BC55" s="20">
        <f t="shared" si="38"/>
        <v>4.3915215693127578</v>
      </c>
      <c r="BD55" s="58">
        <f t="shared" si="36"/>
        <v>80.763212362996299</v>
      </c>
    </row>
    <row r="56" spans="1:56" x14ac:dyDescent="0.35">
      <c r="A56" s="34" t="s">
        <v>277</v>
      </c>
      <c r="B56" s="34"/>
      <c r="C56" s="113" t="s">
        <v>311</v>
      </c>
      <c r="D56" s="41">
        <v>2009</v>
      </c>
      <c r="E56" s="39" t="s">
        <v>28</v>
      </c>
      <c r="F56" s="35" t="s">
        <v>312</v>
      </c>
      <c r="G56" s="34" t="s">
        <v>280</v>
      </c>
      <c r="H56" s="39" t="s">
        <v>239</v>
      </c>
      <c r="I56" s="121">
        <v>19.899999999999999</v>
      </c>
      <c r="J56" s="116">
        <v>8</v>
      </c>
      <c r="K56" s="118">
        <v>75</v>
      </c>
      <c r="L56" s="116">
        <v>5.25</v>
      </c>
      <c r="M56" s="130">
        <v>10</v>
      </c>
      <c r="N56" s="121">
        <v>13.1</v>
      </c>
      <c r="O56" s="121">
        <v>4.3</v>
      </c>
      <c r="P56" s="121">
        <v>3.3</v>
      </c>
      <c r="Q56" s="121">
        <v>2</v>
      </c>
      <c r="R56" s="121">
        <v>7.4</v>
      </c>
      <c r="S56" s="122">
        <v>5</v>
      </c>
      <c r="T56" s="121">
        <v>40</v>
      </c>
      <c r="U56" s="121">
        <v>3.0000000000000001E-3</v>
      </c>
      <c r="V56" s="44">
        <v>50.418099999999995</v>
      </c>
      <c r="W56" s="113" t="s">
        <v>307</v>
      </c>
      <c r="X56" s="113" t="s">
        <v>281</v>
      </c>
      <c r="Y56" s="39" t="s">
        <v>313</v>
      </c>
      <c r="Z56" s="56"/>
      <c r="AA56" s="33" t="s">
        <v>240</v>
      </c>
      <c r="AB56" s="33" t="s">
        <v>240</v>
      </c>
      <c r="AC56" s="33" t="s">
        <v>240</v>
      </c>
      <c r="AD56" s="33" t="s">
        <v>240</v>
      </c>
      <c r="AF56" s="43">
        <v>81.591073166009664</v>
      </c>
      <c r="AH56" s="10">
        <f t="shared" si="43"/>
        <v>3.6937539938580417</v>
      </c>
      <c r="AI56" s="11">
        <f t="shared" si="44"/>
        <v>0.62373411967826842</v>
      </c>
      <c r="AJ56" s="11" cm="1">
        <f t="array" ref="AJ56">MEDIAN(IF($F56=$F$3:$F$115,AI$3:AI$115))</f>
        <v>-0.55284476023016405</v>
      </c>
      <c r="AK56" s="11">
        <f t="shared" si="41"/>
        <v>3.1409092336278777</v>
      </c>
      <c r="AL56" s="49">
        <f t="shared" si="26"/>
        <v>23.12488322434946</v>
      </c>
      <c r="AN56" s="13">
        <f t="shared" si="46"/>
        <v>9.6546424411875389</v>
      </c>
      <c r="AO56" s="15">
        <f t="shared" si="27"/>
        <v>-5.3371543276512288</v>
      </c>
      <c r="AP56" s="50" cm="1">
        <f t="array" ref="AP56">GEOMEAN(IF($F56=$F$3:$F$115,-AO$3:AO$115))</f>
        <v>5.5232501408830528</v>
      </c>
      <c r="AQ56" s="15">
        <f t="shared" si="42"/>
        <v>4.1313923003044861</v>
      </c>
      <c r="AR56" s="65">
        <f t="shared" si="29"/>
        <v>62.264553569730452</v>
      </c>
      <c r="AT56" s="16">
        <f t="shared" si="40"/>
        <v>11.957647542716911</v>
      </c>
      <c r="AU56" s="18">
        <f t="shared" si="35"/>
        <v>-7.640159429180601</v>
      </c>
      <c r="AV56" s="18" cm="1">
        <f t="array" ref="AV56">GEOMEAN(IF($F56=$F$3:$F$115,-AU$3:AU$115))</f>
        <v>7.6313557997781647</v>
      </c>
      <c r="AW56" s="18">
        <f t="shared" si="31"/>
        <v>4.3262917429387464</v>
      </c>
      <c r="AX56" s="117">
        <f t="shared" si="32"/>
        <v>75.663187148830929</v>
      </c>
      <c r="AZ56" s="20">
        <f t="shared" si="47"/>
        <v>10.018657350915051</v>
      </c>
      <c r="BA56" s="20">
        <f t="shared" si="45"/>
        <v>-5.7011692373787408</v>
      </c>
      <c r="BB56" s="20" cm="1">
        <f t="array" ref="BB56">GEOMEAN(IF($F56=$F$3:$F$115,-BA$3:BA$115))</f>
        <v>6.2471374669045083</v>
      </c>
      <c r="BC56" s="20">
        <f t="shared" si="38"/>
        <v>3.7715198840105426</v>
      </c>
      <c r="BD56" s="58">
        <f t="shared" si="36"/>
        <v>43.446047633169286</v>
      </c>
    </row>
    <row r="57" spans="1:56" x14ac:dyDescent="0.35">
      <c r="A57" s="34" t="s">
        <v>277</v>
      </c>
      <c r="B57" s="34"/>
      <c r="C57" s="113" t="s">
        <v>311</v>
      </c>
      <c r="D57" s="41">
        <v>2009</v>
      </c>
      <c r="E57" s="39" t="s">
        <v>28</v>
      </c>
      <c r="F57" s="35" t="s">
        <v>312</v>
      </c>
      <c r="G57" s="34" t="s">
        <v>280</v>
      </c>
      <c r="H57" s="39" t="s">
        <v>239</v>
      </c>
      <c r="I57" s="121">
        <v>19.5</v>
      </c>
      <c r="J57" s="116">
        <v>8.6</v>
      </c>
      <c r="K57" s="118">
        <v>113</v>
      </c>
      <c r="L57" s="116">
        <v>3.08</v>
      </c>
      <c r="M57" s="130">
        <v>10</v>
      </c>
      <c r="N57" s="121">
        <v>52</v>
      </c>
      <c r="O57" s="121">
        <v>16.399999999999999</v>
      </c>
      <c r="P57" s="121">
        <v>180.5</v>
      </c>
      <c r="Q57" s="121">
        <v>38.5</v>
      </c>
      <c r="R57" s="121">
        <v>90.5</v>
      </c>
      <c r="S57" s="122">
        <v>298.8</v>
      </c>
      <c r="T57" s="121">
        <v>168</v>
      </c>
      <c r="U57" s="121">
        <v>3.0000000000000001E-3</v>
      </c>
      <c r="V57" s="44">
        <v>197.3792</v>
      </c>
      <c r="W57" s="113" t="s">
        <v>307</v>
      </c>
      <c r="X57" s="113" t="s">
        <v>281</v>
      </c>
      <c r="Y57" s="39" t="s">
        <v>318</v>
      </c>
      <c r="Z57" s="56"/>
      <c r="AA57" s="33" t="s">
        <v>240</v>
      </c>
      <c r="AB57" s="33" t="s">
        <v>240</v>
      </c>
      <c r="AC57" s="33" t="s">
        <v>240</v>
      </c>
      <c r="AD57" s="33" t="s">
        <v>240</v>
      </c>
      <c r="AF57" s="43">
        <v>151.8173937370193</v>
      </c>
      <c r="AH57" s="10">
        <f t="shared" si="43"/>
        <v>4.9796464253952983</v>
      </c>
      <c r="AI57" s="11">
        <f t="shared" si="44"/>
        <v>-0.25225860668295752</v>
      </c>
      <c r="AJ57" s="11" cm="1">
        <f t="array" ref="AJ57">MEDIAN(IF($F57=$F$3:$F$115,AI$3:AI$115))</f>
        <v>-0.55284476023016405</v>
      </c>
      <c r="AK57" s="11">
        <f t="shared" si="41"/>
        <v>4.4268016651651347</v>
      </c>
      <c r="AL57" s="49">
        <f t="shared" si="26"/>
        <v>83.663404960268579</v>
      </c>
      <c r="AN57" s="13">
        <f t="shared" si="46"/>
        <v>10.538339107089453</v>
      </c>
      <c r="AO57" s="15">
        <f t="shared" si="27"/>
        <v>-5.8109512883771117</v>
      </c>
      <c r="AP57" s="50" cm="1">
        <f t="array" ref="AP57">GEOMEAN(IF($F57=$F$3:$F$115,-AO$3:AO$115))</f>
        <v>5.5232501408830528</v>
      </c>
      <c r="AQ57" s="15">
        <f t="shared" si="42"/>
        <v>5.0150889662063998</v>
      </c>
      <c r="AR57" s="65">
        <f t="shared" si="29"/>
        <v>150.66954066711401</v>
      </c>
      <c r="AT57" s="16">
        <f t="shared" si="40"/>
        <v>12.923415506226551</v>
      </c>
      <c r="AU57" s="18">
        <f t="shared" si="35"/>
        <v>-8.19602768751421</v>
      </c>
      <c r="AV57" s="18" cm="1">
        <f t="array" ref="AV57">GEOMEAN(IF($F57=$F$3:$F$115,-AU$3:AU$115))</f>
        <v>7.6313557997781647</v>
      </c>
      <c r="AW57" s="18">
        <f t="shared" si="31"/>
        <v>5.2920597064483861</v>
      </c>
      <c r="AX57" s="117">
        <f t="shared" si="32"/>
        <v>198.7523756558445</v>
      </c>
      <c r="AZ57" s="20">
        <f t="shared" si="47"/>
        <v>11.211066257483616</v>
      </c>
      <c r="BA57" s="20">
        <f t="shared" si="45"/>
        <v>-6.4836784387712747</v>
      </c>
      <c r="BB57" s="20" cm="1">
        <f t="array" ref="BB57">GEOMEAN(IF($F57=$F$3:$F$115,-BA$3:BA$115))</f>
        <v>6.2471374669045083</v>
      </c>
      <c r="BC57" s="20">
        <f t="shared" si="38"/>
        <v>4.9639287905791072</v>
      </c>
      <c r="BD57" s="58">
        <f t="shared" si="36"/>
        <v>143.15511899738249</v>
      </c>
    </row>
    <row r="58" spans="1:56" x14ac:dyDescent="0.35">
      <c r="A58" s="34" t="s">
        <v>277</v>
      </c>
      <c r="B58" s="34"/>
      <c r="C58" s="113" t="s">
        <v>311</v>
      </c>
      <c r="D58" s="41">
        <v>2009</v>
      </c>
      <c r="E58" s="39" t="s">
        <v>28</v>
      </c>
      <c r="F58" s="35" t="s">
        <v>312</v>
      </c>
      <c r="G58" s="34" t="s">
        <v>280</v>
      </c>
      <c r="H58" s="39" t="s">
        <v>239</v>
      </c>
      <c r="I58" s="121">
        <v>19.399999999999999</v>
      </c>
      <c r="J58" s="116">
        <v>8.5</v>
      </c>
      <c r="K58" s="118">
        <v>114</v>
      </c>
      <c r="L58" s="116">
        <v>2.88</v>
      </c>
      <c r="M58" s="130">
        <v>10</v>
      </c>
      <c r="N58" s="121">
        <v>42.3</v>
      </c>
      <c r="O58" s="121">
        <v>25.7</v>
      </c>
      <c r="P58" s="121">
        <v>123.8</v>
      </c>
      <c r="Q58" s="121">
        <v>13.9</v>
      </c>
      <c r="R58" s="121">
        <v>189</v>
      </c>
      <c r="S58" s="122">
        <v>6.1</v>
      </c>
      <c r="T58" s="121">
        <v>130</v>
      </c>
      <c r="U58" s="121">
        <v>3.0000000000000001E-3</v>
      </c>
      <c r="V58" s="44">
        <v>211.45569999999998</v>
      </c>
      <c r="W58" s="113" t="s">
        <v>307</v>
      </c>
      <c r="X58" s="113" t="s">
        <v>281</v>
      </c>
      <c r="Y58" s="39" t="s">
        <v>319</v>
      </c>
      <c r="Z58" s="56"/>
      <c r="AA58" s="33" t="s">
        <v>240</v>
      </c>
      <c r="AB58" s="33" t="s">
        <v>240</v>
      </c>
      <c r="AC58" s="33" t="s">
        <v>240</v>
      </c>
      <c r="AD58" s="33" t="s">
        <v>240</v>
      </c>
      <c r="AF58" s="43">
        <v>123.04995101430904</v>
      </c>
      <c r="AH58" s="10">
        <f t="shared" si="43"/>
        <v>5.0445534232102007</v>
      </c>
      <c r="AI58" s="11">
        <f t="shared" si="44"/>
        <v>-0.30835497481570506</v>
      </c>
      <c r="AJ58" s="11" cm="1">
        <f t="array" ref="AJ58">MEDIAN(IF($F58=$F$3:$F$115,AI$3:AI$115))</f>
        <v>-0.55284476023016405</v>
      </c>
      <c r="AK58" s="11">
        <f t="shared" si="41"/>
        <v>4.4917086629800362</v>
      </c>
      <c r="AL58" s="49">
        <f t="shared" si="26"/>
        <v>89.273854564418286</v>
      </c>
      <c r="AN58" s="13">
        <f t="shared" si="46"/>
        <v>10.453428192147083</v>
      </c>
      <c r="AO58" s="15">
        <f t="shared" si="27"/>
        <v>-5.7172297437525872</v>
      </c>
      <c r="AP58" s="50" cm="1">
        <f t="array" ref="AP58">GEOMEAN(IF($F58=$F$3:$F$115,-AO$3:AO$115))</f>
        <v>5.5232501408830528</v>
      </c>
      <c r="AQ58" s="15">
        <f t="shared" si="42"/>
        <v>4.9301780512640301</v>
      </c>
      <c r="AR58" s="65">
        <f t="shared" si="29"/>
        <v>138.40415318064996</v>
      </c>
      <c r="AT58" s="16">
        <f t="shared" si="40"/>
        <v>12.807171628619081</v>
      </c>
      <c r="AU58" s="18">
        <f t="shared" si="35"/>
        <v>-8.0709731802245841</v>
      </c>
      <c r="AV58" s="18" cm="1">
        <f t="array" ref="AV58">GEOMEAN(IF($F58=$F$3:$F$115,-AU$3:AU$115))</f>
        <v>7.6313557997781647</v>
      </c>
      <c r="AW58" s="18">
        <f t="shared" si="31"/>
        <v>5.175815828840916</v>
      </c>
      <c r="AX58" s="117">
        <f t="shared" si="32"/>
        <v>176.94090890519195</v>
      </c>
      <c r="AZ58" s="20">
        <f t="shared" si="47"/>
        <v>11.1485334981472</v>
      </c>
      <c r="BA58" s="20">
        <f t="shared" si="45"/>
        <v>-6.4123350497527047</v>
      </c>
      <c r="BB58" s="20" cm="1">
        <f t="array" ref="BB58">GEOMEAN(IF($F58=$F$3:$F$115,-BA$3:BA$115))</f>
        <v>6.2471374669045083</v>
      </c>
      <c r="BC58" s="20">
        <f t="shared" si="38"/>
        <v>4.9013960312426921</v>
      </c>
      <c r="BD58" s="58">
        <f t="shared" si="36"/>
        <v>134.47738333275825</v>
      </c>
    </row>
    <row r="59" spans="1:56" x14ac:dyDescent="0.35">
      <c r="A59" s="34" t="s">
        <v>277</v>
      </c>
      <c r="B59" s="34"/>
      <c r="C59" s="113" t="s">
        <v>311</v>
      </c>
      <c r="D59" s="41">
        <v>2009</v>
      </c>
      <c r="E59" s="39" t="s">
        <v>28</v>
      </c>
      <c r="F59" s="35" t="s">
        <v>312</v>
      </c>
      <c r="G59" s="34" t="s">
        <v>280</v>
      </c>
      <c r="H59" s="39" t="s">
        <v>239</v>
      </c>
      <c r="I59" s="121">
        <v>19.399999999999999</v>
      </c>
      <c r="J59" s="116">
        <v>8.4</v>
      </c>
      <c r="K59" s="118">
        <v>127</v>
      </c>
      <c r="L59" s="116">
        <v>10.76</v>
      </c>
      <c r="M59" s="130">
        <v>10</v>
      </c>
      <c r="N59" s="121">
        <v>31.4</v>
      </c>
      <c r="O59" s="121">
        <v>12.3</v>
      </c>
      <c r="P59" s="121">
        <v>19.600000000000001</v>
      </c>
      <c r="Q59" s="121">
        <v>4.8</v>
      </c>
      <c r="R59" s="121">
        <v>11.3</v>
      </c>
      <c r="S59" s="122">
        <v>21.3</v>
      </c>
      <c r="T59" s="121">
        <v>144</v>
      </c>
      <c r="U59" s="121">
        <v>3.0000000000000001E-3</v>
      </c>
      <c r="V59" s="44">
        <v>129.05720000000002</v>
      </c>
      <c r="W59" s="113" t="s">
        <v>307</v>
      </c>
      <c r="X59" s="113" t="s">
        <v>281</v>
      </c>
      <c r="Y59" s="39" t="s">
        <v>316</v>
      </c>
      <c r="Z59" s="56"/>
      <c r="AA59" s="33" t="s">
        <v>240</v>
      </c>
      <c r="AB59" s="33" t="s">
        <v>240</v>
      </c>
      <c r="AC59" s="33" t="s">
        <v>240</v>
      </c>
      <c r="AD59" s="33" t="s">
        <v>240</v>
      </c>
      <c r="AF59" s="43">
        <v>292.34765811452235</v>
      </c>
      <c r="AH59" s="10">
        <f t="shared" si="43"/>
        <v>4.5793329364978943</v>
      </c>
      <c r="AI59" s="11">
        <f t="shared" si="44"/>
        <v>0.26485414996069689</v>
      </c>
      <c r="AJ59" s="11" cm="1">
        <f t="array" ref="AJ59">MEDIAN(IF($F59=$F$3:$F$115,AI$3:AI$115))</f>
        <v>-0.55284476023016405</v>
      </c>
      <c r="AK59" s="11">
        <f t="shared" si="41"/>
        <v>4.0264881762677298</v>
      </c>
      <c r="AL59" s="49">
        <f t="shared" si="26"/>
        <v>56.0636793683109</v>
      </c>
      <c r="AN59" s="13">
        <f t="shared" si="46"/>
        <v>11.01237294841998</v>
      </c>
      <c r="AO59" s="15">
        <f t="shared" si="27"/>
        <v>-6.1681858619613887</v>
      </c>
      <c r="AP59" s="50" cm="1">
        <f t="array" ref="AP59">GEOMEAN(IF($F59=$F$3:$F$115,-AO$3:AO$115))</f>
        <v>5.5232501408830528</v>
      </c>
      <c r="AQ59" s="15">
        <f t="shared" si="42"/>
        <v>5.4891228075369272</v>
      </c>
      <c r="AR59" s="65">
        <f t="shared" si="29"/>
        <v>242.04479383914318</v>
      </c>
      <c r="AT59" s="16">
        <f t="shared" si="40"/>
        <v>13.679745187315053</v>
      </c>
      <c r="AU59" s="18">
        <f t="shared" si="35"/>
        <v>-8.8355581008564616</v>
      </c>
      <c r="AV59" s="18" cm="1">
        <f t="array" ref="AV59">GEOMEAN(IF($F59=$F$3:$F$115,-AU$3:AU$115))</f>
        <v>7.6313557997781647</v>
      </c>
      <c r="AW59" s="18">
        <f t="shared" si="31"/>
        <v>6.0483893875368882</v>
      </c>
      <c r="AX59" s="117">
        <f t="shared" si="32"/>
        <v>423.43049810757304</v>
      </c>
      <c r="AZ59" s="20">
        <f t="shared" si="47"/>
        <v>11.419805306609986</v>
      </c>
      <c r="BA59" s="20">
        <f t="shared" si="45"/>
        <v>-6.5756182201513944</v>
      </c>
      <c r="BB59" s="20" cm="1">
        <f t="array" ref="BB59">GEOMEAN(IF($F59=$F$3:$F$115,-BA$3:BA$115))</f>
        <v>6.2471374669045083</v>
      </c>
      <c r="BC59" s="20">
        <f t="shared" si="38"/>
        <v>5.1726678397054773</v>
      </c>
      <c r="BD59" s="58">
        <f t="shared" si="36"/>
        <v>176.38477665474974</v>
      </c>
    </row>
    <row r="60" spans="1:56" x14ac:dyDescent="0.35">
      <c r="A60" s="34" t="s">
        <v>277</v>
      </c>
      <c r="B60" s="34"/>
      <c r="C60" s="113" t="s">
        <v>311</v>
      </c>
      <c r="D60" s="41">
        <v>2009</v>
      </c>
      <c r="E60" s="39" t="s">
        <v>28</v>
      </c>
      <c r="F60" s="35" t="s">
        <v>312</v>
      </c>
      <c r="G60" s="34" t="s">
        <v>280</v>
      </c>
      <c r="H60" s="39" t="s">
        <v>239</v>
      </c>
      <c r="I60" s="121">
        <v>20.399999999999999</v>
      </c>
      <c r="J60" s="116">
        <v>8.5</v>
      </c>
      <c r="K60" s="118">
        <v>133</v>
      </c>
      <c r="L60" s="116">
        <v>2.3199999999999998</v>
      </c>
      <c r="M60" s="130">
        <v>99</v>
      </c>
      <c r="N60" s="121">
        <v>31</v>
      </c>
      <c r="O60" s="121">
        <v>21</v>
      </c>
      <c r="P60" s="121">
        <v>51.4</v>
      </c>
      <c r="Q60" s="121">
        <v>4.5</v>
      </c>
      <c r="R60" s="121">
        <v>188</v>
      </c>
      <c r="S60" s="122">
        <v>6.2</v>
      </c>
      <c r="T60" s="121">
        <v>124</v>
      </c>
      <c r="U60" s="121">
        <v>3.0000000000000001E-3</v>
      </c>
      <c r="V60" s="44">
        <v>163.88499999999999</v>
      </c>
      <c r="W60" s="113" t="s">
        <v>307</v>
      </c>
      <c r="X60" s="113" t="s">
        <v>281</v>
      </c>
      <c r="Y60" s="39" t="s">
        <v>315</v>
      </c>
      <c r="Z60" s="56"/>
      <c r="AA60" s="33" t="s">
        <v>240</v>
      </c>
      <c r="AB60" s="33" t="s">
        <v>240</v>
      </c>
      <c r="AC60" s="33" t="s">
        <v>240</v>
      </c>
      <c r="AD60" s="33" t="s">
        <v>240</v>
      </c>
      <c r="AF60" s="43">
        <v>174.54556956408851</v>
      </c>
      <c r="AH60" s="10">
        <f t="shared" si="43"/>
        <v>4.8044332275192057</v>
      </c>
      <c r="AI60" s="11">
        <f t="shared" si="44"/>
        <v>8.5915900702548065E-2</v>
      </c>
      <c r="AJ60" s="11" cm="1">
        <f t="array" ref="AJ60">MEDIAN(IF($F60=$F$3:$F$115,AI$3:AI$115))</f>
        <v>-0.55284476023016405</v>
      </c>
      <c r="AK60" s="11">
        <f t="shared" si="41"/>
        <v>4.2515884672890412</v>
      </c>
      <c r="AL60" s="49">
        <f t="shared" si="26"/>
        <v>70.216860993816297</v>
      </c>
      <c r="AN60" s="13">
        <f t="shared" si="46"/>
        <v>10.154513543171124</v>
      </c>
      <c r="AO60" s="15">
        <f t="shared" si="27"/>
        <v>-5.26416441494937</v>
      </c>
      <c r="AP60" s="50" cm="1">
        <f t="array" ref="AP60">GEOMEAN(IF($F60=$F$3:$F$115,-AO$3:AO$115))</f>
        <v>5.5232501408830528</v>
      </c>
      <c r="AQ60" s="15">
        <f t="shared" si="42"/>
        <v>4.631263402288071</v>
      </c>
      <c r="AR60" s="65">
        <f t="shared" si="29"/>
        <v>102.64366246383962</v>
      </c>
      <c r="AT60" s="16">
        <f t="shared" si="40"/>
        <v>12.423225769848271</v>
      </c>
      <c r="AU60" s="18">
        <f t="shared" si="35"/>
        <v>-7.5328766416265172</v>
      </c>
      <c r="AV60" s="18" cm="1">
        <f t="array" ref="AV60">GEOMEAN(IF($F60=$F$3:$F$115,-AU$3:AU$115))</f>
        <v>7.6313557997781647</v>
      </c>
      <c r="AW60" s="18">
        <f t="shared" si="31"/>
        <v>4.7918699700701062</v>
      </c>
      <c r="AX60" s="117">
        <f t="shared" si="32"/>
        <v>120.52653908737098</v>
      </c>
      <c r="AZ60" s="20">
        <f t="shared" si="47"/>
        <v>10.840789610916538</v>
      </c>
      <c r="BA60" s="20">
        <f t="shared" si="45"/>
        <v>-5.9504404826947841</v>
      </c>
      <c r="BB60" s="20" cm="1">
        <f t="array" ref="BB60">GEOMEAN(IF($F60=$F$3:$F$115,-BA$3:BA$115))</f>
        <v>6.2471374669045083</v>
      </c>
      <c r="BC60" s="20">
        <f t="shared" si="38"/>
        <v>4.5936521440120295</v>
      </c>
      <c r="BD60" s="58">
        <f t="shared" si="36"/>
        <v>98.854803672700484</v>
      </c>
    </row>
    <row r="61" spans="1:56" x14ac:dyDescent="0.35">
      <c r="A61" s="34" t="s">
        <v>277</v>
      </c>
      <c r="B61" s="34"/>
      <c r="C61" s="113" t="s">
        <v>311</v>
      </c>
      <c r="D61" s="41">
        <v>2009</v>
      </c>
      <c r="E61" s="39" t="s">
        <v>28</v>
      </c>
      <c r="F61" s="35" t="s">
        <v>312</v>
      </c>
      <c r="G61" s="34" t="s">
        <v>280</v>
      </c>
      <c r="H61" s="39" t="s">
        <v>239</v>
      </c>
      <c r="I61" s="121">
        <v>19.899999999999999</v>
      </c>
      <c r="J61" s="116">
        <v>8.1</v>
      </c>
      <c r="K61" s="118">
        <v>144</v>
      </c>
      <c r="L61" s="116">
        <v>9.7799999999999994</v>
      </c>
      <c r="M61" s="130">
        <v>10</v>
      </c>
      <c r="N61" s="121">
        <v>10.7</v>
      </c>
      <c r="O61" s="121">
        <v>5</v>
      </c>
      <c r="P61" s="121">
        <v>3.9</v>
      </c>
      <c r="Q61" s="121">
        <v>1.5</v>
      </c>
      <c r="R61" s="121">
        <v>4.9000000000000004</v>
      </c>
      <c r="S61" s="122">
        <v>4.8</v>
      </c>
      <c r="T61" s="121">
        <v>41</v>
      </c>
      <c r="U61" s="121">
        <v>3.0000000000000001E-3</v>
      </c>
      <c r="V61" s="44">
        <v>47.307900000000004</v>
      </c>
      <c r="W61" s="113" t="s">
        <v>307</v>
      </c>
      <c r="X61" s="113" t="s">
        <v>281</v>
      </c>
      <c r="Y61" s="39" t="s">
        <v>313</v>
      </c>
      <c r="Z61" s="56"/>
      <c r="AA61" s="33" t="s">
        <v>240</v>
      </c>
      <c r="AB61" s="33" t="s">
        <v>240</v>
      </c>
      <c r="AC61" s="33" t="s">
        <v>240</v>
      </c>
      <c r="AD61" s="33" t="s">
        <v>240</v>
      </c>
      <c r="AF61" s="43">
        <v>163.04932563571128</v>
      </c>
      <c r="AH61" s="10">
        <f t="shared" si="43"/>
        <v>3.6337613526057666</v>
      </c>
      <c r="AI61" s="11">
        <f t="shared" si="44"/>
        <v>1.3360519469702341</v>
      </c>
      <c r="AJ61" s="11" cm="1">
        <f t="array" ref="AJ61">MEDIAN(IF($F61=$F$3:$F$115,AI$3:AI$115))</f>
        <v>-0.55284476023016405</v>
      </c>
      <c r="AK61" s="11">
        <f t="shared" si="41"/>
        <v>3.0809165923756026</v>
      </c>
      <c r="AL61" s="49">
        <f t="shared" si="26"/>
        <v>21.778355124801255</v>
      </c>
      <c r="AN61" s="13">
        <f t="shared" si="46"/>
        <v>10.131053795868091</v>
      </c>
      <c r="AO61" s="15">
        <f t="shared" si="27"/>
        <v>-5.1612404962920904</v>
      </c>
      <c r="AP61" s="50" cm="1">
        <f t="array" ref="AP61">GEOMEAN(IF($F61=$F$3:$F$115,-AO$3:AO$115))</f>
        <v>5.5232501408830528</v>
      </c>
      <c r="AQ61" s="15">
        <f t="shared" si="42"/>
        <v>4.6078036549850383</v>
      </c>
      <c r="AR61" s="65">
        <f t="shared" si="29"/>
        <v>100.26369396223519</v>
      </c>
      <c r="AT61" s="16">
        <f t="shared" ref="AT61:AT95" si="48">$J61*$BH$5+LN($L61)*$BI$5+LN($V61)*$BJ$5</f>
        <v>12.624588522658167</v>
      </c>
      <c r="AU61" s="18">
        <f t="shared" si="35"/>
        <v>-7.654775223082166</v>
      </c>
      <c r="AV61" s="18" cm="1">
        <f t="array" ref="AV61">GEOMEAN(IF($F61=$F$3:$F$115,-AU$3:AU$115))</f>
        <v>7.6313557997781647</v>
      </c>
      <c r="AW61" s="18">
        <f t="shared" si="31"/>
        <v>4.993232722880002</v>
      </c>
      <c r="AX61" s="117">
        <f t="shared" si="32"/>
        <v>147.41219684118587</v>
      </c>
      <c r="AZ61" s="20">
        <f t="shared" si="47"/>
        <v>10.386985945553537</v>
      </c>
      <c r="BA61" s="20">
        <f t="shared" si="45"/>
        <v>-5.4171726459775362</v>
      </c>
      <c r="BB61" s="20" cm="1">
        <f t="array" ref="BB61">GEOMEAN(IF($F61=$F$3:$F$115,-BA$3:BA$115))</f>
        <v>6.2471374669045083</v>
      </c>
      <c r="BC61" s="20">
        <f t="shared" si="38"/>
        <v>4.1398484786490286</v>
      </c>
      <c r="BD61" s="58">
        <f t="shared" si="36"/>
        <v>62.793306201750653</v>
      </c>
    </row>
    <row r="62" spans="1:56" x14ac:dyDescent="0.35">
      <c r="A62" s="34" t="s">
        <v>277</v>
      </c>
      <c r="B62" s="34"/>
      <c r="C62" s="113" t="s">
        <v>311</v>
      </c>
      <c r="D62" s="41">
        <v>2009</v>
      </c>
      <c r="E62" s="39" t="s">
        <v>28</v>
      </c>
      <c r="F62" s="35" t="s">
        <v>312</v>
      </c>
      <c r="G62" s="34" t="s">
        <v>280</v>
      </c>
      <c r="H62" s="39" t="s">
        <v>239</v>
      </c>
      <c r="I62" s="121">
        <v>19.5</v>
      </c>
      <c r="J62" s="116">
        <v>8.6</v>
      </c>
      <c r="K62" s="118">
        <v>149</v>
      </c>
      <c r="L62" s="116">
        <v>5.74</v>
      </c>
      <c r="M62" s="130">
        <v>10</v>
      </c>
      <c r="N62" s="121">
        <v>50.6</v>
      </c>
      <c r="O62" s="121">
        <v>16.7</v>
      </c>
      <c r="P62" s="121">
        <v>178</v>
      </c>
      <c r="Q62" s="121">
        <v>34.9</v>
      </c>
      <c r="R62" s="121">
        <v>94.4</v>
      </c>
      <c r="S62" s="122">
        <v>295.5</v>
      </c>
      <c r="T62" s="121">
        <v>165</v>
      </c>
      <c r="U62" s="121">
        <v>3.0000000000000001E-3</v>
      </c>
      <c r="V62" s="44">
        <v>195.11879999999999</v>
      </c>
      <c r="W62" s="113" t="s">
        <v>307</v>
      </c>
      <c r="X62" s="113" t="s">
        <v>281</v>
      </c>
      <c r="Y62" s="39" t="s">
        <v>318</v>
      </c>
      <c r="Z62" s="56"/>
      <c r="AA62" s="33" t="s">
        <v>240</v>
      </c>
      <c r="AB62" s="33" t="s">
        <v>240</v>
      </c>
      <c r="AC62" s="33" t="s">
        <v>240</v>
      </c>
      <c r="AD62" s="33" t="s">
        <v>240</v>
      </c>
      <c r="AF62" s="43">
        <v>272.42859955549648</v>
      </c>
      <c r="AH62" s="10">
        <f t="shared" si="43"/>
        <v>4.9687940265260373</v>
      </c>
      <c r="AI62" s="11">
        <f t="shared" si="44"/>
        <v>3.5152279419421895E-2</v>
      </c>
      <c r="AJ62" s="11" cm="1">
        <f t="array" ref="AJ62">MEDIAN(IF($F62=$F$3:$F$115,AI$3:AI$115))</f>
        <v>-0.55284476023016405</v>
      </c>
      <c r="AK62" s="11">
        <f t="shared" si="41"/>
        <v>4.4159492662958737</v>
      </c>
      <c r="AL62" s="49">
        <f t="shared" si="26"/>
        <v>82.760365255323677</v>
      </c>
      <c r="AN62" s="13">
        <f t="shared" si="46"/>
        <v>10.967440828848012</v>
      </c>
      <c r="AO62" s="15">
        <f t="shared" si="27"/>
        <v>-5.9634945229025531</v>
      </c>
      <c r="AP62" s="50" cm="1">
        <f t="array" ref="AP62">GEOMEAN(IF($F62=$F$3:$F$115,-AO$3:AO$115))</f>
        <v>5.5232501408830528</v>
      </c>
      <c r="AQ62" s="15">
        <f t="shared" si="42"/>
        <v>5.4441906879649595</v>
      </c>
      <c r="AR62" s="65">
        <f t="shared" si="29"/>
        <v>231.40992107239828</v>
      </c>
      <c r="AT62" s="16">
        <f t="shared" si="48"/>
        <v>13.529512545951093</v>
      </c>
      <c r="AU62" s="18">
        <f t="shared" si="35"/>
        <v>-8.5255662400056345</v>
      </c>
      <c r="AV62" s="18" cm="1">
        <f t="array" ref="AV62">GEOMEAN(IF($F62=$F$3:$F$115,-AU$3:AU$115))</f>
        <v>7.6313557997781647</v>
      </c>
      <c r="AW62" s="18">
        <f t="shared" si="31"/>
        <v>5.8981567461729281</v>
      </c>
      <c r="AX62" s="117">
        <f t="shared" si="32"/>
        <v>364.36523089767485</v>
      </c>
      <c r="AZ62" s="20">
        <f t="shared" si="47"/>
        <v>11.541129828875452</v>
      </c>
      <c r="BA62" s="20">
        <f t="shared" si="45"/>
        <v>-6.5371835229299924</v>
      </c>
      <c r="BB62" s="20" cm="1">
        <f t="array" ref="BB62">GEOMEAN(IF($F62=$F$3:$F$115,-BA$3:BA$115))</f>
        <v>6.2471374669045083</v>
      </c>
      <c r="BC62" s="20">
        <f t="shared" si="38"/>
        <v>5.2939923619709433</v>
      </c>
      <c r="BD62" s="58">
        <f t="shared" si="36"/>
        <v>199.13686695721768</v>
      </c>
    </row>
    <row r="63" spans="1:56" x14ac:dyDescent="0.35">
      <c r="A63" s="34" t="s">
        <v>277</v>
      </c>
      <c r="B63" s="34"/>
      <c r="C63" s="113" t="s">
        <v>311</v>
      </c>
      <c r="D63" s="41">
        <v>2009</v>
      </c>
      <c r="E63" s="39" t="s">
        <v>28</v>
      </c>
      <c r="F63" s="35" t="s">
        <v>312</v>
      </c>
      <c r="G63" s="34" t="s">
        <v>280</v>
      </c>
      <c r="H63" s="39" t="s">
        <v>239</v>
      </c>
      <c r="I63" s="121">
        <v>19.399999999999999</v>
      </c>
      <c r="J63" s="116">
        <v>8.5</v>
      </c>
      <c r="K63" s="118">
        <v>187</v>
      </c>
      <c r="L63" s="116">
        <v>5.9</v>
      </c>
      <c r="M63" s="130">
        <v>10</v>
      </c>
      <c r="N63" s="121">
        <v>53.6</v>
      </c>
      <c r="O63" s="121">
        <v>30.4</v>
      </c>
      <c r="P63" s="121">
        <v>196.2</v>
      </c>
      <c r="Q63" s="121">
        <v>23.4</v>
      </c>
      <c r="R63" s="121">
        <v>190</v>
      </c>
      <c r="S63" s="122">
        <v>6</v>
      </c>
      <c r="T63" s="121">
        <v>134</v>
      </c>
      <c r="U63" s="121">
        <v>3.0000000000000001E-3</v>
      </c>
      <c r="V63" s="44">
        <v>259.02640000000002</v>
      </c>
      <c r="W63" s="113" t="s">
        <v>307</v>
      </c>
      <c r="X63" s="113" t="s">
        <v>281</v>
      </c>
      <c r="Y63" s="39" t="s">
        <v>319</v>
      </c>
      <c r="Z63" s="56"/>
      <c r="AA63" s="33" t="s">
        <v>240</v>
      </c>
      <c r="AB63" s="33" t="s">
        <v>240</v>
      </c>
      <c r="AC63" s="33" t="s">
        <v>240</v>
      </c>
      <c r="AD63" s="33" t="s">
        <v>240</v>
      </c>
      <c r="AF63" s="43">
        <v>275.42735333554441</v>
      </c>
      <c r="AH63" s="10">
        <f t="shared" si="43"/>
        <v>5.2357394337579084</v>
      </c>
      <c r="AI63" s="11">
        <f t="shared" si="44"/>
        <v>-4.6308169033215663E-3</v>
      </c>
      <c r="AJ63" s="11" cm="1">
        <f t="array" ref="AJ63">MEDIAN(IF($F63=$F$3:$F$115,AI$3:AI$115))</f>
        <v>-0.55284476023016405</v>
      </c>
      <c r="AK63" s="11">
        <f t="shared" si="41"/>
        <v>4.6828946735277448</v>
      </c>
      <c r="AL63" s="49">
        <f t="shared" si="26"/>
        <v>108.08248369351399</v>
      </c>
      <c r="AN63" s="13">
        <f t="shared" si="46"/>
        <v>11.072929108115172</v>
      </c>
      <c r="AO63" s="15">
        <f t="shared" si="27"/>
        <v>-5.8418204912605853</v>
      </c>
      <c r="AP63" s="50" cm="1">
        <f t="array" ref="AP63">GEOMEAN(IF($F63=$F$3:$F$115,-AO$3:AO$115))</f>
        <v>5.5232501408830528</v>
      </c>
      <c r="AQ63" s="15">
        <f t="shared" si="42"/>
        <v>5.5496789672321194</v>
      </c>
      <c r="AR63" s="65">
        <f t="shared" si="29"/>
        <v>257.15498747549452</v>
      </c>
      <c r="AT63" s="16">
        <f t="shared" si="48"/>
        <v>13.650246109293537</v>
      </c>
      <c r="AU63" s="18">
        <f t="shared" si="35"/>
        <v>-8.4191374924389493</v>
      </c>
      <c r="AV63" s="18" cm="1">
        <f t="array" ref="AV63">GEOMEAN(IF($F63=$F$3:$F$115,-AU$3:AU$115))</f>
        <v>7.6313557997781647</v>
      </c>
      <c r="AW63" s="18">
        <f t="shared" si="31"/>
        <v>6.0188903095153723</v>
      </c>
      <c r="AX63" s="117">
        <f t="shared" si="32"/>
        <v>411.12212419321207</v>
      </c>
      <c r="AZ63" s="20">
        <f t="shared" si="47"/>
        <v>11.690043849203104</v>
      </c>
      <c r="BA63" s="20">
        <f t="shared" si="45"/>
        <v>-6.4589352323485167</v>
      </c>
      <c r="BB63" s="20" cm="1">
        <f t="array" ref="BB63">GEOMEAN(IF($F63=$F$3:$F$115,-BA$3:BA$115))</f>
        <v>6.2471374669045083</v>
      </c>
      <c r="BC63" s="20">
        <f t="shared" si="38"/>
        <v>5.4429063822985952</v>
      </c>
      <c r="BD63" s="58">
        <f t="shared" si="36"/>
        <v>231.11291076634669</v>
      </c>
    </row>
    <row r="64" spans="1:56" x14ac:dyDescent="0.35">
      <c r="A64" s="34" t="s">
        <v>277</v>
      </c>
      <c r="B64" s="34"/>
      <c r="C64" s="113" t="s">
        <v>311</v>
      </c>
      <c r="D64" s="41">
        <v>2009</v>
      </c>
      <c r="E64" s="39" t="s">
        <v>28</v>
      </c>
      <c r="F64" s="35" t="s">
        <v>312</v>
      </c>
      <c r="G64" s="34" t="s">
        <v>280</v>
      </c>
      <c r="H64" s="39" t="s">
        <v>239</v>
      </c>
      <c r="I64" s="121">
        <v>20.399999999999999</v>
      </c>
      <c r="J64" s="116">
        <v>8.5</v>
      </c>
      <c r="K64" s="118">
        <v>196</v>
      </c>
      <c r="L64" s="116">
        <v>3.54</v>
      </c>
      <c r="M64" s="130">
        <v>99</v>
      </c>
      <c r="N64" s="121">
        <v>31</v>
      </c>
      <c r="O64" s="121">
        <v>21</v>
      </c>
      <c r="P64" s="121">
        <v>51.4</v>
      </c>
      <c r="Q64" s="121">
        <v>4.5</v>
      </c>
      <c r="R64" s="121">
        <v>188</v>
      </c>
      <c r="S64" s="122">
        <v>6.2</v>
      </c>
      <c r="T64" s="121">
        <v>123</v>
      </c>
      <c r="U64" s="121">
        <v>3.0000000000000001E-3</v>
      </c>
      <c r="V64" s="44">
        <v>163.88499999999999</v>
      </c>
      <c r="W64" s="113" t="s">
        <v>307</v>
      </c>
      <c r="X64" s="113" t="s">
        <v>281</v>
      </c>
      <c r="Y64" s="39" t="s">
        <v>315</v>
      </c>
      <c r="Z64" s="56"/>
      <c r="AA64" s="33" t="s">
        <v>240</v>
      </c>
      <c r="AB64" s="33" t="s">
        <v>240</v>
      </c>
      <c r="AC64" s="33" t="s">
        <v>240</v>
      </c>
      <c r="AD64" s="33" t="s">
        <v>240</v>
      </c>
      <c r="AF64" s="43">
        <v>264.47016607562546</v>
      </c>
      <c r="AH64" s="10">
        <f t="shared" si="43"/>
        <v>4.8044332275192057</v>
      </c>
      <c r="AI64" s="11">
        <f t="shared" si="44"/>
        <v>0.47368143171131116</v>
      </c>
      <c r="AJ64" s="11" cm="1">
        <f t="array" ref="AJ64">MEDIAN(IF($F64=$F$3:$F$115,AI$3:AI$115))</f>
        <v>-0.55284476023016405</v>
      </c>
      <c r="AK64" s="11">
        <f t="shared" si="41"/>
        <v>4.2515884672890412</v>
      </c>
      <c r="AL64" s="49">
        <f t="shared" si="26"/>
        <v>70.216860993816297</v>
      </c>
      <c r="AN64" s="13">
        <f t="shared" si="46"/>
        <v>10.450305222198349</v>
      </c>
      <c r="AO64" s="15">
        <f t="shared" si="27"/>
        <v>-5.172190562967832</v>
      </c>
      <c r="AP64" s="50" cm="1">
        <f t="array" ref="AP64">GEOMEAN(IF($F64=$F$3:$F$115,-AO$3:AO$115))</f>
        <v>5.5232501408830528</v>
      </c>
      <c r="AQ64" s="15">
        <f t="shared" si="42"/>
        <v>4.927055081315296</v>
      </c>
      <c r="AR64" s="65">
        <f t="shared" si="29"/>
        <v>137.97259539123698</v>
      </c>
      <c r="AT64" s="16">
        <f t="shared" si="48"/>
        <v>12.839869477735192</v>
      </c>
      <c r="AU64" s="18">
        <f t="shared" si="35"/>
        <v>-7.5617548185046752</v>
      </c>
      <c r="AV64" s="18" cm="1">
        <f t="array" ref="AV64">GEOMEAN(IF($F64=$F$3:$F$115,-AU$3:AU$115))</f>
        <v>7.6313557997781647</v>
      </c>
      <c r="AW64" s="18">
        <f t="shared" si="31"/>
        <v>5.2085136779570274</v>
      </c>
      <c r="AX64" s="117">
        <f t="shared" si="32"/>
        <v>182.82212360033984</v>
      </c>
      <c r="AZ64" s="20">
        <f t="shared" si="47"/>
        <v>11.070662001474838</v>
      </c>
      <c r="BA64" s="20">
        <f t="shared" si="45"/>
        <v>-5.7925473422443217</v>
      </c>
      <c r="BB64" s="20" cm="1">
        <f t="array" ref="BB64">GEOMEAN(IF($F64=$F$3:$F$115,-BA$3:BA$115))</f>
        <v>6.2471374669045083</v>
      </c>
      <c r="BC64" s="20">
        <f t="shared" si="38"/>
        <v>4.8235245345703301</v>
      </c>
      <c r="BD64" s="58">
        <f t="shared" si="36"/>
        <v>124.40278090167962</v>
      </c>
    </row>
    <row r="65" spans="1:56" x14ac:dyDescent="0.35">
      <c r="A65" s="34" t="s">
        <v>277</v>
      </c>
      <c r="B65" s="34"/>
      <c r="C65" s="113" t="s">
        <v>311</v>
      </c>
      <c r="D65" s="41">
        <v>2009</v>
      </c>
      <c r="E65" s="39" t="s">
        <v>28</v>
      </c>
      <c r="F65" s="35" t="s">
        <v>312</v>
      </c>
      <c r="G65" s="34" t="s">
        <v>280</v>
      </c>
      <c r="H65" s="39" t="s">
        <v>239</v>
      </c>
      <c r="I65" s="121">
        <v>19.5</v>
      </c>
      <c r="J65" s="116">
        <v>8.6</v>
      </c>
      <c r="K65" s="118">
        <v>298</v>
      </c>
      <c r="L65" s="116">
        <v>9.4600000000000009</v>
      </c>
      <c r="M65" s="130">
        <v>10</v>
      </c>
      <c r="N65" s="121">
        <v>47.8</v>
      </c>
      <c r="O65" s="121">
        <v>17.3</v>
      </c>
      <c r="P65" s="121">
        <v>173</v>
      </c>
      <c r="Q65" s="121">
        <v>27.8</v>
      </c>
      <c r="R65" s="121">
        <v>102</v>
      </c>
      <c r="S65" s="122">
        <v>289</v>
      </c>
      <c r="T65" s="121">
        <v>160</v>
      </c>
      <c r="U65" s="121">
        <v>3.0000000000000001E-3</v>
      </c>
      <c r="V65" s="44">
        <v>190.59800000000001</v>
      </c>
      <c r="W65" s="113" t="s">
        <v>307</v>
      </c>
      <c r="X65" s="113" t="s">
        <v>281</v>
      </c>
      <c r="Y65" s="39" t="s">
        <v>318</v>
      </c>
      <c r="Z65" s="56"/>
      <c r="AA65" s="33" t="s">
        <v>240</v>
      </c>
      <c r="AB65" s="33" t="s">
        <v>240</v>
      </c>
      <c r="AC65" s="33" t="s">
        <v>240</v>
      </c>
      <c r="AD65" s="33" t="s">
        <v>240</v>
      </c>
      <c r="AF65" s="43">
        <v>440.31242803157505</v>
      </c>
      <c r="AH65" s="10">
        <f t="shared" si="43"/>
        <v>4.9467068744020466</v>
      </c>
      <c r="AI65" s="11">
        <f t="shared" si="44"/>
        <v>0.750386612103358</v>
      </c>
      <c r="AJ65" s="11" cm="1">
        <f t="array" ref="AJ65">MEDIAN(IF($F65=$F$3:$F$115,AI$3:AI$115))</f>
        <v>-0.55284476023016405</v>
      </c>
      <c r="AK65" s="11">
        <f t="shared" si="41"/>
        <v>4.393862114171883</v>
      </c>
      <c r="AL65" s="49">
        <f t="shared" si="26"/>
        <v>80.952463673694524</v>
      </c>
      <c r="AN65" s="13">
        <f t="shared" si="46"/>
        <v>11.303597070478322</v>
      </c>
      <c r="AO65" s="15">
        <f t="shared" si="27"/>
        <v>-5.6065035839729171</v>
      </c>
      <c r="AP65" s="50" cm="1">
        <f t="array" ref="AP65">GEOMEAN(IF($F65=$F$3:$F$115,-AO$3:AO$115))</f>
        <v>5.5232501408830528</v>
      </c>
      <c r="AQ65" s="15">
        <f t="shared" si="42"/>
        <v>5.780346929595269</v>
      </c>
      <c r="AR65" s="65">
        <f t="shared" si="29"/>
        <v>323.87153154824358</v>
      </c>
      <c r="AT65" s="16">
        <f t="shared" si="48"/>
        <v>14.006424923351254</v>
      </c>
      <c r="AU65" s="18">
        <f t="shared" si="35"/>
        <v>-8.3093314368458486</v>
      </c>
      <c r="AV65" s="18" cm="1">
        <f t="array" ref="AV65">GEOMEAN(IF($F65=$F$3:$F$115,-AU$3:AU$115))</f>
        <v>7.6313557997781647</v>
      </c>
      <c r="AW65" s="18">
        <f t="shared" si="31"/>
        <v>6.3750691235730894</v>
      </c>
      <c r="AX65" s="117">
        <f t="shared" si="32"/>
        <v>587.02600687440759</v>
      </c>
      <c r="AZ65" s="20">
        <f t="shared" si="47"/>
        <v>11.795431583883968</v>
      </c>
      <c r="BA65" s="20">
        <f t="shared" si="45"/>
        <v>-6.098338097378563</v>
      </c>
      <c r="BB65" s="20" cm="1">
        <f t="array" ref="BB65">GEOMEAN(IF($F65=$F$3:$F$115,-BA$3:BA$115))</f>
        <v>6.2471374669045083</v>
      </c>
      <c r="BC65" s="20">
        <f t="shared" si="38"/>
        <v>5.5482941169794593</v>
      </c>
      <c r="BD65" s="58">
        <f t="shared" si="36"/>
        <v>256.79911279955871</v>
      </c>
    </row>
    <row r="66" spans="1:56" x14ac:dyDescent="0.35">
      <c r="A66" s="34" t="s">
        <v>277</v>
      </c>
      <c r="B66" s="34"/>
      <c r="C66" s="113" t="s">
        <v>311</v>
      </c>
      <c r="D66" s="41">
        <v>2009</v>
      </c>
      <c r="E66" s="39" t="s">
        <v>28</v>
      </c>
      <c r="F66" s="35" t="s">
        <v>312</v>
      </c>
      <c r="G66" s="34" t="s">
        <v>280</v>
      </c>
      <c r="H66" s="39" t="s">
        <v>239</v>
      </c>
      <c r="I66" s="121">
        <v>19.399999999999999</v>
      </c>
      <c r="J66" s="116">
        <v>8.5</v>
      </c>
      <c r="K66" s="118">
        <v>475</v>
      </c>
      <c r="L66" s="116">
        <v>10.5</v>
      </c>
      <c r="M66" s="130">
        <v>10</v>
      </c>
      <c r="N66" s="121">
        <v>76.099999999999994</v>
      </c>
      <c r="O66" s="121">
        <v>39.700000000000003</v>
      </c>
      <c r="P66" s="121">
        <v>341</v>
      </c>
      <c r="Q66" s="121">
        <v>42.4</v>
      </c>
      <c r="R66" s="121">
        <v>192</v>
      </c>
      <c r="S66" s="122">
        <v>5.7</v>
      </c>
      <c r="T66" s="121">
        <v>129</v>
      </c>
      <c r="U66" s="121">
        <v>3.0000000000000001E-3</v>
      </c>
      <c r="V66" s="44">
        <v>353.50630000000001</v>
      </c>
      <c r="W66" s="113" t="s">
        <v>307</v>
      </c>
      <c r="X66" s="113" t="s">
        <v>281</v>
      </c>
      <c r="Y66" s="39" t="s">
        <v>319</v>
      </c>
      <c r="Z66" s="56"/>
      <c r="AA66" s="33" t="s">
        <v>240</v>
      </c>
      <c r="AB66" s="33" t="s">
        <v>240</v>
      </c>
      <c r="AC66" s="33" t="s">
        <v>240</v>
      </c>
      <c r="AD66" s="33" t="s">
        <v>240</v>
      </c>
      <c r="AF66" s="43">
        <v>548.15072467135906</v>
      </c>
      <c r="AH66" s="10">
        <f t="shared" si="43"/>
        <v>5.5287366114177114</v>
      </c>
      <c r="AI66" s="11">
        <f t="shared" si="44"/>
        <v>0.63457819261692983</v>
      </c>
      <c r="AJ66" s="11" cm="1">
        <f t="array" ref="AJ66">MEDIAN(IF($F66=$F$3:$F$115,AI$3:AI$115))</f>
        <v>-0.55284476023016405</v>
      </c>
      <c r="AK66" s="11">
        <f t="shared" si="41"/>
        <v>4.9758918511875478</v>
      </c>
      <c r="AL66" s="49">
        <f t="shared" si="26"/>
        <v>144.87797714340505</v>
      </c>
      <c r="AN66" s="13">
        <f t="shared" si="46"/>
        <v>11.656477536744275</v>
      </c>
      <c r="AO66" s="15">
        <f t="shared" si="27"/>
        <v>-5.4931627327096333</v>
      </c>
      <c r="AP66" s="50" cm="1">
        <f t="array" ref="AP66">GEOMEAN(IF($F66=$F$3:$F$115,-AO$3:AO$115))</f>
        <v>5.5232501408830528</v>
      </c>
      <c r="AQ66" s="15">
        <f t="shared" si="42"/>
        <v>6.1332273958612218</v>
      </c>
      <c r="AR66" s="65">
        <f t="shared" si="29"/>
        <v>460.92133838244899</v>
      </c>
      <c r="AT66" s="16">
        <f t="shared" si="48"/>
        <v>14.426949879226388</v>
      </c>
      <c r="AU66" s="18">
        <f t="shared" si="35"/>
        <v>-8.2636350751917469</v>
      </c>
      <c r="AV66" s="18" cm="1">
        <f t="array" ref="AV66">GEOMEAN(IF($F66=$F$3:$F$115,-AU$3:AU$115))</f>
        <v>7.6313557997781647</v>
      </c>
      <c r="AW66" s="18">
        <f t="shared" si="31"/>
        <v>6.7955940794482235</v>
      </c>
      <c r="AX66" s="117">
        <f t="shared" si="32"/>
        <v>893.90014959812549</v>
      </c>
      <c r="AZ66" s="20">
        <f t="shared" si="47"/>
        <v>12.235602514889091</v>
      </c>
      <c r="BA66" s="20">
        <f t="shared" si="45"/>
        <v>-6.0722877108544502</v>
      </c>
      <c r="BB66" s="20" cm="1">
        <f t="array" ref="BB66">GEOMEAN(IF($F66=$F$3:$F$115,-BA$3:BA$115))</f>
        <v>6.2471374669045083</v>
      </c>
      <c r="BC66" s="20">
        <f t="shared" si="38"/>
        <v>5.9884650479845831</v>
      </c>
      <c r="BD66" s="58">
        <f t="shared" si="36"/>
        <v>398.80199795188844</v>
      </c>
    </row>
    <row r="67" spans="1:56" x14ac:dyDescent="0.35">
      <c r="A67" s="34" t="s">
        <v>277</v>
      </c>
      <c r="B67" s="34"/>
      <c r="C67" s="113" t="s">
        <v>320</v>
      </c>
      <c r="D67" s="41">
        <v>2011</v>
      </c>
      <c r="E67" s="39" t="s">
        <v>28</v>
      </c>
      <c r="F67" s="35" t="s">
        <v>321</v>
      </c>
      <c r="G67" s="34" t="s">
        <v>280</v>
      </c>
      <c r="H67" s="39" t="s">
        <v>239</v>
      </c>
      <c r="I67" s="121">
        <v>20</v>
      </c>
      <c r="J67" s="116">
        <v>8.4</v>
      </c>
      <c r="K67" s="118">
        <v>30.7</v>
      </c>
      <c r="L67" s="116">
        <v>1.2</v>
      </c>
      <c r="M67" s="130">
        <v>10</v>
      </c>
      <c r="N67" s="121">
        <v>17.23</v>
      </c>
      <c r="O67" s="121">
        <v>3.16</v>
      </c>
      <c r="P67" s="121">
        <v>25.29</v>
      </c>
      <c r="Q67" s="121">
        <v>3.25</v>
      </c>
      <c r="R67" s="121">
        <v>4.13</v>
      </c>
      <c r="S67" s="122">
        <v>36.517000000000003</v>
      </c>
      <c r="T67" s="121">
        <v>110.1</v>
      </c>
      <c r="U67" s="121">
        <v>3.0000000000000001E-3</v>
      </c>
      <c r="V67" s="44">
        <v>56.036190000000005</v>
      </c>
      <c r="W67" s="113" t="s">
        <v>307</v>
      </c>
      <c r="X67" s="113" t="s">
        <v>322</v>
      </c>
      <c r="Y67" s="112"/>
      <c r="Z67" s="56"/>
      <c r="AA67" s="33" t="s">
        <v>240</v>
      </c>
      <c r="AB67" s="33" t="s">
        <v>240</v>
      </c>
      <c r="AC67" s="33" t="s">
        <v>240</v>
      </c>
      <c r="AD67" s="33" t="s">
        <v>240</v>
      </c>
      <c r="AF67" s="43">
        <v>24.804844825609958</v>
      </c>
      <c r="AH67" s="10">
        <f t="shared" si="43"/>
        <v>3.7932950630956208</v>
      </c>
      <c r="AI67" s="11">
        <f t="shared" si="44"/>
        <v>-0.36903240850246943</v>
      </c>
      <c r="AJ67" s="11" cm="1">
        <f t="array" ref="AJ67">MEDIAN(IF($F67=$F$3:$F$115,AI$3:AI$115))</f>
        <v>-0.84675575998415287</v>
      </c>
      <c r="AK67" s="11">
        <f t="shared" si="41"/>
        <v>2.9465393031114679</v>
      </c>
      <c r="AL67" s="49">
        <f t="shared" si="26"/>
        <v>19.039948092237413</v>
      </c>
      <c r="AN67" s="13">
        <f t="shared" si="46"/>
        <v>8.9938777765869773</v>
      </c>
      <c r="AO67" s="15">
        <f t="shared" ref="AO67:AO76" si="49">LN(K67)-AN67</f>
        <v>-5.5696151219938255</v>
      </c>
      <c r="AP67" s="50" cm="1">
        <f t="array" ref="AP67">GEOMEAN(IF($F67=$F$3:$F$115,-AO$3:AO$115))</f>
        <v>5.9268876442022229</v>
      </c>
      <c r="AQ67" s="15">
        <f t="shared" si="42"/>
        <v>3.0669901323847544</v>
      </c>
      <c r="AR67" s="65">
        <f t="shared" si="29"/>
        <v>21.477161879257935</v>
      </c>
      <c r="AT67" s="16">
        <f t="shared" si="48"/>
        <v>10.957987535442552</v>
      </c>
      <c r="AU67" s="18">
        <f t="shared" si="35"/>
        <v>-7.5337248808494</v>
      </c>
      <c r="AV67" s="18" cm="1">
        <f t="array" ref="AV67">GEOMEAN(IF($F67=$F$3:$F$115,-AU$3:AU$115))</f>
        <v>7.9606850637535969</v>
      </c>
      <c r="AW67" s="18">
        <f t="shared" si="31"/>
        <v>2.9973024716889549</v>
      </c>
      <c r="AX67" s="117">
        <f t="shared" si="32"/>
        <v>20.031428630830703</v>
      </c>
      <c r="AZ67" s="20">
        <f t="shared" si="47"/>
        <v>9.6041772349720453</v>
      </c>
      <c r="BA67" s="20">
        <f t="shared" si="45"/>
        <v>-6.1799145803788935</v>
      </c>
      <c r="BB67" s="20" cm="1">
        <f t="array" ref="BB67">GEOMEAN(IF($F67=$F$3:$F$115,-BA$3:BA$115))</f>
        <v>6.5693303649084767</v>
      </c>
      <c r="BC67" s="20">
        <f t="shared" si="38"/>
        <v>3.0348468700635687</v>
      </c>
      <c r="BD67" s="58">
        <f t="shared" si="36"/>
        <v>20.79779289091854</v>
      </c>
    </row>
    <row r="68" spans="1:56" x14ac:dyDescent="0.35">
      <c r="A68" s="34" t="s">
        <v>277</v>
      </c>
      <c r="B68" s="34"/>
      <c r="C68" s="113" t="s">
        <v>323</v>
      </c>
      <c r="D68" s="41">
        <v>2011</v>
      </c>
      <c r="E68" s="39" t="s">
        <v>28</v>
      </c>
      <c r="F68" s="35" t="s">
        <v>321</v>
      </c>
      <c r="G68" s="34" t="s">
        <v>280</v>
      </c>
      <c r="H68" s="39" t="s">
        <v>239</v>
      </c>
      <c r="I68" s="121">
        <v>22</v>
      </c>
      <c r="J68" s="116">
        <v>8.1</v>
      </c>
      <c r="K68" s="118">
        <v>24.9</v>
      </c>
      <c r="L68" s="116">
        <v>1.85</v>
      </c>
      <c r="M68" s="130">
        <v>10</v>
      </c>
      <c r="N68" s="121">
        <v>37.061976000000001</v>
      </c>
      <c r="O68" s="121">
        <v>7.5645899999999999</v>
      </c>
      <c r="P68" s="121">
        <v>14.750384</v>
      </c>
      <c r="Q68" s="121">
        <v>15.64</v>
      </c>
      <c r="R68" s="121">
        <v>28.818000000000001</v>
      </c>
      <c r="S68" s="122">
        <v>24.815000000000001</v>
      </c>
      <c r="T68" s="121">
        <v>95</v>
      </c>
      <c r="U68" s="121">
        <v>3.0000000000000001E-3</v>
      </c>
      <c r="V68" s="44">
        <v>123.69473569199999</v>
      </c>
      <c r="W68" s="113" t="s">
        <v>307</v>
      </c>
      <c r="X68" s="113" t="s">
        <v>281</v>
      </c>
      <c r="Y68" s="112"/>
      <c r="Z68" s="56"/>
      <c r="AA68" s="33" t="s">
        <v>240</v>
      </c>
      <c r="AB68" s="33" t="s">
        <v>240</v>
      </c>
      <c r="AC68" s="33" t="s">
        <v>240</v>
      </c>
      <c r="AD68" s="33" t="s">
        <v>240</v>
      </c>
      <c r="AF68" s="43">
        <v>31.980693546529434</v>
      </c>
      <c r="AH68" s="10">
        <f t="shared" si="43"/>
        <v>4.5393469149364982</v>
      </c>
      <c r="AI68" s="11">
        <f t="shared" si="44"/>
        <v>-1.3244791114658363</v>
      </c>
      <c r="AJ68" s="11" cm="1">
        <f t="array" ref="AJ68">MEDIAN(IF($F68=$F$3:$F$115,AI$3:AI$115))</f>
        <v>-0.84675575998415287</v>
      </c>
      <c r="AK68" s="11">
        <f t="shared" si="41"/>
        <v>3.6925911549523454</v>
      </c>
      <c r="AL68" s="49">
        <f t="shared" si="26"/>
        <v>40.148743909215703</v>
      </c>
      <c r="AN68" s="13">
        <f t="shared" si="46"/>
        <v>9.5219458290742995</v>
      </c>
      <c r="AO68" s="15">
        <f t="shared" si="49"/>
        <v>-6.3070780256036372</v>
      </c>
      <c r="AP68" s="50" cm="1">
        <f t="array" ref="AP68">GEOMEAN(IF($F68=$F$3:$F$115,-AO$3:AO$115))</f>
        <v>5.9268876442022229</v>
      </c>
      <c r="AQ68" s="15">
        <f t="shared" si="42"/>
        <v>3.5950581848720766</v>
      </c>
      <c r="AR68" s="65">
        <f t="shared" si="29"/>
        <v>36.417818892367926</v>
      </c>
      <c r="AT68" s="16">
        <f t="shared" si="48"/>
        <v>11.626710243504734</v>
      </c>
      <c r="AU68" s="18">
        <f t="shared" si="35"/>
        <v>-8.4118424400340714</v>
      </c>
      <c r="AV68" s="18" cm="1">
        <f t="array" ref="AV68">GEOMEAN(IF($F68=$F$3:$F$115,-AU$3:AU$115))</f>
        <v>7.9606850637535969</v>
      </c>
      <c r="AW68" s="18">
        <f t="shared" si="31"/>
        <v>3.666025179751137</v>
      </c>
      <c r="AX68" s="117">
        <f t="shared" si="32"/>
        <v>39.096196253939816</v>
      </c>
      <c r="AZ68" s="20">
        <f t="shared" si="47"/>
        <v>10.198152261855947</v>
      </c>
      <c r="BA68" s="20">
        <f t="shared" si="45"/>
        <v>-6.9832844583852847</v>
      </c>
      <c r="BB68" s="20" cm="1">
        <f t="array" ref="BB68">GEOMEAN(IF($F68=$F$3:$F$115,-BA$3:BA$115))</f>
        <v>6.5693303649084767</v>
      </c>
      <c r="BC68" s="20">
        <f t="shared" si="38"/>
        <v>3.6288218969474704</v>
      </c>
      <c r="BD68" s="58">
        <f t="shared" si="36"/>
        <v>37.668413193845566</v>
      </c>
    </row>
    <row r="69" spans="1:56" x14ac:dyDescent="0.35">
      <c r="A69" s="34" t="s">
        <v>324</v>
      </c>
      <c r="B69" s="34"/>
      <c r="C69" s="34" t="s">
        <v>325</v>
      </c>
      <c r="D69" s="41">
        <v>1986</v>
      </c>
      <c r="E69" s="39" t="s">
        <v>28</v>
      </c>
      <c r="F69" s="35" t="s">
        <v>326</v>
      </c>
      <c r="G69" s="34" t="s">
        <v>305</v>
      </c>
      <c r="H69" s="39" t="s">
        <v>239</v>
      </c>
      <c r="I69" s="125">
        <v>15</v>
      </c>
      <c r="J69" s="116">
        <v>6.96</v>
      </c>
      <c r="K69" s="118">
        <v>34</v>
      </c>
      <c r="L69" s="116">
        <v>2.4</v>
      </c>
      <c r="M69" s="130">
        <v>10</v>
      </c>
      <c r="N69" s="125">
        <v>2.06</v>
      </c>
      <c r="O69" s="125">
        <v>0.93</v>
      </c>
      <c r="P69" s="124">
        <v>3.874960747112187</v>
      </c>
      <c r="Q69" s="124">
        <v>0.13968508053256201</v>
      </c>
      <c r="R69" s="124">
        <v>14.369728611635617</v>
      </c>
      <c r="S69" s="124">
        <v>1.2110525481900175E-2</v>
      </c>
      <c r="T69" s="125">
        <v>9.1</v>
      </c>
      <c r="U69" s="121">
        <v>3.0000000000000001E-3</v>
      </c>
      <c r="V69" s="116">
        <v>17</v>
      </c>
      <c r="W69" s="113" t="s">
        <v>293</v>
      </c>
      <c r="X69" s="35" t="s">
        <v>327</v>
      </c>
      <c r="Y69" s="34"/>
      <c r="Z69" s="51" t="s">
        <v>328</v>
      </c>
      <c r="AA69" s="33" t="s">
        <v>240</v>
      </c>
      <c r="AB69" s="33" t="s">
        <v>240</v>
      </c>
      <c r="AC69" s="33" t="s">
        <v>240</v>
      </c>
      <c r="AD69" s="33" t="s">
        <v>240</v>
      </c>
      <c r="AF69" s="43">
        <v>51.412789846949636</v>
      </c>
      <c r="AH69" s="10">
        <f t="shared" si="43"/>
        <v>2.6694536127697668</v>
      </c>
      <c r="AI69" s="11">
        <f t="shared" si="44"/>
        <v>0.85690691184639478</v>
      </c>
      <c r="AJ69" s="11" cm="1">
        <f t="array" ref="AJ69">MEDIAN(IF($F69=$F$3:$F$115,AI$3:AI$115))</f>
        <v>2.4462126973517919</v>
      </c>
      <c r="AK69" s="11">
        <f t="shared" ref="AK69:AK86" si="50">AJ69+AH69</f>
        <v>5.1156663101215587</v>
      </c>
      <c r="AL69" s="49">
        <f t="shared" ref="AL69:AL85" si="51">EXP(AK69)</f>
        <v>166.61175910775313</v>
      </c>
      <c r="AN69" s="13">
        <f t="shared" si="46"/>
        <v>7.6681386423562792</v>
      </c>
      <c r="AO69" s="15">
        <f t="shared" si="49"/>
        <v>-4.1417781177401176</v>
      </c>
      <c r="AP69" s="50" cm="1">
        <f t="array" ref="AP69">GEOMEAN(IF($F69=$F$3:$F$115,-AO$3:AO$115))</f>
        <v>3.13668159221691</v>
      </c>
      <c r="AQ69" s="15">
        <f t="shared" ref="AQ69:AQ86" si="52">AN69-AP69</f>
        <v>4.5314570501393696</v>
      </c>
      <c r="AR69" s="65">
        <f t="shared" ref="AR69:AR85" si="53">EXP(AQ69)</f>
        <v>92.893813467289149</v>
      </c>
      <c r="AT69" s="16">
        <f t="shared" si="48"/>
        <v>9.4569851155486102</v>
      </c>
      <c r="AU69" s="18">
        <f t="shared" ref="AU69:AU88" si="54">LN($K69)-AT69</f>
        <v>-5.9306245909324486</v>
      </c>
      <c r="AV69" s="18" cm="1">
        <f t="array" ref="AV69">GEOMEAN(IF($F69=$F$3:$F$115,-AU$3:AU$115))</f>
        <v>5.1447536531293663</v>
      </c>
      <c r="AW69" s="18">
        <f t="shared" si="31"/>
        <v>4.3122314624192439</v>
      </c>
      <c r="AX69" s="117">
        <f t="shared" si="32"/>
        <v>74.606785567217514</v>
      </c>
      <c r="AZ69" s="20">
        <f t="shared" si="47"/>
        <v>7.9768721477864588</v>
      </c>
      <c r="BA69" s="20">
        <f t="shared" si="45"/>
        <v>-4.4505116231702972</v>
      </c>
      <c r="BB69" s="20" cm="1">
        <f t="array" ref="BB69">GEOMEAN(IF($F69=$F$3:$F$115,-BA$3:BA$115))</f>
        <v>3.2871430194902156</v>
      </c>
      <c r="BC69" s="20">
        <f t="shared" ref="BC69:BC86" si="55">AZ69-BB69</f>
        <v>4.6897291282962428</v>
      </c>
      <c r="BD69" s="58">
        <f t="shared" ref="BD69:BD85" si="56">EXP(BC69)</f>
        <v>108.82369855414106</v>
      </c>
    </row>
    <row r="70" spans="1:56" x14ac:dyDescent="0.35">
      <c r="A70" s="34" t="s">
        <v>324</v>
      </c>
      <c r="B70" s="34"/>
      <c r="C70" s="34" t="s">
        <v>325</v>
      </c>
      <c r="D70" s="41">
        <v>1986</v>
      </c>
      <c r="E70" s="39" t="s">
        <v>28</v>
      </c>
      <c r="F70" s="35" t="s">
        <v>326</v>
      </c>
      <c r="G70" s="34" t="s">
        <v>305</v>
      </c>
      <c r="H70" s="39" t="s">
        <v>239</v>
      </c>
      <c r="I70" s="125">
        <v>15</v>
      </c>
      <c r="J70" s="116">
        <v>6.9</v>
      </c>
      <c r="K70" s="118">
        <v>120</v>
      </c>
      <c r="L70" s="116">
        <v>3.4</v>
      </c>
      <c r="M70" s="130">
        <v>10</v>
      </c>
      <c r="N70" s="129">
        <v>2.7547595380205845</v>
      </c>
      <c r="O70" s="129">
        <v>1.2436535778442446</v>
      </c>
      <c r="P70" s="124">
        <v>22.2276668300049</v>
      </c>
      <c r="Q70" s="124">
        <v>0.1867955378234217</v>
      </c>
      <c r="R70" s="124">
        <v>19.21609075323811</v>
      </c>
      <c r="S70" s="124">
        <v>1.619494445713876E-2</v>
      </c>
      <c r="T70" s="125">
        <v>46.5</v>
      </c>
      <c r="U70" s="121">
        <v>3.0000000000000001E-3</v>
      </c>
      <c r="V70" s="116">
        <v>12</v>
      </c>
      <c r="W70" s="113" t="s">
        <v>293</v>
      </c>
      <c r="X70" s="35" t="s">
        <v>327</v>
      </c>
      <c r="Y70" s="34"/>
      <c r="Z70" s="34"/>
      <c r="AA70" s="33" t="s">
        <v>240</v>
      </c>
      <c r="AB70" s="33" t="s">
        <v>240</v>
      </c>
      <c r="AC70" s="33" t="s">
        <v>240</v>
      </c>
      <c r="AD70" s="33" t="s">
        <v>240</v>
      </c>
      <c r="AF70" s="43">
        <v>102.72951877254854</v>
      </c>
      <c r="AH70" s="10">
        <f t="shared" si="43"/>
        <v>2.3412790454302539</v>
      </c>
      <c r="AI70" s="11">
        <f t="shared" si="44"/>
        <v>2.4462126973517919</v>
      </c>
      <c r="AJ70" s="11" cm="1">
        <f t="array" ref="AJ70">MEDIAN(IF($F70=$F$3:$F$115,AI$3:AI$115))</f>
        <v>2.4462126973517919</v>
      </c>
      <c r="AK70" s="11">
        <f t="shared" si="50"/>
        <v>4.7874917427820458</v>
      </c>
      <c r="AL70" s="49">
        <f t="shared" si="51"/>
        <v>119.99999999999997</v>
      </c>
      <c r="AN70" s="13">
        <f t="shared" si="46"/>
        <v>7.6636037523627332</v>
      </c>
      <c r="AO70" s="15">
        <f t="shared" si="49"/>
        <v>-2.8761120095806874</v>
      </c>
      <c r="AP70" s="50" cm="1">
        <f t="array" ref="AP70">GEOMEAN(IF($F70=$F$3:$F$115,-AO$3:AO$115))</f>
        <v>3.13668159221691</v>
      </c>
      <c r="AQ70" s="15">
        <f t="shared" si="52"/>
        <v>4.5269221601458227</v>
      </c>
      <c r="AR70" s="65">
        <f t="shared" si="53"/>
        <v>92.473503991065968</v>
      </c>
      <c r="AT70" s="16">
        <f t="shared" si="48"/>
        <v>9.5093300309373667</v>
      </c>
      <c r="AU70" s="18">
        <f t="shared" si="54"/>
        <v>-4.7218382881553209</v>
      </c>
      <c r="AV70" s="18" cm="1">
        <f t="array" ref="AV70">GEOMEAN(IF($F70=$F$3:$F$115,-AU$3:AU$115))</f>
        <v>5.1447536531293663</v>
      </c>
      <c r="AW70" s="18">
        <f t="shared" si="31"/>
        <v>4.3645763778080005</v>
      </c>
      <c r="AX70" s="117">
        <f t="shared" si="32"/>
        <v>78.616089366621708</v>
      </c>
      <c r="AZ70" s="20">
        <f t="shared" si="47"/>
        <v>7.8600741955442794</v>
      </c>
      <c r="BA70" s="20">
        <f t="shared" si="45"/>
        <v>-3.0725824527622336</v>
      </c>
      <c r="BB70" s="20" cm="1">
        <f t="array" ref="BB70">GEOMEAN(IF($F70=$F$3:$F$115,-BA$3:BA$115))</f>
        <v>3.2871430194902156</v>
      </c>
      <c r="BC70" s="20">
        <f t="shared" si="55"/>
        <v>4.5729311760540643</v>
      </c>
      <c r="BD70" s="58">
        <f t="shared" si="56"/>
        <v>96.827512704603805</v>
      </c>
    </row>
    <row r="71" spans="1:56" x14ac:dyDescent="0.35">
      <c r="A71" s="34" t="s">
        <v>324</v>
      </c>
      <c r="B71" s="34"/>
      <c r="C71" s="34" t="s">
        <v>325</v>
      </c>
      <c r="D71" s="41">
        <v>1986</v>
      </c>
      <c r="E71" s="39" t="s">
        <v>28</v>
      </c>
      <c r="F71" s="35" t="s">
        <v>326</v>
      </c>
      <c r="G71" s="34" t="s">
        <v>305</v>
      </c>
      <c r="H71" s="39" t="s">
        <v>239</v>
      </c>
      <c r="I71" s="125">
        <v>15</v>
      </c>
      <c r="J71" s="116">
        <v>6.7</v>
      </c>
      <c r="K71" s="118">
        <v>99</v>
      </c>
      <c r="L71" s="116">
        <v>3.1</v>
      </c>
      <c r="M71" s="130">
        <v>10</v>
      </c>
      <c r="N71" s="129">
        <v>3.213886127690682</v>
      </c>
      <c r="O71" s="129">
        <v>1.4509291741516188</v>
      </c>
      <c r="P71" s="124">
        <v>22.2276668300049</v>
      </c>
      <c r="Q71" s="124">
        <v>0.21792812746065868</v>
      </c>
      <c r="R71" s="124">
        <v>22.418772545444462</v>
      </c>
      <c r="S71" s="124">
        <v>1.8894101866661888E-2</v>
      </c>
      <c r="T71" s="125">
        <v>3.8</v>
      </c>
      <c r="U71" s="121">
        <v>3.0000000000000001E-3</v>
      </c>
      <c r="V71" s="116">
        <v>14</v>
      </c>
      <c r="W71" s="113" t="s">
        <v>293</v>
      </c>
      <c r="X71" s="35" t="s">
        <v>327</v>
      </c>
      <c r="Y71" s="34"/>
      <c r="Z71" s="34"/>
      <c r="AA71" s="33" t="s">
        <v>240</v>
      </c>
      <c r="AB71" s="33" t="s">
        <v>240</v>
      </c>
      <c r="AC71" s="33" t="s">
        <v>240</v>
      </c>
      <c r="AD71" s="33" t="s">
        <v>240</v>
      </c>
      <c r="AF71" s="43">
        <v>76.458171696458521</v>
      </c>
      <c r="AH71" s="10">
        <f t="shared" si="43"/>
        <v>2.4865198159634967</v>
      </c>
      <c r="AI71" s="11">
        <f t="shared" si="44"/>
        <v>2.1086000341710931</v>
      </c>
      <c r="AJ71" s="11" cm="1">
        <f t="array" ref="AJ71">MEDIAN(IF($F71=$F$3:$F$115,AI$3:AI$115))</f>
        <v>2.4462126973517919</v>
      </c>
      <c r="AK71" s="11">
        <f t="shared" si="50"/>
        <v>4.9327325133152886</v>
      </c>
      <c r="AL71" s="49">
        <f t="shared" si="51"/>
        <v>138.75815328510731</v>
      </c>
      <c r="AN71" s="13">
        <f t="shared" si="46"/>
        <v>7.5325956718910057</v>
      </c>
      <c r="AO71" s="15">
        <f t="shared" si="49"/>
        <v>-2.9374758217564159</v>
      </c>
      <c r="AP71" s="50" cm="1">
        <f t="array" ref="AP71">GEOMEAN(IF($F71=$F$3:$F$115,-AO$3:AO$115))</f>
        <v>3.13668159221691</v>
      </c>
      <c r="AQ71" s="15">
        <f t="shared" si="52"/>
        <v>4.3959140796740961</v>
      </c>
      <c r="AR71" s="65">
        <f t="shared" si="53"/>
        <v>81.118745880803289</v>
      </c>
      <c r="AT71" s="16">
        <f t="shared" si="48"/>
        <v>9.329130892772449</v>
      </c>
      <c r="AU71" s="18">
        <f t="shared" si="54"/>
        <v>-4.7340110426378592</v>
      </c>
      <c r="AV71" s="18" cm="1">
        <f t="array" ref="AV71">GEOMEAN(IF($F71=$F$3:$F$115,-AU$3:AU$115))</f>
        <v>5.1447536531293663</v>
      </c>
      <c r="AW71" s="18">
        <f t="shared" si="31"/>
        <v>4.1843772396430827</v>
      </c>
      <c r="AX71" s="117">
        <f t="shared" si="32"/>
        <v>65.652602344986022</v>
      </c>
      <c r="AZ71" s="20">
        <f t="shared" si="47"/>
        <v>7.7700195165441421</v>
      </c>
      <c r="BA71" s="20">
        <f t="shared" si="45"/>
        <v>-3.1748996664095523</v>
      </c>
      <c r="BB71" s="20" cm="1">
        <f t="array" ref="BB71">GEOMEAN(IF($F71=$F$3:$F$115,-BA$3:BA$115))</f>
        <v>3.2871430194902156</v>
      </c>
      <c r="BC71" s="20">
        <f t="shared" si="55"/>
        <v>4.4828764970539261</v>
      </c>
      <c r="BD71" s="58">
        <f t="shared" si="56"/>
        <v>88.488844839140185</v>
      </c>
    </row>
    <row r="72" spans="1:56" x14ac:dyDescent="0.35">
      <c r="A72" s="34" t="s">
        <v>324</v>
      </c>
      <c r="B72" s="34"/>
      <c r="C72" s="34" t="s">
        <v>325</v>
      </c>
      <c r="D72" s="41">
        <v>1986</v>
      </c>
      <c r="E72" s="39" t="s">
        <v>28</v>
      </c>
      <c r="F72" s="35" t="s">
        <v>326</v>
      </c>
      <c r="G72" s="34" t="s">
        <v>305</v>
      </c>
      <c r="H72" s="39" t="s">
        <v>239</v>
      </c>
      <c r="I72" s="125">
        <v>15</v>
      </c>
      <c r="J72" s="116">
        <v>6.9</v>
      </c>
      <c r="K72" s="118">
        <v>178</v>
      </c>
      <c r="L72" s="116">
        <v>3.1</v>
      </c>
      <c r="M72" s="130">
        <v>10</v>
      </c>
      <c r="N72" s="129">
        <v>2.9843228328556335</v>
      </c>
      <c r="O72" s="129">
        <v>1.3472913759979317</v>
      </c>
      <c r="P72" s="124">
        <v>45.6</v>
      </c>
      <c r="Q72" s="124">
        <v>0.20236183264204019</v>
      </c>
      <c r="R72" s="124">
        <v>20.817431649341287</v>
      </c>
      <c r="S72" s="124">
        <v>1.7544523161900322E-2</v>
      </c>
      <c r="T72" s="125">
        <v>95</v>
      </c>
      <c r="U72" s="121">
        <v>3.0000000000000001E-3</v>
      </c>
      <c r="V72" s="116">
        <v>13</v>
      </c>
      <c r="W72" s="113" t="s">
        <v>293</v>
      </c>
      <c r="X72" s="35" t="s">
        <v>327</v>
      </c>
      <c r="Y72" s="34"/>
      <c r="Z72" s="34"/>
      <c r="AA72" s="33" t="s">
        <v>240</v>
      </c>
      <c r="AB72" s="33" t="s">
        <v>240</v>
      </c>
      <c r="AC72" s="33" t="s">
        <v>240</v>
      </c>
      <c r="AD72" s="33" t="s">
        <v>240</v>
      </c>
      <c r="AF72" s="43">
        <v>121.36180458810486</v>
      </c>
      <c r="AH72" s="10">
        <f t="shared" si="43"/>
        <v>2.4166952846002601</v>
      </c>
      <c r="AI72" s="11">
        <f t="shared" si="44"/>
        <v>2.765088265691825</v>
      </c>
      <c r="AJ72" s="11" cm="1">
        <f t="array" ref="AJ72">MEDIAN(IF($F72=$F$3:$F$115,AI$3:AI$115))</f>
        <v>2.4462126973517919</v>
      </c>
      <c r="AK72" s="11">
        <f t="shared" si="50"/>
        <v>4.862907981952052</v>
      </c>
      <c r="AL72" s="49">
        <f t="shared" si="51"/>
        <v>129.39994822516195</v>
      </c>
      <c r="AN72" s="13">
        <f t="shared" si="46"/>
        <v>7.6452871560140014</v>
      </c>
      <c r="AO72" s="15">
        <f t="shared" si="49"/>
        <v>-2.4635036057219164</v>
      </c>
      <c r="AP72" s="50" cm="1">
        <f t="array" ref="AP72">GEOMEAN(IF($F72=$F$3:$F$115,-AO$3:AO$115))</f>
        <v>3.13668159221691</v>
      </c>
      <c r="AQ72" s="15">
        <f t="shared" si="52"/>
        <v>4.5086055637970919</v>
      </c>
      <c r="AR72" s="65">
        <f t="shared" si="53"/>
        <v>90.795122190661402</v>
      </c>
      <c r="AT72" s="16">
        <f t="shared" si="48"/>
        <v>9.4718785514294552</v>
      </c>
      <c r="AU72" s="18">
        <f t="shared" si="54"/>
        <v>-4.2900950011373702</v>
      </c>
      <c r="AV72" s="18" cm="1">
        <f t="array" ref="AV72">GEOMEAN(IF($F72=$F$3:$F$115,-AU$3:AU$115))</f>
        <v>5.1447536531293663</v>
      </c>
      <c r="AW72" s="18">
        <f t="shared" si="31"/>
        <v>4.327124898300089</v>
      </c>
      <c r="AX72" s="117">
        <f t="shared" si="32"/>
        <v>75.726252606874411</v>
      </c>
      <c r="AZ72" s="20">
        <f t="shared" si="47"/>
        <v>7.8695349693174652</v>
      </c>
      <c r="BA72" s="20">
        <f t="shared" si="45"/>
        <v>-2.6877514190253802</v>
      </c>
      <c r="BB72" s="20" cm="1">
        <f t="array" ref="BB72">GEOMEAN(IF($F72=$F$3:$F$115,-BA$3:BA$115))</f>
        <v>3.2871430194902156</v>
      </c>
      <c r="BC72" s="20">
        <f t="shared" si="55"/>
        <v>4.5823919498272492</v>
      </c>
      <c r="BD72" s="58">
        <f t="shared" si="56"/>
        <v>97.747922928581374</v>
      </c>
    </row>
    <row r="73" spans="1:56" x14ac:dyDescent="0.35">
      <c r="A73" s="34" t="s">
        <v>324</v>
      </c>
      <c r="B73" s="34"/>
      <c r="C73" s="34" t="s">
        <v>325</v>
      </c>
      <c r="D73" s="41">
        <v>1986</v>
      </c>
      <c r="E73" s="39" t="s">
        <v>28</v>
      </c>
      <c r="F73" s="35" t="s">
        <v>326</v>
      </c>
      <c r="G73" s="34" t="s">
        <v>305</v>
      </c>
      <c r="H73" s="39" t="s">
        <v>239</v>
      </c>
      <c r="I73" s="125">
        <v>15</v>
      </c>
      <c r="J73" s="116">
        <v>6.5</v>
      </c>
      <c r="K73" s="118">
        <v>112</v>
      </c>
      <c r="L73" s="116">
        <v>2.8</v>
      </c>
      <c r="M73" s="130">
        <v>10</v>
      </c>
      <c r="N73" s="129">
        <v>2.9843228328556335</v>
      </c>
      <c r="O73" s="129">
        <v>1.3472913759979317</v>
      </c>
      <c r="P73" s="124">
        <v>45.6</v>
      </c>
      <c r="Q73" s="124">
        <v>0.20236183264204019</v>
      </c>
      <c r="R73" s="124">
        <v>20.817431649341287</v>
      </c>
      <c r="S73" s="124">
        <v>1.7544523161900322E-2</v>
      </c>
      <c r="T73" s="125">
        <v>6.5</v>
      </c>
      <c r="U73" s="121">
        <v>3.0000000000000001E-3</v>
      </c>
      <c r="V73" s="116">
        <v>13</v>
      </c>
      <c r="W73" s="113" t="s">
        <v>293</v>
      </c>
      <c r="X73" s="35" t="s">
        <v>327</v>
      </c>
      <c r="Y73" s="34"/>
      <c r="Z73" s="34"/>
      <c r="AA73" s="33" t="s">
        <v>240</v>
      </c>
      <c r="AB73" s="33" t="s">
        <v>240</v>
      </c>
      <c r="AC73" s="33" t="s">
        <v>240</v>
      </c>
      <c r="AD73" s="33" t="s">
        <v>240</v>
      </c>
      <c r="AF73" s="43">
        <v>72.28615398275906</v>
      </c>
      <c r="AH73" s="10">
        <f t="shared" si="43"/>
        <v>2.4166952846002601</v>
      </c>
      <c r="AI73" s="11">
        <f t="shared" si="44"/>
        <v>2.3018035866948341</v>
      </c>
      <c r="AJ73" s="11" cm="1">
        <f t="array" ref="AJ73">MEDIAN(IF($F73=$F$3:$F$115,AI$3:AI$115))</f>
        <v>2.4462126973517919</v>
      </c>
      <c r="AK73" s="11">
        <f t="shared" si="50"/>
        <v>4.862907981952052</v>
      </c>
      <c r="AL73" s="49">
        <f t="shared" si="51"/>
        <v>129.39994822516195</v>
      </c>
      <c r="AN73" s="13">
        <f t="shared" si="46"/>
        <v>7.2628392699970412</v>
      </c>
      <c r="AO73" s="15">
        <f t="shared" si="49"/>
        <v>-2.5443403987019471</v>
      </c>
      <c r="AP73" s="50" cm="1">
        <f t="array" ref="AP73">GEOMEAN(IF($F73=$F$3:$F$115,-AO$3:AO$115))</f>
        <v>3.13668159221691</v>
      </c>
      <c r="AQ73" s="15">
        <f t="shared" si="52"/>
        <v>4.1261576777801316</v>
      </c>
      <c r="AR73" s="65">
        <f t="shared" si="53"/>
        <v>61.939473712616412</v>
      </c>
      <c r="AT73" s="16">
        <f t="shared" si="48"/>
        <v>8.9867208148398525</v>
      </c>
      <c r="AU73" s="18">
        <f t="shared" si="54"/>
        <v>-4.2682219435447584</v>
      </c>
      <c r="AV73" s="18" cm="1">
        <f t="array" ref="AV73">GEOMEAN(IF($F73=$F$3:$F$115,-AU$3:AU$115))</f>
        <v>5.1447536531293663</v>
      </c>
      <c r="AW73" s="18">
        <f t="shared" si="31"/>
        <v>3.8419671617104862</v>
      </c>
      <c r="AX73" s="117">
        <f t="shared" si="32"/>
        <v>46.617087651126965</v>
      </c>
      <c r="AZ73" s="20">
        <f t="shared" si="47"/>
        <v>7.5045651836128577</v>
      </c>
      <c r="BA73" s="20">
        <f t="shared" si="45"/>
        <v>-2.7860663123177636</v>
      </c>
      <c r="BB73" s="20" cm="1">
        <f t="array" ref="BB73">GEOMEAN(IF($F73=$F$3:$F$115,-BA$3:BA$115))</f>
        <v>3.2871430194902156</v>
      </c>
      <c r="BC73" s="20">
        <f t="shared" si="55"/>
        <v>4.2174221641226417</v>
      </c>
      <c r="BD73" s="58">
        <f t="shared" si="56"/>
        <v>67.85833098798355</v>
      </c>
    </row>
    <row r="74" spans="1:56" x14ac:dyDescent="0.35">
      <c r="A74" s="34" t="s">
        <v>324</v>
      </c>
      <c r="B74" s="34"/>
      <c r="C74" s="34" t="s">
        <v>325</v>
      </c>
      <c r="D74" s="41">
        <v>1990</v>
      </c>
      <c r="E74" s="39" t="s">
        <v>28</v>
      </c>
      <c r="F74" s="35" t="s">
        <v>326</v>
      </c>
      <c r="G74" s="34" t="s">
        <v>305</v>
      </c>
      <c r="H74" s="39" t="s">
        <v>239</v>
      </c>
      <c r="I74" s="120">
        <v>15</v>
      </c>
      <c r="J74" s="116">
        <v>6.79</v>
      </c>
      <c r="K74" s="118">
        <v>141</v>
      </c>
      <c r="L74" s="116">
        <v>8.3000000000000007</v>
      </c>
      <c r="M74" s="130">
        <v>10</v>
      </c>
      <c r="N74" s="129">
        <v>3.6730127173607796</v>
      </c>
      <c r="O74" s="129">
        <v>1.6582047704589928</v>
      </c>
      <c r="P74" s="124">
        <v>6.9091165550567428</v>
      </c>
      <c r="Q74" s="124">
        <v>0.24906071709789562</v>
      </c>
      <c r="R74" s="124">
        <v>25.621454337650814</v>
      </c>
      <c r="S74" s="124">
        <v>2.1593259276185012E-2</v>
      </c>
      <c r="T74" s="120">
        <v>6</v>
      </c>
      <c r="U74" s="121">
        <v>3.0000000000000001E-3</v>
      </c>
      <c r="V74" s="116">
        <v>16</v>
      </c>
      <c r="W74" s="113" t="s">
        <v>293</v>
      </c>
      <c r="X74" s="35" t="s">
        <v>327</v>
      </c>
      <c r="Y74" s="111"/>
      <c r="Z74" s="111"/>
      <c r="AA74" s="33" t="s">
        <v>240</v>
      </c>
      <c r="AB74" s="33" t="s">
        <v>240</v>
      </c>
      <c r="AC74" s="33" t="s">
        <v>240</v>
      </c>
      <c r="AD74" s="33" t="s">
        <v>240</v>
      </c>
      <c r="AF74" s="43">
        <v>169.06688923654656</v>
      </c>
      <c r="AH74" s="10">
        <f t="shared" si="43"/>
        <v>2.6123330940943217</v>
      </c>
      <c r="AI74" s="11">
        <f t="shared" si="44"/>
        <v>2.3364267962838468</v>
      </c>
      <c r="AJ74" s="11" cm="1">
        <f t="array" ref="AJ74">MEDIAN(IF($F74=$F$3:$F$115,AI$3:AI$115))</f>
        <v>2.4462126973517919</v>
      </c>
      <c r="AK74" s="11">
        <f t="shared" si="50"/>
        <v>5.0585457914461136</v>
      </c>
      <c r="AL74" s="49">
        <f t="shared" si="51"/>
        <v>157.36151339588261</v>
      </c>
      <c r="AN74" s="13">
        <f t="shared" si="46"/>
        <v>8.36932773053862</v>
      </c>
      <c r="AO74" s="15">
        <f t="shared" si="49"/>
        <v>-3.4205678401604516</v>
      </c>
      <c r="AP74" s="50" cm="1">
        <f t="array" ref="AP74">GEOMEAN(IF($F74=$F$3:$F$115,-AO$3:AO$115))</f>
        <v>3.13668159221691</v>
      </c>
      <c r="AQ74" s="15">
        <f t="shared" si="52"/>
        <v>5.2326461383217104</v>
      </c>
      <c r="AR74" s="65">
        <f t="shared" si="53"/>
        <v>187.28773765908238</v>
      </c>
      <c r="AT74" s="16">
        <f t="shared" si="48"/>
        <v>10.47624238149597</v>
      </c>
      <c r="AU74" s="18">
        <f t="shared" si="54"/>
        <v>-5.5274824911178015</v>
      </c>
      <c r="AV74" s="18" cm="1">
        <f t="array" ref="AV74">GEOMEAN(IF($F74=$F$3:$F$115,-AU$3:AU$115))</f>
        <v>5.1447536531293663</v>
      </c>
      <c r="AW74" s="18">
        <f t="shared" si="31"/>
        <v>5.3314887283666037</v>
      </c>
      <c r="AX74" s="117">
        <f t="shared" si="32"/>
        <v>206.74553310343956</v>
      </c>
      <c r="AZ74" s="20">
        <f t="shared" si="47"/>
        <v>8.4750541868434652</v>
      </c>
      <c r="BA74" s="20">
        <f t="shared" si="45"/>
        <v>-3.5262942964652968</v>
      </c>
      <c r="BB74" s="20" cm="1">
        <f t="array" ref="BB74">GEOMEAN(IF($F74=$F$3:$F$115,-BA$3:BA$115))</f>
        <v>3.2871430194902156</v>
      </c>
      <c r="BC74" s="20">
        <f t="shared" si="55"/>
        <v>5.1879111673532492</v>
      </c>
      <c r="BD74" s="58">
        <f t="shared" si="56"/>
        <v>179.09406441748527</v>
      </c>
    </row>
    <row r="75" spans="1:56" x14ac:dyDescent="0.35">
      <c r="A75" s="34" t="s">
        <v>324</v>
      </c>
      <c r="B75" s="34"/>
      <c r="C75" s="34" t="s">
        <v>325</v>
      </c>
      <c r="D75" s="41">
        <v>1990</v>
      </c>
      <c r="E75" s="39" t="s">
        <v>28</v>
      </c>
      <c r="F75" s="35" t="s">
        <v>326</v>
      </c>
      <c r="G75" s="34" t="s">
        <v>305</v>
      </c>
      <c r="H75" s="39" t="s">
        <v>239</v>
      </c>
      <c r="I75" s="120">
        <v>15</v>
      </c>
      <c r="J75" s="116">
        <v>6.7</v>
      </c>
      <c r="K75" s="118">
        <v>238</v>
      </c>
      <c r="L75" s="116">
        <v>12.6</v>
      </c>
      <c r="M75" s="130">
        <v>10</v>
      </c>
      <c r="N75" s="129">
        <v>3.7648380352947988</v>
      </c>
      <c r="O75" s="129">
        <v>1.6996598897204676</v>
      </c>
      <c r="P75" s="124">
        <v>7.081844468933161</v>
      </c>
      <c r="Q75" s="124">
        <v>0.25528723502534301</v>
      </c>
      <c r="R75" s="124">
        <v>26.261990696092084</v>
      </c>
      <c r="S75" s="124">
        <v>2.2133090758089637E-2</v>
      </c>
      <c r="T75" s="120">
        <v>4.9000000000000004</v>
      </c>
      <c r="U75" s="121">
        <v>3.0000000000000001E-3</v>
      </c>
      <c r="V75" s="116">
        <v>16.399999999999999</v>
      </c>
      <c r="W75" s="113" t="s">
        <v>293</v>
      </c>
      <c r="X75" s="35" t="s">
        <v>327</v>
      </c>
      <c r="Y75" s="111"/>
      <c r="Z75" s="111"/>
      <c r="AA75" s="33" t="s">
        <v>240</v>
      </c>
      <c r="AB75" s="33" t="s">
        <v>240</v>
      </c>
      <c r="AC75" s="33" t="s">
        <v>240</v>
      </c>
      <c r="AD75" s="33" t="s">
        <v>240</v>
      </c>
      <c r="AF75" s="43">
        <v>237.20185459978893</v>
      </c>
      <c r="AH75" s="10">
        <f t="shared" si="43"/>
        <v>2.63559847367697</v>
      </c>
      <c r="AI75" s="11">
        <f t="shared" si="44"/>
        <v>2.836672199994505</v>
      </c>
      <c r="AJ75" s="11" cm="1">
        <f t="array" ref="AJ75">MEDIAN(IF($F75=$F$3:$F$115,AI$3:AI$115))</f>
        <v>2.4462126973517919</v>
      </c>
      <c r="AK75" s="11">
        <f t="shared" si="50"/>
        <v>5.0818111710287619</v>
      </c>
      <c r="AL75" s="49">
        <f t="shared" si="51"/>
        <v>161.065509096977</v>
      </c>
      <c r="AN75" s="13">
        <f t="shared" si="46"/>
        <v>8.6058136626368604</v>
      </c>
      <c r="AO75" s="15">
        <f t="shared" si="49"/>
        <v>-3.1335429889653854</v>
      </c>
      <c r="AP75" s="50" cm="1">
        <f t="array" ref="AP75">GEOMEAN(IF($F75=$F$3:$F$115,-AO$3:AO$115))</f>
        <v>3.13668159221691</v>
      </c>
      <c r="AQ75" s="15">
        <f t="shared" si="52"/>
        <v>5.4691320704199509</v>
      </c>
      <c r="AR75" s="65">
        <f t="shared" si="53"/>
        <v>237.25418344950512</v>
      </c>
      <c r="AT75" s="16">
        <f t="shared" si="48"/>
        <v>10.81780355289823</v>
      </c>
      <c r="AU75" s="18">
        <f t="shared" si="54"/>
        <v>-5.3455328792267549</v>
      </c>
      <c r="AV75" s="18" cm="1">
        <f t="array" ref="AV75">GEOMEAN(IF($F75=$F$3:$F$115,-AU$3:AU$115))</f>
        <v>5.1447536531293663</v>
      </c>
      <c r="AW75" s="18">
        <f t="shared" si="31"/>
        <v>5.6730498997688636</v>
      </c>
      <c r="AX75" s="117">
        <f t="shared" si="32"/>
        <v>290.92046095802101</v>
      </c>
      <c r="AZ75" s="20">
        <f t="shared" si="47"/>
        <v>8.6509029425761383</v>
      </c>
      <c r="BA75" s="20">
        <f t="shared" si="45"/>
        <v>-3.1786322689046633</v>
      </c>
      <c r="BB75" s="20" cm="1">
        <f t="array" ref="BB75">GEOMEAN(IF($F75=$F$3:$F$115,-BA$3:BA$115))</f>
        <v>3.2871430194902156</v>
      </c>
      <c r="BC75" s="20">
        <f t="shared" si="55"/>
        <v>5.3637599230859223</v>
      </c>
      <c r="BD75" s="58">
        <f t="shared" si="56"/>
        <v>213.52628142154379</v>
      </c>
    </row>
    <row r="76" spans="1:56" x14ac:dyDescent="0.35">
      <c r="A76" s="34" t="s">
        <v>324</v>
      </c>
      <c r="B76" s="34"/>
      <c r="C76" s="34" t="s">
        <v>325</v>
      </c>
      <c r="D76" s="41">
        <v>1990</v>
      </c>
      <c r="E76" s="39" t="s">
        <v>28</v>
      </c>
      <c r="F76" s="35" t="s">
        <v>326</v>
      </c>
      <c r="G76" s="34" t="s">
        <v>305</v>
      </c>
      <c r="H76" s="39" t="s">
        <v>239</v>
      </c>
      <c r="I76" s="120">
        <v>15</v>
      </c>
      <c r="J76" s="116">
        <v>7</v>
      </c>
      <c r="K76" s="118">
        <v>108</v>
      </c>
      <c r="L76" s="116">
        <v>7.4</v>
      </c>
      <c r="M76" s="130">
        <v>10</v>
      </c>
      <c r="N76" s="129">
        <v>4.0173576596133529</v>
      </c>
      <c r="O76" s="129">
        <v>1.8136614676895233</v>
      </c>
      <c r="P76" s="124">
        <v>7.5568462320933127</v>
      </c>
      <c r="Q76" s="124">
        <v>0.2724101593258233</v>
      </c>
      <c r="R76" s="124">
        <v>28.023465681805579</v>
      </c>
      <c r="S76" s="124">
        <v>2.3617627333327354E-2</v>
      </c>
      <c r="T76" s="120">
        <v>9.4</v>
      </c>
      <c r="U76" s="121">
        <v>3.0000000000000001E-3</v>
      </c>
      <c r="V76" s="116">
        <v>17.5</v>
      </c>
      <c r="W76" s="113" t="s">
        <v>293</v>
      </c>
      <c r="X76" s="35" t="s">
        <v>327</v>
      </c>
      <c r="Y76" s="111"/>
      <c r="Z76" s="111"/>
      <c r="AA76" s="33" t="s">
        <v>240</v>
      </c>
      <c r="AB76" s="33" t="s">
        <v>240</v>
      </c>
      <c r="AC76" s="33" t="s">
        <v>240</v>
      </c>
      <c r="AD76" s="33" t="s">
        <v>240</v>
      </c>
      <c r="AF76" s="43">
        <v>186.44027558138987</v>
      </c>
      <c r="AH76" s="10">
        <f t="shared" si="43"/>
        <v>2.6967656700117453</v>
      </c>
      <c r="AI76" s="11">
        <f t="shared" si="44"/>
        <v>1.9853655571124746</v>
      </c>
      <c r="AJ76" s="11" cm="1">
        <f t="array" ref="AJ76">MEDIAN(IF($F76=$F$3:$F$115,AI$3:AI$115))</f>
        <v>2.4462126973517919</v>
      </c>
      <c r="AK76" s="11">
        <f t="shared" si="50"/>
        <v>5.1429783673635372</v>
      </c>
      <c r="AL76" s="49">
        <f t="shared" si="51"/>
        <v>171.22498052822019</v>
      </c>
      <c r="AN76" s="13">
        <f t="shared" si="46"/>
        <v>8.5042503102052489</v>
      </c>
      <c r="AO76" s="15">
        <f t="shared" si="49"/>
        <v>-3.822119083081029</v>
      </c>
      <c r="AP76" s="50" cm="1">
        <f t="array" ref="AP76">GEOMEAN(IF($F76=$F$3:$F$115,-AO$3:AO$115))</f>
        <v>3.13668159221691</v>
      </c>
      <c r="AQ76" s="15">
        <f t="shared" si="52"/>
        <v>5.3675687179883393</v>
      </c>
      <c r="AR76" s="65">
        <f t="shared" si="53"/>
        <v>214.34111000617989</v>
      </c>
      <c r="AT76" s="16">
        <f t="shared" si="48"/>
        <v>10.625133870429925</v>
      </c>
      <c r="AU76" s="18">
        <f t="shared" si="54"/>
        <v>-5.9430026433057055</v>
      </c>
      <c r="AV76" s="18" cm="1">
        <f t="array" ref="AV76">GEOMEAN(IF($F76=$F$3:$F$115,-AU$3:AU$115))</f>
        <v>5.1447536531293663</v>
      </c>
      <c r="AW76" s="18">
        <f t="shared" si="31"/>
        <v>5.4803802173005591</v>
      </c>
      <c r="AX76" s="117">
        <f t="shared" si="32"/>
        <v>239.93791858082164</v>
      </c>
      <c r="AZ76" s="20">
        <f t="shared" si="47"/>
        <v>8.6420069772876911</v>
      </c>
      <c r="BA76" s="20">
        <f t="shared" si="45"/>
        <v>-3.9598757501634712</v>
      </c>
      <c r="BB76" s="20" cm="1">
        <f t="array" ref="BB76">GEOMEAN(IF($F76=$F$3:$F$115,-BA$3:BA$115))</f>
        <v>3.2871430194902156</v>
      </c>
      <c r="BC76" s="20">
        <f t="shared" si="55"/>
        <v>5.354863957797475</v>
      </c>
      <c r="BD76" s="58">
        <f t="shared" si="56"/>
        <v>211.63518307795053</v>
      </c>
    </row>
    <row r="77" spans="1:56" x14ac:dyDescent="0.35">
      <c r="A77" s="34" t="s">
        <v>324</v>
      </c>
      <c r="B77" s="34"/>
      <c r="C77" s="34" t="s">
        <v>325</v>
      </c>
      <c r="D77" s="41">
        <v>1990</v>
      </c>
      <c r="E77" s="39" t="s">
        <v>28</v>
      </c>
      <c r="F77" s="35" t="s">
        <v>326</v>
      </c>
      <c r="G77" s="34" t="s">
        <v>305</v>
      </c>
      <c r="H77" s="39" t="s">
        <v>239</v>
      </c>
      <c r="I77" s="120">
        <v>15</v>
      </c>
      <c r="J77" s="116">
        <v>7.04</v>
      </c>
      <c r="K77" s="118">
        <v>184</v>
      </c>
      <c r="L77" s="116">
        <v>13.8</v>
      </c>
      <c r="M77" s="130">
        <v>10</v>
      </c>
      <c r="N77" s="129">
        <v>3.58118739942676</v>
      </c>
      <c r="O77" s="129">
        <v>1.6167496511975179</v>
      </c>
      <c r="P77" s="124">
        <v>6.7363886411803238</v>
      </c>
      <c r="Q77" s="124">
        <v>0.24283419917044821</v>
      </c>
      <c r="R77" s="124">
        <v>24.980917979209543</v>
      </c>
      <c r="S77" s="124">
        <v>2.1053427794280388E-2</v>
      </c>
      <c r="T77" s="120">
        <v>7.5</v>
      </c>
      <c r="U77" s="121">
        <v>3.0000000000000001E-3</v>
      </c>
      <c r="V77" s="116">
        <v>15.6</v>
      </c>
      <c r="W77" s="113" t="s">
        <v>293</v>
      </c>
      <c r="X77" s="35" t="s">
        <v>327</v>
      </c>
      <c r="Y77" s="111"/>
      <c r="Z77" s="111"/>
      <c r="AA77" s="33" t="s">
        <v>240</v>
      </c>
      <c r="AB77" s="33" t="s">
        <v>240</v>
      </c>
      <c r="AC77" s="33" t="s">
        <v>240</v>
      </c>
      <c r="AD77" s="33" t="s">
        <v>240</v>
      </c>
      <c r="AF77" s="43">
        <v>357.53499237216602</v>
      </c>
      <c r="AH77" s="10">
        <f t="shared" si="43"/>
        <v>2.588478655411524</v>
      </c>
      <c r="AI77" s="11">
        <f t="shared" si="44"/>
        <v>2.6264571021974619</v>
      </c>
      <c r="AJ77" s="11" cm="1">
        <f t="array" ref="AJ77">MEDIAN(IF($F77=$F$3:$F$115,AI$3:AI$115))</f>
        <v>2.4462126973517919</v>
      </c>
      <c r="AK77" s="11">
        <f t="shared" si="50"/>
        <v>5.0346913527633159</v>
      </c>
      <c r="AL77" s="49">
        <f t="shared" si="51"/>
        <v>153.65216097750141</v>
      </c>
      <c r="AN77" s="13">
        <f t="shared" si="46"/>
        <v>8.9050578738681399</v>
      </c>
      <c r="AO77" s="15">
        <f t="shared" ref="AO77:AO95" si="57">LN(K77)-AN77</f>
        <v>-3.690122116259154</v>
      </c>
      <c r="AP77" s="50" cm="1">
        <f t="array" ref="AP77">GEOMEAN(IF($F77=$F$3:$F$115,-AO$3:AO$115))</f>
        <v>3.13668159221691</v>
      </c>
      <c r="AQ77" s="15">
        <f t="shared" si="52"/>
        <v>5.7683762816512303</v>
      </c>
      <c r="AR77" s="65">
        <f t="shared" si="53"/>
        <v>320.01769196343974</v>
      </c>
      <c r="AT77" s="16">
        <f t="shared" si="48"/>
        <v>11.201074744424053</v>
      </c>
      <c r="AU77" s="18">
        <f t="shared" si="54"/>
        <v>-5.9861389868150674</v>
      </c>
      <c r="AV77" s="18" cm="1">
        <f t="array" ref="AV77">GEOMEAN(IF($F77=$F$3:$F$115,-AU$3:AU$115))</f>
        <v>5.1447536531293663</v>
      </c>
      <c r="AW77" s="18">
        <f t="shared" si="31"/>
        <v>6.056321091294687</v>
      </c>
      <c r="AX77" s="117">
        <f t="shared" si="32"/>
        <v>426.80237807949862</v>
      </c>
      <c r="AZ77" s="20">
        <f t="shared" si="47"/>
        <v>8.9262438161713558</v>
      </c>
      <c r="BA77" s="20">
        <f t="shared" si="45"/>
        <v>-3.7113080585623699</v>
      </c>
      <c r="BB77" s="20" cm="1">
        <f t="array" ref="BB77">GEOMEAN(IF($F77=$F$3:$F$115,-BA$3:BA$115))</f>
        <v>3.2871430194902156</v>
      </c>
      <c r="BC77" s="20">
        <f t="shared" si="55"/>
        <v>5.6391007966811397</v>
      </c>
      <c r="BD77" s="58">
        <f t="shared" si="56"/>
        <v>281.20974002127025</v>
      </c>
    </row>
    <row r="78" spans="1:56" x14ac:dyDescent="0.35">
      <c r="A78" s="34" t="s">
        <v>324</v>
      </c>
      <c r="B78" s="34"/>
      <c r="C78" s="34" t="s">
        <v>325</v>
      </c>
      <c r="D78" s="41">
        <v>1990</v>
      </c>
      <c r="E78" s="39" t="s">
        <v>28</v>
      </c>
      <c r="F78" s="35" t="s">
        <v>326</v>
      </c>
      <c r="G78" s="34" t="s">
        <v>305</v>
      </c>
      <c r="H78" s="39" t="s">
        <v>239</v>
      </c>
      <c r="I78" s="120">
        <v>15</v>
      </c>
      <c r="J78" s="116">
        <v>6.91</v>
      </c>
      <c r="K78" s="118">
        <v>196</v>
      </c>
      <c r="L78" s="116">
        <v>8</v>
      </c>
      <c r="M78" s="130">
        <v>10</v>
      </c>
      <c r="N78" s="129">
        <v>3.3745804340752161</v>
      </c>
      <c r="O78" s="129">
        <v>1.5234756328591996</v>
      </c>
      <c r="P78" s="124">
        <v>6.347750834958382</v>
      </c>
      <c r="Q78" s="124">
        <v>0.22882453383369158</v>
      </c>
      <c r="R78" s="124">
        <v>23.539711172716686</v>
      </c>
      <c r="S78" s="124">
        <v>1.983880695999498E-2</v>
      </c>
      <c r="T78" s="120">
        <v>5.5</v>
      </c>
      <c r="U78" s="121">
        <v>3.0000000000000001E-3</v>
      </c>
      <c r="V78" s="116">
        <v>14.7</v>
      </c>
      <c r="W78" s="113" t="s">
        <v>293</v>
      </c>
      <c r="X78" s="35" t="s">
        <v>327</v>
      </c>
      <c r="Y78" s="111"/>
      <c r="Z78" s="111"/>
      <c r="AA78" s="33" t="s">
        <v>240</v>
      </c>
      <c r="AB78" s="33" t="s">
        <v>240</v>
      </c>
      <c r="AC78" s="33" t="s">
        <v>240</v>
      </c>
      <c r="AD78" s="33" t="s">
        <v>240</v>
      </c>
      <c r="AF78" s="43">
        <v>180.50302284109421</v>
      </c>
      <c r="AH78" s="10">
        <f t="shared" si="43"/>
        <v>2.5324899086439356</v>
      </c>
      <c r="AI78" s="11">
        <f t="shared" si="44"/>
        <v>2.7456247505865812</v>
      </c>
      <c r="AJ78" s="11" cm="1">
        <f t="array" ref="AJ78">MEDIAN(IF($F78=$F$3:$F$115,AI$3:AI$115))</f>
        <v>2.4462126973517919</v>
      </c>
      <c r="AK78" s="11">
        <f t="shared" si="50"/>
        <v>4.9787026059957276</v>
      </c>
      <c r="AL78" s="49">
        <f t="shared" si="51"/>
        <v>145.28576644365552</v>
      </c>
      <c r="AN78" s="13">
        <f t="shared" si="46"/>
        <v>8.387852778077221</v>
      </c>
      <c r="AO78" s="15">
        <f t="shared" si="57"/>
        <v>-3.1097381188467041</v>
      </c>
      <c r="AP78" s="50" cm="1">
        <f t="array" ref="AP78">GEOMEAN(IF($F78=$F$3:$F$115,-AO$3:AO$115))</f>
        <v>3.13668159221691</v>
      </c>
      <c r="AQ78" s="15">
        <f t="shared" si="52"/>
        <v>5.2511711858603114</v>
      </c>
      <c r="AR78" s="65">
        <f t="shared" si="53"/>
        <v>190.78958772635858</v>
      </c>
      <c r="AT78" s="16">
        <f t="shared" si="48"/>
        <v>10.498607180932062</v>
      </c>
      <c r="AU78" s="18">
        <f t="shared" si="54"/>
        <v>-5.2204925217015452</v>
      </c>
      <c r="AV78" s="18" cm="1">
        <f t="array" ref="AV78">GEOMEAN(IF($F78=$F$3:$F$115,-AU$3:AU$115))</f>
        <v>5.1447536531293663</v>
      </c>
      <c r="AW78" s="18">
        <f t="shared" si="31"/>
        <v>5.3538535278026957</v>
      </c>
      <c r="AX78" s="117">
        <f t="shared" si="32"/>
        <v>211.42144854109614</v>
      </c>
      <c r="AZ78" s="20">
        <f t="shared" si="47"/>
        <v>8.4846904290372098</v>
      </c>
      <c r="BA78" s="20">
        <f t="shared" si="45"/>
        <v>-3.206575769806693</v>
      </c>
      <c r="BB78" s="20" cm="1">
        <f t="array" ref="BB78">GEOMEAN(IF($F78=$F$3:$F$115,-BA$3:BA$115))</f>
        <v>3.2871430194902156</v>
      </c>
      <c r="BC78" s="20">
        <f t="shared" si="55"/>
        <v>5.1975474095469938</v>
      </c>
      <c r="BD78" s="58">
        <f t="shared" si="56"/>
        <v>180.82820005428178</v>
      </c>
    </row>
    <row r="79" spans="1:56" x14ac:dyDescent="0.35">
      <c r="A79" s="34" t="s">
        <v>324</v>
      </c>
      <c r="B79" s="34"/>
      <c r="C79" s="34" t="s">
        <v>325</v>
      </c>
      <c r="D79" s="41">
        <v>1990</v>
      </c>
      <c r="E79" s="39" t="s">
        <v>28</v>
      </c>
      <c r="F79" s="35" t="s">
        <v>326</v>
      </c>
      <c r="G79" s="34" t="s">
        <v>305</v>
      </c>
      <c r="H79" s="39" t="s">
        <v>239</v>
      </c>
      <c r="I79" s="120">
        <v>15</v>
      </c>
      <c r="J79" s="116">
        <v>6.73</v>
      </c>
      <c r="K79" s="118">
        <v>317</v>
      </c>
      <c r="L79" s="116">
        <v>13</v>
      </c>
      <c r="M79" s="130">
        <v>10</v>
      </c>
      <c r="N79" s="129">
        <v>3.2368424571741867</v>
      </c>
      <c r="O79" s="129">
        <v>1.4612929539669874</v>
      </c>
      <c r="P79" s="124">
        <v>6.0886589641437538</v>
      </c>
      <c r="Q79" s="124">
        <v>0.21948475694252051</v>
      </c>
      <c r="R79" s="124">
        <v>22.578906635054778</v>
      </c>
      <c r="S79" s="124">
        <v>1.9029059737138043E-2</v>
      </c>
      <c r="T79" s="120">
        <v>4.4000000000000004</v>
      </c>
      <c r="U79" s="121">
        <v>3.0000000000000001E-3</v>
      </c>
      <c r="V79" s="116">
        <v>14.1</v>
      </c>
      <c r="W79" s="113" t="s">
        <v>293</v>
      </c>
      <c r="X79" s="35" t="s">
        <v>327</v>
      </c>
      <c r="Y79" s="111"/>
      <c r="Z79" s="111"/>
      <c r="AA79" s="33" t="s">
        <v>240</v>
      </c>
      <c r="AB79" s="33" t="s">
        <v>240</v>
      </c>
      <c r="AC79" s="33" t="s">
        <v>240</v>
      </c>
      <c r="AD79" s="33" t="s">
        <v>240</v>
      </c>
      <c r="AF79" s="43">
        <v>246.22509333767084</v>
      </c>
      <c r="AH79" s="10">
        <f t="shared" si="43"/>
        <v>2.4932258940953202</v>
      </c>
      <c r="AI79" s="11">
        <f t="shared" si="44"/>
        <v>3.2656758797819601</v>
      </c>
      <c r="AJ79" s="11" cm="1">
        <f t="array" ref="AJ79">MEDIAN(IF($F79=$F$3:$F$115,AI$3:AI$115))</f>
        <v>2.4462126973517919</v>
      </c>
      <c r="AK79" s="11">
        <f t="shared" si="50"/>
        <v>4.9394385914471126</v>
      </c>
      <c r="AL79" s="49">
        <f t="shared" si="51"/>
        <v>139.69180336870252</v>
      </c>
      <c r="AN79" s="13">
        <f t="shared" si="46"/>
        <v>8.5635397579084831</v>
      </c>
      <c r="AO79" s="15">
        <f t="shared" si="57"/>
        <v>-2.8046379840312028</v>
      </c>
      <c r="AP79" s="50" cm="1">
        <f t="array" ref="AP79">GEOMEAN(IF($F79=$F$3:$F$115,-AO$3:AO$115))</f>
        <v>3.13668159221691</v>
      </c>
      <c r="AQ79" s="15">
        <f t="shared" si="52"/>
        <v>5.4268581656915735</v>
      </c>
      <c r="AR79" s="65">
        <f t="shared" si="53"/>
        <v>227.4335631635447</v>
      </c>
      <c r="AT79" s="16">
        <f t="shared" si="48"/>
        <v>10.776237180704438</v>
      </c>
      <c r="AU79" s="18">
        <f t="shared" si="54"/>
        <v>-5.0173354068271578</v>
      </c>
      <c r="AV79" s="18" cm="1">
        <f t="array" ref="AV79">GEOMEAN(IF($F79=$F$3:$F$115,-AU$3:AU$115))</f>
        <v>5.1447536531293663</v>
      </c>
      <c r="AW79" s="18">
        <f t="shared" si="31"/>
        <v>5.6314835275750719</v>
      </c>
      <c r="AX79" s="117">
        <f t="shared" si="32"/>
        <v>279.07582736770001</v>
      </c>
      <c r="AZ79" s="20">
        <f t="shared" si="47"/>
        <v>8.5783988493076322</v>
      </c>
      <c r="BA79" s="20">
        <f t="shared" si="45"/>
        <v>-2.8194970754303519</v>
      </c>
      <c r="BB79" s="20" cm="1">
        <f t="array" ref="BB79">GEOMEAN(IF($F79=$F$3:$F$115,-BA$3:BA$115))</f>
        <v>3.2871430194902156</v>
      </c>
      <c r="BC79" s="20">
        <f t="shared" si="55"/>
        <v>5.2912558298174162</v>
      </c>
      <c r="BD79" s="58">
        <f t="shared" si="56"/>
        <v>198.59266746714587</v>
      </c>
    </row>
    <row r="80" spans="1:56" x14ac:dyDescent="0.35">
      <c r="A80" s="34" t="s">
        <v>329</v>
      </c>
      <c r="B80" s="34"/>
      <c r="C80" s="113" t="s">
        <v>330</v>
      </c>
      <c r="D80" s="41">
        <v>2003</v>
      </c>
      <c r="E80" s="39" t="s">
        <v>31</v>
      </c>
      <c r="F80" s="35" t="s">
        <v>331</v>
      </c>
      <c r="G80" s="34" t="s">
        <v>280</v>
      </c>
      <c r="H80" s="39" t="s">
        <v>239</v>
      </c>
      <c r="I80" s="121">
        <v>16</v>
      </c>
      <c r="J80" s="116">
        <v>7.2</v>
      </c>
      <c r="K80" s="118">
        <v>26.8416</v>
      </c>
      <c r="L80" s="116">
        <v>0.4</v>
      </c>
      <c r="M80" s="130">
        <v>10</v>
      </c>
      <c r="N80" s="121">
        <v>5.2103999999999999</v>
      </c>
      <c r="O80" s="121">
        <v>1.4727091649698094</v>
      </c>
      <c r="P80" s="121">
        <v>2.9887000000000001</v>
      </c>
      <c r="Q80" s="121">
        <v>0.18532422274318811</v>
      </c>
      <c r="R80" s="121">
        <v>8.5279285251089689</v>
      </c>
      <c r="S80" s="122">
        <v>3.5449999999999999</v>
      </c>
      <c r="T80" s="121">
        <v>15</v>
      </c>
      <c r="U80" s="121">
        <v>3.0000000000000001E-3</v>
      </c>
      <c r="V80" s="44">
        <v>19.074985141345675</v>
      </c>
      <c r="W80" s="35" t="s">
        <v>31</v>
      </c>
      <c r="X80" s="113" t="s">
        <v>332</v>
      </c>
      <c r="Y80" s="112"/>
      <c r="Z80" s="56"/>
      <c r="AA80" s="33" t="s">
        <v>240</v>
      </c>
      <c r="AB80" s="33" t="s">
        <v>240</v>
      </c>
      <c r="AC80" s="33" t="s">
        <v>240</v>
      </c>
      <c r="AD80" s="33" t="s">
        <v>240</v>
      </c>
      <c r="AF80" s="43">
        <v>20.494660064684922</v>
      </c>
      <c r="AH80" s="10">
        <f t="shared" si="43"/>
        <v>2.7779615614740458</v>
      </c>
      <c r="AI80" s="11">
        <f t="shared" si="44"/>
        <v>0.51199136137130852</v>
      </c>
      <c r="AJ80" s="11" cm="1">
        <f t="array" ref="AJ80">MEDIAN(IF($F80=$F$3:$F$115,AI$3:AI$115))</f>
        <v>0.66262107919438251</v>
      </c>
      <c r="AK80" s="11">
        <f t="shared" si="50"/>
        <v>3.4405826406684286</v>
      </c>
      <c r="AL80" s="49">
        <f t="shared" si="51"/>
        <v>31.205134253011785</v>
      </c>
      <c r="AN80" s="13">
        <f t="shared" si="46"/>
        <v>6.66730723285204</v>
      </c>
      <c r="AO80" s="15">
        <f t="shared" si="57"/>
        <v>-3.3773543100066856</v>
      </c>
      <c r="AP80" s="50" cm="1">
        <f t="array" ref="AP80">GEOMEAN(IF($F80=$F$3:$F$115,-AO$3:AO$115))</f>
        <v>3.8369118781015716</v>
      </c>
      <c r="AQ80" s="15">
        <f t="shared" si="52"/>
        <v>2.8303953547504683</v>
      </c>
      <c r="AR80" s="65">
        <f t="shared" si="53"/>
        <v>16.952161617484755</v>
      </c>
      <c r="AT80" s="16">
        <f t="shared" si="48"/>
        <v>7.9983504631731979</v>
      </c>
      <c r="AU80" s="18">
        <f t="shared" si="54"/>
        <v>-4.7083975403278435</v>
      </c>
      <c r="AV80" s="18" cm="1">
        <f t="array" ref="AV80">GEOMEAN(IF($F80=$F$3:$F$115,-AU$3:AU$115))</f>
        <v>5.5751252910350759</v>
      </c>
      <c r="AW80" s="18">
        <f t="shared" si="31"/>
        <v>2.4232251721381219</v>
      </c>
      <c r="AX80" s="117">
        <f t="shared" si="32"/>
        <v>11.282187698168395</v>
      </c>
      <c r="AZ80" s="20">
        <f t="shared" si="47"/>
        <v>7.2738276793255814</v>
      </c>
      <c r="BA80" s="20">
        <f t="shared" si="45"/>
        <v>-3.983874756480227</v>
      </c>
      <c r="BB80" s="20" cm="1">
        <f t="array" ref="BB80">GEOMEAN(IF($F80=$F$3:$F$115,-BA$3:BA$115))</f>
        <v>4.4599043000637648</v>
      </c>
      <c r="BC80" s="20">
        <f t="shared" si="55"/>
        <v>2.8139233792618166</v>
      </c>
      <c r="BD80" s="58">
        <f t="shared" si="56"/>
        <v>16.675213232261001</v>
      </c>
    </row>
    <row r="81" spans="1:56" x14ac:dyDescent="0.35">
      <c r="A81" s="34" t="s">
        <v>329</v>
      </c>
      <c r="B81" s="34"/>
      <c r="C81" s="113" t="s">
        <v>330</v>
      </c>
      <c r="D81" s="41">
        <v>2003</v>
      </c>
      <c r="E81" s="39" t="s">
        <v>31</v>
      </c>
      <c r="F81" s="35" t="s">
        <v>331</v>
      </c>
      <c r="G81" s="34" t="s">
        <v>280</v>
      </c>
      <c r="H81" s="39" t="s">
        <v>239</v>
      </c>
      <c r="I81" s="121">
        <v>18</v>
      </c>
      <c r="J81" s="116">
        <v>8</v>
      </c>
      <c r="K81" s="118">
        <v>253.82399999999996</v>
      </c>
      <c r="L81" s="116">
        <v>3</v>
      </c>
      <c r="M81" s="130">
        <v>10</v>
      </c>
      <c r="N81" s="121">
        <v>40.08</v>
      </c>
      <c r="O81" s="121">
        <v>12.214177329082663</v>
      </c>
      <c r="P81" s="121">
        <v>13.794</v>
      </c>
      <c r="Q81" s="121">
        <v>3.2692266802143846</v>
      </c>
      <c r="R81" s="121">
        <v>38.325494657715844</v>
      </c>
      <c r="S81" s="122">
        <v>24.815000000000001</v>
      </c>
      <c r="T81" s="121">
        <v>95</v>
      </c>
      <c r="U81" s="121">
        <v>3.0000000000000001E-3</v>
      </c>
      <c r="V81" s="44">
        <v>150.37774224116239</v>
      </c>
      <c r="W81" s="35" t="s">
        <v>31</v>
      </c>
      <c r="X81" s="113" t="s">
        <v>332</v>
      </c>
      <c r="Y81" s="112"/>
      <c r="Z81" s="56"/>
      <c r="AA81" s="33" t="s">
        <v>240</v>
      </c>
      <c r="AB81" s="33" t="s">
        <v>240</v>
      </c>
      <c r="AC81" s="33" t="s">
        <v>240</v>
      </c>
      <c r="AD81" s="33" t="s">
        <v>240</v>
      </c>
      <c r="AF81" s="43">
        <v>329.61435383640486</v>
      </c>
      <c r="AH81" s="10">
        <f t="shared" si="43"/>
        <v>4.7233903164398194</v>
      </c>
      <c r="AI81" s="11">
        <f t="shared" si="44"/>
        <v>0.81325079701745651</v>
      </c>
      <c r="AJ81" s="11" cm="1">
        <f t="array" ref="AJ81">MEDIAN(IF($F81=$F$3:$F$115,AI$3:AI$115))</f>
        <v>0.66262107919438251</v>
      </c>
      <c r="AK81" s="11">
        <f t="shared" si="50"/>
        <v>5.3860113956342017</v>
      </c>
      <c r="AL81" s="49">
        <f t="shared" si="51"/>
        <v>218.33081130687441</v>
      </c>
      <c r="AN81" s="13">
        <f t="shared" si="46"/>
        <v>9.8956426895423704</v>
      </c>
      <c r="AO81" s="15">
        <f t="shared" si="57"/>
        <v>-4.3590015760850944</v>
      </c>
      <c r="AP81" s="50" cm="1">
        <f t="array" ref="AP81">GEOMEAN(IF($F81=$F$3:$F$115,-AO$3:AO$115))</f>
        <v>3.8369118781015716</v>
      </c>
      <c r="AQ81" s="15">
        <f t="shared" si="52"/>
        <v>6.0587308114407987</v>
      </c>
      <c r="AR81" s="65">
        <f t="shared" si="53"/>
        <v>427.83209253192098</v>
      </c>
      <c r="AT81" s="16">
        <f t="shared" si="48"/>
        <v>12.138042491424759</v>
      </c>
      <c r="AU81" s="18">
        <f t="shared" si="54"/>
        <v>-6.6014013779674832</v>
      </c>
      <c r="AV81" s="18" cm="1">
        <f t="array" ref="AV81">GEOMEAN(IF($F81=$F$3:$F$115,-AU$3:AU$115))</f>
        <v>5.5751252910350759</v>
      </c>
      <c r="AW81" s="18">
        <f t="shared" si="31"/>
        <v>6.5629172003896832</v>
      </c>
      <c r="AX81" s="117">
        <f t="shared" si="32"/>
        <v>708.33503878904003</v>
      </c>
      <c r="AZ81" s="20">
        <f t="shared" si="47"/>
        <v>10.529455291004572</v>
      </c>
      <c r="BA81" s="20">
        <f t="shared" si="45"/>
        <v>-4.9928141775472961</v>
      </c>
      <c r="BB81" s="20" cm="1">
        <f t="array" ref="BB81">GEOMEAN(IF($F81=$F$3:$F$115,-BA$3:BA$115))</f>
        <v>4.4599043000637648</v>
      </c>
      <c r="BC81" s="20">
        <f t="shared" si="55"/>
        <v>6.0695509909408072</v>
      </c>
      <c r="BD81" s="58">
        <f t="shared" si="56"/>
        <v>432.48644763837331</v>
      </c>
    </row>
    <row r="82" spans="1:56" x14ac:dyDescent="0.35">
      <c r="A82" s="34" t="s">
        <v>277</v>
      </c>
      <c r="B82" s="34"/>
      <c r="C82" s="113" t="s">
        <v>333</v>
      </c>
      <c r="D82" s="41">
        <v>2002</v>
      </c>
      <c r="E82" s="39" t="s">
        <v>31</v>
      </c>
      <c r="F82" s="35" t="s">
        <v>334</v>
      </c>
      <c r="G82" s="34" t="s">
        <v>280</v>
      </c>
      <c r="H82" s="39" t="s">
        <v>239</v>
      </c>
      <c r="I82" s="121">
        <v>7.64</v>
      </c>
      <c r="J82" s="116">
        <v>7.94</v>
      </c>
      <c r="K82" s="118">
        <v>218.88</v>
      </c>
      <c r="L82" s="116">
        <v>0.27</v>
      </c>
      <c r="M82" s="130">
        <v>10</v>
      </c>
      <c r="N82" s="121">
        <v>49.4</v>
      </c>
      <c r="O82" s="121">
        <v>24.1</v>
      </c>
      <c r="P82" s="121">
        <v>10.3</v>
      </c>
      <c r="Q82" s="121">
        <v>1.75</v>
      </c>
      <c r="R82" s="121">
        <v>18.899999999999999</v>
      </c>
      <c r="S82" s="122">
        <v>5.28</v>
      </c>
      <c r="T82" s="121">
        <v>198</v>
      </c>
      <c r="U82" s="121">
        <v>3.0000000000000001E-3</v>
      </c>
      <c r="V82" s="44">
        <v>222.59559999999999</v>
      </c>
      <c r="W82" s="35" t="s">
        <v>31</v>
      </c>
      <c r="X82" s="113" t="s">
        <v>281</v>
      </c>
      <c r="Y82" s="112" t="s">
        <v>335</v>
      </c>
      <c r="Z82" s="56"/>
      <c r="AA82" s="33" t="s">
        <v>240</v>
      </c>
      <c r="AB82" s="33" t="s">
        <v>240</v>
      </c>
      <c r="AC82" s="33" t="s">
        <v>240</v>
      </c>
      <c r="AD82" s="33" t="s">
        <v>240</v>
      </c>
      <c r="AF82" s="43">
        <v>206.27150948939743</v>
      </c>
      <c r="AH82" s="10">
        <f t="shared" si="43"/>
        <v>5.0929270565929716</v>
      </c>
      <c r="AI82" s="11">
        <f t="shared" si="44"/>
        <v>0.29559657784121374</v>
      </c>
      <c r="AJ82" s="11" cm="1">
        <f t="array" ref="AJ82">MEDIAN(IF($F82=$F$3:$F$115,AI$3:AI$115))</f>
        <v>8.2089387842122719E-2</v>
      </c>
      <c r="AK82" s="11">
        <f t="shared" si="50"/>
        <v>5.1750164444350943</v>
      </c>
      <c r="AL82" s="49">
        <f t="shared" si="51"/>
        <v>176.79952162078547</v>
      </c>
      <c r="AN82" s="13">
        <f t="shared" si="46"/>
        <v>8.3904881892435164</v>
      </c>
      <c r="AO82" s="15">
        <f t="shared" si="57"/>
        <v>-3.001964554809331</v>
      </c>
      <c r="AP82" s="50" cm="1">
        <f t="array" ref="AP82">GEOMEAN(IF($F82=$F$3:$F$115,-AO$3:AO$115))</f>
        <v>3.3506350771916438</v>
      </c>
      <c r="AQ82" s="15">
        <f t="shared" si="52"/>
        <v>5.0398531120518726</v>
      </c>
      <c r="AR82" s="65">
        <f t="shared" si="53"/>
        <v>154.44732690868275</v>
      </c>
      <c r="AT82" s="16">
        <f t="shared" si="48"/>
        <v>9.9688663169028153</v>
      </c>
      <c r="AU82" s="18">
        <f t="shared" si="54"/>
        <v>-4.58034268246863</v>
      </c>
      <c r="AV82" s="18" cm="1">
        <f t="array" ref="AV82">GEOMEAN(IF($F82=$F$3:$F$115,-AU$3:AU$115))</f>
        <v>4.8449414200224439</v>
      </c>
      <c r="AW82" s="18">
        <f t="shared" si="31"/>
        <v>5.1239248968803714</v>
      </c>
      <c r="AX82" s="117">
        <f t="shared" si="32"/>
        <v>167.9934342644585</v>
      </c>
      <c r="AZ82" s="20">
        <f t="shared" si="47"/>
        <v>9.4656787514265588</v>
      </c>
      <c r="BA82" s="20">
        <f t="shared" si="45"/>
        <v>-4.0771551169923734</v>
      </c>
      <c r="BB82" s="20" cm="1">
        <f t="array" ref="BB82">GEOMEAN(IF($F82=$F$3:$F$115,-BA$3:BA$115))</f>
        <v>4.378406680892275</v>
      </c>
      <c r="BC82" s="20">
        <f t="shared" si="55"/>
        <v>5.0872720705342838</v>
      </c>
      <c r="BD82" s="58">
        <f t="shared" si="56"/>
        <v>161.9474776349424</v>
      </c>
    </row>
    <row r="83" spans="1:56" x14ac:dyDescent="0.35">
      <c r="A83" s="34" t="s">
        <v>277</v>
      </c>
      <c r="B83" s="34"/>
      <c r="C83" s="113" t="s">
        <v>333</v>
      </c>
      <c r="D83" s="41">
        <v>2002</v>
      </c>
      <c r="E83" s="39" t="s">
        <v>31</v>
      </c>
      <c r="F83" s="35" t="s">
        <v>334</v>
      </c>
      <c r="G83" s="34" t="s">
        <v>280</v>
      </c>
      <c r="H83" s="39" t="s">
        <v>239</v>
      </c>
      <c r="I83" s="121">
        <v>7.74</v>
      </c>
      <c r="J83" s="116">
        <v>7.92</v>
      </c>
      <c r="K83" s="118">
        <v>198.72</v>
      </c>
      <c r="L83" s="116">
        <v>0.36</v>
      </c>
      <c r="M83" s="130">
        <v>10</v>
      </c>
      <c r="N83" s="121">
        <v>51.2</v>
      </c>
      <c r="O83" s="121">
        <v>25.5</v>
      </c>
      <c r="P83" s="121">
        <v>8.36</v>
      </c>
      <c r="Q83" s="121">
        <v>2.1</v>
      </c>
      <c r="R83" s="121">
        <v>24</v>
      </c>
      <c r="S83" s="122">
        <v>4.6399999999999997</v>
      </c>
      <c r="T83" s="121">
        <v>197</v>
      </c>
      <c r="U83" s="121">
        <v>3.0000000000000001E-3</v>
      </c>
      <c r="V83" s="44">
        <v>232.85540000000003</v>
      </c>
      <c r="W83" s="35" t="s">
        <v>31</v>
      </c>
      <c r="X83" s="113" t="s">
        <v>281</v>
      </c>
      <c r="Y83" s="112" t="s">
        <v>335</v>
      </c>
      <c r="Z83" s="56"/>
      <c r="AA83" s="33" t="s">
        <v>240</v>
      </c>
      <c r="AB83" s="33" t="s">
        <v>240</v>
      </c>
      <c r="AC83" s="33" t="s">
        <v>240</v>
      </c>
      <c r="AD83" s="33" t="s">
        <v>240</v>
      </c>
      <c r="AF83" s="43">
        <v>212.99221938306798</v>
      </c>
      <c r="AH83" s="10">
        <f t="shared" si="43"/>
        <v>5.1353835193037352</v>
      </c>
      <c r="AI83" s="11">
        <f t="shared" si="44"/>
        <v>0.15651327944137883</v>
      </c>
      <c r="AJ83" s="11" cm="1">
        <f t="array" ref="AJ83">MEDIAN(IF($F83=$F$3:$F$115,AI$3:AI$115))</f>
        <v>8.2089387842122719E-2</v>
      </c>
      <c r="AK83" s="11">
        <f t="shared" si="50"/>
        <v>5.2174729071458579</v>
      </c>
      <c r="AL83" s="49">
        <f t="shared" si="51"/>
        <v>184.46742823170405</v>
      </c>
      <c r="AN83" s="13">
        <f t="shared" si="46"/>
        <v>8.6023959518994051</v>
      </c>
      <c r="AO83" s="15">
        <f t="shared" si="57"/>
        <v>-3.3104991531542911</v>
      </c>
      <c r="AP83" s="50" cm="1">
        <f t="array" ref="AP83">GEOMEAN(IF($F83=$F$3:$F$115,-AO$3:AO$115))</f>
        <v>3.3506350771916438</v>
      </c>
      <c r="AQ83" s="15">
        <f t="shared" si="52"/>
        <v>5.2517608747077613</v>
      </c>
      <c r="AR83" s="65">
        <f t="shared" si="53"/>
        <v>190.90212739688354</v>
      </c>
      <c r="AT83" s="16">
        <f t="shared" si="48"/>
        <v>10.263471702170255</v>
      </c>
      <c r="AU83" s="18">
        <f t="shared" si="54"/>
        <v>-4.9715749034251413</v>
      </c>
      <c r="AV83" s="18" cm="1">
        <f t="array" ref="AV83">GEOMEAN(IF($F83=$F$3:$F$115,-AU$3:AU$115))</f>
        <v>4.8449414200224439</v>
      </c>
      <c r="AW83" s="18">
        <f t="shared" si="31"/>
        <v>5.4185302821478114</v>
      </c>
      <c r="AX83" s="117">
        <f t="shared" si="32"/>
        <v>225.54738776120496</v>
      </c>
      <c r="AZ83" s="20">
        <f t="shared" si="47"/>
        <v>9.6403132957435638</v>
      </c>
      <c r="BA83" s="20">
        <f t="shared" si="45"/>
        <v>-4.3484164969984498</v>
      </c>
      <c r="BB83" s="20" cm="1">
        <f t="array" ref="BB83">GEOMEAN(IF($F83=$F$3:$F$115,-BA$3:BA$115))</f>
        <v>4.378406680892275</v>
      </c>
      <c r="BC83" s="20">
        <f t="shared" si="55"/>
        <v>5.2619066148512887</v>
      </c>
      <c r="BD83" s="58">
        <f t="shared" si="56"/>
        <v>192.84882944205401</v>
      </c>
    </row>
    <row r="84" spans="1:56" x14ac:dyDescent="0.35">
      <c r="A84" s="34" t="s">
        <v>277</v>
      </c>
      <c r="B84" s="34"/>
      <c r="C84" s="113" t="s">
        <v>333</v>
      </c>
      <c r="D84" s="41">
        <v>2002</v>
      </c>
      <c r="E84" s="39" t="s">
        <v>31</v>
      </c>
      <c r="F84" s="35" t="s">
        <v>334</v>
      </c>
      <c r="G84" s="34" t="s">
        <v>280</v>
      </c>
      <c r="H84" s="39" t="s">
        <v>239</v>
      </c>
      <c r="I84" s="121">
        <v>7.77</v>
      </c>
      <c r="J84" s="116">
        <v>7.82</v>
      </c>
      <c r="K84" s="118">
        <v>63.935999999999993</v>
      </c>
      <c r="L84" s="116">
        <v>0.1</v>
      </c>
      <c r="M84" s="130">
        <v>10</v>
      </c>
      <c r="N84" s="121">
        <v>23.1</v>
      </c>
      <c r="O84" s="121">
        <v>11.8</v>
      </c>
      <c r="P84" s="121">
        <v>3.54</v>
      </c>
      <c r="Q84" s="121">
        <v>3.22</v>
      </c>
      <c r="R84" s="121">
        <v>17.100000000000001</v>
      </c>
      <c r="S84" s="122">
        <v>2.91</v>
      </c>
      <c r="T84" s="121">
        <v>94.1</v>
      </c>
      <c r="U84" s="121">
        <v>3.0000000000000001E-3</v>
      </c>
      <c r="V84" s="44">
        <v>106.2731</v>
      </c>
      <c r="W84" s="35" t="s">
        <v>31</v>
      </c>
      <c r="X84" s="113" t="s">
        <v>281</v>
      </c>
      <c r="Y84" s="112" t="s">
        <v>335</v>
      </c>
      <c r="Z84" s="56"/>
      <c r="AA84" s="33" t="s">
        <v>240</v>
      </c>
      <c r="AB84" s="33" t="s">
        <v>240</v>
      </c>
      <c r="AC84" s="33" t="s">
        <v>240</v>
      </c>
      <c r="AD84" s="33" t="s">
        <v>240</v>
      </c>
      <c r="AF84" s="43">
        <v>52.345865353231595</v>
      </c>
      <c r="AH84" s="10">
        <f t="shared" si="43"/>
        <v>4.3963166910134621</v>
      </c>
      <c r="AI84" s="11">
        <f t="shared" si="44"/>
        <v>-0.23843410798737352</v>
      </c>
      <c r="AJ84" s="11" cm="1">
        <f t="array" ref="AJ84">MEDIAN(IF($F84=$F$3:$F$115,AI$3:AI$115))</f>
        <v>8.2089387842122719E-2</v>
      </c>
      <c r="AK84" s="11">
        <f t="shared" si="50"/>
        <v>4.4784060788555848</v>
      </c>
      <c r="AL84" s="49">
        <f t="shared" si="51"/>
        <v>88.094145589501935</v>
      </c>
      <c r="AN84" s="13">
        <f t="shared" si="46"/>
        <v>7.1737714963526873</v>
      </c>
      <c r="AO84" s="15">
        <f t="shared" si="57"/>
        <v>-3.0158889133265987</v>
      </c>
      <c r="AP84" s="50" cm="1">
        <f t="array" ref="AP84">GEOMEAN(IF($F84=$F$3:$F$115,-AO$3:AO$115))</f>
        <v>3.3506350771916438</v>
      </c>
      <c r="AQ84" s="15">
        <f t="shared" si="52"/>
        <v>3.8231364191610435</v>
      </c>
      <c r="AR84" s="65">
        <f t="shared" si="53"/>
        <v>45.74746677549394</v>
      </c>
      <c r="AT84" s="16">
        <f t="shared" si="48"/>
        <v>8.3787192695868136</v>
      </c>
      <c r="AU84" s="18">
        <f t="shared" si="54"/>
        <v>-4.220836686560725</v>
      </c>
      <c r="AV84" s="18" cm="1">
        <f t="array" ref="AV84">GEOMEAN(IF($F84=$F$3:$F$115,-AU$3:AU$115))</f>
        <v>4.8449414200224439</v>
      </c>
      <c r="AW84" s="18">
        <f t="shared" si="31"/>
        <v>3.5337778495643697</v>
      </c>
      <c r="AX84" s="117">
        <f t="shared" si="32"/>
        <v>34.253126649028317</v>
      </c>
      <c r="AZ84" s="20">
        <f t="shared" si="47"/>
        <v>8.280918807581525</v>
      </c>
      <c r="BA84" s="20">
        <f t="shared" si="45"/>
        <v>-4.1230362245554364</v>
      </c>
      <c r="BB84" s="20" cm="1">
        <f t="array" ref="BB84">GEOMEAN(IF($F84=$F$3:$F$115,-BA$3:BA$115))</f>
        <v>4.378406680892275</v>
      </c>
      <c r="BC84" s="20">
        <f t="shared" si="55"/>
        <v>3.90251212668925</v>
      </c>
      <c r="BD84" s="58">
        <f t="shared" si="56"/>
        <v>49.526710331064272</v>
      </c>
    </row>
    <row r="85" spans="1:56" x14ac:dyDescent="0.35">
      <c r="A85" s="34" t="s">
        <v>277</v>
      </c>
      <c r="B85" s="34"/>
      <c r="C85" s="113" t="s">
        <v>333</v>
      </c>
      <c r="D85" s="41">
        <v>2002</v>
      </c>
      <c r="E85" s="39" t="s">
        <v>31</v>
      </c>
      <c r="F85" s="35" t="s">
        <v>334</v>
      </c>
      <c r="G85" s="34" t="s">
        <v>280</v>
      </c>
      <c r="H85" s="39" t="s">
        <v>239</v>
      </c>
      <c r="I85" s="121">
        <v>16.3</v>
      </c>
      <c r="J85" s="116">
        <v>7.83</v>
      </c>
      <c r="K85" s="118">
        <v>85.44</v>
      </c>
      <c r="L85" s="116">
        <v>0.28000000000000003</v>
      </c>
      <c r="M85" s="130">
        <v>10</v>
      </c>
      <c r="N85" s="121">
        <v>22.4</v>
      </c>
      <c r="O85" s="121">
        <v>11.4</v>
      </c>
      <c r="P85" s="121">
        <v>3.76</v>
      </c>
      <c r="Q85" s="121">
        <v>2.72</v>
      </c>
      <c r="R85" s="121">
        <v>12.4</v>
      </c>
      <c r="S85" s="122">
        <v>3.01</v>
      </c>
      <c r="T85" s="121">
        <v>97.6</v>
      </c>
      <c r="U85" s="121">
        <v>3.0000000000000001E-3</v>
      </c>
      <c r="V85" s="44">
        <v>102.878</v>
      </c>
      <c r="W85" s="35" t="s">
        <v>31</v>
      </c>
      <c r="X85" s="113" t="s">
        <v>281</v>
      </c>
      <c r="Y85" s="112" t="s">
        <v>335</v>
      </c>
      <c r="Z85" s="56"/>
      <c r="AA85" s="33" t="s">
        <v>240</v>
      </c>
      <c r="AB85" s="33" t="s">
        <v>240</v>
      </c>
      <c r="AC85" s="33" t="s">
        <v>240</v>
      </c>
      <c r="AD85" s="33" t="s">
        <v>240</v>
      </c>
      <c r="AF85" s="43">
        <v>74.675719974948152</v>
      </c>
      <c r="AH85" s="10">
        <f t="shared" si="43"/>
        <v>4.3657249873697621</v>
      </c>
      <c r="AI85" s="11">
        <f t="shared" si="44"/>
        <v>8.2089387842122719E-2</v>
      </c>
      <c r="AJ85" s="11" cm="1">
        <f t="array" ref="AJ85">MEDIAN(IF($F85=$F$3:$F$115,AI$3:AI$115))</f>
        <v>8.2089387842122719E-2</v>
      </c>
      <c r="AK85" s="11">
        <f t="shared" si="50"/>
        <v>4.4478143752118848</v>
      </c>
      <c r="AL85" s="49">
        <f t="shared" si="51"/>
        <v>85.440000000000012</v>
      </c>
      <c r="AN85" s="13">
        <f t="shared" si="46"/>
        <v>7.8834858988128431</v>
      </c>
      <c r="AO85" s="15">
        <f t="shared" si="57"/>
        <v>-3.4356715236009583</v>
      </c>
      <c r="AP85" s="50" cm="1">
        <f t="array" ref="AP85">GEOMEAN(IF($F85=$F$3:$F$115,-AO$3:AO$115))</f>
        <v>3.3506350771916438</v>
      </c>
      <c r="AQ85" s="15">
        <f t="shared" si="52"/>
        <v>4.5328508216211993</v>
      </c>
      <c r="AR85" s="65">
        <f t="shared" si="53"/>
        <v>93.023376484983771</v>
      </c>
      <c r="AT85" s="16">
        <f t="shared" si="48"/>
        <v>9.3817902031663678</v>
      </c>
      <c r="AU85" s="18">
        <f t="shared" si="54"/>
        <v>-4.933975827954483</v>
      </c>
      <c r="AV85" s="18" cm="1">
        <f t="array" ref="AV85">GEOMEAN(IF($F85=$F$3:$F$115,-AU$3:AU$115))</f>
        <v>4.8449414200224439</v>
      </c>
      <c r="AW85" s="18">
        <f t="shared" ref="AW85:AW95" si="58">AT85-AV85</f>
        <v>4.5368487831439239</v>
      </c>
      <c r="AX85" s="117">
        <f t="shared" ref="AX85:AX95" si="59">EXP(AW85)</f>
        <v>93.396024785309791</v>
      </c>
      <c r="AZ85" s="20">
        <f t="shared" si="47"/>
        <v>8.8245503622090347</v>
      </c>
      <c r="BA85" s="20">
        <f t="shared" si="45"/>
        <v>-4.3767359869971498</v>
      </c>
      <c r="BB85" s="20" cm="1">
        <f t="array" ref="BB85">GEOMEAN(IF($F85=$F$3:$F$115,-BA$3:BA$115))</f>
        <v>4.378406680892275</v>
      </c>
      <c r="BC85" s="20">
        <f t="shared" si="55"/>
        <v>4.4461436813167596</v>
      </c>
      <c r="BD85" s="58">
        <f t="shared" si="56"/>
        <v>85.297375088060122</v>
      </c>
    </row>
    <row r="86" spans="1:56" x14ac:dyDescent="0.35">
      <c r="A86" s="34" t="s">
        <v>277</v>
      </c>
      <c r="B86" s="34"/>
      <c r="C86" s="113" t="s">
        <v>333</v>
      </c>
      <c r="D86" s="41">
        <v>2002</v>
      </c>
      <c r="E86" s="39" t="s">
        <v>31</v>
      </c>
      <c r="F86" s="35" t="s">
        <v>334</v>
      </c>
      <c r="G86" s="34" t="s">
        <v>280</v>
      </c>
      <c r="H86" s="39" t="s">
        <v>239</v>
      </c>
      <c r="I86" s="121">
        <v>8.49</v>
      </c>
      <c r="J86" s="116">
        <v>7.89</v>
      </c>
      <c r="K86" s="118">
        <v>48</v>
      </c>
      <c r="L86" s="116">
        <v>0.3</v>
      </c>
      <c r="M86" s="130">
        <v>10</v>
      </c>
      <c r="N86" s="121">
        <v>22.3</v>
      </c>
      <c r="O86" s="121">
        <v>11.2</v>
      </c>
      <c r="P86" s="121">
        <v>3.58</v>
      </c>
      <c r="Q86" s="121">
        <v>0.9</v>
      </c>
      <c r="R86" s="121">
        <v>11.5</v>
      </c>
      <c r="S86" s="122">
        <v>2.85</v>
      </c>
      <c r="T86" s="121">
        <v>87.9</v>
      </c>
      <c r="U86" s="121">
        <v>3.0000000000000001E-3</v>
      </c>
      <c r="V86" s="44">
        <v>101.8047</v>
      </c>
      <c r="W86" s="35" t="s">
        <v>31</v>
      </c>
      <c r="X86" s="113" t="s">
        <v>281</v>
      </c>
      <c r="Y86" s="112" t="s">
        <v>335</v>
      </c>
      <c r="Z86" s="56"/>
      <c r="AA86" s="33" t="s">
        <v>240</v>
      </c>
      <c r="AB86" s="33" t="s">
        <v>240</v>
      </c>
      <c r="AC86" s="33" t="s">
        <v>240</v>
      </c>
      <c r="AD86" s="33" t="s">
        <v>240</v>
      </c>
      <c r="AF86" s="43">
        <v>62.907585203220151</v>
      </c>
      <c r="AH86" s="10">
        <f t="shared" si="43"/>
        <v>4.3558436194872678</v>
      </c>
      <c r="AI86" s="11">
        <f t="shared" si="44"/>
        <v>-0.48464260857937669</v>
      </c>
      <c r="AJ86" s="11" cm="1">
        <f t="array" ref="AJ86">MEDIAN(IF($F86=$F$3:$F$115,AI$3:AI$115))</f>
        <v>8.2089387842122719E-2</v>
      </c>
      <c r="AK86" s="11">
        <f t="shared" si="50"/>
        <v>4.4379330073293906</v>
      </c>
      <c r="AL86" s="49">
        <f>EXP(AK86)</f>
        <v>84.599893464743289</v>
      </c>
      <c r="AN86" s="13">
        <f t="shared" si="46"/>
        <v>7.9723886184652937</v>
      </c>
      <c r="AO86" s="15">
        <f t="shared" si="57"/>
        <v>-4.101187607557403</v>
      </c>
      <c r="AP86" s="50" cm="1">
        <f t="array" ref="AP86">GEOMEAN(IF($F86=$F$3:$F$115,-AO$3:AO$115))</f>
        <v>3.3506350771916438</v>
      </c>
      <c r="AQ86" s="15">
        <f t="shared" si="52"/>
        <v>4.6217535412736499</v>
      </c>
      <c r="AR86" s="65">
        <f>EXP(AQ86)</f>
        <v>101.67216223751767</v>
      </c>
      <c r="AT86" s="16">
        <f t="shared" si="48"/>
        <v>9.500510517180933</v>
      </c>
      <c r="AU86" s="18">
        <f t="shared" si="54"/>
        <v>-5.6293095062730423</v>
      </c>
      <c r="AV86" s="18" cm="1">
        <f t="array" ref="AV86">GEOMEAN(IF($F86=$F$3:$F$115,-AU$3:AU$115))</f>
        <v>4.8449414200224439</v>
      </c>
      <c r="AW86" s="18">
        <f t="shared" si="58"/>
        <v>4.6555690971584891</v>
      </c>
      <c r="AX86" s="117">
        <f t="shared" si="59"/>
        <v>105.16905438150569</v>
      </c>
      <c r="AZ86" s="20">
        <f t="shared" si="47"/>
        <v>8.9006987733657112</v>
      </c>
      <c r="BA86" s="20">
        <f t="shared" si="45"/>
        <v>-5.0294977624578205</v>
      </c>
      <c r="BB86" s="20" cm="1">
        <f t="array" ref="BB86">GEOMEAN(IF($F86=$F$3:$F$115,-BA$3:BA$115))</f>
        <v>4.378406680892275</v>
      </c>
      <c r="BC86" s="20">
        <f t="shared" si="55"/>
        <v>4.5222920924734362</v>
      </c>
      <c r="BD86" s="58">
        <f>EXP(BC86)</f>
        <v>92.046335083280056</v>
      </c>
    </row>
    <row r="87" spans="1:56" x14ac:dyDescent="0.35">
      <c r="B87" s="39">
        <v>2286879</v>
      </c>
      <c r="C87" s="39" t="s">
        <v>311</v>
      </c>
      <c r="D87" s="39">
        <v>2011</v>
      </c>
      <c r="E87" s="39" t="s">
        <v>28</v>
      </c>
      <c r="F87" s="39" t="s">
        <v>336</v>
      </c>
      <c r="G87" s="34" t="s">
        <v>280</v>
      </c>
      <c r="H87" s="39" t="s">
        <v>239</v>
      </c>
      <c r="I87" s="119">
        <v>20</v>
      </c>
      <c r="J87" s="116">
        <v>8.4</v>
      </c>
      <c r="K87" s="118">
        <v>25</v>
      </c>
      <c r="L87" s="116">
        <v>0.3</v>
      </c>
      <c r="M87" s="130">
        <v>10</v>
      </c>
      <c r="N87" s="119">
        <v>31</v>
      </c>
      <c r="O87" s="119">
        <v>21</v>
      </c>
      <c r="P87" s="119">
        <v>51</v>
      </c>
      <c r="Q87" s="119">
        <v>4.5</v>
      </c>
      <c r="R87" s="119">
        <v>188</v>
      </c>
      <c r="S87" s="123">
        <v>6.2</v>
      </c>
      <c r="T87" s="119">
        <v>124</v>
      </c>
      <c r="U87" s="121">
        <v>3.0000000000000001E-3</v>
      </c>
      <c r="V87" s="44">
        <v>169</v>
      </c>
      <c r="W87" s="34" t="s">
        <v>307</v>
      </c>
      <c r="X87" s="39" t="s">
        <v>281</v>
      </c>
      <c r="Y87" s="39" t="s">
        <v>337</v>
      </c>
      <c r="Z87" s="34"/>
      <c r="AA87" s="33" t="s">
        <v>240</v>
      </c>
      <c r="AB87" s="33" t="s">
        <v>240</v>
      </c>
      <c r="AC87" s="33" t="s">
        <v>240</v>
      </c>
      <c r="AD87" s="33" t="s">
        <v>240</v>
      </c>
      <c r="AF87" s="43">
        <v>9.563976978199662</v>
      </c>
      <c r="AH87" s="10">
        <f t="shared" si="43"/>
        <v>4.8333905692005201</v>
      </c>
      <c r="AI87" s="11">
        <f t="shared" si="44"/>
        <v>-1.6145147443323196</v>
      </c>
      <c r="AJ87" s="11" cm="1">
        <f t="array" ref="AJ87">MEDIAN(IF($F87=$F$3:$F$115,AI$3:AI$115))</f>
        <v>-0.85422045560368653</v>
      </c>
      <c r="AK87" s="11">
        <f t="shared" ref="AK87" si="60">AJ87+AH87</f>
        <v>3.9791701135968336</v>
      </c>
      <c r="AL87" s="49">
        <f t="shared" ref="AL87:AL91" si="61">EXP(AK87)</f>
        <v>53.47263959224798</v>
      </c>
      <c r="AN87" s="13">
        <f t="shared" si="46"/>
        <v>8.6626303929123054</v>
      </c>
      <c r="AO87" s="15">
        <f t="shared" si="57"/>
        <v>-5.4437545680441044</v>
      </c>
      <c r="AP87" s="50" cm="1">
        <f t="array" ref="AP87">GEOMEAN(IF($F87=$F$3:$F$115,-AO$3:AO$115))</f>
        <v>6.0581347821878726</v>
      </c>
      <c r="AQ87" s="15">
        <f t="shared" ref="AQ87" si="62">AN87-AP87</f>
        <v>2.6044956107244328</v>
      </c>
      <c r="AR87" s="65">
        <f t="shared" ref="AR87:AR91" si="63">EXP(AQ87)</f>
        <v>13.52440201875995</v>
      </c>
      <c r="AT87" s="16">
        <f t="shared" si="48"/>
        <v>10.330714953933086</v>
      </c>
      <c r="AU87" s="18">
        <f t="shared" si="54"/>
        <v>-7.1118391290648848</v>
      </c>
      <c r="AV87" s="18" cm="1">
        <f t="array" ref="AV87">GEOMEAN(IF($F87=$F$3:$F$115,-AU$3:AU$115))</f>
        <v>8.1801576573221233</v>
      </c>
      <c r="AW87" s="18">
        <f t="shared" si="58"/>
        <v>2.1505572966109625</v>
      </c>
      <c r="AX87" s="117">
        <f t="shared" si="59"/>
        <v>8.589644043056488</v>
      </c>
      <c r="AZ87" s="20">
        <f t="shared" si="47"/>
        <v>9.6735432357793041</v>
      </c>
      <c r="BA87" s="20">
        <f t="shared" si="45"/>
        <v>-6.4546674109111031</v>
      </c>
      <c r="BB87" s="20" cm="1">
        <f t="array" ref="BB87">GEOMEAN(IF($F87=$F$3:$F$115,-BA$3:BA$115))</f>
        <v>6.7173179450698006</v>
      </c>
      <c r="BC87" s="20">
        <f t="shared" ref="BC87:BC91" si="64">AZ87-BB87</f>
        <v>2.9562252907095035</v>
      </c>
      <c r="BD87" s="58">
        <f t="shared" ref="BD87:BD91" si="65">EXP(BC87)</f>
        <v>19.225264832308696</v>
      </c>
    </row>
    <row r="88" spans="1:56" x14ac:dyDescent="0.35">
      <c r="B88" s="39">
        <v>2287011</v>
      </c>
      <c r="C88" s="39" t="s">
        <v>311</v>
      </c>
      <c r="D88" s="39">
        <v>2011</v>
      </c>
      <c r="E88" s="39" t="s">
        <v>28</v>
      </c>
      <c r="F88" s="39" t="s">
        <v>336</v>
      </c>
      <c r="G88" s="34" t="s">
        <v>280</v>
      </c>
      <c r="H88" s="39" t="s">
        <v>239</v>
      </c>
      <c r="I88" s="119">
        <v>20</v>
      </c>
      <c r="J88" s="116">
        <v>8.1999999999999993</v>
      </c>
      <c r="K88" s="118">
        <v>72</v>
      </c>
      <c r="L88" s="116">
        <v>10</v>
      </c>
      <c r="M88" s="130">
        <v>10</v>
      </c>
      <c r="N88" s="119">
        <v>26</v>
      </c>
      <c r="O88" s="119">
        <v>8.6999999999999993</v>
      </c>
      <c r="P88" s="119">
        <v>9.6</v>
      </c>
      <c r="Q88" s="119">
        <v>1.3</v>
      </c>
      <c r="R88" s="119">
        <v>16</v>
      </c>
      <c r="S88" s="123">
        <v>12</v>
      </c>
      <c r="T88" s="119">
        <v>88</v>
      </c>
      <c r="U88" s="121">
        <v>3.0000000000000001E-3</v>
      </c>
      <c r="V88" s="44">
        <v>100</v>
      </c>
      <c r="W88" s="34" t="s">
        <v>307</v>
      </c>
      <c r="X88" s="39" t="s">
        <v>281</v>
      </c>
      <c r="Y88" s="39" t="s">
        <v>338</v>
      </c>
      <c r="Z88" s="53"/>
      <c r="AA88" s="33" t="s">
        <v>240</v>
      </c>
      <c r="AB88" s="33" t="s">
        <v>240</v>
      </c>
      <c r="AC88" s="33" t="s">
        <v>240</v>
      </c>
      <c r="AD88" s="33" t="s">
        <v>240</v>
      </c>
      <c r="AF88" s="43">
        <v>160.01582057469932</v>
      </c>
      <c r="AH88" s="10">
        <f t="shared" si="43"/>
        <v>4.3389913492379799</v>
      </c>
      <c r="AI88" s="11">
        <f t="shared" si="44"/>
        <v>-6.2325230221924599E-2</v>
      </c>
      <c r="AJ88" s="11" cm="1">
        <f t="array" ref="AJ88">MEDIAN(IF($F88=$F$3:$F$115,AI$3:AI$115))</f>
        <v>-0.85422045560368653</v>
      </c>
      <c r="AK88" s="11">
        <f t="shared" ref="AK88:AK91" si="66">AJ88+AH88</f>
        <v>3.4847708936342934</v>
      </c>
      <c r="AL88" s="49">
        <f t="shared" si="61"/>
        <v>32.614953960249522</v>
      </c>
      <c r="AN88" s="13">
        <f t="shared" si="46"/>
        <v>10.657803102782937</v>
      </c>
      <c r="AO88" s="15">
        <f t="shared" si="57"/>
        <v>-6.3811369837668819</v>
      </c>
      <c r="AP88" s="50" cm="1">
        <f t="array" ref="AP88">GEOMEAN(IF($F88=$F$3:$F$115,-AO$3:AO$115))</f>
        <v>6.0581347821878726</v>
      </c>
      <c r="AQ88" s="15">
        <f t="shared" ref="AQ88:AQ91" si="67">AN88-AP88</f>
        <v>4.5996683205950646</v>
      </c>
      <c r="AR88" s="65">
        <f t="shared" si="63"/>
        <v>99.451324214912177</v>
      </c>
      <c r="AT88" s="16">
        <f t="shared" si="48"/>
        <v>13.244212926304151</v>
      </c>
      <c r="AU88" s="18">
        <f t="shared" si="54"/>
        <v>-8.9675468072880946</v>
      </c>
      <c r="AV88" s="18" cm="1">
        <f t="array" ref="AV88">GEOMEAN(IF($F88=$F$3:$F$115,-AU$3:AU$115))</f>
        <v>8.1801576573221233</v>
      </c>
      <c r="AW88" s="18">
        <f t="shared" si="58"/>
        <v>5.0640552689820275</v>
      </c>
      <c r="AX88" s="117">
        <f t="shared" si="59"/>
        <v>158.23088581375669</v>
      </c>
      <c r="AZ88" s="20">
        <f t="shared" si="47"/>
        <v>11.034863249335878</v>
      </c>
      <c r="BA88" s="20">
        <f t="shared" si="45"/>
        <v>-6.7581971303198225</v>
      </c>
      <c r="BB88" s="20" cm="1">
        <f t="array" ref="BB88">GEOMEAN(IF($F88=$F$3:$F$115,-BA$3:BA$115))</f>
        <v>6.7173179450698006</v>
      </c>
      <c r="BC88" s="20">
        <f t="shared" si="64"/>
        <v>4.3175453042660772</v>
      </c>
      <c r="BD88" s="58">
        <f t="shared" si="65"/>
        <v>75.004289427389082</v>
      </c>
    </row>
    <row r="89" spans="1:56" x14ac:dyDescent="0.35">
      <c r="B89" s="39">
        <v>2286932</v>
      </c>
      <c r="C89" s="39" t="s">
        <v>311</v>
      </c>
      <c r="D89" s="39">
        <v>2011</v>
      </c>
      <c r="E89" s="39" t="s">
        <v>28</v>
      </c>
      <c r="F89" s="39" t="s">
        <v>336</v>
      </c>
      <c r="G89" s="34" t="s">
        <v>280</v>
      </c>
      <c r="H89" s="39" t="s">
        <v>239</v>
      </c>
      <c r="I89" s="119">
        <v>20</v>
      </c>
      <c r="J89" s="116">
        <v>8.3000000000000007</v>
      </c>
      <c r="K89" s="118">
        <v>32</v>
      </c>
      <c r="L89" s="116">
        <v>3</v>
      </c>
      <c r="M89" s="130">
        <v>10</v>
      </c>
      <c r="N89" s="119">
        <v>25</v>
      </c>
      <c r="O89" s="119">
        <v>8.4</v>
      </c>
      <c r="P89" s="119">
        <v>8.6999999999999993</v>
      </c>
      <c r="Q89" s="119">
        <v>1</v>
      </c>
      <c r="R89" s="119">
        <v>23</v>
      </c>
      <c r="S89" s="123">
        <v>10</v>
      </c>
      <c r="T89" s="119">
        <v>88</v>
      </c>
      <c r="U89" s="121">
        <v>3.0000000000000001E-3</v>
      </c>
      <c r="V89" s="44">
        <v>98</v>
      </c>
      <c r="W89" s="34" t="s">
        <v>307</v>
      </c>
      <c r="X89" s="39" t="s">
        <v>281</v>
      </c>
      <c r="Y89" s="39" t="s">
        <v>338</v>
      </c>
      <c r="Z89" s="53"/>
      <c r="AA89" s="33" t="s">
        <v>240</v>
      </c>
      <c r="AB89" s="33" t="s">
        <v>240</v>
      </c>
      <c r="AC89" s="33" t="s">
        <v>240</v>
      </c>
      <c r="AD89" s="33" t="s">
        <v>240</v>
      </c>
      <c r="AF89" s="43">
        <v>50.667981753349522</v>
      </c>
      <c r="AH89" s="10">
        <f t="shared" si="43"/>
        <v>4.3199563584034131</v>
      </c>
      <c r="AI89" s="11">
        <f t="shared" si="44"/>
        <v>-0.85422045560368653</v>
      </c>
      <c r="AJ89" s="11" cm="1">
        <f t="array" ref="AJ89">MEDIAN(IF($F89=$F$3:$F$115,AI$3:AI$115))</f>
        <v>-0.85422045560368653</v>
      </c>
      <c r="AK89" s="11">
        <f t="shared" si="66"/>
        <v>3.4657359027997265</v>
      </c>
      <c r="AL89" s="49">
        <f t="shared" si="61"/>
        <v>32</v>
      </c>
      <c r="AN89" s="13">
        <f t="shared" si="46"/>
        <v>9.8811247722179392</v>
      </c>
      <c r="AO89" s="15">
        <f t="shared" si="57"/>
        <v>-6.4153888694182122</v>
      </c>
      <c r="AP89" s="50" cm="1">
        <f t="array" ref="AP89">GEOMEAN(IF($F89=$F$3:$F$115,-AO$3:AO$115))</f>
        <v>6.0581347821878726</v>
      </c>
      <c r="AQ89" s="15">
        <f t="shared" si="67"/>
        <v>3.8229899900300666</v>
      </c>
      <c r="AR89" s="65">
        <f t="shared" si="63"/>
        <v>45.740768504112602</v>
      </c>
      <c r="AT89" s="16">
        <f t="shared" si="48"/>
        <v>12.139759927336041</v>
      </c>
      <c r="AU89" s="18">
        <f t="shared" ref="AU89:AU95" si="68">LN($K89)-AT89</f>
        <v>-8.6740240245363136</v>
      </c>
      <c r="AV89" s="18" cm="1">
        <f t="array" ref="AV89">GEOMEAN(IF($F89=$F$3:$F$115,-AU$3:AU$115))</f>
        <v>8.1801576573221233</v>
      </c>
      <c r="AW89" s="18">
        <f t="shared" si="58"/>
        <v>3.9596022700139173</v>
      </c>
      <c r="AX89" s="117">
        <f t="shared" si="59"/>
        <v>52.436466246119046</v>
      </c>
      <c r="AZ89" s="20">
        <f t="shared" si="47"/>
        <v>10.442230824123699</v>
      </c>
      <c r="BA89" s="20">
        <f t="shared" si="45"/>
        <v>-6.9764949213239724</v>
      </c>
      <c r="BB89" s="20" cm="1">
        <f t="array" ref="BB89">GEOMEAN(IF($F89=$F$3:$F$115,-BA$3:BA$115))</f>
        <v>6.7173179450698006</v>
      </c>
      <c r="BC89" s="20">
        <f t="shared" si="64"/>
        <v>3.7249128790538988</v>
      </c>
      <c r="BD89" s="58">
        <f t="shared" si="65"/>
        <v>41.467619889178025</v>
      </c>
    </row>
    <row r="90" spans="1:56" x14ac:dyDescent="0.35">
      <c r="B90" s="39">
        <v>2286906</v>
      </c>
      <c r="C90" s="39" t="s">
        <v>311</v>
      </c>
      <c r="D90" s="39">
        <v>2011</v>
      </c>
      <c r="E90" s="39" t="s">
        <v>28</v>
      </c>
      <c r="F90" s="39" t="s">
        <v>336</v>
      </c>
      <c r="G90" s="34" t="s">
        <v>280</v>
      </c>
      <c r="H90" s="39" t="s">
        <v>239</v>
      </c>
      <c r="I90" s="119">
        <v>20</v>
      </c>
      <c r="J90" s="116">
        <v>8.3000000000000007</v>
      </c>
      <c r="K90" s="118">
        <v>15</v>
      </c>
      <c r="L90" s="116">
        <v>0.5</v>
      </c>
      <c r="M90" s="130">
        <v>10</v>
      </c>
      <c r="N90" s="119">
        <v>26</v>
      </c>
      <c r="O90" s="119">
        <v>8.6999999999999993</v>
      </c>
      <c r="P90" s="119">
        <v>8.9</v>
      </c>
      <c r="Q90" s="119">
        <v>1</v>
      </c>
      <c r="R90" s="119">
        <v>18</v>
      </c>
      <c r="S90" s="123">
        <v>10</v>
      </c>
      <c r="T90" s="119">
        <v>90</v>
      </c>
      <c r="U90" s="121">
        <v>3.0000000000000001E-3</v>
      </c>
      <c r="V90" s="44">
        <v>101</v>
      </c>
      <c r="W90" s="34" t="s">
        <v>307</v>
      </c>
      <c r="X90" s="39" t="s">
        <v>281</v>
      </c>
      <c r="Y90" s="39" t="s">
        <v>338</v>
      </c>
      <c r="Z90" s="53"/>
      <c r="AA90" s="33" t="s">
        <v>240</v>
      </c>
      <c r="AB90" s="33" t="s">
        <v>240</v>
      </c>
      <c r="AC90" s="33" t="s">
        <v>240</v>
      </c>
      <c r="AD90" s="33" t="s">
        <v>240</v>
      </c>
      <c r="AF90" s="43">
        <v>9.2583589690775625</v>
      </c>
      <c r="AH90" s="10">
        <f t="shared" si="43"/>
        <v>4.3483665509678353</v>
      </c>
      <c r="AI90" s="11">
        <f t="shared" si="44"/>
        <v>-1.6403163498656252</v>
      </c>
      <c r="AJ90" s="11" cm="1">
        <f t="array" ref="AJ90">MEDIAN(IF($F90=$F$3:$F$115,AI$3:AI$115))</f>
        <v>-0.85422045560368653</v>
      </c>
      <c r="AK90" s="11">
        <f t="shared" si="66"/>
        <v>3.4941460953641488</v>
      </c>
      <c r="AL90" s="49">
        <f t="shared" si="61"/>
        <v>32.922163558853093</v>
      </c>
      <c r="AN90" s="13">
        <f t="shared" si="46"/>
        <v>8.6443517528591283</v>
      </c>
      <c r="AO90" s="15">
        <f t="shared" si="57"/>
        <v>-5.9363015517569178</v>
      </c>
      <c r="AP90" s="50" cm="1">
        <f t="array" ref="AP90">GEOMEAN(IF($F90=$F$3:$F$115,-AO$3:AO$115))</f>
        <v>6.0581347821878726</v>
      </c>
      <c r="AQ90" s="15">
        <f t="shared" si="67"/>
        <v>2.5862169706712557</v>
      </c>
      <c r="AR90" s="65">
        <f t="shared" si="63"/>
        <v>13.279439949362709</v>
      </c>
      <c r="AT90" s="16">
        <f t="shared" si="48"/>
        <v>10.393287626251539</v>
      </c>
      <c r="AU90" s="18">
        <f t="shared" si="68"/>
        <v>-7.6852374251493281</v>
      </c>
      <c r="AV90" s="18" cm="1">
        <f t="array" ref="AV90">GEOMEAN(IF($F90=$F$3:$F$115,-AU$3:AU$115))</f>
        <v>8.1801576573221233</v>
      </c>
      <c r="AW90" s="18">
        <f t="shared" si="58"/>
        <v>2.2131299689294153</v>
      </c>
      <c r="AX90" s="117">
        <f t="shared" si="59"/>
        <v>9.1442930007372691</v>
      </c>
      <c r="AZ90" s="20">
        <f t="shared" si="47"/>
        <v>9.4900078393389702</v>
      </c>
      <c r="BA90" s="20">
        <f t="shared" si="45"/>
        <v>-6.7819576382367597</v>
      </c>
      <c r="BB90" s="20" cm="1">
        <f t="array" ref="BB90">GEOMEAN(IF($F90=$F$3:$F$115,-BA$3:BA$115))</f>
        <v>6.7173179450698006</v>
      </c>
      <c r="BC90" s="20">
        <f t="shared" si="64"/>
        <v>2.7726898942691696</v>
      </c>
      <c r="BD90" s="58">
        <f t="shared" si="65"/>
        <v>16.00161883435921</v>
      </c>
    </row>
    <row r="91" spans="1:56" x14ac:dyDescent="0.35">
      <c r="B91" s="39">
        <v>2286986</v>
      </c>
      <c r="C91" s="39" t="s">
        <v>311</v>
      </c>
      <c r="D91" s="39">
        <v>2011</v>
      </c>
      <c r="E91" s="39" t="s">
        <v>28</v>
      </c>
      <c r="F91" s="39" t="s">
        <v>336</v>
      </c>
      <c r="G91" s="34" t="s">
        <v>280</v>
      </c>
      <c r="H91" s="39" t="s">
        <v>239</v>
      </c>
      <c r="I91" s="119">
        <v>20</v>
      </c>
      <c r="J91" s="116">
        <v>8.3000000000000007</v>
      </c>
      <c r="K91" s="118">
        <v>65</v>
      </c>
      <c r="L91" s="116">
        <v>5.8</v>
      </c>
      <c r="M91" s="130">
        <v>10</v>
      </c>
      <c r="N91" s="119">
        <v>26</v>
      </c>
      <c r="O91" s="119">
        <v>8.5</v>
      </c>
      <c r="P91" s="119">
        <v>9.1</v>
      </c>
      <c r="Q91" s="119">
        <v>1</v>
      </c>
      <c r="R91" s="119">
        <v>19</v>
      </c>
      <c r="S91" s="123">
        <v>11</v>
      </c>
      <c r="T91" s="119">
        <v>87</v>
      </c>
      <c r="U91" s="121">
        <v>3.0000000000000001E-3</v>
      </c>
      <c r="V91" s="44">
        <v>98</v>
      </c>
      <c r="W91" s="34" t="s">
        <v>307</v>
      </c>
      <c r="X91" s="39" t="s">
        <v>281</v>
      </c>
      <c r="Y91" s="39" t="s">
        <v>338</v>
      </c>
      <c r="Z91" s="53"/>
      <c r="AA91" s="33" t="s">
        <v>240</v>
      </c>
      <c r="AB91" s="33" t="s">
        <v>240</v>
      </c>
      <c r="AC91" s="33" t="s">
        <v>240</v>
      </c>
      <c r="AD91" s="33" t="s">
        <v>240</v>
      </c>
      <c r="AF91" s="43">
        <v>98.320664938000846</v>
      </c>
      <c r="AH91" s="10">
        <f t="shared" si="43"/>
        <v>4.3199563584034131</v>
      </c>
      <c r="AI91" s="11">
        <f t="shared" si="44"/>
        <v>-0.14556908850777628</v>
      </c>
      <c r="AJ91" s="11" cm="1">
        <f t="array" ref="AJ91">MEDIAN(IF($F91=$F$3:$F$115,AI$3:AI$115))</f>
        <v>-0.85422045560368653</v>
      </c>
      <c r="AK91" s="11">
        <f t="shared" si="66"/>
        <v>3.4657359027997265</v>
      </c>
      <c r="AL91" s="49">
        <f t="shared" si="61"/>
        <v>32</v>
      </c>
      <c r="AN91" s="13">
        <f t="shared" si="46"/>
        <v>10.342596712436924</v>
      </c>
      <c r="AO91" s="15">
        <f t="shared" si="57"/>
        <v>-6.1682094425412872</v>
      </c>
      <c r="AP91" s="50" cm="1">
        <f t="array" ref="AP91">GEOMEAN(IF($F91=$F$3:$F$115,-AO$3:AO$115))</f>
        <v>6.0581347821878726</v>
      </c>
      <c r="AQ91" s="15">
        <f t="shared" si="67"/>
        <v>4.2844619302490514</v>
      </c>
      <c r="AR91" s="65">
        <f t="shared" si="63"/>
        <v>72.563491993548325</v>
      </c>
      <c r="AT91" s="16">
        <f t="shared" si="48"/>
        <v>12.789776117415926</v>
      </c>
      <c r="AU91" s="18">
        <f t="shared" si="68"/>
        <v>-8.6153888475202898</v>
      </c>
      <c r="AV91" s="18" cm="1">
        <f t="array" ref="AV91">GEOMEAN(IF($F91=$F$3:$F$115,-AU$3:AU$115))</f>
        <v>8.1801576573221233</v>
      </c>
      <c r="AW91" s="18">
        <f t="shared" si="58"/>
        <v>4.6096184600938024</v>
      </c>
      <c r="AX91" s="117">
        <f t="shared" si="59"/>
        <v>100.44581823630713</v>
      </c>
      <c r="AZ91" s="20">
        <f t="shared" si="47"/>
        <v>10.80086044623674</v>
      </c>
      <c r="BA91" s="20">
        <f t="shared" si="45"/>
        <v>-6.6264731763411033</v>
      </c>
      <c r="BB91" s="20" cm="1">
        <f t="array" ref="BB91">GEOMEAN(IF($F91=$F$3:$F$115,-BA$3:BA$115))</f>
        <v>6.7173179450698006</v>
      </c>
      <c r="BC91" s="20">
        <f t="shared" si="64"/>
        <v>4.0835425011669395</v>
      </c>
      <c r="BD91" s="58">
        <f t="shared" si="65"/>
        <v>59.35536430201288</v>
      </c>
    </row>
    <row r="92" spans="1:56" x14ac:dyDescent="0.35">
      <c r="A92" s="34" t="s">
        <v>324</v>
      </c>
      <c r="B92" s="34"/>
      <c r="C92" s="35" t="s">
        <v>303</v>
      </c>
      <c r="D92" s="40">
        <v>1997</v>
      </c>
      <c r="E92" s="39" t="s">
        <v>31</v>
      </c>
      <c r="F92" s="35" t="s">
        <v>339</v>
      </c>
      <c r="G92" s="34" t="s">
        <v>305</v>
      </c>
      <c r="H92" s="39" t="s">
        <v>239</v>
      </c>
      <c r="I92" s="125">
        <v>27</v>
      </c>
      <c r="J92" s="116">
        <v>6</v>
      </c>
      <c r="K92" s="118">
        <v>23</v>
      </c>
      <c r="L92" s="116">
        <v>0.2</v>
      </c>
      <c r="M92" s="130">
        <v>10</v>
      </c>
      <c r="N92" s="119">
        <v>0.45</v>
      </c>
      <c r="O92" s="119">
        <v>0.6</v>
      </c>
      <c r="P92" s="119">
        <v>1</v>
      </c>
      <c r="Q92" s="119">
        <v>0.37</v>
      </c>
      <c r="R92" s="119">
        <v>3.12</v>
      </c>
      <c r="S92" s="123">
        <v>2.3199999999999998</v>
      </c>
      <c r="T92" s="125">
        <v>4.0999999999999996</v>
      </c>
      <c r="U92" s="121">
        <v>3.0000000000000001E-3</v>
      </c>
      <c r="V92" s="44">
        <v>3.9</v>
      </c>
      <c r="W92" s="35" t="s">
        <v>31</v>
      </c>
      <c r="X92" s="35" t="s">
        <v>284</v>
      </c>
      <c r="Y92" s="34"/>
      <c r="Z92" s="34"/>
      <c r="AA92" s="33" t="s">
        <v>240</v>
      </c>
      <c r="AB92" s="33" t="s">
        <v>240</v>
      </c>
      <c r="AC92" s="33" t="s">
        <v>240</v>
      </c>
      <c r="AD92" s="33" t="s">
        <v>240</v>
      </c>
      <c r="AF92" s="43">
        <v>11.509655863761736</v>
      </c>
      <c r="AH92" s="10">
        <f t="shared" si="43"/>
        <v>1.2823121083643629</v>
      </c>
      <c r="AI92" s="11">
        <f t="shared" si="44"/>
        <v>1.8531821075647867</v>
      </c>
      <c r="AJ92" s="11" cm="1">
        <f t="array" ref="AJ92">MEDIAN(IF($F92=$F$3:$F$115,AI$3:AI$115))</f>
        <v>-0.38674749971916311</v>
      </c>
      <c r="AK92" s="11">
        <f>AJ92+AH92</f>
        <v>0.89556460864519982</v>
      </c>
      <c r="AL92" s="49">
        <f>EXP(AK92)</f>
        <v>2.4487179665646011</v>
      </c>
      <c r="AN92" s="13">
        <f t="shared" si="46"/>
        <v>4.329398885561643</v>
      </c>
      <c r="AO92" s="15">
        <f>LN(K92)-AN92</f>
        <v>-1.1939046696324933</v>
      </c>
      <c r="AP92" s="50" cm="1">
        <f t="array" ref="AP92">GEOMEAN(IF($F92=$F$3:$F$115,-AO$3:AO$115))</f>
        <v>2.0222033416467626</v>
      </c>
      <c r="AQ92" s="15">
        <f>AN92-AP92</f>
        <v>2.3071955439148804</v>
      </c>
      <c r="AR92" s="65">
        <f>EXP(AQ92)</f>
        <v>10.046210954020138</v>
      </c>
      <c r="AT92" s="16">
        <f t="shared" si="48"/>
        <v>5.0969485089408302</v>
      </c>
      <c r="AU92" s="18">
        <f>LN($K92)-AT92</f>
        <v>-1.9614542930116805</v>
      </c>
      <c r="AV92" s="18" cm="1">
        <f t="array" ref="AV92">GEOMEAN(IF($F92=$F$3:$F$115,-AU$3:AU$115))</f>
        <v>2.8521528596765497</v>
      </c>
      <c r="AW92" s="18">
        <f t="shared" si="58"/>
        <v>2.2447956492642804</v>
      </c>
      <c r="AX92" s="117">
        <f t="shared" si="59"/>
        <v>9.438486597694677</v>
      </c>
      <c r="AZ92" s="20">
        <f t="shared" si="47"/>
        <v>4.783754284275008</v>
      </c>
      <c r="BA92" s="20">
        <f t="shared" si="45"/>
        <v>-1.6482600683458584</v>
      </c>
      <c r="BB92" s="20" cm="1">
        <f t="array" ref="BB92">GEOMEAN(IF($F92=$F$3:$F$115,-BA$3:BA$115))</f>
        <v>2.8452479965285509</v>
      </c>
      <c r="BC92" s="20">
        <f>AZ92-BB92</f>
        <v>1.9385062877464572</v>
      </c>
      <c r="BD92" s="58">
        <f>EXP(BC92)</f>
        <v>6.9483643582793508</v>
      </c>
    </row>
    <row r="93" spans="1:56" x14ac:dyDescent="0.35">
      <c r="A93" s="34" t="s">
        <v>324</v>
      </c>
      <c r="B93" s="34"/>
      <c r="C93" s="34" t="s">
        <v>340</v>
      </c>
      <c r="D93" s="40">
        <v>2000</v>
      </c>
      <c r="E93" s="39" t="s">
        <v>31</v>
      </c>
      <c r="F93" s="35" t="s">
        <v>339</v>
      </c>
      <c r="G93" s="34" t="s">
        <v>305</v>
      </c>
      <c r="H93" s="39" t="s">
        <v>239</v>
      </c>
      <c r="I93" s="125">
        <v>27</v>
      </c>
      <c r="J93" s="116">
        <v>6</v>
      </c>
      <c r="K93" s="118">
        <v>12.9</v>
      </c>
      <c r="L93" s="116">
        <v>0.1</v>
      </c>
      <c r="M93" s="130">
        <v>10</v>
      </c>
      <c r="N93" s="125">
        <v>1.0889914137215457</v>
      </c>
      <c r="O93" s="125">
        <v>0.46910399360312738</v>
      </c>
      <c r="P93" s="125">
        <v>1</v>
      </c>
      <c r="Q93" s="125">
        <v>0.37</v>
      </c>
      <c r="R93" s="125">
        <v>3.12</v>
      </c>
      <c r="S93" s="126">
        <v>2.3199999999999998</v>
      </c>
      <c r="T93" s="125">
        <v>4.0999999999999996</v>
      </c>
      <c r="U93" s="121">
        <v>3.0000000000000001E-3</v>
      </c>
      <c r="V93" s="44">
        <v>6.6</v>
      </c>
      <c r="W93" s="35" t="s">
        <v>31</v>
      </c>
      <c r="X93" s="35" t="s">
        <v>284</v>
      </c>
      <c r="Y93" s="39" t="s">
        <v>341</v>
      </c>
      <c r="Z93" s="34"/>
      <c r="AA93" s="33" t="s">
        <v>240</v>
      </c>
      <c r="AB93" s="33" t="s">
        <v>240</v>
      </c>
      <c r="AC93" s="33" t="s">
        <v>240</v>
      </c>
      <c r="AD93" s="33" t="s">
        <v>240</v>
      </c>
      <c r="AF93" s="43">
        <v>7.9710506874164366</v>
      </c>
      <c r="AH93" s="10">
        <f t="shared" si="43"/>
        <v>1.7779970233183082</v>
      </c>
      <c r="AI93" s="11">
        <f t="shared" si="44"/>
        <v>0.77923028804931826</v>
      </c>
      <c r="AJ93" s="11" cm="1">
        <f t="array" ref="AJ93">MEDIAN(IF($F93=$F$3:$F$115,AI$3:AI$115))</f>
        <v>-0.38674749971916311</v>
      </c>
      <c r="AK93" s="11">
        <f>AJ93+AH93</f>
        <v>1.3912495235991451</v>
      </c>
      <c r="AL93" s="49">
        <f>EXP(AK93)</f>
        <v>4.0198698383994911</v>
      </c>
      <c r="AN93" s="13">
        <f t="shared" si="46"/>
        <v>4.148803761693916</v>
      </c>
      <c r="AO93" s="15">
        <f t="shared" si="57"/>
        <v>-1.5915764503262895</v>
      </c>
      <c r="AP93" s="50" cm="1">
        <f t="array" ref="AP93">GEOMEAN(IF($F93=$F$3:$F$115,-AO$3:AO$115))</f>
        <v>2.0222033416467626</v>
      </c>
      <c r="AQ93" s="15">
        <f>AN93-AP93</f>
        <v>2.1266004200471533</v>
      </c>
      <c r="AR93" s="65">
        <f>EXP(AQ93)</f>
        <v>8.3863083697794565</v>
      </c>
      <c r="AT93" s="16">
        <f t="shared" si="48"/>
        <v>4.7659877631595657</v>
      </c>
      <c r="AU93" s="18">
        <f t="shared" si="68"/>
        <v>-2.2087604517919392</v>
      </c>
      <c r="AV93" s="18" cm="1">
        <f t="array" ref="AV93">GEOMEAN(IF($F93=$F$3:$F$115,-AU$3:AU$115))</f>
        <v>2.8521528596765497</v>
      </c>
      <c r="AW93" s="18">
        <f t="shared" si="58"/>
        <v>1.913834903483016</v>
      </c>
      <c r="AX93" s="117">
        <f t="shared" si="59"/>
        <v>6.7790359629221486</v>
      </c>
      <c r="AZ93" s="20">
        <f t="shared" si="47"/>
        <v>4.7991476675893949</v>
      </c>
      <c r="BA93" s="20">
        <f t="shared" si="45"/>
        <v>-2.2419203562217684</v>
      </c>
      <c r="BB93" s="20" cm="1">
        <f t="array" ref="BB93">GEOMEAN(IF($F93=$F$3:$F$115,-BA$3:BA$115))</f>
        <v>2.8452479965285509</v>
      </c>
      <c r="BC93" s="20">
        <f>AZ93-BB93</f>
        <v>1.9538996710608441</v>
      </c>
      <c r="BD93" s="58">
        <f>EXP(BC93)</f>
        <v>7.0561506638349414</v>
      </c>
    </row>
    <row r="94" spans="1:56" x14ac:dyDescent="0.35">
      <c r="A94" s="34" t="s">
        <v>324</v>
      </c>
      <c r="B94" s="34"/>
      <c r="C94" s="34" t="s">
        <v>340</v>
      </c>
      <c r="D94" s="40">
        <v>2000</v>
      </c>
      <c r="E94" s="39" t="s">
        <v>31</v>
      </c>
      <c r="F94" s="35" t="s">
        <v>339</v>
      </c>
      <c r="G94" s="34" t="s">
        <v>305</v>
      </c>
      <c r="H94" s="39" t="s">
        <v>239</v>
      </c>
      <c r="I94" s="125">
        <v>27</v>
      </c>
      <c r="J94" s="116">
        <v>6</v>
      </c>
      <c r="K94" s="118">
        <v>26</v>
      </c>
      <c r="L94" s="116">
        <v>0.1</v>
      </c>
      <c r="M94" s="130">
        <v>10</v>
      </c>
      <c r="N94" s="131">
        <v>38.633473698619284</v>
      </c>
      <c r="O94" s="128">
        <v>51.511298264825712</v>
      </c>
      <c r="P94" s="125">
        <v>1</v>
      </c>
      <c r="Q94" s="125">
        <v>0.37</v>
      </c>
      <c r="R94" s="125">
        <v>3.12</v>
      </c>
      <c r="S94" s="126">
        <v>2.3199999999999998</v>
      </c>
      <c r="T94" s="125">
        <v>4.0999999999999996</v>
      </c>
      <c r="U94" s="121">
        <v>3.0000000000000001E-3</v>
      </c>
      <c r="V94" s="44">
        <v>165</v>
      </c>
      <c r="W94" s="35" t="s">
        <v>31</v>
      </c>
      <c r="X94" s="35" t="s">
        <v>284</v>
      </c>
      <c r="Y94" s="39" t="s">
        <v>341</v>
      </c>
      <c r="Z94" s="34"/>
      <c r="AA94" s="33" t="s">
        <v>240</v>
      </c>
      <c r="AB94" s="33" t="s">
        <v>240</v>
      </c>
      <c r="AC94" s="33" t="s">
        <v>240</v>
      </c>
      <c r="AD94" s="33" t="s">
        <v>240</v>
      </c>
      <c r="AF94" s="43">
        <v>63.10870192010043</v>
      </c>
      <c r="AH94" s="10">
        <f t="shared" si="43"/>
        <v>4.8108218255091266</v>
      </c>
      <c r="AI94" s="11">
        <f t="shared" si="44"/>
        <v>-1.5527252874876445</v>
      </c>
      <c r="AJ94" s="11" cm="1">
        <f t="array" ref="AJ94">MEDIAN(IF($F94=$F$3:$F$115,AI$3:AI$115))</f>
        <v>-0.38674749971916311</v>
      </c>
      <c r="AK94" s="11">
        <f>AJ94+AH94</f>
        <v>4.4240743257899631</v>
      </c>
      <c r="AL94" s="49">
        <f>EXP(AK94)</f>
        <v>83.435537339074457</v>
      </c>
      <c r="AN94" s="13">
        <f t="shared" si="46"/>
        <v>6.0125328642926039</v>
      </c>
      <c r="AO94" s="15">
        <f t="shared" si="57"/>
        <v>-2.7544363262711218</v>
      </c>
      <c r="AP94" s="50" cm="1">
        <f t="array" ref="AP94">GEOMEAN(IF($F94=$F$3:$F$115,-AO$3:AO$115))</f>
        <v>2.0222033416467626</v>
      </c>
      <c r="AQ94" s="15">
        <f>AN94-AP94</f>
        <v>3.9903295226458413</v>
      </c>
      <c r="AR94" s="65">
        <f>EXP(AQ94)</f>
        <v>54.072704608592424</v>
      </c>
      <c r="AT94" s="16">
        <f t="shared" si="48"/>
        <v>6.9226345658212605</v>
      </c>
      <c r="AU94" s="18">
        <f t="shared" si="68"/>
        <v>-3.6645380277997783</v>
      </c>
      <c r="AV94" s="18" cm="1">
        <f t="array" ref="AV94">GEOMEAN(IF($F94=$F$3:$F$115,-AU$3:AU$115))</f>
        <v>2.8521528596765497</v>
      </c>
      <c r="AW94" s="18">
        <f t="shared" si="58"/>
        <v>4.0704817061447107</v>
      </c>
      <c r="AX94" s="117">
        <f t="shared" si="59"/>
        <v>58.585176635481993</v>
      </c>
      <c r="AZ94" s="20">
        <f t="shared" si="47"/>
        <v>7.2004290329410718</v>
      </c>
      <c r="BA94" s="20">
        <f t="shared" si="45"/>
        <v>-3.9423324949195897</v>
      </c>
      <c r="BB94" s="20" cm="1">
        <f t="array" ref="BB94">GEOMEAN(IF($F94=$F$3:$F$115,-BA$3:BA$115))</f>
        <v>2.8452479965285509</v>
      </c>
      <c r="BC94" s="20">
        <f>AZ94-BB94</f>
        <v>4.355181036412521</v>
      </c>
      <c r="BD94" s="58">
        <f>EXP(BC94)</f>
        <v>77.88092334362922</v>
      </c>
    </row>
    <row r="95" spans="1:56" x14ac:dyDescent="0.35">
      <c r="A95" s="34" t="s">
        <v>324</v>
      </c>
      <c r="B95" s="34"/>
      <c r="C95" s="34" t="s">
        <v>340</v>
      </c>
      <c r="D95" s="40">
        <v>2000</v>
      </c>
      <c r="E95" s="39" t="s">
        <v>31</v>
      </c>
      <c r="F95" s="35" t="s">
        <v>339</v>
      </c>
      <c r="G95" s="34" t="s">
        <v>305</v>
      </c>
      <c r="H95" s="39" t="s">
        <v>239</v>
      </c>
      <c r="I95" s="125">
        <v>27</v>
      </c>
      <c r="J95" s="116">
        <v>6</v>
      </c>
      <c r="K95" s="118">
        <v>25</v>
      </c>
      <c r="L95" s="116">
        <v>0.1</v>
      </c>
      <c r="M95" s="130">
        <v>10</v>
      </c>
      <c r="N95" s="127">
        <v>41.313691941743521</v>
      </c>
      <c r="O95" s="59">
        <v>17.796667297981823</v>
      </c>
      <c r="P95" s="125">
        <v>1</v>
      </c>
      <c r="Q95" s="125">
        <v>0.37</v>
      </c>
      <c r="R95" s="125">
        <v>3.12</v>
      </c>
      <c r="S95" s="126">
        <v>2.3199999999999998</v>
      </c>
      <c r="T95" s="125">
        <v>4.0999999999999996</v>
      </c>
      <c r="U95" s="121">
        <v>3.0000000000000001E-3</v>
      </c>
      <c r="V95" s="44">
        <v>330</v>
      </c>
      <c r="W95" s="35" t="s">
        <v>31</v>
      </c>
      <c r="X95" s="35" t="s">
        <v>284</v>
      </c>
      <c r="Y95" s="39" t="s">
        <v>341</v>
      </c>
      <c r="Z95" s="34"/>
      <c r="AA95" s="33" t="s">
        <v>240</v>
      </c>
      <c r="AB95" s="33" t="s">
        <v>240</v>
      </c>
      <c r="AC95" s="33" t="s">
        <v>240</v>
      </c>
      <c r="AD95" s="33" t="s">
        <v>240</v>
      </c>
      <c r="AF95" s="43">
        <v>40.388841836147542</v>
      </c>
      <c r="AH95" s="10">
        <f t="shared" si="43"/>
        <v>5.4639050990327078</v>
      </c>
      <c r="AI95" s="11">
        <f t="shared" si="44"/>
        <v>-2.2450292741645073</v>
      </c>
      <c r="AJ95" s="11" cm="1">
        <f t="array" ref="AJ95">MEDIAN(IF($F95=$F$3:$F$115,AI$3:AI$115))</f>
        <v>-0.38674749971916311</v>
      </c>
      <c r="AK95" s="11">
        <f>AJ95+AH95</f>
        <v>5.0771575993135443</v>
      </c>
      <c r="AL95" s="49">
        <f>EXP(AK95)</f>
        <v>160.31772049298627</v>
      </c>
      <c r="AN95" s="13">
        <f t="shared" si="46"/>
        <v>6.4138650818368124</v>
      </c>
      <c r="AO95" s="15">
        <f t="shared" si="57"/>
        <v>-3.1949892569686118</v>
      </c>
      <c r="AP95" s="50" cm="1">
        <f t="array" ref="AP95">GEOMEAN(IF($F95=$F$3:$F$115,-AO$3:AO$115))</f>
        <v>2.0222033416467626</v>
      </c>
      <c r="AQ95" s="15">
        <f>AN95-AP95</f>
        <v>4.3916617401900497</v>
      </c>
      <c r="AR95" s="65">
        <f>EXP(AQ95)</f>
        <v>80.774533806775949</v>
      </c>
      <c r="AT95" s="16">
        <f t="shared" si="48"/>
        <v>7.387043176796424</v>
      </c>
      <c r="AU95" s="18">
        <f t="shared" si="68"/>
        <v>-4.1681673519282239</v>
      </c>
      <c r="AV95" s="18" cm="1">
        <f t="array" ref="AV95">GEOMEAN(IF($F95=$F$3:$F$115,-AU$3:AU$115))</f>
        <v>2.8521528596765497</v>
      </c>
      <c r="AW95" s="18">
        <f t="shared" si="58"/>
        <v>4.5348903171198742</v>
      </c>
      <c r="AX95" s="117">
        <f t="shared" si="59"/>
        <v>93.213290841504332</v>
      </c>
      <c r="AZ95" s="20">
        <f t="shared" si="47"/>
        <v>7.7175168296387913</v>
      </c>
      <c r="BA95" s="20">
        <f t="shared" si="45"/>
        <v>-4.4986410047705903</v>
      </c>
      <c r="BB95" s="20" cm="1">
        <f t="array" ref="BB95">GEOMEAN(IF($F95=$F$3:$F$115,-BA$3:BA$115))</f>
        <v>2.8452479965285509</v>
      </c>
      <c r="BC95" s="20">
        <f>AZ95-BB95</f>
        <v>4.8722688331102404</v>
      </c>
      <c r="BD95" s="58">
        <f>EXP(BC95)</f>
        <v>130.61692898170102</v>
      </c>
    </row>
    <row r="96" spans="1:56" customFormat="1" x14ac:dyDescent="0.35">
      <c r="A96" t="s">
        <v>16</v>
      </c>
      <c r="C96" s="36" t="s">
        <v>253</v>
      </c>
      <c r="D96" s="37" t="s">
        <v>254</v>
      </c>
      <c r="E96" t="s">
        <v>28</v>
      </c>
      <c r="F96" t="s">
        <v>255</v>
      </c>
      <c r="G96" t="s">
        <v>256</v>
      </c>
      <c r="I96">
        <v>20</v>
      </c>
      <c r="J96">
        <v>7.5</v>
      </c>
      <c r="K96" s="62">
        <v>603</v>
      </c>
      <c r="L96">
        <v>2.52</v>
      </c>
      <c r="M96">
        <v>85</v>
      </c>
      <c r="N96">
        <v>4.5999999999999996</v>
      </c>
      <c r="O96">
        <v>1.7</v>
      </c>
      <c r="P96">
        <v>9.3000000000000007</v>
      </c>
      <c r="Q96">
        <v>4.3</v>
      </c>
      <c r="R96">
        <v>1.6</v>
      </c>
      <c r="S96">
        <v>6.2</v>
      </c>
      <c r="T96">
        <v>28</v>
      </c>
      <c r="U96">
        <v>3.0000000000000001E-3</v>
      </c>
      <c r="V96" s="44">
        <v>18.486799999999999</v>
      </c>
      <c r="W96" t="s">
        <v>257</v>
      </c>
      <c r="X96" s="39"/>
      <c r="Y96" s="36"/>
      <c r="Z96" s="37"/>
      <c r="AA96" s="33" t="s">
        <v>240</v>
      </c>
      <c r="AB96" s="33" t="s">
        <v>240</v>
      </c>
      <c r="AC96" s="33" t="s">
        <v>240</v>
      </c>
      <c r="AD96" s="33" t="s">
        <v>240</v>
      </c>
      <c r="AF96">
        <v>284.32122483081906</v>
      </c>
      <c r="AH96" s="10">
        <f t="shared" si="43"/>
        <v>2.7484510713854968</v>
      </c>
      <c r="AI96" s="11">
        <f t="shared" si="44"/>
        <v>3.6534661253416889</v>
      </c>
      <c r="AJ96" s="11" cm="1">
        <f t="array" ref="AJ96">MEDIAN(IF($F96=$F$3:$F$115,AI$3:AI$115))</f>
        <v>1.5383103322091296</v>
      </c>
      <c r="AK96" s="11">
        <f t="shared" ref="AK96" si="69">AJ96+AH96</f>
        <v>4.2867614035946264</v>
      </c>
      <c r="AL96" s="49">
        <f t="shared" ref="AL96" si="70">EXP(AK96)</f>
        <v>72.730541798929366</v>
      </c>
      <c r="AN96" s="13">
        <f t="shared" si="46"/>
        <v>8.1709572131637671</v>
      </c>
      <c r="AO96" s="15">
        <f t="shared" ref="AO96:AO115" si="71">LN($K96)-AN96</f>
        <v>-1.7690400164365814</v>
      </c>
      <c r="AP96" s="50" cm="1">
        <f t="array" ref="AP96">GEOMEAN(IF($F96=$F$3:$F$115,-AO$3:AO$115))</f>
        <v>2.9973536235717599</v>
      </c>
      <c r="AQ96" s="15">
        <f>AN96-AP96</f>
        <v>5.1736035895920072</v>
      </c>
      <c r="AR96" s="65">
        <f t="shared" ref="AR96:AR115" si="72">EXP(AQ96)</f>
        <v>176.54990593729443</v>
      </c>
      <c r="AT96" s="13">
        <f t="shared" ref="AT96:AT115" si="73">$J96*$BA$7+LN($L96)*$BB$7+LN($V96)*$BC$7</f>
        <v>-10.98431443584154</v>
      </c>
      <c r="AU96" s="15"/>
      <c r="AV96" s="11"/>
      <c r="AW96" s="15"/>
      <c r="AX96" s="15"/>
      <c r="AZ96" s="20">
        <f t="shared" si="47"/>
        <v>8.4839213374972342</v>
      </c>
      <c r="BA96" s="20">
        <f t="shared" si="45"/>
        <v>-2.0820041407700485</v>
      </c>
      <c r="BB96" s="20" cm="1">
        <f t="array" ref="BB96">GEOMEAN(IF($F96=$F$3:$F$115,-BA$3:BA$115))</f>
        <v>3.3955451698435155</v>
      </c>
      <c r="BC96" s="20">
        <f>AZ96-BB96</f>
        <v>5.0883761676537187</v>
      </c>
      <c r="BD96" s="58">
        <f t="shared" ref="BD96:BD115" si="74">EXP(BC96)</f>
        <v>162.12638212429039</v>
      </c>
    </row>
    <row r="97" spans="1:56" customFormat="1" x14ac:dyDescent="0.35">
      <c r="A97" t="s">
        <v>16</v>
      </c>
      <c r="C97" s="36" t="s">
        <v>253</v>
      </c>
      <c r="D97" s="37" t="s">
        <v>254</v>
      </c>
      <c r="E97" t="s">
        <v>28</v>
      </c>
      <c r="F97" t="s">
        <v>255</v>
      </c>
      <c r="G97" t="s">
        <v>256</v>
      </c>
      <c r="I97">
        <v>20</v>
      </c>
      <c r="J97">
        <v>7.5</v>
      </c>
      <c r="K97" s="62">
        <v>195</v>
      </c>
      <c r="L97">
        <v>1.7</v>
      </c>
      <c r="M97">
        <v>79</v>
      </c>
      <c r="N97">
        <v>4.5999999999999996</v>
      </c>
      <c r="O97">
        <v>1.7</v>
      </c>
      <c r="P97">
        <v>9.3000000000000007</v>
      </c>
      <c r="Q97">
        <v>4.3</v>
      </c>
      <c r="R97">
        <v>1.6</v>
      </c>
      <c r="S97">
        <v>6.2</v>
      </c>
      <c r="T97">
        <v>28</v>
      </c>
      <c r="U97">
        <v>3.0000000000000001E-3</v>
      </c>
      <c r="V97" s="44">
        <v>18.486799999999999</v>
      </c>
      <c r="W97" t="s">
        <v>257</v>
      </c>
      <c r="X97" s="39"/>
      <c r="Y97" s="36"/>
      <c r="Z97" s="37"/>
      <c r="AA97" s="33" t="s">
        <v>240</v>
      </c>
      <c r="AB97" s="33" t="s">
        <v>240</v>
      </c>
      <c r="AC97" s="33" t="s">
        <v>240</v>
      </c>
      <c r="AD97" s="33" t="s">
        <v>240</v>
      </c>
      <c r="AF97">
        <v>193.72486655129248</v>
      </c>
      <c r="AH97" s="10">
        <f t="shared" si="43"/>
        <v>2.7484510713854968</v>
      </c>
      <c r="AI97" s="11">
        <f t="shared" si="44"/>
        <v>2.52454848717825</v>
      </c>
      <c r="AJ97" s="11" cm="1">
        <f t="array" ref="AJ97">MEDIAN(IF($F97=$F$3:$F$115,AI$3:AI$115))</f>
        <v>1.5383103322091296</v>
      </c>
      <c r="AK97" s="11">
        <f t="shared" ref="AK97:AK115" si="75">AJ97+AH97</f>
        <v>4.2867614035946264</v>
      </c>
      <c r="AL97" s="49">
        <f t="shared" ref="AL97:AL115" si="76">EXP(AK97)</f>
        <v>72.730541798929366</v>
      </c>
      <c r="AN97" s="13">
        <f t="shared" si="46"/>
        <v>7.8954157578409525</v>
      </c>
      <c r="AO97" s="15">
        <f t="shared" si="71"/>
        <v>-2.6224161992772057</v>
      </c>
      <c r="AP97" s="50" cm="1">
        <f t="array" ref="AP97">GEOMEAN(IF($F97=$F$3:$F$115,-AO$3:AO$115))</f>
        <v>2.9973536235717599</v>
      </c>
      <c r="AQ97" s="15">
        <f t="shared" ref="AQ97:AQ115" si="77">AN97-AP97</f>
        <v>4.8980621342691926</v>
      </c>
      <c r="AR97" s="65">
        <f t="shared" si="72"/>
        <v>134.02979611087594</v>
      </c>
      <c r="AT97" s="13">
        <f t="shared" si="73"/>
        <v>-13.260190892972549</v>
      </c>
      <c r="AU97" s="15"/>
      <c r="AV97" s="11"/>
      <c r="AW97" s="15"/>
      <c r="AX97" s="15"/>
      <c r="AZ97" s="20">
        <f t="shared" si="47"/>
        <v>8.2697862636463633</v>
      </c>
      <c r="BA97" s="20">
        <f t="shared" si="45"/>
        <v>-2.9967867050826165</v>
      </c>
      <c r="BB97" s="20" cm="1">
        <f t="array" ref="BB97">GEOMEAN(IF($F97=$F$3:$F$115,-BA$3:BA$115))</f>
        <v>3.3955451698435155</v>
      </c>
      <c r="BC97" s="20">
        <f t="shared" ref="BC97:BC115" si="78">AZ97-BB97</f>
        <v>4.8742410938028478</v>
      </c>
      <c r="BD97" s="58">
        <f t="shared" si="74"/>
        <v>130.87479382127711</v>
      </c>
    </row>
    <row r="98" spans="1:56" customFormat="1" x14ac:dyDescent="0.35">
      <c r="A98" t="s">
        <v>16</v>
      </c>
      <c r="C98" s="36" t="s">
        <v>253</v>
      </c>
      <c r="D98" s="37" t="s">
        <v>254</v>
      </c>
      <c r="E98" t="s">
        <v>28</v>
      </c>
      <c r="F98" t="s">
        <v>255</v>
      </c>
      <c r="G98" t="s">
        <v>258</v>
      </c>
      <c r="I98">
        <v>20</v>
      </c>
      <c r="J98">
        <v>7.5</v>
      </c>
      <c r="K98" s="62">
        <v>13.6</v>
      </c>
      <c r="L98">
        <v>0.42</v>
      </c>
      <c r="M98">
        <v>10</v>
      </c>
      <c r="N98">
        <v>4.5999999999999996</v>
      </c>
      <c r="O98">
        <v>1.7</v>
      </c>
      <c r="P98">
        <v>9.3000000000000007</v>
      </c>
      <c r="Q98">
        <v>4.3</v>
      </c>
      <c r="R98">
        <v>1.6</v>
      </c>
      <c r="S98">
        <v>6.2</v>
      </c>
      <c r="T98">
        <v>28</v>
      </c>
      <c r="U98">
        <v>3.0000000000000001E-3</v>
      </c>
      <c r="V98" s="44">
        <v>18.486799999999999</v>
      </c>
      <c r="W98" t="s">
        <v>257</v>
      </c>
      <c r="X98" s="39"/>
      <c r="Y98" s="36"/>
      <c r="Z98" s="37"/>
      <c r="AA98" s="33" t="s">
        <v>240</v>
      </c>
      <c r="AB98" s="33" t="s">
        <v>240</v>
      </c>
      <c r="AC98" s="33" t="s">
        <v>240</v>
      </c>
      <c r="AD98" s="33" t="s">
        <v>240</v>
      </c>
      <c r="AF98">
        <v>52.884040596268271</v>
      </c>
      <c r="AH98" s="10">
        <f t="shared" si="43"/>
        <v>2.7484510713854968</v>
      </c>
      <c r="AI98" s="11">
        <f t="shared" si="44"/>
        <v>-0.13838127864349037</v>
      </c>
      <c r="AJ98" s="11" cm="1">
        <f t="array" ref="AJ98">MEDIAN(IF($F98=$F$3:$F$115,AI$3:AI$115))</f>
        <v>1.5383103322091296</v>
      </c>
      <c r="AK98" s="11">
        <f t="shared" si="75"/>
        <v>4.2867614035946264</v>
      </c>
      <c r="AL98" s="49">
        <f t="shared" si="76"/>
        <v>72.730541798929366</v>
      </c>
      <c r="AN98" s="13">
        <f t="shared" si="46"/>
        <v>6.9167255847041282</v>
      </c>
      <c r="AO98" s="15">
        <f t="shared" si="71"/>
        <v>-4.3066557919621218</v>
      </c>
      <c r="AP98" s="50" cm="1">
        <f t="array" ref="AP98">GEOMEAN(IF($F98=$F$3:$F$115,-AO$3:AO$115))</f>
        <v>2.9973536235717599</v>
      </c>
      <c r="AQ98" s="15">
        <f t="shared" si="77"/>
        <v>3.9193719611323683</v>
      </c>
      <c r="AR98" s="65">
        <f t="shared" si="72"/>
        <v>50.368801277513164</v>
      </c>
      <c r="AT98" s="13">
        <f t="shared" si="73"/>
        <v>-21.343830871058849</v>
      </c>
      <c r="AU98" s="15"/>
      <c r="AV98" s="11"/>
      <c r="AW98" s="15"/>
      <c r="AX98" s="15"/>
      <c r="AZ98" s="20">
        <f t="shared" si="47"/>
        <v>7.5092041862371728</v>
      </c>
      <c r="BA98" s="20">
        <f t="shared" si="45"/>
        <v>-4.8991343934951663</v>
      </c>
      <c r="BB98" s="20" cm="1">
        <f t="array" ref="BB98">GEOMEAN(IF($F98=$F$3:$F$115,-BA$3:BA$115))</f>
        <v>3.3955451698435155</v>
      </c>
      <c r="BC98" s="20">
        <f t="shared" si="78"/>
        <v>4.1136590163936573</v>
      </c>
      <c r="BD98" s="58">
        <f t="shared" si="74"/>
        <v>61.170131095964351</v>
      </c>
    </row>
    <row r="99" spans="1:56" customFormat="1" x14ac:dyDescent="0.35">
      <c r="A99" t="s">
        <v>16</v>
      </c>
      <c r="C99" s="36" t="s">
        <v>253</v>
      </c>
      <c r="D99" s="36">
        <v>2024</v>
      </c>
      <c r="E99" t="s">
        <v>28</v>
      </c>
      <c r="F99" t="s">
        <v>255</v>
      </c>
      <c r="G99" t="s">
        <v>258</v>
      </c>
      <c r="I99">
        <v>20</v>
      </c>
      <c r="J99">
        <v>7.6</v>
      </c>
      <c r="K99" s="62">
        <v>41</v>
      </c>
      <c r="L99">
        <v>0.15</v>
      </c>
      <c r="M99">
        <v>10</v>
      </c>
      <c r="N99">
        <v>3.2</v>
      </c>
      <c r="O99">
        <v>1.8</v>
      </c>
      <c r="P99">
        <v>3</v>
      </c>
      <c r="Q99">
        <v>6.5</v>
      </c>
      <c r="R99">
        <v>1.7</v>
      </c>
      <c r="S99">
        <v>4.3</v>
      </c>
      <c r="T99">
        <v>28</v>
      </c>
      <c r="U99">
        <v>3.0000000000000001E-3</v>
      </c>
      <c r="V99" s="45">
        <v>15.7</v>
      </c>
      <c r="W99" s="51" t="s">
        <v>259</v>
      </c>
      <c r="X99" s="39"/>
      <c r="Y99" s="36"/>
      <c r="Z99" s="36" t="s">
        <v>342</v>
      </c>
      <c r="AA99" s="33" t="s">
        <v>240</v>
      </c>
      <c r="AB99" s="33" t="s">
        <v>240</v>
      </c>
      <c r="AC99" s="33" t="s">
        <v>240</v>
      </c>
      <c r="AD99" s="33" t="s">
        <v>240</v>
      </c>
      <c r="AF99">
        <v>11.743402480135501</v>
      </c>
      <c r="AH99" s="10">
        <f t="shared" si="43"/>
        <v>2.5944991231801859</v>
      </c>
      <c r="AI99" s="11">
        <f t="shared" si="44"/>
        <v>1.119072943524122</v>
      </c>
      <c r="AJ99" s="11" cm="1">
        <f t="array" ref="AJ99">MEDIAN(IF($F99=$F$3:$F$115,AI$3:AI$115))</f>
        <v>1.5383103322091296</v>
      </c>
      <c r="AK99" s="11">
        <f t="shared" si="75"/>
        <v>4.1328094553893155</v>
      </c>
      <c r="AL99" s="49">
        <f t="shared" si="76"/>
        <v>62.352854651812031</v>
      </c>
      <c r="AN99" s="13">
        <f t="shared" si="46"/>
        <v>6.1791855630330002</v>
      </c>
      <c r="AO99" s="15">
        <f t="shared" si="71"/>
        <v>-2.4656134963286922</v>
      </c>
      <c r="AP99" s="50" cm="1">
        <f t="array" ref="AP99">GEOMEAN(IF($F99=$F$3:$F$115,-AO$3:AO$115))</f>
        <v>2.9973536235717599</v>
      </c>
      <c r="AQ99" s="15">
        <f t="shared" si="77"/>
        <v>3.1818319394612402</v>
      </c>
      <c r="AR99" s="65">
        <f t="shared" si="72"/>
        <v>24.090846123941194</v>
      </c>
      <c r="AT99" s="13">
        <f t="shared" si="73"/>
        <v>-28.173349101055653</v>
      </c>
      <c r="AU99" s="15"/>
      <c r="AV99" s="11"/>
      <c r="AW99" s="15"/>
      <c r="AX99" s="15"/>
      <c r="AZ99" s="20">
        <f t="shared" si="47"/>
        <v>6.9045976196383592</v>
      </c>
      <c r="BA99" s="20">
        <f t="shared" si="45"/>
        <v>-3.1910255529340512</v>
      </c>
      <c r="BB99" s="20" cm="1">
        <f t="array" ref="BB99">GEOMEAN(IF($F99=$F$3:$F$115,-BA$3:BA$115))</f>
        <v>3.3955451698435155</v>
      </c>
      <c r="BC99" s="20">
        <f t="shared" si="78"/>
        <v>3.5090524497948437</v>
      </c>
      <c r="BD99" s="58">
        <f t="shared" si="74"/>
        <v>33.416588881989377</v>
      </c>
    </row>
    <row r="100" spans="1:56" customFormat="1" x14ac:dyDescent="0.35">
      <c r="A100" t="s">
        <v>16</v>
      </c>
      <c r="C100" s="36" t="s">
        <v>253</v>
      </c>
      <c r="D100" s="36">
        <v>2024</v>
      </c>
      <c r="E100" t="s">
        <v>28</v>
      </c>
      <c r="F100" t="s">
        <v>255</v>
      </c>
      <c r="G100" t="s">
        <v>260</v>
      </c>
      <c r="I100">
        <v>20</v>
      </c>
      <c r="J100">
        <v>7.5</v>
      </c>
      <c r="K100" s="62">
        <v>32</v>
      </c>
      <c r="L100">
        <v>0.4</v>
      </c>
      <c r="M100">
        <v>10</v>
      </c>
      <c r="N100">
        <v>12.3</v>
      </c>
      <c r="O100">
        <v>0.74</v>
      </c>
      <c r="P100">
        <v>0.6</v>
      </c>
      <c r="Q100">
        <v>1.5</v>
      </c>
      <c r="R100">
        <v>3.2</v>
      </c>
      <c r="S100">
        <v>1</v>
      </c>
      <c r="T100">
        <v>31</v>
      </c>
      <c r="U100">
        <v>3.0000000000000001E-3</v>
      </c>
      <c r="V100" s="45">
        <v>34</v>
      </c>
      <c r="W100" s="51" t="s">
        <v>259</v>
      </c>
      <c r="X100" s="39"/>
      <c r="Y100" s="36"/>
      <c r="Z100" s="36" t="s">
        <v>342</v>
      </c>
      <c r="AA100" s="33" t="s">
        <v>240</v>
      </c>
      <c r="AB100" s="33" t="s">
        <v>240</v>
      </c>
      <c r="AC100" s="33" t="s">
        <v>240</v>
      </c>
      <c r="AD100" s="33" t="s">
        <v>240</v>
      </c>
      <c r="AF100">
        <v>26.110692843417382</v>
      </c>
      <c r="AH100" s="10">
        <f t="shared" si="43"/>
        <v>3.3225368862933475</v>
      </c>
      <c r="AI100" s="11">
        <f t="shared" si="44"/>
        <v>0.14319901650637901</v>
      </c>
      <c r="AJ100" s="11" cm="1">
        <f t="array" ref="AJ100">MEDIAN(IF($F100=$F$3:$F$115,AI$3:AI$115))</f>
        <v>1.5383103322091296</v>
      </c>
      <c r="AK100" s="11">
        <f t="shared" si="75"/>
        <v>4.8608472185024771</v>
      </c>
      <c r="AL100" s="49">
        <f t="shared" si="76"/>
        <v>129.13356011719435</v>
      </c>
      <c r="AN100" s="13">
        <f t="shared" si="46"/>
        <v>7.2353592314408486</v>
      </c>
      <c r="AO100" s="15">
        <f t="shared" si="71"/>
        <v>-3.769623328641122</v>
      </c>
      <c r="AP100" s="50" cm="1">
        <f t="array" ref="AP100">GEOMEAN(IF($F100=$F$3:$F$115,-AO$3:AO$115))</f>
        <v>2.9973536235717599</v>
      </c>
      <c r="AQ100" s="15">
        <f t="shared" si="77"/>
        <v>4.2380056078690886</v>
      </c>
      <c r="AR100" s="65">
        <f t="shared" si="72"/>
        <v>69.269563311837487</v>
      </c>
      <c r="AT100" s="13">
        <f t="shared" si="73"/>
        <v>-19.641598514102391</v>
      </c>
      <c r="AU100" s="15"/>
      <c r="AV100" s="11"/>
      <c r="AW100" s="15"/>
      <c r="AX100" s="15"/>
      <c r="AZ100" s="20">
        <f t="shared" si="47"/>
        <v>7.9372027932241158</v>
      </c>
      <c r="BA100" s="20">
        <f t="shared" si="45"/>
        <v>-4.4714668904243897</v>
      </c>
      <c r="BB100" s="20" cm="1">
        <f t="array" ref="BB100">GEOMEAN(IF($F100=$F$3:$F$115,-BA$3:BA$115))</f>
        <v>3.3955451698435155</v>
      </c>
      <c r="BC100" s="20">
        <f t="shared" si="78"/>
        <v>4.5416576233806003</v>
      </c>
      <c r="BD100" s="58">
        <f t="shared" si="74"/>
        <v>93.846232969271696</v>
      </c>
    </row>
    <row r="101" spans="1:56" customFormat="1" x14ac:dyDescent="0.35">
      <c r="A101" t="s">
        <v>16</v>
      </c>
      <c r="C101" s="37" t="s">
        <v>253</v>
      </c>
      <c r="D101" s="36">
        <v>2024</v>
      </c>
      <c r="E101" t="s">
        <v>28</v>
      </c>
      <c r="F101" t="s">
        <v>255</v>
      </c>
      <c r="G101" t="s">
        <v>261</v>
      </c>
      <c r="I101">
        <v>20</v>
      </c>
      <c r="J101">
        <v>7.8</v>
      </c>
      <c r="K101" s="62">
        <v>272</v>
      </c>
      <c r="L101">
        <v>3.7</v>
      </c>
      <c r="M101">
        <v>10</v>
      </c>
      <c r="N101">
        <v>13.9</v>
      </c>
      <c r="O101">
        <v>5.7</v>
      </c>
      <c r="P101">
        <v>2</v>
      </c>
      <c r="Q101">
        <v>18</v>
      </c>
      <c r="R101">
        <v>16.899999999999999</v>
      </c>
      <c r="S101">
        <v>23.5</v>
      </c>
      <c r="T101">
        <v>46</v>
      </c>
      <c r="U101">
        <v>3.0000000000000001E-3</v>
      </c>
      <c r="V101" s="45">
        <v>58</v>
      </c>
      <c r="W101" s="51" t="s">
        <v>259</v>
      </c>
      <c r="X101" s="39"/>
      <c r="Y101" s="37"/>
      <c r="Z101" s="36" t="s">
        <v>342</v>
      </c>
      <c r="AA101" s="33" t="s">
        <v>240</v>
      </c>
      <c r="AB101" s="33" t="s">
        <v>240</v>
      </c>
      <c r="AC101" s="33" t="s">
        <v>240</v>
      </c>
      <c r="AD101" s="33" t="s">
        <v>240</v>
      </c>
      <c r="AF101">
        <v>231.48130246681828</v>
      </c>
      <c r="AH101" s="10">
        <f t="shared" si="43"/>
        <v>3.8257494045368361</v>
      </c>
      <c r="AI101" s="11">
        <f t="shared" si="44"/>
        <v>1.7800526617591617</v>
      </c>
      <c r="AJ101" s="11" cm="1">
        <f t="array" ref="AJ101">MEDIAN(IF($F101=$F$3:$F$115,AI$3:AI$115))</f>
        <v>1.5383103322091296</v>
      </c>
      <c r="AK101" s="11">
        <f t="shared" si="75"/>
        <v>5.3640597367459657</v>
      </c>
      <c r="AL101" s="49">
        <f t="shared" si="76"/>
        <v>213.59030911520122</v>
      </c>
      <c r="AN101" s="13">
        <f t="shared" si="46"/>
        <v>9.3352294768615032</v>
      </c>
      <c r="AO101" s="15">
        <f t="shared" si="71"/>
        <v>-3.7294274105655054</v>
      </c>
      <c r="AP101" s="50" cm="1">
        <f t="array" ref="AP101">GEOMEAN(IF($F101=$F$3:$F$115,-AO$3:AO$115))</f>
        <v>2.9973536235717599</v>
      </c>
      <c r="AQ101" s="15">
        <f t="shared" si="77"/>
        <v>6.3378758532897432</v>
      </c>
      <c r="AR101" s="65">
        <f t="shared" si="72"/>
        <v>565.59363064875788</v>
      </c>
      <c r="AT101" s="13">
        <f t="shared" si="73"/>
        <v>-6.0731420856678717</v>
      </c>
      <c r="AU101" s="15"/>
      <c r="AV101" s="11"/>
      <c r="AW101" s="15"/>
      <c r="AX101" s="15"/>
      <c r="AZ101" s="20">
        <f t="shared" si="47"/>
        <v>9.7780235397573261</v>
      </c>
      <c r="BA101" s="20">
        <f t="shared" si="45"/>
        <v>-4.1722214734613283</v>
      </c>
      <c r="BB101" s="20" cm="1">
        <f t="array" ref="BB101">GEOMEAN(IF($F101=$F$3:$F$115,-BA$3:BA$115))</f>
        <v>3.3955451698435155</v>
      </c>
      <c r="BC101" s="20">
        <f t="shared" si="78"/>
        <v>6.3824783699138106</v>
      </c>
      <c r="BD101" s="58">
        <f t="shared" si="74"/>
        <v>591.39157999973952</v>
      </c>
    </row>
    <row r="102" spans="1:56" customFormat="1" x14ac:dyDescent="0.35">
      <c r="A102" t="s">
        <v>16</v>
      </c>
      <c r="C102" s="37" t="s">
        <v>253</v>
      </c>
      <c r="D102" s="36">
        <v>2024</v>
      </c>
      <c r="E102" t="s">
        <v>28</v>
      </c>
      <c r="F102" t="s">
        <v>255</v>
      </c>
      <c r="G102" t="s">
        <v>262</v>
      </c>
      <c r="I102">
        <v>20</v>
      </c>
      <c r="J102">
        <v>7.9</v>
      </c>
      <c r="K102" s="62">
        <v>211</v>
      </c>
      <c r="L102">
        <v>2.2000000000000002</v>
      </c>
      <c r="M102">
        <v>10</v>
      </c>
      <c r="N102">
        <v>16.100000000000001</v>
      </c>
      <c r="O102">
        <v>8.1</v>
      </c>
      <c r="P102">
        <v>1</v>
      </c>
      <c r="Q102">
        <v>21</v>
      </c>
      <c r="R102">
        <v>17.600000000000001</v>
      </c>
      <c r="S102">
        <v>28.5</v>
      </c>
      <c r="T102">
        <v>65</v>
      </c>
      <c r="U102">
        <v>3.0000000000000001E-3</v>
      </c>
      <c r="V102" s="45">
        <v>74</v>
      </c>
      <c r="W102" s="51" t="s">
        <v>259</v>
      </c>
      <c r="X102" s="39"/>
      <c r="Y102" s="37"/>
      <c r="Z102" s="36" t="s">
        <v>342</v>
      </c>
      <c r="AA102" s="33" t="s">
        <v>240</v>
      </c>
      <c r="AB102" s="33" t="s">
        <v>240</v>
      </c>
      <c r="AC102" s="33" t="s">
        <v>240</v>
      </c>
      <c r="AD102" s="33" t="s">
        <v>240</v>
      </c>
      <c r="AF102">
        <v>162.59849820698946</v>
      </c>
      <c r="AH102" s="10">
        <f t="shared" si="43"/>
        <v>4.0552901308169691</v>
      </c>
      <c r="AI102" s="11">
        <f t="shared" si="44"/>
        <v>1.2965680026590976</v>
      </c>
      <c r="AJ102" s="11" cm="1">
        <f t="array" ref="AJ102">MEDIAN(IF($F102=$F$3:$F$115,AI$3:AI$115))</f>
        <v>1.5383103322091296</v>
      </c>
      <c r="AK102" s="11">
        <f t="shared" si="75"/>
        <v>5.5936004630260987</v>
      </c>
      <c r="AL102" s="49">
        <f t="shared" si="76"/>
        <v>268.70132937091876</v>
      </c>
      <c r="AN102" s="13">
        <f t="shared" si="46"/>
        <v>9.1901738412202043</v>
      </c>
      <c r="AO102" s="15">
        <f t="shared" si="71"/>
        <v>-3.8383157077441377</v>
      </c>
      <c r="AP102" s="50" cm="1">
        <f t="array" ref="AP102">GEOMEAN(IF($F102=$F$3:$F$115,-AO$3:AO$115))</f>
        <v>2.9973536235717599</v>
      </c>
      <c r="AQ102" s="15">
        <f t="shared" si="77"/>
        <v>6.1928202176484444</v>
      </c>
      <c r="AR102" s="65">
        <f t="shared" si="72"/>
        <v>489.22388031113098</v>
      </c>
      <c r="AT102" s="13">
        <f t="shared" si="73"/>
        <v>-8.6299042147382572</v>
      </c>
      <c r="AU102" s="15"/>
      <c r="AV102" s="11"/>
      <c r="AW102" s="15"/>
      <c r="AX102" s="15"/>
      <c r="AZ102" s="20">
        <f t="shared" si="47"/>
        <v>9.7543533635684732</v>
      </c>
      <c r="BA102" s="20">
        <f t="shared" si="45"/>
        <v>-4.4024952300924065</v>
      </c>
      <c r="BB102" s="20" cm="1">
        <f t="array" ref="BB102">GEOMEAN(IF($F102=$F$3:$F$115,-BA$3:BA$115))</f>
        <v>3.3955451698435155</v>
      </c>
      <c r="BC102" s="20">
        <f t="shared" si="78"/>
        <v>6.3588081937249576</v>
      </c>
      <c r="BD102" s="58">
        <f t="shared" si="74"/>
        <v>577.55760926575533</v>
      </c>
    </row>
    <row r="103" spans="1:56" customFormat="1" x14ac:dyDescent="0.35">
      <c r="A103" t="s">
        <v>16</v>
      </c>
      <c r="C103" s="37" t="s">
        <v>253</v>
      </c>
      <c r="D103" s="36">
        <v>2024</v>
      </c>
      <c r="E103" t="s">
        <v>28</v>
      </c>
      <c r="F103" t="s">
        <v>255</v>
      </c>
      <c r="G103" t="s">
        <v>263</v>
      </c>
      <c r="I103">
        <v>20</v>
      </c>
      <c r="J103">
        <v>6.14</v>
      </c>
      <c r="K103" s="62">
        <v>103</v>
      </c>
      <c r="L103">
        <v>11.9</v>
      </c>
      <c r="M103">
        <v>10</v>
      </c>
      <c r="N103">
        <v>0.48</v>
      </c>
      <c r="O103">
        <v>0.37</v>
      </c>
      <c r="P103">
        <v>0.3</v>
      </c>
      <c r="Q103">
        <v>2.9</v>
      </c>
      <c r="R103">
        <v>0.5</v>
      </c>
      <c r="S103">
        <v>5.2</v>
      </c>
      <c r="T103">
        <v>1.45</v>
      </c>
      <c r="U103">
        <v>3.0000000000000001E-3</v>
      </c>
      <c r="V103" s="45">
        <v>2.7</v>
      </c>
      <c r="W103" s="51" t="s">
        <v>259</v>
      </c>
      <c r="X103" s="39"/>
      <c r="Y103" s="37"/>
      <c r="Z103" s="36" t="s">
        <v>342</v>
      </c>
      <c r="AA103" s="33" t="s">
        <v>240</v>
      </c>
      <c r="AB103" s="33" t="s">
        <v>240</v>
      </c>
      <c r="AC103" s="33" t="s">
        <v>240</v>
      </c>
      <c r="AD103" s="33" t="s">
        <v>240</v>
      </c>
      <c r="AF103">
        <v>275.58609660900402</v>
      </c>
      <c r="AH103" s="10">
        <f t="shared" si="43"/>
        <v>0.93584182053028908</v>
      </c>
      <c r="AI103" s="11">
        <f t="shared" si="44"/>
        <v>3.6988871676993469</v>
      </c>
      <c r="AJ103" s="11" cm="1">
        <f t="array" ref="AJ103">MEDIAN(IF($F103=$F$3:$F$115,AI$3:AI$115))</f>
        <v>1.5383103322091296</v>
      </c>
      <c r="AK103" s="11">
        <f t="shared" si="75"/>
        <v>2.4741521527394186</v>
      </c>
      <c r="AL103" s="49">
        <f t="shared" si="76"/>
        <v>11.871637509618596</v>
      </c>
      <c r="AN103" s="13">
        <f t="shared" si="46"/>
        <v>7.0855896566551921</v>
      </c>
      <c r="AO103" s="15">
        <f t="shared" si="71"/>
        <v>-2.4508606684255563</v>
      </c>
      <c r="AP103" s="50" cm="1">
        <f t="array" ref="AP103">GEOMEAN(IF($F103=$F$3:$F$115,-AO$3:AO$115))</f>
        <v>2.9973536235717599</v>
      </c>
      <c r="AQ103" s="15">
        <f t="shared" si="77"/>
        <v>4.0882360330834322</v>
      </c>
      <c r="AR103" s="65">
        <f t="shared" si="72"/>
        <v>59.634605399659243</v>
      </c>
      <c r="AT103" s="13">
        <f t="shared" si="73"/>
        <v>-3.5911820216149186</v>
      </c>
      <c r="AU103" s="15"/>
      <c r="AV103" s="11"/>
      <c r="AW103" s="15"/>
      <c r="AX103" s="15"/>
      <c r="AZ103" s="20">
        <f t="shared" si="47"/>
        <v>6.8405627123295822</v>
      </c>
      <c r="BA103" s="20">
        <f t="shared" si="45"/>
        <v>-2.2058337240999464</v>
      </c>
      <c r="BB103" s="20" cm="1">
        <f t="array" ref="BB103">GEOMEAN(IF($F103=$F$3:$F$115,-BA$3:BA$115))</f>
        <v>3.3955451698435155</v>
      </c>
      <c r="BC103" s="20">
        <f t="shared" si="78"/>
        <v>3.4450175424860667</v>
      </c>
      <c r="BD103" s="58">
        <f t="shared" si="74"/>
        <v>31.343833290605332</v>
      </c>
    </row>
    <row r="104" spans="1:56" customFormat="1" x14ac:dyDescent="0.35">
      <c r="A104" t="s">
        <v>16</v>
      </c>
      <c r="C104" s="37" t="s">
        <v>264</v>
      </c>
      <c r="D104" s="37">
        <v>2017</v>
      </c>
      <c r="E104" t="s">
        <v>28</v>
      </c>
      <c r="F104" t="s">
        <v>265</v>
      </c>
      <c r="I104">
        <v>20</v>
      </c>
      <c r="J104">
        <v>7.37</v>
      </c>
      <c r="K104" s="62">
        <v>70</v>
      </c>
      <c r="L104">
        <v>0.3</v>
      </c>
      <c r="M104">
        <v>10</v>
      </c>
      <c r="N104">
        <v>2.85</v>
      </c>
      <c r="O104">
        <v>1.71</v>
      </c>
      <c r="P104">
        <v>4.0999999999999996</v>
      </c>
      <c r="Q104">
        <v>2.7</v>
      </c>
      <c r="R104">
        <v>1</v>
      </c>
      <c r="S104">
        <v>3.8</v>
      </c>
      <c r="T104">
        <v>22</v>
      </c>
      <c r="U104">
        <v>3.0000000000000001E-3</v>
      </c>
      <c r="V104">
        <v>14.15823</v>
      </c>
      <c r="W104" s="51" t="s">
        <v>259</v>
      </c>
      <c r="X104" s="39"/>
      <c r="Y104" s="37" t="s">
        <v>343</v>
      </c>
      <c r="Z104" s="37" t="s">
        <v>344</v>
      </c>
      <c r="AA104" s="33" t="s">
        <v>240</v>
      </c>
      <c r="AB104" s="33" t="s">
        <v>240</v>
      </c>
      <c r="AC104" s="33" t="s">
        <v>240</v>
      </c>
      <c r="AD104" s="33" t="s">
        <v>240</v>
      </c>
      <c r="AF104">
        <v>34.948962289149677</v>
      </c>
      <c r="AH104" s="10">
        <f t="shared" si="43"/>
        <v>2.4971089670022724</v>
      </c>
      <c r="AI104" s="11">
        <f t="shared" si="44"/>
        <v>1.751386275047087</v>
      </c>
      <c r="AJ104" s="11" cm="1">
        <f t="array" ref="AJ104">MEDIAN(IF($F104=$F$3:$F$115,AI$3:AI$115))</f>
        <v>2.5498623376111302</v>
      </c>
      <c r="AK104" s="11">
        <f t="shared" si="75"/>
        <v>5.0469713046134022</v>
      </c>
      <c r="AL104" s="49">
        <f t="shared" si="76"/>
        <v>155.55063484280603</v>
      </c>
      <c r="AN104" s="13">
        <f t="shared" si="46"/>
        <v>6.4256004675537977</v>
      </c>
      <c r="AO104" s="15">
        <f t="shared" si="71"/>
        <v>-2.1771052255044383</v>
      </c>
      <c r="AP104" s="50" cm="1">
        <f t="array" ref="AP104">GEOMEAN(IF($F104=$F$3:$F$115,-AO$3:AO$115))</f>
        <v>2.5743739285871556</v>
      </c>
      <c r="AQ104" s="15">
        <f t="shared" si="77"/>
        <v>3.851226538966642</v>
      </c>
      <c r="AR104" s="65">
        <f t="shared" si="72"/>
        <v>47.0507374173824</v>
      </c>
      <c r="AT104" s="13">
        <f t="shared" si="73"/>
        <v>-23.710306066257651</v>
      </c>
      <c r="AU104" s="15"/>
      <c r="AV104" s="11"/>
      <c r="AW104" s="15"/>
      <c r="AX104" s="15"/>
      <c r="AZ104" s="20">
        <f t="shared" si="47"/>
        <v>7.0265396704641976</v>
      </c>
      <c r="BA104" s="20">
        <f t="shared" si="45"/>
        <v>-2.7780444284148382</v>
      </c>
      <c r="BB104" s="20" cm="1">
        <f t="array" ref="BB104">GEOMEAN(IF($F104=$F$3:$F$115,-BA$3:BA$115))</f>
        <v>2.8846888291811332</v>
      </c>
      <c r="BC104" s="20">
        <f t="shared" si="78"/>
        <v>4.1418508412830644</v>
      </c>
      <c r="BD104" s="58">
        <f t="shared" si="74"/>
        <v>62.919167139323022</v>
      </c>
    </row>
    <row r="105" spans="1:56" customFormat="1" x14ac:dyDescent="0.35">
      <c r="A105" t="s">
        <v>16</v>
      </c>
      <c r="C105" s="37" t="s">
        <v>264</v>
      </c>
      <c r="D105" s="37">
        <v>2017</v>
      </c>
      <c r="E105" t="s">
        <v>28</v>
      </c>
      <c r="F105" t="s">
        <v>265</v>
      </c>
      <c r="I105">
        <v>20</v>
      </c>
      <c r="J105">
        <v>7.29</v>
      </c>
      <c r="K105" s="62">
        <v>92</v>
      </c>
      <c r="L105">
        <v>1.3</v>
      </c>
      <c r="M105">
        <v>79</v>
      </c>
      <c r="N105">
        <v>2.85</v>
      </c>
      <c r="O105">
        <v>1.71</v>
      </c>
      <c r="P105">
        <v>4.0999999999999996</v>
      </c>
      <c r="Q105">
        <v>2.7</v>
      </c>
      <c r="R105">
        <v>1</v>
      </c>
      <c r="S105">
        <v>3.8</v>
      </c>
      <c r="T105">
        <v>22</v>
      </c>
      <c r="U105">
        <v>3.0000000000000001E-3</v>
      </c>
      <c r="V105">
        <v>14.15823</v>
      </c>
      <c r="W105" s="51" t="s">
        <v>259</v>
      </c>
      <c r="X105" s="39"/>
      <c r="Y105" s="37" t="s">
        <v>343</v>
      </c>
      <c r="Z105" s="37" t="s">
        <v>344</v>
      </c>
      <c r="AA105" s="33" t="s">
        <v>240</v>
      </c>
      <c r="AB105" s="33" t="s">
        <v>240</v>
      </c>
      <c r="AC105" s="33" t="s">
        <v>240</v>
      </c>
      <c r="AD105" s="33" t="s">
        <v>240</v>
      </c>
      <c r="AF105">
        <v>97.313701417078846</v>
      </c>
      <c r="AH105" s="10">
        <f t="shared" si="43"/>
        <v>2.4971089670022724</v>
      </c>
      <c r="AI105" s="11">
        <f t="shared" si="44"/>
        <v>2.0246796100467681</v>
      </c>
      <c r="AJ105" s="11" cm="1">
        <f t="array" ref="AJ105">MEDIAN(IF($F105=$F$3:$F$115,AI$3:AI$115))</f>
        <v>2.5498623376111302</v>
      </c>
      <c r="AK105" s="11">
        <f t="shared" si="75"/>
        <v>5.0469713046134022</v>
      </c>
      <c r="AL105" s="49">
        <f t="shared" si="76"/>
        <v>155.55063484280603</v>
      </c>
      <c r="AN105" s="13">
        <f t="shared" si="46"/>
        <v>7.3897964157091955</v>
      </c>
      <c r="AO105" s="15">
        <f t="shared" si="71"/>
        <v>-2.8680078386601551</v>
      </c>
      <c r="AP105" s="50" cm="1">
        <f t="array" ref="AP105">GEOMEAN(IF($F105=$F$3:$F$115,-AO$3:AO$115))</f>
        <v>2.5743739285871556</v>
      </c>
      <c r="AQ105" s="15">
        <f t="shared" si="77"/>
        <v>4.8154224871220404</v>
      </c>
      <c r="AR105" s="65">
        <f t="shared" si="72"/>
        <v>123.39893575989211</v>
      </c>
      <c r="AT105" s="13">
        <f t="shared" si="73"/>
        <v>-14.956802203556093</v>
      </c>
      <c r="AU105" s="15"/>
      <c r="AV105" s="11"/>
      <c r="AW105" s="15"/>
      <c r="AX105" s="15"/>
      <c r="AZ105" s="20">
        <f t="shared" si="47"/>
        <v>7.7623070358878223</v>
      </c>
      <c r="BA105" s="20">
        <f t="shared" si="45"/>
        <v>-3.2405184588387819</v>
      </c>
      <c r="BB105" s="20" cm="1">
        <f t="array" ref="BB105">GEOMEAN(IF($F105=$F$3:$F$115,-BA$3:BA$115))</f>
        <v>2.8846888291811332</v>
      </c>
      <c r="BC105" s="20">
        <f t="shared" si="78"/>
        <v>4.8776182067066891</v>
      </c>
      <c r="BD105" s="58">
        <f t="shared" si="74"/>
        <v>131.31751992352474</v>
      </c>
    </row>
    <row r="106" spans="1:56" customFormat="1" x14ac:dyDescent="0.35">
      <c r="A106" t="s">
        <v>16</v>
      </c>
      <c r="C106" s="37" t="s">
        <v>264</v>
      </c>
      <c r="D106" s="37">
        <v>2017</v>
      </c>
      <c r="E106" t="s">
        <v>28</v>
      </c>
      <c r="F106" t="s">
        <v>265</v>
      </c>
      <c r="I106">
        <v>20</v>
      </c>
      <c r="J106">
        <v>7.48</v>
      </c>
      <c r="K106" s="62">
        <v>263</v>
      </c>
      <c r="L106">
        <v>4.3</v>
      </c>
      <c r="M106">
        <v>94</v>
      </c>
      <c r="N106">
        <v>2.85</v>
      </c>
      <c r="O106">
        <v>1.71</v>
      </c>
      <c r="P106">
        <v>4.0999999999999996</v>
      </c>
      <c r="Q106">
        <v>2.7</v>
      </c>
      <c r="R106">
        <v>1</v>
      </c>
      <c r="S106">
        <v>3.8</v>
      </c>
      <c r="T106">
        <v>22</v>
      </c>
      <c r="U106">
        <v>3.0000000000000001E-3</v>
      </c>
      <c r="V106">
        <v>14.15823</v>
      </c>
      <c r="W106" s="51" t="s">
        <v>259</v>
      </c>
      <c r="X106" s="39"/>
      <c r="Y106" s="37" t="s">
        <v>343</v>
      </c>
      <c r="Z106" s="37" t="s">
        <v>344</v>
      </c>
      <c r="AA106" s="33" t="s">
        <v>240</v>
      </c>
      <c r="AB106" s="33" t="s">
        <v>240</v>
      </c>
      <c r="AC106" s="33" t="s">
        <v>240</v>
      </c>
      <c r="AD106" s="33" t="s">
        <v>240</v>
      </c>
      <c r="AF106">
        <v>308.51019712372363</v>
      </c>
      <c r="AH106" s="10">
        <f t="shared" si="43"/>
        <v>2.4971089670022724</v>
      </c>
      <c r="AI106" s="11">
        <f t="shared" si="44"/>
        <v>3.0750450651754924</v>
      </c>
      <c r="AJ106" s="11" cm="1">
        <f t="array" ref="AJ106">MEDIAN(IF($F106=$F$3:$F$115,AI$3:AI$115))</f>
        <v>2.5498623376111302</v>
      </c>
      <c r="AK106" s="11">
        <f t="shared" si="75"/>
        <v>5.0469713046134022</v>
      </c>
      <c r="AL106" s="49">
        <f t="shared" si="76"/>
        <v>155.55063484280603</v>
      </c>
      <c r="AN106" s="13">
        <f t="shared" si="46"/>
        <v>8.3749919464716136</v>
      </c>
      <c r="AO106" s="15">
        <f t="shared" si="71"/>
        <v>-2.8028379142938489</v>
      </c>
      <c r="AP106" s="50" cm="1">
        <f t="array" ref="AP106">GEOMEAN(IF($F106=$F$3:$F$115,-AO$3:AO$115))</f>
        <v>2.5743739285871556</v>
      </c>
      <c r="AQ106" s="15">
        <f t="shared" si="77"/>
        <v>5.8006180178844584</v>
      </c>
      <c r="AR106" s="65">
        <f t="shared" si="72"/>
        <v>330.50375403621337</v>
      </c>
      <c r="AT106" s="13">
        <f t="shared" si="73"/>
        <v>-8.694685432763686</v>
      </c>
      <c r="AU106" s="15"/>
      <c r="AV106" s="11"/>
      <c r="AW106" s="15"/>
      <c r="AX106" s="15"/>
      <c r="AZ106" s="20">
        <f t="shared" si="47"/>
        <v>8.5601274483660443</v>
      </c>
      <c r="BA106" s="20">
        <f t="shared" si="45"/>
        <v>-2.9879734161882796</v>
      </c>
      <c r="BB106" s="20" cm="1">
        <f t="array" ref="BB106">GEOMEAN(IF($F106=$F$3:$F$115,-BA$3:BA$115))</f>
        <v>2.8846888291811332</v>
      </c>
      <c r="BC106" s="20">
        <f t="shared" si="78"/>
        <v>5.6754386191849111</v>
      </c>
      <c r="BD106" s="58">
        <f t="shared" si="74"/>
        <v>291.61621896613656</v>
      </c>
    </row>
    <row r="107" spans="1:56" customFormat="1" x14ac:dyDescent="0.35">
      <c r="A107" t="s">
        <v>16</v>
      </c>
      <c r="C107" s="37" t="s">
        <v>264</v>
      </c>
      <c r="D107" s="37">
        <v>2017</v>
      </c>
      <c r="E107" t="s">
        <v>28</v>
      </c>
      <c r="F107" t="s">
        <v>265</v>
      </c>
      <c r="I107">
        <v>20</v>
      </c>
      <c r="J107">
        <v>7.53</v>
      </c>
      <c r="K107" s="62">
        <v>629</v>
      </c>
      <c r="L107">
        <v>9.3000000000000007</v>
      </c>
      <c r="M107">
        <v>99</v>
      </c>
      <c r="N107">
        <v>2.85</v>
      </c>
      <c r="O107">
        <v>1.71</v>
      </c>
      <c r="P107">
        <v>4.0999999999999996</v>
      </c>
      <c r="Q107">
        <v>2.7</v>
      </c>
      <c r="R107">
        <v>1</v>
      </c>
      <c r="S107">
        <v>3.8</v>
      </c>
      <c r="T107">
        <v>22</v>
      </c>
      <c r="U107">
        <v>3.0000000000000001E-3</v>
      </c>
      <c r="V107">
        <v>14.15823</v>
      </c>
      <c r="W107" s="51" t="s">
        <v>259</v>
      </c>
      <c r="X107" s="39"/>
      <c r="Y107" s="37" t="s">
        <v>343</v>
      </c>
      <c r="Z107" s="37" t="s">
        <v>344</v>
      </c>
      <c r="AA107" s="33" t="s">
        <v>240</v>
      </c>
      <c r="AB107" s="33" t="s">
        <v>240</v>
      </c>
      <c r="AC107" s="33" t="s">
        <v>240</v>
      </c>
      <c r="AD107" s="33" t="s">
        <v>240</v>
      </c>
      <c r="AF107">
        <v>663.5151517457416</v>
      </c>
      <c r="AH107" s="10">
        <f t="shared" si="43"/>
        <v>2.4971089670022724</v>
      </c>
      <c r="AI107" s="11">
        <f t="shared" si="44"/>
        <v>3.9470222896981686</v>
      </c>
      <c r="AJ107" s="11" cm="1">
        <f t="array" ref="AJ107">MEDIAN(IF($F107=$F$3:$F$115,AI$3:AI$115))</f>
        <v>2.5498623376111302</v>
      </c>
      <c r="AK107" s="11">
        <f t="shared" si="75"/>
        <v>5.0469713046134022</v>
      </c>
      <c r="AL107" s="49">
        <f t="shared" si="76"/>
        <v>155.55063484280603</v>
      </c>
      <c r="AN107" s="13">
        <f t="shared" si="46"/>
        <v>8.9538715106933999</v>
      </c>
      <c r="AO107" s="15">
        <f t="shared" si="71"/>
        <v>-2.509740253992959</v>
      </c>
      <c r="AP107" s="50" cm="1">
        <f t="array" ref="AP107">GEOMEAN(IF($F107=$F$3:$F$115,-AO$3:AO$115))</f>
        <v>2.5743739285871556</v>
      </c>
      <c r="AQ107" s="15">
        <f t="shared" si="77"/>
        <v>6.3794975821062447</v>
      </c>
      <c r="AR107" s="65">
        <f t="shared" si="72"/>
        <v>589.63139186553053</v>
      </c>
      <c r="AT107" s="13">
        <f t="shared" si="73"/>
        <v>-4.40683005018332</v>
      </c>
      <c r="AU107" s="15"/>
      <c r="AV107" s="11"/>
      <c r="AW107" s="15"/>
      <c r="AX107" s="15"/>
      <c r="AZ107" s="20">
        <f t="shared" si="47"/>
        <v>9.0184687097041181</v>
      </c>
      <c r="BA107" s="20">
        <f t="shared" si="45"/>
        <v>-2.5743374530036771</v>
      </c>
      <c r="BB107" s="20" cm="1">
        <f t="array" ref="BB107">GEOMEAN(IF($F107=$F$3:$F$115,-BA$3:BA$115))</f>
        <v>2.8846888291811332</v>
      </c>
      <c r="BC107" s="20">
        <f t="shared" si="78"/>
        <v>6.1337798805229848</v>
      </c>
      <c r="BD107" s="58">
        <f t="shared" si="74"/>
        <v>461.17606071079507</v>
      </c>
    </row>
    <row r="108" spans="1:56" customFormat="1" x14ac:dyDescent="0.35">
      <c r="A108" t="s">
        <v>16</v>
      </c>
      <c r="C108" s="37" t="s">
        <v>264</v>
      </c>
      <c r="D108" s="37">
        <v>2017</v>
      </c>
      <c r="E108" t="s">
        <v>28</v>
      </c>
      <c r="F108" t="s">
        <v>266</v>
      </c>
      <c r="G108" t="s">
        <v>246</v>
      </c>
      <c r="I108">
        <v>20</v>
      </c>
      <c r="J108">
        <v>6.86</v>
      </c>
      <c r="K108" s="62">
        <v>17</v>
      </c>
      <c r="L108">
        <v>0.3</v>
      </c>
      <c r="M108">
        <v>10</v>
      </c>
      <c r="N108">
        <v>2.85</v>
      </c>
      <c r="O108">
        <v>1.71</v>
      </c>
      <c r="P108">
        <v>4.0999999999999996</v>
      </c>
      <c r="Q108">
        <v>2.7</v>
      </c>
      <c r="R108">
        <v>1</v>
      </c>
      <c r="S108">
        <v>3.8</v>
      </c>
      <c r="T108">
        <v>22</v>
      </c>
      <c r="U108">
        <v>3.0000000000000001E-3</v>
      </c>
      <c r="V108">
        <v>14.15823</v>
      </c>
      <c r="W108" s="51" t="s">
        <v>259</v>
      </c>
      <c r="X108" s="39"/>
      <c r="Y108" s="37" t="s">
        <v>343</v>
      </c>
      <c r="Z108" s="37" t="s">
        <v>344</v>
      </c>
      <c r="AA108" s="33" t="s">
        <v>240</v>
      </c>
      <c r="AB108" s="33" t="s">
        <v>240</v>
      </c>
      <c r="AC108" s="33" t="s">
        <v>240</v>
      </c>
      <c r="AD108" s="33" t="s">
        <v>240</v>
      </c>
      <c r="AF108">
        <v>6.9829077666838657</v>
      </c>
      <c r="AH108" s="10">
        <f t="shared" si="43"/>
        <v>2.4971089670022724</v>
      </c>
      <c r="AI108" s="11">
        <f t="shared" si="44"/>
        <v>0.3361043770539438</v>
      </c>
      <c r="AJ108" s="11" cm="1">
        <f t="array" ref="AJ108">MEDIAN(IF($F108=$F$3:$F$115,AI$3:AI$115))</f>
        <v>1.2702723615164964</v>
      </c>
      <c r="AK108" s="11">
        <f t="shared" si="75"/>
        <v>3.7673813285187689</v>
      </c>
      <c r="AL108" s="49">
        <f t="shared" si="76"/>
        <v>43.266615305567882</v>
      </c>
      <c r="AN108" s="13">
        <f t="shared" si="46"/>
        <v>6.028820467553798</v>
      </c>
      <c r="AO108" s="15">
        <f t="shared" si="71"/>
        <v>-3.1956071234975818</v>
      </c>
      <c r="AP108" s="50" cm="1">
        <f t="array" ref="AP108">GEOMEAN(IF($F108=$F$3:$F$115,-AO$3:AO$115))</f>
        <v>3.6760712585466049</v>
      </c>
      <c r="AQ108" s="15">
        <f t="shared" si="77"/>
        <v>2.3527492090071931</v>
      </c>
      <c r="AR108" s="65">
        <f t="shared" si="72"/>
        <v>10.514436409553753</v>
      </c>
      <c r="AT108" s="13">
        <f t="shared" si="73"/>
        <v>-21.953990942572851</v>
      </c>
      <c r="AU108" s="15"/>
      <c r="AV108" s="11"/>
      <c r="AW108" s="15"/>
      <c r="AX108" s="15"/>
      <c r="AZ108" s="20">
        <f t="shared" si="47"/>
        <v>6.6317996704641988</v>
      </c>
      <c r="BA108" s="20">
        <f t="shared" si="45"/>
        <v>-3.7985863264079827</v>
      </c>
      <c r="BB108" s="20" cm="1">
        <f t="array" ref="BB108">GEOMEAN(IF($F108=$F$3:$F$115,-BA$3:BA$115))</f>
        <v>3.9888570141365625</v>
      </c>
      <c r="BC108" s="20">
        <f t="shared" si="78"/>
        <v>2.6429426563276364</v>
      </c>
      <c r="BD108" s="58">
        <f t="shared" si="74"/>
        <v>14.054500381306562</v>
      </c>
    </row>
    <row r="109" spans="1:56" customFormat="1" x14ac:dyDescent="0.35">
      <c r="A109" t="s">
        <v>16</v>
      </c>
      <c r="C109" s="37" t="s">
        <v>264</v>
      </c>
      <c r="D109" s="37">
        <v>2017</v>
      </c>
      <c r="E109" t="s">
        <v>28</v>
      </c>
      <c r="F109" t="s">
        <v>266</v>
      </c>
      <c r="G109" t="s">
        <v>246</v>
      </c>
      <c r="I109">
        <v>20</v>
      </c>
      <c r="J109">
        <v>7.06</v>
      </c>
      <c r="K109" s="62">
        <v>36</v>
      </c>
      <c r="L109">
        <v>1.3</v>
      </c>
      <c r="M109">
        <v>79</v>
      </c>
      <c r="N109">
        <v>2.85</v>
      </c>
      <c r="O109">
        <v>1.71</v>
      </c>
      <c r="P109">
        <v>4.0999999999999996</v>
      </c>
      <c r="Q109">
        <v>2.7</v>
      </c>
      <c r="R109">
        <v>1</v>
      </c>
      <c r="S109">
        <v>3.8</v>
      </c>
      <c r="T109">
        <v>22</v>
      </c>
      <c r="U109">
        <v>3.0000000000000001E-3</v>
      </c>
      <c r="V109">
        <v>14.15823</v>
      </c>
      <c r="W109" s="51" t="s">
        <v>259</v>
      </c>
      <c r="X109" s="39"/>
      <c r="Y109" s="37" t="s">
        <v>343</v>
      </c>
      <c r="Z109" s="37" t="s">
        <v>344</v>
      </c>
      <c r="AA109" s="33" t="s">
        <v>240</v>
      </c>
      <c r="AB109" s="33" t="s">
        <v>240</v>
      </c>
      <c r="AC109" s="33" t="s">
        <v>240</v>
      </c>
      <c r="AD109" s="33" t="s">
        <v>240</v>
      </c>
      <c r="AF109">
        <v>32.424010797171832</v>
      </c>
      <c r="AH109" s="10">
        <f t="shared" si="43"/>
        <v>2.4971089670022724</v>
      </c>
      <c r="AI109" s="11">
        <f t="shared" si="44"/>
        <v>1.0864099714538376</v>
      </c>
      <c r="AJ109" s="11" cm="1">
        <f t="array" ref="AJ109">MEDIAN(IF($F109=$F$3:$F$115,AI$3:AI$115))</f>
        <v>1.2702723615164964</v>
      </c>
      <c r="AK109" s="11">
        <f t="shared" si="75"/>
        <v>3.7673813285187689</v>
      </c>
      <c r="AL109" s="49">
        <f t="shared" si="76"/>
        <v>43.266615305567882</v>
      </c>
      <c r="AN109" s="13">
        <f t="shared" si="46"/>
        <v>7.2108564157091966</v>
      </c>
      <c r="AO109" s="15">
        <f t="shared" si="71"/>
        <v>-3.6273374772530866</v>
      </c>
      <c r="AP109" s="50" cm="1">
        <f t="array" ref="AP109">GEOMEAN(IF($F109=$F$3:$F$115,-AO$3:AO$115))</f>
        <v>3.6760712585466049</v>
      </c>
      <c r="AQ109" s="15">
        <f t="shared" si="77"/>
        <v>3.5347851571625917</v>
      </c>
      <c r="AR109" s="65">
        <f t="shared" si="72"/>
        <v>34.287647467387131</v>
      </c>
      <c r="AT109" s="13">
        <f t="shared" si="73"/>
        <v>-14.16473852032569</v>
      </c>
      <c r="AU109" s="15"/>
      <c r="AV109" s="11"/>
      <c r="AW109" s="15"/>
      <c r="AX109" s="15"/>
      <c r="AZ109" s="20">
        <f t="shared" si="47"/>
        <v>7.5842870358878223</v>
      </c>
      <c r="BA109" s="20">
        <f t="shared" si="45"/>
        <v>-4.0007680974317124</v>
      </c>
      <c r="BB109" s="20" cm="1">
        <f t="array" ref="BB109">GEOMEAN(IF($F109=$F$3:$F$115,-BA$3:BA$115))</f>
        <v>3.9888570141365625</v>
      </c>
      <c r="BC109" s="20">
        <f t="shared" si="78"/>
        <v>3.5954300217512598</v>
      </c>
      <c r="BD109" s="58">
        <f t="shared" si="74"/>
        <v>36.431362898415941</v>
      </c>
    </row>
    <row r="110" spans="1:56" customFormat="1" x14ac:dyDescent="0.35">
      <c r="A110" t="s">
        <v>16</v>
      </c>
      <c r="C110" s="37" t="s">
        <v>264</v>
      </c>
      <c r="D110" s="37">
        <v>2017</v>
      </c>
      <c r="E110" t="s">
        <v>28</v>
      </c>
      <c r="F110" t="s">
        <v>266</v>
      </c>
      <c r="G110" t="s">
        <v>246</v>
      </c>
      <c r="I110">
        <v>20</v>
      </c>
      <c r="J110">
        <v>7.06</v>
      </c>
      <c r="K110" s="62">
        <v>77</v>
      </c>
      <c r="L110">
        <v>4.5999999999999996</v>
      </c>
      <c r="M110">
        <v>94</v>
      </c>
      <c r="N110">
        <v>2.85</v>
      </c>
      <c r="O110">
        <v>1.71</v>
      </c>
      <c r="P110">
        <v>4.0999999999999996</v>
      </c>
      <c r="Q110">
        <v>2.7</v>
      </c>
      <c r="R110">
        <v>1</v>
      </c>
      <c r="S110">
        <v>3.8</v>
      </c>
      <c r="T110">
        <v>22</v>
      </c>
      <c r="U110">
        <v>3.0000000000000001E-3</v>
      </c>
      <c r="V110">
        <v>14.15823</v>
      </c>
      <c r="W110" s="51" t="s">
        <v>259</v>
      </c>
      <c r="X110" s="39"/>
      <c r="Y110" s="37" t="s">
        <v>343</v>
      </c>
      <c r="Z110" s="37" t="s">
        <v>344</v>
      </c>
      <c r="AA110" s="33" t="s">
        <v>240</v>
      </c>
      <c r="AB110" s="33" t="s">
        <v>240</v>
      </c>
      <c r="AC110" s="33" t="s">
        <v>240</v>
      </c>
      <c r="AD110" s="33" t="s">
        <v>240</v>
      </c>
      <c r="AF110">
        <v>113.0804587376133</v>
      </c>
      <c r="AH110" s="10">
        <f t="shared" si="43"/>
        <v>2.4971089670022724</v>
      </c>
      <c r="AI110" s="11">
        <f t="shared" si="44"/>
        <v>1.8466964548514118</v>
      </c>
      <c r="AJ110" s="11" cm="1">
        <f t="array" ref="AJ110">MEDIAN(IF($F110=$F$3:$F$115,AI$3:AI$115))</f>
        <v>1.2702723615164964</v>
      </c>
      <c r="AK110" s="11">
        <f t="shared" si="75"/>
        <v>3.7673813285187689</v>
      </c>
      <c r="AL110" s="49">
        <f t="shared" si="76"/>
        <v>43.266615305567882</v>
      </c>
      <c r="AN110" s="13">
        <f t="shared" si="46"/>
        <v>8.0954408430284861</v>
      </c>
      <c r="AO110" s="15">
        <f t="shared" si="71"/>
        <v>-3.751635421174802</v>
      </c>
      <c r="AP110" s="50" cm="1">
        <f t="array" ref="AP110">GEOMEAN(IF($F110=$F$3:$F$115,-AO$3:AO$115))</f>
        <v>3.6760712585466049</v>
      </c>
      <c r="AQ110" s="15">
        <f t="shared" si="77"/>
        <v>4.4193695844818812</v>
      </c>
      <c r="AR110" s="65">
        <f t="shared" si="72"/>
        <v>83.043916679304189</v>
      </c>
      <c r="AT110" s="13">
        <f t="shared" si="73"/>
        <v>-6.8583792281382383</v>
      </c>
      <c r="AU110" s="15"/>
      <c r="AV110" s="11"/>
      <c r="AW110" s="15"/>
      <c r="AX110" s="15"/>
      <c r="AZ110" s="20">
        <f t="shared" si="47"/>
        <v>8.2717355051188139</v>
      </c>
      <c r="BA110" s="20">
        <f t="shared" si="45"/>
        <v>-3.9279300832651298</v>
      </c>
      <c r="BB110" s="20" cm="1">
        <f t="array" ref="BB110">GEOMEAN(IF($F110=$F$3:$F$115,-BA$3:BA$115))</f>
        <v>3.9888570141365625</v>
      </c>
      <c r="BC110" s="20">
        <f t="shared" si="78"/>
        <v>4.2828784909822515</v>
      </c>
      <c r="BD110" s="58">
        <f t="shared" si="74"/>
        <v>72.44868303148715</v>
      </c>
    </row>
    <row r="111" spans="1:56" customFormat="1" x14ac:dyDescent="0.35">
      <c r="A111" t="s">
        <v>16</v>
      </c>
      <c r="C111" s="37" t="s">
        <v>264</v>
      </c>
      <c r="D111" s="37">
        <v>2017</v>
      </c>
      <c r="E111" t="s">
        <v>28</v>
      </c>
      <c r="F111" t="s">
        <v>266</v>
      </c>
      <c r="G111" t="s">
        <v>246</v>
      </c>
      <c r="I111">
        <v>20</v>
      </c>
      <c r="J111">
        <v>6.89</v>
      </c>
      <c r="K111" s="62">
        <v>110</v>
      </c>
      <c r="L111">
        <v>9.3000000000000007</v>
      </c>
      <c r="M111">
        <v>99</v>
      </c>
      <c r="N111">
        <v>2.85</v>
      </c>
      <c r="O111">
        <v>1.71</v>
      </c>
      <c r="P111">
        <v>4.0999999999999996</v>
      </c>
      <c r="Q111">
        <v>2.7</v>
      </c>
      <c r="R111">
        <v>1</v>
      </c>
      <c r="S111">
        <v>3.8</v>
      </c>
      <c r="T111">
        <v>22</v>
      </c>
      <c r="U111">
        <v>3.0000000000000001E-3</v>
      </c>
      <c r="V111">
        <v>14.15823</v>
      </c>
      <c r="W111" s="51" t="s">
        <v>259</v>
      </c>
      <c r="X111" s="39"/>
      <c r="Y111" s="37" t="s">
        <v>343</v>
      </c>
      <c r="Z111" s="37" t="s">
        <v>344</v>
      </c>
      <c r="AA111" s="33" t="s">
        <v>240</v>
      </c>
      <c r="AB111" s="33" t="s">
        <v>240</v>
      </c>
      <c r="AC111" s="33" t="s">
        <v>240</v>
      </c>
      <c r="AD111" s="33" t="s">
        <v>240</v>
      </c>
      <c r="AF111">
        <v>195.92412412521298</v>
      </c>
      <c r="AH111" s="10">
        <f t="shared" si="43"/>
        <v>2.4971089670022724</v>
      </c>
      <c r="AI111" s="11">
        <f t="shared" si="44"/>
        <v>2.2033713987901442</v>
      </c>
      <c r="AJ111" s="11" cm="1">
        <f t="array" ref="AJ111">MEDIAN(IF($F111=$F$3:$F$115,AI$3:AI$115))</f>
        <v>1.2702723615164964</v>
      </c>
      <c r="AK111" s="11">
        <f t="shared" si="75"/>
        <v>3.7673813285187689</v>
      </c>
      <c r="AL111" s="49">
        <f t="shared" si="76"/>
        <v>43.266615305567882</v>
      </c>
      <c r="AN111" s="13">
        <f t="shared" si="46"/>
        <v>8.4559515106933993</v>
      </c>
      <c r="AO111" s="15">
        <f t="shared" si="71"/>
        <v>-3.7554711449009828</v>
      </c>
      <c r="AP111" s="50" cm="1">
        <f t="array" ref="AP111">GEOMEAN(IF($F111=$F$3:$F$115,-AO$3:AO$115))</f>
        <v>3.6760712585466049</v>
      </c>
      <c r="AQ111" s="15">
        <f t="shared" si="77"/>
        <v>4.7798802521467945</v>
      </c>
      <c r="AR111" s="65">
        <f t="shared" si="72"/>
        <v>119.09008840850575</v>
      </c>
      <c r="AT111" s="13">
        <f t="shared" si="73"/>
        <v>-2.2028267577161174</v>
      </c>
      <c r="AU111" s="15"/>
      <c r="AV111" s="11"/>
      <c r="AW111" s="15"/>
      <c r="AX111" s="15"/>
      <c r="AZ111" s="20">
        <f t="shared" si="47"/>
        <v>8.5231087097041183</v>
      </c>
      <c r="BA111" s="20">
        <f t="shared" si="45"/>
        <v>-3.8226283439117017</v>
      </c>
      <c r="BB111" s="20" cm="1">
        <f t="array" ref="BB111">GEOMEAN(IF($F111=$F$3:$F$115,-BA$3:BA$115))</f>
        <v>3.9888570141365625</v>
      </c>
      <c r="BC111" s="20">
        <f t="shared" si="78"/>
        <v>4.5342516955675558</v>
      </c>
      <c r="BD111" s="58">
        <f t="shared" si="74"/>
        <v>93.153781828901927</v>
      </c>
    </row>
    <row r="112" spans="1:56" customFormat="1" x14ac:dyDescent="0.35">
      <c r="A112" t="s">
        <v>16</v>
      </c>
      <c r="C112" s="37" t="s">
        <v>264</v>
      </c>
      <c r="D112" s="37">
        <v>2017</v>
      </c>
      <c r="E112" t="s">
        <v>28</v>
      </c>
      <c r="F112" t="s">
        <v>266</v>
      </c>
      <c r="G112" t="s">
        <v>267</v>
      </c>
      <c r="I112">
        <v>20</v>
      </c>
      <c r="J112">
        <v>6.86</v>
      </c>
      <c r="K112" s="62">
        <v>14</v>
      </c>
      <c r="L112">
        <v>0.3</v>
      </c>
      <c r="M112">
        <v>10</v>
      </c>
      <c r="N112">
        <v>2.85</v>
      </c>
      <c r="O112">
        <v>1.71</v>
      </c>
      <c r="P112">
        <v>4.0999999999999996</v>
      </c>
      <c r="Q112">
        <v>2.7</v>
      </c>
      <c r="R112">
        <v>1</v>
      </c>
      <c r="S112">
        <v>3.8</v>
      </c>
      <c r="T112">
        <v>22</v>
      </c>
      <c r="U112">
        <v>3.0000000000000001E-3</v>
      </c>
      <c r="V112">
        <v>14.15823</v>
      </c>
      <c r="W112" s="51" t="s">
        <v>259</v>
      </c>
      <c r="X112" s="39"/>
      <c r="Y112" s="37" t="s">
        <v>343</v>
      </c>
      <c r="Z112" s="37" t="s">
        <v>344</v>
      </c>
      <c r="AA112" s="33" t="s">
        <v>240</v>
      </c>
      <c r="AB112" s="33" t="s">
        <v>240</v>
      </c>
      <c r="AC112" s="33" t="s">
        <v>240</v>
      </c>
      <c r="AD112" s="33" t="s">
        <v>240</v>
      </c>
      <c r="AF112">
        <v>5.6068694764377369</v>
      </c>
      <c r="AH112" s="10">
        <f t="shared" si="43"/>
        <v>2.4971089670022724</v>
      </c>
      <c r="AI112" s="11">
        <f t="shared" si="44"/>
        <v>0.14194836261298605</v>
      </c>
      <c r="AJ112" s="11" cm="1">
        <f t="array" ref="AJ112">MEDIAN(IF($F112=$F$3:$F$115,AI$3:AI$115))</f>
        <v>1.2702723615164964</v>
      </c>
      <c r="AK112" s="11">
        <f t="shared" si="75"/>
        <v>3.7673813285187689</v>
      </c>
      <c r="AL112" s="49">
        <f t="shared" si="76"/>
        <v>43.266615305567882</v>
      </c>
      <c r="AN112" s="13">
        <f t="shared" si="46"/>
        <v>6.028820467553798</v>
      </c>
      <c r="AO112" s="15">
        <f t="shared" si="71"/>
        <v>-3.3897631379385396</v>
      </c>
      <c r="AP112" s="50" cm="1">
        <f t="array" ref="AP112">GEOMEAN(IF($F112=$F$3:$F$115,-AO$3:AO$115))</f>
        <v>3.6760712585466049</v>
      </c>
      <c r="AQ112" s="15">
        <f t="shared" si="77"/>
        <v>2.3527492090071931</v>
      </c>
      <c r="AR112" s="65">
        <f t="shared" si="72"/>
        <v>10.514436409553753</v>
      </c>
      <c r="AT112" s="13">
        <f t="shared" si="73"/>
        <v>-21.953990942572851</v>
      </c>
      <c r="AU112" s="15"/>
      <c r="AV112" s="11"/>
      <c r="AW112" s="15"/>
      <c r="AX112" s="15"/>
      <c r="AZ112" s="20">
        <f t="shared" si="47"/>
        <v>6.6317996704641988</v>
      </c>
      <c r="BA112" s="20">
        <f t="shared" si="45"/>
        <v>-3.9927423408489404</v>
      </c>
      <c r="BB112" s="20" cm="1">
        <f t="array" ref="BB112">GEOMEAN(IF($F112=$F$3:$F$115,-BA$3:BA$115))</f>
        <v>3.9888570141365625</v>
      </c>
      <c r="BC112" s="20">
        <f t="shared" si="78"/>
        <v>2.6429426563276364</v>
      </c>
      <c r="BD112" s="58">
        <f t="shared" si="74"/>
        <v>14.054500381306562</v>
      </c>
    </row>
    <row r="113" spans="1:56" customFormat="1" x14ac:dyDescent="0.35">
      <c r="A113" t="s">
        <v>16</v>
      </c>
      <c r="C113" s="37" t="s">
        <v>264</v>
      </c>
      <c r="D113" s="37">
        <v>2017</v>
      </c>
      <c r="E113" t="s">
        <v>28</v>
      </c>
      <c r="F113" t="s">
        <v>266</v>
      </c>
      <c r="G113" t="s">
        <v>267</v>
      </c>
      <c r="I113">
        <v>20</v>
      </c>
      <c r="J113">
        <v>7.06</v>
      </c>
      <c r="K113" s="62">
        <v>34</v>
      </c>
      <c r="L113">
        <v>1.3</v>
      </c>
      <c r="M113">
        <v>79</v>
      </c>
      <c r="N113">
        <v>2.85</v>
      </c>
      <c r="O113">
        <v>1.71</v>
      </c>
      <c r="P113">
        <v>4.0999999999999996</v>
      </c>
      <c r="Q113">
        <v>2.7</v>
      </c>
      <c r="R113">
        <v>1</v>
      </c>
      <c r="S113">
        <v>3.8</v>
      </c>
      <c r="T113">
        <v>22</v>
      </c>
      <c r="U113">
        <v>3.0000000000000001E-3</v>
      </c>
      <c r="V113">
        <v>14.15823</v>
      </c>
      <c r="W113" s="51" t="s">
        <v>259</v>
      </c>
      <c r="X113" s="39"/>
      <c r="Y113" s="37" t="s">
        <v>343</v>
      </c>
      <c r="Z113" s="37" t="s">
        <v>344</v>
      </c>
      <c r="AA113" s="33" t="s">
        <v>240</v>
      </c>
      <c r="AB113" s="33" t="s">
        <v>240</v>
      </c>
      <c r="AC113" s="33" t="s">
        <v>240</v>
      </c>
      <c r="AD113" s="33" t="s">
        <v>240</v>
      </c>
      <c r="AF113">
        <v>27.050836008868369</v>
      </c>
      <c r="AH113" s="10">
        <f t="shared" ref="AH113:AH115" si="79">$J113*$BH$2+LN($L113)*$BI$2+LN($V113)*$BJ$2</f>
        <v>2.4971089670022724</v>
      </c>
      <c r="AI113" s="11">
        <f t="shared" ref="AI113:AI115" si="80">LN(K113)-AH113</f>
        <v>1.0292515576138892</v>
      </c>
      <c r="AJ113" s="11" cm="1">
        <f t="array" ref="AJ113">MEDIAN(IF($F113=$F$3:$F$115,AI$3:AI$115))</f>
        <v>1.2702723615164964</v>
      </c>
      <c r="AK113" s="11">
        <f t="shared" si="75"/>
        <v>3.7673813285187689</v>
      </c>
      <c r="AL113" s="49">
        <f t="shared" si="76"/>
        <v>43.266615305567882</v>
      </c>
      <c r="AN113" s="13">
        <f t="shared" si="46"/>
        <v>7.2108564157091966</v>
      </c>
      <c r="AO113" s="15">
        <f t="shared" si="71"/>
        <v>-3.684495891093035</v>
      </c>
      <c r="AP113" s="50" cm="1">
        <f t="array" ref="AP113">GEOMEAN(IF($F113=$F$3:$F$115,-AO$3:AO$115))</f>
        <v>3.6760712585466049</v>
      </c>
      <c r="AQ113" s="15">
        <f t="shared" si="77"/>
        <v>3.5347851571625917</v>
      </c>
      <c r="AR113" s="65">
        <f t="shared" si="72"/>
        <v>34.287647467387131</v>
      </c>
      <c r="AT113" s="13">
        <f t="shared" si="73"/>
        <v>-14.16473852032569</v>
      </c>
      <c r="AU113" s="15"/>
      <c r="AV113" s="11"/>
      <c r="AW113" s="15"/>
      <c r="AX113" s="15"/>
      <c r="AZ113" s="20">
        <f t="shared" si="47"/>
        <v>7.5842870358878223</v>
      </c>
      <c r="BA113" s="20">
        <f t="shared" ref="BA113:BA115" si="81">LN(K113)-AZ113</f>
        <v>-4.0579265112716607</v>
      </c>
      <c r="BB113" s="20" cm="1">
        <f t="array" ref="BB113">GEOMEAN(IF($F113=$F$3:$F$115,-BA$3:BA$115))</f>
        <v>3.9888570141365625</v>
      </c>
      <c r="BC113" s="20">
        <f t="shared" si="78"/>
        <v>3.5954300217512598</v>
      </c>
      <c r="BD113" s="58">
        <f t="shared" si="74"/>
        <v>36.431362898415941</v>
      </c>
    </row>
    <row r="114" spans="1:56" customFormat="1" x14ac:dyDescent="0.35">
      <c r="A114" t="s">
        <v>16</v>
      </c>
      <c r="C114" s="37" t="s">
        <v>264</v>
      </c>
      <c r="D114" s="37">
        <v>2017</v>
      </c>
      <c r="E114" t="s">
        <v>28</v>
      </c>
      <c r="F114" t="s">
        <v>266</v>
      </c>
      <c r="G114" t="s">
        <v>267</v>
      </c>
      <c r="I114">
        <v>20</v>
      </c>
      <c r="J114">
        <v>7.06</v>
      </c>
      <c r="K114" s="62">
        <v>52</v>
      </c>
      <c r="L114">
        <v>4.5999999999999996</v>
      </c>
      <c r="M114">
        <v>94</v>
      </c>
      <c r="N114">
        <v>2.85</v>
      </c>
      <c r="O114">
        <v>1.71</v>
      </c>
      <c r="P114">
        <v>4.0999999999999996</v>
      </c>
      <c r="Q114">
        <v>2.7</v>
      </c>
      <c r="R114">
        <v>1</v>
      </c>
      <c r="S114">
        <v>3.8</v>
      </c>
      <c r="T114">
        <v>22</v>
      </c>
      <c r="U114">
        <v>3.0000000000000001E-3</v>
      </c>
      <c r="V114">
        <v>14.15823</v>
      </c>
      <c r="W114" s="51" t="s">
        <v>259</v>
      </c>
      <c r="X114" s="39"/>
      <c r="Y114" s="37" t="s">
        <v>343</v>
      </c>
      <c r="Z114" s="37" t="s">
        <v>344</v>
      </c>
      <c r="AA114" s="33" t="s">
        <v>240</v>
      </c>
      <c r="AB114" s="33" t="s">
        <v>240</v>
      </c>
      <c r="AC114" s="33" t="s">
        <v>240</v>
      </c>
      <c r="AD114" s="33" t="s">
        <v>240</v>
      </c>
      <c r="AF114">
        <v>94.828197325114161</v>
      </c>
      <c r="AH114" s="10">
        <f t="shared" si="79"/>
        <v>2.4971089670022724</v>
      </c>
      <c r="AI114" s="11">
        <f t="shared" si="80"/>
        <v>1.4541347515791552</v>
      </c>
      <c r="AJ114" s="11" cm="1">
        <f t="array" ref="AJ114">MEDIAN(IF($F114=$F$3:$F$115,AI$3:AI$115))</f>
        <v>1.2702723615164964</v>
      </c>
      <c r="AK114" s="11">
        <f t="shared" si="75"/>
        <v>3.7673813285187689</v>
      </c>
      <c r="AL114" s="49">
        <f t="shared" si="76"/>
        <v>43.266615305567882</v>
      </c>
      <c r="AN114" s="13">
        <f t="shared" ref="AN114:AN115" si="82">$J114*$BH$4+LN($L114)*$BI$4+LN($V114)*$BJ$4</f>
        <v>8.0954408430284861</v>
      </c>
      <c r="AO114" s="15">
        <f t="shared" si="71"/>
        <v>-4.144197124447059</v>
      </c>
      <c r="AP114" s="50" cm="1">
        <f t="array" ref="AP114">GEOMEAN(IF($F114=$F$3:$F$115,-AO$3:AO$115))</f>
        <v>3.6760712585466049</v>
      </c>
      <c r="AQ114" s="15">
        <f t="shared" si="77"/>
        <v>4.4193695844818812</v>
      </c>
      <c r="AR114" s="65">
        <f t="shared" si="72"/>
        <v>83.043916679304189</v>
      </c>
      <c r="AT114" s="13">
        <f t="shared" si="73"/>
        <v>-6.8583792281382383</v>
      </c>
      <c r="AU114" s="15"/>
      <c r="AV114" s="11"/>
      <c r="AW114" s="15"/>
      <c r="AX114" s="15"/>
      <c r="AZ114" s="20">
        <f t="shared" ref="AZ114:AZ115" si="83">$J114*$BH$6+LN($L114)*$BI$6+LN($V114)*$BJ$6</f>
        <v>8.2717355051188139</v>
      </c>
      <c r="BA114" s="20">
        <f t="shared" si="81"/>
        <v>-4.3204917865373869</v>
      </c>
      <c r="BB114" s="20" cm="1">
        <f t="array" ref="BB114">GEOMEAN(IF($F114=$F$3:$F$115,-BA$3:BA$115))</f>
        <v>3.9888570141365625</v>
      </c>
      <c r="BC114" s="20">
        <f t="shared" si="78"/>
        <v>4.2828784909822515</v>
      </c>
      <c r="BD114" s="58">
        <f t="shared" si="74"/>
        <v>72.44868303148715</v>
      </c>
    </row>
    <row r="115" spans="1:56" customFormat="1" x14ac:dyDescent="0.35">
      <c r="A115" t="s">
        <v>16</v>
      </c>
      <c r="C115" s="37" t="s">
        <v>264</v>
      </c>
      <c r="D115" s="37">
        <v>2017</v>
      </c>
      <c r="E115" t="s">
        <v>28</v>
      </c>
      <c r="F115" t="s">
        <v>266</v>
      </c>
      <c r="G115" t="s">
        <v>267</v>
      </c>
      <c r="I115">
        <v>20</v>
      </c>
      <c r="J115">
        <v>6.89</v>
      </c>
      <c r="K115" s="62">
        <v>91</v>
      </c>
      <c r="L115">
        <v>9.3000000000000007</v>
      </c>
      <c r="M115">
        <v>99</v>
      </c>
      <c r="N115">
        <v>2.85</v>
      </c>
      <c r="O115">
        <v>1.71</v>
      </c>
      <c r="P115">
        <v>4.0999999999999996</v>
      </c>
      <c r="Q115">
        <v>2.7</v>
      </c>
      <c r="R115">
        <v>1</v>
      </c>
      <c r="S115">
        <v>3.8</v>
      </c>
      <c r="T115">
        <v>22</v>
      </c>
      <c r="U115">
        <v>3.0000000000000001E-3</v>
      </c>
      <c r="V115">
        <v>14.15823</v>
      </c>
      <c r="W115" s="51" t="s">
        <v>259</v>
      </c>
      <c r="X115" s="39"/>
      <c r="Y115" s="37" t="s">
        <v>343</v>
      </c>
      <c r="Z115" s="37" t="s">
        <v>344</v>
      </c>
      <c r="AA115" s="33" t="s">
        <v>240</v>
      </c>
      <c r="AB115" s="33" t="s">
        <v>240</v>
      </c>
      <c r="AC115" s="33" t="s">
        <v>240</v>
      </c>
      <c r="AD115" s="33" t="s">
        <v>240</v>
      </c>
      <c r="AF115">
        <v>161.94082479614735</v>
      </c>
      <c r="AH115" s="10">
        <f t="shared" si="79"/>
        <v>2.4971089670022724</v>
      </c>
      <c r="AI115" s="11">
        <f t="shared" si="80"/>
        <v>2.0137505395145774</v>
      </c>
      <c r="AJ115" s="11" cm="1">
        <f t="array" ref="AJ115">MEDIAN(IF($F115=$F$3:$F$115,AI$3:AI$115))</f>
        <v>1.2702723615164964</v>
      </c>
      <c r="AK115" s="11">
        <f t="shared" si="75"/>
        <v>3.7673813285187689</v>
      </c>
      <c r="AL115" s="49">
        <f t="shared" si="76"/>
        <v>43.266615305567882</v>
      </c>
      <c r="AN115" s="13">
        <f t="shared" si="82"/>
        <v>8.4559515106933993</v>
      </c>
      <c r="AO115" s="15">
        <f t="shared" si="71"/>
        <v>-3.9450920041765496</v>
      </c>
      <c r="AP115" s="50" cm="1">
        <f t="array" ref="AP115">GEOMEAN(IF($F115=$F$3:$F$115,-AO$3:AO$115))</f>
        <v>3.6760712585466049</v>
      </c>
      <c r="AQ115" s="15">
        <f t="shared" si="77"/>
        <v>4.7798802521467945</v>
      </c>
      <c r="AR115" s="65">
        <f t="shared" si="72"/>
        <v>119.09008840850575</v>
      </c>
      <c r="AT115" s="13">
        <f t="shared" si="73"/>
        <v>-2.2028267577161174</v>
      </c>
      <c r="AU115" s="15"/>
      <c r="AV115" s="11"/>
      <c r="AW115" s="15"/>
      <c r="AX115" s="15"/>
      <c r="AZ115" s="20">
        <f t="shared" si="83"/>
        <v>8.5231087097041183</v>
      </c>
      <c r="BA115" s="20">
        <f t="shared" si="81"/>
        <v>-4.0122492031872685</v>
      </c>
      <c r="BB115" s="20" cm="1">
        <f t="array" ref="BB115">GEOMEAN(IF($F115=$F$3:$F$115,-BA$3:BA$115))</f>
        <v>3.9888570141365625</v>
      </c>
      <c r="BC115" s="20">
        <f t="shared" si="78"/>
        <v>4.5342516955675558</v>
      </c>
      <c r="BD115" s="58">
        <f t="shared" si="74"/>
        <v>93.153781828901927</v>
      </c>
    </row>
    <row r="116" spans="1:56" x14ac:dyDescent="0.35">
      <c r="AH116" s="10"/>
      <c r="AI116" s="11"/>
      <c r="AJ116" s="11"/>
      <c r="AK116" s="11"/>
      <c r="AL116" s="49"/>
      <c r="AN116" s="13"/>
      <c r="AO116" s="15"/>
      <c r="AP116" s="50"/>
      <c r="AQ116" s="15"/>
      <c r="AR116" s="65"/>
      <c r="AT116" s="16"/>
      <c r="AU116" s="18"/>
      <c r="AV116" s="18"/>
      <c r="AW116" s="18"/>
      <c r="AX116" s="18"/>
      <c r="AZ116" s="20"/>
      <c r="BA116" s="20"/>
      <c r="BB116" s="20"/>
      <c r="BC116" s="20"/>
      <c r="BD116" s="58"/>
    </row>
    <row r="117" spans="1:56" customFormat="1" x14ac:dyDescent="0.35">
      <c r="A117" s="39"/>
      <c r="B117" s="39"/>
      <c r="C117" s="39"/>
      <c r="D117" s="39"/>
      <c r="E117" s="39"/>
      <c r="F117" s="39"/>
      <c r="G117" s="39"/>
      <c r="H117" s="39"/>
      <c r="I117" s="39"/>
      <c r="J117" s="39"/>
      <c r="K117" s="39"/>
      <c r="L117" s="39"/>
      <c r="M117" s="39"/>
      <c r="N117" s="39"/>
      <c r="O117" s="39"/>
      <c r="P117" s="39"/>
      <c r="Q117" s="39"/>
      <c r="R117" s="39"/>
      <c r="S117" s="107"/>
      <c r="T117" s="39"/>
      <c r="U117" s="39"/>
      <c r="V117" s="45"/>
      <c r="W117" s="39"/>
      <c r="X117" s="39"/>
      <c r="Y117" s="39"/>
      <c r="Z117" s="39"/>
      <c r="AE117" s="39"/>
      <c r="AR117" s="31"/>
    </row>
    <row r="118" spans="1:56" customFormat="1" x14ac:dyDescent="0.35">
      <c r="A118" s="39"/>
      <c r="B118" s="39"/>
      <c r="C118" s="39"/>
      <c r="D118" s="39"/>
      <c r="E118" s="39"/>
      <c r="F118" s="39"/>
      <c r="G118" s="39"/>
      <c r="H118" s="39"/>
      <c r="I118" s="39"/>
      <c r="J118" s="39"/>
      <c r="K118" s="39"/>
      <c r="L118" s="39"/>
      <c r="M118" s="39"/>
      <c r="N118" s="39"/>
      <c r="O118" s="39"/>
      <c r="P118" s="39"/>
      <c r="Q118" s="39"/>
      <c r="R118" s="39"/>
      <c r="S118" s="107"/>
      <c r="T118" s="39"/>
      <c r="U118" s="39"/>
      <c r="V118" s="45"/>
      <c r="W118" s="39"/>
      <c r="X118" s="39"/>
      <c r="Y118" s="39"/>
      <c r="Z118" s="39"/>
      <c r="AE118" s="39"/>
      <c r="AR118" s="31"/>
    </row>
    <row r="119" spans="1:56" customFormat="1" x14ac:dyDescent="0.35">
      <c r="A119" s="39"/>
      <c r="B119" s="39"/>
      <c r="C119" s="39"/>
      <c r="D119" s="39"/>
      <c r="E119" s="39"/>
      <c r="F119" s="39"/>
      <c r="G119" s="39"/>
      <c r="H119" s="39"/>
      <c r="I119" s="39"/>
      <c r="J119" s="39"/>
      <c r="K119" s="39"/>
      <c r="L119" s="39"/>
      <c r="M119" s="39"/>
      <c r="N119" s="39"/>
      <c r="O119" s="39"/>
      <c r="P119" s="39"/>
      <c r="Q119" s="39"/>
      <c r="R119" s="39"/>
      <c r="S119" s="107"/>
      <c r="T119" s="39"/>
      <c r="U119" s="39"/>
      <c r="V119" s="45"/>
      <c r="W119" s="39"/>
      <c r="X119" s="39"/>
      <c r="Y119" s="39"/>
      <c r="Z119" s="39"/>
      <c r="AE119" s="39"/>
      <c r="AR119" s="31"/>
    </row>
    <row r="120" spans="1:56" customFormat="1" x14ac:dyDescent="0.35">
      <c r="A120" s="39"/>
      <c r="B120" s="39"/>
      <c r="C120" s="39"/>
      <c r="D120" s="39"/>
      <c r="E120" s="39"/>
      <c r="F120" s="39"/>
      <c r="G120" s="39"/>
      <c r="H120" s="39"/>
      <c r="I120" s="39"/>
      <c r="J120" s="39"/>
      <c r="K120" s="39"/>
      <c r="L120" s="39"/>
      <c r="M120" s="39"/>
      <c r="N120" s="39"/>
      <c r="O120" s="39"/>
      <c r="P120" s="39"/>
      <c r="Q120" s="39"/>
      <c r="R120" s="39"/>
      <c r="S120" s="107"/>
      <c r="T120" s="39"/>
      <c r="U120" s="39"/>
      <c r="V120" s="45"/>
      <c r="W120" s="39"/>
      <c r="X120" s="39"/>
      <c r="Y120" s="39"/>
      <c r="Z120" s="39"/>
      <c r="AE120" s="39"/>
      <c r="AR120" s="31"/>
    </row>
    <row r="121" spans="1:56" customFormat="1" x14ac:dyDescent="0.35">
      <c r="A121" s="39"/>
      <c r="B121" s="39"/>
      <c r="C121" s="39"/>
      <c r="D121" s="39"/>
      <c r="E121" s="39"/>
      <c r="F121" s="39"/>
      <c r="G121" s="39"/>
      <c r="H121" s="39"/>
      <c r="I121" s="39"/>
      <c r="J121" s="39"/>
      <c r="K121" s="39"/>
      <c r="L121" s="39"/>
      <c r="M121" s="39"/>
      <c r="N121" s="39"/>
      <c r="O121" s="39"/>
      <c r="P121" s="39"/>
      <c r="Q121" s="39"/>
      <c r="R121" s="39"/>
      <c r="S121" s="107"/>
      <c r="T121" s="39"/>
      <c r="U121" s="39"/>
      <c r="V121" s="45"/>
      <c r="W121" s="39"/>
      <c r="X121" s="39"/>
      <c r="Y121" s="39"/>
      <c r="Z121" s="39"/>
      <c r="AE121" s="39"/>
      <c r="AR121" s="31"/>
    </row>
    <row r="122" spans="1:56" customFormat="1" x14ac:dyDescent="0.35">
      <c r="A122" s="39"/>
      <c r="B122" s="39"/>
      <c r="C122" s="39"/>
      <c r="D122" s="39"/>
      <c r="E122" s="39"/>
      <c r="F122" s="39"/>
      <c r="G122" s="39"/>
      <c r="H122" s="39"/>
      <c r="I122" s="39"/>
      <c r="J122" s="39"/>
      <c r="K122" s="39"/>
      <c r="L122" s="39"/>
      <c r="M122" s="39"/>
      <c r="N122" s="39"/>
      <c r="O122" s="39"/>
      <c r="P122" s="39"/>
      <c r="Q122" s="39"/>
      <c r="R122" s="39"/>
      <c r="S122" s="107"/>
      <c r="T122" s="39"/>
      <c r="U122" s="39"/>
      <c r="V122" s="45"/>
      <c r="W122" s="39"/>
      <c r="X122" s="39"/>
      <c r="Y122" s="39"/>
      <c r="Z122" s="39"/>
      <c r="AE122" s="39"/>
      <c r="AR122" s="31"/>
    </row>
    <row r="123" spans="1:56" customFormat="1" x14ac:dyDescent="0.35">
      <c r="A123" s="39"/>
      <c r="B123" s="39"/>
      <c r="C123" s="39"/>
      <c r="D123" s="39"/>
      <c r="E123" s="39"/>
      <c r="F123" s="39"/>
      <c r="G123" s="39"/>
      <c r="H123" s="39"/>
      <c r="I123" s="39"/>
      <c r="J123" s="39"/>
      <c r="K123" s="39"/>
      <c r="L123" s="39"/>
      <c r="M123" s="39"/>
      <c r="N123" s="39"/>
      <c r="O123" s="39"/>
      <c r="P123" s="39"/>
      <c r="Q123" s="39"/>
      <c r="R123" s="39"/>
      <c r="S123" s="107"/>
      <c r="T123" s="39"/>
      <c r="U123" s="39"/>
      <c r="V123" s="45"/>
      <c r="W123" s="39"/>
      <c r="X123" s="39"/>
      <c r="Y123" s="39"/>
      <c r="Z123" s="39"/>
      <c r="AE123" s="39"/>
      <c r="AR123" s="31"/>
    </row>
    <row r="124" spans="1:56" customFormat="1" x14ac:dyDescent="0.35">
      <c r="A124" s="39"/>
      <c r="B124" s="39"/>
      <c r="C124" s="39"/>
      <c r="D124" s="39"/>
      <c r="E124" s="39"/>
      <c r="F124" s="39"/>
      <c r="G124" s="39"/>
      <c r="H124" s="39"/>
      <c r="I124" s="39"/>
      <c r="J124" s="39"/>
      <c r="K124" s="39"/>
      <c r="L124" s="39"/>
      <c r="M124" s="39"/>
      <c r="N124" s="39"/>
      <c r="O124" s="39"/>
      <c r="P124" s="39"/>
      <c r="Q124" s="39"/>
      <c r="R124" s="39"/>
      <c r="S124" s="107"/>
      <c r="T124" s="39"/>
      <c r="U124" s="39"/>
      <c r="V124" s="45"/>
      <c r="W124" s="39"/>
      <c r="X124" s="39"/>
      <c r="Y124" s="39"/>
      <c r="Z124" s="39"/>
      <c r="AE124" s="39"/>
      <c r="AR124" s="31"/>
    </row>
    <row r="125" spans="1:56" customFormat="1" x14ac:dyDescent="0.35">
      <c r="A125" s="39"/>
      <c r="B125" s="39"/>
      <c r="C125" s="39"/>
      <c r="D125" s="39"/>
      <c r="E125" s="39"/>
      <c r="F125" s="39"/>
      <c r="G125" s="39"/>
      <c r="H125" s="39"/>
      <c r="I125" s="39"/>
      <c r="J125" s="39"/>
      <c r="K125" s="39"/>
      <c r="L125" s="39"/>
      <c r="M125" s="39"/>
      <c r="N125" s="39"/>
      <c r="O125" s="39"/>
      <c r="P125" s="39"/>
      <c r="Q125" s="39"/>
      <c r="R125" s="39"/>
      <c r="S125" s="107"/>
      <c r="T125" s="39"/>
      <c r="U125" s="39"/>
      <c r="V125" s="45"/>
      <c r="W125" s="39"/>
      <c r="X125" s="39"/>
      <c r="Y125" s="39"/>
      <c r="Z125" s="39"/>
      <c r="AE125" s="39"/>
      <c r="AR125" s="31"/>
    </row>
    <row r="126" spans="1:56" customFormat="1" x14ac:dyDescent="0.35">
      <c r="A126" s="39"/>
      <c r="B126" s="39"/>
      <c r="C126" s="39"/>
      <c r="D126" s="39"/>
      <c r="E126" s="39"/>
      <c r="F126" s="39"/>
      <c r="G126" s="39"/>
      <c r="H126" s="39"/>
      <c r="I126" s="39"/>
      <c r="J126" s="39"/>
      <c r="K126" s="39"/>
      <c r="L126" s="39"/>
      <c r="M126" s="39"/>
      <c r="N126" s="39"/>
      <c r="O126" s="39"/>
      <c r="P126" s="39"/>
      <c r="Q126" s="39"/>
      <c r="R126" s="39"/>
      <c r="S126" s="107"/>
      <c r="T126" s="39"/>
      <c r="U126" s="39"/>
      <c r="V126" s="45"/>
      <c r="W126" s="39"/>
      <c r="X126" s="39"/>
      <c r="Y126" s="39"/>
      <c r="Z126" s="39"/>
      <c r="AE126" s="39"/>
      <c r="AR126" s="31"/>
    </row>
  </sheetData>
  <autoFilter ref="A2:Z91" xr:uid="{A5B48A50-5443-4F31-A71B-59C229F2D25D}"/>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96101-BBC2-4A2F-8E00-2D7FAE470009}">
  <dimension ref="A1:BE114"/>
  <sheetViews>
    <sheetView topLeftCell="A73" zoomScale="70" zoomScaleNormal="70" workbookViewId="0">
      <selection activeCell="E117" sqref="E117"/>
    </sheetView>
  </sheetViews>
  <sheetFormatPr defaultRowHeight="14.5" x14ac:dyDescent="0.35"/>
  <cols>
    <col min="3" max="3" width="27.81640625" bestFit="1" customWidth="1"/>
    <col min="4" max="4" width="47.81640625" bestFit="1" customWidth="1"/>
    <col min="7" max="7" width="12" bestFit="1" customWidth="1"/>
    <col min="18" max="18" width="11.1796875" bestFit="1" customWidth="1"/>
    <col min="19" max="19" width="82.26953125" bestFit="1" customWidth="1"/>
    <col min="20" max="20" width="44.54296875" bestFit="1" customWidth="1"/>
    <col min="24" max="24" width="4" customWidth="1"/>
    <col min="26" max="26" width="3.26953125" customWidth="1"/>
    <col min="32" max="32" width="4.26953125" customWidth="1"/>
    <col min="34" max="36" width="9.26953125" bestFit="1" customWidth="1"/>
    <col min="37" max="37" width="9.7265625" style="31" bestFit="1" customWidth="1"/>
    <col min="38" max="38" width="3.54296875" customWidth="1"/>
    <col min="44" max="44" width="3.453125" customWidth="1"/>
  </cols>
  <sheetData>
    <row r="1" spans="1:57" ht="30.75" customHeight="1" x14ac:dyDescent="0.35">
      <c r="K1" s="31"/>
      <c r="Y1" s="1" t="s">
        <v>214</v>
      </c>
      <c r="AA1" s="1" t="s">
        <v>149</v>
      </c>
      <c r="AB1" s="1"/>
      <c r="AC1" s="1"/>
      <c r="AD1" s="1"/>
      <c r="AE1" s="1"/>
      <c r="AF1" s="1"/>
      <c r="AG1" s="1" t="s">
        <v>150</v>
      </c>
      <c r="AH1" s="1"/>
      <c r="AI1" s="1"/>
      <c r="AJ1" s="1"/>
      <c r="AK1" s="25"/>
      <c r="AL1" s="1"/>
      <c r="AM1" s="1" t="s">
        <v>215</v>
      </c>
      <c r="AN1" s="1"/>
      <c r="AO1" s="1"/>
      <c r="AP1" s="1"/>
      <c r="AQ1" s="1"/>
      <c r="AR1" s="1"/>
      <c r="AS1" s="1" t="s">
        <v>216</v>
      </c>
      <c r="AT1" s="1"/>
      <c r="AU1" s="1"/>
      <c r="AV1" s="1"/>
      <c r="AW1" s="1"/>
      <c r="AX1" s="1"/>
    </row>
    <row r="2" spans="1:57" ht="39.5" x14ac:dyDescent="0.35">
      <c r="A2" t="s">
        <v>0</v>
      </c>
      <c r="B2" t="s">
        <v>220</v>
      </c>
      <c r="C2" t="s">
        <v>153</v>
      </c>
      <c r="D2" t="s">
        <v>154</v>
      </c>
      <c r="E2" t="s">
        <v>155</v>
      </c>
      <c r="F2" t="s">
        <v>156</v>
      </c>
      <c r="G2" t="s">
        <v>157</v>
      </c>
      <c r="H2" t="s">
        <v>158</v>
      </c>
      <c r="I2" t="s">
        <v>159</v>
      </c>
      <c r="J2" t="s">
        <v>160</v>
      </c>
      <c r="K2" t="s">
        <v>161</v>
      </c>
      <c r="L2" t="s">
        <v>162</v>
      </c>
      <c r="M2" t="s">
        <v>163</v>
      </c>
      <c r="N2" t="s">
        <v>164</v>
      </c>
      <c r="O2" t="s">
        <v>165</v>
      </c>
      <c r="P2" t="s">
        <v>166</v>
      </c>
      <c r="Q2" t="s">
        <v>167</v>
      </c>
      <c r="R2" t="s">
        <v>19</v>
      </c>
      <c r="S2" t="s">
        <v>276</v>
      </c>
      <c r="T2" t="s">
        <v>169</v>
      </c>
      <c r="Y2" s="1" t="s">
        <v>232</v>
      </c>
      <c r="AA2" s="4" t="s">
        <v>233</v>
      </c>
      <c r="AB2" s="4" t="s">
        <v>171</v>
      </c>
      <c r="AC2" s="4" t="s">
        <v>172</v>
      </c>
      <c r="AD2" s="4" t="s">
        <v>173</v>
      </c>
      <c r="AE2" s="4" t="s">
        <v>174</v>
      </c>
      <c r="AF2" s="1"/>
      <c r="AG2" s="5" t="s">
        <v>233</v>
      </c>
      <c r="AH2" s="5" t="s">
        <v>171</v>
      </c>
      <c r="AI2" s="5" t="s">
        <v>172</v>
      </c>
      <c r="AJ2" s="5" t="s">
        <v>173</v>
      </c>
      <c r="AK2" s="64" t="s">
        <v>175</v>
      </c>
      <c r="AL2" s="1"/>
      <c r="AM2" s="6" t="s">
        <v>233</v>
      </c>
      <c r="AN2" s="6" t="s">
        <v>171</v>
      </c>
      <c r="AO2" s="6" t="s">
        <v>172</v>
      </c>
      <c r="AP2" s="6" t="s">
        <v>173</v>
      </c>
      <c r="AQ2" s="6" t="s">
        <v>234</v>
      </c>
      <c r="AR2" s="1"/>
      <c r="AS2" s="7" t="s">
        <v>233</v>
      </c>
      <c r="AT2" s="7" t="s">
        <v>171</v>
      </c>
      <c r="AU2" s="7" t="s">
        <v>172</v>
      </c>
      <c r="AV2" s="7" t="s">
        <v>173</v>
      </c>
      <c r="AW2" s="7" t="s">
        <v>235</v>
      </c>
      <c r="AX2" s="1"/>
      <c r="AY2" s="1" t="s">
        <v>0</v>
      </c>
      <c r="AZ2" s="1" t="s">
        <v>1</v>
      </c>
      <c r="BA2" s="1" t="s">
        <v>7</v>
      </c>
      <c r="BB2" s="1" t="s">
        <v>9</v>
      </c>
      <c r="BC2" s="1" t="s">
        <v>8</v>
      </c>
      <c r="BD2" s="1" t="s">
        <v>6</v>
      </c>
      <c r="BE2" s="1" t="s">
        <v>2</v>
      </c>
    </row>
    <row r="3" spans="1:57" x14ac:dyDescent="0.35">
      <c r="A3" t="s">
        <v>42</v>
      </c>
      <c r="B3" t="s">
        <v>28</v>
      </c>
      <c r="C3" t="s">
        <v>255</v>
      </c>
      <c r="D3" t="s">
        <v>256</v>
      </c>
      <c r="E3">
        <v>20</v>
      </c>
      <c r="F3">
        <v>7.5</v>
      </c>
      <c r="G3" s="62">
        <v>342</v>
      </c>
      <c r="H3">
        <v>1.76</v>
      </c>
      <c r="I3">
        <v>79</v>
      </c>
      <c r="J3">
        <v>4.5999999999999996</v>
      </c>
      <c r="K3">
        <v>1.7</v>
      </c>
      <c r="L3">
        <v>9.3000000000000007</v>
      </c>
      <c r="M3">
        <v>4.3</v>
      </c>
      <c r="N3">
        <v>1.6</v>
      </c>
      <c r="O3">
        <v>6.2</v>
      </c>
      <c r="P3">
        <v>28</v>
      </c>
      <c r="Q3">
        <v>3.0000000000000001E-3</v>
      </c>
      <c r="R3">
        <f>J3*2.497+K3*4.118</f>
        <v>18.486799999999999</v>
      </c>
      <c r="S3" t="s">
        <v>257</v>
      </c>
      <c r="T3" s="37" t="s">
        <v>253</v>
      </c>
      <c r="U3" s="37"/>
      <c r="V3" s="37"/>
      <c r="W3" s="37" t="s">
        <v>254</v>
      </c>
      <c r="Y3" s="25">
        <v>306.58647109703452</v>
      </c>
      <c r="AA3" s="10">
        <f t="shared" ref="AA3:AA35" si="0">F3*$BA$4+LN(H3)*$BB$4+LN(R3)*$BC$4</f>
        <v>2.4716223655114957</v>
      </c>
      <c r="AB3" s="11">
        <f>LN(G3)-AA3</f>
        <v>3.3631883715511091</v>
      </c>
      <c r="AC3" s="11" cm="1">
        <f t="array" ref="AC3">GEOMEAN(IF($C3=$C$3:$C$35,$AB$3:$AB$35))</f>
        <v>3.4614467482950433</v>
      </c>
      <c r="AD3" s="11">
        <f t="shared" ref="AD3:AD35" si="1">AC3+AA3</f>
        <v>5.933069113806539</v>
      </c>
      <c r="AE3" s="49">
        <f>EXP(AD3)</f>
        <v>377.31074823641717</v>
      </c>
      <c r="AF3" s="1"/>
      <c r="AG3" s="13">
        <f t="shared" ref="AG3:AG35" si="2">$F3*$BA$10+LN($H3)*$BB$10+LN($R3)*$BC$10</f>
        <v>0.92202903208866782</v>
      </c>
      <c r="AH3" s="15">
        <f>LN($G3)-AG3</f>
        <v>4.9127817049739368</v>
      </c>
      <c r="AI3" s="50" cm="1">
        <f t="array" ref="AI3">GEOMEAN(IF($C3=$C$3:$C$35,$AH$3:$AH$35))</f>
        <v>5.0924321119415836</v>
      </c>
      <c r="AJ3" s="15">
        <f>AG3+AI3</f>
        <v>6.0144611440302516</v>
      </c>
      <c r="AK3" s="65">
        <f>EXP(AJ3)</f>
        <v>409.30522291902787</v>
      </c>
      <c r="AL3" s="1"/>
      <c r="AM3" s="16">
        <f>$F3*$BA$10+LN($H3)*$BB$10+LN($R3)*$BC$10</f>
        <v>0.92202903208866782</v>
      </c>
      <c r="AN3" s="18"/>
      <c r="AO3" s="18"/>
      <c r="AP3" s="18"/>
      <c r="AQ3" s="18"/>
      <c r="AR3" s="1"/>
      <c r="AS3" s="20">
        <f t="shared" ref="AS3:AS35" si="3">$F3*$BA$12+LN($H3)*$BB$12+LN($R3)*$BC$12</f>
        <v>1.1710000742744242</v>
      </c>
      <c r="AT3" s="20">
        <f>LN($G3)-AS3</f>
        <v>4.6638106627881806</v>
      </c>
      <c r="AU3" s="20" cm="1">
        <f t="array" ref="AU3">GEOMEAN(IF($C3=$C$3:$C$35,$AT$3:$AT$35))</f>
        <v>4.9406311515001091</v>
      </c>
      <c r="AV3" s="20">
        <f>AS3+AU3</f>
        <v>6.1116312257745333</v>
      </c>
      <c r="AW3" s="58">
        <f>EXP(AV3)</f>
        <v>451.07391876557659</v>
      </c>
      <c r="AX3" s="22"/>
      <c r="AY3" s="1" t="s">
        <v>16</v>
      </c>
      <c r="AZ3" s="1" t="s">
        <v>206</v>
      </c>
      <c r="BA3" s="1">
        <v>0</v>
      </c>
      <c r="BB3" s="1">
        <v>0</v>
      </c>
      <c r="BC3" s="1">
        <v>0.94220000000000004</v>
      </c>
      <c r="BD3" s="1" t="s">
        <v>207</v>
      </c>
      <c r="BE3" s="1" t="s">
        <v>18</v>
      </c>
    </row>
    <row r="4" spans="1:57" x14ac:dyDescent="0.35">
      <c r="A4" t="s">
        <v>42</v>
      </c>
      <c r="B4" t="s">
        <v>28</v>
      </c>
      <c r="C4" t="s">
        <v>255</v>
      </c>
      <c r="D4" t="s">
        <v>256</v>
      </c>
      <c r="E4">
        <v>20</v>
      </c>
      <c r="F4">
        <v>7.5</v>
      </c>
      <c r="G4" s="62">
        <v>233</v>
      </c>
      <c r="H4">
        <v>3.66</v>
      </c>
      <c r="I4">
        <v>89</v>
      </c>
      <c r="J4">
        <v>4.5999999999999996</v>
      </c>
      <c r="K4">
        <v>1.7</v>
      </c>
      <c r="L4">
        <v>9.3000000000000007</v>
      </c>
      <c r="M4">
        <v>4.3</v>
      </c>
      <c r="N4">
        <v>1.6</v>
      </c>
      <c r="O4">
        <v>6.2</v>
      </c>
      <c r="P4">
        <v>28</v>
      </c>
      <c r="Q4">
        <v>3.0000000000000001E-3</v>
      </c>
      <c r="R4">
        <f t="shared" ref="R4:R35" si="4">J4*2.497+K4*4.118</f>
        <v>18.486799999999999</v>
      </c>
      <c r="S4" t="s">
        <v>257</v>
      </c>
      <c r="T4" s="37" t="s">
        <v>253</v>
      </c>
      <c r="U4" s="37"/>
      <c r="V4" s="37"/>
      <c r="W4" s="37" t="s">
        <v>254</v>
      </c>
      <c r="Y4" s="25">
        <v>497.43387583475851</v>
      </c>
      <c r="AA4" s="10">
        <f t="shared" si="0"/>
        <v>2.4716223655114957</v>
      </c>
      <c r="AB4" s="11">
        <f t="shared" ref="AB4:AB67" si="5">LN(G4)-AA4</f>
        <v>2.9794160880542044</v>
      </c>
      <c r="AC4" s="11" cm="1">
        <f t="array" ref="AC4">GEOMEAN(IF(C4=$C$3:$C$35,$AB$3:$AB$35))</f>
        <v>3.4614467482950433</v>
      </c>
      <c r="AD4" s="11">
        <f t="shared" si="1"/>
        <v>5.933069113806539</v>
      </c>
      <c r="AE4" s="49">
        <f t="shared" ref="AE4:AE5" si="6">EXP(AD4)</f>
        <v>377.31074823641717</v>
      </c>
      <c r="AF4" s="1"/>
      <c r="AG4" s="13">
        <f t="shared" si="2"/>
        <v>1.0150119980607961</v>
      </c>
      <c r="AH4" s="15">
        <f t="shared" ref="AH4:AH67" si="7">LN($G4)-AG4</f>
        <v>4.436026455504904</v>
      </c>
      <c r="AI4" s="50" cm="1">
        <f t="array" ref="AI4">GEOMEAN(IF($C4=$C$3:$C$35,$AH$3:$AH$35))</f>
        <v>5.0924321119415836</v>
      </c>
      <c r="AJ4" s="15">
        <f t="shared" ref="AJ4:AJ35" si="8">AG4+AI4</f>
        <v>6.1074441100023797</v>
      </c>
      <c r="AK4" s="65">
        <f t="shared" ref="AK4:AK35" si="9">EXP(AJ4)</f>
        <v>449.18916863301894</v>
      </c>
      <c r="AL4" s="1"/>
      <c r="AM4" s="16">
        <f>$F4*$BA$10+LN($H4)*$BB$10+LN($R4)*$BC$10</f>
        <v>1.0150119980607961</v>
      </c>
      <c r="AN4" s="18"/>
      <c r="AO4" s="18"/>
      <c r="AP4" s="18"/>
      <c r="AQ4" s="18"/>
      <c r="AR4" s="1"/>
      <c r="AS4" s="20">
        <f t="shared" si="3"/>
        <v>1.780880473130982</v>
      </c>
      <c r="AT4" s="20">
        <f t="shared" ref="AT4:AT22" si="10">LN($G4)-AS4</f>
        <v>3.670157980434718</v>
      </c>
      <c r="AU4" s="20" cm="1">
        <f t="array" ref="AU4">GEOMEAN(IF($C4=$C$3:$C$35,$AT$3:$AT$35))</f>
        <v>4.9406311515001091</v>
      </c>
      <c r="AV4" s="20">
        <f t="shared" ref="AV4:AV22" si="11">AS4+AU4</f>
        <v>6.7215116246310913</v>
      </c>
      <c r="AW4" s="58">
        <f t="shared" ref="AW4:AW22" si="12">EXP(AV4)</f>
        <v>830.07131985156548</v>
      </c>
      <c r="AX4" s="22"/>
      <c r="AY4" s="1" t="s">
        <v>42</v>
      </c>
      <c r="AZ4" s="1" t="s">
        <v>206</v>
      </c>
      <c r="BA4" s="46">
        <v>0</v>
      </c>
      <c r="BB4" s="46">
        <v>0</v>
      </c>
      <c r="BC4" s="46">
        <v>0.84730000000000005</v>
      </c>
      <c r="BD4" s="1" t="s">
        <v>207</v>
      </c>
      <c r="BE4" s="1" t="s">
        <v>18</v>
      </c>
    </row>
    <row r="5" spans="1:57" x14ac:dyDescent="0.35">
      <c r="A5" t="s">
        <v>42</v>
      </c>
      <c r="B5" t="s">
        <v>28</v>
      </c>
      <c r="C5" t="s">
        <v>255</v>
      </c>
      <c r="D5" t="s">
        <v>258</v>
      </c>
      <c r="E5">
        <v>20</v>
      </c>
      <c r="F5">
        <v>7.5</v>
      </c>
      <c r="G5" s="62">
        <v>387</v>
      </c>
      <c r="H5">
        <v>0.42</v>
      </c>
      <c r="I5">
        <v>10</v>
      </c>
      <c r="J5">
        <v>4.5999999999999996</v>
      </c>
      <c r="K5">
        <v>1.7</v>
      </c>
      <c r="L5">
        <v>9.3000000000000007</v>
      </c>
      <c r="M5">
        <v>4.3</v>
      </c>
      <c r="N5">
        <v>1.6</v>
      </c>
      <c r="O5">
        <v>6.2</v>
      </c>
      <c r="P5">
        <v>28</v>
      </c>
      <c r="Q5">
        <v>3.0000000000000001E-3</v>
      </c>
      <c r="R5">
        <f t="shared" si="4"/>
        <v>18.486799999999999</v>
      </c>
      <c r="S5" t="s">
        <v>257</v>
      </c>
      <c r="T5" s="37" t="s">
        <v>253</v>
      </c>
      <c r="U5" s="37"/>
      <c r="V5" s="37"/>
      <c r="W5" s="37" t="s">
        <v>254</v>
      </c>
      <c r="Y5" s="25">
        <v>173.03778673976922</v>
      </c>
      <c r="AA5" s="10">
        <f t="shared" si="0"/>
        <v>2.4716223655114957</v>
      </c>
      <c r="AB5" s="11">
        <f t="shared" si="5"/>
        <v>3.4868023275182862</v>
      </c>
      <c r="AC5" s="11" cm="1">
        <f t="array" ref="AC5">GEOMEAN(IF(C5=$C$3:$C$35,$AB$3:$AB$35))</f>
        <v>3.4614467482950433</v>
      </c>
      <c r="AD5" s="11">
        <f t="shared" si="1"/>
        <v>5.933069113806539</v>
      </c>
      <c r="AE5" s="49">
        <f t="shared" si="6"/>
        <v>377.31074823641717</v>
      </c>
      <c r="AF5" s="1"/>
      <c r="AG5" s="13">
        <f t="shared" si="2"/>
        <v>0.7400616062408103</v>
      </c>
      <c r="AH5" s="15">
        <f t="shared" si="7"/>
        <v>5.2183630867889716</v>
      </c>
      <c r="AI5" s="50" cm="1">
        <f t="array" ref="AI5">GEOMEAN(IF($C5=$C$3:$C$35,$AH$3:$AH$35))</f>
        <v>5.0924321119415836</v>
      </c>
      <c r="AJ5" s="15">
        <f t="shared" si="8"/>
        <v>5.8324937181823939</v>
      </c>
      <c r="AK5" s="65">
        <f t="shared" si="9"/>
        <v>341.20849686092998</v>
      </c>
      <c r="AL5" s="1"/>
      <c r="AM5" s="16">
        <f>$F5*$BA$10+LN($H5)*$BB$10+LN($R5)*$BC$10</f>
        <v>0.7400616062408103</v>
      </c>
      <c r="AN5" s="18"/>
      <c r="AO5" s="18"/>
      <c r="AP5" s="18"/>
      <c r="AQ5" s="18"/>
      <c r="AR5" s="1"/>
      <c r="AS5" s="20">
        <f t="shared" si="3"/>
        <v>-2.2534301562310288E-2</v>
      </c>
      <c r="AT5" s="20">
        <f t="shared" si="10"/>
        <v>5.9809589945920925</v>
      </c>
      <c r="AU5" s="20" cm="1">
        <f t="array" ref="AU5">GEOMEAN(IF($C5=$C$3:$C$35,$AT$3:$AT$35))</f>
        <v>4.9406311515001091</v>
      </c>
      <c r="AV5" s="20">
        <f t="shared" si="11"/>
        <v>4.9180968499377986</v>
      </c>
      <c r="AW5" s="58">
        <f t="shared" si="12"/>
        <v>136.74212460771255</v>
      </c>
      <c r="AX5" s="22"/>
      <c r="AY5" s="1"/>
      <c r="AZ5" s="1"/>
      <c r="BA5" s="1"/>
      <c r="BB5" s="1"/>
      <c r="BC5" s="1"/>
      <c r="BD5" s="1"/>
      <c r="BE5" s="1"/>
    </row>
    <row r="6" spans="1:57" x14ac:dyDescent="0.35">
      <c r="A6" t="s">
        <v>42</v>
      </c>
      <c r="B6" t="s">
        <v>28</v>
      </c>
      <c r="C6" t="s">
        <v>255</v>
      </c>
      <c r="D6" t="s">
        <v>258</v>
      </c>
      <c r="E6">
        <v>20</v>
      </c>
      <c r="F6">
        <v>7.6</v>
      </c>
      <c r="G6" s="62">
        <v>404</v>
      </c>
      <c r="H6">
        <v>0.15</v>
      </c>
      <c r="I6">
        <v>10</v>
      </c>
      <c r="J6">
        <v>3.2</v>
      </c>
      <c r="K6">
        <v>1.8</v>
      </c>
      <c r="L6">
        <v>3</v>
      </c>
      <c r="M6">
        <v>6.5</v>
      </c>
      <c r="N6">
        <v>1.7</v>
      </c>
      <c r="O6">
        <v>4.3</v>
      </c>
      <c r="P6">
        <v>28</v>
      </c>
      <c r="Q6">
        <v>3.0000000000000001E-3</v>
      </c>
      <c r="R6">
        <f t="shared" si="4"/>
        <v>15.402800000000001</v>
      </c>
      <c r="S6" s="51" t="s">
        <v>259</v>
      </c>
      <c r="T6" s="37" t="s">
        <v>253</v>
      </c>
      <c r="U6" s="37"/>
      <c r="V6" s="37" t="s">
        <v>342</v>
      </c>
      <c r="W6" s="37">
        <v>2024</v>
      </c>
      <c r="Y6" s="25">
        <v>110.37812657832545</v>
      </c>
      <c r="AA6" s="10">
        <f t="shared" si="0"/>
        <v>2.3169836312734065</v>
      </c>
      <c r="AB6" s="11">
        <f t="shared" si="5"/>
        <v>3.684431246687744</v>
      </c>
      <c r="AC6" s="11" cm="1">
        <f t="array" ref="AC6">GEOMEAN(IF(C6=$C$3:$C$35,$AB$3:$AB$35))</f>
        <v>3.4614467482950433</v>
      </c>
      <c r="AD6" s="11">
        <f t="shared" si="1"/>
        <v>5.7784303795684497</v>
      </c>
      <c r="AE6" s="49">
        <f>EXP(AD6)</f>
        <v>323.2514099925782</v>
      </c>
      <c r="AF6" s="1"/>
      <c r="AG6" s="13">
        <f t="shared" si="2"/>
        <v>0.48779534856418083</v>
      </c>
      <c r="AH6" s="15">
        <f t="shared" si="7"/>
        <v>5.5136195293969692</v>
      </c>
      <c r="AI6" s="50" cm="1">
        <f t="array" ref="AI6">GEOMEAN(IF($C6=$C$3:$C$35,$AH$3:$AH$35))</f>
        <v>5.0924321119415836</v>
      </c>
      <c r="AJ6" s="15">
        <f t="shared" si="8"/>
        <v>5.580227460505764</v>
      </c>
      <c r="AK6" s="65">
        <f t="shared" si="9"/>
        <v>265.13190596543734</v>
      </c>
      <c r="AL6" s="1"/>
      <c r="AM6" s="16">
        <f t="shared" ref="AM6:AM35" si="13">$F6*$BA$11+LN($H6)*$BB$11+LN($R6)*$BC$11</f>
        <v>-4.8573487850370221</v>
      </c>
      <c r="AN6" s="18"/>
      <c r="AO6" s="18"/>
      <c r="AP6" s="18"/>
      <c r="AQ6" s="18"/>
      <c r="AR6" s="1"/>
      <c r="AS6" s="20">
        <f t="shared" si="3"/>
        <v>-0.92400911275206399</v>
      </c>
      <c r="AT6" s="20">
        <f t="shared" si="10"/>
        <v>6.9254239907132149</v>
      </c>
      <c r="AU6" s="20" cm="1">
        <f t="array" ref="AU6">GEOMEAN(IF($C6=$C$3:$C$35,$AT$3:$AT$35))</f>
        <v>4.9406311515001091</v>
      </c>
      <c r="AV6" s="20">
        <f t="shared" si="11"/>
        <v>4.0166220387480447</v>
      </c>
      <c r="AW6" s="58">
        <f t="shared" si="12"/>
        <v>55.513267084231678</v>
      </c>
      <c r="AX6" s="1"/>
      <c r="AY6" s="47" t="s">
        <v>16</v>
      </c>
      <c r="AZ6" s="1" t="s">
        <v>44</v>
      </c>
      <c r="BA6" s="46">
        <v>0.77800000000000002</v>
      </c>
      <c r="BB6" s="46">
        <v>0.7</v>
      </c>
      <c r="BC6" s="46">
        <v>0.57899999999999996</v>
      </c>
      <c r="BD6" s="1" t="s">
        <v>26</v>
      </c>
      <c r="BE6" s="1" t="s">
        <v>18</v>
      </c>
    </row>
    <row r="7" spans="1:57" x14ac:dyDescent="0.35">
      <c r="A7" t="s">
        <v>42</v>
      </c>
      <c r="B7" t="s">
        <v>28</v>
      </c>
      <c r="C7" t="s">
        <v>255</v>
      </c>
      <c r="D7" t="s">
        <v>260</v>
      </c>
      <c r="E7">
        <v>20</v>
      </c>
      <c r="F7">
        <v>7.5</v>
      </c>
      <c r="G7" s="62">
        <v>526</v>
      </c>
      <c r="H7">
        <v>0.4</v>
      </c>
      <c r="I7">
        <v>10</v>
      </c>
      <c r="J7">
        <v>12.3</v>
      </c>
      <c r="K7">
        <v>0.74</v>
      </c>
      <c r="L7">
        <v>0.6</v>
      </c>
      <c r="M7">
        <v>1.5</v>
      </c>
      <c r="N7">
        <v>3.2</v>
      </c>
      <c r="O7">
        <v>1</v>
      </c>
      <c r="P7">
        <v>31</v>
      </c>
      <c r="Q7">
        <v>3.0000000000000001E-3</v>
      </c>
      <c r="R7">
        <f t="shared" si="4"/>
        <v>33.760420000000003</v>
      </c>
      <c r="S7" s="51" t="s">
        <v>259</v>
      </c>
      <c r="T7" s="37" t="s">
        <v>253</v>
      </c>
      <c r="U7" s="37"/>
      <c r="V7" s="37" t="s">
        <v>342</v>
      </c>
      <c r="W7" s="37">
        <v>2024</v>
      </c>
      <c r="Y7" s="25">
        <v>247.63990374594866</v>
      </c>
      <c r="AA7" s="10">
        <f t="shared" si="0"/>
        <v>2.9818936632492616</v>
      </c>
      <c r="AB7" s="11">
        <f t="shared" si="5"/>
        <v>3.2834075494884485</v>
      </c>
      <c r="AC7" s="11" cm="1">
        <f t="array" ref="AC7">GEOMEAN(IF(C7=$C$3:$C$35,$AB$3:$AB$35))</f>
        <v>3.4614467482950433</v>
      </c>
      <c r="AD7" s="11">
        <f t="shared" si="1"/>
        <v>6.4433404115443054</v>
      </c>
      <c r="AE7" s="49">
        <f t="shared" ref="AE7:AE35" si="14">EXP(AD7)</f>
        <v>628.50275504458943</v>
      </c>
      <c r="AF7" s="1"/>
      <c r="AG7" s="13">
        <f t="shared" si="2"/>
        <v>1.0952045432971813</v>
      </c>
      <c r="AH7" s="15">
        <f t="shared" si="7"/>
        <v>5.1700966694405288</v>
      </c>
      <c r="AI7" s="50" cm="1">
        <f t="array" ref="AI7">GEOMEAN(IF($C7=$C$3:$C$35,$AH$3:$AH$35))</f>
        <v>5.0924321119415836</v>
      </c>
      <c r="AJ7" s="15">
        <f t="shared" si="8"/>
        <v>6.1876366552387649</v>
      </c>
      <c r="AK7" s="65">
        <f t="shared" si="9"/>
        <v>486.69451900982915</v>
      </c>
      <c r="AL7" s="1"/>
      <c r="AM7" s="16">
        <f t="shared" si="13"/>
        <v>-3.8471278245554132</v>
      </c>
      <c r="AN7" s="18"/>
      <c r="AO7" s="18"/>
      <c r="AP7" s="18"/>
      <c r="AQ7" s="18"/>
      <c r="AR7" s="1"/>
      <c r="AS7" s="20">
        <f t="shared" si="3"/>
        <v>8.135920684690845E-2</v>
      </c>
      <c r="AT7" s="20">
        <f t="shared" si="10"/>
        <v>6.1839420058908017</v>
      </c>
      <c r="AU7" s="20" cm="1">
        <f t="array" ref="AU7">GEOMEAN(IF($C7=$C$3:$C$35,$AT$3:$AT$35))</f>
        <v>4.9406311515001091</v>
      </c>
      <c r="AV7" s="20">
        <f t="shared" si="11"/>
        <v>5.0219903583470176</v>
      </c>
      <c r="AW7" s="58">
        <f t="shared" si="12"/>
        <v>151.712966655402</v>
      </c>
      <c r="AX7" s="1"/>
      <c r="AY7" s="47" t="s">
        <v>16</v>
      </c>
      <c r="AZ7" s="1" t="s">
        <v>27</v>
      </c>
      <c r="BA7" s="1">
        <f>ModelSlopesRanges!H5</f>
        <v>0.96199999999999997</v>
      </c>
      <c r="BB7" s="1">
        <f>ModelSlopesRanges!I5</f>
        <v>0.98599999999999999</v>
      </c>
      <c r="BC7" s="1">
        <f>ModelSlopesRanges!J5</f>
        <v>0.67</v>
      </c>
      <c r="BD7" t="s">
        <v>33</v>
      </c>
      <c r="BE7" s="1" t="s">
        <v>31</v>
      </c>
    </row>
    <row r="8" spans="1:57" x14ac:dyDescent="0.35">
      <c r="A8" t="s">
        <v>42</v>
      </c>
      <c r="B8" t="s">
        <v>28</v>
      </c>
      <c r="C8" t="s">
        <v>255</v>
      </c>
      <c r="D8" t="s">
        <v>261</v>
      </c>
      <c r="E8">
        <v>20</v>
      </c>
      <c r="F8">
        <v>7.8</v>
      </c>
      <c r="G8" s="62">
        <v>751</v>
      </c>
      <c r="H8">
        <v>3.7</v>
      </c>
      <c r="I8">
        <v>10</v>
      </c>
      <c r="J8">
        <v>13.9</v>
      </c>
      <c r="K8">
        <v>5.7</v>
      </c>
      <c r="L8">
        <v>2</v>
      </c>
      <c r="M8">
        <v>18</v>
      </c>
      <c r="N8">
        <v>16.899999999999999</v>
      </c>
      <c r="O8">
        <v>23.5</v>
      </c>
      <c r="P8">
        <v>46</v>
      </c>
      <c r="Q8">
        <v>3.0000000000000001E-3</v>
      </c>
      <c r="R8">
        <f t="shared" si="4"/>
        <v>58.180900000000008</v>
      </c>
      <c r="S8" s="51" t="s">
        <v>259</v>
      </c>
      <c r="T8" s="37" t="s">
        <v>253</v>
      </c>
      <c r="U8" s="37"/>
      <c r="V8" s="37" t="s">
        <v>342</v>
      </c>
      <c r="W8" s="37">
        <v>2024</v>
      </c>
      <c r="Y8" s="25">
        <v>484.88351629202953</v>
      </c>
      <c r="AA8" s="10">
        <f t="shared" si="0"/>
        <v>3.4430519496238108</v>
      </c>
      <c r="AB8" s="11">
        <f t="shared" si="5"/>
        <v>3.1783537021403236</v>
      </c>
      <c r="AC8" s="11" cm="1">
        <f t="array" ref="AC8">GEOMEAN(IF(C8=$C$3:$C$35,$AB$3:$AB$35))</f>
        <v>3.4614467482950433</v>
      </c>
      <c r="AD8" s="11">
        <f t="shared" si="1"/>
        <v>6.9044986979188536</v>
      </c>
      <c r="AE8" s="49">
        <f t="shared" si="14"/>
        <v>996.74871584532991</v>
      </c>
      <c r="AF8" s="1"/>
      <c r="AG8" s="13">
        <f t="shared" si="2"/>
        <v>1.6682925414040661</v>
      </c>
      <c r="AH8" s="15">
        <f t="shared" si="7"/>
        <v>4.9531131103600679</v>
      </c>
      <c r="AI8" s="50" cm="1">
        <f t="array" ref="AI8">GEOMEAN(IF($C8=$C$3:$C$35,$AH$3:$AH$35))</f>
        <v>5.0924321119415836</v>
      </c>
      <c r="AJ8" s="15">
        <f t="shared" si="8"/>
        <v>6.7607246533456493</v>
      </c>
      <c r="AK8" s="65">
        <f t="shared" si="9"/>
        <v>863.26753889363533</v>
      </c>
      <c r="AL8" s="1"/>
      <c r="AM8" s="16">
        <f t="shared" si="13"/>
        <v>-1.7623505085463227</v>
      </c>
      <c r="AN8" s="18"/>
      <c r="AO8" s="18"/>
      <c r="AP8" s="18"/>
      <c r="AQ8" s="18"/>
      <c r="AR8" s="1"/>
      <c r="AS8" s="20">
        <f t="shared" si="3"/>
        <v>2.0650949480919962</v>
      </c>
      <c r="AT8" s="20">
        <f t="shared" si="10"/>
        <v>4.5563107036721382</v>
      </c>
      <c r="AU8" s="20" cm="1">
        <f t="array" ref="AU8">GEOMEAN(IF($C8=$C$3:$C$35,$AT$3:$AT$35))</f>
        <v>4.9406311515001091</v>
      </c>
      <c r="AV8" s="20">
        <f t="shared" si="11"/>
        <v>7.0057260995921053</v>
      </c>
      <c r="AW8" s="58">
        <f t="shared" si="12"/>
        <v>1102.9306017967576</v>
      </c>
      <c r="AX8" s="1"/>
      <c r="AY8" s="47" t="s">
        <v>16</v>
      </c>
      <c r="AZ8" s="1" t="s">
        <v>27</v>
      </c>
      <c r="BA8" s="1">
        <f>ModelSlopesRanges!H4</f>
        <v>0.77400000000000002</v>
      </c>
      <c r="BB8" s="1">
        <f>ModelSlopesRanges!I4</f>
        <v>0.54400000000000004</v>
      </c>
      <c r="BC8" s="1">
        <f>ModelSlopesRanges!J4</f>
        <v>0.746</v>
      </c>
      <c r="BD8" t="s">
        <v>30</v>
      </c>
      <c r="BE8" s="1" t="s">
        <v>28</v>
      </c>
    </row>
    <row r="9" spans="1:57" x14ac:dyDescent="0.35">
      <c r="A9" t="s">
        <v>42</v>
      </c>
      <c r="B9" t="s">
        <v>28</v>
      </c>
      <c r="C9" t="s">
        <v>255</v>
      </c>
      <c r="D9" t="s">
        <v>262</v>
      </c>
      <c r="E9">
        <v>20</v>
      </c>
      <c r="F9">
        <v>7.9</v>
      </c>
      <c r="G9" s="62">
        <v>826</v>
      </c>
      <c r="H9">
        <v>2.2000000000000002</v>
      </c>
      <c r="I9">
        <v>10</v>
      </c>
      <c r="J9">
        <v>16.100000000000001</v>
      </c>
      <c r="K9">
        <v>8.1</v>
      </c>
      <c r="L9">
        <v>1</v>
      </c>
      <c r="M9">
        <v>21</v>
      </c>
      <c r="N9">
        <v>17.600000000000001</v>
      </c>
      <c r="O9">
        <v>28.5</v>
      </c>
      <c r="P9">
        <v>65</v>
      </c>
      <c r="Q9">
        <v>3.0000000000000001E-3</v>
      </c>
      <c r="R9">
        <f t="shared" si="4"/>
        <v>73.557500000000005</v>
      </c>
      <c r="S9" s="51" t="s">
        <v>259</v>
      </c>
      <c r="T9" s="37" t="s">
        <v>253</v>
      </c>
      <c r="U9" s="37"/>
      <c r="V9" s="37" t="s">
        <v>342</v>
      </c>
      <c r="W9" s="37">
        <v>2024</v>
      </c>
      <c r="Y9" s="25">
        <v>447.64573360225768</v>
      </c>
      <c r="AA9" s="10">
        <f t="shared" si="0"/>
        <v>3.6417525192862996</v>
      </c>
      <c r="AB9" s="11">
        <f t="shared" si="5"/>
        <v>3.0748422542346781</v>
      </c>
      <c r="AC9" s="11" cm="1">
        <f t="array" ref="AC9">GEOMEAN(IF(C9=$C$3:$C$35,$AB$3:$AB$35))</f>
        <v>3.4614467482950433</v>
      </c>
      <c r="AD9" s="11">
        <f t="shared" si="1"/>
        <v>7.1031992675813429</v>
      </c>
      <c r="AE9" s="49">
        <f t="shared" si="14"/>
        <v>1215.850690514573</v>
      </c>
      <c r="AF9" s="1"/>
      <c r="AG9" s="13">
        <f t="shared" si="2"/>
        <v>1.7309745327442863</v>
      </c>
      <c r="AH9" s="15">
        <f t="shared" si="7"/>
        <v>4.9856202407766919</v>
      </c>
      <c r="AI9" s="50" cm="1">
        <f t="array" ref="AI9">GEOMEAN(IF($C9=$C$3:$C$35,$AH$3:$AH$35))</f>
        <v>5.0924321119415836</v>
      </c>
      <c r="AJ9" s="15">
        <f t="shared" si="8"/>
        <v>6.8234066446858694</v>
      </c>
      <c r="AK9" s="65">
        <f t="shared" si="9"/>
        <v>919.11076669623367</v>
      </c>
      <c r="AL9" s="1"/>
      <c r="AM9" s="16">
        <f t="shared" si="13"/>
        <v>-2.3162272132393729</v>
      </c>
      <c r="AN9" s="18"/>
      <c r="AO9" s="18"/>
      <c r="AP9" s="18"/>
      <c r="AQ9" s="18"/>
      <c r="AR9" s="1"/>
      <c r="AS9" s="20">
        <f t="shared" si="3"/>
        <v>1.6883211603746466</v>
      </c>
      <c r="AT9" s="20">
        <f t="shared" si="10"/>
        <v>5.0282736131463306</v>
      </c>
      <c r="AU9" s="20" cm="1">
        <f t="array" ref="AU9">GEOMEAN(IF($C9=$C$3:$C$35,$AT$3:$AT$35))</f>
        <v>4.9406311515001091</v>
      </c>
      <c r="AV9" s="20">
        <f t="shared" si="11"/>
        <v>6.6289523118747553</v>
      </c>
      <c r="AW9" s="58">
        <f t="shared" si="12"/>
        <v>756.68898114670469</v>
      </c>
      <c r="AX9" s="1"/>
    </row>
    <row r="10" spans="1:57" x14ac:dyDescent="0.35">
      <c r="A10" t="s">
        <v>42</v>
      </c>
      <c r="B10" t="s">
        <v>28</v>
      </c>
      <c r="C10" t="s">
        <v>255</v>
      </c>
      <c r="D10" t="s">
        <v>263</v>
      </c>
      <c r="E10">
        <v>20</v>
      </c>
      <c r="F10">
        <v>6.06</v>
      </c>
      <c r="G10" s="62">
        <v>343</v>
      </c>
      <c r="H10">
        <v>11.9</v>
      </c>
      <c r="I10">
        <v>10</v>
      </c>
      <c r="J10">
        <v>0.48</v>
      </c>
      <c r="K10">
        <v>0.37</v>
      </c>
      <c r="L10">
        <v>0.3</v>
      </c>
      <c r="M10">
        <v>2.9</v>
      </c>
      <c r="N10">
        <v>0.5</v>
      </c>
      <c r="O10">
        <v>5.2</v>
      </c>
      <c r="P10">
        <v>1.45</v>
      </c>
      <c r="Q10">
        <v>3.0000000000000001E-3</v>
      </c>
      <c r="R10">
        <f t="shared" si="4"/>
        <v>2.7222200000000001</v>
      </c>
      <c r="S10" s="51" t="s">
        <v>259</v>
      </c>
      <c r="T10" s="37" t="s">
        <v>253</v>
      </c>
      <c r="U10" s="37"/>
      <c r="V10" s="37" t="s">
        <v>342</v>
      </c>
      <c r="W10" s="37">
        <v>2024</v>
      </c>
      <c r="Y10" s="25">
        <v>1299.1223607605207</v>
      </c>
      <c r="AA10" s="10">
        <f t="shared" si="0"/>
        <v>0.84852665644996195</v>
      </c>
      <c r="AB10" s="11">
        <f t="shared" si="5"/>
        <v>4.9892037907159779</v>
      </c>
      <c r="AC10" s="11" cm="1">
        <f t="array" ref="AC10">GEOMEAN(IF(C10=$C$3:$C$35,$AB$3:$AB$35))</f>
        <v>3.4614467482950433</v>
      </c>
      <c r="AD10" s="11">
        <f t="shared" si="1"/>
        <v>4.3099734047450049</v>
      </c>
      <c r="AE10" s="49">
        <f t="shared" si="14"/>
        <v>74.438509202886053</v>
      </c>
      <c r="AF10" s="1"/>
      <c r="AG10" s="13">
        <f t="shared" si="2"/>
        <v>0.18818901114747927</v>
      </c>
      <c r="AH10" s="15">
        <f t="shared" si="7"/>
        <v>5.6495414360184606</v>
      </c>
      <c r="AI10" s="50" cm="1">
        <f t="array" ref="AI10">GEOMEAN(IF($C10=$C$3:$C$35,$AH$3:$AH$35))</f>
        <v>5.0924321119415836</v>
      </c>
      <c r="AJ10" s="15">
        <f t="shared" si="8"/>
        <v>5.2806211230890625</v>
      </c>
      <c r="AK10" s="65">
        <f t="shared" si="9"/>
        <v>196.49188310236866</v>
      </c>
      <c r="AL10" s="1"/>
      <c r="AM10" s="16">
        <f t="shared" si="13"/>
        <v>7.625301611630908E-2</v>
      </c>
      <c r="AN10" s="18"/>
      <c r="AO10" s="18"/>
      <c r="AP10" s="18"/>
      <c r="AQ10" s="18"/>
      <c r="AR10" s="1"/>
      <c r="AS10" s="20">
        <f t="shared" si="3"/>
        <v>2.3033039410308871</v>
      </c>
      <c r="AT10" s="20">
        <f t="shared" si="10"/>
        <v>3.5344265061350524</v>
      </c>
      <c r="AU10" s="20" cm="1">
        <f t="array" ref="AU10">GEOMEAN(IF($C10=$C$3:$C$35,$AT$3:$AT$35))</f>
        <v>4.9406311515001091</v>
      </c>
      <c r="AV10" s="20">
        <f t="shared" si="11"/>
        <v>7.2439350925309967</v>
      </c>
      <c r="AW10" s="58">
        <f t="shared" si="12"/>
        <v>1399.5906675507483</v>
      </c>
      <c r="AX10" s="1"/>
      <c r="AY10" s="47" t="s">
        <v>42</v>
      </c>
      <c r="AZ10" s="1" t="s">
        <v>44</v>
      </c>
      <c r="BA10" s="46">
        <v>-0.12</v>
      </c>
      <c r="BB10" s="46">
        <v>0.127</v>
      </c>
      <c r="BC10" s="46">
        <v>0.6</v>
      </c>
      <c r="BD10" s="1" t="s">
        <v>47</v>
      </c>
      <c r="BE10" s="1" t="s">
        <v>18</v>
      </c>
    </row>
    <row r="11" spans="1:57" x14ac:dyDescent="0.35">
      <c r="A11" t="s">
        <v>42</v>
      </c>
      <c r="B11" t="s">
        <v>28</v>
      </c>
      <c r="C11" t="s">
        <v>265</v>
      </c>
      <c r="E11">
        <v>20</v>
      </c>
      <c r="F11">
        <v>7.32</v>
      </c>
      <c r="G11" s="62">
        <v>482</v>
      </c>
      <c r="H11">
        <v>0.3</v>
      </c>
      <c r="I11">
        <v>10</v>
      </c>
      <c r="J11">
        <v>2.85</v>
      </c>
      <c r="K11">
        <v>1.71</v>
      </c>
      <c r="L11">
        <v>4.0999999999999996</v>
      </c>
      <c r="M11">
        <v>2.7</v>
      </c>
      <c r="N11">
        <v>1</v>
      </c>
      <c r="O11">
        <v>3.8</v>
      </c>
      <c r="P11">
        <v>22</v>
      </c>
      <c r="Q11">
        <v>3.0000000000000001E-3</v>
      </c>
      <c r="R11">
        <f t="shared" si="4"/>
        <v>14.15823</v>
      </c>
      <c r="S11" s="51" t="s">
        <v>259</v>
      </c>
      <c r="T11" s="37" t="s">
        <v>264</v>
      </c>
      <c r="U11" s="37" t="s">
        <v>343</v>
      </c>
      <c r="V11" s="37" t="s">
        <v>344</v>
      </c>
      <c r="W11" s="37">
        <v>2017</v>
      </c>
      <c r="Y11" s="25">
        <v>256.8205679381208</v>
      </c>
      <c r="AA11" s="10">
        <f t="shared" si="0"/>
        <v>2.2455958689673379</v>
      </c>
      <c r="AB11" s="11">
        <f t="shared" si="5"/>
        <v>3.9323482450832623</v>
      </c>
      <c r="AC11" s="11" cm="1">
        <f t="array" ref="AC11">GEOMEAN(IF(C11=$C$3:$C$35,$AB$3:$AB$35))</f>
        <v>3.9696767796030064</v>
      </c>
      <c r="AD11" s="11">
        <f t="shared" si="1"/>
        <v>6.2152726485703447</v>
      </c>
      <c r="AE11" s="49">
        <f t="shared" si="14"/>
        <v>500.33238550526232</v>
      </c>
      <c r="AF11" s="1"/>
      <c r="AG11" s="13">
        <f t="shared" si="2"/>
        <v>0.55887310212205943</v>
      </c>
      <c r="AH11" s="15">
        <f t="shared" si="7"/>
        <v>5.6190710119285407</v>
      </c>
      <c r="AI11" s="50" cm="1">
        <f t="array" ref="AI11">GEOMEAN(IF($C11=$C$3:$C$35,$AH$3:$AH$35))</f>
        <v>5.4264016056739903</v>
      </c>
      <c r="AJ11" s="15">
        <f t="shared" si="8"/>
        <v>5.9852747077960498</v>
      </c>
      <c r="AK11" s="65">
        <f t="shared" si="9"/>
        <v>397.53171131125862</v>
      </c>
      <c r="AL11" s="1"/>
      <c r="AM11" s="16">
        <f t="shared" si="13"/>
        <v>-4.0613730762826776</v>
      </c>
      <c r="AN11" s="18"/>
      <c r="AO11" s="18"/>
      <c r="AP11" s="18"/>
      <c r="AQ11" s="18"/>
      <c r="AR11" s="1"/>
      <c r="AS11" s="20">
        <f t="shared" si="3"/>
        <v>-0.36683828669492347</v>
      </c>
      <c r="AT11" s="20">
        <f t="shared" si="10"/>
        <v>6.5447824007455235</v>
      </c>
      <c r="AU11" s="20" cm="1">
        <f t="array" ref="AU11">GEOMEAN(IF($C11=$C$3:$C$35,$AT$3:$AT$35))</f>
        <v>4.9513006295775455</v>
      </c>
      <c r="AV11" s="20">
        <f t="shared" si="11"/>
        <v>4.5844623428826221</v>
      </c>
      <c r="AW11" s="58">
        <f t="shared" si="12"/>
        <v>97.950509193622011</v>
      </c>
      <c r="AX11" s="1"/>
      <c r="AY11" s="47" t="s">
        <v>42</v>
      </c>
      <c r="AZ11" s="1" t="s">
        <v>27</v>
      </c>
      <c r="BA11" s="1">
        <f>ModelSlopesRanges!H12</f>
        <v>-0.39200000000000002</v>
      </c>
      <c r="BB11" s="48">
        <f>ModelSlopesRanges!I12</f>
        <v>0.99</v>
      </c>
      <c r="BC11" s="1">
        <f>ModelSlopesRanges!J12</f>
        <v>0</v>
      </c>
      <c r="BD11" t="s">
        <v>53</v>
      </c>
      <c r="BE11" s="1" t="s">
        <v>31</v>
      </c>
    </row>
    <row r="12" spans="1:57" x14ac:dyDescent="0.35">
      <c r="A12" t="s">
        <v>42</v>
      </c>
      <c r="B12" t="s">
        <v>28</v>
      </c>
      <c r="C12" t="s">
        <v>265</v>
      </c>
      <c r="E12">
        <v>20</v>
      </c>
      <c r="F12">
        <v>7.21</v>
      </c>
      <c r="G12" s="62">
        <v>293</v>
      </c>
      <c r="H12">
        <v>1.3</v>
      </c>
      <c r="I12">
        <v>79</v>
      </c>
      <c r="J12">
        <v>2.85</v>
      </c>
      <c r="K12">
        <v>1.71</v>
      </c>
      <c r="L12">
        <v>4.0999999999999996</v>
      </c>
      <c r="M12">
        <v>2.7</v>
      </c>
      <c r="N12">
        <v>1</v>
      </c>
      <c r="O12">
        <v>3.8</v>
      </c>
      <c r="P12">
        <v>22</v>
      </c>
      <c r="Q12">
        <v>3.0000000000000001E-3</v>
      </c>
      <c r="R12">
        <f t="shared" si="4"/>
        <v>14.15823</v>
      </c>
      <c r="S12" s="51" t="s">
        <v>259</v>
      </c>
      <c r="T12" s="37" t="s">
        <v>264</v>
      </c>
      <c r="U12" s="37" t="s">
        <v>343</v>
      </c>
      <c r="V12" s="37" t="s">
        <v>344</v>
      </c>
      <c r="W12" s="37">
        <v>2017</v>
      </c>
      <c r="Y12" s="25">
        <v>346.30887563253054</v>
      </c>
      <c r="AA12" s="10">
        <f t="shared" si="0"/>
        <v>2.2455958689673379</v>
      </c>
      <c r="AB12" s="11">
        <f t="shared" si="5"/>
        <v>3.4345767400497298</v>
      </c>
      <c r="AC12" s="11" cm="1">
        <f t="array" ref="AC12">GEOMEAN(IF(C12=$C$3:$C$35,$AB$3:$AB$35))</f>
        <v>3.9696767796030064</v>
      </c>
      <c r="AD12" s="11">
        <f t="shared" si="1"/>
        <v>6.2152726485703447</v>
      </c>
      <c r="AE12" s="49">
        <f t="shared" si="14"/>
        <v>500.33238550526232</v>
      </c>
      <c r="AF12" s="1"/>
      <c r="AG12" s="13">
        <f t="shared" si="2"/>
        <v>0.75829790985882473</v>
      </c>
      <c r="AH12" s="15">
        <f t="shared" si="7"/>
        <v>4.9218746991582432</v>
      </c>
      <c r="AI12" s="50" cm="1">
        <f t="array" ref="AI12">GEOMEAN(IF($C12=$C$3:$C$35,$AH$3:$AH$35))</f>
        <v>5.4264016056739903</v>
      </c>
      <c r="AJ12" s="15">
        <f t="shared" si="8"/>
        <v>6.1846995155328148</v>
      </c>
      <c r="AK12" s="65">
        <f t="shared" si="9"/>
        <v>485.26712646518763</v>
      </c>
      <c r="AL12" s="1"/>
      <c r="AM12" s="16">
        <f t="shared" si="13"/>
        <v>-2.5665793781771837</v>
      </c>
      <c r="AN12" s="18"/>
      <c r="AO12" s="18"/>
      <c r="AP12" s="18"/>
      <c r="AQ12" s="18"/>
      <c r="AR12" s="1"/>
      <c r="AS12" s="20">
        <f t="shared" si="3"/>
        <v>0.85462049161000131</v>
      </c>
      <c r="AT12" s="20">
        <f t="shared" si="10"/>
        <v>4.8255521174070664</v>
      </c>
      <c r="AU12" s="20" cm="1">
        <f t="array" ref="AU12">GEOMEAN(IF($C12=$C$3:$C$35,$AT$3:$AT$35))</f>
        <v>4.9513006295775455</v>
      </c>
      <c r="AV12" s="20">
        <f t="shared" si="11"/>
        <v>5.8059211211875468</v>
      </c>
      <c r="AW12" s="58">
        <f t="shared" si="12"/>
        <v>332.26110517475672</v>
      </c>
      <c r="AX12" s="1"/>
      <c r="AY12" s="47" t="s">
        <v>42</v>
      </c>
      <c r="AZ12" s="1" t="s">
        <v>27</v>
      </c>
      <c r="BA12" s="1">
        <f>ModelSlopesRanges!H11</f>
        <v>0</v>
      </c>
      <c r="BB12" s="1">
        <f>ModelSlopesRanges!I11</f>
        <v>0.83299999999999996</v>
      </c>
      <c r="BC12" s="1">
        <f>ModelSlopesRanges!J11</f>
        <v>0.24</v>
      </c>
      <c r="BD12" t="s">
        <v>51</v>
      </c>
      <c r="BE12" s="1" t="s">
        <v>28</v>
      </c>
    </row>
    <row r="13" spans="1:57" x14ac:dyDescent="0.35">
      <c r="A13" t="s">
        <v>42</v>
      </c>
      <c r="B13" t="s">
        <v>28</v>
      </c>
      <c r="C13" t="s">
        <v>265</v>
      </c>
      <c r="E13">
        <v>20</v>
      </c>
      <c r="F13">
        <v>7.37</v>
      </c>
      <c r="G13" s="62">
        <v>579</v>
      </c>
      <c r="H13">
        <v>4.3</v>
      </c>
      <c r="I13">
        <v>94</v>
      </c>
      <c r="J13">
        <v>2.85</v>
      </c>
      <c r="K13">
        <v>1.71</v>
      </c>
      <c r="L13">
        <v>4.0999999999999996</v>
      </c>
      <c r="M13">
        <v>2.7</v>
      </c>
      <c r="N13">
        <v>1</v>
      </c>
      <c r="O13">
        <v>3.8</v>
      </c>
      <c r="P13">
        <v>22</v>
      </c>
      <c r="Q13">
        <v>3.0000000000000001E-3</v>
      </c>
      <c r="R13">
        <f t="shared" si="4"/>
        <v>14.15823</v>
      </c>
      <c r="S13" s="51" t="s">
        <v>259</v>
      </c>
      <c r="T13" s="37" t="s">
        <v>264</v>
      </c>
      <c r="U13" s="37" t="s">
        <v>343</v>
      </c>
      <c r="V13" s="37" t="s">
        <v>344</v>
      </c>
      <c r="W13" s="37">
        <v>2017</v>
      </c>
      <c r="Y13" s="25">
        <v>582.07962525557377</v>
      </c>
      <c r="AA13" s="10">
        <f t="shared" si="0"/>
        <v>2.2455958689673379</v>
      </c>
      <c r="AB13" s="11">
        <f t="shared" si="5"/>
        <v>4.1157066086056577</v>
      </c>
      <c r="AC13" s="11" cm="1">
        <f t="array" ref="AC13">GEOMEAN(IF(C13=$C$3:$C$35,$AB$3:$AB$35))</f>
        <v>3.9696767796030064</v>
      </c>
      <c r="AD13" s="11">
        <f t="shared" si="1"/>
        <v>6.2152726485703447</v>
      </c>
      <c r="AE13" s="49">
        <f t="shared" si="14"/>
        <v>500.33238550526232</v>
      </c>
      <c r="AF13" s="1"/>
      <c r="AG13" s="13">
        <f t="shared" si="2"/>
        <v>0.89102175615429202</v>
      </c>
      <c r="AH13" s="15">
        <f t="shared" si="7"/>
        <v>5.4702807214187033</v>
      </c>
      <c r="AI13" s="50" cm="1">
        <f t="array" ref="AI13">GEOMEAN(IF($C13=$C$3:$C$35,$AH$3:$AH$35))</f>
        <v>5.4264016056739903</v>
      </c>
      <c r="AJ13" s="15">
        <f t="shared" si="8"/>
        <v>6.3174233618282827</v>
      </c>
      <c r="AK13" s="65">
        <f t="shared" si="9"/>
        <v>554.14332453131658</v>
      </c>
      <c r="AL13" s="1"/>
      <c r="AM13" s="16">
        <f t="shared" si="13"/>
        <v>-1.4450111275274786</v>
      </c>
      <c r="AN13" s="18"/>
      <c r="AO13" s="18"/>
      <c r="AP13" s="18"/>
      <c r="AQ13" s="18"/>
      <c r="AR13" s="1"/>
      <c r="AS13" s="20">
        <f t="shared" si="3"/>
        <v>1.8510973732172786</v>
      </c>
      <c r="AT13" s="20">
        <f t="shared" si="10"/>
        <v>4.510205104355717</v>
      </c>
      <c r="AU13" s="20" cm="1">
        <f t="array" ref="AU13">GEOMEAN(IF($C13=$C$3:$C$35,$AT$3:$AT$35))</f>
        <v>4.9513006295775455</v>
      </c>
      <c r="AV13" s="20">
        <f t="shared" si="11"/>
        <v>6.8023980027948241</v>
      </c>
      <c r="AW13" s="58">
        <f t="shared" si="12"/>
        <v>900.00291552818442</v>
      </c>
      <c r="AX13" s="1"/>
      <c r="AY13" s="47"/>
      <c r="AZ13" s="1"/>
      <c r="BA13" s="1"/>
      <c r="BB13" s="1"/>
      <c r="BC13" s="1"/>
      <c r="BD13" s="1"/>
      <c r="BE13" s="1"/>
    </row>
    <row r="14" spans="1:57" x14ac:dyDescent="0.35">
      <c r="A14" t="s">
        <v>42</v>
      </c>
      <c r="B14" t="s">
        <v>28</v>
      </c>
      <c r="C14" t="s">
        <v>265</v>
      </c>
      <c r="E14">
        <v>20</v>
      </c>
      <c r="F14">
        <v>7.43</v>
      </c>
      <c r="G14" s="62">
        <v>823</v>
      </c>
      <c r="H14">
        <v>9.3000000000000007</v>
      </c>
      <c r="I14">
        <v>99</v>
      </c>
      <c r="J14">
        <v>2.85</v>
      </c>
      <c r="K14">
        <v>1.71</v>
      </c>
      <c r="L14">
        <v>4.0999999999999996</v>
      </c>
      <c r="M14">
        <v>2.7</v>
      </c>
      <c r="N14">
        <v>1</v>
      </c>
      <c r="O14">
        <v>3.8</v>
      </c>
      <c r="P14">
        <v>22</v>
      </c>
      <c r="Q14">
        <v>3.0000000000000001E-3</v>
      </c>
      <c r="R14">
        <f t="shared" si="4"/>
        <v>14.15823</v>
      </c>
      <c r="S14" s="51" t="s">
        <v>259</v>
      </c>
      <c r="T14" s="37" t="s">
        <v>264</v>
      </c>
      <c r="U14" s="37" t="s">
        <v>343</v>
      </c>
      <c r="V14" s="37" t="s">
        <v>344</v>
      </c>
      <c r="W14" s="37">
        <v>2017</v>
      </c>
      <c r="Y14" s="25">
        <v>1011.2327961542178</v>
      </c>
      <c r="AA14" s="10">
        <f t="shared" si="0"/>
        <v>2.2455958689673379</v>
      </c>
      <c r="AB14" s="11">
        <f t="shared" si="5"/>
        <v>4.4673603317097319</v>
      </c>
      <c r="AC14" s="11" cm="1">
        <f t="array" ref="AC14">GEOMEAN(IF(C14=$C$3:$C$35,$AB$3:$AB$35))</f>
        <v>3.9696767796030064</v>
      </c>
      <c r="AD14" s="11">
        <f t="shared" si="1"/>
        <v>6.2152726485703447</v>
      </c>
      <c r="AE14" s="49">
        <f t="shared" si="14"/>
        <v>500.33238550526232</v>
      </c>
      <c r="AF14" s="1"/>
      <c r="AG14" s="13">
        <f t="shared" si="2"/>
        <v>0.98178947709167308</v>
      </c>
      <c r="AH14" s="15">
        <f t="shared" si="7"/>
        <v>5.7311667235853969</v>
      </c>
      <c r="AI14" s="50" cm="1">
        <f t="array" ref="AI14">GEOMEAN(IF($C14=$C$3:$C$35,$AH$3:$AH$35))</f>
        <v>5.4264016056739903</v>
      </c>
      <c r="AJ14" s="15">
        <f t="shared" si="8"/>
        <v>6.4081910827656632</v>
      </c>
      <c r="AK14" s="65">
        <f t="shared" si="9"/>
        <v>606.7950456749777</v>
      </c>
      <c r="AL14" s="1"/>
      <c r="AM14" s="16">
        <f t="shared" si="13"/>
        <v>-0.70484574384238163</v>
      </c>
      <c r="AN14" s="18"/>
      <c r="AO14" s="18"/>
      <c r="AP14" s="18"/>
      <c r="AQ14" s="18"/>
      <c r="AR14" s="1"/>
      <c r="AS14" s="20">
        <f t="shared" si="3"/>
        <v>2.4936730546412034</v>
      </c>
      <c r="AT14" s="20">
        <f t="shared" si="10"/>
        <v>4.2192831460358668</v>
      </c>
      <c r="AU14" s="20" cm="1">
        <f t="array" ref="AU14">GEOMEAN(IF($C14=$C$3:$C$35,$AT$3:$AT$35))</f>
        <v>4.9513006295775455</v>
      </c>
      <c r="AV14" s="20">
        <f t="shared" si="11"/>
        <v>7.4449736842187484</v>
      </c>
      <c r="AW14" s="58">
        <f t="shared" si="12"/>
        <v>1711.2402589357584</v>
      </c>
      <c r="AX14" s="1"/>
    </row>
    <row r="15" spans="1:57" x14ac:dyDescent="0.35">
      <c r="A15" t="s">
        <v>42</v>
      </c>
      <c r="B15" t="s">
        <v>28</v>
      </c>
      <c r="C15" t="s">
        <v>266</v>
      </c>
      <c r="D15" t="s">
        <v>246</v>
      </c>
      <c r="E15">
        <v>20</v>
      </c>
      <c r="F15">
        <v>7.06</v>
      </c>
      <c r="G15" s="62">
        <v>532</v>
      </c>
      <c r="H15">
        <v>0.3</v>
      </c>
      <c r="I15">
        <v>10</v>
      </c>
      <c r="J15">
        <v>2.85</v>
      </c>
      <c r="K15">
        <v>1.71</v>
      </c>
      <c r="L15">
        <v>4.0999999999999996</v>
      </c>
      <c r="M15">
        <v>2.7</v>
      </c>
      <c r="N15">
        <v>1</v>
      </c>
      <c r="O15">
        <v>3.8</v>
      </c>
      <c r="P15">
        <v>22</v>
      </c>
      <c r="Q15">
        <v>3.0000000000000001E-3</v>
      </c>
      <c r="R15">
        <f t="shared" si="4"/>
        <v>14.15823</v>
      </c>
      <c r="S15" s="51" t="s">
        <v>259</v>
      </c>
      <c r="T15" s="37" t="s">
        <v>264</v>
      </c>
      <c r="U15" s="37" t="s">
        <v>343</v>
      </c>
      <c r="V15" s="37" t="s">
        <v>344</v>
      </c>
      <c r="W15" s="37">
        <v>2017</v>
      </c>
      <c r="Y15" s="25">
        <v>544.12876510468777</v>
      </c>
      <c r="AA15" s="10">
        <f t="shared" si="0"/>
        <v>2.2455958689673379</v>
      </c>
      <c r="AB15" s="11">
        <f t="shared" si="5"/>
        <v>4.0310476203743066</v>
      </c>
      <c r="AC15" s="11" cm="1">
        <f t="array" ref="AC15">GEOMEAN(IF(C15=$C$3:$C$35,$AB$3:$AB$35))</f>
        <v>4.341304111122235</v>
      </c>
      <c r="AD15" s="11">
        <f t="shared" si="1"/>
        <v>6.5868999800895729</v>
      </c>
      <c r="AE15" s="49">
        <f t="shared" si="14"/>
        <v>725.52822813289038</v>
      </c>
      <c r="AF15" s="1"/>
      <c r="AG15" s="13">
        <f t="shared" si="2"/>
        <v>0.59007310212205955</v>
      </c>
      <c r="AH15" s="15">
        <f t="shared" si="7"/>
        <v>5.686570387219585</v>
      </c>
      <c r="AI15" s="50" cm="1">
        <f t="array" ref="AI15">GEOMEAN(IF($C15=$C$3:$C$35,$AH$3:$AH$35))</f>
        <v>5.7614238960387256</v>
      </c>
      <c r="AJ15" s="15">
        <f t="shared" si="8"/>
        <v>6.3514969981607852</v>
      </c>
      <c r="AK15" s="65">
        <f t="shared" si="9"/>
        <v>573.3503713454254</v>
      </c>
      <c r="AL15" s="1"/>
      <c r="AM15" s="16">
        <f t="shared" si="13"/>
        <v>-3.9594530762826765</v>
      </c>
      <c r="AN15" s="18"/>
      <c r="AO15" s="18"/>
      <c r="AP15" s="18"/>
      <c r="AQ15" s="18"/>
      <c r="AR15" s="1"/>
      <c r="AS15" s="20">
        <f t="shared" si="3"/>
        <v>-0.36683828669492347</v>
      </c>
      <c r="AT15" s="20">
        <f t="shared" si="10"/>
        <v>6.6434817760365679</v>
      </c>
      <c r="AU15" s="20" cm="1">
        <f t="array" ref="AU15">GEOMEAN(IF($C15=$C$3:$C$35,$AT$3:$AT$35))</f>
        <v>5.3249194274847103</v>
      </c>
      <c r="AV15" s="20">
        <f t="shared" si="11"/>
        <v>4.9580811407897869</v>
      </c>
      <c r="AW15" s="58">
        <f t="shared" si="12"/>
        <v>142.32044082723445</v>
      </c>
      <c r="AX15" s="1"/>
    </row>
    <row r="16" spans="1:57" x14ac:dyDescent="0.35">
      <c r="A16" t="s">
        <v>42</v>
      </c>
      <c r="B16" t="s">
        <v>28</v>
      </c>
      <c r="C16" t="s">
        <v>266</v>
      </c>
      <c r="D16" t="s">
        <v>246</v>
      </c>
      <c r="E16">
        <v>20</v>
      </c>
      <c r="F16">
        <v>7.02</v>
      </c>
      <c r="G16" s="62">
        <v>819</v>
      </c>
      <c r="H16">
        <v>1.3</v>
      </c>
      <c r="I16">
        <v>79</v>
      </c>
      <c r="J16">
        <v>2.85</v>
      </c>
      <c r="K16">
        <v>1.71</v>
      </c>
      <c r="L16">
        <v>4.0999999999999996</v>
      </c>
      <c r="M16">
        <v>2.7</v>
      </c>
      <c r="N16">
        <v>1</v>
      </c>
      <c r="O16">
        <v>3.8</v>
      </c>
      <c r="P16">
        <v>22</v>
      </c>
      <c r="Q16">
        <v>3.0000000000000001E-3</v>
      </c>
      <c r="R16">
        <f t="shared" si="4"/>
        <v>14.15823</v>
      </c>
      <c r="S16" s="51" t="s">
        <v>259</v>
      </c>
      <c r="T16" s="37" t="s">
        <v>264</v>
      </c>
      <c r="U16" s="37" t="s">
        <v>343</v>
      </c>
      <c r="V16" s="37" t="s">
        <v>344</v>
      </c>
      <c r="W16" s="37">
        <v>2017</v>
      </c>
      <c r="Y16" s="25">
        <v>657.90035727331986</v>
      </c>
      <c r="AA16" s="10">
        <f t="shared" si="0"/>
        <v>2.2455958689673379</v>
      </c>
      <c r="AB16" s="11">
        <f t="shared" si="5"/>
        <v>4.4624882148857319</v>
      </c>
      <c r="AC16" s="11" cm="1">
        <f t="array" ref="AC16">GEOMEAN(IF(C16=$C$3:$C$35,$AB$3:$AB$35))</f>
        <v>4.341304111122235</v>
      </c>
      <c r="AD16" s="11">
        <f t="shared" si="1"/>
        <v>6.5868999800895729</v>
      </c>
      <c r="AE16" s="49">
        <f t="shared" si="14"/>
        <v>725.52822813289038</v>
      </c>
      <c r="AF16" s="1"/>
      <c r="AG16" s="13">
        <f t="shared" si="2"/>
        <v>0.78109790985882477</v>
      </c>
      <c r="AH16" s="15">
        <f t="shared" si="7"/>
        <v>5.9269861739942451</v>
      </c>
      <c r="AI16" s="50" cm="1">
        <f t="array" ref="AI16">GEOMEAN(IF($C16=$C$3:$C$35,$AH$3:$AH$35))</f>
        <v>5.7614238960387256</v>
      </c>
      <c r="AJ16" s="15">
        <f t="shared" si="8"/>
        <v>6.5425218058975503</v>
      </c>
      <c r="AK16" s="65">
        <f t="shared" si="9"/>
        <v>694.03459356333519</v>
      </c>
      <c r="AL16" s="1"/>
      <c r="AM16" s="16">
        <f t="shared" si="13"/>
        <v>-2.4920993781771839</v>
      </c>
      <c r="AN16" s="18"/>
      <c r="AO16" s="18"/>
      <c r="AP16" s="18"/>
      <c r="AQ16" s="18"/>
      <c r="AR16" s="1"/>
      <c r="AS16" s="20">
        <f t="shared" si="3"/>
        <v>0.85462049161000131</v>
      </c>
      <c r="AT16" s="20">
        <f t="shared" si="10"/>
        <v>5.8534635922430684</v>
      </c>
      <c r="AU16" s="20" cm="1">
        <f t="array" ref="AU16">GEOMEAN(IF($C16=$C$3:$C$35,$AT$3:$AT$35))</f>
        <v>5.3249194274847103</v>
      </c>
      <c r="AV16" s="20">
        <f t="shared" si="11"/>
        <v>6.1795399190947116</v>
      </c>
      <c r="AW16" s="58">
        <f t="shared" si="12"/>
        <v>482.76979208694695</v>
      </c>
      <c r="AX16" s="1"/>
    </row>
    <row r="17" spans="1:50" x14ac:dyDescent="0.35">
      <c r="A17" t="s">
        <v>42</v>
      </c>
      <c r="B17" t="s">
        <v>28</v>
      </c>
      <c r="C17" t="s">
        <v>266</v>
      </c>
      <c r="D17" t="s">
        <v>246</v>
      </c>
      <c r="E17">
        <v>20</v>
      </c>
      <c r="F17">
        <v>7.03</v>
      </c>
      <c r="G17" s="62">
        <v>1000</v>
      </c>
      <c r="H17">
        <v>4.5999999999999996</v>
      </c>
      <c r="I17">
        <v>94</v>
      </c>
      <c r="J17">
        <v>2.85</v>
      </c>
      <c r="K17">
        <v>1.71</v>
      </c>
      <c r="L17">
        <v>4.0999999999999996</v>
      </c>
      <c r="M17">
        <v>2.7</v>
      </c>
      <c r="N17">
        <v>1</v>
      </c>
      <c r="O17">
        <v>3.8</v>
      </c>
      <c r="P17">
        <v>22</v>
      </c>
      <c r="Q17">
        <v>3.0000000000000001E-3</v>
      </c>
      <c r="R17">
        <f t="shared" si="4"/>
        <v>14.15823</v>
      </c>
      <c r="S17" s="51" t="s">
        <v>259</v>
      </c>
      <c r="T17" s="37" t="s">
        <v>264</v>
      </c>
      <c r="U17" s="37" t="s">
        <v>343</v>
      </c>
      <c r="V17" s="37" t="s">
        <v>344</v>
      </c>
      <c r="W17" s="37">
        <v>2017</v>
      </c>
      <c r="Y17" s="25">
        <v>1012.7054509575827</v>
      </c>
      <c r="AA17" s="10">
        <f t="shared" si="0"/>
        <v>2.2455958689673379</v>
      </c>
      <c r="AB17" s="11">
        <f t="shared" si="5"/>
        <v>4.6621594100147989</v>
      </c>
      <c r="AC17" s="11" cm="1">
        <f t="array" ref="AC17">GEOMEAN(IF(C17=$C$3:$C$35,$AB$3:$AB$35))</f>
        <v>4.341304111122235</v>
      </c>
      <c r="AD17" s="11">
        <f t="shared" si="1"/>
        <v>6.5868999800895729</v>
      </c>
      <c r="AE17" s="49">
        <f t="shared" si="14"/>
        <v>725.52822813289038</v>
      </c>
      <c r="AF17" s="1"/>
      <c r="AG17" s="13">
        <f t="shared" si="2"/>
        <v>0.94038679881532461</v>
      </c>
      <c r="AH17" s="15">
        <f t="shared" si="7"/>
        <v>5.9673684801668125</v>
      </c>
      <c r="AI17" s="50" cm="1">
        <f t="array" ref="AI17">GEOMEAN(IF($C17=$C$3:$C$35,$AH$3:$AH$35))</f>
        <v>5.7614238960387256</v>
      </c>
      <c r="AJ17" s="15">
        <f t="shared" si="8"/>
        <v>6.7018106948540499</v>
      </c>
      <c r="AK17" s="65">
        <f t="shared" si="9"/>
        <v>813.87817680206524</v>
      </c>
      <c r="AL17" s="1"/>
      <c r="AM17" s="16">
        <f t="shared" si="13"/>
        <v>-1.2449642595399013</v>
      </c>
      <c r="AN17" s="18"/>
      <c r="AO17" s="18"/>
      <c r="AP17" s="18"/>
      <c r="AQ17" s="18"/>
      <c r="AR17" s="1"/>
      <c r="AS17" s="20">
        <f t="shared" si="3"/>
        <v>1.9072759601199571</v>
      </c>
      <c r="AT17" s="20">
        <f t="shared" si="10"/>
        <v>5.0004793188621797</v>
      </c>
      <c r="AU17" s="20" cm="1">
        <f t="array" ref="AU17">GEOMEAN(IF($C17=$C$3:$C$35,$AT$3:$AT$35))</f>
        <v>5.3249194274847103</v>
      </c>
      <c r="AV17" s="20">
        <f t="shared" si="11"/>
        <v>7.2321953876046674</v>
      </c>
      <c r="AW17" s="58">
        <f t="shared" si="12"/>
        <v>1383.2559560472573</v>
      </c>
      <c r="AX17" s="1"/>
    </row>
    <row r="18" spans="1:50" x14ac:dyDescent="0.35">
      <c r="A18" t="s">
        <v>42</v>
      </c>
      <c r="B18" t="s">
        <v>28</v>
      </c>
      <c r="C18" t="s">
        <v>266</v>
      </c>
      <c r="D18" t="s">
        <v>246</v>
      </c>
      <c r="E18">
        <v>20</v>
      </c>
      <c r="F18">
        <v>6.99</v>
      </c>
      <c r="G18" s="62">
        <v>1370</v>
      </c>
      <c r="H18">
        <v>9.3000000000000007</v>
      </c>
      <c r="I18">
        <v>99</v>
      </c>
      <c r="J18">
        <v>2.85</v>
      </c>
      <c r="K18">
        <v>1.71</v>
      </c>
      <c r="L18">
        <v>4.0999999999999996</v>
      </c>
      <c r="M18">
        <v>2.7</v>
      </c>
      <c r="N18">
        <v>1</v>
      </c>
      <c r="O18">
        <v>3.8</v>
      </c>
      <c r="P18">
        <v>22</v>
      </c>
      <c r="Q18">
        <v>3.0000000000000001E-3</v>
      </c>
      <c r="R18">
        <f t="shared" si="4"/>
        <v>14.15823</v>
      </c>
      <c r="S18" s="51" t="s">
        <v>259</v>
      </c>
      <c r="T18" s="37" t="s">
        <v>264</v>
      </c>
      <c r="U18" s="37" t="s">
        <v>343</v>
      </c>
      <c r="V18" s="37" t="s">
        <v>344</v>
      </c>
      <c r="W18" s="37">
        <v>2017</v>
      </c>
      <c r="Y18" s="25">
        <v>1543.2021396554774</v>
      </c>
      <c r="AA18" s="10">
        <f t="shared" si="0"/>
        <v>2.2455958689673379</v>
      </c>
      <c r="AB18" s="11">
        <f t="shared" si="5"/>
        <v>4.9769701498548331</v>
      </c>
      <c r="AC18" s="11" cm="1">
        <f t="array" ref="AC18">GEOMEAN(IF(C18=$C$3:$C$35,$AB$3:$AB$35))</f>
        <v>4.341304111122235</v>
      </c>
      <c r="AD18" s="11">
        <f t="shared" si="1"/>
        <v>6.5868999800895729</v>
      </c>
      <c r="AE18" s="49">
        <f t="shared" si="14"/>
        <v>725.52822813289038</v>
      </c>
      <c r="AF18" s="1"/>
      <c r="AG18" s="13">
        <f t="shared" si="2"/>
        <v>1.034589477091673</v>
      </c>
      <c r="AH18" s="15">
        <f t="shared" si="7"/>
        <v>6.1879765417304977</v>
      </c>
      <c r="AI18" s="50" cm="1">
        <f t="array" ref="AI18">GEOMEAN(IF($C18=$C$3:$C$35,$AH$3:$AH$35))</f>
        <v>5.7614238960387256</v>
      </c>
      <c r="AJ18" s="15">
        <f t="shared" si="8"/>
        <v>6.7960133731303989</v>
      </c>
      <c r="AK18" s="65">
        <f t="shared" si="9"/>
        <v>894.27503487136869</v>
      </c>
      <c r="AL18" s="1"/>
      <c r="AM18" s="16">
        <f t="shared" si="13"/>
        <v>-0.53236574384238189</v>
      </c>
      <c r="AN18" s="18"/>
      <c r="AO18" s="18"/>
      <c r="AP18" s="18"/>
      <c r="AQ18" s="18"/>
      <c r="AR18" s="1"/>
      <c r="AS18" s="20">
        <f t="shared" si="3"/>
        <v>2.4936730546412034</v>
      </c>
      <c r="AT18" s="20">
        <f t="shared" si="10"/>
        <v>4.7288929641809681</v>
      </c>
      <c r="AU18" s="20" cm="1">
        <f t="array" ref="AU18">GEOMEAN(IF($C18=$C$3:$C$35,$AT$3:$AT$35))</f>
        <v>5.3249194274847103</v>
      </c>
      <c r="AV18" s="20">
        <f t="shared" si="11"/>
        <v>7.8185924821259132</v>
      </c>
      <c r="AW18" s="58">
        <f t="shared" si="12"/>
        <v>2486.4032869050798</v>
      </c>
      <c r="AX18" s="1"/>
    </row>
    <row r="19" spans="1:50" x14ac:dyDescent="0.35">
      <c r="A19" t="s">
        <v>42</v>
      </c>
      <c r="B19" t="s">
        <v>28</v>
      </c>
      <c r="C19" t="s">
        <v>266</v>
      </c>
      <c r="D19" t="s">
        <v>267</v>
      </c>
      <c r="E19">
        <v>20</v>
      </c>
      <c r="F19">
        <v>7.06</v>
      </c>
      <c r="G19" s="62">
        <v>446</v>
      </c>
      <c r="H19">
        <v>0.3</v>
      </c>
      <c r="I19">
        <v>10</v>
      </c>
      <c r="J19">
        <v>2.85</v>
      </c>
      <c r="K19">
        <v>1.71</v>
      </c>
      <c r="L19">
        <v>4.0999999999999996</v>
      </c>
      <c r="M19">
        <v>2.7</v>
      </c>
      <c r="N19">
        <v>1</v>
      </c>
      <c r="O19">
        <v>3.8</v>
      </c>
      <c r="P19">
        <v>22</v>
      </c>
      <c r="Q19">
        <v>3.0000000000000001E-3</v>
      </c>
      <c r="R19">
        <f t="shared" si="4"/>
        <v>14.15823</v>
      </c>
      <c r="S19" s="51" t="s">
        <v>259</v>
      </c>
      <c r="T19" s="37" t="s">
        <v>264</v>
      </c>
      <c r="U19" s="37" t="s">
        <v>343</v>
      </c>
      <c r="V19" s="37" t="s">
        <v>344</v>
      </c>
      <c r="W19" s="37">
        <v>2017</v>
      </c>
      <c r="Y19" s="25">
        <v>350.40571138779336</v>
      </c>
      <c r="AA19" s="10">
        <f t="shared" si="0"/>
        <v>2.2455958689673379</v>
      </c>
      <c r="AB19" s="11">
        <f t="shared" si="5"/>
        <v>3.8547230830527264</v>
      </c>
      <c r="AC19" s="11" cm="1">
        <f t="array" ref="AC19">GEOMEAN(IF(C19=$C$3:$C$35,$AB$3:$AB$35))</f>
        <v>4.341304111122235</v>
      </c>
      <c r="AD19" s="11">
        <f t="shared" si="1"/>
        <v>6.5868999800895729</v>
      </c>
      <c r="AE19" s="49">
        <f t="shared" si="14"/>
        <v>725.52822813289038</v>
      </c>
      <c r="AF19" s="1"/>
      <c r="AG19" s="13">
        <f t="shared" si="2"/>
        <v>0.59007310212205955</v>
      </c>
      <c r="AH19" s="15">
        <f t="shared" si="7"/>
        <v>5.5102458498980047</v>
      </c>
      <c r="AI19" s="50" cm="1">
        <f t="array" ref="AI19">GEOMEAN(IF($C19=$C$3:$C$35,$AH$3:$AH$35))</f>
        <v>5.7614238960387256</v>
      </c>
      <c r="AJ19" s="15">
        <f t="shared" si="8"/>
        <v>6.3514969981607852</v>
      </c>
      <c r="AK19" s="65">
        <f t="shared" si="9"/>
        <v>573.3503713454254</v>
      </c>
      <c r="AL19" s="1"/>
      <c r="AM19" s="16">
        <f t="shared" si="13"/>
        <v>-3.9594530762826765</v>
      </c>
      <c r="AN19" s="18"/>
      <c r="AO19" s="18"/>
      <c r="AP19" s="18"/>
      <c r="AQ19" s="18"/>
      <c r="AR19" s="1"/>
      <c r="AS19" s="20">
        <f t="shared" si="3"/>
        <v>-0.36683828669492347</v>
      </c>
      <c r="AT19" s="20">
        <f t="shared" si="10"/>
        <v>6.4671572387149876</v>
      </c>
      <c r="AU19" s="20" cm="1">
        <f t="array" ref="AU19">GEOMEAN(IF($C19=$C$3:$C$35,$AT$3:$AT$35))</f>
        <v>5.3249194274847103</v>
      </c>
      <c r="AV19" s="20">
        <f t="shared" si="11"/>
        <v>4.9580811407897869</v>
      </c>
      <c r="AW19" s="58">
        <f t="shared" si="12"/>
        <v>142.32044082723445</v>
      </c>
      <c r="AX19" s="1"/>
    </row>
    <row r="20" spans="1:50" x14ac:dyDescent="0.35">
      <c r="A20" t="s">
        <v>42</v>
      </c>
      <c r="B20" t="s">
        <v>28</v>
      </c>
      <c r="C20" t="s">
        <v>266</v>
      </c>
      <c r="D20" t="s">
        <v>267</v>
      </c>
      <c r="E20">
        <v>20</v>
      </c>
      <c r="F20">
        <v>7.02</v>
      </c>
      <c r="G20" s="62">
        <v>459</v>
      </c>
      <c r="H20">
        <v>1.3</v>
      </c>
      <c r="I20">
        <v>79</v>
      </c>
      <c r="J20">
        <v>2.85</v>
      </c>
      <c r="K20">
        <v>1.71</v>
      </c>
      <c r="L20">
        <v>4.0999999999999996</v>
      </c>
      <c r="M20">
        <v>2.7</v>
      </c>
      <c r="N20">
        <v>1</v>
      </c>
      <c r="O20">
        <v>3.8</v>
      </c>
      <c r="P20">
        <v>22</v>
      </c>
      <c r="Q20">
        <v>3.0000000000000001E-3</v>
      </c>
      <c r="R20">
        <f t="shared" si="4"/>
        <v>14.15823</v>
      </c>
      <c r="S20" s="51" t="s">
        <v>259</v>
      </c>
      <c r="T20" s="37" t="s">
        <v>264</v>
      </c>
      <c r="U20" s="37" t="s">
        <v>343</v>
      </c>
      <c r="V20" s="37" t="s">
        <v>344</v>
      </c>
      <c r="W20" s="37">
        <v>2017</v>
      </c>
      <c r="Y20" s="25">
        <v>441.97652398906939</v>
      </c>
      <c r="AA20" s="10">
        <f t="shared" si="0"/>
        <v>2.2455958689673379</v>
      </c>
      <c r="AB20" s="11">
        <f t="shared" si="5"/>
        <v>3.8834543410932074</v>
      </c>
      <c r="AC20" s="11" cm="1">
        <f t="array" ref="AC20">GEOMEAN(IF(C20=$C$3:$C$35,$AB$3:$AB$35))</f>
        <v>4.341304111122235</v>
      </c>
      <c r="AD20" s="11">
        <f t="shared" si="1"/>
        <v>6.5868999800895729</v>
      </c>
      <c r="AE20" s="49">
        <f t="shared" si="14"/>
        <v>725.52822813289038</v>
      </c>
      <c r="AF20" s="1"/>
      <c r="AG20" s="13">
        <f t="shared" si="2"/>
        <v>0.78109790985882477</v>
      </c>
      <c r="AH20" s="15">
        <f t="shared" si="7"/>
        <v>5.3479523002017206</v>
      </c>
      <c r="AI20" s="50" cm="1">
        <f t="array" ref="AI20">GEOMEAN(IF($C20=$C$3:$C$35,$AH$3:$AH$35))</f>
        <v>5.7614238960387256</v>
      </c>
      <c r="AJ20" s="15">
        <f t="shared" si="8"/>
        <v>6.5425218058975503</v>
      </c>
      <c r="AK20" s="65">
        <f t="shared" si="9"/>
        <v>694.03459356333519</v>
      </c>
      <c r="AL20" s="1"/>
      <c r="AM20" s="16">
        <f t="shared" si="13"/>
        <v>-2.4920993781771839</v>
      </c>
      <c r="AN20" s="18"/>
      <c r="AO20" s="18"/>
      <c r="AP20" s="18"/>
      <c r="AQ20" s="18"/>
      <c r="AR20" s="1"/>
      <c r="AS20" s="20">
        <f t="shared" si="3"/>
        <v>0.85462049161000131</v>
      </c>
      <c r="AT20" s="20">
        <f t="shared" si="10"/>
        <v>5.274429718450544</v>
      </c>
      <c r="AU20" s="20" cm="1">
        <f t="array" ref="AU20">GEOMEAN(IF($C20=$C$3:$C$35,$AT$3:$AT$35))</f>
        <v>5.3249194274847103</v>
      </c>
      <c r="AV20" s="20">
        <f t="shared" si="11"/>
        <v>6.1795399190947116</v>
      </c>
      <c r="AW20" s="58">
        <f t="shared" si="12"/>
        <v>482.76979208694695</v>
      </c>
      <c r="AX20" s="1"/>
    </row>
    <row r="21" spans="1:50" x14ac:dyDescent="0.35">
      <c r="A21" t="s">
        <v>42</v>
      </c>
      <c r="B21" t="s">
        <v>28</v>
      </c>
      <c r="C21" t="s">
        <v>266</v>
      </c>
      <c r="D21" t="s">
        <v>267</v>
      </c>
      <c r="E21">
        <v>20</v>
      </c>
      <c r="F21">
        <v>7.03</v>
      </c>
      <c r="G21" s="62">
        <v>723</v>
      </c>
      <c r="H21">
        <v>4.5999999999999996</v>
      </c>
      <c r="I21">
        <v>94</v>
      </c>
      <c r="J21">
        <v>2.85</v>
      </c>
      <c r="K21">
        <v>1.71</v>
      </c>
      <c r="L21">
        <v>4.0999999999999996</v>
      </c>
      <c r="M21">
        <v>2.7</v>
      </c>
      <c r="N21">
        <v>1</v>
      </c>
      <c r="O21">
        <v>3.8</v>
      </c>
      <c r="P21">
        <v>22</v>
      </c>
      <c r="Q21">
        <v>3.0000000000000001E-3</v>
      </c>
      <c r="R21">
        <f t="shared" si="4"/>
        <v>14.15823</v>
      </c>
      <c r="S21" s="51" t="s">
        <v>259</v>
      </c>
      <c r="T21" s="37" t="s">
        <v>264</v>
      </c>
      <c r="U21" s="37" t="s">
        <v>343</v>
      </c>
      <c r="V21" s="37" t="s">
        <v>344</v>
      </c>
      <c r="W21" s="37">
        <v>2017</v>
      </c>
      <c r="Y21" s="25">
        <v>731.67568914868741</v>
      </c>
      <c r="AA21" s="10">
        <f t="shared" si="0"/>
        <v>2.2455958689673379</v>
      </c>
      <c r="AB21" s="11">
        <f t="shared" si="5"/>
        <v>4.3378133531914269</v>
      </c>
      <c r="AC21" s="11" cm="1">
        <f t="array" ref="AC21">GEOMEAN(IF(C21=$C$3:$C$35,$AB$3:$AB$35))</f>
        <v>4.341304111122235</v>
      </c>
      <c r="AD21" s="11">
        <f t="shared" si="1"/>
        <v>6.5868999800895729</v>
      </c>
      <c r="AE21" s="49">
        <f t="shared" si="14"/>
        <v>725.52822813289038</v>
      </c>
      <c r="AF21" s="1"/>
      <c r="AG21" s="13">
        <f t="shared" si="2"/>
        <v>0.94038679881532461</v>
      </c>
      <c r="AH21" s="15">
        <f t="shared" si="7"/>
        <v>5.6430224233434405</v>
      </c>
      <c r="AI21" s="50" cm="1">
        <f t="array" ref="AI21">GEOMEAN(IF($C21=$C$3:$C$35,$AH$3:$AH$35))</f>
        <v>5.7614238960387256</v>
      </c>
      <c r="AJ21" s="15">
        <f t="shared" si="8"/>
        <v>6.7018106948540499</v>
      </c>
      <c r="AK21" s="65">
        <f t="shared" si="9"/>
        <v>813.87817680206524</v>
      </c>
      <c r="AL21" s="1"/>
      <c r="AM21" s="16">
        <f t="shared" si="13"/>
        <v>-1.2449642595399013</v>
      </c>
      <c r="AN21" s="18"/>
      <c r="AO21" s="18"/>
      <c r="AP21" s="18"/>
      <c r="AQ21" s="18"/>
      <c r="AR21" s="1"/>
      <c r="AS21" s="20">
        <f t="shared" si="3"/>
        <v>1.9072759601199571</v>
      </c>
      <c r="AT21" s="20">
        <f t="shared" si="10"/>
        <v>4.6761332620388076</v>
      </c>
      <c r="AU21" s="20" cm="1">
        <f t="array" ref="AU21">GEOMEAN(IF($C21=$C$3:$C$35,$AT$3:$AT$35))</f>
        <v>5.3249194274847103</v>
      </c>
      <c r="AV21" s="20">
        <f t="shared" si="11"/>
        <v>7.2321953876046674</v>
      </c>
      <c r="AW21" s="58">
        <f t="shared" si="12"/>
        <v>1383.2559560472573</v>
      </c>
      <c r="AX21" s="1"/>
    </row>
    <row r="22" spans="1:50" x14ac:dyDescent="0.35">
      <c r="A22" t="s">
        <v>42</v>
      </c>
      <c r="B22" t="s">
        <v>28</v>
      </c>
      <c r="C22" t="s">
        <v>266</v>
      </c>
      <c r="D22" t="s">
        <v>267</v>
      </c>
      <c r="E22">
        <v>20</v>
      </c>
      <c r="F22">
        <v>6.99</v>
      </c>
      <c r="G22" s="62">
        <v>993</v>
      </c>
      <c r="H22">
        <v>9.3000000000000007</v>
      </c>
      <c r="I22">
        <v>99</v>
      </c>
      <c r="J22">
        <v>2.85</v>
      </c>
      <c r="K22">
        <v>1.71</v>
      </c>
      <c r="L22">
        <v>4.0999999999999996</v>
      </c>
      <c r="M22">
        <v>2.7</v>
      </c>
      <c r="N22">
        <v>1</v>
      </c>
      <c r="O22">
        <v>3.8</v>
      </c>
      <c r="P22">
        <v>22</v>
      </c>
      <c r="Q22">
        <v>3.0000000000000001E-3</v>
      </c>
      <c r="R22">
        <f t="shared" si="4"/>
        <v>14.15823</v>
      </c>
      <c r="S22" s="51" t="s">
        <v>259</v>
      </c>
      <c r="T22" s="37" t="s">
        <v>264</v>
      </c>
      <c r="U22" s="37" t="s">
        <v>343</v>
      </c>
      <c r="V22" s="37" t="s">
        <v>344</v>
      </c>
      <c r="W22" s="37">
        <v>2017</v>
      </c>
      <c r="Y22" s="31">
        <v>1164.8919506842503</v>
      </c>
      <c r="AA22" s="10">
        <f t="shared" si="0"/>
        <v>2.2455958689673379</v>
      </c>
      <c r="AB22" s="11">
        <f t="shared" si="5"/>
        <v>4.655134795077835</v>
      </c>
      <c r="AC22" s="11" cm="1">
        <f t="array" ref="AC22">GEOMEAN(IF(C22=$C$3:$C$35,$AB$3:$AB$35))</f>
        <v>4.341304111122235</v>
      </c>
      <c r="AD22" s="11">
        <f t="shared" si="1"/>
        <v>6.5868999800895729</v>
      </c>
      <c r="AE22" s="49">
        <f t="shared" si="14"/>
        <v>725.52822813289038</v>
      </c>
      <c r="AG22" s="13">
        <f t="shared" si="2"/>
        <v>1.034589477091673</v>
      </c>
      <c r="AH22" s="15">
        <f t="shared" si="7"/>
        <v>5.8661411869534996</v>
      </c>
      <c r="AI22" s="50" cm="1">
        <f t="array" ref="AI22">GEOMEAN(IF($C22=$C$3:$C$35,$AH$3:$AH$35))</f>
        <v>5.7614238960387256</v>
      </c>
      <c r="AJ22" s="15">
        <f t="shared" si="8"/>
        <v>6.7960133731303989</v>
      </c>
      <c r="AK22" s="65">
        <f t="shared" si="9"/>
        <v>894.27503487136869</v>
      </c>
      <c r="AM22" s="16">
        <f t="shared" si="13"/>
        <v>-0.53236574384238189</v>
      </c>
      <c r="AN22" s="18"/>
      <c r="AO22" s="18"/>
      <c r="AP22" s="18"/>
      <c r="AQ22" s="18"/>
      <c r="AS22" s="20">
        <f t="shared" si="3"/>
        <v>2.4936730546412034</v>
      </c>
      <c r="AT22" s="20">
        <f t="shared" si="10"/>
        <v>4.4070576094039691</v>
      </c>
      <c r="AU22" s="20" cm="1">
        <f t="array" ref="AU22">GEOMEAN(IF($C22=$C$3:$C$35,$AT$3:$AT$35))</f>
        <v>5.3249194274847103</v>
      </c>
      <c r="AV22" s="20">
        <f t="shared" si="11"/>
        <v>7.8185924821259132</v>
      </c>
      <c r="AW22" s="58">
        <f t="shared" si="12"/>
        <v>2486.4032869050798</v>
      </c>
    </row>
    <row r="23" spans="1:50" x14ac:dyDescent="0.35">
      <c r="A23" t="s">
        <v>42</v>
      </c>
      <c r="B23" t="s">
        <v>31</v>
      </c>
      <c r="C23" t="s">
        <v>345</v>
      </c>
      <c r="D23" t="s">
        <v>346</v>
      </c>
      <c r="E23">
        <v>18</v>
      </c>
      <c r="F23">
        <v>6.9</v>
      </c>
      <c r="G23" s="62">
        <v>5500</v>
      </c>
      <c r="H23">
        <v>2.4</v>
      </c>
      <c r="I23">
        <v>10</v>
      </c>
      <c r="J23">
        <v>10.4</v>
      </c>
      <c r="K23">
        <v>9</v>
      </c>
      <c r="L23">
        <v>19.5</v>
      </c>
      <c r="M23">
        <v>1.6</v>
      </c>
      <c r="N23">
        <v>38.5</v>
      </c>
      <c r="O23">
        <v>0.9</v>
      </c>
      <c r="P23">
        <v>19</v>
      </c>
      <c r="Q23">
        <v>3.0000000000000001E-3</v>
      </c>
      <c r="R23">
        <f t="shared" si="4"/>
        <v>63.030799999999999</v>
      </c>
      <c r="S23" s="34" t="s">
        <v>347</v>
      </c>
      <c r="T23" t="s">
        <v>346</v>
      </c>
      <c r="Y23" s="31">
        <v>9385.4009092319757</v>
      </c>
      <c r="AA23" s="10">
        <f t="shared" si="0"/>
        <v>3.5108921880025119</v>
      </c>
      <c r="AB23" s="11">
        <f t="shared" si="5"/>
        <v>5.1016111832180506</v>
      </c>
      <c r="AC23" s="11" cm="1">
        <f t="array" ref="AC23">GEOMEAN(IF(C23=$C$3:$C$35,$AB$3:$AB$35))</f>
        <v>5.8503774869230716</v>
      </c>
      <c r="AD23" s="11">
        <f t="shared" si="1"/>
        <v>9.3612696749255839</v>
      </c>
      <c r="AE23" s="49">
        <f t="shared" si="14"/>
        <v>11629.144405545401</v>
      </c>
      <c r="AG23" s="13">
        <f t="shared" si="2"/>
        <v>1.7693586271318562</v>
      </c>
      <c r="AH23" s="15">
        <f t="shared" si="7"/>
        <v>6.8431447440887059</v>
      </c>
      <c r="AI23" s="50" cm="1">
        <f t="array" ref="AI23">GEOMEAN(IF($C23=$C$3:$C$35,$AH$3:$AH$35))</f>
        <v>7.61188074512018</v>
      </c>
      <c r="AJ23" s="15">
        <f t="shared" si="8"/>
        <v>9.3812393722520362</v>
      </c>
      <c r="AK23" s="65">
        <f t="shared" si="9"/>
        <v>11863.709198348173</v>
      </c>
      <c r="AM23" s="16">
        <f t="shared" si="13"/>
        <v>-1.8380859500196394</v>
      </c>
      <c r="AN23" s="18">
        <f>LN($G23)-AM23</f>
        <v>10.450589321240201</v>
      </c>
      <c r="AO23" s="18" cm="1">
        <f t="array" ref="AO23">GEOMEAN(IF($C23=$C$3:$C$35,$AN$3:$AN$35))</f>
        <v>11.467221302520057</v>
      </c>
      <c r="AP23" s="18">
        <f t="shared" ref="AP23:AP24" si="15">AM23+AO23</f>
        <v>9.629135352500418</v>
      </c>
      <c r="AQ23" s="18">
        <f t="shared" ref="AQ23:AQ24" si="16">EXP(AP23)</f>
        <v>15201.286668578654</v>
      </c>
      <c r="AS23" s="20">
        <f t="shared" si="3"/>
        <v>1.7237350972109629</v>
      </c>
      <c r="AT23" s="20"/>
      <c r="AU23" s="20"/>
      <c r="AV23" s="20"/>
      <c r="AW23" s="58"/>
    </row>
    <row r="24" spans="1:50" x14ac:dyDescent="0.35">
      <c r="A24" t="s">
        <v>42</v>
      </c>
      <c r="B24" t="s">
        <v>31</v>
      </c>
      <c r="C24" t="s">
        <v>345</v>
      </c>
      <c r="D24" t="s">
        <v>348</v>
      </c>
      <c r="E24">
        <v>20</v>
      </c>
      <c r="F24">
        <v>7.8</v>
      </c>
      <c r="G24" s="62">
        <v>13700</v>
      </c>
      <c r="H24">
        <v>1</v>
      </c>
      <c r="I24">
        <v>10</v>
      </c>
      <c r="J24">
        <v>6.5</v>
      </c>
      <c r="K24">
        <v>2.8</v>
      </c>
      <c r="L24">
        <v>19.2</v>
      </c>
      <c r="M24">
        <v>3.3</v>
      </c>
      <c r="N24">
        <v>8.6</v>
      </c>
      <c r="O24">
        <v>18</v>
      </c>
      <c r="P24">
        <v>39</v>
      </c>
      <c r="Q24">
        <v>3.0000000000000001E-3</v>
      </c>
      <c r="R24">
        <f t="shared" si="4"/>
        <v>27.760899999999999</v>
      </c>
      <c r="S24" s="34" t="s">
        <v>349</v>
      </c>
      <c r="T24" t="s">
        <v>348</v>
      </c>
      <c r="Y24" s="31">
        <v>4942.4654683389235</v>
      </c>
      <c r="AA24" s="10">
        <f t="shared" si="0"/>
        <v>2.8161104753821626</v>
      </c>
      <c r="AB24" s="11">
        <f t="shared" si="5"/>
        <v>6.7090406364340538</v>
      </c>
      <c r="AC24" s="11" cm="1">
        <f t="array" ref="AC24">GEOMEAN(IF(C24=$C$3:$C$35,$AB$3:$AB$35))</f>
        <v>5.8503774869230716</v>
      </c>
      <c r="AD24" s="11">
        <f t="shared" si="1"/>
        <v>8.6664879623052347</v>
      </c>
      <c r="AE24" s="49">
        <f t="shared" si="14"/>
        <v>5805.0758612413574</v>
      </c>
      <c r="AG24" s="13">
        <f t="shared" si="2"/>
        <v>1.0581771335174053</v>
      </c>
      <c r="AH24" s="15">
        <f t="shared" si="7"/>
        <v>8.4669739782988103</v>
      </c>
      <c r="AI24" s="50" cm="1">
        <f t="array" ref="AI24">GEOMEAN(IF($C24=$C$3:$C$35,$AH$3:$AH$35))</f>
        <v>7.61188074512018</v>
      </c>
      <c r="AJ24" s="15">
        <f t="shared" si="8"/>
        <v>8.6700578786375857</v>
      </c>
      <c r="AK24" s="65">
        <f t="shared" si="9"/>
        <v>5825.8365312480528</v>
      </c>
      <c r="AM24" s="16">
        <f t="shared" si="13"/>
        <v>-3.0575999999999999</v>
      </c>
      <c r="AN24" s="18">
        <f>LN($G24)-AM24</f>
        <v>12.582751111816215</v>
      </c>
      <c r="AO24" s="18" cm="1">
        <f t="array" ref="AO24">GEOMEAN(IF($C24=$C$3:$C$35,$AN$3:$AN$35))</f>
        <v>11.467221302520057</v>
      </c>
      <c r="AP24" s="18">
        <f t="shared" si="15"/>
        <v>8.4096213025200584</v>
      </c>
      <c r="AQ24" s="18">
        <f t="shared" si="16"/>
        <v>4490.0598152074972</v>
      </c>
      <c r="AS24" s="20">
        <f t="shared" si="3"/>
        <v>0.79767085340696209</v>
      </c>
      <c r="AT24" s="20"/>
      <c r="AU24" s="20"/>
      <c r="AV24" s="20"/>
      <c r="AW24" s="58"/>
    </row>
    <row r="25" spans="1:50" x14ac:dyDescent="0.35">
      <c r="A25" t="s">
        <v>42</v>
      </c>
      <c r="B25" t="s">
        <v>28</v>
      </c>
      <c r="C25" t="s">
        <v>111</v>
      </c>
      <c r="D25" t="s">
        <v>350</v>
      </c>
      <c r="E25">
        <v>25</v>
      </c>
      <c r="F25">
        <v>5.5</v>
      </c>
      <c r="G25" s="62">
        <v>382</v>
      </c>
      <c r="H25">
        <v>0.1</v>
      </c>
      <c r="I25">
        <v>10</v>
      </c>
      <c r="J25">
        <v>7.2603758074470299</v>
      </c>
      <c r="K25">
        <v>6.3</v>
      </c>
      <c r="L25">
        <v>13</v>
      </c>
      <c r="M25">
        <v>1.05</v>
      </c>
      <c r="N25">
        <v>40.700000000000003</v>
      </c>
      <c r="O25" s="33">
        <v>0.95099999999999996</v>
      </c>
      <c r="P25" s="32">
        <v>30</v>
      </c>
      <c r="Q25">
        <v>3.0000000000000001E-3</v>
      </c>
      <c r="R25" s="31">
        <f t="shared" si="4"/>
        <v>44.07255839119523</v>
      </c>
      <c r="S25" s="31" t="s">
        <v>351</v>
      </c>
      <c r="T25" t="s">
        <v>352</v>
      </c>
      <c r="Y25" s="31">
        <v>488.51160708181845</v>
      </c>
      <c r="AA25" s="10">
        <f t="shared" si="0"/>
        <v>3.2077399697652997</v>
      </c>
      <c r="AB25" s="11">
        <f t="shared" si="5"/>
        <v>2.7376806388412755</v>
      </c>
      <c r="AC25" s="11" cm="1">
        <f t="array" ref="AC25">GEOMEAN(IF(C25=$C$3:$C$35,$AB$3:$AB$35))</f>
        <v>1.5789622662349405</v>
      </c>
      <c r="AD25" s="11">
        <f t="shared" si="1"/>
        <v>4.7867022360002398</v>
      </c>
      <c r="AE25" s="49">
        <f t="shared" si="14"/>
        <v>119.90529657560039</v>
      </c>
      <c r="AG25" s="13">
        <f t="shared" si="2"/>
        <v>1.3190740912296239</v>
      </c>
      <c r="AH25" s="15">
        <f t="shared" si="7"/>
        <v>4.6263465173769518</v>
      </c>
      <c r="AI25" s="50" cm="1">
        <f t="array" ref="AI25">GEOMEAN(IF($C25=$C$3:$C$35,$AH$3:$AH$35))</f>
        <v>4.1658295074213711</v>
      </c>
      <c r="AJ25" s="15">
        <f t="shared" si="8"/>
        <v>5.4849035986509946</v>
      </c>
      <c r="AK25" s="65">
        <f t="shared" si="9"/>
        <v>241.02570767467409</v>
      </c>
      <c r="AM25" s="16">
        <f t="shared" si="13"/>
        <v>-4.4355592420641052</v>
      </c>
      <c r="AN25" s="18"/>
      <c r="AO25" s="18"/>
      <c r="AP25" s="18"/>
      <c r="AQ25" s="18"/>
      <c r="AS25" s="20">
        <f t="shared" si="3"/>
        <v>-1.0094524232480928</v>
      </c>
      <c r="AT25" s="20">
        <f t="shared" ref="AT25:AT35" si="17">LN($G25)-AS25</f>
        <v>6.9548730318546683</v>
      </c>
      <c r="AU25" s="20" cm="1">
        <f t="array" ref="AU25">GEOMEAN(IF($C25=$C$3:$C$35,$AT$3:$AT$35))</f>
        <v>5.7005481095916393</v>
      </c>
      <c r="AV25" s="20">
        <f t="shared" ref="AV25:AV34" si="18">AS25+AU25</f>
        <v>4.6910956863435462</v>
      </c>
      <c r="AW25" s="58">
        <f t="shared" ref="AW25:AW35" si="19">EXP(AV25)</f>
        <v>108.97251411452918</v>
      </c>
    </row>
    <row r="26" spans="1:50" x14ac:dyDescent="0.35">
      <c r="A26" t="s">
        <v>42</v>
      </c>
      <c r="B26" t="s">
        <v>28</v>
      </c>
      <c r="C26" t="s">
        <v>111</v>
      </c>
      <c r="D26" t="s">
        <v>350</v>
      </c>
      <c r="E26">
        <v>25</v>
      </c>
      <c r="F26">
        <v>6.5</v>
      </c>
      <c r="G26" s="62">
        <v>413</v>
      </c>
      <c r="H26">
        <v>0.1</v>
      </c>
      <c r="I26">
        <v>10</v>
      </c>
      <c r="J26">
        <v>7.2603758074470299</v>
      </c>
      <c r="K26">
        <v>6.3</v>
      </c>
      <c r="L26">
        <v>13</v>
      </c>
      <c r="M26">
        <v>1.05</v>
      </c>
      <c r="N26">
        <v>40.700000000000003</v>
      </c>
      <c r="O26" s="33">
        <v>0.95099999999999996</v>
      </c>
      <c r="P26" s="33">
        <v>30</v>
      </c>
      <c r="Q26">
        <v>3.0000000000000001E-3</v>
      </c>
      <c r="R26" s="31">
        <f t="shared" si="4"/>
        <v>44.07255839119523</v>
      </c>
      <c r="S26" s="31" t="s">
        <v>351</v>
      </c>
      <c r="T26" t="s">
        <v>352</v>
      </c>
      <c r="Y26" s="31">
        <v>206.47580964123333</v>
      </c>
      <c r="AA26" s="10">
        <f t="shared" si="0"/>
        <v>3.2077399697652997</v>
      </c>
      <c r="AB26" s="11">
        <f t="shared" si="5"/>
        <v>2.8157076231957334</v>
      </c>
      <c r="AC26" s="11" cm="1">
        <f t="array" ref="AC26">GEOMEAN(IF(C26=$C$3:$C$35,$AB$3:$AB$35))</f>
        <v>1.5789622662349405</v>
      </c>
      <c r="AD26" s="11">
        <f t="shared" si="1"/>
        <v>4.7867022360002398</v>
      </c>
      <c r="AE26" s="49">
        <f t="shared" si="14"/>
        <v>119.90529657560039</v>
      </c>
      <c r="AG26" s="13">
        <f t="shared" si="2"/>
        <v>1.1990740912296238</v>
      </c>
      <c r="AH26" s="15">
        <f t="shared" si="7"/>
        <v>4.8243735017314098</v>
      </c>
      <c r="AI26" s="50" cm="1">
        <f t="array" ref="AI26">GEOMEAN(IF($C26=$C$3:$C$35,$AH$3:$AH$35))</f>
        <v>4.1658295074213711</v>
      </c>
      <c r="AJ26" s="15">
        <f t="shared" si="8"/>
        <v>5.3649035986509954</v>
      </c>
      <c r="AK26" s="65">
        <f t="shared" si="9"/>
        <v>213.77062591088406</v>
      </c>
      <c r="AM26" s="16">
        <f t="shared" si="13"/>
        <v>-4.8275592420641047</v>
      </c>
      <c r="AN26" s="18"/>
      <c r="AO26" s="18"/>
      <c r="AP26" s="18"/>
      <c r="AQ26" s="18"/>
      <c r="AS26" s="20">
        <f t="shared" si="3"/>
        <v>-1.0094524232480928</v>
      </c>
      <c r="AT26" s="20">
        <f t="shared" si="17"/>
        <v>7.0329000162091262</v>
      </c>
      <c r="AU26" s="20" cm="1">
        <f t="array" ref="AU26">GEOMEAN(IF($C26=$C$3:$C$35,$AT$3:$AT$35))</f>
        <v>5.7005481095916393</v>
      </c>
      <c r="AV26" s="20">
        <f t="shared" si="18"/>
        <v>4.6910956863435462</v>
      </c>
      <c r="AW26" s="58">
        <f t="shared" si="19"/>
        <v>108.97251411452918</v>
      </c>
    </row>
    <row r="27" spans="1:50" x14ac:dyDescent="0.35">
      <c r="A27" t="s">
        <v>42</v>
      </c>
      <c r="B27" t="s">
        <v>28</v>
      </c>
      <c r="C27" t="s">
        <v>111</v>
      </c>
      <c r="D27" t="s">
        <v>350</v>
      </c>
      <c r="E27">
        <v>25</v>
      </c>
      <c r="F27">
        <v>7.5</v>
      </c>
      <c r="G27" s="62">
        <v>200</v>
      </c>
      <c r="H27">
        <v>0.1</v>
      </c>
      <c r="I27">
        <v>10</v>
      </c>
      <c r="J27">
        <v>7.2603758074470299</v>
      </c>
      <c r="K27">
        <v>6.3</v>
      </c>
      <c r="L27">
        <v>13</v>
      </c>
      <c r="M27">
        <v>1.05</v>
      </c>
      <c r="N27">
        <v>40.700000000000003</v>
      </c>
      <c r="O27" s="33">
        <v>0.95099999999999996</v>
      </c>
      <c r="P27" s="33">
        <v>30</v>
      </c>
      <c r="Q27">
        <v>3.0000000000000001E-3</v>
      </c>
      <c r="R27" s="31">
        <f t="shared" si="4"/>
        <v>44.07255839119523</v>
      </c>
      <c r="S27" s="31" t="s">
        <v>351</v>
      </c>
      <c r="T27" t="s">
        <v>352</v>
      </c>
      <c r="Y27" s="31">
        <v>151.98799815607344</v>
      </c>
      <c r="AA27" s="10">
        <f t="shared" si="0"/>
        <v>3.2077399697652997</v>
      </c>
      <c r="AB27" s="11">
        <f t="shared" si="5"/>
        <v>2.0905773967827366</v>
      </c>
      <c r="AC27" s="11" cm="1">
        <f t="array" ref="AC27">GEOMEAN(IF(C27=$C$3:$C$35,$AB$3:$AB$35))</f>
        <v>1.5789622662349405</v>
      </c>
      <c r="AD27" s="11">
        <f t="shared" si="1"/>
        <v>4.7867022360002398</v>
      </c>
      <c r="AE27" s="49">
        <f t="shared" si="14"/>
        <v>119.90529657560039</v>
      </c>
      <c r="AG27" s="13">
        <f t="shared" si="2"/>
        <v>1.0790740912296239</v>
      </c>
      <c r="AH27" s="15">
        <f t="shared" si="7"/>
        <v>4.2192432753184121</v>
      </c>
      <c r="AI27" s="50" cm="1">
        <f t="array" ref="AI27">GEOMEAN(IF($C27=$C$3:$C$35,$AH$3:$AH$35))</f>
        <v>4.1658295074213711</v>
      </c>
      <c r="AJ27" s="15">
        <f t="shared" si="8"/>
        <v>5.2449035986509953</v>
      </c>
      <c r="AK27" s="65">
        <f t="shared" si="9"/>
        <v>189.59753689018137</v>
      </c>
      <c r="AM27" s="16">
        <f t="shared" si="13"/>
        <v>-5.219559242064105</v>
      </c>
      <c r="AN27" s="18"/>
      <c r="AO27" s="18"/>
      <c r="AP27" s="18"/>
      <c r="AQ27" s="18"/>
      <c r="AS27" s="20">
        <f t="shared" si="3"/>
        <v>-1.0094524232480928</v>
      </c>
      <c r="AT27" s="20">
        <f t="shared" si="17"/>
        <v>6.3077697897961293</v>
      </c>
      <c r="AU27" s="20" cm="1">
        <f t="array" ref="AU27">GEOMEAN(IF($C27=$C$3:$C$35,$AT$3:$AT$35))</f>
        <v>5.7005481095916393</v>
      </c>
      <c r="AV27" s="20">
        <f t="shared" si="18"/>
        <v>4.6910956863435462</v>
      </c>
      <c r="AW27" s="58">
        <f t="shared" si="19"/>
        <v>108.97251411452918</v>
      </c>
    </row>
    <row r="28" spans="1:50" x14ac:dyDescent="0.35">
      <c r="A28" t="s">
        <v>42</v>
      </c>
      <c r="B28" t="s">
        <v>28</v>
      </c>
      <c r="C28" t="s">
        <v>111</v>
      </c>
      <c r="D28" t="s">
        <v>353</v>
      </c>
      <c r="E28">
        <v>25</v>
      </c>
      <c r="F28">
        <v>6.5</v>
      </c>
      <c r="G28" s="62">
        <v>505</v>
      </c>
      <c r="H28">
        <v>0.1</v>
      </c>
      <c r="I28">
        <v>10</v>
      </c>
      <c r="J28">
        <v>7.2603758074470299</v>
      </c>
      <c r="K28">
        <v>6.3</v>
      </c>
      <c r="L28">
        <v>13</v>
      </c>
      <c r="M28">
        <v>1.05</v>
      </c>
      <c r="N28">
        <v>40.700000000000003</v>
      </c>
      <c r="O28" s="33">
        <v>0.95099999999999996</v>
      </c>
      <c r="P28" s="33">
        <v>30</v>
      </c>
      <c r="Q28">
        <v>3.0000000000000001E-3</v>
      </c>
      <c r="R28" s="31">
        <f t="shared" si="4"/>
        <v>44.07255839119523</v>
      </c>
      <c r="S28" s="31" t="s">
        <v>351</v>
      </c>
      <c r="T28" t="s">
        <v>352</v>
      </c>
      <c r="Y28" s="31">
        <v>206.48811843329892</v>
      </c>
      <c r="AA28" s="10">
        <f t="shared" si="0"/>
        <v>3.2077399697652997</v>
      </c>
      <c r="AB28" s="11">
        <f t="shared" si="5"/>
        <v>3.0168184595100604</v>
      </c>
      <c r="AC28" s="11" cm="1">
        <f t="array" ref="AC28">GEOMEAN(IF(C28=$C$3:$C$35,$AB$3:$AB$35))</f>
        <v>1.5789622662349405</v>
      </c>
      <c r="AD28" s="11">
        <f t="shared" si="1"/>
        <v>4.7867022360002398</v>
      </c>
      <c r="AE28" s="49">
        <f t="shared" si="14"/>
        <v>119.90529657560039</v>
      </c>
      <c r="AG28" s="13">
        <f t="shared" si="2"/>
        <v>1.1990740912296238</v>
      </c>
      <c r="AH28" s="15">
        <f t="shared" si="7"/>
        <v>5.0254843380457359</v>
      </c>
      <c r="AI28" s="50" cm="1">
        <f t="array" ref="AI28">GEOMEAN(IF($C28=$C$3:$C$35,$AH$3:$AH$35))</f>
        <v>4.1658295074213711</v>
      </c>
      <c r="AJ28" s="15">
        <f t="shared" si="8"/>
        <v>5.3649035986509954</v>
      </c>
      <c r="AK28" s="65">
        <f t="shared" si="9"/>
        <v>213.77062591088406</v>
      </c>
      <c r="AM28" s="16">
        <f t="shared" si="13"/>
        <v>-4.8275592420641047</v>
      </c>
      <c r="AN28" s="18"/>
      <c r="AO28" s="18"/>
      <c r="AP28" s="18"/>
      <c r="AQ28" s="18"/>
      <c r="AS28" s="20">
        <f t="shared" si="3"/>
        <v>-1.0094524232480928</v>
      </c>
      <c r="AT28" s="20">
        <f t="shared" si="17"/>
        <v>7.2340108525234532</v>
      </c>
      <c r="AU28" s="20" cm="1">
        <f t="array" ref="AU28">GEOMEAN(IF($C28=$C$3:$C$35,$AT$3:$AT$35))</f>
        <v>5.7005481095916393</v>
      </c>
      <c r="AV28" s="20">
        <f t="shared" si="18"/>
        <v>4.6910956863435462</v>
      </c>
      <c r="AW28" s="58">
        <f t="shared" si="19"/>
        <v>108.97251411452918</v>
      </c>
    </row>
    <row r="29" spans="1:50" x14ac:dyDescent="0.35">
      <c r="A29" t="s">
        <v>42</v>
      </c>
      <c r="B29" t="s">
        <v>28</v>
      </c>
      <c r="C29" t="s">
        <v>111</v>
      </c>
      <c r="D29" t="s">
        <v>353</v>
      </c>
      <c r="E29">
        <v>25</v>
      </c>
      <c r="F29">
        <v>6.5</v>
      </c>
      <c r="G29" s="62">
        <v>539</v>
      </c>
      <c r="H29">
        <v>1</v>
      </c>
      <c r="I29">
        <v>10</v>
      </c>
      <c r="J29">
        <v>7.2603758074470299</v>
      </c>
      <c r="K29">
        <v>6.3</v>
      </c>
      <c r="L29">
        <v>13</v>
      </c>
      <c r="M29">
        <v>1.05</v>
      </c>
      <c r="N29">
        <v>40.700000000000003</v>
      </c>
      <c r="O29" s="33">
        <v>0.95099999999999996</v>
      </c>
      <c r="P29" s="33">
        <v>30</v>
      </c>
      <c r="Q29">
        <v>3.0000000000000001E-3</v>
      </c>
      <c r="R29" s="31">
        <f t="shared" si="4"/>
        <v>44.07255839119523</v>
      </c>
      <c r="S29" s="31" t="s">
        <v>351</v>
      </c>
      <c r="T29" t="s">
        <v>352</v>
      </c>
      <c r="Y29" s="31">
        <v>231.46915384131714</v>
      </c>
      <c r="AA29" s="10">
        <f t="shared" si="0"/>
        <v>3.2077399697652997</v>
      </c>
      <c r="AB29" s="11">
        <f t="shared" si="5"/>
        <v>3.0819756011436978</v>
      </c>
      <c r="AC29" s="11" cm="1">
        <f t="array" ref="AC29">GEOMEAN(IF(C29=$C$3:$C$35,$AB$3:$AB$35))</f>
        <v>1.5789622662349405</v>
      </c>
      <c r="AD29" s="11">
        <f t="shared" si="1"/>
        <v>4.7867022360002398</v>
      </c>
      <c r="AE29" s="49">
        <f t="shared" si="14"/>
        <v>119.90529657560039</v>
      </c>
      <c r="AG29" s="13">
        <f t="shared" si="2"/>
        <v>1.4915023980398676</v>
      </c>
      <c r="AH29" s="15">
        <f t="shared" si="7"/>
        <v>4.7982131728691302</v>
      </c>
      <c r="AI29" s="50" cm="1">
        <f t="array" ref="AI29">GEOMEAN(IF($C29=$C$3:$C$35,$AH$3:$AH$35))</f>
        <v>4.1658295074213711</v>
      </c>
      <c r="AJ29" s="15">
        <f t="shared" si="8"/>
        <v>5.6573319054612385</v>
      </c>
      <c r="AK29" s="65">
        <f t="shared" si="9"/>
        <v>286.38352398926173</v>
      </c>
      <c r="AM29" s="16">
        <f t="shared" si="13"/>
        <v>-2.548</v>
      </c>
      <c r="AN29" s="18"/>
      <c r="AO29" s="18"/>
      <c r="AP29" s="18"/>
      <c r="AQ29" s="18"/>
      <c r="AS29" s="20">
        <f t="shared" si="3"/>
        <v>0.90860095921594697</v>
      </c>
      <c r="AT29" s="20">
        <f t="shared" si="17"/>
        <v>5.3811146116930502</v>
      </c>
      <c r="AU29" s="20" cm="1">
        <f t="array" ref="AU29">GEOMEAN(IF($C29=$C$3:$C$35,$AT$3:$AT$35))</f>
        <v>5.7005481095916393</v>
      </c>
      <c r="AV29" s="20">
        <f t="shared" si="18"/>
        <v>6.6091490688075858</v>
      </c>
      <c r="AW29" s="58">
        <f t="shared" si="19"/>
        <v>741.85148548992674</v>
      </c>
    </row>
    <row r="30" spans="1:50" x14ac:dyDescent="0.35">
      <c r="A30" t="s">
        <v>42</v>
      </c>
      <c r="B30" t="s">
        <v>28</v>
      </c>
      <c r="C30" t="s">
        <v>111</v>
      </c>
      <c r="D30" t="s">
        <v>353</v>
      </c>
      <c r="E30">
        <v>25</v>
      </c>
      <c r="F30">
        <v>6.5</v>
      </c>
      <c r="G30" s="62">
        <v>550</v>
      </c>
      <c r="H30">
        <v>5</v>
      </c>
      <c r="I30">
        <v>10</v>
      </c>
      <c r="J30">
        <v>7.2603758074470299</v>
      </c>
      <c r="K30">
        <v>6.3</v>
      </c>
      <c r="L30">
        <v>13</v>
      </c>
      <c r="M30">
        <v>1.05</v>
      </c>
      <c r="N30">
        <v>40.700000000000003</v>
      </c>
      <c r="O30" s="33">
        <v>0.95099999999999996</v>
      </c>
      <c r="P30" s="33">
        <v>30</v>
      </c>
      <c r="Q30">
        <v>3.0000000000000001E-3</v>
      </c>
      <c r="R30" s="31">
        <f t="shared" si="4"/>
        <v>44.07255839119523</v>
      </c>
      <c r="S30" s="31" t="s">
        <v>351</v>
      </c>
      <c r="T30" t="s">
        <v>352</v>
      </c>
      <c r="Y30" s="31">
        <v>343.89557937174686</v>
      </c>
      <c r="AA30" s="10">
        <f t="shared" si="0"/>
        <v>3.2077399697652997</v>
      </c>
      <c r="AB30" s="11">
        <f t="shared" si="5"/>
        <v>3.1021783084612164</v>
      </c>
      <c r="AC30" s="11" cm="1">
        <f t="array" ref="AC30">GEOMEAN(IF(C30=$C$3:$C$35,$AB$3:$AB$35))</f>
        <v>1.5789622662349405</v>
      </c>
      <c r="AD30" s="11">
        <f t="shared" si="1"/>
        <v>4.7867022360002398</v>
      </c>
      <c r="AE30" s="49">
        <f t="shared" si="14"/>
        <v>119.90529657560039</v>
      </c>
      <c r="AG30" s="13">
        <f t="shared" si="2"/>
        <v>1.6959010129189984</v>
      </c>
      <c r="AH30" s="15">
        <f t="shared" si="7"/>
        <v>4.6140172653075178</v>
      </c>
      <c r="AI30" s="50" cm="1">
        <f t="array" ref="AI30">GEOMEAN(IF($C30=$C$3:$C$35,$AH$3:$AH$35))</f>
        <v>4.1658295074213711</v>
      </c>
      <c r="AJ30" s="15">
        <f t="shared" si="8"/>
        <v>5.8617305203403696</v>
      </c>
      <c r="AK30" s="65">
        <f t="shared" si="9"/>
        <v>351.33160474497203</v>
      </c>
      <c r="AM30" s="16">
        <f t="shared" si="13"/>
        <v>-0.95465646669024085</v>
      </c>
      <c r="AN30" s="18"/>
      <c r="AO30" s="18"/>
      <c r="AP30" s="18"/>
      <c r="AQ30" s="18"/>
      <c r="AS30" s="20">
        <f t="shared" si="3"/>
        <v>2.2492627402735526</v>
      </c>
      <c r="AT30" s="20">
        <f t="shared" si="17"/>
        <v>4.0606555379529636</v>
      </c>
      <c r="AU30" s="20" cm="1">
        <f t="array" ref="AU30">GEOMEAN(IF($C30=$C$3:$C$35,$AT$3:$AT$35))</f>
        <v>5.7005481095916393</v>
      </c>
      <c r="AV30" s="20">
        <f t="shared" si="18"/>
        <v>7.9498108498651918</v>
      </c>
      <c r="AW30" s="58">
        <f t="shared" si="19"/>
        <v>2835.0386518124501</v>
      </c>
    </row>
    <row r="31" spans="1:50" x14ac:dyDescent="0.35">
      <c r="A31" t="s">
        <v>42</v>
      </c>
      <c r="B31" t="s">
        <v>28</v>
      </c>
      <c r="C31" t="s">
        <v>111</v>
      </c>
      <c r="D31" t="s">
        <v>353</v>
      </c>
      <c r="E31">
        <v>25</v>
      </c>
      <c r="F31">
        <v>6.5</v>
      </c>
      <c r="G31" s="62">
        <v>681</v>
      </c>
      <c r="H31">
        <v>10</v>
      </c>
      <c r="I31">
        <v>10</v>
      </c>
      <c r="J31">
        <v>7.2603758074470299</v>
      </c>
      <c r="K31">
        <v>6.3</v>
      </c>
      <c r="L31">
        <v>13</v>
      </c>
      <c r="M31">
        <v>1.05</v>
      </c>
      <c r="N31">
        <v>40.700000000000003</v>
      </c>
      <c r="O31" s="33">
        <v>0.95099999999999996</v>
      </c>
      <c r="P31" s="33">
        <v>30</v>
      </c>
      <c r="Q31">
        <v>3.0000000000000001E-3</v>
      </c>
      <c r="R31" s="31">
        <f t="shared" si="4"/>
        <v>44.07255839119523</v>
      </c>
      <c r="S31" s="31" t="s">
        <v>351</v>
      </c>
      <c r="T31" t="s">
        <v>352</v>
      </c>
      <c r="Y31" s="31">
        <v>489.08152793956106</v>
      </c>
      <c r="AA31" s="10">
        <f t="shared" si="0"/>
        <v>3.2077399697652997</v>
      </c>
      <c r="AB31" s="11">
        <f t="shared" si="5"/>
        <v>3.3158223363842123</v>
      </c>
      <c r="AC31" s="11" cm="1">
        <f t="array" ref="AC31">GEOMEAN(IF(C31=$C$3:$C$35,$AB$3:$AB$35))</f>
        <v>1.5789622662349405</v>
      </c>
      <c r="AD31" s="11">
        <f t="shared" si="1"/>
        <v>4.7867022360002398</v>
      </c>
      <c r="AE31" s="49">
        <f t="shared" si="14"/>
        <v>119.90529657560039</v>
      </c>
      <c r="AG31" s="13">
        <f t="shared" si="2"/>
        <v>1.7839307048501114</v>
      </c>
      <c r="AH31" s="15">
        <f t="shared" si="7"/>
        <v>4.7396316012994006</v>
      </c>
      <c r="AI31" s="50" cm="1">
        <f t="array" ref="AI31">GEOMEAN(IF($C31=$C$3:$C$35,$AH$3:$AH$35))</f>
        <v>4.1658295074213711</v>
      </c>
      <c r="AJ31" s="15">
        <f t="shared" si="8"/>
        <v>5.9497602122714826</v>
      </c>
      <c r="AK31" s="65">
        <f t="shared" si="9"/>
        <v>383.66133075130006</v>
      </c>
      <c r="AM31" s="16">
        <f t="shared" si="13"/>
        <v>-0.2684407579358945</v>
      </c>
      <c r="AN31" s="18"/>
      <c r="AO31" s="18"/>
      <c r="AP31" s="18"/>
      <c r="AQ31" s="18"/>
      <c r="AS31" s="20">
        <f t="shared" si="3"/>
        <v>2.826654341679987</v>
      </c>
      <c r="AT31" s="20">
        <f t="shared" si="17"/>
        <v>3.6969079644695251</v>
      </c>
      <c r="AU31" s="20" cm="1">
        <f t="array" ref="AU31">GEOMEAN(IF($C31=$C$3:$C$35,$AT$3:$AT$35))</f>
        <v>5.7005481095916393</v>
      </c>
      <c r="AV31" s="20">
        <f t="shared" si="18"/>
        <v>8.5272024512716271</v>
      </c>
      <c r="AW31" s="58">
        <f t="shared" si="19"/>
        <v>5050.2976002297755</v>
      </c>
    </row>
    <row r="32" spans="1:50" x14ac:dyDescent="0.35">
      <c r="A32" t="s">
        <v>42</v>
      </c>
      <c r="B32" t="s">
        <v>28</v>
      </c>
      <c r="C32" t="s">
        <v>111</v>
      </c>
      <c r="D32" t="s">
        <v>354</v>
      </c>
      <c r="E32">
        <v>25</v>
      </c>
      <c r="F32">
        <v>7.5</v>
      </c>
      <c r="G32" s="62">
        <v>155</v>
      </c>
      <c r="H32">
        <v>0.1</v>
      </c>
      <c r="I32">
        <v>10</v>
      </c>
      <c r="J32">
        <v>7.2603758074470299</v>
      </c>
      <c r="K32">
        <v>6.3</v>
      </c>
      <c r="L32">
        <v>13</v>
      </c>
      <c r="M32">
        <v>1.05</v>
      </c>
      <c r="N32">
        <v>40.700000000000003</v>
      </c>
      <c r="O32" s="33">
        <v>0.95099999999999996</v>
      </c>
      <c r="P32" s="33">
        <v>30</v>
      </c>
      <c r="Q32">
        <v>3.0000000000000001E-3</v>
      </c>
      <c r="R32" s="31">
        <f t="shared" si="4"/>
        <v>44.07255839119523</v>
      </c>
      <c r="S32" s="31" t="s">
        <v>351</v>
      </c>
      <c r="T32" t="s">
        <v>352</v>
      </c>
      <c r="Y32" s="31">
        <v>151.98790896192804</v>
      </c>
      <c r="AA32" s="10">
        <f t="shared" si="0"/>
        <v>3.2077399697652997</v>
      </c>
      <c r="AB32" s="11">
        <f t="shared" si="5"/>
        <v>1.835685147153947</v>
      </c>
      <c r="AC32" s="11" cm="1">
        <f t="array" ref="AC32">GEOMEAN(IF(C32=$C$3:$C$35,$AB$3:$AB$35))</f>
        <v>1.5789622662349405</v>
      </c>
      <c r="AD32" s="11">
        <f t="shared" si="1"/>
        <v>4.7867022360002398</v>
      </c>
      <c r="AE32" s="49">
        <f t="shared" si="14"/>
        <v>119.90529657560039</v>
      </c>
      <c r="AG32" s="13">
        <f t="shared" si="2"/>
        <v>1.0790740912296239</v>
      </c>
      <c r="AH32" s="15">
        <f t="shared" si="7"/>
        <v>3.9643510256896226</v>
      </c>
      <c r="AI32" s="50" cm="1">
        <f t="array" ref="AI32">GEOMEAN(IF($C32=$C$3:$C$35,$AH$3:$AH$35))</f>
        <v>4.1658295074213711</v>
      </c>
      <c r="AJ32" s="15">
        <f t="shared" si="8"/>
        <v>5.2449035986509953</v>
      </c>
      <c r="AK32" s="65">
        <f t="shared" si="9"/>
        <v>189.59753689018137</v>
      </c>
      <c r="AM32" s="16">
        <f t="shared" si="13"/>
        <v>-5.219559242064105</v>
      </c>
      <c r="AN32" s="18"/>
      <c r="AO32" s="18"/>
      <c r="AP32" s="18"/>
      <c r="AQ32" s="18"/>
      <c r="AS32" s="20">
        <f t="shared" si="3"/>
        <v>-1.0094524232480928</v>
      </c>
      <c r="AT32" s="20">
        <f t="shared" si="17"/>
        <v>6.0528775401673398</v>
      </c>
      <c r="AU32" s="20" cm="1">
        <f t="array" ref="AU32">GEOMEAN(IF($C32=$C$3:$C$35,$AT$3:$AT$35))</f>
        <v>5.7005481095916393</v>
      </c>
      <c r="AV32" s="20">
        <f t="shared" si="18"/>
        <v>4.6910956863435462</v>
      </c>
      <c r="AW32" s="58">
        <f t="shared" si="19"/>
        <v>108.97251411452918</v>
      </c>
    </row>
    <row r="33" spans="1:49" x14ac:dyDescent="0.35">
      <c r="A33" t="s">
        <v>42</v>
      </c>
      <c r="B33" t="s">
        <v>28</v>
      </c>
      <c r="C33" t="s">
        <v>111</v>
      </c>
      <c r="D33" t="s">
        <v>355</v>
      </c>
      <c r="E33">
        <v>25</v>
      </c>
      <c r="F33">
        <v>7.5</v>
      </c>
      <c r="G33" s="62">
        <v>390</v>
      </c>
      <c r="H33">
        <v>0.1</v>
      </c>
      <c r="I33">
        <v>10</v>
      </c>
      <c r="J33">
        <v>61.713194363299699</v>
      </c>
      <c r="K33">
        <v>53.5</v>
      </c>
      <c r="L33">
        <v>13</v>
      </c>
      <c r="M33">
        <v>1.05</v>
      </c>
      <c r="N33">
        <v>345.95</v>
      </c>
      <c r="O33" s="33">
        <v>0.95099999999999996</v>
      </c>
      <c r="P33" s="33">
        <v>30</v>
      </c>
      <c r="Q33">
        <v>3.0000000000000001E-3</v>
      </c>
      <c r="R33" s="31">
        <f t="shared" si="4"/>
        <v>374.41084632515935</v>
      </c>
      <c r="S33" s="31" t="s">
        <v>351</v>
      </c>
      <c r="T33" t="s">
        <v>352</v>
      </c>
      <c r="Y33" s="31">
        <v>821.39156083940168</v>
      </c>
      <c r="AA33" s="10">
        <f t="shared" si="0"/>
        <v>5.0205522019309976</v>
      </c>
      <c r="AB33" s="11">
        <f t="shared" si="5"/>
        <v>0.9455945371926946</v>
      </c>
      <c r="AC33" s="11" cm="1">
        <f t="array" ref="AC33">GEOMEAN(IF(C33=$C$3:$C$35,$AB$3:$AB$35))</f>
        <v>1.5789622662349405</v>
      </c>
      <c r="AD33" s="11">
        <f t="shared" si="1"/>
        <v>6.5995144681659381</v>
      </c>
      <c r="AE33" s="49">
        <f t="shared" si="14"/>
        <v>734.73836375860571</v>
      </c>
      <c r="AG33" s="13">
        <f t="shared" si="2"/>
        <v>2.3627839216313919</v>
      </c>
      <c r="AH33" s="15">
        <f t="shared" si="7"/>
        <v>3.6033628174923003</v>
      </c>
      <c r="AI33" s="50" cm="1">
        <f t="array" ref="AI33">GEOMEAN(IF($C33=$C$3:$C$35,$AH$3:$AH$35))</f>
        <v>4.1658295074213711</v>
      </c>
      <c r="AJ33" s="15">
        <f t="shared" si="8"/>
        <v>6.5286134290527631</v>
      </c>
      <c r="AK33" s="65">
        <f t="shared" si="9"/>
        <v>684.44851680615147</v>
      </c>
      <c r="AM33" s="16">
        <f t="shared" si="13"/>
        <v>-5.219559242064105</v>
      </c>
      <c r="AN33" s="18"/>
      <c r="AO33" s="18"/>
      <c r="AP33" s="18"/>
      <c r="AQ33" s="18"/>
      <c r="AS33" s="20">
        <f t="shared" si="3"/>
        <v>-0.49596849108738539</v>
      </c>
      <c r="AT33" s="20">
        <f t="shared" si="17"/>
        <v>6.4621152302110776</v>
      </c>
      <c r="AU33" s="20" cm="1">
        <f t="array" ref="AU33">GEOMEAN(IF($C33=$C$3:$C$35,$AT$3:$AT$35))</f>
        <v>5.7005481095916393</v>
      </c>
      <c r="AV33" s="20">
        <f t="shared" si="18"/>
        <v>5.2045796185042539</v>
      </c>
      <c r="AW33" s="58">
        <f t="shared" si="19"/>
        <v>182.10430339629119</v>
      </c>
    </row>
    <row r="34" spans="1:49" x14ac:dyDescent="0.35">
      <c r="A34" t="s">
        <v>42</v>
      </c>
      <c r="B34" t="s">
        <v>28</v>
      </c>
      <c r="C34" t="s">
        <v>111</v>
      </c>
      <c r="D34" t="s">
        <v>355</v>
      </c>
      <c r="E34">
        <v>25</v>
      </c>
      <c r="F34">
        <v>8.4</v>
      </c>
      <c r="G34" s="62">
        <v>160</v>
      </c>
      <c r="H34">
        <v>0.1</v>
      </c>
      <c r="I34">
        <v>10</v>
      </c>
      <c r="J34">
        <v>61.713194363299699</v>
      </c>
      <c r="K34">
        <v>53.5</v>
      </c>
      <c r="L34">
        <v>13</v>
      </c>
      <c r="M34">
        <v>1.05</v>
      </c>
      <c r="N34">
        <v>345.95</v>
      </c>
      <c r="O34" s="33">
        <v>0.95099999999999996</v>
      </c>
      <c r="P34" s="33">
        <v>125</v>
      </c>
      <c r="Q34">
        <v>3.0000000000000001E-3</v>
      </c>
      <c r="R34" s="31">
        <f t="shared" si="4"/>
        <v>374.41084632515935</v>
      </c>
      <c r="S34" s="31" t="s">
        <v>351</v>
      </c>
      <c r="T34" t="s">
        <v>352</v>
      </c>
      <c r="Y34" s="31">
        <v>740.86173472096561</v>
      </c>
      <c r="AA34" s="10">
        <f t="shared" si="0"/>
        <v>5.0205522019309976</v>
      </c>
      <c r="AB34" s="11">
        <f t="shared" si="5"/>
        <v>5.4621613302828997E-2</v>
      </c>
      <c r="AC34" s="11" cm="1">
        <f t="array" ref="AC34">GEOMEAN(IF(C34=$C$3:$C$35,$AB$3:$AB$35))</f>
        <v>1.5789622662349405</v>
      </c>
      <c r="AD34" s="11">
        <f t="shared" si="1"/>
        <v>6.5995144681659381</v>
      </c>
      <c r="AE34" s="49">
        <f t="shared" si="14"/>
        <v>734.73836375860571</v>
      </c>
      <c r="AG34" s="13">
        <f t="shared" si="2"/>
        <v>2.2547839216313923</v>
      </c>
      <c r="AH34" s="15">
        <f t="shared" si="7"/>
        <v>2.8203898936024343</v>
      </c>
      <c r="AI34" s="50" cm="1">
        <f t="array" ref="AI34">GEOMEAN(IF($C34=$C$3:$C$35,$AH$3:$AH$35))</f>
        <v>4.1658295074213711</v>
      </c>
      <c r="AJ34" s="15">
        <f t="shared" si="8"/>
        <v>6.4206134290527634</v>
      </c>
      <c r="AK34" s="65">
        <f t="shared" si="9"/>
        <v>614.37987702108217</v>
      </c>
      <c r="AM34" s="16">
        <f t="shared" si="13"/>
        <v>-5.5723592420641053</v>
      </c>
      <c r="AN34" s="18"/>
      <c r="AO34" s="18"/>
      <c r="AP34" s="18"/>
      <c r="AQ34" s="18"/>
      <c r="AS34" s="20">
        <f t="shared" si="3"/>
        <v>-0.49596849108738539</v>
      </c>
      <c r="AT34" s="20">
        <f t="shared" si="17"/>
        <v>5.571142306321212</v>
      </c>
      <c r="AU34" s="20" cm="1">
        <f t="array" ref="AU34">GEOMEAN(IF($C34=$C$3:$C$35,$AT$3:$AT$35))</f>
        <v>5.7005481095916393</v>
      </c>
      <c r="AV34" s="20">
        <f t="shared" si="18"/>
        <v>5.2045796185042539</v>
      </c>
      <c r="AW34" s="58">
        <f t="shared" si="19"/>
        <v>182.10430339629119</v>
      </c>
    </row>
    <row r="35" spans="1:49" x14ac:dyDescent="0.35">
      <c r="A35" t="s">
        <v>42</v>
      </c>
      <c r="B35" t="s">
        <v>28</v>
      </c>
      <c r="C35" t="s">
        <v>111</v>
      </c>
      <c r="D35" t="s">
        <v>355</v>
      </c>
      <c r="E35">
        <v>25</v>
      </c>
      <c r="F35">
        <v>8.4</v>
      </c>
      <c r="G35" s="62">
        <v>70</v>
      </c>
      <c r="H35">
        <v>0.1</v>
      </c>
      <c r="I35">
        <v>10</v>
      </c>
      <c r="J35">
        <v>7.2603758074470299</v>
      </c>
      <c r="K35">
        <v>6.3</v>
      </c>
      <c r="L35">
        <v>13</v>
      </c>
      <c r="M35">
        <v>1.05</v>
      </c>
      <c r="N35">
        <v>40.700000000000003</v>
      </c>
      <c r="O35" s="33">
        <v>0.95099999999999996</v>
      </c>
      <c r="P35" s="33">
        <v>125</v>
      </c>
      <c r="Q35">
        <v>3.0000000000000001E-3</v>
      </c>
      <c r="R35" s="31">
        <f t="shared" si="4"/>
        <v>44.07255839119523</v>
      </c>
      <c r="S35" s="31" t="s">
        <v>351</v>
      </c>
      <c r="T35" t="s">
        <v>352</v>
      </c>
      <c r="Y35" s="31">
        <v>166.1714281726745</v>
      </c>
      <c r="AA35" s="10">
        <f t="shared" si="0"/>
        <v>3.2077399697652997</v>
      </c>
      <c r="AB35" s="11">
        <f t="shared" si="5"/>
        <v>1.0407552722840596</v>
      </c>
      <c r="AC35" s="11" cm="1">
        <f t="array" ref="AC35">GEOMEAN(IF(C35=$C$3:$C$35,$AB$3:$AB$35))</f>
        <v>1.5789622662349405</v>
      </c>
      <c r="AD35" s="11">
        <f t="shared" si="1"/>
        <v>4.7867022360002398</v>
      </c>
      <c r="AE35" s="49">
        <f t="shared" si="14"/>
        <v>119.90529657560039</v>
      </c>
      <c r="AG35" s="13">
        <f t="shared" si="2"/>
        <v>0.97107409122962385</v>
      </c>
      <c r="AH35" s="15">
        <f t="shared" si="7"/>
        <v>3.2774211508197357</v>
      </c>
      <c r="AI35" s="50" cm="1">
        <f t="array" ref="AI35">GEOMEAN(IF($C35=$C$3:$C$35,$AH$3:$AH$35))</f>
        <v>4.1658295074213711</v>
      </c>
      <c r="AJ35" s="15">
        <f t="shared" si="8"/>
        <v>5.1369035986509948</v>
      </c>
      <c r="AK35" s="65">
        <f t="shared" si="9"/>
        <v>170.18798132786412</v>
      </c>
      <c r="AM35" s="16">
        <f t="shared" si="13"/>
        <v>-5.5723592420641053</v>
      </c>
      <c r="AN35" s="18"/>
      <c r="AO35" s="18"/>
      <c r="AP35" s="18"/>
      <c r="AQ35" s="18"/>
      <c r="AS35" s="20">
        <f t="shared" si="3"/>
        <v>-1.0094524232480928</v>
      </c>
      <c r="AT35" s="20">
        <f t="shared" si="17"/>
        <v>5.2579476652974524</v>
      </c>
      <c r="AU35" s="20" cm="1">
        <f t="array" ref="AU35">GEOMEAN(IF($C35=$C$3:$C$35,$AT$3:$AT$35))</f>
        <v>5.7005481095916393</v>
      </c>
      <c r="AV35" s="20">
        <f t="shared" ref="AV35" si="20">AS35+AU35</f>
        <v>4.6910956863435462</v>
      </c>
      <c r="AW35" s="58">
        <f t="shared" si="19"/>
        <v>108.97251411452918</v>
      </c>
    </row>
    <row r="36" spans="1:49" ht="15.75" customHeight="1" x14ac:dyDescent="0.35">
      <c r="G36" s="62"/>
      <c r="O36" s="33"/>
      <c r="P36" s="33"/>
      <c r="R36" s="31"/>
      <c r="S36" s="31"/>
      <c r="Y36" s="31"/>
      <c r="AA36" s="10"/>
      <c r="AB36" s="11"/>
      <c r="AC36" s="11"/>
      <c r="AD36" s="11"/>
      <c r="AE36" s="49"/>
      <c r="AH36" s="15" t="e">
        <f t="shared" si="7"/>
        <v>#NUM!</v>
      </c>
      <c r="AI36" s="50"/>
      <c r="AJ36" s="43"/>
      <c r="AS36" s="19"/>
      <c r="AT36" s="20"/>
      <c r="AU36" s="20"/>
      <c r="AV36" s="20"/>
      <c r="AW36" s="58"/>
    </row>
    <row r="37" spans="1:49" x14ac:dyDescent="0.35">
      <c r="A37" t="s">
        <v>16</v>
      </c>
      <c r="B37" t="s">
        <v>28</v>
      </c>
      <c r="C37" t="s">
        <v>255</v>
      </c>
      <c r="D37" t="s">
        <v>256</v>
      </c>
      <c r="E37">
        <v>20</v>
      </c>
      <c r="F37">
        <v>7.5</v>
      </c>
      <c r="G37" s="62">
        <v>603</v>
      </c>
      <c r="H37">
        <v>2.52</v>
      </c>
      <c r="I37">
        <v>85</v>
      </c>
      <c r="J37">
        <v>4.5999999999999996</v>
      </c>
      <c r="K37">
        <v>1.7</v>
      </c>
      <c r="L37">
        <v>9.3000000000000007</v>
      </c>
      <c r="M37">
        <v>4.3</v>
      </c>
      <c r="N37">
        <v>1.6</v>
      </c>
      <c r="O37">
        <v>6.2</v>
      </c>
      <c r="P37">
        <v>28</v>
      </c>
      <c r="Q37">
        <v>3.0000000000000001E-3</v>
      </c>
      <c r="R37" s="44">
        <v>18.486799999999999</v>
      </c>
      <c r="S37" t="s">
        <v>257</v>
      </c>
      <c r="T37" s="36" t="s">
        <v>253</v>
      </c>
      <c r="U37" s="36"/>
      <c r="V37" s="37"/>
      <c r="W37" s="37" t="s">
        <v>254</v>
      </c>
      <c r="Y37">
        <v>284.32122483081906</v>
      </c>
      <c r="AA37" s="10">
        <f t="shared" ref="AA37:AA68" si="21">F37*$BA$3+LN(H37)*$BB$3+LN(R37)*$BC$3</f>
        <v>2.7484510713854968</v>
      </c>
      <c r="AB37" s="11">
        <f t="shared" si="5"/>
        <v>3.6534661253416889</v>
      </c>
      <c r="AC37" s="11" cm="1">
        <f t="array" ref="AC37">MEDIAN(IF(C37=$C$37:$C$114,$AB$37:$AB$114))</f>
        <v>1.5383103322091296</v>
      </c>
      <c r="AD37" s="11">
        <f t="shared" ref="AD37:AD85" si="22">AC37+AA37</f>
        <v>4.2867614035946264</v>
      </c>
      <c r="AE37" s="49">
        <f t="shared" ref="AE37:AE85" si="23">EXP(AD37)</f>
        <v>72.730541798929366</v>
      </c>
      <c r="AG37" s="13">
        <f>$F37*$BA$6+LN($H37)*$BB$6+LN($R37)*$BC$6</f>
        <v>8.1709572131637671</v>
      </c>
      <c r="AH37" s="15">
        <f t="shared" si="7"/>
        <v>-1.7690400164365814</v>
      </c>
      <c r="AI37" s="11" cm="1">
        <f t="array" ref="AI37">GEOMEAN(IF($C37=$C$37:$C$114,-AH$37:AH$114))</f>
        <v>2.9973536235717599</v>
      </c>
      <c r="AJ37" s="15">
        <f>AG37-AI37</f>
        <v>5.1736035895920072</v>
      </c>
      <c r="AK37" s="65">
        <f t="shared" ref="AK37:AK85" si="24">EXP(AJ37)</f>
        <v>176.54990593729443</v>
      </c>
      <c r="AM37" s="13">
        <f t="shared" ref="AM37:AM68" si="25">$F37*$BA$7+LN($H37)*$BB$7+LN($R37)*$BC$7</f>
        <v>10.080747442714236</v>
      </c>
      <c r="AN37" s="15"/>
      <c r="AO37" s="11"/>
      <c r="AP37" s="15"/>
      <c r="AQ37" s="15"/>
      <c r="AS37" s="20">
        <f>$F37*$BA$8+LN($H37)*$BB$8+LN($R37)*$BC$8</f>
        <v>8.4839213374972342</v>
      </c>
      <c r="AT37" s="20">
        <f>LN($G37)-AS37</f>
        <v>-2.0820041407700485</v>
      </c>
      <c r="AU37" s="20" cm="1">
        <f t="array" ref="AU37">GEOMEAN(IF($C37=$C$37:$C$114,-$AT$37:$AT$114))</f>
        <v>3.3955451698435155</v>
      </c>
      <c r="AV37" s="20">
        <f>AS37-AU37</f>
        <v>5.0883761676537187</v>
      </c>
      <c r="AW37" s="58">
        <f t="shared" ref="AW37:AW85" si="26">EXP(AV37)</f>
        <v>162.12638212429039</v>
      </c>
    </row>
    <row r="38" spans="1:49" x14ac:dyDescent="0.35">
      <c r="A38" t="s">
        <v>16</v>
      </c>
      <c r="B38" t="s">
        <v>28</v>
      </c>
      <c r="C38" t="s">
        <v>255</v>
      </c>
      <c r="D38" t="s">
        <v>256</v>
      </c>
      <c r="E38">
        <v>20</v>
      </c>
      <c r="F38">
        <v>7.5</v>
      </c>
      <c r="G38" s="62">
        <v>195</v>
      </c>
      <c r="H38">
        <v>1.7</v>
      </c>
      <c r="I38">
        <v>79</v>
      </c>
      <c r="J38">
        <v>4.5999999999999996</v>
      </c>
      <c r="K38">
        <v>1.7</v>
      </c>
      <c r="L38">
        <v>9.3000000000000007</v>
      </c>
      <c r="M38">
        <v>4.3</v>
      </c>
      <c r="N38">
        <v>1.6</v>
      </c>
      <c r="O38">
        <v>6.2</v>
      </c>
      <c r="P38">
        <v>28</v>
      </c>
      <c r="Q38">
        <v>3.0000000000000001E-3</v>
      </c>
      <c r="R38" s="44">
        <v>18.486799999999999</v>
      </c>
      <c r="S38" t="s">
        <v>257</v>
      </c>
      <c r="T38" s="36" t="s">
        <v>253</v>
      </c>
      <c r="U38" s="36"/>
      <c r="V38" s="37"/>
      <c r="W38" s="37" t="s">
        <v>254</v>
      </c>
      <c r="Y38">
        <v>193.72486655129248</v>
      </c>
      <c r="AA38" s="10">
        <f t="shared" si="21"/>
        <v>2.7484510713854968</v>
      </c>
      <c r="AB38" s="11">
        <f t="shared" si="5"/>
        <v>2.52454848717825</v>
      </c>
      <c r="AC38" s="11" cm="1">
        <f t="array" ref="AC38">MEDIAN(IF(C38=$C$37:$C$114,$AB$37:$AB$114))</f>
        <v>1.5383103322091296</v>
      </c>
      <c r="AD38" s="11">
        <f t="shared" si="22"/>
        <v>4.2867614035946264</v>
      </c>
      <c r="AE38" s="49">
        <f t="shared" si="23"/>
        <v>72.730541798929366</v>
      </c>
      <c r="AG38" s="13">
        <f t="shared" ref="AG38:AG114" si="27">$F38*$BA$6+LN($H38)*$BB$6+LN($R38)*$BC$6</f>
        <v>7.8954157578409525</v>
      </c>
      <c r="AH38" s="15">
        <f t="shared" si="7"/>
        <v>-2.6224161992772057</v>
      </c>
      <c r="AI38" s="11" cm="1">
        <f t="array" ref="AI38">GEOMEAN(IF($C38=$C$37:$C$114,-AH$37:AH$114))</f>
        <v>2.9973536235717599</v>
      </c>
      <c r="AJ38" s="15">
        <f t="shared" ref="AJ38:AJ85" si="28">AG38-AI38</f>
        <v>4.8980621342691926</v>
      </c>
      <c r="AK38" s="65">
        <f t="shared" si="24"/>
        <v>134.02979611087594</v>
      </c>
      <c r="AM38" s="13">
        <f t="shared" si="25"/>
        <v>9.6926276213595308</v>
      </c>
      <c r="AN38" s="15"/>
      <c r="AO38" s="11"/>
      <c r="AP38" s="15"/>
      <c r="AQ38" s="15"/>
      <c r="AS38" s="20">
        <f t="shared" ref="AS38:AS101" si="29">$F38*$BA$8+LN($H38)*$BB$8+LN($R38)*$BC$8</f>
        <v>8.2697862636463633</v>
      </c>
      <c r="AT38" s="20">
        <f t="shared" ref="AT38:AT85" si="30">LN($G38)-AS38</f>
        <v>-2.9967867050826165</v>
      </c>
      <c r="AU38" s="20" cm="1">
        <f t="array" ref="AU38">GEOMEAN(IF($C38=$C$37:$C$114,-$AT$37:$AT$114))</f>
        <v>3.3955451698435155</v>
      </c>
      <c r="AV38" s="20">
        <f t="shared" ref="AV38:AV85" si="31">AS38-AU38</f>
        <v>4.8742410938028478</v>
      </c>
      <c r="AW38" s="58">
        <f t="shared" si="26"/>
        <v>130.87479382127711</v>
      </c>
    </row>
    <row r="39" spans="1:49" x14ac:dyDescent="0.35">
      <c r="A39" t="s">
        <v>16</v>
      </c>
      <c r="B39" t="s">
        <v>28</v>
      </c>
      <c r="C39" t="s">
        <v>255</v>
      </c>
      <c r="D39" t="s">
        <v>258</v>
      </c>
      <c r="E39">
        <v>20</v>
      </c>
      <c r="F39">
        <v>7.5</v>
      </c>
      <c r="G39" s="62">
        <v>13.6</v>
      </c>
      <c r="H39">
        <v>0.42</v>
      </c>
      <c r="I39">
        <v>10</v>
      </c>
      <c r="J39">
        <v>4.5999999999999996</v>
      </c>
      <c r="K39">
        <v>1.7</v>
      </c>
      <c r="L39">
        <v>9.3000000000000007</v>
      </c>
      <c r="M39">
        <v>4.3</v>
      </c>
      <c r="N39">
        <v>1.6</v>
      </c>
      <c r="O39">
        <v>6.2</v>
      </c>
      <c r="P39">
        <v>28</v>
      </c>
      <c r="Q39">
        <v>3.0000000000000001E-3</v>
      </c>
      <c r="R39" s="44">
        <v>18.486799999999999</v>
      </c>
      <c r="S39" t="s">
        <v>257</v>
      </c>
      <c r="T39" s="36" t="s">
        <v>253</v>
      </c>
      <c r="U39" s="36"/>
      <c r="V39" s="37"/>
      <c r="W39" s="37" t="s">
        <v>254</v>
      </c>
      <c r="Y39">
        <v>52.884040596268271</v>
      </c>
      <c r="AA39" s="10">
        <f t="shared" si="21"/>
        <v>2.7484510713854968</v>
      </c>
      <c r="AB39" s="11">
        <f t="shared" si="5"/>
        <v>-0.13838127864349037</v>
      </c>
      <c r="AC39" s="11" cm="1">
        <f t="array" ref="AC39">MEDIAN(IF(C39=$C$37:$C$114,$AB$37:$AB$114))</f>
        <v>1.5383103322091296</v>
      </c>
      <c r="AD39" s="11">
        <f t="shared" si="22"/>
        <v>4.2867614035946264</v>
      </c>
      <c r="AE39" s="49">
        <f t="shared" si="23"/>
        <v>72.730541798929366</v>
      </c>
      <c r="AG39" s="13">
        <f t="shared" si="27"/>
        <v>6.9167255847041282</v>
      </c>
      <c r="AH39" s="15">
        <f t="shared" si="7"/>
        <v>-4.3066557919621218</v>
      </c>
      <c r="AI39" s="11" cm="1">
        <f t="array" ref="AI39">GEOMEAN(IF($C39=$C$37:$C$114,-AH$37:AH$114))</f>
        <v>2.9973536235717599</v>
      </c>
      <c r="AJ39" s="15">
        <f t="shared" si="28"/>
        <v>3.9193719611323683</v>
      </c>
      <c r="AK39" s="65">
        <f t="shared" si="24"/>
        <v>50.368801277513164</v>
      </c>
      <c r="AM39" s="13">
        <f t="shared" si="25"/>
        <v>8.3140726060553725</v>
      </c>
      <c r="AN39" s="15"/>
      <c r="AO39" s="11"/>
      <c r="AP39" s="15"/>
      <c r="AQ39" s="15"/>
      <c r="AS39" s="20">
        <f t="shared" si="29"/>
        <v>7.5092041862371728</v>
      </c>
      <c r="AT39" s="20">
        <f t="shared" si="30"/>
        <v>-4.8991343934951663</v>
      </c>
      <c r="AU39" s="20" cm="1">
        <f t="array" ref="AU39">GEOMEAN(IF($C39=$C$37:$C$114,-$AT$37:$AT$114))</f>
        <v>3.3955451698435155</v>
      </c>
      <c r="AV39" s="20">
        <f t="shared" si="31"/>
        <v>4.1136590163936573</v>
      </c>
      <c r="AW39" s="58">
        <f t="shared" si="26"/>
        <v>61.170131095964351</v>
      </c>
    </row>
    <row r="40" spans="1:49" x14ac:dyDescent="0.35">
      <c r="A40" t="s">
        <v>16</v>
      </c>
      <c r="B40" t="s">
        <v>28</v>
      </c>
      <c r="C40" t="s">
        <v>255</v>
      </c>
      <c r="D40" t="s">
        <v>258</v>
      </c>
      <c r="E40">
        <v>20</v>
      </c>
      <c r="F40">
        <v>7.6</v>
      </c>
      <c r="G40" s="62">
        <v>41</v>
      </c>
      <c r="H40">
        <v>0.15</v>
      </c>
      <c r="I40">
        <v>10</v>
      </c>
      <c r="J40">
        <v>3.2</v>
      </c>
      <c r="K40">
        <v>1.8</v>
      </c>
      <c r="L40">
        <v>3</v>
      </c>
      <c r="M40">
        <v>6.5</v>
      </c>
      <c r="N40">
        <v>1.7</v>
      </c>
      <c r="O40">
        <v>4.3</v>
      </c>
      <c r="P40">
        <v>28</v>
      </c>
      <c r="Q40">
        <v>3.0000000000000001E-3</v>
      </c>
      <c r="R40" s="45">
        <v>15.7</v>
      </c>
      <c r="S40" s="51" t="s">
        <v>259</v>
      </c>
      <c r="T40" s="36" t="s">
        <v>253</v>
      </c>
      <c r="U40" s="36"/>
      <c r="V40" s="36" t="s">
        <v>342</v>
      </c>
      <c r="W40" s="36">
        <v>2024</v>
      </c>
      <c r="Y40">
        <v>11.743402480135501</v>
      </c>
      <c r="AA40" s="10">
        <f t="shared" si="21"/>
        <v>2.5944991231801859</v>
      </c>
      <c r="AB40" s="11">
        <f t="shared" si="5"/>
        <v>1.119072943524122</v>
      </c>
      <c r="AC40" s="11" cm="1">
        <f t="array" ref="AC40">MEDIAN(IF(C40=$C$37:$C$114,$AB$37:$AB$114))</f>
        <v>1.5383103322091296</v>
      </c>
      <c r="AD40" s="11">
        <f t="shared" si="22"/>
        <v>4.1328094553893155</v>
      </c>
      <c r="AE40" s="49">
        <f t="shared" si="23"/>
        <v>62.352854651812031</v>
      </c>
      <c r="AG40" s="13">
        <f t="shared" si="27"/>
        <v>6.1791855630330002</v>
      </c>
      <c r="AH40" s="15">
        <f t="shared" si="7"/>
        <v>-2.4656134963286922</v>
      </c>
      <c r="AI40" s="11" cm="1">
        <f t="array" ref="AI40">GEOMEAN(IF($C40=$C$37:$C$114,-AH$37:AH$114))</f>
        <v>2.9973536235717599</v>
      </c>
      <c r="AJ40" s="15">
        <f t="shared" si="28"/>
        <v>3.1818319394612402</v>
      </c>
      <c r="AK40" s="65">
        <f t="shared" si="24"/>
        <v>24.090846123941194</v>
      </c>
      <c r="AM40" s="13">
        <f t="shared" si="25"/>
        <v>7.2855923721798765</v>
      </c>
      <c r="AN40" s="15"/>
      <c r="AO40" s="11"/>
      <c r="AP40" s="15"/>
      <c r="AQ40" s="15"/>
      <c r="AS40" s="20">
        <f t="shared" si="29"/>
        <v>6.9045976196383592</v>
      </c>
      <c r="AT40" s="20">
        <f t="shared" si="30"/>
        <v>-3.1910255529340512</v>
      </c>
      <c r="AU40" s="20" cm="1">
        <f t="array" ref="AU40">GEOMEAN(IF($C40=$C$37:$C$114,-$AT$37:$AT$114))</f>
        <v>3.3955451698435155</v>
      </c>
      <c r="AV40" s="20">
        <f t="shared" si="31"/>
        <v>3.5090524497948437</v>
      </c>
      <c r="AW40" s="58">
        <f t="shared" si="26"/>
        <v>33.416588881989377</v>
      </c>
    </row>
    <row r="41" spans="1:49" x14ac:dyDescent="0.35">
      <c r="A41" t="s">
        <v>16</v>
      </c>
      <c r="B41" t="s">
        <v>28</v>
      </c>
      <c r="C41" t="s">
        <v>255</v>
      </c>
      <c r="D41" t="s">
        <v>260</v>
      </c>
      <c r="E41">
        <v>20</v>
      </c>
      <c r="F41">
        <v>7.5</v>
      </c>
      <c r="G41" s="62">
        <v>32</v>
      </c>
      <c r="H41">
        <v>0.4</v>
      </c>
      <c r="I41">
        <v>10</v>
      </c>
      <c r="J41">
        <v>12.3</v>
      </c>
      <c r="K41">
        <v>0.74</v>
      </c>
      <c r="L41">
        <v>0.6</v>
      </c>
      <c r="M41">
        <v>1.5</v>
      </c>
      <c r="N41">
        <v>3.2</v>
      </c>
      <c r="O41">
        <v>1</v>
      </c>
      <c r="P41">
        <v>31</v>
      </c>
      <c r="Q41">
        <v>3.0000000000000001E-3</v>
      </c>
      <c r="R41" s="45">
        <v>34</v>
      </c>
      <c r="S41" s="51" t="s">
        <v>259</v>
      </c>
      <c r="T41" s="36" t="s">
        <v>253</v>
      </c>
      <c r="U41" s="36"/>
      <c r="V41" s="36" t="s">
        <v>342</v>
      </c>
      <c r="W41" s="36">
        <v>2024</v>
      </c>
      <c r="Y41">
        <v>26.110692843417382</v>
      </c>
      <c r="AA41" s="10">
        <f t="shared" si="21"/>
        <v>3.3225368862933475</v>
      </c>
      <c r="AB41" s="11">
        <f t="shared" si="5"/>
        <v>0.14319901650637901</v>
      </c>
      <c r="AC41" s="11" cm="1">
        <f t="array" ref="AC41">MEDIAN(IF(C41=$C$37:$C$114,$AB$37:$AB$114))</f>
        <v>1.5383103322091296</v>
      </c>
      <c r="AD41" s="11">
        <f t="shared" si="22"/>
        <v>4.8608472185024771</v>
      </c>
      <c r="AE41" s="49">
        <f t="shared" si="23"/>
        <v>129.13356011719435</v>
      </c>
      <c r="AG41" s="13">
        <f t="shared" si="27"/>
        <v>7.2353592314408486</v>
      </c>
      <c r="AH41" s="15">
        <f t="shared" si="7"/>
        <v>-3.769623328641122</v>
      </c>
      <c r="AI41" s="11" cm="1">
        <f t="array" ref="AI41">GEOMEAN(IF($C41=$C$37:$C$114,-AH$37:AH$114))</f>
        <v>2.9973536235717599</v>
      </c>
      <c r="AJ41" s="15">
        <f t="shared" si="28"/>
        <v>4.2380056078690886</v>
      </c>
      <c r="AK41" s="65">
        <f t="shared" si="24"/>
        <v>69.269563311837487</v>
      </c>
      <c r="AM41" s="13">
        <f t="shared" si="25"/>
        <v>8.6741988898649112</v>
      </c>
      <c r="AN41" s="15"/>
      <c r="AO41" s="11"/>
      <c r="AP41" s="15"/>
      <c r="AQ41" s="15"/>
      <c r="AS41" s="20">
        <f t="shared" si="29"/>
        <v>7.9372027932241158</v>
      </c>
      <c r="AT41" s="20">
        <f t="shared" si="30"/>
        <v>-4.4714668904243897</v>
      </c>
      <c r="AU41" s="20" cm="1">
        <f t="array" ref="AU41">GEOMEAN(IF($C41=$C$37:$C$114,-$AT$37:$AT$114))</f>
        <v>3.3955451698435155</v>
      </c>
      <c r="AV41" s="20">
        <f t="shared" si="31"/>
        <v>4.5416576233806003</v>
      </c>
      <c r="AW41" s="58">
        <f t="shared" si="26"/>
        <v>93.846232969271696</v>
      </c>
    </row>
    <row r="42" spans="1:49" x14ac:dyDescent="0.35">
      <c r="A42" t="s">
        <v>16</v>
      </c>
      <c r="B42" t="s">
        <v>28</v>
      </c>
      <c r="C42" t="s">
        <v>255</v>
      </c>
      <c r="D42" t="s">
        <v>261</v>
      </c>
      <c r="E42">
        <v>20</v>
      </c>
      <c r="F42">
        <v>7.8</v>
      </c>
      <c r="G42" s="62">
        <v>272</v>
      </c>
      <c r="H42">
        <v>3.7</v>
      </c>
      <c r="I42">
        <v>10</v>
      </c>
      <c r="J42">
        <v>13.9</v>
      </c>
      <c r="K42">
        <v>5.7</v>
      </c>
      <c r="L42">
        <v>2</v>
      </c>
      <c r="M42">
        <v>18</v>
      </c>
      <c r="N42">
        <v>16.899999999999999</v>
      </c>
      <c r="O42">
        <v>23.5</v>
      </c>
      <c r="P42">
        <v>46</v>
      </c>
      <c r="Q42">
        <v>3.0000000000000001E-3</v>
      </c>
      <c r="R42" s="45">
        <v>58</v>
      </c>
      <c r="S42" s="51" t="s">
        <v>259</v>
      </c>
      <c r="T42" s="37" t="s">
        <v>253</v>
      </c>
      <c r="U42" s="37"/>
      <c r="V42" s="36" t="s">
        <v>342</v>
      </c>
      <c r="W42" s="36">
        <v>2024</v>
      </c>
      <c r="Y42">
        <v>231.48130246681828</v>
      </c>
      <c r="AA42" s="10">
        <f t="shared" si="21"/>
        <v>3.8257494045368361</v>
      </c>
      <c r="AB42" s="11">
        <f t="shared" si="5"/>
        <v>1.7800526617591617</v>
      </c>
      <c r="AC42" s="11" cm="1">
        <f t="array" ref="AC42">MEDIAN(IF(C42=$C$37:$C$114,$AB$37:$AB$114))</f>
        <v>1.5383103322091296</v>
      </c>
      <c r="AD42" s="11">
        <f t="shared" si="22"/>
        <v>5.3640597367459657</v>
      </c>
      <c r="AE42" s="49">
        <f t="shared" si="23"/>
        <v>213.59030911520122</v>
      </c>
      <c r="AG42" s="13">
        <f t="shared" si="27"/>
        <v>9.3352294768615032</v>
      </c>
      <c r="AH42" s="15">
        <f t="shared" si="7"/>
        <v>-3.7294274105655054</v>
      </c>
      <c r="AI42" s="11" cm="1">
        <f t="array" ref="AI42">GEOMEAN(IF($C42=$C$37:$C$114,-AH$37:AH$114))</f>
        <v>2.9973536235717599</v>
      </c>
      <c r="AJ42" s="15">
        <f t="shared" si="28"/>
        <v>6.3378758532897432</v>
      </c>
      <c r="AK42" s="65">
        <f t="shared" si="24"/>
        <v>565.59363064875788</v>
      </c>
      <c r="AM42" s="13">
        <f t="shared" si="25"/>
        <v>11.514112977241178</v>
      </c>
      <c r="AN42" s="15"/>
      <c r="AO42" s="11"/>
      <c r="AP42" s="15"/>
      <c r="AQ42" s="15"/>
      <c r="AS42" s="20">
        <f t="shared" si="29"/>
        <v>9.7780235397573261</v>
      </c>
      <c r="AT42" s="20">
        <f t="shared" si="30"/>
        <v>-4.1722214734613283</v>
      </c>
      <c r="AU42" s="20" cm="1">
        <f t="array" ref="AU42">GEOMEAN(IF($C42=$C$37:$C$114,-$AT$37:$AT$114))</f>
        <v>3.3955451698435155</v>
      </c>
      <c r="AV42" s="20">
        <f t="shared" si="31"/>
        <v>6.3824783699138106</v>
      </c>
      <c r="AW42" s="58">
        <f t="shared" si="26"/>
        <v>591.39157999973952</v>
      </c>
    </row>
    <row r="43" spans="1:49" x14ac:dyDescent="0.35">
      <c r="A43" t="s">
        <v>16</v>
      </c>
      <c r="B43" t="s">
        <v>28</v>
      </c>
      <c r="C43" t="s">
        <v>255</v>
      </c>
      <c r="D43" t="s">
        <v>262</v>
      </c>
      <c r="E43">
        <v>20</v>
      </c>
      <c r="F43">
        <v>7.9</v>
      </c>
      <c r="G43" s="62">
        <v>211</v>
      </c>
      <c r="H43">
        <v>2.2000000000000002</v>
      </c>
      <c r="I43">
        <v>10</v>
      </c>
      <c r="J43">
        <v>16.100000000000001</v>
      </c>
      <c r="K43">
        <v>8.1</v>
      </c>
      <c r="L43">
        <v>1</v>
      </c>
      <c r="M43">
        <v>21</v>
      </c>
      <c r="N43">
        <v>17.600000000000001</v>
      </c>
      <c r="O43">
        <v>28.5</v>
      </c>
      <c r="P43">
        <v>65</v>
      </c>
      <c r="Q43">
        <v>3.0000000000000001E-3</v>
      </c>
      <c r="R43" s="45">
        <v>74</v>
      </c>
      <c r="S43" s="51" t="s">
        <v>259</v>
      </c>
      <c r="T43" s="37" t="s">
        <v>253</v>
      </c>
      <c r="U43" s="37"/>
      <c r="V43" s="36" t="s">
        <v>342</v>
      </c>
      <c r="W43" s="36">
        <v>2024</v>
      </c>
      <c r="Y43">
        <v>162.59849820698946</v>
      </c>
      <c r="AA43" s="10">
        <f t="shared" si="21"/>
        <v>4.0552901308169691</v>
      </c>
      <c r="AB43" s="11">
        <f t="shared" si="5"/>
        <v>1.2965680026590976</v>
      </c>
      <c r="AC43" s="11" cm="1">
        <f t="array" ref="AC43">MEDIAN(IF(C43=$C$37:$C$114,$AB$37:$AB$114))</f>
        <v>1.5383103322091296</v>
      </c>
      <c r="AD43" s="11">
        <f t="shared" si="22"/>
        <v>5.5936004630260987</v>
      </c>
      <c r="AE43" s="49">
        <f t="shared" si="23"/>
        <v>268.70132937091876</v>
      </c>
      <c r="AG43" s="13">
        <f t="shared" si="27"/>
        <v>9.1901738412202043</v>
      </c>
      <c r="AH43" s="15">
        <f t="shared" si="7"/>
        <v>-3.8383157077441377</v>
      </c>
      <c r="AI43" s="11" cm="1">
        <f t="array" ref="AI43">GEOMEAN(IF($C43=$C$37:$C$114,-AH$37:AH$114))</f>
        <v>2.9973536235717599</v>
      </c>
      <c r="AJ43" s="15">
        <f t="shared" si="28"/>
        <v>6.1928202176484444</v>
      </c>
      <c r="AK43" s="65">
        <f t="shared" si="24"/>
        <v>489.22388031113098</v>
      </c>
      <c r="AM43" s="13">
        <f t="shared" si="25"/>
        <v>11.260942569765964</v>
      </c>
      <c r="AN43" s="15"/>
      <c r="AO43" s="11"/>
      <c r="AP43" s="15"/>
      <c r="AQ43" s="15"/>
      <c r="AS43" s="20">
        <f t="shared" si="29"/>
        <v>9.7543533635684732</v>
      </c>
      <c r="AT43" s="20">
        <f t="shared" si="30"/>
        <v>-4.4024952300924065</v>
      </c>
      <c r="AU43" s="20" cm="1">
        <f t="array" ref="AU43">GEOMEAN(IF($C43=$C$37:$C$114,-$AT$37:$AT$114))</f>
        <v>3.3955451698435155</v>
      </c>
      <c r="AV43" s="20">
        <f t="shared" si="31"/>
        <v>6.3588081937249576</v>
      </c>
      <c r="AW43" s="58">
        <f t="shared" si="26"/>
        <v>577.55760926575533</v>
      </c>
    </row>
    <row r="44" spans="1:49" x14ac:dyDescent="0.35">
      <c r="A44" t="s">
        <v>16</v>
      </c>
      <c r="B44" t="s">
        <v>28</v>
      </c>
      <c r="C44" t="s">
        <v>255</v>
      </c>
      <c r="D44" t="s">
        <v>263</v>
      </c>
      <c r="E44">
        <v>20</v>
      </c>
      <c r="F44">
        <v>6.14</v>
      </c>
      <c r="G44" s="62">
        <v>103</v>
      </c>
      <c r="H44">
        <v>11.9</v>
      </c>
      <c r="I44">
        <v>10</v>
      </c>
      <c r="J44">
        <v>0.48</v>
      </c>
      <c r="K44">
        <v>0.37</v>
      </c>
      <c r="L44">
        <v>0.3</v>
      </c>
      <c r="M44">
        <v>2.9</v>
      </c>
      <c r="N44">
        <v>0.5</v>
      </c>
      <c r="O44">
        <v>5.2</v>
      </c>
      <c r="P44">
        <v>1.45</v>
      </c>
      <c r="Q44">
        <v>3.0000000000000001E-3</v>
      </c>
      <c r="R44" s="45">
        <v>2.7</v>
      </c>
      <c r="S44" s="51" t="s">
        <v>259</v>
      </c>
      <c r="T44" s="37" t="s">
        <v>253</v>
      </c>
      <c r="U44" s="37"/>
      <c r="V44" s="36" t="s">
        <v>342</v>
      </c>
      <c r="W44" s="36">
        <v>2024</v>
      </c>
      <c r="Y44">
        <v>275.58609660900402</v>
      </c>
      <c r="AA44" s="10">
        <f t="shared" si="21"/>
        <v>0.93584182053028908</v>
      </c>
      <c r="AB44" s="11">
        <f t="shared" si="5"/>
        <v>3.6988871676993469</v>
      </c>
      <c r="AC44" s="11" cm="1">
        <f t="array" ref="AC44">MEDIAN(IF(C44=$C$37:$C$114,$AB$37:$AB$114))</f>
        <v>1.5383103322091296</v>
      </c>
      <c r="AD44" s="11">
        <f t="shared" si="22"/>
        <v>2.4741521527394186</v>
      </c>
      <c r="AE44" s="49">
        <f t="shared" si="23"/>
        <v>11.871637509618596</v>
      </c>
      <c r="AG44" s="13">
        <f t="shared" si="27"/>
        <v>7.0855896566551921</v>
      </c>
      <c r="AH44" s="15">
        <f t="shared" si="7"/>
        <v>-2.4508606684255563</v>
      </c>
      <c r="AI44" s="11" cm="1">
        <f t="array" ref="AI44">GEOMEAN(IF($C44=$C$37:$C$114,-AH$37:AH$114))</f>
        <v>2.9973536235717599</v>
      </c>
      <c r="AJ44" s="15">
        <f t="shared" si="28"/>
        <v>4.0882360330834322</v>
      </c>
      <c r="AK44" s="65">
        <f t="shared" si="24"/>
        <v>59.634605399659243</v>
      </c>
      <c r="AM44" s="13">
        <f t="shared" si="25"/>
        <v>9.0140255504327289</v>
      </c>
      <c r="AN44" s="15"/>
      <c r="AO44" s="11"/>
      <c r="AP44" s="15"/>
      <c r="AQ44" s="15"/>
      <c r="AS44" s="20">
        <f t="shared" si="29"/>
        <v>6.8405627123295822</v>
      </c>
      <c r="AT44" s="20">
        <f t="shared" si="30"/>
        <v>-2.2058337240999464</v>
      </c>
      <c r="AU44" s="20" cm="1">
        <f t="array" ref="AU44">GEOMEAN(IF($C44=$C$37:$C$114,-$AT$37:$AT$114))</f>
        <v>3.3955451698435155</v>
      </c>
      <c r="AV44" s="20">
        <f t="shared" si="31"/>
        <v>3.4450175424860667</v>
      </c>
      <c r="AW44" s="58">
        <f t="shared" si="26"/>
        <v>31.343833290605332</v>
      </c>
    </row>
    <row r="45" spans="1:49" x14ac:dyDescent="0.35">
      <c r="A45" t="s">
        <v>16</v>
      </c>
      <c r="B45" t="s">
        <v>28</v>
      </c>
      <c r="C45" t="s">
        <v>265</v>
      </c>
      <c r="E45">
        <v>20</v>
      </c>
      <c r="F45">
        <v>7.37</v>
      </c>
      <c r="G45" s="62">
        <v>70</v>
      </c>
      <c r="H45">
        <v>0.3</v>
      </c>
      <c r="I45">
        <v>10</v>
      </c>
      <c r="J45">
        <v>2.85</v>
      </c>
      <c r="K45">
        <v>1.71</v>
      </c>
      <c r="L45">
        <v>4.0999999999999996</v>
      </c>
      <c r="M45">
        <v>2.7</v>
      </c>
      <c r="N45">
        <v>1</v>
      </c>
      <c r="O45">
        <v>3.8</v>
      </c>
      <c r="P45">
        <v>22</v>
      </c>
      <c r="Q45">
        <v>3.0000000000000001E-3</v>
      </c>
      <c r="R45">
        <v>14.15823</v>
      </c>
      <c r="S45" s="51" t="s">
        <v>259</v>
      </c>
      <c r="T45" s="37" t="s">
        <v>264</v>
      </c>
      <c r="U45" s="37" t="s">
        <v>343</v>
      </c>
      <c r="V45" s="37" t="s">
        <v>344</v>
      </c>
      <c r="W45" s="37">
        <v>2017</v>
      </c>
      <c r="Y45">
        <v>34.948962289149677</v>
      </c>
      <c r="AA45" s="10">
        <f t="shared" si="21"/>
        <v>2.4971089670022724</v>
      </c>
      <c r="AB45" s="11">
        <f t="shared" si="5"/>
        <v>1.751386275047087</v>
      </c>
      <c r="AC45" s="11" cm="1">
        <f t="array" ref="AC45">GEOMEAN(IF(C45=$C$37:$C$114,$AB$37:$AB$114))</f>
        <v>2.5613258271966339</v>
      </c>
      <c r="AD45" s="11">
        <f t="shared" si="22"/>
        <v>5.0584347941989058</v>
      </c>
      <c r="AE45" s="49">
        <f t="shared" si="23"/>
        <v>157.34404767042088</v>
      </c>
      <c r="AG45" s="13">
        <f t="shared" si="27"/>
        <v>6.4256004675537977</v>
      </c>
      <c r="AH45" s="15">
        <f t="shared" si="7"/>
        <v>-2.1771052255044383</v>
      </c>
      <c r="AI45" s="11" cm="1">
        <f t="array" ref="AI45">GEOMEAN(IF($C45=$C$37:$C$114,-AH$37:AH$114))</f>
        <v>2.5743739285871556</v>
      </c>
      <c r="AJ45" s="15">
        <f t="shared" si="28"/>
        <v>3.851226538966642</v>
      </c>
      <c r="AK45" s="65">
        <f t="shared" si="24"/>
        <v>47.0507374173824</v>
      </c>
      <c r="AM45" s="13">
        <f t="shared" si="25"/>
        <v>7.6785211888377498</v>
      </c>
      <c r="AN45" s="15"/>
      <c r="AO45" s="11"/>
      <c r="AP45" s="15"/>
      <c r="AQ45" s="15"/>
      <c r="AS45" s="20">
        <f t="shared" si="29"/>
        <v>7.0265396704641976</v>
      </c>
      <c r="AT45" s="20">
        <f t="shared" si="30"/>
        <v>-2.7780444284148382</v>
      </c>
      <c r="AU45" s="20" cm="1">
        <f t="array" ref="AU45">GEOMEAN(IF($C45=$C$37:$C$114,-$AT$37:$AT$114))</f>
        <v>2.8846888291811332</v>
      </c>
      <c r="AV45" s="20">
        <f t="shared" si="31"/>
        <v>4.1418508412830644</v>
      </c>
      <c r="AW45" s="58">
        <f t="shared" si="26"/>
        <v>62.919167139323022</v>
      </c>
    </row>
    <row r="46" spans="1:49" x14ac:dyDescent="0.35">
      <c r="A46" t="s">
        <v>16</v>
      </c>
      <c r="B46" t="s">
        <v>28</v>
      </c>
      <c r="C46" t="s">
        <v>265</v>
      </c>
      <c r="E46">
        <v>20</v>
      </c>
      <c r="F46">
        <v>7.29</v>
      </c>
      <c r="G46" s="62">
        <v>92</v>
      </c>
      <c r="H46">
        <v>1.3</v>
      </c>
      <c r="I46">
        <v>79</v>
      </c>
      <c r="J46">
        <v>2.85</v>
      </c>
      <c r="K46">
        <v>1.71</v>
      </c>
      <c r="L46">
        <v>4.0999999999999996</v>
      </c>
      <c r="M46">
        <v>2.7</v>
      </c>
      <c r="N46">
        <v>1</v>
      </c>
      <c r="O46">
        <v>3.8</v>
      </c>
      <c r="P46">
        <v>22</v>
      </c>
      <c r="Q46">
        <v>3.0000000000000001E-3</v>
      </c>
      <c r="R46">
        <v>14.15823</v>
      </c>
      <c r="S46" s="51" t="s">
        <v>259</v>
      </c>
      <c r="T46" s="37" t="s">
        <v>264</v>
      </c>
      <c r="U46" s="37" t="s">
        <v>343</v>
      </c>
      <c r="V46" s="37" t="s">
        <v>344</v>
      </c>
      <c r="W46" s="37">
        <v>2017</v>
      </c>
      <c r="Y46">
        <v>97.313701417078846</v>
      </c>
      <c r="AA46" s="10">
        <f t="shared" si="21"/>
        <v>2.4971089670022724</v>
      </c>
      <c r="AB46" s="11">
        <f t="shared" si="5"/>
        <v>2.0246796100467681</v>
      </c>
      <c r="AC46" s="11" cm="1">
        <f t="array" ref="AC46">GEOMEAN(IF(C46=$C$37:$C$114,$AB$37:$AB$114))</f>
        <v>2.5613258271966339</v>
      </c>
      <c r="AD46" s="11">
        <f t="shared" si="22"/>
        <v>5.0584347941989058</v>
      </c>
      <c r="AE46" s="49">
        <f t="shared" si="23"/>
        <v>157.34404767042088</v>
      </c>
      <c r="AG46" s="13">
        <f t="shared" si="27"/>
        <v>7.3897964157091955</v>
      </c>
      <c r="AH46" s="15">
        <f t="shared" si="7"/>
        <v>-2.8680078386601551</v>
      </c>
      <c r="AI46" s="11" cm="1">
        <f t="array" ref="AI46">GEOMEAN(IF($C46=$C$37:$C$114,-AH$37:AH$114))</f>
        <v>2.5743739285871556</v>
      </c>
      <c r="AJ46" s="15">
        <f t="shared" si="28"/>
        <v>4.8154224871220404</v>
      </c>
      <c r="AK46" s="65">
        <f t="shared" si="24"/>
        <v>123.39893575989211</v>
      </c>
      <c r="AM46" s="13">
        <f t="shared" si="25"/>
        <v>9.0473695386680699</v>
      </c>
      <c r="AN46" s="15"/>
      <c r="AO46" s="11"/>
      <c r="AP46" s="15"/>
      <c r="AQ46" s="15"/>
      <c r="AS46" s="20">
        <f t="shared" si="29"/>
        <v>7.7623070358878223</v>
      </c>
      <c r="AT46" s="20">
        <f t="shared" si="30"/>
        <v>-3.2405184588387819</v>
      </c>
      <c r="AU46" s="20" cm="1">
        <f t="array" ref="AU46">GEOMEAN(IF($C46=$C$37:$C$114,-$AT$37:$AT$114))</f>
        <v>2.8846888291811332</v>
      </c>
      <c r="AV46" s="20">
        <f t="shared" si="31"/>
        <v>4.8776182067066891</v>
      </c>
      <c r="AW46" s="58">
        <f t="shared" si="26"/>
        <v>131.31751992352474</v>
      </c>
    </row>
    <row r="47" spans="1:49" x14ac:dyDescent="0.35">
      <c r="A47" t="s">
        <v>16</v>
      </c>
      <c r="B47" t="s">
        <v>28</v>
      </c>
      <c r="C47" t="s">
        <v>265</v>
      </c>
      <c r="E47">
        <v>20</v>
      </c>
      <c r="F47">
        <v>7.48</v>
      </c>
      <c r="G47" s="62">
        <v>263</v>
      </c>
      <c r="H47">
        <v>4.3</v>
      </c>
      <c r="I47">
        <v>94</v>
      </c>
      <c r="J47">
        <v>2.85</v>
      </c>
      <c r="K47">
        <v>1.71</v>
      </c>
      <c r="L47">
        <v>4.0999999999999996</v>
      </c>
      <c r="M47">
        <v>2.7</v>
      </c>
      <c r="N47">
        <v>1</v>
      </c>
      <c r="O47">
        <v>3.8</v>
      </c>
      <c r="P47">
        <v>22</v>
      </c>
      <c r="Q47">
        <v>3.0000000000000001E-3</v>
      </c>
      <c r="R47">
        <v>14.15823</v>
      </c>
      <c r="S47" s="51" t="s">
        <v>259</v>
      </c>
      <c r="T47" s="37" t="s">
        <v>264</v>
      </c>
      <c r="U47" s="37" t="s">
        <v>343</v>
      </c>
      <c r="V47" s="37" t="s">
        <v>344</v>
      </c>
      <c r="W47" s="37">
        <v>2017</v>
      </c>
      <c r="Y47">
        <v>308.51019712372363</v>
      </c>
      <c r="AA47" s="10">
        <f t="shared" si="21"/>
        <v>2.4971089670022724</v>
      </c>
      <c r="AB47" s="11">
        <f t="shared" si="5"/>
        <v>3.0750450651754924</v>
      </c>
      <c r="AC47" s="11" cm="1">
        <f t="array" ref="AC47">GEOMEAN(IF(C47=$C$37:$C$114,$AB$37:$AB$114))</f>
        <v>2.5613258271966339</v>
      </c>
      <c r="AD47" s="11">
        <f t="shared" si="22"/>
        <v>5.0584347941989058</v>
      </c>
      <c r="AE47" s="49">
        <f t="shared" si="23"/>
        <v>157.34404767042088</v>
      </c>
      <c r="AG47" s="13">
        <f t="shared" si="27"/>
        <v>8.3749919464716136</v>
      </c>
      <c r="AH47" s="15">
        <f t="shared" si="7"/>
        <v>-2.8028379142938489</v>
      </c>
      <c r="AI47" s="11" cm="1">
        <f t="array" ref="AI47">GEOMEAN(IF($C47=$C$37:$C$114,-AH$37:AH$114))</f>
        <v>2.5743739285871556</v>
      </c>
      <c r="AJ47" s="15">
        <f t="shared" si="28"/>
        <v>5.8006180178844584</v>
      </c>
      <c r="AK47" s="65">
        <f t="shared" si="24"/>
        <v>330.50375403621337</v>
      </c>
      <c r="AM47" s="13">
        <f t="shared" si="25"/>
        <v>10.409652786284846</v>
      </c>
      <c r="AN47" s="15"/>
      <c r="AO47" s="11"/>
      <c r="AP47" s="15"/>
      <c r="AQ47" s="15"/>
      <c r="AS47" s="20">
        <f t="shared" si="29"/>
        <v>8.5601274483660443</v>
      </c>
      <c r="AT47" s="20">
        <f t="shared" si="30"/>
        <v>-2.9879734161882796</v>
      </c>
      <c r="AU47" s="20" cm="1">
        <f t="array" ref="AU47">GEOMEAN(IF($C47=$C$37:$C$114,-$AT$37:$AT$114))</f>
        <v>2.8846888291811332</v>
      </c>
      <c r="AV47" s="20">
        <f t="shared" si="31"/>
        <v>5.6754386191849111</v>
      </c>
      <c r="AW47" s="58">
        <f t="shared" si="26"/>
        <v>291.61621896613656</v>
      </c>
    </row>
    <row r="48" spans="1:49" x14ac:dyDescent="0.35">
      <c r="A48" t="s">
        <v>16</v>
      </c>
      <c r="B48" t="s">
        <v>28</v>
      </c>
      <c r="C48" t="s">
        <v>265</v>
      </c>
      <c r="E48">
        <v>20</v>
      </c>
      <c r="F48">
        <v>7.53</v>
      </c>
      <c r="G48" s="62">
        <v>629</v>
      </c>
      <c r="H48">
        <v>9.3000000000000007</v>
      </c>
      <c r="I48">
        <v>99</v>
      </c>
      <c r="J48">
        <v>2.85</v>
      </c>
      <c r="K48">
        <v>1.71</v>
      </c>
      <c r="L48">
        <v>4.0999999999999996</v>
      </c>
      <c r="M48">
        <v>2.7</v>
      </c>
      <c r="N48">
        <v>1</v>
      </c>
      <c r="O48">
        <v>3.8</v>
      </c>
      <c r="P48">
        <v>22</v>
      </c>
      <c r="Q48">
        <v>3.0000000000000001E-3</v>
      </c>
      <c r="R48">
        <v>14.15823</v>
      </c>
      <c r="S48" s="51" t="s">
        <v>259</v>
      </c>
      <c r="T48" s="37" t="s">
        <v>264</v>
      </c>
      <c r="U48" s="37" t="s">
        <v>343</v>
      </c>
      <c r="V48" s="37" t="s">
        <v>344</v>
      </c>
      <c r="W48" s="37">
        <v>2017</v>
      </c>
      <c r="Y48">
        <v>663.5151517457416</v>
      </c>
      <c r="AA48" s="10">
        <f t="shared" si="21"/>
        <v>2.4971089670022724</v>
      </c>
      <c r="AB48" s="11">
        <f t="shared" si="5"/>
        <v>3.9470222896981686</v>
      </c>
      <c r="AC48" s="11" cm="1">
        <f t="array" ref="AC48">GEOMEAN(IF(C48=$C$37:$C$114,$AB$37:$AB$114))</f>
        <v>2.5613258271966339</v>
      </c>
      <c r="AD48" s="11">
        <f t="shared" si="22"/>
        <v>5.0584347941989058</v>
      </c>
      <c r="AE48" s="49">
        <f t="shared" si="23"/>
        <v>157.34404767042088</v>
      </c>
      <c r="AG48" s="13">
        <f t="shared" si="27"/>
        <v>8.9538715106933999</v>
      </c>
      <c r="AH48" s="15">
        <f t="shared" si="7"/>
        <v>-2.509740253992959</v>
      </c>
      <c r="AI48" s="11" cm="1">
        <f t="array" ref="AI48">GEOMEAN(IF($C48=$C$37:$C$114,-AH$37:AH$114))</f>
        <v>2.5743739285871556</v>
      </c>
      <c r="AJ48" s="15">
        <f t="shared" si="28"/>
        <v>6.3794975821062447</v>
      </c>
      <c r="AK48" s="65">
        <f t="shared" si="24"/>
        <v>589.63139186553053</v>
      </c>
      <c r="AM48" s="13">
        <f t="shared" si="25"/>
        <v>11.218352572460105</v>
      </c>
      <c r="AN48" s="15"/>
      <c r="AO48" s="11"/>
      <c r="AP48" s="15"/>
      <c r="AQ48" s="15"/>
      <c r="AS48" s="20">
        <f t="shared" si="29"/>
        <v>9.0184687097041181</v>
      </c>
      <c r="AT48" s="20">
        <f t="shared" si="30"/>
        <v>-2.5743374530036771</v>
      </c>
      <c r="AU48" s="20" cm="1">
        <f t="array" ref="AU48">GEOMEAN(IF($C48=$C$37:$C$114,-$AT$37:$AT$114))</f>
        <v>2.8846888291811332</v>
      </c>
      <c r="AV48" s="20">
        <f t="shared" si="31"/>
        <v>6.1337798805229848</v>
      </c>
      <c r="AW48" s="58">
        <f t="shared" si="26"/>
        <v>461.17606071079507</v>
      </c>
    </row>
    <row r="49" spans="1:49" x14ac:dyDescent="0.35">
      <c r="A49" t="s">
        <v>16</v>
      </c>
      <c r="B49" t="s">
        <v>28</v>
      </c>
      <c r="C49" t="s">
        <v>266</v>
      </c>
      <c r="D49" t="s">
        <v>246</v>
      </c>
      <c r="E49">
        <v>20</v>
      </c>
      <c r="F49">
        <v>6.86</v>
      </c>
      <c r="G49" s="62">
        <v>17</v>
      </c>
      <c r="H49">
        <v>0.3</v>
      </c>
      <c r="I49">
        <v>10</v>
      </c>
      <c r="J49">
        <v>2.85</v>
      </c>
      <c r="K49">
        <v>1.71</v>
      </c>
      <c r="L49">
        <v>4.0999999999999996</v>
      </c>
      <c r="M49">
        <v>2.7</v>
      </c>
      <c r="N49">
        <v>1</v>
      </c>
      <c r="O49">
        <v>3.8</v>
      </c>
      <c r="P49">
        <v>22</v>
      </c>
      <c r="Q49">
        <v>3.0000000000000001E-3</v>
      </c>
      <c r="R49">
        <v>14.15823</v>
      </c>
      <c r="S49" s="51" t="s">
        <v>259</v>
      </c>
      <c r="T49" s="37" t="s">
        <v>264</v>
      </c>
      <c r="U49" s="37" t="s">
        <v>343</v>
      </c>
      <c r="V49" s="37" t="s">
        <v>344</v>
      </c>
      <c r="W49" s="37">
        <v>2017</v>
      </c>
      <c r="Y49">
        <v>6.9829077666838657</v>
      </c>
      <c r="AA49" s="10">
        <f t="shared" si="21"/>
        <v>2.4971089670022724</v>
      </c>
      <c r="AB49" s="11">
        <f t="shared" si="5"/>
        <v>0.3361043770539438</v>
      </c>
      <c r="AC49" s="11" cm="1">
        <f t="array" ref="AC49">GEOMEAN(IF(C49=$C$37:$C$114,$AB$37:$AB$114))</f>
        <v>0.94493442749558121</v>
      </c>
      <c r="AD49" s="11">
        <f t="shared" si="22"/>
        <v>3.4420433944978535</v>
      </c>
      <c r="AE49" s="49">
        <f t="shared" si="23"/>
        <v>31.250750581371406</v>
      </c>
      <c r="AG49" s="13">
        <f t="shared" si="27"/>
        <v>6.028820467553798</v>
      </c>
      <c r="AH49" s="15">
        <f t="shared" si="7"/>
        <v>-3.1956071234975818</v>
      </c>
      <c r="AI49" s="11" cm="1">
        <f t="array" ref="AI49">GEOMEAN(IF($C49=$C$37:$C$114,-AH$37:AH$114))</f>
        <v>3.6760712585466049</v>
      </c>
      <c r="AJ49" s="15">
        <f t="shared" si="28"/>
        <v>2.3527492090071931</v>
      </c>
      <c r="AK49" s="65">
        <f t="shared" si="24"/>
        <v>10.514436409553753</v>
      </c>
      <c r="AM49" s="13">
        <f t="shared" si="25"/>
        <v>7.18790118883775</v>
      </c>
      <c r="AN49" s="15"/>
      <c r="AO49" s="11"/>
      <c r="AP49" s="15"/>
      <c r="AQ49" s="15"/>
      <c r="AS49" s="20">
        <f t="shared" si="29"/>
        <v>6.6317996704641988</v>
      </c>
      <c r="AT49" s="20">
        <f t="shared" si="30"/>
        <v>-3.7985863264079827</v>
      </c>
      <c r="AU49" s="20" cm="1">
        <f t="array" ref="AU49">GEOMEAN(IF($C49=$C$37:$C$114,-$AT$37:$AT$114))</f>
        <v>3.9888570141365625</v>
      </c>
      <c r="AV49" s="20">
        <f t="shared" si="31"/>
        <v>2.6429426563276364</v>
      </c>
      <c r="AW49" s="58">
        <f t="shared" si="26"/>
        <v>14.054500381306562</v>
      </c>
    </row>
    <row r="50" spans="1:49" x14ac:dyDescent="0.35">
      <c r="A50" t="s">
        <v>16</v>
      </c>
      <c r="B50" t="s">
        <v>28</v>
      </c>
      <c r="C50" t="s">
        <v>266</v>
      </c>
      <c r="D50" t="s">
        <v>246</v>
      </c>
      <c r="E50">
        <v>20</v>
      </c>
      <c r="F50">
        <v>7.06</v>
      </c>
      <c r="G50" s="62">
        <v>36</v>
      </c>
      <c r="H50">
        <v>1.3</v>
      </c>
      <c r="I50">
        <v>79</v>
      </c>
      <c r="J50">
        <v>2.85</v>
      </c>
      <c r="K50">
        <v>1.71</v>
      </c>
      <c r="L50">
        <v>4.0999999999999996</v>
      </c>
      <c r="M50">
        <v>2.7</v>
      </c>
      <c r="N50">
        <v>1</v>
      </c>
      <c r="O50">
        <v>3.8</v>
      </c>
      <c r="P50">
        <v>22</v>
      </c>
      <c r="Q50">
        <v>3.0000000000000001E-3</v>
      </c>
      <c r="R50">
        <v>14.15823</v>
      </c>
      <c r="S50" s="51" t="s">
        <v>259</v>
      </c>
      <c r="T50" s="37" t="s">
        <v>264</v>
      </c>
      <c r="U50" s="37" t="s">
        <v>343</v>
      </c>
      <c r="V50" s="37" t="s">
        <v>344</v>
      </c>
      <c r="W50" s="37">
        <v>2017</v>
      </c>
      <c r="Y50">
        <v>32.424010797171832</v>
      </c>
      <c r="AA50" s="10">
        <f t="shared" si="21"/>
        <v>2.4971089670022724</v>
      </c>
      <c r="AB50" s="11">
        <f t="shared" si="5"/>
        <v>1.0864099714538376</v>
      </c>
      <c r="AC50" s="11" cm="1">
        <f t="array" ref="AC50">GEOMEAN(IF(C50=$C$37:$C$114,$AB$37:$AB$114))</f>
        <v>0.94493442749558121</v>
      </c>
      <c r="AD50" s="11">
        <f t="shared" si="22"/>
        <v>3.4420433944978535</v>
      </c>
      <c r="AE50" s="49">
        <f t="shared" si="23"/>
        <v>31.250750581371406</v>
      </c>
      <c r="AG50" s="13">
        <f t="shared" si="27"/>
        <v>7.2108564157091966</v>
      </c>
      <c r="AH50" s="15">
        <f t="shared" si="7"/>
        <v>-3.6273374772530866</v>
      </c>
      <c r="AI50" s="11" cm="1">
        <f t="array" ref="AI50">GEOMEAN(IF($C50=$C$37:$C$114,-AH$37:AH$114))</f>
        <v>3.6760712585466049</v>
      </c>
      <c r="AJ50" s="15">
        <f t="shared" si="28"/>
        <v>3.5347851571625917</v>
      </c>
      <c r="AK50" s="65">
        <f t="shared" si="24"/>
        <v>34.287647467387131</v>
      </c>
      <c r="AM50" s="13">
        <f t="shared" si="25"/>
        <v>8.826109538668069</v>
      </c>
      <c r="AN50" s="15"/>
      <c r="AO50" s="11"/>
      <c r="AP50" s="15"/>
      <c r="AQ50" s="15"/>
      <c r="AS50" s="20">
        <f t="shared" si="29"/>
        <v>7.5842870358878223</v>
      </c>
      <c r="AT50" s="20">
        <f t="shared" si="30"/>
        <v>-4.0007680974317124</v>
      </c>
      <c r="AU50" s="20" cm="1">
        <f t="array" ref="AU50">GEOMEAN(IF($C50=$C$37:$C$114,-$AT$37:$AT$114))</f>
        <v>3.9888570141365625</v>
      </c>
      <c r="AV50" s="20">
        <f t="shared" si="31"/>
        <v>3.5954300217512598</v>
      </c>
      <c r="AW50" s="58">
        <f t="shared" si="26"/>
        <v>36.431362898415941</v>
      </c>
    </row>
    <row r="51" spans="1:49" x14ac:dyDescent="0.35">
      <c r="A51" t="s">
        <v>16</v>
      </c>
      <c r="B51" t="s">
        <v>28</v>
      </c>
      <c r="C51" t="s">
        <v>266</v>
      </c>
      <c r="D51" t="s">
        <v>246</v>
      </c>
      <c r="E51">
        <v>20</v>
      </c>
      <c r="F51">
        <v>7.06</v>
      </c>
      <c r="G51" s="62">
        <v>77</v>
      </c>
      <c r="H51">
        <v>4.5999999999999996</v>
      </c>
      <c r="I51">
        <v>94</v>
      </c>
      <c r="J51">
        <v>2.85</v>
      </c>
      <c r="K51">
        <v>1.71</v>
      </c>
      <c r="L51">
        <v>4.0999999999999996</v>
      </c>
      <c r="M51">
        <v>2.7</v>
      </c>
      <c r="N51">
        <v>1</v>
      </c>
      <c r="O51">
        <v>3.8</v>
      </c>
      <c r="P51">
        <v>22</v>
      </c>
      <c r="Q51">
        <v>3.0000000000000001E-3</v>
      </c>
      <c r="R51">
        <v>14.15823</v>
      </c>
      <c r="S51" s="51" t="s">
        <v>259</v>
      </c>
      <c r="T51" s="37" t="s">
        <v>264</v>
      </c>
      <c r="U51" s="37" t="s">
        <v>343</v>
      </c>
      <c r="V51" s="37" t="s">
        <v>344</v>
      </c>
      <c r="W51" s="37">
        <v>2017</v>
      </c>
      <c r="Y51">
        <v>113.0804587376133</v>
      </c>
      <c r="AA51" s="10">
        <f t="shared" si="21"/>
        <v>2.4971089670022724</v>
      </c>
      <c r="AB51" s="11">
        <f t="shared" si="5"/>
        <v>1.8466964548514118</v>
      </c>
      <c r="AC51" s="11" cm="1">
        <f t="array" ref="AC51">GEOMEAN(IF(C51=$C$37:$C$114,$AB$37:$AB$114))</f>
        <v>0.94493442749558121</v>
      </c>
      <c r="AD51" s="11">
        <f t="shared" si="22"/>
        <v>3.4420433944978535</v>
      </c>
      <c r="AE51" s="49">
        <f t="shared" si="23"/>
        <v>31.250750581371406</v>
      </c>
      <c r="AG51" s="13">
        <f t="shared" si="27"/>
        <v>8.0954408430284861</v>
      </c>
      <c r="AH51" s="15">
        <f t="shared" si="7"/>
        <v>-3.751635421174802</v>
      </c>
      <c r="AI51" s="11" cm="1">
        <f t="array" ref="AI51">GEOMEAN(IF($C51=$C$37:$C$114,-AH$37:AH$114))</f>
        <v>3.6760712585466049</v>
      </c>
      <c r="AJ51" s="15">
        <f t="shared" si="28"/>
        <v>4.4193695844818812</v>
      </c>
      <c r="AK51" s="65">
        <f t="shared" si="24"/>
        <v>83.043916679304189</v>
      </c>
      <c r="AM51" s="13">
        <f t="shared" si="25"/>
        <v>10.072109889149242</v>
      </c>
      <c r="AN51" s="15"/>
      <c r="AO51" s="11"/>
      <c r="AP51" s="15"/>
      <c r="AQ51" s="15"/>
      <c r="AS51" s="20">
        <f t="shared" si="29"/>
        <v>8.2717355051188139</v>
      </c>
      <c r="AT51" s="20">
        <f t="shared" si="30"/>
        <v>-3.9279300832651298</v>
      </c>
      <c r="AU51" s="20" cm="1">
        <f t="array" ref="AU51">GEOMEAN(IF($C51=$C$37:$C$114,-$AT$37:$AT$114))</f>
        <v>3.9888570141365625</v>
      </c>
      <c r="AV51" s="20">
        <f t="shared" si="31"/>
        <v>4.2828784909822515</v>
      </c>
      <c r="AW51" s="58">
        <f t="shared" si="26"/>
        <v>72.44868303148715</v>
      </c>
    </row>
    <row r="52" spans="1:49" x14ac:dyDescent="0.35">
      <c r="A52" t="s">
        <v>16</v>
      </c>
      <c r="B52" t="s">
        <v>28</v>
      </c>
      <c r="C52" t="s">
        <v>266</v>
      </c>
      <c r="D52" t="s">
        <v>246</v>
      </c>
      <c r="E52">
        <v>20</v>
      </c>
      <c r="F52">
        <v>6.89</v>
      </c>
      <c r="G52" s="62">
        <v>110</v>
      </c>
      <c r="H52">
        <v>9.3000000000000007</v>
      </c>
      <c r="I52">
        <v>99</v>
      </c>
      <c r="J52">
        <v>2.85</v>
      </c>
      <c r="K52">
        <v>1.71</v>
      </c>
      <c r="L52">
        <v>4.0999999999999996</v>
      </c>
      <c r="M52">
        <v>2.7</v>
      </c>
      <c r="N52">
        <v>1</v>
      </c>
      <c r="O52">
        <v>3.8</v>
      </c>
      <c r="P52">
        <v>22</v>
      </c>
      <c r="Q52">
        <v>3.0000000000000001E-3</v>
      </c>
      <c r="R52">
        <v>14.15823</v>
      </c>
      <c r="S52" s="51" t="s">
        <v>259</v>
      </c>
      <c r="T52" s="37" t="s">
        <v>264</v>
      </c>
      <c r="U52" s="37" t="s">
        <v>343</v>
      </c>
      <c r="V52" s="37" t="s">
        <v>344</v>
      </c>
      <c r="W52" s="37">
        <v>2017</v>
      </c>
      <c r="Y52">
        <v>195.92412412521298</v>
      </c>
      <c r="AA52" s="10">
        <f t="shared" si="21"/>
        <v>2.4971089670022724</v>
      </c>
      <c r="AB52" s="11">
        <f t="shared" si="5"/>
        <v>2.2033713987901442</v>
      </c>
      <c r="AC52" s="11" cm="1">
        <f t="array" ref="AC52">GEOMEAN(IF(C52=$C$37:$C$114,$AB$37:$AB$114))</f>
        <v>0.94493442749558121</v>
      </c>
      <c r="AD52" s="11">
        <f t="shared" si="22"/>
        <v>3.4420433944978535</v>
      </c>
      <c r="AE52" s="49">
        <f t="shared" si="23"/>
        <v>31.250750581371406</v>
      </c>
      <c r="AG52" s="13">
        <f t="shared" si="27"/>
        <v>8.4559515106933993</v>
      </c>
      <c r="AH52" s="15">
        <f t="shared" si="7"/>
        <v>-3.7554711449009828</v>
      </c>
      <c r="AI52" s="11" cm="1">
        <f t="array" ref="AI52">GEOMEAN(IF($C52=$C$37:$C$114,-AH$37:AH$114))</f>
        <v>3.6760712585466049</v>
      </c>
      <c r="AJ52" s="15">
        <f t="shared" si="28"/>
        <v>4.7798802521467945</v>
      </c>
      <c r="AK52" s="65">
        <f t="shared" si="24"/>
        <v>119.09008840850575</v>
      </c>
      <c r="AM52" s="13">
        <f t="shared" si="25"/>
        <v>10.602672572460104</v>
      </c>
      <c r="AN52" s="15"/>
      <c r="AO52" s="11"/>
      <c r="AP52" s="15"/>
      <c r="AQ52" s="15"/>
      <c r="AS52" s="20">
        <f t="shared" si="29"/>
        <v>8.5231087097041183</v>
      </c>
      <c r="AT52" s="20">
        <f t="shared" si="30"/>
        <v>-3.8226283439117017</v>
      </c>
      <c r="AU52" s="20" cm="1">
        <f t="array" ref="AU52">GEOMEAN(IF($C52=$C$37:$C$114,-$AT$37:$AT$114))</f>
        <v>3.9888570141365625</v>
      </c>
      <c r="AV52" s="20">
        <f t="shared" si="31"/>
        <v>4.5342516955675558</v>
      </c>
      <c r="AW52" s="58">
        <f t="shared" si="26"/>
        <v>93.153781828901927</v>
      </c>
    </row>
    <row r="53" spans="1:49" x14ac:dyDescent="0.35">
      <c r="A53" t="s">
        <v>16</v>
      </c>
      <c r="B53" t="s">
        <v>28</v>
      </c>
      <c r="C53" t="s">
        <v>266</v>
      </c>
      <c r="D53" t="s">
        <v>267</v>
      </c>
      <c r="E53">
        <v>20</v>
      </c>
      <c r="F53">
        <v>6.86</v>
      </c>
      <c r="G53" s="62">
        <v>14</v>
      </c>
      <c r="H53">
        <v>0.3</v>
      </c>
      <c r="I53">
        <v>10</v>
      </c>
      <c r="J53">
        <v>2.85</v>
      </c>
      <c r="K53">
        <v>1.71</v>
      </c>
      <c r="L53">
        <v>4.0999999999999996</v>
      </c>
      <c r="M53">
        <v>2.7</v>
      </c>
      <c r="N53">
        <v>1</v>
      </c>
      <c r="O53">
        <v>3.8</v>
      </c>
      <c r="P53">
        <v>22</v>
      </c>
      <c r="Q53">
        <v>3.0000000000000001E-3</v>
      </c>
      <c r="R53">
        <v>14.15823</v>
      </c>
      <c r="S53" s="51" t="s">
        <v>259</v>
      </c>
      <c r="T53" s="37" t="s">
        <v>264</v>
      </c>
      <c r="U53" s="37" t="s">
        <v>343</v>
      </c>
      <c r="V53" s="37" t="s">
        <v>344</v>
      </c>
      <c r="W53" s="37">
        <v>2017</v>
      </c>
      <c r="Y53">
        <v>5.6068694764377369</v>
      </c>
      <c r="AA53" s="10">
        <f t="shared" si="21"/>
        <v>2.4971089670022724</v>
      </c>
      <c r="AB53" s="11">
        <f t="shared" si="5"/>
        <v>0.14194836261298605</v>
      </c>
      <c r="AC53" s="11" cm="1">
        <f t="array" ref="AC53">GEOMEAN(IF(C53=$C$37:$C$114,$AB$37:$AB$114))</f>
        <v>0.94493442749558121</v>
      </c>
      <c r="AD53" s="11">
        <f t="shared" si="22"/>
        <v>3.4420433944978535</v>
      </c>
      <c r="AE53" s="49">
        <f t="shared" si="23"/>
        <v>31.250750581371406</v>
      </c>
      <c r="AG53" s="13">
        <f t="shared" si="27"/>
        <v>6.028820467553798</v>
      </c>
      <c r="AH53" s="15">
        <f t="shared" si="7"/>
        <v>-3.3897631379385396</v>
      </c>
      <c r="AI53" s="11" cm="1">
        <f t="array" ref="AI53">GEOMEAN(IF($C53=$C$37:$C$114,-AH$37:AH$114))</f>
        <v>3.6760712585466049</v>
      </c>
      <c r="AJ53" s="15">
        <f t="shared" si="28"/>
        <v>2.3527492090071931</v>
      </c>
      <c r="AK53" s="65">
        <f t="shared" si="24"/>
        <v>10.514436409553753</v>
      </c>
      <c r="AM53" s="13">
        <f t="shared" si="25"/>
        <v>7.18790118883775</v>
      </c>
      <c r="AN53" s="15"/>
      <c r="AO53" s="11"/>
      <c r="AP53" s="15"/>
      <c r="AQ53" s="15"/>
      <c r="AS53" s="20">
        <f t="shared" si="29"/>
        <v>6.6317996704641988</v>
      </c>
      <c r="AT53" s="20">
        <f t="shared" si="30"/>
        <v>-3.9927423408489404</v>
      </c>
      <c r="AU53" s="20" cm="1">
        <f t="array" ref="AU53">GEOMEAN(IF($C53=$C$37:$C$114,-$AT$37:$AT$114))</f>
        <v>3.9888570141365625</v>
      </c>
      <c r="AV53" s="20">
        <f t="shared" si="31"/>
        <v>2.6429426563276364</v>
      </c>
      <c r="AW53" s="58">
        <f t="shared" si="26"/>
        <v>14.054500381306562</v>
      </c>
    </row>
    <row r="54" spans="1:49" x14ac:dyDescent="0.35">
      <c r="A54" t="s">
        <v>16</v>
      </c>
      <c r="B54" t="s">
        <v>28</v>
      </c>
      <c r="C54" t="s">
        <v>266</v>
      </c>
      <c r="D54" t="s">
        <v>267</v>
      </c>
      <c r="E54">
        <v>20</v>
      </c>
      <c r="F54">
        <v>7.06</v>
      </c>
      <c r="G54" s="62">
        <v>34</v>
      </c>
      <c r="H54">
        <v>1.3</v>
      </c>
      <c r="I54">
        <v>79</v>
      </c>
      <c r="J54">
        <v>2.85</v>
      </c>
      <c r="K54">
        <v>1.71</v>
      </c>
      <c r="L54">
        <v>4.0999999999999996</v>
      </c>
      <c r="M54">
        <v>2.7</v>
      </c>
      <c r="N54">
        <v>1</v>
      </c>
      <c r="O54">
        <v>3.8</v>
      </c>
      <c r="P54">
        <v>22</v>
      </c>
      <c r="Q54">
        <v>3.0000000000000001E-3</v>
      </c>
      <c r="R54">
        <v>14.15823</v>
      </c>
      <c r="S54" s="51" t="s">
        <v>259</v>
      </c>
      <c r="T54" s="37" t="s">
        <v>264</v>
      </c>
      <c r="U54" s="37" t="s">
        <v>343</v>
      </c>
      <c r="V54" s="37" t="s">
        <v>344</v>
      </c>
      <c r="W54" s="37">
        <v>2017</v>
      </c>
      <c r="Y54">
        <v>27.050836008868369</v>
      </c>
      <c r="AA54" s="10">
        <f t="shared" si="21"/>
        <v>2.4971089670022724</v>
      </c>
      <c r="AB54" s="11">
        <f t="shared" si="5"/>
        <v>1.0292515576138892</v>
      </c>
      <c r="AC54" s="11" cm="1">
        <f t="array" ref="AC54">GEOMEAN(IF(C54=$C$37:$C$114,$AB$37:$AB$114))</f>
        <v>0.94493442749558121</v>
      </c>
      <c r="AD54" s="11">
        <f t="shared" si="22"/>
        <v>3.4420433944978535</v>
      </c>
      <c r="AE54" s="49">
        <f t="shared" si="23"/>
        <v>31.250750581371406</v>
      </c>
      <c r="AG54" s="13">
        <f t="shared" si="27"/>
        <v>7.2108564157091966</v>
      </c>
      <c r="AH54" s="15">
        <f t="shared" si="7"/>
        <v>-3.684495891093035</v>
      </c>
      <c r="AI54" s="11" cm="1">
        <f t="array" ref="AI54">GEOMEAN(IF($C54=$C$37:$C$114,-AH$37:AH$114))</f>
        <v>3.6760712585466049</v>
      </c>
      <c r="AJ54" s="15">
        <f t="shared" si="28"/>
        <v>3.5347851571625917</v>
      </c>
      <c r="AK54" s="65">
        <f t="shared" si="24"/>
        <v>34.287647467387131</v>
      </c>
      <c r="AM54" s="13">
        <f t="shared" si="25"/>
        <v>8.826109538668069</v>
      </c>
      <c r="AN54" s="15"/>
      <c r="AO54" s="11"/>
      <c r="AP54" s="15"/>
      <c r="AQ54" s="15"/>
      <c r="AS54" s="20">
        <f t="shared" si="29"/>
        <v>7.5842870358878223</v>
      </c>
      <c r="AT54" s="20">
        <f t="shared" si="30"/>
        <v>-4.0579265112716607</v>
      </c>
      <c r="AU54" s="20" cm="1">
        <f t="array" ref="AU54">GEOMEAN(IF($C54=$C$37:$C$114,-$AT$37:$AT$114))</f>
        <v>3.9888570141365625</v>
      </c>
      <c r="AV54" s="20">
        <f t="shared" si="31"/>
        <v>3.5954300217512598</v>
      </c>
      <c r="AW54" s="58">
        <f t="shared" si="26"/>
        <v>36.431362898415941</v>
      </c>
    </row>
    <row r="55" spans="1:49" x14ac:dyDescent="0.35">
      <c r="A55" t="s">
        <v>16</v>
      </c>
      <c r="B55" t="s">
        <v>28</v>
      </c>
      <c r="C55" t="s">
        <v>266</v>
      </c>
      <c r="D55" t="s">
        <v>267</v>
      </c>
      <c r="E55">
        <v>20</v>
      </c>
      <c r="F55">
        <v>7.06</v>
      </c>
      <c r="G55" s="62">
        <v>52</v>
      </c>
      <c r="H55">
        <v>4.5999999999999996</v>
      </c>
      <c r="I55">
        <v>94</v>
      </c>
      <c r="J55">
        <v>2.85</v>
      </c>
      <c r="K55">
        <v>1.71</v>
      </c>
      <c r="L55">
        <v>4.0999999999999996</v>
      </c>
      <c r="M55">
        <v>2.7</v>
      </c>
      <c r="N55">
        <v>1</v>
      </c>
      <c r="O55">
        <v>3.8</v>
      </c>
      <c r="P55">
        <v>22</v>
      </c>
      <c r="Q55">
        <v>3.0000000000000001E-3</v>
      </c>
      <c r="R55">
        <v>14.15823</v>
      </c>
      <c r="S55" s="51" t="s">
        <v>259</v>
      </c>
      <c r="T55" s="37" t="s">
        <v>264</v>
      </c>
      <c r="U55" s="37" t="s">
        <v>343</v>
      </c>
      <c r="V55" s="37" t="s">
        <v>344</v>
      </c>
      <c r="W55" s="37">
        <v>2017</v>
      </c>
      <c r="Y55">
        <v>94.828197325114161</v>
      </c>
      <c r="AA55" s="10">
        <f t="shared" si="21"/>
        <v>2.4971089670022724</v>
      </c>
      <c r="AB55" s="11">
        <f t="shared" si="5"/>
        <v>1.4541347515791552</v>
      </c>
      <c r="AC55" s="11" cm="1">
        <f t="array" ref="AC55">GEOMEAN(IF(C55=$C$37:$C$114,$AB$37:$AB$114))</f>
        <v>0.94493442749558121</v>
      </c>
      <c r="AD55" s="11">
        <f t="shared" si="22"/>
        <v>3.4420433944978535</v>
      </c>
      <c r="AE55" s="49">
        <f t="shared" si="23"/>
        <v>31.250750581371406</v>
      </c>
      <c r="AG55" s="13">
        <f t="shared" si="27"/>
        <v>8.0954408430284861</v>
      </c>
      <c r="AH55" s="15">
        <f t="shared" si="7"/>
        <v>-4.144197124447059</v>
      </c>
      <c r="AI55" s="11" cm="1">
        <f t="array" ref="AI55">GEOMEAN(IF($C55=$C$37:$C$114,-AH$37:AH$114))</f>
        <v>3.6760712585466049</v>
      </c>
      <c r="AJ55" s="15">
        <f t="shared" si="28"/>
        <v>4.4193695844818812</v>
      </c>
      <c r="AK55" s="65">
        <f t="shared" si="24"/>
        <v>83.043916679304189</v>
      </c>
      <c r="AM55" s="13">
        <f t="shared" si="25"/>
        <v>10.072109889149242</v>
      </c>
      <c r="AN55" s="15"/>
      <c r="AO55" s="11"/>
      <c r="AP55" s="15"/>
      <c r="AQ55" s="15"/>
      <c r="AS55" s="20">
        <f t="shared" si="29"/>
        <v>8.2717355051188139</v>
      </c>
      <c r="AT55" s="20">
        <f t="shared" si="30"/>
        <v>-4.3204917865373869</v>
      </c>
      <c r="AU55" s="20" cm="1">
        <f t="array" ref="AU55">GEOMEAN(IF($C55=$C$37:$C$114,-$AT$37:$AT$114))</f>
        <v>3.9888570141365625</v>
      </c>
      <c r="AV55" s="20">
        <f t="shared" si="31"/>
        <v>4.2828784909822515</v>
      </c>
      <c r="AW55" s="58">
        <f t="shared" si="26"/>
        <v>72.44868303148715</v>
      </c>
    </row>
    <row r="56" spans="1:49" x14ac:dyDescent="0.35">
      <c r="A56" t="s">
        <v>16</v>
      </c>
      <c r="B56" t="s">
        <v>28</v>
      </c>
      <c r="C56" t="s">
        <v>266</v>
      </c>
      <c r="D56" t="s">
        <v>267</v>
      </c>
      <c r="E56">
        <v>20</v>
      </c>
      <c r="F56">
        <v>6.89</v>
      </c>
      <c r="G56" s="62">
        <v>91</v>
      </c>
      <c r="H56">
        <v>9.3000000000000007</v>
      </c>
      <c r="I56">
        <v>99</v>
      </c>
      <c r="J56">
        <v>2.85</v>
      </c>
      <c r="K56">
        <v>1.71</v>
      </c>
      <c r="L56">
        <v>4.0999999999999996</v>
      </c>
      <c r="M56">
        <v>2.7</v>
      </c>
      <c r="N56">
        <v>1</v>
      </c>
      <c r="O56">
        <v>3.8</v>
      </c>
      <c r="P56">
        <v>22</v>
      </c>
      <c r="Q56">
        <v>3.0000000000000001E-3</v>
      </c>
      <c r="R56">
        <v>14.15823</v>
      </c>
      <c r="S56" s="51" t="s">
        <v>259</v>
      </c>
      <c r="T56" s="37" t="s">
        <v>264</v>
      </c>
      <c r="U56" s="37" t="s">
        <v>343</v>
      </c>
      <c r="V56" s="37" t="s">
        <v>344</v>
      </c>
      <c r="W56" s="37">
        <v>2017</v>
      </c>
      <c r="Y56">
        <v>161.94082479614735</v>
      </c>
      <c r="AA56" s="10">
        <f t="shared" si="21"/>
        <v>2.4971089670022724</v>
      </c>
      <c r="AB56" s="11">
        <f t="shared" si="5"/>
        <v>2.0137505395145774</v>
      </c>
      <c r="AC56" s="11" cm="1">
        <f t="array" ref="AC56">GEOMEAN(IF(C56=$C$37:$C$114,$AB$37:$AB$114))</f>
        <v>0.94493442749558121</v>
      </c>
      <c r="AD56" s="11">
        <f t="shared" si="22"/>
        <v>3.4420433944978535</v>
      </c>
      <c r="AE56" s="49">
        <f t="shared" si="23"/>
        <v>31.250750581371406</v>
      </c>
      <c r="AG56" s="13">
        <f t="shared" si="27"/>
        <v>8.4559515106933993</v>
      </c>
      <c r="AH56" s="15">
        <f t="shared" si="7"/>
        <v>-3.9450920041765496</v>
      </c>
      <c r="AI56" s="11" cm="1">
        <f t="array" ref="AI56">GEOMEAN(IF($C56=$C$37:$C$114,-AH$37:AH$114))</f>
        <v>3.6760712585466049</v>
      </c>
      <c r="AJ56" s="15">
        <f t="shared" si="28"/>
        <v>4.7798802521467945</v>
      </c>
      <c r="AK56" s="65">
        <f t="shared" si="24"/>
        <v>119.09008840850575</v>
      </c>
      <c r="AM56" s="13">
        <f t="shared" si="25"/>
        <v>10.602672572460104</v>
      </c>
      <c r="AN56" s="15"/>
      <c r="AO56" s="11"/>
      <c r="AP56" s="15"/>
      <c r="AQ56" s="15"/>
      <c r="AS56" s="20">
        <f t="shared" si="29"/>
        <v>8.5231087097041183</v>
      </c>
      <c r="AT56" s="20">
        <f t="shared" si="30"/>
        <v>-4.0122492031872685</v>
      </c>
      <c r="AU56" s="20" cm="1">
        <f t="array" ref="AU56">GEOMEAN(IF($C56=$C$37:$C$114,-$AT$37:$AT$114))</f>
        <v>3.9888570141365625</v>
      </c>
      <c r="AV56" s="20">
        <f t="shared" si="31"/>
        <v>4.5342516955675558</v>
      </c>
      <c r="AW56" s="58">
        <f t="shared" si="26"/>
        <v>93.153781828901927</v>
      </c>
    </row>
    <row r="57" spans="1:49" x14ac:dyDescent="0.35">
      <c r="A57" t="s">
        <v>16</v>
      </c>
      <c r="B57" t="s">
        <v>28</v>
      </c>
      <c r="C57" t="s">
        <v>326</v>
      </c>
      <c r="D57" t="s">
        <v>356</v>
      </c>
      <c r="E57">
        <v>15</v>
      </c>
      <c r="F57">
        <v>6.96</v>
      </c>
      <c r="G57" s="62">
        <v>34</v>
      </c>
      <c r="H57">
        <v>2.4</v>
      </c>
      <c r="I57">
        <v>10</v>
      </c>
      <c r="J57">
        <v>2.06</v>
      </c>
      <c r="K57">
        <v>0.93</v>
      </c>
      <c r="L57" s="52">
        <v>3.87</v>
      </c>
      <c r="M57" s="52">
        <v>0.14000000000000001</v>
      </c>
      <c r="N57" s="52">
        <v>14.4</v>
      </c>
      <c r="O57" s="52">
        <v>0.01</v>
      </c>
      <c r="P57">
        <v>9.1</v>
      </c>
      <c r="Q57">
        <v>3.0000000000000001E-3</v>
      </c>
      <c r="R57">
        <v>17</v>
      </c>
      <c r="S57" s="51" t="s">
        <v>357</v>
      </c>
      <c r="T57" t="s">
        <v>358</v>
      </c>
      <c r="Y57">
        <v>51.411005321710938</v>
      </c>
      <c r="AA57" s="10">
        <f t="shared" si="21"/>
        <v>2.6694536127697668</v>
      </c>
      <c r="AB57" s="11">
        <f t="shared" si="5"/>
        <v>0.85690691184639478</v>
      </c>
      <c r="AC57" s="11" cm="1">
        <f t="array" ref="AC57">GEOMEAN(IF(C57=$C$37:$C$114,$AB$37:$AB$114))</f>
        <v>2.2814811427286674</v>
      </c>
      <c r="AD57" s="11">
        <f t="shared" si="22"/>
        <v>4.9509347554984338</v>
      </c>
      <c r="AE57" s="49">
        <f t="shared" si="23"/>
        <v>141.30698969153755</v>
      </c>
      <c r="AG57" s="13">
        <f t="shared" si="27"/>
        <v>7.6681386423562792</v>
      </c>
      <c r="AH57" s="15">
        <f t="shared" si="7"/>
        <v>-4.1417781177401176</v>
      </c>
      <c r="AI57" s="11" cm="1">
        <f t="array" ref="AI57">GEOMEAN(IF($C57=$C$37:$C$114,-AH$37:AH$114))</f>
        <v>3.13668159221691</v>
      </c>
      <c r="AJ57" s="15">
        <f t="shared" si="28"/>
        <v>4.5314570501393696</v>
      </c>
      <c r="AK57" s="65">
        <f t="shared" si="24"/>
        <v>92.893813467289149</v>
      </c>
      <c r="AM57" s="13">
        <f t="shared" si="25"/>
        <v>9.4569851155486102</v>
      </c>
      <c r="AN57" s="15"/>
      <c r="AO57" s="11"/>
      <c r="AP57" s="15"/>
      <c r="AQ57" s="15"/>
      <c r="AS57" s="20">
        <f t="shared" si="29"/>
        <v>7.9768721477864588</v>
      </c>
      <c r="AT57" s="20">
        <f t="shared" si="30"/>
        <v>-4.4505116231702972</v>
      </c>
      <c r="AU57" s="20" cm="1">
        <f t="array" ref="AU57">GEOMEAN(IF($C57=$C$37:$C$114,-$AT$37:$AT$114))</f>
        <v>3.2871430194902156</v>
      </c>
      <c r="AV57" s="20">
        <f t="shared" si="31"/>
        <v>4.6897291282962428</v>
      </c>
      <c r="AW57" s="58">
        <f t="shared" si="26"/>
        <v>108.82369855414106</v>
      </c>
    </row>
    <row r="58" spans="1:49" x14ac:dyDescent="0.35">
      <c r="A58" t="s">
        <v>16</v>
      </c>
      <c r="B58" t="s">
        <v>28</v>
      </c>
      <c r="C58" t="s">
        <v>326</v>
      </c>
      <c r="D58" t="s">
        <v>356</v>
      </c>
      <c r="E58">
        <v>15</v>
      </c>
      <c r="F58">
        <v>6.9</v>
      </c>
      <c r="G58" s="62">
        <v>120</v>
      </c>
      <c r="H58">
        <v>3.4</v>
      </c>
      <c r="I58">
        <v>10</v>
      </c>
      <c r="J58">
        <v>2.75</v>
      </c>
      <c r="K58">
        <v>1.24</v>
      </c>
      <c r="L58" s="52">
        <v>22.2</v>
      </c>
      <c r="M58" s="52">
        <v>0.19</v>
      </c>
      <c r="N58" s="52">
        <v>19.2</v>
      </c>
      <c r="O58" s="52">
        <v>0.02</v>
      </c>
      <c r="P58">
        <v>46.5</v>
      </c>
      <c r="Q58">
        <v>3.0000000000000001E-3</v>
      </c>
      <c r="R58">
        <v>12</v>
      </c>
      <c r="S58" s="51" t="s">
        <v>357</v>
      </c>
      <c r="T58" t="s">
        <v>358</v>
      </c>
      <c r="Y58">
        <v>102.69868333239172</v>
      </c>
      <c r="AA58" s="10">
        <f t="shared" si="21"/>
        <v>2.3412790454302539</v>
      </c>
      <c r="AB58" s="11">
        <f t="shared" si="5"/>
        <v>2.4462126973517919</v>
      </c>
      <c r="AC58" s="11" cm="1">
        <f t="array" ref="AC58">GEOMEAN(IF(C58=$C$37:$C$114,$AB$37:$AB$114))</f>
        <v>2.2814811427286674</v>
      </c>
      <c r="AD58" s="11">
        <f t="shared" si="22"/>
        <v>4.6227601881589209</v>
      </c>
      <c r="AE58" s="49">
        <f t="shared" si="23"/>
        <v>101.77456173437301</v>
      </c>
      <c r="AG58" s="13">
        <f t="shared" si="27"/>
        <v>7.6636037523627332</v>
      </c>
      <c r="AH58" s="15">
        <f t="shared" si="7"/>
        <v>-2.8761120095806874</v>
      </c>
      <c r="AI58" s="11" cm="1">
        <f t="array" ref="AI58">GEOMEAN(IF($C58=$C$37:$C$114,-AH$37:AH$114))</f>
        <v>3.13668159221691</v>
      </c>
      <c r="AJ58" s="15">
        <f t="shared" si="28"/>
        <v>4.5269221601458227</v>
      </c>
      <c r="AK58" s="65">
        <f t="shared" si="24"/>
        <v>92.473503991065968</v>
      </c>
      <c r="AM58" s="13">
        <f t="shared" si="25"/>
        <v>9.5093300309373667</v>
      </c>
      <c r="AN58" s="15"/>
      <c r="AO58" s="11"/>
      <c r="AP58" s="15"/>
      <c r="AQ58" s="15"/>
      <c r="AS58" s="20">
        <f t="shared" si="29"/>
        <v>7.8600741955442794</v>
      </c>
      <c r="AT58" s="20">
        <f t="shared" si="30"/>
        <v>-3.0725824527622336</v>
      </c>
      <c r="AU58" s="20" cm="1">
        <f t="array" ref="AU58">GEOMEAN(IF($C58=$C$37:$C$114,-$AT$37:$AT$114))</f>
        <v>3.2871430194902156</v>
      </c>
      <c r="AV58" s="20">
        <f t="shared" si="31"/>
        <v>4.5729311760540643</v>
      </c>
      <c r="AW58" s="58">
        <f t="shared" si="26"/>
        <v>96.827512704603805</v>
      </c>
    </row>
    <row r="59" spans="1:49" x14ac:dyDescent="0.35">
      <c r="A59" t="s">
        <v>16</v>
      </c>
      <c r="B59" t="s">
        <v>28</v>
      </c>
      <c r="C59" t="s">
        <v>326</v>
      </c>
      <c r="D59" t="s">
        <v>356</v>
      </c>
      <c r="E59">
        <v>15</v>
      </c>
      <c r="F59">
        <v>6.7</v>
      </c>
      <c r="G59" s="62">
        <v>99</v>
      </c>
      <c r="H59">
        <v>3.1</v>
      </c>
      <c r="I59">
        <v>10</v>
      </c>
      <c r="J59">
        <v>3.21</v>
      </c>
      <c r="K59">
        <v>1.45</v>
      </c>
      <c r="L59" s="52">
        <v>22.2</v>
      </c>
      <c r="M59" s="52">
        <v>0.22</v>
      </c>
      <c r="N59" s="52">
        <v>22.4</v>
      </c>
      <c r="O59" s="52">
        <v>0.02</v>
      </c>
      <c r="P59">
        <v>3.8</v>
      </c>
      <c r="Q59">
        <v>3.0000000000000001E-3</v>
      </c>
      <c r="R59">
        <v>14</v>
      </c>
      <c r="S59" s="51" t="s">
        <v>357</v>
      </c>
      <c r="T59" t="s">
        <v>358</v>
      </c>
      <c r="Y59">
        <v>76.435449705059</v>
      </c>
      <c r="AA59" s="10">
        <f t="shared" si="21"/>
        <v>2.4865198159634967</v>
      </c>
      <c r="AB59" s="11">
        <f t="shared" si="5"/>
        <v>2.1086000341710931</v>
      </c>
      <c r="AC59" s="11" cm="1">
        <f t="array" ref="AC59">GEOMEAN(IF(C59=$C$37:$C$114,$AB$37:$AB$114))</f>
        <v>2.2814811427286674</v>
      </c>
      <c r="AD59" s="11">
        <f t="shared" si="22"/>
        <v>4.7680009586921646</v>
      </c>
      <c r="AE59" s="49">
        <f t="shared" si="23"/>
        <v>117.68375198052301</v>
      </c>
      <c r="AG59" s="13">
        <f t="shared" si="27"/>
        <v>7.5325956718910057</v>
      </c>
      <c r="AH59" s="15">
        <f t="shared" si="7"/>
        <v>-2.9374758217564159</v>
      </c>
      <c r="AI59" s="11" cm="1">
        <f t="array" ref="AI59">GEOMEAN(IF($C59=$C$37:$C$114,-AH$37:AH$114))</f>
        <v>3.13668159221691</v>
      </c>
      <c r="AJ59" s="15">
        <f t="shared" si="28"/>
        <v>4.3959140796740961</v>
      </c>
      <c r="AK59" s="65">
        <f t="shared" si="24"/>
        <v>81.118745880803289</v>
      </c>
      <c r="AM59" s="13">
        <f t="shared" si="25"/>
        <v>9.329130892772449</v>
      </c>
      <c r="AN59" s="15"/>
      <c r="AO59" s="11"/>
      <c r="AP59" s="15"/>
      <c r="AQ59" s="15"/>
      <c r="AS59" s="20">
        <f t="shared" si="29"/>
        <v>7.7700195165441421</v>
      </c>
      <c r="AT59" s="20">
        <f t="shared" si="30"/>
        <v>-3.1748996664095523</v>
      </c>
      <c r="AU59" s="20" cm="1">
        <f t="array" ref="AU59">GEOMEAN(IF($C59=$C$37:$C$114,-$AT$37:$AT$114))</f>
        <v>3.2871430194902156</v>
      </c>
      <c r="AV59" s="20">
        <f t="shared" si="31"/>
        <v>4.4828764970539261</v>
      </c>
      <c r="AW59" s="58">
        <f t="shared" si="26"/>
        <v>88.488844839140185</v>
      </c>
    </row>
    <row r="60" spans="1:49" x14ac:dyDescent="0.35">
      <c r="A60" t="s">
        <v>16</v>
      </c>
      <c r="B60" t="s">
        <v>28</v>
      </c>
      <c r="C60" t="s">
        <v>326</v>
      </c>
      <c r="D60" t="s">
        <v>356</v>
      </c>
      <c r="E60">
        <v>15</v>
      </c>
      <c r="F60">
        <v>6.9</v>
      </c>
      <c r="G60" s="62">
        <v>178</v>
      </c>
      <c r="H60">
        <v>3.1</v>
      </c>
      <c r="I60">
        <v>10</v>
      </c>
      <c r="J60">
        <v>2.98</v>
      </c>
      <c r="K60">
        <v>1.35</v>
      </c>
      <c r="L60" s="52">
        <v>45.6</v>
      </c>
      <c r="M60" s="52">
        <v>0.2</v>
      </c>
      <c r="N60" s="52">
        <v>20.8</v>
      </c>
      <c r="O60" s="52">
        <v>0.02</v>
      </c>
      <c r="P60">
        <v>95</v>
      </c>
      <c r="Q60">
        <v>3.0000000000000001E-3</v>
      </c>
      <c r="R60">
        <v>13</v>
      </c>
      <c r="S60" s="51" t="s">
        <v>357</v>
      </c>
      <c r="T60" t="s">
        <v>358</v>
      </c>
      <c r="Y60">
        <v>121.36300390466204</v>
      </c>
      <c r="AA60" s="10">
        <f t="shared" si="21"/>
        <v>2.4166952846002601</v>
      </c>
      <c r="AB60" s="11">
        <f t="shared" si="5"/>
        <v>2.765088265691825</v>
      </c>
      <c r="AC60" s="11" cm="1">
        <f t="array" ref="AC60">GEOMEAN(IF(C60=$C$37:$C$114,$AB$37:$AB$114))</f>
        <v>2.2814811427286674</v>
      </c>
      <c r="AD60" s="11">
        <f t="shared" si="22"/>
        <v>4.6981764273289279</v>
      </c>
      <c r="AE60" s="49">
        <f t="shared" si="23"/>
        <v>109.74685849222024</v>
      </c>
      <c r="AG60" s="13">
        <f t="shared" si="27"/>
        <v>7.6452871560140014</v>
      </c>
      <c r="AH60" s="15">
        <f t="shared" si="7"/>
        <v>-2.4635036057219164</v>
      </c>
      <c r="AI60" s="11" cm="1">
        <f t="array" ref="AI60">GEOMEAN(IF($C60=$C$37:$C$114,-AH$37:AH$114))</f>
        <v>3.13668159221691</v>
      </c>
      <c r="AJ60" s="15">
        <f t="shared" si="28"/>
        <v>4.5086055637970919</v>
      </c>
      <c r="AK60" s="65">
        <f t="shared" si="24"/>
        <v>90.795122190661402</v>
      </c>
      <c r="AM60" s="13">
        <f t="shared" si="25"/>
        <v>9.4718785514294552</v>
      </c>
      <c r="AN60" s="15"/>
      <c r="AO60" s="11"/>
      <c r="AP60" s="15"/>
      <c r="AQ60" s="15"/>
      <c r="AS60" s="20">
        <f t="shared" si="29"/>
        <v>7.8695349693174652</v>
      </c>
      <c r="AT60" s="20">
        <f t="shared" si="30"/>
        <v>-2.6877514190253802</v>
      </c>
      <c r="AU60" s="20" cm="1">
        <f t="array" ref="AU60">GEOMEAN(IF($C60=$C$37:$C$114,-$AT$37:$AT$114))</f>
        <v>3.2871430194902156</v>
      </c>
      <c r="AV60" s="20">
        <f t="shared" si="31"/>
        <v>4.5823919498272492</v>
      </c>
      <c r="AW60" s="58">
        <f t="shared" si="26"/>
        <v>97.747922928581374</v>
      </c>
    </row>
    <row r="61" spans="1:49" x14ac:dyDescent="0.35">
      <c r="A61" t="s">
        <v>16</v>
      </c>
      <c r="B61" t="s">
        <v>28</v>
      </c>
      <c r="C61" t="s">
        <v>326</v>
      </c>
      <c r="D61" t="s">
        <v>356</v>
      </c>
      <c r="E61">
        <v>15</v>
      </c>
      <c r="F61">
        <v>6.5</v>
      </c>
      <c r="G61" s="62">
        <v>112</v>
      </c>
      <c r="H61">
        <v>2.8</v>
      </c>
      <c r="I61">
        <v>10</v>
      </c>
      <c r="J61">
        <v>2.98</v>
      </c>
      <c r="K61">
        <v>1.35</v>
      </c>
      <c r="L61" s="52">
        <v>45.6</v>
      </c>
      <c r="M61" s="52">
        <v>0.2</v>
      </c>
      <c r="N61" s="52">
        <v>20.8</v>
      </c>
      <c r="O61" s="52">
        <v>0.02</v>
      </c>
      <c r="P61">
        <v>6.5</v>
      </c>
      <c r="Q61">
        <v>3.0000000000000001E-3</v>
      </c>
      <c r="R61">
        <v>13</v>
      </c>
      <c r="S61" s="51" t="s">
        <v>357</v>
      </c>
      <c r="T61" t="s">
        <v>358</v>
      </c>
      <c r="Y61">
        <v>72.287613392063577</v>
      </c>
      <c r="AA61" s="10">
        <f t="shared" si="21"/>
        <v>2.4166952846002601</v>
      </c>
      <c r="AB61" s="11">
        <f t="shared" si="5"/>
        <v>2.3018035866948341</v>
      </c>
      <c r="AC61" s="11" cm="1">
        <f t="array" ref="AC61">GEOMEAN(IF(C61=$C$37:$C$114,$AB$37:$AB$114))</f>
        <v>2.2814811427286674</v>
      </c>
      <c r="AD61" s="11">
        <f t="shared" si="22"/>
        <v>4.6981764273289279</v>
      </c>
      <c r="AE61" s="49">
        <f t="shared" si="23"/>
        <v>109.74685849222024</v>
      </c>
      <c r="AG61" s="13">
        <f t="shared" si="27"/>
        <v>7.2628392699970412</v>
      </c>
      <c r="AH61" s="15">
        <f t="shared" si="7"/>
        <v>-2.5443403987019471</v>
      </c>
      <c r="AI61" s="11" cm="1">
        <f t="array" ref="AI61">GEOMEAN(IF($C61=$C$37:$C$114,-AH$37:AH$114))</f>
        <v>3.13668159221691</v>
      </c>
      <c r="AJ61" s="15">
        <f t="shared" si="28"/>
        <v>4.1261576777801316</v>
      </c>
      <c r="AK61" s="65">
        <f t="shared" si="24"/>
        <v>61.939473712616412</v>
      </c>
      <c r="AM61" s="13">
        <f t="shared" si="25"/>
        <v>8.9867208148398525</v>
      </c>
      <c r="AN61" s="15"/>
      <c r="AO61" s="11"/>
      <c r="AP61" s="15"/>
      <c r="AQ61" s="15"/>
      <c r="AS61" s="20">
        <f t="shared" si="29"/>
        <v>7.5045651836128577</v>
      </c>
      <c r="AT61" s="20">
        <f t="shared" si="30"/>
        <v>-2.7860663123177636</v>
      </c>
      <c r="AU61" s="20" cm="1">
        <f t="array" ref="AU61">GEOMEAN(IF($C61=$C$37:$C$114,-$AT$37:$AT$114))</f>
        <v>3.2871430194902156</v>
      </c>
      <c r="AV61" s="20">
        <f t="shared" si="31"/>
        <v>4.2174221641226417</v>
      </c>
      <c r="AW61" s="58">
        <f t="shared" si="26"/>
        <v>67.85833098798355</v>
      </c>
    </row>
    <row r="62" spans="1:49" x14ac:dyDescent="0.35">
      <c r="A62" t="s">
        <v>16</v>
      </c>
      <c r="B62" t="s">
        <v>28</v>
      </c>
      <c r="C62" t="s">
        <v>326</v>
      </c>
      <c r="D62" t="s">
        <v>356</v>
      </c>
      <c r="E62">
        <v>15</v>
      </c>
      <c r="F62">
        <v>6.79</v>
      </c>
      <c r="G62" s="62">
        <v>141</v>
      </c>
      <c r="H62">
        <v>8.3000000000000007</v>
      </c>
      <c r="I62">
        <v>10</v>
      </c>
      <c r="J62">
        <v>3.67</v>
      </c>
      <c r="K62">
        <v>1.66</v>
      </c>
      <c r="L62" s="52">
        <v>6.91</v>
      </c>
      <c r="M62" s="52">
        <v>0.25</v>
      </c>
      <c r="N62" s="52">
        <v>25.6</v>
      </c>
      <c r="O62" s="52">
        <v>0.02</v>
      </c>
      <c r="P62">
        <v>6</v>
      </c>
      <c r="Q62">
        <v>3.0000000000000001E-3</v>
      </c>
      <c r="R62">
        <v>16</v>
      </c>
      <c r="S62" s="51" t="s">
        <v>357</v>
      </c>
      <c r="T62" t="s">
        <v>359</v>
      </c>
      <c r="Y62">
        <v>169.07558789398533</v>
      </c>
      <c r="AA62" s="10">
        <f t="shared" si="21"/>
        <v>2.6123330940943217</v>
      </c>
      <c r="AB62" s="11">
        <f t="shared" si="5"/>
        <v>2.3364267962838468</v>
      </c>
      <c r="AC62" s="11" cm="1">
        <f t="array" ref="AC62">GEOMEAN(IF(C62=$C$37:$C$114,$AB$37:$AB$114))</f>
        <v>2.2814811427286674</v>
      </c>
      <c r="AD62" s="11">
        <f t="shared" si="22"/>
        <v>4.8938142368229887</v>
      </c>
      <c r="AE62" s="49">
        <f t="shared" si="23"/>
        <v>133.46165883103018</v>
      </c>
      <c r="AG62" s="13">
        <f t="shared" si="27"/>
        <v>8.36932773053862</v>
      </c>
      <c r="AH62" s="15">
        <f t="shared" si="7"/>
        <v>-3.4205678401604516</v>
      </c>
      <c r="AI62" s="11" cm="1">
        <f t="array" ref="AI62">GEOMEAN(IF($C62=$C$37:$C$114,-AH$37:AH$114))</f>
        <v>3.13668159221691</v>
      </c>
      <c r="AJ62" s="15">
        <f t="shared" si="28"/>
        <v>5.2326461383217104</v>
      </c>
      <c r="AK62" s="65">
        <f t="shared" si="24"/>
        <v>187.28773765908238</v>
      </c>
      <c r="AM62" s="13">
        <f t="shared" si="25"/>
        <v>10.47624238149597</v>
      </c>
      <c r="AN62" s="15"/>
      <c r="AO62" s="11"/>
      <c r="AP62" s="15"/>
      <c r="AQ62" s="15"/>
      <c r="AS62" s="20">
        <f t="shared" si="29"/>
        <v>8.4750541868434652</v>
      </c>
      <c r="AT62" s="20">
        <f t="shared" si="30"/>
        <v>-3.5262942964652968</v>
      </c>
      <c r="AU62" s="20" cm="1">
        <f t="array" ref="AU62">GEOMEAN(IF($C62=$C$37:$C$114,-$AT$37:$AT$114))</f>
        <v>3.2871430194902156</v>
      </c>
      <c r="AV62" s="20">
        <f t="shared" si="31"/>
        <v>5.1879111673532492</v>
      </c>
      <c r="AW62" s="58">
        <f t="shared" si="26"/>
        <v>179.09406441748527</v>
      </c>
    </row>
    <row r="63" spans="1:49" x14ac:dyDescent="0.35">
      <c r="A63" t="s">
        <v>16</v>
      </c>
      <c r="B63" t="s">
        <v>28</v>
      </c>
      <c r="C63" t="s">
        <v>326</v>
      </c>
      <c r="D63" t="s">
        <v>356</v>
      </c>
      <c r="E63">
        <v>15</v>
      </c>
      <c r="F63">
        <v>6.7</v>
      </c>
      <c r="G63" s="62">
        <v>238</v>
      </c>
      <c r="H63">
        <v>12.6</v>
      </c>
      <c r="I63">
        <v>10</v>
      </c>
      <c r="J63">
        <v>3.76</v>
      </c>
      <c r="K63">
        <v>1.7</v>
      </c>
      <c r="L63" s="52">
        <v>7.08</v>
      </c>
      <c r="M63" s="52">
        <v>0.26</v>
      </c>
      <c r="N63" s="52">
        <v>26.3</v>
      </c>
      <c r="O63" s="52">
        <v>0.02</v>
      </c>
      <c r="P63">
        <v>4.9000000000000004</v>
      </c>
      <c r="Q63">
        <v>3.0000000000000001E-3</v>
      </c>
      <c r="R63">
        <v>16.399999999999999</v>
      </c>
      <c r="S63" s="51" t="s">
        <v>357</v>
      </c>
      <c r="T63" t="s">
        <v>359</v>
      </c>
      <c r="Y63">
        <v>237.18805523458286</v>
      </c>
      <c r="AA63" s="10">
        <f t="shared" si="21"/>
        <v>2.63559847367697</v>
      </c>
      <c r="AB63" s="11">
        <f t="shared" si="5"/>
        <v>2.836672199994505</v>
      </c>
      <c r="AC63" s="11" cm="1">
        <f t="array" ref="AC63">GEOMEAN(IF(C63=$C$37:$C$114,$AB$37:$AB$114))</f>
        <v>2.2814811427286674</v>
      </c>
      <c r="AD63" s="11">
        <f t="shared" si="22"/>
        <v>4.917079616405637</v>
      </c>
      <c r="AE63" s="49">
        <f t="shared" si="23"/>
        <v>136.60309665723753</v>
      </c>
      <c r="AG63" s="13">
        <f t="shared" si="27"/>
        <v>8.6058136626368604</v>
      </c>
      <c r="AH63" s="15">
        <f t="shared" si="7"/>
        <v>-3.1335429889653854</v>
      </c>
      <c r="AI63" s="11" cm="1">
        <f t="array" ref="AI63">GEOMEAN(IF($C63=$C$37:$C$114,-AH$37:AH$114))</f>
        <v>3.13668159221691</v>
      </c>
      <c r="AJ63" s="15">
        <f t="shared" si="28"/>
        <v>5.4691320704199509</v>
      </c>
      <c r="AK63" s="65">
        <f t="shared" si="24"/>
        <v>237.25418344950512</v>
      </c>
      <c r="AM63" s="13">
        <f t="shared" si="25"/>
        <v>10.81780355289823</v>
      </c>
      <c r="AN63" s="15"/>
      <c r="AO63" s="11"/>
      <c r="AP63" s="15"/>
      <c r="AQ63" s="15"/>
      <c r="AS63" s="20">
        <f t="shared" si="29"/>
        <v>8.6509029425761383</v>
      </c>
      <c r="AT63" s="20">
        <f t="shared" si="30"/>
        <v>-3.1786322689046633</v>
      </c>
      <c r="AU63" s="20" cm="1">
        <f t="array" ref="AU63">GEOMEAN(IF($C63=$C$37:$C$114,-$AT$37:$AT$114))</f>
        <v>3.2871430194902156</v>
      </c>
      <c r="AV63" s="20">
        <f t="shared" si="31"/>
        <v>5.3637599230859223</v>
      </c>
      <c r="AW63" s="58">
        <f t="shared" si="26"/>
        <v>213.52628142154379</v>
      </c>
    </row>
    <row r="64" spans="1:49" x14ac:dyDescent="0.35">
      <c r="A64" t="s">
        <v>16</v>
      </c>
      <c r="B64" t="s">
        <v>28</v>
      </c>
      <c r="C64" t="s">
        <v>326</v>
      </c>
      <c r="D64" t="s">
        <v>356</v>
      </c>
      <c r="E64">
        <v>15</v>
      </c>
      <c r="F64">
        <v>7</v>
      </c>
      <c r="G64" s="62">
        <v>108</v>
      </c>
      <c r="H64">
        <v>7.4</v>
      </c>
      <c r="I64">
        <v>10</v>
      </c>
      <c r="J64">
        <v>4.0199999999999996</v>
      </c>
      <c r="K64">
        <v>1.81</v>
      </c>
      <c r="L64" s="52">
        <v>7.56</v>
      </c>
      <c r="M64" s="52">
        <v>0.27</v>
      </c>
      <c r="N64" s="52">
        <v>28</v>
      </c>
      <c r="O64" s="52">
        <v>0.02</v>
      </c>
      <c r="P64">
        <v>9.4</v>
      </c>
      <c r="Q64">
        <v>3.0000000000000001E-3</v>
      </c>
      <c r="R64">
        <v>17.5</v>
      </c>
      <c r="S64" s="51" t="s">
        <v>357</v>
      </c>
      <c r="T64" t="s">
        <v>359</v>
      </c>
      <c r="Y64">
        <v>186.45778849304406</v>
      </c>
      <c r="AA64" s="10">
        <f t="shared" si="21"/>
        <v>2.6967656700117453</v>
      </c>
      <c r="AB64" s="11">
        <f t="shared" si="5"/>
        <v>1.9853655571124746</v>
      </c>
      <c r="AC64" s="11" cm="1">
        <f t="array" ref="AC64">GEOMEAN(IF(C64=$C$37:$C$114,$AB$37:$AB$114))</f>
        <v>2.2814811427286674</v>
      </c>
      <c r="AD64" s="11">
        <f t="shared" si="22"/>
        <v>4.9782468127404123</v>
      </c>
      <c r="AE64" s="49">
        <f t="shared" si="23"/>
        <v>145.21956126030136</v>
      </c>
      <c r="AG64" s="13">
        <f t="shared" si="27"/>
        <v>8.5042503102052489</v>
      </c>
      <c r="AH64" s="15">
        <f t="shared" si="7"/>
        <v>-3.822119083081029</v>
      </c>
      <c r="AI64" s="11" cm="1">
        <f t="array" ref="AI64">GEOMEAN(IF($C64=$C$37:$C$114,-AH$37:AH$114))</f>
        <v>3.13668159221691</v>
      </c>
      <c r="AJ64" s="15">
        <f t="shared" si="28"/>
        <v>5.3675687179883393</v>
      </c>
      <c r="AK64" s="65">
        <f t="shared" si="24"/>
        <v>214.34111000617989</v>
      </c>
      <c r="AM64" s="13">
        <f t="shared" si="25"/>
        <v>10.625133870429925</v>
      </c>
      <c r="AN64" s="15"/>
      <c r="AO64" s="11"/>
      <c r="AP64" s="15"/>
      <c r="AQ64" s="15"/>
      <c r="AS64" s="20">
        <f t="shared" si="29"/>
        <v>8.6420069772876911</v>
      </c>
      <c r="AT64" s="20">
        <f t="shared" si="30"/>
        <v>-3.9598757501634712</v>
      </c>
      <c r="AU64" s="20" cm="1">
        <f t="array" ref="AU64">GEOMEAN(IF($C64=$C$37:$C$114,-$AT$37:$AT$114))</f>
        <v>3.2871430194902156</v>
      </c>
      <c r="AV64" s="20">
        <f t="shared" si="31"/>
        <v>5.354863957797475</v>
      </c>
      <c r="AW64" s="58">
        <f t="shared" si="26"/>
        <v>211.63518307795053</v>
      </c>
    </row>
    <row r="65" spans="1:49" x14ac:dyDescent="0.35">
      <c r="A65" t="s">
        <v>16</v>
      </c>
      <c r="B65" t="s">
        <v>28</v>
      </c>
      <c r="C65" t="s">
        <v>326</v>
      </c>
      <c r="D65" t="s">
        <v>356</v>
      </c>
      <c r="E65">
        <v>15</v>
      </c>
      <c r="F65">
        <v>7.04</v>
      </c>
      <c r="G65" s="62">
        <v>184</v>
      </c>
      <c r="H65">
        <v>13.8</v>
      </c>
      <c r="I65">
        <v>10</v>
      </c>
      <c r="J65">
        <v>3.58</v>
      </c>
      <c r="K65">
        <v>1.62</v>
      </c>
      <c r="L65" s="52">
        <v>6.74</v>
      </c>
      <c r="M65" s="52">
        <v>0.24</v>
      </c>
      <c r="N65" s="52">
        <v>25</v>
      </c>
      <c r="O65" s="52">
        <v>0.02</v>
      </c>
      <c r="P65">
        <v>7.5</v>
      </c>
      <c r="Q65">
        <v>3.0000000000000001E-3</v>
      </c>
      <c r="R65">
        <v>15.6</v>
      </c>
      <c r="S65" s="51" t="s">
        <v>357</v>
      </c>
      <c r="T65" t="s">
        <v>359</v>
      </c>
      <c r="Y65">
        <v>357.5662901994292</v>
      </c>
      <c r="AA65" s="10">
        <f t="shared" si="21"/>
        <v>2.588478655411524</v>
      </c>
      <c r="AB65" s="11">
        <f t="shared" si="5"/>
        <v>2.6264571021974619</v>
      </c>
      <c r="AC65" s="11" cm="1">
        <f t="array" ref="AC65">GEOMEAN(IF(C65=$C$37:$C$114,$AB$37:$AB$114))</f>
        <v>2.2814811427286674</v>
      </c>
      <c r="AD65" s="11">
        <f t="shared" si="22"/>
        <v>4.8699597981401919</v>
      </c>
      <c r="AE65" s="49">
        <f t="shared" si="23"/>
        <v>130.31567785853792</v>
      </c>
      <c r="AG65" s="13">
        <f t="shared" si="27"/>
        <v>8.9050578738681399</v>
      </c>
      <c r="AH65" s="15">
        <f t="shared" si="7"/>
        <v>-3.690122116259154</v>
      </c>
      <c r="AI65" s="11" cm="1">
        <f t="array" ref="AI65">GEOMEAN(IF($C65=$C$37:$C$114,-AH$37:AH$114))</f>
        <v>3.13668159221691</v>
      </c>
      <c r="AJ65" s="15">
        <f t="shared" si="28"/>
        <v>5.7683762816512303</v>
      </c>
      <c r="AK65" s="65">
        <f t="shared" si="24"/>
        <v>320.01769196343974</v>
      </c>
      <c r="AM65" s="13">
        <f t="shared" si="25"/>
        <v>11.201074744424053</v>
      </c>
      <c r="AN65" s="15"/>
      <c r="AO65" s="11"/>
      <c r="AP65" s="15"/>
      <c r="AQ65" s="15"/>
      <c r="AS65" s="20">
        <f t="shared" si="29"/>
        <v>8.9262438161713558</v>
      </c>
      <c r="AT65" s="20">
        <f t="shared" si="30"/>
        <v>-3.7113080585623699</v>
      </c>
      <c r="AU65" s="20" cm="1">
        <f t="array" ref="AU65">GEOMEAN(IF($C65=$C$37:$C$114,-$AT$37:$AT$114))</f>
        <v>3.2871430194902156</v>
      </c>
      <c r="AV65" s="20">
        <f t="shared" si="31"/>
        <v>5.6391007966811397</v>
      </c>
      <c r="AW65" s="58">
        <f t="shared" si="26"/>
        <v>281.20974002127025</v>
      </c>
    </row>
    <row r="66" spans="1:49" x14ac:dyDescent="0.35">
      <c r="A66" t="s">
        <v>16</v>
      </c>
      <c r="B66" t="s">
        <v>28</v>
      </c>
      <c r="C66" t="s">
        <v>326</v>
      </c>
      <c r="D66" t="s">
        <v>356</v>
      </c>
      <c r="E66">
        <v>15</v>
      </c>
      <c r="F66">
        <v>6.91</v>
      </c>
      <c r="G66" s="62">
        <v>196</v>
      </c>
      <c r="H66">
        <v>8</v>
      </c>
      <c r="I66">
        <v>10</v>
      </c>
      <c r="J66">
        <v>3.37</v>
      </c>
      <c r="K66">
        <v>1.52</v>
      </c>
      <c r="L66" s="52">
        <v>6.35</v>
      </c>
      <c r="M66" s="52">
        <v>0.23</v>
      </c>
      <c r="N66" s="52">
        <v>23.5</v>
      </c>
      <c r="O66" s="52">
        <v>0.02</v>
      </c>
      <c r="P66">
        <v>5.5</v>
      </c>
      <c r="Q66">
        <v>3.0000000000000001E-3</v>
      </c>
      <c r="R66">
        <v>14.7</v>
      </c>
      <c r="S66" s="51" t="s">
        <v>357</v>
      </c>
      <c r="T66" t="s">
        <v>359</v>
      </c>
      <c r="Y66">
        <v>180.51846946036676</v>
      </c>
      <c r="AA66" s="10">
        <f t="shared" si="21"/>
        <v>2.5324899086439356</v>
      </c>
      <c r="AB66" s="11">
        <f t="shared" si="5"/>
        <v>2.7456247505865812</v>
      </c>
      <c r="AC66" s="11" cm="1">
        <f t="array" ref="AC66">GEOMEAN(IF(C66=$C$37:$C$114,$AB$37:$AB$114))</f>
        <v>2.2814811427286674</v>
      </c>
      <c r="AD66" s="11">
        <f t="shared" si="22"/>
        <v>4.8139710513726026</v>
      </c>
      <c r="AE66" s="49">
        <f t="shared" si="23"/>
        <v>123.21996005037933</v>
      </c>
      <c r="AG66" s="13">
        <f t="shared" si="27"/>
        <v>8.387852778077221</v>
      </c>
      <c r="AH66" s="15">
        <f t="shared" si="7"/>
        <v>-3.1097381188467041</v>
      </c>
      <c r="AI66" s="11" cm="1">
        <f t="array" ref="AI66">GEOMEAN(IF($C66=$C$37:$C$114,-AH$37:AH$114))</f>
        <v>3.13668159221691</v>
      </c>
      <c r="AJ66" s="15">
        <f t="shared" si="28"/>
        <v>5.2511711858603114</v>
      </c>
      <c r="AK66" s="65">
        <f t="shared" si="24"/>
        <v>190.78958772635858</v>
      </c>
      <c r="AM66" s="13">
        <f t="shared" si="25"/>
        <v>10.498607180932062</v>
      </c>
      <c r="AN66" s="15"/>
      <c r="AO66" s="11"/>
      <c r="AP66" s="15"/>
      <c r="AQ66" s="15"/>
      <c r="AS66" s="20">
        <f t="shared" si="29"/>
        <v>8.4846904290372098</v>
      </c>
      <c r="AT66" s="20">
        <f t="shared" si="30"/>
        <v>-3.206575769806693</v>
      </c>
      <c r="AU66" s="20" cm="1">
        <f t="array" ref="AU66">GEOMEAN(IF($C66=$C$37:$C$114,-$AT$37:$AT$114))</f>
        <v>3.2871430194902156</v>
      </c>
      <c r="AV66" s="20">
        <f t="shared" si="31"/>
        <v>5.1975474095469938</v>
      </c>
      <c r="AW66" s="58">
        <f t="shared" si="26"/>
        <v>180.82820005428178</v>
      </c>
    </row>
    <row r="67" spans="1:49" x14ac:dyDescent="0.35">
      <c r="A67" t="s">
        <v>16</v>
      </c>
      <c r="B67" t="s">
        <v>28</v>
      </c>
      <c r="C67" t="s">
        <v>326</v>
      </c>
      <c r="D67" t="s">
        <v>356</v>
      </c>
      <c r="E67">
        <v>15</v>
      </c>
      <c r="F67">
        <v>6.73</v>
      </c>
      <c r="G67" s="62">
        <v>317</v>
      </c>
      <c r="H67">
        <v>13</v>
      </c>
      <c r="I67">
        <v>10</v>
      </c>
      <c r="J67">
        <v>3.24</v>
      </c>
      <c r="K67">
        <v>1.46</v>
      </c>
      <c r="L67">
        <v>6.09</v>
      </c>
      <c r="M67">
        <v>0.22</v>
      </c>
      <c r="N67">
        <v>22.6</v>
      </c>
      <c r="O67">
        <v>0.02</v>
      </c>
      <c r="P67">
        <v>4.4000000000000004</v>
      </c>
      <c r="Q67">
        <v>3.0000000000000001E-3</v>
      </c>
      <c r="R67">
        <v>14.1</v>
      </c>
      <c r="S67" s="51" t="s">
        <v>357</v>
      </c>
      <c r="T67" t="s">
        <v>359</v>
      </c>
      <c r="Y67">
        <v>246.23278052331443</v>
      </c>
      <c r="AA67" s="10">
        <f t="shared" si="21"/>
        <v>2.4932258940953202</v>
      </c>
      <c r="AB67" s="11">
        <f t="shared" si="5"/>
        <v>3.2656758797819601</v>
      </c>
      <c r="AC67" s="11" cm="1">
        <f t="array" ref="AC67">GEOMEAN(IF(C67=$C$37:$C$114,$AB$37:$AB$114))</f>
        <v>2.2814811427286674</v>
      </c>
      <c r="AD67" s="11">
        <f t="shared" si="22"/>
        <v>4.7747070368239877</v>
      </c>
      <c r="AE67" s="49">
        <f t="shared" si="23"/>
        <v>118.47560054778259</v>
      </c>
      <c r="AG67" s="13">
        <f t="shared" si="27"/>
        <v>8.5635397579084831</v>
      </c>
      <c r="AH67" s="15">
        <f t="shared" si="7"/>
        <v>-2.8046379840312028</v>
      </c>
      <c r="AI67" s="11" cm="1">
        <f t="array" ref="AI67">GEOMEAN(IF($C67=$C$37:$C$114,-AH$37:AH$114))</f>
        <v>3.13668159221691</v>
      </c>
      <c r="AJ67" s="15">
        <f t="shared" si="28"/>
        <v>5.4268581656915735</v>
      </c>
      <c r="AK67" s="65">
        <f t="shared" si="24"/>
        <v>227.4335631635447</v>
      </c>
      <c r="AM67" s="13">
        <f t="shared" si="25"/>
        <v>10.776237180704438</v>
      </c>
      <c r="AN67" s="15"/>
      <c r="AO67" s="11"/>
      <c r="AP67" s="15"/>
      <c r="AQ67" s="15"/>
      <c r="AS67" s="20">
        <f t="shared" si="29"/>
        <v>8.5783988493076322</v>
      </c>
      <c r="AT67" s="20">
        <f t="shared" si="30"/>
        <v>-2.8194970754303519</v>
      </c>
      <c r="AU67" s="20" cm="1">
        <f t="array" ref="AU67">GEOMEAN(IF($C67=$C$37:$C$114,-$AT$37:$AT$114))</f>
        <v>3.2871430194902156</v>
      </c>
      <c r="AV67" s="20">
        <f t="shared" si="31"/>
        <v>5.2912558298174162</v>
      </c>
      <c r="AW67" s="58">
        <f t="shared" si="26"/>
        <v>198.59266746714587</v>
      </c>
    </row>
    <row r="68" spans="1:49" x14ac:dyDescent="0.35">
      <c r="A68" t="s">
        <v>16</v>
      </c>
      <c r="B68" t="s">
        <v>31</v>
      </c>
      <c r="C68" t="s">
        <v>345</v>
      </c>
      <c r="D68" t="s">
        <v>356</v>
      </c>
      <c r="E68">
        <v>18</v>
      </c>
      <c r="F68">
        <v>6.9</v>
      </c>
      <c r="G68" s="62">
        <v>59</v>
      </c>
      <c r="H68">
        <v>2.4</v>
      </c>
      <c r="I68">
        <v>10</v>
      </c>
      <c r="J68">
        <v>10.4</v>
      </c>
      <c r="K68">
        <v>9</v>
      </c>
      <c r="L68">
        <v>19.5</v>
      </c>
      <c r="M68">
        <v>1.6</v>
      </c>
      <c r="N68">
        <v>38.5</v>
      </c>
      <c r="O68">
        <v>0.9</v>
      </c>
      <c r="P68">
        <v>19</v>
      </c>
      <c r="Q68">
        <v>3.0000000000000001E-3</v>
      </c>
      <c r="R68">
        <v>19</v>
      </c>
      <c r="S68" s="34" t="s">
        <v>347</v>
      </c>
      <c r="T68" t="s">
        <v>346</v>
      </c>
      <c r="Y68">
        <v>85.20697646190456</v>
      </c>
      <c r="AA68" s="10">
        <f t="shared" si="21"/>
        <v>2.7742504061706201</v>
      </c>
      <c r="AB68" s="11">
        <f t="shared" ref="AB68:AB85" si="32">LN(G68)-AA68</f>
        <v>1.3032870377350996</v>
      </c>
      <c r="AC68" s="11" cm="1">
        <f t="array" ref="AC68">GEOMEAN(IF(C68=$C$37:$C$114,$AB$37:$AB$114))</f>
        <v>1.1363773384954698</v>
      </c>
      <c r="AD68" s="11">
        <f t="shared" si="22"/>
        <v>3.91062774466609</v>
      </c>
      <c r="AE68" s="49">
        <f t="shared" si="23"/>
        <v>49.930285608084716</v>
      </c>
      <c r="AG68" s="13">
        <f t="shared" si="27"/>
        <v>7.6858582850851001</v>
      </c>
      <c r="AH68" s="15">
        <f t="shared" ref="AH68:AH85" si="33">LN($G68)-AG68</f>
        <v>-3.6083208411793803</v>
      </c>
      <c r="AI68" s="11" cm="1">
        <f t="array" ref="AI68">GEOMEAN(IF($C68=$C$37:$C$114,-AH$37:AH$114))</f>
        <v>3.6769826156072631</v>
      </c>
      <c r="AJ68" s="15">
        <f t="shared" si="28"/>
        <v>4.0088756694778365</v>
      </c>
      <c r="AK68" s="65">
        <f t="shared" si="24"/>
        <v>55.084902096734751</v>
      </c>
      <c r="AM68" s="13">
        <f t="shared" si="25"/>
        <v>9.4737862910724608</v>
      </c>
      <c r="AN68" s="15">
        <f>LN($G68)-AM68</f>
        <v>-5.3962488471667411</v>
      </c>
      <c r="AO68" s="11" cm="1">
        <f t="array" ref="AO68">GEOMEAN(IF($C68=$C$37:$C$114,-AN$37:AN$114))</f>
        <v>5.4555659317556637</v>
      </c>
      <c r="AP68" s="15">
        <f t="shared" ref="AP68:AP69" si="34">AM68-AO68</f>
        <v>4.0182203593167971</v>
      </c>
      <c r="AQ68" s="15">
        <f t="shared" ref="AQ68:AQ69" si="35">EXP(AP68)</f>
        <v>55.602066026535013</v>
      </c>
      <c r="AS68" s="20">
        <f t="shared" si="29"/>
        <v>8.013406471578687</v>
      </c>
      <c r="AT68" s="20"/>
      <c r="AU68" s="20"/>
      <c r="AV68" s="20"/>
      <c r="AW68" s="58"/>
    </row>
    <row r="69" spans="1:49" x14ac:dyDescent="0.35">
      <c r="A69" t="s">
        <v>16</v>
      </c>
      <c r="B69" t="s">
        <v>31</v>
      </c>
      <c r="C69" t="s">
        <v>345</v>
      </c>
      <c r="D69" t="s">
        <v>356</v>
      </c>
      <c r="E69">
        <v>20</v>
      </c>
      <c r="F69">
        <v>7.8</v>
      </c>
      <c r="G69" s="62">
        <v>85</v>
      </c>
      <c r="H69">
        <v>1</v>
      </c>
      <c r="I69">
        <v>10</v>
      </c>
      <c r="J69">
        <v>6.5</v>
      </c>
      <c r="K69">
        <v>2.8</v>
      </c>
      <c r="L69">
        <v>19.2</v>
      </c>
      <c r="M69">
        <v>3.3</v>
      </c>
      <c r="N69">
        <v>8.6</v>
      </c>
      <c r="O69">
        <v>18</v>
      </c>
      <c r="P69">
        <v>39</v>
      </c>
      <c r="Q69">
        <v>3.0000000000000001E-3</v>
      </c>
      <c r="R69">
        <v>39</v>
      </c>
      <c r="S69" s="34" t="s">
        <v>360</v>
      </c>
      <c r="T69" t="s">
        <v>348</v>
      </c>
      <c r="Y69">
        <v>62.213780574893455</v>
      </c>
      <c r="AA69" s="10">
        <f t="shared" ref="AA69:AA85" si="36">F69*$BA$3+LN(H69)*$BB$3+LN(R69)*$BC$3</f>
        <v>3.4518077829833529</v>
      </c>
      <c r="AB69" s="11">
        <f t="shared" si="32"/>
        <v>0.99084347350696378</v>
      </c>
      <c r="AC69" s="11" cm="1">
        <f t="array" ref="AC69">GEOMEAN(IF(C69=$C$37:$C$114,$AB$37:$AB$114))</f>
        <v>1.1363773384954698</v>
      </c>
      <c r="AD69" s="11">
        <f t="shared" si="22"/>
        <v>4.5881851214788227</v>
      </c>
      <c r="AE69" s="49">
        <f t="shared" si="23"/>
        <v>98.31583684779541</v>
      </c>
      <c r="AG69" s="13">
        <f t="shared" si="27"/>
        <v>8.1896021931090655</v>
      </c>
      <c r="AH69" s="15">
        <f t="shared" si="33"/>
        <v>-3.7469509366187488</v>
      </c>
      <c r="AI69" s="11" cm="1">
        <f t="array" ref="AI69">GEOMEAN(IF($C69=$C$37:$C$114,-AH$37:AH$114))</f>
        <v>3.6769826156072631</v>
      </c>
      <c r="AJ69" s="15">
        <f t="shared" si="28"/>
        <v>4.5126195775018019</v>
      </c>
      <c r="AK69" s="65">
        <f t="shared" si="24"/>
        <v>91.160307494531466</v>
      </c>
      <c r="AM69" s="13">
        <f t="shared" ref="AM69:AM114" si="37">$F69*$BA$7+LN($H69)*$BB$7+LN($R69)*$BC$7</f>
        <v>9.9581863029068636</v>
      </c>
      <c r="AN69" s="15">
        <f>LN($G69)-AM69</f>
        <v>-5.5155350464165469</v>
      </c>
      <c r="AO69" s="11" cm="1">
        <f t="array" ref="AO69">GEOMEAN(IF($C69=$C$37:$C$114,-AN$37:AN$114))</f>
        <v>5.4555659317556637</v>
      </c>
      <c r="AP69" s="15">
        <f t="shared" si="34"/>
        <v>4.5026203711511998</v>
      </c>
      <c r="AQ69" s="15">
        <f t="shared" si="35"/>
        <v>90.253318908947719</v>
      </c>
      <c r="AS69" s="20">
        <f t="shared" si="29"/>
        <v>8.7702169880127165</v>
      </c>
      <c r="AT69" s="20"/>
      <c r="AU69" s="20"/>
      <c r="AV69" s="20"/>
      <c r="AW69" s="58"/>
    </row>
    <row r="70" spans="1:49" x14ac:dyDescent="0.35">
      <c r="A70" t="s">
        <v>16</v>
      </c>
      <c r="B70" t="s">
        <v>28</v>
      </c>
      <c r="C70" t="s">
        <v>361</v>
      </c>
      <c r="D70" t="s">
        <v>362</v>
      </c>
      <c r="E70">
        <v>27</v>
      </c>
      <c r="F70">
        <v>6</v>
      </c>
      <c r="G70" s="62">
        <v>4</v>
      </c>
      <c r="H70">
        <v>0.1</v>
      </c>
      <c r="I70">
        <v>10</v>
      </c>
      <c r="J70">
        <v>0.45</v>
      </c>
      <c r="K70">
        <v>0.6</v>
      </c>
      <c r="L70">
        <v>1</v>
      </c>
      <c r="M70">
        <v>0.37</v>
      </c>
      <c r="N70">
        <v>3.12</v>
      </c>
      <c r="O70">
        <v>2.3199999999999998</v>
      </c>
      <c r="P70" s="34">
        <v>4.0999999999999996</v>
      </c>
      <c r="Q70">
        <v>3.0000000000000001E-3</v>
      </c>
      <c r="R70">
        <v>3.9</v>
      </c>
      <c r="S70" t="s">
        <v>363</v>
      </c>
      <c r="T70" s="35" t="s">
        <v>364</v>
      </c>
      <c r="U70" s="39" t="s">
        <v>365</v>
      </c>
      <c r="V70" s="39" t="s">
        <v>366</v>
      </c>
      <c r="W70" s="40">
        <v>1997</v>
      </c>
      <c r="Y70">
        <v>1.2762902381169283</v>
      </c>
      <c r="AA70" s="10">
        <f t="shared" si="36"/>
        <v>1.2823121083643629</v>
      </c>
      <c r="AB70" s="11">
        <f t="shared" si="32"/>
        <v>0.10398225275552764</v>
      </c>
      <c r="AC70" s="11" cm="1">
        <f t="array" ref="AC70">MEDIAN(IF(C70=$C$37:$C$114,$AB$37:$AB$114))</f>
        <v>-3.0190623562810717</v>
      </c>
      <c r="AD70" s="11">
        <f t="shared" si="22"/>
        <v>-1.7367502479167087</v>
      </c>
      <c r="AE70" s="12">
        <f t="shared" si="23"/>
        <v>0.17609172623506208</v>
      </c>
      <c r="AG70" s="13">
        <f t="shared" si="27"/>
        <v>3.8441958591696812</v>
      </c>
      <c r="AH70" s="15">
        <f t="shared" si="33"/>
        <v>-2.4579014980497904</v>
      </c>
      <c r="AI70" s="11" cm="1">
        <f t="array" ref="AI70">GEOMEAN(IF($C70=$C$37:$C$114,-AH$37:AH$114))</f>
        <v>3.5504393909457441</v>
      </c>
      <c r="AJ70" s="15">
        <f t="shared" si="28"/>
        <v>0.29375646822393708</v>
      </c>
      <c r="AK70" s="65">
        <f t="shared" si="24"/>
        <v>1.3414571764356649</v>
      </c>
      <c r="AM70" s="13">
        <f t="shared" si="37"/>
        <v>4.4135053889087237</v>
      </c>
      <c r="AN70" s="15"/>
      <c r="AO70" s="11"/>
      <c r="AP70" s="15"/>
      <c r="AQ70" s="15"/>
      <c r="AS70" s="20">
        <f t="shared" si="29"/>
        <v>4.4066822180503973</v>
      </c>
      <c r="AT70" s="20">
        <f t="shared" si="30"/>
        <v>-3.0203878569305065</v>
      </c>
      <c r="AU70" s="20" cm="1">
        <f t="array" ref="AU70">GEOMEAN(IF($C70=$C$37:$C$114,-$AT$37:$AT$114))</f>
        <v>4.4764621759026131</v>
      </c>
      <c r="AV70" s="20">
        <f t="shared" si="31"/>
        <v>-6.9779957852215801E-2</v>
      </c>
      <c r="AW70" s="58">
        <f t="shared" si="26"/>
        <v>0.93259900841889365</v>
      </c>
    </row>
    <row r="71" spans="1:49" x14ac:dyDescent="0.35">
      <c r="A71" t="s">
        <v>16</v>
      </c>
      <c r="B71" t="s">
        <v>28</v>
      </c>
      <c r="C71" t="s">
        <v>361</v>
      </c>
      <c r="D71" t="s">
        <v>362</v>
      </c>
      <c r="E71">
        <v>27</v>
      </c>
      <c r="F71">
        <v>6</v>
      </c>
      <c r="G71" s="62">
        <v>4.5999999999999996</v>
      </c>
      <c r="H71">
        <v>0.1</v>
      </c>
      <c r="I71">
        <v>10</v>
      </c>
      <c r="J71" s="60">
        <f>R71/(2.497+4.118/(J68/K68))</f>
        <v>1.0889914137215457</v>
      </c>
      <c r="K71" s="59">
        <f>J71/(J69/K69)</f>
        <v>0.46910399360312738</v>
      </c>
      <c r="L71">
        <v>1</v>
      </c>
      <c r="M71">
        <v>0.37</v>
      </c>
      <c r="N71">
        <v>3.12</v>
      </c>
      <c r="O71">
        <v>2.3199999999999998</v>
      </c>
      <c r="P71" s="34">
        <v>4.0999999999999996</v>
      </c>
      <c r="Q71">
        <v>3.0000000000000001E-3</v>
      </c>
      <c r="R71">
        <v>6.6</v>
      </c>
      <c r="S71" t="s">
        <v>363</v>
      </c>
      <c r="T71" s="34" t="s">
        <v>367</v>
      </c>
      <c r="U71" s="39" t="s">
        <v>368</v>
      </c>
      <c r="V71" s="39" t="s">
        <v>369</v>
      </c>
      <c r="W71" s="41">
        <v>2000</v>
      </c>
      <c r="Y71">
        <v>1.2762902381169283</v>
      </c>
      <c r="AA71" s="10">
        <f t="shared" si="36"/>
        <v>1.7779970233183082</v>
      </c>
      <c r="AB71" s="11">
        <f t="shared" si="32"/>
        <v>-0.25194071982325905</v>
      </c>
      <c r="AC71" s="11" cm="1">
        <f t="array" ref="AC71">MEDIAN(IF(C71=$C$37:$C$114,$AB$37:$AB$114))</f>
        <v>-3.0190623562810717</v>
      </c>
      <c r="AD71" s="11">
        <f t="shared" si="22"/>
        <v>-1.2410653329627634</v>
      </c>
      <c r="AE71" s="12">
        <f t="shared" si="23"/>
        <v>0.28907609155051778</v>
      </c>
      <c r="AG71" s="13">
        <f t="shared" si="27"/>
        <v>4.148803761693916</v>
      </c>
      <c r="AH71" s="15">
        <f t="shared" si="33"/>
        <v>-2.6227474581988668</v>
      </c>
      <c r="AI71" s="11" cm="1">
        <f t="array" ref="AI71">GEOMEAN(IF($C71=$C$37:$C$114,-AH$37:AH$114))</f>
        <v>3.5504393909457441</v>
      </c>
      <c r="AJ71" s="15">
        <f t="shared" si="28"/>
        <v>0.59836437074817184</v>
      </c>
      <c r="AK71" s="65">
        <f t="shared" si="24"/>
        <v>1.8191409255937352</v>
      </c>
      <c r="AM71" s="13">
        <f t="shared" si="37"/>
        <v>4.7659877631595657</v>
      </c>
      <c r="AN71" s="15"/>
      <c r="AO71" s="11"/>
      <c r="AP71" s="15"/>
      <c r="AQ71" s="15"/>
      <c r="AS71" s="20">
        <f t="shared" si="29"/>
        <v>4.7991476675893949</v>
      </c>
      <c r="AT71" s="20">
        <f t="shared" si="30"/>
        <v>-3.2730913640943458</v>
      </c>
      <c r="AU71" s="20" cm="1">
        <f t="array" ref="AU71">GEOMEAN(IF($C71=$C$37:$C$114,-$AT$37:$AT$114))</f>
        <v>4.4764621759026131</v>
      </c>
      <c r="AV71" s="20">
        <f t="shared" si="31"/>
        <v>0.32268549168678184</v>
      </c>
      <c r="AW71" s="58">
        <f t="shared" si="26"/>
        <v>1.3808309997771107</v>
      </c>
    </row>
    <row r="72" spans="1:49" x14ac:dyDescent="0.35">
      <c r="A72" t="s">
        <v>16</v>
      </c>
      <c r="B72" t="s">
        <v>28</v>
      </c>
      <c r="C72" t="s">
        <v>361</v>
      </c>
      <c r="D72" t="s">
        <v>362</v>
      </c>
      <c r="E72">
        <v>27</v>
      </c>
      <c r="F72">
        <v>6</v>
      </c>
      <c r="G72" s="62">
        <v>5</v>
      </c>
      <c r="H72">
        <v>0.1</v>
      </c>
      <c r="I72">
        <v>10</v>
      </c>
      <c r="J72" s="60">
        <f>R72/(2.497+4.118/(J69/K69))</f>
        <v>38.633473698619284</v>
      </c>
      <c r="K72" s="59">
        <f>J72/(J70/K70)</f>
        <v>51.511298264825712</v>
      </c>
      <c r="L72">
        <v>1</v>
      </c>
      <c r="M72">
        <v>0.37</v>
      </c>
      <c r="N72">
        <v>3.12</v>
      </c>
      <c r="O72">
        <v>2.3199999999999998</v>
      </c>
      <c r="P72" s="34">
        <v>4.0999999999999996</v>
      </c>
      <c r="Q72">
        <v>3.0000000000000001E-3</v>
      </c>
      <c r="R72">
        <v>165</v>
      </c>
      <c r="S72" t="s">
        <v>370</v>
      </c>
      <c r="T72" s="34" t="s">
        <v>367</v>
      </c>
      <c r="U72" s="39" t="s">
        <v>368</v>
      </c>
      <c r="V72" s="39" t="s">
        <v>369</v>
      </c>
      <c r="W72" s="41">
        <v>2000</v>
      </c>
      <c r="Y72">
        <v>7.5051563928951728</v>
      </c>
      <c r="AA72" s="10">
        <f t="shared" si="36"/>
        <v>4.8108218255091266</v>
      </c>
      <c r="AB72" s="11">
        <f t="shared" si="32"/>
        <v>-3.2013839130750261</v>
      </c>
      <c r="AC72" s="11" cm="1">
        <f t="array" ref="AC72">MEDIAN(IF(C72=$C$37:$C$114,$AB$37:$AB$114))</f>
        <v>-3.0190623562810717</v>
      </c>
      <c r="AD72" s="11">
        <f t="shared" si="22"/>
        <v>1.791759469228055</v>
      </c>
      <c r="AE72" s="12">
        <f t="shared" si="23"/>
        <v>6</v>
      </c>
      <c r="AG72" s="13">
        <f t="shared" si="27"/>
        <v>6.0125328642926039</v>
      </c>
      <c r="AH72" s="15">
        <f t="shared" si="33"/>
        <v>-4.4030949518585034</v>
      </c>
      <c r="AI72" s="11" cm="1">
        <f t="array" ref="AI72">GEOMEAN(IF($C72=$C$37:$C$114,-AH$37:AH$114))</f>
        <v>3.5504393909457441</v>
      </c>
      <c r="AJ72" s="15">
        <f t="shared" si="28"/>
        <v>2.4620934733468598</v>
      </c>
      <c r="AK72" s="65">
        <f t="shared" si="24"/>
        <v>11.729340917810573</v>
      </c>
      <c r="AM72" s="13">
        <f t="shared" si="37"/>
        <v>6.9226345658212605</v>
      </c>
      <c r="AN72" s="15"/>
      <c r="AO72" s="11"/>
      <c r="AP72" s="15"/>
      <c r="AQ72" s="15"/>
      <c r="AS72" s="20">
        <f t="shared" si="29"/>
        <v>7.2004290329410718</v>
      </c>
      <c r="AT72" s="20">
        <f t="shared" si="30"/>
        <v>-5.5909911205069713</v>
      </c>
      <c r="AU72" s="20" cm="1">
        <f t="array" ref="AU72">GEOMEAN(IF($C72=$C$37:$C$114,-$AT$37:$AT$114))</f>
        <v>4.4764621759026131</v>
      </c>
      <c r="AV72" s="20">
        <f t="shared" si="31"/>
        <v>2.7239668570384588</v>
      </c>
      <c r="AW72" s="58">
        <f t="shared" si="26"/>
        <v>15.24066000961791</v>
      </c>
    </row>
    <row r="73" spans="1:49" x14ac:dyDescent="0.35">
      <c r="A73" t="s">
        <v>16</v>
      </c>
      <c r="B73" t="s">
        <v>28</v>
      </c>
      <c r="C73" t="s">
        <v>361</v>
      </c>
      <c r="D73" t="s">
        <v>362</v>
      </c>
      <c r="E73">
        <v>27</v>
      </c>
      <c r="F73">
        <v>6</v>
      </c>
      <c r="G73" s="62">
        <v>5.5</v>
      </c>
      <c r="H73">
        <v>0.1</v>
      </c>
      <c r="I73">
        <v>10</v>
      </c>
      <c r="J73" s="60">
        <f>R73/(2.497+4.118/(J70/K70))</f>
        <v>41.313691941743521</v>
      </c>
      <c r="K73" s="59">
        <f>J73/(J71/K71)</f>
        <v>17.796667297981823</v>
      </c>
      <c r="L73">
        <v>1</v>
      </c>
      <c r="M73">
        <v>0.37</v>
      </c>
      <c r="N73">
        <v>3.12</v>
      </c>
      <c r="O73">
        <v>2.3199999999999998</v>
      </c>
      <c r="P73" s="34">
        <v>4.0999999999999996</v>
      </c>
      <c r="Q73">
        <v>3.0000000000000001E-3</v>
      </c>
      <c r="R73">
        <v>330</v>
      </c>
      <c r="S73" t="s">
        <v>370</v>
      </c>
      <c r="T73" s="34" t="s">
        <v>367</v>
      </c>
      <c r="U73" s="39" t="s">
        <v>368</v>
      </c>
      <c r="V73" s="39" t="s">
        <v>369</v>
      </c>
      <c r="W73" s="41">
        <v>2000</v>
      </c>
      <c r="Y73">
        <v>5.0376104407945377</v>
      </c>
      <c r="AA73" s="10">
        <f t="shared" si="36"/>
        <v>5.4639050990327078</v>
      </c>
      <c r="AB73" s="11">
        <f t="shared" si="32"/>
        <v>-3.7591570067942826</v>
      </c>
      <c r="AC73" s="11" cm="1">
        <f t="array" ref="AC73">MEDIAN(IF(C73=$C$37:$C$114,$AB$37:$AB$114))</f>
        <v>-3.0190623562810717</v>
      </c>
      <c r="AD73" s="11">
        <f t="shared" si="22"/>
        <v>2.4448427427516362</v>
      </c>
      <c r="AE73" s="12">
        <f t="shared" si="23"/>
        <v>11.528736478903676</v>
      </c>
      <c r="AG73" s="13">
        <f t="shared" si="27"/>
        <v>6.4138650818368124</v>
      </c>
      <c r="AH73" s="15">
        <f t="shared" si="33"/>
        <v>-4.7091169895983871</v>
      </c>
      <c r="AI73" s="11" cm="1">
        <f t="array" ref="AI73">GEOMEAN(IF($C73=$C$37:$C$114,-AH$37:AH$114))</f>
        <v>3.5504393909457441</v>
      </c>
      <c r="AJ73" s="15">
        <f t="shared" si="28"/>
        <v>2.8634256908910682</v>
      </c>
      <c r="AK73" s="65">
        <f t="shared" si="24"/>
        <v>17.521447306083871</v>
      </c>
      <c r="AM73" s="13">
        <f t="shared" si="37"/>
        <v>7.387043176796424</v>
      </c>
      <c r="AN73" s="15"/>
      <c r="AO73" s="11"/>
      <c r="AP73" s="15"/>
      <c r="AQ73" s="15"/>
      <c r="AS73" s="20">
        <f t="shared" si="29"/>
        <v>7.7175168296387913</v>
      </c>
      <c r="AT73" s="20">
        <f t="shared" si="30"/>
        <v>-6.012768737400366</v>
      </c>
      <c r="AU73" s="20" cm="1">
        <f t="array" ref="AU73">GEOMEAN(IF($C73=$C$37:$C$114,-$AT$37:$AT$114))</f>
        <v>4.4764621759026131</v>
      </c>
      <c r="AV73" s="20">
        <f t="shared" si="31"/>
        <v>3.2410546537361782</v>
      </c>
      <c r="AW73" s="58">
        <f t="shared" si="26"/>
        <v>25.560665187893598</v>
      </c>
    </row>
    <row r="74" spans="1:49" x14ac:dyDescent="0.35">
      <c r="A74" t="s">
        <v>16</v>
      </c>
      <c r="B74" t="s">
        <v>28</v>
      </c>
      <c r="C74" t="s">
        <v>361</v>
      </c>
      <c r="D74" t="s">
        <v>362</v>
      </c>
      <c r="E74">
        <v>27</v>
      </c>
      <c r="F74">
        <v>6</v>
      </c>
      <c r="G74" s="62">
        <v>6</v>
      </c>
      <c r="H74">
        <v>0.1</v>
      </c>
      <c r="I74">
        <v>10</v>
      </c>
      <c r="J74" s="60">
        <f>R74/(2.497+4.118/(J71/K71))</f>
        <v>38.633473698619284</v>
      </c>
      <c r="K74" s="59">
        <f>J74/(J72/K72)</f>
        <v>51.511298264825712</v>
      </c>
      <c r="L74">
        <v>1</v>
      </c>
      <c r="M74">
        <v>0.37</v>
      </c>
      <c r="N74">
        <v>3.12</v>
      </c>
      <c r="O74">
        <v>2.3199999999999998</v>
      </c>
      <c r="P74" s="34">
        <v>102</v>
      </c>
      <c r="Q74">
        <v>3.0000000000000001E-3</v>
      </c>
      <c r="R74">
        <v>165</v>
      </c>
      <c r="S74" t="s">
        <v>363</v>
      </c>
      <c r="T74" s="34" t="s">
        <v>367</v>
      </c>
      <c r="U74" s="39" t="s">
        <v>368</v>
      </c>
      <c r="V74" s="39" t="s">
        <v>369</v>
      </c>
      <c r="W74" s="41">
        <v>2000</v>
      </c>
      <c r="Y74">
        <v>81.602546146086752</v>
      </c>
      <c r="AA74" s="10">
        <f t="shared" si="36"/>
        <v>4.8108218255091266</v>
      </c>
      <c r="AB74" s="11">
        <f t="shared" si="32"/>
        <v>-3.0190623562810717</v>
      </c>
      <c r="AC74" s="11" cm="1">
        <f t="array" ref="AC74">MEDIAN(IF(C74=$C$37:$C$114,$AB$37:$AB$114))</f>
        <v>-3.0190623562810717</v>
      </c>
      <c r="AD74" s="11">
        <f t="shared" si="22"/>
        <v>1.791759469228055</v>
      </c>
      <c r="AE74" s="12">
        <f t="shared" si="23"/>
        <v>6</v>
      </c>
      <c r="AG74" s="13">
        <f t="shared" si="27"/>
        <v>6.0125328642926039</v>
      </c>
      <c r="AH74" s="15">
        <f t="shared" si="33"/>
        <v>-4.2207733950645494</v>
      </c>
      <c r="AI74" s="11" cm="1">
        <f t="array" ref="AI74">GEOMEAN(IF($C74=$C$37:$C$114,-AH$37:AH$114))</f>
        <v>3.5504393909457441</v>
      </c>
      <c r="AJ74" s="15">
        <f t="shared" si="28"/>
        <v>2.4620934733468598</v>
      </c>
      <c r="AK74" s="65">
        <f t="shared" si="24"/>
        <v>11.729340917810573</v>
      </c>
      <c r="AM74" s="13">
        <f t="shared" si="37"/>
        <v>6.9226345658212605</v>
      </c>
      <c r="AN74" s="15"/>
      <c r="AO74" s="11"/>
      <c r="AP74" s="15"/>
      <c r="AQ74" s="15"/>
      <c r="AS74" s="20">
        <f t="shared" si="29"/>
        <v>7.2004290329410718</v>
      </c>
      <c r="AT74" s="20">
        <f t="shared" si="30"/>
        <v>-5.4086695637130173</v>
      </c>
      <c r="AU74" s="20" cm="1">
        <f t="array" ref="AU74">GEOMEAN(IF($C74=$C$37:$C$114,-$AT$37:$AT$114))</f>
        <v>4.4764621759026131</v>
      </c>
      <c r="AV74" s="20">
        <f t="shared" si="31"/>
        <v>2.7239668570384588</v>
      </c>
      <c r="AW74" s="58">
        <f t="shared" si="26"/>
        <v>15.24066000961791</v>
      </c>
    </row>
    <row r="75" spans="1:49" x14ac:dyDescent="0.35">
      <c r="A75" t="s">
        <v>16</v>
      </c>
      <c r="B75" t="s">
        <v>28</v>
      </c>
      <c r="C75" t="s">
        <v>304</v>
      </c>
      <c r="D75" t="s">
        <v>362</v>
      </c>
      <c r="E75">
        <v>20</v>
      </c>
      <c r="F75">
        <v>6.5</v>
      </c>
      <c r="G75" s="62">
        <v>20</v>
      </c>
      <c r="H75">
        <v>0.1</v>
      </c>
      <c r="I75">
        <v>10</v>
      </c>
      <c r="J75">
        <v>5.6</v>
      </c>
      <c r="K75">
        <v>5.9</v>
      </c>
      <c r="L75">
        <v>26</v>
      </c>
      <c r="M75">
        <v>1.9</v>
      </c>
      <c r="N75">
        <v>9.4</v>
      </c>
      <c r="O75">
        <v>51</v>
      </c>
      <c r="P75" s="42">
        <f>19/1.22</f>
        <v>15.573770491803279</v>
      </c>
      <c r="Q75">
        <v>3.0000000000000001E-3</v>
      </c>
      <c r="R75">
        <v>38.279400000000003</v>
      </c>
      <c r="S75" t="s">
        <v>371</v>
      </c>
      <c r="T75" s="35" t="s">
        <v>183</v>
      </c>
      <c r="W75" s="40">
        <v>2003</v>
      </c>
      <c r="Y75">
        <v>19.390578995626129</v>
      </c>
      <c r="AA75" s="10">
        <f t="shared" si="36"/>
        <v>3.4342359850953388</v>
      </c>
      <c r="AB75" s="11">
        <f t="shared" si="32"/>
        <v>-0.43850371154134793</v>
      </c>
      <c r="AC75" s="11" cm="1">
        <f t="array" ref="AC75">MEDIAN(IF(C75=$C$37:$C$114,$AB$37:$AB$114))</f>
        <v>1.140474993408044</v>
      </c>
      <c r="AD75" s="11">
        <f t="shared" si="22"/>
        <v>4.5747109785033828</v>
      </c>
      <c r="AE75" s="49">
        <f t="shared" si="23"/>
        <v>97</v>
      </c>
      <c r="AG75" s="13">
        <f t="shared" si="27"/>
        <v>5.5555944206505083</v>
      </c>
      <c r="AH75" s="15">
        <f t="shared" si="33"/>
        <v>-2.5598621470965175</v>
      </c>
      <c r="AI75" s="11" cm="1">
        <f t="array" ref="AI75">GEOMEAN(IF($C75=$C$37:$C$114,-AH$37:AH$114))</f>
        <v>2.9147719609224541</v>
      </c>
      <c r="AJ75" s="15">
        <f t="shared" si="28"/>
        <v>2.6408224597280543</v>
      </c>
      <c r="AK75" s="65">
        <f t="shared" si="24"/>
        <v>14.024733644207382</v>
      </c>
      <c r="AM75" s="13">
        <f t="shared" si="37"/>
        <v>6.4247420662699568</v>
      </c>
      <c r="AN75" s="15"/>
      <c r="AO75" s="11"/>
      <c r="AP75" s="15"/>
      <c r="AQ75" s="15"/>
      <c r="AS75" s="20">
        <f t="shared" si="29"/>
        <v>6.4974979812018603</v>
      </c>
      <c r="AT75" s="20">
        <f t="shared" si="30"/>
        <v>-3.5017657076478694</v>
      </c>
      <c r="AU75" s="20" cm="1">
        <f t="array" ref="AU75">GEOMEAN(IF($C75=$C$37:$C$114,-$AT$37:$AT$114))</f>
        <v>3.5074544931236353</v>
      </c>
      <c r="AV75" s="20">
        <f t="shared" si="31"/>
        <v>2.990043488078225</v>
      </c>
      <c r="AW75" s="58">
        <f t="shared" si="26"/>
        <v>19.886547300484779</v>
      </c>
    </row>
    <row r="76" spans="1:49" x14ac:dyDescent="0.35">
      <c r="A76" t="s">
        <v>16</v>
      </c>
      <c r="B76" t="s">
        <v>28</v>
      </c>
      <c r="C76" t="s">
        <v>304</v>
      </c>
      <c r="D76" t="s">
        <v>306</v>
      </c>
      <c r="E76">
        <v>20</v>
      </c>
      <c r="F76">
        <v>6.5</v>
      </c>
      <c r="G76" s="62">
        <v>279</v>
      </c>
      <c r="H76">
        <v>11.2</v>
      </c>
      <c r="I76">
        <v>10</v>
      </c>
      <c r="J76">
        <v>5.6</v>
      </c>
      <c r="K76">
        <v>5.9</v>
      </c>
      <c r="L76">
        <v>26</v>
      </c>
      <c r="M76">
        <v>1.9</v>
      </c>
      <c r="N76">
        <v>9.4</v>
      </c>
      <c r="O76">
        <v>51</v>
      </c>
      <c r="P76" s="42">
        <f t="shared" ref="P76:P85" si="38">19/1.22</f>
        <v>15.573770491803279</v>
      </c>
      <c r="Q76">
        <v>3.0000000000000001E-3</v>
      </c>
      <c r="R76">
        <v>38.279400000000003</v>
      </c>
      <c r="S76" t="s">
        <v>371</v>
      </c>
      <c r="T76" s="35" t="s">
        <v>183</v>
      </c>
      <c r="W76" s="40">
        <v>2003</v>
      </c>
      <c r="Y76">
        <v>421.26297512368183</v>
      </c>
      <c r="AA76" s="10">
        <f t="shared" si="36"/>
        <v>3.4342359850953388</v>
      </c>
      <c r="AB76" s="11">
        <f t="shared" si="32"/>
        <v>2.1969757967260266</v>
      </c>
      <c r="AC76" s="11" cm="1">
        <f t="array" ref="AC76">MEDIAN(IF(C76=$C$37:$C$114,$AB$37:$AB$114))</f>
        <v>1.140474993408044</v>
      </c>
      <c r="AD76" s="11">
        <f t="shared" si="22"/>
        <v>4.5747109785033828</v>
      </c>
      <c r="AE76" s="49">
        <f t="shared" si="23"/>
        <v>97</v>
      </c>
      <c r="AG76" s="13">
        <f t="shared" si="27"/>
        <v>8.8585436305570742</v>
      </c>
      <c r="AH76" s="15">
        <f t="shared" si="33"/>
        <v>-3.2273318487357088</v>
      </c>
      <c r="AI76" s="11" cm="1">
        <f t="array" ref="AI76">GEOMEAN(IF($C76=$C$37:$C$114,-AH$37:AH$114))</f>
        <v>2.9147719609224541</v>
      </c>
      <c r="AJ76" s="15">
        <f t="shared" si="28"/>
        <v>5.9437716696346197</v>
      </c>
      <c r="AK76" s="65">
        <f t="shared" si="24"/>
        <v>381.37062435633243</v>
      </c>
      <c r="AM76" s="13">
        <f t="shared" si="37"/>
        <v>11.077181953366919</v>
      </c>
      <c r="AN76" s="15"/>
      <c r="AO76" s="11"/>
      <c r="AP76" s="15"/>
      <c r="AQ76" s="15"/>
      <c r="AS76" s="20">
        <f t="shared" si="29"/>
        <v>9.0643613671863914</v>
      </c>
      <c r="AT76" s="20">
        <f t="shared" si="30"/>
        <v>-3.433149585365026</v>
      </c>
      <c r="AU76" s="20" cm="1">
        <f t="array" ref="AU76">GEOMEAN(IF($C76=$C$37:$C$114,-$AT$37:$AT$114))</f>
        <v>3.5074544931236353</v>
      </c>
      <c r="AV76" s="20">
        <f t="shared" si="31"/>
        <v>5.5569068740627561</v>
      </c>
      <c r="AW76" s="58">
        <f t="shared" si="26"/>
        <v>259.02041320646953</v>
      </c>
    </row>
    <row r="77" spans="1:49" x14ac:dyDescent="0.35">
      <c r="A77" t="s">
        <v>16</v>
      </c>
      <c r="B77" t="s">
        <v>28</v>
      </c>
      <c r="C77" t="s">
        <v>304</v>
      </c>
      <c r="D77" t="s">
        <v>306</v>
      </c>
      <c r="E77">
        <v>20</v>
      </c>
      <c r="F77">
        <v>6.5</v>
      </c>
      <c r="G77" s="62">
        <v>97</v>
      </c>
      <c r="H77">
        <v>4.5</v>
      </c>
      <c r="I77">
        <v>10</v>
      </c>
      <c r="J77">
        <v>5.6</v>
      </c>
      <c r="K77">
        <v>5.9</v>
      </c>
      <c r="L77">
        <v>26</v>
      </c>
      <c r="M77">
        <v>1.9</v>
      </c>
      <c r="N77">
        <v>9.4</v>
      </c>
      <c r="O77">
        <v>51</v>
      </c>
      <c r="P77" s="42">
        <f t="shared" si="38"/>
        <v>15.573770491803279</v>
      </c>
      <c r="Q77">
        <v>3.0000000000000001E-3</v>
      </c>
      <c r="R77">
        <v>38.279400000000003</v>
      </c>
      <c r="S77" t="s">
        <v>371</v>
      </c>
      <c r="T77" s="35" t="s">
        <v>183</v>
      </c>
      <c r="W77" s="40">
        <v>2003</v>
      </c>
      <c r="Y77">
        <v>175.68872053743689</v>
      </c>
      <c r="AA77" s="10">
        <f t="shared" si="36"/>
        <v>3.4342359850953388</v>
      </c>
      <c r="AB77" s="11">
        <f t="shared" si="32"/>
        <v>1.140474993408044</v>
      </c>
      <c r="AC77" s="11" cm="1">
        <f t="array" ref="AC77">MEDIAN(IF(C77=$C$37:$C$114,$AB$37:$AB$114))</f>
        <v>1.140474993408044</v>
      </c>
      <c r="AD77" s="11">
        <f t="shared" si="22"/>
        <v>4.5747109785033828</v>
      </c>
      <c r="AE77" s="49">
        <f t="shared" si="23"/>
        <v>97</v>
      </c>
      <c r="AG77" s="13">
        <f t="shared" si="27"/>
        <v>8.2202581634897314</v>
      </c>
      <c r="AH77" s="15">
        <f t="shared" si="33"/>
        <v>-3.6455471849863486</v>
      </c>
      <c r="AI77" s="11" cm="1">
        <f t="array" ref="AI77">GEOMEAN(IF($C77=$C$37:$C$114,-AH$37:AH$114))</f>
        <v>2.9147719609224541</v>
      </c>
      <c r="AJ77" s="15">
        <f t="shared" si="28"/>
        <v>5.3054862025672769</v>
      </c>
      <c r="AK77" s="65">
        <f t="shared" si="24"/>
        <v>201.43891872762055</v>
      </c>
      <c r="AM77" s="13">
        <f t="shared" si="37"/>
        <v>10.178111281183492</v>
      </c>
      <c r="AN77" s="15"/>
      <c r="AO77" s="11"/>
      <c r="AP77" s="15"/>
      <c r="AQ77" s="15"/>
      <c r="AS77" s="20">
        <f t="shared" si="29"/>
        <v>8.5683223756369138</v>
      </c>
      <c r="AT77" s="20">
        <f t="shared" si="30"/>
        <v>-3.993611397133531</v>
      </c>
      <c r="AU77" s="20" cm="1">
        <f t="array" ref="AU77">GEOMEAN(IF($C77=$C$37:$C$114,-$AT$37:$AT$114))</f>
        <v>3.5074544931236353</v>
      </c>
      <c r="AV77" s="20">
        <f t="shared" si="31"/>
        <v>5.0608678825132785</v>
      </c>
      <c r="AW77" s="58">
        <f t="shared" si="26"/>
        <v>157.72734574408474</v>
      </c>
    </row>
    <row r="78" spans="1:49" x14ac:dyDescent="0.35">
      <c r="A78" t="s">
        <v>16</v>
      </c>
      <c r="B78" t="s">
        <v>28</v>
      </c>
      <c r="C78" t="s">
        <v>304</v>
      </c>
      <c r="D78" t="s">
        <v>306</v>
      </c>
      <c r="E78">
        <v>20</v>
      </c>
      <c r="F78">
        <v>6.8</v>
      </c>
      <c r="G78" s="62">
        <v>22.8</v>
      </c>
      <c r="H78">
        <v>0.1</v>
      </c>
      <c r="I78">
        <v>10</v>
      </c>
      <c r="J78">
        <v>5.6</v>
      </c>
      <c r="K78">
        <v>5.9</v>
      </c>
      <c r="L78">
        <v>26</v>
      </c>
      <c r="M78">
        <v>1.9</v>
      </c>
      <c r="N78">
        <v>9.4</v>
      </c>
      <c r="O78">
        <v>51</v>
      </c>
      <c r="P78" s="42">
        <f t="shared" si="38"/>
        <v>15.573770491803279</v>
      </c>
      <c r="Q78">
        <v>3.0000000000000001E-3</v>
      </c>
      <c r="R78">
        <v>38.279400000000003</v>
      </c>
      <c r="S78" t="s">
        <v>371</v>
      </c>
      <c r="T78" s="35" t="s">
        <v>183</v>
      </c>
      <c r="W78" s="40">
        <v>2003</v>
      </c>
      <c r="Y78">
        <v>20.262258163938895</v>
      </c>
      <c r="AA78" s="10">
        <f t="shared" si="36"/>
        <v>3.4342359850953388</v>
      </c>
      <c r="AB78" s="11">
        <f t="shared" si="32"/>
        <v>-0.30747544913494362</v>
      </c>
      <c r="AC78" s="11" cm="1">
        <f t="array" ref="AC78">MEDIAN(IF(C78=$C$37:$C$114,$AB$37:$AB$114))</f>
        <v>1.140474993408044</v>
      </c>
      <c r="AD78" s="11">
        <f t="shared" si="22"/>
        <v>4.5747109785033828</v>
      </c>
      <c r="AE78" s="49">
        <f t="shared" si="23"/>
        <v>97</v>
      </c>
      <c r="AG78" s="13">
        <f t="shared" si="27"/>
        <v>5.788994420650508</v>
      </c>
      <c r="AH78" s="15">
        <f t="shared" si="33"/>
        <v>-2.6622338846901128</v>
      </c>
      <c r="AI78" s="11" cm="1">
        <f t="array" ref="AI78">GEOMEAN(IF($C78=$C$37:$C$114,-AH$37:AH$114))</f>
        <v>2.9147719609224541</v>
      </c>
      <c r="AJ78" s="15">
        <f t="shared" si="28"/>
        <v>2.8742224597280539</v>
      </c>
      <c r="AK78" s="65">
        <f t="shared" si="24"/>
        <v>17.711647247101286</v>
      </c>
      <c r="AM78" s="13">
        <f t="shared" si="37"/>
        <v>6.7133420662699574</v>
      </c>
      <c r="AN78" s="15"/>
      <c r="AO78" s="11"/>
      <c r="AP78" s="15"/>
      <c r="AQ78" s="15"/>
      <c r="AS78" s="20">
        <f t="shared" si="29"/>
        <v>6.7296979812018591</v>
      </c>
      <c r="AT78" s="20">
        <f t="shared" si="30"/>
        <v>-3.602937445241464</v>
      </c>
      <c r="AU78" s="20" cm="1">
        <f t="array" ref="AU78">GEOMEAN(IF($C78=$C$37:$C$114,-$AT$37:$AT$114))</f>
        <v>3.5074544931236353</v>
      </c>
      <c r="AV78" s="20">
        <f t="shared" si="31"/>
        <v>3.2222434880782238</v>
      </c>
      <c r="AW78" s="58">
        <f t="shared" si="26"/>
        <v>25.084333503966651</v>
      </c>
    </row>
    <row r="79" spans="1:49" x14ac:dyDescent="0.35">
      <c r="A79" t="s">
        <v>16</v>
      </c>
      <c r="B79" t="s">
        <v>28</v>
      </c>
      <c r="C79" t="s">
        <v>304</v>
      </c>
      <c r="D79" t="s">
        <v>306</v>
      </c>
      <c r="E79">
        <v>20</v>
      </c>
      <c r="F79">
        <v>7</v>
      </c>
      <c r="G79" s="62">
        <v>27</v>
      </c>
      <c r="H79">
        <v>0.1</v>
      </c>
      <c r="I79">
        <v>10</v>
      </c>
      <c r="J79">
        <v>5.6</v>
      </c>
      <c r="K79">
        <v>5.9</v>
      </c>
      <c r="L79">
        <v>26</v>
      </c>
      <c r="M79">
        <v>1.9</v>
      </c>
      <c r="N79">
        <v>9.4</v>
      </c>
      <c r="O79">
        <v>51</v>
      </c>
      <c r="P79" s="42">
        <f t="shared" si="38"/>
        <v>15.573770491803279</v>
      </c>
      <c r="Q79">
        <v>3.0000000000000001E-3</v>
      </c>
      <c r="R79">
        <v>38.279400000000003</v>
      </c>
      <c r="S79" t="s">
        <v>371</v>
      </c>
      <c r="T79" s="35" t="s">
        <v>183</v>
      </c>
      <c r="W79" s="40">
        <v>2003</v>
      </c>
      <c r="Y79">
        <v>21.076380974704989</v>
      </c>
      <c r="AA79" s="10">
        <f t="shared" si="36"/>
        <v>3.4342359850953388</v>
      </c>
      <c r="AB79" s="11">
        <f t="shared" si="32"/>
        <v>-0.13839911909100966</v>
      </c>
      <c r="AC79" s="11" cm="1">
        <f t="array" ref="AC79">MEDIAN(IF(C79=$C$37:$C$114,$AB$37:$AB$114))</f>
        <v>1.140474993408044</v>
      </c>
      <c r="AD79" s="11">
        <f t="shared" si="22"/>
        <v>4.5747109785033828</v>
      </c>
      <c r="AE79" s="49">
        <f t="shared" si="23"/>
        <v>97</v>
      </c>
      <c r="AG79" s="13">
        <f t="shared" si="27"/>
        <v>5.9445944206505077</v>
      </c>
      <c r="AH79" s="15">
        <f t="shared" si="33"/>
        <v>-2.6487575546461786</v>
      </c>
      <c r="AI79" s="11" cm="1">
        <f t="array" ref="AI79">GEOMEAN(IF($C79=$C$37:$C$114,-AH$37:AH$114))</f>
        <v>2.9147719609224541</v>
      </c>
      <c r="AJ79" s="15">
        <f t="shared" si="28"/>
        <v>3.0298224597280536</v>
      </c>
      <c r="AK79" s="65">
        <f t="shared" si="24"/>
        <v>20.693558323261801</v>
      </c>
      <c r="AM79" s="13">
        <f t="shared" si="37"/>
        <v>6.9057420662699567</v>
      </c>
      <c r="AN79" s="15"/>
      <c r="AO79" s="11"/>
      <c r="AP79" s="15"/>
      <c r="AQ79" s="15"/>
      <c r="AS79" s="20">
        <f t="shared" si="29"/>
        <v>6.884497981201859</v>
      </c>
      <c r="AT79" s="20">
        <f t="shared" si="30"/>
        <v>-3.5886611151975298</v>
      </c>
      <c r="AU79" s="20" cm="1">
        <f t="array" ref="AU79">GEOMEAN(IF($C79=$C$37:$C$114,-$AT$37:$AT$114))</f>
        <v>3.5074544931236353</v>
      </c>
      <c r="AV79" s="20">
        <f t="shared" si="31"/>
        <v>3.3770434880782236</v>
      </c>
      <c r="AW79" s="58">
        <f t="shared" si="26"/>
        <v>29.284064316339069</v>
      </c>
    </row>
    <row r="80" spans="1:49" x14ac:dyDescent="0.35">
      <c r="A80" t="s">
        <v>16</v>
      </c>
      <c r="B80" t="s">
        <v>28</v>
      </c>
      <c r="C80" t="s">
        <v>304</v>
      </c>
      <c r="D80" t="s">
        <v>306</v>
      </c>
      <c r="E80">
        <v>20</v>
      </c>
      <c r="F80">
        <v>7</v>
      </c>
      <c r="G80" s="62">
        <v>200</v>
      </c>
      <c r="H80">
        <v>4.2</v>
      </c>
      <c r="I80">
        <v>10</v>
      </c>
      <c r="J80">
        <v>5.6</v>
      </c>
      <c r="K80">
        <v>5.9</v>
      </c>
      <c r="L80">
        <v>26</v>
      </c>
      <c r="M80">
        <v>1.9</v>
      </c>
      <c r="N80">
        <v>9.4</v>
      </c>
      <c r="O80">
        <v>51</v>
      </c>
      <c r="P80" s="42">
        <f t="shared" si="38"/>
        <v>15.573770491803279</v>
      </c>
      <c r="Q80">
        <v>3.0000000000000001E-3</v>
      </c>
      <c r="R80">
        <v>38.279400000000003</v>
      </c>
      <c r="S80" t="s">
        <v>371</v>
      </c>
      <c r="T80" s="35" t="s">
        <v>183</v>
      </c>
      <c r="W80" s="40">
        <v>2003</v>
      </c>
      <c r="Y80">
        <v>219.57664067713264</v>
      </c>
      <c r="AA80" s="10">
        <f t="shared" si="36"/>
        <v>3.4342359850953388</v>
      </c>
      <c r="AB80" s="11">
        <f t="shared" si="32"/>
        <v>1.8640813814526975</v>
      </c>
      <c r="AC80" s="11" cm="1">
        <f t="array" ref="AC80">MEDIAN(IF(C80=$C$37:$C$114,$AB$37:$AB$114))</f>
        <v>1.140474993408044</v>
      </c>
      <c r="AD80" s="11">
        <f t="shared" si="22"/>
        <v>4.5747109785033828</v>
      </c>
      <c r="AE80" s="49">
        <f t="shared" si="23"/>
        <v>97</v>
      </c>
      <c r="AG80" s="13">
        <f t="shared" si="27"/>
        <v>8.5609631534488653</v>
      </c>
      <c r="AH80" s="15">
        <f t="shared" si="33"/>
        <v>-3.262645786900829</v>
      </c>
      <c r="AI80" s="11" cm="1">
        <f t="array" ref="AI80">GEOMEAN(IF($C80=$C$37:$C$114,-AH$37:AH$114))</f>
        <v>2.9147719609224541</v>
      </c>
      <c r="AJ80" s="15">
        <f t="shared" si="28"/>
        <v>5.6461911925264108</v>
      </c>
      <c r="AK80" s="65">
        <f t="shared" si="24"/>
        <v>283.21071385883397</v>
      </c>
      <c r="AM80" s="13">
        <f t="shared" si="37"/>
        <v>10.591084309897358</v>
      </c>
      <c r="AN80" s="15"/>
      <c r="AO80" s="11"/>
      <c r="AP80" s="15"/>
      <c r="AQ80" s="15"/>
      <c r="AS80" s="20">
        <f t="shared" si="29"/>
        <v>8.9177902535480129</v>
      </c>
      <c r="AT80" s="20">
        <f t="shared" si="30"/>
        <v>-3.6194728869999766</v>
      </c>
      <c r="AU80" s="20" cm="1">
        <f t="array" ref="AU80">GEOMEAN(IF($C80=$C$37:$C$114,-$AT$37:$AT$114))</f>
        <v>3.5074544931236353</v>
      </c>
      <c r="AV80" s="20">
        <f t="shared" si="31"/>
        <v>5.4103357604243776</v>
      </c>
      <c r="AW80" s="58">
        <f t="shared" si="26"/>
        <v>223.70668692430132</v>
      </c>
    </row>
    <row r="81" spans="1:49" x14ac:dyDescent="0.35">
      <c r="A81" t="s">
        <v>16</v>
      </c>
      <c r="B81" t="s">
        <v>28</v>
      </c>
      <c r="C81" t="s">
        <v>304</v>
      </c>
      <c r="D81" t="s">
        <v>306</v>
      </c>
      <c r="E81">
        <v>20</v>
      </c>
      <c r="F81">
        <v>7</v>
      </c>
      <c r="G81" s="62">
        <v>525</v>
      </c>
      <c r="H81">
        <v>11.2</v>
      </c>
      <c r="I81">
        <v>10</v>
      </c>
      <c r="J81">
        <v>5.6</v>
      </c>
      <c r="K81">
        <v>5.9</v>
      </c>
      <c r="L81">
        <v>26</v>
      </c>
      <c r="M81">
        <v>1.9</v>
      </c>
      <c r="N81">
        <v>9.4</v>
      </c>
      <c r="O81">
        <v>51</v>
      </c>
      <c r="P81" s="42">
        <f t="shared" si="38"/>
        <v>15.573770491803279</v>
      </c>
      <c r="Q81">
        <v>3.0000000000000001E-3</v>
      </c>
      <c r="R81">
        <v>38.279400000000003</v>
      </c>
      <c r="S81" t="s">
        <v>371</v>
      </c>
      <c r="T81" s="35" t="s">
        <v>183</v>
      </c>
      <c r="W81" s="40">
        <v>2003</v>
      </c>
      <c r="Y81">
        <v>566.10562060086522</v>
      </c>
      <c r="AA81" s="10">
        <f t="shared" si="36"/>
        <v>3.4342359850953388</v>
      </c>
      <c r="AB81" s="11">
        <f t="shared" si="32"/>
        <v>2.8291622774962848</v>
      </c>
      <c r="AC81" s="11" cm="1">
        <f t="array" ref="AC81">MEDIAN(IF(C81=$C$37:$C$114,$AB$37:$AB$114))</f>
        <v>1.140474993408044</v>
      </c>
      <c r="AD81" s="11">
        <f t="shared" si="22"/>
        <v>4.5747109785033828</v>
      </c>
      <c r="AE81" s="49">
        <f t="shared" si="23"/>
        <v>97</v>
      </c>
      <c r="AG81" s="13">
        <f t="shared" si="27"/>
        <v>9.2475436305570735</v>
      </c>
      <c r="AH81" s="15">
        <f t="shared" si="33"/>
        <v>-2.9841453679654499</v>
      </c>
      <c r="AI81" s="11" cm="1">
        <f t="array" ref="AI81">GEOMEAN(IF($C81=$C$37:$C$114,-AH$37:AH$114))</f>
        <v>2.9147719609224541</v>
      </c>
      <c r="AJ81" s="15">
        <f t="shared" si="28"/>
        <v>6.332771669634619</v>
      </c>
      <c r="AK81" s="65">
        <f t="shared" si="24"/>
        <v>562.71409198249694</v>
      </c>
      <c r="AM81" s="13">
        <f t="shared" si="37"/>
        <v>11.558181953366921</v>
      </c>
      <c r="AN81" s="15"/>
      <c r="AO81" s="11"/>
      <c r="AP81" s="15"/>
      <c r="AQ81" s="15"/>
      <c r="AS81" s="20">
        <f t="shared" si="29"/>
        <v>9.4513613671863919</v>
      </c>
      <c r="AT81" s="20">
        <f t="shared" si="30"/>
        <v>-3.1879631045947683</v>
      </c>
      <c r="AU81" s="20" cm="1">
        <f t="array" ref="AU81">GEOMEAN(IF($C81=$C$37:$C$114,-$AT$37:$AT$114))</f>
        <v>3.5074544931236353</v>
      </c>
      <c r="AV81" s="20">
        <f t="shared" si="31"/>
        <v>5.9439068740627565</v>
      </c>
      <c r="AW81" s="58">
        <f t="shared" si="26"/>
        <v>381.42219083943661</v>
      </c>
    </row>
    <row r="82" spans="1:49" x14ac:dyDescent="0.35">
      <c r="A82" t="s">
        <v>16</v>
      </c>
      <c r="B82" t="s">
        <v>28</v>
      </c>
      <c r="C82" t="s">
        <v>304</v>
      </c>
      <c r="D82" t="s">
        <v>306</v>
      </c>
      <c r="E82">
        <v>20</v>
      </c>
      <c r="F82">
        <v>7.3</v>
      </c>
      <c r="G82" s="62">
        <v>36</v>
      </c>
      <c r="H82">
        <v>0.1</v>
      </c>
      <c r="I82">
        <v>10</v>
      </c>
      <c r="J82">
        <v>5.6</v>
      </c>
      <c r="K82">
        <v>5.9</v>
      </c>
      <c r="L82">
        <v>26</v>
      </c>
      <c r="M82">
        <v>1.9</v>
      </c>
      <c r="N82">
        <v>9.4</v>
      </c>
      <c r="O82">
        <v>51</v>
      </c>
      <c r="P82" s="42">
        <f t="shared" si="38"/>
        <v>15.573770491803279</v>
      </c>
      <c r="Q82">
        <v>3.0000000000000001E-3</v>
      </c>
      <c r="R82">
        <v>38.279400000000003</v>
      </c>
      <c r="S82" t="s">
        <v>371</v>
      </c>
      <c r="T82" s="35" t="s">
        <v>183</v>
      </c>
      <c r="W82" s="40">
        <v>2003</v>
      </c>
      <c r="Y82">
        <v>22.694567870473747</v>
      </c>
      <c r="AA82" s="10">
        <f t="shared" si="36"/>
        <v>3.4342359850953388</v>
      </c>
      <c r="AB82" s="11">
        <f t="shared" si="32"/>
        <v>0.14928295336077113</v>
      </c>
      <c r="AC82" s="11" cm="1">
        <f t="array" ref="AC82">MEDIAN(IF(C82=$C$37:$C$114,$AB$37:$AB$114))</f>
        <v>1.140474993408044</v>
      </c>
      <c r="AD82" s="11">
        <f t="shared" si="22"/>
        <v>4.5747109785033828</v>
      </c>
      <c r="AE82" s="49">
        <f t="shared" si="23"/>
        <v>97</v>
      </c>
      <c r="AG82" s="13">
        <f t="shared" si="27"/>
        <v>6.1779944206505082</v>
      </c>
      <c r="AH82" s="15">
        <f t="shared" si="33"/>
        <v>-2.5944754821943983</v>
      </c>
      <c r="AI82" s="11" cm="1">
        <f t="array" ref="AI82">GEOMEAN(IF($C82=$C$37:$C$114,-AH$37:AH$114))</f>
        <v>2.9147719609224541</v>
      </c>
      <c r="AJ82" s="15">
        <f t="shared" si="28"/>
        <v>3.2632224597280541</v>
      </c>
      <c r="AK82" s="65">
        <f t="shared" si="24"/>
        <v>26.133616124703529</v>
      </c>
      <c r="AM82" s="13">
        <f t="shared" si="37"/>
        <v>7.1943420662699573</v>
      </c>
      <c r="AN82" s="15"/>
      <c r="AO82" s="11"/>
      <c r="AP82" s="15"/>
      <c r="AQ82" s="15"/>
      <c r="AS82" s="20">
        <f t="shared" si="29"/>
        <v>7.1166979812018596</v>
      </c>
      <c r="AT82" s="20">
        <f t="shared" si="30"/>
        <v>-3.5331790427457497</v>
      </c>
      <c r="AU82" s="20" cm="1">
        <f t="array" ref="AU82">GEOMEAN(IF($C82=$C$37:$C$114,-$AT$37:$AT$114))</f>
        <v>3.5074544931236353</v>
      </c>
      <c r="AV82" s="20">
        <f t="shared" si="31"/>
        <v>3.6092434880782243</v>
      </c>
      <c r="AW82" s="58">
        <f t="shared" si="26"/>
        <v>36.938098130526299</v>
      </c>
    </row>
    <row r="83" spans="1:49" x14ac:dyDescent="0.35">
      <c r="A83" t="s">
        <v>16</v>
      </c>
      <c r="B83" t="s">
        <v>28</v>
      </c>
      <c r="C83" t="s">
        <v>304</v>
      </c>
      <c r="D83" t="s">
        <v>306</v>
      </c>
      <c r="E83">
        <v>20</v>
      </c>
      <c r="F83">
        <v>7.5</v>
      </c>
      <c r="G83" s="62">
        <v>44</v>
      </c>
      <c r="H83">
        <v>0.1</v>
      </c>
      <c r="I83">
        <v>10</v>
      </c>
      <c r="J83">
        <v>5.6</v>
      </c>
      <c r="K83">
        <v>5.9</v>
      </c>
      <c r="L83">
        <v>26</v>
      </c>
      <c r="M83">
        <v>1.9</v>
      </c>
      <c r="N83">
        <v>9.4</v>
      </c>
      <c r="O83">
        <v>51</v>
      </c>
      <c r="P83" s="42">
        <f t="shared" si="38"/>
        <v>15.573770491803279</v>
      </c>
      <c r="Q83">
        <v>3.0000000000000001E-3</v>
      </c>
      <c r="R83">
        <v>38.279400000000003</v>
      </c>
      <c r="S83" t="s">
        <v>371</v>
      </c>
      <c r="T83" s="35" t="s">
        <v>183</v>
      </c>
      <c r="W83" s="40">
        <v>2003</v>
      </c>
      <c r="Y83">
        <v>24.104312103645498</v>
      </c>
      <c r="AA83" s="10">
        <f t="shared" si="36"/>
        <v>3.4342359850953388</v>
      </c>
      <c r="AB83" s="11">
        <f t="shared" si="32"/>
        <v>0.34995364882292224</v>
      </c>
      <c r="AC83" s="11" cm="1">
        <f t="array" ref="AC83">MEDIAN(IF(C83=$C$37:$C$114,$AB$37:$AB$114))</f>
        <v>1.140474993408044</v>
      </c>
      <c r="AD83" s="11">
        <f t="shared" si="22"/>
        <v>4.5747109785033828</v>
      </c>
      <c r="AE83" s="49">
        <f t="shared" si="23"/>
        <v>97</v>
      </c>
      <c r="AG83" s="13">
        <f t="shared" si="27"/>
        <v>6.3335944206505079</v>
      </c>
      <c r="AH83" s="15">
        <f t="shared" si="33"/>
        <v>-2.5494047867322469</v>
      </c>
      <c r="AI83" s="11" cm="1">
        <f t="array" ref="AI83">GEOMEAN(IF($C83=$C$37:$C$114,-AH$37:AH$114))</f>
        <v>2.9147719609224541</v>
      </c>
      <c r="AJ83" s="15">
        <f t="shared" si="28"/>
        <v>3.4188224597280539</v>
      </c>
      <c r="AK83" s="65">
        <f t="shared" si="24"/>
        <v>30.533439489248813</v>
      </c>
      <c r="AM83" s="13">
        <f t="shared" si="37"/>
        <v>7.3867420662699566</v>
      </c>
      <c r="AN83" s="15"/>
      <c r="AO83" s="11"/>
      <c r="AP83" s="15"/>
      <c r="AQ83" s="15"/>
      <c r="AS83" s="20">
        <f t="shared" si="29"/>
        <v>7.2714979812018594</v>
      </c>
      <c r="AT83" s="20">
        <f t="shared" si="30"/>
        <v>-3.4873083472835984</v>
      </c>
      <c r="AU83" s="20" cm="1">
        <f t="array" ref="AU83">GEOMEAN(IF($C83=$C$37:$C$114,-$AT$37:$AT$114))</f>
        <v>3.5074544931236353</v>
      </c>
      <c r="AV83" s="20">
        <f t="shared" si="31"/>
        <v>3.7640434880782241</v>
      </c>
      <c r="AW83" s="58">
        <f t="shared" si="26"/>
        <v>43.122438999885105</v>
      </c>
    </row>
    <row r="84" spans="1:49" x14ac:dyDescent="0.35">
      <c r="A84" t="s">
        <v>16</v>
      </c>
      <c r="B84" t="s">
        <v>28</v>
      </c>
      <c r="C84" t="s">
        <v>304</v>
      </c>
      <c r="D84" t="s">
        <v>306</v>
      </c>
      <c r="E84">
        <v>20</v>
      </c>
      <c r="F84">
        <v>7.5</v>
      </c>
      <c r="G84" s="62">
        <v>319</v>
      </c>
      <c r="H84">
        <v>4.2</v>
      </c>
      <c r="I84">
        <v>10</v>
      </c>
      <c r="J84">
        <v>5.6</v>
      </c>
      <c r="K84">
        <v>5.9</v>
      </c>
      <c r="L84">
        <v>26</v>
      </c>
      <c r="M84">
        <v>1.9</v>
      </c>
      <c r="N84">
        <v>9.4</v>
      </c>
      <c r="O84">
        <v>51</v>
      </c>
      <c r="P84" s="42">
        <f t="shared" si="38"/>
        <v>15.573770491803279</v>
      </c>
      <c r="Q84">
        <v>3.0000000000000001E-3</v>
      </c>
      <c r="R84">
        <v>38.279400000000003</v>
      </c>
      <c r="S84" t="s">
        <v>371</v>
      </c>
      <c r="T84" s="35" t="s">
        <v>183</v>
      </c>
      <c r="W84" s="40">
        <v>2003</v>
      </c>
      <c r="Y84">
        <v>273.05111709665647</v>
      </c>
      <c r="AA84" s="10">
        <f t="shared" si="36"/>
        <v>3.4342359850953388</v>
      </c>
      <c r="AB84" s="11">
        <f t="shared" si="32"/>
        <v>2.3309551176895056</v>
      </c>
      <c r="AC84" s="11" cm="1">
        <f t="array" ref="AC84">MEDIAN(IF(C84=$C$37:$C$114,$AB$37:$AB$114))</f>
        <v>1.140474993408044</v>
      </c>
      <c r="AD84" s="11">
        <f t="shared" si="22"/>
        <v>4.5747109785033828</v>
      </c>
      <c r="AE84" s="49">
        <f t="shared" si="23"/>
        <v>97</v>
      </c>
      <c r="AG84" s="13">
        <f t="shared" si="27"/>
        <v>8.9499631534488664</v>
      </c>
      <c r="AH84" s="15">
        <f t="shared" si="33"/>
        <v>-3.184772050664022</v>
      </c>
      <c r="AI84" s="11" cm="1">
        <f t="array" ref="AI84">GEOMEAN(IF($C84=$C$37:$C$114,-AH$37:AH$114))</f>
        <v>2.9147719609224541</v>
      </c>
      <c r="AJ84" s="15">
        <f t="shared" si="28"/>
        <v>6.0351911925264119</v>
      </c>
      <c r="AK84" s="65">
        <f t="shared" si="24"/>
        <v>417.87869728499345</v>
      </c>
      <c r="AM84" s="13">
        <f t="shared" si="37"/>
        <v>11.072084309897358</v>
      </c>
      <c r="AN84" s="15"/>
      <c r="AO84" s="11"/>
      <c r="AP84" s="15"/>
      <c r="AQ84" s="15"/>
      <c r="AS84" s="20">
        <f t="shared" si="29"/>
        <v>9.3047902535480116</v>
      </c>
      <c r="AT84" s="20">
        <f t="shared" si="30"/>
        <v>-3.5395991507631672</v>
      </c>
      <c r="AU84" s="20" cm="1">
        <f t="array" ref="AU84">GEOMEAN(IF($C84=$C$37:$C$114,-$AT$37:$AT$114))</f>
        <v>3.5074544931236353</v>
      </c>
      <c r="AV84" s="20">
        <f t="shared" si="31"/>
        <v>5.7973357604243763</v>
      </c>
      <c r="AW84" s="58">
        <f t="shared" si="26"/>
        <v>329.42073397158651</v>
      </c>
    </row>
    <row r="85" spans="1:49" x14ac:dyDescent="0.35">
      <c r="A85" t="s">
        <v>16</v>
      </c>
      <c r="B85" t="s">
        <v>28</v>
      </c>
      <c r="C85" t="s">
        <v>304</v>
      </c>
      <c r="D85" t="s">
        <v>306</v>
      </c>
      <c r="E85">
        <v>20</v>
      </c>
      <c r="F85">
        <v>7.5</v>
      </c>
      <c r="G85" s="62">
        <v>792</v>
      </c>
      <c r="H85">
        <v>11.2</v>
      </c>
      <c r="I85">
        <v>10</v>
      </c>
      <c r="J85">
        <v>5.6</v>
      </c>
      <c r="K85">
        <v>5.9</v>
      </c>
      <c r="L85">
        <v>26</v>
      </c>
      <c r="M85">
        <v>1.9</v>
      </c>
      <c r="N85">
        <v>9.4</v>
      </c>
      <c r="O85">
        <v>51</v>
      </c>
      <c r="P85" s="42">
        <f t="shared" si="38"/>
        <v>15.573770491803279</v>
      </c>
      <c r="Q85">
        <v>3.0000000000000001E-3</v>
      </c>
      <c r="R85">
        <v>38.279400000000003</v>
      </c>
      <c r="S85" t="s">
        <v>371</v>
      </c>
      <c r="T85" s="35" t="s">
        <v>183</v>
      </c>
      <c r="W85" s="40">
        <v>2003</v>
      </c>
      <c r="Y85">
        <v>704.48247597596492</v>
      </c>
      <c r="AA85" s="10">
        <f t="shared" si="36"/>
        <v>3.4342359850953388</v>
      </c>
      <c r="AB85" s="11">
        <f t="shared" si="32"/>
        <v>3.2403254067190872</v>
      </c>
      <c r="AC85" s="11" cm="1">
        <f t="array" ref="AC85">MEDIAN(IF(C85=$C$37:$C$114,$AB$37:$AB$114))</f>
        <v>1.140474993408044</v>
      </c>
      <c r="AD85" s="11">
        <f t="shared" si="22"/>
        <v>4.5747109785033828</v>
      </c>
      <c r="AE85" s="49">
        <f t="shared" si="23"/>
        <v>97</v>
      </c>
      <c r="AG85" s="13">
        <f t="shared" si="27"/>
        <v>9.6365436305570746</v>
      </c>
      <c r="AH85" s="15">
        <f t="shared" si="33"/>
        <v>-2.9619822387426487</v>
      </c>
      <c r="AI85" s="11" cm="1">
        <f t="array" ref="AI85">GEOMEAN(IF($C85=$C$37:$C$114,-AH$37:AH$114))</f>
        <v>2.9147719609224541</v>
      </c>
      <c r="AJ85" s="15">
        <f t="shared" si="28"/>
        <v>6.7217716696346201</v>
      </c>
      <c r="AK85" s="65">
        <f t="shared" si="24"/>
        <v>830.28720381942253</v>
      </c>
      <c r="AM85" s="13">
        <f t="shared" si="37"/>
        <v>12.039181953366919</v>
      </c>
      <c r="AN85" s="15"/>
      <c r="AO85" s="11"/>
      <c r="AP85" s="15"/>
      <c r="AQ85" s="15"/>
      <c r="AS85" s="20">
        <f t="shared" si="29"/>
        <v>9.8383613671863905</v>
      </c>
      <c r="AT85" s="20">
        <f t="shared" si="30"/>
        <v>-3.1637999753719646</v>
      </c>
      <c r="AU85" s="20" cm="1">
        <f t="array" ref="AU85">GEOMEAN(IF($C85=$C$37:$C$114,-$AT$37:$AT$114))</f>
        <v>3.5074544931236353</v>
      </c>
      <c r="AV85" s="20">
        <f t="shared" si="31"/>
        <v>6.3309068740627552</v>
      </c>
      <c r="AW85" s="58">
        <f t="shared" si="26"/>
        <v>561.66572303623229</v>
      </c>
    </row>
    <row r="86" spans="1:49" x14ac:dyDescent="0.35">
      <c r="A86" t="s">
        <v>16</v>
      </c>
      <c r="B86" t="s">
        <v>28</v>
      </c>
      <c r="C86" t="s">
        <v>111</v>
      </c>
      <c r="D86" s="39" t="s">
        <v>372</v>
      </c>
      <c r="E86">
        <v>25</v>
      </c>
      <c r="F86" s="61">
        <v>7.5</v>
      </c>
      <c r="G86" s="63">
        <v>2.2000000000000002</v>
      </c>
      <c r="H86" s="39">
        <v>0.1</v>
      </c>
      <c r="I86">
        <v>10</v>
      </c>
      <c r="J86" s="54">
        <v>7.2493180252539204</v>
      </c>
      <c r="K86" s="54">
        <v>6.2887167990177932</v>
      </c>
      <c r="L86" s="54">
        <v>13.636321743296977</v>
      </c>
      <c r="M86" s="54">
        <v>1.0888404001760723</v>
      </c>
      <c r="N86" s="54">
        <v>41.948904340738714</v>
      </c>
      <c r="O86" s="55">
        <v>0.98073647751451642</v>
      </c>
      <c r="P86" s="39">
        <v>30</v>
      </c>
      <c r="Q86">
        <v>3.0000000000000001E-3</v>
      </c>
      <c r="R86" s="31">
        <f t="shared" ref="R86:R114" si="39">J86*2.497+K86*4.118</f>
        <v>43.998482887414312</v>
      </c>
      <c r="S86" s="53" t="s">
        <v>373</v>
      </c>
      <c r="T86" t="s">
        <v>352</v>
      </c>
      <c r="Y86">
        <v>1.8394621552175747</v>
      </c>
      <c r="AA86" s="10">
        <f t="shared" ref="AA86:AA114" si="40">F86*$BA$3+LN(H86)*$BB$3+LN(R86)*$BC$3</f>
        <v>3.5654309856204689</v>
      </c>
      <c r="AB86" s="11">
        <f t="shared" ref="AB86:AB114" si="41">LN(G86)-AA86</f>
        <v>-2.7769736252561987</v>
      </c>
      <c r="AC86" s="11" cm="1">
        <f t="array" ref="AC86">MEDIAN(IF(C86=$C$37:$C$114,$AB$37:$AB$114))</f>
        <v>0.10975115459007645</v>
      </c>
      <c r="AD86" s="11">
        <f t="shared" ref="AD86:AD114" si="42">AC86+AA86</f>
        <v>3.6751821402105453</v>
      </c>
      <c r="AE86" s="49">
        <f t="shared" ref="AE86:AE114" si="43">EXP(AD86)</f>
        <v>39.455842698261662</v>
      </c>
      <c r="AG86" s="13">
        <f t="shared" si="27"/>
        <v>6.4142162687762241</v>
      </c>
      <c r="AH86" s="15">
        <f t="shared" ref="AH86:AH114" si="44">LN($G86)-AG86</f>
        <v>-5.6257589084119539</v>
      </c>
      <c r="AI86" s="11" cm="1">
        <f t="array" ref="AI86">GEOMEAN(IF($C86=$C$37:$C$114,-AH$37:AH$114))</f>
        <v>4.7436518067028111</v>
      </c>
      <c r="AJ86" s="15">
        <f t="shared" ref="AJ86:AJ114" si="45">AG86-AI86</f>
        <v>1.670564462073413</v>
      </c>
      <c r="AK86" s="65">
        <f t="shared" ref="AK86:AK114" si="46">EXP(AJ86)</f>
        <v>5.3151671608641662</v>
      </c>
      <c r="AM86" s="13">
        <f t="shared" si="37"/>
        <v>7.4800350511477287</v>
      </c>
      <c r="AN86" s="15"/>
      <c r="AO86" s="11"/>
      <c r="AP86" s="15"/>
      <c r="AQ86" s="15"/>
      <c r="AS86" s="20">
        <f t="shared" si="29"/>
        <v>7.3753734539165139</v>
      </c>
      <c r="AT86" s="20">
        <f t="shared" ref="AT86:AT114" si="47">LN($G86)-AS86</f>
        <v>-6.5869160935522437</v>
      </c>
      <c r="AU86" s="20" cm="1">
        <f t="array" ref="AU86">GEOMEAN(IF($C86=$C$37:$C$114,-$AT$37:$AT$114))</f>
        <v>5.2318397157710006</v>
      </c>
      <c r="AV86" s="20">
        <f t="shared" ref="AV86:AV114" si="48">AS86-AU86</f>
        <v>2.1435337381455133</v>
      </c>
      <c r="AW86" s="58">
        <f t="shared" ref="AW86:AW113" si="49">EXP(AV86)</f>
        <v>8.5295255459511115</v>
      </c>
    </row>
    <row r="87" spans="1:49" x14ac:dyDescent="0.35">
      <c r="A87" t="s">
        <v>16</v>
      </c>
      <c r="B87" t="s">
        <v>28</v>
      </c>
      <c r="C87" t="s">
        <v>111</v>
      </c>
      <c r="D87" s="39" t="s">
        <v>372</v>
      </c>
      <c r="E87">
        <v>25</v>
      </c>
      <c r="F87" s="61">
        <v>6.5</v>
      </c>
      <c r="G87" s="63">
        <v>1.6</v>
      </c>
      <c r="H87" s="39">
        <v>0.1</v>
      </c>
      <c r="I87">
        <v>10</v>
      </c>
      <c r="J87" s="54">
        <v>7.2493180252539204</v>
      </c>
      <c r="K87" s="54">
        <v>6.2887167990177932</v>
      </c>
      <c r="L87" s="54">
        <v>13.636321743296977</v>
      </c>
      <c r="M87" s="54">
        <v>1.0888404001760723</v>
      </c>
      <c r="N87" s="54">
        <v>41.948904340738714</v>
      </c>
      <c r="O87" s="55">
        <v>0.98073647751451642</v>
      </c>
      <c r="P87" s="39">
        <v>30</v>
      </c>
      <c r="Q87">
        <v>3.0000000000000001E-3</v>
      </c>
      <c r="R87" s="31">
        <f t="shared" si="39"/>
        <v>43.998482887414312</v>
      </c>
      <c r="S87" s="53" t="s">
        <v>373</v>
      </c>
      <c r="T87" t="s">
        <v>352</v>
      </c>
      <c r="Y87">
        <v>0.726205930678958</v>
      </c>
      <c r="AA87" s="10">
        <f t="shared" si="40"/>
        <v>3.5654309856204689</v>
      </c>
      <c r="AB87" s="11">
        <f t="shared" si="41"/>
        <v>-3.0954273563747332</v>
      </c>
      <c r="AC87" s="11" cm="1">
        <f t="array" ref="AC87">MEDIAN(IF(C87=$C$37:$C$114,$AB$37:$AB$114))</f>
        <v>0.10975115459007645</v>
      </c>
      <c r="AD87" s="11">
        <f t="shared" si="42"/>
        <v>3.6751821402105453</v>
      </c>
      <c r="AE87" s="49">
        <f t="shared" si="43"/>
        <v>39.455842698261662</v>
      </c>
      <c r="AG87" s="13">
        <f t="shared" si="27"/>
        <v>5.6362162687762254</v>
      </c>
      <c r="AH87" s="15">
        <f t="shared" si="44"/>
        <v>-5.1662126395304897</v>
      </c>
      <c r="AI87" s="11" cm="1">
        <f t="array" ref="AI87">GEOMEAN(IF($C87=$C$37:$C$114,-AH$37:AH$114))</f>
        <v>4.7436518067028111</v>
      </c>
      <c r="AJ87" s="15">
        <f t="shared" si="45"/>
        <v>0.89256446207341433</v>
      </c>
      <c r="AK87" s="65">
        <f t="shared" si="46"/>
        <v>2.4413824630469727</v>
      </c>
      <c r="AM87" s="13">
        <f t="shared" si="37"/>
        <v>6.518035051147729</v>
      </c>
      <c r="AN87" s="15"/>
      <c r="AO87" s="11"/>
      <c r="AP87" s="15"/>
      <c r="AQ87" s="15"/>
      <c r="AS87" s="20">
        <f t="shared" si="29"/>
        <v>6.6013734539165139</v>
      </c>
      <c r="AT87" s="20">
        <f t="shared" si="47"/>
        <v>-6.1313698246707782</v>
      </c>
      <c r="AU87" s="20" cm="1">
        <f t="array" ref="AU87">GEOMEAN(IF($C87=$C$37:$C$114,-$AT$37:$AT$114))</f>
        <v>5.2318397157710006</v>
      </c>
      <c r="AV87" s="20">
        <f t="shared" si="48"/>
        <v>1.3695337381455133</v>
      </c>
      <c r="AW87" s="58">
        <f t="shared" si="49"/>
        <v>3.9335162192635211</v>
      </c>
    </row>
    <row r="88" spans="1:49" x14ac:dyDescent="0.35">
      <c r="A88" t="s">
        <v>16</v>
      </c>
      <c r="B88" t="s">
        <v>28</v>
      </c>
      <c r="C88" t="s">
        <v>111</v>
      </c>
      <c r="D88" s="39" t="s">
        <v>372</v>
      </c>
      <c r="E88">
        <v>25</v>
      </c>
      <c r="F88" s="61">
        <v>5.5</v>
      </c>
      <c r="G88" s="63">
        <v>1.6</v>
      </c>
      <c r="H88" s="39">
        <v>0.1</v>
      </c>
      <c r="I88">
        <v>10</v>
      </c>
      <c r="J88" s="54">
        <v>7.2493180252539204</v>
      </c>
      <c r="K88" s="54">
        <v>6.2887167990177932</v>
      </c>
      <c r="L88" s="54">
        <v>13.636321743296977</v>
      </c>
      <c r="M88" s="54">
        <v>1.0888404001760723</v>
      </c>
      <c r="N88" s="54">
        <v>41.948904340738714</v>
      </c>
      <c r="O88" s="55">
        <v>0.98073647751451642</v>
      </c>
      <c r="P88" s="39">
        <v>30</v>
      </c>
      <c r="Q88">
        <v>3.0000000000000001E-3</v>
      </c>
      <c r="R88" s="31">
        <f t="shared" si="39"/>
        <v>43.998482887414312</v>
      </c>
      <c r="S88" s="53" t="s">
        <v>373</v>
      </c>
      <c r="T88" t="s">
        <v>352</v>
      </c>
      <c r="Y88">
        <v>0.7612512270771532</v>
      </c>
      <c r="AA88" s="10">
        <f t="shared" si="40"/>
        <v>3.5654309856204689</v>
      </c>
      <c r="AB88" s="11">
        <f t="shared" si="41"/>
        <v>-3.0954273563747332</v>
      </c>
      <c r="AC88" s="11" cm="1">
        <f t="array" ref="AC88">MEDIAN(IF(C88=$C$37:$C$114,$AB$37:$AB$114))</f>
        <v>0.10975115459007645</v>
      </c>
      <c r="AD88" s="11">
        <f t="shared" si="42"/>
        <v>3.6751821402105453</v>
      </c>
      <c r="AE88" s="49">
        <f t="shared" si="43"/>
        <v>39.455842698261662</v>
      </c>
      <c r="AG88" s="13">
        <f t="shared" si="27"/>
        <v>4.8582162687762249</v>
      </c>
      <c r="AH88" s="15">
        <f t="shared" si="44"/>
        <v>-4.3882126395304892</v>
      </c>
      <c r="AI88" s="11" cm="1">
        <f t="array" ref="AI88">GEOMEAN(IF($C88=$C$37:$C$114,-AH$37:AH$114))</f>
        <v>4.7436518067028111</v>
      </c>
      <c r="AJ88" s="15">
        <f t="shared" si="45"/>
        <v>0.11456446207341386</v>
      </c>
      <c r="AK88" s="65">
        <f t="shared" si="46"/>
        <v>1.1213849255315291</v>
      </c>
      <c r="AM88" s="13">
        <f t="shared" si="37"/>
        <v>5.5560350511477292</v>
      </c>
      <c r="AN88" s="15"/>
      <c r="AO88" s="11"/>
      <c r="AP88" s="15"/>
      <c r="AQ88" s="15"/>
      <c r="AS88" s="20">
        <f t="shared" si="29"/>
        <v>5.827373453916513</v>
      </c>
      <c r="AT88" s="20">
        <f t="shared" si="47"/>
        <v>-5.3573698246707773</v>
      </c>
      <c r="AU88" s="20" cm="1">
        <f t="array" ref="AU88">GEOMEAN(IF($C88=$C$37:$C$114,-$AT$37:$AT$114))</f>
        <v>5.2318397157710006</v>
      </c>
      <c r="AV88" s="20">
        <f t="shared" si="48"/>
        <v>0.59553373814551236</v>
      </c>
      <c r="AW88" s="58">
        <f t="shared" si="49"/>
        <v>1.8139988870252988</v>
      </c>
    </row>
    <row r="89" spans="1:49" x14ac:dyDescent="0.35">
      <c r="A89" t="s">
        <v>16</v>
      </c>
      <c r="B89" t="s">
        <v>28</v>
      </c>
      <c r="C89" t="s">
        <v>111</v>
      </c>
      <c r="D89" s="39" t="s">
        <v>374</v>
      </c>
      <c r="E89">
        <v>25</v>
      </c>
      <c r="F89" s="61">
        <v>6.5</v>
      </c>
      <c r="G89" s="63">
        <v>1.6</v>
      </c>
      <c r="H89" s="39">
        <v>0.1</v>
      </c>
      <c r="I89">
        <v>10</v>
      </c>
      <c r="J89" s="54">
        <v>7.2493180252539204</v>
      </c>
      <c r="K89" s="54">
        <v>6.2887167990177932</v>
      </c>
      <c r="L89" s="54">
        <v>13.636321743296977</v>
      </c>
      <c r="M89" s="54">
        <v>1.0888404001760723</v>
      </c>
      <c r="N89" s="54">
        <v>41.948904340738714</v>
      </c>
      <c r="O89" s="55">
        <v>0.98073647751451642</v>
      </c>
      <c r="P89" s="39">
        <v>30</v>
      </c>
      <c r="Q89">
        <v>3.0000000000000001E-3</v>
      </c>
      <c r="R89" s="31">
        <f t="shared" si="39"/>
        <v>43.998482887414312</v>
      </c>
      <c r="S89" s="53" t="s">
        <v>373</v>
      </c>
      <c r="T89" t="s">
        <v>352</v>
      </c>
      <c r="Y89">
        <v>0.7259683589833088</v>
      </c>
      <c r="AA89" s="10">
        <f t="shared" si="40"/>
        <v>3.5654309856204689</v>
      </c>
      <c r="AB89" s="11">
        <f t="shared" si="41"/>
        <v>-3.0954273563747332</v>
      </c>
      <c r="AC89" s="11" cm="1">
        <f t="array" ref="AC89">MEDIAN(IF(C89=$C$37:$C$114,$AB$37:$AB$114))</f>
        <v>0.10975115459007645</v>
      </c>
      <c r="AD89" s="11">
        <f t="shared" si="42"/>
        <v>3.6751821402105453</v>
      </c>
      <c r="AE89" s="49">
        <f t="shared" si="43"/>
        <v>39.455842698261662</v>
      </c>
      <c r="AG89" s="13">
        <f t="shared" si="27"/>
        <v>5.6362162687762254</v>
      </c>
      <c r="AH89" s="15">
        <f t="shared" si="44"/>
        <v>-5.1662126395304897</v>
      </c>
      <c r="AI89" s="11" cm="1">
        <f t="array" ref="AI89">GEOMEAN(IF($C89=$C$37:$C$114,-AH$37:AH$114))</f>
        <v>4.7436518067028111</v>
      </c>
      <c r="AJ89" s="15">
        <f t="shared" si="45"/>
        <v>0.89256446207341433</v>
      </c>
      <c r="AK89" s="65">
        <f t="shared" si="46"/>
        <v>2.4413824630469727</v>
      </c>
      <c r="AM89" s="13">
        <f t="shared" si="37"/>
        <v>6.518035051147729</v>
      </c>
      <c r="AN89" s="15"/>
      <c r="AO89" s="11"/>
      <c r="AP89" s="15"/>
      <c r="AQ89" s="15"/>
      <c r="AS89" s="20">
        <f t="shared" si="29"/>
        <v>6.6013734539165139</v>
      </c>
      <c r="AT89" s="20">
        <f t="shared" si="47"/>
        <v>-6.1313698246707782</v>
      </c>
      <c r="AU89" s="20" cm="1">
        <f t="array" ref="AU89">GEOMEAN(IF($C89=$C$37:$C$114,-$AT$37:$AT$114))</f>
        <v>5.2318397157710006</v>
      </c>
      <c r="AV89" s="20">
        <f t="shared" si="48"/>
        <v>1.3695337381455133</v>
      </c>
      <c r="AW89" s="58">
        <f t="shared" si="49"/>
        <v>3.9335162192635211</v>
      </c>
    </row>
    <row r="90" spans="1:49" x14ac:dyDescent="0.35">
      <c r="A90" t="s">
        <v>16</v>
      </c>
      <c r="B90" t="s">
        <v>28</v>
      </c>
      <c r="C90" t="s">
        <v>111</v>
      </c>
      <c r="D90" s="39" t="s">
        <v>374</v>
      </c>
      <c r="E90">
        <v>25</v>
      </c>
      <c r="F90" s="61">
        <v>6.5</v>
      </c>
      <c r="G90" s="63">
        <v>9.5</v>
      </c>
      <c r="H90" s="39">
        <v>1</v>
      </c>
      <c r="I90">
        <v>10</v>
      </c>
      <c r="J90" s="54">
        <v>7.2493180252539204</v>
      </c>
      <c r="K90" s="54">
        <v>6.2887167990177932</v>
      </c>
      <c r="L90" s="54">
        <v>13.636321743296977</v>
      </c>
      <c r="M90" s="54">
        <v>1.0888404001760723</v>
      </c>
      <c r="N90" s="54">
        <v>41.948904340738714</v>
      </c>
      <c r="O90" s="55">
        <v>0.98073647751451642</v>
      </c>
      <c r="P90" s="39">
        <v>30</v>
      </c>
      <c r="Q90">
        <v>3.0000000000000001E-3</v>
      </c>
      <c r="R90" s="31">
        <f t="shared" si="39"/>
        <v>43.998482887414312</v>
      </c>
      <c r="S90" s="53" t="s">
        <v>373</v>
      </c>
      <c r="T90" t="s">
        <v>352</v>
      </c>
      <c r="Y90">
        <v>2.6661166048214113</v>
      </c>
      <c r="AA90" s="10">
        <f t="shared" si="40"/>
        <v>3.5654309856204689</v>
      </c>
      <c r="AB90" s="11">
        <f t="shared" si="41"/>
        <v>-1.3141391870139736</v>
      </c>
      <c r="AC90" s="11" cm="1">
        <f t="array" ref="AC90">MEDIAN(IF(C90=$C$37:$C$114,$AB$37:$AB$114))</f>
        <v>0.10975115459007645</v>
      </c>
      <c r="AD90" s="11">
        <f t="shared" si="42"/>
        <v>3.6751821402105453</v>
      </c>
      <c r="AE90" s="49">
        <f t="shared" si="43"/>
        <v>39.455842698261662</v>
      </c>
      <c r="AG90" s="13">
        <f t="shared" si="27"/>
        <v>7.248025833872056</v>
      </c>
      <c r="AH90" s="15">
        <f t="shared" si="44"/>
        <v>-4.9967340352655611</v>
      </c>
      <c r="AI90" s="11" cm="1">
        <f t="array" ref="AI90">GEOMEAN(IF($C90=$C$37:$C$114,-AH$37:AH$114))</f>
        <v>4.7436518067028111</v>
      </c>
      <c r="AJ90" s="15">
        <f t="shared" si="45"/>
        <v>2.504374027169245</v>
      </c>
      <c r="AK90" s="65">
        <f t="shared" si="46"/>
        <v>12.235897228806468</v>
      </c>
      <c r="AM90" s="13">
        <f t="shared" si="37"/>
        <v>8.7883839528398582</v>
      </c>
      <c r="AN90" s="15"/>
      <c r="AO90" s="11"/>
      <c r="AP90" s="15"/>
      <c r="AQ90" s="15"/>
      <c r="AS90" s="20">
        <f t="shared" si="29"/>
        <v>7.853979744505275</v>
      </c>
      <c r="AT90" s="20">
        <f t="shared" si="47"/>
        <v>-5.6026879458987793</v>
      </c>
      <c r="AU90" s="20" cm="1">
        <f t="array" ref="AU90">GEOMEAN(IF($C90=$C$37:$C$114,-$AT$37:$AT$114))</f>
        <v>5.2318397157710006</v>
      </c>
      <c r="AV90" s="20">
        <f t="shared" si="48"/>
        <v>2.6221400287342744</v>
      </c>
      <c r="AW90" s="58">
        <f t="shared" si="49"/>
        <v>13.765149903589256</v>
      </c>
    </row>
    <row r="91" spans="1:49" x14ac:dyDescent="0.35">
      <c r="A91" t="s">
        <v>16</v>
      </c>
      <c r="B91" t="s">
        <v>28</v>
      </c>
      <c r="C91" t="s">
        <v>111</v>
      </c>
      <c r="D91" s="39" t="s">
        <v>374</v>
      </c>
      <c r="E91">
        <v>25</v>
      </c>
      <c r="F91" s="61">
        <v>6.5</v>
      </c>
      <c r="G91" s="63">
        <v>41</v>
      </c>
      <c r="H91" s="39">
        <v>5</v>
      </c>
      <c r="I91">
        <v>10</v>
      </c>
      <c r="J91" s="54">
        <v>7.2493180252539204</v>
      </c>
      <c r="K91" s="54">
        <v>6.2887167990177932</v>
      </c>
      <c r="L91" s="54">
        <v>13.636321743296977</v>
      </c>
      <c r="M91" s="54">
        <v>1.0888404001760723</v>
      </c>
      <c r="N91" s="54">
        <v>41.948904340738714</v>
      </c>
      <c r="O91" s="55">
        <v>0.98073647751451642</v>
      </c>
      <c r="P91" s="39">
        <v>30</v>
      </c>
      <c r="Q91">
        <v>3.0000000000000001E-3</v>
      </c>
      <c r="R91" s="31">
        <f t="shared" si="39"/>
        <v>43.998482887414312</v>
      </c>
      <c r="S91" s="53" t="s">
        <v>373</v>
      </c>
      <c r="T91" t="s">
        <v>352</v>
      </c>
      <c r="Y91">
        <v>11.524277952901228</v>
      </c>
      <c r="AA91" s="10">
        <f t="shared" si="40"/>
        <v>3.5654309856204689</v>
      </c>
      <c r="AB91" s="11">
        <f t="shared" si="41"/>
        <v>0.14814108108383905</v>
      </c>
      <c r="AC91" s="11" cm="1">
        <f t="array" ref="AC91">MEDIAN(IF(C91=$C$37:$C$114,$AB$37:$AB$114))</f>
        <v>0.10975115459007645</v>
      </c>
      <c r="AD91" s="11">
        <f t="shared" si="42"/>
        <v>3.6751821402105453</v>
      </c>
      <c r="AE91" s="49">
        <f t="shared" si="43"/>
        <v>39.455842698261662</v>
      </c>
      <c r="AG91" s="13">
        <f t="shared" si="27"/>
        <v>8.3746323725759257</v>
      </c>
      <c r="AH91" s="15">
        <f t="shared" si="44"/>
        <v>-4.6610603058716178</v>
      </c>
      <c r="AI91" s="11" cm="1">
        <f t="array" ref="AI91">GEOMEAN(IF($C91=$C$37:$C$114,-AH$37:AH$114))</f>
        <v>4.7436518067028111</v>
      </c>
      <c r="AJ91" s="15">
        <f t="shared" si="45"/>
        <v>3.6309805658731147</v>
      </c>
      <c r="AK91" s="65">
        <f t="shared" si="46"/>
        <v>37.749814654677564</v>
      </c>
      <c r="AM91" s="13">
        <f t="shared" si="37"/>
        <v>10.37528973449988</v>
      </c>
      <c r="AN91" s="15"/>
      <c r="AO91" s="11"/>
      <c r="AP91" s="15"/>
      <c r="AQ91" s="15"/>
      <c r="AS91" s="20">
        <f t="shared" si="29"/>
        <v>8.7295139688694263</v>
      </c>
      <c r="AT91" s="20">
        <f t="shared" si="47"/>
        <v>-5.0159419021651184</v>
      </c>
      <c r="AU91" s="20" cm="1">
        <f t="array" ref="AU91">GEOMEAN(IF($C91=$C$37:$C$114,-$AT$37:$AT$114))</f>
        <v>5.2318397157710006</v>
      </c>
      <c r="AV91" s="20">
        <f t="shared" si="48"/>
        <v>3.4976742530984257</v>
      </c>
      <c r="AW91" s="58">
        <f t="shared" si="49"/>
        <v>33.03852329188561</v>
      </c>
    </row>
    <row r="92" spans="1:49" x14ac:dyDescent="0.35">
      <c r="A92" t="s">
        <v>16</v>
      </c>
      <c r="B92" t="s">
        <v>28</v>
      </c>
      <c r="C92" t="s">
        <v>111</v>
      </c>
      <c r="D92" s="39" t="s">
        <v>374</v>
      </c>
      <c r="E92">
        <v>25</v>
      </c>
      <c r="F92" s="61">
        <v>6.5</v>
      </c>
      <c r="G92" s="63">
        <v>73</v>
      </c>
      <c r="H92" s="39">
        <v>10</v>
      </c>
      <c r="I92">
        <v>10</v>
      </c>
      <c r="J92" s="54">
        <v>7.2493180252539204</v>
      </c>
      <c r="K92" s="54">
        <v>6.2887167990177932</v>
      </c>
      <c r="L92" s="54">
        <v>13.636321743296977</v>
      </c>
      <c r="M92" s="54">
        <v>1.0888404001760723</v>
      </c>
      <c r="N92" s="54">
        <v>41.948904340738714</v>
      </c>
      <c r="O92" s="55">
        <v>0.98073647751451642</v>
      </c>
      <c r="P92" s="39">
        <v>30</v>
      </c>
      <c r="Q92">
        <v>3.0000000000000001E-3</v>
      </c>
      <c r="R92" s="31">
        <f t="shared" si="39"/>
        <v>43.998482887414312</v>
      </c>
      <c r="S92" s="53" t="s">
        <v>373</v>
      </c>
      <c r="T92" t="s">
        <v>352</v>
      </c>
      <c r="Y92">
        <v>22.969935648120551</v>
      </c>
      <c r="AA92" s="10">
        <f t="shared" si="40"/>
        <v>3.5654309856204689</v>
      </c>
      <c r="AB92" s="11">
        <f t="shared" si="41"/>
        <v>0.72502845552792206</v>
      </c>
      <c r="AC92" s="11" cm="1">
        <f t="array" ref="AC92">MEDIAN(IF(C92=$C$37:$C$114,$AB$37:$AB$114))</f>
        <v>0.10975115459007645</v>
      </c>
      <c r="AD92" s="11">
        <f t="shared" si="42"/>
        <v>3.6751821402105453</v>
      </c>
      <c r="AE92" s="49">
        <f t="shared" si="43"/>
        <v>39.455842698261662</v>
      </c>
      <c r="AG92" s="13">
        <f t="shared" si="27"/>
        <v>8.8598353989678884</v>
      </c>
      <c r="AH92" s="15">
        <f t="shared" si="44"/>
        <v>-4.5693759578194975</v>
      </c>
      <c r="AI92" s="11" cm="1">
        <f t="array" ref="AI92">GEOMEAN(IF($C92=$C$37:$C$114,-AH$37:AH$114))</f>
        <v>4.7436518067028111</v>
      </c>
      <c r="AJ92" s="15">
        <f t="shared" si="45"/>
        <v>4.1161835922650774</v>
      </c>
      <c r="AK92" s="65">
        <f t="shared" si="46"/>
        <v>61.324754830531234</v>
      </c>
      <c r="AM92" s="13">
        <f t="shared" si="37"/>
        <v>11.058732854531987</v>
      </c>
      <c r="AN92" s="15"/>
      <c r="AO92" s="11"/>
      <c r="AP92" s="15"/>
      <c r="AQ92" s="15"/>
      <c r="AS92" s="20">
        <f t="shared" si="29"/>
        <v>9.1065860350940362</v>
      </c>
      <c r="AT92" s="20">
        <f t="shared" si="47"/>
        <v>-4.8161265939456452</v>
      </c>
      <c r="AU92" s="20" cm="1">
        <f t="array" ref="AU92">GEOMEAN(IF($C92=$C$37:$C$114,-$AT$37:$AT$114))</f>
        <v>5.2318397157710006</v>
      </c>
      <c r="AV92" s="20">
        <f t="shared" si="48"/>
        <v>3.8747463193230356</v>
      </c>
      <c r="AW92" s="58">
        <f t="shared" si="49"/>
        <v>48.1704768218192</v>
      </c>
    </row>
    <row r="93" spans="1:49" x14ac:dyDescent="0.35">
      <c r="A93" t="s">
        <v>16</v>
      </c>
      <c r="B93" t="s">
        <v>28</v>
      </c>
      <c r="C93" t="s">
        <v>111</v>
      </c>
      <c r="D93" s="53" t="s">
        <v>354</v>
      </c>
      <c r="E93">
        <v>25</v>
      </c>
      <c r="F93" s="61">
        <v>6.5</v>
      </c>
      <c r="G93" s="63">
        <v>1.6</v>
      </c>
      <c r="H93" s="39">
        <v>0.1</v>
      </c>
      <c r="I93">
        <v>10</v>
      </c>
      <c r="J93" s="56">
        <v>61.619203214658327</v>
      </c>
      <c r="K93" s="56">
        <v>53.454092791651242</v>
      </c>
      <c r="L93" s="54">
        <v>13.636321743296977</v>
      </c>
      <c r="M93" s="54">
        <v>1.0888404001760723</v>
      </c>
      <c r="N93" s="56">
        <v>346</v>
      </c>
      <c r="O93" s="55">
        <v>0.98073647751451642</v>
      </c>
      <c r="P93" s="39">
        <v>30</v>
      </c>
      <c r="Q93">
        <v>3.0000000000000001E-3</v>
      </c>
      <c r="R93" s="31">
        <f t="shared" si="39"/>
        <v>373.9871045430217</v>
      </c>
      <c r="S93" s="53" t="s">
        <v>373</v>
      </c>
      <c r="T93" t="s">
        <v>352</v>
      </c>
      <c r="Y93">
        <v>2.2571873632415418</v>
      </c>
      <c r="AA93" s="10">
        <f t="shared" si="40"/>
        <v>5.5818013248666558</v>
      </c>
      <c r="AB93" s="11">
        <f t="shared" si="41"/>
        <v>-5.1117976956209201</v>
      </c>
      <c r="AC93" s="11" cm="1">
        <f t="array" ref="AC93">MEDIAN(IF(C93=$C$37:$C$114,$AB$37:$AB$114))</f>
        <v>0.10975115459007645</v>
      </c>
      <c r="AD93" s="11">
        <f t="shared" si="42"/>
        <v>5.6915524794567318</v>
      </c>
      <c r="AE93" s="49">
        <f t="shared" si="43"/>
        <v>296.35334617279301</v>
      </c>
      <c r="AG93" s="13">
        <f t="shared" si="27"/>
        <v>6.875314577440566</v>
      </c>
      <c r="AH93" s="15">
        <f t="shared" si="44"/>
        <v>-6.4053109481948303</v>
      </c>
      <c r="AI93" s="11" cm="1">
        <f t="array" ref="AI93">GEOMEAN(IF($C93=$C$37:$C$114,-AH$37:AH$114))</f>
        <v>4.7436518067028111</v>
      </c>
      <c r="AJ93" s="15">
        <f t="shared" si="45"/>
        <v>2.1316627707377549</v>
      </c>
      <c r="AK93" s="65">
        <f t="shared" si="46"/>
        <v>8.4288704449258436</v>
      </c>
      <c r="AM93" s="13">
        <f t="shared" si="37"/>
        <v>7.9518793806902313</v>
      </c>
      <c r="AN93" s="15"/>
      <c r="AO93" s="11"/>
      <c r="AP93" s="15"/>
      <c r="AQ93" s="15"/>
      <c r="AS93" s="20">
        <f t="shared" si="29"/>
        <v>8.1978628118847325</v>
      </c>
      <c r="AT93" s="20">
        <f t="shared" si="47"/>
        <v>-7.7278591826389968</v>
      </c>
      <c r="AU93" s="20" cm="1">
        <f t="array" ref="AU93">GEOMEAN(IF($C93=$C$37:$C$114,-$AT$37:$AT$114))</f>
        <v>5.2318397157710006</v>
      </c>
      <c r="AV93" s="20">
        <f t="shared" si="48"/>
        <v>2.9660230961137319</v>
      </c>
      <c r="AW93" s="58">
        <f t="shared" si="49"/>
        <v>19.414556040913958</v>
      </c>
    </row>
    <row r="94" spans="1:49" x14ac:dyDescent="0.35">
      <c r="A94" t="s">
        <v>16</v>
      </c>
      <c r="B94" t="s">
        <v>28</v>
      </c>
      <c r="C94" t="s">
        <v>111</v>
      </c>
      <c r="D94" s="53" t="s">
        <v>355</v>
      </c>
      <c r="E94">
        <v>25</v>
      </c>
      <c r="F94" s="61">
        <v>7.5</v>
      </c>
      <c r="G94" s="63">
        <v>2.8</v>
      </c>
      <c r="H94" s="39">
        <v>0.1</v>
      </c>
      <c r="I94">
        <v>10</v>
      </c>
      <c r="J94" s="57">
        <v>7.2493180252539204</v>
      </c>
      <c r="K94" s="54">
        <v>6.2887167990177932</v>
      </c>
      <c r="L94" s="54">
        <v>13.636321743296977</v>
      </c>
      <c r="M94" s="54">
        <v>1.0888404001760723</v>
      </c>
      <c r="N94" s="54">
        <v>41.922403983595174</v>
      </c>
      <c r="O94" s="55">
        <v>0.98073647751451642</v>
      </c>
      <c r="P94" s="39">
        <v>30</v>
      </c>
      <c r="Q94">
        <v>3.0000000000000001E-3</v>
      </c>
      <c r="R94" s="31">
        <f t="shared" si="39"/>
        <v>43.998482887414312</v>
      </c>
      <c r="S94" s="53" t="s">
        <v>373</v>
      </c>
      <c r="T94" t="s">
        <v>352</v>
      </c>
      <c r="Y94">
        <v>1.8400472510116117</v>
      </c>
      <c r="AA94" s="10">
        <f t="shared" si="40"/>
        <v>3.5654309856204689</v>
      </c>
      <c r="AB94" s="11">
        <f t="shared" si="41"/>
        <v>-2.5358115684393105</v>
      </c>
      <c r="AC94" s="11" cm="1">
        <f t="array" ref="AC94">MEDIAN(IF(C94=$C$37:$C$114,$AB$37:$AB$114))</f>
        <v>0.10975115459007645</v>
      </c>
      <c r="AD94" s="11">
        <f t="shared" si="42"/>
        <v>3.6751821402105453</v>
      </c>
      <c r="AE94" s="49">
        <f t="shared" si="43"/>
        <v>39.455842698261662</v>
      </c>
      <c r="AG94" s="13">
        <f t="shared" si="27"/>
        <v>6.4142162687762241</v>
      </c>
      <c r="AH94" s="15">
        <f t="shared" si="44"/>
        <v>-5.3845968515950657</v>
      </c>
      <c r="AI94" s="11" cm="1">
        <f t="array" ref="AI94">GEOMEAN(IF($C94=$C$37:$C$114,-AH$37:AH$114))</f>
        <v>4.7436518067028111</v>
      </c>
      <c r="AJ94" s="15">
        <f t="shared" si="45"/>
        <v>1.670564462073413</v>
      </c>
      <c r="AK94" s="65">
        <f t="shared" si="46"/>
        <v>5.3151671608641662</v>
      </c>
      <c r="AM94" s="13">
        <f t="shared" si="37"/>
        <v>7.4800350511477287</v>
      </c>
      <c r="AN94" s="15"/>
      <c r="AO94" s="11"/>
      <c r="AP94" s="15"/>
      <c r="AQ94" s="15"/>
      <c r="AS94" s="20">
        <f t="shared" si="29"/>
        <v>7.3753734539165139</v>
      </c>
      <c r="AT94" s="20">
        <f t="shared" si="47"/>
        <v>-6.3457540367353555</v>
      </c>
      <c r="AU94" s="20" cm="1">
        <f t="array" ref="AU94">GEOMEAN(IF($C94=$C$37:$C$114,-$AT$37:$AT$114))</f>
        <v>5.2318397157710006</v>
      </c>
      <c r="AV94" s="20">
        <f t="shared" si="48"/>
        <v>2.1435337381455133</v>
      </c>
      <c r="AW94" s="58">
        <f t="shared" si="49"/>
        <v>8.5295255459511115</v>
      </c>
    </row>
    <row r="95" spans="1:49" x14ac:dyDescent="0.35">
      <c r="A95" t="s">
        <v>16</v>
      </c>
      <c r="B95" t="s">
        <v>28</v>
      </c>
      <c r="C95" t="s">
        <v>111</v>
      </c>
      <c r="D95" s="53" t="s">
        <v>355</v>
      </c>
      <c r="E95">
        <v>25</v>
      </c>
      <c r="F95" s="61">
        <v>8.1</v>
      </c>
      <c r="G95" s="63">
        <v>6.5</v>
      </c>
      <c r="H95" s="39">
        <v>0.1</v>
      </c>
      <c r="I95">
        <v>10</v>
      </c>
      <c r="J95" s="57">
        <v>7.2493180252539204</v>
      </c>
      <c r="K95" s="54">
        <v>6.2887167990177932</v>
      </c>
      <c r="L95" s="54">
        <f>L94*2</f>
        <v>27.272643486593953</v>
      </c>
      <c r="M95" s="54">
        <v>1.0888404001760723</v>
      </c>
      <c r="N95" s="54">
        <v>41.922403983595174</v>
      </c>
      <c r="O95" s="55">
        <v>0.98073647751451642</v>
      </c>
      <c r="P95" s="39">
        <v>60</v>
      </c>
      <c r="Q95">
        <v>3.0000000000000001E-3</v>
      </c>
      <c r="R95" s="31">
        <f t="shared" si="39"/>
        <v>43.998482887414312</v>
      </c>
      <c r="S95" s="53" t="s">
        <v>373</v>
      </c>
      <c r="T95" t="s">
        <v>352</v>
      </c>
      <c r="Y95">
        <v>4.5135696129960934</v>
      </c>
      <c r="AA95" s="10">
        <f t="shared" si="40"/>
        <v>3.5654309856204689</v>
      </c>
      <c r="AB95" s="11">
        <f t="shared" si="41"/>
        <v>-1.6936288087188776</v>
      </c>
      <c r="AC95" s="11" cm="1">
        <f t="array" ref="AC95">MEDIAN(IF(C95=$C$37:$C$114,$AB$37:$AB$114))</f>
        <v>0.10975115459007645</v>
      </c>
      <c r="AD95" s="11">
        <f t="shared" si="42"/>
        <v>3.6751821402105453</v>
      </c>
      <c r="AE95" s="49">
        <f t="shared" si="43"/>
        <v>39.455842698261662</v>
      </c>
      <c r="AG95" s="13">
        <f t="shared" si="27"/>
        <v>6.8810162687762251</v>
      </c>
      <c r="AH95" s="15">
        <f t="shared" si="44"/>
        <v>-5.0092140918746342</v>
      </c>
      <c r="AI95" s="11" cm="1">
        <f t="array" ref="AI95">GEOMEAN(IF($C95=$C$37:$C$114,-AH$37:AH$114))</f>
        <v>4.7436518067028111</v>
      </c>
      <c r="AJ95" s="15">
        <f t="shared" si="45"/>
        <v>2.137364462073414</v>
      </c>
      <c r="AK95" s="65">
        <f t="shared" si="46"/>
        <v>8.4770665315475373</v>
      </c>
      <c r="AM95" s="13">
        <f t="shared" si="37"/>
        <v>8.0572350511477282</v>
      </c>
      <c r="AN95" s="15"/>
      <c r="AO95" s="11"/>
      <c r="AP95" s="15"/>
      <c r="AQ95" s="15"/>
      <c r="AS95" s="20">
        <f t="shared" si="29"/>
        <v>7.8397734539165134</v>
      </c>
      <c r="AT95" s="20">
        <f t="shared" si="47"/>
        <v>-5.9679712770149216</v>
      </c>
      <c r="AU95" s="20" cm="1">
        <f t="array" ref="AU95">GEOMEAN(IF($C95=$C$37:$C$114,-$AT$37:$AT$114))</f>
        <v>5.2318397157710006</v>
      </c>
      <c r="AV95" s="20">
        <f t="shared" si="48"/>
        <v>2.6079337381455128</v>
      </c>
      <c r="AW95" s="58">
        <f t="shared" si="49"/>
        <v>13.570980661966832</v>
      </c>
    </row>
    <row r="96" spans="1:49" x14ac:dyDescent="0.35">
      <c r="A96" t="s">
        <v>16</v>
      </c>
      <c r="B96" t="s">
        <v>28</v>
      </c>
      <c r="C96" t="s">
        <v>111</v>
      </c>
      <c r="D96" s="53" t="s">
        <v>355</v>
      </c>
      <c r="E96">
        <v>25</v>
      </c>
      <c r="F96" s="61">
        <v>8.4</v>
      </c>
      <c r="G96" s="63">
        <v>16</v>
      </c>
      <c r="H96" s="39">
        <v>0.1</v>
      </c>
      <c r="I96">
        <v>10</v>
      </c>
      <c r="J96" s="57">
        <v>7.2493180252539204</v>
      </c>
      <c r="K96" s="54">
        <v>6.2887167990177932</v>
      </c>
      <c r="L96" s="54">
        <f>L95*2</f>
        <v>54.545286973187906</v>
      </c>
      <c r="M96" s="54">
        <v>1.0888404001760723</v>
      </c>
      <c r="N96" s="54">
        <v>41.922403983595174</v>
      </c>
      <c r="O96" s="55">
        <v>0.98073647751451642</v>
      </c>
      <c r="P96" s="39">
        <v>125</v>
      </c>
      <c r="Q96">
        <v>3.0000000000000001E-3</v>
      </c>
      <c r="R96" s="31">
        <f t="shared" si="39"/>
        <v>43.998482887414312</v>
      </c>
      <c r="S96" s="53" t="s">
        <v>373</v>
      </c>
      <c r="T96" t="s">
        <v>352</v>
      </c>
      <c r="Y96">
        <v>10.133610800266979</v>
      </c>
      <c r="AA96" s="10">
        <f t="shared" si="40"/>
        <v>3.5654309856204689</v>
      </c>
      <c r="AB96" s="11">
        <f t="shared" si="41"/>
        <v>-0.79284226338068775</v>
      </c>
      <c r="AC96" s="11" cm="1">
        <f t="array" ref="AC96">MEDIAN(IF(C96=$C$37:$C$114,$AB$37:$AB$114))</f>
        <v>0.10975115459007645</v>
      </c>
      <c r="AD96" s="11">
        <f t="shared" si="42"/>
        <v>3.6751821402105453</v>
      </c>
      <c r="AE96" s="49">
        <f t="shared" si="43"/>
        <v>39.455842698261662</v>
      </c>
      <c r="AG96" s="13">
        <f t="shared" si="27"/>
        <v>7.1144162687762247</v>
      </c>
      <c r="AH96" s="15">
        <f t="shared" si="44"/>
        <v>-4.3418275465364431</v>
      </c>
      <c r="AI96" s="11" cm="1">
        <f t="array" ref="AI96">GEOMEAN(IF($C96=$C$37:$C$114,-AH$37:AH$114))</f>
        <v>4.7436518067028111</v>
      </c>
      <c r="AJ96" s="15">
        <f t="shared" si="45"/>
        <v>2.3707644620734136</v>
      </c>
      <c r="AK96" s="65">
        <f t="shared" si="46"/>
        <v>10.705573161383473</v>
      </c>
      <c r="AM96" s="13">
        <f t="shared" si="37"/>
        <v>8.3458350511477288</v>
      </c>
      <c r="AN96" s="15"/>
      <c r="AO96" s="11"/>
      <c r="AP96" s="15"/>
      <c r="AQ96" s="15"/>
      <c r="AS96" s="20">
        <f t="shared" si="29"/>
        <v>8.0719734539165131</v>
      </c>
      <c r="AT96" s="20">
        <f t="shared" si="47"/>
        <v>-5.2993847316767315</v>
      </c>
      <c r="AU96" s="20" cm="1">
        <f t="array" ref="AU96">GEOMEAN(IF($C96=$C$37:$C$114,-$AT$37:$AT$114))</f>
        <v>5.2318397157710006</v>
      </c>
      <c r="AV96" s="20">
        <f t="shared" si="48"/>
        <v>2.8401337381455125</v>
      </c>
      <c r="AW96" s="58">
        <f t="shared" si="49"/>
        <v>17.118054720960028</v>
      </c>
    </row>
    <row r="97" spans="1:49" x14ac:dyDescent="0.35">
      <c r="A97" t="s">
        <v>16</v>
      </c>
      <c r="B97" t="s">
        <v>28</v>
      </c>
      <c r="C97" t="s">
        <v>111</v>
      </c>
      <c r="D97" s="39" t="s">
        <v>375</v>
      </c>
      <c r="E97">
        <v>25</v>
      </c>
      <c r="F97" s="61">
        <v>6</v>
      </c>
      <c r="G97" s="63">
        <v>11</v>
      </c>
      <c r="H97" s="39">
        <v>2.5</v>
      </c>
      <c r="I97" s="39">
        <v>10</v>
      </c>
      <c r="J97" s="39">
        <v>4</v>
      </c>
      <c r="K97" s="39">
        <v>3.6</v>
      </c>
      <c r="L97" s="39">
        <v>16</v>
      </c>
      <c r="M97" s="39">
        <v>1.6</v>
      </c>
      <c r="N97" s="34">
        <f t="shared" ref="N97:N105" si="50">J97</f>
        <v>4</v>
      </c>
      <c r="O97" s="38">
        <f t="shared" ref="O97:O105" si="51">L97*2</f>
        <v>32</v>
      </c>
      <c r="P97" s="39">
        <v>5</v>
      </c>
      <c r="Q97">
        <v>3.0000000000000001E-3</v>
      </c>
      <c r="R97" s="31">
        <f t="shared" si="39"/>
        <v>24.812800000000003</v>
      </c>
      <c r="S97" s="53" t="s">
        <v>376</v>
      </c>
      <c r="T97" t="s">
        <v>352</v>
      </c>
      <c r="Y97">
        <v>4.8630565988361232</v>
      </c>
      <c r="AA97" s="10">
        <f t="shared" si="40"/>
        <v>3.0257430613390732</v>
      </c>
      <c r="AB97" s="11">
        <f t="shared" si="41"/>
        <v>-0.62784778854070256</v>
      </c>
      <c r="AC97" s="11" cm="1">
        <f t="array" ref="AC97">MEDIAN(IF(C97=$C$37:$C$114,$AB$37:$AB$114))</f>
        <v>0.10975115459007645</v>
      </c>
      <c r="AD97" s="11">
        <f t="shared" si="42"/>
        <v>3.1354942159291497</v>
      </c>
      <c r="AE97" s="49">
        <f t="shared" si="43"/>
        <v>23</v>
      </c>
      <c r="AG97" s="13">
        <f t="shared" si="27"/>
        <v>7.1687807491144167</v>
      </c>
      <c r="AH97" s="15">
        <f t="shared" si="44"/>
        <v>-4.770885476316046</v>
      </c>
      <c r="AI97" s="11" cm="1">
        <f t="array" ref="AI97">GEOMEAN(IF($C97=$C$37:$C$114,-AH$37:AH$114))</f>
        <v>4.7436518067028111</v>
      </c>
      <c r="AJ97" s="15">
        <f t="shared" si="45"/>
        <v>2.4251289424116056</v>
      </c>
      <c r="AK97" s="65">
        <f t="shared" si="46"/>
        <v>11.303686849957717</v>
      </c>
      <c r="AM97" s="13">
        <f t="shared" si="37"/>
        <v>8.8270736264943785</v>
      </c>
      <c r="AN97" s="15"/>
      <c r="AO97" s="11"/>
      <c r="AP97" s="15"/>
      <c r="AQ97" s="15"/>
      <c r="AS97" s="20">
        <f t="shared" si="29"/>
        <v>7.5381364563341364</v>
      </c>
      <c r="AT97" s="20">
        <f t="shared" si="47"/>
        <v>-5.1402411835357658</v>
      </c>
      <c r="AU97" s="20" cm="1">
        <f t="array" ref="AU97">GEOMEAN(IF($C97=$C$37:$C$114,-$AT$37:$AT$114))</f>
        <v>5.2318397157710006</v>
      </c>
      <c r="AV97" s="20">
        <f t="shared" si="48"/>
        <v>2.3062967405631358</v>
      </c>
      <c r="AW97" s="58">
        <f t="shared" si="49"/>
        <v>10.037185442629879</v>
      </c>
    </row>
    <row r="98" spans="1:49" x14ac:dyDescent="0.35">
      <c r="A98" t="s">
        <v>16</v>
      </c>
      <c r="B98" t="s">
        <v>28</v>
      </c>
      <c r="C98" t="s">
        <v>111</v>
      </c>
      <c r="D98" s="39" t="s">
        <v>375</v>
      </c>
      <c r="E98">
        <v>25</v>
      </c>
      <c r="F98" s="61">
        <v>6</v>
      </c>
      <c r="G98" s="63">
        <v>12</v>
      </c>
      <c r="H98" s="39">
        <v>2.5</v>
      </c>
      <c r="I98" s="39">
        <v>10</v>
      </c>
      <c r="J98" s="39">
        <v>4</v>
      </c>
      <c r="K98" s="39">
        <v>3.6</v>
      </c>
      <c r="L98" s="39">
        <v>16</v>
      </c>
      <c r="M98" s="39">
        <v>1.6</v>
      </c>
      <c r="N98" s="34">
        <f t="shared" si="50"/>
        <v>4</v>
      </c>
      <c r="O98" s="38">
        <f t="shared" si="51"/>
        <v>32</v>
      </c>
      <c r="P98" s="39">
        <v>13</v>
      </c>
      <c r="Q98">
        <v>3.0000000000000001E-3</v>
      </c>
      <c r="R98" s="31">
        <f t="shared" si="39"/>
        <v>24.812800000000003</v>
      </c>
      <c r="S98" s="53" t="s">
        <v>376</v>
      </c>
      <c r="T98" t="s">
        <v>352</v>
      </c>
      <c r="Y98">
        <v>4.9541211204484625</v>
      </c>
      <c r="AA98" s="10">
        <f t="shared" si="40"/>
        <v>3.0257430613390732</v>
      </c>
      <c r="AB98" s="11">
        <f t="shared" si="41"/>
        <v>-0.54083641155107287</v>
      </c>
      <c r="AC98" s="11" cm="1">
        <f t="array" ref="AC98">MEDIAN(IF(C98=$C$37:$C$114,$AB$37:$AB$114))</f>
        <v>0.10975115459007645</v>
      </c>
      <c r="AD98" s="11">
        <f t="shared" si="42"/>
        <v>3.1354942159291497</v>
      </c>
      <c r="AE98" s="49">
        <f t="shared" si="43"/>
        <v>23</v>
      </c>
      <c r="AG98" s="13">
        <f t="shared" si="27"/>
        <v>7.1687807491144167</v>
      </c>
      <c r="AH98" s="15">
        <f t="shared" si="44"/>
        <v>-4.6838740993264167</v>
      </c>
      <c r="AI98" s="11" cm="1">
        <f t="array" ref="AI98">GEOMEAN(IF($C98=$C$37:$C$114,-AH$37:AH$114))</f>
        <v>4.7436518067028111</v>
      </c>
      <c r="AJ98" s="15">
        <f t="shared" si="45"/>
        <v>2.4251289424116056</v>
      </c>
      <c r="AK98" s="65">
        <f t="shared" si="46"/>
        <v>11.303686849957717</v>
      </c>
      <c r="AM98" s="13">
        <f t="shared" si="37"/>
        <v>8.8270736264943785</v>
      </c>
      <c r="AN98" s="15"/>
      <c r="AO98" s="11"/>
      <c r="AP98" s="15"/>
      <c r="AQ98" s="15"/>
      <c r="AS98" s="20">
        <f t="shared" si="29"/>
        <v>7.5381364563341364</v>
      </c>
      <c r="AT98" s="20">
        <f t="shared" si="47"/>
        <v>-5.0532298065461365</v>
      </c>
      <c r="AU98" s="20" cm="1">
        <f t="array" ref="AU98">GEOMEAN(IF($C98=$C$37:$C$114,-$AT$37:$AT$114))</f>
        <v>5.2318397157710006</v>
      </c>
      <c r="AV98" s="20">
        <f t="shared" si="48"/>
        <v>2.3062967405631358</v>
      </c>
      <c r="AW98" s="58">
        <f t="shared" si="49"/>
        <v>10.037185442629879</v>
      </c>
    </row>
    <row r="99" spans="1:49" x14ac:dyDescent="0.35">
      <c r="A99" t="s">
        <v>16</v>
      </c>
      <c r="B99" t="s">
        <v>28</v>
      </c>
      <c r="C99" t="s">
        <v>111</v>
      </c>
      <c r="D99" s="39" t="s">
        <v>375</v>
      </c>
      <c r="E99">
        <v>25</v>
      </c>
      <c r="F99" s="61">
        <v>6</v>
      </c>
      <c r="G99" s="63">
        <v>9</v>
      </c>
      <c r="H99" s="39">
        <v>2.5</v>
      </c>
      <c r="I99" s="39">
        <v>10</v>
      </c>
      <c r="J99" s="39">
        <v>4</v>
      </c>
      <c r="K99" s="39">
        <v>3.6</v>
      </c>
      <c r="L99" s="39">
        <v>16</v>
      </c>
      <c r="M99" s="39">
        <v>1.6</v>
      </c>
      <c r="N99" s="34">
        <f t="shared" si="50"/>
        <v>4</v>
      </c>
      <c r="O99" s="38">
        <f t="shared" si="51"/>
        <v>32</v>
      </c>
      <c r="P99" s="39">
        <v>13</v>
      </c>
      <c r="Q99">
        <v>3.0000000000000001E-3</v>
      </c>
      <c r="R99" s="31">
        <f t="shared" si="39"/>
        <v>24.812800000000003</v>
      </c>
      <c r="S99" s="53" t="s">
        <v>376</v>
      </c>
      <c r="T99" t="s">
        <v>352</v>
      </c>
      <c r="Y99">
        <v>4.9541211204484625</v>
      </c>
      <c r="AA99" s="10">
        <f t="shared" si="40"/>
        <v>3.0257430613390732</v>
      </c>
      <c r="AB99" s="11">
        <f t="shared" si="41"/>
        <v>-0.82851848400285366</v>
      </c>
      <c r="AC99" s="11" cm="1">
        <f t="array" ref="AC99">MEDIAN(IF(C99=$C$37:$C$114,$AB$37:$AB$114))</f>
        <v>0.10975115459007645</v>
      </c>
      <c r="AD99" s="11">
        <f t="shared" si="42"/>
        <v>3.1354942159291497</v>
      </c>
      <c r="AE99" s="49">
        <f t="shared" si="43"/>
        <v>23</v>
      </c>
      <c r="AG99" s="13">
        <f t="shared" si="27"/>
        <v>7.1687807491144167</v>
      </c>
      <c r="AH99" s="15">
        <f t="shared" si="44"/>
        <v>-4.9715561717781966</v>
      </c>
      <c r="AI99" s="11" cm="1">
        <f t="array" ref="AI99">GEOMEAN(IF($C99=$C$37:$C$114,-AH$37:AH$114))</f>
        <v>4.7436518067028111</v>
      </c>
      <c r="AJ99" s="15">
        <f t="shared" si="45"/>
        <v>2.4251289424116056</v>
      </c>
      <c r="AK99" s="65">
        <f t="shared" si="46"/>
        <v>11.303686849957717</v>
      </c>
      <c r="AM99" s="13">
        <f t="shared" si="37"/>
        <v>8.8270736264943785</v>
      </c>
      <c r="AN99" s="15"/>
      <c r="AO99" s="11"/>
      <c r="AP99" s="15"/>
      <c r="AQ99" s="15"/>
      <c r="AS99" s="20">
        <f t="shared" si="29"/>
        <v>7.5381364563341364</v>
      </c>
      <c r="AT99" s="20">
        <f t="shared" si="47"/>
        <v>-5.3409118789979164</v>
      </c>
      <c r="AU99" s="20" cm="1">
        <f t="array" ref="AU99">GEOMEAN(IF($C99=$C$37:$C$114,-$AT$37:$AT$114))</f>
        <v>5.2318397157710006</v>
      </c>
      <c r="AV99" s="20">
        <f t="shared" si="48"/>
        <v>2.3062967405631358</v>
      </c>
      <c r="AW99" s="58">
        <f t="shared" si="49"/>
        <v>10.037185442629879</v>
      </c>
    </row>
    <row r="100" spans="1:49" x14ac:dyDescent="0.35">
      <c r="A100" t="s">
        <v>16</v>
      </c>
      <c r="B100" t="s">
        <v>28</v>
      </c>
      <c r="C100" t="s">
        <v>111</v>
      </c>
      <c r="D100" s="39" t="s">
        <v>375</v>
      </c>
      <c r="E100">
        <v>25</v>
      </c>
      <c r="F100" s="61">
        <v>7</v>
      </c>
      <c r="G100" s="63">
        <v>23</v>
      </c>
      <c r="H100" s="39">
        <v>2.5</v>
      </c>
      <c r="I100" s="39">
        <v>10</v>
      </c>
      <c r="J100" s="39">
        <v>4</v>
      </c>
      <c r="K100" s="39">
        <v>3.6</v>
      </c>
      <c r="L100" s="39">
        <v>16</v>
      </c>
      <c r="M100" s="39">
        <v>1.6</v>
      </c>
      <c r="N100" s="34">
        <f t="shared" si="50"/>
        <v>4</v>
      </c>
      <c r="O100" s="38">
        <f t="shared" si="51"/>
        <v>32</v>
      </c>
      <c r="P100" s="39">
        <v>13</v>
      </c>
      <c r="Q100">
        <v>3.0000000000000001E-3</v>
      </c>
      <c r="R100" s="31">
        <f t="shared" si="39"/>
        <v>24.812800000000003</v>
      </c>
      <c r="S100" s="53" t="s">
        <v>376</v>
      </c>
      <c r="T100" t="s">
        <v>352</v>
      </c>
      <c r="Y100">
        <v>25.944890941786976</v>
      </c>
      <c r="AA100" s="10">
        <f t="shared" si="40"/>
        <v>3.0257430613390732</v>
      </c>
      <c r="AB100" s="11">
        <f t="shared" si="41"/>
        <v>0.10975115459007645</v>
      </c>
      <c r="AC100" s="11" cm="1">
        <f t="array" ref="AC100">MEDIAN(IF(C100=$C$37:$C$114,$AB$37:$AB$114))</f>
        <v>0.10975115459007645</v>
      </c>
      <c r="AD100" s="11">
        <f t="shared" si="42"/>
        <v>3.1354942159291497</v>
      </c>
      <c r="AE100" s="49">
        <f t="shared" si="43"/>
        <v>23</v>
      </c>
      <c r="AG100" s="13">
        <f t="shared" si="27"/>
        <v>7.9467807491144171</v>
      </c>
      <c r="AH100" s="15">
        <f t="shared" si="44"/>
        <v>-4.8112865331852674</v>
      </c>
      <c r="AI100" s="11" cm="1">
        <f t="array" ref="AI100">GEOMEAN(IF($C100=$C$37:$C$114,-AH$37:AH$114))</f>
        <v>4.7436518067028111</v>
      </c>
      <c r="AJ100" s="15">
        <f t="shared" si="45"/>
        <v>3.2031289424116061</v>
      </c>
      <c r="AK100" s="65">
        <f t="shared" si="46"/>
        <v>24.609411286834291</v>
      </c>
      <c r="AM100" s="13">
        <f t="shared" si="37"/>
        <v>9.7890736264943783</v>
      </c>
      <c r="AN100" s="15"/>
      <c r="AO100" s="11"/>
      <c r="AP100" s="15"/>
      <c r="AQ100" s="15"/>
      <c r="AS100" s="20">
        <f t="shared" si="29"/>
        <v>8.3121364563341373</v>
      </c>
      <c r="AT100" s="20">
        <f t="shared" si="47"/>
        <v>-5.1766422404049877</v>
      </c>
      <c r="AU100" s="20" cm="1">
        <f t="array" ref="AU100">GEOMEAN(IF($C100=$C$37:$C$114,-$AT$37:$AT$114))</f>
        <v>5.2318397157710006</v>
      </c>
      <c r="AV100" s="20">
        <f t="shared" si="48"/>
        <v>3.0802967405631367</v>
      </c>
      <c r="AW100" s="58">
        <f t="shared" si="49"/>
        <v>21.764859954839491</v>
      </c>
    </row>
    <row r="101" spans="1:49" x14ac:dyDescent="0.35">
      <c r="A101" t="s">
        <v>16</v>
      </c>
      <c r="B101" t="s">
        <v>28</v>
      </c>
      <c r="C101" t="s">
        <v>111</v>
      </c>
      <c r="D101" s="39" t="s">
        <v>375</v>
      </c>
      <c r="E101">
        <v>25</v>
      </c>
      <c r="F101" s="61">
        <v>7</v>
      </c>
      <c r="G101" s="63">
        <v>32</v>
      </c>
      <c r="H101" s="39">
        <v>2.5</v>
      </c>
      <c r="I101" s="39">
        <v>10</v>
      </c>
      <c r="J101" s="39">
        <v>4</v>
      </c>
      <c r="K101" s="39">
        <v>3.6</v>
      </c>
      <c r="L101" s="39">
        <v>16</v>
      </c>
      <c r="M101" s="39">
        <v>1.6</v>
      </c>
      <c r="N101" s="34">
        <f t="shared" si="50"/>
        <v>4</v>
      </c>
      <c r="O101" s="38">
        <f t="shared" si="51"/>
        <v>32</v>
      </c>
      <c r="P101" s="39">
        <v>13</v>
      </c>
      <c r="Q101">
        <v>3.0000000000000001E-3</v>
      </c>
      <c r="R101" s="31">
        <f t="shared" si="39"/>
        <v>24.812800000000003</v>
      </c>
      <c r="S101" s="53" t="s">
        <v>376</v>
      </c>
      <c r="T101" t="s">
        <v>352</v>
      </c>
      <c r="Y101">
        <v>25.944890941786976</v>
      </c>
      <c r="AA101" s="10">
        <f t="shared" si="40"/>
        <v>3.0257430613390732</v>
      </c>
      <c r="AB101" s="11">
        <f t="shared" si="41"/>
        <v>0.43999284146065332</v>
      </c>
      <c r="AC101" s="11" cm="1">
        <f t="array" ref="AC101">MEDIAN(IF(C101=$C$37:$C$114,$AB$37:$AB$114))</f>
        <v>0.10975115459007645</v>
      </c>
      <c r="AD101" s="11">
        <f t="shared" si="42"/>
        <v>3.1354942159291497</v>
      </c>
      <c r="AE101" s="49">
        <f t="shared" si="43"/>
        <v>23</v>
      </c>
      <c r="AG101" s="13">
        <f t="shared" si="27"/>
        <v>7.9467807491144171</v>
      </c>
      <c r="AH101" s="15">
        <f t="shared" si="44"/>
        <v>-4.4810448463146901</v>
      </c>
      <c r="AI101" s="11" cm="1">
        <f t="array" ref="AI101">GEOMEAN(IF($C101=$C$37:$C$114,-AH$37:AH$114))</f>
        <v>4.7436518067028111</v>
      </c>
      <c r="AJ101" s="15">
        <f t="shared" si="45"/>
        <v>3.2031289424116061</v>
      </c>
      <c r="AK101" s="65">
        <f t="shared" si="46"/>
        <v>24.609411286834291</v>
      </c>
      <c r="AM101" s="13">
        <f t="shared" si="37"/>
        <v>9.7890736264943783</v>
      </c>
      <c r="AN101" s="15"/>
      <c r="AO101" s="11"/>
      <c r="AP101" s="15"/>
      <c r="AQ101" s="15"/>
      <c r="AS101" s="20">
        <f t="shared" si="29"/>
        <v>8.3121364563341373</v>
      </c>
      <c r="AT101" s="20">
        <f t="shared" si="47"/>
        <v>-4.8464005535344103</v>
      </c>
      <c r="AU101" s="20" cm="1">
        <f t="array" ref="AU101">GEOMEAN(IF($C101=$C$37:$C$114,-$AT$37:$AT$114))</f>
        <v>5.2318397157710006</v>
      </c>
      <c r="AV101" s="20">
        <f t="shared" si="48"/>
        <v>3.0802967405631367</v>
      </c>
      <c r="AW101" s="58">
        <f t="shared" si="49"/>
        <v>21.764859954839491</v>
      </c>
    </row>
    <row r="102" spans="1:49" x14ac:dyDescent="0.35">
      <c r="A102" t="s">
        <v>16</v>
      </c>
      <c r="B102" t="s">
        <v>28</v>
      </c>
      <c r="C102" t="s">
        <v>111</v>
      </c>
      <c r="D102" s="39" t="s">
        <v>375</v>
      </c>
      <c r="E102">
        <v>25</v>
      </c>
      <c r="F102" s="61">
        <v>7</v>
      </c>
      <c r="G102" s="63">
        <v>30</v>
      </c>
      <c r="H102" s="39">
        <v>2.5</v>
      </c>
      <c r="I102" s="39">
        <v>10</v>
      </c>
      <c r="J102" s="39">
        <v>4</v>
      </c>
      <c r="K102" s="39">
        <v>3.6</v>
      </c>
      <c r="L102" s="39">
        <v>16</v>
      </c>
      <c r="M102" s="39">
        <v>1.6</v>
      </c>
      <c r="N102" s="34">
        <f t="shared" si="50"/>
        <v>4</v>
      </c>
      <c r="O102" s="38">
        <f t="shared" si="51"/>
        <v>32</v>
      </c>
      <c r="P102" s="39">
        <v>13</v>
      </c>
      <c r="Q102">
        <v>3.0000000000000001E-3</v>
      </c>
      <c r="R102" s="31">
        <f t="shared" si="39"/>
        <v>24.812800000000003</v>
      </c>
      <c r="S102" s="53" t="s">
        <v>376</v>
      </c>
      <c r="T102" t="s">
        <v>352</v>
      </c>
      <c r="Y102">
        <v>25.944890941786976</v>
      </c>
      <c r="AA102" s="10">
        <f t="shared" si="40"/>
        <v>3.0257430613390732</v>
      </c>
      <c r="AB102" s="11">
        <f t="shared" si="41"/>
        <v>0.37545432032308224</v>
      </c>
      <c r="AC102" s="11" cm="1">
        <f t="array" ref="AC102">MEDIAN(IF(C102=$C$37:$C$114,$AB$37:$AB$114))</f>
        <v>0.10975115459007645</v>
      </c>
      <c r="AD102" s="11">
        <f t="shared" si="42"/>
        <v>3.1354942159291497</v>
      </c>
      <c r="AE102" s="49">
        <f t="shared" si="43"/>
        <v>23</v>
      </c>
      <c r="AG102" s="13">
        <f t="shared" si="27"/>
        <v>7.9467807491144171</v>
      </c>
      <c r="AH102" s="15">
        <f t="shared" si="44"/>
        <v>-4.5455833674522612</v>
      </c>
      <c r="AI102" s="11" cm="1">
        <f t="array" ref="AI102">GEOMEAN(IF($C102=$C$37:$C$114,-AH$37:AH$114))</f>
        <v>4.7436518067028111</v>
      </c>
      <c r="AJ102" s="15">
        <f t="shared" si="45"/>
        <v>3.2031289424116061</v>
      </c>
      <c r="AK102" s="65">
        <f t="shared" si="46"/>
        <v>24.609411286834291</v>
      </c>
      <c r="AM102" s="13">
        <f t="shared" si="37"/>
        <v>9.7890736264943783</v>
      </c>
      <c r="AN102" s="15"/>
      <c r="AO102" s="11"/>
      <c r="AP102" s="15"/>
      <c r="AQ102" s="15"/>
      <c r="AS102" s="20">
        <f t="shared" ref="AS102:AS114" si="52">$F102*$BA$8+LN($H102)*$BB$8+LN($R102)*$BC$8</f>
        <v>8.3121364563341373</v>
      </c>
      <c r="AT102" s="20">
        <f t="shared" si="47"/>
        <v>-4.9109390746719814</v>
      </c>
      <c r="AU102" s="20" cm="1">
        <f t="array" ref="AU102">GEOMEAN(IF($C102=$C$37:$C$114,-$AT$37:$AT$114))</f>
        <v>5.2318397157710006</v>
      </c>
      <c r="AV102" s="20">
        <f t="shared" si="48"/>
        <v>3.0802967405631367</v>
      </c>
      <c r="AW102" s="58">
        <f t="shared" si="49"/>
        <v>21.764859954839491</v>
      </c>
    </row>
    <row r="103" spans="1:49" x14ac:dyDescent="0.35">
      <c r="A103" t="s">
        <v>16</v>
      </c>
      <c r="B103" t="s">
        <v>28</v>
      </c>
      <c r="C103" t="s">
        <v>111</v>
      </c>
      <c r="D103" s="39" t="s">
        <v>375</v>
      </c>
      <c r="E103">
        <v>25</v>
      </c>
      <c r="F103" s="61">
        <v>7.8</v>
      </c>
      <c r="G103" s="63">
        <v>42</v>
      </c>
      <c r="H103" s="39">
        <v>2.5</v>
      </c>
      <c r="I103" s="39">
        <v>10</v>
      </c>
      <c r="J103" s="39">
        <v>4</v>
      </c>
      <c r="K103" s="39">
        <v>3.6</v>
      </c>
      <c r="L103" s="39">
        <v>16</v>
      </c>
      <c r="M103" s="39">
        <v>1.6</v>
      </c>
      <c r="N103" s="34">
        <f t="shared" si="50"/>
        <v>4</v>
      </c>
      <c r="O103" s="38">
        <f t="shared" si="51"/>
        <v>32</v>
      </c>
      <c r="P103" s="39">
        <v>19</v>
      </c>
      <c r="Q103">
        <v>3.0000000000000001E-3</v>
      </c>
      <c r="R103" s="31">
        <f t="shared" si="39"/>
        <v>24.812800000000003</v>
      </c>
      <c r="S103" s="53" t="s">
        <v>376</v>
      </c>
      <c r="T103" t="s">
        <v>352</v>
      </c>
      <c r="Y103">
        <v>59.553183490379524</v>
      </c>
      <c r="AA103" s="10">
        <f t="shared" si="40"/>
        <v>3.0257430613390732</v>
      </c>
      <c r="AB103" s="11">
        <f t="shared" si="41"/>
        <v>0.71192655694429519</v>
      </c>
      <c r="AC103" s="11" cm="1">
        <f t="array" ref="AC103">MEDIAN(IF(C103=$C$37:$C$114,$AB$37:$AB$114))</f>
        <v>0.10975115459007645</v>
      </c>
      <c r="AD103" s="11">
        <f t="shared" si="42"/>
        <v>3.1354942159291497</v>
      </c>
      <c r="AE103" s="49">
        <f t="shared" si="43"/>
        <v>23</v>
      </c>
      <c r="AG103" s="13">
        <f t="shared" si="27"/>
        <v>8.5691807491144178</v>
      </c>
      <c r="AH103" s="15">
        <f t="shared" si="44"/>
        <v>-4.8315111308310499</v>
      </c>
      <c r="AI103" s="11" cm="1">
        <f t="array" ref="AI103">GEOMEAN(IF($C103=$C$37:$C$114,-AH$37:AH$114))</f>
        <v>4.7436518067028111</v>
      </c>
      <c r="AJ103" s="15">
        <f t="shared" si="45"/>
        <v>3.8255289424116068</v>
      </c>
      <c r="AK103" s="65">
        <f t="shared" si="46"/>
        <v>45.85704969097268</v>
      </c>
      <c r="AM103" s="13">
        <f t="shared" si="37"/>
        <v>10.558673626494377</v>
      </c>
      <c r="AN103" s="15"/>
      <c r="AO103" s="11"/>
      <c r="AP103" s="15"/>
      <c r="AQ103" s="15"/>
      <c r="AS103" s="20">
        <f t="shared" si="52"/>
        <v>8.9313364563341366</v>
      </c>
      <c r="AT103" s="20">
        <f t="shared" si="47"/>
        <v>-5.1936668380507687</v>
      </c>
      <c r="AU103" s="20" cm="1">
        <f t="array" ref="AU103">GEOMEAN(IF($C103=$C$37:$C$114,-$AT$37:$AT$114))</f>
        <v>5.2318397157710006</v>
      </c>
      <c r="AV103" s="20">
        <f t="shared" si="48"/>
        <v>3.699496740563136</v>
      </c>
      <c r="AW103" s="58">
        <f t="shared" si="49"/>
        <v>40.426953993638961</v>
      </c>
    </row>
    <row r="104" spans="1:49" x14ac:dyDescent="0.35">
      <c r="A104" t="s">
        <v>16</v>
      </c>
      <c r="B104" t="s">
        <v>28</v>
      </c>
      <c r="C104" t="s">
        <v>111</v>
      </c>
      <c r="D104" s="39" t="s">
        <v>375</v>
      </c>
      <c r="E104">
        <v>25</v>
      </c>
      <c r="F104" s="61">
        <v>7.8</v>
      </c>
      <c r="G104" s="63">
        <v>39</v>
      </c>
      <c r="H104" s="39">
        <v>2.5</v>
      </c>
      <c r="I104" s="39">
        <v>10</v>
      </c>
      <c r="J104" s="39">
        <v>4</v>
      </c>
      <c r="K104" s="39">
        <v>3.6</v>
      </c>
      <c r="L104" s="39">
        <v>16</v>
      </c>
      <c r="M104" s="39">
        <v>1.6</v>
      </c>
      <c r="N104" s="34">
        <f t="shared" si="50"/>
        <v>4</v>
      </c>
      <c r="O104" s="38">
        <f t="shared" si="51"/>
        <v>32</v>
      </c>
      <c r="P104" s="39">
        <v>13</v>
      </c>
      <c r="Q104">
        <v>3.0000000000000001E-3</v>
      </c>
      <c r="R104" s="31">
        <f t="shared" si="39"/>
        <v>24.812800000000003</v>
      </c>
      <c r="S104" s="53" t="s">
        <v>376</v>
      </c>
      <c r="T104" t="s">
        <v>352</v>
      </c>
      <c r="Y104">
        <v>59.652466671877839</v>
      </c>
      <c r="AA104" s="10">
        <f t="shared" si="40"/>
        <v>3.0257430613390732</v>
      </c>
      <c r="AB104" s="11">
        <f t="shared" si="41"/>
        <v>0.63781858479057307</v>
      </c>
      <c r="AC104" s="11" cm="1">
        <f t="array" ref="AC104">MEDIAN(IF(C104=$C$37:$C$114,$AB$37:$AB$114))</f>
        <v>0.10975115459007645</v>
      </c>
      <c r="AD104" s="11">
        <f t="shared" si="42"/>
        <v>3.1354942159291497</v>
      </c>
      <c r="AE104" s="49">
        <f t="shared" si="43"/>
        <v>23</v>
      </c>
      <c r="AG104" s="13">
        <f t="shared" si="27"/>
        <v>8.5691807491144178</v>
      </c>
      <c r="AH104" s="15">
        <f t="shared" si="44"/>
        <v>-4.9056191029847716</v>
      </c>
      <c r="AI104" s="11" cm="1">
        <f t="array" ref="AI104">GEOMEAN(IF($C104=$C$37:$C$114,-AH$37:AH$114))</f>
        <v>4.7436518067028111</v>
      </c>
      <c r="AJ104" s="15">
        <f t="shared" si="45"/>
        <v>3.8255289424116068</v>
      </c>
      <c r="AK104" s="65">
        <f t="shared" si="46"/>
        <v>45.85704969097268</v>
      </c>
      <c r="AM104" s="13">
        <f t="shared" si="37"/>
        <v>10.558673626494377</v>
      </c>
      <c r="AN104" s="15"/>
      <c r="AO104" s="11"/>
      <c r="AP104" s="15"/>
      <c r="AQ104" s="15"/>
      <c r="AS104" s="20">
        <f t="shared" si="52"/>
        <v>8.9313364563341366</v>
      </c>
      <c r="AT104" s="20">
        <f t="shared" si="47"/>
        <v>-5.2677748102044903</v>
      </c>
      <c r="AU104" s="20" cm="1">
        <f t="array" ref="AU104">GEOMEAN(IF($C104=$C$37:$C$114,-$AT$37:$AT$114))</f>
        <v>5.2318397157710006</v>
      </c>
      <c r="AV104" s="20">
        <f t="shared" si="48"/>
        <v>3.699496740563136</v>
      </c>
      <c r="AW104" s="58">
        <f t="shared" si="49"/>
        <v>40.426953993638961</v>
      </c>
    </row>
    <row r="105" spans="1:49" x14ac:dyDescent="0.35">
      <c r="A105" t="s">
        <v>16</v>
      </c>
      <c r="B105" t="s">
        <v>28</v>
      </c>
      <c r="C105" t="s">
        <v>111</v>
      </c>
      <c r="D105" s="39" t="s">
        <v>375</v>
      </c>
      <c r="E105">
        <v>25</v>
      </c>
      <c r="F105" s="61">
        <v>7.8</v>
      </c>
      <c r="G105" s="63">
        <v>44</v>
      </c>
      <c r="H105" s="39">
        <v>2.5</v>
      </c>
      <c r="I105" s="39">
        <v>10</v>
      </c>
      <c r="J105" s="39">
        <v>4</v>
      </c>
      <c r="K105" s="39">
        <v>3.6</v>
      </c>
      <c r="L105" s="39">
        <v>16</v>
      </c>
      <c r="M105" s="39">
        <v>1.6</v>
      </c>
      <c r="N105" s="34">
        <f t="shared" si="50"/>
        <v>4</v>
      </c>
      <c r="O105" s="38">
        <f t="shared" si="51"/>
        <v>32</v>
      </c>
      <c r="P105" s="39">
        <v>13</v>
      </c>
      <c r="Q105">
        <v>3.0000000000000001E-3</v>
      </c>
      <c r="R105" s="31">
        <f t="shared" si="39"/>
        <v>24.812800000000003</v>
      </c>
      <c r="S105" s="53" t="s">
        <v>376</v>
      </c>
      <c r="T105" t="s">
        <v>352</v>
      </c>
      <c r="Y105">
        <v>59.652466671877839</v>
      </c>
      <c r="AA105" s="10">
        <f t="shared" si="40"/>
        <v>3.0257430613390732</v>
      </c>
      <c r="AB105" s="11">
        <f t="shared" si="41"/>
        <v>0.75844657257918779</v>
      </c>
      <c r="AC105" s="11" cm="1">
        <f t="array" ref="AC105">MEDIAN(IF(C105=$C$37:$C$114,$AB$37:$AB$114))</f>
        <v>0.10975115459007645</v>
      </c>
      <c r="AD105" s="11">
        <f t="shared" si="42"/>
        <v>3.1354942159291497</v>
      </c>
      <c r="AE105" s="49">
        <f t="shared" si="43"/>
        <v>23</v>
      </c>
      <c r="AG105" s="13">
        <f t="shared" si="27"/>
        <v>8.5691807491144178</v>
      </c>
      <c r="AH105" s="15">
        <f t="shared" si="44"/>
        <v>-4.7849911151961564</v>
      </c>
      <c r="AI105" s="11" cm="1">
        <f t="array" ref="AI105">GEOMEAN(IF($C105=$C$37:$C$114,-AH$37:AH$114))</f>
        <v>4.7436518067028111</v>
      </c>
      <c r="AJ105" s="15">
        <f t="shared" si="45"/>
        <v>3.8255289424116068</v>
      </c>
      <c r="AK105" s="65">
        <f t="shared" si="46"/>
        <v>45.85704969097268</v>
      </c>
      <c r="AM105" s="13">
        <f t="shared" si="37"/>
        <v>10.558673626494377</v>
      </c>
      <c r="AN105" s="15"/>
      <c r="AO105" s="11"/>
      <c r="AP105" s="15"/>
      <c r="AQ105" s="15"/>
      <c r="AS105" s="20">
        <f t="shared" si="52"/>
        <v>8.9313364563341366</v>
      </c>
      <c r="AT105" s="20">
        <f t="shared" si="47"/>
        <v>-5.1471468224158752</v>
      </c>
      <c r="AU105" s="20" cm="1">
        <f t="array" ref="AU105">GEOMEAN(IF($C105=$C$37:$C$114,-$AT$37:$AT$114))</f>
        <v>5.2318397157710006</v>
      </c>
      <c r="AV105" s="20">
        <f t="shared" si="48"/>
        <v>3.699496740563136</v>
      </c>
      <c r="AW105" s="58">
        <f t="shared" si="49"/>
        <v>40.426953993638961</v>
      </c>
    </row>
    <row r="106" spans="1:49" x14ac:dyDescent="0.35">
      <c r="A106" t="s">
        <v>16</v>
      </c>
      <c r="B106" t="s">
        <v>28</v>
      </c>
      <c r="C106" t="s">
        <v>111</v>
      </c>
      <c r="D106" s="39" t="s">
        <v>377</v>
      </c>
      <c r="E106">
        <v>25</v>
      </c>
      <c r="F106" s="61">
        <v>7</v>
      </c>
      <c r="G106" s="63">
        <v>68</v>
      </c>
      <c r="H106" s="39">
        <v>5</v>
      </c>
      <c r="I106" s="39">
        <v>10</v>
      </c>
      <c r="J106" s="39">
        <v>6.4</v>
      </c>
      <c r="K106" s="39">
        <v>11</v>
      </c>
      <c r="L106" s="39">
        <v>215</v>
      </c>
      <c r="M106" s="39">
        <v>4.7</v>
      </c>
      <c r="N106" s="34">
        <f>J106</f>
        <v>6.4</v>
      </c>
      <c r="O106" s="38">
        <f>L106*2</f>
        <v>430</v>
      </c>
      <c r="P106" s="39">
        <v>17</v>
      </c>
      <c r="Q106">
        <v>3.0000000000000001E-3</v>
      </c>
      <c r="R106" s="31">
        <f t="shared" si="39"/>
        <v>61.278800000000004</v>
      </c>
      <c r="S106" s="53" t="s">
        <v>376</v>
      </c>
      <c r="T106" t="s">
        <v>352</v>
      </c>
      <c r="Y106">
        <v>119.09532026379566</v>
      </c>
      <c r="AA106" s="10">
        <f t="shared" si="40"/>
        <v>3.8775618610900495</v>
      </c>
      <c r="AB106" s="11">
        <f t="shared" si="41"/>
        <v>0.34194584408605744</v>
      </c>
      <c r="AC106" s="11" cm="1">
        <f t="array" ref="AC106">MEDIAN(IF(C106=$C$37:$C$114,$AB$37:$AB$114))</f>
        <v>0.10975115459007645</v>
      </c>
      <c r="AD106" s="11">
        <f t="shared" si="42"/>
        <v>3.987313015680126</v>
      </c>
      <c r="AE106" s="49">
        <f t="shared" si="43"/>
        <v>53.909839683572507</v>
      </c>
      <c r="AG106" s="13">
        <f t="shared" si="27"/>
        <v>8.9554427916980721</v>
      </c>
      <c r="AH106" s="15">
        <f t="shared" si="44"/>
        <v>-4.7359350865219652</v>
      </c>
      <c r="AI106" s="11" cm="1">
        <f t="array" ref="AI106">GEOMEAN(IF($C106=$C$37:$C$114,-AH$37:AH$114))</f>
        <v>4.7436518067028111</v>
      </c>
      <c r="AJ106" s="15">
        <f t="shared" si="45"/>
        <v>4.2117909849952611</v>
      </c>
      <c r="AK106" s="65">
        <f t="shared" si="46"/>
        <v>67.477282454106259</v>
      </c>
      <c r="AM106" s="13">
        <f t="shared" si="37"/>
        <v>11.078246523466788</v>
      </c>
      <c r="AN106" s="15"/>
      <c r="AO106" s="11"/>
      <c r="AP106" s="15"/>
      <c r="AQ106" s="15"/>
      <c r="AS106" s="20">
        <f t="shared" si="52"/>
        <v>9.3636479458385473</v>
      </c>
      <c r="AT106" s="20">
        <f t="shared" si="47"/>
        <v>-5.1441402406624404</v>
      </c>
      <c r="AU106" s="20" cm="1">
        <f t="array" ref="AU106">GEOMEAN(IF($C106=$C$37:$C$114,-$AT$37:$AT$114))</f>
        <v>5.2318397157710006</v>
      </c>
      <c r="AV106" s="20">
        <f t="shared" si="48"/>
        <v>4.1318082300675467</v>
      </c>
      <c r="AW106" s="58">
        <f t="shared" si="49"/>
        <v>62.290456637298725</v>
      </c>
    </row>
    <row r="107" spans="1:49" x14ac:dyDescent="0.35">
      <c r="A107" t="s">
        <v>16</v>
      </c>
      <c r="B107" t="s">
        <v>28</v>
      </c>
      <c r="C107" t="s">
        <v>111</v>
      </c>
      <c r="D107" s="39" t="s">
        <v>378</v>
      </c>
      <c r="E107">
        <v>25</v>
      </c>
      <c r="F107" s="61">
        <v>7</v>
      </c>
      <c r="G107" s="63">
        <v>37</v>
      </c>
      <c r="H107" s="39">
        <v>3</v>
      </c>
      <c r="I107" s="39">
        <v>10</v>
      </c>
      <c r="J107" s="39">
        <v>4</v>
      </c>
      <c r="K107" s="39">
        <v>3.6</v>
      </c>
      <c r="L107" s="39">
        <v>16</v>
      </c>
      <c r="M107" s="39">
        <v>1.6</v>
      </c>
      <c r="N107" s="34">
        <f t="shared" ref="N107:N114" si="53">J107</f>
        <v>4</v>
      </c>
      <c r="O107" s="38">
        <f t="shared" ref="O107:O114" si="54">L107*2</f>
        <v>32</v>
      </c>
      <c r="P107" s="39">
        <v>13</v>
      </c>
      <c r="Q107">
        <v>3.0000000000000001E-3</v>
      </c>
      <c r="R107" s="31">
        <f t="shared" si="39"/>
        <v>24.812800000000003</v>
      </c>
      <c r="S107" s="53" t="s">
        <v>376</v>
      </c>
      <c r="T107" t="s">
        <v>352</v>
      </c>
      <c r="Y107">
        <v>31.1891157195987</v>
      </c>
      <c r="AA107" s="10">
        <f t="shared" si="40"/>
        <v>3.0257430613390732</v>
      </c>
      <c r="AB107" s="11">
        <f t="shared" si="41"/>
        <v>0.58517485130515112</v>
      </c>
      <c r="AC107" s="11" cm="1">
        <f t="array" ref="AC107">MEDIAN(IF(C107=$C$37:$C$114,$AB$37:$AB$114))</f>
        <v>0.10975115459007645</v>
      </c>
      <c r="AD107" s="11">
        <f t="shared" si="42"/>
        <v>3.1354942159291497</v>
      </c>
      <c r="AE107" s="49">
        <f t="shared" si="43"/>
        <v>23</v>
      </c>
      <c r="AG107" s="13">
        <f t="shared" si="27"/>
        <v>8.0744058388701845</v>
      </c>
      <c r="AH107" s="15">
        <f t="shared" si="44"/>
        <v>-4.4634879262259606</v>
      </c>
      <c r="AI107" s="11" cm="1">
        <f t="array" ref="AI107">GEOMEAN(IF($C107=$C$37:$C$114,-AH$37:AH$114))</f>
        <v>4.7436518067028111</v>
      </c>
      <c r="AJ107" s="15">
        <f t="shared" si="45"/>
        <v>3.3307540321673734</v>
      </c>
      <c r="AK107" s="65">
        <f t="shared" si="46"/>
        <v>27.959416055955234</v>
      </c>
      <c r="AM107" s="13">
        <f t="shared" si="37"/>
        <v>9.9688426814932161</v>
      </c>
      <c r="AN107" s="15"/>
      <c r="AO107" s="11"/>
      <c r="AP107" s="15"/>
      <c r="AQ107" s="15"/>
      <c r="AS107" s="20">
        <f t="shared" si="52"/>
        <v>8.4113193832300475</v>
      </c>
      <c r="AT107" s="20">
        <f t="shared" si="47"/>
        <v>-4.8004014705858236</v>
      </c>
      <c r="AU107" s="20" cm="1">
        <f t="array" ref="AU107">GEOMEAN(IF($C107=$C$37:$C$114,-$AT$37:$AT$114))</f>
        <v>5.2318397157710006</v>
      </c>
      <c r="AV107" s="20">
        <f t="shared" si="48"/>
        <v>3.1794796674590469</v>
      </c>
      <c r="AW107" s="58">
        <f t="shared" si="49"/>
        <v>24.034244498403147</v>
      </c>
    </row>
    <row r="108" spans="1:49" x14ac:dyDescent="0.35">
      <c r="A108" t="s">
        <v>16</v>
      </c>
      <c r="B108" t="s">
        <v>28</v>
      </c>
      <c r="C108" t="s">
        <v>111</v>
      </c>
      <c r="D108" s="39" t="s">
        <v>379</v>
      </c>
      <c r="E108">
        <v>25</v>
      </c>
      <c r="F108" s="61">
        <v>7</v>
      </c>
      <c r="G108" s="63">
        <v>85</v>
      </c>
      <c r="H108" s="39">
        <v>7</v>
      </c>
      <c r="I108" s="39">
        <v>10</v>
      </c>
      <c r="J108" s="39">
        <v>1.7</v>
      </c>
      <c r="K108" s="39">
        <v>1.3</v>
      </c>
      <c r="L108" s="39">
        <v>184</v>
      </c>
      <c r="M108" s="39">
        <v>0.6</v>
      </c>
      <c r="N108" s="34">
        <f t="shared" si="53"/>
        <v>1.7</v>
      </c>
      <c r="O108" s="38">
        <f t="shared" si="54"/>
        <v>368</v>
      </c>
      <c r="P108" s="39">
        <v>2.7</v>
      </c>
      <c r="Q108">
        <v>3.0000000000000001E-3</v>
      </c>
      <c r="R108" s="31">
        <f t="shared" si="39"/>
        <v>9.5983000000000001</v>
      </c>
      <c r="S108" s="53" t="s">
        <v>376</v>
      </c>
      <c r="T108" t="s">
        <v>352</v>
      </c>
      <c r="Y108">
        <v>181.2998025229717</v>
      </c>
      <c r="AA108" s="10">
        <f t="shared" si="40"/>
        <v>2.130866328690602</v>
      </c>
      <c r="AB108" s="11">
        <f t="shared" si="41"/>
        <v>2.3117849277997147</v>
      </c>
      <c r="AC108" s="11" cm="1">
        <f t="array" ref="AC108">MEDIAN(IF(C108=$C$37:$C$114,$AB$37:$AB$114))</f>
        <v>0.10975115459007645</v>
      </c>
      <c r="AD108" s="11">
        <f t="shared" si="42"/>
        <v>2.2406174832806784</v>
      </c>
      <c r="AE108" s="49">
        <f t="shared" si="43"/>
        <v>9.3991333036022855</v>
      </c>
      <c r="AG108" s="13">
        <f t="shared" si="27"/>
        <v>8.117595398025685</v>
      </c>
      <c r="AH108" s="15">
        <f t="shared" si="44"/>
        <v>-3.6749441415353683</v>
      </c>
      <c r="AI108" s="11" cm="1">
        <f t="array" ref="AI108">GEOMEAN(IF($C108=$C$37:$C$114,-AH$37:AH$114))</f>
        <v>4.7436518067028111</v>
      </c>
      <c r="AJ108" s="15">
        <f t="shared" si="45"/>
        <v>3.3739435913228739</v>
      </c>
      <c r="AK108" s="65">
        <f t="shared" si="46"/>
        <v>29.193427295664851</v>
      </c>
      <c r="AM108" s="13">
        <f t="shared" si="37"/>
        <v>10.167930026606305</v>
      </c>
      <c r="AN108" s="15"/>
      <c r="AO108" s="11"/>
      <c r="AP108" s="15"/>
      <c r="AQ108" s="15"/>
      <c r="AS108" s="20">
        <f t="shared" si="52"/>
        <v>8.1637182766827685</v>
      </c>
      <c r="AT108" s="20">
        <f t="shared" si="47"/>
        <v>-3.7210670201924518</v>
      </c>
      <c r="AU108" s="20" cm="1">
        <f t="array" ref="AU108">GEOMEAN(IF($C108=$C$37:$C$114,-$AT$37:$AT$114))</f>
        <v>5.2318397157710006</v>
      </c>
      <c r="AV108" s="20">
        <f t="shared" si="48"/>
        <v>2.9318785609117679</v>
      </c>
      <c r="AW108" s="58">
        <f t="shared" si="49"/>
        <v>18.762844556816621</v>
      </c>
    </row>
    <row r="109" spans="1:49" x14ac:dyDescent="0.35">
      <c r="A109" t="s">
        <v>16</v>
      </c>
      <c r="B109" t="s">
        <v>28</v>
      </c>
      <c r="C109" t="s">
        <v>111</v>
      </c>
      <c r="D109" s="39" t="s">
        <v>380</v>
      </c>
      <c r="E109">
        <v>25</v>
      </c>
      <c r="F109" s="61">
        <v>7</v>
      </c>
      <c r="G109" s="63">
        <v>18</v>
      </c>
      <c r="H109" s="39">
        <v>2</v>
      </c>
      <c r="I109" s="39">
        <v>10</v>
      </c>
      <c r="J109" s="39">
        <v>9.6999999999999993</v>
      </c>
      <c r="K109" s="39">
        <v>2.2999999999999998</v>
      </c>
      <c r="L109" s="39">
        <v>85</v>
      </c>
      <c r="M109" s="39">
        <v>1.4</v>
      </c>
      <c r="N109" s="34">
        <f t="shared" si="53"/>
        <v>9.6999999999999993</v>
      </c>
      <c r="O109" s="38">
        <f t="shared" si="54"/>
        <v>170</v>
      </c>
      <c r="P109" s="39">
        <v>21</v>
      </c>
      <c r="Q109">
        <v>3.0000000000000001E-3</v>
      </c>
      <c r="R109" s="31">
        <f t="shared" si="39"/>
        <v>33.692299999999996</v>
      </c>
      <c r="S109" s="53" t="s">
        <v>376</v>
      </c>
      <c r="T109" t="s">
        <v>352</v>
      </c>
      <c r="Y109">
        <v>35.756022859345649</v>
      </c>
      <c r="AA109" s="10">
        <f t="shared" si="40"/>
        <v>3.3139711576422477</v>
      </c>
      <c r="AB109" s="11">
        <f t="shared" si="41"/>
        <v>-0.42359939974608318</v>
      </c>
      <c r="AC109" s="11" cm="1">
        <f t="array" ref="AC109">MEDIAN(IF(C109=$C$37:$C$114,$AB$37:$AB$114))</f>
        <v>0.10975115459007645</v>
      </c>
      <c r="AD109" s="11">
        <f t="shared" si="42"/>
        <v>3.4237223122323241</v>
      </c>
      <c r="AE109" s="49">
        <f t="shared" si="43"/>
        <v>30.683415970452945</v>
      </c>
      <c r="AG109" s="13">
        <f t="shared" si="27"/>
        <v>7.9677019653378984</v>
      </c>
      <c r="AH109" s="15">
        <f t="shared" si="44"/>
        <v>-5.0773302074417339</v>
      </c>
      <c r="AI109" s="11" cm="1">
        <f t="array" ref="AI109">GEOMEAN(IF($C109=$C$37:$C$114,-AH$37:AH$114))</f>
        <v>4.7436518067028111</v>
      </c>
      <c r="AJ109" s="15">
        <f t="shared" si="45"/>
        <v>3.2240501586350874</v>
      </c>
      <c r="AK109" s="65">
        <f t="shared" si="46"/>
        <v>25.129693593778008</v>
      </c>
      <c r="AM109" s="13">
        <f t="shared" si="37"/>
        <v>9.7740135675170414</v>
      </c>
      <c r="AN109" s="15"/>
      <c r="AO109" s="11"/>
      <c r="AP109" s="15"/>
      <c r="AQ109" s="15"/>
      <c r="AS109" s="20">
        <f t="shared" si="52"/>
        <v>8.4189549823794785</v>
      </c>
      <c r="AT109" s="20">
        <f t="shared" si="47"/>
        <v>-5.528583224483314</v>
      </c>
      <c r="AU109" s="20" cm="1">
        <f t="array" ref="AU109">GEOMEAN(IF($C109=$C$37:$C$114,-$AT$37:$AT$114))</f>
        <v>5.2318397157710006</v>
      </c>
      <c r="AV109" s="20">
        <f t="shared" si="48"/>
        <v>3.1871152666084779</v>
      </c>
      <c r="AW109" s="58">
        <f t="shared" si="49"/>
        <v>24.218462768656856</v>
      </c>
    </row>
    <row r="110" spans="1:49" x14ac:dyDescent="0.35">
      <c r="A110" t="s">
        <v>16</v>
      </c>
      <c r="B110" t="s">
        <v>28</v>
      </c>
      <c r="C110" t="s">
        <v>111</v>
      </c>
      <c r="D110" s="39" t="s">
        <v>381</v>
      </c>
      <c r="E110">
        <v>25</v>
      </c>
      <c r="F110" s="61">
        <v>7</v>
      </c>
      <c r="G110" s="63">
        <v>55</v>
      </c>
      <c r="H110" s="39">
        <v>6</v>
      </c>
      <c r="I110" s="39">
        <v>10</v>
      </c>
      <c r="J110" s="39">
        <v>2.1</v>
      </c>
      <c r="K110" s="39">
        <v>1.5</v>
      </c>
      <c r="L110" s="39">
        <v>171</v>
      </c>
      <c r="M110" s="39">
        <v>0.7</v>
      </c>
      <c r="N110" s="34">
        <f t="shared" si="53"/>
        <v>2.1</v>
      </c>
      <c r="O110" s="38">
        <f t="shared" si="54"/>
        <v>342</v>
      </c>
      <c r="P110" s="39">
        <v>4.0999999999999996</v>
      </c>
      <c r="Q110">
        <v>3.0000000000000001E-3</v>
      </c>
      <c r="R110" s="31">
        <f t="shared" si="39"/>
        <v>11.4207</v>
      </c>
      <c r="S110" s="53" t="s">
        <v>376</v>
      </c>
      <c r="T110" t="s">
        <v>352</v>
      </c>
      <c r="Y110">
        <v>148.99754041834967</v>
      </c>
      <c r="AA110" s="10">
        <f t="shared" si="40"/>
        <v>2.2946597889183495</v>
      </c>
      <c r="AB110" s="11">
        <f t="shared" si="41"/>
        <v>1.7126733963141216</v>
      </c>
      <c r="AC110" s="11" cm="1">
        <f t="array" ref="AC110">MEDIAN(IF(C110=$C$37:$C$114,$AB$37:$AB$114))</f>
        <v>0.10975115459007645</v>
      </c>
      <c r="AD110" s="11">
        <f t="shared" si="42"/>
        <v>2.404410943508426</v>
      </c>
      <c r="AE110" s="49">
        <f t="shared" si="43"/>
        <v>11.071906382573603</v>
      </c>
      <c r="AG110" s="13">
        <f t="shared" si="27"/>
        <v>8.110344149987684</v>
      </c>
      <c r="AH110" s="15">
        <f t="shared" si="44"/>
        <v>-4.1030109647552129</v>
      </c>
      <c r="AI110" s="11" cm="1">
        <f t="array" ref="AI110">GEOMEAN(IF($C110=$C$37:$C$114,-AH$37:AH$114))</f>
        <v>4.7436518067028111</v>
      </c>
      <c r="AJ110" s="15">
        <f t="shared" si="45"/>
        <v>3.366692343284873</v>
      </c>
      <c r="AK110" s="65">
        <f t="shared" si="46"/>
        <v>28.98250416543631</v>
      </c>
      <c r="AM110" s="13">
        <f t="shared" si="37"/>
        <v>10.132411260534148</v>
      </c>
      <c r="AN110" s="15"/>
      <c r="AO110" s="11"/>
      <c r="AP110" s="15"/>
      <c r="AQ110" s="15"/>
      <c r="AS110" s="20">
        <f t="shared" si="52"/>
        <v>8.2095460650077676</v>
      </c>
      <c r="AT110" s="20">
        <f t="shared" si="47"/>
        <v>-4.2022128797752965</v>
      </c>
      <c r="AU110" s="20" cm="1">
        <f t="array" ref="AU110">GEOMEAN(IF($C110=$C$37:$C$114,-$AT$37:$AT$114))</f>
        <v>5.2318397157710006</v>
      </c>
      <c r="AV110" s="20">
        <f t="shared" si="48"/>
        <v>2.977706349236767</v>
      </c>
      <c r="AW110" s="58">
        <f t="shared" si="49"/>
        <v>19.642711416683412</v>
      </c>
    </row>
    <row r="111" spans="1:49" x14ac:dyDescent="0.35">
      <c r="A111" t="s">
        <v>16</v>
      </c>
      <c r="B111" t="s">
        <v>28</v>
      </c>
      <c r="C111" t="s">
        <v>111</v>
      </c>
      <c r="D111" s="39" t="s">
        <v>382</v>
      </c>
      <c r="E111">
        <v>25</v>
      </c>
      <c r="F111" s="61">
        <v>7</v>
      </c>
      <c r="G111" s="63">
        <v>98</v>
      </c>
      <c r="H111" s="39">
        <v>8</v>
      </c>
      <c r="I111" s="39">
        <v>10</v>
      </c>
      <c r="J111" s="39">
        <v>2.7</v>
      </c>
      <c r="K111" s="39">
        <v>1.1000000000000001</v>
      </c>
      <c r="L111" s="39">
        <v>174</v>
      </c>
      <c r="M111" s="39">
        <v>1.6</v>
      </c>
      <c r="N111" s="34">
        <f t="shared" si="53"/>
        <v>2.7</v>
      </c>
      <c r="O111" s="38">
        <f t="shared" si="54"/>
        <v>348</v>
      </c>
      <c r="P111" s="39">
        <v>3.5</v>
      </c>
      <c r="Q111">
        <v>3.0000000000000001E-3</v>
      </c>
      <c r="R111" s="31">
        <f t="shared" si="39"/>
        <v>11.271700000000001</v>
      </c>
      <c r="S111" s="53" t="s">
        <v>376</v>
      </c>
      <c r="T111" t="s">
        <v>352</v>
      </c>
      <c r="Y111">
        <v>201.38100001076964</v>
      </c>
      <c r="AA111" s="10">
        <f t="shared" si="40"/>
        <v>2.2822864993957599</v>
      </c>
      <c r="AB111" s="11">
        <f t="shared" si="41"/>
        <v>2.3026809792748124</v>
      </c>
      <c r="AC111" s="11" cm="1">
        <f t="array" ref="AC111">MEDIAN(IF(C111=$C$37:$C$114,$AB$37:$AB$114))</f>
        <v>0.10975115459007645</v>
      </c>
      <c r="AD111" s="11">
        <f t="shared" si="42"/>
        <v>2.3920376539858363</v>
      </c>
      <c r="AE111" s="49">
        <f t="shared" si="43"/>
        <v>10.935754539468704</v>
      </c>
      <c r="AG111" s="13">
        <f t="shared" si="27"/>
        <v>8.3041179765969684</v>
      </c>
      <c r="AH111" s="15">
        <f t="shared" si="44"/>
        <v>-3.7191504979263961</v>
      </c>
      <c r="AI111" s="11" cm="1">
        <f t="array" ref="AI111">GEOMEAN(IF($C111=$C$37:$C$114,-AH$37:AH$114))</f>
        <v>4.7436518067028111</v>
      </c>
      <c r="AJ111" s="15">
        <f t="shared" si="45"/>
        <v>3.5604661698941573</v>
      </c>
      <c r="AK111" s="65">
        <f t="shared" si="46"/>
        <v>35.179592990325773</v>
      </c>
      <c r="AM111" s="13">
        <f t="shared" si="37"/>
        <v>10.407267117042995</v>
      </c>
      <c r="AN111" s="15"/>
      <c r="AO111" s="11"/>
      <c r="AP111" s="15"/>
      <c r="AQ111" s="15"/>
      <c r="AS111" s="20">
        <f t="shared" si="52"/>
        <v>8.3562483877517728</v>
      </c>
      <c r="AT111" s="20">
        <f t="shared" si="47"/>
        <v>-3.7712809090812005</v>
      </c>
      <c r="AU111" s="20" cm="1">
        <f t="array" ref="AU111">GEOMEAN(IF($C111=$C$37:$C$114,-$AT$37:$AT$114))</f>
        <v>5.2318397157710006</v>
      </c>
      <c r="AV111" s="20">
        <f t="shared" si="48"/>
        <v>3.1244086719807722</v>
      </c>
      <c r="AW111" s="58">
        <f t="shared" si="49"/>
        <v>22.74644050827192</v>
      </c>
    </row>
    <row r="112" spans="1:49" x14ac:dyDescent="0.35">
      <c r="A112" t="s">
        <v>16</v>
      </c>
      <c r="B112" t="s">
        <v>28</v>
      </c>
      <c r="C112" t="s">
        <v>111</v>
      </c>
      <c r="D112" s="39" t="s">
        <v>383</v>
      </c>
      <c r="E112">
        <v>25</v>
      </c>
      <c r="F112" s="61">
        <v>7</v>
      </c>
      <c r="G112" s="63">
        <v>13</v>
      </c>
      <c r="H112" s="39">
        <v>3</v>
      </c>
      <c r="I112" s="39">
        <v>10</v>
      </c>
      <c r="J112" s="39">
        <v>4.3</v>
      </c>
      <c r="K112" s="39">
        <v>2.8</v>
      </c>
      <c r="L112" s="39">
        <v>17</v>
      </c>
      <c r="M112" s="39">
        <v>1.6</v>
      </c>
      <c r="N112" s="34">
        <f t="shared" si="53"/>
        <v>4.3</v>
      </c>
      <c r="O112" s="38">
        <f t="shared" si="54"/>
        <v>34</v>
      </c>
      <c r="P112" s="39">
        <v>11</v>
      </c>
      <c r="Q112">
        <v>3.0000000000000001E-3</v>
      </c>
      <c r="R112" s="31">
        <f t="shared" si="39"/>
        <v>22.267499999999998</v>
      </c>
      <c r="S112" s="53" t="s">
        <v>376</v>
      </c>
      <c r="T112" t="s">
        <v>352</v>
      </c>
      <c r="Y112">
        <v>31.59449916552148</v>
      </c>
      <c r="AA112" s="10">
        <f t="shared" si="40"/>
        <v>2.9237674054203668</v>
      </c>
      <c r="AB112" s="11">
        <f t="shared" si="41"/>
        <v>-0.3588180479588301</v>
      </c>
      <c r="AC112" s="11" cm="1">
        <f t="array" ref="AC112">MEDIAN(IF(C112=$C$37:$C$114,$AB$37:$AB$114))</f>
        <v>0.10975115459007645</v>
      </c>
      <c r="AD112" s="11">
        <f t="shared" si="42"/>
        <v>3.0335185600104433</v>
      </c>
      <c r="AE112" s="49">
        <f t="shared" si="43"/>
        <v>20.770185313309405</v>
      </c>
      <c r="AG112" s="13">
        <f t="shared" si="27"/>
        <v>8.0117398393192083</v>
      </c>
      <c r="AH112" s="15">
        <f t="shared" si="44"/>
        <v>-5.446790481857672</v>
      </c>
      <c r="AI112" s="11" cm="1">
        <f t="array" ref="AI112">GEOMEAN(IF($C112=$C$37:$C$114,-AH$37:AH$114))</f>
        <v>4.7436518067028111</v>
      </c>
      <c r="AJ112" s="15">
        <f t="shared" si="45"/>
        <v>3.2680880326163972</v>
      </c>
      <c r="AK112" s="65">
        <f t="shared" si="46"/>
        <v>26.261080982106762</v>
      </c>
      <c r="AM112" s="13">
        <f t="shared" si="37"/>
        <v>9.8963276215637599</v>
      </c>
      <c r="AN112" s="15"/>
      <c r="AO112" s="11"/>
      <c r="AP112" s="15"/>
      <c r="AQ112" s="15"/>
      <c r="AS112" s="20">
        <f t="shared" si="52"/>
        <v>8.3305787344130717</v>
      </c>
      <c r="AT112" s="20">
        <f t="shared" si="47"/>
        <v>-5.7656293769515354</v>
      </c>
      <c r="AU112" s="20" cm="1">
        <f t="array" ref="AU112">GEOMEAN(IF($C112=$C$37:$C$114,-$AT$37:$AT$114))</f>
        <v>5.2318397157710006</v>
      </c>
      <c r="AV112" s="20">
        <f t="shared" si="48"/>
        <v>3.0987390186420711</v>
      </c>
      <c r="AW112" s="58">
        <f t="shared" si="49"/>
        <v>22.169977719468275</v>
      </c>
    </row>
    <row r="113" spans="1:49" x14ac:dyDescent="0.35">
      <c r="A113" t="s">
        <v>16</v>
      </c>
      <c r="B113" t="s">
        <v>28</v>
      </c>
      <c r="C113" t="s">
        <v>111</v>
      </c>
      <c r="D113" s="39" t="s">
        <v>384</v>
      </c>
      <c r="E113">
        <v>25</v>
      </c>
      <c r="F113" s="61">
        <v>7</v>
      </c>
      <c r="G113" s="63">
        <v>48</v>
      </c>
      <c r="H113" s="39">
        <v>3</v>
      </c>
      <c r="I113" s="39">
        <v>10</v>
      </c>
      <c r="J113" s="39">
        <v>12</v>
      </c>
      <c r="K113" s="39">
        <v>4.4000000000000004</v>
      </c>
      <c r="L113" s="39">
        <v>83</v>
      </c>
      <c r="M113" s="39">
        <v>2.8</v>
      </c>
      <c r="N113" s="34">
        <f t="shared" si="53"/>
        <v>12</v>
      </c>
      <c r="O113" s="38">
        <f t="shared" si="54"/>
        <v>166</v>
      </c>
      <c r="P113" s="39">
        <v>57</v>
      </c>
      <c r="Q113">
        <v>3.0000000000000001E-3</v>
      </c>
      <c r="R113" s="31">
        <f t="shared" si="39"/>
        <v>48.083200000000005</v>
      </c>
      <c r="S113" s="53" t="s">
        <v>376</v>
      </c>
      <c r="T113" t="s">
        <v>352</v>
      </c>
      <c r="Y113">
        <v>53.433009688319537</v>
      </c>
      <c r="AA113" s="10">
        <f t="shared" si="40"/>
        <v>3.6490773253837472</v>
      </c>
      <c r="AB113" s="11">
        <f t="shared" si="41"/>
        <v>0.22212368552414397</v>
      </c>
      <c r="AC113" s="11" cm="1">
        <f t="array" ref="AC113">MEDIAN(IF(C113=$C$37:$C$114,$AB$37:$AB$114))</f>
        <v>0.10975115459007645</v>
      </c>
      <c r="AD113" s="11">
        <f t="shared" si="42"/>
        <v>3.7588284799738236</v>
      </c>
      <c r="AE113" s="49">
        <f t="shared" si="43"/>
        <v>42.898140498610893</v>
      </c>
      <c r="AG113" s="13">
        <f t="shared" si="27"/>
        <v>8.4574567186004614</v>
      </c>
      <c r="AH113" s="15">
        <f t="shared" si="44"/>
        <v>-4.5862557076925707</v>
      </c>
      <c r="AI113" s="11" cm="1">
        <f t="array" ref="AI113">GEOMEAN(IF($C113=$C$37:$C$114,-AH$37:AH$114))</f>
        <v>4.7436518067028111</v>
      </c>
      <c r="AJ113" s="15">
        <f t="shared" si="45"/>
        <v>3.7138049118976504</v>
      </c>
      <c r="AK113" s="65">
        <f t="shared" si="46"/>
        <v>41.009547764459441</v>
      </c>
      <c r="AM113" s="13">
        <f t="shared" si="37"/>
        <v>10.412096721941031</v>
      </c>
      <c r="AN113" s="15"/>
      <c r="AO113" s="11"/>
      <c r="AP113" s="15"/>
      <c r="AQ113" s="15"/>
      <c r="AS113" s="20">
        <f t="shared" si="52"/>
        <v>8.9048529864749284</v>
      </c>
      <c r="AT113" s="20">
        <f t="shared" si="47"/>
        <v>-5.0336519755670377</v>
      </c>
      <c r="AU113" s="20" cm="1">
        <f t="array" ref="AU113">GEOMEAN(IF($C113=$C$37:$C$114,-$AT$37:$AT$114))</f>
        <v>5.2318397157710006</v>
      </c>
      <c r="AV113" s="20">
        <f t="shared" si="48"/>
        <v>3.6730132707039278</v>
      </c>
      <c r="AW113" s="58">
        <f t="shared" si="49"/>
        <v>39.370360857163611</v>
      </c>
    </row>
    <row r="114" spans="1:49" x14ac:dyDescent="0.35">
      <c r="A114" t="s">
        <v>16</v>
      </c>
      <c r="B114" t="s">
        <v>28</v>
      </c>
      <c r="C114" t="s">
        <v>111</v>
      </c>
      <c r="D114" s="39" t="s">
        <v>385</v>
      </c>
      <c r="E114">
        <v>25</v>
      </c>
      <c r="F114" s="61">
        <v>7</v>
      </c>
      <c r="G114" s="63">
        <v>60</v>
      </c>
      <c r="H114" s="39">
        <v>4</v>
      </c>
      <c r="I114" s="39">
        <v>10</v>
      </c>
      <c r="J114" s="39">
        <v>3.9</v>
      </c>
      <c r="K114" s="39">
        <v>3.3</v>
      </c>
      <c r="L114" s="39">
        <v>193</v>
      </c>
      <c r="M114" s="39">
        <v>1.8</v>
      </c>
      <c r="N114" s="34">
        <f t="shared" si="53"/>
        <v>3.9</v>
      </c>
      <c r="O114" s="38">
        <f t="shared" si="54"/>
        <v>386</v>
      </c>
      <c r="P114" s="39">
        <v>11</v>
      </c>
      <c r="Q114">
        <v>3.0000000000000001E-3</v>
      </c>
      <c r="R114" s="31">
        <f t="shared" si="39"/>
        <v>23.3277</v>
      </c>
      <c r="S114" s="53" t="s">
        <v>376</v>
      </c>
      <c r="T114" t="s">
        <v>352</v>
      </c>
      <c r="Y114">
        <v>97.359318795042768</v>
      </c>
      <c r="AA114" s="10">
        <f t="shared" si="40"/>
        <v>2.9675922172120313</v>
      </c>
      <c r="AB114" s="11">
        <f t="shared" si="41"/>
        <v>1.1267523450100692</v>
      </c>
      <c r="AC114" s="11" cm="1">
        <f t="array" ref="AC114">MEDIAN(IF(C114=$C$37:$C$114,$AB$37:$AB$114))</f>
        <v>0.10975115459007645</v>
      </c>
      <c r="AD114" s="11">
        <f t="shared" si="42"/>
        <v>3.0773433718021077</v>
      </c>
      <c r="AE114" s="49">
        <f t="shared" si="43"/>
        <v>21.700675124750493</v>
      </c>
      <c r="AG114" s="13">
        <f t="shared" si="27"/>
        <v>8.2400484787717883</v>
      </c>
      <c r="AH114" s="15">
        <f t="shared" si="44"/>
        <v>-4.1457039165496878</v>
      </c>
      <c r="AI114" s="11" cm="1">
        <f t="array" ref="AI114">GEOMEAN(IF($C114=$C$37:$C$114,-AH$37:AH$114))</f>
        <v>4.7436518067028111</v>
      </c>
      <c r="AJ114" s="15">
        <f t="shared" si="45"/>
        <v>3.4963966720689772</v>
      </c>
      <c r="AK114" s="65">
        <f t="shared" si="46"/>
        <v>32.996340852766465</v>
      </c>
      <c r="AM114" s="13">
        <f t="shared" si="37"/>
        <v>10.211146042157251</v>
      </c>
      <c r="AN114" s="15"/>
      <c r="AO114" s="11"/>
      <c r="AP114" s="15"/>
      <c r="AQ114" s="15"/>
      <c r="AS114" s="20">
        <f t="shared" si="52"/>
        <v>8.5217766882125154</v>
      </c>
      <c r="AT114" s="20">
        <f t="shared" si="47"/>
        <v>-4.427432125990415</v>
      </c>
      <c r="AU114" s="20" cm="1">
        <f t="array" ref="AU114">GEOMEAN(IF($C114=$C$37:$C$114,-$AT$37:$AT$114))</f>
        <v>5.2318397157710006</v>
      </c>
      <c r="AV114" s="20">
        <f t="shared" si="48"/>
        <v>3.2899369724415148</v>
      </c>
      <c r="AW114" s="58">
        <f>EXP(AV114)</f>
        <v>26.84117186905474</v>
      </c>
    </row>
  </sheetData>
  <phoneticPr fontId="1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6DC9-FADB-495D-8FA0-AB31C7E96B5D}">
  <dimension ref="A1:W987"/>
  <sheetViews>
    <sheetView showGridLines="0" zoomScale="85" zoomScaleNormal="85" zoomScalePageLayoutView="120" workbookViewId="0">
      <pane xSplit="1" ySplit="5" topLeftCell="J6" activePane="bottomRight" state="frozen"/>
      <selection pane="topRight" activeCell="B1" sqref="B1"/>
      <selection pane="bottomLeft" activeCell="A6" sqref="A6"/>
      <selection pane="bottomRight" activeCell="A2" sqref="A2"/>
    </sheetView>
  </sheetViews>
  <sheetFormatPr defaultColWidth="7.7265625" defaultRowHeight="12" x14ac:dyDescent="0.3"/>
  <cols>
    <col min="1" max="1" width="37.26953125" style="140" customWidth="1"/>
    <col min="2" max="2" width="11.453125" style="140" customWidth="1"/>
    <col min="3" max="3" width="12.7265625" style="141" bestFit="1" customWidth="1"/>
    <col min="4" max="4" width="10.54296875" style="141" bestFit="1" customWidth="1"/>
    <col min="5" max="5" width="11.1796875" style="141" bestFit="1" customWidth="1"/>
    <col min="6" max="6" width="10.54296875" style="141" bestFit="1" customWidth="1"/>
    <col min="7" max="7" width="11.1796875" style="141" bestFit="1" customWidth="1"/>
    <col min="8" max="8" width="10.54296875" style="140" bestFit="1" customWidth="1"/>
    <col min="9" max="9" width="11.1796875" style="140" bestFit="1" customWidth="1"/>
    <col min="10" max="10" width="10.54296875" style="140" bestFit="1" customWidth="1"/>
    <col min="11" max="12" width="12" style="140" bestFit="1" customWidth="1"/>
    <col min="13" max="15" width="11.81640625" style="140" bestFit="1" customWidth="1"/>
    <col min="16" max="16" width="7.7265625" style="140"/>
    <col min="17" max="17" width="12" style="140" customWidth="1"/>
    <col min="18" max="18" width="5" style="140" customWidth="1"/>
    <col min="19" max="23" width="12" style="140" customWidth="1"/>
    <col min="24" max="16384" width="7.7265625" style="140"/>
  </cols>
  <sheetData>
    <row r="1" spans="1:23" s="160" customFormat="1" x14ac:dyDescent="0.3">
      <c r="A1" s="162" t="s">
        <v>386</v>
      </c>
      <c r="B1" s="162"/>
      <c r="C1" s="161"/>
      <c r="D1" s="161"/>
      <c r="E1" s="161"/>
      <c r="F1" s="161"/>
      <c r="G1" s="161"/>
    </row>
    <row r="2" spans="1:23" s="160" customFormat="1" x14ac:dyDescent="0.3">
      <c r="C2" s="161"/>
      <c r="D2" s="161"/>
      <c r="E2" s="161"/>
      <c r="F2" s="161"/>
      <c r="G2" s="161"/>
    </row>
    <row r="3" spans="1:23" s="158" customFormat="1" x14ac:dyDescent="0.3">
      <c r="A3" s="158" t="s">
        <v>387</v>
      </c>
      <c r="C3" s="159"/>
      <c r="D3" s="159"/>
      <c r="E3" s="159"/>
      <c r="F3" s="159"/>
      <c r="G3" s="159"/>
    </row>
    <row r="4" spans="1:23" x14ac:dyDescent="0.3">
      <c r="A4" s="157"/>
      <c r="B4" s="157"/>
      <c r="C4" s="430" t="s">
        <v>388</v>
      </c>
      <c r="D4" s="431"/>
      <c r="E4" s="431"/>
      <c r="F4" s="431"/>
      <c r="G4" s="431"/>
      <c r="H4" s="431"/>
      <c r="I4" s="431"/>
      <c r="J4" s="432"/>
      <c r="K4" s="156"/>
      <c r="L4" s="156"/>
      <c r="M4" s="430" t="s">
        <v>389</v>
      </c>
      <c r="N4" s="431"/>
      <c r="O4" s="431"/>
      <c r="P4" s="431"/>
      <c r="Q4" s="156"/>
      <c r="R4" s="156"/>
      <c r="S4" s="156"/>
      <c r="T4" s="156"/>
      <c r="U4" s="156"/>
      <c r="V4" s="156"/>
    </row>
    <row r="5" spans="1:23" s="152" customFormat="1" ht="17.5" x14ac:dyDescent="0.45">
      <c r="A5" s="103" t="s">
        <v>390</v>
      </c>
      <c r="B5" s="103" t="s">
        <v>391</v>
      </c>
      <c r="C5" s="155" t="s">
        <v>392</v>
      </c>
      <c r="D5" s="153" t="s">
        <v>393</v>
      </c>
      <c r="E5" s="153" t="s">
        <v>156</v>
      </c>
      <c r="F5" s="153" t="s">
        <v>393</v>
      </c>
      <c r="G5" s="153" t="s">
        <v>19</v>
      </c>
      <c r="H5" s="153" t="s">
        <v>393</v>
      </c>
      <c r="I5" s="153" t="s">
        <v>158</v>
      </c>
      <c r="J5" s="154" t="s">
        <v>393</v>
      </c>
      <c r="K5" s="153" t="s">
        <v>166</v>
      </c>
      <c r="L5" s="153" t="s">
        <v>393</v>
      </c>
      <c r="M5" s="155" t="s">
        <v>394</v>
      </c>
      <c r="N5" s="153" t="s">
        <v>395</v>
      </c>
      <c r="O5" s="153" t="s">
        <v>396</v>
      </c>
      <c r="P5" s="153" t="s">
        <v>397</v>
      </c>
      <c r="Q5" s="154" t="s">
        <v>398</v>
      </c>
      <c r="R5" s="153"/>
      <c r="S5" s="153" t="s">
        <v>399</v>
      </c>
      <c r="T5" s="153" t="s">
        <v>400</v>
      </c>
      <c r="U5" s="153" t="s">
        <v>389</v>
      </c>
      <c r="V5" s="153" t="s">
        <v>401</v>
      </c>
      <c r="W5" s="153"/>
    </row>
    <row r="6" spans="1:23" ht="14.5" x14ac:dyDescent="0.35">
      <c r="A6" s="142" t="s">
        <v>16</v>
      </c>
      <c r="B6" s="142"/>
      <c r="C6" s="151"/>
      <c r="D6" s="149"/>
      <c r="E6" s="149"/>
      <c r="F6" s="149"/>
      <c r="G6" s="149"/>
      <c r="H6" s="149"/>
      <c r="I6" s="149"/>
      <c r="J6" s="150"/>
      <c r="K6" s="149"/>
      <c r="L6" s="149"/>
      <c r="M6" s="145"/>
      <c r="N6" s="142"/>
      <c r="O6" s="142"/>
      <c r="P6" s="142"/>
      <c r="Q6" s="144"/>
      <c r="R6" s="142"/>
      <c r="S6" s="142"/>
      <c r="T6" s="141"/>
      <c r="U6" s="142"/>
      <c r="V6" s="142"/>
      <c r="W6" s="142"/>
    </row>
    <row r="7" spans="1:23" ht="14.5" x14ac:dyDescent="0.35">
      <c r="A7" s="142" t="s">
        <v>19</v>
      </c>
      <c r="B7" s="147">
        <v>0.54434280000000002</v>
      </c>
      <c r="C7">
        <v>0.58132669418541205</v>
      </c>
      <c r="D7" s="148">
        <v>9.6551788744986902E-16</v>
      </c>
      <c r="E7">
        <v>-2.2159055132667501E-3</v>
      </c>
      <c r="F7">
        <v>0.96853455651217801</v>
      </c>
      <c r="G7">
        <v>-0.211361727040346</v>
      </c>
      <c r="H7">
        <v>1.3785437827683499E-2</v>
      </c>
      <c r="I7">
        <v>0.36601099409313698</v>
      </c>
      <c r="J7" s="148">
        <v>4.9005137888786603E-10</v>
      </c>
      <c r="K7">
        <v>-0.115405161306294</v>
      </c>
      <c r="L7">
        <v>0.14913028685038801</v>
      </c>
      <c r="M7" s="145">
        <f>2/(1+10^ABS($C7*(1-$D7)))</f>
        <v>0.41549584729420852</v>
      </c>
      <c r="N7" s="142">
        <f>2/(1+10^ABS($E7*(1-$F7)))</f>
        <v>0.99991972676092167</v>
      </c>
      <c r="O7" s="142">
        <f>2/(1+10^ABS($G7*(1-$H7)))</f>
        <v>0.76451875508017175</v>
      </c>
      <c r="P7" s="142">
        <f>2/(1+10^ABS($I7*(1-$J7)))</f>
        <v>0.60190280813646224</v>
      </c>
      <c r="Q7" s="144">
        <f>2/(1+10^ABS(K7*(1-L7)))</f>
        <v>0.88742827508420308</v>
      </c>
      <c r="R7" s="142"/>
      <c r="S7" s="143">
        <f>B7^2</f>
        <v>0.29630908391184002</v>
      </c>
      <c r="T7" s="143">
        <v>0.45900000000000002</v>
      </c>
      <c r="U7" s="142">
        <f>AVERAGE(M7:Q7)</f>
        <v>0.73385308247119352</v>
      </c>
      <c r="V7" s="142">
        <f>($S7+T7+U7)/3</f>
        <v>0.49638738879434446</v>
      </c>
      <c r="W7" s="142"/>
    </row>
    <row r="8" spans="1:23" ht="14.5" x14ac:dyDescent="0.35">
      <c r="A8" s="142" t="s">
        <v>402</v>
      </c>
      <c r="B8" s="147">
        <v>0.81392730000000002</v>
      </c>
      <c r="C8">
        <v>0.19796264327413801</v>
      </c>
      <c r="D8">
        <v>4.63815094134514E-4</v>
      </c>
      <c r="E8">
        <v>1.16765466461969E-3</v>
      </c>
      <c r="F8">
        <v>0.97622571866237495</v>
      </c>
      <c r="G8">
        <v>-8.4077957094718395E-2</v>
      </c>
      <c r="H8">
        <v>0.16411699618297601</v>
      </c>
      <c r="I8">
        <v>-0.102893805605567</v>
      </c>
      <c r="J8">
        <v>1.98796544941655E-2</v>
      </c>
      <c r="K8">
        <v>-5.1203913390811401E-3</v>
      </c>
      <c r="L8">
        <v>0.92722975258905604</v>
      </c>
      <c r="M8" s="145">
        <f>2/(1+10^ABS($C8*(1-$D8)))</f>
        <v>0.77605344271900267</v>
      </c>
      <c r="N8" s="142">
        <f>2/(1+10^ABS($E8*(1-$F8)))</f>
        <v>0.99996803994564842</v>
      </c>
      <c r="O8" s="142">
        <f>2/(1+10^ABS($G8*(1-$H8)))</f>
        <v>0.91926403464537654</v>
      </c>
      <c r="P8" s="142">
        <f>2/(1+10^ABS($I8*(1-$J8)))</f>
        <v>0.88441301682222584</v>
      </c>
      <c r="Q8" s="144">
        <f>2/(1+10^ABS(K8*(1-L8)))</f>
        <v>0.99957101444151919</v>
      </c>
      <c r="R8" s="142"/>
      <c r="S8" s="143">
        <f>B8^2</f>
        <v>0.66247764968528999</v>
      </c>
      <c r="T8" s="143">
        <v>0.748</v>
      </c>
      <c r="U8" s="142">
        <f>AVERAGE(M8:Q8)</f>
        <v>0.91585390971475444</v>
      </c>
      <c r="V8" s="142">
        <f>($S8+T8+U8)/3</f>
        <v>0.77544385313334807</v>
      </c>
      <c r="W8" s="142"/>
    </row>
    <row r="9" spans="1:23" ht="14.5" x14ac:dyDescent="0.35">
      <c r="A9" s="142" t="s">
        <v>403</v>
      </c>
      <c r="B9" s="147">
        <v>0.77610270000000003</v>
      </c>
      <c r="C9">
        <v>0.26880488903327798</v>
      </c>
      <c r="D9" s="148">
        <v>6.9456050280944798E-6</v>
      </c>
      <c r="E9">
        <v>-8.4411273348797607E-3</v>
      </c>
      <c r="F9">
        <v>0.84137213725853899</v>
      </c>
      <c r="G9">
        <v>-0.13378912783597799</v>
      </c>
      <c r="H9">
        <v>3.8670207863048298E-2</v>
      </c>
      <c r="I9">
        <v>-1.8412822477829199E-2</v>
      </c>
      <c r="J9">
        <v>0.70214945120587602</v>
      </c>
      <c r="K9">
        <v>-4.9820766824949098E-2</v>
      </c>
      <c r="L9">
        <v>0.40837858813776201</v>
      </c>
      <c r="M9" s="145">
        <f>2/(1+10^ABS($C9*(1-$D9)))</f>
        <v>0.70004430715922317</v>
      </c>
      <c r="N9" s="142">
        <f>2/(1+10^ABS($E9*(1-$F9)))</f>
        <v>0.99845842281750863</v>
      </c>
      <c r="O9" s="142">
        <f>2/(1+10^ABS($G9*(1-$H9)))</f>
        <v>0.85299877477802666</v>
      </c>
      <c r="P9" s="142">
        <f>2/(1+10^ABS($I9*(1-$J9)))</f>
        <v>0.99368608555959459</v>
      </c>
      <c r="Q9" s="144">
        <f>2/(1+10^ABS(K9*(1-L9)))</f>
        <v>0.966078634511507</v>
      </c>
      <c r="R9" s="142"/>
      <c r="S9" s="143">
        <f>B9^2</f>
        <v>0.6023354009472901</v>
      </c>
      <c r="T9" s="143">
        <v>0.71199999999999997</v>
      </c>
      <c r="U9" s="142">
        <f>AVERAGE(M9:Q9)</f>
        <v>0.90225324496517201</v>
      </c>
      <c r="V9" s="142">
        <f>($S9+T9+U9)/3</f>
        <v>0.73886288197082062</v>
      </c>
      <c r="W9" s="142"/>
    </row>
    <row r="10" spans="1:23" ht="14.5" x14ac:dyDescent="0.35">
      <c r="A10" s="142" t="s">
        <v>404</v>
      </c>
      <c r="B10" s="147">
        <v>0.79991199999999996</v>
      </c>
      <c r="C10">
        <v>0.12211070588173201</v>
      </c>
      <c r="D10">
        <v>5.5497321722321899E-2</v>
      </c>
      <c r="E10">
        <v>5.4743485131932501E-2</v>
      </c>
      <c r="F10">
        <v>0.20474327035669401</v>
      </c>
      <c r="G10">
        <v>-6.4444818276507996E-3</v>
      </c>
      <c r="H10">
        <v>0.923509810771596</v>
      </c>
      <c r="I10">
        <v>-0.22062823324676201</v>
      </c>
      <c r="J10" s="148">
        <v>2.7711029834597101E-6</v>
      </c>
      <c r="K10">
        <v>5.3471294955366303E-2</v>
      </c>
      <c r="L10">
        <v>0.387616148780562</v>
      </c>
      <c r="M10" s="145">
        <f>2/(1+10^ABS($C10*(1-$D10)))</f>
        <v>0.8679918697555653</v>
      </c>
      <c r="N10" s="142">
        <f>2/(1+10^ABS($E10*(1-$F10)))</f>
        <v>0.94992026456447887</v>
      </c>
      <c r="O10" s="142">
        <f>2/(1+10^ABS($G10*(1-$H10)))</f>
        <v>0.99943248233388271</v>
      </c>
      <c r="P10" s="142">
        <f>2/(1+10^ABS($I10*(1-$J10)))</f>
        <v>0.7513184706081526</v>
      </c>
      <c r="Q10" s="144">
        <f>2/(1+10^ABS(K10*(1-L10)))</f>
        <v>0.96231882380089095</v>
      </c>
      <c r="R10" s="142"/>
      <c r="S10" s="143">
        <f>B10^2</f>
        <v>0.63985920774399996</v>
      </c>
      <c r="T10" s="143">
        <v>0.73799999999999999</v>
      </c>
      <c r="U10" s="142">
        <f>AVERAGE(M10:Q10)</f>
        <v>0.90619638221259413</v>
      </c>
      <c r="V10" s="142">
        <f>($S10+T10+U10)/3</f>
        <v>0.76135186331886473</v>
      </c>
      <c r="W10" s="142"/>
    </row>
    <row r="11" spans="1:23" ht="14.5" x14ac:dyDescent="0.35">
      <c r="A11" s="142" t="s">
        <v>42</v>
      </c>
      <c r="B11" s="142"/>
      <c r="C11" s="146"/>
      <c r="D11" s="146"/>
      <c r="E11" s="146"/>
      <c r="F11" s="146"/>
      <c r="G11" s="146"/>
      <c r="H11" s="146"/>
      <c r="I11" s="146"/>
      <c r="J11" s="146"/>
      <c r="K11" s="146"/>
      <c r="L11" s="146"/>
      <c r="M11" s="145"/>
      <c r="N11" s="142"/>
      <c r="O11" s="142"/>
      <c r="P11" s="142"/>
      <c r="Q11" s="142"/>
      <c r="R11" s="142"/>
      <c r="S11" s="143"/>
      <c r="T11" s="143"/>
      <c r="U11" s="142"/>
      <c r="V11" s="142"/>
      <c r="W11" s="142"/>
    </row>
    <row r="12" spans="1:23" ht="14.5" x14ac:dyDescent="0.35">
      <c r="A12" s="142" t="s">
        <v>19</v>
      </c>
      <c r="B12" s="147">
        <v>0.76629659999999999</v>
      </c>
      <c r="C12" s="146">
        <v>0.317838219349382</v>
      </c>
      <c r="D12" s="146">
        <v>9.6236443065739403E-5</v>
      </c>
      <c r="E12" s="146">
        <v>-0.35206371413109</v>
      </c>
      <c r="F12" s="146">
        <v>1.18026303627444E-7</v>
      </c>
      <c r="G12" s="146">
        <v>-0.31061353882404302</v>
      </c>
      <c r="H12" s="146">
        <v>1.2943410081763299E-3</v>
      </c>
      <c r="I12" s="146">
        <v>0.17143534440852001</v>
      </c>
      <c r="J12" s="146">
        <v>1.4253112896297999E-2</v>
      </c>
      <c r="K12" s="146">
        <v>-0.42464831078110299</v>
      </c>
      <c r="L12" s="146">
        <v>6.2594260985032097E-6</v>
      </c>
      <c r="M12" s="145">
        <f>2/(1+10^ABS($C12*(1-$D12)))</f>
        <v>0.64960886860720535</v>
      </c>
      <c r="N12" s="142">
        <f>2/(1+10^ABS($E12*(1-$F12)))</f>
        <v>0.6155012069668987</v>
      </c>
      <c r="O12" s="142">
        <f>2/(1+10^ABS($G12*(1-$H12)))</f>
        <v>0.65730391969423851</v>
      </c>
      <c r="P12" s="142">
        <f>2/(1+10^ABS($I12*(1-$J12)))</f>
        <v>0.80785922146266509</v>
      </c>
      <c r="Q12" s="144">
        <f>2/(1+10^ABS(K12*(1-L12)))</f>
        <v>0.54666391207963616</v>
      </c>
      <c r="R12" s="142"/>
      <c r="S12" s="143">
        <f>B12^2</f>
        <v>0.58721047917156</v>
      </c>
      <c r="T12" s="143">
        <v>0.76300000000000001</v>
      </c>
      <c r="U12" s="142">
        <f>AVERAGE(M12:Q12)</f>
        <v>0.65538742576212883</v>
      </c>
      <c r="V12" s="142">
        <f>($S12+T12+U12)/3</f>
        <v>0.66853263497789628</v>
      </c>
      <c r="W12" s="142"/>
    </row>
    <row r="13" spans="1:23" ht="14.5" x14ac:dyDescent="0.35">
      <c r="A13" s="142" t="s">
        <v>402</v>
      </c>
      <c r="B13" s="147">
        <v>0.85624129999999998</v>
      </c>
      <c r="C13" s="146">
        <v>0.257442597250512</v>
      </c>
      <c r="D13" s="146">
        <v>5.9244005716944398E-5</v>
      </c>
      <c r="E13" s="146">
        <v>-0.21134021588768001</v>
      </c>
      <c r="F13" s="146">
        <v>1.4134480385060599E-4</v>
      </c>
      <c r="G13" s="146">
        <v>-0.18204383434570501</v>
      </c>
      <c r="H13" s="146">
        <v>1.9394091205081398E-2</v>
      </c>
      <c r="I13" s="146">
        <v>4.72452353201505E-2</v>
      </c>
      <c r="J13" s="146">
        <v>0.40335920591527602</v>
      </c>
      <c r="K13" s="146">
        <v>-0.27495550507455102</v>
      </c>
      <c r="L13" s="146">
        <v>3.32607577310387E-4</v>
      </c>
      <c r="M13" s="145">
        <f>2/(1+10^ABS($C13*(1-$D13)))</f>
        <v>0.71200899973327259</v>
      </c>
      <c r="N13" s="142">
        <f>2/(1+10^ABS($E13*(1-$F13)))</f>
        <v>0.76140853308545531</v>
      </c>
      <c r="O13" s="142">
        <f>2/(1+10^ABS($G13*(1-$H13)))</f>
        <v>0.79732460501660174</v>
      </c>
      <c r="P13" s="142">
        <f>2/(1+10^ABS($I13*(1-$J13)))</f>
        <v>0.96755825369215254</v>
      </c>
      <c r="Q13" s="144">
        <f>2/(1+10^ABS(K13*(1-L13)))</f>
        <v>0.69370749030004641</v>
      </c>
      <c r="R13" s="142"/>
      <c r="S13" s="143">
        <f>B13^2</f>
        <v>0.73314916382568995</v>
      </c>
      <c r="T13" s="143">
        <v>0.81399999999999995</v>
      </c>
      <c r="U13" s="142">
        <f>AVERAGE(M13:Q13)</f>
        <v>0.78640157636550578</v>
      </c>
      <c r="V13" s="142">
        <f>($S13+T13+U13)/3</f>
        <v>0.7778502467303986</v>
      </c>
      <c r="W13" s="142"/>
    </row>
    <row r="14" spans="1:23" ht="14.5" x14ac:dyDescent="0.35">
      <c r="A14" s="142" t="s">
        <v>403</v>
      </c>
      <c r="B14" s="147">
        <v>0.80661130000000003</v>
      </c>
      <c r="C14" s="146">
        <v>7.1822870409547698E-2</v>
      </c>
      <c r="D14" s="146">
        <v>0.42862383123018</v>
      </c>
      <c r="E14" s="146">
        <v>5.2613314919843598E-2</v>
      </c>
      <c r="F14" s="146">
        <v>0.50059915547307898</v>
      </c>
      <c r="G14" s="146">
        <v>3.5811863476855797E-2</v>
      </c>
      <c r="H14" s="146">
        <v>0.73433315169258295</v>
      </c>
      <c r="I14" s="146">
        <v>-0.30190306885069101</v>
      </c>
      <c r="J14" s="146">
        <v>1.2684311577134399E-5</v>
      </c>
      <c r="K14" s="146">
        <v>9.98351546495123E-2</v>
      </c>
      <c r="L14" s="146">
        <v>0.35012010375831698</v>
      </c>
      <c r="M14" s="145">
        <f>2/(1+10^ABS($C14*(1-$D14)))</f>
        <v>0.95278852254367052</v>
      </c>
      <c r="N14" s="142">
        <f>2/(1+10^ABS($E14*(1-$F14)))</f>
        <v>0.96975885801647288</v>
      </c>
      <c r="O14" s="142">
        <f>2/(1+10^ABS($G14*(1-$H14)))</f>
        <v>0.98904701207725443</v>
      </c>
      <c r="P14" s="142">
        <f>2/(1+10^ABS($I14*(1-$J14)))</f>
        <v>0.66577740462526813</v>
      </c>
      <c r="Q14" s="144">
        <f>2/(1+10^ABS(K14*(1-L14)))</f>
        <v>0.92544176683767165</v>
      </c>
      <c r="R14" s="142"/>
      <c r="S14" s="143">
        <f>B14^2</f>
        <v>0.6506217892876901</v>
      </c>
      <c r="T14" s="143">
        <v>0.66100000000000003</v>
      </c>
      <c r="U14" s="142">
        <f>AVERAGE(M14:Q14)</f>
        <v>0.9005627128200675</v>
      </c>
      <c r="V14" s="142">
        <f>($S14+T14+U14)/3</f>
        <v>0.73739483403591921</v>
      </c>
      <c r="W14" s="142"/>
    </row>
    <row r="15" spans="1:23" ht="14.5" x14ac:dyDescent="0.35">
      <c r="A15" s="142" t="s">
        <v>404</v>
      </c>
      <c r="B15" s="147">
        <v>0.78324170000000004</v>
      </c>
      <c r="C15" s="146">
        <v>0.283393558445308</v>
      </c>
      <c r="D15" s="146">
        <v>4.0061762653344901E-4</v>
      </c>
      <c r="E15" s="146">
        <v>-0.19378045812309599</v>
      </c>
      <c r="F15" s="146">
        <v>5.8777055588302403E-3</v>
      </c>
      <c r="G15" s="146">
        <v>-0.211852307619073</v>
      </c>
      <c r="H15" s="146">
        <v>2.73666980286091E-2</v>
      </c>
      <c r="I15" s="146">
        <v>-8.9229261669280593E-2</v>
      </c>
      <c r="J15" s="146">
        <v>0.197532771614925</v>
      </c>
      <c r="K15" s="146">
        <v>-0.20660615310584199</v>
      </c>
      <c r="L15" s="146">
        <v>3.4501077063058903E-2</v>
      </c>
      <c r="M15" s="145">
        <f>2/(1+10^ABS($C15*(1-$D15)))</f>
        <v>0.68495349435602715</v>
      </c>
      <c r="N15" s="142">
        <f>2/(1+10^ABS($E15*(1-$F15)))</f>
        <v>0.78177966637141494</v>
      </c>
      <c r="O15" s="142">
        <f>2/(1+10^ABS($G15*(1-$H15)))</f>
        <v>0.76712314932479719</v>
      </c>
      <c r="P15" s="142">
        <f>2/(1+10^ABS($I15*(1-$J15)))</f>
        <v>0.91774959177661208</v>
      </c>
      <c r="Q15" s="144">
        <f>2/(1+10^ABS(K15*(1-L15)))</f>
        <v>0.77429662213215111</v>
      </c>
      <c r="R15" s="142"/>
      <c r="S15" s="143">
        <f>B15^2</f>
        <v>0.61346756061889007</v>
      </c>
      <c r="T15" s="143">
        <v>0.61</v>
      </c>
      <c r="U15" s="142">
        <f>AVERAGE(M15:Q15)</f>
        <v>0.78518050479220058</v>
      </c>
      <c r="V15" s="142">
        <f>($S15+T15+U15)/3</f>
        <v>0.66954935513703029</v>
      </c>
      <c r="W15" s="142"/>
    </row>
    <row r="16" spans="1:23" ht="14.5" x14ac:dyDescent="0.35">
      <c r="A16"/>
      <c r="B16"/>
      <c r="C16"/>
      <c r="D16"/>
      <c r="E16"/>
      <c r="F16"/>
      <c r="G16"/>
      <c r="H16"/>
      <c r="I16"/>
      <c r="J16"/>
      <c r="K16"/>
      <c r="L16"/>
    </row>
    <row r="17" spans="1:12" ht="14.5" x14ac:dyDescent="0.35">
      <c r="A17"/>
      <c r="B17"/>
      <c r="C17"/>
      <c r="D17"/>
      <c r="E17"/>
      <c r="F17"/>
      <c r="G17"/>
      <c r="H17"/>
      <c r="I17"/>
      <c r="J17"/>
      <c r="K17"/>
      <c r="L17"/>
    </row>
    <row r="18" spans="1:12" ht="14.5" x14ac:dyDescent="0.35">
      <c r="A18"/>
      <c r="B18"/>
      <c r="C18"/>
      <c r="D18"/>
      <c r="E18"/>
      <c r="F18"/>
      <c r="G18"/>
      <c r="H18"/>
      <c r="I18"/>
      <c r="J18"/>
      <c r="K18"/>
      <c r="L18"/>
    </row>
    <row r="19" spans="1:12" ht="14.5" x14ac:dyDescent="0.35">
      <c r="A19"/>
      <c r="B19"/>
      <c r="C19"/>
      <c r="D19"/>
      <c r="E19"/>
      <c r="F19"/>
      <c r="G19"/>
      <c r="H19"/>
      <c r="I19"/>
      <c r="J19"/>
      <c r="K19"/>
      <c r="L19"/>
    </row>
    <row r="20" spans="1:12" ht="14.5" x14ac:dyDescent="0.35">
      <c r="A20"/>
      <c r="B20"/>
      <c r="C20"/>
      <c r="D20"/>
      <c r="E20"/>
      <c r="F20"/>
      <c r="G20"/>
      <c r="H20"/>
      <c r="I20"/>
      <c r="J20"/>
      <c r="K20"/>
      <c r="L20"/>
    </row>
    <row r="21" spans="1:12" ht="14.5" x14ac:dyDescent="0.35">
      <c r="A21"/>
      <c r="B21"/>
      <c r="C21"/>
      <c r="D21"/>
      <c r="E21"/>
      <c r="F21"/>
      <c r="G21"/>
      <c r="H21"/>
      <c r="I21"/>
      <c r="J21"/>
      <c r="K21"/>
      <c r="L21"/>
    </row>
    <row r="22" spans="1:12" ht="14.5" x14ac:dyDescent="0.35">
      <c r="A22"/>
      <c r="B22"/>
      <c r="C22"/>
      <c r="D22"/>
      <c r="E22"/>
      <c r="F22"/>
      <c r="G22"/>
      <c r="H22"/>
      <c r="I22"/>
      <c r="J22"/>
      <c r="K22"/>
      <c r="L22"/>
    </row>
    <row r="23" spans="1:12" ht="14.5" x14ac:dyDescent="0.35">
      <c r="A23"/>
      <c r="B23"/>
      <c r="C23"/>
      <c r="D23"/>
      <c r="E23"/>
      <c r="F23"/>
      <c r="G23"/>
      <c r="H23"/>
      <c r="I23"/>
      <c r="J23"/>
      <c r="K23"/>
      <c r="L23"/>
    </row>
    <row r="24" spans="1:12" ht="14.5" x14ac:dyDescent="0.35">
      <c r="A24"/>
      <c r="B24"/>
      <c r="C24"/>
      <c r="D24"/>
      <c r="E24"/>
      <c r="F24"/>
      <c r="G24"/>
      <c r="H24"/>
      <c r="I24"/>
      <c r="J24"/>
      <c r="K24"/>
      <c r="L24"/>
    </row>
    <row r="25" spans="1:12" ht="14.5" x14ac:dyDescent="0.35">
      <c r="A25"/>
      <c r="B25"/>
      <c r="C25"/>
      <c r="D25"/>
      <c r="E25"/>
      <c r="F25"/>
      <c r="G25"/>
      <c r="H25"/>
      <c r="I25"/>
      <c r="J25"/>
      <c r="K25"/>
      <c r="L25"/>
    </row>
    <row r="26" spans="1:12" ht="14.5" x14ac:dyDescent="0.35">
      <c r="A26"/>
      <c r="B26"/>
      <c r="C26"/>
      <c r="D26"/>
      <c r="E26"/>
      <c r="F26"/>
      <c r="G26"/>
      <c r="H26"/>
      <c r="I26"/>
      <c r="J26"/>
      <c r="K26"/>
      <c r="L26"/>
    </row>
    <row r="27" spans="1:12" ht="14.5" x14ac:dyDescent="0.35">
      <c r="A27"/>
      <c r="B27"/>
      <c r="C27"/>
      <c r="D27"/>
      <c r="E27"/>
      <c r="F27"/>
      <c r="G27"/>
      <c r="H27"/>
      <c r="I27"/>
      <c r="J27"/>
      <c r="K27"/>
      <c r="L27"/>
    </row>
    <row r="28" spans="1:12" ht="14.5" x14ac:dyDescent="0.35">
      <c r="A28"/>
      <c r="B28"/>
      <c r="C28"/>
      <c r="D28"/>
      <c r="E28"/>
      <c r="F28"/>
      <c r="G28"/>
      <c r="H28"/>
      <c r="I28"/>
      <c r="J28"/>
      <c r="K28"/>
      <c r="L28"/>
    </row>
    <row r="29" spans="1:12" ht="14.5" x14ac:dyDescent="0.35">
      <c r="A29"/>
      <c r="B29"/>
      <c r="C29"/>
      <c r="D29"/>
      <c r="E29"/>
      <c r="F29"/>
      <c r="G29"/>
      <c r="H29"/>
      <c r="I29"/>
      <c r="J29"/>
      <c r="K29"/>
      <c r="L29"/>
    </row>
    <row r="30" spans="1:12" ht="14.5" x14ac:dyDescent="0.35">
      <c r="A30"/>
      <c r="B30"/>
      <c r="C30"/>
      <c r="D30"/>
      <c r="E30"/>
      <c r="F30"/>
      <c r="G30"/>
      <c r="H30"/>
      <c r="I30"/>
      <c r="J30"/>
      <c r="K30"/>
      <c r="L30"/>
    </row>
    <row r="31" spans="1:12" ht="14.5" x14ac:dyDescent="0.35">
      <c r="A31"/>
      <c r="B31"/>
      <c r="C31"/>
      <c r="D31"/>
      <c r="E31"/>
      <c r="F31"/>
      <c r="G31"/>
      <c r="H31"/>
      <c r="I31"/>
      <c r="J31"/>
      <c r="K31"/>
      <c r="L31"/>
    </row>
    <row r="32" spans="1:12" ht="14.5" x14ac:dyDescent="0.35">
      <c r="A32"/>
      <c r="B32"/>
      <c r="C32"/>
      <c r="D32"/>
      <c r="E32"/>
      <c r="F32"/>
      <c r="G32"/>
      <c r="H32"/>
      <c r="I32"/>
      <c r="J32"/>
      <c r="K32"/>
      <c r="L32"/>
    </row>
    <row r="33" spans="1:12" ht="14.5" x14ac:dyDescent="0.35">
      <c r="A33"/>
      <c r="B33"/>
      <c r="C33"/>
      <c r="D33"/>
      <c r="E33"/>
      <c r="F33"/>
      <c r="G33"/>
      <c r="H33"/>
      <c r="I33"/>
      <c r="J33"/>
      <c r="K33"/>
      <c r="L33"/>
    </row>
    <row r="34" spans="1:12" ht="14.5" x14ac:dyDescent="0.35">
      <c r="A34"/>
      <c r="B34"/>
      <c r="C34"/>
      <c r="D34"/>
      <c r="E34"/>
      <c r="F34"/>
      <c r="G34"/>
      <c r="H34"/>
      <c r="I34"/>
      <c r="J34"/>
      <c r="K34"/>
      <c r="L34"/>
    </row>
    <row r="35" spans="1:12" ht="14.5" x14ac:dyDescent="0.35">
      <c r="A35"/>
      <c r="B35"/>
      <c r="C35"/>
      <c r="D35"/>
      <c r="E35"/>
      <c r="F35"/>
      <c r="G35"/>
      <c r="H35"/>
      <c r="I35"/>
      <c r="J35"/>
      <c r="K35"/>
      <c r="L35"/>
    </row>
    <row r="36" spans="1:12" ht="14.5" x14ac:dyDescent="0.35">
      <c r="A36"/>
      <c r="B36"/>
      <c r="C36"/>
      <c r="D36"/>
      <c r="E36"/>
      <c r="F36"/>
      <c r="G36"/>
      <c r="H36"/>
      <c r="I36"/>
      <c r="J36"/>
      <c r="K36"/>
      <c r="L36"/>
    </row>
    <row r="37" spans="1:12" ht="14.5" x14ac:dyDescent="0.35">
      <c r="A37"/>
      <c r="B37"/>
      <c r="C37"/>
      <c r="D37"/>
      <c r="E37"/>
      <c r="F37"/>
      <c r="G37"/>
      <c r="H37"/>
      <c r="I37"/>
      <c r="J37"/>
      <c r="K37"/>
      <c r="L37"/>
    </row>
    <row r="38" spans="1:12" ht="14.5" x14ac:dyDescent="0.35">
      <c r="A38"/>
      <c r="B38"/>
      <c r="C38"/>
      <c r="D38"/>
      <c r="E38"/>
      <c r="F38"/>
      <c r="G38"/>
      <c r="H38"/>
      <c r="I38"/>
      <c r="J38"/>
      <c r="K38"/>
      <c r="L38"/>
    </row>
    <row r="39" spans="1:12" ht="14.5" x14ac:dyDescent="0.35">
      <c r="A39"/>
      <c r="B39"/>
      <c r="C39"/>
      <c r="D39"/>
      <c r="E39"/>
      <c r="F39"/>
      <c r="G39"/>
      <c r="H39"/>
      <c r="I39"/>
      <c r="J39"/>
      <c r="K39"/>
      <c r="L39"/>
    </row>
    <row r="40" spans="1:12" ht="14.5" x14ac:dyDescent="0.35">
      <c r="A40"/>
      <c r="B40"/>
      <c r="C40"/>
      <c r="D40"/>
      <c r="E40"/>
      <c r="F40"/>
      <c r="G40"/>
      <c r="H40"/>
      <c r="I40"/>
      <c r="J40"/>
      <c r="K40"/>
      <c r="L40"/>
    </row>
    <row r="41" spans="1:12" ht="14.5" x14ac:dyDescent="0.35">
      <c r="A41"/>
      <c r="B41"/>
      <c r="C41"/>
      <c r="D41"/>
      <c r="E41"/>
      <c r="F41"/>
      <c r="G41"/>
      <c r="H41"/>
      <c r="I41"/>
      <c r="J41"/>
      <c r="K41"/>
      <c r="L41"/>
    </row>
    <row r="42" spans="1:12" ht="14.5" x14ac:dyDescent="0.35">
      <c r="A42"/>
      <c r="B42"/>
      <c r="C42"/>
      <c r="D42"/>
      <c r="E42"/>
      <c r="F42"/>
      <c r="G42"/>
      <c r="H42"/>
      <c r="I42"/>
      <c r="J42"/>
      <c r="K42"/>
      <c r="L42"/>
    </row>
    <row r="43" spans="1:12" ht="14.5" x14ac:dyDescent="0.35">
      <c r="A43"/>
      <c r="B43"/>
      <c r="C43"/>
      <c r="D43"/>
      <c r="E43"/>
      <c r="F43"/>
      <c r="G43"/>
      <c r="H43"/>
      <c r="I43"/>
      <c r="J43"/>
      <c r="K43"/>
      <c r="L43"/>
    </row>
    <row r="44" spans="1:12" ht="14.5" x14ac:dyDescent="0.35">
      <c r="A44"/>
      <c r="B44"/>
      <c r="C44"/>
      <c r="D44"/>
      <c r="E44"/>
      <c r="F44"/>
      <c r="G44"/>
      <c r="H44"/>
      <c r="I44"/>
      <c r="J44"/>
      <c r="K44"/>
      <c r="L44"/>
    </row>
    <row r="45" spans="1:12" ht="14.5" x14ac:dyDescent="0.35">
      <c r="A45"/>
      <c r="B45"/>
      <c r="C45"/>
      <c r="D45"/>
      <c r="E45"/>
      <c r="F45"/>
      <c r="G45"/>
      <c r="H45"/>
      <c r="I45"/>
      <c r="J45"/>
      <c r="K45"/>
      <c r="L45"/>
    </row>
    <row r="46" spans="1:12" ht="14.5" x14ac:dyDescent="0.35">
      <c r="A46"/>
      <c r="B46"/>
      <c r="C46"/>
      <c r="D46"/>
      <c r="E46"/>
      <c r="F46"/>
      <c r="G46"/>
      <c r="H46"/>
      <c r="I46"/>
      <c r="J46"/>
      <c r="K46"/>
      <c r="L46"/>
    </row>
    <row r="47" spans="1:12" ht="14.5" x14ac:dyDescent="0.35">
      <c r="A47"/>
      <c r="B47"/>
      <c r="C47"/>
      <c r="D47"/>
      <c r="E47"/>
      <c r="F47"/>
      <c r="G47"/>
      <c r="H47"/>
      <c r="I47"/>
      <c r="J47"/>
      <c r="K47"/>
      <c r="L47"/>
    </row>
    <row r="48" spans="1:12" ht="14.5" x14ac:dyDescent="0.35">
      <c r="A48"/>
      <c r="B48"/>
      <c r="C48"/>
      <c r="D48"/>
      <c r="E48"/>
      <c r="F48"/>
      <c r="G48"/>
      <c r="H48"/>
      <c r="I48"/>
      <c r="J48"/>
      <c r="K48"/>
      <c r="L48"/>
    </row>
    <row r="49" spans="1:12" ht="14.5" x14ac:dyDescent="0.35">
      <c r="A49"/>
      <c r="B49"/>
      <c r="C49"/>
      <c r="D49"/>
      <c r="E49"/>
      <c r="F49"/>
      <c r="G49"/>
      <c r="H49"/>
      <c r="I49"/>
      <c r="J49"/>
      <c r="K49"/>
      <c r="L49"/>
    </row>
    <row r="50" spans="1:12" ht="14.5" x14ac:dyDescent="0.35">
      <c r="A50"/>
      <c r="B50"/>
      <c r="C50"/>
      <c r="D50"/>
      <c r="E50"/>
      <c r="F50"/>
      <c r="G50"/>
      <c r="H50"/>
      <c r="I50"/>
      <c r="J50"/>
      <c r="K50"/>
      <c r="L50"/>
    </row>
    <row r="51" spans="1:12" ht="14.5" x14ac:dyDescent="0.35">
      <c r="A51"/>
      <c r="B51"/>
      <c r="C51"/>
      <c r="D51"/>
      <c r="E51"/>
      <c r="F51"/>
      <c r="G51"/>
      <c r="H51"/>
      <c r="I51"/>
      <c r="J51"/>
      <c r="K51"/>
      <c r="L51"/>
    </row>
    <row r="52" spans="1:12" ht="14.5" x14ac:dyDescent="0.35">
      <c r="A52"/>
      <c r="B52"/>
      <c r="C52"/>
      <c r="D52"/>
      <c r="E52"/>
      <c r="F52"/>
      <c r="G52"/>
      <c r="H52"/>
      <c r="I52"/>
      <c r="J52"/>
      <c r="K52"/>
      <c r="L52"/>
    </row>
    <row r="53" spans="1:12" ht="14.5" x14ac:dyDescent="0.35">
      <c r="A53"/>
      <c r="B53"/>
      <c r="C53"/>
      <c r="D53"/>
      <c r="E53"/>
      <c r="F53"/>
      <c r="G53"/>
      <c r="H53"/>
      <c r="I53"/>
      <c r="J53"/>
      <c r="K53"/>
      <c r="L53"/>
    </row>
    <row r="54" spans="1:12" ht="14.5" x14ac:dyDescent="0.35">
      <c r="A54"/>
      <c r="B54"/>
      <c r="C54"/>
      <c r="D54"/>
      <c r="E54"/>
      <c r="F54"/>
      <c r="G54"/>
      <c r="H54"/>
      <c r="I54"/>
      <c r="J54"/>
      <c r="K54"/>
      <c r="L54"/>
    </row>
    <row r="55" spans="1:12" ht="14.5" x14ac:dyDescent="0.35">
      <c r="A55"/>
      <c r="B55"/>
      <c r="C55"/>
      <c r="D55"/>
      <c r="E55"/>
      <c r="F55"/>
      <c r="G55"/>
      <c r="H55"/>
      <c r="I55"/>
      <c r="J55"/>
      <c r="K55"/>
      <c r="L55"/>
    </row>
    <row r="56" spans="1:12" ht="14.5" x14ac:dyDescent="0.35">
      <c r="A56"/>
      <c r="B56"/>
      <c r="C56"/>
      <c r="D56"/>
      <c r="E56"/>
      <c r="F56"/>
      <c r="G56"/>
      <c r="H56"/>
      <c r="I56"/>
      <c r="J56"/>
      <c r="K56"/>
      <c r="L56"/>
    </row>
    <row r="57" spans="1:12" ht="14.5" x14ac:dyDescent="0.35">
      <c r="A57"/>
      <c r="B57"/>
      <c r="C57"/>
      <c r="D57"/>
      <c r="E57"/>
      <c r="F57"/>
      <c r="G57"/>
      <c r="H57"/>
      <c r="I57"/>
      <c r="J57"/>
      <c r="K57"/>
      <c r="L57"/>
    </row>
    <row r="58" spans="1:12" ht="14.5" x14ac:dyDescent="0.35">
      <c r="A58"/>
      <c r="B58"/>
      <c r="C58"/>
      <c r="D58"/>
      <c r="E58"/>
      <c r="F58"/>
      <c r="G58"/>
      <c r="H58"/>
      <c r="I58"/>
      <c r="J58"/>
      <c r="K58"/>
      <c r="L58"/>
    </row>
    <row r="59" spans="1:12" ht="14.5" x14ac:dyDescent="0.35">
      <c r="A59"/>
      <c r="B59"/>
      <c r="C59"/>
      <c r="D59"/>
      <c r="E59"/>
      <c r="F59"/>
      <c r="G59"/>
      <c r="H59"/>
      <c r="I59"/>
      <c r="J59"/>
      <c r="K59"/>
      <c r="L59"/>
    </row>
    <row r="60" spans="1:12" ht="14.5" x14ac:dyDescent="0.35">
      <c r="A60"/>
      <c r="B60"/>
      <c r="C60"/>
      <c r="D60"/>
      <c r="E60"/>
      <c r="F60"/>
      <c r="G60"/>
      <c r="H60"/>
      <c r="I60"/>
      <c r="J60"/>
      <c r="K60"/>
      <c r="L60"/>
    </row>
    <row r="61" spans="1:12" ht="14.5" x14ac:dyDescent="0.35">
      <c r="A61"/>
      <c r="B61"/>
      <c r="C61"/>
      <c r="D61"/>
      <c r="E61"/>
      <c r="F61"/>
      <c r="G61"/>
      <c r="H61"/>
      <c r="I61"/>
      <c r="J61"/>
      <c r="K61"/>
      <c r="L61"/>
    </row>
    <row r="62" spans="1:12" ht="14.5" x14ac:dyDescent="0.35">
      <c r="A62"/>
      <c r="B62"/>
      <c r="C62"/>
      <c r="D62"/>
      <c r="E62"/>
      <c r="F62"/>
      <c r="G62"/>
      <c r="H62"/>
      <c r="I62"/>
      <c r="J62"/>
      <c r="K62"/>
      <c r="L62"/>
    </row>
    <row r="63" spans="1:12" ht="14.5" x14ac:dyDescent="0.35">
      <c r="A63"/>
      <c r="B63"/>
      <c r="C63"/>
      <c r="D63"/>
      <c r="E63"/>
      <c r="F63"/>
      <c r="G63"/>
      <c r="H63"/>
      <c r="I63"/>
      <c r="J63"/>
      <c r="K63"/>
      <c r="L63"/>
    </row>
    <row r="64" spans="1:12" ht="14.5" x14ac:dyDescent="0.35">
      <c r="A64"/>
      <c r="B64"/>
      <c r="C64"/>
      <c r="D64"/>
      <c r="E64"/>
      <c r="F64"/>
      <c r="G64"/>
      <c r="H64"/>
      <c r="I64"/>
      <c r="J64"/>
      <c r="K64"/>
      <c r="L64"/>
    </row>
    <row r="65" spans="1:12" ht="14.5" x14ac:dyDescent="0.35">
      <c r="A65"/>
      <c r="B65"/>
      <c r="C65"/>
      <c r="D65"/>
      <c r="E65"/>
      <c r="F65"/>
      <c r="G65"/>
      <c r="H65"/>
      <c r="I65"/>
      <c r="J65"/>
      <c r="K65"/>
      <c r="L65"/>
    </row>
    <row r="66" spans="1:12" ht="14.5" x14ac:dyDescent="0.35">
      <c r="A66"/>
      <c r="B66"/>
      <c r="C66"/>
      <c r="D66"/>
      <c r="E66"/>
      <c r="F66"/>
      <c r="G66"/>
      <c r="H66"/>
      <c r="I66"/>
      <c r="J66"/>
      <c r="K66"/>
      <c r="L66"/>
    </row>
    <row r="67" spans="1:12" ht="14.5" x14ac:dyDescent="0.35">
      <c r="A67"/>
      <c r="B67"/>
      <c r="C67"/>
      <c r="D67"/>
      <c r="E67"/>
      <c r="F67"/>
      <c r="G67"/>
      <c r="H67"/>
      <c r="I67"/>
      <c r="J67"/>
      <c r="K67"/>
      <c r="L67"/>
    </row>
    <row r="68" spans="1:12" ht="14.5" x14ac:dyDescent="0.35">
      <c r="A68"/>
      <c r="B68"/>
      <c r="C68"/>
      <c r="D68"/>
      <c r="E68"/>
      <c r="F68"/>
      <c r="G68"/>
      <c r="H68"/>
      <c r="I68"/>
      <c r="J68"/>
      <c r="K68"/>
      <c r="L68"/>
    </row>
    <row r="69" spans="1:12" ht="14.5" x14ac:dyDescent="0.35">
      <c r="A69"/>
      <c r="B69"/>
      <c r="C69"/>
      <c r="D69"/>
      <c r="E69"/>
      <c r="F69"/>
      <c r="G69"/>
      <c r="H69"/>
      <c r="I69"/>
      <c r="J69"/>
      <c r="K69"/>
      <c r="L69"/>
    </row>
    <row r="70" spans="1:12" ht="14.5" x14ac:dyDescent="0.35">
      <c r="A70"/>
      <c r="B70"/>
      <c r="C70"/>
      <c r="D70"/>
      <c r="E70"/>
      <c r="F70"/>
      <c r="G70"/>
      <c r="H70"/>
      <c r="I70"/>
      <c r="J70"/>
      <c r="K70"/>
      <c r="L70"/>
    </row>
    <row r="71" spans="1:12" ht="14.5" x14ac:dyDescent="0.35">
      <c r="A71"/>
      <c r="B71"/>
      <c r="C71"/>
      <c r="D71"/>
      <c r="E71"/>
      <c r="F71"/>
      <c r="G71"/>
      <c r="H71"/>
      <c r="I71"/>
      <c r="J71"/>
      <c r="K71"/>
      <c r="L71"/>
    </row>
    <row r="72" spans="1:12" ht="14.5" x14ac:dyDescent="0.35">
      <c r="A72"/>
      <c r="B72"/>
      <c r="C72"/>
      <c r="D72"/>
      <c r="E72"/>
      <c r="F72"/>
      <c r="G72"/>
      <c r="H72"/>
      <c r="I72"/>
      <c r="J72"/>
      <c r="K72"/>
      <c r="L72"/>
    </row>
    <row r="73" spans="1:12" ht="14.5" x14ac:dyDescent="0.35">
      <c r="A73"/>
      <c r="B73"/>
      <c r="C73"/>
      <c r="D73"/>
      <c r="E73"/>
      <c r="F73"/>
      <c r="G73"/>
      <c r="H73"/>
      <c r="I73"/>
      <c r="J73"/>
      <c r="K73"/>
      <c r="L73"/>
    </row>
    <row r="74" spans="1:12" ht="14.5" x14ac:dyDescent="0.35">
      <c r="A74"/>
      <c r="B74"/>
      <c r="C74"/>
      <c r="D74"/>
      <c r="E74"/>
      <c r="F74"/>
      <c r="G74"/>
      <c r="H74"/>
      <c r="I74"/>
      <c r="J74"/>
      <c r="K74"/>
      <c r="L74"/>
    </row>
    <row r="75" spans="1:12" ht="14.5" x14ac:dyDescent="0.35">
      <c r="A75"/>
      <c r="B75"/>
      <c r="C75"/>
      <c r="D75"/>
      <c r="E75"/>
      <c r="F75"/>
      <c r="G75"/>
      <c r="H75"/>
      <c r="I75"/>
      <c r="J75"/>
      <c r="K75"/>
      <c r="L75"/>
    </row>
    <row r="76" spans="1:12" ht="14.5" x14ac:dyDescent="0.35">
      <c r="A76"/>
      <c r="B76"/>
      <c r="C76"/>
      <c r="D76"/>
      <c r="E76"/>
      <c r="F76"/>
      <c r="G76"/>
      <c r="H76"/>
      <c r="I76"/>
      <c r="J76"/>
      <c r="K76"/>
      <c r="L76"/>
    </row>
    <row r="77" spans="1:12" ht="14.5" x14ac:dyDescent="0.35">
      <c r="A77"/>
      <c r="B77"/>
      <c r="C77"/>
      <c r="D77"/>
      <c r="E77"/>
      <c r="F77"/>
      <c r="G77"/>
      <c r="H77"/>
      <c r="I77"/>
      <c r="J77"/>
      <c r="K77"/>
      <c r="L77"/>
    </row>
    <row r="78" spans="1:12" ht="14.5" x14ac:dyDescent="0.35">
      <c r="A78"/>
      <c r="B78"/>
      <c r="C78"/>
      <c r="D78"/>
      <c r="E78"/>
      <c r="F78"/>
      <c r="G78"/>
      <c r="H78"/>
      <c r="I78"/>
      <c r="J78"/>
      <c r="K78"/>
      <c r="L78"/>
    </row>
    <row r="79" spans="1:12" ht="14.5" x14ac:dyDescent="0.35">
      <c r="A79"/>
      <c r="B79"/>
      <c r="C79"/>
      <c r="D79"/>
      <c r="E79"/>
      <c r="F79"/>
      <c r="G79"/>
      <c r="H79"/>
      <c r="I79"/>
      <c r="J79"/>
      <c r="K79"/>
      <c r="L79"/>
    </row>
    <row r="80" spans="1:12" ht="14.5" x14ac:dyDescent="0.35">
      <c r="A80"/>
      <c r="B80"/>
      <c r="C80"/>
      <c r="D80"/>
      <c r="E80"/>
      <c r="F80"/>
      <c r="G80"/>
      <c r="H80"/>
      <c r="I80"/>
      <c r="J80"/>
      <c r="K80"/>
      <c r="L80"/>
    </row>
    <row r="81" spans="1:12" ht="14.5" x14ac:dyDescent="0.35">
      <c r="A81"/>
      <c r="B81"/>
      <c r="C81"/>
      <c r="D81"/>
      <c r="E81"/>
      <c r="F81"/>
      <c r="G81"/>
      <c r="H81"/>
      <c r="I81"/>
      <c r="J81"/>
      <c r="K81"/>
      <c r="L81"/>
    </row>
    <row r="82" spans="1:12" ht="14.5" x14ac:dyDescent="0.35">
      <c r="A82"/>
      <c r="B82"/>
      <c r="C82"/>
      <c r="D82"/>
      <c r="E82"/>
      <c r="F82"/>
      <c r="G82"/>
      <c r="H82"/>
      <c r="I82"/>
      <c r="J82"/>
      <c r="K82"/>
      <c r="L82"/>
    </row>
    <row r="83" spans="1:12" ht="14.5" x14ac:dyDescent="0.35">
      <c r="A83"/>
      <c r="B83"/>
      <c r="C83"/>
      <c r="D83"/>
      <c r="E83"/>
      <c r="F83"/>
      <c r="G83"/>
      <c r="H83"/>
      <c r="I83"/>
      <c r="J83"/>
      <c r="K83"/>
      <c r="L83"/>
    </row>
    <row r="84" spans="1:12" ht="14.5" x14ac:dyDescent="0.35">
      <c r="A84"/>
      <c r="B84"/>
      <c r="C84"/>
      <c r="D84"/>
      <c r="E84"/>
      <c r="F84"/>
      <c r="G84"/>
      <c r="H84"/>
      <c r="I84"/>
      <c r="J84"/>
      <c r="K84"/>
      <c r="L84"/>
    </row>
    <row r="85" spans="1:12" ht="14.5" x14ac:dyDescent="0.35">
      <c r="A85"/>
      <c r="B85"/>
      <c r="C85"/>
      <c r="D85"/>
      <c r="E85"/>
      <c r="F85"/>
      <c r="G85"/>
      <c r="H85"/>
      <c r="I85"/>
      <c r="J85"/>
      <c r="K85"/>
      <c r="L85"/>
    </row>
    <row r="86" spans="1:12" ht="14.5" x14ac:dyDescent="0.35">
      <c r="A86"/>
      <c r="B86"/>
      <c r="C86"/>
      <c r="D86"/>
      <c r="E86"/>
      <c r="F86"/>
      <c r="G86"/>
      <c r="H86"/>
      <c r="I86"/>
      <c r="J86"/>
      <c r="K86"/>
      <c r="L86"/>
    </row>
    <row r="87" spans="1:12" ht="14.5" x14ac:dyDescent="0.35">
      <c r="A87"/>
      <c r="B87"/>
      <c r="C87"/>
      <c r="D87"/>
      <c r="E87"/>
      <c r="F87"/>
      <c r="G87"/>
      <c r="H87"/>
      <c r="I87"/>
      <c r="J87"/>
      <c r="K87"/>
      <c r="L87"/>
    </row>
    <row r="88" spans="1:12" ht="14.5" x14ac:dyDescent="0.35">
      <c r="A88"/>
      <c r="B88"/>
      <c r="C88"/>
      <c r="D88"/>
      <c r="E88"/>
      <c r="F88"/>
      <c r="G88"/>
      <c r="H88"/>
      <c r="I88"/>
      <c r="J88"/>
      <c r="K88"/>
      <c r="L88"/>
    </row>
    <row r="89" spans="1:12" ht="14.5" x14ac:dyDescent="0.35">
      <c r="A89"/>
      <c r="B89"/>
      <c r="C89"/>
      <c r="D89"/>
      <c r="E89"/>
      <c r="F89"/>
      <c r="G89"/>
      <c r="H89"/>
      <c r="I89"/>
      <c r="J89"/>
      <c r="K89"/>
      <c r="L89"/>
    </row>
    <row r="90" spans="1:12" ht="14.5" x14ac:dyDescent="0.35">
      <c r="A90"/>
      <c r="B90"/>
      <c r="C90"/>
      <c r="D90"/>
      <c r="E90"/>
      <c r="F90"/>
      <c r="G90"/>
      <c r="H90"/>
      <c r="I90"/>
      <c r="J90"/>
      <c r="K90"/>
      <c r="L90"/>
    </row>
    <row r="91" spans="1:12" ht="14.5" x14ac:dyDescent="0.35">
      <c r="A91"/>
      <c r="B91"/>
      <c r="C91"/>
      <c r="D91"/>
      <c r="E91"/>
      <c r="F91"/>
      <c r="G91"/>
      <c r="H91"/>
      <c r="I91"/>
      <c r="J91"/>
      <c r="K91"/>
      <c r="L91"/>
    </row>
    <row r="92" spans="1:12" ht="14.5" x14ac:dyDescent="0.35">
      <c r="A92"/>
      <c r="B92"/>
      <c r="C92"/>
      <c r="D92"/>
      <c r="E92"/>
      <c r="F92"/>
      <c r="G92"/>
      <c r="H92"/>
      <c r="I92"/>
      <c r="J92"/>
      <c r="K92"/>
      <c r="L92"/>
    </row>
    <row r="93" spans="1:12" ht="14.5" x14ac:dyDescent="0.35">
      <c r="A93"/>
      <c r="B93"/>
      <c r="C93"/>
      <c r="D93"/>
      <c r="E93"/>
      <c r="F93"/>
      <c r="G93"/>
      <c r="H93"/>
      <c r="I93"/>
      <c r="J93"/>
      <c r="K93"/>
      <c r="L93"/>
    </row>
    <row r="94" spans="1:12" ht="14.5" x14ac:dyDescent="0.35">
      <c r="A94"/>
      <c r="B94"/>
      <c r="C94"/>
      <c r="D94"/>
      <c r="E94"/>
      <c r="F94"/>
      <c r="G94"/>
      <c r="H94"/>
      <c r="I94"/>
      <c r="J94"/>
      <c r="K94"/>
      <c r="L94"/>
    </row>
    <row r="95" spans="1:12" ht="14.5" x14ac:dyDescent="0.35">
      <c r="A95"/>
      <c r="B95"/>
      <c r="C95"/>
      <c r="D95"/>
      <c r="E95"/>
      <c r="F95"/>
      <c r="G95"/>
      <c r="H95"/>
      <c r="I95"/>
      <c r="J95"/>
      <c r="K95"/>
      <c r="L95"/>
    </row>
    <row r="96" spans="1:12" ht="14.5" x14ac:dyDescent="0.35">
      <c r="A96"/>
      <c r="B96"/>
      <c r="C96"/>
      <c r="D96"/>
      <c r="E96"/>
      <c r="F96"/>
      <c r="G96"/>
      <c r="H96"/>
      <c r="I96"/>
      <c r="J96"/>
      <c r="K96"/>
      <c r="L96"/>
    </row>
    <row r="97" spans="1:12" ht="14.5" x14ac:dyDescent="0.35">
      <c r="A97"/>
      <c r="B97"/>
      <c r="C97"/>
      <c r="D97"/>
      <c r="E97"/>
      <c r="F97"/>
      <c r="G97"/>
      <c r="H97"/>
      <c r="I97"/>
      <c r="J97"/>
      <c r="K97"/>
      <c r="L97"/>
    </row>
    <row r="98" spans="1:12" ht="14.5" x14ac:dyDescent="0.35">
      <c r="A98"/>
      <c r="B98"/>
      <c r="C98"/>
      <c r="D98"/>
      <c r="E98"/>
      <c r="F98"/>
      <c r="G98"/>
      <c r="H98"/>
      <c r="I98"/>
      <c r="J98"/>
      <c r="K98"/>
      <c r="L98"/>
    </row>
    <row r="99" spans="1:12" ht="14.5" x14ac:dyDescent="0.35">
      <c r="A99"/>
      <c r="B99"/>
      <c r="C99"/>
      <c r="D99"/>
      <c r="E99"/>
      <c r="F99"/>
      <c r="G99"/>
      <c r="H99"/>
      <c r="I99"/>
      <c r="J99"/>
      <c r="K99"/>
      <c r="L99"/>
    </row>
    <row r="100" spans="1:12" ht="14.5" x14ac:dyDescent="0.35">
      <c r="A100"/>
      <c r="B100"/>
      <c r="C100"/>
      <c r="D100"/>
      <c r="E100"/>
      <c r="F100"/>
      <c r="G100"/>
      <c r="H100"/>
      <c r="I100"/>
      <c r="J100"/>
      <c r="K100"/>
      <c r="L100"/>
    </row>
    <row r="101" spans="1:12" ht="14.5" x14ac:dyDescent="0.35">
      <c r="A101"/>
      <c r="B101"/>
      <c r="C101"/>
      <c r="D101"/>
      <c r="E101"/>
      <c r="F101"/>
      <c r="G101"/>
      <c r="H101"/>
      <c r="I101"/>
      <c r="J101"/>
      <c r="K101"/>
      <c r="L101"/>
    </row>
    <row r="102" spans="1:12" ht="14.5" x14ac:dyDescent="0.35">
      <c r="A102"/>
      <c r="B102"/>
      <c r="C102"/>
      <c r="D102"/>
      <c r="E102"/>
      <c r="F102"/>
      <c r="G102"/>
      <c r="H102"/>
      <c r="I102"/>
      <c r="J102"/>
      <c r="K102"/>
      <c r="L102"/>
    </row>
    <row r="103" spans="1:12" ht="14.5" x14ac:dyDescent="0.35">
      <c r="A103"/>
      <c r="B103"/>
      <c r="C103"/>
      <c r="D103"/>
      <c r="E103"/>
      <c r="F103"/>
      <c r="G103"/>
      <c r="H103"/>
      <c r="I103"/>
      <c r="J103"/>
      <c r="K103"/>
      <c r="L103"/>
    </row>
    <row r="104" spans="1:12" ht="14.5" x14ac:dyDescent="0.35">
      <c r="A104"/>
      <c r="B104"/>
      <c r="C104"/>
      <c r="D104"/>
      <c r="E104"/>
      <c r="F104"/>
      <c r="G104"/>
      <c r="H104"/>
      <c r="I104"/>
      <c r="J104"/>
      <c r="K104"/>
      <c r="L104"/>
    </row>
    <row r="105" spans="1:12" ht="14.5" x14ac:dyDescent="0.35">
      <c r="A105"/>
      <c r="B105"/>
      <c r="C105"/>
      <c r="D105"/>
      <c r="E105"/>
      <c r="F105"/>
      <c r="G105"/>
      <c r="H105"/>
      <c r="I105"/>
      <c r="J105"/>
      <c r="K105"/>
      <c r="L105"/>
    </row>
    <row r="106" spans="1:12" ht="14.5" x14ac:dyDescent="0.35">
      <c r="A106"/>
      <c r="B106"/>
      <c r="C106"/>
      <c r="D106"/>
      <c r="E106"/>
      <c r="F106"/>
      <c r="G106"/>
      <c r="H106"/>
      <c r="I106"/>
      <c r="J106"/>
      <c r="K106"/>
      <c r="L106"/>
    </row>
    <row r="107" spans="1:12" ht="14.5" x14ac:dyDescent="0.35">
      <c r="A107"/>
      <c r="B107"/>
      <c r="C107"/>
      <c r="D107"/>
      <c r="E107"/>
      <c r="F107"/>
      <c r="G107"/>
      <c r="H107"/>
      <c r="I107"/>
      <c r="J107"/>
      <c r="K107"/>
      <c r="L107"/>
    </row>
    <row r="108" spans="1:12" ht="14.5" x14ac:dyDescent="0.35">
      <c r="A108"/>
      <c r="B108"/>
      <c r="C108"/>
      <c r="D108"/>
      <c r="E108"/>
      <c r="F108"/>
      <c r="G108"/>
      <c r="H108"/>
      <c r="I108"/>
      <c r="J108"/>
      <c r="K108"/>
      <c r="L108"/>
    </row>
    <row r="109" spans="1:12" ht="14.5" x14ac:dyDescent="0.35">
      <c r="A109"/>
      <c r="B109"/>
      <c r="C109"/>
      <c r="D109"/>
      <c r="E109"/>
      <c r="F109"/>
      <c r="G109"/>
      <c r="H109"/>
      <c r="I109"/>
      <c r="J109"/>
      <c r="K109"/>
      <c r="L109"/>
    </row>
    <row r="110" spans="1:12" ht="14.5" x14ac:dyDescent="0.35">
      <c r="A110"/>
      <c r="B110"/>
      <c r="C110"/>
      <c r="D110"/>
      <c r="E110"/>
      <c r="F110"/>
      <c r="G110"/>
      <c r="H110"/>
      <c r="I110"/>
      <c r="J110"/>
      <c r="K110"/>
      <c r="L110"/>
    </row>
    <row r="111" spans="1:12" ht="14.5" x14ac:dyDescent="0.35">
      <c r="A111"/>
      <c r="B111"/>
      <c r="C111"/>
      <c r="D111"/>
      <c r="E111"/>
      <c r="F111"/>
      <c r="G111"/>
      <c r="H111"/>
      <c r="I111"/>
      <c r="J111"/>
      <c r="K111"/>
      <c r="L111"/>
    </row>
    <row r="112" spans="1:12" ht="14.5" x14ac:dyDescent="0.35">
      <c r="A112"/>
      <c r="B112"/>
      <c r="C112"/>
      <c r="D112"/>
      <c r="E112"/>
      <c r="F112"/>
      <c r="G112"/>
      <c r="H112"/>
      <c r="I112"/>
      <c r="J112"/>
      <c r="K112"/>
      <c r="L112"/>
    </row>
    <row r="113" spans="1:12" ht="14.5" x14ac:dyDescent="0.35">
      <c r="A113"/>
      <c r="B113"/>
      <c r="C113"/>
      <c r="D113"/>
      <c r="E113"/>
      <c r="F113"/>
      <c r="G113"/>
      <c r="H113"/>
      <c r="I113"/>
      <c r="J113"/>
      <c r="K113"/>
      <c r="L113"/>
    </row>
    <row r="114" spans="1:12" ht="14.5" x14ac:dyDescent="0.35">
      <c r="A114"/>
      <c r="B114"/>
      <c r="C114"/>
      <c r="D114"/>
      <c r="E114"/>
      <c r="F114"/>
      <c r="G114"/>
      <c r="H114"/>
      <c r="I114"/>
      <c r="J114"/>
      <c r="K114"/>
      <c r="L114"/>
    </row>
    <row r="115" spans="1:12" ht="14.5" x14ac:dyDescent="0.35">
      <c r="A115"/>
      <c r="B115"/>
      <c r="C115"/>
      <c r="D115"/>
      <c r="E115"/>
      <c r="F115"/>
      <c r="G115"/>
      <c r="H115"/>
      <c r="I115"/>
      <c r="J115"/>
      <c r="K115"/>
      <c r="L115"/>
    </row>
    <row r="116" spans="1:12" ht="14.5" x14ac:dyDescent="0.35">
      <c r="A116"/>
      <c r="B116"/>
      <c r="C116"/>
      <c r="D116"/>
      <c r="E116"/>
      <c r="F116"/>
      <c r="G116"/>
      <c r="H116"/>
      <c r="I116"/>
      <c r="J116"/>
      <c r="K116"/>
      <c r="L116"/>
    </row>
    <row r="117" spans="1:12" ht="14.5" x14ac:dyDescent="0.35">
      <c r="A117"/>
      <c r="B117"/>
      <c r="C117"/>
      <c r="D117"/>
      <c r="E117"/>
      <c r="F117"/>
      <c r="G117"/>
      <c r="H117"/>
      <c r="I117"/>
      <c r="J117"/>
      <c r="K117"/>
      <c r="L117"/>
    </row>
    <row r="118" spans="1:12" ht="14.5" x14ac:dyDescent="0.35">
      <c r="A118"/>
      <c r="B118"/>
      <c r="C118"/>
      <c r="D118"/>
      <c r="E118"/>
      <c r="F118"/>
      <c r="G118"/>
      <c r="H118"/>
      <c r="I118"/>
      <c r="J118"/>
      <c r="K118"/>
      <c r="L118"/>
    </row>
    <row r="119" spans="1:12" ht="14.5" x14ac:dyDescent="0.35">
      <c r="A119"/>
      <c r="B119"/>
      <c r="C119"/>
      <c r="D119"/>
      <c r="E119"/>
      <c r="F119"/>
      <c r="G119"/>
      <c r="H119"/>
      <c r="I119"/>
      <c r="J119"/>
      <c r="K119"/>
      <c r="L119"/>
    </row>
    <row r="120" spans="1:12" ht="14.5" x14ac:dyDescent="0.35">
      <c r="A120"/>
      <c r="B120"/>
      <c r="C120"/>
      <c r="D120"/>
      <c r="E120"/>
      <c r="F120"/>
      <c r="G120"/>
      <c r="H120"/>
      <c r="I120"/>
      <c r="J120"/>
      <c r="K120"/>
      <c r="L120"/>
    </row>
    <row r="121" spans="1:12" ht="14.5" x14ac:dyDescent="0.35">
      <c r="A121"/>
      <c r="B121"/>
      <c r="C121"/>
      <c r="D121"/>
      <c r="E121"/>
      <c r="F121"/>
      <c r="G121"/>
      <c r="H121"/>
      <c r="I121"/>
      <c r="J121"/>
      <c r="K121"/>
      <c r="L121"/>
    </row>
    <row r="122" spans="1:12" ht="14.5" x14ac:dyDescent="0.35">
      <c r="A122"/>
      <c r="B122"/>
      <c r="C122"/>
      <c r="D122"/>
      <c r="E122"/>
      <c r="F122"/>
      <c r="G122"/>
      <c r="H122"/>
      <c r="I122"/>
      <c r="J122"/>
      <c r="K122"/>
      <c r="L122"/>
    </row>
    <row r="123" spans="1:12" ht="14.5" x14ac:dyDescent="0.35">
      <c r="A123"/>
      <c r="B123"/>
      <c r="C123"/>
      <c r="D123"/>
      <c r="E123"/>
      <c r="F123"/>
      <c r="G123"/>
      <c r="H123"/>
      <c r="I123"/>
      <c r="J123"/>
      <c r="K123"/>
      <c r="L123"/>
    </row>
    <row r="124" spans="1:12" ht="14.5" x14ac:dyDescent="0.35">
      <c r="A124"/>
      <c r="B124"/>
      <c r="C124"/>
      <c r="D124"/>
      <c r="E124"/>
      <c r="F124"/>
      <c r="G124"/>
      <c r="H124"/>
      <c r="I124"/>
      <c r="J124"/>
      <c r="K124"/>
      <c r="L124"/>
    </row>
    <row r="125" spans="1:12" ht="14.5" x14ac:dyDescent="0.35">
      <c r="A125"/>
      <c r="B125"/>
      <c r="C125"/>
      <c r="D125"/>
      <c r="E125"/>
      <c r="F125"/>
      <c r="G125"/>
      <c r="H125"/>
      <c r="I125"/>
      <c r="J125"/>
      <c r="K125"/>
      <c r="L125"/>
    </row>
    <row r="126" spans="1:12" ht="14.5" x14ac:dyDescent="0.35">
      <c r="A126"/>
      <c r="B126"/>
      <c r="C126"/>
      <c r="D126"/>
      <c r="E126"/>
      <c r="F126"/>
      <c r="G126"/>
      <c r="H126"/>
      <c r="I126"/>
      <c r="J126"/>
      <c r="K126"/>
      <c r="L126"/>
    </row>
    <row r="127" spans="1:12" ht="14.5" x14ac:dyDescent="0.35">
      <c r="A127"/>
      <c r="B127"/>
      <c r="C127"/>
      <c r="D127"/>
      <c r="E127"/>
      <c r="F127"/>
      <c r="G127"/>
      <c r="H127"/>
      <c r="I127"/>
      <c r="J127"/>
      <c r="K127"/>
      <c r="L127"/>
    </row>
    <row r="128" spans="1:12" ht="14.5" x14ac:dyDescent="0.35">
      <c r="A128"/>
      <c r="B128"/>
      <c r="C128"/>
      <c r="D128"/>
      <c r="E128"/>
      <c r="F128"/>
      <c r="G128"/>
      <c r="H128"/>
      <c r="I128"/>
      <c r="J128"/>
      <c r="K128"/>
      <c r="L128"/>
    </row>
    <row r="129" spans="1:12" ht="14.5" x14ac:dyDescent="0.35">
      <c r="A129"/>
      <c r="B129"/>
      <c r="C129"/>
      <c r="D129"/>
      <c r="E129"/>
      <c r="F129"/>
      <c r="G129"/>
      <c r="H129"/>
      <c r="I129"/>
      <c r="J129"/>
      <c r="K129"/>
      <c r="L129"/>
    </row>
    <row r="130" spans="1:12" ht="14.5" x14ac:dyDescent="0.35">
      <c r="A130"/>
      <c r="B130"/>
      <c r="C130"/>
      <c r="D130"/>
      <c r="E130"/>
      <c r="F130"/>
      <c r="G130"/>
      <c r="H130"/>
      <c r="I130"/>
      <c r="J130"/>
      <c r="K130"/>
      <c r="L130"/>
    </row>
    <row r="131" spans="1:12" ht="14.5" x14ac:dyDescent="0.35">
      <c r="A131"/>
      <c r="B131"/>
      <c r="C131"/>
      <c r="D131"/>
      <c r="E131"/>
      <c r="F131"/>
      <c r="G131"/>
      <c r="H131"/>
      <c r="I131"/>
      <c r="J131"/>
      <c r="K131"/>
      <c r="L131"/>
    </row>
    <row r="132" spans="1:12" ht="14.5" x14ac:dyDescent="0.35">
      <c r="A132"/>
      <c r="B132"/>
      <c r="C132"/>
      <c r="D132"/>
      <c r="E132"/>
      <c r="F132"/>
      <c r="G132"/>
      <c r="H132"/>
      <c r="I132"/>
      <c r="J132"/>
      <c r="K132"/>
      <c r="L132"/>
    </row>
    <row r="133" spans="1:12" ht="14.5" x14ac:dyDescent="0.35">
      <c r="A133"/>
      <c r="B133"/>
      <c r="C133"/>
      <c r="D133"/>
      <c r="E133"/>
      <c r="F133"/>
      <c r="G133"/>
      <c r="H133"/>
      <c r="I133"/>
      <c r="J133"/>
      <c r="K133"/>
      <c r="L133"/>
    </row>
    <row r="134" spans="1:12" ht="14.5" x14ac:dyDescent="0.35">
      <c r="A134"/>
      <c r="B134"/>
      <c r="C134"/>
      <c r="D134"/>
      <c r="E134"/>
      <c r="F134"/>
      <c r="G134"/>
      <c r="H134"/>
      <c r="I134"/>
      <c r="J134"/>
      <c r="K134"/>
      <c r="L134"/>
    </row>
    <row r="135" spans="1:12" ht="14.5" x14ac:dyDescent="0.35">
      <c r="A135"/>
      <c r="B135"/>
      <c r="C135"/>
      <c r="D135"/>
      <c r="E135"/>
      <c r="F135"/>
      <c r="G135"/>
      <c r="H135"/>
      <c r="I135"/>
      <c r="J135"/>
      <c r="K135"/>
      <c r="L135"/>
    </row>
    <row r="136" spans="1:12" ht="14.5" x14ac:dyDescent="0.35">
      <c r="A136"/>
      <c r="B136"/>
      <c r="C136"/>
      <c r="D136"/>
      <c r="E136"/>
      <c r="F136"/>
      <c r="G136"/>
      <c r="H136"/>
      <c r="I136"/>
      <c r="J136"/>
      <c r="K136"/>
      <c r="L136"/>
    </row>
    <row r="137" spans="1:12" ht="14.5" x14ac:dyDescent="0.35">
      <c r="A137"/>
      <c r="B137"/>
      <c r="C137"/>
      <c r="D137"/>
      <c r="E137"/>
      <c r="F137"/>
      <c r="G137"/>
      <c r="H137"/>
      <c r="I137"/>
      <c r="J137"/>
      <c r="K137"/>
      <c r="L137"/>
    </row>
    <row r="138" spans="1:12" ht="14.5" x14ac:dyDescent="0.35">
      <c r="A138"/>
      <c r="B138"/>
      <c r="C138"/>
      <c r="D138"/>
      <c r="E138"/>
      <c r="F138"/>
      <c r="G138"/>
      <c r="H138"/>
      <c r="I138"/>
      <c r="J138"/>
      <c r="K138"/>
      <c r="L138"/>
    </row>
    <row r="139" spans="1:12" ht="14.5" x14ac:dyDescent="0.35">
      <c r="A139"/>
      <c r="B139"/>
      <c r="C139"/>
      <c r="D139"/>
      <c r="E139"/>
      <c r="F139"/>
      <c r="G139"/>
      <c r="H139"/>
      <c r="I139"/>
      <c r="J139"/>
      <c r="K139"/>
      <c r="L139"/>
    </row>
    <row r="140" spans="1:12" ht="14.5" x14ac:dyDescent="0.35">
      <c r="A140"/>
      <c r="B140"/>
      <c r="C140"/>
      <c r="D140"/>
      <c r="E140"/>
      <c r="F140"/>
      <c r="G140"/>
      <c r="H140"/>
      <c r="I140"/>
      <c r="J140"/>
      <c r="K140"/>
      <c r="L140"/>
    </row>
    <row r="141" spans="1:12" ht="14.5" x14ac:dyDescent="0.35">
      <c r="A141"/>
      <c r="B141"/>
      <c r="C141"/>
      <c r="D141"/>
      <c r="E141"/>
      <c r="F141"/>
      <c r="G141"/>
      <c r="H141"/>
      <c r="I141"/>
      <c r="J141"/>
      <c r="K141"/>
      <c r="L141"/>
    </row>
    <row r="142" spans="1:12" ht="14.5" x14ac:dyDescent="0.35">
      <c r="A142"/>
      <c r="B142"/>
      <c r="C142"/>
      <c r="D142"/>
      <c r="E142"/>
      <c r="F142"/>
      <c r="G142"/>
      <c r="H142"/>
      <c r="I142"/>
      <c r="J142"/>
      <c r="K142"/>
      <c r="L142"/>
    </row>
    <row r="143" spans="1:12" ht="14.5" x14ac:dyDescent="0.35">
      <c r="A143"/>
      <c r="B143"/>
      <c r="C143"/>
      <c r="D143"/>
      <c r="E143"/>
      <c r="F143"/>
      <c r="G143"/>
      <c r="H143"/>
      <c r="I143"/>
      <c r="J143"/>
      <c r="K143"/>
      <c r="L143"/>
    </row>
    <row r="144" spans="1:12" ht="14.5" x14ac:dyDescent="0.35">
      <c r="A144"/>
      <c r="B144"/>
      <c r="C144"/>
      <c r="D144"/>
      <c r="E144"/>
      <c r="F144"/>
      <c r="G144"/>
      <c r="H144"/>
      <c r="I144"/>
      <c r="J144"/>
      <c r="K144"/>
      <c r="L144"/>
    </row>
    <row r="145" spans="1:12" ht="14.5" x14ac:dyDescent="0.35">
      <c r="A145"/>
      <c r="B145"/>
      <c r="C145"/>
      <c r="D145"/>
      <c r="E145"/>
      <c r="F145"/>
      <c r="G145"/>
      <c r="H145"/>
      <c r="I145"/>
      <c r="J145"/>
      <c r="K145"/>
      <c r="L145"/>
    </row>
    <row r="146" spans="1:12" ht="14.5" x14ac:dyDescent="0.35">
      <c r="A146"/>
      <c r="B146"/>
      <c r="C146"/>
      <c r="D146"/>
      <c r="E146"/>
      <c r="F146"/>
      <c r="G146"/>
      <c r="H146"/>
      <c r="I146"/>
      <c r="J146"/>
      <c r="K146"/>
      <c r="L146"/>
    </row>
    <row r="147" spans="1:12" ht="14.5" x14ac:dyDescent="0.35">
      <c r="A147"/>
      <c r="B147"/>
      <c r="C147"/>
      <c r="D147"/>
      <c r="E147"/>
      <c r="F147"/>
      <c r="G147"/>
      <c r="H147"/>
      <c r="I147"/>
      <c r="J147"/>
      <c r="K147"/>
      <c r="L147"/>
    </row>
    <row r="148" spans="1:12" ht="14.5" x14ac:dyDescent="0.35">
      <c r="A148"/>
      <c r="B148"/>
      <c r="C148"/>
      <c r="D148"/>
      <c r="E148"/>
      <c r="F148"/>
      <c r="G148"/>
      <c r="H148"/>
      <c r="I148"/>
      <c r="J148"/>
      <c r="K148"/>
      <c r="L148"/>
    </row>
    <row r="149" spans="1:12" ht="14.5" x14ac:dyDescent="0.35">
      <c r="A149"/>
      <c r="B149"/>
      <c r="C149"/>
      <c r="D149"/>
      <c r="E149"/>
      <c r="F149"/>
      <c r="G149"/>
      <c r="H149"/>
      <c r="I149"/>
      <c r="J149"/>
      <c r="K149"/>
      <c r="L149"/>
    </row>
    <row r="150" spans="1:12" ht="14.5" x14ac:dyDescent="0.35">
      <c r="A150"/>
      <c r="B150"/>
      <c r="C150"/>
      <c r="D150"/>
      <c r="E150"/>
      <c r="F150"/>
      <c r="G150"/>
      <c r="H150"/>
      <c r="I150"/>
      <c r="J150"/>
      <c r="K150"/>
      <c r="L150"/>
    </row>
    <row r="151" spans="1:12" ht="14.5" x14ac:dyDescent="0.35">
      <c r="A151"/>
      <c r="B151"/>
      <c r="C151"/>
      <c r="D151"/>
      <c r="E151"/>
      <c r="F151"/>
      <c r="G151"/>
      <c r="H151"/>
      <c r="I151"/>
      <c r="J151"/>
      <c r="K151"/>
      <c r="L151"/>
    </row>
    <row r="152" spans="1:12" ht="14.5" x14ac:dyDescent="0.35">
      <c r="A152"/>
      <c r="B152"/>
      <c r="C152"/>
      <c r="D152"/>
      <c r="E152"/>
      <c r="F152"/>
      <c r="G152"/>
      <c r="H152"/>
      <c r="I152"/>
      <c r="J152"/>
      <c r="K152"/>
      <c r="L152"/>
    </row>
    <row r="153" spans="1:12" ht="14.5" x14ac:dyDescent="0.35">
      <c r="A153"/>
      <c r="B153"/>
      <c r="C153"/>
      <c r="D153"/>
      <c r="E153"/>
      <c r="F153"/>
      <c r="G153"/>
      <c r="H153"/>
      <c r="I153"/>
      <c r="J153"/>
      <c r="K153"/>
      <c r="L153"/>
    </row>
    <row r="154" spans="1:12" ht="14.5" x14ac:dyDescent="0.35">
      <c r="A154"/>
      <c r="B154"/>
      <c r="C154"/>
      <c r="D154"/>
      <c r="E154"/>
      <c r="F154"/>
      <c r="G154"/>
      <c r="H154"/>
      <c r="I154"/>
      <c r="J154"/>
      <c r="K154"/>
      <c r="L154"/>
    </row>
    <row r="155" spans="1:12" ht="14.5" x14ac:dyDescent="0.35">
      <c r="A155"/>
      <c r="B155"/>
      <c r="C155"/>
      <c r="D155"/>
      <c r="E155"/>
      <c r="F155"/>
      <c r="G155"/>
      <c r="H155"/>
      <c r="I155"/>
      <c r="J155"/>
      <c r="K155"/>
      <c r="L155"/>
    </row>
    <row r="156" spans="1:12" ht="14.5" x14ac:dyDescent="0.35">
      <c r="A156"/>
      <c r="B156"/>
      <c r="C156"/>
      <c r="D156"/>
      <c r="E156"/>
      <c r="F156"/>
      <c r="G156"/>
      <c r="H156"/>
      <c r="I156"/>
      <c r="J156"/>
      <c r="K156"/>
      <c r="L156"/>
    </row>
    <row r="157" spans="1:12" ht="14.5" x14ac:dyDescent="0.35">
      <c r="A157"/>
      <c r="B157"/>
      <c r="C157"/>
      <c r="D157"/>
      <c r="E157"/>
      <c r="F157"/>
      <c r="G157"/>
      <c r="H157"/>
      <c r="I157"/>
      <c r="J157"/>
      <c r="K157"/>
      <c r="L157"/>
    </row>
    <row r="158" spans="1:12" ht="14.5" x14ac:dyDescent="0.35">
      <c r="A158"/>
      <c r="B158"/>
      <c r="C158"/>
      <c r="D158"/>
      <c r="E158"/>
      <c r="F158"/>
      <c r="G158"/>
      <c r="H158"/>
      <c r="I158"/>
      <c r="J158"/>
      <c r="K158"/>
      <c r="L158"/>
    </row>
    <row r="159" spans="1:12" ht="14.5" x14ac:dyDescent="0.35">
      <c r="A159"/>
      <c r="B159"/>
      <c r="C159"/>
      <c r="D159"/>
      <c r="E159"/>
      <c r="F159"/>
      <c r="G159"/>
      <c r="H159"/>
      <c r="I159"/>
      <c r="J159"/>
      <c r="K159"/>
      <c r="L159"/>
    </row>
    <row r="160" spans="1:12" ht="14.5" x14ac:dyDescent="0.35">
      <c r="A160"/>
      <c r="B160"/>
      <c r="C160"/>
      <c r="D160"/>
      <c r="E160"/>
      <c r="F160"/>
      <c r="G160"/>
      <c r="H160"/>
      <c r="I160"/>
      <c r="J160"/>
      <c r="K160"/>
      <c r="L160"/>
    </row>
    <row r="161" spans="1:12" ht="14.5" x14ac:dyDescent="0.35">
      <c r="A161"/>
      <c r="B161"/>
      <c r="C161"/>
      <c r="D161"/>
      <c r="E161"/>
      <c r="F161"/>
      <c r="G161"/>
      <c r="H161"/>
      <c r="I161"/>
      <c r="J161"/>
      <c r="K161"/>
      <c r="L161"/>
    </row>
    <row r="162" spans="1:12" ht="14.5" x14ac:dyDescent="0.35">
      <c r="A162"/>
      <c r="B162"/>
      <c r="C162"/>
      <c r="D162"/>
      <c r="E162"/>
      <c r="F162"/>
      <c r="G162"/>
      <c r="H162"/>
      <c r="I162"/>
      <c r="J162"/>
      <c r="K162"/>
      <c r="L162"/>
    </row>
    <row r="163" spans="1:12" ht="14.5" x14ac:dyDescent="0.35">
      <c r="A163"/>
      <c r="B163"/>
      <c r="C163"/>
      <c r="D163"/>
      <c r="E163"/>
      <c r="F163"/>
      <c r="G163"/>
      <c r="H163"/>
      <c r="I163"/>
      <c r="J163"/>
      <c r="K163"/>
      <c r="L163"/>
    </row>
    <row r="164" spans="1:12" ht="14.5" x14ac:dyDescent="0.35">
      <c r="A164"/>
      <c r="B164"/>
      <c r="C164"/>
      <c r="D164"/>
      <c r="E164"/>
      <c r="F164"/>
      <c r="G164"/>
      <c r="H164"/>
      <c r="I164"/>
      <c r="J164"/>
      <c r="K164"/>
      <c r="L164"/>
    </row>
    <row r="165" spans="1:12" ht="14.5" x14ac:dyDescent="0.35">
      <c r="A165"/>
      <c r="B165"/>
      <c r="C165"/>
      <c r="D165"/>
      <c r="E165"/>
      <c r="F165"/>
      <c r="G165"/>
      <c r="H165"/>
      <c r="I165"/>
      <c r="J165"/>
      <c r="K165"/>
      <c r="L165"/>
    </row>
    <row r="166" spans="1:12" ht="14.5" x14ac:dyDescent="0.35">
      <c r="A166"/>
      <c r="B166"/>
      <c r="C166"/>
      <c r="D166"/>
      <c r="E166"/>
      <c r="F166"/>
      <c r="G166"/>
      <c r="H166"/>
      <c r="I166"/>
      <c r="J166"/>
      <c r="K166"/>
      <c r="L166"/>
    </row>
    <row r="167" spans="1:12" ht="14.5" x14ac:dyDescent="0.35">
      <c r="A167"/>
      <c r="B167"/>
      <c r="C167"/>
      <c r="D167"/>
      <c r="E167"/>
      <c r="F167"/>
      <c r="G167"/>
      <c r="H167"/>
      <c r="I167"/>
      <c r="J167"/>
      <c r="K167"/>
      <c r="L167"/>
    </row>
    <row r="168" spans="1:12" ht="14.5" x14ac:dyDescent="0.35">
      <c r="A168"/>
      <c r="B168"/>
      <c r="C168"/>
      <c r="D168"/>
      <c r="E168"/>
      <c r="F168"/>
      <c r="G168"/>
      <c r="H168"/>
      <c r="I168"/>
      <c r="J168"/>
      <c r="K168"/>
      <c r="L168"/>
    </row>
    <row r="169" spans="1:12" ht="14.5" x14ac:dyDescent="0.35">
      <c r="A169"/>
      <c r="B169"/>
      <c r="C169"/>
      <c r="D169"/>
      <c r="E169"/>
      <c r="F169"/>
      <c r="G169"/>
      <c r="H169"/>
      <c r="I169"/>
      <c r="J169"/>
      <c r="K169"/>
      <c r="L169"/>
    </row>
    <row r="170" spans="1:12" ht="14.5" x14ac:dyDescent="0.35">
      <c r="A170"/>
      <c r="B170"/>
      <c r="C170"/>
      <c r="D170"/>
      <c r="E170"/>
      <c r="F170"/>
      <c r="G170"/>
      <c r="H170"/>
      <c r="I170"/>
      <c r="J170"/>
      <c r="K170"/>
      <c r="L170"/>
    </row>
    <row r="171" spans="1:12" ht="14.5" x14ac:dyDescent="0.35">
      <c r="A171"/>
      <c r="B171"/>
      <c r="C171"/>
      <c r="D171"/>
      <c r="E171"/>
      <c r="F171"/>
      <c r="G171"/>
      <c r="H171"/>
      <c r="I171"/>
      <c r="J171"/>
      <c r="K171"/>
      <c r="L171"/>
    </row>
    <row r="172" spans="1:12" ht="14.5" x14ac:dyDescent="0.35">
      <c r="A172"/>
      <c r="B172"/>
      <c r="C172"/>
      <c r="D172"/>
      <c r="E172"/>
      <c r="F172"/>
      <c r="G172"/>
      <c r="H172"/>
      <c r="I172"/>
      <c r="J172"/>
      <c r="K172"/>
      <c r="L172"/>
    </row>
    <row r="173" spans="1:12" ht="14.5" x14ac:dyDescent="0.35">
      <c r="A173"/>
      <c r="B173"/>
      <c r="C173"/>
      <c r="D173"/>
      <c r="E173"/>
      <c r="F173"/>
      <c r="G173"/>
      <c r="H173"/>
      <c r="I173"/>
      <c r="J173"/>
      <c r="K173"/>
      <c r="L173"/>
    </row>
    <row r="174" spans="1:12" ht="14.5" x14ac:dyDescent="0.35">
      <c r="A174"/>
      <c r="B174"/>
      <c r="C174"/>
      <c r="D174"/>
      <c r="E174"/>
      <c r="F174"/>
      <c r="G174"/>
      <c r="H174"/>
      <c r="I174"/>
      <c r="J174"/>
      <c r="K174"/>
      <c r="L174"/>
    </row>
    <row r="175" spans="1:12" ht="14.5" x14ac:dyDescent="0.35">
      <c r="A175"/>
      <c r="B175"/>
      <c r="C175"/>
      <c r="D175"/>
      <c r="E175"/>
      <c r="F175"/>
      <c r="G175"/>
      <c r="H175"/>
      <c r="I175"/>
      <c r="J175"/>
      <c r="K175"/>
      <c r="L175"/>
    </row>
    <row r="176" spans="1:12" ht="14.5" x14ac:dyDescent="0.35">
      <c r="A176"/>
      <c r="B176"/>
      <c r="C176"/>
      <c r="D176"/>
      <c r="E176"/>
      <c r="F176"/>
      <c r="G176"/>
      <c r="H176"/>
      <c r="I176"/>
      <c r="J176"/>
      <c r="K176"/>
      <c r="L176"/>
    </row>
    <row r="177" spans="1:12" ht="14.5" x14ac:dyDescent="0.35">
      <c r="A177"/>
      <c r="B177"/>
      <c r="C177"/>
      <c r="D177"/>
      <c r="E177"/>
      <c r="F177"/>
      <c r="G177"/>
      <c r="H177"/>
      <c r="I177"/>
      <c r="J177"/>
      <c r="K177"/>
      <c r="L177"/>
    </row>
    <row r="178" spans="1:12" ht="14.5" x14ac:dyDescent="0.35">
      <c r="A178"/>
      <c r="B178"/>
      <c r="C178"/>
      <c r="D178"/>
      <c r="E178"/>
      <c r="F178"/>
      <c r="G178"/>
      <c r="H178"/>
      <c r="I178"/>
      <c r="J178"/>
      <c r="K178"/>
      <c r="L178"/>
    </row>
    <row r="179" spans="1:12" ht="14.5" x14ac:dyDescent="0.35">
      <c r="A179"/>
      <c r="B179"/>
      <c r="C179"/>
      <c r="D179"/>
      <c r="E179"/>
      <c r="F179"/>
      <c r="G179"/>
      <c r="H179"/>
      <c r="I179"/>
      <c r="J179"/>
      <c r="K179"/>
      <c r="L179"/>
    </row>
    <row r="180" spans="1:12" ht="14.5" x14ac:dyDescent="0.35">
      <c r="A180"/>
      <c r="B180"/>
      <c r="C180"/>
      <c r="D180"/>
      <c r="E180"/>
      <c r="F180"/>
      <c r="G180"/>
      <c r="H180"/>
      <c r="I180"/>
      <c r="J180"/>
      <c r="K180"/>
      <c r="L180"/>
    </row>
    <row r="181" spans="1:12" ht="14.5" x14ac:dyDescent="0.35">
      <c r="A181"/>
      <c r="B181"/>
      <c r="C181"/>
      <c r="D181"/>
      <c r="E181"/>
      <c r="F181"/>
      <c r="G181"/>
      <c r="H181"/>
      <c r="I181"/>
      <c r="J181"/>
      <c r="K181"/>
      <c r="L181"/>
    </row>
    <row r="182" spans="1:12" ht="14.5" x14ac:dyDescent="0.35">
      <c r="A182"/>
      <c r="B182"/>
      <c r="C182"/>
      <c r="D182"/>
      <c r="E182"/>
      <c r="F182"/>
      <c r="G182"/>
      <c r="H182"/>
      <c r="I182"/>
      <c r="J182"/>
      <c r="K182"/>
      <c r="L182"/>
    </row>
    <row r="183" spans="1:12" ht="14.5" x14ac:dyDescent="0.35">
      <c r="A183"/>
      <c r="B183"/>
      <c r="C183"/>
      <c r="D183"/>
      <c r="E183"/>
      <c r="F183"/>
      <c r="G183"/>
      <c r="H183"/>
      <c r="I183"/>
      <c r="J183"/>
      <c r="K183"/>
      <c r="L183"/>
    </row>
    <row r="184" spans="1:12" ht="14.5" x14ac:dyDescent="0.35">
      <c r="A184"/>
      <c r="B184"/>
      <c r="C184"/>
      <c r="D184"/>
      <c r="E184"/>
      <c r="F184"/>
      <c r="G184"/>
      <c r="H184"/>
      <c r="I184"/>
      <c r="J184"/>
      <c r="K184"/>
      <c r="L184"/>
    </row>
    <row r="185" spans="1:12" ht="14.5" x14ac:dyDescent="0.35">
      <c r="A185"/>
      <c r="B185"/>
      <c r="C185"/>
      <c r="D185"/>
      <c r="E185"/>
      <c r="F185"/>
      <c r="G185"/>
      <c r="H185"/>
      <c r="I185"/>
      <c r="J185"/>
      <c r="K185"/>
      <c r="L185"/>
    </row>
    <row r="186" spans="1:12" ht="14.5" x14ac:dyDescent="0.35">
      <c r="A186"/>
      <c r="B186"/>
      <c r="C186"/>
      <c r="D186"/>
      <c r="E186"/>
      <c r="F186"/>
      <c r="G186"/>
      <c r="H186"/>
      <c r="I186"/>
      <c r="J186"/>
      <c r="K186"/>
      <c r="L186"/>
    </row>
    <row r="187" spans="1:12" ht="14.5" x14ac:dyDescent="0.35">
      <c r="A187"/>
      <c r="B187"/>
      <c r="C187"/>
      <c r="D187"/>
      <c r="E187"/>
      <c r="F187"/>
      <c r="G187"/>
      <c r="H187"/>
      <c r="I187"/>
      <c r="J187"/>
      <c r="K187"/>
      <c r="L187"/>
    </row>
    <row r="188" spans="1:12" ht="14.5" x14ac:dyDescent="0.35">
      <c r="A188"/>
      <c r="B188"/>
      <c r="C188"/>
      <c r="D188"/>
      <c r="E188"/>
      <c r="F188"/>
      <c r="G188"/>
      <c r="H188"/>
      <c r="I188"/>
      <c r="J188"/>
      <c r="K188"/>
      <c r="L188"/>
    </row>
    <row r="189" spans="1:12" ht="14.5" x14ac:dyDescent="0.35">
      <c r="A189"/>
      <c r="B189"/>
      <c r="C189"/>
      <c r="D189"/>
      <c r="E189"/>
      <c r="F189"/>
      <c r="G189"/>
      <c r="H189"/>
      <c r="I189"/>
      <c r="J189"/>
      <c r="K189"/>
      <c r="L189"/>
    </row>
    <row r="190" spans="1:12" ht="14.5" x14ac:dyDescent="0.35">
      <c r="A190"/>
      <c r="B190"/>
      <c r="C190"/>
      <c r="D190"/>
      <c r="E190"/>
      <c r="F190"/>
      <c r="G190"/>
      <c r="H190"/>
      <c r="I190"/>
      <c r="J190"/>
      <c r="K190"/>
      <c r="L190"/>
    </row>
    <row r="191" spans="1:12" ht="14.5" x14ac:dyDescent="0.35">
      <c r="A191"/>
      <c r="B191"/>
      <c r="C191"/>
      <c r="D191"/>
      <c r="E191"/>
      <c r="F191"/>
      <c r="G191"/>
      <c r="H191"/>
      <c r="I191"/>
      <c r="J191"/>
      <c r="K191"/>
      <c r="L191"/>
    </row>
    <row r="192" spans="1:12" ht="14.5" x14ac:dyDescent="0.35">
      <c r="A192"/>
      <c r="B192"/>
      <c r="C192"/>
      <c r="D192"/>
      <c r="E192"/>
      <c r="F192"/>
      <c r="G192"/>
      <c r="H192"/>
      <c r="I192"/>
      <c r="J192"/>
      <c r="K192"/>
      <c r="L192"/>
    </row>
    <row r="193" spans="1:12" ht="14.5" x14ac:dyDescent="0.35">
      <c r="A193"/>
      <c r="B193"/>
      <c r="C193"/>
      <c r="D193"/>
      <c r="E193"/>
      <c r="F193"/>
      <c r="G193"/>
      <c r="H193"/>
      <c r="I193"/>
      <c r="J193"/>
      <c r="K193"/>
      <c r="L193"/>
    </row>
    <row r="194" spans="1:12" ht="14.5" x14ac:dyDescent="0.35">
      <c r="A194"/>
      <c r="B194"/>
      <c r="C194"/>
      <c r="D194"/>
      <c r="E194"/>
      <c r="F194"/>
      <c r="G194"/>
      <c r="H194"/>
      <c r="I194"/>
      <c r="J194"/>
      <c r="K194"/>
      <c r="L194"/>
    </row>
    <row r="195" spans="1:12" ht="14.5" x14ac:dyDescent="0.35">
      <c r="A195"/>
      <c r="B195"/>
      <c r="C195"/>
      <c r="D195"/>
      <c r="E195"/>
      <c r="F195"/>
      <c r="G195"/>
      <c r="H195"/>
      <c r="I195"/>
      <c r="J195"/>
      <c r="K195"/>
      <c r="L195"/>
    </row>
    <row r="196" spans="1:12" ht="14.5" x14ac:dyDescent="0.35">
      <c r="A196"/>
      <c r="B196"/>
      <c r="C196"/>
      <c r="D196"/>
      <c r="E196"/>
      <c r="F196"/>
      <c r="G196"/>
      <c r="H196"/>
      <c r="I196"/>
      <c r="J196"/>
      <c r="K196"/>
      <c r="L196"/>
    </row>
    <row r="197" spans="1:12" ht="14.5" x14ac:dyDescent="0.35">
      <c r="A197"/>
      <c r="B197"/>
      <c r="C197"/>
      <c r="D197"/>
      <c r="E197"/>
      <c r="F197"/>
      <c r="G197"/>
      <c r="H197"/>
      <c r="I197"/>
      <c r="J197"/>
      <c r="K197"/>
      <c r="L197"/>
    </row>
    <row r="198" spans="1:12" ht="14.5" x14ac:dyDescent="0.35">
      <c r="A198"/>
      <c r="B198"/>
      <c r="C198"/>
      <c r="D198"/>
      <c r="E198"/>
      <c r="F198"/>
      <c r="G198"/>
      <c r="H198"/>
      <c r="I198"/>
      <c r="J198"/>
      <c r="K198"/>
      <c r="L198"/>
    </row>
    <row r="199" spans="1:12" ht="14.5" x14ac:dyDescent="0.35">
      <c r="A199"/>
      <c r="B199"/>
      <c r="C199"/>
      <c r="D199"/>
      <c r="E199"/>
      <c r="F199"/>
      <c r="G199"/>
      <c r="H199"/>
      <c r="I199"/>
      <c r="J199"/>
      <c r="K199"/>
      <c r="L199"/>
    </row>
    <row r="200" spans="1:12" ht="14.5" x14ac:dyDescent="0.35">
      <c r="A200"/>
      <c r="B200"/>
      <c r="C200"/>
      <c r="D200"/>
      <c r="E200"/>
      <c r="F200"/>
      <c r="G200"/>
      <c r="H200"/>
      <c r="I200"/>
      <c r="J200"/>
      <c r="K200"/>
      <c r="L200"/>
    </row>
    <row r="201" spans="1:12" ht="14.5" x14ac:dyDescent="0.35">
      <c r="A201"/>
      <c r="B201"/>
      <c r="C201"/>
      <c r="D201"/>
      <c r="E201"/>
      <c r="F201"/>
      <c r="G201"/>
      <c r="H201"/>
      <c r="I201"/>
      <c r="J201"/>
      <c r="K201"/>
      <c r="L201"/>
    </row>
    <row r="202" spans="1:12" ht="14.5" x14ac:dyDescent="0.35">
      <c r="A202"/>
      <c r="B202"/>
      <c r="C202"/>
      <c r="D202"/>
      <c r="E202"/>
      <c r="F202"/>
      <c r="G202"/>
      <c r="H202"/>
      <c r="I202"/>
      <c r="J202"/>
      <c r="K202"/>
      <c r="L202"/>
    </row>
    <row r="203" spans="1:12" ht="14.5" x14ac:dyDescent="0.35">
      <c r="A203"/>
      <c r="B203"/>
      <c r="C203"/>
      <c r="D203"/>
      <c r="E203"/>
      <c r="F203"/>
      <c r="G203"/>
      <c r="H203"/>
      <c r="I203"/>
      <c r="J203"/>
      <c r="K203"/>
      <c r="L203"/>
    </row>
    <row r="204" spans="1:12" ht="14.5" x14ac:dyDescent="0.35">
      <c r="A204"/>
      <c r="B204"/>
      <c r="C204"/>
      <c r="D204"/>
      <c r="E204"/>
      <c r="F204"/>
      <c r="G204"/>
      <c r="H204"/>
      <c r="I204"/>
      <c r="J204"/>
      <c r="K204"/>
      <c r="L204"/>
    </row>
    <row r="205" spans="1:12" ht="14.5" x14ac:dyDescent="0.35">
      <c r="A205"/>
      <c r="B205"/>
      <c r="C205"/>
      <c r="D205"/>
      <c r="E205"/>
      <c r="F205"/>
      <c r="G205"/>
      <c r="H205"/>
      <c r="I205"/>
      <c r="J205"/>
      <c r="K205"/>
      <c r="L205"/>
    </row>
    <row r="206" spans="1:12" ht="14.5" x14ac:dyDescent="0.35">
      <c r="A206"/>
      <c r="B206"/>
      <c r="C206"/>
      <c r="D206"/>
      <c r="E206"/>
      <c r="F206"/>
      <c r="G206"/>
      <c r="H206"/>
      <c r="I206"/>
      <c r="J206"/>
      <c r="K206"/>
      <c r="L206"/>
    </row>
    <row r="207" spans="1:12" ht="14.5" x14ac:dyDescent="0.35">
      <c r="A207"/>
      <c r="B207"/>
      <c r="C207"/>
      <c r="D207"/>
      <c r="E207"/>
      <c r="F207"/>
      <c r="G207"/>
      <c r="H207"/>
      <c r="I207"/>
      <c r="J207"/>
      <c r="K207"/>
      <c r="L207"/>
    </row>
    <row r="208" spans="1:12" ht="14.5" x14ac:dyDescent="0.35">
      <c r="A208"/>
      <c r="B208"/>
      <c r="C208"/>
      <c r="D208"/>
      <c r="E208"/>
      <c r="F208"/>
      <c r="G208"/>
      <c r="H208"/>
      <c r="I208"/>
      <c r="J208"/>
      <c r="K208"/>
      <c r="L208"/>
    </row>
    <row r="209" spans="1:12" ht="14.5" x14ac:dyDescent="0.35">
      <c r="A209"/>
      <c r="B209"/>
      <c r="C209"/>
      <c r="D209"/>
      <c r="E209"/>
      <c r="F209"/>
      <c r="G209"/>
      <c r="H209"/>
      <c r="I209"/>
      <c r="J209"/>
      <c r="K209"/>
      <c r="L209"/>
    </row>
    <row r="210" spans="1:12" ht="14.5" x14ac:dyDescent="0.35">
      <c r="A210"/>
      <c r="B210"/>
      <c r="C210"/>
      <c r="D210"/>
      <c r="E210"/>
      <c r="F210"/>
      <c r="G210"/>
      <c r="H210"/>
      <c r="I210"/>
      <c r="J210"/>
      <c r="K210"/>
      <c r="L210"/>
    </row>
    <row r="211" spans="1:12" ht="14.5" x14ac:dyDescent="0.35">
      <c r="A211"/>
      <c r="B211"/>
      <c r="C211"/>
      <c r="D211"/>
      <c r="E211"/>
      <c r="F211"/>
      <c r="G211"/>
      <c r="H211"/>
      <c r="I211"/>
      <c r="J211"/>
      <c r="K211"/>
      <c r="L211"/>
    </row>
    <row r="212" spans="1:12" ht="14.5" x14ac:dyDescent="0.35">
      <c r="A212"/>
      <c r="B212"/>
      <c r="C212"/>
      <c r="D212"/>
      <c r="E212"/>
      <c r="F212"/>
      <c r="G212"/>
      <c r="H212"/>
      <c r="I212"/>
      <c r="J212"/>
      <c r="K212"/>
      <c r="L212"/>
    </row>
    <row r="213" spans="1:12" ht="14.5" x14ac:dyDescent="0.35">
      <c r="A213"/>
      <c r="B213"/>
      <c r="C213"/>
      <c r="D213"/>
      <c r="E213"/>
      <c r="F213"/>
      <c r="G213"/>
      <c r="H213"/>
      <c r="I213"/>
      <c r="J213"/>
      <c r="K213"/>
      <c r="L213"/>
    </row>
    <row r="214" spans="1:12" ht="14.5" x14ac:dyDescent="0.35">
      <c r="A214"/>
      <c r="B214"/>
      <c r="C214"/>
      <c r="D214"/>
      <c r="E214"/>
      <c r="F214"/>
      <c r="G214"/>
      <c r="H214"/>
      <c r="I214"/>
      <c r="J214"/>
      <c r="K214"/>
      <c r="L214"/>
    </row>
    <row r="215" spans="1:12" ht="14.5" x14ac:dyDescent="0.35">
      <c r="A215"/>
      <c r="B215"/>
      <c r="C215"/>
      <c r="D215"/>
      <c r="E215"/>
      <c r="F215"/>
      <c r="G215"/>
      <c r="H215"/>
      <c r="I215"/>
      <c r="J215"/>
      <c r="K215"/>
      <c r="L215"/>
    </row>
    <row r="216" spans="1:12" ht="14.5" x14ac:dyDescent="0.35">
      <c r="A216"/>
      <c r="B216"/>
      <c r="C216"/>
      <c r="D216"/>
      <c r="E216"/>
      <c r="F216"/>
      <c r="G216"/>
      <c r="H216"/>
      <c r="I216"/>
      <c r="J216"/>
      <c r="K216"/>
      <c r="L216"/>
    </row>
    <row r="217" spans="1:12" ht="14.5" x14ac:dyDescent="0.35">
      <c r="A217"/>
      <c r="B217"/>
      <c r="C217"/>
      <c r="D217"/>
      <c r="E217"/>
      <c r="F217"/>
      <c r="G217"/>
      <c r="H217"/>
      <c r="I217"/>
      <c r="J217"/>
      <c r="K217"/>
      <c r="L217"/>
    </row>
    <row r="218" spans="1:12" ht="14.5" x14ac:dyDescent="0.35">
      <c r="A218"/>
      <c r="B218"/>
      <c r="C218"/>
      <c r="D218"/>
      <c r="E218"/>
      <c r="F218"/>
      <c r="G218"/>
      <c r="H218"/>
      <c r="I218"/>
      <c r="J218"/>
      <c r="K218"/>
      <c r="L218"/>
    </row>
    <row r="219" spans="1:12" ht="14.5" x14ac:dyDescent="0.35">
      <c r="A219"/>
      <c r="B219"/>
      <c r="C219"/>
      <c r="D219"/>
      <c r="E219"/>
      <c r="F219"/>
      <c r="G219"/>
      <c r="H219"/>
      <c r="I219"/>
      <c r="J219"/>
      <c r="K219"/>
      <c r="L219"/>
    </row>
    <row r="220" spans="1:12" ht="14.5" x14ac:dyDescent="0.35">
      <c r="A220"/>
      <c r="B220"/>
      <c r="C220"/>
      <c r="D220"/>
      <c r="E220"/>
      <c r="F220"/>
      <c r="G220"/>
      <c r="H220"/>
      <c r="I220"/>
      <c r="J220"/>
      <c r="K220"/>
      <c r="L220"/>
    </row>
    <row r="221" spans="1:12" ht="14.5" x14ac:dyDescent="0.35">
      <c r="A221"/>
      <c r="B221"/>
      <c r="C221"/>
      <c r="D221"/>
      <c r="E221"/>
      <c r="F221"/>
      <c r="G221"/>
      <c r="H221"/>
      <c r="I221"/>
      <c r="J221"/>
      <c r="K221"/>
      <c r="L221"/>
    </row>
    <row r="222" spans="1:12" ht="14.5" x14ac:dyDescent="0.35">
      <c r="A222"/>
      <c r="B222"/>
      <c r="C222"/>
      <c r="D222"/>
      <c r="E222"/>
      <c r="F222"/>
      <c r="G222"/>
      <c r="H222"/>
      <c r="I222"/>
      <c r="J222"/>
      <c r="K222"/>
      <c r="L222"/>
    </row>
    <row r="223" spans="1:12" ht="14.5" x14ac:dyDescent="0.35">
      <c r="A223"/>
      <c r="B223"/>
      <c r="C223"/>
      <c r="D223"/>
      <c r="E223"/>
      <c r="F223"/>
      <c r="G223"/>
      <c r="H223"/>
      <c r="I223"/>
      <c r="J223"/>
      <c r="K223"/>
      <c r="L223"/>
    </row>
    <row r="224" spans="1:12" ht="14.5" x14ac:dyDescent="0.35">
      <c r="A224"/>
      <c r="B224"/>
      <c r="C224"/>
      <c r="D224"/>
      <c r="E224"/>
      <c r="F224"/>
      <c r="G224"/>
      <c r="H224"/>
      <c r="I224"/>
      <c r="J224"/>
      <c r="K224"/>
      <c r="L224"/>
    </row>
    <row r="225" spans="1:12" ht="14.5" x14ac:dyDescent="0.35">
      <c r="A225"/>
      <c r="B225"/>
      <c r="C225"/>
      <c r="D225"/>
      <c r="E225"/>
      <c r="F225"/>
      <c r="G225"/>
      <c r="H225"/>
      <c r="I225"/>
      <c r="J225"/>
      <c r="K225"/>
      <c r="L225"/>
    </row>
    <row r="226" spans="1:12" ht="14.5" x14ac:dyDescent="0.35">
      <c r="A226"/>
      <c r="B226"/>
      <c r="C226"/>
      <c r="D226"/>
      <c r="E226"/>
      <c r="F226"/>
      <c r="G226"/>
      <c r="H226"/>
      <c r="I226"/>
      <c r="J226"/>
      <c r="K226"/>
      <c r="L226"/>
    </row>
    <row r="227" spans="1:12" ht="14.5" x14ac:dyDescent="0.35">
      <c r="A227"/>
      <c r="B227"/>
      <c r="C227"/>
      <c r="D227"/>
      <c r="E227"/>
      <c r="F227"/>
      <c r="G227"/>
      <c r="H227"/>
      <c r="I227"/>
      <c r="J227"/>
      <c r="K227"/>
      <c r="L227"/>
    </row>
    <row r="228" spans="1:12" ht="14.5" x14ac:dyDescent="0.35">
      <c r="A228"/>
      <c r="B228"/>
      <c r="C228"/>
      <c r="D228"/>
      <c r="E228"/>
      <c r="F228"/>
      <c r="G228"/>
      <c r="H228"/>
      <c r="I228"/>
      <c r="J228"/>
      <c r="K228"/>
      <c r="L228"/>
    </row>
    <row r="229" spans="1:12" ht="14.5" x14ac:dyDescent="0.35">
      <c r="A229"/>
      <c r="B229"/>
      <c r="C229"/>
      <c r="D229"/>
      <c r="E229"/>
      <c r="F229"/>
      <c r="G229"/>
      <c r="H229"/>
      <c r="I229"/>
      <c r="J229"/>
      <c r="K229"/>
      <c r="L229"/>
    </row>
    <row r="230" spans="1:12" ht="14.5" x14ac:dyDescent="0.35">
      <c r="A230"/>
      <c r="B230"/>
      <c r="C230"/>
      <c r="D230"/>
      <c r="E230"/>
      <c r="F230"/>
      <c r="G230"/>
      <c r="H230"/>
      <c r="I230"/>
      <c r="J230"/>
      <c r="K230"/>
      <c r="L230"/>
    </row>
    <row r="231" spans="1:12" ht="14.5" x14ac:dyDescent="0.35">
      <c r="A231"/>
      <c r="B231"/>
      <c r="C231"/>
      <c r="D231"/>
      <c r="E231"/>
      <c r="F231"/>
      <c r="G231"/>
      <c r="H231"/>
      <c r="I231"/>
      <c r="J231"/>
      <c r="K231"/>
      <c r="L231"/>
    </row>
    <row r="232" spans="1:12" ht="14.5" x14ac:dyDescent="0.35">
      <c r="A232"/>
      <c r="B232"/>
      <c r="C232"/>
      <c r="D232"/>
      <c r="E232"/>
      <c r="F232"/>
      <c r="G232"/>
      <c r="H232"/>
      <c r="I232"/>
      <c r="J232"/>
      <c r="K232"/>
      <c r="L232"/>
    </row>
    <row r="233" spans="1:12" ht="14.5" x14ac:dyDescent="0.35">
      <c r="A233"/>
      <c r="B233"/>
      <c r="C233"/>
      <c r="D233"/>
      <c r="E233"/>
      <c r="F233"/>
      <c r="G233"/>
      <c r="H233"/>
      <c r="I233"/>
      <c r="J233"/>
      <c r="K233"/>
      <c r="L233"/>
    </row>
    <row r="234" spans="1:12" ht="14.5" x14ac:dyDescent="0.35">
      <c r="A234"/>
      <c r="B234"/>
      <c r="C234"/>
      <c r="D234"/>
      <c r="E234"/>
      <c r="F234"/>
      <c r="G234"/>
      <c r="H234"/>
      <c r="I234"/>
      <c r="J234"/>
      <c r="K234"/>
      <c r="L234"/>
    </row>
    <row r="235" spans="1:12" ht="14.5" x14ac:dyDescent="0.35">
      <c r="A235"/>
      <c r="B235"/>
      <c r="C235"/>
      <c r="D235"/>
      <c r="E235"/>
      <c r="F235"/>
      <c r="G235"/>
      <c r="H235"/>
      <c r="I235"/>
      <c r="J235"/>
      <c r="K235"/>
      <c r="L235"/>
    </row>
    <row r="236" spans="1:12" ht="14.5" x14ac:dyDescent="0.35">
      <c r="A236"/>
      <c r="B236"/>
      <c r="C236"/>
      <c r="D236"/>
      <c r="E236"/>
      <c r="F236"/>
      <c r="G236"/>
      <c r="H236"/>
      <c r="I236"/>
      <c r="J236"/>
      <c r="K236"/>
      <c r="L236"/>
    </row>
    <row r="237" spans="1:12" ht="14.5" x14ac:dyDescent="0.35">
      <c r="A237"/>
      <c r="B237"/>
      <c r="C237"/>
      <c r="D237"/>
      <c r="E237"/>
      <c r="F237"/>
      <c r="G237"/>
      <c r="H237"/>
      <c r="I237"/>
      <c r="J237"/>
      <c r="K237"/>
      <c r="L237"/>
    </row>
    <row r="238" spans="1:12" ht="14.5" x14ac:dyDescent="0.35">
      <c r="A238"/>
      <c r="B238"/>
      <c r="C238"/>
      <c r="D238"/>
      <c r="E238"/>
      <c r="F238"/>
      <c r="G238"/>
      <c r="H238"/>
      <c r="I238"/>
      <c r="J238"/>
      <c r="K238"/>
      <c r="L238"/>
    </row>
    <row r="239" spans="1:12" ht="14.5" x14ac:dyDescent="0.35">
      <c r="A239"/>
      <c r="B239"/>
      <c r="C239"/>
      <c r="D239"/>
      <c r="E239"/>
      <c r="F239"/>
      <c r="G239"/>
      <c r="H239"/>
      <c r="I239"/>
      <c r="J239"/>
      <c r="K239"/>
      <c r="L239"/>
    </row>
    <row r="240" spans="1:12" ht="14.5" x14ac:dyDescent="0.35">
      <c r="A240"/>
      <c r="B240"/>
      <c r="C240"/>
      <c r="D240"/>
      <c r="E240"/>
      <c r="F240"/>
      <c r="G240"/>
      <c r="H240"/>
      <c r="I240"/>
      <c r="J240"/>
      <c r="K240"/>
      <c r="L240"/>
    </row>
    <row r="241" spans="1:12" ht="14.5" x14ac:dyDescent="0.35">
      <c r="A241"/>
      <c r="B241"/>
      <c r="C241"/>
      <c r="D241"/>
      <c r="E241"/>
      <c r="F241"/>
      <c r="G241"/>
      <c r="H241"/>
      <c r="I241"/>
      <c r="J241"/>
      <c r="K241"/>
      <c r="L241"/>
    </row>
    <row r="242" spans="1:12" ht="14.5" x14ac:dyDescent="0.35">
      <c r="A242"/>
      <c r="B242"/>
      <c r="C242"/>
      <c r="D242"/>
      <c r="E242"/>
      <c r="F242"/>
      <c r="G242"/>
      <c r="H242"/>
      <c r="I242"/>
      <c r="J242"/>
      <c r="K242"/>
      <c r="L242"/>
    </row>
    <row r="243" spans="1:12" ht="14.5" x14ac:dyDescent="0.35">
      <c r="A243"/>
      <c r="B243"/>
      <c r="C243"/>
      <c r="D243"/>
      <c r="E243"/>
      <c r="F243"/>
      <c r="G243"/>
      <c r="H243"/>
      <c r="I243"/>
      <c r="J243"/>
      <c r="K243"/>
      <c r="L243"/>
    </row>
    <row r="244" spans="1:12" ht="14.5" x14ac:dyDescent="0.35">
      <c r="A244"/>
      <c r="B244"/>
      <c r="C244"/>
      <c r="D244"/>
      <c r="E244"/>
      <c r="F244"/>
      <c r="G244"/>
      <c r="H244"/>
      <c r="I244"/>
      <c r="J244"/>
      <c r="K244"/>
      <c r="L244"/>
    </row>
    <row r="245" spans="1:12" ht="14.5" x14ac:dyDescent="0.35">
      <c r="A245"/>
      <c r="B245"/>
      <c r="C245"/>
      <c r="D245"/>
      <c r="E245"/>
      <c r="F245"/>
      <c r="G245"/>
      <c r="H245"/>
      <c r="I245"/>
      <c r="J245"/>
      <c r="K245"/>
      <c r="L245"/>
    </row>
    <row r="246" spans="1:12" ht="14.5" x14ac:dyDescent="0.35">
      <c r="A246"/>
      <c r="B246"/>
      <c r="C246"/>
      <c r="D246"/>
      <c r="E246"/>
      <c r="F246"/>
      <c r="G246"/>
      <c r="H246"/>
      <c r="I246"/>
      <c r="J246"/>
      <c r="K246"/>
      <c r="L246"/>
    </row>
    <row r="247" spans="1:12" ht="14.5" x14ac:dyDescent="0.35">
      <c r="A247"/>
      <c r="B247"/>
      <c r="C247"/>
      <c r="D247"/>
      <c r="E247"/>
      <c r="F247"/>
      <c r="G247"/>
      <c r="H247"/>
      <c r="I247"/>
      <c r="J247"/>
      <c r="K247"/>
      <c r="L247"/>
    </row>
    <row r="248" spans="1:12" ht="14.5" x14ac:dyDescent="0.35">
      <c r="A248"/>
      <c r="B248"/>
      <c r="C248"/>
      <c r="D248"/>
      <c r="E248"/>
      <c r="F248"/>
      <c r="G248"/>
      <c r="H248"/>
      <c r="I248"/>
      <c r="J248"/>
      <c r="K248"/>
      <c r="L248"/>
    </row>
    <row r="249" spans="1:12" ht="14.5" x14ac:dyDescent="0.35">
      <c r="A249"/>
      <c r="B249"/>
      <c r="C249"/>
      <c r="D249"/>
      <c r="E249"/>
      <c r="F249"/>
      <c r="G249"/>
      <c r="H249"/>
      <c r="I249"/>
      <c r="J249"/>
      <c r="K249"/>
      <c r="L249"/>
    </row>
    <row r="250" spans="1:12" ht="14.5" x14ac:dyDescent="0.35">
      <c r="A250"/>
      <c r="B250"/>
      <c r="C250"/>
      <c r="D250"/>
      <c r="E250"/>
      <c r="F250"/>
      <c r="G250"/>
      <c r="H250"/>
      <c r="I250"/>
      <c r="J250"/>
      <c r="K250"/>
      <c r="L250"/>
    </row>
    <row r="251" spans="1:12" ht="14.5" x14ac:dyDescent="0.35">
      <c r="A251"/>
      <c r="B251"/>
      <c r="C251"/>
      <c r="D251"/>
      <c r="E251"/>
      <c r="F251"/>
      <c r="G251"/>
      <c r="H251"/>
      <c r="I251"/>
      <c r="J251"/>
      <c r="K251"/>
      <c r="L251"/>
    </row>
    <row r="252" spans="1:12" ht="14.5" x14ac:dyDescent="0.35">
      <c r="A252"/>
      <c r="B252"/>
      <c r="C252"/>
      <c r="D252"/>
      <c r="E252"/>
      <c r="F252"/>
      <c r="G252"/>
      <c r="H252"/>
      <c r="I252"/>
      <c r="J252"/>
      <c r="K252"/>
      <c r="L252"/>
    </row>
    <row r="253" spans="1:12" ht="14.5" x14ac:dyDescent="0.35">
      <c r="A253"/>
      <c r="B253"/>
      <c r="C253"/>
      <c r="D253"/>
      <c r="E253"/>
      <c r="F253"/>
      <c r="G253"/>
      <c r="H253"/>
      <c r="I253"/>
      <c r="J253"/>
      <c r="K253"/>
      <c r="L253"/>
    </row>
    <row r="254" spans="1:12" ht="14.5" x14ac:dyDescent="0.35">
      <c r="A254"/>
      <c r="B254"/>
      <c r="C254"/>
      <c r="D254"/>
      <c r="E254"/>
      <c r="F254"/>
      <c r="G254"/>
      <c r="H254"/>
      <c r="I254"/>
      <c r="J254"/>
      <c r="K254"/>
      <c r="L254"/>
    </row>
    <row r="255" spans="1:12" ht="14.5" x14ac:dyDescent="0.35">
      <c r="A255"/>
      <c r="B255"/>
      <c r="C255"/>
      <c r="D255"/>
      <c r="E255"/>
      <c r="F255"/>
      <c r="G255"/>
      <c r="H255"/>
      <c r="I255"/>
      <c r="J255"/>
      <c r="K255"/>
      <c r="L255"/>
    </row>
    <row r="256" spans="1:12" ht="14.5" x14ac:dyDescent="0.35">
      <c r="A256"/>
      <c r="B256"/>
      <c r="C256"/>
      <c r="D256"/>
      <c r="E256"/>
      <c r="F256"/>
      <c r="G256"/>
      <c r="H256"/>
      <c r="I256"/>
      <c r="J256"/>
      <c r="K256"/>
      <c r="L256"/>
    </row>
    <row r="257" spans="1:12" ht="14.5" x14ac:dyDescent="0.35">
      <c r="A257"/>
      <c r="B257"/>
      <c r="C257"/>
      <c r="D257"/>
      <c r="E257"/>
      <c r="F257"/>
      <c r="G257"/>
      <c r="H257"/>
      <c r="I257"/>
      <c r="J257"/>
      <c r="K257"/>
      <c r="L257"/>
    </row>
    <row r="258" spans="1:12" ht="14.5" x14ac:dyDescent="0.35">
      <c r="A258"/>
      <c r="B258"/>
      <c r="C258"/>
      <c r="D258"/>
      <c r="E258"/>
      <c r="F258"/>
      <c r="G258"/>
      <c r="H258"/>
      <c r="I258"/>
      <c r="J258"/>
      <c r="K258"/>
      <c r="L258"/>
    </row>
    <row r="259" spans="1:12" ht="14.5" x14ac:dyDescent="0.35">
      <c r="A259"/>
      <c r="B259"/>
      <c r="C259"/>
      <c r="D259"/>
      <c r="E259"/>
      <c r="F259"/>
      <c r="G259"/>
      <c r="H259"/>
      <c r="I259"/>
      <c r="J259"/>
      <c r="K259"/>
      <c r="L259"/>
    </row>
    <row r="260" spans="1:12" ht="14.5" x14ac:dyDescent="0.35">
      <c r="A260"/>
      <c r="B260"/>
      <c r="C260"/>
      <c r="D260"/>
      <c r="E260"/>
      <c r="F260"/>
      <c r="G260"/>
      <c r="H260"/>
      <c r="I260"/>
      <c r="J260"/>
      <c r="K260"/>
      <c r="L260"/>
    </row>
    <row r="261" spans="1:12" ht="14.5" x14ac:dyDescent="0.35">
      <c r="A261"/>
      <c r="B261"/>
      <c r="C261"/>
      <c r="D261"/>
      <c r="E261"/>
      <c r="F261"/>
      <c r="G261"/>
      <c r="H261"/>
      <c r="I261"/>
      <c r="J261"/>
      <c r="K261"/>
      <c r="L261"/>
    </row>
    <row r="262" spans="1:12" ht="14.5" x14ac:dyDescent="0.35">
      <c r="A262"/>
      <c r="B262"/>
      <c r="C262"/>
      <c r="D262"/>
      <c r="E262"/>
      <c r="F262"/>
      <c r="G262"/>
      <c r="H262"/>
      <c r="I262"/>
      <c r="J262"/>
      <c r="K262"/>
      <c r="L262"/>
    </row>
    <row r="263" spans="1:12" ht="14.5" x14ac:dyDescent="0.35">
      <c r="A263"/>
      <c r="B263"/>
      <c r="C263"/>
      <c r="D263"/>
      <c r="E263"/>
      <c r="F263"/>
      <c r="G263"/>
      <c r="H263"/>
      <c r="I263"/>
      <c r="J263"/>
      <c r="K263"/>
      <c r="L263"/>
    </row>
    <row r="264" spans="1:12" ht="14.5" x14ac:dyDescent="0.35">
      <c r="A264"/>
      <c r="B264"/>
      <c r="C264"/>
      <c r="D264"/>
      <c r="E264"/>
      <c r="F264"/>
      <c r="G264"/>
      <c r="H264"/>
      <c r="I264"/>
      <c r="J264"/>
      <c r="K264"/>
      <c r="L264"/>
    </row>
    <row r="265" spans="1:12" ht="14.5" x14ac:dyDescent="0.35">
      <c r="A265"/>
      <c r="B265"/>
      <c r="C265"/>
      <c r="D265"/>
      <c r="E265"/>
      <c r="F265"/>
      <c r="G265"/>
      <c r="H265"/>
      <c r="I265"/>
      <c r="J265"/>
      <c r="K265"/>
      <c r="L265"/>
    </row>
    <row r="266" spans="1:12" ht="14.5" x14ac:dyDescent="0.35">
      <c r="A266"/>
      <c r="B266"/>
      <c r="C266"/>
      <c r="D266"/>
      <c r="E266"/>
      <c r="F266"/>
      <c r="G266"/>
      <c r="H266"/>
      <c r="I266"/>
      <c r="J266"/>
      <c r="K266"/>
      <c r="L266"/>
    </row>
    <row r="267" spans="1:12" ht="14.5" x14ac:dyDescent="0.35">
      <c r="A267"/>
      <c r="B267"/>
      <c r="C267"/>
      <c r="D267"/>
      <c r="E267"/>
      <c r="F267"/>
      <c r="G267"/>
      <c r="H267"/>
      <c r="I267"/>
      <c r="J267"/>
      <c r="K267"/>
      <c r="L267"/>
    </row>
    <row r="268" spans="1:12" ht="14.5" x14ac:dyDescent="0.35">
      <c r="A268"/>
      <c r="B268"/>
      <c r="C268"/>
      <c r="D268"/>
      <c r="E268"/>
      <c r="F268"/>
      <c r="G268"/>
      <c r="H268"/>
      <c r="I268"/>
      <c r="J268"/>
      <c r="K268"/>
      <c r="L268"/>
    </row>
    <row r="269" spans="1:12" ht="14.5" x14ac:dyDescent="0.35">
      <c r="A269"/>
      <c r="B269"/>
      <c r="C269"/>
      <c r="D269"/>
      <c r="E269"/>
      <c r="F269"/>
      <c r="G269"/>
      <c r="H269"/>
      <c r="I269"/>
      <c r="J269"/>
      <c r="K269"/>
      <c r="L269"/>
    </row>
    <row r="270" spans="1:12" ht="14.5" x14ac:dyDescent="0.35">
      <c r="A270"/>
      <c r="B270"/>
      <c r="C270"/>
      <c r="D270"/>
      <c r="E270"/>
      <c r="F270"/>
      <c r="G270"/>
      <c r="H270"/>
      <c r="I270"/>
      <c r="J270"/>
      <c r="K270"/>
      <c r="L270"/>
    </row>
    <row r="271" spans="1:12" ht="14.5" x14ac:dyDescent="0.35">
      <c r="A271"/>
      <c r="B271"/>
      <c r="C271"/>
      <c r="D271"/>
      <c r="E271"/>
      <c r="F271"/>
      <c r="G271"/>
      <c r="H271"/>
      <c r="I271"/>
      <c r="J271"/>
      <c r="K271"/>
      <c r="L271"/>
    </row>
    <row r="272" spans="1:12" ht="14.5" x14ac:dyDescent="0.35">
      <c r="A272"/>
      <c r="B272"/>
      <c r="C272"/>
      <c r="D272"/>
      <c r="E272"/>
      <c r="F272"/>
      <c r="G272"/>
      <c r="H272"/>
      <c r="I272"/>
      <c r="J272"/>
      <c r="K272"/>
      <c r="L272"/>
    </row>
    <row r="273" spans="1:12" ht="14.5" x14ac:dyDescent="0.35">
      <c r="A273"/>
      <c r="B273"/>
      <c r="C273"/>
      <c r="D273"/>
      <c r="E273"/>
      <c r="F273"/>
      <c r="G273"/>
      <c r="H273"/>
      <c r="I273"/>
      <c r="J273"/>
      <c r="K273"/>
      <c r="L273"/>
    </row>
    <row r="274" spans="1:12" ht="14.5" x14ac:dyDescent="0.35">
      <c r="A274"/>
      <c r="B274"/>
      <c r="C274"/>
      <c r="D274"/>
      <c r="E274"/>
      <c r="F274"/>
      <c r="G274"/>
      <c r="H274"/>
      <c r="I274"/>
      <c r="J274"/>
      <c r="K274"/>
      <c r="L274"/>
    </row>
    <row r="275" spans="1:12" ht="14.5" x14ac:dyDescent="0.35">
      <c r="A275"/>
      <c r="B275"/>
      <c r="C275"/>
      <c r="D275"/>
      <c r="E275"/>
      <c r="F275"/>
      <c r="G275"/>
      <c r="H275"/>
      <c r="I275"/>
      <c r="J275"/>
      <c r="K275"/>
      <c r="L275"/>
    </row>
    <row r="276" spans="1:12" ht="14.5" x14ac:dyDescent="0.35">
      <c r="A276"/>
      <c r="B276"/>
      <c r="C276"/>
      <c r="D276"/>
      <c r="E276"/>
      <c r="F276"/>
      <c r="G276"/>
      <c r="H276"/>
      <c r="I276"/>
      <c r="J276"/>
      <c r="K276"/>
      <c r="L276"/>
    </row>
    <row r="277" spans="1:12" ht="14.5" x14ac:dyDescent="0.35">
      <c r="A277"/>
      <c r="B277"/>
      <c r="C277"/>
      <c r="D277"/>
      <c r="E277"/>
      <c r="F277"/>
      <c r="G277"/>
      <c r="H277"/>
      <c r="I277"/>
      <c r="J277"/>
      <c r="K277"/>
      <c r="L277"/>
    </row>
    <row r="278" spans="1:12" ht="14.5" x14ac:dyDescent="0.35">
      <c r="A278"/>
      <c r="B278"/>
      <c r="C278"/>
      <c r="D278"/>
      <c r="E278"/>
      <c r="F278"/>
      <c r="G278"/>
      <c r="H278"/>
      <c r="I278"/>
      <c r="J278"/>
      <c r="K278"/>
      <c r="L278"/>
    </row>
    <row r="279" spans="1:12" ht="14.5" x14ac:dyDescent="0.35">
      <c r="A279"/>
      <c r="B279"/>
      <c r="C279"/>
      <c r="D279"/>
      <c r="E279"/>
      <c r="F279"/>
      <c r="G279"/>
      <c r="H279"/>
      <c r="I279"/>
      <c r="J279"/>
      <c r="K279"/>
      <c r="L279"/>
    </row>
    <row r="280" spans="1:12" ht="14.5" x14ac:dyDescent="0.35">
      <c r="A280"/>
      <c r="B280"/>
      <c r="C280"/>
      <c r="D280"/>
      <c r="E280"/>
      <c r="F280"/>
      <c r="G280"/>
      <c r="H280"/>
      <c r="I280"/>
      <c r="J280"/>
      <c r="K280"/>
      <c r="L280"/>
    </row>
    <row r="281" spans="1:12" ht="14.5" x14ac:dyDescent="0.35">
      <c r="A281"/>
      <c r="B281"/>
      <c r="C281"/>
      <c r="D281"/>
      <c r="E281"/>
      <c r="F281"/>
      <c r="G281"/>
      <c r="H281"/>
      <c r="I281"/>
      <c r="J281"/>
      <c r="K281"/>
      <c r="L281"/>
    </row>
    <row r="282" spans="1:12" ht="14.5" x14ac:dyDescent="0.35">
      <c r="A282"/>
      <c r="B282"/>
      <c r="C282"/>
      <c r="D282"/>
      <c r="E282"/>
      <c r="F282"/>
      <c r="G282"/>
      <c r="H282"/>
      <c r="I282"/>
      <c r="J282"/>
      <c r="K282"/>
      <c r="L282"/>
    </row>
    <row r="283" spans="1:12" ht="14.5" x14ac:dyDescent="0.35">
      <c r="A283"/>
      <c r="B283"/>
      <c r="C283"/>
      <c r="D283"/>
      <c r="E283"/>
      <c r="F283"/>
      <c r="G283"/>
      <c r="H283"/>
      <c r="I283"/>
      <c r="J283"/>
      <c r="K283"/>
      <c r="L283"/>
    </row>
    <row r="284" spans="1:12" ht="14.5" x14ac:dyDescent="0.35">
      <c r="A284"/>
      <c r="B284"/>
      <c r="C284"/>
      <c r="D284"/>
      <c r="E284"/>
      <c r="F284"/>
      <c r="G284"/>
      <c r="H284"/>
      <c r="I284"/>
      <c r="J284"/>
      <c r="K284"/>
      <c r="L284"/>
    </row>
    <row r="285" spans="1:12" ht="14.5" x14ac:dyDescent="0.35">
      <c r="A285"/>
      <c r="B285"/>
      <c r="C285"/>
      <c r="D285"/>
      <c r="E285"/>
      <c r="F285"/>
      <c r="G285"/>
      <c r="H285"/>
      <c r="I285"/>
      <c r="J285"/>
      <c r="K285"/>
      <c r="L285"/>
    </row>
    <row r="286" spans="1:12" ht="14.5" x14ac:dyDescent="0.35">
      <c r="A286"/>
      <c r="B286"/>
      <c r="C286"/>
      <c r="D286"/>
      <c r="E286"/>
      <c r="F286"/>
      <c r="G286"/>
      <c r="H286"/>
      <c r="I286"/>
      <c r="J286"/>
      <c r="K286"/>
      <c r="L286"/>
    </row>
    <row r="287" spans="1:12" ht="14.5" x14ac:dyDescent="0.35">
      <c r="A287"/>
      <c r="B287"/>
      <c r="C287"/>
      <c r="D287"/>
      <c r="E287"/>
      <c r="F287"/>
      <c r="G287"/>
      <c r="H287"/>
      <c r="I287"/>
      <c r="J287"/>
      <c r="K287"/>
      <c r="L287"/>
    </row>
    <row r="288" spans="1:12" ht="14.5" x14ac:dyDescent="0.35">
      <c r="A288"/>
      <c r="B288"/>
      <c r="C288"/>
      <c r="D288"/>
      <c r="E288"/>
      <c r="F288"/>
      <c r="G288"/>
      <c r="H288"/>
      <c r="I288"/>
      <c r="J288"/>
      <c r="K288"/>
      <c r="L288"/>
    </row>
    <row r="289" spans="1:12" ht="14.5" x14ac:dyDescent="0.35">
      <c r="A289"/>
      <c r="B289"/>
      <c r="C289"/>
      <c r="D289"/>
      <c r="E289"/>
      <c r="F289"/>
      <c r="G289"/>
      <c r="H289"/>
      <c r="I289"/>
      <c r="J289"/>
      <c r="K289"/>
      <c r="L289"/>
    </row>
    <row r="290" spans="1:12" ht="14.5" x14ac:dyDescent="0.35">
      <c r="A290"/>
      <c r="B290"/>
      <c r="C290"/>
      <c r="D290"/>
      <c r="E290"/>
      <c r="F290"/>
      <c r="G290"/>
      <c r="H290"/>
      <c r="I290"/>
      <c r="J290"/>
      <c r="K290"/>
      <c r="L290"/>
    </row>
    <row r="291" spans="1:12" ht="14.5" x14ac:dyDescent="0.35">
      <c r="A291"/>
      <c r="B291"/>
      <c r="C291"/>
      <c r="D291"/>
      <c r="E291"/>
      <c r="F291"/>
      <c r="G291"/>
      <c r="H291"/>
      <c r="I291"/>
      <c r="J291"/>
      <c r="K291"/>
      <c r="L291"/>
    </row>
    <row r="292" spans="1:12" ht="14.5" x14ac:dyDescent="0.35">
      <c r="A292"/>
      <c r="B292"/>
      <c r="C292"/>
      <c r="D292"/>
      <c r="E292"/>
      <c r="F292"/>
      <c r="G292"/>
      <c r="H292"/>
      <c r="I292"/>
      <c r="J292"/>
      <c r="K292"/>
      <c r="L292"/>
    </row>
    <row r="293" spans="1:12" ht="14.5" x14ac:dyDescent="0.35">
      <c r="A293"/>
      <c r="B293"/>
      <c r="C293"/>
      <c r="D293"/>
      <c r="E293"/>
      <c r="F293"/>
      <c r="G293"/>
      <c r="H293"/>
      <c r="I293"/>
      <c r="J293"/>
      <c r="K293"/>
      <c r="L293"/>
    </row>
    <row r="294" spans="1:12" ht="14.5" x14ac:dyDescent="0.35">
      <c r="A294"/>
      <c r="B294"/>
      <c r="C294"/>
      <c r="D294"/>
      <c r="E294"/>
      <c r="F294"/>
      <c r="G294"/>
      <c r="H294"/>
      <c r="I294"/>
      <c r="J294"/>
      <c r="K294"/>
      <c r="L294"/>
    </row>
    <row r="295" spans="1:12" ht="14.5" x14ac:dyDescent="0.35">
      <c r="A295"/>
      <c r="B295"/>
      <c r="C295"/>
      <c r="D295"/>
      <c r="E295"/>
      <c r="F295"/>
      <c r="G295"/>
      <c r="H295"/>
      <c r="I295"/>
      <c r="J295"/>
      <c r="K295"/>
      <c r="L295"/>
    </row>
    <row r="296" spans="1:12" ht="14.5" x14ac:dyDescent="0.35">
      <c r="A296"/>
      <c r="B296"/>
      <c r="C296"/>
      <c r="D296"/>
      <c r="E296"/>
      <c r="F296"/>
      <c r="G296"/>
      <c r="H296"/>
      <c r="I296"/>
      <c r="J296"/>
      <c r="K296"/>
      <c r="L296"/>
    </row>
    <row r="297" spans="1:12" ht="14.5" x14ac:dyDescent="0.35">
      <c r="A297"/>
      <c r="B297"/>
      <c r="C297"/>
      <c r="D297"/>
      <c r="E297"/>
      <c r="F297"/>
      <c r="G297"/>
      <c r="H297"/>
      <c r="I297"/>
      <c r="J297"/>
      <c r="K297"/>
      <c r="L297"/>
    </row>
    <row r="298" spans="1:12" ht="14.5" x14ac:dyDescent="0.35">
      <c r="A298"/>
      <c r="B298"/>
      <c r="C298"/>
      <c r="D298"/>
      <c r="E298"/>
      <c r="F298"/>
      <c r="G298"/>
      <c r="H298"/>
      <c r="I298"/>
      <c r="J298"/>
      <c r="K298"/>
      <c r="L298"/>
    </row>
    <row r="299" spans="1:12" ht="14.5" x14ac:dyDescent="0.35">
      <c r="A299"/>
      <c r="B299"/>
      <c r="C299"/>
      <c r="D299"/>
      <c r="E299"/>
      <c r="F299"/>
      <c r="G299"/>
      <c r="H299"/>
      <c r="I299"/>
      <c r="J299"/>
      <c r="K299"/>
      <c r="L299"/>
    </row>
    <row r="300" spans="1:12" ht="14.5" x14ac:dyDescent="0.35">
      <c r="A300"/>
      <c r="B300"/>
      <c r="C300"/>
      <c r="D300"/>
      <c r="E300"/>
      <c r="F300"/>
      <c r="G300"/>
      <c r="H300"/>
      <c r="I300"/>
      <c r="J300"/>
      <c r="K300"/>
      <c r="L300"/>
    </row>
    <row r="301" spans="1:12" ht="14.5" x14ac:dyDescent="0.35">
      <c r="A301"/>
      <c r="B301"/>
      <c r="C301"/>
      <c r="D301"/>
      <c r="E301"/>
      <c r="F301"/>
      <c r="G301"/>
      <c r="H301"/>
      <c r="I301"/>
      <c r="J301"/>
      <c r="K301"/>
      <c r="L301"/>
    </row>
    <row r="302" spans="1:12" ht="14.5" x14ac:dyDescent="0.35">
      <c r="A302"/>
      <c r="B302"/>
      <c r="C302"/>
      <c r="D302"/>
      <c r="E302"/>
      <c r="F302"/>
      <c r="G302"/>
      <c r="H302"/>
      <c r="I302"/>
      <c r="J302"/>
      <c r="K302"/>
      <c r="L302"/>
    </row>
    <row r="303" spans="1:12" ht="14.5" x14ac:dyDescent="0.35">
      <c r="A303"/>
      <c r="B303"/>
      <c r="C303"/>
      <c r="D303"/>
      <c r="E303"/>
      <c r="F303"/>
      <c r="G303"/>
      <c r="H303"/>
      <c r="I303"/>
      <c r="J303"/>
      <c r="K303"/>
      <c r="L303"/>
    </row>
    <row r="304" spans="1:12" ht="14.5" x14ac:dyDescent="0.35">
      <c r="A304"/>
      <c r="B304"/>
      <c r="C304"/>
      <c r="D304"/>
      <c r="E304"/>
      <c r="F304"/>
      <c r="G304"/>
      <c r="H304"/>
      <c r="I304"/>
      <c r="J304"/>
      <c r="K304"/>
      <c r="L304"/>
    </row>
    <row r="305" spans="1:12" ht="14.5" x14ac:dyDescent="0.35">
      <c r="A305"/>
      <c r="B305"/>
      <c r="C305"/>
      <c r="D305"/>
      <c r="E305"/>
      <c r="F305"/>
      <c r="G305"/>
      <c r="H305"/>
      <c r="I305"/>
      <c r="J305"/>
      <c r="K305"/>
      <c r="L305"/>
    </row>
    <row r="306" spans="1:12" ht="14.5" x14ac:dyDescent="0.35">
      <c r="A306"/>
      <c r="B306"/>
      <c r="C306"/>
      <c r="D306"/>
      <c r="E306"/>
      <c r="F306"/>
      <c r="G306"/>
      <c r="H306"/>
      <c r="I306"/>
      <c r="J306"/>
      <c r="K306"/>
      <c r="L306"/>
    </row>
    <row r="307" spans="1:12" ht="14.5" x14ac:dyDescent="0.35">
      <c r="A307"/>
      <c r="B307"/>
      <c r="C307"/>
      <c r="D307"/>
      <c r="E307"/>
      <c r="F307"/>
      <c r="G307"/>
      <c r="H307"/>
      <c r="I307"/>
      <c r="J307"/>
      <c r="K307"/>
      <c r="L307"/>
    </row>
    <row r="308" spans="1:12" ht="14.5" x14ac:dyDescent="0.35">
      <c r="A308"/>
      <c r="B308"/>
      <c r="C308"/>
      <c r="D308"/>
      <c r="E308"/>
      <c r="F308"/>
      <c r="G308"/>
      <c r="H308"/>
      <c r="I308"/>
      <c r="J308"/>
      <c r="K308"/>
      <c r="L308"/>
    </row>
    <row r="309" spans="1:12" ht="14.5" x14ac:dyDescent="0.35">
      <c r="A309"/>
      <c r="B309"/>
      <c r="C309"/>
      <c r="D309"/>
      <c r="E309"/>
      <c r="F309"/>
      <c r="G309"/>
      <c r="H309"/>
      <c r="I309"/>
      <c r="J309"/>
      <c r="K309"/>
      <c r="L309"/>
    </row>
    <row r="310" spans="1:12" ht="14.5" x14ac:dyDescent="0.35">
      <c r="A310"/>
      <c r="B310"/>
      <c r="C310"/>
      <c r="D310"/>
      <c r="E310"/>
      <c r="F310"/>
      <c r="G310"/>
      <c r="H310"/>
      <c r="I310"/>
      <c r="J310"/>
      <c r="K310"/>
      <c r="L310"/>
    </row>
    <row r="311" spans="1:12" ht="14.5" x14ac:dyDescent="0.35">
      <c r="A311"/>
      <c r="B311"/>
      <c r="C311"/>
      <c r="D311"/>
      <c r="E311"/>
      <c r="F311"/>
      <c r="G311"/>
      <c r="H311"/>
      <c r="I311"/>
      <c r="J311"/>
      <c r="K311"/>
      <c r="L311"/>
    </row>
    <row r="312" spans="1:12" ht="14.5" x14ac:dyDescent="0.35">
      <c r="A312"/>
      <c r="B312"/>
      <c r="C312"/>
      <c r="D312"/>
      <c r="E312"/>
      <c r="F312"/>
      <c r="G312"/>
      <c r="H312"/>
      <c r="I312"/>
      <c r="J312"/>
      <c r="K312"/>
      <c r="L312"/>
    </row>
    <row r="313" spans="1:12" ht="14.5" x14ac:dyDescent="0.35">
      <c r="A313"/>
      <c r="B313"/>
      <c r="C313"/>
      <c r="D313"/>
      <c r="E313"/>
      <c r="F313"/>
      <c r="G313"/>
      <c r="H313"/>
      <c r="I313"/>
      <c r="J313"/>
      <c r="K313"/>
      <c r="L313"/>
    </row>
    <row r="314" spans="1:12" ht="14.5" x14ac:dyDescent="0.35">
      <c r="A314"/>
      <c r="B314"/>
      <c r="C314"/>
      <c r="D314"/>
      <c r="E314"/>
      <c r="F314"/>
      <c r="G314"/>
      <c r="H314"/>
      <c r="I314"/>
      <c r="J314"/>
      <c r="K314"/>
      <c r="L314"/>
    </row>
    <row r="315" spans="1:12" ht="14.5" x14ac:dyDescent="0.35">
      <c r="A315"/>
      <c r="B315"/>
      <c r="C315"/>
      <c r="D315"/>
      <c r="E315"/>
      <c r="F315"/>
      <c r="G315"/>
      <c r="H315"/>
      <c r="I315"/>
      <c r="J315"/>
      <c r="K315"/>
      <c r="L315"/>
    </row>
    <row r="316" spans="1:12" ht="14.5" x14ac:dyDescent="0.35">
      <c r="A316"/>
      <c r="B316"/>
      <c r="C316"/>
      <c r="D316"/>
      <c r="E316"/>
      <c r="F316"/>
      <c r="G316"/>
      <c r="H316"/>
      <c r="I316"/>
      <c r="J316"/>
      <c r="K316"/>
      <c r="L316"/>
    </row>
    <row r="317" spans="1:12" ht="14.5" x14ac:dyDescent="0.35">
      <c r="A317"/>
      <c r="B317"/>
      <c r="C317"/>
      <c r="D317"/>
      <c r="E317"/>
      <c r="F317"/>
      <c r="G317"/>
      <c r="H317"/>
      <c r="I317"/>
      <c r="J317"/>
      <c r="K317"/>
      <c r="L317"/>
    </row>
    <row r="318" spans="1:12" ht="14.5" x14ac:dyDescent="0.35">
      <c r="A318"/>
      <c r="B318"/>
      <c r="C318"/>
      <c r="D318"/>
      <c r="E318"/>
      <c r="F318"/>
      <c r="G318"/>
      <c r="H318"/>
      <c r="I318"/>
      <c r="J318"/>
      <c r="K318"/>
      <c r="L318"/>
    </row>
    <row r="319" spans="1:12" ht="14.5" x14ac:dyDescent="0.35">
      <c r="A319"/>
      <c r="B319"/>
      <c r="C319"/>
      <c r="D319"/>
      <c r="E319"/>
      <c r="F319"/>
      <c r="G319"/>
      <c r="H319"/>
      <c r="I319"/>
      <c r="J319"/>
      <c r="K319"/>
      <c r="L319"/>
    </row>
    <row r="320" spans="1:12" ht="14.5" x14ac:dyDescent="0.35">
      <c r="A320"/>
      <c r="B320"/>
      <c r="C320"/>
      <c r="D320"/>
      <c r="E320"/>
      <c r="F320"/>
      <c r="G320"/>
      <c r="H320"/>
      <c r="I320"/>
      <c r="J320"/>
      <c r="K320"/>
      <c r="L320"/>
    </row>
    <row r="321" spans="1:12" ht="14.5" x14ac:dyDescent="0.35">
      <c r="A321"/>
      <c r="B321"/>
      <c r="C321"/>
      <c r="D321"/>
      <c r="E321"/>
      <c r="F321"/>
      <c r="G321"/>
      <c r="H321"/>
      <c r="I321"/>
      <c r="J321"/>
      <c r="K321"/>
      <c r="L321"/>
    </row>
    <row r="322" spans="1:12" ht="14.5" x14ac:dyDescent="0.35">
      <c r="A322"/>
      <c r="B322"/>
      <c r="C322"/>
      <c r="D322"/>
      <c r="E322"/>
      <c r="F322"/>
      <c r="G322"/>
      <c r="H322"/>
      <c r="I322"/>
      <c r="J322"/>
      <c r="K322"/>
      <c r="L322"/>
    </row>
    <row r="323" spans="1:12" ht="14.5" x14ac:dyDescent="0.35">
      <c r="A323"/>
      <c r="B323"/>
      <c r="C323"/>
      <c r="D323"/>
      <c r="E323"/>
      <c r="F323"/>
      <c r="G323"/>
      <c r="H323"/>
      <c r="I323"/>
      <c r="J323"/>
      <c r="K323"/>
      <c r="L323"/>
    </row>
    <row r="324" spans="1:12" ht="14.5" x14ac:dyDescent="0.35">
      <c r="A324"/>
      <c r="B324"/>
      <c r="C324"/>
      <c r="D324"/>
      <c r="E324"/>
      <c r="F324"/>
      <c r="G324"/>
      <c r="H324"/>
      <c r="I324"/>
      <c r="J324"/>
      <c r="K324"/>
      <c r="L324"/>
    </row>
    <row r="325" spans="1:12" ht="14.5" x14ac:dyDescent="0.35">
      <c r="A325"/>
      <c r="B325"/>
      <c r="C325"/>
      <c r="D325"/>
      <c r="E325"/>
      <c r="F325"/>
      <c r="G325"/>
      <c r="H325"/>
      <c r="I325"/>
      <c r="J325"/>
      <c r="K325"/>
      <c r="L325"/>
    </row>
    <row r="326" spans="1:12" ht="14.5" x14ac:dyDescent="0.35">
      <c r="A326"/>
      <c r="B326"/>
      <c r="C326"/>
      <c r="D326"/>
      <c r="E326"/>
      <c r="F326"/>
      <c r="G326"/>
      <c r="H326"/>
      <c r="I326"/>
      <c r="J326"/>
      <c r="K326"/>
      <c r="L326"/>
    </row>
    <row r="327" spans="1:12" ht="14.5" x14ac:dyDescent="0.35">
      <c r="A327"/>
      <c r="B327"/>
      <c r="C327"/>
      <c r="D327"/>
      <c r="E327"/>
      <c r="F327"/>
      <c r="G327"/>
      <c r="H327"/>
      <c r="I327"/>
      <c r="J327"/>
      <c r="K327"/>
      <c r="L327"/>
    </row>
    <row r="328" spans="1:12" ht="14.5" x14ac:dyDescent="0.35">
      <c r="A328"/>
      <c r="B328"/>
      <c r="C328"/>
      <c r="D328"/>
      <c r="E328"/>
      <c r="F328"/>
      <c r="G328"/>
      <c r="H328"/>
      <c r="I328"/>
      <c r="J328"/>
      <c r="K328"/>
      <c r="L328"/>
    </row>
    <row r="329" spans="1:12" ht="14.5" x14ac:dyDescent="0.35">
      <c r="A329"/>
      <c r="B329"/>
      <c r="C329"/>
      <c r="D329"/>
      <c r="E329"/>
      <c r="F329"/>
      <c r="G329"/>
      <c r="H329"/>
      <c r="I329"/>
      <c r="J329"/>
      <c r="K329"/>
      <c r="L329"/>
    </row>
    <row r="330" spans="1:12" ht="14.5" x14ac:dyDescent="0.35">
      <c r="A330"/>
      <c r="B330"/>
      <c r="C330"/>
      <c r="D330"/>
      <c r="E330"/>
      <c r="F330"/>
      <c r="G330"/>
      <c r="H330"/>
      <c r="I330"/>
      <c r="J330"/>
      <c r="K330"/>
      <c r="L330"/>
    </row>
    <row r="331" spans="1:12" ht="14.5" x14ac:dyDescent="0.35">
      <c r="A331"/>
      <c r="B331"/>
      <c r="C331"/>
      <c r="D331"/>
      <c r="E331"/>
      <c r="F331"/>
      <c r="G331"/>
      <c r="H331"/>
      <c r="I331"/>
      <c r="J331"/>
      <c r="K331"/>
      <c r="L331"/>
    </row>
    <row r="332" spans="1:12" ht="14.5" x14ac:dyDescent="0.35">
      <c r="A332"/>
      <c r="B332"/>
      <c r="C332"/>
      <c r="D332"/>
      <c r="E332"/>
      <c r="F332"/>
      <c r="G332"/>
      <c r="H332"/>
      <c r="I332"/>
      <c r="J332"/>
      <c r="K332"/>
      <c r="L332"/>
    </row>
    <row r="333" spans="1:12" ht="14.5" x14ac:dyDescent="0.35">
      <c r="A333"/>
      <c r="B333"/>
      <c r="C333"/>
      <c r="D333"/>
      <c r="E333"/>
      <c r="F333"/>
      <c r="G333"/>
      <c r="H333"/>
      <c r="I333"/>
      <c r="J333"/>
      <c r="K333"/>
      <c r="L333"/>
    </row>
    <row r="334" spans="1:12" ht="14.5" x14ac:dyDescent="0.35">
      <c r="A334"/>
      <c r="B334"/>
      <c r="C334"/>
      <c r="D334"/>
      <c r="E334"/>
      <c r="F334"/>
      <c r="G334"/>
      <c r="H334"/>
      <c r="I334"/>
      <c r="J334"/>
      <c r="K334"/>
      <c r="L334"/>
    </row>
    <row r="335" spans="1:12" ht="14.5" x14ac:dyDescent="0.35">
      <c r="A335"/>
      <c r="B335"/>
      <c r="C335"/>
      <c r="D335"/>
      <c r="E335"/>
      <c r="F335"/>
      <c r="G335"/>
      <c r="H335"/>
      <c r="I335"/>
      <c r="J335"/>
      <c r="K335"/>
      <c r="L335"/>
    </row>
    <row r="336" spans="1:12" ht="14.5" x14ac:dyDescent="0.35">
      <c r="A336"/>
      <c r="B336"/>
      <c r="C336"/>
      <c r="D336"/>
      <c r="E336"/>
      <c r="F336"/>
      <c r="G336"/>
      <c r="H336"/>
      <c r="I336"/>
      <c r="J336"/>
      <c r="K336"/>
      <c r="L336"/>
    </row>
    <row r="337" spans="1:12" ht="14.5" x14ac:dyDescent="0.35">
      <c r="A337"/>
      <c r="B337"/>
      <c r="C337"/>
      <c r="D337"/>
      <c r="E337"/>
      <c r="F337"/>
      <c r="G337"/>
      <c r="H337"/>
      <c r="I337"/>
      <c r="J337"/>
      <c r="K337"/>
      <c r="L337"/>
    </row>
    <row r="338" spans="1:12" ht="14.5" x14ac:dyDescent="0.35">
      <c r="A338"/>
      <c r="B338"/>
      <c r="C338"/>
      <c r="D338"/>
      <c r="E338"/>
      <c r="F338"/>
      <c r="G338"/>
      <c r="H338"/>
      <c r="I338"/>
      <c r="J338"/>
      <c r="K338"/>
      <c r="L338"/>
    </row>
    <row r="339" spans="1:12" ht="14.5" x14ac:dyDescent="0.35">
      <c r="A339"/>
      <c r="B339"/>
      <c r="C339"/>
      <c r="D339"/>
      <c r="E339"/>
      <c r="F339"/>
      <c r="G339"/>
      <c r="H339"/>
      <c r="I339"/>
      <c r="J339"/>
      <c r="K339"/>
      <c r="L339"/>
    </row>
    <row r="340" spans="1:12" ht="14.5" x14ac:dyDescent="0.35">
      <c r="A340"/>
      <c r="B340"/>
      <c r="C340"/>
      <c r="D340"/>
      <c r="E340"/>
      <c r="F340"/>
      <c r="G340"/>
      <c r="H340"/>
      <c r="I340"/>
      <c r="J340"/>
      <c r="K340"/>
      <c r="L340"/>
    </row>
    <row r="341" spans="1:12" ht="14.5" x14ac:dyDescent="0.35">
      <c r="A341"/>
      <c r="B341"/>
      <c r="C341"/>
      <c r="D341"/>
      <c r="E341"/>
      <c r="F341"/>
      <c r="G341"/>
      <c r="H341"/>
      <c r="I341"/>
      <c r="J341"/>
      <c r="K341"/>
      <c r="L341"/>
    </row>
    <row r="342" spans="1:12" ht="14.5" x14ac:dyDescent="0.35">
      <c r="A342"/>
      <c r="B342"/>
      <c r="C342"/>
      <c r="D342"/>
      <c r="E342"/>
      <c r="F342"/>
      <c r="G342"/>
      <c r="H342"/>
      <c r="I342"/>
      <c r="J342"/>
      <c r="K342"/>
      <c r="L342"/>
    </row>
    <row r="343" spans="1:12" ht="14.5" x14ac:dyDescent="0.35">
      <c r="A343"/>
      <c r="B343"/>
      <c r="C343"/>
      <c r="D343"/>
      <c r="E343"/>
      <c r="F343"/>
      <c r="G343"/>
      <c r="H343"/>
      <c r="I343"/>
      <c r="J343"/>
      <c r="K343"/>
      <c r="L343"/>
    </row>
    <row r="344" spans="1:12" ht="14.5" x14ac:dyDescent="0.35">
      <c r="A344"/>
      <c r="B344"/>
      <c r="C344"/>
      <c r="D344"/>
      <c r="E344"/>
      <c r="F344"/>
      <c r="G344"/>
      <c r="H344"/>
      <c r="I344"/>
      <c r="J344"/>
      <c r="K344"/>
      <c r="L344"/>
    </row>
    <row r="345" spans="1:12" ht="14.5" x14ac:dyDescent="0.35">
      <c r="A345"/>
      <c r="B345"/>
      <c r="C345"/>
      <c r="D345"/>
      <c r="E345"/>
      <c r="F345"/>
      <c r="G345"/>
      <c r="H345"/>
      <c r="I345"/>
      <c r="J345"/>
      <c r="K345"/>
      <c r="L345"/>
    </row>
    <row r="346" spans="1:12" ht="14.5" x14ac:dyDescent="0.35">
      <c r="A346"/>
      <c r="B346"/>
      <c r="C346"/>
      <c r="D346"/>
      <c r="E346"/>
      <c r="F346"/>
      <c r="G346"/>
      <c r="H346"/>
      <c r="I346"/>
      <c r="J346"/>
      <c r="K346"/>
      <c r="L346"/>
    </row>
    <row r="347" spans="1:12" ht="14.5" x14ac:dyDescent="0.35">
      <c r="A347"/>
      <c r="B347"/>
      <c r="C347"/>
      <c r="D347"/>
      <c r="E347"/>
      <c r="F347"/>
      <c r="G347"/>
      <c r="H347"/>
      <c r="I347"/>
      <c r="J347"/>
      <c r="K347"/>
      <c r="L347"/>
    </row>
    <row r="348" spans="1:12" ht="14.5" x14ac:dyDescent="0.35">
      <c r="A348"/>
      <c r="B348"/>
      <c r="C348"/>
      <c r="D348"/>
      <c r="E348"/>
      <c r="F348"/>
      <c r="G348"/>
      <c r="H348"/>
      <c r="I348"/>
      <c r="J348"/>
      <c r="K348"/>
      <c r="L348"/>
    </row>
    <row r="349" spans="1:12" ht="14.5" x14ac:dyDescent="0.35">
      <c r="A349"/>
      <c r="B349"/>
      <c r="C349"/>
      <c r="D349"/>
      <c r="E349"/>
      <c r="F349"/>
      <c r="G349"/>
      <c r="H349"/>
      <c r="I349"/>
      <c r="J349"/>
      <c r="K349"/>
      <c r="L349"/>
    </row>
    <row r="350" spans="1:12" ht="14.5" x14ac:dyDescent="0.35">
      <c r="A350"/>
      <c r="B350"/>
      <c r="C350"/>
      <c r="D350"/>
      <c r="E350"/>
      <c r="F350"/>
      <c r="G350"/>
      <c r="H350"/>
      <c r="I350"/>
      <c r="J350"/>
      <c r="K350"/>
      <c r="L350"/>
    </row>
    <row r="351" spans="1:12" ht="14.5" x14ac:dyDescent="0.35">
      <c r="A351"/>
      <c r="B351"/>
      <c r="C351"/>
      <c r="D351"/>
      <c r="E351"/>
      <c r="F351"/>
      <c r="G351"/>
      <c r="H351"/>
      <c r="I351"/>
      <c r="J351"/>
      <c r="K351"/>
      <c r="L351"/>
    </row>
    <row r="352" spans="1:12" ht="14.5" x14ac:dyDescent="0.35">
      <c r="A352"/>
      <c r="B352"/>
      <c r="C352"/>
      <c r="D352"/>
      <c r="E352"/>
      <c r="F352"/>
      <c r="G352"/>
      <c r="H352"/>
      <c r="I352"/>
      <c r="J352"/>
      <c r="K352"/>
      <c r="L352"/>
    </row>
    <row r="353" spans="1:12" ht="14.5" x14ac:dyDescent="0.35">
      <c r="A353"/>
      <c r="B353"/>
      <c r="C353"/>
      <c r="D353"/>
      <c r="E353"/>
      <c r="F353"/>
      <c r="G353"/>
      <c r="H353"/>
      <c r="I353"/>
      <c r="J353"/>
      <c r="K353"/>
      <c r="L353"/>
    </row>
    <row r="354" spans="1:12" ht="14.5" x14ac:dyDescent="0.35">
      <c r="A354"/>
      <c r="B354"/>
      <c r="C354"/>
      <c r="D354"/>
      <c r="E354"/>
      <c r="F354"/>
      <c r="G354"/>
      <c r="H354"/>
      <c r="I354"/>
      <c r="J354"/>
      <c r="K354"/>
      <c r="L354"/>
    </row>
    <row r="355" spans="1:12" ht="14.5" x14ac:dyDescent="0.35">
      <c r="A355"/>
      <c r="B355"/>
      <c r="C355"/>
      <c r="D355"/>
      <c r="E355"/>
      <c r="F355"/>
      <c r="G355"/>
      <c r="H355"/>
      <c r="I355"/>
      <c r="J355"/>
      <c r="K355"/>
      <c r="L355"/>
    </row>
    <row r="356" spans="1:12" ht="14.5" x14ac:dyDescent="0.35">
      <c r="A356"/>
      <c r="B356"/>
      <c r="C356"/>
      <c r="D356"/>
      <c r="E356"/>
      <c r="F356"/>
      <c r="G356"/>
      <c r="H356"/>
      <c r="I356"/>
      <c r="J356"/>
      <c r="K356"/>
      <c r="L356"/>
    </row>
    <row r="357" spans="1:12" ht="14.5" x14ac:dyDescent="0.35">
      <c r="A357"/>
      <c r="B357"/>
      <c r="C357"/>
      <c r="D357"/>
      <c r="E357"/>
      <c r="F357"/>
      <c r="G357"/>
      <c r="H357"/>
      <c r="I357"/>
      <c r="J357"/>
      <c r="K357"/>
      <c r="L357"/>
    </row>
    <row r="358" spans="1:12" ht="14.5" x14ac:dyDescent="0.35">
      <c r="A358"/>
      <c r="B358"/>
      <c r="C358"/>
      <c r="D358"/>
      <c r="E358"/>
      <c r="F358"/>
      <c r="G358"/>
      <c r="H358"/>
      <c r="I358"/>
      <c r="J358"/>
      <c r="K358"/>
      <c r="L358"/>
    </row>
    <row r="359" spans="1:12" ht="14.5" x14ac:dyDescent="0.35">
      <c r="A359"/>
      <c r="B359"/>
      <c r="C359"/>
      <c r="D359"/>
      <c r="E359"/>
      <c r="F359"/>
      <c r="G359"/>
      <c r="H359"/>
      <c r="I359"/>
      <c r="J359"/>
      <c r="K359"/>
      <c r="L359"/>
    </row>
    <row r="360" spans="1:12" ht="14.5" x14ac:dyDescent="0.35">
      <c r="A360"/>
      <c r="B360"/>
      <c r="C360"/>
      <c r="D360"/>
      <c r="E360"/>
      <c r="F360"/>
      <c r="G360"/>
      <c r="H360"/>
      <c r="I360"/>
      <c r="J360"/>
      <c r="K360"/>
      <c r="L360"/>
    </row>
    <row r="361" spans="1:12" ht="14.5" x14ac:dyDescent="0.35">
      <c r="A361"/>
      <c r="B361"/>
      <c r="C361"/>
      <c r="D361"/>
      <c r="E361"/>
      <c r="F361"/>
      <c r="G361"/>
      <c r="H361"/>
      <c r="I361"/>
      <c r="J361"/>
      <c r="K361"/>
      <c r="L361"/>
    </row>
    <row r="362" spans="1:12" ht="14.5" x14ac:dyDescent="0.35">
      <c r="A362"/>
      <c r="B362"/>
      <c r="C362"/>
      <c r="D362"/>
      <c r="E362"/>
      <c r="F362"/>
      <c r="G362"/>
      <c r="H362"/>
      <c r="I362"/>
      <c r="J362"/>
      <c r="K362"/>
      <c r="L362"/>
    </row>
    <row r="363" spans="1:12" ht="14.5" x14ac:dyDescent="0.35">
      <c r="A363"/>
      <c r="B363"/>
      <c r="C363"/>
      <c r="D363"/>
      <c r="E363"/>
      <c r="F363"/>
      <c r="G363"/>
      <c r="H363"/>
      <c r="I363"/>
      <c r="J363"/>
      <c r="K363"/>
      <c r="L363"/>
    </row>
    <row r="364" spans="1:12" ht="14.5" x14ac:dyDescent="0.35">
      <c r="A364"/>
      <c r="B364"/>
      <c r="C364"/>
      <c r="D364"/>
      <c r="E364"/>
      <c r="F364"/>
      <c r="G364"/>
      <c r="H364"/>
      <c r="I364"/>
      <c r="J364"/>
      <c r="K364"/>
      <c r="L364"/>
    </row>
    <row r="365" spans="1:12" ht="14.5" x14ac:dyDescent="0.35">
      <c r="A365"/>
      <c r="B365"/>
      <c r="C365"/>
      <c r="D365"/>
      <c r="E365"/>
      <c r="F365"/>
      <c r="G365"/>
      <c r="H365"/>
      <c r="I365"/>
      <c r="J365"/>
      <c r="K365"/>
      <c r="L365"/>
    </row>
    <row r="366" spans="1:12" ht="14.5" x14ac:dyDescent="0.35">
      <c r="A366"/>
      <c r="B366"/>
      <c r="C366"/>
      <c r="D366"/>
      <c r="E366"/>
      <c r="F366"/>
      <c r="G366"/>
      <c r="H366"/>
      <c r="I366"/>
      <c r="J366"/>
      <c r="K366"/>
      <c r="L366"/>
    </row>
    <row r="367" spans="1:12" ht="14.5" x14ac:dyDescent="0.35">
      <c r="A367"/>
      <c r="B367"/>
      <c r="C367"/>
      <c r="D367"/>
      <c r="E367"/>
      <c r="F367"/>
      <c r="G367"/>
      <c r="H367"/>
      <c r="I367"/>
      <c r="J367"/>
      <c r="K367"/>
      <c r="L367"/>
    </row>
    <row r="368" spans="1:12" ht="14.5" x14ac:dyDescent="0.35">
      <c r="A368"/>
      <c r="B368"/>
      <c r="C368"/>
      <c r="D368"/>
      <c r="E368"/>
      <c r="F368"/>
      <c r="G368"/>
      <c r="H368"/>
      <c r="I368"/>
      <c r="J368"/>
      <c r="K368"/>
      <c r="L368"/>
    </row>
    <row r="369" spans="1:12" ht="14.5" x14ac:dyDescent="0.35">
      <c r="A369"/>
      <c r="B369"/>
      <c r="C369"/>
      <c r="D369"/>
      <c r="E369"/>
      <c r="F369"/>
      <c r="G369"/>
      <c r="H369"/>
      <c r="I369"/>
      <c r="J369"/>
      <c r="K369"/>
      <c r="L369"/>
    </row>
    <row r="370" spans="1:12" ht="14.5" x14ac:dyDescent="0.35">
      <c r="A370"/>
      <c r="B370"/>
      <c r="C370"/>
      <c r="D370"/>
      <c r="E370"/>
      <c r="F370"/>
      <c r="G370"/>
      <c r="H370"/>
      <c r="I370"/>
      <c r="J370"/>
      <c r="K370"/>
      <c r="L370"/>
    </row>
    <row r="371" spans="1:12" ht="14.5" x14ac:dyDescent="0.35">
      <c r="A371"/>
      <c r="B371"/>
      <c r="C371"/>
      <c r="D371"/>
      <c r="E371"/>
      <c r="F371"/>
      <c r="G371"/>
      <c r="H371"/>
      <c r="I371"/>
      <c r="J371"/>
      <c r="K371"/>
      <c r="L371"/>
    </row>
    <row r="372" spans="1:12" ht="14.5" x14ac:dyDescent="0.35">
      <c r="A372"/>
      <c r="B372"/>
      <c r="C372"/>
      <c r="D372"/>
      <c r="E372"/>
      <c r="F372"/>
      <c r="G372"/>
      <c r="H372"/>
      <c r="I372"/>
      <c r="J372"/>
      <c r="K372"/>
      <c r="L372"/>
    </row>
    <row r="373" spans="1:12" ht="14.5" x14ac:dyDescent="0.35">
      <c r="A373"/>
      <c r="B373"/>
      <c r="C373"/>
      <c r="D373"/>
      <c r="E373"/>
      <c r="F373"/>
      <c r="G373"/>
      <c r="H373"/>
      <c r="I373"/>
      <c r="J373"/>
      <c r="K373"/>
      <c r="L373"/>
    </row>
    <row r="374" spans="1:12" ht="14.5" x14ac:dyDescent="0.35">
      <c r="A374"/>
      <c r="B374"/>
      <c r="C374"/>
      <c r="D374"/>
      <c r="E374"/>
      <c r="F374"/>
      <c r="G374"/>
      <c r="H374"/>
      <c r="I374"/>
      <c r="J374"/>
      <c r="K374"/>
      <c r="L374"/>
    </row>
    <row r="375" spans="1:12" ht="14.5" x14ac:dyDescent="0.35">
      <c r="A375"/>
      <c r="B375"/>
      <c r="C375"/>
      <c r="D375"/>
      <c r="E375"/>
      <c r="F375"/>
      <c r="G375"/>
      <c r="H375"/>
      <c r="I375"/>
      <c r="J375"/>
      <c r="K375"/>
      <c r="L375"/>
    </row>
    <row r="376" spans="1:12" ht="14.5" x14ac:dyDescent="0.35">
      <c r="A376"/>
      <c r="B376"/>
      <c r="C376"/>
      <c r="D376"/>
      <c r="E376"/>
      <c r="F376"/>
      <c r="G376"/>
      <c r="H376"/>
      <c r="I376"/>
      <c r="J376"/>
      <c r="K376"/>
      <c r="L376"/>
    </row>
    <row r="377" spans="1:12" ht="14.5" x14ac:dyDescent="0.35">
      <c r="A377"/>
      <c r="B377"/>
      <c r="C377"/>
      <c r="D377"/>
      <c r="E377"/>
      <c r="F377"/>
      <c r="G377"/>
      <c r="H377"/>
      <c r="I377"/>
      <c r="J377"/>
      <c r="K377"/>
      <c r="L377"/>
    </row>
    <row r="378" spans="1:12" ht="14.5" x14ac:dyDescent="0.35">
      <c r="A378"/>
      <c r="B378"/>
      <c r="C378"/>
      <c r="D378"/>
      <c r="E378"/>
      <c r="F378"/>
      <c r="G378"/>
      <c r="H378"/>
      <c r="I378"/>
      <c r="J378"/>
      <c r="K378"/>
      <c r="L378"/>
    </row>
    <row r="379" spans="1:12" ht="14.5" x14ac:dyDescent="0.35">
      <c r="A379"/>
      <c r="B379"/>
      <c r="C379"/>
      <c r="D379"/>
      <c r="E379"/>
      <c r="F379"/>
      <c r="G379"/>
      <c r="H379"/>
      <c r="I379"/>
      <c r="J379"/>
      <c r="K379"/>
      <c r="L379"/>
    </row>
    <row r="380" spans="1:12" ht="14.5" x14ac:dyDescent="0.35">
      <c r="A380"/>
      <c r="B380"/>
      <c r="C380"/>
      <c r="D380"/>
      <c r="E380"/>
      <c r="F380"/>
      <c r="G380"/>
      <c r="H380"/>
      <c r="I380"/>
      <c r="J380"/>
      <c r="K380"/>
      <c r="L380"/>
    </row>
    <row r="381" spans="1:12" ht="14.5" x14ac:dyDescent="0.35">
      <c r="A381"/>
      <c r="B381"/>
      <c r="C381"/>
      <c r="D381"/>
      <c r="E381"/>
      <c r="F381"/>
      <c r="G381"/>
      <c r="H381"/>
      <c r="I381"/>
      <c r="J381"/>
      <c r="K381"/>
      <c r="L381"/>
    </row>
    <row r="382" spans="1:12" ht="14.5" x14ac:dyDescent="0.35">
      <c r="A382"/>
      <c r="B382"/>
      <c r="C382"/>
      <c r="D382"/>
      <c r="E382"/>
      <c r="F382"/>
      <c r="G382"/>
      <c r="H382"/>
      <c r="I382"/>
      <c r="J382"/>
      <c r="K382"/>
      <c r="L382"/>
    </row>
    <row r="383" spans="1:12" ht="14.5" x14ac:dyDescent="0.35">
      <c r="A383"/>
      <c r="B383"/>
      <c r="C383"/>
      <c r="D383"/>
      <c r="E383"/>
      <c r="F383"/>
      <c r="G383"/>
      <c r="H383"/>
      <c r="I383"/>
      <c r="J383"/>
      <c r="K383"/>
      <c r="L383"/>
    </row>
    <row r="384" spans="1:12" ht="14.5" x14ac:dyDescent="0.35">
      <c r="A384"/>
      <c r="B384"/>
      <c r="C384"/>
      <c r="D384"/>
      <c r="E384"/>
      <c r="F384"/>
      <c r="G384"/>
      <c r="H384"/>
      <c r="I384"/>
      <c r="J384"/>
      <c r="K384"/>
      <c r="L384"/>
    </row>
    <row r="385" spans="1:12" ht="14.5" x14ac:dyDescent="0.35">
      <c r="A385"/>
      <c r="B385"/>
      <c r="C385"/>
      <c r="D385"/>
      <c r="E385"/>
      <c r="F385"/>
      <c r="G385"/>
      <c r="H385"/>
      <c r="I385"/>
      <c r="J385"/>
      <c r="K385"/>
      <c r="L385"/>
    </row>
    <row r="386" spans="1:12" ht="14.5" x14ac:dyDescent="0.35">
      <c r="A386"/>
      <c r="B386"/>
      <c r="C386"/>
      <c r="D386"/>
      <c r="E386"/>
      <c r="F386"/>
      <c r="G386"/>
      <c r="H386"/>
      <c r="I386"/>
      <c r="J386"/>
      <c r="K386"/>
      <c r="L386"/>
    </row>
    <row r="387" spans="1:12" ht="14.5" x14ac:dyDescent="0.35">
      <c r="A387"/>
      <c r="B387"/>
      <c r="C387"/>
      <c r="D387"/>
      <c r="E387"/>
      <c r="F387"/>
      <c r="G387"/>
      <c r="H387"/>
      <c r="I387"/>
      <c r="J387"/>
      <c r="K387"/>
      <c r="L387"/>
    </row>
    <row r="388" spans="1:12" ht="14.5" x14ac:dyDescent="0.35">
      <c r="A388"/>
      <c r="B388"/>
      <c r="C388"/>
      <c r="D388"/>
      <c r="E388"/>
      <c r="F388"/>
      <c r="G388"/>
      <c r="H388"/>
      <c r="I388"/>
      <c r="J388"/>
      <c r="K388"/>
      <c r="L388"/>
    </row>
    <row r="389" spans="1:12" ht="14.5" x14ac:dyDescent="0.35">
      <c r="A389"/>
      <c r="B389"/>
      <c r="C389"/>
      <c r="D389"/>
      <c r="E389"/>
      <c r="F389"/>
      <c r="G389"/>
      <c r="H389"/>
      <c r="I389"/>
      <c r="J389"/>
      <c r="K389"/>
      <c r="L389"/>
    </row>
    <row r="390" spans="1:12" ht="14.5" x14ac:dyDescent="0.35">
      <c r="A390"/>
      <c r="B390"/>
      <c r="C390"/>
      <c r="D390"/>
      <c r="E390"/>
      <c r="F390"/>
      <c r="G390"/>
      <c r="H390"/>
      <c r="I390"/>
      <c r="J390"/>
      <c r="K390"/>
      <c r="L390"/>
    </row>
    <row r="391" spans="1:12" ht="14.5" x14ac:dyDescent="0.35">
      <c r="A391"/>
      <c r="B391"/>
      <c r="C391"/>
      <c r="D391"/>
      <c r="E391"/>
      <c r="F391"/>
      <c r="G391"/>
      <c r="H391"/>
      <c r="I391"/>
      <c r="J391"/>
      <c r="K391"/>
      <c r="L391"/>
    </row>
    <row r="392" spans="1:12" ht="14.5" x14ac:dyDescent="0.35">
      <c r="A392"/>
      <c r="B392"/>
      <c r="C392"/>
      <c r="D392"/>
      <c r="E392"/>
      <c r="F392"/>
      <c r="G392"/>
      <c r="H392"/>
      <c r="I392"/>
      <c r="J392"/>
      <c r="K392"/>
      <c r="L392"/>
    </row>
    <row r="393" spans="1:12" ht="14.5" x14ac:dyDescent="0.35">
      <c r="A393"/>
      <c r="B393"/>
      <c r="C393"/>
      <c r="D393"/>
      <c r="E393"/>
      <c r="F393"/>
      <c r="G393"/>
      <c r="H393"/>
      <c r="I393"/>
      <c r="J393"/>
      <c r="K393"/>
      <c r="L393"/>
    </row>
    <row r="394" spans="1:12" ht="14.5" x14ac:dyDescent="0.35">
      <c r="A394"/>
      <c r="B394"/>
      <c r="C394"/>
      <c r="D394"/>
      <c r="E394"/>
      <c r="F394"/>
      <c r="G394"/>
      <c r="H394"/>
      <c r="I394"/>
      <c r="J394"/>
      <c r="K394"/>
      <c r="L394"/>
    </row>
    <row r="395" spans="1:12" ht="14.5" x14ac:dyDescent="0.35">
      <c r="A395"/>
      <c r="B395"/>
      <c r="C395"/>
      <c r="D395"/>
      <c r="E395"/>
      <c r="F395"/>
      <c r="G395"/>
      <c r="H395"/>
      <c r="I395"/>
      <c r="J395"/>
      <c r="K395"/>
      <c r="L395"/>
    </row>
    <row r="396" spans="1:12" ht="14.5" x14ac:dyDescent="0.35">
      <c r="A396"/>
      <c r="B396"/>
      <c r="C396"/>
      <c r="D396"/>
      <c r="E396"/>
      <c r="F396"/>
      <c r="G396"/>
      <c r="H396"/>
      <c r="I396"/>
      <c r="J396"/>
      <c r="K396"/>
      <c r="L396"/>
    </row>
    <row r="397" spans="1:12" ht="14.5" x14ac:dyDescent="0.35">
      <c r="A397"/>
      <c r="B397"/>
      <c r="C397"/>
      <c r="D397"/>
      <c r="E397"/>
      <c r="F397"/>
      <c r="G397"/>
      <c r="H397"/>
      <c r="I397"/>
      <c r="J397"/>
      <c r="K397"/>
      <c r="L397"/>
    </row>
    <row r="398" spans="1:12" ht="14.5" x14ac:dyDescent="0.35">
      <c r="A398"/>
      <c r="B398"/>
      <c r="C398"/>
      <c r="D398"/>
      <c r="E398"/>
      <c r="F398"/>
      <c r="G398"/>
      <c r="H398"/>
      <c r="I398"/>
      <c r="J398"/>
      <c r="K398"/>
      <c r="L398"/>
    </row>
    <row r="399" spans="1:12" ht="14.5" x14ac:dyDescent="0.35">
      <c r="A399"/>
      <c r="B399"/>
      <c r="C399"/>
      <c r="D399"/>
      <c r="E399"/>
      <c r="F399"/>
      <c r="G399"/>
      <c r="H399"/>
      <c r="I399"/>
      <c r="J399"/>
      <c r="K399"/>
      <c r="L399"/>
    </row>
    <row r="400" spans="1:12" ht="14.5" x14ac:dyDescent="0.35">
      <c r="A400"/>
      <c r="B400"/>
      <c r="C400"/>
      <c r="D400"/>
      <c r="E400"/>
      <c r="F400"/>
      <c r="G400"/>
      <c r="H400"/>
      <c r="I400"/>
      <c r="J400"/>
      <c r="K400"/>
      <c r="L400"/>
    </row>
    <row r="401" spans="1:12" ht="14.5" x14ac:dyDescent="0.35">
      <c r="A401"/>
      <c r="B401"/>
      <c r="C401"/>
      <c r="D401"/>
      <c r="E401"/>
      <c r="F401"/>
      <c r="G401"/>
      <c r="H401"/>
      <c r="I401"/>
      <c r="J401"/>
      <c r="K401"/>
      <c r="L401"/>
    </row>
    <row r="402" spans="1:12" ht="14.5" x14ac:dyDescent="0.35">
      <c r="A402"/>
      <c r="B402"/>
      <c r="C402"/>
      <c r="D402"/>
      <c r="E402"/>
      <c r="F402"/>
      <c r="G402"/>
      <c r="H402"/>
      <c r="I402"/>
      <c r="J402"/>
      <c r="K402"/>
      <c r="L402"/>
    </row>
    <row r="403" spans="1:12" ht="14.5" x14ac:dyDescent="0.35">
      <c r="A403"/>
      <c r="B403"/>
      <c r="C403"/>
      <c r="D403"/>
      <c r="E403"/>
      <c r="F403"/>
      <c r="G403"/>
      <c r="H403"/>
      <c r="I403"/>
      <c r="J403"/>
      <c r="K403"/>
      <c r="L403"/>
    </row>
    <row r="404" spans="1:12" ht="14.5" x14ac:dyDescent="0.35">
      <c r="A404"/>
      <c r="B404"/>
      <c r="C404"/>
      <c r="D404"/>
      <c r="E404"/>
      <c r="F404"/>
      <c r="G404"/>
      <c r="H404"/>
      <c r="I404"/>
      <c r="J404"/>
      <c r="K404"/>
      <c r="L404"/>
    </row>
    <row r="405" spans="1:12" ht="14.5" x14ac:dyDescent="0.35">
      <c r="A405"/>
      <c r="B405"/>
      <c r="C405"/>
      <c r="D405"/>
      <c r="E405"/>
      <c r="F405"/>
      <c r="G405"/>
      <c r="H405"/>
      <c r="I405"/>
      <c r="J405"/>
      <c r="K405"/>
      <c r="L405"/>
    </row>
    <row r="406" spans="1:12" ht="14.5" x14ac:dyDescent="0.35">
      <c r="A406"/>
      <c r="B406"/>
      <c r="C406"/>
      <c r="D406"/>
      <c r="E406"/>
      <c r="F406"/>
      <c r="G406"/>
      <c r="H406"/>
      <c r="I406"/>
      <c r="J406"/>
      <c r="K406"/>
      <c r="L406"/>
    </row>
    <row r="407" spans="1:12" ht="14.5" x14ac:dyDescent="0.35">
      <c r="A407"/>
      <c r="B407"/>
      <c r="C407"/>
      <c r="D407"/>
      <c r="E407"/>
      <c r="F407"/>
      <c r="G407"/>
      <c r="H407"/>
      <c r="I407"/>
      <c r="J407"/>
      <c r="K407"/>
      <c r="L407"/>
    </row>
    <row r="408" spans="1:12" ht="14.5" x14ac:dyDescent="0.35">
      <c r="A408"/>
      <c r="B408"/>
      <c r="C408"/>
      <c r="D408"/>
      <c r="E408"/>
      <c r="F408"/>
      <c r="G408"/>
      <c r="H408"/>
      <c r="I408"/>
      <c r="J408"/>
      <c r="K408"/>
      <c r="L408"/>
    </row>
    <row r="409" spans="1:12" ht="14.5" x14ac:dyDescent="0.35">
      <c r="A409"/>
      <c r="B409"/>
      <c r="C409"/>
      <c r="D409"/>
      <c r="E409"/>
      <c r="F409"/>
      <c r="G409"/>
      <c r="H409"/>
      <c r="I409"/>
      <c r="J409"/>
      <c r="K409"/>
      <c r="L409"/>
    </row>
    <row r="410" spans="1:12" ht="14.5" x14ac:dyDescent="0.35">
      <c r="A410"/>
      <c r="B410"/>
      <c r="C410"/>
      <c r="D410"/>
      <c r="E410"/>
      <c r="F410"/>
      <c r="G410"/>
      <c r="H410"/>
      <c r="I410"/>
      <c r="J410"/>
      <c r="K410"/>
      <c r="L410"/>
    </row>
    <row r="411" spans="1:12" ht="14.5" x14ac:dyDescent="0.35">
      <c r="A411"/>
      <c r="B411"/>
      <c r="C411"/>
      <c r="D411"/>
      <c r="E411"/>
      <c r="F411"/>
      <c r="G411"/>
      <c r="H411"/>
      <c r="I411"/>
      <c r="J411"/>
      <c r="K411"/>
      <c r="L411"/>
    </row>
    <row r="412" spans="1:12" ht="14.5" x14ac:dyDescent="0.35">
      <c r="A412"/>
      <c r="B412"/>
      <c r="C412"/>
      <c r="D412"/>
      <c r="E412"/>
      <c r="F412"/>
      <c r="G412"/>
      <c r="H412"/>
      <c r="I412"/>
      <c r="J412"/>
      <c r="K412"/>
      <c r="L412"/>
    </row>
    <row r="413" spans="1:12" ht="14.5" x14ac:dyDescent="0.35">
      <c r="A413"/>
      <c r="B413"/>
      <c r="C413"/>
      <c r="D413"/>
      <c r="E413"/>
      <c r="F413"/>
      <c r="G413"/>
      <c r="H413"/>
      <c r="I413"/>
      <c r="J413"/>
      <c r="K413"/>
      <c r="L413"/>
    </row>
    <row r="414" spans="1:12" ht="14.5" x14ac:dyDescent="0.35">
      <c r="A414"/>
      <c r="B414"/>
      <c r="C414"/>
      <c r="D414"/>
      <c r="E414"/>
      <c r="F414"/>
      <c r="G414"/>
      <c r="H414"/>
      <c r="I414"/>
      <c r="J414"/>
      <c r="K414"/>
      <c r="L414"/>
    </row>
    <row r="415" spans="1:12" ht="14.5" x14ac:dyDescent="0.35">
      <c r="A415"/>
      <c r="B415"/>
      <c r="C415"/>
      <c r="D415"/>
      <c r="E415"/>
      <c r="F415"/>
      <c r="G415"/>
      <c r="H415"/>
      <c r="I415"/>
      <c r="J415"/>
      <c r="K415"/>
      <c r="L415"/>
    </row>
    <row r="416" spans="1:12" ht="14.5" x14ac:dyDescent="0.35">
      <c r="A416"/>
      <c r="B416"/>
      <c r="C416"/>
      <c r="D416"/>
      <c r="E416"/>
      <c r="F416"/>
      <c r="G416"/>
      <c r="H416"/>
      <c r="I416"/>
      <c r="J416"/>
      <c r="K416"/>
      <c r="L416"/>
    </row>
    <row r="417" spans="1:12" ht="14.5" x14ac:dyDescent="0.35">
      <c r="A417"/>
      <c r="B417"/>
      <c r="C417"/>
      <c r="D417"/>
      <c r="E417"/>
      <c r="F417"/>
      <c r="G417"/>
      <c r="H417"/>
      <c r="I417"/>
      <c r="J417"/>
      <c r="K417"/>
      <c r="L417"/>
    </row>
    <row r="418" spans="1:12" ht="14.5" x14ac:dyDescent="0.35">
      <c r="A418"/>
      <c r="B418"/>
      <c r="C418"/>
      <c r="D418"/>
      <c r="E418"/>
      <c r="F418"/>
      <c r="G418"/>
      <c r="H418"/>
      <c r="I418"/>
      <c r="J418"/>
      <c r="K418"/>
      <c r="L418"/>
    </row>
    <row r="419" spans="1:12" ht="14.5" x14ac:dyDescent="0.35">
      <c r="A419"/>
      <c r="B419"/>
      <c r="C419"/>
      <c r="D419"/>
      <c r="E419"/>
      <c r="F419"/>
      <c r="G419"/>
      <c r="H419"/>
      <c r="I419"/>
      <c r="J419"/>
      <c r="K419"/>
      <c r="L419"/>
    </row>
    <row r="420" spans="1:12" ht="14.5" x14ac:dyDescent="0.35">
      <c r="A420"/>
      <c r="B420"/>
      <c r="C420"/>
      <c r="D420"/>
      <c r="E420"/>
      <c r="F420"/>
      <c r="G420"/>
      <c r="H420"/>
      <c r="I420"/>
      <c r="J420"/>
      <c r="K420"/>
      <c r="L420"/>
    </row>
    <row r="421" spans="1:12" ht="14.5" x14ac:dyDescent="0.35">
      <c r="A421"/>
      <c r="B421"/>
      <c r="C421"/>
      <c r="D421"/>
      <c r="E421"/>
      <c r="F421"/>
      <c r="G421"/>
      <c r="H421"/>
      <c r="I421"/>
      <c r="J421"/>
      <c r="K421"/>
      <c r="L421"/>
    </row>
    <row r="422" spans="1:12" ht="14.5" x14ac:dyDescent="0.35">
      <c r="A422"/>
      <c r="B422"/>
      <c r="C422"/>
      <c r="D422"/>
      <c r="E422"/>
      <c r="F422"/>
      <c r="G422"/>
      <c r="H422"/>
      <c r="I422"/>
      <c r="J422"/>
      <c r="K422"/>
      <c r="L422"/>
    </row>
    <row r="423" spans="1:12" ht="14.5" x14ac:dyDescent="0.35">
      <c r="A423"/>
      <c r="B423"/>
      <c r="C423"/>
      <c r="D423"/>
      <c r="E423"/>
      <c r="F423"/>
      <c r="G423"/>
      <c r="H423"/>
      <c r="I423"/>
      <c r="J423"/>
      <c r="K423"/>
      <c r="L423"/>
    </row>
    <row r="424" spans="1:12" ht="14.5" x14ac:dyDescent="0.35">
      <c r="A424"/>
      <c r="B424"/>
      <c r="C424"/>
      <c r="D424"/>
      <c r="E424"/>
      <c r="F424"/>
      <c r="G424"/>
      <c r="H424"/>
      <c r="I424"/>
      <c r="J424"/>
      <c r="K424"/>
      <c r="L424"/>
    </row>
    <row r="425" spans="1:12" ht="14.5" x14ac:dyDescent="0.35">
      <c r="A425"/>
      <c r="B425"/>
      <c r="C425"/>
      <c r="D425"/>
      <c r="E425"/>
      <c r="F425"/>
      <c r="G425"/>
      <c r="H425"/>
      <c r="I425"/>
      <c r="J425"/>
      <c r="K425"/>
      <c r="L425"/>
    </row>
    <row r="426" spans="1:12" ht="14.5" x14ac:dyDescent="0.35">
      <c r="A426"/>
      <c r="B426"/>
      <c r="C426"/>
      <c r="D426"/>
      <c r="E426"/>
      <c r="F426"/>
      <c r="G426"/>
      <c r="H426"/>
      <c r="I426"/>
      <c r="J426"/>
      <c r="K426"/>
      <c r="L426"/>
    </row>
    <row r="427" spans="1:12" ht="14.5" x14ac:dyDescent="0.35">
      <c r="A427"/>
      <c r="B427"/>
      <c r="C427"/>
      <c r="D427"/>
      <c r="E427"/>
      <c r="F427"/>
      <c r="G427"/>
      <c r="H427"/>
      <c r="I427"/>
      <c r="J427"/>
      <c r="K427"/>
      <c r="L427"/>
    </row>
    <row r="428" spans="1:12" ht="14.5" x14ac:dyDescent="0.35">
      <c r="A428"/>
      <c r="B428"/>
      <c r="C428"/>
      <c r="D428"/>
      <c r="E428"/>
      <c r="F428"/>
      <c r="G428"/>
      <c r="H428"/>
      <c r="I428"/>
      <c r="J428"/>
      <c r="K428"/>
      <c r="L428"/>
    </row>
    <row r="429" spans="1:12" ht="14.5" x14ac:dyDescent="0.35">
      <c r="A429"/>
      <c r="B429"/>
      <c r="C429"/>
      <c r="D429"/>
      <c r="E429"/>
      <c r="F429"/>
      <c r="G429"/>
      <c r="H429"/>
      <c r="I429"/>
      <c r="J429"/>
      <c r="K429"/>
      <c r="L429"/>
    </row>
    <row r="430" spans="1:12" ht="14.5" x14ac:dyDescent="0.35">
      <c r="A430"/>
      <c r="B430"/>
      <c r="C430"/>
      <c r="D430"/>
      <c r="E430"/>
      <c r="F430"/>
      <c r="G430"/>
      <c r="H430"/>
      <c r="I430"/>
      <c r="J430"/>
      <c r="K430"/>
      <c r="L430"/>
    </row>
    <row r="431" spans="1:12" ht="14.5" x14ac:dyDescent="0.35">
      <c r="A431"/>
      <c r="B431"/>
      <c r="C431"/>
      <c r="D431"/>
      <c r="E431"/>
      <c r="F431"/>
      <c r="G431"/>
      <c r="H431"/>
      <c r="I431"/>
      <c r="J431"/>
      <c r="K431"/>
      <c r="L431"/>
    </row>
    <row r="432" spans="1:12" ht="14.5" x14ac:dyDescent="0.35">
      <c r="A432"/>
      <c r="B432"/>
      <c r="C432"/>
      <c r="D432"/>
      <c r="E432"/>
      <c r="F432"/>
      <c r="G432"/>
      <c r="H432"/>
      <c r="I432"/>
      <c r="J432"/>
      <c r="K432"/>
      <c r="L432"/>
    </row>
    <row r="433" spans="1:12" ht="14.5" x14ac:dyDescent="0.35">
      <c r="A433"/>
      <c r="B433"/>
      <c r="C433"/>
      <c r="D433"/>
      <c r="E433"/>
      <c r="F433"/>
      <c r="G433"/>
      <c r="H433"/>
      <c r="I433"/>
      <c r="J433"/>
      <c r="K433"/>
      <c r="L433"/>
    </row>
    <row r="434" spans="1:12" ht="14.5" x14ac:dyDescent="0.35">
      <c r="A434"/>
      <c r="B434"/>
      <c r="C434"/>
      <c r="D434"/>
      <c r="E434"/>
      <c r="F434"/>
      <c r="G434"/>
      <c r="H434"/>
      <c r="I434"/>
      <c r="J434"/>
      <c r="K434"/>
      <c r="L434"/>
    </row>
    <row r="435" spans="1:12" ht="14.5" x14ac:dyDescent="0.35">
      <c r="A435"/>
      <c r="B435"/>
      <c r="C435"/>
      <c r="D435"/>
      <c r="E435"/>
      <c r="F435"/>
      <c r="G435"/>
      <c r="H435"/>
      <c r="I435"/>
      <c r="J435"/>
      <c r="K435"/>
      <c r="L435"/>
    </row>
    <row r="436" spans="1:12" ht="14.5" x14ac:dyDescent="0.35">
      <c r="A436"/>
      <c r="B436"/>
      <c r="C436"/>
      <c r="D436"/>
      <c r="E436"/>
      <c r="F436"/>
      <c r="G436"/>
      <c r="H436"/>
      <c r="I436"/>
      <c r="J436"/>
      <c r="K436"/>
      <c r="L436"/>
    </row>
    <row r="437" spans="1:12" ht="14.5" x14ac:dyDescent="0.35">
      <c r="A437"/>
      <c r="B437"/>
      <c r="C437"/>
      <c r="D437"/>
      <c r="E437"/>
      <c r="F437"/>
      <c r="G437"/>
      <c r="H437"/>
      <c r="I437"/>
      <c r="J437"/>
      <c r="K437"/>
      <c r="L437"/>
    </row>
    <row r="438" spans="1:12" ht="14.5" x14ac:dyDescent="0.35">
      <c r="A438"/>
      <c r="B438"/>
      <c r="C438"/>
      <c r="D438"/>
      <c r="E438"/>
      <c r="F438"/>
      <c r="G438"/>
      <c r="H438"/>
      <c r="I438"/>
      <c r="J438"/>
      <c r="K438"/>
      <c r="L438"/>
    </row>
    <row r="439" spans="1:12" ht="14.5" x14ac:dyDescent="0.35">
      <c r="A439"/>
      <c r="B439"/>
      <c r="C439"/>
      <c r="D439"/>
      <c r="E439"/>
      <c r="F439"/>
      <c r="G439"/>
      <c r="H439"/>
      <c r="I439"/>
      <c r="J439"/>
      <c r="K439"/>
      <c r="L439"/>
    </row>
    <row r="440" spans="1:12" ht="14.5" x14ac:dyDescent="0.35">
      <c r="A440"/>
      <c r="B440"/>
      <c r="C440"/>
      <c r="D440"/>
      <c r="E440"/>
      <c r="F440"/>
      <c r="G440"/>
      <c r="H440"/>
      <c r="I440"/>
      <c r="J440"/>
      <c r="K440"/>
      <c r="L440"/>
    </row>
    <row r="441" spans="1:12" ht="14.5" x14ac:dyDescent="0.35">
      <c r="A441"/>
      <c r="B441"/>
      <c r="C441"/>
      <c r="D441"/>
      <c r="E441"/>
      <c r="F441"/>
      <c r="G441"/>
      <c r="H441"/>
      <c r="I441"/>
      <c r="J441"/>
      <c r="K441"/>
      <c r="L441"/>
    </row>
    <row r="442" spans="1:12" ht="14.5" x14ac:dyDescent="0.35">
      <c r="A442"/>
      <c r="B442"/>
      <c r="C442"/>
      <c r="D442"/>
      <c r="E442"/>
      <c r="F442"/>
      <c r="G442"/>
      <c r="H442"/>
      <c r="I442"/>
      <c r="J442"/>
      <c r="K442"/>
      <c r="L442"/>
    </row>
    <row r="443" spans="1:12" ht="14.5" x14ac:dyDescent="0.35">
      <c r="A443"/>
      <c r="B443"/>
      <c r="C443"/>
      <c r="D443"/>
      <c r="E443"/>
      <c r="F443"/>
      <c r="G443"/>
      <c r="H443"/>
      <c r="I443"/>
      <c r="J443"/>
      <c r="K443"/>
      <c r="L443"/>
    </row>
    <row r="444" spans="1:12" ht="14.5" x14ac:dyDescent="0.35">
      <c r="A444"/>
      <c r="B444"/>
      <c r="C444"/>
      <c r="D444"/>
      <c r="E444"/>
      <c r="F444"/>
      <c r="G444"/>
      <c r="H444"/>
      <c r="I444"/>
      <c r="J444"/>
      <c r="K444"/>
      <c r="L444"/>
    </row>
    <row r="445" spans="1:12" ht="14.5" x14ac:dyDescent="0.35">
      <c r="A445"/>
      <c r="B445"/>
      <c r="C445"/>
      <c r="D445"/>
      <c r="E445"/>
      <c r="F445"/>
      <c r="G445"/>
      <c r="H445"/>
      <c r="I445"/>
      <c r="J445"/>
      <c r="K445"/>
      <c r="L445"/>
    </row>
    <row r="446" spans="1:12" ht="14.5" x14ac:dyDescent="0.35">
      <c r="A446"/>
      <c r="B446"/>
      <c r="C446"/>
      <c r="D446"/>
      <c r="E446"/>
      <c r="F446"/>
      <c r="G446"/>
      <c r="H446"/>
      <c r="I446"/>
      <c r="J446"/>
      <c r="K446"/>
      <c r="L446"/>
    </row>
    <row r="447" spans="1:12" ht="14.5" x14ac:dyDescent="0.35">
      <c r="A447"/>
      <c r="B447"/>
      <c r="C447"/>
      <c r="D447"/>
      <c r="E447"/>
      <c r="F447"/>
      <c r="G447"/>
      <c r="H447"/>
      <c r="I447"/>
      <c r="J447"/>
      <c r="K447"/>
      <c r="L447"/>
    </row>
    <row r="448" spans="1:12" ht="14.5" x14ac:dyDescent="0.35">
      <c r="A448"/>
      <c r="B448"/>
      <c r="C448"/>
      <c r="D448"/>
      <c r="E448"/>
      <c r="F448"/>
      <c r="G448"/>
      <c r="H448"/>
      <c r="I448"/>
      <c r="J448"/>
      <c r="K448"/>
      <c r="L448"/>
    </row>
    <row r="449" spans="1:12" ht="14.5" x14ac:dyDescent="0.35">
      <c r="A449"/>
      <c r="B449"/>
      <c r="C449"/>
      <c r="D449"/>
      <c r="E449"/>
      <c r="F449"/>
      <c r="G449"/>
      <c r="H449"/>
      <c r="I449"/>
      <c r="J449"/>
      <c r="K449"/>
      <c r="L449"/>
    </row>
    <row r="450" spans="1:12" ht="14.5" x14ac:dyDescent="0.35">
      <c r="A450"/>
      <c r="B450"/>
      <c r="C450"/>
      <c r="D450"/>
      <c r="E450"/>
      <c r="F450"/>
      <c r="G450"/>
      <c r="H450"/>
      <c r="I450"/>
      <c r="J450"/>
      <c r="K450"/>
      <c r="L450"/>
    </row>
    <row r="451" spans="1:12" ht="14.5" x14ac:dyDescent="0.35">
      <c r="A451"/>
      <c r="B451"/>
      <c r="C451"/>
      <c r="D451"/>
      <c r="E451"/>
      <c r="F451"/>
      <c r="G451"/>
      <c r="H451"/>
      <c r="I451"/>
      <c r="J451"/>
      <c r="K451"/>
      <c r="L451"/>
    </row>
    <row r="452" spans="1:12" ht="14.5" x14ac:dyDescent="0.35">
      <c r="A452"/>
      <c r="B452"/>
      <c r="C452"/>
      <c r="D452"/>
      <c r="E452"/>
      <c r="F452"/>
      <c r="G452"/>
      <c r="H452"/>
      <c r="I452"/>
      <c r="J452"/>
      <c r="K452"/>
      <c r="L452"/>
    </row>
    <row r="453" spans="1:12" ht="14.5" x14ac:dyDescent="0.35">
      <c r="A453"/>
      <c r="B453"/>
      <c r="C453"/>
      <c r="D453"/>
      <c r="E453"/>
      <c r="F453"/>
      <c r="G453"/>
      <c r="H453"/>
      <c r="I453"/>
      <c r="J453"/>
      <c r="K453"/>
      <c r="L453"/>
    </row>
    <row r="454" spans="1:12" ht="14.5" x14ac:dyDescent="0.35">
      <c r="A454"/>
      <c r="B454"/>
      <c r="C454"/>
      <c r="D454"/>
      <c r="E454"/>
      <c r="F454"/>
      <c r="G454"/>
      <c r="H454"/>
      <c r="I454"/>
      <c r="J454"/>
      <c r="K454"/>
      <c r="L454"/>
    </row>
    <row r="455" spans="1:12" ht="14.5" x14ac:dyDescent="0.35">
      <c r="A455"/>
      <c r="B455"/>
      <c r="C455"/>
      <c r="D455"/>
      <c r="E455"/>
      <c r="F455"/>
      <c r="G455"/>
      <c r="H455"/>
      <c r="I455"/>
      <c r="J455"/>
      <c r="K455"/>
      <c r="L455"/>
    </row>
    <row r="456" spans="1:12" ht="14.5" x14ac:dyDescent="0.35">
      <c r="A456"/>
      <c r="B456"/>
      <c r="C456"/>
      <c r="D456"/>
      <c r="E456"/>
      <c r="F456"/>
      <c r="G456"/>
      <c r="H456"/>
      <c r="I456"/>
      <c r="J456"/>
      <c r="K456"/>
      <c r="L456"/>
    </row>
    <row r="457" spans="1:12" ht="14.5" x14ac:dyDescent="0.35">
      <c r="A457"/>
      <c r="B457"/>
      <c r="C457"/>
      <c r="D457"/>
      <c r="E457"/>
      <c r="F457"/>
      <c r="G457"/>
      <c r="H457"/>
      <c r="I457"/>
      <c r="J457"/>
      <c r="K457"/>
      <c r="L457"/>
    </row>
    <row r="458" spans="1:12" ht="14.5" x14ac:dyDescent="0.35">
      <c r="A458"/>
      <c r="B458"/>
      <c r="C458"/>
      <c r="D458"/>
      <c r="E458"/>
      <c r="F458"/>
      <c r="G458"/>
      <c r="H458"/>
      <c r="I458"/>
      <c r="J458"/>
      <c r="K458"/>
      <c r="L458"/>
    </row>
    <row r="459" spans="1:12" ht="14.5" x14ac:dyDescent="0.35">
      <c r="A459"/>
      <c r="B459"/>
      <c r="C459"/>
      <c r="D459"/>
      <c r="E459"/>
      <c r="F459"/>
      <c r="G459"/>
      <c r="H459"/>
      <c r="I459"/>
      <c r="J459"/>
      <c r="K459"/>
      <c r="L459"/>
    </row>
    <row r="460" spans="1:12" ht="14.5" x14ac:dyDescent="0.35">
      <c r="A460"/>
      <c r="B460"/>
      <c r="C460"/>
      <c r="D460"/>
      <c r="E460"/>
      <c r="F460"/>
      <c r="G460"/>
      <c r="H460"/>
      <c r="I460"/>
      <c r="J460"/>
      <c r="K460"/>
      <c r="L460"/>
    </row>
    <row r="461" spans="1:12" ht="14.5" x14ac:dyDescent="0.35">
      <c r="A461"/>
      <c r="B461"/>
      <c r="C461"/>
      <c r="D461"/>
      <c r="E461"/>
      <c r="F461"/>
      <c r="G461"/>
      <c r="H461"/>
      <c r="I461"/>
      <c r="J461"/>
      <c r="K461"/>
      <c r="L461"/>
    </row>
    <row r="462" spans="1:12" ht="14.5" x14ac:dyDescent="0.35">
      <c r="A462"/>
      <c r="B462"/>
      <c r="C462"/>
      <c r="D462"/>
      <c r="E462"/>
      <c r="F462"/>
      <c r="G462"/>
      <c r="H462"/>
      <c r="I462"/>
      <c r="J462"/>
      <c r="K462"/>
      <c r="L462"/>
    </row>
    <row r="463" spans="1:12" ht="14.5" x14ac:dyDescent="0.35">
      <c r="A463"/>
      <c r="B463"/>
      <c r="C463"/>
      <c r="D463"/>
      <c r="E463"/>
      <c r="F463"/>
      <c r="G463"/>
      <c r="H463"/>
      <c r="I463"/>
      <c r="J463"/>
      <c r="K463"/>
      <c r="L463"/>
    </row>
    <row r="464" spans="1:12" ht="14.5" x14ac:dyDescent="0.35">
      <c r="A464"/>
      <c r="B464"/>
      <c r="C464"/>
      <c r="D464"/>
      <c r="E464"/>
      <c r="F464"/>
      <c r="G464"/>
      <c r="H464"/>
      <c r="I464"/>
      <c r="J464"/>
      <c r="K464"/>
      <c r="L464"/>
    </row>
    <row r="465" spans="1:12" ht="14.5" x14ac:dyDescent="0.35">
      <c r="A465"/>
      <c r="B465"/>
      <c r="C465"/>
      <c r="D465"/>
      <c r="E465"/>
      <c r="F465"/>
      <c r="G465"/>
      <c r="H465"/>
      <c r="I465"/>
      <c r="J465"/>
      <c r="K465"/>
      <c r="L465"/>
    </row>
    <row r="466" spans="1:12" ht="14.5" x14ac:dyDescent="0.35">
      <c r="A466"/>
      <c r="B466"/>
      <c r="C466"/>
      <c r="D466"/>
      <c r="E466"/>
      <c r="F466"/>
      <c r="G466"/>
      <c r="H466"/>
      <c r="I466"/>
      <c r="J466"/>
      <c r="K466"/>
      <c r="L466"/>
    </row>
    <row r="467" spans="1:12" ht="14.5" x14ac:dyDescent="0.35">
      <c r="A467"/>
      <c r="B467"/>
      <c r="C467"/>
      <c r="D467"/>
      <c r="E467"/>
      <c r="F467"/>
      <c r="G467"/>
      <c r="H467"/>
      <c r="I467"/>
      <c r="J467"/>
      <c r="K467"/>
      <c r="L467"/>
    </row>
    <row r="468" spans="1:12" ht="14.5" x14ac:dyDescent="0.35">
      <c r="A468"/>
      <c r="B468"/>
      <c r="C468"/>
      <c r="D468"/>
      <c r="E468"/>
      <c r="F468"/>
      <c r="G468"/>
      <c r="H468"/>
      <c r="I468"/>
      <c r="J468"/>
      <c r="K468"/>
      <c r="L468"/>
    </row>
    <row r="469" spans="1:12" ht="14.5" x14ac:dyDescent="0.35">
      <c r="A469"/>
      <c r="B469"/>
      <c r="C469"/>
      <c r="D469"/>
      <c r="E469"/>
      <c r="F469"/>
      <c r="G469"/>
      <c r="H469"/>
      <c r="I469"/>
      <c r="J469"/>
      <c r="K469"/>
      <c r="L469"/>
    </row>
    <row r="470" spans="1:12" ht="14.5" x14ac:dyDescent="0.35">
      <c r="A470"/>
      <c r="B470"/>
      <c r="C470"/>
      <c r="D470"/>
      <c r="E470"/>
      <c r="F470"/>
      <c r="G470"/>
      <c r="H470"/>
      <c r="I470"/>
      <c r="J470"/>
      <c r="K470"/>
      <c r="L470"/>
    </row>
    <row r="471" spans="1:12" ht="14.5" x14ac:dyDescent="0.35">
      <c r="A471"/>
      <c r="B471"/>
      <c r="C471"/>
      <c r="D471"/>
      <c r="E471"/>
      <c r="F471"/>
      <c r="G471"/>
      <c r="H471"/>
      <c r="I471"/>
      <c r="J471"/>
      <c r="K471"/>
      <c r="L471"/>
    </row>
    <row r="472" spans="1:12" ht="14.5" x14ac:dyDescent="0.35">
      <c r="A472"/>
      <c r="B472"/>
      <c r="C472"/>
      <c r="D472"/>
      <c r="E472"/>
      <c r="F472"/>
      <c r="G472"/>
      <c r="H472"/>
      <c r="I472"/>
      <c r="J472"/>
      <c r="K472"/>
      <c r="L472"/>
    </row>
    <row r="473" spans="1:12" ht="14.5" x14ac:dyDescent="0.35">
      <c r="A473"/>
      <c r="B473"/>
      <c r="C473"/>
      <c r="D473"/>
      <c r="E473"/>
      <c r="F473"/>
      <c r="G473"/>
      <c r="H473"/>
      <c r="I473"/>
      <c r="J473"/>
      <c r="K473"/>
      <c r="L473"/>
    </row>
    <row r="474" spans="1:12" ht="14.5" x14ac:dyDescent="0.35">
      <c r="A474"/>
      <c r="B474"/>
      <c r="C474"/>
      <c r="D474"/>
      <c r="E474"/>
      <c r="F474"/>
      <c r="G474"/>
      <c r="H474"/>
      <c r="I474"/>
      <c r="J474"/>
      <c r="K474"/>
      <c r="L474"/>
    </row>
    <row r="475" spans="1:12" ht="14.5" x14ac:dyDescent="0.35">
      <c r="A475"/>
      <c r="B475"/>
      <c r="C475"/>
      <c r="D475"/>
      <c r="E475"/>
      <c r="F475"/>
      <c r="G475"/>
      <c r="H475"/>
      <c r="I475"/>
      <c r="J475"/>
      <c r="K475"/>
      <c r="L475"/>
    </row>
    <row r="476" spans="1:12" ht="14.5" x14ac:dyDescent="0.35">
      <c r="A476"/>
      <c r="B476"/>
      <c r="C476"/>
      <c r="D476"/>
      <c r="E476"/>
      <c r="F476"/>
      <c r="G476"/>
      <c r="H476"/>
      <c r="I476"/>
      <c r="J476"/>
      <c r="K476"/>
      <c r="L476"/>
    </row>
    <row r="477" spans="1:12" ht="14.5" x14ac:dyDescent="0.35">
      <c r="A477"/>
      <c r="B477"/>
      <c r="C477"/>
      <c r="D477"/>
      <c r="E477"/>
      <c r="F477"/>
      <c r="G477"/>
      <c r="H477"/>
      <c r="I477"/>
      <c r="J477"/>
      <c r="K477"/>
      <c r="L477"/>
    </row>
    <row r="478" spans="1:12" ht="14.5" x14ac:dyDescent="0.35">
      <c r="A478"/>
      <c r="B478"/>
      <c r="C478"/>
      <c r="D478"/>
      <c r="E478"/>
      <c r="F478"/>
      <c r="G478"/>
      <c r="H478"/>
      <c r="I478"/>
      <c r="J478"/>
      <c r="K478"/>
      <c r="L478"/>
    </row>
    <row r="479" spans="1:12" ht="14.5" x14ac:dyDescent="0.35">
      <c r="A479"/>
      <c r="B479"/>
      <c r="C479"/>
      <c r="D479"/>
      <c r="E479"/>
      <c r="F479"/>
      <c r="G479"/>
      <c r="H479"/>
      <c r="I479"/>
      <c r="J479"/>
      <c r="K479"/>
      <c r="L479"/>
    </row>
    <row r="480" spans="1:12" ht="14.5" x14ac:dyDescent="0.35">
      <c r="A480"/>
      <c r="B480"/>
      <c r="C480"/>
      <c r="D480"/>
      <c r="E480"/>
      <c r="F480"/>
      <c r="G480"/>
      <c r="H480"/>
      <c r="I480"/>
      <c r="J480"/>
      <c r="K480"/>
      <c r="L480"/>
    </row>
    <row r="481" spans="1:12" ht="14.5" x14ac:dyDescent="0.35">
      <c r="A481"/>
      <c r="B481"/>
      <c r="C481"/>
      <c r="D481"/>
      <c r="E481"/>
      <c r="F481"/>
      <c r="G481"/>
      <c r="H481"/>
      <c r="I481"/>
      <c r="J481"/>
      <c r="K481"/>
      <c r="L481"/>
    </row>
    <row r="482" spans="1:12" ht="14.5" x14ac:dyDescent="0.35">
      <c r="A482"/>
      <c r="B482"/>
      <c r="C482"/>
      <c r="D482"/>
      <c r="E482"/>
      <c r="F482"/>
      <c r="G482"/>
      <c r="H482"/>
      <c r="I482"/>
      <c r="J482"/>
      <c r="K482"/>
      <c r="L482"/>
    </row>
    <row r="483" spans="1:12" ht="14.5" x14ac:dyDescent="0.35">
      <c r="A483"/>
      <c r="B483"/>
      <c r="C483"/>
      <c r="D483"/>
      <c r="E483"/>
      <c r="F483"/>
      <c r="G483"/>
      <c r="H483"/>
      <c r="I483"/>
      <c r="J483"/>
      <c r="K483"/>
      <c r="L483"/>
    </row>
    <row r="484" spans="1:12" ht="14.5" x14ac:dyDescent="0.35">
      <c r="A484"/>
      <c r="B484"/>
      <c r="C484"/>
      <c r="D484"/>
      <c r="E484"/>
      <c r="F484"/>
      <c r="G484"/>
      <c r="H484"/>
      <c r="I484"/>
      <c r="J484"/>
      <c r="K484"/>
      <c r="L484"/>
    </row>
    <row r="485" spans="1:12" ht="14.5" x14ac:dyDescent="0.35">
      <c r="A485"/>
      <c r="B485"/>
      <c r="C485"/>
      <c r="D485"/>
      <c r="E485"/>
      <c r="F485"/>
      <c r="G485"/>
      <c r="H485"/>
      <c r="I485"/>
      <c r="J485"/>
      <c r="K485"/>
      <c r="L485"/>
    </row>
    <row r="486" spans="1:12" ht="14.5" x14ac:dyDescent="0.35">
      <c r="A486"/>
      <c r="B486"/>
      <c r="C486"/>
      <c r="D486"/>
      <c r="E486"/>
      <c r="F486"/>
      <c r="G486"/>
      <c r="H486"/>
      <c r="I486"/>
      <c r="J486"/>
      <c r="K486"/>
      <c r="L486"/>
    </row>
    <row r="487" spans="1:12" ht="14.5" x14ac:dyDescent="0.35">
      <c r="A487"/>
      <c r="B487"/>
      <c r="C487"/>
      <c r="D487"/>
      <c r="E487"/>
      <c r="F487"/>
      <c r="G487"/>
      <c r="H487"/>
      <c r="I487"/>
      <c r="J487"/>
      <c r="K487"/>
      <c r="L487"/>
    </row>
    <row r="488" spans="1:12" ht="14.5" x14ac:dyDescent="0.35">
      <c r="A488"/>
      <c r="B488"/>
      <c r="C488"/>
      <c r="D488"/>
      <c r="E488"/>
      <c r="F488"/>
      <c r="G488"/>
      <c r="H488"/>
      <c r="I488"/>
      <c r="J488"/>
      <c r="K488"/>
      <c r="L488"/>
    </row>
    <row r="489" spans="1:12" ht="14.5" x14ac:dyDescent="0.35">
      <c r="A489"/>
      <c r="B489"/>
      <c r="C489"/>
      <c r="D489"/>
      <c r="E489"/>
      <c r="F489"/>
      <c r="G489"/>
      <c r="H489"/>
      <c r="I489"/>
      <c r="J489"/>
      <c r="K489"/>
      <c r="L489"/>
    </row>
    <row r="490" spans="1:12" ht="14.5" x14ac:dyDescent="0.35">
      <c r="A490"/>
      <c r="B490"/>
      <c r="C490"/>
      <c r="D490"/>
      <c r="E490"/>
      <c r="F490"/>
      <c r="G490"/>
      <c r="H490"/>
      <c r="I490"/>
      <c r="J490"/>
      <c r="K490"/>
      <c r="L490"/>
    </row>
    <row r="491" spans="1:12" ht="14.5" x14ac:dyDescent="0.35">
      <c r="A491"/>
      <c r="B491"/>
      <c r="C491"/>
      <c r="D491"/>
      <c r="E491"/>
      <c r="F491"/>
      <c r="G491"/>
      <c r="H491"/>
      <c r="I491"/>
      <c r="J491"/>
      <c r="K491"/>
      <c r="L491"/>
    </row>
    <row r="492" spans="1:12" ht="14.5" x14ac:dyDescent="0.35">
      <c r="A492"/>
      <c r="B492"/>
      <c r="C492"/>
      <c r="D492"/>
      <c r="E492"/>
      <c r="F492"/>
      <c r="G492"/>
      <c r="H492"/>
      <c r="I492"/>
      <c r="J492"/>
      <c r="K492"/>
      <c r="L492"/>
    </row>
    <row r="493" spans="1:12" ht="14.5" x14ac:dyDescent="0.35">
      <c r="A493"/>
      <c r="B493"/>
      <c r="C493"/>
      <c r="D493"/>
      <c r="E493"/>
      <c r="F493"/>
      <c r="G493"/>
      <c r="H493"/>
      <c r="I493"/>
      <c r="J493"/>
      <c r="K493"/>
      <c r="L493"/>
    </row>
    <row r="494" spans="1:12" ht="14.5" x14ac:dyDescent="0.35">
      <c r="A494"/>
      <c r="B494"/>
      <c r="C494"/>
      <c r="D494"/>
      <c r="E494"/>
      <c r="F494"/>
      <c r="G494"/>
      <c r="H494"/>
      <c r="I494"/>
      <c r="J494"/>
      <c r="K494"/>
      <c r="L494"/>
    </row>
    <row r="495" spans="1:12" ht="14.5" x14ac:dyDescent="0.35">
      <c r="A495"/>
      <c r="B495"/>
      <c r="C495"/>
      <c r="D495"/>
      <c r="E495"/>
      <c r="F495"/>
      <c r="G495"/>
      <c r="H495"/>
      <c r="I495"/>
      <c r="J495"/>
      <c r="K495"/>
      <c r="L495"/>
    </row>
    <row r="496" spans="1:12" ht="14.5" x14ac:dyDescent="0.35">
      <c r="A496"/>
      <c r="B496"/>
      <c r="C496"/>
      <c r="D496"/>
      <c r="E496"/>
      <c r="F496"/>
      <c r="G496"/>
      <c r="H496"/>
      <c r="I496"/>
      <c r="J496"/>
      <c r="K496"/>
      <c r="L496"/>
    </row>
    <row r="497" spans="1:12" ht="14.5" x14ac:dyDescent="0.35">
      <c r="A497"/>
      <c r="B497"/>
      <c r="C497"/>
      <c r="D497"/>
      <c r="E497"/>
      <c r="F497"/>
      <c r="G497"/>
      <c r="H497"/>
      <c r="I497"/>
      <c r="J497"/>
      <c r="K497"/>
      <c r="L497"/>
    </row>
    <row r="498" spans="1:12" ht="14.5" x14ac:dyDescent="0.35">
      <c r="A498"/>
      <c r="B498"/>
      <c r="C498"/>
      <c r="D498"/>
      <c r="E498"/>
      <c r="F498"/>
      <c r="G498"/>
      <c r="H498"/>
      <c r="I498"/>
      <c r="J498"/>
      <c r="K498"/>
      <c r="L498"/>
    </row>
    <row r="499" spans="1:12" ht="14.5" x14ac:dyDescent="0.35">
      <c r="A499"/>
      <c r="B499"/>
      <c r="C499"/>
      <c r="D499"/>
      <c r="E499"/>
      <c r="F499"/>
      <c r="G499"/>
      <c r="H499"/>
      <c r="I499"/>
      <c r="J499"/>
      <c r="K499"/>
      <c r="L499"/>
    </row>
    <row r="500" spans="1:12" ht="14.5" x14ac:dyDescent="0.35">
      <c r="A500"/>
      <c r="B500"/>
      <c r="C500"/>
      <c r="D500"/>
      <c r="E500"/>
      <c r="F500"/>
      <c r="G500"/>
      <c r="H500"/>
      <c r="I500"/>
      <c r="J500"/>
      <c r="K500"/>
      <c r="L500"/>
    </row>
    <row r="501" spans="1:12" ht="14.5" x14ac:dyDescent="0.35">
      <c r="A501"/>
      <c r="B501"/>
      <c r="C501"/>
      <c r="D501"/>
      <c r="E501"/>
      <c r="F501"/>
      <c r="G501"/>
      <c r="H501"/>
      <c r="I501"/>
      <c r="J501"/>
      <c r="K501"/>
      <c r="L501"/>
    </row>
    <row r="502" spans="1:12" ht="14.5" x14ac:dyDescent="0.35">
      <c r="A502"/>
      <c r="B502"/>
      <c r="C502"/>
      <c r="D502"/>
      <c r="E502"/>
      <c r="F502"/>
      <c r="G502"/>
      <c r="H502"/>
      <c r="I502"/>
      <c r="J502"/>
      <c r="K502"/>
      <c r="L502"/>
    </row>
    <row r="503" spans="1:12" ht="14.5" x14ac:dyDescent="0.35">
      <c r="A503"/>
      <c r="B503"/>
      <c r="C503"/>
      <c r="D503"/>
      <c r="E503"/>
      <c r="F503"/>
      <c r="G503"/>
      <c r="H503"/>
      <c r="I503"/>
      <c r="J503"/>
      <c r="K503"/>
      <c r="L503"/>
    </row>
    <row r="504" spans="1:12" ht="14.5" x14ac:dyDescent="0.35">
      <c r="A504"/>
      <c r="B504"/>
      <c r="C504"/>
      <c r="D504"/>
      <c r="E504"/>
      <c r="F504"/>
      <c r="G504"/>
      <c r="H504"/>
      <c r="I504"/>
      <c r="J504"/>
      <c r="K504"/>
      <c r="L504"/>
    </row>
    <row r="505" spans="1:12" ht="14.5" x14ac:dyDescent="0.35">
      <c r="A505"/>
      <c r="B505"/>
      <c r="C505"/>
      <c r="D505"/>
      <c r="E505"/>
      <c r="F505"/>
      <c r="G505"/>
      <c r="H505"/>
      <c r="I505"/>
      <c r="J505"/>
      <c r="K505"/>
      <c r="L505"/>
    </row>
    <row r="506" spans="1:12" ht="14.5" x14ac:dyDescent="0.35">
      <c r="A506"/>
      <c r="B506"/>
      <c r="C506"/>
      <c r="D506"/>
      <c r="E506"/>
      <c r="F506"/>
      <c r="G506"/>
      <c r="H506"/>
      <c r="I506"/>
      <c r="J506"/>
      <c r="K506"/>
      <c r="L506"/>
    </row>
    <row r="507" spans="1:12" ht="14.5" x14ac:dyDescent="0.35">
      <c r="A507"/>
      <c r="B507"/>
      <c r="C507"/>
      <c r="D507"/>
      <c r="E507"/>
      <c r="F507"/>
      <c r="G507"/>
      <c r="H507"/>
      <c r="I507"/>
      <c r="J507"/>
      <c r="K507"/>
      <c r="L507"/>
    </row>
    <row r="508" spans="1:12" ht="14.5" x14ac:dyDescent="0.35">
      <c r="A508"/>
      <c r="B508"/>
      <c r="C508"/>
      <c r="D508"/>
      <c r="E508"/>
      <c r="F508"/>
      <c r="G508"/>
      <c r="H508"/>
      <c r="I508"/>
      <c r="J508"/>
      <c r="K508"/>
      <c r="L508"/>
    </row>
    <row r="509" spans="1:12" ht="14.5" x14ac:dyDescent="0.35">
      <c r="A509"/>
      <c r="B509"/>
      <c r="C509"/>
      <c r="D509"/>
      <c r="E509"/>
      <c r="F509"/>
      <c r="G509"/>
      <c r="H509"/>
      <c r="I509"/>
      <c r="J509"/>
      <c r="K509"/>
      <c r="L509"/>
    </row>
    <row r="510" spans="1:12" ht="14.5" x14ac:dyDescent="0.35">
      <c r="A510"/>
      <c r="B510"/>
      <c r="C510"/>
      <c r="D510"/>
      <c r="E510"/>
      <c r="F510"/>
      <c r="G510"/>
      <c r="H510"/>
      <c r="I510"/>
      <c r="J510"/>
      <c r="K510"/>
      <c r="L510"/>
    </row>
    <row r="511" spans="1:12" ht="14.5" x14ac:dyDescent="0.35">
      <c r="A511"/>
      <c r="B511"/>
      <c r="C511"/>
      <c r="D511"/>
      <c r="E511"/>
      <c r="F511"/>
      <c r="G511"/>
      <c r="H511"/>
      <c r="I511"/>
      <c r="J511"/>
      <c r="K511"/>
      <c r="L511"/>
    </row>
    <row r="512" spans="1:12" ht="14.5" x14ac:dyDescent="0.35">
      <c r="A512"/>
      <c r="B512"/>
      <c r="C512"/>
      <c r="D512"/>
      <c r="E512"/>
      <c r="F512"/>
      <c r="G512"/>
      <c r="H512"/>
      <c r="I512"/>
      <c r="J512"/>
      <c r="K512"/>
      <c r="L512"/>
    </row>
    <row r="513" spans="1:12" ht="14.5" x14ac:dyDescent="0.35">
      <c r="A513"/>
      <c r="B513"/>
      <c r="C513"/>
      <c r="D513"/>
      <c r="E513"/>
      <c r="F513"/>
      <c r="G513"/>
      <c r="H513"/>
      <c r="I513"/>
      <c r="J513"/>
      <c r="K513"/>
      <c r="L513"/>
    </row>
    <row r="514" spans="1:12" ht="14.5" x14ac:dyDescent="0.35">
      <c r="A514"/>
      <c r="B514"/>
      <c r="C514"/>
      <c r="D514"/>
      <c r="E514"/>
      <c r="F514"/>
      <c r="G514"/>
      <c r="H514"/>
      <c r="I514"/>
      <c r="J514"/>
      <c r="K514"/>
      <c r="L514"/>
    </row>
    <row r="515" spans="1:12" ht="14.5" x14ac:dyDescent="0.35">
      <c r="A515"/>
      <c r="B515"/>
      <c r="C515"/>
      <c r="D515"/>
      <c r="E515"/>
      <c r="F515"/>
      <c r="G515"/>
      <c r="H515"/>
      <c r="I515"/>
      <c r="J515"/>
      <c r="K515"/>
      <c r="L515"/>
    </row>
    <row r="516" spans="1:12" ht="14.5" x14ac:dyDescent="0.35">
      <c r="A516"/>
      <c r="B516"/>
      <c r="C516"/>
      <c r="D516"/>
      <c r="E516"/>
      <c r="F516"/>
      <c r="G516"/>
      <c r="H516"/>
      <c r="I516"/>
      <c r="J516"/>
      <c r="K516"/>
      <c r="L516"/>
    </row>
    <row r="517" spans="1:12" ht="14.5" x14ac:dyDescent="0.35">
      <c r="A517"/>
      <c r="B517"/>
      <c r="C517"/>
      <c r="D517"/>
      <c r="E517"/>
      <c r="F517"/>
      <c r="G517"/>
      <c r="H517"/>
      <c r="I517"/>
      <c r="J517"/>
      <c r="K517"/>
      <c r="L517"/>
    </row>
    <row r="518" spans="1:12" ht="14.5" x14ac:dyDescent="0.35">
      <c r="A518"/>
      <c r="B518"/>
      <c r="C518"/>
      <c r="D518"/>
      <c r="E518"/>
      <c r="F518"/>
      <c r="G518"/>
      <c r="H518"/>
      <c r="I518"/>
      <c r="J518"/>
      <c r="K518"/>
      <c r="L518"/>
    </row>
    <row r="519" spans="1:12" ht="14.5" x14ac:dyDescent="0.35">
      <c r="A519"/>
      <c r="B519"/>
      <c r="C519"/>
      <c r="D519"/>
      <c r="E519"/>
      <c r="F519"/>
      <c r="G519"/>
      <c r="H519"/>
      <c r="I519"/>
      <c r="J519"/>
      <c r="K519"/>
      <c r="L519"/>
    </row>
    <row r="520" spans="1:12" ht="14.5" x14ac:dyDescent="0.35">
      <c r="A520"/>
      <c r="B520"/>
      <c r="C520"/>
      <c r="D520"/>
      <c r="E520"/>
      <c r="F520"/>
      <c r="G520"/>
      <c r="H520"/>
      <c r="I520"/>
      <c r="J520"/>
      <c r="K520"/>
      <c r="L520"/>
    </row>
    <row r="521" spans="1:12" ht="14.5" x14ac:dyDescent="0.35">
      <c r="A521"/>
      <c r="B521"/>
      <c r="C521"/>
      <c r="D521"/>
      <c r="E521"/>
      <c r="F521"/>
      <c r="G521"/>
      <c r="H521"/>
      <c r="I521"/>
      <c r="J521"/>
      <c r="K521"/>
      <c r="L521"/>
    </row>
    <row r="522" spans="1:12" ht="14.5" x14ac:dyDescent="0.35">
      <c r="A522"/>
      <c r="B522"/>
      <c r="C522"/>
      <c r="D522"/>
      <c r="E522"/>
      <c r="F522"/>
      <c r="G522"/>
      <c r="H522"/>
      <c r="I522"/>
      <c r="J522"/>
      <c r="K522"/>
      <c r="L522"/>
    </row>
    <row r="523" spans="1:12" ht="14.5" x14ac:dyDescent="0.35">
      <c r="A523"/>
      <c r="B523"/>
      <c r="C523"/>
      <c r="D523"/>
      <c r="E523"/>
      <c r="F523"/>
      <c r="G523"/>
      <c r="H523"/>
      <c r="I523"/>
      <c r="J523"/>
      <c r="K523"/>
      <c r="L523"/>
    </row>
    <row r="524" spans="1:12" ht="14.5" x14ac:dyDescent="0.35">
      <c r="A524"/>
      <c r="B524"/>
      <c r="C524"/>
      <c r="D524"/>
      <c r="E524"/>
      <c r="F524"/>
      <c r="G524"/>
      <c r="H524"/>
      <c r="I524"/>
      <c r="J524"/>
      <c r="K524"/>
      <c r="L524"/>
    </row>
    <row r="525" spans="1:12" ht="14.5" x14ac:dyDescent="0.35">
      <c r="A525"/>
      <c r="B525"/>
      <c r="C525"/>
      <c r="D525"/>
      <c r="E525"/>
      <c r="F525"/>
      <c r="G525"/>
      <c r="H525"/>
      <c r="I525"/>
      <c r="J525"/>
      <c r="K525"/>
      <c r="L525"/>
    </row>
    <row r="526" spans="1:12" ht="14.5" x14ac:dyDescent="0.35">
      <c r="A526"/>
      <c r="B526"/>
      <c r="C526"/>
      <c r="D526"/>
      <c r="E526"/>
      <c r="F526"/>
      <c r="G526"/>
      <c r="H526"/>
      <c r="I526"/>
      <c r="J526"/>
      <c r="K526"/>
      <c r="L526"/>
    </row>
    <row r="527" spans="1:12" ht="14.5" x14ac:dyDescent="0.35">
      <c r="A527"/>
      <c r="B527"/>
      <c r="C527"/>
      <c r="D527"/>
      <c r="E527"/>
      <c r="F527"/>
      <c r="G527"/>
      <c r="H527"/>
      <c r="I527"/>
      <c r="J527"/>
      <c r="K527"/>
      <c r="L527"/>
    </row>
    <row r="528" spans="1:12" ht="14.5" x14ac:dyDescent="0.35">
      <c r="A528"/>
      <c r="B528"/>
      <c r="C528"/>
      <c r="D528"/>
      <c r="E528"/>
      <c r="F528"/>
      <c r="G528"/>
      <c r="H528"/>
      <c r="I528"/>
      <c r="J528"/>
      <c r="K528"/>
      <c r="L528"/>
    </row>
    <row r="529" spans="1:12" ht="14.5" x14ac:dyDescent="0.35">
      <c r="A529"/>
      <c r="B529"/>
      <c r="C529"/>
      <c r="D529"/>
      <c r="E529"/>
      <c r="F529"/>
      <c r="G529"/>
      <c r="H529"/>
      <c r="I529"/>
      <c r="J529"/>
      <c r="K529"/>
      <c r="L529"/>
    </row>
    <row r="530" spans="1:12" ht="14.5" x14ac:dyDescent="0.35">
      <c r="A530"/>
      <c r="B530"/>
      <c r="C530"/>
      <c r="D530"/>
      <c r="E530"/>
      <c r="F530"/>
      <c r="G530"/>
      <c r="H530"/>
      <c r="I530"/>
      <c r="J530"/>
      <c r="K530"/>
      <c r="L530"/>
    </row>
    <row r="531" spans="1:12" ht="14.5" x14ac:dyDescent="0.35">
      <c r="A531"/>
      <c r="B531"/>
      <c r="C531"/>
      <c r="D531"/>
      <c r="E531"/>
      <c r="F531"/>
      <c r="G531"/>
      <c r="H531"/>
      <c r="I531"/>
      <c r="J531"/>
      <c r="K531"/>
      <c r="L531"/>
    </row>
    <row r="532" spans="1:12" ht="14.5" x14ac:dyDescent="0.35">
      <c r="A532"/>
      <c r="B532"/>
      <c r="C532"/>
      <c r="D532"/>
      <c r="E532"/>
      <c r="F532"/>
      <c r="G532"/>
      <c r="H532"/>
      <c r="I532"/>
      <c r="J532"/>
      <c r="K532"/>
      <c r="L532"/>
    </row>
    <row r="533" spans="1:12" ht="14.5" x14ac:dyDescent="0.35">
      <c r="A533"/>
      <c r="B533"/>
      <c r="C533"/>
      <c r="D533"/>
      <c r="E533"/>
      <c r="F533"/>
      <c r="G533"/>
      <c r="H533"/>
      <c r="I533"/>
      <c r="J533"/>
      <c r="K533"/>
      <c r="L533"/>
    </row>
    <row r="534" spans="1:12" ht="14.5" x14ac:dyDescent="0.35">
      <c r="A534"/>
      <c r="B534"/>
      <c r="C534"/>
      <c r="D534"/>
      <c r="E534"/>
      <c r="F534"/>
      <c r="G534"/>
      <c r="H534"/>
      <c r="I534"/>
      <c r="J534"/>
      <c r="K534"/>
      <c r="L534"/>
    </row>
    <row r="535" spans="1:12" ht="14.5" x14ac:dyDescent="0.35">
      <c r="A535"/>
      <c r="B535"/>
      <c r="C535"/>
      <c r="D535"/>
      <c r="E535"/>
      <c r="F535"/>
      <c r="G535"/>
      <c r="H535"/>
      <c r="I535"/>
      <c r="J535"/>
      <c r="K535"/>
      <c r="L535"/>
    </row>
    <row r="536" spans="1:12" ht="14.5" x14ac:dyDescent="0.35">
      <c r="A536"/>
      <c r="B536"/>
      <c r="C536"/>
      <c r="D536"/>
      <c r="E536"/>
      <c r="F536"/>
      <c r="G536"/>
      <c r="H536"/>
      <c r="I536"/>
      <c r="J536"/>
      <c r="K536"/>
      <c r="L536"/>
    </row>
    <row r="537" spans="1:12" ht="14.5" x14ac:dyDescent="0.35">
      <c r="A537"/>
      <c r="B537"/>
      <c r="C537"/>
      <c r="D537"/>
      <c r="E537"/>
      <c r="F537"/>
      <c r="G537"/>
      <c r="H537"/>
      <c r="I537"/>
      <c r="J537"/>
      <c r="K537"/>
      <c r="L537"/>
    </row>
    <row r="538" spans="1:12" ht="14.5" x14ac:dyDescent="0.35">
      <c r="A538"/>
      <c r="B538"/>
      <c r="C538"/>
      <c r="D538"/>
      <c r="E538"/>
      <c r="F538"/>
      <c r="G538"/>
      <c r="H538"/>
      <c r="I538"/>
      <c r="J538"/>
      <c r="K538"/>
      <c r="L538"/>
    </row>
    <row r="539" spans="1:12" ht="14.5" x14ac:dyDescent="0.35">
      <c r="A539"/>
      <c r="B539"/>
      <c r="C539"/>
      <c r="D539"/>
      <c r="E539"/>
      <c r="F539"/>
      <c r="G539"/>
      <c r="H539"/>
      <c r="I539"/>
      <c r="J539"/>
      <c r="K539"/>
      <c r="L539"/>
    </row>
    <row r="540" spans="1:12" ht="14.5" x14ac:dyDescent="0.35">
      <c r="A540"/>
      <c r="B540"/>
      <c r="C540"/>
      <c r="D540"/>
      <c r="E540"/>
      <c r="F540"/>
      <c r="G540"/>
      <c r="H540"/>
      <c r="I540"/>
      <c r="J540"/>
      <c r="K540"/>
      <c r="L540"/>
    </row>
    <row r="541" spans="1:12" ht="14.5" x14ac:dyDescent="0.35">
      <c r="A541"/>
      <c r="B541"/>
      <c r="C541"/>
      <c r="D541"/>
      <c r="E541"/>
      <c r="F541"/>
      <c r="G541"/>
      <c r="H541"/>
      <c r="I541"/>
      <c r="J541"/>
      <c r="K541"/>
      <c r="L541"/>
    </row>
    <row r="542" spans="1:12" ht="14.5" x14ac:dyDescent="0.35">
      <c r="A542"/>
      <c r="B542"/>
      <c r="C542"/>
      <c r="D542"/>
      <c r="E542"/>
      <c r="F542"/>
      <c r="G542"/>
      <c r="H542"/>
      <c r="I542"/>
      <c r="J542"/>
      <c r="K542"/>
      <c r="L542"/>
    </row>
    <row r="543" spans="1:12" ht="14.5" x14ac:dyDescent="0.35">
      <c r="A543"/>
      <c r="B543"/>
      <c r="C543"/>
      <c r="D543"/>
      <c r="E543"/>
      <c r="F543"/>
      <c r="G543"/>
      <c r="H543"/>
      <c r="I543"/>
      <c r="J543"/>
      <c r="K543"/>
      <c r="L543"/>
    </row>
    <row r="544" spans="1:12" ht="14.5" x14ac:dyDescent="0.35">
      <c r="A544"/>
      <c r="B544"/>
      <c r="C544"/>
      <c r="D544"/>
      <c r="E544"/>
      <c r="F544"/>
      <c r="G544"/>
      <c r="H544"/>
      <c r="I544"/>
      <c r="J544"/>
      <c r="K544"/>
      <c r="L544"/>
    </row>
    <row r="545" spans="1:12" ht="14.5" x14ac:dyDescent="0.35">
      <c r="A545"/>
      <c r="B545"/>
      <c r="C545"/>
      <c r="D545"/>
      <c r="E545"/>
      <c r="F545"/>
      <c r="G545"/>
      <c r="H545"/>
      <c r="I545"/>
      <c r="J545"/>
      <c r="K545"/>
      <c r="L545"/>
    </row>
    <row r="546" spans="1:12" ht="14.5" x14ac:dyDescent="0.35">
      <c r="A546"/>
      <c r="B546"/>
      <c r="C546"/>
      <c r="D546"/>
      <c r="E546"/>
      <c r="F546"/>
      <c r="G546"/>
      <c r="H546"/>
      <c r="I546"/>
      <c r="J546"/>
      <c r="K546"/>
      <c r="L546"/>
    </row>
    <row r="547" spans="1:12" ht="14.5" x14ac:dyDescent="0.35">
      <c r="A547"/>
      <c r="B547"/>
      <c r="C547"/>
      <c r="D547"/>
      <c r="E547"/>
      <c r="F547"/>
      <c r="G547"/>
      <c r="H547"/>
      <c r="I547"/>
      <c r="J547"/>
      <c r="K547"/>
      <c r="L547"/>
    </row>
    <row r="548" spans="1:12" ht="14.5" x14ac:dyDescent="0.35">
      <c r="A548"/>
      <c r="B548"/>
      <c r="C548"/>
      <c r="D548"/>
      <c r="E548"/>
      <c r="F548"/>
      <c r="G548"/>
      <c r="H548"/>
      <c r="I548"/>
      <c r="J548"/>
      <c r="K548"/>
      <c r="L548"/>
    </row>
    <row r="549" spans="1:12" ht="14.5" x14ac:dyDescent="0.35">
      <c r="A549"/>
      <c r="B549"/>
      <c r="C549"/>
      <c r="D549"/>
      <c r="E549"/>
      <c r="F549"/>
      <c r="G549"/>
      <c r="H549"/>
      <c r="I549"/>
      <c r="J549"/>
      <c r="K549"/>
      <c r="L549"/>
    </row>
    <row r="550" spans="1:12" ht="14.5" x14ac:dyDescent="0.35">
      <c r="A550"/>
      <c r="B550"/>
      <c r="C550"/>
      <c r="D550"/>
      <c r="E550"/>
      <c r="F550"/>
      <c r="G550"/>
      <c r="H550"/>
      <c r="I550"/>
      <c r="J550"/>
      <c r="K550"/>
      <c r="L550"/>
    </row>
    <row r="551" spans="1:12" ht="14.5" x14ac:dyDescent="0.35">
      <c r="A551"/>
      <c r="B551"/>
      <c r="C551"/>
      <c r="D551"/>
      <c r="E551"/>
      <c r="F551"/>
      <c r="G551"/>
      <c r="H551"/>
      <c r="I551"/>
      <c r="J551"/>
      <c r="K551"/>
      <c r="L551"/>
    </row>
    <row r="552" spans="1:12" ht="14.5" x14ac:dyDescent="0.35">
      <c r="A552"/>
      <c r="B552"/>
      <c r="C552"/>
      <c r="D552"/>
      <c r="E552"/>
      <c r="F552"/>
      <c r="G552"/>
      <c r="H552"/>
      <c r="I552"/>
      <c r="J552"/>
      <c r="K552"/>
      <c r="L552"/>
    </row>
    <row r="553" spans="1:12" ht="14.5" x14ac:dyDescent="0.35">
      <c r="A553"/>
      <c r="B553"/>
      <c r="C553"/>
      <c r="D553"/>
      <c r="E553"/>
      <c r="F553"/>
      <c r="G553"/>
      <c r="H553"/>
      <c r="I553"/>
      <c r="J553"/>
      <c r="K553"/>
      <c r="L553"/>
    </row>
    <row r="554" spans="1:12" ht="14.5" x14ac:dyDescent="0.35">
      <c r="A554"/>
      <c r="B554"/>
      <c r="C554"/>
      <c r="D554"/>
      <c r="E554"/>
      <c r="F554"/>
      <c r="G554"/>
      <c r="H554"/>
      <c r="I554"/>
      <c r="J554"/>
      <c r="K554"/>
      <c r="L554"/>
    </row>
    <row r="555" spans="1:12" ht="14.5" x14ac:dyDescent="0.35">
      <c r="A555"/>
      <c r="B555"/>
      <c r="C555"/>
      <c r="D555"/>
      <c r="E555"/>
      <c r="F555"/>
      <c r="G555"/>
      <c r="H555"/>
      <c r="I555"/>
      <c r="J555"/>
      <c r="K555"/>
      <c r="L555"/>
    </row>
    <row r="556" spans="1:12" ht="14.5" x14ac:dyDescent="0.35">
      <c r="A556"/>
      <c r="B556"/>
      <c r="C556"/>
      <c r="D556"/>
      <c r="E556"/>
      <c r="F556"/>
      <c r="G556"/>
      <c r="H556"/>
      <c r="I556"/>
      <c r="J556"/>
      <c r="K556"/>
      <c r="L556"/>
    </row>
    <row r="557" spans="1:12" ht="14.5" x14ac:dyDescent="0.35">
      <c r="A557"/>
      <c r="B557"/>
      <c r="C557"/>
      <c r="D557"/>
      <c r="E557"/>
      <c r="F557"/>
      <c r="G557"/>
      <c r="H557"/>
      <c r="I557"/>
      <c r="J557"/>
      <c r="K557"/>
      <c r="L557"/>
    </row>
    <row r="558" spans="1:12" ht="14.5" x14ac:dyDescent="0.35">
      <c r="A558"/>
      <c r="B558"/>
      <c r="C558"/>
      <c r="D558"/>
      <c r="E558"/>
      <c r="F558"/>
      <c r="G558"/>
      <c r="H558"/>
      <c r="I558"/>
      <c r="J558"/>
      <c r="K558"/>
      <c r="L558"/>
    </row>
    <row r="559" spans="1:12" ht="14.5" x14ac:dyDescent="0.35">
      <c r="A559"/>
      <c r="B559"/>
      <c r="C559"/>
      <c r="D559"/>
      <c r="E559"/>
      <c r="F559"/>
      <c r="G559"/>
      <c r="H559"/>
      <c r="I559"/>
      <c r="J559"/>
      <c r="K559"/>
      <c r="L559"/>
    </row>
    <row r="560" spans="1:12" ht="14.5" x14ac:dyDescent="0.35">
      <c r="A560"/>
      <c r="B560"/>
      <c r="C560"/>
      <c r="D560"/>
      <c r="E560"/>
      <c r="F560"/>
      <c r="G560"/>
      <c r="H560"/>
      <c r="I560"/>
      <c r="J560"/>
      <c r="K560"/>
      <c r="L560"/>
    </row>
    <row r="561" spans="1:12" ht="14.5" x14ac:dyDescent="0.35">
      <c r="A561"/>
      <c r="B561"/>
      <c r="C561"/>
      <c r="D561"/>
      <c r="E561"/>
      <c r="F561"/>
      <c r="G561"/>
      <c r="H561"/>
      <c r="I561"/>
      <c r="J561"/>
      <c r="K561"/>
      <c r="L561"/>
    </row>
    <row r="562" spans="1:12" ht="14.5" x14ac:dyDescent="0.35">
      <c r="A562"/>
      <c r="B562"/>
      <c r="C562"/>
      <c r="D562"/>
      <c r="E562"/>
      <c r="F562"/>
      <c r="G562"/>
      <c r="H562"/>
      <c r="I562"/>
      <c r="J562"/>
      <c r="K562"/>
      <c r="L562"/>
    </row>
    <row r="563" spans="1:12" ht="14.5" x14ac:dyDescent="0.35">
      <c r="A563"/>
      <c r="B563"/>
      <c r="C563"/>
      <c r="D563"/>
      <c r="E563"/>
      <c r="F563"/>
      <c r="G563"/>
      <c r="H563"/>
      <c r="I563"/>
      <c r="J563"/>
      <c r="K563"/>
      <c r="L563"/>
    </row>
    <row r="564" spans="1:12" ht="14.5" x14ac:dyDescent="0.35">
      <c r="A564"/>
      <c r="B564"/>
      <c r="C564"/>
      <c r="D564"/>
      <c r="E564"/>
      <c r="F564"/>
      <c r="G564"/>
      <c r="H564"/>
      <c r="I564"/>
      <c r="J564"/>
      <c r="K564"/>
      <c r="L564"/>
    </row>
    <row r="565" spans="1:12" ht="14.5" x14ac:dyDescent="0.35">
      <c r="A565"/>
      <c r="B565"/>
      <c r="C565"/>
      <c r="D565"/>
      <c r="E565"/>
      <c r="F565"/>
      <c r="G565"/>
      <c r="H565"/>
      <c r="I565"/>
      <c r="J565"/>
      <c r="K565"/>
      <c r="L565"/>
    </row>
    <row r="566" spans="1:12" ht="14.5" x14ac:dyDescent="0.35">
      <c r="A566"/>
      <c r="B566"/>
      <c r="C566"/>
      <c r="D566"/>
      <c r="E566"/>
      <c r="F566"/>
      <c r="G566"/>
      <c r="H566"/>
      <c r="I566"/>
      <c r="J566"/>
      <c r="K566"/>
      <c r="L566"/>
    </row>
    <row r="567" spans="1:12" ht="14.5" x14ac:dyDescent="0.35">
      <c r="A567"/>
      <c r="B567"/>
      <c r="C567"/>
      <c r="D567"/>
      <c r="E567"/>
      <c r="F567"/>
      <c r="G567"/>
      <c r="H567"/>
      <c r="I567"/>
      <c r="J567"/>
      <c r="K567"/>
      <c r="L567"/>
    </row>
    <row r="568" spans="1:12" ht="14.5" x14ac:dyDescent="0.35">
      <c r="A568"/>
      <c r="B568"/>
      <c r="C568"/>
      <c r="D568"/>
      <c r="E568"/>
      <c r="F568"/>
      <c r="G568"/>
      <c r="H568"/>
      <c r="I568"/>
      <c r="J568"/>
      <c r="K568"/>
      <c r="L568"/>
    </row>
    <row r="569" spans="1:12" ht="14.5" x14ac:dyDescent="0.35">
      <c r="A569"/>
      <c r="B569"/>
      <c r="C569"/>
      <c r="D569"/>
      <c r="E569"/>
      <c r="F569"/>
      <c r="G569"/>
      <c r="H569"/>
      <c r="I569"/>
      <c r="J569"/>
      <c r="K569"/>
      <c r="L569"/>
    </row>
    <row r="570" spans="1:12" ht="14.5" x14ac:dyDescent="0.35">
      <c r="A570"/>
      <c r="B570"/>
      <c r="C570"/>
      <c r="D570"/>
      <c r="E570"/>
      <c r="F570"/>
      <c r="G570"/>
      <c r="H570"/>
      <c r="I570"/>
      <c r="J570"/>
      <c r="K570"/>
      <c r="L570"/>
    </row>
    <row r="571" spans="1:12" ht="14.5" x14ac:dyDescent="0.35">
      <c r="A571"/>
      <c r="B571"/>
      <c r="C571"/>
      <c r="D571"/>
      <c r="E571"/>
      <c r="F571"/>
      <c r="G571"/>
      <c r="H571"/>
      <c r="I571"/>
      <c r="J571"/>
      <c r="K571"/>
      <c r="L571"/>
    </row>
    <row r="572" spans="1:12" ht="14.5" x14ac:dyDescent="0.35">
      <c r="A572"/>
      <c r="B572"/>
      <c r="C572"/>
      <c r="D572"/>
      <c r="E572"/>
      <c r="F572"/>
      <c r="G572"/>
      <c r="H572"/>
      <c r="I572"/>
      <c r="J572"/>
      <c r="K572"/>
      <c r="L572"/>
    </row>
    <row r="573" spans="1:12" ht="14.5" x14ac:dyDescent="0.35">
      <c r="A573"/>
      <c r="B573"/>
      <c r="C573"/>
      <c r="D573"/>
      <c r="E573"/>
      <c r="F573"/>
      <c r="G573"/>
      <c r="H573"/>
      <c r="I573"/>
      <c r="J573"/>
      <c r="K573"/>
      <c r="L573"/>
    </row>
    <row r="574" spans="1:12" ht="14.5" x14ac:dyDescent="0.35">
      <c r="A574"/>
      <c r="B574"/>
      <c r="C574"/>
      <c r="D574"/>
      <c r="E574"/>
      <c r="F574"/>
      <c r="G574"/>
      <c r="H574"/>
      <c r="I574"/>
      <c r="J574"/>
      <c r="K574"/>
      <c r="L574"/>
    </row>
    <row r="575" spans="1:12" ht="14.5" x14ac:dyDescent="0.35">
      <c r="A575"/>
      <c r="B575"/>
      <c r="C575"/>
      <c r="D575"/>
      <c r="E575"/>
      <c r="F575"/>
      <c r="G575"/>
      <c r="H575"/>
      <c r="I575"/>
      <c r="J575"/>
      <c r="K575"/>
      <c r="L575"/>
    </row>
    <row r="576" spans="1:12" ht="14.5" x14ac:dyDescent="0.35">
      <c r="A576"/>
      <c r="B576"/>
      <c r="C576"/>
      <c r="D576"/>
      <c r="E576"/>
      <c r="F576"/>
      <c r="G576"/>
      <c r="H576"/>
      <c r="I576"/>
      <c r="J576"/>
      <c r="K576"/>
      <c r="L576"/>
    </row>
    <row r="577" spans="1:12" ht="14.5" x14ac:dyDescent="0.35">
      <c r="A577"/>
      <c r="B577"/>
      <c r="C577"/>
      <c r="D577"/>
      <c r="E577"/>
      <c r="F577"/>
      <c r="G577"/>
      <c r="H577"/>
      <c r="I577"/>
      <c r="J577"/>
      <c r="K577"/>
      <c r="L577"/>
    </row>
    <row r="578" spans="1:12" ht="14.5" x14ac:dyDescent="0.35">
      <c r="A578"/>
      <c r="B578"/>
      <c r="C578"/>
      <c r="D578"/>
      <c r="E578"/>
      <c r="F578"/>
      <c r="G578"/>
      <c r="H578"/>
      <c r="I578"/>
      <c r="J578"/>
      <c r="K578"/>
      <c r="L578"/>
    </row>
    <row r="579" spans="1:12" ht="14.5" x14ac:dyDescent="0.35">
      <c r="A579"/>
      <c r="B579"/>
      <c r="C579"/>
      <c r="D579"/>
      <c r="E579"/>
      <c r="F579"/>
      <c r="G579"/>
      <c r="H579"/>
      <c r="I579"/>
      <c r="J579"/>
      <c r="K579"/>
      <c r="L579"/>
    </row>
    <row r="580" spans="1:12" ht="14.5" x14ac:dyDescent="0.35">
      <c r="A580"/>
      <c r="B580"/>
      <c r="C580"/>
      <c r="D580"/>
      <c r="E580"/>
      <c r="F580"/>
      <c r="G580"/>
      <c r="H580"/>
      <c r="I580"/>
      <c r="J580"/>
      <c r="K580"/>
      <c r="L580"/>
    </row>
    <row r="581" spans="1:12" ht="14.5" x14ac:dyDescent="0.35">
      <c r="A581"/>
      <c r="B581"/>
      <c r="C581"/>
      <c r="D581"/>
      <c r="E581"/>
      <c r="F581"/>
      <c r="G581"/>
      <c r="H581"/>
      <c r="I581"/>
      <c r="J581"/>
      <c r="K581"/>
      <c r="L581"/>
    </row>
    <row r="582" spans="1:12" ht="14.5" x14ac:dyDescent="0.35">
      <c r="A582"/>
      <c r="B582"/>
      <c r="C582"/>
      <c r="D582"/>
      <c r="E582"/>
      <c r="F582"/>
      <c r="G582"/>
      <c r="H582"/>
      <c r="I582"/>
      <c r="J582"/>
      <c r="K582"/>
      <c r="L582"/>
    </row>
    <row r="583" spans="1:12" ht="14.5" x14ac:dyDescent="0.35">
      <c r="A583"/>
      <c r="B583"/>
      <c r="C583"/>
      <c r="D583"/>
      <c r="E583"/>
      <c r="F583"/>
      <c r="G583"/>
      <c r="H583"/>
      <c r="I583"/>
      <c r="J583"/>
      <c r="K583"/>
      <c r="L583"/>
    </row>
    <row r="584" spans="1:12" ht="14.5" x14ac:dyDescent="0.35">
      <c r="A584"/>
      <c r="B584"/>
      <c r="C584"/>
      <c r="D584"/>
      <c r="E584"/>
      <c r="F584"/>
      <c r="G584"/>
      <c r="H584"/>
      <c r="I584"/>
      <c r="J584"/>
      <c r="K584"/>
      <c r="L584"/>
    </row>
    <row r="585" spans="1:12" ht="14.5" x14ac:dyDescent="0.35">
      <c r="A585"/>
      <c r="B585"/>
      <c r="C585"/>
      <c r="D585"/>
      <c r="E585"/>
      <c r="F585"/>
      <c r="G585"/>
      <c r="H585"/>
      <c r="I585"/>
      <c r="J585"/>
      <c r="K585"/>
      <c r="L585"/>
    </row>
    <row r="586" spans="1:12" ht="14.5" x14ac:dyDescent="0.35">
      <c r="A586"/>
      <c r="B586"/>
      <c r="C586"/>
      <c r="D586"/>
      <c r="E586"/>
      <c r="F586"/>
      <c r="G586"/>
      <c r="H586"/>
      <c r="I586"/>
      <c r="J586"/>
      <c r="K586"/>
      <c r="L586"/>
    </row>
    <row r="587" spans="1:12" ht="14.5" x14ac:dyDescent="0.35">
      <c r="A587"/>
      <c r="B587"/>
      <c r="C587"/>
      <c r="D587"/>
      <c r="E587"/>
      <c r="F587"/>
      <c r="G587"/>
      <c r="H587"/>
      <c r="I587"/>
      <c r="J587"/>
      <c r="K587"/>
      <c r="L587"/>
    </row>
    <row r="588" spans="1:12" ht="14.5" x14ac:dyDescent="0.35">
      <c r="A588"/>
      <c r="B588"/>
      <c r="C588"/>
      <c r="D588"/>
      <c r="E588"/>
      <c r="F588"/>
      <c r="G588"/>
      <c r="H588"/>
      <c r="I588"/>
      <c r="J588"/>
      <c r="K588"/>
      <c r="L588"/>
    </row>
    <row r="589" spans="1:12" ht="14.5" x14ac:dyDescent="0.35">
      <c r="A589"/>
      <c r="B589"/>
      <c r="C589"/>
      <c r="D589"/>
      <c r="E589"/>
      <c r="F589"/>
      <c r="G589"/>
      <c r="H589"/>
      <c r="I589"/>
      <c r="J589"/>
      <c r="K589"/>
      <c r="L589"/>
    </row>
    <row r="590" spans="1:12" ht="14.5" x14ac:dyDescent="0.35">
      <c r="A590"/>
      <c r="B590"/>
      <c r="C590"/>
      <c r="D590"/>
      <c r="E590"/>
      <c r="F590"/>
      <c r="G590"/>
      <c r="H590"/>
      <c r="I590"/>
      <c r="J590"/>
      <c r="K590"/>
      <c r="L590"/>
    </row>
    <row r="591" spans="1:12" ht="14.5" x14ac:dyDescent="0.35">
      <c r="A591"/>
      <c r="B591"/>
      <c r="C591"/>
      <c r="D591"/>
      <c r="E591"/>
      <c r="F591"/>
      <c r="G591"/>
      <c r="H591"/>
      <c r="I591"/>
      <c r="J591"/>
      <c r="K591"/>
      <c r="L591"/>
    </row>
    <row r="592" spans="1:12" ht="14.5" x14ac:dyDescent="0.35">
      <c r="A592"/>
      <c r="B592"/>
      <c r="C592"/>
      <c r="D592"/>
      <c r="E592"/>
      <c r="F592"/>
      <c r="G592"/>
      <c r="H592"/>
      <c r="I592"/>
      <c r="J592"/>
      <c r="K592"/>
      <c r="L592"/>
    </row>
    <row r="593" spans="1:12" ht="14.5" x14ac:dyDescent="0.35">
      <c r="A593"/>
      <c r="B593"/>
      <c r="C593"/>
      <c r="D593"/>
      <c r="E593"/>
      <c r="F593"/>
      <c r="G593"/>
      <c r="H593"/>
      <c r="I593"/>
      <c r="J593"/>
      <c r="K593"/>
      <c r="L593"/>
    </row>
    <row r="594" spans="1:12" ht="14.5" x14ac:dyDescent="0.35">
      <c r="A594"/>
      <c r="B594"/>
      <c r="C594"/>
      <c r="D594"/>
      <c r="E594"/>
      <c r="F594"/>
      <c r="G594"/>
      <c r="H594"/>
      <c r="I594"/>
      <c r="J594"/>
      <c r="K594"/>
      <c r="L594"/>
    </row>
    <row r="595" spans="1:12" ht="14.5" x14ac:dyDescent="0.35">
      <c r="A595"/>
      <c r="B595"/>
      <c r="C595"/>
      <c r="D595"/>
      <c r="E595"/>
      <c r="F595"/>
      <c r="G595"/>
      <c r="H595"/>
      <c r="I595"/>
      <c r="J595"/>
      <c r="K595"/>
      <c r="L595"/>
    </row>
    <row r="596" spans="1:12" ht="14.5" x14ac:dyDescent="0.35">
      <c r="A596"/>
      <c r="B596"/>
      <c r="C596"/>
      <c r="D596"/>
      <c r="E596"/>
      <c r="F596"/>
      <c r="G596"/>
      <c r="H596"/>
      <c r="I596"/>
      <c r="J596"/>
      <c r="K596"/>
      <c r="L596"/>
    </row>
    <row r="597" spans="1:12" ht="14.5" x14ac:dyDescent="0.35">
      <c r="A597"/>
      <c r="B597"/>
      <c r="C597"/>
      <c r="D597"/>
      <c r="E597"/>
      <c r="F597"/>
      <c r="G597"/>
      <c r="H597"/>
      <c r="I597"/>
      <c r="J597"/>
      <c r="K597"/>
      <c r="L597"/>
    </row>
    <row r="598" spans="1:12" ht="14.5" x14ac:dyDescent="0.35">
      <c r="A598"/>
      <c r="B598"/>
      <c r="C598"/>
      <c r="D598"/>
      <c r="E598"/>
      <c r="F598"/>
      <c r="G598"/>
      <c r="H598"/>
      <c r="I598"/>
      <c r="J598"/>
      <c r="K598"/>
      <c r="L598"/>
    </row>
    <row r="599" spans="1:12" ht="14.5" x14ac:dyDescent="0.35">
      <c r="A599"/>
      <c r="B599"/>
      <c r="C599"/>
      <c r="D599"/>
      <c r="E599"/>
      <c r="F599"/>
      <c r="G599"/>
      <c r="H599"/>
      <c r="I599"/>
      <c r="J599"/>
      <c r="K599"/>
      <c r="L599"/>
    </row>
    <row r="600" spans="1:12" ht="14.5" x14ac:dyDescent="0.35">
      <c r="A600"/>
      <c r="B600"/>
      <c r="C600"/>
      <c r="D600"/>
      <c r="E600"/>
      <c r="F600"/>
      <c r="G600"/>
      <c r="H600"/>
      <c r="I600"/>
      <c r="J600"/>
      <c r="K600"/>
      <c r="L600"/>
    </row>
    <row r="601" spans="1:12" ht="14.5" x14ac:dyDescent="0.35">
      <c r="A601"/>
      <c r="B601"/>
      <c r="C601"/>
      <c r="D601"/>
      <c r="E601"/>
      <c r="F601"/>
      <c r="G601"/>
      <c r="H601"/>
      <c r="I601"/>
      <c r="J601"/>
      <c r="K601"/>
      <c r="L601"/>
    </row>
    <row r="602" spans="1:12" ht="14.5" x14ac:dyDescent="0.35">
      <c r="A602"/>
      <c r="B602"/>
      <c r="C602"/>
      <c r="D602"/>
      <c r="E602"/>
      <c r="F602"/>
      <c r="G602"/>
      <c r="H602"/>
      <c r="I602"/>
      <c r="J602"/>
      <c r="K602"/>
      <c r="L602"/>
    </row>
    <row r="603" spans="1:12" ht="14.5" x14ac:dyDescent="0.35">
      <c r="A603"/>
      <c r="B603"/>
      <c r="C603"/>
      <c r="D603"/>
      <c r="E603"/>
      <c r="F603"/>
      <c r="G603"/>
      <c r="H603"/>
      <c r="I603"/>
      <c r="J603"/>
      <c r="K603"/>
      <c r="L603"/>
    </row>
    <row r="604" spans="1:12" ht="14.5" x14ac:dyDescent="0.35">
      <c r="A604"/>
      <c r="B604"/>
      <c r="C604"/>
      <c r="D604"/>
      <c r="E604"/>
      <c r="F604"/>
      <c r="G604"/>
      <c r="H604"/>
      <c r="I604"/>
      <c r="J604"/>
      <c r="K604"/>
      <c r="L604"/>
    </row>
    <row r="605" spans="1:12" ht="14.5" x14ac:dyDescent="0.35">
      <c r="A605"/>
      <c r="B605"/>
      <c r="C605"/>
      <c r="D605"/>
      <c r="E605"/>
      <c r="F605"/>
      <c r="G605"/>
      <c r="H605"/>
      <c r="I605"/>
      <c r="J605"/>
      <c r="K605"/>
      <c r="L605"/>
    </row>
    <row r="606" spans="1:12" ht="14.5" x14ac:dyDescent="0.35">
      <c r="A606"/>
      <c r="B606"/>
      <c r="C606"/>
      <c r="D606"/>
      <c r="E606"/>
      <c r="F606"/>
      <c r="G606"/>
      <c r="H606"/>
      <c r="I606"/>
      <c r="J606"/>
      <c r="K606"/>
      <c r="L606"/>
    </row>
    <row r="607" spans="1:12" ht="14.5" x14ac:dyDescent="0.35">
      <c r="A607"/>
      <c r="B607"/>
      <c r="C607"/>
      <c r="D607"/>
      <c r="E607"/>
      <c r="F607"/>
      <c r="G607"/>
      <c r="H607"/>
      <c r="I607"/>
      <c r="J607"/>
      <c r="K607"/>
      <c r="L607"/>
    </row>
    <row r="608" spans="1:12" ht="14.5" x14ac:dyDescent="0.35">
      <c r="A608"/>
      <c r="B608"/>
      <c r="C608"/>
      <c r="D608"/>
      <c r="E608"/>
      <c r="F608"/>
      <c r="G608"/>
      <c r="H608"/>
      <c r="I608"/>
      <c r="J608"/>
      <c r="K608"/>
      <c r="L608"/>
    </row>
    <row r="609" spans="1:12" ht="14.5" x14ac:dyDescent="0.35">
      <c r="A609"/>
      <c r="B609"/>
      <c r="C609"/>
      <c r="D609"/>
      <c r="E609"/>
      <c r="F609"/>
      <c r="G609"/>
      <c r="H609"/>
      <c r="I609"/>
      <c r="J609"/>
      <c r="K609"/>
      <c r="L609"/>
    </row>
    <row r="610" spans="1:12" ht="14.5" x14ac:dyDescent="0.35">
      <c r="A610"/>
      <c r="B610"/>
      <c r="C610"/>
      <c r="D610"/>
      <c r="E610"/>
      <c r="F610"/>
      <c r="G610"/>
      <c r="H610"/>
      <c r="I610"/>
      <c r="J610"/>
      <c r="K610"/>
      <c r="L610"/>
    </row>
    <row r="611" spans="1:12" ht="14.5" x14ac:dyDescent="0.35">
      <c r="A611"/>
      <c r="B611"/>
      <c r="C611"/>
      <c r="D611"/>
      <c r="E611"/>
      <c r="F611"/>
      <c r="G611"/>
      <c r="H611"/>
      <c r="I611"/>
      <c r="J611"/>
      <c r="K611"/>
      <c r="L611"/>
    </row>
    <row r="612" spans="1:12" ht="14.5" x14ac:dyDescent="0.35">
      <c r="A612"/>
      <c r="B612"/>
      <c r="C612"/>
      <c r="D612"/>
      <c r="E612"/>
      <c r="F612"/>
      <c r="G612"/>
      <c r="H612"/>
      <c r="I612"/>
      <c r="J612"/>
      <c r="K612"/>
      <c r="L612"/>
    </row>
    <row r="613" spans="1:12" ht="14.5" x14ac:dyDescent="0.35">
      <c r="A613"/>
      <c r="B613"/>
      <c r="C613"/>
      <c r="D613"/>
      <c r="E613"/>
      <c r="F613"/>
      <c r="G613"/>
      <c r="H613"/>
      <c r="I613"/>
      <c r="J613"/>
      <c r="K613"/>
      <c r="L613"/>
    </row>
    <row r="614" spans="1:12" ht="14.5" x14ac:dyDescent="0.35">
      <c r="A614"/>
      <c r="B614"/>
      <c r="C614"/>
      <c r="D614"/>
      <c r="E614"/>
      <c r="F614"/>
      <c r="G614"/>
      <c r="H614"/>
      <c r="I614"/>
      <c r="J614"/>
      <c r="K614"/>
      <c r="L614"/>
    </row>
    <row r="615" spans="1:12" ht="14.5" x14ac:dyDescent="0.35">
      <c r="A615"/>
      <c r="B615"/>
      <c r="C615"/>
      <c r="D615"/>
      <c r="E615"/>
      <c r="F615"/>
      <c r="G615"/>
      <c r="H615"/>
      <c r="I615"/>
      <c r="J615"/>
      <c r="K615"/>
      <c r="L615"/>
    </row>
    <row r="616" spans="1:12" ht="14.5" x14ac:dyDescent="0.35">
      <c r="A616"/>
      <c r="B616"/>
      <c r="C616"/>
      <c r="D616"/>
      <c r="E616"/>
      <c r="F616"/>
      <c r="G616"/>
      <c r="H616"/>
      <c r="I616"/>
      <c r="J616"/>
      <c r="K616"/>
      <c r="L616"/>
    </row>
    <row r="617" spans="1:12" ht="14.5" x14ac:dyDescent="0.35">
      <c r="A617"/>
      <c r="B617"/>
      <c r="C617"/>
      <c r="D617"/>
      <c r="E617"/>
      <c r="F617"/>
      <c r="G617"/>
      <c r="H617"/>
      <c r="I617"/>
      <c r="J617"/>
      <c r="K617"/>
      <c r="L617"/>
    </row>
    <row r="618" spans="1:12" ht="14.5" x14ac:dyDescent="0.35">
      <c r="A618"/>
      <c r="B618"/>
      <c r="C618"/>
      <c r="D618"/>
      <c r="E618"/>
      <c r="F618"/>
      <c r="G618"/>
      <c r="H618"/>
      <c r="I618"/>
      <c r="J618"/>
      <c r="K618"/>
      <c r="L618"/>
    </row>
    <row r="619" spans="1:12" ht="14.5" x14ac:dyDescent="0.35">
      <c r="A619"/>
      <c r="B619"/>
      <c r="C619"/>
      <c r="D619"/>
      <c r="E619"/>
      <c r="F619"/>
      <c r="G619"/>
      <c r="H619"/>
      <c r="I619"/>
      <c r="J619"/>
      <c r="K619"/>
      <c r="L619"/>
    </row>
    <row r="620" spans="1:12" ht="14.5" x14ac:dyDescent="0.35">
      <c r="A620"/>
      <c r="B620"/>
      <c r="C620"/>
      <c r="D620"/>
      <c r="E620"/>
      <c r="F620"/>
      <c r="G620"/>
      <c r="H620"/>
      <c r="I620"/>
      <c r="J620"/>
      <c r="K620"/>
      <c r="L620"/>
    </row>
    <row r="621" spans="1:12" ht="14.5" x14ac:dyDescent="0.35">
      <c r="A621"/>
      <c r="B621"/>
      <c r="C621"/>
      <c r="D621"/>
      <c r="E621"/>
      <c r="F621"/>
      <c r="G621"/>
      <c r="H621"/>
      <c r="I621"/>
      <c r="J621"/>
      <c r="K621"/>
      <c r="L621"/>
    </row>
    <row r="622" spans="1:12" ht="14.5" x14ac:dyDescent="0.35">
      <c r="A622"/>
      <c r="B622"/>
      <c r="C622"/>
      <c r="D622"/>
      <c r="E622"/>
      <c r="F622"/>
      <c r="G622"/>
      <c r="H622"/>
      <c r="I622"/>
      <c r="J622"/>
      <c r="K622"/>
      <c r="L622"/>
    </row>
    <row r="623" spans="1:12" ht="14.5" x14ac:dyDescent="0.35">
      <c r="A623"/>
      <c r="B623"/>
      <c r="C623"/>
      <c r="D623"/>
      <c r="E623"/>
      <c r="F623"/>
      <c r="G623"/>
      <c r="H623"/>
      <c r="I623"/>
      <c r="J623"/>
      <c r="K623"/>
      <c r="L623"/>
    </row>
    <row r="624" spans="1:12" ht="14.5" x14ac:dyDescent="0.35">
      <c r="A624"/>
      <c r="B624"/>
      <c r="C624"/>
      <c r="D624"/>
      <c r="E624"/>
      <c r="F624"/>
      <c r="G624"/>
      <c r="H624"/>
      <c r="I624"/>
      <c r="J624"/>
      <c r="K624"/>
      <c r="L624"/>
    </row>
    <row r="625" spans="1:12" ht="14.5" x14ac:dyDescent="0.35">
      <c r="A625"/>
      <c r="B625"/>
      <c r="C625"/>
      <c r="D625"/>
      <c r="E625"/>
      <c r="F625"/>
      <c r="G625"/>
      <c r="H625"/>
      <c r="I625"/>
      <c r="J625"/>
      <c r="K625"/>
      <c r="L625"/>
    </row>
    <row r="626" spans="1:12" ht="14.5" x14ac:dyDescent="0.35">
      <c r="A626"/>
      <c r="B626"/>
      <c r="C626"/>
      <c r="D626"/>
      <c r="E626"/>
      <c r="F626"/>
      <c r="G626"/>
      <c r="H626"/>
      <c r="I626"/>
      <c r="J626"/>
      <c r="K626"/>
      <c r="L626"/>
    </row>
    <row r="627" spans="1:12" ht="14.5" x14ac:dyDescent="0.35">
      <c r="A627"/>
      <c r="B627"/>
      <c r="C627"/>
      <c r="D627"/>
      <c r="E627"/>
      <c r="F627"/>
      <c r="G627"/>
      <c r="H627"/>
      <c r="I627"/>
      <c r="J627"/>
      <c r="K627"/>
      <c r="L627"/>
    </row>
    <row r="628" spans="1:12" ht="14.5" x14ac:dyDescent="0.35">
      <c r="A628"/>
      <c r="B628"/>
      <c r="C628"/>
      <c r="D628"/>
      <c r="E628"/>
      <c r="F628"/>
      <c r="G628"/>
      <c r="H628"/>
      <c r="I628"/>
      <c r="J628"/>
      <c r="K628"/>
      <c r="L628"/>
    </row>
    <row r="629" spans="1:12" ht="14.5" x14ac:dyDescent="0.35">
      <c r="A629"/>
      <c r="B629"/>
      <c r="C629"/>
      <c r="D629"/>
      <c r="E629"/>
      <c r="F629"/>
      <c r="G629"/>
      <c r="H629"/>
      <c r="I629"/>
      <c r="J629"/>
      <c r="K629"/>
      <c r="L629"/>
    </row>
    <row r="630" spans="1:12" ht="14.5" x14ac:dyDescent="0.35">
      <c r="A630"/>
      <c r="B630"/>
      <c r="C630"/>
      <c r="D630"/>
      <c r="E630"/>
      <c r="F630"/>
      <c r="G630"/>
      <c r="H630"/>
      <c r="I630"/>
      <c r="J630"/>
      <c r="K630"/>
      <c r="L630"/>
    </row>
    <row r="631" spans="1:12" ht="14.5" x14ac:dyDescent="0.35">
      <c r="A631"/>
      <c r="B631"/>
      <c r="C631"/>
      <c r="D631"/>
      <c r="E631"/>
      <c r="F631"/>
      <c r="G631"/>
      <c r="H631"/>
      <c r="I631"/>
      <c r="J631"/>
      <c r="K631"/>
      <c r="L631"/>
    </row>
    <row r="632" spans="1:12" ht="14.5" x14ac:dyDescent="0.35">
      <c r="A632"/>
      <c r="B632"/>
      <c r="C632"/>
      <c r="D632"/>
      <c r="E632"/>
      <c r="F632"/>
      <c r="G632"/>
      <c r="H632"/>
      <c r="I632"/>
      <c r="J632"/>
      <c r="K632"/>
      <c r="L632"/>
    </row>
    <row r="633" spans="1:12" ht="14.5" x14ac:dyDescent="0.35">
      <c r="A633"/>
      <c r="B633"/>
      <c r="C633"/>
      <c r="D633"/>
      <c r="E633"/>
      <c r="F633"/>
      <c r="G633"/>
      <c r="H633"/>
      <c r="I633"/>
      <c r="J633"/>
      <c r="K633"/>
      <c r="L633"/>
    </row>
    <row r="634" spans="1:12" ht="14.5" x14ac:dyDescent="0.35">
      <c r="A634"/>
      <c r="B634"/>
      <c r="C634"/>
      <c r="D634"/>
      <c r="E634"/>
      <c r="F634"/>
      <c r="G634"/>
      <c r="H634"/>
      <c r="I634"/>
      <c r="J634"/>
      <c r="K634"/>
      <c r="L634"/>
    </row>
    <row r="635" spans="1:12" ht="14.5" x14ac:dyDescent="0.35">
      <c r="A635"/>
      <c r="B635"/>
      <c r="C635"/>
      <c r="D635"/>
      <c r="E635"/>
      <c r="F635"/>
      <c r="G635"/>
      <c r="H635"/>
      <c r="I635"/>
      <c r="J635"/>
      <c r="K635"/>
      <c r="L635"/>
    </row>
    <row r="636" spans="1:12" ht="14.5" x14ac:dyDescent="0.35">
      <c r="A636"/>
      <c r="B636"/>
      <c r="C636"/>
      <c r="D636"/>
      <c r="E636"/>
      <c r="F636"/>
      <c r="G636"/>
      <c r="H636"/>
      <c r="I636"/>
      <c r="J636"/>
      <c r="K636"/>
      <c r="L636"/>
    </row>
    <row r="637" spans="1:12" ht="14.5" x14ac:dyDescent="0.35">
      <c r="A637"/>
      <c r="B637"/>
      <c r="C637"/>
      <c r="D637"/>
      <c r="E637"/>
      <c r="F637"/>
      <c r="G637"/>
      <c r="H637"/>
      <c r="I637"/>
      <c r="J637"/>
      <c r="K637"/>
      <c r="L637"/>
    </row>
    <row r="638" spans="1:12" ht="14.5" x14ac:dyDescent="0.35">
      <c r="A638"/>
      <c r="B638"/>
      <c r="C638"/>
      <c r="D638"/>
      <c r="E638"/>
      <c r="F638"/>
      <c r="G638"/>
      <c r="H638"/>
      <c r="I638"/>
      <c r="J638"/>
      <c r="K638"/>
      <c r="L638"/>
    </row>
    <row r="639" spans="1:12" ht="14.5" x14ac:dyDescent="0.35">
      <c r="A639"/>
      <c r="B639"/>
      <c r="C639"/>
      <c r="D639"/>
      <c r="E639"/>
      <c r="F639"/>
      <c r="G639"/>
      <c r="H639"/>
      <c r="I639"/>
      <c r="J639"/>
      <c r="K639"/>
      <c r="L639"/>
    </row>
    <row r="640" spans="1:12" ht="14.5" x14ac:dyDescent="0.35">
      <c r="A640"/>
      <c r="B640"/>
      <c r="C640"/>
      <c r="D640"/>
      <c r="E640"/>
      <c r="F640"/>
      <c r="G640"/>
      <c r="H640"/>
      <c r="I640"/>
      <c r="J640"/>
      <c r="K640"/>
      <c r="L640"/>
    </row>
    <row r="641" spans="1:12" ht="14.5" x14ac:dyDescent="0.35">
      <c r="A641"/>
      <c r="B641"/>
      <c r="C641"/>
      <c r="D641"/>
      <c r="E641"/>
      <c r="F641"/>
      <c r="G641"/>
      <c r="H641"/>
      <c r="I641"/>
      <c r="J641"/>
      <c r="K641"/>
      <c r="L641"/>
    </row>
    <row r="642" spans="1:12" ht="14.5" x14ac:dyDescent="0.35">
      <c r="A642"/>
      <c r="B642"/>
      <c r="C642"/>
      <c r="D642"/>
      <c r="E642"/>
      <c r="F642"/>
      <c r="G642"/>
      <c r="H642"/>
      <c r="I642"/>
      <c r="J642"/>
      <c r="K642"/>
      <c r="L642"/>
    </row>
    <row r="643" spans="1:12" ht="14.5" x14ac:dyDescent="0.35">
      <c r="A643"/>
      <c r="B643"/>
      <c r="C643"/>
      <c r="D643"/>
      <c r="E643"/>
      <c r="F643"/>
      <c r="G643"/>
      <c r="H643"/>
      <c r="I643"/>
      <c r="J643"/>
      <c r="K643"/>
      <c r="L643"/>
    </row>
    <row r="644" spans="1:12" ht="14.5" x14ac:dyDescent="0.35">
      <c r="A644"/>
      <c r="B644"/>
      <c r="C644"/>
      <c r="D644"/>
      <c r="E644"/>
      <c r="F644"/>
      <c r="G644"/>
      <c r="H644"/>
      <c r="I644"/>
      <c r="J644"/>
      <c r="K644"/>
      <c r="L644"/>
    </row>
    <row r="645" spans="1:12" ht="14.5" x14ac:dyDescent="0.35">
      <c r="A645"/>
      <c r="B645"/>
      <c r="C645"/>
      <c r="D645"/>
      <c r="E645"/>
      <c r="F645"/>
      <c r="G645"/>
      <c r="H645"/>
      <c r="I645"/>
      <c r="J645"/>
      <c r="K645"/>
      <c r="L645"/>
    </row>
    <row r="646" spans="1:12" ht="14.5" x14ac:dyDescent="0.35">
      <c r="A646"/>
      <c r="B646"/>
      <c r="C646"/>
      <c r="D646"/>
      <c r="E646"/>
      <c r="F646"/>
      <c r="G646"/>
      <c r="H646"/>
      <c r="I646"/>
      <c r="J646"/>
      <c r="K646"/>
      <c r="L646"/>
    </row>
    <row r="647" spans="1:12" ht="14.5" x14ac:dyDescent="0.35">
      <c r="A647"/>
      <c r="B647"/>
      <c r="C647"/>
      <c r="D647"/>
      <c r="E647"/>
      <c r="F647"/>
      <c r="G647"/>
      <c r="H647"/>
      <c r="I647"/>
      <c r="J647"/>
      <c r="K647"/>
      <c r="L647"/>
    </row>
    <row r="648" spans="1:12" ht="14.5" x14ac:dyDescent="0.35">
      <c r="A648"/>
      <c r="B648"/>
      <c r="C648"/>
      <c r="D648"/>
      <c r="E648"/>
      <c r="F648"/>
      <c r="G648"/>
      <c r="H648"/>
      <c r="I648"/>
      <c r="J648"/>
      <c r="K648"/>
      <c r="L648"/>
    </row>
    <row r="649" spans="1:12" ht="14.5" x14ac:dyDescent="0.35">
      <c r="A649"/>
      <c r="B649"/>
      <c r="C649"/>
      <c r="D649"/>
      <c r="E649"/>
      <c r="F649"/>
      <c r="G649"/>
      <c r="H649"/>
      <c r="I649"/>
      <c r="J649"/>
      <c r="K649"/>
      <c r="L649"/>
    </row>
    <row r="650" spans="1:12" ht="14.5" x14ac:dyDescent="0.35">
      <c r="A650"/>
      <c r="B650"/>
      <c r="C650"/>
      <c r="D650"/>
      <c r="E650"/>
      <c r="F650"/>
      <c r="G650"/>
      <c r="H650"/>
      <c r="I650"/>
      <c r="J650"/>
      <c r="K650"/>
      <c r="L650"/>
    </row>
    <row r="651" spans="1:12" ht="14.5" x14ac:dyDescent="0.35">
      <c r="A651"/>
      <c r="B651"/>
      <c r="C651"/>
      <c r="D651"/>
      <c r="E651"/>
      <c r="F651"/>
      <c r="G651"/>
      <c r="H651"/>
      <c r="I651"/>
      <c r="J651"/>
      <c r="K651"/>
      <c r="L651"/>
    </row>
    <row r="652" spans="1:12" ht="14.5" x14ac:dyDescent="0.35">
      <c r="A652"/>
      <c r="B652"/>
      <c r="C652"/>
      <c r="D652"/>
      <c r="E652"/>
      <c r="F652"/>
      <c r="G652"/>
      <c r="H652"/>
      <c r="I652"/>
      <c r="J652"/>
      <c r="K652"/>
      <c r="L652"/>
    </row>
    <row r="653" spans="1:12" ht="14.5" x14ac:dyDescent="0.35">
      <c r="A653"/>
      <c r="B653"/>
      <c r="C653"/>
      <c r="D653"/>
      <c r="E653"/>
      <c r="F653"/>
      <c r="G653"/>
      <c r="H653"/>
      <c r="I653"/>
      <c r="J653"/>
      <c r="K653"/>
      <c r="L653"/>
    </row>
    <row r="654" spans="1:12" ht="14.5" x14ac:dyDescent="0.35">
      <c r="A654"/>
      <c r="B654"/>
      <c r="C654"/>
      <c r="D654"/>
      <c r="E654"/>
      <c r="F654"/>
      <c r="G654"/>
      <c r="H654"/>
      <c r="I654"/>
      <c r="J654"/>
      <c r="K654"/>
      <c r="L654"/>
    </row>
    <row r="655" spans="1:12" ht="14.5" x14ac:dyDescent="0.35">
      <c r="A655"/>
      <c r="B655"/>
      <c r="C655"/>
      <c r="D655"/>
      <c r="E655"/>
      <c r="F655"/>
      <c r="G655"/>
      <c r="H655"/>
      <c r="I655"/>
      <c r="J655"/>
      <c r="K655"/>
      <c r="L655"/>
    </row>
    <row r="656" spans="1:12" ht="14.5" x14ac:dyDescent="0.35">
      <c r="A656"/>
      <c r="B656"/>
      <c r="C656"/>
      <c r="D656"/>
      <c r="E656"/>
      <c r="F656"/>
      <c r="G656"/>
      <c r="H656"/>
      <c r="I656"/>
      <c r="J656"/>
      <c r="K656"/>
      <c r="L656"/>
    </row>
    <row r="657" spans="1:12" ht="14.5" x14ac:dyDescent="0.35">
      <c r="A657"/>
      <c r="B657"/>
      <c r="C657"/>
      <c r="D657"/>
      <c r="E657"/>
      <c r="F657"/>
      <c r="G657"/>
      <c r="H657"/>
      <c r="I657"/>
      <c r="J657"/>
      <c r="K657"/>
      <c r="L657"/>
    </row>
    <row r="658" spans="1:12" ht="14.5" x14ac:dyDescent="0.35">
      <c r="A658"/>
      <c r="B658"/>
      <c r="C658"/>
      <c r="D658"/>
      <c r="E658"/>
      <c r="F658"/>
      <c r="G658"/>
      <c r="H658"/>
      <c r="I658"/>
      <c r="J658"/>
      <c r="K658"/>
      <c r="L658"/>
    </row>
    <row r="659" spans="1:12" ht="14.5" x14ac:dyDescent="0.35">
      <c r="A659"/>
      <c r="B659"/>
      <c r="C659"/>
      <c r="D659"/>
      <c r="E659"/>
      <c r="F659"/>
      <c r="G659"/>
      <c r="H659"/>
      <c r="I659"/>
      <c r="J659"/>
      <c r="K659"/>
      <c r="L659"/>
    </row>
    <row r="660" spans="1:12" ht="14.5" x14ac:dyDescent="0.35">
      <c r="A660"/>
      <c r="B660"/>
      <c r="C660"/>
      <c r="D660"/>
      <c r="E660"/>
      <c r="F660"/>
      <c r="G660"/>
      <c r="H660"/>
      <c r="I660"/>
      <c r="J660"/>
      <c r="K660"/>
      <c r="L660"/>
    </row>
    <row r="661" spans="1:12" ht="14.5" x14ac:dyDescent="0.35">
      <c r="A661"/>
      <c r="B661"/>
      <c r="C661"/>
      <c r="D661"/>
      <c r="E661"/>
      <c r="F661"/>
      <c r="G661"/>
      <c r="H661"/>
      <c r="I661"/>
      <c r="J661"/>
      <c r="K661"/>
      <c r="L661"/>
    </row>
    <row r="662" spans="1:12" ht="14.5" x14ac:dyDescent="0.35">
      <c r="A662"/>
      <c r="B662"/>
      <c r="C662"/>
      <c r="D662"/>
      <c r="E662"/>
      <c r="F662"/>
      <c r="G662"/>
      <c r="H662"/>
      <c r="I662"/>
      <c r="J662"/>
      <c r="K662"/>
      <c r="L662"/>
    </row>
    <row r="663" spans="1:12" ht="14.5" x14ac:dyDescent="0.35">
      <c r="A663"/>
      <c r="B663"/>
      <c r="C663"/>
      <c r="D663"/>
      <c r="E663"/>
      <c r="F663"/>
      <c r="G663"/>
      <c r="H663"/>
      <c r="I663"/>
      <c r="J663"/>
      <c r="K663"/>
      <c r="L663"/>
    </row>
    <row r="664" spans="1:12" ht="14.5" x14ac:dyDescent="0.35">
      <c r="A664"/>
      <c r="B664"/>
      <c r="C664"/>
      <c r="D664"/>
      <c r="E664"/>
      <c r="F664"/>
      <c r="G664"/>
      <c r="H664"/>
      <c r="I664"/>
      <c r="J664"/>
      <c r="K664"/>
      <c r="L664"/>
    </row>
    <row r="665" spans="1:12" ht="14.5" x14ac:dyDescent="0.35">
      <c r="A665"/>
      <c r="B665"/>
      <c r="C665"/>
      <c r="D665"/>
      <c r="E665"/>
      <c r="F665"/>
      <c r="G665"/>
      <c r="H665"/>
      <c r="I665"/>
      <c r="J665"/>
      <c r="K665"/>
      <c r="L665"/>
    </row>
    <row r="666" spans="1:12" ht="14.5" x14ac:dyDescent="0.35">
      <c r="A666"/>
      <c r="B666"/>
      <c r="C666"/>
      <c r="D666"/>
      <c r="E666"/>
      <c r="F666"/>
      <c r="G666"/>
      <c r="H666"/>
      <c r="I666"/>
      <c r="J666"/>
      <c r="K666"/>
      <c r="L666"/>
    </row>
    <row r="667" spans="1:12" ht="14.5" x14ac:dyDescent="0.35">
      <c r="A667"/>
      <c r="B667"/>
      <c r="C667"/>
      <c r="D667"/>
      <c r="E667"/>
      <c r="F667"/>
      <c r="G667"/>
      <c r="H667"/>
      <c r="I667"/>
      <c r="J667"/>
      <c r="K667"/>
      <c r="L667"/>
    </row>
    <row r="668" spans="1:12" ht="14.5" x14ac:dyDescent="0.35">
      <c r="A668"/>
      <c r="B668"/>
      <c r="C668"/>
      <c r="D668"/>
      <c r="E668"/>
      <c r="F668"/>
      <c r="G668"/>
      <c r="H668"/>
      <c r="I668"/>
      <c r="J668"/>
      <c r="K668"/>
      <c r="L668"/>
    </row>
    <row r="669" spans="1:12" ht="14.5" x14ac:dyDescent="0.35">
      <c r="A669"/>
      <c r="B669"/>
      <c r="C669"/>
      <c r="D669"/>
      <c r="E669"/>
      <c r="F669"/>
      <c r="G669"/>
      <c r="H669"/>
      <c r="I669"/>
      <c r="J669"/>
      <c r="K669"/>
      <c r="L669"/>
    </row>
    <row r="670" spans="1:12" ht="14.5" x14ac:dyDescent="0.35">
      <c r="A670"/>
      <c r="B670"/>
      <c r="C670"/>
      <c r="D670"/>
      <c r="E670"/>
      <c r="F670"/>
      <c r="G670"/>
      <c r="H670"/>
      <c r="I670"/>
      <c r="J670"/>
      <c r="K670"/>
      <c r="L670"/>
    </row>
    <row r="671" spans="1:12" ht="14.5" x14ac:dyDescent="0.35">
      <c r="A671"/>
      <c r="B671"/>
      <c r="C671"/>
      <c r="D671"/>
      <c r="E671"/>
      <c r="F671"/>
      <c r="G671"/>
      <c r="H671"/>
      <c r="I671"/>
      <c r="J671"/>
      <c r="K671"/>
      <c r="L671"/>
    </row>
    <row r="672" spans="1:12" ht="14.5" x14ac:dyDescent="0.35">
      <c r="A672"/>
      <c r="B672"/>
      <c r="C672"/>
      <c r="D672"/>
      <c r="E672"/>
      <c r="F672"/>
      <c r="G672"/>
      <c r="H672"/>
      <c r="I672"/>
      <c r="J672"/>
      <c r="K672"/>
      <c r="L672"/>
    </row>
    <row r="673" spans="1:12" ht="14.5" x14ac:dyDescent="0.35">
      <c r="A673"/>
      <c r="B673"/>
      <c r="C673"/>
      <c r="D673"/>
      <c r="E673"/>
      <c r="F673"/>
      <c r="G673"/>
      <c r="H673"/>
      <c r="I673"/>
      <c r="J673"/>
      <c r="K673"/>
      <c r="L673"/>
    </row>
    <row r="674" spans="1:12" ht="14.5" x14ac:dyDescent="0.35">
      <c r="A674"/>
      <c r="B674"/>
      <c r="C674"/>
      <c r="D674"/>
      <c r="E674"/>
      <c r="F674"/>
      <c r="G674"/>
      <c r="H674"/>
      <c r="I674"/>
      <c r="J674"/>
      <c r="K674"/>
      <c r="L674"/>
    </row>
    <row r="675" spans="1:12" ht="14.5" x14ac:dyDescent="0.35">
      <c r="A675"/>
      <c r="B675"/>
      <c r="C675"/>
      <c r="D675"/>
      <c r="E675"/>
      <c r="F675"/>
      <c r="G675"/>
      <c r="H675"/>
      <c r="I675"/>
      <c r="J675"/>
      <c r="K675"/>
      <c r="L675"/>
    </row>
    <row r="676" spans="1:12" ht="14.5" x14ac:dyDescent="0.35">
      <c r="A676"/>
      <c r="B676"/>
      <c r="C676"/>
      <c r="D676"/>
      <c r="E676"/>
      <c r="F676"/>
      <c r="G676"/>
      <c r="H676"/>
      <c r="I676"/>
      <c r="J676"/>
      <c r="K676"/>
      <c r="L676"/>
    </row>
    <row r="677" spans="1:12" ht="14.5" x14ac:dyDescent="0.35">
      <c r="A677"/>
      <c r="B677"/>
      <c r="C677"/>
      <c r="D677"/>
      <c r="E677"/>
      <c r="F677"/>
      <c r="G677"/>
      <c r="H677"/>
      <c r="I677"/>
      <c r="J677"/>
      <c r="K677"/>
      <c r="L677"/>
    </row>
    <row r="678" spans="1:12" ht="14.5" x14ac:dyDescent="0.35">
      <c r="A678"/>
      <c r="B678"/>
      <c r="C678"/>
      <c r="D678"/>
      <c r="E678"/>
      <c r="F678"/>
      <c r="G678"/>
      <c r="H678"/>
      <c r="I678"/>
      <c r="J678"/>
      <c r="K678"/>
      <c r="L678"/>
    </row>
    <row r="679" spans="1:12" ht="14.5" x14ac:dyDescent="0.35">
      <c r="A679"/>
      <c r="B679"/>
      <c r="C679"/>
      <c r="D679"/>
      <c r="E679"/>
      <c r="F679"/>
      <c r="G679"/>
      <c r="H679"/>
      <c r="I679"/>
      <c r="J679"/>
      <c r="K679"/>
      <c r="L679"/>
    </row>
    <row r="680" spans="1:12" ht="14.5" x14ac:dyDescent="0.35">
      <c r="A680"/>
      <c r="B680"/>
      <c r="C680"/>
      <c r="D680"/>
      <c r="E680"/>
      <c r="F680"/>
      <c r="G680"/>
      <c r="H680"/>
      <c r="I680"/>
      <c r="J680"/>
      <c r="K680"/>
      <c r="L680"/>
    </row>
    <row r="681" spans="1:12" ht="14.5" x14ac:dyDescent="0.35">
      <c r="A681"/>
      <c r="B681"/>
      <c r="C681"/>
      <c r="D681"/>
      <c r="E681"/>
      <c r="F681"/>
      <c r="G681"/>
      <c r="H681"/>
      <c r="I681"/>
      <c r="J681"/>
      <c r="K681"/>
      <c r="L681"/>
    </row>
    <row r="682" spans="1:12" ht="14.5" x14ac:dyDescent="0.35">
      <c r="A682"/>
      <c r="B682"/>
      <c r="C682"/>
      <c r="D682"/>
      <c r="E682"/>
      <c r="F682"/>
      <c r="G682"/>
      <c r="H682"/>
      <c r="I682"/>
      <c r="J682"/>
      <c r="K682"/>
      <c r="L682"/>
    </row>
    <row r="683" spans="1:12" ht="14.5" x14ac:dyDescent="0.35">
      <c r="A683"/>
      <c r="B683"/>
      <c r="C683"/>
      <c r="D683"/>
      <c r="E683"/>
      <c r="F683"/>
      <c r="G683"/>
      <c r="H683"/>
      <c r="I683"/>
      <c r="J683"/>
      <c r="K683"/>
      <c r="L683"/>
    </row>
    <row r="684" spans="1:12" ht="14.5" x14ac:dyDescent="0.35">
      <c r="A684"/>
      <c r="B684"/>
      <c r="C684"/>
      <c r="D684"/>
      <c r="E684"/>
      <c r="F684"/>
      <c r="G684"/>
      <c r="H684"/>
      <c r="I684"/>
      <c r="J684"/>
      <c r="K684"/>
      <c r="L684"/>
    </row>
    <row r="685" spans="1:12" ht="14.5" x14ac:dyDescent="0.35">
      <c r="A685"/>
      <c r="B685"/>
      <c r="C685"/>
      <c r="D685"/>
      <c r="E685"/>
      <c r="F685"/>
      <c r="G685"/>
      <c r="H685"/>
      <c r="I685"/>
      <c r="J685"/>
      <c r="K685"/>
      <c r="L685"/>
    </row>
    <row r="686" spans="1:12" ht="14.5" x14ac:dyDescent="0.35">
      <c r="A686"/>
      <c r="B686"/>
      <c r="C686"/>
      <c r="D686"/>
      <c r="E686"/>
      <c r="F686"/>
      <c r="G686"/>
      <c r="H686"/>
      <c r="I686"/>
      <c r="J686"/>
      <c r="K686"/>
      <c r="L686"/>
    </row>
    <row r="687" spans="1:12" ht="14.5" x14ac:dyDescent="0.35">
      <c r="A687"/>
      <c r="B687"/>
      <c r="C687"/>
      <c r="D687"/>
      <c r="E687"/>
      <c r="F687"/>
      <c r="G687"/>
      <c r="H687"/>
      <c r="I687"/>
      <c r="J687"/>
      <c r="K687"/>
      <c r="L687"/>
    </row>
    <row r="688" spans="1:12" ht="14.5" x14ac:dyDescent="0.35">
      <c r="A688"/>
      <c r="B688"/>
      <c r="C688"/>
      <c r="D688"/>
      <c r="E688"/>
      <c r="F688"/>
      <c r="G688"/>
      <c r="H688"/>
      <c r="I688"/>
      <c r="J688"/>
      <c r="K688"/>
      <c r="L688"/>
    </row>
    <row r="689" spans="1:12" ht="14.5" x14ac:dyDescent="0.35">
      <c r="A689"/>
      <c r="B689"/>
      <c r="C689"/>
      <c r="D689"/>
      <c r="E689"/>
      <c r="F689"/>
      <c r="G689"/>
      <c r="H689"/>
      <c r="I689"/>
      <c r="J689"/>
      <c r="K689"/>
      <c r="L689"/>
    </row>
    <row r="690" spans="1:12" ht="14.5" x14ac:dyDescent="0.35">
      <c r="A690"/>
      <c r="B690"/>
      <c r="C690"/>
      <c r="D690"/>
      <c r="E690"/>
      <c r="F690"/>
      <c r="G690"/>
      <c r="H690"/>
      <c r="I690"/>
      <c r="J690"/>
      <c r="K690"/>
      <c r="L690"/>
    </row>
    <row r="691" spans="1:12" ht="14.5" x14ac:dyDescent="0.35">
      <c r="A691"/>
      <c r="B691"/>
      <c r="C691"/>
      <c r="D691"/>
      <c r="E691"/>
      <c r="F691"/>
      <c r="G691"/>
      <c r="H691"/>
      <c r="I691"/>
      <c r="J691"/>
      <c r="K691"/>
      <c r="L691"/>
    </row>
    <row r="692" spans="1:12" ht="14.5" x14ac:dyDescent="0.35">
      <c r="A692"/>
      <c r="B692"/>
      <c r="C692"/>
      <c r="D692"/>
      <c r="E692"/>
      <c r="F692"/>
      <c r="G692"/>
      <c r="H692"/>
      <c r="I692"/>
      <c r="J692"/>
      <c r="K692"/>
      <c r="L692"/>
    </row>
    <row r="693" spans="1:12" ht="14.5" x14ac:dyDescent="0.35">
      <c r="A693"/>
      <c r="B693"/>
      <c r="C693"/>
      <c r="D693"/>
      <c r="E693"/>
      <c r="F693"/>
      <c r="G693"/>
      <c r="H693"/>
      <c r="I693"/>
      <c r="J693"/>
      <c r="K693"/>
      <c r="L693"/>
    </row>
    <row r="694" spans="1:12" ht="14.5" x14ac:dyDescent="0.35">
      <c r="A694"/>
      <c r="B694"/>
      <c r="C694"/>
      <c r="D694"/>
      <c r="E694"/>
      <c r="F694"/>
      <c r="G694"/>
      <c r="H694"/>
      <c r="I694"/>
      <c r="J694"/>
      <c r="K694"/>
      <c r="L694"/>
    </row>
    <row r="695" spans="1:12" ht="14.5" x14ac:dyDescent="0.35">
      <c r="A695"/>
      <c r="B695"/>
      <c r="C695"/>
      <c r="D695"/>
      <c r="E695"/>
      <c r="F695"/>
      <c r="G695"/>
      <c r="H695"/>
      <c r="I695"/>
      <c r="J695"/>
      <c r="K695"/>
      <c r="L695"/>
    </row>
    <row r="696" spans="1:12" ht="14.5" x14ac:dyDescent="0.35">
      <c r="A696"/>
      <c r="B696"/>
      <c r="C696"/>
      <c r="D696"/>
      <c r="E696"/>
      <c r="F696"/>
      <c r="G696"/>
      <c r="H696"/>
      <c r="I696"/>
      <c r="J696"/>
      <c r="K696"/>
      <c r="L696"/>
    </row>
    <row r="697" spans="1:12" ht="14.5" x14ac:dyDescent="0.35">
      <c r="A697"/>
      <c r="B697"/>
      <c r="C697"/>
      <c r="D697"/>
      <c r="E697"/>
      <c r="F697"/>
      <c r="G697"/>
      <c r="H697"/>
      <c r="I697"/>
      <c r="J697"/>
      <c r="K697"/>
      <c r="L697"/>
    </row>
    <row r="698" spans="1:12" ht="14.5" x14ac:dyDescent="0.35">
      <c r="A698"/>
      <c r="B698"/>
      <c r="C698"/>
      <c r="D698"/>
      <c r="E698"/>
      <c r="F698"/>
      <c r="G698"/>
      <c r="H698"/>
      <c r="I698"/>
      <c r="J698"/>
      <c r="K698"/>
      <c r="L698"/>
    </row>
    <row r="699" spans="1:12" ht="14.5" x14ac:dyDescent="0.35">
      <c r="A699"/>
      <c r="B699"/>
      <c r="C699"/>
      <c r="D699"/>
      <c r="E699"/>
      <c r="F699"/>
      <c r="G699"/>
      <c r="H699"/>
      <c r="I699"/>
      <c r="J699"/>
      <c r="K699"/>
      <c r="L699"/>
    </row>
    <row r="700" spans="1:12" ht="14.5" x14ac:dyDescent="0.35">
      <c r="A700"/>
      <c r="B700"/>
      <c r="C700"/>
      <c r="D700"/>
      <c r="E700"/>
      <c r="F700"/>
      <c r="G700"/>
      <c r="H700"/>
      <c r="I700"/>
      <c r="J700"/>
      <c r="K700"/>
      <c r="L700"/>
    </row>
    <row r="701" spans="1:12" ht="14.5" x14ac:dyDescent="0.35">
      <c r="A701"/>
      <c r="B701"/>
      <c r="C701"/>
      <c r="D701"/>
      <c r="E701"/>
      <c r="F701"/>
      <c r="G701"/>
      <c r="H701"/>
      <c r="I701"/>
      <c r="J701"/>
      <c r="K701"/>
      <c r="L701"/>
    </row>
    <row r="702" spans="1:12" ht="14.5" x14ac:dyDescent="0.35">
      <c r="A702"/>
      <c r="B702"/>
      <c r="C702"/>
      <c r="D702"/>
      <c r="E702"/>
      <c r="F702"/>
      <c r="G702"/>
      <c r="H702"/>
      <c r="I702"/>
      <c r="J702"/>
      <c r="K702"/>
      <c r="L702"/>
    </row>
    <row r="703" spans="1:12" ht="14.5" x14ac:dyDescent="0.35">
      <c r="A703"/>
      <c r="B703"/>
      <c r="C703"/>
      <c r="D703"/>
      <c r="E703"/>
      <c r="F703"/>
      <c r="G703"/>
      <c r="H703"/>
      <c r="I703"/>
      <c r="J703"/>
      <c r="K703"/>
      <c r="L703"/>
    </row>
    <row r="704" spans="1:12" ht="14.5" x14ac:dyDescent="0.35">
      <c r="A704"/>
      <c r="B704"/>
      <c r="C704"/>
      <c r="D704"/>
      <c r="E704"/>
      <c r="F704"/>
      <c r="G704"/>
      <c r="H704"/>
      <c r="I704"/>
      <c r="J704"/>
      <c r="K704"/>
      <c r="L704"/>
    </row>
    <row r="705" spans="1:12" ht="14.5" x14ac:dyDescent="0.35">
      <c r="A705"/>
      <c r="B705"/>
      <c r="C705"/>
      <c r="D705"/>
      <c r="E705"/>
      <c r="F705"/>
      <c r="G705"/>
      <c r="H705"/>
      <c r="I705"/>
      <c r="J705"/>
      <c r="K705"/>
      <c r="L705"/>
    </row>
    <row r="706" spans="1:12" ht="14.5" x14ac:dyDescent="0.35">
      <c r="A706"/>
      <c r="B706"/>
      <c r="C706"/>
      <c r="D706"/>
      <c r="E706"/>
      <c r="F706"/>
      <c r="G706"/>
      <c r="H706"/>
      <c r="I706"/>
      <c r="J706"/>
      <c r="K706"/>
      <c r="L706"/>
    </row>
    <row r="707" spans="1:12" ht="14.5" x14ac:dyDescent="0.35">
      <c r="A707"/>
      <c r="B707"/>
      <c r="C707"/>
      <c r="D707"/>
      <c r="E707"/>
      <c r="F707"/>
      <c r="G707"/>
      <c r="H707"/>
      <c r="I707"/>
      <c r="J707"/>
      <c r="K707"/>
      <c r="L707"/>
    </row>
    <row r="708" spans="1:12" ht="14.5" x14ac:dyDescent="0.35">
      <c r="A708"/>
      <c r="B708"/>
      <c r="C708"/>
      <c r="D708"/>
      <c r="E708"/>
      <c r="F708"/>
      <c r="G708"/>
      <c r="H708"/>
      <c r="I708"/>
      <c r="J708"/>
      <c r="K708"/>
      <c r="L708"/>
    </row>
    <row r="709" spans="1:12" ht="14.5" x14ac:dyDescent="0.35">
      <c r="A709"/>
      <c r="B709"/>
      <c r="C709"/>
      <c r="D709"/>
      <c r="E709"/>
      <c r="F709"/>
      <c r="G709"/>
      <c r="H709"/>
      <c r="I709"/>
      <c r="J709"/>
      <c r="K709"/>
      <c r="L709"/>
    </row>
    <row r="710" spans="1:12" ht="14.5" x14ac:dyDescent="0.35">
      <c r="A710"/>
      <c r="B710"/>
      <c r="C710"/>
      <c r="D710"/>
      <c r="E710"/>
      <c r="F710"/>
      <c r="G710"/>
      <c r="H710"/>
      <c r="I710"/>
      <c r="J710"/>
      <c r="K710"/>
      <c r="L710"/>
    </row>
    <row r="711" spans="1:12" ht="14.5" x14ac:dyDescent="0.35">
      <c r="A711"/>
      <c r="B711"/>
      <c r="C711"/>
      <c r="D711"/>
      <c r="E711"/>
      <c r="F711"/>
      <c r="G711"/>
      <c r="H711"/>
      <c r="I711"/>
      <c r="J711"/>
      <c r="K711"/>
      <c r="L711"/>
    </row>
    <row r="712" spans="1:12" ht="14.5" x14ac:dyDescent="0.35">
      <c r="A712"/>
      <c r="B712"/>
      <c r="C712"/>
      <c r="D712"/>
      <c r="E712"/>
      <c r="F712"/>
      <c r="G712"/>
      <c r="H712"/>
      <c r="I712"/>
      <c r="J712"/>
      <c r="K712"/>
      <c r="L712"/>
    </row>
    <row r="713" spans="1:12" ht="14.5" x14ac:dyDescent="0.35">
      <c r="A713"/>
      <c r="B713"/>
      <c r="C713"/>
      <c r="D713"/>
      <c r="E713"/>
      <c r="F713"/>
      <c r="G713"/>
      <c r="H713"/>
      <c r="I713"/>
      <c r="J713"/>
      <c r="K713"/>
      <c r="L713"/>
    </row>
    <row r="714" spans="1:12" ht="14.5" x14ac:dyDescent="0.35">
      <c r="A714"/>
      <c r="B714"/>
      <c r="C714"/>
      <c r="D714"/>
      <c r="E714"/>
      <c r="F714"/>
      <c r="G714"/>
      <c r="H714"/>
      <c r="I714"/>
      <c r="J714"/>
      <c r="K714"/>
      <c r="L714"/>
    </row>
    <row r="715" spans="1:12" ht="14.5" x14ac:dyDescent="0.35">
      <c r="A715"/>
      <c r="B715"/>
      <c r="C715"/>
      <c r="D715"/>
      <c r="E715"/>
      <c r="F715"/>
      <c r="G715"/>
      <c r="H715"/>
      <c r="I715"/>
      <c r="J715"/>
      <c r="K715"/>
      <c r="L715"/>
    </row>
    <row r="716" spans="1:12" ht="14.5" x14ac:dyDescent="0.35">
      <c r="A716"/>
      <c r="B716"/>
      <c r="C716"/>
      <c r="D716"/>
      <c r="E716"/>
      <c r="F716"/>
      <c r="G716"/>
      <c r="H716"/>
      <c r="I716"/>
      <c r="J716"/>
      <c r="K716"/>
      <c r="L716"/>
    </row>
    <row r="717" spans="1:12" ht="14.5" x14ac:dyDescent="0.35">
      <c r="A717"/>
      <c r="B717"/>
      <c r="C717"/>
      <c r="D717"/>
      <c r="E717"/>
      <c r="F717"/>
      <c r="G717"/>
      <c r="H717"/>
      <c r="I717"/>
      <c r="J717"/>
      <c r="K717"/>
      <c r="L717"/>
    </row>
    <row r="718" spans="1:12" ht="14.5" x14ac:dyDescent="0.35">
      <c r="A718"/>
      <c r="B718"/>
      <c r="C718"/>
      <c r="D718"/>
      <c r="E718"/>
      <c r="F718"/>
      <c r="G718"/>
      <c r="H718"/>
      <c r="I718"/>
      <c r="J718"/>
      <c r="K718"/>
      <c r="L718"/>
    </row>
    <row r="719" spans="1:12" ht="14.5" x14ac:dyDescent="0.35">
      <c r="A719"/>
      <c r="B719"/>
      <c r="C719"/>
      <c r="D719"/>
      <c r="E719"/>
      <c r="F719"/>
      <c r="G719"/>
      <c r="H719"/>
      <c r="I719"/>
      <c r="J719"/>
      <c r="K719"/>
      <c r="L719"/>
    </row>
    <row r="720" spans="1:12" ht="14.5" x14ac:dyDescent="0.35">
      <c r="A720"/>
      <c r="B720"/>
      <c r="C720"/>
      <c r="D720"/>
      <c r="E720"/>
      <c r="F720"/>
      <c r="G720"/>
      <c r="H720"/>
      <c r="I720"/>
      <c r="J720"/>
      <c r="K720"/>
      <c r="L720"/>
    </row>
    <row r="721" spans="1:12" ht="14.5" x14ac:dyDescent="0.35">
      <c r="A721"/>
      <c r="B721"/>
      <c r="C721"/>
      <c r="D721"/>
      <c r="E721"/>
      <c r="F721"/>
      <c r="G721"/>
      <c r="H721"/>
      <c r="I721"/>
      <c r="J721"/>
      <c r="K721"/>
      <c r="L721"/>
    </row>
    <row r="722" spans="1:12" ht="14.5" x14ac:dyDescent="0.35">
      <c r="A722"/>
      <c r="B722"/>
      <c r="C722"/>
      <c r="D722"/>
      <c r="E722"/>
      <c r="F722"/>
      <c r="G722"/>
      <c r="H722"/>
      <c r="I722"/>
      <c r="J722"/>
      <c r="K722"/>
      <c r="L722"/>
    </row>
    <row r="723" spans="1:12" ht="14.5" x14ac:dyDescent="0.35">
      <c r="A723"/>
      <c r="B723"/>
      <c r="C723"/>
      <c r="D723"/>
      <c r="E723"/>
      <c r="F723"/>
      <c r="G723"/>
      <c r="H723"/>
      <c r="I723"/>
      <c r="J723"/>
      <c r="K723"/>
      <c r="L723"/>
    </row>
    <row r="724" spans="1:12" ht="14.5" x14ac:dyDescent="0.35">
      <c r="A724"/>
      <c r="B724"/>
      <c r="C724"/>
      <c r="D724"/>
      <c r="E724"/>
      <c r="F724"/>
      <c r="G724"/>
      <c r="H724"/>
      <c r="I724"/>
      <c r="J724"/>
      <c r="K724"/>
      <c r="L724"/>
    </row>
    <row r="725" spans="1:12" ht="14.5" x14ac:dyDescent="0.35">
      <c r="A725"/>
      <c r="B725"/>
      <c r="C725"/>
      <c r="D725"/>
      <c r="E725"/>
      <c r="F725"/>
      <c r="G725"/>
      <c r="H725"/>
      <c r="I725"/>
      <c r="J725"/>
      <c r="K725"/>
      <c r="L725"/>
    </row>
    <row r="726" spans="1:12" ht="14.5" x14ac:dyDescent="0.35">
      <c r="A726"/>
      <c r="B726"/>
      <c r="C726"/>
      <c r="D726"/>
      <c r="E726"/>
      <c r="F726"/>
      <c r="G726"/>
      <c r="H726"/>
      <c r="I726"/>
      <c r="J726"/>
      <c r="K726"/>
      <c r="L726"/>
    </row>
    <row r="727" spans="1:12" ht="14.5" x14ac:dyDescent="0.35">
      <c r="A727"/>
      <c r="B727"/>
      <c r="C727"/>
      <c r="D727"/>
      <c r="E727"/>
      <c r="F727"/>
      <c r="G727"/>
      <c r="H727"/>
      <c r="I727"/>
      <c r="J727"/>
      <c r="K727"/>
      <c r="L727"/>
    </row>
    <row r="728" spans="1:12" ht="14.5" x14ac:dyDescent="0.35">
      <c r="A728"/>
      <c r="B728"/>
      <c r="C728"/>
      <c r="D728"/>
      <c r="E728"/>
      <c r="F728"/>
      <c r="G728"/>
      <c r="H728"/>
      <c r="I728"/>
      <c r="J728"/>
      <c r="K728"/>
      <c r="L728"/>
    </row>
    <row r="729" spans="1:12" ht="14.5" x14ac:dyDescent="0.35">
      <c r="A729"/>
      <c r="B729"/>
      <c r="C729"/>
      <c r="D729"/>
      <c r="E729"/>
      <c r="F729"/>
      <c r="G729"/>
      <c r="H729"/>
      <c r="I729"/>
      <c r="J729"/>
      <c r="K729"/>
      <c r="L729"/>
    </row>
    <row r="730" spans="1:12" ht="14.5" x14ac:dyDescent="0.35">
      <c r="A730"/>
      <c r="B730"/>
      <c r="C730"/>
      <c r="D730"/>
      <c r="E730"/>
      <c r="F730"/>
      <c r="G730"/>
      <c r="H730"/>
      <c r="I730"/>
      <c r="J730"/>
      <c r="K730"/>
      <c r="L730"/>
    </row>
    <row r="731" spans="1:12" ht="14.5" x14ac:dyDescent="0.35">
      <c r="A731"/>
      <c r="B731"/>
      <c r="C731"/>
      <c r="D731"/>
      <c r="E731"/>
      <c r="F731"/>
      <c r="G731"/>
      <c r="H731"/>
      <c r="I731"/>
      <c r="J731"/>
      <c r="K731"/>
      <c r="L731"/>
    </row>
    <row r="732" spans="1:12" ht="14.5" x14ac:dyDescent="0.35">
      <c r="A732"/>
      <c r="B732"/>
      <c r="C732"/>
      <c r="D732"/>
      <c r="E732"/>
      <c r="F732"/>
      <c r="G732"/>
      <c r="H732"/>
      <c r="I732"/>
      <c r="J732"/>
      <c r="K732"/>
      <c r="L732"/>
    </row>
    <row r="733" spans="1:12" ht="14.5" x14ac:dyDescent="0.35">
      <c r="A733"/>
      <c r="B733"/>
      <c r="C733"/>
      <c r="D733"/>
      <c r="E733"/>
      <c r="F733"/>
      <c r="G733"/>
      <c r="H733"/>
      <c r="I733"/>
      <c r="J733"/>
      <c r="K733"/>
      <c r="L733"/>
    </row>
    <row r="734" spans="1:12" ht="14.5" x14ac:dyDescent="0.35">
      <c r="A734"/>
      <c r="B734"/>
      <c r="C734"/>
      <c r="D734"/>
      <c r="E734"/>
      <c r="F734"/>
      <c r="G734"/>
      <c r="H734"/>
      <c r="I734"/>
      <c r="J734"/>
      <c r="K734"/>
      <c r="L734"/>
    </row>
    <row r="735" spans="1:12" ht="14.5" x14ac:dyDescent="0.35">
      <c r="A735"/>
      <c r="B735"/>
      <c r="C735"/>
      <c r="D735"/>
      <c r="E735"/>
      <c r="F735"/>
      <c r="G735"/>
      <c r="H735"/>
      <c r="I735"/>
      <c r="J735"/>
      <c r="K735"/>
      <c r="L735"/>
    </row>
    <row r="736" spans="1:12" ht="14.5" x14ac:dyDescent="0.35">
      <c r="A736"/>
      <c r="B736"/>
      <c r="C736"/>
      <c r="D736"/>
      <c r="E736"/>
      <c r="F736"/>
      <c r="G736"/>
      <c r="H736"/>
      <c r="I736"/>
      <c r="J736"/>
      <c r="K736"/>
      <c r="L736"/>
    </row>
    <row r="737" spans="1:12" ht="14.5" x14ac:dyDescent="0.35">
      <c r="A737"/>
      <c r="B737"/>
      <c r="C737"/>
      <c r="D737"/>
      <c r="E737"/>
      <c r="F737"/>
      <c r="G737"/>
      <c r="H737"/>
      <c r="I737"/>
      <c r="J737"/>
      <c r="K737"/>
      <c r="L737"/>
    </row>
    <row r="738" spans="1:12" ht="14.5" x14ac:dyDescent="0.35">
      <c r="A738"/>
      <c r="B738"/>
      <c r="C738"/>
      <c r="D738"/>
      <c r="E738"/>
      <c r="F738"/>
      <c r="G738"/>
      <c r="H738"/>
      <c r="I738"/>
      <c r="J738"/>
      <c r="K738"/>
      <c r="L738"/>
    </row>
    <row r="739" spans="1:12" ht="14.5" x14ac:dyDescent="0.35">
      <c r="A739"/>
      <c r="B739"/>
      <c r="C739"/>
      <c r="D739"/>
      <c r="E739"/>
      <c r="F739"/>
      <c r="G739"/>
      <c r="H739"/>
      <c r="I739"/>
      <c r="J739"/>
      <c r="K739"/>
      <c r="L739"/>
    </row>
    <row r="740" spans="1:12" ht="14.5" x14ac:dyDescent="0.35">
      <c r="A740"/>
      <c r="B740"/>
      <c r="C740"/>
      <c r="D740"/>
      <c r="E740"/>
      <c r="F740"/>
      <c r="G740"/>
      <c r="H740"/>
      <c r="I740"/>
      <c r="J740"/>
      <c r="K740"/>
      <c r="L740"/>
    </row>
    <row r="741" spans="1:12" ht="14.5" x14ac:dyDescent="0.35">
      <c r="A741"/>
      <c r="B741"/>
      <c r="C741"/>
      <c r="D741"/>
      <c r="E741"/>
      <c r="F741"/>
      <c r="G741"/>
      <c r="H741"/>
      <c r="I741"/>
      <c r="J741"/>
      <c r="K741"/>
      <c r="L741"/>
    </row>
    <row r="742" spans="1:12" ht="14.5" x14ac:dyDescent="0.35">
      <c r="A742"/>
      <c r="B742"/>
      <c r="C742"/>
      <c r="D742"/>
      <c r="E742"/>
      <c r="F742"/>
      <c r="G742"/>
      <c r="H742"/>
      <c r="I742"/>
      <c r="J742"/>
      <c r="K742"/>
      <c r="L742"/>
    </row>
    <row r="743" spans="1:12" ht="14.5" x14ac:dyDescent="0.35">
      <c r="A743"/>
      <c r="B743"/>
      <c r="C743"/>
      <c r="D743"/>
      <c r="E743"/>
      <c r="F743"/>
      <c r="G743"/>
      <c r="H743"/>
      <c r="I743"/>
      <c r="J743"/>
      <c r="K743"/>
      <c r="L743"/>
    </row>
    <row r="744" spans="1:12" ht="14.5" x14ac:dyDescent="0.35">
      <c r="A744"/>
      <c r="B744"/>
      <c r="C744"/>
      <c r="D744"/>
      <c r="E744"/>
      <c r="F744"/>
      <c r="G744"/>
      <c r="H744"/>
      <c r="I744"/>
      <c r="J744"/>
      <c r="K744"/>
      <c r="L744"/>
    </row>
    <row r="745" spans="1:12" ht="14.5" x14ac:dyDescent="0.35">
      <c r="A745"/>
      <c r="B745"/>
      <c r="C745"/>
      <c r="D745"/>
      <c r="E745"/>
      <c r="F745"/>
      <c r="G745"/>
      <c r="H745"/>
      <c r="I745"/>
      <c r="J745"/>
      <c r="K745"/>
      <c r="L745"/>
    </row>
    <row r="746" spans="1:12" ht="14.5" x14ac:dyDescent="0.35">
      <c r="A746"/>
      <c r="B746"/>
      <c r="C746"/>
      <c r="D746"/>
      <c r="E746"/>
      <c r="F746"/>
      <c r="G746"/>
      <c r="H746"/>
      <c r="I746"/>
      <c r="J746"/>
      <c r="K746"/>
      <c r="L746"/>
    </row>
    <row r="747" spans="1:12" ht="14.5" x14ac:dyDescent="0.35">
      <c r="A747"/>
      <c r="B747"/>
      <c r="C747"/>
      <c r="D747"/>
      <c r="E747"/>
      <c r="F747"/>
      <c r="G747"/>
      <c r="H747"/>
      <c r="I747"/>
      <c r="J747"/>
      <c r="K747"/>
      <c r="L747"/>
    </row>
    <row r="748" spans="1:12" ht="14.5" x14ac:dyDescent="0.35">
      <c r="A748"/>
      <c r="B748"/>
      <c r="C748"/>
      <c r="D748"/>
      <c r="E748"/>
      <c r="F748"/>
      <c r="G748"/>
      <c r="H748"/>
      <c r="I748"/>
      <c r="J748"/>
      <c r="K748"/>
      <c r="L748"/>
    </row>
    <row r="749" spans="1:12" ht="14.5" x14ac:dyDescent="0.35">
      <c r="A749"/>
      <c r="B749"/>
      <c r="C749"/>
      <c r="D749"/>
      <c r="E749"/>
      <c r="F749"/>
      <c r="G749"/>
      <c r="H749"/>
      <c r="I749"/>
      <c r="J749"/>
      <c r="K749"/>
      <c r="L749"/>
    </row>
    <row r="750" spans="1:12" ht="14.5" x14ac:dyDescent="0.35">
      <c r="A750"/>
      <c r="B750"/>
      <c r="C750"/>
      <c r="D750"/>
      <c r="E750"/>
      <c r="F750"/>
      <c r="G750"/>
      <c r="H750"/>
      <c r="I750"/>
      <c r="J750"/>
      <c r="K750"/>
      <c r="L750"/>
    </row>
    <row r="751" spans="1:12" ht="14.5" x14ac:dyDescent="0.35">
      <c r="A751"/>
      <c r="B751"/>
      <c r="C751"/>
      <c r="D751"/>
      <c r="E751"/>
      <c r="F751"/>
      <c r="G751"/>
      <c r="H751"/>
      <c r="I751"/>
      <c r="J751"/>
      <c r="K751"/>
      <c r="L751"/>
    </row>
    <row r="752" spans="1:12" ht="14.5" x14ac:dyDescent="0.35">
      <c r="A752"/>
      <c r="B752"/>
      <c r="C752"/>
      <c r="D752"/>
      <c r="E752"/>
      <c r="F752"/>
      <c r="G752"/>
      <c r="H752"/>
      <c r="I752"/>
      <c r="J752"/>
      <c r="K752"/>
      <c r="L752"/>
    </row>
    <row r="753" spans="1:12" ht="14.5" x14ac:dyDescent="0.35">
      <c r="A753"/>
      <c r="B753"/>
      <c r="C753"/>
      <c r="D753"/>
      <c r="E753"/>
      <c r="F753"/>
      <c r="G753"/>
      <c r="H753"/>
      <c r="I753"/>
      <c r="J753"/>
      <c r="K753"/>
      <c r="L753"/>
    </row>
    <row r="754" spans="1:12" ht="14.5" x14ac:dyDescent="0.35">
      <c r="A754"/>
      <c r="B754"/>
      <c r="C754"/>
      <c r="D754"/>
      <c r="E754"/>
      <c r="F754"/>
      <c r="G754"/>
      <c r="H754"/>
      <c r="I754"/>
      <c r="J754"/>
      <c r="K754"/>
      <c r="L754"/>
    </row>
    <row r="755" spans="1:12" ht="14.5" x14ac:dyDescent="0.35">
      <c r="A755"/>
      <c r="B755"/>
      <c r="C755"/>
      <c r="D755"/>
      <c r="E755"/>
      <c r="F755"/>
      <c r="G755"/>
      <c r="H755"/>
      <c r="I755"/>
      <c r="J755"/>
      <c r="K755"/>
      <c r="L755"/>
    </row>
    <row r="756" spans="1:12" ht="14.5" x14ac:dyDescent="0.35">
      <c r="A756"/>
      <c r="B756"/>
      <c r="C756"/>
      <c r="D756"/>
      <c r="E756"/>
      <c r="F756"/>
      <c r="G756"/>
      <c r="H756"/>
      <c r="I756"/>
      <c r="J756"/>
      <c r="K756"/>
      <c r="L756"/>
    </row>
    <row r="757" spans="1:12" ht="14.5" x14ac:dyDescent="0.35">
      <c r="A757"/>
      <c r="B757"/>
      <c r="C757"/>
      <c r="D757"/>
      <c r="E757"/>
      <c r="F757"/>
      <c r="G757"/>
      <c r="H757"/>
      <c r="I757"/>
      <c r="J757"/>
      <c r="K757"/>
      <c r="L757"/>
    </row>
    <row r="758" spans="1:12" ht="14.5" x14ac:dyDescent="0.35">
      <c r="A758"/>
      <c r="B758"/>
      <c r="C758"/>
      <c r="D758"/>
      <c r="E758"/>
      <c r="F758"/>
      <c r="G758"/>
      <c r="H758"/>
      <c r="I758"/>
      <c r="J758"/>
      <c r="K758"/>
      <c r="L758"/>
    </row>
    <row r="759" spans="1:12" ht="14.5" x14ac:dyDescent="0.35">
      <c r="A759"/>
      <c r="B759"/>
      <c r="C759"/>
      <c r="D759"/>
      <c r="E759"/>
      <c r="F759"/>
      <c r="G759"/>
      <c r="H759"/>
      <c r="I759"/>
      <c r="J759"/>
      <c r="K759"/>
      <c r="L759"/>
    </row>
    <row r="760" spans="1:12" ht="14.5" x14ac:dyDescent="0.35">
      <c r="A760"/>
      <c r="B760"/>
      <c r="C760"/>
      <c r="D760"/>
      <c r="E760"/>
      <c r="F760"/>
      <c r="G760"/>
      <c r="H760"/>
      <c r="I760"/>
      <c r="J760"/>
      <c r="K760"/>
      <c r="L760"/>
    </row>
    <row r="761" spans="1:12" ht="14.5" x14ac:dyDescent="0.35">
      <c r="A761"/>
      <c r="B761"/>
      <c r="C761"/>
      <c r="D761"/>
      <c r="E761"/>
      <c r="F761"/>
      <c r="G761"/>
      <c r="H761"/>
      <c r="I761"/>
      <c r="J761"/>
      <c r="K761"/>
      <c r="L761"/>
    </row>
    <row r="762" spans="1:12" ht="14.5" x14ac:dyDescent="0.35">
      <c r="A762"/>
      <c r="B762"/>
      <c r="C762"/>
      <c r="D762"/>
      <c r="E762"/>
      <c r="F762"/>
      <c r="G762"/>
      <c r="H762"/>
      <c r="I762"/>
      <c r="J762"/>
      <c r="K762"/>
      <c r="L762"/>
    </row>
    <row r="763" spans="1:12" ht="14.5" x14ac:dyDescent="0.35">
      <c r="A763"/>
      <c r="B763"/>
      <c r="C763"/>
      <c r="D763"/>
      <c r="E763"/>
      <c r="F763"/>
      <c r="G763"/>
      <c r="H763"/>
      <c r="I763"/>
      <c r="J763"/>
      <c r="K763"/>
      <c r="L763"/>
    </row>
    <row r="764" spans="1:12" ht="14.5" x14ac:dyDescent="0.35">
      <c r="A764"/>
      <c r="B764"/>
      <c r="C764"/>
      <c r="D764"/>
      <c r="E764"/>
      <c r="F764"/>
      <c r="G764"/>
      <c r="H764"/>
      <c r="I764"/>
      <c r="J764"/>
      <c r="K764"/>
      <c r="L764"/>
    </row>
    <row r="765" spans="1:12" ht="14.5" x14ac:dyDescent="0.35">
      <c r="A765"/>
      <c r="B765"/>
      <c r="C765"/>
      <c r="D765"/>
      <c r="E765"/>
      <c r="F765"/>
      <c r="G765"/>
      <c r="H765"/>
      <c r="I765"/>
      <c r="J765"/>
      <c r="K765"/>
      <c r="L765"/>
    </row>
    <row r="766" spans="1:12" ht="14.5" x14ac:dyDescent="0.35">
      <c r="A766"/>
      <c r="B766"/>
      <c r="C766"/>
      <c r="D766"/>
      <c r="E766"/>
      <c r="F766"/>
      <c r="G766"/>
      <c r="H766"/>
      <c r="I766"/>
      <c r="J766"/>
      <c r="K766"/>
      <c r="L766"/>
    </row>
    <row r="767" spans="1:12" ht="14.5" x14ac:dyDescent="0.35">
      <c r="A767"/>
      <c r="B767"/>
      <c r="C767"/>
      <c r="D767"/>
      <c r="E767"/>
      <c r="F767"/>
      <c r="G767"/>
      <c r="H767"/>
      <c r="I767"/>
      <c r="J767"/>
      <c r="K767"/>
      <c r="L767"/>
    </row>
    <row r="768" spans="1:12" ht="14.5" x14ac:dyDescent="0.35">
      <c r="A768"/>
      <c r="B768"/>
      <c r="C768"/>
      <c r="D768"/>
      <c r="E768"/>
      <c r="F768"/>
      <c r="G768"/>
      <c r="H768"/>
      <c r="I768"/>
      <c r="J768"/>
      <c r="K768"/>
      <c r="L768"/>
    </row>
    <row r="769" spans="1:12" ht="14.5" x14ac:dyDescent="0.35">
      <c r="A769"/>
      <c r="B769"/>
      <c r="C769"/>
      <c r="D769"/>
      <c r="E769"/>
      <c r="F769"/>
      <c r="G769"/>
      <c r="H769"/>
      <c r="I769"/>
      <c r="J769"/>
      <c r="K769"/>
      <c r="L769"/>
    </row>
    <row r="770" spans="1:12" ht="14.5" x14ac:dyDescent="0.35">
      <c r="A770"/>
      <c r="B770"/>
      <c r="C770"/>
      <c r="D770"/>
      <c r="E770"/>
      <c r="F770"/>
      <c r="G770"/>
      <c r="H770"/>
      <c r="I770"/>
      <c r="J770"/>
      <c r="K770"/>
      <c r="L770"/>
    </row>
    <row r="771" spans="1:12" ht="14.5" x14ac:dyDescent="0.35">
      <c r="A771"/>
      <c r="B771"/>
      <c r="C771"/>
      <c r="D771"/>
      <c r="E771"/>
      <c r="F771"/>
      <c r="G771"/>
      <c r="H771"/>
      <c r="I771"/>
      <c r="J771"/>
      <c r="K771"/>
      <c r="L771"/>
    </row>
    <row r="772" spans="1:12" ht="14.5" x14ac:dyDescent="0.35">
      <c r="A772"/>
      <c r="B772"/>
      <c r="C772"/>
      <c r="D772"/>
      <c r="E772"/>
      <c r="F772"/>
      <c r="G772"/>
      <c r="H772"/>
      <c r="I772"/>
      <c r="J772"/>
      <c r="K772"/>
      <c r="L772"/>
    </row>
    <row r="773" spans="1:12" ht="14.5" x14ac:dyDescent="0.35">
      <c r="A773"/>
      <c r="B773"/>
      <c r="C773"/>
      <c r="D773"/>
      <c r="E773"/>
      <c r="F773"/>
      <c r="G773"/>
      <c r="H773"/>
      <c r="I773"/>
      <c r="J773"/>
      <c r="K773"/>
      <c r="L773"/>
    </row>
    <row r="774" spans="1:12" ht="14.5" x14ac:dyDescent="0.35">
      <c r="A774"/>
      <c r="B774"/>
      <c r="C774"/>
      <c r="D774"/>
      <c r="E774"/>
      <c r="F774"/>
      <c r="G774"/>
      <c r="H774"/>
      <c r="I774"/>
      <c r="J774"/>
      <c r="K774"/>
      <c r="L774"/>
    </row>
    <row r="775" spans="1:12" ht="14.5" x14ac:dyDescent="0.35">
      <c r="A775"/>
      <c r="B775"/>
      <c r="C775"/>
      <c r="D775"/>
      <c r="E775"/>
      <c r="F775"/>
      <c r="G775"/>
      <c r="H775"/>
      <c r="I775"/>
      <c r="J775"/>
      <c r="K775"/>
      <c r="L775"/>
    </row>
    <row r="776" spans="1:12" ht="14.5" x14ac:dyDescent="0.35">
      <c r="A776"/>
      <c r="B776"/>
      <c r="C776"/>
      <c r="D776"/>
      <c r="E776"/>
      <c r="F776"/>
      <c r="G776"/>
      <c r="H776"/>
      <c r="I776"/>
      <c r="J776"/>
      <c r="K776"/>
      <c r="L776"/>
    </row>
    <row r="777" spans="1:12" ht="14.5" x14ac:dyDescent="0.35">
      <c r="A777"/>
      <c r="B777"/>
      <c r="C777"/>
      <c r="D777"/>
      <c r="E777"/>
      <c r="F777"/>
      <c r="G777"/>
      <c r="H777"/>
      <c r="I777"/>
      <c r="J777"/>
      <c r="K777"/>
      <c r="L777"/>
    </row>
    <row r="778" spans="1:12" ht="14.5" x14ac:dyDescent="0.35">
      <c r="A778"/>
      <c r="B778"/>
      <c r="C778"/>
      <c r="D778"/>
      <c r="E778"/>
      <c r="F778"/>
      <c r="G778"/>
      <c r="H778"/>
      <c r="I778"/>
      <c r="J778"/>
      <c r="K778"/>
      <c r="L778"/>
    </row>
    <row r="779" spans="1:12" ht="14.5" x14ac:dyDescent="0.35">
      <c r="A779"/>
      <c r="B779"/>
      <c r="C779"/>
      <c r="D779"/>
      <c r="E779"/>
      <c r="F779"/>
      <c r="G779"/>
      <c r="H779"/>
      <c r="I779"/>
      <c r="J779"/>
      <c r="K779"/>
      <c r="L779"/>
    </row>
    <row r="780" spans="1:12" ht="14.5" x14ac:dyDescent="0.35">
      <c r="A780"/>
      <c r="B780"/>
      <c r="C780"/>
      <c r="D780"/>
      <c r="E780"/>
      <c r="F780"/>
      <c r="G780"/>
      <c r="H780"/>
      <c r="I780"/>
      <c r="J780"/>
      <c r="K780"/>
      <c r="L780"/>
    </row>
    <row r="781" spans="1:12" ht="14.5" x14ac:dyDescent="0.35">
      <c r="A781"/>
      <c r="B781"/>
      <c r="C781"/>
      <c r="D781"/>
      <c r="E781"/>
      <c r="F781"/>
      <c r="G781"/>
      <c r="H781"/>
      <c r="I781"/>
      <c r="J781"/>
      <c r="K781"/>
      <c r="L781"/>
    </row>
    <row r="782" spans="1:12" ht="14.5" x14ac:dyDescent="0.35">
      <c r="A782"/>
      <c r="B782"/>
      <c r="C782"/>
      <c r="D782"/>
      <c r="E782"/>
      <c r="F782"/>
      <c r="G782"/>
      <c r="H782"/>
      <c r="I782"/>
      <c r="J782"/>
      <c r="K782"/>
      <c r="L782"/>
    </row>
    <row r="783" spans="1:12" ht="14.5" x14ac:dyDescent="0.35">
      <c r="A783"/>
      <c r="B783"/>
      <c r="C783"/>
      <c r="D783"/>
      <c r="E783"/>
      <c r="F783"/>
      <c r="G783"/>
      <c r="H783"/>
      <c r="I783"/>
      <c r="J783"/>
      <c r="K783"/>
      <c r="L783"/>
    </row>
    <row r="784" spans="1:12" ht="14.5" x14ac:dyDescent="0.35">
      <c r="A784"/>
      <c r="B784"/>
      <c r="C784"/>
      <c r="D784"/>
      <c r="E784"/>
      <c r="F784"/>
      <c r="G784"/>
      <c r="H784"/>
      <c r="I784"/>
      <c r="J784"/>
      <c r="K784"/>
      <c r="L784"/>
    </row>
    <row r="785" spans="1:12" ht="14.5" x14ac:dyDescent="0.35">
      <c r="A785"/>
      <c r="B785"/>
      <c r="C785"/>
      <c r="D785"/>
      <c r="E785"/>
      <c r="F785"/>
      <c r="G785"/>
      <c r="H785"/>
      <c r="I785"/>
      <c r="J785"/>
      <c r="K785"/>
      <c r="L785"/>
    </row>
    <row r="786" spans="1:12" ht="14.5" x14ac:dyDescent="0.35">
      <c r="A786"/>
      <c r="B786"/>
      <c r="C786"/>
      <c r="D786"/>
      <c r="E786"/>
      <c r="F786"/>
      <c r="G786"/>
      <c r="H786"/>
      <c r="I786"/>
      <c r="J786"/>
      <c r="K786"/>
      <c r="L786"/>
    </row>
    <row r="787" spans="1:12" ht="14.5" x14ac:dyDescent="0.35">
      <c r="A787"/>
      <c r="B787"/>
      <c r="C787"/>
      <c r="D787"/>
      <c r="E787"/>
      <c r="F787"/>
      <c r="G787"/>
      <c r="H787"/>
      <c r="I787"/>
      <c r="J787"/>
      <c r="K787"/>
      <c r="L787"/>
    </row>
    <row r="788" spans="1:12" ht="14.5" x14ac:dyDescent="0.35">
      <c r="A788"/>
      <c r="B788"/>
      <c r="C788"/>
      <c r="D788"/>
      <c r="E788"/>
      <c r="F788"/>
      <c r="G788"/>
      <c r="H788"/>
      <c r="I788"/>
      <c r="J788"/>
      <c r="K788"/>
      <c r="L788"/>
    </row>
    <row r="789" spans="1:12" ht="14.5" x14ac:dyDescent="0.35">
      <c r="A789"/>
      <c r="B789"/>
      <c r="C789"/>
      <c r="D789"/>
      <c r="E789"/>
      <c r="F789"/>
      <c r="G789"/>
      <c r="H789"/>
      <c r="I789"/>
      <c r="J789"/>
      <c r="K789"/>
      <c r="L789"/>
    </row>
    <row r="790" spans="1:12" ht="14.5" x14ac:dyDescent="0.35">
      <c r="A790"/>
      <c r="B790"/>
      <c r="C790"/>
      <c r="D790"/>
      <c r="E790"/>
      <c r="F790"/>
      <c r="G790"/>
      <c r="H790"/>
      <c r="I790"/>
      <c r="J790"/>
      <c r="K790"/>
      <c r="L790"/>
    </row>
    <row r="791" spans="1:12" ht="14.5" x14ac:dyDescent="0.35">
      <c r="A791"/>
      <c r="B791"/>
      <c r="C791"/>
      <c r="D791"/>
      <c r="E791"/>
      <c r="F791"/>
      <c r="G791"/>
      <c r="H791"/>
      <c r="I791"/>
      <c r="J791"/>
      <c r="K791"/>
      <c r="L791"/>
    </row>
    <row r="792" spans="1:12" ht="14.5" x14ac:dyDescent="0.35">
      <c r="A792"/>
      <c r="B792"/>
      <c r="C792"/>
      <c r="D792"/>
      <c r="E792"/>
      <c r="F792"/>
      <c r="G792"/>
      <c r="H792"/>
      <c r="I792"/>
      <c r="J792"/>
      <c r="K792"/>
      <c r="L792"/>
    </row>
    <row r="793" spans="1:12" ht="14.5" x14ac:dyDescent="0.35">
      <c r="A793"/>
      <c r="B793"/>
      <c r="C793"/>
      <c r="D793"/>
      <c r="E793"/>
      <c r="F793"/>
      <c r="G793"/>
      <c r="H793"/>
      <c r="I793"/>
      <c r="J793"/>
      <c r="K793"/>
      <c r="L793"/>
    </row>
    <row r="794" spans="1:12" ht="14.5" x14ac:dyDescent="0.35">
      <c r="A794"/>
      <c r="B794"/>
      <c r="C794"/>
      <c r="D794"/>
      <c r="E794"/>
      <c r="F794"/>
      <c r="G794"/>
      <c r="H794"/>
      <c r="I794"/>
      <c r="J794"/>
      <c r="K794"/>
      <c r="L794"/>
    </row>
    <row r="795" spans="1:12" ht="14.5" x14ac:dyDescent="0.35">
      <c r="A795"/>
      <c r="B795"/>
      <c r="C795"/>
      <c r="D795"/>
      <c r="E795"/>
      <c r="F795"/>
      <c r="G795"/>
      <c r="H795"/>
      <c r="I795"/>
      <c r="J795"/>
      <c r="K795"/>
      <c r="L795"/>
    </row>
    <row r="796" spans="1:12" ht="14.5" x14ac:dyDescent="0.35">
      <c r="A796"/>
      <c r="B796"/>
      <c r="C796"/>
      <c r="D796"/>
      <c r="E796"/>
      <c r="F796"/>
      <c r="G796"/>
      <c r="H796"/>
      <c r="I796"/>
      <c r="J796"/>
      <c r="K796"/>
      <c r="L796"/>
    </row>
    <row r="797" spans="1:12" ht="14.5" x14ac:dyDescent="0.35">
      <c r="A797"/>
      <c r="B797"/>
      <c r="C797"/>
      <c r="D797"/>
      <c r="E797"/>
      <c r="F797"/>
      <c r="G797"/>
      <c r="H797"/>
      <c r="I797"/>
      <c r="J797"/>
      <c r="K797"/>
      <c r="L797"/>
    </row>
    <row r="798" spans="1:12" ht="14.5" x14ac:dyDescent="0.35">
      <c r="A798"/>
      <c r="B798"/>
      <c r="C798"/>
      <c r="D798"/>
      <c r="E798"/>
      <c r="F798"/>
      <c r="G798"/>
      <c r="H798"/>
      <c r="I798"/>
      <c r="J798"/>
      <c r="K798"/>
      <c r="L798"/>
    </row>
    <row r="799" spans="1:12" ht="14.5" x14ac:dyDescent="0.35">
      <c r="A799"/>
      <c r="B799"/>
      <c r="C799"/>
      <c r="D799"/>
      <c r="E799"/>
      <c r="F799"/>
      <c r="G799"/>
      <c r="H799"/>
      <c r="I799"/>
      <c r="J799"/>
      <c r="K799"/>
      <c r="L799"/>
    </row>
    <row r="800" spans="1:12" ht="14.5" x14ac:dyDescent="0.35">
      <c r="A800"/>
      <c r="B800"/>
      <c r="C800"/>
      <c r="D800"/>
      <c r="E800"/>
      <c r="F800"/>
      <c r="G800"/>
      <c r="H800"/>
      <c r="I800"/>
      <c r="J800"/>
      <c r="K800"/>
      <c r="L800"/>
    </row>
    <row r="801" spans="1:12" ht="14.5" x14ac:dyDescent="0.35">
      <c r="A801"/>
      <c r="B801"/>
      <c r="C801"/>
      <c r="D801"/>
      <c r="E801"/>
      <c r="F801"/>
      <c r="G801"/>
      <c r="H801"/>
      <c r="I801"/>
      <c r="J801"/>
      <c r="K801"/>
      <c r="L801"/>
    </row>
    <row r="802" spans="1:12" ht="14.5" x14ac:dyDescent="0.35">
      <c r="A802"/>
      <c r="B802"/>
      <c r="C802"/>
      <c r="D802"/>
      <c r="E802"/>
      <c r="F802"/>
      <c r="G802"/>
      <c r="H802"/>
      <c r="I802"/>
      <c r="J802"/>
      <c r="K802"/>
      <c r="L802"/>
    </row>
    <row r="803" spans="1:12" ht="14.5" x14ac:dyDescent="0.35">
      <c r="A803"/>
      <c r="B803"/>
      <c r="C803"/>
      <c r="D803"/>
      <c r="E803"/>
      <c r="F803"/>
      <c r="G803"/>
      <c r="H803"/>
      <c r="I803"/>
      <c r="J803"/>
      <c r="K803"/>
      <c r="L803"/>
    </row>
    <row r="804" spans="1:12" ht="14.5" x14ac:dyDescent="0.35">
      <c r="A804"/>
      <c r="B804"/>
      <c r="C804"/>
      <c r="D804"/>
      <c r="E804"/>
      <c r="F804"/>
      <c r="G804"/>
      <c r="H804"/>
      <c r="I804"/>
      <c r="J804"/>
      <c r="K804"/>
      <c r="L804"/>
    </row>
    <row r="805" spans="1:12" ht="14.5" x14ac:dyDescent="0.35">
      <c r="A805"/>
      <c r="B805"/>
      <c r="C805"/>
      <c r="D805"/>
      <c r="E805"/>
      <c r="F805"/>
      <c r="G805"/>
      <c r="H805"/>
      <c r="I805"/>
      <c r="J805"/>
      <c r="K805"/>
      <c r="L805"/>
    </row>
    <row r="806" spans="1:12" ht="14.5" x14ac:dyDescent="0.35">
      <c r="A806"/>
      <c r="B806"/>
      <c r="C806"/>
      <c r="D806"/>
      <c r="E806"/>
      <c r="F806"/>
      <c r="G806"/>
      <c r="H806"/>
      <c r="I806"/>
      <c r="J806"/>
      <c r="K806"/>
      <c r="L806"/>
    </row>
    <row r="807" spans="1:12" ht="14.5" x14ac:dyDescent="0.35">
      <c r="A807"/>
      <c r="B807"/>
      <c r="C807"/>
      <c r="D807"/>
      <c r="E807"/>
      <c r="F807"/>
      <c r="G807"/>
      <c r="H807"/>
      <c r="I807"/>
      <c r="J807"/>
      <c r="K807"/>
      <c r="L807"/>
    </row>
    <row r="808" spans="1:12" ht="14.5" x14ac:dyDescent="0.35">
      <c r="A808"/>
      <c r="B808"/>
      <c r="C808"/>
      <c r="D808"/>
      <c r="E808"/>
      <c r="F808"/>
      <c r="G808"/>
      <c r="H808"/>
      <c r="I808"/>
      <c r="J808"/>
      <c r="K808"/>
      <c r="L808"/>
    </row>
    <row r="809" spans="1:12" ht="14.5" x14ac:dyDescent="0.35">
      <c r="A809"/>
      <c r="B809"/>
      <c r="C809"/>
      <c r="D809"/>
      <c r="E809"/>
      <c r="F809"/>
      <c r="G809"/>
      <c r="H809"/>
      <c r="I809"/>
      <c r="J809"/>
      <c r="K809"/>
      <c r="L809"/>
    </row>
    <row r="810" spans="1:12" ht="14.5" x14ac:dyDescent="0.35">
      <c r="A810"/>
      <c r="B810"/>
      <c r="C810"/>
      <c r="D810"/>
      <c r="E810"/>
      <c r="F810"/>
      <c r="G810"/>
      <c r="H810"/>
      <c r="I810"/>
      <c r="J810"/>
      <c r="K810"/>
      <c r="L810"/>
    </row>
    <row r="811" spans="1:12" ht="14.5" x14ac:dyDescent="0.35">
      <c r="A811"/>
      <c r="B811"/>
      <c r="C811"/>
      <c r="D811"/>
      <c r="E811"/>
      <c r="F811"/>
      <c r="G811"/>
      <c r="H811"/>
      <c r="I811"/>
      <c r="J811"/>
      <c r="K811"/>
      <c r="L811"/>
    </row>
    <row r="812" spans="1:12" ht="14.5" x14ac:dyDescent="0.35">
      <c r="A812"/>
      <c r="B812"/>
      <c r="C812"/>
      <c r="D812"/>
      <c r="E812"/>
      <c r="F812"/>
      <c r="G812"/>
      <c r="H812"/>
      <c r="I812"/>
      <c r="J812"/>
      <c r="K812"/>
      <c r="L812"/>
    </row>
    <row r="813" spans="1:12" ht="14.5" x14ac:dyDescent="0.35">
      <c r="A813"/>
      <c r="B813"/>
      <c r="C813"/>
      <c r="D813"/>
      <c r="E813"/>
      <c r="F813"/>
      <c r="G813"/>
      <c r="H813"/>
      <c r="I813"/>
      <c r="J813"/>
      <c r="K813"/>
      <c r="L813"/>
    </row>
    <row r="814" spans="1:12" ht="14.5" x14ac:dyDescent="0.35">
      <c r="A814"/>
      <c r="B814"/>
      <c r="C814"/>
      <c r="D814"/>
      <c r="E814"/>
      <c r="F814"/>
      <c r="G814"/>
      <c r="H814"/>
      <c r="I814"/>
      <c r="J814"/>
      <c r="K814"/>
      <c r="L814"/>
    </row>
    <row r="815" spans="1:12" ht="14.5" x14ac:dyDescent="0.35">
      <c r="A815"/>
      <c r="B815"/>
      <c r="C815"/>
      <c r="D815"/>
      <c r="E815"/>
      <c r="F815"/>
      <c r="G815"/>
      <c r="H815"/>
      <c r="I815"/>
      <c r="J815"/>
      <c r="K815"/>
      <c r="L815"/>
    </row>
    <row r="816" spans="1:12" ht="14.5" x14ac:dyDescent="0.35">
      <c r="A816"/>
      <c r="B816"/>
      <c r="C816"/>
      <c r="D816"/>
      <c r="E816"/>
      <c r="F816"/>
      <c r="G816"/>
      <c r="H816"/>
      <c r="I816"/>
      <c r="J816"/>
      <c r="K816"/>
      <c r="L816"/>
    </row>
    <row r="817" spans="1:12" ht="14.5" x14ac:dyDescent="0.35">
      <c r="A817"/>
      <c r="B817"/>
      <c r="C817"/>
      <c r="D817"/>
      <c r="E817"/>
      <c r="F817"/>
      <c r="G817"/>
      <c r="H817"/>
      <c r="I817"/>
      <c r="J817"/>
      <c r="K817"/>
      <c r="L817"/>
    </row>
    <row r="818" spans="1:12" ht="14.5" x14ac:dyDescent="0.35">
      <c r="A818"/>
      <c r="B818"/>
      <c r="C818"/>
      <c r="D818"/>
      <c r="E818"/>
      <c r="F818"/>
      <c r="G818"/>
      <c r="H818"/>
      <c r="I818"/>
      <c r="J818"/>
      <c r="K818"/>
      <c r="L818"/>
    </row>
    <row r="819" spans="1:12" ht="14.5" x14ac:dyDescent="0.35">
      <c r="A819"/>
      <c r="B819"/>
      <c r="C819"/>
      <c r="D819"/>
      <c r="E819"/>
      <c r="F819"/>
      <c r="G819"/>
      <c r="H819"/>
      <c r="I819"/>
      <c r="J819"/>
      <c r="K819"/>
      <c r="L819"/>
    </row>
    <row r="820" spans="1:12" ht="14.5" x14ac:dyDescent="0.35">
      <c r="A820"/>
      <c r="B820"/>
      <c r="C820"/>
      <c r="D820"/>
      <c r="E820"/>
      <c r="F820"/>
      <c r="G820"/>
      <c r="H820"/>
      <c r="I820"/>
      <c r="J820"/>
      <c r="K820"/>
      <c r="L820"/>
    </row>
    <row r="821" spans="1:12" ht="14.5" x14ac:dyDescent="0.35">
      <c r="A821"/>
      <c r="B821"/>
      <c r="C821"/>
      <c r="D821"/>
      <c r="E821"/>
      <c r="F821"/>
      <c r="G821"/>
      <c r="H821"/>
      <c r="I821"/>
      <c r="J821"/>
      <c r="K821"/>
      <c r="L821"/>
    </row>
    <row r="822" spans="1:12" ht="14.5" x14ac:dyDescent="0.35">
      <c r="A822"/>
      <c r="B822"/>
      <c r="C822"/>
      <c r="D822"/>
      <c r="E822"/>
      <c r="F822"/>
      <c r="G822"/>
      <c r="H822"/>
      <c r="I822"/>
      <c r="J822"/>
      <c r="K822"/>
      <c r="L822"/>
    </row>
    <row r="823" spans="1:12" ht="14.5" x14ac:dyDescent="0.35">
      <c r="A823"/>
      <c r="B823"/>
      <c r="C823"/>
      <c r="D823"/>
      <c r="E823"/>
      <c r="F823"/>
      <c r="G823"/>
      <c r="H823"/>
      <c r="I823"/>
      <c r="J823"/>
      <c r="K823"/>
      <c r="L823"/>
    </row>
    <row r="824" spans="1:12" ht="14.5" x14ac:dyDescent="0.35">
      <c r="A824"/>
      <c r="B824"/>
      <c r="C824"/>
      <c r="D824"/>
      <c r="E824"/>
      <c r="F824"/>
      <c r="G824"/>
      <c r="H824"/>
      <c r="I824"/>
      <c r="J824"/>
      <c r="K824"/>
      <c r="L824"/>
    </row>
    <row r="825" spans="1:12" ht="14.5" x14ac:dyDescent="0.35">
      <c r="A825"/>
      <c r="B825"/>
      <c r="C825"/>
      <c r="D825"/>
      <c r="E825"/>
      <c r="F825"/>
      <c r="G825"/>
      <c r="H825"/>
      <c r="I825"/>
      <c r="J825"/>
      <c r="K825"/>
      <c r="L825"/>
    </row>
    <row r="826" spans="1:12" ht="14.5" x14ac:dyDescent="0.35">
      <c r="A826"/>
      <c r="B826"/>
      <c r="C826"/>
      <c r="D826"/>
      <c r="E826"/>
      <c r="F826"/>
      <c r="G826"/>
      <c r="H826"/>
      <c r="I826"/>
      <c r="J826"/>
      <c r="K826"/>
      <c r="L826"/>
    </row>
    <row r="827" spans="1:12" ht="14.5" x14ac:dyDescent="0.35">
      <c r="A827"/>
      <c r="B827"/>
      <c r="C827"/>
      <c r="D827"/>
      <c r="E827"/>
      <c r="F827"/>
      <c r="G827"/>
      <c r="H827"/>
      <c r="I827"/>
      <c r="J827"/>
      <c r="K827"/>
      <c r="L827"/>
    </row>
    <row r="828" spans="1:12" ht="14.5" x14ac:dyDescent="0.35">
      <c r="A828"/>
      <c r="B828"/>
      <c r="C828"/>
      <c r="D828"/>
      <c r="E828"/>
      <c r="F828"/>
      <c r="G828"/>
      <c r="H828"/>
      <c r="I828"/>
      <c r="J828"/>
      <c r="K828"/>
      <c r="L828"/>
    </row>
    <row r="829" spans="1:12" ht="14.5" x14ac:dyDescent="0.35">
      <c r="A829"/>
      <c r="B829"/>
      <c r="C829"/>
      <c r="D829"/>
      <c r="E829"/>
      <c r="F829"/>
      <c r="G829"/>
      <c r="H829"/>
      <c r="I829"/>
      <c r="J829"/>
      <c r="K829"/>
      <c r="L829"/>
    </row>
    <row r="830" spans="1:12" ht="14.5" x14ac:dyDescent="0.35">
      <c r="A830"/>
      <c r="B830"/>
      <c r="C830"/>
      <c r="D830"/>
      <c r="E830"/>
      <c r="F830"/>
      <c r="G830"/>
      <c r="H830"/>
      <c r="I830"/>
      <c r="J830"/>
      <c r="K830"/>
      <c r="L830"/>
    </row>
    <row r="831" spans="1:12" ht="14.5" x14ac:dyDescent="0.35">
      <c r="A831"/>
      <c r="B831"/>
      <c r="C831"/>
      <c r="D831"/>
      <c r="E831"/>
      <c r="F831"/>
      <c r="G831"/>
      <c r="H831"/>
      <c r="I831"/>
      <c r="J831"/>
      <c r="K831"/>
      <c r="L831"/>
    </row>
    <row r="832" spans="1:12" ht="14.5" x14ac:dyDescent="0.35">
      <c r="A832"/>
      <c r="B832"/>
      <c r="C832"/>
      <c r="D832"/>
      <c r="E832"/>
      <c r="F832"/>
      <c r="G832"/>
      <c r="H832"/>
      <c r="I832"/>
      <c r="J832"/>
      <c r="K832"/>
      <c r="L832"/>
    </row>
    <row r="833" spans="1:12" ht="14.5" x14ac:dyDescent="0.35">
      <c r="A833"/>
      <c r="B833"/>
      <c r="C833"/>
      <c r="D833"/>
      <c r="E833"/>
      <c r="F833"/>
      <c r="G833"/>
      <c r="H833"/>
      <c r="I833"/>
      <c r="J833"/>
      <c r="K833"/>
      <c r="L833"/>
    </row>
    <row r="834" spans="1:12" ht="14.5" x14ac:dyDescent="0.35">
      <c r="A834"/>
      <c r="B834"/>
      <c r="C834"/>
      <c r="D834"/>
      <c r="E834"/>
      <c r="F834"/>
      <c r="G834"/>
      <c r="H834"/>
      <c r="I834"/>
      <c r="J834"/>
      <c r="K834"/>
      <c r="L834"/>
    </row>
    <row r="835" spans="1:12" ht="14.5" x14ac:dyDescent="0.35">
      <c r="A835"/>
      <c r="B835"/>
      <c r="C835"/>
      <c r="D835"/>
      <c r="E835"/>
      <c r="F835"/>
      <c r="G835"/>
      <c r="H835"/>
      <c r="I835"/>
      <c r="J835"/>
      <c r="K835"/>
      <c r="L835"/>
    </row>
    <row r="836" spans="1:12" ht="14.5" x14ac:dyDescent="0.35">
      <c r="A836"/>
      <c r="B836"/>
      <c r="C836"/>
      <c r="D836"/>
      <c r="E836"/>
      <c r="F836"/>
      <c r="G836"/>
      <c r="H836"/>
      <c r="I836"/>
      <c r="J836"/>
      <c r="K836"/>
      <c r="L836"/>
    </row>
    <row r="837" spans="1:12" ht="14.5" x14ac:dyDescent="0.35">
      <c r="A837"/>
      <c r="B837"/>
      <c r="C837"/>
      <c r="D837"/>
      <c r="E837"/>
      <c r="F837"/>
      <c r="G837"/>
      <c r="H837"/>
      <c r="I837"/>
      <c r="J837"/>
      <c r="K837"/>
      <c r="L837"/>
    </row>
    <row r="838" spans="1:12" ht="14.5" x14ac:dyDescent="0.35">
      <c r="A838"/>
      <c r="B838"/>
      <c r="C838"/>
      <c r="D838"/>
      <c r="E838"/>
      <c r="F838"/>
      <c r="G838"/>
      <c r="H838"/>
      <c r="I838"/>
      <c r="J838"/>
      <c r="K838"/>
      <c r="L838"/>
    </row>
    <row r="839" spans="1:12" ht="14.5" x14ac:dyDescent="0.35">
      <c r="A839"/>
      <c r="B839"/>
      <c r="C839"/>
      <c r="D839"/>
      <c r="E839"/>
      <c r="F839"/>
      <c r="G839"/>
      <c r="H839"/>
      <c r="I839"/>
      <c r="J839"/>
      <c r="K839"/>
      <c r="L839"/>
    </row>
    <row r="840" spans="1:12" ht="14.5" x14ac:dyDescent="0.35">
      <c r="A840"/>
      <c r="B840"/>
      <c r="C840"/>
      <c r="D840"/>
      <c r="E840"/>
      <c r="F840"/>
      <c r="G840"/>
      <c r="H840"/>
      <c r="I840"/>
      <c r="J840"/>
      <c r="K840"/>
      <c r="L840"/>
    </row>
    <row r="841" spans="1:12" ht="14.5" x14ac:dyDescent="0.35">
      <c r="A841"/>
      <c r="B841"/>
      <c r="C841"/>
      <c r="D841"/>
      <c r="E841"/>
      <c r="F841"/>
      <c r="G841"/>
      <c r="H841"/>
      <c r="I841"/>
      <c r="J841"/>
      <c r="K841"/>
      <c r="L841"/>
    </row>
    <row r="842" spans="1:12" ht="14.5" x14ac:dyDescent="0.35">
      <c r="A842"/>
      <c r="B842"/>
      <c r="C842"/>
      <c r="D842"/>
      <c r="E842"/>
      <c r="F842"/>
      <c r="G842"/>
      <c r="H842"/>
      <c r="I842"/>
      <c r="J842"/>
      <c r="K842"/>
      <c r="L842"/>
    </row>
    <row r="843" spans="1:12" ht="14.5" x14ac:dyDescent="0.35">
      <c r="A843"/>
      <c r="B843"/>
      <c r="C843"/>
      <c r="D843"/>
      <c r="E843"/>
      <c r="F843"/>
      <c r="G843"/>
      <c r="H843"/>
      <c r="I843"/>
      <c r="J843"/>
      <c r="K843"/>
      <c r="L843"/>
    </row>
    <row r="844" spans="1:12" ht="14.5" x14ac:dyDescent="0.35">
      <c r="A844"/>
      <c r="B844"/>
      <c r="C844"/>
      <c r="D844"/>
      <c r="E844"/>
      <c r="F844"/>
      <c r="G844"/>
      <c r="H844"/>
      <c r="I844"/>
      <c r="J844"/>
      <c r="K844"/>
      <c r="L844"/>
    </row>
    <row r="845" spans="1:12" ht="14.5" x14ac:dyDescent="0.35">
      <c r="A845"/>
      <c r="B845"/>
      <c r="C845"/>
      <c r="D845"/>
      <c r="E845"/>
      <c r="F845"/>
      <c r="G845"/>
      <c r="H845"/>
      <c r="I845"/>
      <c r="J845"/>
      <c r="K845"/>
      <c r="L845"/>
    </row>
    <row r="846" spans="1:12" ht="14.5" x14ac:dyDescent="0.35">
      <c r="A846"/>
      <c r="B846"/>
      <c r="C846"/>
      <c r="D846"/>
      <c r="E846"/>
      <c r="F846"/>
      <c r="G846"/>
      <c r="H846"/>
      <c r="I846"/>
      <c r="J846"/>
      <c r="K846"/>
      <c r="L846"/>
    </row>
    <row r="847" spans="1:12" ht="14.5" x14ac:dyDescent="0.35">
      <c r="A847"/>
      <c r="B847"/>
      <c r="C847"/>
      <c r="D847"/>
      <c r="E847"/>
      <c r="F847"/>
      <c r="G847"/>
      <c r="H847"/>
      <c r="I847"/>
      <c r="J847"/>
      <c r="K847"/>
      <c r="L847"/>
    </row>
    <row r="848" spans="1:12" ht="14.5" x14ac:dyDescent="0.35">
      <c r="A848"/>
      <c r="B848"/>
      <c r="C848"/>
      <c r="D848"/>
      <c r="E848"/>
      <c r="F848"/>
      <c r="G848"/>
      <c r="H848"/>
      <c r="I848"/>
      <c r="J848"/>
      <c r="K848"/>
      <c r="L848"/>
    </row>
    <row r="849" spans="1:12" ht="14.5" x14ac:dyDescent="0.35">
      <c r="A849"/>
      <c r="B849"/>
      <c r="C849"/>
      <c r="D849"/>
      <c r="E849"/>
      <c r="F849"/>
      <c r="G849"/>
      <c r="H849"/>
      <c r="I849"/>
      <c r="J849"/>
      <c r="K849"/>
      <c r="L849"/>
    </row>
    <row r="850" spans="1:12" ht="14.5" x14ac:dyDescent="0.35">
      <c r="A850"/>
      <c r="B850"/>
      <c r="C850"/>
      <c r="D850"/>
      <c r="E850"/>
      <c r="F850"/>
      <c r="G850"/>
      <c r="H850"/>
      <c r="I850"/>
      <c r="J850"/>
      <c r="K850"/>
      <c r="L850"/>
    </row>
    <row r="851" spans="1:12" ht="14.5" x14ac:dyDescent="0.35">
      <c r="A851"/>
      <c r="B851"/>
      <c r="C851"/>
      <c r="D851"/>
      <c r="E851"/>
      <c r="F851"/>
      <c r="G851"/>
      <c r="H851"/>
      <c r="I851"/>
      <c r="J851"/>
      <c r="K851"/>
      <c r="L851"/>
    </row>
    <row r="852" spans="1:12" ht="14.5" x14ac:dyDescent="0.35">
      <c r="A852"/>
      <c r="B852"/>
      <c r="C852"/>
      <c r="D852"/>
      <c r="E852"/>
      <c r="F852"/>
      <c r="G852"/>
      <c r="H852"/>
      <c r="I852"/>
      <c r="J852"/>
      <c r="K852"/>
      <c r="L852"/>
    </row>
    <row r="853" spans="1:12" ht="14.5" x14ac:dyDescent="0.35">
      <c r="A853"/>
      <c r="B853"/>
      <c r="C853"/>
      <c r="D853"/>
      <c r="E853"/>
      <c r="F853"/>
      <c r="G853"/>
      <c r="H853"/>
      <c r="I853"/>
      <c r="J853"/>
      <c r="K853"/>
      <c r="L853"/>
    </row>
    <row r="854" spans="1:12" ht="14.5" x14ac:dyDescent="0.35">
      <c r="A854"/>
      <c r="B854"/>
      <c r="C854"/>
      <c r="D854"/>
      <c r="E854"/>
      <c r="F854"/>
      <c r="G854"/>
      <c r="H854"/>
      <c r="I854"/>
      <c r="J854"/>
      <c r="K854"/>
      <c r="L854"/>
    </row>
    <row r="855" spans="1:12" ht="14.5" x14ac:dyDescent="0.35">
      <c r="A855"/>
      <c r="B855"/>
      <c r="C855"/>
      <c r="D855"/>
      <c r="E855"/>
      <c r="F855"/>
      <c r="G855"/>
      <c r="H855"/>
      <c r="I855"/>
      <c r="J855"/>
      <c r="K855"/>
      <c r="L855"/>
    </row>
    <row r="856" spans="1:12" ht="14.5" x14ac:dyDescent="0.35">
      <c r="A856"/>
      <c r="B856"/>
      <c r="C856"/>
      <c r="D856"/>
      <c r="E856"/>
      <c r="F856"/>
      <c r="G856"/>
      <c r="H856"/>
      <c r="I856"/>
      <c r="J856"/>
      <c r="K856"/>
      <c r="L856"/>
    </row>
    <row r="857" spans="1:12" ht="14.5" x14ac:dyDescent="0.35">
      <c r="A857"/>
      <c r="B857"/>
      <c r="C857"/>
      <c r="D857"/>
      <c r="E857"/>
      <c r="F857"/>
      <c r="G857"/>
      <c r="H857"/>
      <c r="I857"/>
      <c r="J857"/>
      <c r="K857"/>
      <c r="L857"/>
    </row>
    <row r="858" spans="1:12" ht="14.5" x14ac:dyDescent="0.35">
      <c r="A858"/>
      <c r="B858"/>
      <c r="C858"/>
      <c r="D858"/>
      <c r="E858"/>
      <c r="F858"/>
      <c r="G858"/>
      <c r="H858"/>
      <c r="I858"/>
      <c r="J858"/>
      <c r="K858"/>
      <c r="L858"/>
    </row>
    <row r="859" spans="1:12" ht="14.5" x14ac:dyDescent="0.35">
      <c r="A859"/>
      <c r="B859"/>
      <c r="C859"/>
      <c r="D859"/>
      <c r="E859"/>
      <c r="F859"/>
      <c r="G859"/>
      <c r="H859"/>
      <c r="I859"/>
      <c r="J859"/>
      <c r="K859"/>
      <c r="L859"/>
    </row>
    <row r="860" spans="1:12" ht="14.5" x14ac:dyDescent="0.35">
      <c r="A860"/>
      <c r="B860"/>
      <c r="C860"/>
      <c r="D860"/>
      <c r="E860"/>
      <c r="F860"/>
      <c r="G860"/>
      <c r="H860"/>
      <c r="I860"/>
      <c r="J860"/>
      <c r="K860"/>
      <c r="L860"/>
    </row>
    <row r="861" spans="1:12" ht="14.5" x14ac:dyDescent="0.35">
      <c r="A861"/>
      <c r="B861"/>
      <c r="C861"/>
      <c r="D861"/>
      <c r="E861"/>
      <c r="F861"/>
      <c r="G861"/>
      <c r="H861"/>
      <c r="I861"/>
      <c r="J861"/>
      <c r="K861"/>
      <c r="L861"/>
    </row>
    <row r="862" spans="1:12" ht="14.5" x14ac:dyDescent="0.35">
      <c r="A862"/>
      <c r="B862"/>
      <c r="C862"/>
      <c r="D862"/>
      <c r="E862"/>
      <c r="F862"/>
      <c r="G862"/>
      <c r="H862"/>
      <c r="I862"/>
      <c r="J862"/>
      <c r="K862"/>
      <c r="L862"/>
    </row>
    <row r="863" spans="1:12" ht="14.5" x14ac:dyDescent="0.35">
      <c r="A863"/>
      <c r="B863"/>
      <c r="C863"/>
      <c r="D863"/>
      <c r="E863"/>
      <c r="F863"/>
      <c r="G863"/>
      <c r="H863"/>
      <c r="I863"/>
      <c r="J863"/>
      <c r="K863"/>
      <c r="L863"/>
    </row>
    <row r="864" spans="1:12" ht="14.5" x14ac:dyDescent="0.35">
      <c r="A864"/>
      <c r="B864"/>
      <c r="C864"/>
      <c r="D864"/>
      <c r="E864"/>
      <c r="F864"/>
      <c r="G864"/>
      <c r="H864"/>
      <c r="I864"/>
      <c r="J864"/>
      <c r="K864"/>
      <c r="L864"/>
    </row>
    <row r="865" spans="1:12" ht="14.5" x14ac:dyDescent="0.35">
      <c r="A865"/>
      <c r="B865"/>
      <c r="C865"/>
      <c r="D865"/>
      <c r="E865"/>
      <c r="F865"/>
      <c r="G865"/>
      <c r="H865"/>
      <c r="I865"/>
      <c r="J865"/>
      <c r="K865"/>
      <c r="L865"/>
    </row>
    <row r="866" spans="1:12" ht="14.5" x14ac:dyDescent="0.35">
      <c r="A866"/>
      <c r="B866"/>
      <c r="C866"/>
      <c r="D866"/>
      <c r="E866"/>
      <c r="F866"/>
      <c r="G866"/>
      <c r="H866"/>
      <c r="I866"/>
      <c r="J866"/>
      <c r="K866"/>
      <c r="L866"/>
    </row>
    <row r="867" spans="1:12" ht="14.5" x14ac:dyDescent="0.35">
      <c r="A867"/>
      <c r="B867"/>
      <c r="C867"/>
      <c r="D867"/>
      <c r="E867"/>
      <c r="F867"/>
      <c r="G867"/>
      <c r="H867"/>
      <c r="I867"/>
      <c r="J867"/>
      <c r="K867"/>
      <c r="L867"/>
    </row>
    <row r="868" spans="1:12" ht="14.5" x14ac:dyDescent="0.35">
      <c r="A868"/>
      <c r="B868"/>
      <c r="C868"/>
      <c r="D868"/>
      <c r="E868"/>
      <c r="F868"/>
      <c r="G868"/>
      <c r="H868"/>
      <c r="I868"/>
      <c r="J868"/>
      <c r="K868"/>
      <c r="L868"/>
    </row>
    <row r="869" spans="1:12" ht="14.5" x14ac:dyDescent="0.35">
      <c r="A869"/>
      <c r="B869"/>
      <c r="C869"/>
      <c r="D869"/>
      <c r="E869"/>
      <c r="F869"/>
      <c r="G869"/>
      <c r="H869"/>
      <c r="I869"/>
      <c r="J869"/>
      <c r="K869"/>
      <c r="L869"/>
    </row>
    <row r="870" spans="1:12" ht="14.5" x14ac:dyDescent="0.35">
      <c r="A870"/>
      <c r="B870"/>
      <c r="C870"/>
      <c r="D870"/>
      <c r="E870"/>
      <c r="F870"/>
      <c r="G870"/>
      <c r="H870"/>
      <c r="I870"/>
      <c r="J870"/>
      <c r="K870"/>
      <c r="L870"/>
    </row>
    <row r="871" spans="1:12" ht="14.5" x14ac:dyDescent="0.35">
      <c r="A871"/>
      <c r="B871"/>
      <c r="C871"/>
      <c r="D871"/>
      <c r="E871"/>
      <c r="F871"/>
      <c r="G871"/>
      <c r="H871"/>
      <c r="I871"/>
      <c r="J871"/>
      <c r="K871"/>
      <c r="L871"/>
    </row>
    <row r="872" spans="1:12" ht="14.5" x14ac:dyDescent="0.35">
      <c r="A872"/>
      <c r="B872"/>
      <c r="C872"/>
      <c r="D872"/>
      <c r="E872"/>
      <c r="F872"/>
      <c r="G872"/>
      <c r="H872"/>
      <c r="I872"/>
      <c r="J872"/>
      <c r="K872"/>
      <c r="L872"/>
    </row>
    <row r="873" spans="1:12" ht="14.5" x14ac:dyDescent="0.35">
      <c r="A873"/>
      <c r="B873"/>
      <c r="C873"/>
      <c r="D873"/>
      <c r="E873"/>
      <c r="F873"/>
      <c r="G873"/>
      <c r="H873"/>
      <c r="I873"/>
      <c r="J873"/>
      <c r="K873"/>
      <c r="L873"/>
    </row>
    <row r="874" spans="1:12" ht="14.5" x14ac:dyDescent="0.35">
      <c r="A874"/>
      <c r="B874"/>
      <c r="C874"/>
      <c r="D874"/>
      <c r="E874"/>
      <c r="F874"/>
      <c r="G874"/>
      <c r="H874"/>
      <c r="I874"/>
      <c r="J874"/>
      <c r="K874"/>
      <c r="L874"/>
    </row>
    <row r="875" spans="1:12" ht="14.5" x14ac:dyDescent="0.35">
      <c r="A875"/>
      <c r="B875"/>
      <c r="C875"/>
      <c r="D875"/>
      <c r="E875"/>
      <c r="F875"/>
      <c r="G875"/>
      <c r="H875"/>
      <c r="I875"/>
      <c r="J875"/>
      <c r="K875"/>
      <c r="L875"/>
    </row>
    <row r="876" spans="1:12" ht="14.5" x14ac:dyDescent="0.35">
      <c r="A876"/>
      <c r="B876"/>
      <c r="C876"/>
      <c r="D876"/>
      <c r="E876"/>
      <c r="F876"/>
      <c r="G876"/>
      <c r="H876"/>
      <c r="I876"/>
      <c r="J876"/>
      <c r="K876"/>
      <c r="L876"/>
    </row>
    <row r="877" spans="1:12" ht="14.5" x14ac:dyDescent="0.35">
      <c r="A877"/>
      <c r="B877"/>
      <c r="C877"/>
      <c r="D877"/>
      <c r="E877"/>
      <c r="F877"/>
      <c r="G877"/>
      <c r="H877"/>
      <c r="I877"/>
      <c r="J877"/>
      <c r="K877"/>
      <c r="L877"/>
    </row>
    <row r="878" spans="1:12" ht="14.5" x14ac:dyDescent="0.35">
      <c r="A878"/>
      <c r="B878"/>
      <c r="C878"/>
      <c r="D878"/>
      <c r="E878"/>
      <c r="F878"/>
      <c r="G878"/>
      <c r="H878"/>
      <c r="I878"/>
      <c r="J878"/>
      <c r="K878"/>
      <c r="L878"/>
    </row>
    <row r="879" spans="1:12" ht="14.5" x14ac:dyDescent="0.35">
      <c r="A879"/>
      <c r="B879"/>
      <c r="C879"/>
      <c r="D879"/>
      <c r="E879"/>
      <c r="F879"/>
      <c r="G879"/>
      <c r="H879"/>
      <c r="I879"/>
      <c r="J879"/>
      <c r="K879"/>
      <c r="L879"/>
    </row>
    <row r="880" spans="1:12" ht="14.5" x14ac:dyDescent="0.35">
      <c r="A880"/>
      <c r="B880"/>
      <c r="C880"/>
      <c r="D880"/>
      <c r="E880"/>
      <c r="F880"/>
      <c r="G880"/>
      <c r="H880"/>
      <c r="I880"/>
      <c r="J880"/>
      <c r="K880"/>
      <c r="L880"/>
    </row>
    <row r="881" spans="1:12" ht="14.5" x14ac:dyDescent="0.35">
      <c r="A881"/>
      <c r="B881"/>
      <c r="C881"/>
      <c r="D881"/>
      <c r="E881"/>
      <c r="F881"/>
      <c r="G881"/>
      <c r="H881"/>
      <c r="I881"/>
      <c r="J881"/>
      <c r="K881"/>
      <c r="L881"/>
    </row>
    <row r="882" spans="1:12" ht="14.5" x14ac:dyDescent="0.35">
      <c r="A882"/>
      <c r="B882"/>
      <c r="C882"/>
      <c r="D882"/>
      <c r="E882"/>
      <c r="F882"/>
      <c r="G882"/>
      <c r="H882"/>
      <c r="I882"/>
      <c r="J882"/>
      <c r="K882"/>
      <c r="L882"/>
    </row>
    <row r="883" spans="1:12" ht="14.5" x14ac:dyDescent="0.35">
      <c r="A883"/>
      <c r="B883"/>
      <c r="C883"/>
      <c r="D883"/>
      <c r="E883"/>
      <c r="F883"/>
      <c r="G883"/>
      <c r="H883"/>
      <c r="I883"/>
      <c r="J883"/>
      <c r="K883"/>
      <c r="L883"/>
    </row>
    <row r="884" spans="1:12" ht="14.5" x14ac:dyDescent="0.35">
      <c r="A884"/>
      <c r="B884"/>
      <c r="C884"/>
      <c r="D884"/>
      <c r="E884"/>
      <c r="F884"/>
      <c r="G884"/>
      <c r="H884"/>
      <c r="I884"/>
      <c r="J884"/>
      <c r="K884"/>
      <c r="L884"/>
    </row>
    <row r="885" spans="1:12" ht="14.5" x14ac:dyDescent="0.35">
      <c r="A885"/>
      <c r="B885"/>
      <c r="C885"/>
      <c r="D885"/>
      <c r="E885"/>
      <c r="F885"/>
      <c r="G885"/>
      <c r="H885"/>
      <c r="I885"/>
      <c r="J885"/>
      <c r="K885"/>
      <c r="L885"/>
    </row>
    <row r="886" spans="1:12" ht="14.5" x14ac:dyDescent="0.35">
      <c r="A886"/>
      <c r="B886"/>
      <c r="C886"/>
      <c r="D886"/>
      <c r="E886"/>
      <c r="F886"/>
      <c r="G886"/>
      <c r="H886"/>
      <c r="I886"/>
      <c r="J886"/>
      <c r="K886"/>
      <c r="L886"/>
    </row>
    <row r="887" spans="1:12" ht="14.5" x14ac:dyDescent="0.35">
      <c r="A887"/>
      <c r="B887"/>
      <c r="C887"/>
      <c r="D887"/>
      <c r="E887"/>
      <c r="F887"/>
      <c r="G887"/>
      <c r="H887"/>
      <c r="I887"/>
      <c r="J887"/>
      <c r="K887"/>
      <c r="L887"/>
    </row>
    <row r="888" spans="1:12" ht="14.5" x14ac:dyDescent="0.35">
      <c r="A888"/>
      <c r="B888"/>
      <c r="C888"/>
      <c r="D888"/>
      <c r="E888"/>
      <c r="F888"/>
      <c r="G888"/>
      <c r="H888"/>
      <c r="I888"/>
      <c r="J888"/>
      <c r="K888"/>
      <c r="L888"/>
    </row>
    <row r="889" spans="1:12" ht="14.5" x14ac:dyDescent="0.35">
      <c r="A889"/>
      <c r="B889"/>
      <c r="C889"/>
      <c r="D889"/>
      <c r="E889"/>
      <c r="F889"/>
      <c r="G889"/>
      <c r="H889"/>
      <c r="I889"/>
      <c r="J889"/>
      <c r="K889"/>
      <c r="L889"/>
    </row>
    <row r="890" spans="1:12" ht="14.5" x14ac:dyDescent="0.35">
      <c r="A890"/>
      <c r="B890"/>
      <c r="C890"/>
      <c r="D890"/>
      <c r="E890"/>
      <c r="F890"/>
      <c r="G890"/>
      <c r="H890"/>
      <c r="I890"/>
      <c r="J890"/>
      <c r="K890"/>
      <c r="L890"/>
    </row>
    <row r="891" spans="1:12" ht="14.5" x14ac:dyDescent="0.35">
      <c r="A891"/>
      <c r="B891"/>
      <c r="C891"/>
      <c r="D891"/>
      <c r="E891"/>
      <c r="F891"/>
      <c r="G891"/>
      <c r="H891"/>
      <c r="I891"/>
      <c r="J891"/>
      <c r="K891"/>
      <c r="L891"/>
    </row>
    <row r="892" spans="1:12" ht="14.5" x14ac:dyDescent="0.35">
      <c r="A892"/>
      <c r="B892"/>
      <c r="C892"/>
      <c r="D892"/>
      <c r="E892"/>
      <c r="F892"/>
      <c r="G892"/>
      <c r="H892"/>
      <c r="I892"/>
      <c r="J892"/>
      <c r="K892"/>
      <c r="L892"/>
    </row>
    <row r="893" spans="1:12" ht="14.5" x14ac:dyDescent="0.35">
      <c r="A893"/>
      <c r="B893"/>
      <c r="C893"/>
      <c r="D893"/>
      <c r="E893"/>
      <c r="F893"/>
      <c r="G893"/>
      <c r="H893"/>
      <c r="I893"/>
      <c r="J893"/>
      <c r="K893"/>
      <c r="L893"/>
    </row>
    <row r="894" spans="1:12" ht="14.5" x14ac:dyDescent="0.35">
      <c r="A894"/>
      <c r="B894"/>
      <c r="C894"/>
      <c r="D894"/>
      <c r="E894"/>
      <c r="F894"/>
      <c r="G894"/>
      <c r="H894"/>
      <c r="I894"/>
      <c r="J894"/>
      <c r="K894"/>
      <c r="L894"/>
    </row>
    <row r="895" spans="1:12" ht="14.5" x14ac:dyDescent="0.35">
      <c r="A895"/>
      <c r="B895"/>
      <c r="C895"/>
      <c r="D895"/>
      <c r="E895"/>
      <c r="F895"/>
      <c r="G895"/>
      <c r="H895"/>
      <c r="I895"/>
      <c r="J895"/>
      <c r="K895"/>
      <c r="L895"/>
    </row>
    <row r="896" spans="1:12" ht="14.5" x14ac:dyDescent="0.35">
      <c r="A896"/>
      <c r="B896"/>
      <c r="C896"/>
      <c r="D896"/>
      <c r="E896"/>
      <c r="F896"/>
      <c r="G896"/>
      <c r="H896"/>
      <c r="I896"/>
      <c r="J896"/>
      <c r="K896"/>
      <c r="L896"/>
    </row>
    <row r="897" spans="1:12" ht="14.5" x14ac:dyDescent="0.35">
      <c r="A897"/>
      <c r="B897"/>
      <c r="C897"/>
      <c r="D897"/>
      <c r="E897"/>
      <c r="F897"/>
      <c r="G897"/>
      <c r="H897"/>
      <c r="I897"/>
      <c r="J897"/>
      <c r="K897"/>
      <c r="L897"/>
    </row>
    <row r="898" spans="1:12" ht="14.5" x14ac:dyDescent="0.35">
      <c r="A898"/>
      <c r="B898"/>
      <c r="C898"/>
      <c r="D898"/>
      <c r="E898"/>
      <c r="F898"/>
      <c r="G898"/>
      <c r="H898"/>
      <c r="I898"/>
      <c r="J898"/>
      <c r="K898"/>
      <c r="L898"/>
    </row>
    <row r="899" spans="1:12" ht="14.5" x14ac:dyDescent="0.35">
      <c r="A899"/>
      <c r="B899"/>
      <c r="C899"/>
      <c r="D899"/>
      <c r="E899"/>
      <c r="F899"/>
      <c r="G899"/>
      <c r="H899"/>
      <c r="I899"/>
      <c r="J899"/>
      <c r="K899"/>
      <c r="L899"/>
    </row>
    <row r="900" spans="1:12" ht="14.5" x14ac:dyDescent="0.35">
      <c r="A900"/>
      <c r="B900"/>
      <c r="C900"/>
      <c r="D900"/>
      <c r="E900"/>
      <c r="F900"/>
      <c r="G900"/>
      <c r="H900"/>
      <c r="I900"/>
      <c r="J900"/>
      <c r="K900"/>
      <c r="L900"/>
    </row>
    <row r="901" spans="1:12" ht="14.5" x14ac:dyDescent="0.35">
      <c r="A901"/>
      <c r="B901"/>
      <c r="C901"/>
      <c r="D901"/>
      <c r="E901"/>
      <c r="F901"/>
      <c r="G901"/>
      <c r="H901"/>
      <c r="I901"/>
      <c r="J901"/>
      <c r="K901"/>
      <c r="L901"/>
    </row>
    <row r="902" spans="1:12" ht="14.5" x14ac:dyDescent="0.35">
      <c r="A902"/>
      <c r="B902"/>
      <c r="C902"/>
      <c r="D902"/>
      <c r="E902"/>
      <c r="F902"/>
      <c r="G902"/>
      <c r="H902"/>
      <c r="I902"/>
      <c r="J902"/>
      <c r="K902"/>
      <c r="L902"/>
    </row>
    <row r="903" spans="1:12" ht="14.5" x14ac:dyDescent="0.35">
      <c r="A903"/>
      <c r="B903"/>
      <c r="C903"/>
      <c r="D903"/>
      <c r="E903"/>
      <c r="F903"/>
      <c r="G903"/>
      <c r="H903"/>
      <c r="I903"/>
      <c r="J903"/>
      <c r="K903"/>
      <c r="L903"/>
    </row>
    <row r="904" spans="1:12" ht="14.5" x14ac:dyDescent="0.35">
      <c r="A904"/>
      <c r="B904"/>
      <c r="C904"/>
      <c r="D904"/>
      <c r="E904"/>
      <c r="F904"/>
      <c r="G904"/>
      <c r="H904"/>
      <c r="I904"/>
      <c r="J904"/>
      <c r="K904"/>
      <c r="L904"/>
    </row>
    <row r="905" spans="1:12" ht="14.5" x14ac:dyDescent="0.35">
      <c r="A905"/>
      <c r="B905"/>
      <c r="C905"/>
      <c r="D905"/>
      <c r="E905"/>
      <c r="F905"/>
      <c r="G905"/>
      <c r="H905"/>
      <c r="I905"/>
      <c r="J905"/>
      <c r="K905"/>
      <c r="L905"/>
    </row>
    <row r="906" spans="1:12" ht="14.5" x14ac:dyDescent="0.35">
      <c r="A906"/>
      <c r="B906"/>
      <c r="C906"/>
      <c r="D906"/>
      <c r="E906"/>
      <c r="F906"/>
      <c r="G906"/>
      <c r="H906"/>
      <c r="I906"/>
      <c r="J906"/>
      <c r="K906"/>
      <c r="L906"/>
    </row>
    <row r="907" spans="1:12" ht="14.5" x14ac:dyDescent="0.35">
      <c r="A907"/>
      <c r="B907"/>
      <c r="C907"/>
      <c r="D907"/>
      <c r="E907"/>
      <c r="F907"/>
      <c r="G907"/>
      <c r="H907"/>
      <c r="I907"/>
      <c r="J907"/>
      <c r="K907"/>
      <c r="L907"/>
    </row>
    <row r="908" spans="1:12" ht="14.5" x14ac:dyDescent="0.35">
      <c r="A908"/>
      <c r="B908"/>
      <c r="C908"/>
      <c r="D908"/>
      <c r="E908"/>
      <c r="F908"/>
      <c r="G908"/>
      <c r="H908"/>
      <c r="I908"/>
      <c r="J908"/>
      <c r="K908"/>
      <c r="L908"/>
    </row>
    <row r="909" spans="1:12" ht="14.5" x14ac:dyDescent="0.35">
      <c r="A909"/>
      <c r="B909"/>
      <c r="C909"/>
      <c r="D909"/>
      <c r="E909"/>
      <c r="F909"/>
      <c r="G909"/>
      <c r="H909"/>
      <c r="I909"/>
      <c r="J909"/>
      <c r="K909"/>
      <c r="L909"/>
    </row>
    <row r="910" spans="1:12" ht="14.5" x14ac:dyDescent="0.35">
      <c r="A910"/>
      <c r="B910"/>
      <c r="C910"/>
      <c r="D910"/>
      <c r="E910"/>
      <c r="F910"/>
      <c r="G910"/>
      <c r="H910"/>
      <c r="I910"/>
      <c r="J910"/>
      <c r="K910"/>
      <c r="L910"/>
    </row>
    <row r="911" spans="1:12" ht="14.5" x14ac:dyDescent="0.35">
      <c r="A911"/>
      <c r="B911"/>
      <c r="C911"/>
      <c r="D911"/>
      <c r="E911"/>
      <c r="F911"/>
      <c r="G911"/>
      <c r="H911"/>
      <c r="I911"/>
      <c r="J911"/>
      <c r="K911"/>
      <c r="L911"/>
    </row>
    <row r="912" spans="1:12" ht="14.5" x14ac:dyDescent="0.35">
      <c r="A912"/>
      <c r="B912"/>
      <c r="C912"/>
      <c r="D912"/>
      <c r="E912"/>
      <c r="F912"/>
      <c r="G912"/>
      <c r="H912"/>
      <c r="I912"/>
      <c r="J912"/>
      <c r="K912"/>
      <c r="L912"/>
    </row>
    <row r="913" spans="1:12" ht="14.5" x14ac:dyDescent="0.35">
      <c r="A913"/>
      <c r="B913"/>
      <c r="C913"/>
      <c r="D913"/>
      <c r="E913"/>
      <c r="F913"/>
      <c r="G913"/>
      <c r="H913"/>
      <c r="I913"/>
      <c r="J913"/>
      <c r="K913"/>
      <c r="L913"/>
    </row>
    <row r="914" spans="1:12" ht="14.5" x14ac:dyDescent="0.35">
      <c r="A914"/>
      <c r="B914"/>
      <c r="C914"/>
      <c r="D914"/>
      <c r="E914"/>
      <c r="F914"/>
      <c r="G914"/>
      <c r="H914"/>
      <c r="I914"/>
      <c r="J914"/>
      <c r="K914"/>
      <c r="L914"/>
    </row>
    <row r="915" spans="1:12" ht="14.5" x14ac:dyDescent="0.35">
      <c r="A915"/>
      <c r="B915"/>
      <c r="C915"/>
      <c r="D915"/>
      <c r="E915"/>
      <c r="F915"/>
      <c r="G915"/>
      <c r="H915"/>
      <c r="I915"/>
      <c r="J915"/>
      <c r="K915"/>
      <c r="L915"/>
    </row>
    <row r="916" spans="1:12" ht="14.5" x14ac:dyDescent="0.35">
      <c r="A916"/>
      <c r="B916"/>
      <c r="C916"/>
      <c r="D916"/>
      <c r="E916"/>
      <c r="F916"/>
      <c r="G916"/>
      <c r="H916"/>
      <c r="I916"/>
      <c r="J916"/>
      <c r="K916"/>
      <c r="L916"/>
    </row>
    <row r="917" spans="1:12" ht="14.5" x14ac:dyDescent="0.35">
      <c r="A917"/>
      <c r="B917"/>
      <c r="C917"/>
      <c r="D917"/>
      <c r="E917"/>
      <c r="F917"/>
      <c r="G917"/>
      <c r="H917"/>
      <c r="I917"/>
      <c r="J917"/>
      <c r="K917"/>
      <c r="L917"/>
    </row>
    <row r="918" spans="1:12" ht="14.5" x14ac:dyDescent="0.35">
      <c r="A918"/>
      <c r="B918"/>
      <c r="C918"/>
      <c r="D918"/>
      <c r="E918"/>
      <c r="F918"/>
      <c r="G918"/>
      <c r="H918"/>
      <c r="I918"/>
      <c r="J918"/>
      <c r="K918"/>
      <c r="L918"/>
    </row>
    <row r="919" spans="1:12" ht="14.5" x14ac:dyDescent="0.35">
      <c r="A919"/>
      <c r="B919"/>
      <c r="C919"/>
      <c r="D919"/>
      <c r="E919"/>
      <c r="F919"/>
      <c r="G919"/>
      <c r="H919"/>
      <c r="I919"/>
      <c r="J919"/>
      <c r="K919"/>
      <c r="L919"/>
    </row>
    <row r="920" spans="1:12" ht="14.5" x14ac:dyDescent="0.35">
      <c r="A920"/>
      <c r="B920"/>
      <c r="C920"/>
      <c r="D920"/>
      <c r="E920"/>
      <c r="F920"/>
      <c r="G920"/>
      <c r="H920"/>
      <c r="I920"/>
      <c r="J920"/>
      <c r="K920"/>
      <c r="L920"/>
    </row>
    <row r="921" spans="1:12" ht="14.5" x14ac:dyDescent="0.35">
      <c r="A921"/>
      <c r="B921"/>
      <c r="C921"/>
      <c r="D921"/>
      <c r="E921"/>
      <c r="F921"/>
      <c r="G921"/>
      <c r="H921"/>
      <c r="I921"/>
      <c r="J921"/>
      <c r="K921"/>
      <c r="L921"/>
    </row>
    <row r="922" spans="1:12" ht="14.5" x14ac:dyDescent="0.35">
      <c r="A922"/>
      <c r="B922"/>
      <c r="C922"/>
      <c r="D922"/>
      <c r="E922"/>
      <c r="F922"/>
      <c r="G922"/>
      <c r="H922"/>
      <c r="I922"/>
      <c r="J922"/>
      <c r="K922"/>
      <c r="L922"/>
    </row>
    <row r="923" spans="1:12" ht="14.5" x14ac:dyDescent="0.35">
      <c r="A923"/>
      <c r="B923"/>
      <c r="C923"/>
      <c r="D923"/>
      <c r="E923"/>
      <c r="F923"/>
      <c r="G923"/>
      <c r="H923"/>
      <c r="I923"/>
      <c r="J923"/>
      <c r="K923"/>
      <c r="L923"/>
    </row>
    <row r="924" spans="1:12" ht="14.5" x14ac:dyDescent="0.35">
      <c r="A924"/>
      <c r="B924"/>
      <c r="C924"/>
      <c r="D924"/>
      <c r="E924"/>
      <c r="F924"/>
      <c r="G924"/>
      <c r="H924"/>
      <c r="I924"/>
      <c r="J924"/>
      <c r="K924"/>
      <c r="L924"/>
    </row>
    <row r="925" spans="1:12" ht="14.5" x14ac:dyDescent="0.35">
      <c r="A925"/>
      <c r="B925"/>
      <c r="C925"/>
      <c r="D925"/>
      <c r="E925"/>
      <c r="F925"/>
      <c r="G925"/>
      <c r="H925"/>
      <c r="I925"/>
      <c r="J925"/>
      <c r="K925"/>
      <c r="L925"/>
    </row>
    <row r="926" spans="1:12" ht="14.5" x14ac:dyDescent="0.35">
      <c r="A926"/>
      <c r="B926"/>
      <c r="C926"/>
      <c r="D926"/>
      <c r="E926"/>
      <c r="F926"/>
      <c r="G926"/>
      <c r="H926"/>
      <c r="I926"/>
      <c r="J926"/>
      <c r="K926"/>
      <c r="L926"/>
    </row>
    <row r="927" spans="1:12" ht="14.5" x14ac:dyDescent="0.35">
      <c r="A927"/>
      <c r="B927"/>
      <c r="C927"/>
      <c r="D927"/>
      <c r="E927"/>
      <c r="F927"/>
      <c r="G927"/>
      <c r="H927"/>
      <c r="I927"/>
      <c r="J927"/>
      <c r="K927"/>
      <c r="L927"/>
    </row>
    <row r="928" spans="1:12" ht="14.5" x14ac:dyDescent="0.35">
      <c r="A928"/>
      <c r="B928"/>
      <c r="C928"/>
      <c r="D928"/>
      <c r="E928"/>
      <c r="F928"/>
      <c r="G928"/>
      <c r="H928"/>
      <c r="I928"/>
      <c r="J928"/>
      <c r="K928"/>
      <c r="L928"/>
    </row>
    <row r="929" spans="1:12" ht="14.5" x14ac:dyDescent="0.35">
      <c r="A929"/>
      <c r="B929"/>
      <c r="C929"/>
      <c r="D929"/>
      <c r="E929"/>
      <c r="F929"/>
      <c r="G929"/>
      <c r="H929"/>
      <c r="I929"/>
      <c r="J929"/>
      <c r="K929"/>
      <c r="L929"/>
    </row>
    <row r="930" spans="1:12" ht="14.5" x14ac:dyDescent="0.35">
      <c r="A930"/>
      <c r="B930"/>
      <c r="C930"/>
      <c r="D930"/>
      <c r="E930"/>
      <c r="F930"/>
      <c r="G930"/>
      <c r="H930"/>
      <c r="I930"/>
      <c r="J930"/>
      <c r="K930"/>
      <c r="L930"/>
    </row>
    <row r="931" spans="1:12" ht="14.5" x14ac:dyDescent="0.35">
      <c r="A931"/>
      <c r="B931"/>
      <c r="C931"/>
      <c r="D931"/>
      <c r="E931"/>
      <c r="F931"/>
      <c r="G931"/>
      <c r="H931"/>
      <c r="I931"/>
      <c r="J931"/>
      <c r="K931"/>
      <c r="L931"/>
    </row>
    <row r="932" spans="1:12" ht="14.5" x14ac:dyDescent="0.35">
      <c r="A932"/>
      <c r="B932"/>
      <c r="C932"/>
      <c r="D932"/>
      <c r="E932"/>
      <c r="F932"/>
      <c r="G932"/>
      <c r="H932"/>
      <c r="I932"/>
      <c r="J932"/>
      <c r="K932"/>
      <c r="L932"/>
    </row>
    <row r="933" spans="1:12" ht="14.5" x14ac:dyDescent="0.35">
      <c r="A933"/>
      <c r="B933"/>
      <c r="C933"/>
      <c r="D933"/>
      <c r="E933"/>
      <c r="F933"/>
      <c r="G933"/>
      <c r="H933"/>
      <c r="I933"/>
      <c r="J933"/>
      <c r="K933"/>
      <c r="L933"/>
    </row>
    <row r="934" spans="1:12" ht="14.5" x14ac:dyDescent="0.35">
      <c r="A934"/>
      <c r="B934"/>
      <c r="C934"/>
      <c r="D934"/>
      <c r="E934"/>
      <c r="F934"/>
      <c r="G934"/>
      <c r="H934"/>
      <c r="I934"/>
      <c r="J934"/>
      <c r="K934"/>
      <c r="L934"/>
    </row>
    <row r="935" spans="1:12" ht="14.5" x14ac:dyDescent="0.35">
      <c r="A935"/>
      <c r="B935"/>
      <c r="C935"/>
      <c r="D935"/>
      <c r="E935"/>
      <c r="F935"/>
      <c r="G935"/>
      <c r="H935"/>
      <c r="I935"/>
      <c r="J935"/>
      <c r="K935"/>
      <c r="L935"/>
    </row>
    <row r="936" spans="1:12" ht="14.5" x14ac:dyDescent="0.35">
      <c r="A936"/>
      <c r="B936"/>
      <c r="C936"/>
      <c r="D936"/>
      <c r="E936"/>
      <c r="F936"/>
      <c r="G936"/>
      <c r="H936"/>
      <c r="I936"/>
      <c r="J936"/>
      <c r="K936"/>
      <c r="L936"/>
    </row>
    <row r="937" spans="1:12" ht="14.5" x14ac:dyDescent="0.35">
      <c r="A937"/>
      <c r="B937"/>
      <c r="C937"/>
      <c r="D937"/>
      <c r="E937"/>
      <c r="F937"/>
      <c r="G937"/>
      <c r="H937"/>
      <c r="I937"/>
      <c r="J937"/>
      <c r="K937"/>
      <c r="L937"/>
    </row>
    <row r="938" spans="1:12" ht="14.5" x14ac:dyDescent="0.35">
      <c r="A938"/>
      <c r="B938"/>
      <c r="C938"/>
      <c r="D938"/>
      <c r="E938"/>
      <c r="F938"/>
      <c r="G938"/>
      <c r="H938"/>
      <c r="I938"/>
      <c r="J938"/>
      <c r="K938"/>
      <c r="L938"/>
    </row>
    <row r="939" spans="1:12" ht="14.5" x14ac:dyDescent="0.35">
      <c r="A939"/>
      <c r="B939"/>
      <c r="C939"/>
      <c r="D939"/>
      <c r="E939"/>
      <c r="F939"/>
      <c r="G939"/>
      <c r="H939"/>
      <c r="I939"/>
      <c r="J939"/>
      <c r="K939"/>
      <c r="L939"/>
    </row>
    <row r="940" spans="1:12" ht="14.5" x14ac:dyDescent="0.35">
      <c r="A940"/>
      <c r="B940"/>
      <c r="C940"/>
      <c r="D940"/>
      <c r="E940"/>
      <c r="F940"/>
      <c r="G940"/>
      <c r="H940"/>
      <c r="I940"/>
      <c r="J940"/>
      <c r="K940"/>
      <c r="L940"/>
    </row>
    <row r="941" spans="1:12" ht="14.5" x14ac:dyDescent="0.35">
      <c r="A941"/>
      <c r="B941"/>
      <c r="C941"/>
      <c r="D941"/>
      <c r="E941"/>
      <c r="F941"/>
      <c r="G941"/>
      <c r="H941"/>
      <c r="I941"/>
      <c r="J941"/>
      <c r="K941"/>
      <c r="L941"/>
    </row>
    <row r="942" spans="1:12" ht="14.5" x14ac:dyDescent="0.35">
      <c r="A942"/>
      <c r="B942"/>
      <c r="C942"/>
      <c r="D942"/>
      <c r="E942"/>
      <c r="F942"/>
      <c r="G942"/>
      <c r="H942"/>
      <c r="I942"/>
      <c r="J942"/>
      <c r="K942"/>
      <c r="L942"/>
    </row>
    <row r="943" spans="1:12" ht="14.5" x14ac:dyDescent="0.35">
      <c r="A943"/>
      <c r="B943"/>
      <c r="C943"/>
      <c r="D943"/>
      <c r="E943"/>
      <c r="F943"/>
      <c r="G943"/>
      <c r="H943"/>
      <c r="I943"/>
      <c r="J943"/>
      <c r="K943"/>
      <c r="L943"/>
    </row>
    <row r="944" spans="1:12" ht="14.5" x14ac:dyDescent="0.35">
      <c r="A944"/>
      <c r="B944"/>
      <c r="C944"/>
      <c r="D944"/>
      <c r="E944"/>
      <c r="F944"/>
      <c r="G944"/>
      <c r="H944"/>
      <c r="I944"/>
      <c r="J944"/>
      <c r="K944"/>
      <c r="L944"/>
    </row>
    <row r="945" spans="1:12" ht="14.5" x14ac:dyDescent="0.35">
      <c r="A945"/>
      <c r="B945"/>
      <c r="C945"/>
      <c r="D945"/>
      <c r="E945"/>
      <c r="F945"/>
      <c r="G945"/>
      <c r="H945"/>
      <c r="I945"/>
      <c r="J945"/>
      <c r="K945"/>
      <c r="L945"/>
    </row>
    <row r="946" spans="1:12" ht="14.5" x14ac:dyDescent="0.35">
      <c r="A946"/>
      <c r="B946"/>
      <c r="C946"/>
      <c r="D946"/>
      <c r="E946"/>
      <c r="F946"/>
      <c r="G946"/>
      <c r="H946"/>
      <c r="I946"/>
      <c r="J946"/>
      <c r="K946"/>
      <c r="L946"/>
    </row>
    <row r="947" spans="1:12" ht="14.5" x14ac:dyDescent="0.35">
      <c r="A947"/>
      <c r="B947"/>
      <c r="C947"/>
      <c r="D947"/>
      <c r="E947"/>
      <c r="F947"/>
      <c r="G947"/>
      <c r="H947"/>
      <c r="I947"/>
      <c r="J947"/>
      <c r="K947"/>
      <c r="L947"/>
    </row>
    <row r="948" spans="1:12" ht="14.5" x14ac:dyDescent="0.35">
      <c r="A948"/>
      <c r="B948"/>
      <c r="C948"/>
      <c r="D948"/>
      <c r="E948"/>
      <c r="F948"/>
      <c r="G948"/>
      <c r="H948"/>
      <c r="I948"/>
      <c r="J948"/>
      <c r="K948"/>
      <c r="L948"/>
    </row>
    <row r="949" spans="1:12" ht="14.5" x14ac:dyDescent="0.35">
      <c r="A949"/>
      <c r="B949"/>
      <c r="C949"/>
      <c r="D949"/>
      <c r="E949"/>
      <c r="F949"/>
      <c r="G949"/>
      <c r="H949"/>
      <c r="I949"/>
      <c r="J949"/>
      <c r="K949"/>
      <c r="L949"/>
    </row>
    <row r="950" spans="1:12" ht="14.5" x14ac:dyDescent="0.35">
      <c r="A950"/>
      <c r="B950"/>
      <c r="C950"/>
      <c r="D950"/>
      <c r="E950"/>
      <c r="F950"/>
      <c r="G950"/>
      <c r="H950"/>
      <c r="I950"/>
      <c r="J950"/>
      <c r="K950"/>
      <c r="L950"/>
    </row>
    <row r="951" spans="1:12" ht="14.5" x14ac:dyDescent="0.35">
      <c r="A951"/>
      <c r="B951"/>
      <c r="C951"/>
      <c r="D951"/>
      <c r="E951"/>
      <c r="F951"/>
      <c r="G951"/>
      <c r="H951"/>
      <c r="I951"/>
      <c r="J951"/>
      <c r="K951"/>
      <c r="L951"/>
    </row>
    <row r="952" spans="1:12" ht="14.5" x14ac:dyDescent="0.35">
      <c r="A952"/>
      <c r="B952"/>
      <c r="C952"/>
      <c r="D952"/>
      <c r="E952"/>
      <c r="F952"/>
      <c r="G952"/>
      <c r="H952"/>
      <c r="I952"/>
      <c r="J952"/>
      <c r="K952"/>
      <c r="L952"/>
    </row>
    <row r="953" spans="1:12" ht="14.5" x14ac:dyDescent="0.35">
      <c r="A953"/>
      <c r="B953"/>
      <c r="C953"/>
      <c r="D953"/>
      <c r="E953"/>
      <c r="F953"/>
      <c r="G953"/>
      <c r="H953"/>
      <c r="I953"/>
      <c r="J953"/>
      <c r="K953"/>
      <c r="L953"/>
    </row>
    <row r="954" spans="1:12" ht="14.5" x14ac:dyDescent="0.35">
      <c r="A954"/>
      <c r="B954"/>
      <c r="C954"/>
      <c r="D954"/>
      <c r="E954"/>
      <c r="F954"/>
      <c r="G954"/>
      <c r="H954"/>
      <c r="I954"/>
      <c r="J954"/>
      <c r="K954"/>
      <c r="L954"/>
    </row>
    <row r="955" spans="1:12" ht="14.5" x14ac:dyDescent="0.35">
      <c r="A955"/>
      <c r="B955"/>
      <c r="C955"/>
      <c r="D955"/>
      <c r="E955"/>
      <c r="F955"/>
      <c r="G955"/>
      <c r="H955"/>
      <c r="I955"/>
      <c r="J955"/>
      <c r="K955"/>
      <c r="L955"/>
    </row>
    <row r="956" spans="1:12" ht="14.5" x14ac:dyDescent="0.35">
      <c r="A956"/>
      <c r="B956"/>
      <c r="C956"/>
      <c r="D956"/>
      <c r="E956"/>
      <c r="F956"/>
      <c r="G956"/>
      <c r="H956"/>
      <c r="I956"/>
      <c r="J956"/>
      <c r="K956"/>
      <c r="L956"/>
    </row>
    <row r="957" spans="1:12" ht="14.5" x14ac:dyDescent="0.35">
      <c r="A957"/>
      <c r="B957"/>
      <c r="C957"/>
      <c r="D957"/>
      <c r="E957"/>
      <c r="F957"/>
      <c r="G957"/>
      <c r="H957"/>
      <c r="I957"/>
      <c r="J957"/>
      <c r="K957"/>
      <c r="L957"/>
    </row>
    <row r="958" spans="1:12" ht="14.5" x14ac:dyDescent="0.35">
      <c r="A958"/>
      <c r="B958"/>
      <c r="C958"/>
      <c r="D958"/>
      <c r="E958"/>
      <c r="F958"/>
      <c r="G958"/>
      <c r="H958"/>
      <c r="I958"/>
      <c r="J958"/>
      <c r="K958"/>
      <c r="L958"/>
    </row>
    <row r="959" spans="1:12" ht="14.5" x14ac:dyDescent="0.35">
      <c r="A959"/>
      <c r="B959"/>
      <c r="C959"/>
      <c r="D959"/>
      <c r="E959"/>
      <c r="F959"/>
      <c r="G959"/>
      <c r="H959"/>
      <c r="I959"/>
      <c r="J959"/>
      <c r="K959"/>
      <c r="L959"/>
    </row>
    <row r="960" spans="1:12" ht="14.5" x14ac:dyDescent="0.35">
      <c r="A960"/>
      <c r="B960"/>
      <c r="C960"/>
      <c r="D960"/>
      <c r="E960"/>
      <c r="F960"/>
      <c r="G960"/>
      <c r="H960"/>
      <c r="I960"/>
      <c r="J960"/>
      <c r="K960"/>
      <c r="L960"/>
    </row>
    <row r="961" spans="1:12" ht="14.5" x14ac:dyDescent="0.35">
      <c r="A961"/>
      <c r="B961"/>
      <c r="C961"/>
      <c r="D961"/>
      <c r="E961"/>
      <c r="F961"/>
      <c r="G961"/>
      <c r="H961"/>
      <c r="I961"/>
      <c r="J961"/>
      <c r="K961"/>
      <c r="L961"/>
    </row>
    <row r="962" spans="1:12" ht="14.5" x14ac:dyDescent="0.35">
      <c r="A962"/>
      <c r="B962"/>
      <c r="C962"/>
      <c r="D962"/>
      <c r="E962"/>
      <c r="F962"/>
      <c r="G962"/>
      <c r="H962"/>
      <c r="I962"/>
      <c r="J962"/>
      <c r="K962"/>
      <c r="L962"/>
    </row>
    <row r="963" spans="1:12" ht="14.5" x14ac:dyDescent="0.35">
      <c r="A963"/>
      <c r="B963"/>
      <c r="C963"/>
      <c r="D963"/>
      <c r="E963"/>
      <c r="F963"/>
      <c r="G963"/>
      <c r="H963"/>
      <c r="I963"/>
      <c r="J963"/>
      <c r="K963"/>
      <c r="L963"/>
    </row>
    <row r="964" spans="1:12" ht="14.5" x14ac:dyDescent="0.35">
      <c r="A964"/>
      <c r="B964"/>
      <c r="C964"/>
      <c r="D964"/>
      <c r="E964"/>
      <c r="F964"/>
      <c r="G964"/>
      <c r="H964"/>
      <c r="I964"/>
      <c r="J964"/>
      <c r="K964"/>
      <c r="L964"/>
    </row>
    <row r="965" spans="1:12" ht="14.5" x14ac:dyDescent="0.35">
      <c r="A965"/>
      <c r="B965"/>
      <c r="C965"/>
      <c r="D965"/>
      <c r="E965"/>
      <c r="F965"/>
      <c r="G965"/>
      <c r="H965"/>
      <c r="I965"/>
      <c r="J965"/>
      <c r="K965"/>
      <c r="L965"/>
    </row>
    <row r="966" spans="1:12" ht="14.5" x14ac:dyDescent="0.35">
      <c r="A966"/>
      <c r="B966"/>
      <c r="C966"/>
      <c r="D966"/>
      <c r="E966"/>
      <c r="F966"/>
      <c r="G966"/>
      <c r="H966"/>
      <c r="I966"/>
      <c r="J966"/>
      <c r="K966"/>
      <c r="L966"/>
    </row>
    <row r="967" spans="1:12" ht="14.5" x14ac:dyDescent="0.35">
      <c r="A967"/>
      <c r="B967"/>
      <c r="C967"/>
      <c r="D967"/>
      <c r="E967"/>
      <c r="F967"/>
      <c r="G967"/>
      <c r="H967"/>
      <c r="I967"/>
      <c r="J967"/>
      <c r="K967"/>
      <c r="L967"/>
    </row>
    <row r="968" spans="1:12" ht="14.5" x14ac:dyDescent="0.35">
      <c r="A968"/>
      <c r="B968"/>
      <c r="C968"/>
      <c r="D968"/>
      <c r="E968"/>
      <c r="F968"/>
      <c r="G968"/>
      <c r="H968"/>
      <c r="I968"/>
      <c r="J968"/>
      <c r="K968"/>
      <c r="L968"/>
    </row>
    <row r="969" spans="1:12" ht="14.5" x14ac:dyDescent="0.35">
      <c r="A969"/>
      <c r="B969"/>
      <c r="C969"/>
      <c r="D969"/>
      <c r="E969"/>
      <c r="F969"/>
      <c r="G969"/>
      <c r="H969"/>
      <c r="I969"/>
      <c r="J969"/>
      <c r="K969"/>
      <c r="L969"/>
    </row>
    <row r="970" spans="1:12" ht="14.5" x14ac:dyDescent="0.35">
      <c r="A970"/>
      <c r="B970"/>
      <c r="C970"/>
      <c r="D970"/>
      <c r="E970"/>
      <c r="F970"/>
      <c r="G970"/>
      <c r="H970"/>
      <c r="I970"/>
      <c r="J970"/>
      <c r="K970"/>
      <c r="L970"/>
    </row>
    <row r="971" spans="1:12" ht="14.5" x14ac:dyDescent="0.35">
      <c r="A971"/>
      <c r="B971"/>
      <c r="C971"/>
      <c r="D971"/>
      <c r="E971"/>
      <c r="F971"/>
      <c r="G971"/>
      <c r="H971"/>
      <c r="I971"/>
      <c r="J971"/>
      <c r="K971"/>
      <c r="L971"/>
    </row>
    <row r="972" spans="1:12" ht="14.5" x14ac:dyDescent="0.35">
      <c r="A972"/>
      <c r="B972"/>
      <c r="C972"/>
      <c r="D972"/>
      <c r="E972"/>
      <c r="F972"/>
      <c r="G972"/>
      <c r="H972"/>
      <c r="I972"/>
      <c r="J972"/>
      <c r="K972"/>
      <c r="L972"/>
    </row>
    <row r="973" spans="1:12" ht="14.5" x14ac:dyDescent="0.35">
      <c r="A973"/>
      <c r="B973"/>
      <c r="C973"/>
      <c r="D973"/>
      <c r="E973"/>
      <c r="F973"/>
      <c r="G973"/>
      <c r="H973"/>
      <c r="I973"/>
      <c r="J973"/>
      <c r="K973"/>
      <c r="L973"/>
    </row>
    <row r="974" spans="1:12" ht="14.5" x14ac:dyDescent="0.35">
      <c r="A974"/>
      <c r="B974"/>
      <c r="C974"/>
      <c r="D974"/>
      <c r="E974"/>
      <c r="F974"/>
      <c r="G974"/>
      <c r="H974"/>
      <c r="I974"/>
      <c r="J974"/>
      <c r="K974"/>
      <c r="L974"/>
    </row>
    <row r="975" spans="1:12" ht="14.5" x14ac:dyDescent="0.35">
      <c r="A975"/>
      <c r="B975"/>
      <c r="C975"/>
      <c r="D975"/>
      <c r="E975"/>
      <c r="F975"/>
      <c r="G975"/>
      <c r="H975"/>
      <c r="I975"/>
      <c r="J975"/>
      <c r="K975"/>
      <c r="L975"/>
    </row>
    <row r="976" spans="1:12" ht="14.5" x14ac:dyDescent="0.35">
      <c r="A976"/>
      <c r="B976"/>
      <c r="C976"/>
      <c r="D976"/>
      <c r="E976"/>
      <c r="F976"/>
      <c r="G976"/>
      <c r="H976"/>
      <c r="I976"/>
      <c r="J976"/>
      <c r="K976"/>
      <c r="L976"/>
    </row>
    <row r="977" spans="1:12" ht="14.5" x14ac:dyDescent="0.35">
      <c r="A977"/>
      <c r="B977"/>
      <c r="C977"/>
      <c r="D977"/>
      <c r="E977"/>
      <c r="F977"/>
      <c r="G977"/>
      <c r="H977"/>
      <c r="I977"/>
      <c r="J977"/>
      <c r="K977"/>
      <c r="L977"/>
    </row>
    <row r="978" spans="1:12" ht="14.5" x14ac:dyDescent="0.35">
      <c r="A978"/>
      <c r="B978"/>
      <c r="C978"/>
      <c r="D978"/>
      <c r="E978"/>
      <c r="F978"/>
      <c r="G978"/>
      <c r="H978"/>
      <c r="I978"/>
      <c r="J978"/>
      <c r="K978"/>
      <c r="L978"/>
    </row>
    <row r="979" spans="1:12" ht="14.5" x14ac:dyDescent="0.35">
      <c r="A979"/>
      <c r="B979"/>
      <c r="C979"/>
      <c r="D979"/>
      <c r="E979"/>
      <c r="F979"/>
      <c r="G979"/>
      <c r="H979"/>
      <c r="I979"/>
      <c r="J979"/>
      <c r="K979"/>
      <c r="L979"/>
    </row>
    <row r="980" spans="1:12" ht="14.5" x14ac:dyDescent="0.35">
      <c r="A980"/>
      <c r="B980"/>
      <c r="C980"/>
      <c r="D980"/>
      <c r="E980"/>
      <c r="F980"/>
      <c r="G980"/>
      <c r="H980"/>
      <c r="I980"/>
      <c r="J980"/>
      <c r="K980"/>
      <c r="L980"/>
    </row>
    <row r="981" spans="1:12" ht="14.5" x14ac:dyDescent="0.35">
      <c r="A981"/>
      <c r="B981"/>
      <c r="C981"/>
      <c r="D981"/>
      <c r="E981"/>
      <c r="F981"/>
      <c r="G981"/>
      <c r="H981"/>
      <c r="I981"/>
      <c r="J981"/>
      <c r="K981"/>
      <c r="L981"/>
    </row>
    <row r="982" spans="1:12" ht="14.5" x14ac:dyDescent="0.35">
      <c r="A982"/>
      <c r="B982"/>
      <c r="C982"/>
      <c r="D982"/>
      <c r="E982"/>
      <c r="F982"/>
      <c r="G982"/>
      <c r="H982"/>
      <c r="I982"/>
      <c r="J982"/>
      <c r="K982"/>
      <c r="L982"/>
    </row>
    <row r="983" spans="1:12" ht="14.5" x14ac:dyDescent="0.35">
      <c r="A983"/>
      <c r="B983"/>
      <c r="C983"/>
      <c r="D983"/>
      <c r="E983"/>
      <c r="F983"/>
      <c r="G983"/>
      <c r="H983"/>
      <c r="I983"/>
      <c r="J983"/>
      <c r="K983"/>
      <c r="L983"/>
    </row>
    <row r="984" spans="1:12" ht="14.5" x14ac:dyDescent="0.35">
      <c r="A984"/>
      <c r="B984"/>
      <c r="C984"/>
      <c r="D984"/>
      <c r="E984"/>
      <c r="F984"/>
      <c r="G984"/>
      <c r="H984"/>
      <c r="I984"/>
      <c r="J984"/>
      <c r="K984"/>
      <c r="L984"/>
    </row>
    <row r="985" spans="1:12" ht="14.5" x14ac:dyDescent="0.35">
      <c r="A985"/>
      <c r="B985"/>
      <c r="C985"/>
      <c r="D985"/>
      <c r="E985"/>
      <c r="F985"/>
      <c r="G985"/>
      <c r="H985"/>
      <c r="I985"/>
      <c r="J985"/>
      <c r="K985"/>
      <c r="L985"/>
    </row>
    <row r="986" spans="1:12" ht="14.5" x14ac:dyDescent="0.35">
      <c r="A986"/>
      <c r="B986"/>
      <c r="C986"/>
      <c r="D986"/>
      <c r="E986"/>
      <c r="F986"/>
      <c r="G986"/>
      <c r="H986"/>
      <c r="I986"/>
      <c r="J986"/>
      <c r="K986"/>
      <c r="L986"/>
    </row>
    <row r="987" spans="1:12" ht="14.5" x14ac:dyDescent="0.35">
      <c r="A987"/>
      <c r="B987"/>
      <c r="C987"/>
      <c r="D987"/>
      <c r="E987"/>
      <c r="F987"/>
      <c r="G987"/>
      <c r="H987"/>
      <c r="I987"/>
      <c r="J987"/>
      <c r="K987"/>
      <c r="L987"/>
    </row>
  </sheetData>
  <autoFilter ref="A5:W15" xr:uid="{72179350-22F9-4879-99E4-FA217F7C2220}"/>
  <mergeCells count="2">
    <mergeCell ref="C4:J4"/>
    <mergeCell ref="M4:P4"/>
  </mergeCells>
  <conditionalFormatting sqref="V6:V10">
    <cfRule type="dataBar" priority="4">
      <dataBar>
        <cfvo type="min"/>
        <cfvo type="max"/>
        <color rgb="FF638EC6"/>
      </dataBar>
      <extLst>
        <ext xmlns:x14="http://schemas.microsoft.com/office/spreadsheetml/2009/9/main" uri="{B025F937-C7B1-47D3-B67F-A62EFF666E3E}">
          <x14:id>{8899B141-6B64-4AEA-BC69-26E0B33E727B}</x14:id>
        </ext>
      </extLst>
    </cfRule>
  </conditionalFormatting>
  <conditionalFormatting sqref="V12:V15">
    <cfRule type="dataBar" priority="3">
      <dataBar>
        <cfvo type="min"/>
        <cfvo type="max"/>
        <color rgb="FF63C384"/>
      </dataBar>
      <extLst>
        <ext xmlns:x14="http://schemas.microsoft.com/office/spreadsheetml/2009/9/main" uri="{B025F937-C7B1-47D3-B67F-A62EFF666E3E}">
          <x14:id>{BAC46C74-425D-4FBC-9597-DFDF12849666}</x14:id>
        </ext>
      </extLst>
    </cfRule>
  </conditionalFormatting>
  <conditionalFormatting sqref="W6:W10">
    <cfRule type="dataBar" priority="2">
      <dataBar>
        <cfvo type="min"/>
        <cfvo type="max"/>
        <color rgb="FF638EC6"/>
      </dataBar>
      <extLst>
        <ext xmlns:x14="http://schemas.microsoft.com/office/spreadsheetml/2009/9/main" uri="{B025F937-C7B1-47D3-B67F-A62EFF666E3E}">
          <x14:id>{0409D886-242B-4535-ACA2-D30386941074}</x14:id>
        </ext>
      </extLst>
    </cfRule>
  </conditionalFormatting>
  <conditionalFormatting sqref="W12:W15">
    <cfRule type="dataBar" priority="1">
      <dataBar>
        <cfvo type="min"/>
        <cfvo type="max"/>
        <color rgb="FF63C384"/>
      </dataBar>
      <extLst>
        <ext xmlns:x14="http://schemas.microsoft.com/office/spreadsheetml/2009/9/main" uri="{B025F937-C7B1-47D3-B67F-A62EFF666E3E}">
          <x14:id>{2DF64DDA-1AE6-465B-A6D3-6ACE3A0986A8}</x14:id>
        </ext>
      </extLst>
    </cfRule>
  </conditionalFormatting>
  <pageMargins left="0.7" right="0.7" top="0.75" bottom="0.75" header="0.3" footer="0.3"/>
  <pageSetup scale="80" fitToHeight="10" orientation="landscape" r:id="rId1"/>
  <extLst>
    <ext xmlns:x14="http://schemas.microsoft.com/office/spreadsheetml/2009/9/main" uri="{78C0D931-6437-407d-A8EE-F0AAD7539E65}">
      <x14:conditionalFormattings>
        <x14:conditionalFormatting xmlns:xm="http://schemas.microsoft.com/office/excel/2006/main">
          <x14:cfRule type="dataBar" id="{8899B141-6B64-4AEA-BC69-26E0B33E727B}">
            <x14:dataBar minLength="0" maxLength="100" border="1" negativeBarBorderColorSameAsPositive="0">
              <x14:cfvo type="autoMin"/>
              <x14:cfvo type="autoMax"/>
              <x14:borderColor rgb="FF638EC6"/>
              <x14:negativeFillColor rgb="FFFF0000"/>
              <x14:negativeBorderColor rgb="FFFF0000"/>
              <x14:axisColor rgb="FF000000"/>
            </x14:dataBar>
          </x14:cfRule>
          <xm:sqref>V6:V10</xm:sqref>
        </x14:conditionalFormatting>
        <x14:conditionalFormatting xmlns:xm="http://schemas.microsoft.com/office/excel/2006/main">
          <x14:cfRule type="dataBar" id="{BAC46C74-425D-4FBC-9597-DFDF12849666}">
            <x14:dataBar minLength="0" maxLength="100" border="1" negativeBarBorderColorSameAsPositive="0">
              <x14:cfvo type="autoMin"/>
              <x14:cfvo type="autoMax"/>
              <x14:borderColor rgb="FF63C384"/>
              <x14:negativeFillColor rgb="FFFF0000"/>
              <x14:negativeBorderColor rgb="FFFF0000"/>
              <x14:axisColor rgb="FF000000"/>
            </x14:dataBar>
          </x14:cfRule>
          <xm:sqref>V12:V15</xm:sqref>
        </x14:conditionalFormatting>
        <x14:conditionalFormatting xmlns:xm="http://schemas.microsoft.com/office/excel/2006/main">
          <x14:cfRule type="dataBar" id="{0409D886-242B-4535-ACA2-D30386941074}">
            <x14:dataBar minLength="0" maxLength="100" border="1" negativeBarBorderColorSameAsPositive="0">
              <x14:cfvo type="autoMin"/>
              <x14:cfvo type="autoMax"/>
              <x14:borderColor rgb="FF638EC6"/>
              <x14:negativeFillColor rgb="FFFF0000"/>
              <x14:negativeBorderColor rgb="FFFF0000"/>
              <x14:axisColor rgb="FF000000"/>
            </x14:dataBar>
          </x14:cfRule>
          <xm:sqref>W6:W10</xm:sqref>
        </x14:conditionalFormatting>
        <x14:conditionalFormatting xmlns:xm="http://schemas.microsoft.com/office/excel/2006/main">
          <x14:cfRule type="dataBar" id="{2DF64DDA-1AE6-465B-A6D3-6ACE3A0986A8}">
            <x14:dataBar minLength="0" maxLength="100" border="1" negativeBarBorderColorSameAsPositive="0">
              <x14:cfvo type="autoMin"/>
              <x14:cfvo type="autoMax"/>
              <x14:borderColor rgb="FF63C384"/>
              <x14:negativeFillColor rgb="FFFF0000"/>
              <x14:negativeBorderColor rgb="FFFF0000"/>
              <x14:axisColor rgb="FF000000"/>
            </x14:dataBar>
          </x14:cfRule>
          <xm:sqref>W12:W15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23FD-16BC-4A1B-8D1D-26B19E62E7E6}">
  <dimension ref="A1:T1044"/>
  <sheetViews>
    <sheetView showGridLines="0" zoomScaleNormal="100" zoomScalePageLayoutView="120" workbookViewId="0">
      <pane xSplit="1" ySplit="5" topLeftCell="B6" activePane="bottomRight" state="frozen"/>
      <selection pane="topRight" activeCell="B1" sqref="B1"/>
      <selection pane="bottomLeft" activeCell="A6" sqref="A6"/>
      <selection pane="bottomRight" activeCell="C16" sqref="C16"/>
    </sheetView>
  </sheetViews>
  <sheetFormatPr defaultColWidth="7.7265625" defaultRowHeight="12" x14ac:dyDescent="0.3"/>
  <cols>
    <col min="1" max="1" width="37.26953125" style="140" customWidth="1"/>
    <col min="2" max="2" width="12" style="140" customWidth="1"/>
    <col min="3" max="3" width="10" style="140" customWidth="1"/>
    <col min="4" max="4" width="9.1796875" style="141" customWidth="1"/>
    <col min="5" max="5" width="12.7265625" style="141" bestFit="1" customWidth="1"/>
    <col min="6" max="6" width="9" style="141" bestFit="1" customWidth="1"/>
    <col min="7" max="7" width="10.54296875" style="141" bestFit="1" customWidth="1"/>
    <col min="8" max="8" width="9" style="141" bestFit="1" customWidth="1"/>
    <col min="9" max="9" width="10.54296875" style="141" bestFit="1" customWidth="1"/>
    <col min="10" max="10" width="9" style="140" bestFit="1" customWidth="1"/>
    <col min="11" max="11" width="10.54296875" style="140" bestFit="1" customWidth="1"/>
    <col min="12" max="12" width="9" style="140" bestFit="1" customWidth="1"/>
    <col min="13" max="14" width="8.81640625" style="140" customWidth="1"/>
    <col min="15" max="18" width="11.81640625" style="140" bestFit="1" customWidth="1"/>
    <col min="19" max="19" width="11.81640625" style="140" customWidth="1"/>
    <col min="20" max="20" width="14.7265625" style="140" customWidth="1"/>
    <col min="21" max="16384" width="7.7265625" style="140"/>
  </cols>
  <sheetData>
    <row r="1" spans="1:20" s="160" customFormat="1" x14ac:dyDescent="0.3">
      <c r="A1" s="162" t="s">
        <v>405</v>
      </c>
      <c r="B1" s="162"/>
      <c r="C1" s="162"/>
      <c r="D1" s="161"/>
      <c r="E1" s="161"/>
      <c r="F1" s="161"/>
      <c r="G1" s="161"/>
      <c r="H1" s="161"/>
      <c r="I1" s="161"/>
    </row>
    <row r="2" spans="1:20" s="160" customFormat="1" x14ac:dyDescent="0.3">
      <c r="D2" s="161"/>
      <c r="E2" s="161"/>
      <c r="F2" s="161"/>
      <c r="G2" s="161"/>
      <c r="H2" s="161"/>
      <c r="I2" s="161"/>
    </row>
    <row r="3" spans="1:20" s="158" customFormat="1" x14ac:dyDescent="0.3">
      <c r="A3" s="158" t="s">
        <v>387</v>
      </c>
      <c r="D3" s="167"/>
      <c r="E3" s="159"/>
      <c r="F3" s="159"/>
      <c r="G3" s="159"/>
      <c r="H3" s="159"/>
      <c r="I3" s="159"/>
    </row>
    <row r="4" spans="1:20" ht="24" customHeight="1" x14ac:dyDescent="0.3">
      <c r="A4" s="157"/>
      <c r="B4" s="157"/>
      <c r="C4" s="431" t="s">
        <v>406</v>
      </c>
      <c r="D4" s="431"/>
      <c r="E4" s="430" t="s">
        <v>388</v>
      </c>
      <c r="F4" s="431"/>
      <c r="G4" s="431"/>
      <c r="H4" s="431"/>
      <c r="I4" s="431"/>
      <c r="J4" s="431"/>
      <c r="K4" s="431"/>
      <c r="L4" s="431"/>
      <c r="M4" s="156"/>
      <c r="N4" s="156"/>
      <c r="O4" s="430" t="s">
        <v>389</v>
      </c>
      <c r="P4" s="431"/>
      <c r="Q4" s="431"/>
      <c r="R4" s="431"/>
      <c r="S4" s="156"/>
      <c r="T4" s="433" t="s">
        <v>407</v>
      </c>
    </row>
    <row r="5" spans="1:20" s="152" customFormat="1" ht="17.5" x14ac:dyDescent="0.45">
      <c r="A5" s="103" t="s">
        <v>390</v>
      </c>
      <c r="B5" s="103" t="s">
        <v>391</v>
      </c>
      <c r="C5" s="153" t="s">
        <v>399</v>
      </c>
      <c r="D5" s="153" t="s">
        <v>400</v>
      </c>
      <c r="E5" s="155" t="s">
        <v>392</v>
      </c>
      <c r="F5" s="153" t="s">
        <v>393</v>
      </c>
      <c r="G5" s="153" t="s">
        <v>156</v>
      </c>
      <c r="H5" s="153" t="s">
        <v>393</v>
      </c>
      <c r="I5" s="153" t="s">
        <v>19</v>
      </c>
      <c r="J5" s="153" t="s">
        <v>393</v>
      </c>
      <c r="K5" s="153" t="s">
        <v>158</v>
      </c>
      <c r="L5" s="153" t="s">
        <v>393</v>
      </c>
      <c r="M5" s="153" t="s">
        <v>166</v>
      </c>
      <c r="N5" s="153" t="s">
        <v>393</v>
      </c>
      <c r="O5" s="155" t="s">
        <v>394</v>
      </c>
      <c r="P5" s="153" t="s">
        <v>395</v>
      </c>
      <c r="Q5" s="153" t="s">
        <v>396</v>
      </c>
      <c r="R5" s="153" t="s">
        <v>397</v>
      </c>
      <c r="S5" s="154" t="s">
        <v>398</v>
      </c>
      <c r="T5" s="434"/>
    </row>
    <row r="6" spans="1:20" ht="14.5" x14ac:dyDescent="0.35">
      <c r="A6" s="142" t="s">
        <v>16</v>
      </c>
      <c r="B6" s="142"/>
      <c r="C6" s="142"/>
      <c r="E6" s="145"/>
      <c r="F6" s="142"/>
      <c r="G6" s="142"/>
      <c r="H6" s="142"/>
      <c r="I6" s="142"/>
      <c r="J6" s="142"/>
      <c r="K6" s="142"/>
      <c r="L6" s="142"/>
      <c r="M6" s="142"/>
      <c r="N6" s="142"/>
      <c r="O6" s="145"/>
      <c r="P6" s="142"/>
      <c r="Q6" s="142"/>
      <c r="R6" s="142"/>
      <c r="S6" s="144"/>
      <c r="T6" s="142"/>
    </row>
    <row r="7" spans="1:20" ht="14.5" x14ac:dyDescent="0.35">
      <c r="A7" s="142" t="s">
        <v>19</v>
      </c>
      <c r="B7" s="163">
        <v>0.35588330000000001</v>
      </c>
      <c r="C7" s="163">
        <v>0.12665292321889002</v>
      </c>
      <c r="D7" s="163">
        <v>0.47899999999999998</v>
      </c>
      <c r="E7" s="166">
        <v>0.80157100170044304</v>
      </c>
      <c r="F7" s="166">
        <v>2.1582873973585601E-20</v>
      </c>
      <c r="G7" s="166">
        <v>0.18779272973349601</v>
      </c>
      <c r="H7" s="166">
        <v>0.17414770325395401</v>
      </c>
      <c r="I7" s="166">
        <v>-1.2335706908181101</v>
      </c>
      <c r="J7" s="166">
        <v>9.5479903266248406E-8</v>
      </c>
      <c r="K7" s="166">
        <v>0.69582227174578304</v>
      </c>
      <c r="L7" s="166">
        <v>7.5077889641217896E-18</v>
      </c>
      <c r="M7" s="166">
        <v>-0.66782419000732496</v>
      </c>
      <c r="N7" s="166">
        <v>8.1720833217217403E-4</v>
      </c>
      <c r="O7" s="145">
        <f>2/(1+10^ABS($E7*(1-$F7)))</f>
        <v>0.27276054430136609</v>
      </c>
      <c r="P7" s="142">
        <f>2/(1+10^ABS($G7*(1-$H7)))</f>
        <v>0.82332072418557045</v>
      </c>
      <c r="Q7" s="142">
        <f>2/(1+10^ABS($I7*(1-$J7)))</f>
        <v>0.11035923379700706</v>
      </c>
      <c r="R7" s="142">
        <f>2/(1+10^ABS($K7*(1-$L7)))</f>
        <v>0.33535151207109554</v>
      </c>
      <c r="S7" s="144">
        <f>2/(1+10^ABS(M7*(1-N7)))</f>
        <v>0.35409938266475482</v>
      </c>
      <c r="T7" s="142">
        <f>($B7+E8+$O7+$P7+$Q7+$R7+S7)/7</f>
        <v>0.33593322874563547</v>
      </c>
    </row>
    <row r="8" spans="1:20" ht="14.5" x14ac:dyDescent="0.35">
      <c r="A8" s="142" t="s">
        <v>402</v>
      </c>
      <c r="B8" s="163">
        <v>0.93513760000000001</v>
      </c>
      <c r="C8" s="163">
        <v>0.87448233093376004</v>
      </c>
      <c r="D8" s="163">
        <v>0.83599999999999997</v>
      </c>
      <c r="E8" s="146">
        <v>9.9757904199654399E-2</v>
      </c>
      <c r="F8" s="146">
        <v>1.6139908182659101E-2</v>
      </c>
      <c r="G8" s="146">
        <v>-3.7646589628264497E-2</v>
      </c>
      <c r="H8" s="146">
        <v>0.46565882026244099</v>
      </c>
      <c r="I8" s="146">
        <v>-0.37732267302118599</v>
      </c>
      <c r="J8" s="146">
        <v>2.24988138474236E-5</v>
      </c>
      <c r="K8" s="146">
        <v>3.3046833313451499E-2</v>
      </c>
      <c r="L8" s="146">
        <v>0.385749412112601</v>
      </c>
      <c r="M8" s="146">
        <v>-0.161172816005557</v>
      </c>
      <c r="N8" s="146">
        <v>3.3749445687670999E-2</v>
      </c>
      <c r="O8" s="145">
        <f>2/(1+10^ABS($E8*(1-$F8)))</f>
        <v>0.88748162736851999</v>
      </c>
      <c r="P8" s="142">
        <f>2/(1+10^ABS($G8*(1-$H8)))</f>
        <v>0.97684459715654304</v>
      </c>
      <c r="Q8" s="142">
        <f>2/(1+10^ABS($I8*(1-$J8)))</f>
        <v>0.59100894332057097</v>
      </c>
      <c r="R8" s="142">
        <f>2/(1+10^ABS($K8*(1-$L8)))</f>
        <v>0.976634123945744</v>
      </c>
      <c r="S8" s="144">
        <f>2/(1+10^ABS(M8*(1-N8)))</f>
        <v>0.82260223402187893</v>
      </c>
      <c r="T8" s="142">
        <f>($B8+E9+$O8+$P8+$Q8+$R8+S8)/7</f>
        <v>0.77378420966145556</v>
      </c>
    </row>
    <row r="9" spans="1:20" ht="14.5" x14ac:dyDescent="0.35">
      <c r="A9" s="142" t="s">
        <v>403</v>
      </c>
      <c r="B9" s="163">
        <v>0.89446809999999999</v>
      </c>
      <c r="C9" s="163">
        <v>0.80007318191761001</v>
      </c>
      <c r="D9" s="163">
        <v>0.76700000000000002</v>
      </c>
      <c r="E9" s="146">
        <v>0.22678034181693199</v>
      </c>
      <c r="F9" s="146">
        <v>4.9405331276647201E-6</v>
      </c>
      <c r="G9" s="146">
        <v>-6.5015890930358894E-2</v>
      </c>
      <c r="H9" s="146">
        <v>0.31694657505504098</v>
      </c>
      <c r="I9" s="146">
        <v>-0.58995328306788797</v>
      </c>
      <c r="J9" s="146">
        <v>4.5128162120867199E-8</v>
      </c>
      <c r="K9" s="146">
        <v>0.18876859504267099</v>
      </c>
      <c r="L9" s="146">
        <v>3.1634999098392203E-5</v>
      </c>
      <c r="M9" s="146">
        <v>-0.34190813722137098</v>
      </c>
      <c r="N9" s="146">
        <v>2.28058407510504E-4</v>
      </c>
      <c r="O9" s="145">
        <f>2/(1+10^ABS($E9*(1-$F9)))</f>
        <v>0.74468595879902377</v>
      </c>
      <c r="P9" s="142">
        <f>2/(1+10^ABS($G9*(1-$H9)))</f>
        <v>0.94891637741951051</v>
      </c>
      <c r="Q9" s="142">
        <f>2/(1+10^ABS($I9*(1-$J9)))</f>
        <v>0.40899521672950001</v>
      </c>
      <c r="R9" s="142">
        <f>2/(1+10^ABS($K9*(1-$L9)))</f>
        <v>0.78603682139227071</v>
      </c>
      <c r="S9" s="144">
        <f>2/(1+10^ABS(M9*(1-N9)))</f>
        <v>0.62558638311979575</v>
      </c>
      <c r="T9" s="142">
        <f>($B9+E10+$O9+$P9+$Q9+$R9+S9)/7</f>
        <v>0.61560179583529229</v>
      </c>
    </row>
    <row r="10" spans="1:20" ht="14.5" x14ac:dyDescent="0.35">
      <c r="A10" s="142" t="s">
        <v>404</v>
      </c>
      <c r="B10" s="163">
        <v>0.94231290000000001</v>
      </c>
      <c r="C10" s="163">
        <v>0.88795360150641001</v>
      </c>
      <c r="D10" s="163">
        <v>0.74</v>
      </c>
      <c r="E10" s="146">
        <v>-9.9476286613055104E-2</v>
      </c>
      <c r="F10" s="146">
        <v>3.2574966722870601E-2</v>
      </c>
      <c r="G10" s="146">
        <v>-6.4066981671661999E-2</v>
      </c>
      <c r="H10" s="146">
        <v>0.26541875297989198</v>
      </c>
      <c r="I10" s="146">
        <v>0.22985019957067601</v>
      </c>
      <c r="J10" s="146">
        <v>2.7239706082829902E-2</v>
      </c>
      <c r="K10" s="146">
        <v>-0.15140539437976699</v>
      </c>
      <c r="L10" s="146">
        <v>1.97812264810366E-4</v>
      </c>
      <c r="M10" s="146">
        <v>0.26730656278383003</v>
      </c>
      <c r="N10" s="146">
        <v>1.3035311043701401E-3</v>
      </c>
      <c r="O10" s="145">
        <f>2/(1+10^ABS($E10*(1-$F10)))</f>
        <v>0.88965553161702415</v>
      </c>
      <c r="P10" s="142">
        <f>2/(1+10^ABS($G10*(1-$H10)))</f>
        <v>0.94587036592962304</v>
      </c>
      <c r="Q10" s="142">
        <f>2/(1+10^ABS($I10*(1-$J10)))</f>
        <v>0.7481224673957424</v>
      </c>
      <c r="R10" s="142">
        <f>2/(1+10^ABS($K10*(1-$L10)))</f>
        <v>0.82746582387404022</v>
      </c>
      <c r="S10" s="144">
        <f>2/(1+10^ABS(M10*(1-N10)))</f>
        <v>0.70197845256809621</v>
      </c>
      <c r="T10" s="142">
        <f>($B10+E11+$O10+$P10+$Q10+$R10+S10)/7</f>
        <v>0.72220079162636086</v>
      </c>
    </row>
    <row r="11" spans="1:20" ht="14.5" x14ac:dyDescent="0.35">
      <c r="A11" s="142" t="s">
        <v>42</v>
      </c>
      <c r="B11" s="145"/>
      <c r="C11" s="163"/>
      <c r="D11" s="145"/>
      <c r="E11" s="165"/>
      <c r="F11" s="164"/>
      <c r="G11" s="164"/>
      <c r="H11" s="164"/>
      <c r="I11" s="164"/>
      <c r="J11" s="164"/>
      <c r="K11" s="164"/>
      <c r="L11" s="164"/>
      <c r="M11" s="164"/>
      <c r="N11" s="164"/>
      <c r="O11" s="145"/>
      <c r="P11" s="142"/>
      <c r="Q11" s="142"/>
      <c r="R11" s="142"/>
      <c r="S11" s="142"/>
      <c r="T11" s="142"/>
    </row>
    <row r="12" spans="1:20" ht="14.5" x14ac:dyDescent="0.35">
      <c r="A12" s="142" t="s">
        <v>19</v>
      </c>
      <c r="B12" s="145">
        <v>0.71784269999999994</v>
      </c>
      <c r="C12" s="163">
        <v>0.51529814194328993</v>
      </c>
      <c r="D12" s="145">
        <v>0.69699999999999995</v>
      </c>
      <c r="E12" s="146">
        <v>0.14635228285695101</v>
      </c>
      <c r="F12" s="146">
        <v>0.33262551143326002</v>
      </c>
      <c r="G12" s="146">
        <v>-0.39927374513217201</v>
      </c>
      <c r="H12" s="146">
        <v>4.1145427891112504E-6</v>
      </c>
      <c r="I12" s="146">
        <v>-0.21586064443521499</v>
      </c>
      <c r="J12" s="146">
        <v>0.14320052412005899</v>
      </c>
      <c r="K12" s="146">
        <v>9.4916336443046506E-2</v>
      </c>
      <c r="L12" s="146">
        <v>0.25558364615465001</v>
      </c>
      <c r="M12" s="146">
        <v>-0.44609644816973398</v>
      </c>
      <c r="N12" s="146">
        <v>2.5985676492293601E-2</v>
      </c>
      <c r="O12" s="145">
        <f>2/(1+10^ABS($E12*(1-$F12)))</f>
        <v>0.88802278430422921</v>
      </c>
      <c r="P12" s="142">
        <f>2/(1+10^ABS($G12*(1-$H12)))</f>
        <v>0.57017745230867178</v>
      </c>
      <c r="Q12" s="142">
        <f>2/(1+10^ABS($I12*(1-$J12)))</f>
        <v>0.79023001161933559</v>
      </c>
      <c r="R12" s="142">
        <f>2/(1+10^ABS($K12*(1-$L12)))</f>
        <v>0.91883176914804243</v>
      </c>
      <c r="S12" s="144">
        <f>2/(1+10^ABS(M12*(1-N12)))</f>
        <v>0.53769286072972333</v>
      </c>
      <c r="T12" s="142">
        <f>($B12+E12+$O12+$P12+$Q12+$R12+S12)/7</f>
        <v>0.6527356944238506</v>
      </c>
    </row>
    <row r="13" spans="1:20" ht="14.5" x14ac:dyDescent="0.35">
      <c r="A13" s="142" t="s">
        <v>402</v>
      </c>
      <c r="B13" s="145">
        <v>0.84401289999999995</v>
      </c>
      <c r="C13" s="163">
        <v>0.71235777536640987</v>
      </c>
      <c r="D13" s="145">
        <v>0.84799999999999998</v>
      </c>
      <c r="E13" s="146">
        <v>0.204936189050305</v>
      </c>
      <c r="F13" s="146">
        <v>3.10967802744096E-2</v>
      </c>
      <c r="G13" s="146">
        <v>-0.21417091094076601</v>
      </c>
      <c r="H13" s="146">
        <v>3.4577970455240302E-4</v>
      </c>
      <c r="I13" s="146">
        <v>-0.20074618515768</v>
      </c>
      <c r="J13" s="146">
        <v>3.2252111355228999E-2</v>
      </c>
      <c r="K13" s="146">
        <v>5.2489524856933999E-2</v>
      </c>
      <c r="L13" s="146">
        <v>0.33369345489937702</v>
      </c>
      <c r="M13" s="146">
        <v>-0.28672746294162299</v>
      </c>
      <c r="N13" s="146">
        <v>2.74456342923237E-2</v>
      </c>
      <c r="O13" s="145">
        <f>2/(1+10^ABS($E13*(1-$F13)))</f>
        <v>0.77529628375405701</v>
      </c>
      <c r="P13" s="142">
        <f>2/(1+10^ABS($G13*(1-$H13)))</f>
        <v>0.75838539149293893</v>
      </c>
      <c r="Q13" s="142">
        <f>2/(1+10^ABS($I13*(1-$J13)))</f>
        <v>0.77999291292759854</v>
      </c>
      <c r="R13" s="142">
        <f>2/(1+10^ABS($K13*(1-$L13)))</f>
        <v>0.95975631002935557</v>
      </c>
      <c r="S13" s="144">
        <f>2/(1+10^ABS(M13*(1-N13)))</f>
        <v>0.68954651125894229</v>
      </c>
      <c r="T13" s="142">
        <f>($B13+E13+$O13+$P13+$Q13+$R13+S13)/7</f>
        <v>0.71598949978759963</v>
      </c>
    </row>
    <row r="14" spans="1:20" ht="14.5" x14ac:dyDescent="0.35">
      <c r="A14" s="142" t="s">
        <v>403</v>
      </c>
      <c r="B14" s="145">
        <v>0.6922102</v>
      </c>
      <c r="C14" s="163">
        <v>0.47915496098403998</v>
      </c>
      <c r="D14" s="145">
        <v>0.45500000000000002</v>
      </c>
      <c r="E14" s="146">
        <v>-5.3663450740839502E-2</v>
      </c>
      <c r="F14" s="146">
        <v>0.78743866218751302</v>
      </c>
      <c r="G14" s="146">
        <v>7.1147557298739603E-2</v>
      </c>
      <c r="H14" s="146">
        <v>0.59360220256924801</v>
      </c>
      <c r="I14" s="146">
        <v>0.10148916876410501</v>
      </c>
      <c r="J14" s="146">
        <v>0.60434456386402002</v>
      </c>
      <c r="K14" s="146">
        <v>-0.46861516693775701</v>
      </c>
      <c r="L14" s="146">
        <v>1.74548312324701E-7</v>
      </c>
      <c r="M14" s="146">
        <v>0.27081822679356299</v>
      </c>
      <c r="N14" s="146">
        <v>0.31697050027933599</v>
      </c>
      <c r="O14" s="145">
        <f>2/(1+10^ABS($E14*(1-$F14)))</f>
        <v>0.98686822000859298</v>
      </c>
      <c r="P14" s="142">
        <f>2/(1+10^ABS($G14*(1-$H14)))</f>
        <v>0.96672357559445576</v>
      </c>
      <c r="Q14" s="142">
        <f>2/(1+10^ABS($I14*(1-$J14)))</f>
        <v>0.95380305160896528</v>
      </c>
      <c r="R14" s="142">
        <f>2/(1+10^ABS($K14*(1-$L14)))</f>
        <v>0.5073807213115068</v>
      </c>
      <c r="S14" s="144">
        <f>2/(1+10^ABS(M14*(1-N14)))</f>
        <v>0.79019968837551335</v>
      </c>
      <c r="T14" s="142">
        <f>($B14+E14+$O14+$P14+$Q14+$R14+S14)/7</f>
        <v>0.69193171516545637</v>
      </c>
    </row>
    <row r="15" spans="1:20" ht="14.5" x14ac:dyDescent="0.35">
      <c r="A15" s="142" t="s">
        <v>404</v>
      </c>
      <c r="B15" s="145">
        <v>0.76594030000000002</v>
      </c>
      <c r="C15" s="163">
        <v>0.58666454316409</v>
      </c>
      <c r="D15" s="145">
        <v>0.63600000000000001</v>
      </c>
      <c r="E15" s="146">
        <v>0.21952186962845699</v>
      </c>
      <c r="F15" s="146">
        <v>7.1571490452921604E-2</v>
      </c>
      <c r="G15" s="146">
        <v>-3.6678833603083202E-2</v>
      </c>
      <c r="H15" s="146">
        <v>0.66168269981088301</v>
      </c>
      <c r="I15" s="146">
        <v>-7.45652263892541E-2</v>
      </c>
      <c r="J15" s="146">
        <v>0.54416707551110199</v>
      </c>
      <c r="K15" s="146">
        <v>-4.7356623415925003E-2</v>
      </c>
      <c r="L15" s="146">
        <v>0.49295530527801501</v>
      </c>
      <c r="M15" s="146">
        <v>0.12256094424677599</v>
      </c>
      <c r="N15" s="146">
        <v>0.47271748874839098</v>
      </c>
      <c r="O15" s="145">
        <f>2/(1+10^ABS($E15*(1-$F15)))</f>
        <v>0.76956827739310629</v>
      </c>
      <c r="P15" s="142">
        <f>2/(1+10^ABS($G15*(1-$H15)))</f>
        <v>0.98571448602494105</v>
      </c>
      <c r="Q15" s="142">
        <f>2/(1+10^ABS($I15*(1-$J15)))</f>
        <v>0.96088835090627811</v>
      </c>
      <c r="R15" s="142">
        <f>2/(1+10^ABS($K15*(1-$L15)))</f>
        <v>0.97236229029230103</v>
      </c>
      <c r="S15" s="144">
        <f>2/(1+10^ABS(M15*(1-N15)))</f>
        <v>0.92573557275395946</v>
      </c>
      <c r="T15" s="142">
        <f>($B15+E15+$O15+$P15+$Q15+$R15+S15)/7</f>
        <v>0.79996159242843468</v>
      </c>
    </row>
    <row r="16" spans="1:20" ht="14.5" x14ac:dyDescent="0.35">
      <c r="A16"/>
      <c r="B16"/>
      <c r="C16"/>
      <c r="D16"/>
      <c r="E16"/>
      <c r="F16"/>
      <c r="G16"/>
      <c r="H16"/>
      <c r="I16"/>
      <c r="J16"/>
      <c r="K16"/>
      <c r="L16"/>
      <c r="M16"/>
      <c r="N16"/>
      <c r="O16"/>
      <c r="P16"/>
    </row>
    <row r="17" spans="1:16" ht="14.5" x14ac:dyDescent="0.35">
      <c r="A17"/>
      <c r="B17"/>
      <c r="C17"/>
      <c r="D17"/>
      <c r="E17"/>
      <c r="F17"/>
      <c r="G17"/>
      <c r="H17"/>
      <c r="I17"/>
      <c r="J17"/>
      <c r="K17"/>
      <c r="L17"/>
      <c r="M17"/>
      <c r="N17"/>
      <c r="O17"/>
      <c r="P17"/>
    </row>
    <row r="18" spans="1:16" ht="14.5" x14ac:dyDescent="0.35">
      <c r="A18"/>
      <c r="B18"/>
      <c r="C18"/>
      <c r="D18"/>
      <c r="E18"/>
      <c r="F18"/>
      <c r="G18"/>
      <c r="H18"/>
      <c r="I18"/>
      <c r="J18"/>
      <c r="K18"/>
      <c r="L18"/>
      <c r="M18"/>
      <c r="N18"/>
      <c r="O18"/>
      <c r="P18"/>
    </row>
    <row r="19" spans="1:16" ht="14.5" x14ac:dyDescent="0.35">
      <c r="A19"/>
      <c r="B19"/>
      <c r="C19"/>
      <c r="D19"/>
      <c r="E19"/>
      <c r="F19"/>
      <c r="G19"/>
      <c r="H19"/>
      <c r="I19"/>
      <c r="J19"/>
      <c r="K19"/>
      <c r="L19"/>
      <c r="M19"/>
      <c r="N19"/>
      <c r="O19"/>
      <c r="P19"/>
    </row>
    <row r="20" spans="1:16" ht="14.5" x14ac:dyDescent="0.35">
      <c r="A20"/>
      <c r="B20"/>
      <c r="C20"/>
      <c r="D20"/>
      <c r="E20"/>
      <c r="F20"/>
      <c r="G20"/>
      <c r="H20"/>
      <c r="I20"/>
      <c r="J20"/>
      <c r="K20"/>
      <c r="L20"/>
      <c r="M20"/>
      <c r="N20"/>
      <c r="O20"/>
      <c r="P20"/>
    </row>
    <row r="21" spans="1:16" ht="14.5" x14ac:dyDescent="0.35">
      <c r="A21"/>
      <c r="B21"/>
      <c r="C21"/>
      <c r="D21"/>
      <c r="E21"/>
      <c r="F21"/>
      <c r="G21"/>
      <c r="H21"/>
      <c r="I21"/>
      <c r="J21"/>
      <c r="K21"/>
      <c r="L21"/>
      <c r="M21"/>
      <c r="N21"/>
      <c r="O21"/>
      <c r="P21"/>
    </row>
    <row r="22" spans="1:16" ht="14.5" x14ac:dyDescent="0.35">
      <c r="A22"/>
      <c r="B22"/>
      <c r="C22"/>
      <c r="D22"/>
      <c r="E22"/>
      <c r="F22"/>
      <c r="G22"/>
      <c r="H22"/>
      <c r="I22"/>
      <c r="J22"/>
      <c r="K22"/>
      <c r="L22"/>
      <c r="M22"/>
      <c r="N22"/>
      <c r="O22"/>
      <c r="P22"/>
    </row>
    <row r="23" spans="1:16" ht="14.5" x14ac:dyDescent="0.35">
      <c r="A23"/>
      <c r="B23"/>
      <c r="C23"/>
      <c r="D23"/>
      <c r="E23"/>
      <c r="F23"/>
      <c r="G23"/>
      <c r="H23"/>
      <c r="I23"/>
      <c r="J23"/>
      <c r="K23"/>
      <c r="L23"/>
      <c r="M23"/>
      <c r="N23"/>
      <c r="O23"/>
      <c r="P23"/>
    </row>
    <row r="24" spans="1:16" ht="14.5" x14ac:dyDescent="0.35">
      <c r="A24"/>
      <c r="B24"/>
      <c r="C24"/>
      <c r="D24"/>
      <c r="E24"/>
      <c r="F24"/>
      <c r="G24"/>
      <c r="H24"/>
      <c r="I24"/>
      <c r="J24"/>
      <c r="K24"/>
      <c r="L24"/>
      <c r="M24"/>
      <c r="N24"/>
      <c r="O24"/>
      <c r="P24"/>
    </row>
    <row r="25" spans="1:16" ht="14.5" x14ac:dyDescent="0.35">
      <c r="A25"/>
      <c r="B25"/>
      <c r="C25"/>
      <c r="D25"/>
      <c r="E25"/>
      <c r="F25"/>
      <c r="G25"/>
      <c r="H25"/>
      <c r="I25"/>
      <c r="J25"/>
      <c r="K25"/>
      <c r="L25"/>
      <c r="M25"/>
      <c r="N25"/>
      <c r="O25"/>
      <c r="P25"/>
    </row>
    <row r="26" spans="1:16" ht="14.5" x14ac:dyDescent="0.35">
      <c r="A26"/>
      <c r="B26"/>
      <c r="C26"/>
      <c r="D26"/>
      <c r="E26"/>
      <c r="F26"/>
      <c r="G26"/>
      <c r="H26"/>
      <c r="I26"/>
      <c r="J26"/>
      <c r="K26"/>
      <c r="L26"/>
      <c r="M26"/>
      <c r="N26"/>
      <c r="O26"/>
      <c r="P26"/>
    </row>
    <row r="27" spans="1:16" ht="14.5" x14ac:dyDescent="0.35">
      <c r="A27"/>
      <c r="B27"/>
      <c r="C27"/>
      <c r="D27"/>
      <c r="E27"/>
      <c r="F27"/>
      <c r="G27"/>
      <c r="H27"/>
      <c r="I27"/>
      <c r="J27"/>
      <c r="K27"/>
      <c r="L27"/>
      <c r="M27"/>
      <c r="N27"/>
      <c r="O27"/>
      <c r="P27"/>
    </row>
    <row r="28" spans="1:16" ht="14.5" x14ac:dyDescent="0.35">
      <c r="A28"/>
      <c r="B28"/>
      <c r="C28"/>
      <c r="D28"/>
      <c r="E28"/>
      <c r="F28"/>
      <c r="G28"/>
      <c r="H28"/>
      <c r="I28"/>
      <c r="J28"/>
      <c r="K28"/>
      <c r="L28"/>
      <c r="M28"/>
      <c r="N28"/>
      <c r="O28"/>
      <c r="P28"/>
    </row>
    <row r="29" spans="1:16" ht="14.5" x14ac:dyDescent="0.35">
      <c r="A29"/>
      <c r="B29"/>
      <c r="C29"/>
      <c r="D29"/>
      <c r="E29"/>
      <c r="F29"/>
      <c r="G29"/>
      <c r="H29"/>
      <c r="I29"/>
      <c r="J29"/>
      <c r="K29"/>
      <c r="L29"/>
      <c r="M29"/>
      <c r="N29"/>
      <c r="O29"/>
      <c r="P29"/>
    </row>
    <row r="30" spans="1:16" ht="14.5" x14ac:dyDescent="0.35">
      <c r="A30"/>
      <c r="B30"/>
      <c r="C30"/>
      <c r="D30"/>
      <c r="E30"/>
      <c r="F30"/>
      <c r="G30"/>
      <c r="H30"/>
      <c r="I30"/>
      <c r="J30"/>
      <c r="K30"/>
      <c r="L30"/>
      <c r="M30"/>
      <c r="N30"/>
      <c r="O30"/>
      <c r="P30"/>
    </row>
    <row r="31" spans="1:16" ht="14.5" x14ac:dyDescent="0.35">
      <c r="A31"/>
      <c r="B31"/>
      <c r="C31"/>
      <c r="D31"/>
      <c r="E31"/>
      <c r="F31"/>
      <c r="G31"/>
      <c r="H31"/>
      <c r="I31"/>
      <c r="J31"/>
      <c r="K31"/>
      <c r="L31"/>
      <c r="M31"/>
      <c r="N31"/>
      <c r="O31"/>
      <c r="P31"/>
    </row>
    <row r="32" spans="1:16" ht="14.5" x14ac:dyDescent="0.35">
      <c r="A32"/>
      <c r="B32"/>
      <c r="C32"/>
      <c r="D32"/>
      <c r="E32"/>
      <c r="F32"/>
      <c r="G32"/>
      <c r="H32"/>
      <c r="I32"/>
      <c r="J32"/>
      <c r="K32"/>
      <c r="L32"/>
      <c r="M32"/>
      <c r="N32"/>
      <c r="O32"/>
      <c r="P32"/>
    </row>
    <row r="33" spans="1:16" ht="14.5" x14ac:dyDescent="0.35">
      <c r="A33"/>
      <c r="B33"/>
      <c r="C33"/>
      <c r="D33"/>
      <c r="E33"/>
      <c r="F33"/>
      <c r="G33"/>
      <c r="H33"/>
      <c r="I33"/>
      <c r="J33"/>
      <c r="K33"/>
      <c r="L33"/>
      <c r="M33"/>
      <c r="N33"/>
      <c r="O33"/>
      <c r="P33"/>
    </row>
    <row r="34" spans="1:16" ht="14.5" x14ac:dyDescent="0.35">
      <c r="A34"/>
      <c r="B34"/>
      <c r="C34"/>
      <c r="D34"/>
      <c r="E34"/>
      <c r="F34"/>
      <c r="G34"/>
      <c r="H34"/>
      <c r="I34"/>
      <c r="J34"/>
      <c r="K34"/>
      <c r="L34"/>
      <c r="M34"/>
      <c r="N34"/>
      <c r="O34"/>
      <c r="P34"/>
    </row>
    <row r="35" spans="1:16" ht="14.5" x14ac:dyDescent="0.35">
      <c r="A35"/>
      <c r="B35"/>
      <c r="C35"/>
      <c r="D35"/>
      <c r="E35"/>
      <c r="F35"/>
      <c r="G35"/>
      <c r="H35"/>
      <c r="I35"/>
      <c r="J35"/>
      <c r="K35"/>
      <c r="L35"/>
      <c r="M35"/>
      <c r="N35"/>
      <c r="O35"/>
      <c r="P35"/>
    </row>
    <row r="36" spans="1:16" ht="14.5" x14ac:dyDescent="0.35">
      <c r="A36"/>
      <c r="B36"/>
      <c r="C36"/>
      <c r="D36"/>
      <c r="E36"/>
      <c r="F36"/>
      <c r="G36"/>
      <c r="H36"/>
      <c r="I36"/>
      <c r="J36"/>
      <c r="K36"/>
      <c r="L36"/>
      <c r="M36"/>
      <c r="N36"/>
      <c r="O36"/>
      <c r="P36"/>
    </row>
    <row r="37" spans="1:16" ht="14.5" x14ac:dyDescent="0.35">
      <c r="A37"/>
      <c r="B37"/>
      <c r="C37"/>
      <c r="D37"/>
      <c r="E37"/>
      <c r="F37"/>
      <c r="G37"/>
      <c r="H37"/>
      <c r="I37"/>
      <c r="J37"/>
      <c r="K37"/>
      <c r="L37"/>
      <c r="M37"/>
      <c r="N37"/>
      <c r="O37"/>
      <c r="P37"/>
    </row>
    <row r="38" spans="1:16" ht="14.5" x14ac:dyDescent="0.35">
      <c r="A38"/>
      <c r="B38"/>
      <c r="C38"/>
      <c r="D38"/>
      <c r="E38"/>
      <c r="F38"/>
      <c r="G38"/>
      <c r="H38"/>
      <c r="I38"/>
      <c r="J38"/>
      <c r="K38"/>
      <c r="L38"/>
      <c r="M38"/>
      <c r="N38"/>
      <c r="O38"/>
      <c r="P38"/>
    </row>
    <row r="39" spans="1:16" ht="14.5" x14ac:dyDescent="0.35">
      <c r="A39"/>
      <c r="B39"/>
      <c r="C39"/>
      <c r="D39"/>
      <c r="E39"/>
      <c r="F39"/>
      <c r="G39"/>
      <c r="H39"/>
      <c r="I39"/>
      <c r="J39"/>
      <c r="K39"/>
      <c r="L39"/>
      <c r="M39"/>
      <c r="N39"/>
      <c r="O39"/>
      <c r="P39"/>
    </row>
    <row r="40" spans="1:16" ht="14.5" x14ac:dyDescent="0.35">
      <c r="A40"/>
      <c r="B40"/>
      <c r="C40"/>
      <c r="D40"/>
      <c r="E40"/>
      <c r="F40"/>
      <c r="G40"/>
      <c r="H40"/>
      <c r="I40"/>
      <c r="J40"/>
      <c r="K40"/>
      <c r="L40"/>
      <c r="M40"/>
      <c r="N40"/>
      <c r="O40"/>
      <c r="P40"/>
    </row>
    <row r="41" spans="1:16" ht="14.5" x14ac:dyDescent="0.35">
      <c r="A41"/>
      <c r="B41"/>
      <c r="C41"/>
      <c r="D41"/>
      <c r="E41"/>
      <c r="F41"/>
      <c r="G41"/>
      <c r="H41"/>
      <c r="I41"/>
      <c r="J41"/>
      <c r="K41"/>
      <c r="L41"/>
      <c r="M41"/>
      <c r="N41"/>
      <c r="O41"/>
      <c r="P41"/>
    </row>
    <row r="42" spans="1:16" ht="14.5" x14ac:dyDescent="0.35">
      <c r="A42"/>
      <c r="B42"/>
      <c r="C42"/>
      <c r="D42"/>
      <c r="E42"/>
      <c r="F42"/>
      <c r="G42"/>
      <c r="H42"/>
      <c r="I42"/>
      <c r="J42"/>
      <c r="K42"/>
      <c r="L42"/>
      <c r="M42"/>
      <c r="N42"/>
      <c r="O42"/>
      <c r="P42"/>
    </row>
    <row r="43" spans="1:16" ht="14.5" x14ac:dyDescent="0.35">
      <c r="A43"/>
      <c r="B43"/>
      <c r="C43"/>
      <c r="D43"/>
      <c r="E43"/>
      <c r="F43"/>
      <c r="G43"/>
      <c r="H43"/>
      <c r="I43"/>
      <c r="J43"/>
      <c r="K43"/>
      <c r="L43"/>
      <c r="M43"/>
      <c r="N43"/>
      <c r="O43"/>
      <c r="P43"/>
    </row>
    <row r="44" spans="1:16" ht="14.5" x14ac:dyDescent="0.35">
      <c r="A44"/>
      <c r="B44"/>
      <c r="C44"/>
      <c r="D44"/>
      <c r="E44"/>
      <c r="F44"/>
      <c r="G44"/>
      <c r="H44"/>
      <c r="I44"/>
      <c r="J44"/>
      <c r="K44"/>
      <c r="L44"/>
      <c r="M44"/>
      <c r="N44"/>
      <c r="O44"/>
      <c r="P44"/>
    </row>
    <row r="45" spans="1:16" ht="14.5" x14ac:dyDescent="0.35">
      <c r="A45"/>
      <c r="B45"/>
      <c r="C45"/>
      <c r="D45"/>
      <c r="E45"/>
      <c r="F45"/>
      <c r="G45"/>
      <c r="H45"/>
      <c r="I45"/>
      <c r="J45"/>
      <c r="K45"/>
      <c r="L45"/>
      <c r="M45"/>
      <c r="N45"/>
      <c r="O45"/>
      <c r="P45"/>
    </row>
    <row r="46" spans="1:16" ht="14.5" x14ac:dyDescent="0.35">
      <c r="A46"/>
      <c r="B46"/>
      <c r="C46"/>
      <c r="D46"/>
      <c r="E46"/>
      <c r="F46"/>
      <c r="G46"/>
      <c r="H46"/>
      <c r="I46"/>
      <c r="J46"/>
      <c r="K46"/>
      <c r="L46"/>
      <c r="M46"/>
      <c r="N46"/>
      <c r="O46"/>
      <c r="P46"/>
    </row>
    <row r="47" spans="1:16" ht="14.5" x14ac:dyDescent="0.35">
      <c r="A47"/>
      <c r="B47"/>
      <c r="C47"/>
      <c r="D47"/>
      <c r="E47"/>
      <c r="F47"/>
      <c r="G47"/>
      <c r="H47"/>
      <c r="I47"/>
      <c r="J47"/>
      <c r="K47"/>
      <c r="L47"/>
      <c r="M47"/>
      <c r="N47"/>
      <c r="O47"/>
      <c r="P47"/>
    </row>
    <row r="48" spans="1:16" ht="14.5" x14ac:dyDescent="0.35">
      <c r="A48"/>
      <c r="B48"/>
      <c r="C48"/>
      <c r="D48"/>
      <c r="E48"/>
      <c r="F48"/>
      <c r="G48"/>
      <c r="H48"/>
      <c r="I48"/>
      <c r="J48"/>
      <c r="K48"/>
      <c r="L48"/>
      <c r="M48"/>
      <c r="N48"/>
      <c r="O48"/>
      <c r="P48"/>
    </row>
    <row r="49" spans="1:16" ht="14.5" x14ac:dyDescent="0.35">
      <c r="A49"/>
      <c r="B49"/>
      <c r="C49"/>
      <c r="D49"/>
      <c r="E49"/>
      <c r="F49"/>
      <c r="G49"/>
      <c r="H49"/>
      <c r="I49"/>
      <c r="J49"/>
      <c r="K49"/>
      <c r="L49"/>
      <c r="M49"/>
      <c r="N49"/>
      <c r="O49"/>
      <c r="P49"/>
    </row>
    <row r="50" spans="1:16" ht="14.5" x14ac:dyDescent="0.35">
      <c r="A50"/>
      <c r="B50"/>
      <c r="C50"/>
      <c r="D50"/>
      <c r="E50"/>
      <c r="F50"/>
      <c r="G50"/>
      <c r="H50"/>
      <c r="I50"/>
      <c r="J50"/>
      <c r="K50"/>
      <c r="L50"/>
      <c r="M50"/>
      <c r="N50"/>
      <c r="O50"/>
      <c r="P50"/>
    </row>
    <row r="51" spans="1:16" ht="14.5" x14ac:dyDescent="0.35">
      <c r="A51"/>
      <c r="B51"/>
      <c r="C51"/>
      <c r="D51"/>
      <c r="E51"/>
      <c r="F51"/>
      <c r="G51"/>
      <c r="H51"/>
      <c r="I51"/>
      <c r="J51"/>
      <c r="K51"/>
      <c r="L51"/>
      <c r="M51"/>
      <c r="N51"/>
      <c r="O51"/>
      <c r="P51"/>
    </row>
    <row r="52" spans="1:16" ht="14.5" x14ac:dyDescent="0.35">
      <c r="A52"/>
      <c r="B52"/>
      <c r="C52"/>
      <c r="D52"/>
      <c r="E52"/>
      <c r="F52"/>
      <c r="G52"/>
      <c r="H52"/>
      <c r="I52"/>
      <c r="J52"/>
      <c r="K52"/>
      <c r="L52"/>
      <c r="M52"/>
      <c r="N52"/>
      <c r="O52"/>
      <c r="P52"/>
    </row>
    <row r="53" spans="1:16" ht="14.5" x14ac:dyDescent="0.35">
      <c r="A53"/>
      <c r="B53"/>
      <c r="C53"/>
      <c r="D53"/>
      <c r="E53"/>
      <c r="F53"/>
      <c r="G53"/>
      <c r="H53"/>
      <c r="I53"/>
      <c r="J53"/>
      <c r="K53"/>
      <c r="L53"/>
      <c r="M53"/>
      <c r="N53"/>
      <c r="O53"/>
      <c r="P53"/>
    </row>
    <row r="54" spans="1:16" ht="14.5" x14ac:dyDescent="0.35">
      <c r="A54"/>
      <c r="B54"/>
      <c r="C54"/>
      <c r="D54"/>
      <c r="E54"/>
      <c r="F54"/>
      <c r="G54"/>
      <c r="H54"/>
      <c r="I54"/>
      <c r="J54"/>
      <c r="K54"/>
      <c r="L54"/>
      <c r="M54"/>
      <c r="N54"/>
      <c r="O54"/>
      <c r="P54"/>
    </row>
    <row r="55" spans="1:16" ht="14.5" x14ac:dyDescent="0.35">
      <c r="A55"/>
      <c r="B55"/>
      <c r="C55"/>
      <c r="D55"/>
      <c r="E55"/>
      <c r="F55"/>
      <c r="G55"/>
      <c r="H55"/>
      <c r="I55"/>
      <c r="J55"/>
      <c r="K55"/>
      <c r="L55"/>
      <c r="M55"/>
      <c r="N55"/>
      <c r="O55"/>
      <c r="P55"/>
    </row>
    <row r="56" spans="1:16" ht="14.5" x14ac:dyDescent="0.35">
      <c r="A56"/>
      <c r="B56"/>
      <c r="C56"/>
      <c r="D56"/>
      <c r="E56"/>
      <c r="F56"/>
      <c r="G56"/>
      <c r="H56"/>
      <c r="I56"/>
      <c r="J56"/>
      <c r="K56"/>
      <c r="L56"/>
      <c r="M56"/>
      <c r="N56"/>
      <c r="O56"/>
      <c r="P56"/>
    </row>
    <row r="57" spans="1:16" ht="14.5" x14ac:dyDescent="0.35">
      <c r="A57"/>
      <c r="B57"/>
      <c r="C57"/>
      <c r="D57"/>
      <c r="E57"/>
      <c r="F57"/>
      <c r="G57"/>
      <c r="H57"/>
      <c r="I57"/>
      <c r="J57"/>
      <c r="K57"/>
      <c r="L57"/>
      <c r="M57"/>
      <c r="N57"/>
      <c r="O57"/>
      <c r="P57"/>
    </row>
    <row r="58" spans="1:16" ht="14.5" x14ac:dyDescent="0.35">
      <c r="A58"/>
      <c r="B58"/>
      <c r="C58"/>
      <c r="D58"/>
      <c r="E58"/>
      <c r="F58"/>
      <c r="G58"/>
      <c r="H58"/>
      <c r="I58"/>
      <c r="J58"/>
      <c r="K58"/>
      <c r="L58"/>
      <c r="M58"/>
      <c r="N58"/>
      <c r="O58"/>
      <c r="P58"/>
    </row>
    <row r="59" spans="1:16" ht="14.5" x14ac:dyDescent="0.35">
      <c r="A59"/>
      <c r="B59"/>
      <c r="C59"/>
      <c r="D59"/>
      <c r="E59"/>
      <c r="F59"/>
      <c r="G59"/>
      <c r="H59"/>
      <c r="I59"/>
      <c r="J59"/>
      <c r="K59"/>
      <c r="L59"/>
      <c r="M59"/>
      <c r="N59"/>
      <c r="O59"/>
      <c r="P59"/>
    </row>
    <row r="60" spans="1:16" ht="14.5" x14ac:dyDescent="0.35">
      <c r="A60"/>
      <c r="B60"/>
      <c r="C60"/>
      <c r="D60"/>
      <c r="E60"/>
      <c r="F60"/>
      <c r="G60"/>
      <c r="H60"/>
      <c r="I60"/>
      <c r="J60"/>
      <c r="K60"/>
      <c r="L60"/>
      <c r="M60"/>
      <c r="N60"/>
      <c r="O60"/>
      <c r="P60"/>
    </row>
    <row r="61" spans="1:16" ht="14.5" x14ac:dyDescent="0.35">
      <c r="A61"/>
      <c r="B61"/>
      <c r="C61"/>
      <c r="D61"/>
      <c r="E61"/>
      <c r="F61"/>
      <c r="G61"/>
      <c r="H61"/>
      <c r="I61"/>
      <c r="J61"/>
      <c r="K61"/>
      <c r="L61"/>
      <c r="M61"/>
      <c r="N61"/>
      <c r="O61"/>
      <c r="P61"/>
    </row>
    <row r="62" spans="1:16" ht="14.5" x14ac:dyDescent="0.35">
      <c r="A62"/>
      <c r="B62"/>
      <c r="C62"/>
      <c r="D62"/>
      <c r="E62"/>
      <c r="F62"/>
      <c r="G62"/>
      <c r="H62"/>
      <c r="I62"/>
      <c r="J62"/>
      <c r="K62"/>
      <c r="L62"/>
      <c r="M62"/>
      <c r="N62"/>
      <c r="O62"/>
      <c r="P62"/>
    </row>
    <row r="63" spans="1:16" ht="14.5" x14ac:dyDescent="0.35">
      <c r="A63"/>
      <c r="B63"/>
      <c r="C63"/>
      <c r="D63"/>
      <c r="E63"/>
      <c r="F63"/>
      <c r="G63"/>
      <c r="H63"/>
      <c r="I63"/>
      <c r="J63"/>
      <c r="K63"/>
      <c r="L63"/>
      <c r="M63"/>
      <c r="N63"/>
      <c r="O63"/>
      <c r="P63"/>
    </row>
    <row r="64" spans="1:16" ht="14.5" x14ac:dyDescent="0.35">
      <c r="A64"/>
      <c r="B64"/>
      <c r="C64"/>
      <c r="D64"/>
      <c r="E64"/>
      <c r="F64"/>
      <c r="G64"/>
      <c r="H64"/>
      <c r="I64"/>
      <c r="J64"/>
      <c r="K64"/>
      <c r="L64"/>
      <c r="M64"/>
      <c r="N64"/>
      <c r="O64"/>
      <c r="P64"/>
    </row>
    <row r="65" spans="1:16" ht="14.5" x14ac:dyDescent="0.35">
      <c r="A65"/>
      <c r="B65"/>
      <c r="C65"/>
      <c r="D65"/>
      <c r="E65"/>
      <c r="F65"/>
      <c r="G65"/>
      <c r="H65"/>
      <c r="I65"/>
      <c r="J65"/>
      <c r="K65"/>
      <c r="L65"/>
      <c r="M65"/>
      <c r="N65"/>
      <c r="O65"/>
      <c r="P65"/>
    </row>
    <row r="66" spans="1:16" ht="14.5" x14ac:dyDescent="0.35">
      <c r="A66"/>
      <c r="B66"/>
      <c r="C66"/>
      <c r="D66"/>
      <c r="E66"/>
      <c r="F66"/>
      <c r="G66"/>
      <c r="H66"/>
      <c r="I66"/>
      <c r="J66"/>
      <c r="K66"/>
      <c r="L66"/>
      <c r="M66"/>
      <c r="N66"/>
      <c r="O66"/>
      <c r="P66"/>
    </row>
    <row r="67" spans="1:16" ht="14.5" x14ac:dyDescent="0.35">
      <c r="A67"/>
      <c r="B67"/>
      <c r="C67"/>
      <c r="D67"/>
      <c r="E67"/>
      <c r="F67"/>
      <c r="G67"/>
      <c r="H67"/>
      <c r="I67"/>
      <c r="J67"/>
      <c r="K67"/>
      <c r="L67"/>
      <c r="M67"/>
      <c r="N67"/>
      <c r="O67"/>
      <c r="P67"/>
    </row>
    <row r="68" spans="1:16" ht="14.5" x14ac:dyDescent="0.35">
      <c r="A68"/>
      <c r="B68"/>
      <c r="C68"/>
      <c r="D68"/>
      <c r="E68"/>
      <c r="F68"/>
      <c r="G68"/>
      <c r="H68"/>
      <c r="I68"/>
      <c r="J68"/>
      <c r="K68"/>
      <c r="L68"/>
      <c r="M68"/>
      <c r="N68"/>
      <c r="O68"/>
      <c r="P68"/>
    </row>
    <row r="69" spans="1:16" ht="14.5" x14ac:dyDescent="0.35">
      <c r="A69"/>
      <c r="B69"/>
      <c r="C69"/>
      <c r="D69"/>
      <c r="E69"/>
      <c r="F69"/>
      <c r="G69"/>
      <c r="H69"/>
      <c r="I69"/>
      <c r="J69"/>
      <c r="K69"/>
      <c r="L69"/>
      <c r="M69"/>
      <c r="N69"/>
      <c r="O69"/>
      <c r="P69"/>
    </row>
    <row r="70" spans="1:16" ht="14.5" x14ac:dyDescent="0.35">
      <c r="A70"/>
      <c r="B70"/>
      <c r="C70"/>
      <c r="D70"/>
      <c r="E70"/>
      <c r="F70"/>
      <c r="G70"/>
      <c r="H70"/>
      <c r="I70"/>
      <c r="J70"/>
      <c r="K70"/>
      <c r="L70"/>
      <c r="M70"/>
      <c r="N70"/>
      <c r="O70"/>
      <c r="P70"/>
    </row>
    <row r="71" spans="1:16" ht="14.5" x14ac:dyDescent="0.35">
      <c r="A71"/>
      <c r="B71"/>
      <c r="C71"/>
      <c r="D71"/>
      <c r="E71"/>
      <c r="F71"/>
      <c r="G71"/>
      <c r="H71"/>
      <c r="I71"/>
      <c r="J71"/>
      <c r="K71"/>
      <c r="L71"/>
      <c r="M71"/>
      <c r="N71"/>
      <c r="O71"/>
      <c r="P71"/>
    </row>
    <row r="72" spans="1:16" ht="14.5" x14ac:dyDescent="0.35">
      <c r="A72"/>
      <c r="B72"/>
      <c r="C72"/>
      <c r="D72"/>
      <c r="E72"/>
      <c r="F72"/>
      <c r="G72"/>
      <c r="H72"/>
      <c r="I72"/>
      <c r="J72"/>
      <c r="K72"/>
      <c r="L72"/>
      <c r="M72"/>
      <c r="N72"/>
      <c r="O72"/>
      <c r="P72"/>
    </row>
    <row r="73" spans="1:16" ht="14.5" x14ac:dyDescent="0.35">
      <c r="A73"/>
      <c r="B73"/>
      <c r="C73"/>
      <c r="D73"/>
      <c r="E73"/>
      <c r="F73"/>
      <c r="G73"/>
      <c r="H73"/>
      <c r="I73"/>
      <c r="J73"/>
      <c r="K73"/>
      <c r="L73"/>
      <c r="M73"/>
      <c r="N73"/>
      <c r="O73"/>
      <c r="P73"/>
    </row>
    <row r="74" spans="1:16" ht="14.5" x14ac:dyDescent="0.35">
      <c r="A74"/>
      <c r="B74"/>
      <c r="C74"/>
      <c r="D74"/>
      <c r="E74"/>
      <c r="F74"/>
      <c r="G74"/>
      <c r="H74"/>
      <c r="I74"/>
      <c r="J74"/>
      <c r="K74"/>
      <c r="L74"/>
      <c r="M74"/>
      <c r="N74"/>
      <c r="O74"/>
      <c r="P74"/>
    </row>
    <row r="75" spans="1:16" ht="14.5" x14ac:dyDescent="0.35">
      <c r="A75"/>
      <c r="B75"/>
      <c r="C75"/>
      <c r="D75"/>
      <c r="E75"/>
      <c r="F75"/>
      <c r="G75"/>
      <c r="H75"/>
      <c r="I75"/>
      <c r="J75"/>
      <c r="K75"/>
      <c r="L75"/>
      <c r="M75"/>
      <c r="N75"/>
      <c r="O75"/>
      <c r="P75"/>
    </row>
    <row r="76" spans="1:16" ht="14.5" x14ac:dyDescent="0.35">
      <c r="A76"/>
      <c r="B76"/>
      <c r="C76"/>
      <c r="D76"/>
      <c r="E76"/>
      <c r="F76"/>
      <c r="G76"/>
      <c r="H76"/>
      <c r="I76"/>
      <c r="J76"/>
      <c r="K76"/>
      <c r="L76"/>
      <c r="M76"/>
      <c r="N76"/>
      <c r="O76"/>
      <c r="P76"/>
    </row>
    <row r="77" spans="1:16" ht="14.5" x14ac:dyDescent="0.35">
      <c r="A77"/>
      <c r="B77"/>
      <c r="C77"/>
      <c r="D77"/>
      <c r="E77"/>
      <c r="F77"/>
      <c r="G77"/>
      <c r="H77"/>
      <c r="I77"/>
      <c r="J77"/>
      <c r="K77"/>
      <c r="L77"/>
      <c r="M77"/>
      <c r="N77"/>
      <c r="O77"/>
      <c r="P77"/>
    </row>
    <row r="78" spans="1:16" ht="14.5" x14ac:dyDescent="0.35">
      <c r="A78"/>
      <c r="B78"/>
      <c r="C78"/>
      <c r="D78"/>
      <c r="E78"/>
      <c r="F78"/>
      <c r="G78"/>
      <c r="H78"/>
      <c r="I78"/>
      <c r="J78"/>
      <c r="K78"/>
      <c r="L78"/>
      <c r="M78"/>
      <c r="N78"/>
      <c r="O78"/>
      <c r="P78"/>
    </row>
    <row r="79" spans="1:16" ht="14.5" x14ac:dyDescent="0.35">
      <c r="A79"/>
      <c r="B79"/>
      <c r="C79"/>
      <c r="D79"/>
      <c r="E79"/>
      <c r="F79"/>
      <c r="G79"/>
      <c r="H79"/>
      <c r="I79"/>
      <c r="J79"/>
      <c r="K79"/>
      <c r="L79"/>
      <c r="M79"/>
      <c r="N79"/>
      <c r="O79"/>
      <c r="P79"/>
    </row>
    <row r="80" spans="1:16" ht="14.5" x14ac:dyDescent="0.35">
      <c r="A80"/>
      <c r="B80"/>
      <c r="C80"/>
      <c r="D80"/>
      <c r="E80"/>
      <c r="F80"/>
      <c r="G80"/>
      <c r="H80"/>
      <c r="I80"/>
      <c r="J80"/>
      <c r="K80"/>
      <c r="L80"/>
      <c r="M80"/>
      <c r="N80"/>
      <c r="O80"/>
      <c r="P80"/>
    </row>
    <row r="81" spans="1:16" ht="14.5" x14ac:dyDescent="0.35">
      <c r="A81"/>
      <c r="B81"/>
      <c r="C81"/>
      <c r="D81"/>
      <c r="E81"/>
      <c r="F81"/>
      <c r="G81"/>
      <c r="H81"/>
      <c r="I81"/>
      <c r="J81"/>
      <c r="K81"/>
      <c r="L81"/>
      <c r="M81"/>
      <c r="N81"/>
      <c r="O81"/>
      <c r="P81"/>
    </row>
    <row r="82" spans="1:16" ht="14.5" x14ac:dyDescent="0.35">
      <c r="A82"/>
      <c r="B82"/>
      <c r="C82"/>
      <c r="D82"/>
      <c r="E82"/>
      <c r="F82"/>
      <c r="G82"/>
      <c r="H82"/>
      <c r="I82"/>
      <c r="J82"/>
      <c r="K82"/>
      <c r="L82"/>
      <c r="M82"/>
      <c r="N82"/>
      <c r="O82"/>
      <c r="P82"/>
    </row>
    <row r="83" spans="1:16" ht="14.5" x14ac:dyDescent="0.35">
      <c r="A83"/>
      <c r="B83"/>
      <c r="C83"/>
      <c r="D83"/>
      <c r="E83"/>
      <c r="F83"/>
      <c r="G83"/>
      <c r="H83"/>
      <c r="I83"/>
      <c r="J83"/>
      <c r="K83"/>
      <c r="L83"/>
      <c r="M83"/>
      <c r="N83"/>
      <c r="O83"/>
      <c r="P83"/>
    </row>
    <row r="84" spans="1:16" ht="14.5" x14ac:dyDescent="0.35">
      <c r="A84"/>
      <c r="B84"/>
      <c r="C84"/>
      <c r="D84"/>
      <c r="E84"/>
      <c r="F84"/>
      <c r="G84"/>
      <c r="H84"/>
      <c r="I84"/>
      <c r="J84"/>
      <c r="K84"/>
      <c r="L84"/>
      <c r="M84"/>
      <c r="N84"/>
      <c r="O84"/>
      <c r="P84"/>
    </row>
    <row r="85" spans="1:16" ht="14.5" x14ac:dyDescent="0.35">
      <c r="A85"/>
      <c r="B85"/>
      <c r="C85"/>
      <c r="D85"/>
      <c r="E85"/>
      <c r="F85"/>
      <c r="G85"/>
      <c r="H85"/>
      <c r="I85"/>
      <c r="J85"/>
      <c r="K85"/>
      <c r="L85"/>
      <c r="M85"/>
      <c r="N85"/>
      <c r="O85"/>
      <c r="P85"/>
    </row>
    <row r="86" spans="1:16" ht="14.5" x14ac:dyDescent="0.35">
      <c r="A86"/>
      <c r="B86"/>
      <c r="C86"/>
      <c r="D86"/>
      <c r="E86"/>
      <c r="F86"/>
      <c r="G86"/>
      <c r="H86"/>
      <c r="I86"/>
      <c r="J86"/>
      <c r="K86"/>
      <c r="L86"/>
      <c r="M86"/>
      <c r="N86"/>
      <c r="O86"/>
      <c r="P86"/>
    </row>
    <row r="87" spans="1:16" ht="14.5" x14ac:dyDescent="0.35">
      <c r="A87"/>
      <c r="B87"/>
      <c r="C87"/>
      <c r="D87"/>
      <c r="E87"/>
      <c r="F87"/>
      <c r="G87"/>
      <c r="H87"/>
      <c r="I87"/>
      <c r="J87"/>
      <c r="K87"/>
      <c r="L87"/>
      <c r="M87"/>
      <c r="N87"/>
      <c r="O87"/>
      <c r="P87"/>
    </row>
    <row r="88" spans="1:16" ht="14.5" x14ac:dyDescent="0.35">
      <c r="A88"/>
      <c r="B88"/>
      <c r="C88"/>
      <c r="D88"/>
      <c r="E88"/>
      <c r="F88"/>
      <c r="G88"/>
      <c r="H88"/>
      <c r="I88"/>
      <c r="J88"/>
      <c r="K88"/>
      <c r="L88"/>
      <c r="M88"/>
      <c r="N88"/>
      <c r="O88"/>
      <c r="P88"/>
    </row>
    <row r="89" spans="1:16" ht="14.5" x14ac:dyDescent="0.35">
      <c r="A89"/>
      <c r="B89"/>
      <c r="C89"/>
      <c r="D89"/>
      <c r="E89"/>
      <c r="F89"/>
      <c r="G89"/>
      <c r="H89"/>
      <c r="I89"/>
      <c r="J89"/>
      <c r="K89"/>
      <c r="L89"/>
      <c r="M89"/>
      <c r="N89"/>
      <c r="O89"/>
      <c r="P89"/>
    </row>
    <row r="90" spans="1:16" ht="14.5" x14ac:dyDescent="0.35">
      <c r="A90"/>
      <c r="B90"/>
      <c r="C90"/>
      <c r="D90"/>
      <c r="E90"/>
      <c r="F90"/>
      <c r="G90"/>
      <c r="H90"/>
      <c r="I90"/>
      <c r="J90"/>
      <c r="K90"/>
      <c r="L90"/>
      <c r="M90"/>
      <c r="N90"/>
      <c r="O90"/>
      <c r="P90"/>
    </row>
    <row r="91" spans="1:16" ht="14.5" x14ac:dyDescent="0.35">
      <c r="A91"/>
      <c r="B91"/>
      <c r="C91"/>
      <c r="D91"/>
      <c r="E91"/>
      <c r="F91"/>
      <c r="G91"/>
      <c r="H91"/>
      <c r="I91"/>
      <c r="J91"/>
      <c r="K91"/>
      <c r="L91"/>
      <c r="M91"/>
      <c r="N91"/>
      <c r="O91"/>
      <c r="P91"/>
    </row>
    <row r="92" spans="1:16" ht="14.5" x14ac:dyDescent="0.35">
      <c r="A92"/>
      <c r="B92"/>
      <c r="C92"/>
      <c r="D92"/>
      <c r="E92"/>
      <c r="F92"/>
      <c r="G92"/>
      <c r="H92"/>
      <c r="I92"/>
      <c r="J92"/>
      <c r="K92"/>
      <c r="L92"/>
      <c r="M92"/>
      <c r="N92"/>
      <c r="O92"/>
      <c r="P92"/>
    </row>
    <row r="93" spans="1:16" ht="14.5" x14ac:dyDescent="0.35">
      <c r="A93"/>
      <c r="B93"/>
      <c r="C93"/>
      <c r="D93"/>
      <c r="E93"/>
      <c r="F93"/>
      <c r="G93"/>
      <c r="H93"/>
      <c r="I93"/>
      <c r="J93"/>
      <c r="K93"/>
      <c r="L93"/>
      <c r="M93"/>
      <c r="N93"/>
      <c r="O93"/>
      <c r="P93"/>
    </row>
    <row r="94" spans="1:16" ht="14.5" x14ac:dyDescent="0.35">
      <c r="A94"/>
      <c r="B94"/>
      <c r="C94"/>
      <c r="D94"/>
      <c r="E94"/>
      <c r="F94"/>
      <c r="G94"/>
      <c r="H94"/>
      <c r="I94"/>
      <c r="J94"/>
      <c r="K94"/>
      <c r="L94"/>
      <c r="M94"/>
      <c r="N94"/>
      <c r="O94"/>
      <c r="P94"/>
    </row>
    <row r="95" spans="1:16" ht="14.5" x14ac:dyDescent="0.35">
      <c r="A95"/>
      <c r="B95"/>
      <c r="C95"/>
      <c r="D95"/>
      <c r="E95"/>
      <c r="F95"/>
      <c r="G95"/>
      <c r="H95"/>
      <c r="I95"/>
      <c r="J95"/>
      <c r="K95"/>
      <c r="L95"/>
      <c r="M95"/>
      <c r="N95"/>
      <c r="O95"/>
      <c r="P95"/>
    </row>
    <row r="96" spans="1:16" ht="14.5" x14ac:dyDescent="0.35">
      <c r="A96"/>
      <c r="B96"/>
      <c r="C96"/>
      <c r="D96"/>
      <c r="E96"/>
      <c r="F96"/>
      <c r="G96"/>
      <c r="H96"/>
      <c r="I96"/>
      <c r="J96"/>
      <c r="K96"/>
      <c r="L96"/>
      <c r="M96"/>
      <c r="N96"/>
      <c r="O96"/>
      <c r="P96"/>
    </row>
    <row r="97" spans="1:16" ht="14.5" x14ac:dyDescent="0.35">
      <c r="A97"/>
      <c r="B97"/>
      <c r="C97"/>
      <c r="D97"/>
      <c r="E97"/>
      <c r="F97"/>
      <c r="G97"/>
      <c r="H97"/>
      <c r="I97"/>
      <c r="J97"/>
      <c r="K97"/>
      <c r="L97"/>
      <c r="M97"/>
      <c r="N97"/>
      <c r="O97"/>
      <c r="P97"/>
    </row>
    <row r="98" spans="1:16" ht="14.5" x14ac:dyDescent="0.35">
      <c r="A98"/>
      <c r="B98"/>
      <c r="C98"/>
      <c r="D98"/>
      <c r="E98"/>
      <c r="F98"/>
      <c r="G98"/>
      <c r="H98"/>
      <c r="I98"/>
      <c r="J98"/>
      <c r="K98"/>
      <c r="L98"/>
      <c r="M98"/>
      <c r="N98"/>
      <c r="O98"/>
      <c r="P98"/>
    </row>
    <row r="99" spans="1:16" ht="14.5" x14ac:dyDescent="0.35">
      <c r="A99"/>
      <c r="B99"/>
      <c r="C99"/>
      <c r="D99"/>
      <c r="E99"/>
      <c r="F99"/>
      <c r="G99"/>
      <c r="H99"/>
      <c r="I99"/>
      <c r="J99"/>
      <c r="K99"/>
      <c r="L99"/>
      <c r="M99"/>
      <c r="N99"/>
      <c r="O99"/>
      <c r="P99"/>
    </row>
    <row r="100" spans="1:16" ht="14.5" x14ac:dyDescent="0.35">
      <c r="A100"/>
      <c r="B100"/>
      <c r="C100"/>
      <c r="D100"/>
      <c r="E100"/>
      <c r="F100"/>
      <c r="G100"/>
      <c r="H100"/>
      <c r="I100"/>
      <c r="J100"/>
      <c r="K100"/>
      <c r="L100"/>
      <c r="M100"/>
      <c r="N100"/>
      <c r="O100"/>
      <c r="P100"/>
    </row>
    <row r="101" spans="1:16" ht="14.5" x14ac:dyDescent="0.35">
      <c r="A101"/>
      <c r="B101"/>
      <c r="C101"/>
      <c r="D101"/>
      <c r="E101"/>
      <c r="F101"/>
      <c r="G101"/>
      <c r="H101"/>
      <c r="I101"/>
      <c r="J101"/>
      <c r="K101"/>
      <c r="L101"/>
      <c r="M101"/>
      <c r="N101"/>
      <c r="O101"/>
      <c r="P101"/>
    </row>
    <row r="102" spans="1:16" ht="14.5" x14ac:dyDescent="0.35">
      <c r="A102"/>
      <c r="B102"/>
      <c r="C102"/>
      <c r="D102"/>
      <c r="E102"/>
      <c r="F102"/>
      <c r="G102"/>
      <c r="H102"/>
      <c r="I102"/>
      <c r="J102"/>
      <c r="K102"/>
      <c r="L102"/>
      <c r="M102"/>
      <c r="N102"/>
      <c r="O102"/>
      <c r="P102"/>
    </row>
    <row r="103" spans="1:16" ht="14.5" x14ac:dyDescent="0.35">
      <c r="A103"/>
      <c r="B103"/>
      <c r="C103"/>
      <c r="D103"/>
      <c r="E103"/>
      <c r="F103"/>
      <c r="G103"/>
      <c r="H103"/>
      <c r="I103"/>
      <c r="J103"/>
      <c r="K103"/>
      <c r="L103"/>
      <c r="M103"/>
      <c r="N103"/>
      <c r="O103"/>
      <c r="P103"/>
    </row>
    <row r="104" spans="1:16" ht="14.5" x14ac:dyDescent="0.35">
      <c r="A104"/>
      <c r="B104"/>
      <c r="C104"/>
      <c r="D104"/>
      <c r="E104"/>
      <c r="F104"/>
      <c r="G104"/>
      <c r="H104"/>
      <c r="I104"/>
      <c r="J104"/>
      <c r="K104"/>
      <c r="L104"/>
      <c r="M104"/>
      <c r="N104"/>
      <c r="O104"/>
      <c r="P104"/>
    </row>
    <row r="105" spans="1:16" ht="14.5" x14ac:dyDescent="0.35">
      <c r="A105"/>
      <c r="B105"/>
      <c r="C105"/>
      <c r="D105"/>
      <c r="E105"/>
      <c r="F105"/>
      <c r="G105"/>
      <c r="H105"/>
      <c r="I105"/>
      <c r="J105"/>
      <c r="K105"/>
      <c r="L105"/>
      <c r="M105"/>
      <c r="N105"/>
      <c r="O105"/>
      <c r="P105"/>
    </row>
    <row r="106" spans="1:16" ht="14.5" x14ac:dyDescent="0.35">
      <c r="A106"/>
      <c r="B106"/>
      <c r="C106"/>
      <c r="D106"/>
      <c r="E106"/>
      <c r="F106"/>
      <c r="G106"/>
      <c r="H106"/>
      <c r="I106"/>
      <c r="J106"/>
      <c r="K106"/>
      <c r="L106"/>
      <c r="M106"/>
      <c r="N106"/>
      <c r="O106"/>
      <c r="P106"/>
    </row>
    <row r="107" spans="1:16" ht="14.5" x14ac:dyDescent="0.35">
      <c r="A107"/>
      <c r="B107"/>
      <c r="C107"/>
      <c r="D107"/>
      <c r="E107"/>
      <c r="F107"/>
      <c r="G107"/>
      <c r="H107"/>
      <c r="I107"/>
      <c r="J107"/>
      <c r="K107"/>
      <c r="L107"/>
      <c r="M107"/>
      <c r="N107"/>
      <c r="O107"/>
      <c r="P107"/>
    </row>
    <row r="108" spans="1:16" ht="14.5" x14ac:dyDescent="0.35">
      <c r="A108"/>
      <c r="B108"/>
      <c r="C108"/>
      <c r="D108"/>
      <c r="E108"/>
      <c r="F108"/>
      <c r="G108"/>
      <c r="H108"/>
      <c r="I108"/>
      <c r="J108"/>
      <c r="K108"/>
      <c r="L108"/>
      <c r="M108"/>
      <c r="N108"/>
      <c r="O108"/>
      <c r="P108"/>
    </row>
    <row r="109" spans="1:16" ht="14.5" x14ac:dyDescent="0.35">
      <c r="A109"/>
      <c r="B109"/>
      <c r="C109"/>
      <c r="D109"/>
      <c r="E109"/>
      <c r="F109"/>
      <c r="G109"/>
      <c r="H109"/>
      <c r="I109"/>
      <c r="J109"/>
      <c r="K109"/>
      <c r="L109"/>
      <c r="M109"/>
      <c r="N109"/>
      <c r="O109"/>
      <c r="P109"/>
    </row>
    <row r="110" spans="1:16" ht="14.5" x14ac:dyDescent="0.35">
      <c r="A110"/>
      <c r="B110"/>
      <c r="C110"/>
      <c r="D110"/>
      <c r="E110"/>
      <c r="F110"/>
      <c r="G110"/>
      <c r="H110"/>
      <c r="I110"/>
      <c r="J110"/>
      <c r="K110"/>
      <c r="L110"/>
      <c r="M110"/>
      <c r="N110"/>
      <c r="O110"/>
      <c r="P110"/>
    </row>
    <row r="111" spans="1:16" ht="14.5" x14ac:dyDescent="0.35">
      <c r="A111"/>
      <c r="B111"/>
      <c r="C111"/>
      <c r="D111"/>
      <c r="E111"/>
      <c r="F111"/>
      <c r="G111"/>
      <c r="H111"/>
      <c r="I111"/>
      <c r="J111"/>
      <c r="K111"/>
      <c r="L111"/>
      <c r="M111"/>
      <c r="N111"/>
      <c r="O111"/>
      <c r="P111"/>
    </row>
    <row r="112" spans="1:16" ht="14.5" x14ac:dyDescent="0.35">
      <c r="A112"/>
      <c r="B112"/>
      <c r="C112"/>
      <c r="D112"/>
      <c r="E112"/>
      <c r="F112"/>
      <c r="G112"/>
      <c r="H112"/>
      <c r="I112"/>
      <c r="J112"/>
      <c r="K112"/>
      <c r="L112"/>
      <c r="M112"/>
      <c r="N112"/>
      <c r="O112"/>
      <c r="P112"/>
    </row>
    <row r="113" spans="1:16" ht="14.5" x14ac:dyDescent="0.35">
      <c r="A113"/>
      <c r="B113"/>
      <c r="C113"/>
      <c r="D113"/>
      <c r="E113"/>
      <c r="F113"/>
      <c r="G113"/>
      <c r="H113"/>
      <c r="I113"/>
      <c r="J113"/>
      <c r="K113"/>
      <c r="L113"/>
      <c r="M113"/>
      <c r="N113"/>
      <c r="O113"/>
      <c r="P113"/>
    </row>
    <row r="114" spans="1:16" ht="14.5" x14ac:dyDescent="0.35">
      <c r="A114"/>
      <c r="B114"/>
      <c r="C114"/>
      <c r="D114"/>
      <c r="E114"/>
      <c r="F114"/>
      <c r="G114"/>
      <c r="H114"/>
      <c r="I114"/>
      <c r="J114"/>
      <c r="K114"/>
      <c r="L114"/>
      <c r="M114"/>
      <c r="N114"/>
      <c r="O114"/>
      <c r="P114"/>
    </row>
    <row r="115" spans="1:16" ht="14.5" x14ac:dyDescent="0.35">
      <c r="A115"/>
      <c r="B115"/>
      <c r="C115"/>
      <c r="D115"/>
      <c r="E115"/>
      <c r="F115"/>
      <c r="G115"/>
      <c r="H115"/>
      <c r="I115"/>
      <c r="J115"/>
      <c r="K115"/>
      <c r="L115"/>
      <c r="M115"/>
      <c r="N115"/>
      <c r="O115"/>
      <c r="P115"/>
    </row>
    <row r="116" spans="1:16" ht="14.5" x14ac:dyDescent="0.35">
      <c r="A116"/>
      <c r="B116"/>
      <c r="C116"/>
      <c r="D116"/>
      <c r="E116"/>
      <c r="F116"/>
      <c r="G116"/>
      <c r="H116"/>
      <c r="I116"/>
      <c r="J116"/>
      <c r="K116"/>
      <c r="L116"/>
      <c r="M116"/>
      <c r="N116"/>
      <c r="O116"/>
      <c r="P116"/>
    </row>
    <row r="117" spans="1:16" ht="14.5" x14ac:dyDescent="0.35">
      <c r="A117"/>
      <c r="B117"/>
      <c r="C117"/>
      <c r="D117"/>
      <c r="E117"/>
      <c r="F117"/>
      <c r="G117"/>
      <c r="H117"/>
      <c r="I117"/>
      <c r="J117"/>
      <c r="K117"/>
      <c r="L117"/>
      <c r="M117"/>
      <c r="N117"/>
      <c r="O117"/>
      <c r="P117"/>
    </row>
    <row r="118" spans="1:16" ht="14.5" x14ac:dyDescent="0.35">
      <c r="A118"/>
      <c r="B118"/>
      <c r="C118"/>
      <c r="D118"/>
      <c r="E118"/>
      <c r="F118"/>
      <c r="G118"/>
      <c r="H118"/>
      <c r="I118"/>
      <c r="J118"/>
      <c r="K118"/>
      <c r="L118"/>
      <c r="M118"/>
      <c r="N118"/>
      <c r="O118"/>
      <c r="P118"/>
    </row>
    <row r="119" spans="1:16" ht="14.5" x14ac:dyDescent="0.35">
      <c r="A119"/>
      <c r="B119"/>
      <c r="C119"/>
      <c r="D119"/>
      <c r="E119"/>
      <c r="F119"/>
      <c r="G119"/>
      <c r="H119"/>
      <c r="I119"/>
      <c r="J119"/>
      <c r="K119"/>
      <c r="L119"/>
      <c r="M119"/>
      <c r="N119"/>
      <c r="O119"/>
      <c r="P119"/>
    </row>
    <row r="120" spans="1:16" ht="14.5" x14ac:dyDescent="0.35">
      <c r="A120"/>
      <c r="B120"/>
      <c r="C120"/>
      <c r="D120"/>
      <c r="E120"/>
      <c r="F120"/>
      <c r="G120"/>
      <c r="H120"/>
      <c r="I120"/>
      <c r="J120"/>
      <c r="K120"/>
      <c r="L120"/>
      <c r="M120"/>
      <c r="N120"/>
      <c r="O120"/>
      <c r="P120"/>
    </row>
    <row r="121" spans="1:16" ht="14.5" x14ac:dyDescent="0.35">
      <c r="A121"/>
      <c r="B121"/>
      <c r="C121"/>
      <c r="D121"/>
      <c r="E121"/>
      <c r="F121"/>
      <c r="G121"/>
      <c r="H121"/>
      <c r="I121"/>
      <c r="J121"/>
      <c r="K121"/>
      <c r="L121"/>
      <c r="M121"/>
      <c r="N121"/>
      <c r="O121"/>
      <c r="P121"/>
    </row>
    <row r="122" spans="1:16" ht="14.5" x14ac:dyDescent="0.35">
      <c r="A122"/>
      <c r="B122"/>
      <c r="C122"/>
      <c r="D122"/>
      <c r="E122"/>
      <c r="F122"/>
      <c r="G122"/>
      <c r="H122"/>
      <c r="I122"/>
      <c r="J122"/>
      <c r="K122"/>
      <c r="L122"/>
      <c r="M122"/>
      <c r="N122"/>
      <c r="O122"/>
      <c r="P122"/>
    </row>
    <row r="123" spans="1:16" ht="14.5" x14ac:dyDescent="0.35">
      <c r="A123"/>
      <c r="B123"/>
      <c r="C123"/>
      <c r="D123"/>
      <c r="E123"/>
      <c r="F123"/>
      <c r="G123"/>
      <c r="H123"/>
      <c r="I123"/>
      <c r="J123"/>
      <c r="K123"/>
      <c r="L123"/>
      <c r="M123"/>
      <c r="N123"/>
      <c r="O123"/>
      <c r="P123"/>
    </row>
    <row r="124" spans="1:16" ht="14.5" x14ac:dyDescent="0.35">
      <c r="A124"/>
      <c r="B124"/>
      <c r="C124"/>
      <c r="D124"/>
      <c r="E124"/>
      <c r="F124"/>
      <c r="G124"/>
      <c r="H124"/>
      <c r="I124"/>
      <c r="J124"/>
      <c r="K124"/>
      <c r="L124"/>
      <c r="M124"/>
      <c r="N124"/>
      <c r="O124"/>
      <c r="P124"/>
    </row>
    <row r="125" spans="1:16" ht="14.5" x14ac:dyDescent="0.35">
      <c r="A125"/>
      <c r="B125"/>
      <c r="C125"/>
      <c r="D125"/>
      <c r="E125"/>
      <c r="F125"/>
      <c r="G125"/>
      <c r="H125"/>
      <c r="I125"/>
      <c r="J125"/>
      <c r="K125"/>
      <c r="L125"/>
      <c r="M125"/>
      <c r="N125"/>
      <c r="O125"/>
      <c r="P125"/>
    </row>
    <row r="126" spans="1:16" ht="14.5" x14ac:dyDescent="0.35">
      <c r="A126"/>
      <c r="B126"/>
      <c r="C126"/>
      <c r="D126"/>
      <c r="E126"/>
      <c r="F126"/>
      <c r="G126"/>
      <c r="H126"/>
      <c r="I126"/>
      <c r="J126"/>
      <c r="K126"/>
      <c r="L126"/>
      <c r="M126"/>
      <c r="N126"/>
      <c r="O126"/>
      <c r="P126"/>
    </row>
    <row r="127" spans="1:16" ht="14.5" x14ac:dyDescent="0.35">
      <c r="A127"/>
      <c r="B127"/>
      <c r="C127"/>
      <c r="D127"/>
      <c r="E127"/>
      <c r="F127"/>
      <c r="G127"/>
      <c r="H127"/>
      <c r="I127"/>
      <c r="J127"/>
      <c r="K127"/>
      <c r="L127"/>
      <c r="M127"/>
      <c r="N127"/>
      <c r="O127"/>
      <c r="P127"/>
    </row>
    <row r="128" spans="1:16" ht="14.5" x14ac:dyDescent="0.35">
      <c r="A128"/>
      <c r="B128"/>
      <c r="C128"/>
      <c r="D128"/>
      <c r="E128"/>
      <c r="F128"/>
      <c r="G128"/>
      <c r="H128"/>
      <c r="I128"/>
      <c r="J128"/>
      <c r="K128"/>
      <c r="L128"/>
      <c r="M128"/>
      <c r="N128"/>
      <c r="O128"/>
      <c r="P128"/>
    </row>
    <row r="129" spans="1:16" ht="14.5" x14ac:dyDescent="0.35">
      <c r="A129"/>
      <c r="B129"/>
      <c r="C129"/>
      <c r="D129"/>
      <c r="E129"/>
      <c r="F129"/>
      <c r="G129"/>
      <c r="H129"/>
      <c r="I129"/>
      <c r="J129"/>
      <c r="K129"/>
      <c r="L129"/>
      <c r="M129"/>
      <c r="N129"/>
      <c r="O129"/>
      <c r="P129"/>
    </row>
    <row r="130" spans="1:16" ht="14.5" x14ac:dyDescent="0.35">
      <c r="A130"/>
      <c r="B130"/>
      <c r="C130"/>
      <c r="D130"/>
      <c r="E130"/>
      <c r="F130"/>
      <c r="G130"/>
      <c r="H130"/>
      <c r="I130"/>
      <c r="J130"/>
      <c r="K130"/>
      <c r="L130"/>
      <c r="M130"/>
      <c r="N130"/>
      <c r="O130"/>
      <c r="P130"/>
    </row>
    <row r="131" spans="1:16" ht="14.5" x14ac:dyDescent="0.35">
      <c r="A131"/>
      <c r="B131"/>
      <c r="C131"/>
      <c r="D131"/>
      <c r="E131"/>
      <c r="F131"/>
      <c r="G131"/>
      <c r="H131"/>
      <c r="I131"/>
      <c r="J131"/>
      <c r="K131"/>
      <c r="L131"/>
      <c r="M131"/>
      <c r="N131"/>
      <c r="O131"/>
      <c r="P131"/>
    </row>
    <row r="132" spans="1:16" ht="14.5" x14ac:dyDescent="0.35">
      <c r="A132"/>
      <c r="B132"/>
      <c r="C132"/>
      <c r="D132"/>
      <c r="E132"/>
      <c r="F132"/>
      <c r="G132"/>
      <c r="H132"/>
      <c r="I132"/>
      <c r="J132"/>
      <c r="K132"/>
      <c r="L132"/>
      <c r="M132"/>
      <c r="N132"/>
      <c r="O132"/>
      <c r="P132"/>
    </row>
    <row r="133" spans="1:16" ht="14.5" x14ac:dyDescent="0.35">
      <c r="A133"/>
      <c r="B133"/>
      <c r="C133"/>
      <c r="D133"/>
      <c r="E133"/>
      <c r="F133"/>
      <c r="G133"/>
      <c r="H133"/>
      <c r="I133"/>
      <c r="J133"/>
      <c r="K133"/>
      <c r="L133"/>
      <c r="M133"/>
      <c r="N133"/>
      <c r="O133"/>
      <c r="P133"/>
    </row>
    <row r="134" spans="1:16" ht="14.5" x14ac:dyDescent="0.35">
      <c r="A134"/>
      <c r="B134"/>
      <c r="C134"/>
      <c r="D134"/>
      <c r="E134"/>
      <c r="F134"/>
      <c r="G134"/>
      <c r="H134"/>
      <c r="I134"/>
      <c r="J134"/>
      <c r="K134"/>
      <c r="L134"/>
      <c r="M134"/>
      <c r="N134"/>
      <c r="O134"/>
      <c r="P134"/>
    </row>
    <row r="135" spans="1:16" ht="14.5" x14ac:dyDescent="0.35">
      <c r="A135"/>
      <c r="B135"/>
      <c r="C135"/>
      <c r="D135"/>
      <c r="E135"/>
      <c r="F135"/>
      <c r="G135"/>
      <c r="H135"/>
      <c r="I135"/>
      <c r="J135"/>
      <c r="K135"/>
      <c r="L135"/>
      <c r="M135"/>
      <c r="N135"/>
      <c r="O135"/>
      <c r="P135"/>
    </row>
    <row r="136" spans="1:16" ht="14.5" x14ac:dyDescent="0.35">
      <c r="A136"/>
      <c r="B136"/>
      <c r="C136"/>
      <c r="D136"/>
      <c r="E136"/>
      <c r="F136"/>
      <c r="G136"/>
      <c r="H136"/>
      <c r="I136"/>
      <c r="J136"/>
      <c r="K136"/>
      <c r="L136"/>
      <c r="M136"/>
      <c r="N136"/>
      <c r="O136"/>
      <c r="P136"/>
    </row>
    <row r="137" spans="1:16" ht="14.5" x14ac:dyDescent="0.35">
      <c r="A137"/>
      <c r="B137"/>
      <c r="C137"/>
      <c r="D137"/>
      <c r="E137"/>
      <c r="F137"/>
      <c r="G137"/>
      <c r="H137"/>
      <c r="I137"/>
      <c r="J137"/>
      <c r="K137"/>
      <c r="L137"/>
      <c r="M137"/>
      <c r="N137"/>
      <c r="O137"/>
      <c r="P137"/>
    </row>
    <row r="138" spans="1:16" ht="14.5" x14ac:dyDescent="0.35">
      <c r="A138"/>
      <c r="B138"/>
      <c r="C138"/>
      <c r="D138"/>
      <c r="E138"/>
      <c r="F138"/>
      <c r="G138"/>
      <c r="H138"/>
      <c r="I138"/>
      <c r="J138"/>
      <c r="K138"/>
      <c r="L138"/>
      <c r="M138"/>
      <c r="N138"/>
      <c r="O138"/>
      <c r="P138"/>
    </row>
    <row r="139" spans="1:16" ht="14.5" x14ac:dyDescent="0.35">
      <c r="A139"/>
      <c r="B139"/>
      <c r="C139"/>
      <c r="D139"/>
      <c r="E139"/>
      <c r="F139"/>
      <c r="G139"/>
      <c r="H139"/>
      <c r="I139"/>
      <c r="J139"/>
      <c r="K139"/>
      <c r="L139"/>
      <c r="M139"/>
      <c r="N139"/>
      <c r="O139"/>
      <c r="P139"/>
    </row>
    <row r="140" spans="1:16" ht="14.5" x14ac:dyDescent="0.35">
      <c r="A140"/>
      <c r="B140"/>
      <c r="C140"/>
      <c r="D140"/>
      <c r="E140"/>
      <c r="F140"/>
      <c r="G140"/>
      <c r="H140"/>
      <c r="I140"/>
      <c r="J140"/>
      <c r="K140"/>
      <c r="L140"/>
      <c r="M140"/>
      <c r="N140"/>
      <c r="O140"/>
      <c r="P140"/>
    </row>
    <row r="141" spans="1:16" ht="14.5" x14ac:dyDescent="0.35">
      <c r="A141"/>
      <c r="B141"/>
      <c r="C141"/>
      <c r="D141"/>
      <c r="E141"/>
      <c r="F141"/>
      <c r="G141"/>
      <c r="H141"/>
      <c r="I141"/>
      <c r="J141"/>
      <c r="K141"/>
      <c r="L141"/>
      <c r="M141"/>
      <c r="N141"/>
      <c r="O141"/>
      <c r="P141"/>
    </row>
    <row r="142" spans="1:16" ht="14.5" x14ac:dyDescent="0.35">
      <c r="A142"/>
      <c r="B142"/>
      <c r="C142"/>
      <c r="D142"/>
      <c r="E142"/>
      <c r="F142"/>
      <c r="G142"/>
      <c r="H142"/>
      <c r="I142"/>
      <c r="J142"/>
      <c r="K142"/>
      <c r="L142"/>
      <c r="M142"/>
      <c r="N142"/>
      <c r="O142"/>
      <c r="P142"/>
    </row>
    <row r="143" spans="1:16" ht="14.5" x14ac:dyDescent="0.35">
      <c r="A143"/>
      <c r="B143"/>
      <c r="C143"/>
      <c r="D143"/>
      <c r="E143"/>
      <c r="F143"/>
      <c r="G143"/>
      <c r="H143"/>
      <c r="I143"/>
      <c r="J143"/>
      <c r="K143"/>
      <c r="L143"/>
      <c r="M143"/>
      <c r="N143"/>
      <c r="O143"/>
      <c r="P143"/>
    </row>
    <row r="144" spans="1:16" ht="14.5" x14ac:dyDescent="0.35">
      <c r="A144"/>
      <c r="B144"/>
      <c r="C144"/>
      <c r="D144"/>
      <c r="E144"/>
      <c r="F144"/>
      <c r="G144"/>
      <c r="H144"/>
      <c r="I144"/>
      <c r="J144"/>
      <c r="K144"/>
      <c r="L144"/>
      <c r="M144"/>
      <c r="N144"/>
      <c r="O144"/>
      <c r="P144"/>
    </row>
    <row r="145" spans="1:16" ht="14.5" x14ac:dyDescent="0.35">
      <c r="A145"/>
      <c r="B145"/>
      <c r="C145"/>
      <c r="D145"/>
      <c r="E145"/>
      <c r="F145"/>
      <c r="G145"/>
      <c r="H145"/>
      <c r="I145"/>
      <c r="J145"/>
      <c r="K145"/>
      <c r="L145"/>
      <c r="M145"/>
      <c r="N145"/>
      <c r="O145"/>
      <c r="P145"/>
    </row>
    <row r="146" spans="1:16" ht="14.5" x14ac:dyDescent="0.35">
      <c r="A146"/>
      <c r="B146"/>
      <c r="C146"/>
      <c r="D146"/>
      <c r="E146"/>
      <c r="F146"/>
      <c r="G146"/>
      <c r="H146"/>
      <c r="I146"/>
      <c r="J146"/>
      <c r="K146"/>
      <c r="L146"/>
      <c r="M146"/>
      <c r="N146"/>
      <c r="O146"/>
      <c r="P146"/>
    </row>
    <row r="147" spans="1:16" ht="14.5" x14ac:dyDescent="0.35">
      <c r="A147"/>
      <c r="B147"/>
      <c r="C147"/>
      <c r="D147"/>
      <c r="E147"/>
      <c r="F147"/>
      <c r="G147"/>
      <c r="H147"/>
      <c r="I147"/>
      <c r="J147"/>
      <c r="K147"/>
      <c r="L147"/>
      <c r="M147"/>
      <c r="N147"/>
      <c r="O147"/>
      <c r="P147"/>
    </row>
    <row r="148" spans="1:16" ht="14.5" x14ac:dyDescent="0.35">
      <c r="A148"/>
      <c r="B148"/>
      <c r="C148"/>
      <c r="D148"/>
      <c r="E148"/>
      <c r="F148"/>
      <c r="G148"/>
      <c r="H148"/>
      <c r="I148"/>
      <c r="J148"/>
      <c r="K148"/>
      <c r="L148"/>
      <c r="M148"/>
      <c r="N148"/>
      <c r="O148"/>
      <c r="P148"/>
    </row>
    <row r="149" spans="1:16" ht="14.5" x14ac:dyDescent="0.35">
      <c r="A149"/>
      <c r="B149"/>
      <c r="C149"/>
      <c r="D149"/>
      <c r="E149"/>
      <c r="F149"/>
      <c r="G149"/>
      <c r="H149"/>
      <c r="I149"/>
      <c r="J149"/>
      <c r="K149"/>
      <c r="L149"/>
      <c r="M149"/>
      <c r="N149"/>
      <c r="O149"/>
      <c r="P149"/>
    </row>
    <row r="150" spans="1:16" ht="14.5" x14ac:dyDescent="0.35">
      <c r="A150"/>
      <c r="B150"/>
      <c r="C150"/>
      <c r="D150"/>
      <c r="E150"/>
      <c r="F150"/>
      <c r="G150"/>
      <c r="H150"/>
      <c r="I150"/>
      <c r="J150"/>
      <c r="K150"/>
      <c r="L150"/>
      <c r="M150"/>
      <c r="N150"/>
      <c r="O150"/>
      <c r="P150"/>
    </row>
    <row r="151" spans="1:16" ht="14.5" x14ac:dyDescent="0.35">
      <c r="A151"/>
      <c r="B151"/>
      <c r="C151"/>
      <c r="D151"/>
      <c r="E151"/>
      <c r="F151"/>
      <c r="G151"/>
      <c r="H151"/>
      <c r="I151"/>
      <c r="J151"/>
      <c r="K151"/>
      <c r="L151"/>
      <c r="M151"/>
      <c r="N151"/>
      <c r="O151"/>
      <c r="P151"/>
    </row>
    <row r="152" spans="1:16" ht="14.5" x14ac:dyDescent="0.35">
      <c r="A152"/>
      <c r="B152"/>
      <c r="C152"/>
      <c r="D152"/>
      <c r="E152"/>
      <c r="F152"/>
      <c r="G152"/>
      <c r="H152"/>
      <c r="I152"/>
      <c r="J152"/>
      <c r="K152"/>
      <c r="L152"/>
      <c r="M152"/>
      <c r="N152"/>
      <c r="O152"/>
      <c r="P152"/>
    </row>
    <row r="153" spans="1:16" ht="14.5" x14ac:dyDescent="0.35">
      <c r="A153"/>
      <c r="B153"/>
      <c r="C153"/>
      <c r="D153"/>
      <c r="E153"/>
      <c r="F153"/>
      <c r="G153"/>
      <c r="H153"/>
      <c r="I153"/>
      <c r="J153"/>
      <c r="K153"/>
      <c r="L153"/>
      <c r="M153"/>
      <c r="N153"/>
      <c r="O153"/>
      <c r="P153"/>
    </row>
    <row r="154" spans="1:16" ht="14.5" x14ac:dyDescent="0.35">
      <c r="A154"/>
      <c r="B154"/>
      <c r="C154"/>
      <c r="D154"/>
      <c r="E154"/>
      <c r="F154"/>
      <c r="G154"/>
      <c r="H154"/>
      <c r="I154"/>
      <c r="J154"/>
      <c r="K154"/>
      <c r="L154"/>
      <c r="M154"/>
      <c r="N154"/>
      <c r="O154"/>
      <c r="P154"/>
    </row>
    <row r="155" spans="1:16" ht="14.5" x14ac:dyDescent="0.35">
      <c r="A155"/>
      <c r="B155"/>
      <c r="C155"/>
      <c r="D155"/>
      <c r="E155"/>
      <c r="F155"/>
      <c r="G155"/>
      <c r="H155"/>
      <c r="I155"/>
      <c r="J155"/>
      <c r="K155"/>
      <c r="L155"/>
      <c r="M155"/>
      <c r="N155"/>
      <c r="O155"/>
      <c r="P155"/>
    </row>
    <row r="156" spans="1:16" ht="14.5" x14ac:dyDescent="0.35">
      <c r="A156"/>
      <c r="B156"/>
      <c r="C156"/>
      <c r="D156"/>
      <c r="E156"/>
      <c r="F156"/>
      <c r="G156"/>
      <c r="H156"/>
      <c r="I156"/>
      <c r="J156"/>
      <c r="K156"/>
      <c r="L156"/>
      <c r="M156"/>
      <c r="N156"/>
      <c r="O156"/>
      <c r="P156"/>
    </row>
    <row r="157" spans="1:16" ht="14.5" x14ac:dyDescent="0.35">
      <c r="A157"/>
      <c r="B157"/>
      <c r="C157"/>
      <c r="D157"/>
      <c r="E157"/>
      <c r="F157"/>
      <c r="G157"/>
      <c r="H157"/>
      <c r="I157"/>
      <c r="J157"/>
      <c r="K157"/>
      <c r="L157"/>
      <c r="M157"/>
      <c r="N157"/>
      <c r="O157"/>
      <c r="P157"/>
    </row>
    <row r="158" spans="1:16" ht="14.5" x14ac:dyDescent="0.35">
      <c r="A158"/>
      <c r="B158"/>
      <c r="C158"/>
      <c r="D158"/>
      <c r="E158"/>
      <c r="F158"/>
      <c r="G158"/>
      <c r="H158"/>
      <c r="I158"/>
      <c r="J158"/>
      <c r="K158"/>
      <c r="L158"/>
      <c r="M158"/>
      <c r="N158"/>
      <c r="O158"/>
      <c r="P158"/>
    </row>
    <row r="159" spans="1:16" ht="14.5" x14ac:dyDescent="0.35">
      <c r="A159"/>
      <c r="B159"/>
      <c r="C159"/>
      <c r="D159"/>
      <c r="E159"/>
      <c r="F159"/>
      <c r="G159"/>
      <c r="H159"/>
      <c r="I159"/>
      <c r="J159"/>
      <c r="K159"/>
      <c r="L159"/>
      <c r="M159"/>
      <c r="N159"/>
      <c r="O159"/>
      <c r="P159"/>
    </row>
    <row r="160" spans="1:16" ht="14.5" x14ac:dyDescent="0.35">
      <c r="A160"/>
      <c r="B160"/>
      <c r="C160"/>
      <c r="D160"/>
      <c r="E160"/>
      <c r="F160"/>
      <c r="G160"/>
      <c r="H160"/>
      <c r="I160"/>
      <c r="J160"/>
      <c r="K160"/>
      <c r="L160"/>
      <c r="M160"/>
      <c r="N160"/>
      <c r="O160"/>
      <c r="P160"/>
    </row>
    <row r="161" spans="1:16" ht="14.5" x14ac:dyDescent="0.35">
      <c r="A161"/>
      <c r="B161"/>
      <c r="C161"/>
      <c r="D161"/>
      <c r="E161"/>
      <c r="F161"/>
      <c r="G161"/>
      <c r="H161"/>
      <c r="I161"/>
      <c r="J161"/>
      <c r="K161"/>
      <c r="L161"/>
      <c r="M161"/>
      <c r="N161"/>
      <c r="O161"/>
      <c r="P161"/>
    </row>
    <row r="162" spans="1:16" ht="14.5" x14ac:dyDescent="0.35">
      <c r="A162"/>
      <c r="B162"/>
      <c r="C162"/>
      <c r="D162"/>
      <c r="E162"/>
      <c r="F162"/>
      <c r="G162"/>
      <c r="H162"/>
      <c r="I162"/>
      <c r="J162"/>
      <c r="K162"/>
      <c r="L162"/>
      <c r="M162"/>
      <c r="N162"/>
      <c r="O162"/>
      <c r="P162"/>
    </row>
    <row r="163" spans="1:16" ht="14.5" x14ac:dyDescent="0.35">
      <c r="A163"/>
      <c r="B163"/>
      <c r="C163"/>
      <c r="D163"/>
      <c r="E163"/>
      <c r="F163"/>
      <c r="G163"/>
      <c r="H163"/>
      <c r="I163"/>
      <c r="J163"/>
      <c r="K163"/>
      <c r="L163"/>
      <c r="M163"/>
      <c r="N163"/>
      <c r="O163"/>
      <c r="P163"/>
    </row>
    <row r="164" spans="1:16" ht="14.5" x14ac:dyDescent="0.35">
      <c r="A164"/>
      <c r="B164"/>
      <c r="C164"/>
      <c r="D164"/>
      <c r="E164"/>
      <c r="F164"/>
      <c r="G164"/>
      <c r="H164"/>
      <c r="I164"/>
      <c r="J164"/>
      <c r="K164"/>
      <c r="L164"/>
      <c r="M164"/>
      <c r="N164"/>
      <c r="O164"/>
      <c r="P164"/>
    </row>
    <row r="165" spans="1:16" ht="14.5" x14ac:dyDescent="0.35">
      <c r="A165"/>
      <c r="B165"/>
      <c r="C165"/>
      <c r="D165"/>
      <c r="E165"/>
      <c r="F165"/>
      <c r="G165"/>
      <c r="H165"/>
      <c r="I165"/>
      <c r="J165"/>
      <c r="K165"/>
      <c r="L165"/>
      <c r="M165"/>
      <c r="N165"/>
      <c r="O165"/>
      <c r="P165"/>
    </row>
    <row r="166" spans="1:16" ht="14.5" x14ac:dyDescent="0.35">
      <c r="A166"/>
      <c r="B166"/>
      <c r="C166"/>
      <c r="D166"/>
      <c r="E166"/>
      <c r="F166"/>
      <c r="G166"/>
      <c r="H166"/>
      <c r="I166"/>
      <c r="J166"/>
      <c r="K166"/>
      <c r="L166"/>
      <c r="M166"/>
      <c r="N166"/>
      <c r="O166"/>
      <c r="P166"/>
    </row>
    <row r="167" spans="1:16" ht="14.5" x14ac:dyDescent="0.35">
      <c r="A167"/>
      <c r="B167"/>
      <c r="C167"/>
      <c r="D167"/>
      <c r="E167"/>
      <c r="F167"/>
      <c r="G167"/>
      <c r="H167"/>
      <c r="I167"/>
      <c r="J167"/>
      <c r="K167"/>
      <c r="L167"/>
      <c r="M167"/>
      <c r="N167"/>
      <c r="O167"/>
      <c r="P167"/>
    </row>
    <row r="168" spans="1:16" ht="14.5" x14ac:dyDescent="0.35">
      <c r="A168"/>
      <c r="B168"/>
      <c r="C168"/>
      <c r="D168"/>
      <c r="E168"/>
      <c r="F168"/>
      <c r="G168"/>
      <c r="H168"/>
      <c r="I168"/>
      <c r="J168"/>
      <c r="K168"/>
      <c r="L168"/>
      <c r="M168"/>
      <c r="N168"/>
      <c r="O168"/>
      <c r="P168"/>
    </row>
    <row r="169" spans="1:16" ht="14.5" x14ac:dyDescent="0.35">
      <c r="A169"/>
      <c r="B169"/>
      <c r="C169"/>
      <c r="D169"/>
      <c r="E169"/>
      <c r="F169"/>
      <c r="G169"/>
      <c r="H169"/>
      <c r="I169"/>
      <c r="J169"/>
      <c r="K169"/>
      <c r="L169"/>
      <c r="M169"/>
      <c r="N169"/>
      <c r="O169"/>
      <c r="P169"/>
    </row>
    <row r="170" spans="1:16" ht="14.5" x14ac:dyDescent="0.35">
      <c r="A170"/>
      <c r="B170"/>
      <c r="C170"/>
      <c r="D170"/>
      <c r="E170"/>
      <c r="F170"/>
      <c r="G170"/>
      <c r="H170"/>
      <c r="I170"/>
      <c r="J170"/>
      <c r="K170"/>
      <c r="L170"/>
      <c r="M170"/>
      <c r="N170"/>
      <c r="O170"/>
      <c r="P170"/>
    </row>
    <row r="171" spans="1:16" ht="14.5" x14ac:dyDescent="0.35">
      <c r="A171"/>
      <c r="B171"/>
      <c r="C171"/>
      <c r="D171"/>
      <c r="E171"/>
      <c r="F171"/>
      <c r="G171"/>
      <c r="H171"/>
      <c r="I171"/>
      <c r="J171"/>
      <c r="K171"/>
      <c r="L171"/>
      <c r="M171"/>
      <c r="N171"/>
      <c r="O171"/>
      <c r="P171"/>
    </row>
    <row r="172" spans="1:16" ht="14.5" x14ac:dyDescent="0.35">
      <c r="A172"/>
      <c r="B172"/>
      <c r="C172"/>
      <c r="D172"/>
      <c r="E172"/>
      <c r="F172"/>
      <c r="G172"/>
      <c r="H172"/>
      <c r="I172"/>
      <c r="J172"/>
      <c r="K172"/>
      <c r="L172"/>
      <c r="M172"/>
      <c r="N172"/>
      <c r="O172"/>
      <c r="P172"/>
    </row>
    <row r="173" spans="1:16" ht="14.5" x14ac:dyDescent="0.35">
      <c r="A173"/>
      <c r="B173"/>
      <c r="C173"/>
      <c r="D173"/>
      <c r="E173"/>
      <c r="F173"/>
      <c r="G173"/>
      <c r="H173"/>
      <c r="I173"/>
      <c r="J173"/>
      <c r="K173"/>
      <c r="L173"/>
      <c r="M173"/>
      <c r="N173"/>
      <c r="O173"/>
      <c r="P173"/>
    </row>
    <row r="174" spans="1:16" ht="14.5" x14ac:dyDescent="0.35">
      <c r="A174"/>
      <c r="B174"/>
      <c r="C174"/>
      <c r="D174"/>
      <c r="E174"/>
      <c r="F174"/>
      <c r="G174"/>
      <c r="H174"/>
      <c r="I174"/>
      <c r="J174"/>
      <c r="K174"/>
      <c r="L174"/>
      <c r="M174"/>
      <c r="N174"/>
      <c r="O174"/>
      <c r="P174"/>
    </row>
    <row r="175" spans="1:16" ht="14.5" x14ac:dyDescent="0.35">
      <c r="A175"/>
      <c r="B175"/>
      <c r="C175"/>
      <c r="D175"/>
      <c r="E175"/>
      <c r="F175"/>
      <c r="G175"/>
      <c r="H175"/>
      <c r="I175"/>
      <c r="J175"/>
      <c r="K175"/>
      <c r="L175"/>
      <c r="M175"/>
      <c r="N175"/>
      <c r="O175"/>
      <c r="P175"/>
    </row>
    <row r="176" spans="1:16" ht="14.5" x14ac:dyDescent="0.35">
      <c r="A176"/>
      <c r="B176"/>
      <c r="C176"/>
      <c r="D176"/>
      <c r="E176"/>
      <c r="F176"/>
      <c r="G176"/>
      <c r="H176"/>
      <c r="I176"/>
      <c r="J176"/>
      <c r="K176"/>
      <c r="L176"/>
      <c r="M176"/>
      <c r="N176"/>
      <c r="O176"/>
      <c r="P176"/>
    </row>
    <row r="177" spans="1:16" ht="14.5" x14ac:dyDescent="0.35">
      <c r="A177"/>
      <c r="B177"/>
      <c r="C177"/>
      <c r="D177"/>
      <c r="E177"/>
      <c r="F177"/>
      <c r="G177"/>
      <c r="H177"/>
      <c r="I177"/>
      <c r="J177"/>
      <c r="K177"/>
      <c r="L177"/>
      <c r="M177"/>
      <c r="N177"/>
      <c r="O177"/>
      <c r="P177"/>
    </row>
    <row r="178" spans="1:16" ht="14.5" x14ac:dyDescent="0.35">
      <c r="A178"/>
      <c r="B178"/>
      <c r="C178"/>
      <c r="D178"/>
      <c r="E178"/>
      <c r="F178"/>
      <c r="G178"/>
      <c r="H178"/>
      <c r="I178"/>
      <c r="J178"/>
      <c r="K178"/>
      <c r="L178"/>
      <c r="M178"/>
      <c r="N178"/>
      <c r="O178"/>
      <c r="P178"/>
    </row>
    <row r="179" spans="1:16" ht="14.5" x14ac:dyDescent="0.35">
      <c r="A179"/>
      <c r="B179"/>
      <c r="C179"/>
      <c r="D179"/>
      <c r="E179"/>
      <c r="F179"/>
      <c r="G179"/>
      <c r="H179"/>
      <c r="I179"/>
      <c r="J179"/>
      <c r="K179"/>
      <c r="L179"/>
      <c r="M179"/>
      <c r="N179"/>
      <c r="O179"/>
      <c r="P179"/>
    </row>
    <row r="180" spans="1:16" ht="14.5" x14ac:dyDescent="0.35">
      <c r="A180"/>
      <c r="B180"/>
      <c r="C180"/>
      <c r="D180"/>
      <c r="E180"/>
      <c r="F180"/>
      <c r="G180"/>
      <c r="H180"/>
      <c r="I180"/>
      <c r="J180"/>
      <c r="K180"/>
      <c r="L180"/>
      <c r="M180"/>
      <c r="N180"/>
      <c r="O180"/>
      <c r="P180"/>
    </row>
    <row r="181" spans="1:16" ht="14.5" x14ac:dyDescent="0.35">
      <c r="A181"/>
      <c r="B181"/>
      <c r="C181"/>
      <c r="D181"/>
      <c r="E181"/>
      <c r="F181"/>
      <c r="G181"/>
      <c r="H181"/>
      <c r="I181"/>
      <c r="J181"/>
      <c r="K181"/>
      <c r="L181"/>
      <c r="M181"/>
      <c r="N181"/>
      <c r="O181"/>
      <c r="P181"/>
    </row>
    <row r="182" spans="1:16" ht="14.5" x14ac:dyDescent="0.35">
      <c r="A182"/>
      <c r="B182"/>
      <c r="C182"/>
      <c r="D182"/>
      <c r="E182"/>
      <c r="F182"/>
      <c r="G182"/>
      <c r="H182"/>
      <c r="I182"/>
      <c r="J182"/>
      <c r="K182"/>
      <c r="L182"/>
      <c r="M182"/>
      <c r="N182"/>
      <c r="O182"/>
      <c r="P182"/>
    </row>
    <row r="183" spans="1:16" ht="14.5" x14ac:dyDescent="0.35">
      <c r="A183"/>
      <c r="B183"/>
      <c r="C183"/>
      <c r="D183"/>
      <c r="E183"/>
      <c r="F183"/>
      <c r="G183"/>
      <c r="H183"/>
      <c r="I183"/>
      <c r="J183"/>
      <c r="K183"/>
      <c r="L183"/>
      <c r="M183"/>
      <c r="N183"/>
      <c r="O183"/>
      <c r="P183"/>
    </row>
    <row r="184" spans="1:16" ht="14.5" x14ac:dyDescent="0.35">
      <c r="A184"/>
      <c r="B184"/>
      <c r="C184"/>
      <c r="D184"/>
      <c r="E184"/>
      <c r="F184"/>
      <c r="G184"/>
      <c r="H184"/>
      <c r="I184"/>
      <c r="J184"/>
      <c r="K184"/>
      <c r="L184"/>
      <c r="M184"/>
      <c r="N184"/>
      <c r="O184"/>
      <c r="P184"/>
    </row>
    <row r="185" spans="1:16" ht="14.5" x14ac:dyDescent="0.35">
      <c r="A185"/>
      <c r="B185"/>
      <c r="C185"/>
      <c r="D185"/>
      <c r="E185"/>
      <c r="F185"/>
      <c r="G185"/>
      <c r="H185"/>
      <c r="I185"/>
      <c r="J185"/>
      <c r="K185"/>
      <c r="L185"/>
      <c r="M185"/>
      <c r="N185"/>
      <c r="O185"/>
      <c r="P185"/>
    </row>
    <row r="186" spans="1:16" ht="14.5" x14ac:dyDescent="0.35">
      <c r="A186"/>
      <c r="B186"/>
      <c r="C186"/>
      <c r="D186"/>
      <c r="E186"/>
      <c r="F186"/>
      <c r="G186"/>
      <c r="H186"/>
      <c r="I186"/>
      <c r="J186"/>
      <c r="K186"/>
      <c r="L186"/>
      <c r="M186"/>
      <c r="N186"/>
      <c r="O186"/>
      <c r="P186"/>
    </row>
    <row r="187" spans="1:16" ht="14.5" x14ac:dyDescent="0.35">
      <c r="A187"/>
      <c r="B187"/>
      <c r="C187"/>
      <c r="D187"/>
      <c r="E187"/>
      <c r="F187"/>
      <c r="G187"/>
      <c r="H187"/>
      <c r="I187"/>
      <c r="J187"/>
      <c r="K187"/>
      <c r="L187"/>
      <c r="M187"/>
      <c r="N187"/>
      <c r="O187"/>
      <c r="P187"/>
    </row>
    <row r="188" spans="1:16" ht="14.5" x14ac:dyDescent="0.35">
      <c r="A188"/>
      <c r="B188"/>
      <c r="C188"/>
      <c r="D188"/>
      <c r="E188"/>
      <c r="F188"/>
      <c r="G188"/>
      <c r="H188"/>
      <c r="I188"/>
      <c r="J188"/>
      <c r="K188"/>
      <c r="L188"/>
      <c r="M188"/>
      <c r="N188"/>
      <c r="O188"/>
      <c r="P188"/>
    </row>
    <row r="189" spans="1:16" ht="14.5" x14ac:dyDescent="0.35">
      <c r="A189"/>
      <c r="B189"/>
      <c r="C189"/>
      <c r="D189"/>
      <c r="E189"/>
      <c r="F189"/>
      <c r="G189"/>
      <c r="H189"/>
      <c r="I189"/>
      <c r="J189"/>
      <c r="K189"/>
      <c r="L189"/>
      <c r="M189"/>
      <c r="N189"/>
      <c r="O189"/>
      <c r="P189"/>
    </row>
    <row r="190" spans="1:16" ht="14.5" x14ac:dyDescent="0.35">
      <c r="A190"/>
      <c r="B190"/>
      <c r="C190"/>
      <c r="D190"/>
      <c r="E190"/>
      <c r="F190"/>
      <c r="G190"/>
      <c r="H190"/>
      <c r="I190"/>
      <c r="J190"/>
      <c r="K190"/>
      <c r="L190"/>
      <c r="M190"/>
      <c r="N190"/>
      <c r="O190"/>
      <c r="P190"/>
    </row>
    <row r="191" spans="1:16" ht="14.5" x14ac:dyDescent="0.35">
      <c r="A191"/>
      <c r="B191"/>
      <c r="C191"/>
      <c r="D191"/>
      <c r="E191"/>
      <c r="F191"/>
      <c r="G191"/>
      <c r="H191"/>
      <c r="I191"/>
      <c r="J191"/>
      <c r="K191"/>
      <c r="L191"/>
      <c r="M191"/>
      <c r="N191"/>
      <c r="O191"/>
      <c r="P191"/>
    </row>
    <row r="192" spans="1:16" ht="14.5" x14ac:dyDescent="0.35">
      <c r="A192"/>
      <c r="B192"/>
      <c r="C192"/>
      <c r="D192"/>
      <c r="E192"/>
      <c r="F192"/>
      <c r="G192"/>
      <c r="H192"/>
      <c r="I192"/>
      <c r="J192"/>
      <c r="K192"/>
      <c r="L192"/>
      <c r="M192"/>
      <c r="N192"/>
      <c r="O192"/>
      <c r="P192"/>
    </row>
    <row r="193" spans="1:16" ht="14.5" x14ac:dyDescent="0.35">
      <c r="A193"/>
      <c r="B193"/>
      <c r="C193"/>
      <c r="D193"/>
      <c r="E193"/>
      <c r="F193"/>
      <c r="G193"/>
      <c r="H193"/>
      <c r="I193"/>
      <c r="J193"/>
      <c r="K193"/>
      <c r="L193"/>
      <c r="M193"/>
      <c r="N193"/>
      <c r="O193"/>
      <c r="P193"/>
    </row>
    <row r="194" spans="1:16" ht="14.5" x14ac:dyDescent="0.35">
      <c r="A194"/>
      <c r="B194"/>
      <c r="C194"/>
      <c r="D194"/>
      <c r="E194"/>
      <c r="F194"/>
      <c r="G194"/>
      <c r="H194"/>
      <c r="I194"/>
      <c r="J194"/>
      <c r="K194"/>
      <c r="L194"/>
      <c r="M194"/>
      <c r="N194"/>
      <c r="O194"/>
      <c r="P194"/>
    </row>
    <row r="195" spans="1:16" ht="14.5" x14ac:dyDescent="0.35">
      <c r="A195"/>
      <c r="B195"/>
      <c r="C195"/>
      <c r="D195"/>
      <c r="E195"/>
      <c r="F195"/>
      <c r="G195"/>
      <c r="H195"/>
      <c r="I195"/>
      <c r="J195"/>
      <c r="K195"/>
      <c r="L195"/>
      <c r="M195"/>
      <c r="N195"/>
      <c r="O195"/>
      <c r="P195"/>
    </row>
    <row r="196" spans="1:16" ht="14.5" x14ac:dyDescent="0.35">
      <c r="A196"/>
      <c r="B196"/>
      <c r="C196"/>
      <c r="D196"/>
      <c r="E196"/>
      <c r="F196"/>
      <c r="G196"/>
      <c r="H196"/>
      <c r="I196"/>
      <c r="J196"/>
      <c r="K196"/>
      <c r="L196"/>
      <c r="M196"/>
      <c r="N196"/>
      <c r="O196"/>
      <c r="P196"/>
    </row>
    <row r="197" spans="1:16" ht="14.5" x14ac:dyDescent="0.35">
      <c r="A197"/>
      <c r="B197"/>
      <c r="C197"/>
      <c r="D197"/>
      <c r="E197"/>
      <c r="F197"/>
      <c r="G197"/>
      <c r="H197"/>
      <c r="I197"/>
      <c r="J197"/>
      <c r="K197"/>
      <c r="L197"/>
      <c r="M197"/>
      <c r="N197"/>
      <c r="O197"/>
      <c r="P197"/>
    </row>
    <row r="198" spans="1:16" ht="14.5" x14ac:dyDescent="0.35">
      <c r="A198"/>
      <c r="B198"/>
      <c r="C198"/>
      <c r="D198"/>
      <c r="E198"/>
      <c r="F198"/>
      <c r="G198"/>
      <c r="H198"/>
      <c r="I198"/>
      <c r="J198"/>
      <c r="K198"/>
      <c r="L198"/>
      <c r="M198"/>
      <c r="N198"/>
      <c r="O198"/>
      <c r="P198"/>
    </row>
    <row r="199" spans="1:16" ht="14.5" x14ac:dyDescent="0.35">
      <c r="A199"/>
      <c r="B199"/>
      <c r="C199"/>
      <c r="D199"/>
      <c r="E199"/>
      <c r="F199"/>
      <c r="G199"/>
      <c r="H199"/>
      <c r="I199"/>
      <c r="J199"/>
      <c r="K199"/>
      <c r="L199"/>
      <c r="M199"/>
      <c r="N199"/>
      <c r="O199"/>
      <c r="P199"/>
    </row>
    <row r="200" spans="1:16" ht="14.5" x14ac:dyDescent="0.35">
      <c r="A200"/>
      <c r="B200"/>
      <c r="C200"/>
      <c r="D200"/>
      <c r="E200"/>
      <c r="F200"/>
      <c r="G200"/>
      <c r="H200"/>
      <c r="I200"/>
      <c r="J200"/>
      <c r="K200"/>
      <c r="L200"/>
      <c r="M200"/>
      <c r="N200"/>
      <c r="O200"/>
      <c r="P200"/>
    </row>
    <row r="201" spans="1:16" ht="14.5" x14ac:dyDescent="0.35">
      <c r="A201"/>
      <c r="B201"/>
      <c r="C201"/>
      <c r="D201"/>
      <c r="E201"/>
      <c r="F201"/>
      <c r="G201"/>
      <c r="H201"/>
      <c r="I201"/>
      <c r="J201"/>
      <c r="K201"/>
      <c r="L201"/>
      <c r="M201"/>
      <c r="N201"/>
      <c r="O201"/>
      <c r="P201"/>
    </row>
    <row r="202" spans="1:16" ht="14.5" x14ac:dyDescent="0.35">
      <c r="A202"/>
      <c r="B202"/>
      <c r="C202"/>
      <c r="D202"/>
      <c r="E202"/>
      <c r="F202"/>
      <c r="G202"/>
      <c r="H202"/>
      <c r="I202"/>
      <c r="J202"/>
      <c r="K202"/>
      <c r="L202"/>
      <c r="M202"/>
      <c r="N202"/>
      <c r="O202"/>
      <c r="P202"/>
    </row>
    <row r="203" spans="1:16" ht="14.5" x14ac:dyDescent="0.35">
      <c r="A203"/>
      <c r="B203"/>
      <c r="C203"/>
      <c r="D203"/>
      <c r="E203"/>
      <c r="F203"/>
      <c r="G203"/>
      <c r="H203"/>
      <c r="I203"/>
      <c r="J203"/>
      <c r="K203"/>
      <c r="L203"/>
      <c r="M203"/>
      <c r="N203"/>
      <c r="O203"/>
      <c r="P203"/>
    </row>
    <row r="204" spans="1:16" ht="14.5" x14ac:dyDescent="0.35">
      <c r="A204"/>
      <c r="B204"/>
      <c r="C204"/>
      <c r="D204"/>
      <c r="E204"/>
      <c r="F204"/>
      <c r="G204"/>
      <c r="H204"/>
      <c r="I204"/>
      <c r="J204"/>
      <c r="K204"/>
      <c r="L204"/>
      <c r="M204"/>
      <c r="N204"/>
      <c r="O204"/>
      <c r="P204"/>
    </row>
    <row r="205" spans="1:16" ht="14.5" x14ac:dyDescent="0.35">
      <c r="A205"/>
      <c r="B205"/>
      <c r="C205"/>
      <c r="D205"/>
      <c r="E205"/>
      <c r="F205"/>
      <c r="G205"/>
      <c r="H205"/>
      <c r="I205"/>
      <c r="J205"/>
      <c r="K205"/>
      <c r="L205"/>
      <c r="M205"/>
      <c r="N205"/>
      <c r="O205"/>
      <c r="P205"/>
    </row>
    <row r="206" spans="1:16" ht="14.5" x14ac:dyDescent="0.35">
      <c r="A206"/>
      <c r="B206"/>
      <c r="C206"/>
      <c r="D206"/>
      <c r="E206"/>
      <c r="F206"/>
      <c r="G206"/>
      <c r="H206"/>
      <c r="I206"/>
      <c r="J206"/>
      <c r="K206"/>
      <c r="L206"/>
      <c r="M206"/>
      <c r="N206"/>
      <c r="O206"/>
      <c r="P206"/>
    </row>
    <row r="207" spans="1:16" ht="14.5" x14ac:dyDescent="0.35">
      <c r="A207"/>
      <c r="B207"/>
      <c r="C207"/>
      <c r="D207"/>
      <c r="E207"/>
      <c r="F207"/>
      <c r="G207"/>
      <c r="H207"/>
      <c r="I207"/>
      <c r="J207"/>
      <c r="K207"/>
      <c r="L207"/>
      <c r="M207"/>
      <c r="N207"/>
      <c r="O207"/>
      <c r="P207"/>
    </row>
    <row r="208" spans="1:16" ht="14.5" x14ac:dyDescent="0.35">
      <c r="A208"/>
      <c r="B208"/>
      <c r="C208"/>
      <c r="D208"/>
      <c r="E208"/>
      <c r="F208"/>
      <c r="G208"/>
      <c r="H208"/>
      <c r="I208"/>
      <c r="J208"/>
      <c r="K208"/>
      <c r="L208"/>
      <c r="M208"/>
      <c r="N208"/>
      <c r="O208"/>
      <c r="P208"/>
    </row>
    <row r="209" spans="1:16" ht="14.5" x14ac:dyDescent="0.35">
      <c r="A209"/>
      <c r="B209"/>
      <c r="C209"/>
      <c r="D209"/>
      <c r="E209"/>
      <c r="F209"/>
      <c r="G209"/>
      <c r="H209"/>
      <c r="I209"/>
      <c r="J209"/>
      <c r="K209"/>
      <c r="L209"/>
      <c r="M209"/>
      <c r="N209"/>
      <c r="O209"/>
      <c r="P209"/>
    </row>
    <row r="210" spans="1:16" ht="14.5" x14ac:dyDescent="0.35">
      <c r="A210"/>
      <c r="B210"/>
      <c r="C210"/>
      <c r="D210"/>
      <c r="E210"/>
      <c r="F210"/>
      <c r="G210"/>
      <c r="H210"/>
      <c r="I210"/>
      <c r="J210"/>
      <c r="K210"/>
      <c r="L210"/>
      <c r="M210"/>
      <c r="N210"/>
      <c r="O210"/>
      <c r="P210"/>
    </row>
    <row r="211" spans="1:16" ht="14.5" x14ac:dyDescent="0.35">
      <c r="A211"/>
      <c r="B211"/>
      <c r="C211"/>
      <c r="D211"/>
      <c r="E211"/>
      <c r="F211"/>
      <c r="G211"/>
      <c r="H211"/>
      <c r="I211"/>
      <c r="J211"/>
      <c r="K211"/>
      <c r="L211"/>
      <c r="M211"/>
      <c r="N211"/>
      <c r="O211"/>
      <c r="P211"/>
    </row>
    <row r="212" spans="1:16" ht="14.5" x14ac:dyDescent="0.35">
      <c r="A212"/>
      <c r="B212"/>
      <c r="C212"/>
      <c r="D212"/>
      <c r="E212"/>
      <c r="F212"/>
      <c r="G212"/>
      <c r="H212"/>
      <c r="I212"/>
      <c r="J212"/>
      <c r="K212"/>
      <c r="L212"/>
      <c r="M212"/>
      <c r="N212"/>
      <c r="O212"/>
      <c r="P212"/>
    </row>
    <row r="213" spans="1:16" ht="14.5" x14ac:dyDescent="0.35">
      <c r="A213"/>
      <c r="B213"/>
      <c r="C213"/>
      <c r="D213"/>
      <c r="E213"/>
      <c r="F213"/>
      <c r="G213"/>
      <c r="H213"/>
      <c r="I213"/>
      <c r="J213"/>
      <c r="K213"/>
      <c r="L213"/>
      <c r="M213"/>
      <c r="N213"/>
      <c r="O213"/>
      <c r="P213"/>
    </row>
    <row r="214" spans="1:16" ht="14.5" x14ac:dyDescent="0.35">
      <c r="A214"/>
      <c r="B214"/>
      <c r="C214"/>
      <c r="D214"/>
      <c r="E214"/>
      <c r="F214"/>
      <c r="G214"/>
      <c r="H214"/>
      <c r="I214"/>
      <c r="J214"/>
      <c r="K214"/>
      <c r="L214"/>
      <c r="M214"/>
      <c r="N214"/>
      <c r="O214"/>
      <c r="P214"/>
    </row>
    <row r="215" spans="1:16" ht="14.5" x14ac:dyDescent="0.35">
      <c r="A215"/>
      <c r="B215"/>
      <c r="C215"/>
      <c r="D215"/>
      <c r="E215"/>
      <c r="F215"/>
      <c r="G215"/>
      <c r="H215"/>
      <c r="I215"/>
      <c r="J215"/>
      <c r="K215"/>
      <c r="L215"/>
      <c r="M215"/>
      <c r="N215"/>
      <c r="O215"/>
      <c r="P215"/>
    </row>
    <row r="216" spans="1:16" ht="14.5" x14ac:dyDescent="0.35">
      <c r="A216"/>
      <c r="B216"/>
      <c r="C216"/>
      <c r="D216"/>
      <c r="E216"/>
      <c r="F216"/>
      <c r="G216"/>
      <c r="H216"/>
      <c r="I216"/>
      <c r="J216"/>
      <c r="K216"/>
      <c r="L216"/>
      <c r="M216"/>
      <c r="N216"/>
      <c r="O216"/>
      <c r="P216"/>
    </row>
    <row r="217" spans="1:16" ht="14.5" x14ac:dyDescent="0.35">
      <c r="A217"/>
      <c r="B217"/>
      <c r="C217"/>
      <c r="D217"/>
      <c r="E217"/>
      <c r="F217"/>
      <c r="G217"/>
      <c r="H217"/>
      <c r="I217"/>
      <c r="J217"/>
      <c r="K217"/>
      <c r="L217"/>
      <c r="M217"/>
      <c r="N217"/>
      <c r="O217"/>
      <c r="P217"/>
    </row>
    <row r="218" spans="1:16" ht="14.5" x14ac:dyDescent="0.35">
      <c r="A218"/>
      <c r="B218"/>
      <c r="C218"/>
      <c r="D218"/>
      <c r="E218"/>
      <c r="F218"/>
      <c r="G218"/>
      <c r="H218"/>
      <c r="I218"/>
      <c r="J218"/>
      <c r="K218"/>
      <c r="L218"/>
      <c r="M218"/>
      <c r="N218"/>
      <c r="O218"/>
      <c r="P218"/>
    </row>
    <row r="219" spans="1:16" ht="14.5" x14ac:dyDescent="0.35">
      <c r="A219"/>
      <c r="B219"/>
      <c r="C219"/>
      <c r="D219"/>
      <c r="E219"/>
      <c r="F219"/>
      <c r="G219"/>
      <c r="H219"/>
      <c r="I219"/>
      <c r="J219"/>
      <c r="K219"/>
      <c r="L219"/>
      <c r="M219"/>
      <c r="N219"/>
      <c r="O219"/>
      <c r="P219"/>
    </row>
    <row r="220" spans="1:16" ht="14.5" x14ac:dyDescent="0.35">
      <c r="A220"/>
      <c r="B220"/>
      <c r="C220"/>
      <c r="D220"/>
      <c r="E220"/>
      <c r="F220"/>
      <c r="G220"/>
      <c r="H220"/>
      <c r="I220"/>
      <c r="J220"/>
      <c r="K220"/>
      <c r="L220"/>
      <c r="M220"/>
      <c r="N220"/>
      <c r="O220"/>
      <c r="P220"/>
    </row>
    <row r="221" spans="1:16" ht="14.5" x14ac:dyDescent="0.35">
      <c r="A221"/>
      <c r="B221"/>
      <c r="C221"/>
      <c r="D221"/>
      <c r="E221"/>
      <c r="F221"/>
      <c r="G221"/>
      <c r="H221"/>
      <c r="I221"/>
      <c r="J221"/>
      <c r="K221"/>
      <c r="L221"/>
      <c r="M221"/>
      <c r="N221"/>
      <c r="O221"/>
      <c r="P221"/>
    </row>
    <row r="222" spans="1:16" ht="14.5" x14ac:dyDescent="0.35">
      <c r="A222"/>
      <c r="B222"/>
      <c r="C222"/>
      <c r="D222"/>
      <c r="E222"/>
      <c r="F222"/>
      <c r="G222"/>
      <c r="H222"/>
      <c r="I222"/>
      <c r="J222"/>
      <c r="K222"/>
      <c r="L222"/>
      <c r="M222"/>
      <c r="N222"/>
      <c r="O222"/>
      <c r="P222"/>
    </row>
    <row r="223" spans="1:16" ht="14.5" x14ac:dyDescent="0.35">
      <c r="A223"/>
      <c r="B223"/>
      <c r="C223"/>
      <c r="D223"/>
      <c r="E223"/>
      <c r="F223"/>
      <c r="G223"/>
      <c r="H223"/>
      <c r="I223"/>
      <c r="J223"/>
      <c r="K223"/>
      <c r="L223"/>
      <c r="M223"/>
      <c r="N223"/>
      <c r="O223"/>
      <c r="P223"/>
    </row>
    <row r="224" spans="1:16" ht="14.5" x14ac:dyDescent="0.35">
      <c r="A224"/>
      <c r="B224"/>
      <c r="C224"/>
      <c r="D224"/>
      <c r="E224"/>
      <c r="F224"/>
      <c r="G224"/>
      <c r="H224"/>
      <c r="I224"/>
      <c r="J224"/>
      <c r="K224"/>
      <c r="L224"/>
      <c r="M224"/>
      <c r="N224"/>
      <c r="O224"/>
      <c r="P224"/>
    </row>
    <row r="225" spans="1:16" ht="14.5" x14ac:dyDescent="0.35">
      <c r="A225"/>
      <c r="B225"/>
      <c r="C225"/>
      <c r="D225"/>
      <c r="E225"/>
      <c r="F225"/>
      <c r="G225"/>
      <c r="H225"/>
      <c r="I225"/>
      <c r="J225"/>
      <c r="K225"/>
      <c r="L225"/>
      <c r="M225"/>
      <c r="N225"/>
      <c r="O225"/>
      <c r="P225"/>
    </row>
    <row r="226" spans="1:16" ht="14.5" x14ac:dyDescent="0.35">
      <c r="A226"/>
      <c r="B226"/>
      <c r="C226"/>
      <c r="D226"/>
      <c r="E226"/>
      <c r="F226"/>
      <c r="G226"/>
      <c r="H226"/>
      <c r="I226"/>
      <c r="J226"/>
      <c r="K226"/>
      <c r="L226"/>
      <c r="M226"/>
      <c r="N226"/>
      <c r="O226"/>
      <c r="P226"/>
    </row>
    <row r="227" spans="1:16" ht="14.5" x14ac:dyDescent="0.35">
      <c r="A227"/>
      <c r="B227"/>
      <c r="C227"/>
      <c r="D227"/>
      <c r="E227"/>
      <c r="F227"/>
      <c r="G227"/>
      <c r="H227"/>
      <c r="I227"/>
      <c r="J227"/>
      <c r="K227"/>
      <c r="L227"/>
      <c r="M227"/>
      <c r="N227"/>
      <c r="O227"/>
      <c r="P227"/>
    </row>
    <row r="228" spans="1:16" ht="14.5" x14ac:dyDescent="0.35">
      <c r="A228"/>
      <c r="B228"/>
      <c r="C228"/>
      <c r="D228"/>
      <c r="E228"/>
      <c r="F228"/>
      <c r="G228"/>
      <c r="H228"/>
      <c r="I228"/>
      <c r="J228"/>
      <c r="K228"/>
      <c r="L228"/>
      <c r="M228"/>
      <c r="N228"/>
      <c r="O228"/>
      <c r="P228"/>
    </row>
    <row r="229" spans="1:16" ht="14.5" x14ac:dyDescent="0.35">
      <c r="A229"/>
      <c r="B229"/>
      <c r="C229"/>
      <c r="D229"/>
      <c r="E229"/>
      <c r="F229"/>
      <c r="G229"/>
      <c r="H229"/>
      <c r="I229"/>
      <c r="J229"/>
      <c r="K229"/>
      <c r="L229"/>
      <c r="M229"/>
      <c r="N229"/>
      <c r="O229"/>
      <c r="P229"/>
    </row>
    <row r="230" spans="1:16" ht="14.5" x14ac:dyDescent="0.35">
      <c r="A230"/>
      <c r="B230"/>
      <c r="C230"/>
      <c r="D230"/>
      <c r="E230"/>
      <c r="F230"/>
      <c r="G230"/>
      <c r="H230"/>
      <c r="I230"/>
      <c r="J230"/>
      <c r="K230"/>
      <c r="L230"/>
      <c r="M230"/>
      <c r="N230"/>
      <c r="O230"/>
      <c r="P230"/>
    </row>
    <row r="231" spans="1:16" ht="14.5" x14ac:dyDescent="0.35">
      <c r="A231"/>
      <c r="B231"/>
      <c r="C231"/>
      <c r="D231"/>
      <c r="E231"/>
      <c r="F231"/>
      <c r="G231"/>
      <c r="H231"/>
      <c r="I231"/>
      <c r="J231"/>
      <c r="K231"/>
      <c r="L231"/>
      <c r="M231"/>
      <c r="N231"/>
      <c r="O231"/>
      <c r="P231"/>
    </row>
    <row r="232" spans="1:16" ht="14.5" x14ac:dyDescent="0.35">
      <c r="A232"/>
      <c r="B232"/>
      <c r="C232"/>
      <c r="D232"/>
      <c r="E232"/>
      <c r="F232"/>
      <c r="G232"/>
      <c r="H232"/>
      <c r="I232"/>
      <c r="J232"/>
      <c r="K232"/>
      <c r="L232"/>
      <c r="M232"/>
      <c r="N232"/>
      <c r="O232"/>
      <c r="P232"/>
    </row>
    <row r="233" spans="1:16" ht="14.5" x14ac:dyDescent="0.35">
      <c r="A233"/>
      <c r="B233"/>
      <c r="C233"/>
      <c r="D233"/>
      <c r="E233"/>
      <c r="F233"/>
      <c r="G233"/>
      <c r="H233"/>
      <c r="I233"/>
      <c r="J233"/>
      <c r="K233"/>
      <c r="L233"/>
      <c r="M233"/>
      <c r="N233"/>
      <c r="O233"/>
      <c r="P233"/>
    </row>
    <row r="234" spans="1:16" ht="14.5" x14ac:dyDescent="0.35">
      <c r="A234"/>
      <c r="B234"/>
      <c r="C234"/>
      <c r="D234"/>
      <c r="E234"/>
      <c r="F234"/>
      <c r="G234"/>
      <c r="H234"/>
      <c r="I234"/>
      <c r="J234"/>
      <c r="K234"/>
      <c r="L234"/>
      <c r="M234"/>
      <c r="N234"/>
      <c r="O234"/>
      <c r="P234"/>
    </row>
    <row r="235" spans="1:16" ht="14.5" x14ac:dyDescent="0.35">
      <c r="A235"/>
      <c r="B235"/>
      <c r="C235"/>
      <c r="D235"/>
      <c r="E235"/>
      <c r="F235"/>
      <c r="G235"/>
      <c r="H235"/>
      <c r="I235"/>
      <c r="J235"/>
      <c r="K235"/>
      <c r="L235"/>
      <c r="M235"/>
      <c r="N235"/>
      <c r="O235"/>
      <c r="P235"/>
    </row>
    <row r="236" spans="1:16" ht="14.5" x14ac:dyDescent="0.35">
      <c r="A236"/>
      <c r="B236"/>
      <c r="C236"/>
      <c r="D236"/>
      <c r="E236"/>
      <c r="F236"/>
      <c r="G236"/>
      <c r="H236"/>
      <c r="I236"/>
      <c r="J236"/>
      <c r="K236"/>
      <c r="L236"/>
      <c r="M236"/>
      <c r="N236"/>
      <c r="O236"/>
      <c r="P236"/>
    </row>
    <row r="237" spans="1:16" ht="14.5" x14ac:dyDescent="0.35">
      <c r="A237"/>
      <c r="B237"/>
      <c r="C237"/>
      <c r="D237"/>
      <c r="E237"/>
      <c r="F237"/>
      <c r="G237"/>
      <c r="H237"/>
      <c r="I237"/>
      <c r="J237"/>
      <c r="K237"/>
      <c r="L237"/>
      <c r="M237"/>
      <c r="N237"/>
      <c r="O237"/>
      <c r="P237"/>
    </row>
    <row r="238" spans="1:16" ht="14.5" x14ac:dyDescent="0.35">
      <c r="A238"/>
      <c r="B238"/>
      <c r="C238"/>
      <c r="D238"/>
      <c r="E238"/>
      <c r="F238"/>
      <c r="G238"/>
      <c r="H238"/>
      <c r="I238"/>
      <c r="J238"/>
      <c r="K238"/>
      <c r="L238"/>
      <c r="M238"/>
      <c r="N238"/>
      <c r="O238"/>
      <c r="P238"/>
    </row>
    <row r="239" spans="1:16" ht="14.5" x14ac:dyDescent="0.35">
      <c r="A239"/>
      <c r="B239"/>
      <c r="C239"/>
      <c r="D239"/>
      <c r="E239"/>
      <c r="F239"/>
      <c r="G239"/>
      <c r="H239"/>
      <c r="I239"/>
      <c r="J239"/>
      <c r="K239"/>
      <c r="L239"/>
      <c r="M239"/>
      <c r="N239"/>
      <c r="O239"/>
      <c r="P239"/>
    </row>
    <row r="240" spans="1:16" ht="14.5" x14ac:dyDescent="0.35">
      <c r="A240"/>
      <c r="B240"/>
      <c r="C240"/>
      <c r="D240"/>
      <c r="E240"/>
      <c r="F240"/>
      <c r="G240"/>
      <c r="H240"/>
      <c r="I240"/>
      <c r="J240"/>
      <c r="K240"/>
      <c r="L240"/>
      <c r="M240"/>
      <c r="N240"/>
      <c r="O240"/>
      <c r="P240"/>
    </row>
    <row r="241" spans="1:16" ht="14.5" x14ac:dyDescent="0.35">
      <c r="A241"/>
      <c r="B241"/>
      <c r="C241"/>
      <c r="D241"/>
      <c r="E241"/>
      <c r="F241"/>
      <c r="G241"/>
      <c r="H241"/>
      <c r="I241"/>
      <c r="J241"/>
      <c r="K241"/>
      <c r="L241"/>
      <c r="M241"/>
      <c r="N241"/>
      <c r="O241"/>
      <c r="P241"/>
    </row>
    <row r="242" spans="1:16" ht="14.5" x14ac:dyDescent="0.35">
      <c r="A242"/>
      <c r="B242"/>
      <c r="C242"/>
      <c r="D242"/>
      <c r="E242"/>
      <c r="F242"/>
      <c r="G242"/>
      <c r="H242"/>
      <c r="I242"/>
      <c r="J242"/>
      <c r="K242"/>
      <c r="L242"/>
      <c r="M242"/>
      <c r="N242"/>
      <c r="O242"/>
      <c r="P242"/>
    </row>
    <row r="243" spans="1:16" ht="14.5" x14ac:dyDescent="0.35">
      <c r="A243"/>
      <c r="B243"/>
      <c r="C243"/>
      <c r="D243"/>
      <c r="E243"/>
      <c r="F243"/>
      <c r="G243"/>
      <c r="H243"/>
      <c r="I243"/>
      <c r="J243"/>
      <c r="K243"/>
      <c r="L243"/>
      <c r="M243"/>
      <c r="N243"/>
      <c r="O243"/>
      <c r="P243"/>
    </row>
    <row r="244" spans="1:16" ht="14.5" x14ac:dyDescent="0.35">
      <c r="A244"/>
      <c r="B244"/>
      <c r="C244"/>
      <c r="D244"/>
      <c r="E244"/>
      <c r="F244"/>
      <c r="G244"/>
      <c r="H244"/>
      <c r="I244"/>
      <c r="J244"/>
      <c r="K244"/>
      <c r="L244"/>
      <c r="M244"/>
      <c r="N244"/>
      <c r="O244"/>
      <c r="P244"/>
    </row>
    <row r="245" spans="1:16" ht="14.5" x14ac:dyDescent="0.35">
      <c r="A245"/>
      <c r="B245"/>
      <c r="C245"/>
      <c r="D245"/>
      <c r="E245"/>
      <c r="F245"/>
      <c r="G245"/>
      <c r="H245"/>
      <c r="I245"/>
      <c r="J245"/>
      <c r="K245"/>
      <c r="L245"/>
      <c r="M245"/>
      <c r="N245"/>
      <c r="O245"/>
      <c r="P245"/>
    </row>
    <row r="246" spans="1:16" ht="14.5" x14ac:dyDescent="0.35">
      <c r="A246"/>
      <c r="B246"/>
      <c r="C246"/>
      <c r="D246"/>
      <c r="E246"/>
      <c r="F246"/>
      <c r="G246"/>
      <c r="H246"/>
      <c r="I246"/>
      <c r="J246"/>
      <c r="K246"/>
      <c r="L246"/>
      <c r="M246"/>
      <c r="N246"/>
      <c r="O246"/>
      <c r="P246"/>
    </row>
    <row r="247" spans="1:16" ht="14.5" x14ac:dyDescent="0.35">
      <c r="A247"/>
      <c r="B247"/>
      <c r="C247"/>
      <c r="D247"/>
      <c r="E247"/>
      <c r="F247"/>
      <c r="G247"/>
      <c r="H247"/>
      <c r="I247"/>
      <c r="J247"/>
      <c r="K247"/>
      <c r="L247"/>
      <c r="M247"/>
      <c r="N247"/>
      <c r="O247"/>
      <c r="P247"/>
    </row>
    <row r="248" spans="1:16" ht="14.5" x14ac:dyDescent="0.35">
      <c r="A248"/>
      <c r="B248"/>
      <c r="C248"/>
      <c r="D248"/>
      <c r="E248"/>
      <c r="F248"/>
      <c r="G248"/>
      <c r="H248"/>
      <c r="I248"/>
      <c r="J248"/>
      <c r="K248"/>
      <c r="L248"/>
      <c r="M248"/>
      <c r="N248"/>
      <c r="O248"/>
      <c r="P248"/>
    </row>
    <row r="249" spans="1:16" ht="14.5" x14ac:dyDescent="0.35">
      <c r="A249"/>
      <c r="B249"/>
      <c r="C249"/>
      <c r="D249"/>
      <c r="E249"/>
      <c r="F249"/>
      <c r="G249"/>
      <c r="H249"/>
      <c r="I249"/>
      <c r="J249"/>
      <c r="K249"/>
      <c r="L249"/>
      <c r="M249"/>
      <c r="N249"/>
      <c r="O249"/>
      <c r="P249"/>
    </row>
    <row r="250" spans="1:16" ht="14.5" x14ac:dyDescent="0.35">
      <c r="A250"/>
      <c r="B250"/>
      <c r="C250"/>
      <c r="D250"/>
      <c r="E250"/>
      <c r="F250"/>
      <c r="G250"/>
      <c r="H250"/>
      <c r="I250"/>
      <c r="J250"/>
      <c r="K250"/>
      <c r="L250"/>
      <c r="M250"/>
      <c r="N250"/>
      <c r="O250"/>
      <c r="P250"/>
    </row>
    <row r="251" spans="1:16" ht="14.5" x14ac:dyDescent="0.35">
      <c r="A251"/>
      <c r="B251"/>
      <c r="C251"/>
      <c r="D251"/>
      <c r="E251"/>
      <c r="F251"/>
      <c r="G251"/>
      <c r="H251"/>
      <c r="I251"/>
      <c r="J251"/>
      <c r="K251"/>
      <c r="L251"/>
      <c r="M251"/>
      <c r="N251"/>
      <c r="O251"/>
      <c r="P251"/>
    </row>
    <row r="252" spans="1:16" ht="14.5" x14ac:dyDescent="0.35">
      <c r="A252"/>
      <c r="B252"/>
      <c r="C252"/>
      <c r="D252"/>
      <c r="E252"/>
      <c r="F252"/>
      <c r="G252"/>
      <c r="H252"/>
      <c r="I252"/>
      <c r="J252"/>
      <c r="K252"/>
      <c r="L252"/>
      <c r="M252"/>
      <c r="N252"/>
      <c r="O252"/>
      <c r="P252"/>
    </row>
    <row r="253" spans="1:16" ht="14.5" x14ac:dyDescent="0.35">
      <c r="A253"/>
      <c r="B253"/>
      <c r="C253"/>
      <c r="D253"/>
      <c r="E253"/>
      <c r="F253"/>
      <c r="G253"/>
      <c r="H253"/>
      <c r="I253"/>
      <c r="J253"/>
      <c r="K253"/>
      <c r="L253"/>
      <c r="M253"/>
      <c r="N253"/>
      <c r="O253"/>
      <c r="P253"/>
    </row>
    <row r="254" spans="1:16" ht="14.5" x14ac:dyDescent="0.35">
      <c r="A254"/>
      <c r="B254"/>
      <c r="C254"/>
      <c r="D254"/>
      <c r="E254"/>
      <c r="F254"/>
      <c r="G254"/>
      <c r="H254"/>
      <c r="I254"/>
      <c r="J254"/>
      <c r="K254"/>
      <c r="L254"/>
      <c r="M254"/>
      <c r="N254"/>
      <c r="O254"/>
      <c r="P254"/>
    </row>
    <row r="255" spans="1:16" ht="14.5" x14ac:dyDescent="0.35">
      <c r="A255"/>
      <c r="B255"/>
      <c r="C255"/>
      <c r="D255"/>
      <c r="E255"/>
      <c r="F255"/>
      <c r="G255"/>
      <c r="H255"/>
      <c r="I255"/>
      <c r="J255"/>
      <c r="K255"/>
      <c r="L255"/>
      <c r="M255"/>
      <c r="N255"/>
      <c r="O255"/>
      <c r="P255"/>
    </row>
    <row r="256" spans="1:16" ht="14.5" x14ac:dyDescent="0.35">
      <c r="A256"/>
      <c r="B256"/>
      <c r="C256"/>
      <c r="D256"/>
      <c r="E256"/>
      <c r="F256"/>
      <c r="G256"/>
      <c r="H256"/>
      <c r="I256"/>
      <c r="J256"/>
      <c r="K256"/>
      <c r="L256"/>
      <c r="M256"/>
      <c r="N256"/>
      <c r="O256"/>
      <c r="P256"/>
    </row>
    <row r="257" spans="1:16" ht="14.5" x14ac:dyDescent="0.35">
      <c r="A257"/>
      <c r="B257"/>
      <c r="C257"/>
      <c r="D257"/>
      <c r="E257"/>
      <c r="F257"/>
      <c r="G257"/>
      <c r="H257"/>
      <c r="I257"/>
      <c r="J257"/>
      <c r="K257"/>
      <c r="L257"/>
      <c r="M257"/>
      <c r="N257"/>
      <c r="O257"/>
      <c r="P257"/>
    </row>
    <row r="258" spans="1:16" ht="14.5" x14ac:dyDescent="0.35">
      <c r="A258"/>
      <c r="B258"/>
      <c r="C258"/>
      <c r="D258"/>
      <c r="E258"/>
      <c r="F258"/>
      <c r="G258"/>
      <c r="H258"/>
      <c r="I258"/>
      <c r="J258"/>
      <c r="K258"/>
      <c r="L258"/>
      <c r="M258"/>
      <c r="N258"/>
      <c r="O258"/>
      <c r="P258"/>
    </row>
    <row r="259" spans="1:16" ht="14.5" x14ac:dyDescent="0.35">
      <c r="A259"/>
      <c r="B259"/>
      <c r="C259"/>
      <c r="D259"/>
      <c r="E259"/>
      <c r="F259"/>
      <c r="G259"/>
      <c r="H259"/>
      <c r="I259"/>
      <c r="J259"/>
      <c r="K259"/>
      <c r="L259"/>
      <c r="M259"/>
      <c r="N259"/>
      <c r="O259"/>
      <c r="P259"/>
    </row>
    <row r="260" spans="1:16" ht="14.5" x14ac:dyDescent="0.35">
      <c r="A260"/>
      <c r="B260"/>
      <c r="C260"/>
      <c r="D260"/>
      <c r="E260"/>
      <c r="F260"/>
      <c r="G260"/>
      <c r="H260"/>
      <c r="I260"/>
      <c r="J260"/>
      <c r="K260"/>
      <c r="L260"/>
      <c r="M260"/>
      <c r="N260"/>
      <c r="O260"/>
      <c r="P260"/>
    </row>
    <row r="261" spans="1:16" ht="14.5" x14ac:dyDescent="0.35">
      <c r="A261"/>
      <c r="B261"/>
      <c r="C261"/>
      <c r="D261"/>
      <c r="E261"/>
      <c r="F261"/>
      <c r="G261"/>
      <c r="H261"/>
      <c r="I261"/>
      <c r="J261"/>
      <c r="K261"/>
      <c r="L261"/>
      <c r="M261"/>
      <c r="N261"/>
      <c r="O261"/>
      <c r="P261"/>
    </row>
    <row r="262" spans="1:16" ht="14.5" x14ac:dyDescent="0.35">
      <c r="A262"/>
      <c r="B262"/>
      <c r="C262"/>
      <c r="D262"/>
      <c r="E262"/>
      <c r="F262"/>
      <c r="G262"/>
      <c r="H262"/>
      <c r="I262"/>
      <c r="J262"/>
      <c r="K262"/>
      <c r="L262"/>
      <c r="M262"/>
      <c r="N262"/>
      <c r="O262"/>
      <c r="P262"/>
    </row>
    <row r="263" spans="1:16" ht="14.5" x14ac:dyDescent="0.35">
      <c r="A263"/>
      <c r="B263"/>
      <c r="C263"/>
      <c r="D263"/>
      <c r="E263"/>
      <c r="F263"/>
      <c r="G263"/>
      <c r="H263"/>
      <c r="I263"/>
      <c r="J263"/>
      <c r="K263"/>
      <c r="L263"/>
      <c r="M263"/>
      <c r="N263"/>
      <c r="O263"/>
      <c r="P263"/>
    </row>
    <row r="264" spans="1:16" ht="14.5" x14ac:dyDescent="0.35">
      <c r="A264"/>
      <c r="B264"/>
      <c r="C264"/>
      <c r="D264"/>
      <c r="E264"/>
      <c r="F264"/>
      <c r="G264"/>
      <c r="H264"/>
      <c r="I264"/>
      <c r="J264"/>
      <c r="K264"/>
      <c r="L264"/>
      <c r="M264"/>
      <c r="N264"/>
      <c r="O264"/>
      <c r="P264"/>
    </row>
    <row r="265" spans="1:16" ht="14.5" x14ac:dyDescent="0.35">
      <c r="A265"/>
      <c r="B265"/>
      <c r="C265"/>
      <c r="D265"/>
      <c r="E265"/>
      <c r="F265"/>
      <c r="G265"/>
      <c r="H265"/>
      <c r="I265"/>
      <c r="J265"/>
      <c r="K265"/>
      <c r="L265"/>
      <c r="M265"/>
      <c r="N265"/>
      <c r="O265"/>
      <c r="P265"/>
    </row>
    <row r="266" spans="1:16" ht="14.5" x14ac:dyDescent="0.35">
      <c r="A266"/>
      <c r="B266"/>
      <c r="C266"/>
      <c r="D266"/>
      <c r="E266"/>
      <c r="F266"/>
      <c r="G266"/>
      <c r="H266"/>
      <c r="I266"/>
      <c r="J266"/>
      <c r="K266"/>
      <c r="L266"/>
      <c r="M266"/>
      <c r="N266"/>
      <c r="O266"/>
      <c r="P266"/>
    </row>
    <row r="267" spans="1:16" ht="14.5" x14ac:dyDescent="0.35">
      <c r="A267"/>
      <c r="B267"/>
      <c r="C267"/>
      <c r="D267"/>
      <c r="E267"/>
      <c r="F267"/>
      <c r="G267"/>
      <c r="H267"/>
      <c r="I267"/>
      <c r="J267"/>
      <c r="K267"/>
      <c r="L267"/>
      <c r="M267"/>
      <c r="N267"/>
      <c r="O267"/>
      <c r="P267"/>
    </row>
    <row r="268" spans="1:16" ht="14.5" x14ac:dyDescent="0.35">
      <c r="A268"/>
      <c r="B268"/>
      <c r="C268"/>
      <c r="D268"/>
      <c r="E268"/>
      <c r="F268"/>
      <c r="G268"/>
      <c r="H268"/>
      <c r="I268"/>
      <c r="J268"/>
      <c r="K268"/>
      <c r="L268"/>
      <c r="M268"/>
      <c r="N268"/>
      <c r="O268"/>
      <c r="P268"/>
    </row>
    <row r="269" spans="1:16" ht="14.5" x14ac:dyDescent="0.35">
      <c r="A269"/>
      <c r="B269"/>
      <c r="C269"/>
      <c r="D269"/>
      <c r="E269"/>
      <c r="F269"/>
      <c r="G269"/>
      <c r="H269"/>
      <c r="I269"/>
      <c r="J269"/>
      <c r="K269"/>
      <c r="L269"/>
      <c r="M269"/>
      <c r="N269"/>
      <c r="O269"/>
      <c r="P269"/>
    </row>
    <row r="270" spans="1:16" ht="14.5" x14ac:dyDescent="0.35">
      <c r="A270"/>
      <c r="B270"/>
      <c r="C270"/>
      <c r="D270"/>
      <c r="E270"/>
      <c r="F270"/>
      <c r="G270"/>
      <c r="H270"/>
      <c r="I270"/>
      <c r="J270"/>
      <c r="K270"/>
      <c r="L270"/>
      <c r="M270"/>
      <c r="N270"/>
      <c r="O270"/>
      <c r="P270"/>
    </row>
    <row r="271" spans="1:16" ht="14.5" x14ac:dyDescent="0.35">
      <c r="A271"/>
      <c r="B271"/>
      <c r="C271"/>
      <c r="D271"/>
      <c r="E271"/>
      <c r="F271"/>
      <c r="G271"/>
      <c r="H271"/>
      <c r="I271"/>
      <c r="J271"/>
      <c r="K271"/>
      <c r="L271"/>
      <c r="M271"/>
      <c r="N271"/>
      <c r="O271"/>
      <c r="P271"/>
    </row>
    <row r="272" spans="1:16" ht="14.5" x14ac:dyDescent="0.35">
      <c r="A272"/>
      <c r="B272"/>
      <c r="C272"/>
      <c r="D272"/>
      <c r="E272"/>
      <c r="F272"/>
      <c r="G272"/>
      <c r="H272"/>
      <c r="I272"/>
      <c r="J272"/>
      <c r="K272"/>
      <c r="L272"/>
      <c r="M272"/>
      <c r="N272"/>
      <c r="O272"/>
      <c r="P272"/>
    </row>
    <row r="273" spans="1:16" ht="14.5" x14ac:dyDescent="0.35">
      <c r="A273"/>
      <c r="B273"/>
      <c r="C273"/>
      <c r="D273"/>
      <c r="E273"/>
      <c r="F273"/>
      <c r="G273"/>
      <c r="H273"/>
      <c r="I273"/>
      <c r="J273"/>
      <c r="K273"/>
      <c r="L273"/>
      <c r="M273"/>
      <c r="N273"/>
      <c r="O273"/>
      <c r="P273"/>
    </row>
    <row r="274" spans="1:16" ht="14.5" x14ac:dyDescent="0.35">
      <c r="A274"/>
      <c r="B274"/>
      <c r="C274"/>
      <c r="D274"/>
      <c r="E274"/>
      <c r="F274"/>
      <c r="G274"/>
      <c r="H274"/>
      <c r="I274"/>
      <c r="J274"/>
      <c r="K274"/>
      <c r="L274"/>
      <c r="M274"/>
      <c r="N274"/>
      <c r="O274"/>
      <c r="P274"/>
    </row>
    <row r="275" spans="1:16" ht="14.5" x14ac:dyDescent="0.35">
      <c r="A275"/>
      <c r="B275"/>
      <c r="C275"/>
      <c r="D275"/>
      <c r="E275"/>
      <c r="F275"/>
      <c r="G275"/>
      <c r="H275"/>
      <c r="I275"/>
      <c r="J275"/>
      <c r="K275"/>
      <c r="L275"/>
      <c r="M275"/>
      <c r="N275"/>
      <c r="O275"/>
      <c r="P275"/>
    </row>
    <row r="276" spans="1:16" ht="14.5" x14ac:dyDescent="0.35">
      <c r="A276"/>
      <c r="B276"/>
      <c r="C276"/>
      <c r="D276"/>
      <c r="E276"/>
      <c r="F276"/>
      <c r="G276"/>
      <c r="H276"/>
      <c r="I276"/>
      <c r="J276"/>
      <c r="K276"/>
      <c r="L276"/>
      <c r="M276"/>
      <c r="N276"/>
      <c r="O276"/>
      <c r="P276"/>
    </row>
    <row r="277" spans="1:16" ht="14.5" x14ac:dyDescent="0.35">
      <c r="A277"/>
      <c r="B277"/>
      <c r="C277"/>
      <c r="D277"/>
      <c r="E277"/>
      <c r="F277"/>
      <c r="G277"/>
      <c r="H277"/>
      <c r="I277"/>
      <c r="J277"/>
      <c r="K277"/>
      <c r="L277"/>
      <c r="M277"/>
      <c r="N277"/>
      <c r="O277"/>
      <c r="P277"/>
    </row>
    <row r="278" spans="1:16" ht="14.5" x14ac:dyDescent="0.35">
      <c r="A278"/>
      <c r="B278"/>
      <c r="C278"/>
      <c r="D278"/>
      <c r="E278"/>
      <c r="F278"/>
      <c r="G278"/>
      <c r="H278"/>
      <c r="I278"/>
      <c r="J278"/>
      <c r="K278"/>
      <c r="L278"/>
      <c r="M278"/>
      <c r="N278"/>
      <c r="O278"/>
      <c r="P278"/>
    </row>
    <row r="279" spans="1:16" ht="14.5" x14ac:dyDescent="0.35">
      <c r="A279"/>
      <c r="B279"/>
      <c r="C279"/>
      <c r="D279"/>
      <c r="E279"/>
      <c r="F279"/>
      <c r="G279"/>
      <c r="H279"/>
      <c r="I279"/>
      <c r="J279"/>
      <c r="K279"/>
      <c r="L279"/>
      <c r="M279"/>
      <c r="N279"/>
      <c r="O279"/>
      <c r="P279"/>
    </row>
    <row r="280" spans="1:16" ht="14.5" x14ac:dyDescent="0.35">
      <c r="A280"/>
      <c r="B280"/>
      <c r="C280"/>
      <c r="D280"/>
      <c r="E280"/>
      <c r="F280"/>
      <c r="G280"/>
      <c r="H280"/>
      <c r="I280"/>
      <c r="J280"/>
      <c r="K280"/>
      <c r="L280"/>
      <c r="M280"/>
      <c r="N280"/>
      <c r="O280"/>
      <c r="P280"/>
    </row>
    <row r="281" spans="1:16" ht="14.5" x14ac:dyDescent="0.35">
      <c r="A281"/>
      <c r="B281"/>
      <c r="C281"/>
      <c r="D281"/>
      <c r="E281"/>
      <c r="F281"/>
      <c r="G281"/>
      <c r="H281"/>
      <c r="I281"/>
      <c r="J281"/>
      <c r="K281"/>
      <c r="L281"/>
      <c r="M281"/>
      <c r="N281"/>
      <c r="O281"/>
      <c r="P281"/>
    </row>
    <row r="282" spans="1:16" ht="14.5" x14ac:dyDescent="0.35">
      <c r="A282"/>
      <c r="B282"/>
      <c r="C282"/>
      <c r="D282"/>
      <c r="E282"/>
      <c r="F282"/>
      <c r="G282"/>
      <c r="H282"/>
      <c r="I282"/>
      <c r="J282"/>
      <c r="K282"/>
      <c r="L282"/>
      <c r="M282"/>
      <c r="N282"/>
      <c r="O282"/>
      <c r="P282"/>
    </row>
    <row r="283" spans="1:16" ht="14.5" x14ac:dyDescent="0.35">
      <c r="A283"/>
      <c r="B283"/>
      <c r="C283"/>
      <c r="D283"/>
      <c r="E283"/>
      <c r="F283"/>
      <c r="G283"/>
      <c r="H283"/>
      <c r="I283"/>
      <c r="J283"/>
      <c r="K283"/>
      <c r="L283"/>
      <c r="M283"/>
      <c r="N283"/>
      <c r="O283"/>
      <c r="P283"/>
    </row>
    <row r="284" spans="1:16" ht="14.5" x14ac:dyDescent="0.35">
      <c r="A284"/>
      <c r="B284"/>
      <c r="C284"/>
      <c r="D284"/>
      <c r="E284"/>
      <c r="F284"/>
      <c r="G284"/>
      <c r="H284"/>
      <c r="I284"/>
      <c r="J284"/>
      <c r="K284"/>
      <c r="L284"/>
      <c r="M284"/>
      <c r="N284"/>
      <c r="O284"/>
      <c r="P284"/>
    </row>
    <row r="285" spans="1:16" ht="14.5" x14ac:dyDescent="0.35">
      <c r="A285"/>
      <c r="B285"/>
      <c r="C285"/>
      <c r="D285"/>
      <c r="E285"/>
      <c r="F285"/>
      <c r="G285"/>
      <c r="H285"/>
      <c r="I285"/>
      <c r="J285"/>
      <c r="K285"/>
      <c r="L285"/>
      <c r="M285"/>
      <c r="N285"/>
      <c r="O285"/>
      <c r="P285"/>
    </row>
    <row r="286" spans="1:16" ht="14.5" x14ac:dyDescent="0.35">
      <c r="A286"/>
      <c r="B286"/>
      <c r="C286"/>
      <c r="D286"/>
      <c r="E286"/>
      <c r="F286"/>
      <c r="G286"/>
      <c r="H286"/>
      <c r="I286"/>
      <c r="J286"/>
      <c r="K286"/>
      <c r="L286"/>
      <c r="M286"/>
      <c r="N286"/>
      <c r="O286"/>
      <c r="P286"/>
    </row>
    <row r="287" spans="1:16" ht="14.5" x14ac:dyDescent="0.35">
      <c r="A287"/>
      <c r="B287"/>
      <c r="C287"/>
      <c r="D287"/>
      <c r="E287"/>
      <c r="F287"/>
      <c r="G287"/>
      <c r="H287"/>
      <c r="I287"/>
      <c r="J287"/>
      <c r="K287"/>
      <c r="L287"/>
      <c r="M287"/>
      <c r="N287"/>
      <c r="O287"/>
      <c r="P287"/>
    </row>
    <row r="288" spans="1:16" ht="14.5" x14ac:dyDescent="0.35">
      <c r="A288"/>
      <c r="B288"/>
      <c r="C288"/>
      <c r="D288"/>
      <c r="E288"/>
      <c r="F288"/>
      <c r="G288"/>
      <c r="H288"/>
      <c r="I288"/>
      <c r="J288"/>
      <c r="K288"/>
      <c r="L288"/>
      <c r="M288"/>
      <c r="N288"/>
      <c r="O288"/>
      <c r="P288"/>
    </row>
    <row r="289" spans="1:16" ht="14.5" x14ac:dyDescent="0.35">
      <c r="A289"/>
      <c r="B289"/>
      <c r="C289"/>
      <c r="D289"/>
      <c r="E289"/>
      <c r="F289"/>
      <c r="G289"/>
      <c r="H289"/>
      <c r="I289"/>
      <c r="J289"/>
      <c r="K289"/>
      <c r="L289"/>
      <c r="M289"/>
      <c r="N289"/>
      <c r="O289"/>
      <c r="P289"/>
    </row>
    <row r="290" spans="1:16" ht="14.5" x14ac:dyDescent="0.35">
      <c r="A290"/>
      <c r="B290"/>
      <c r="C290"/>
      <c r="D290"/>
      <c r="E290"/>
      <c r="F290"/>
      <c r="G290"/>
      <c r="H290"/>
      <c r="I290"/>
      <c r="J290"/>
      <c r="K290"/>
      <c r="L290"/>
      <c r="M290"/>
      <c r="N290"/>
      <c r="O290"/>
      <c r="P290"/>
    </row>
    <row r="291" spans="1:16" ht="14.5" x14ac:dyDescent="0.35">
      <c r="A291"/>
      <c r="B291"/>
      <c r="C291"/>
      <c r="D291"/>
      <c r="E291"/>
      <c r="F291"/>
      <c r="G291"/>
      <c r="H291"/>
      <c r="I291"/>
      <c r="J291"/>
      <c r="K291"/>
      <c r="L291"/>
      <c r="M291"/>
      <c r="N291"/>
      <c r="O291"/>
      <c r="P291"/>
    </row>
    <row r="292" spans="1:16" ht="14.5" x14ac:dyDescent="0.35">
      <c r="A292"/>
      <c r="B292"/>
      <c r="C292"/>
      <c r="D292"/>
      <c r="E292"/>
      <c r="F292"/>
      <c r="G292"/>
      <c r="H292"/>
      <c r="I292"/>
      <c r="J292"/>
      <c r="K292"/>
      <c r="L292"/>
      <c r="M292"/>
      <c r="N292"/>
      <c r="O292"/>
      <c r="P292"/>
    </row>
    <row r="293" spans="1:16" ht="14.5" x14ac:dyDescent="0.35">
      <c r="A293"/>
      <c r="B293"/>
      <c r="C293"/>
      <c r="D293"/>
      <c r="E293"/>
      <c r="F293"/>
      <c r="G293"/>
      <c r="H293"/>
      <c r="I293"/>
      <c r="J293"/>
      <c r="K293"/>
      <c r="L293"/>
      <c r="M293"/>
      <c r="N293"/>
      <c r="O293"/>
      <c r="P293"/>
    </row>
    <row r="294" spans="1:16" ht="14.5" x14ac:dyDescent="0.35">
      <c r="A294"/>
      <c r="B294"/>
      <c r="C294"/>
      <c r="D294"/>
      <c r="E294"/>
      <c r="F294"/>
      <c r="G294"/>
      <c r="H294"/>
      <c r="I294"/>
      <c r="J294"/>
      <c r="K294"/>
      <c r="L294"/>
      <c r="M294"/>
      <c r="N294"/>
      <c r="O294"/>
      <c r="P294"/>
    </row>
    <row r="295" spans="1:16" ht="14.5" x14ac:dyDescent="0.35">
      <c r="A295"/>
      <c r="B295"/>
      <c r="C295"/>
      <c r="D295"/>
      <c r="E295"/>
      <c r="F295"/>
      <c r="G295"/>
      <c r="H295"/>
      <c r="I295"/>
      <c r="J295"/>
      <c r="K295"/>
      <c r="L295"/>
      <c r="M295"/>
      <c r="N295"/>
      <c r="O295"/>
      <c r="P295"/>
    </row>
    <row r="296" spans="1:16" ht="14.5" x14ac:dyDescent="0.35">
      <c r="A296"/>
      <c r="B296"/>
      <c r="C296"/>
      <c r="D296"/>
      <c r="E296"/>
      <c r="F296"/>
      <c r="G296"/>
      <c r="H296"/>
      <c r="I296"/>
      <c r="J296"/>
      <c r="K296"/>
      <c r="L296"/>
      <c r="M296"/>
      <c r="N296"/>
      <c r="O296"/>
      <c r="P296"/>
    </row>
    <row r="297" spans="1:16" ht="14.5" x14ac:dyDescent="0.35">
      <c r="A297"/>
      <c r="B297"/>
      <c r="C297"/>
      <c r="D297"/>
      <c r="E297"/>
      <c r="F297"/>
      <c r="G297"/>
      <c r="H297"/>
      <c r="I297"/>
      <c r="J297"/>
      <c r="K297"/>
      <c r="L297"/>
      <c r="M297"/>
      <c r="N297"/>
      <c r="O297"/>
      <c r="P297"/>
    </row>
    <row r="298" spans="1:16" ht="14.5" x14ac:dyDescent="0.35">
      <c r="A298"/>
      <c r="B298"/>
      <c r="C298"/>
      <c r="D298"/>
      <c r="E298"/>
      <c r="F298"/>
      <c r="G298"/>
      <c r="H298"/>
      <c r="I298"/>
      <c r="J298"/>
      <c r="K298"/>
      <c r="L298"/>
      <c r="M298"/>
      <c r="N298"/>
      <c r="O298"/>
      <c r="P298"/>
    </row>
    <row r="299" spans="1:16" ht="14.5" x14ac:dyDescent="0.35">
      <c r="A299"/>
      <c r="B299"/>
      <c r="C299"/>
      <c r="D299"/>
      <c r="E299"/>
      <c r="F299"/>
      <c r="G299"/>
      <c r="H299"/>
      <c r="I299"/>
      <c r="J299"/>
      <c r="K299"/>
      <c r="L299"/>
      <c r="M299"/>
      <c r="N299"/>
      <c r="O299"/>
      <c r="P299"/>
    </row>
    <row r="300" spans="1:16" ht="14.5" x14ac:dyDescent="0.35">
      <c r="A300"/>
      <c r="B300"/>
      <c r="C300"/>
      <c r="D300"/>
      <c r="E300"/>
      <c r="F300"/>
      <c r="G300"/>
      <c r="H300"/>
      <c r="I300"/>
      <c r="J300"/>
      <c r="K300"/>
      <c r="L300"/>
      <c r="M300"/>
      <c r="N300"/>
      <c r="O300"/>
      <c r="P300"/>
    </row>
    <row r="301" spans="1:16" ht="14.5" x14ac:dyDescent="0.35">
      <c r="A301"/>
      <c r="B301"/>
      <c r="C301"/>
      <c r="D301"/>
      <c r="E301"/>
      <c r="F301"/>
      <c r="G301"/>
      <c r="H301"/>
      <c r="I301"/>
      <c r="J301"/>
      <c r="K301"/>
      <c r="L301"/>
      <c r="M301"/>
      <c r="N301"/>
      <c r="O301"/>
      <c r="P301"/>
    </row>
    <row r="302" spans="1:16" ht="14.5" x14ac:dyDescent="0.35">
      <c r="A302"/>
      <c r="B302"/>
      <c r="C302"/>
      <c r="D302"/>
      <c r="E302"/>
      <c r="F302"/>
      <c r="G302"/>
      <c r="H302"/>
      <c r="I302"/>
      <c r="J302"/>
      <c r="K302"/>
      <c r="L302"/>
      <c r="M302"/>
      <c r="N302"/>
      <c r="O302"/>
      <c r="P302"/>
    </row>
    <row r="303" spans="1:16" ht="14.5" x14ac:dyDescent="0.35">
      <c r="A303"/>
      <c r="B303"/>
      <c r="C303"/>
      <c r="D303"/>
      <c r="E303"/>
      <c r="F303"/>
      <c r="G303"/>
      <c r="H303"/>
      <c r="I303"/>
      <c r="J303"/>
      <c r="K303"/>
      <c r="L303"/>
      <c r="M303"/>
      <c r="N303"/>
      <c r="O303"/>
      <c r="P303"/>
    </row>
    <row r="304" spans="1:16" ht="14.5" x14ac:dyDescent="0.35">
      <c r="A304"/>
      <c r="B304"/>
      <c r="C304"/>
      <c r="D304"/>
      <c r="E304"/>
      <c r="F304"/>
      <c r="G304"/>
      <c r="H304"/>
      <c r="I304"/>
      <c r="J304"/>
      <c r="K304"/>
      <c r="L304"/>
      <c r="M304"/>
      <c r="N304"/>
      <c r="O304"/>
      <c r="P304"/>
    </row>
    <row r="305" spans="1:16" ht="14.5" x14ac:dyDescent="0.35">
      <c r="A305"/>
      <c r="B305"/>
      <c r="C305"/>
      <c r="D305"/>
      <c r="E305"/>
      <c r="F305"/>
      <c r="G305"/>
      <c r="H305"/>
      <c r="I305"/>
      <c r="J305"/>
      <c r="K305"/>
      <c r="L305"/>
      <c r="M305"/>
      <c r="N305"/>
      <c r="O305"/>
      <c r="P305"/>
    </row>
    <row r="306" spans="1:16" ht="14.5" x14ac:dyDescent="0.35">
      <c r="A306"/>
      <c r="B306"/>
      <c r="C306"/>
      <c r="D306"/>
      <c r="E306"/>
      <c r="F306"/>
      <c r="G306"/>
      <c r="H306"/>
      <c r="I306"/>
      <c r="J306"/>
      <c r="K306"/>
      <c r="L306"/>
      <c r="M306"/>
      <c r="N306"/>
      <c r="O306"/>
      <c r="P306"/>
    </row>
    <row r="307" spans="1:16" ht="14.5" x14ac:dyDescent="0.35">
      <c r="A307"/>
      <c r="B307"/>
      <c r="C307"/>
      <c r="D307"/>
      <c r="E307"/>
      <c r="F307"/>
      <c r="G307"/>
      <c r="H307"/>
      <c r="I307"/>
      <c r="J307"/>
      <c r="K307"/>
      <c r="L307"/>
      <c r="M307"/>
      <c r="N307"/>
      <c r="O307"/>
      <c r="P307"/>
    </row>
    <row r="308" spans="1:16" ht="14.5" x14ac:dyDescent="0.35">
      <c r="A308"/>
      <c r="B308"/>
      <c r="C308"/>
      <c r="D308"/>
      <c r="E308"/>
      <c r="F308"/>
      <c r="G308"/>
      <c r="H308"/>
      <c r="I308"/>
      <c r="J308"/>
      <c r="K308"/>
      <c r="L308"/>
      <c r="M308"/>
      <c r="N308"/>
      <c r="O308"/>
      <c r="P308"/>
    </row>
    <row r="309" spans="1:16" ht="14.5" x14ac:dyDescent="0.35">
      <c r="A309"/>
      <c r="B309"/>
      <c r="C309"/>
      <c r="D309"/>
      <c r="E309"/>
      <c r="F309"/>
      <c r="G309"/>
      <c r="H309"/>
      <c r="I309"/>
      <c r="J309"/>
      <c r="K309"/>
      <c r="L309"/>
      <c r="M309"/>
      <c r="N309"/>
      <c r="O309"/>
      <c r="P309"/>
    </row>
    <row r="310" spans="1:16" ht="14.5" x14ac:dyDescent="0.35">
      <c r="A310"/>
      <c r="B310"/>
      <c r="C310"/>
      <c r="D310"/>
      <c r="E310"/>
      <c r="F310"/>
      <c r="G310"/>
      <c r="H310"/>
      <c r="I310"/>
      <c r="J310"/>
      <c r="K310"/>
      <c r="L310"/>
      <c r="M310"/>
      <c r="N310"/>
      <c r="O310"/>
      <c r="P310"/>
    </row>
    <row r="311" spans="1:16" ht="14.5" x14ac:dyDescent="0.35">
      <c r="A311"/>
      <c r="B311"/>
      <c r="C311"/>
      <c r="D311"/>
      <c r="E311"/>
      <c r="F311"/>
      <c r="G311"/>
      <c r="H311"/>
      <c r="I311"/>
      <c r="J311"/>
      <c r="K311"/>
      <c r="L311"/>
      <c r="M311"/>
      <c r="N311"/>
      <c r="O311"/>
      <c r="P311"/>
    </row>
    <row r="312" spans="1:16" ht="14.5" x14ac:dyDescent="0.35">
      <c r="A312"/>
      <c r="B312"/>
      <c r="C312"/>
      <c r="D312"/>
      <c r="E312"/>
      <c r="F312"/>
      <c r="G312"/>
      <c r="H312"/>
      <c r="I312"/>
      <c r="J312"/>
      <c r="K312"/>
      <c r="L312"/>
      <c r="M312"/>
      <c r="N312"/>
      <c r="O312"/>
      <c r="P312"/>
    </row>
    <row r="313" spans="1:16" ht="14.5" x14ac:dyDescent="0.35">
      <c r="A313"/>
      <c r="B313"/>
      <c r="C313"/>
      <c r="D313"/>
      <c r="E313"/>
      <c r="F313"/>
      <c r="G313"/>
      <c r="H313"/>
      <c r="I313"/>
      <c r="J313"/>
      <c r="K313"/>
      <c r="L313"/>
      <c r="M313"/>
      <c r="N313"/>
      <c r="O313"/>
      <c r="P313"/>
    </row>
    <row r="314" spans="1:16" ht="14.5" x14ac:dyDescent="0.35">
      <c r="A314"/>
      <c r="B314"/>
      <c r="C314"/>
      <c r="D314"/>
      <c r="E314"/>
      <c r="F314"/>
      <c r="G314"/>
      <c r="H314"/>
      <c r="I314"/>
      <c r="J314"/>
      <c r="K314"/>
      <c r="L314"/>
      <c r="M314"/>
      <c r="N314"/>
      <c r="O314"/>
      <c r="P314"/>
    </row>
    <row r="315" spans="1:16" ht="14.5" x14ac:dyDescent="0.35">
      <c r="A315"/>
      <c r="B315"/>
      <c r="C315"/>
      <c r="D315"/>
      <c r="E315"/>
      <c r="F315"/>
      <c r="G315"/>
      <c r="H315"/>
      <c r="I315"/>
      <c r="J315"/>
      <c r="K315"/>
      <c r="L315"/>
      <c r="M315"/>
      <c r="N315"/>
      <c r="O315"/>
      <c r="P315"/>
    </row>
    <row r="316" spans="1:16" ht="14.5" x14ac:dyDescent="0.35">
      <c r="A316"/>
      <c r="B316"/>
      <c r="C316"/>
      <c r="D316"/>
      <c r="E316"/>
      <c r="F316"/>
      <c r="G316"/>
      <c r="H316"/>
      <c r="I316"/>
      <c r="J316"/>
      <c r="K316"/>
      <c r="L316"/>
      <c r="M316"/>
      <c r="N316"/>
      <c r="O316"/>
      <c r="P316"/>
    </row>
    <row r="317" spans="1:16" ht="14.5" x14ac:dyDescent="0.35">
      <c r="A317"/>
      <c r="B317"/>
      <c r="C317"/>
      <c r="D317"/>
      <c r="E317"/>
      <c r="F317"/>
      <c r="G317"/>
      <c r="H317"/>
      <c r="I317"/>
      <c r="J317"/>
      <c r="K317"/>
      <c r="L317"/>
      <c r="M317"/>
      <c r="N317"/>
      <c r="O317"/>
      <c r="P317"/>
    </row>
    <row r="318" spans="1:16" ht="14.5" x14ac:dyDescent="0.35">
      <c r="A318"/>
      <c r="B318"/>
      <c r="C318"/>
      <c r="D318"/>
      <c r="E318"/>
      <c r="F318"/>
      <c r="G318"/>
      <c r="H318"/>
      <c r="I318"/>
      <c r="J318"/>
      <c r="K318"/>
      <c r="L318"/>
      <c r="M318"/>
      <c r="N318"/>
      <c r="O318"/>
      <c r="P318"/>
    </row>
    <row r="319" spans="1:16" ht="14.5" x14ac:dyDescent="0.35">
      <c r="A319"/>
      <c r="B319"/>
      <c r="C319"/>
      <c r="D319"/>
      <c r="E319"/>
      <c r="F319"/>
      <c r="G319"/>
      <c r="H319"/>
      <c r="I319"/>
      <c r="J319"/>
      <c r="K319"/>
      <c r="L319"/>
      <c r="M319"/>
      <c r="N319"/>
      <c r="O319"/>
      <c r="P319"/>
    </row>
    <row r="320" spans="1:16" ht="14.5" x14ac:dyDescent="0.35">
      <c r="A320"/>
      <c r="B320"/>
      <c r="C320"/>
      <c r="D320"/>
      <c r="E320"/>
      <c r="F320"/>
      <c r="G320"/>
      <c r="H320"/>
      <c r="I320"/>
      <c r="J320"/>
      <c r="K320"/>
      <c r="L320"/>
      <c r="M320"/>
      <c r="N320"/>
      <c r="O320"/>
      <c r="P320"/>
    </row>
    <row r="321" spans="1:16" ht="14.5" x14ac:dyDescent="0.35">
      <c r="A321"/>
      <c r="B321"/>
      <c r="C321"/>
      <c r="D321"/>
      <c r="E321"/>
      <c r="F321"/>
      <c r="G321"/>
      <c r="H321"/>
      <c r="I321"/>
      <c r="J321"/>
      <c r="K321"/>
      <c r="L321"/>
      <c r="M321"/>
      <c r="N321"/>
      <c r="O321"/>
      <c r="P321"/>
    </row>
    <row r="322" spans="1:16" ht="14.5" x14ac:dyDescent="0.35">
      <c r="A322"/>
      <c r="B322"/>
      <c r="C322"/>
      <c r="D322"/>
      <c r="E322"/>
      <c r="F322"/>
      <c r="G322"/>
      <c r="H322"/>
      <c r="I322"/>
      <c r="J322"/>
      <c r="K322"/>
      <c r="L322"/>
      <c r="M322"/>
      <c r="N322"/>
      <c r="O322"/>
      <c r="P322"/>
    </row>
    <row r="323" spans="1:16" ht="14.5" x14ac:dyDescent="0.35">
      <c r="A323"/>
      <c r="B323"/>
      <c r="C323"/>
      <c r="D323"/>
      <c r="E323"/>
      <c r="F323"/>
      <c r="G323"/>
      <c r="H323"/>
      <c r="I323"/>
      <c r="J323"/>
      <c r="K323"/>
      <c r="L323"/>
      <c r="M323"/>
      <c r="N323"/>
      <c r="O323"/>
      <c r="P323"/>
    </row>
    <row r="324" spans="1:16" ht="14.5" x14ac:dyDescent="0.35">
      <c r="A324"/>
      <c r="B324"/>
      <c r="C324"/>
      <c r="D324"/>
      <c r="E324"/>
      <c r="F324"/>
      <c r="G324"/>
      <c r="H324"/>
      <c r="I324"/>
      <c r="J324"/>
      <c r="K324"/>
      <c r="L324"/>
      <c r="M324"/>
      <c r="N324"/>
      <c r="O324"/>
      <c r="P324"/>
    </row>
    <row r="325" spans="1:16" ht="14.5" x14ac:dyDescent="0.35">
      <c r="A325"/>
      <c r="B325"/>
      <c r="C325"/>
      <c r="D325"/>
      <c r="E325"/>
      <c r="F325"/>
      <c r="G325"/>
      <c r="H325"/>
      <c r="I325"/>
      <c r="J325"/>
      <c r="K325"/>
      <c r="L325"/>
      <c r="M325"/>
      <c r="N325"/>
      <c r="O325"/>
      <c r="P325"/>
    </row>
    <row r="326" spans="1:16" ht="14.5" x14ac:dyDescent="0.35">
      <c r="A326"/>
      <c r="B326"/>
      <c r="C326"/>
      <c r="D326"/>
      <c r="E326"/>
      <c r="F326"/>
      <c r="G326"/>
      <c r="H326"/>
      <c r="I326"/>
      <c r="J326"/>
      <c r="K326"/>
      <c r="L326"/>
      <c r="M326"/>
      <c r="N326"/>
      <c r="O326"/>
      <c r="P326"/>
    </row>
    <row r="327" spans="1:16" ht="14.5" x14ac:dyDescent="0.35">
      <c r="A327"/>
      <c r="B327"/>
      <c r="C327"/>
      <c r="D327"/>
      <c r="E327"/>
      <c r="F327"/>
      <c r="G327"/>
      <c r="H327"/>
      <c r="I327"/>
      <c r="J327"/>
      <c r="K327"/>
      <c r="L327"/>
      <c r="M327"/>
      <c r="N327"/>
      <c r="O327"/>
      <c r="P327"/>
    </row>
    <row r="328" spans="1:16" ht="14.5" x14ac:dyDescent="0.35">
      <c r="A328"/>
      <c r="B328"/>
      <c r="C328"/>
      <c r="D328"/>
      <c r="E328"/>
      <c r="F328"/>
      <c r="G328"/>
      <c r="H328"/>
      <c r="I328"/>
      <c r="J328"/>
      <c r="K328"/>
      <c r="L328"/>
      <c r="M328"/>
      <c r="N328"/>
      <c r="O328"/>
      <c r="P328"/>
    </row>
    <row r="329" spans="1:16" ht="14.5" x14ac:dyDescent="0.35">
      <c r="A329"/>
      <c r="B329"/>
      <c r="C329"/>
      <c r="D329"/>
      <c r="E329"/>
      <c r="F329"/>
      <c r="G329"/>
      <c r="H329"/>
      <c r="I329"/>
      <c r="J329"/>
      <c r="K329"/>
      <c r="L329"/>
      <c r="M329"/>
      <c r="N329"/>
      <c r="O329"/>
      <c r="P329"/>
    </row>
    <row r="330" spans="1:16" ht="14.5" x14ac:dyDescent="0.35">
      <c r="A330"/>
      <c r="B330"/>
      <c r="C330"/>
      <c r="D330"/>
      <c r="E330"/>
      <c r="F330"/>
      <c r="G330"/>
      <c r="H330"/>
      <c r="I330"/>
      <c r="J330"/>
      <c r="K330"/>
      <c r="L330"/>
      <c r="M330"/>
      <c r="N330"/>
      <c r="O330"/>
      <c r="P330"/>
    </row>
    <row r="331" spans="1:16" ht="14.5" x14ac:dyDescent="0.35">
      <c r="A331"/>
      <c r="B331"/>
      <c r="C331"/>
      <c r="D331"/>
      <c r="E331"/>
      <c r="F331"/>
      <c r="G331"/>
      <c r="H331"/>
      <c r="I331"/>
      <c r="J331"/>
      <c r="K331"/>
      <c r="L331"/>
      <c r="M331"/>
      <c r="N331"/>
      <c r="O331"/>
      <c r="P331"/>
    </row>
    <row r="332" spans="1:16" ht="14.5" x14ac:dyDescent="0.35">
      <c r="A332"/>
      <c r="B332"/>
      <c r="C332"/>
      <c r="D332"/>
      <c r="E332"/>
      <c r="F332"/>
      <c r="G332"/>
      <c r="H332"/>
      <c r="I332"/>
      <c r="J332"/>
      <c r="K332"/>
      <c r="L332"/>
      <c r="M332"/>
      <c r="N332"/>
      <c r="O332"/>
      <c r="P332"/>
    </row>
    <row r="333" spans="1:16" ht="14.5" x14ac:dyDescent="0.35">
      <c r="A333"/>
      <c r="B333"/>
      <c r="C333"/>
      <c r="D333"/>
      <c r="E333"/>
      <c r="F333"/>
      <c r="G333"/>
      <c r="H333"/>
      <c r="I333"/>
      <c r="J333"/>
      <c r="K333"/>
      <c r="L333"/>
      <c r="M333"/>
      <c r="N333"/>
      <c r="O333"/>
      <c r="P333"/>
    </row>
    <row r="334" spans="1:16" ht="14.5" x14ac:dyDescent="0.35">
      <c r="A334"/>
      <c r="B334"/>
      <c r="C334"/>
      <c r="D334"/>
      <c r="E334"/>
      <c r="F334"/>
      <c r="G334"/>
      <c r="H334"/>
      <c r="I334"/>
      <c r="J334"/>
      <c r="K334"/>
      <c r="L334"/>
      <c r="M334"/>
      <c r="N334"/>
      <c r="O334"/>
      <c r="P334"/>
    </row>
    <row r="335" spans="1:16" ht="14.5" x14ac:dyDescent="0.35">
      <c r="A335"/>
      <c r="B335"/>
      <c r="C335"/>
      <c r="D335"/>
      <c r="E335"/>
      <c r="F335"/>
      <c r="G335"/>
      <c r="H335"/>
      <c r="I335"/>
      <c r="J335"/>
      <c r="K335"/>
      <c r="L335"/>
      <c r="M335"/>
      <c r="N335"/>
      <c r="O335"/>
      <c r="P335"/>
    </row>
    <row r="336" spans="1:16" ht="14.5" x14ac:dyDescent="0.35">
      <c r="A336"/>
      <c r="B336"/>
      <c r="C336"/>
      <c r="D336"/>
      <c r="E336"/>
      <c r="F336"/>
      <c r="G336"/>
      <c r="H336"/>
      <c r="I336"/>
      <c r="J336"/>
      <c r="K336"/>
      <c r="L336"/>
      <c r="M336"/>
      <c r="N336"/>
      <c r="O336"/>
      <c r="P336"/>
    </row>
    <row r="337" spans="1:16" ht="14.5" x14ac:dyDescent="0.35">
      <c r="A337"/>
      <c r="B337"/>
      <c r="C337"/>
      <c r="D337"/>
      <c r="E337"/>
      <c r="F337"/>
      <c r="G337"/>
      <c r="H337"/>
      <c r="I337"/>
      <c r="J337"/>
      <c r="K337"/>
      <c r="L337"/>
      <c r="M337"/>
      <c r="N337"/>
      <c r="O337"/>
      <c r="P337"/>
    </row>
    <row r="338" spans="1:16" ht="14.5" x14ac:dyDescent="0.35">
      <c r="A338"/>
      <c r="B338"/>
      <c r="C338"/>
      <c r="D338"/>
      <c r="E338"/>
      <c r="F338"/>
      <c r="G338"/>
      <c r="H338"/>
      <c r="I338"/>
      <c r="J338"/>
      <c r="K338"/>
      <c r="L338"/>
      <c r="M338"/>
      <c r="N338"/>
      <c r="O338"/>
      <c r="P338"/>
    </row>
    <row r="339" spans="1:16" ht="14.5" x14ac:dyDescent="0.35">
      <c r="A339"/>
      <c r="B339"/>
      <c r="C339"/>
      <c r="D339"/>
      <c r="E339"/>
      <c r="F339"/>
      <c r="G339"/>
      <c r="H339"/>
      <c r="I339"/>
      <c r="J339"/>
      <c r="K339"/>
      <c r="L339"/>
      <c r="M339"/>
      <c r="N339"/>
      <c r="O339"/>
      <c r="P339"/>
    </row>
    <row r="340" spans="1:16" ht="14.5" x14ac:dyDescent="0.35">
      <c r="A340"/>
      <c r="B340"/>
      <c r="C340"/>
      <c r="D340"/>
      <c r="E340"/>
      <c r="F340"/>
      <c r="G340"/>
      <c r="H340"/>
      <c r="I340"/>
      <c r="J340"/>
      <c r="K340"/>
      <c r="L340"/>
      <c r="M340"/>
      <c r="N340"/>
      <c r="O340"/>
      <c r="P340"/>
    </row>
    <row r="341" spans="1:16" ht="14.5" x14ac:dyDescent="0.35">
      <c r="A341"/>
      <c r="B341"/>
      <c r="C341"/>
      <c r="D341"/>
      <c r="E341"/>
      <c r="F341"/>
      <c r="G341"/>
      <c r="H341"/>
      <c r="I341"/>
      <c r="J341"/>
      <c r="K341"/>
      <c r="L341"/>
      <c r="M341"/>
      <c r="N341"/>
      <c r="O341"/>
      <c r="P341"/>
    </row>
    <row r="342" spans="1:16" ht="14.5" x14ac:dyDescent="0.35">
      <c r="A342"/>
      <c r="B342"/>
      <c r="C342"/>
      <c r="D342"/>
      <c r="E342"/>
      <c r="F342"/>
      <c r="G342"/>
      <c r="H342"/>
      <c r="I342"/>
      <c r="J342"/>
      <c r="K342"/>
      <c r="L342"/>
      <c r="M342"/>
      <c r="N342"/>
      <c r="O342"/>
      <c r="P342"/>
    </row>
    <row r="343" spans="1:16" ht="14.5" x14ac:dyDescent="0.35">
      <c r="A343"/>
      <c r="B343"/>
      <c r="C343"/>
      <c r="D343"/>
      <c r="E343"/>
      <c r="F343"/>
      <c r="G343"/>
      <c r="H343"/>
      <c r="I343"/>
      <c r="J343"/>
      <c r="K343"/>
      <c r="L343"/>
      <c r="M343"/>
      <c r="N343"/>
      <c r="O343"/>
      <c r="P343"/>
    </row>
    <row r="344" spans="1:16" ht="14.5" x14ac:dyDescent="0.35">
      <c r="A344"/>
      <c r="B344"/>
      <c r="C344"/>
      <c r="D344"/>
      <c r="E344"/>
      <c r="F344"/>
      <c r="G344"/>
      <c r="H344"/>
      <c r="I344"/>
      <c r="J344"/>
      <c r="K344"/>
      <c r="L344"/>
      <c r="M344"/>
      <c r="N344"/>
      <c r="O344"/>
      <c r="P344"/>
    </row>
    <row r="345" spans="1:16" ht="14.5" x14ac:dyDescent="0.35">
      <c r="A345"/>
      <c r="B345"/>
      <c r="C345"/>
      <c r="D345"/>
      <c r="E345"/>
      <c r="F345"/>
      <c r="G345"/>
      <c r="H345"/>
      <c r="I345"/>
      <c r="J345"/>
      <c r="K345"/>
      <c r="L345"/>
      <c r="M345"/>
      <c r="N345"/>
      <c r="O345"/>
      <c r="P345"/>
    </row>
    <row r="346" spans="1:16" ht="14.5" x14ac:dyDescent="0.35">
      <c r="A346"/>
      <c r="B346"/>
      <c r="C346"/>
      <c r="D346"/>
      <c r="E346"/>
      <c r="F346"/>
      <c r="G346"/>
      <c r="H346"/>
      <c r="I346"/>
      <c r="J346"/>
      <c r="K346"/>
      <c r="L346"/>
      <c r="M346"/>
      <c r="N346"/>
      <c r="O346"/>
      <c r="P346"/>
    </row>
    <row r="347" spans="1:16" ht="14.5" x14ac:dyDescent="0.35">
      <c r="A347"/>
      <c r="B347"/>
      <c r="C347"/>
      <c r="D347"/>
      <c r="E347"/>
      <c r="F347"/>
      <c r="G347"/>
      <c r="H347"/>
      <c r="I347"/>
      <c r="J347"/>
      <c r="K347"/>
      <c r="L347"/>
      <c r="M347"/>
      <c r="N347"/>
      <c r="O347"/>
      <c r="P347"/>
    </row>
    <row r="348" spans="1:16" ht="14.5" x14ac:dyDescent="0.35">
      <c r="A348"/>
      <c r="B348"/>
      <c r="C348"/>
      <c r="D348"/>
      <c r="E348"/>
      <c r="F348"/>
      <c r="G348"/>
      <c r="H348"/>
      <c r="I348"/>
      <c r="J348"/>
      <c r="K348"/>
      <c r="L348"/>
      <c r="M348"/>
      <c r="N348"/>
      <c r="O348"/>
      <c r="P348"/>
    </row>
    <row r="349" spans="1:16" ht="14.5" x14ac:dyDescent="0.35">
      <c r="A349"/>
      <c r="B349"/>
      <c r="C349"/>
      <c r="D349"/>
      <c r="E349"/>
      <c r="F349"/>
      <c r="G349"/>
      <c r="H349"/>
      <c r="I349"/>
      <c r="J349"/>
      <c r="K349"/>
      <c r="L349"/>
      <c r="M349"/>
      <c r="N349"/>
      <c r="O349"/>
      <c r="P349"/>
    </row>
    <row r="350" spans="1:16" ht="14.5" x14ac:dyDescent="0.35">
      <c r="A350"/>
      <c r="B350"/>
      <c r="C350"/>
      <c r="D350"/>
      <c r="E350"/>
      <c r="F350"/>
      <c r="G350"/>
      <c r="H350"/>
      <c r="I350"/>
      <c r="J350"/>
      <c r="K350"/>
      <c r="L350"/>
      <c r="M350"/>
      <c r="N350"/>
      <c r="O350"/>
      <c r="P350"/>
    </row>
    <row r="351" spans="1:16" ht="14.5" x14ac:dyDescent="0.35">
      <c r="A351"/>
      <c r="B351"/>
      <c r="C351"/>
      <c r="D351"/>
      <c r="E351"/>
      <c r="F351"/>
      <c r="G351"/>
      <c r="H351"/>
      <c r="I351"/>
      <c r="J351"/>
      <c r="K351"/>
      <c r="L351"/>
      <c r="M351"/>
      <c r="N351"/>
      <c r="O351"/>
      <c r="P351"/>
    </row>
    <row r="352" spans="1:16" ht="14.5" x14ac:dyDescent="0.35">
      <c r="A352"/>
      <c r="B352"/>
      <c r="C352"/>
      <c r="D352"/>
      <c r="E352"/>
      <c r="F352"/>
      <c r="G352"/>
      <c r="H352"/>
      <c r="I352"/>
      <c r="J352"/>
      <c r="K352"/>
      <c r="L352"/>
      <c r="M352"/>
      <c r="N352"/>
      <c r="O352"/>
      <c r="P352"/>
    </row>
    <row r="353" spans="1:16" ht="14.5" x14ac:dyDescent="0.35">
      <c r="A353"/>
      <c r="B353"/>
      <c r="C353"/>
      <c r="D353"/>
      <c r="E353"/>
      <c r="F353"/>
      <c r="G353"/>
      <c r="H353"/>
      <c r="I353"/>
      <c r="J353"/>
      <c r="K353"/>
      <c r="L353"/>
      <c r="M353"/>
      <c r="N353"/>
      <c r="O353"/>
      <c r="P353"/>
    </row>
    <row r="354" spans="1:16" ht="14.5" x14ac:dyDescent="0.35">
      <c r="A354"/>
      <c r="B354"/>
      <c r="C354"/>
      <c r="D354"/>
      <c r="E354"/>
      <c r="F354"/>
      <c r="G354"/>
      <c r="H354"/>
      <c r="I354"/>
      <c r="J354"/>
      <c r="K354"/>
      <c r="L354"/>
      <c r="M354"/>
      <c r="N354"/>
      <c r="O354"/>
      <c r="P354"/>
    </row>
    <row r="355" spans="1:16" ht="14.5" x14ac:dyDescent="0.35">
      <c r="A355"/>
      <c r="B355"/>
      <c r="C355"/>
      <c r="D355"/>
      <c r="E355"/>
      <c r="F355"/>
      <c r="G355"/>
      <c r="H355"/>
      <c r="I355"/>
      <c r="J355"/>
      <c r="K355"/>
      <c r="L355"/>
      <c r="M355"/>
      <c r="N355"/>
      <c r="O355"/>
      <c r="P355"/>
    </row>
    <row r="356" spans="1:16" ht="14.5" x14ac:dyDescent="0.35">
      <c r="A356"/>
      <c r="B356"/>
      <c r="C356"/>
      <c r="D356"/>
      <c r="E356"/>
      <c r="F356"/>
      <c r="G356"/>
      <c r="H356"/>
      <c r="I356"/>
      <c r="J356"/>
      <c r="K356"/>
      <c r="L356"/>
      <c r="M356"/>
      <c r="N356"/>
      <c r="O356"/>
      <c r="P356"/>
    </row>
    <row r="357" spans="1:16" ht="14.5" x14ac:dyDescent="0.35">
      <c r="A357"/>
      <c r="B357"/>
      <c r="C357"/>
      <c r="D357"/>
      <c r="E357"/>
      <c r="F357"/>
      <c r="G357"/>
      <c r="H357"/>
      <c r="I357"/>
      <c r="J357"/>
      <c r="K357"/>
      <c r="L357"/>
      <c r="M357"/>
      <c r="N357"/>
      <c r="O357"/>
      <c r="P357"/>
    </row>
    <row r="358" spans="1:16" ht="14.5" x14ac:dyDescent="0.35">
      <c r="A358"/>
      <c r="B358"/>
      <c r="C358"/>
      <c r="D358"/>
      <c r="E358"/>
      <c r="F358"/>
      <c r="G358"/>
      <c r="H358"/>
      <c r="I358"/>
      <c r="J358"/>
      <c r="K358"/>
      <c r="L358"/>
      <c r="M358"/>
      <c r="N358"/>
      <c r="O358"/>
      <c r="P358"/>
    </row>
    <row r="359" spans="1:16" ht="14.5" x14ac:dyDescent="0.35">
      <c r="A359"/>
      <c r="B359"/>
      <c r="C359"/>
      <c r="D359"/>
      <c r="E359"/>
      <c r="F359"/>
      <c r="G359"/>
      <c r="H359"/>
      <c r="I359"/>
      <c r="J359"/>
      <c r="K359"/>
      <c r="L359"/>
      <c r="M359"/>
      <c r="N359"/>
      <c r="O359"/>
      <c r="P359"/>
    </row>
    <row r="360" spans="1:16" ht="14.5" x14ac:dyDescent="0.35">
      <c r="A360"/>
      <c r="B360"/>
      <c r="C360"/>
      <c r="D360"/>
      <c r="E360"/>
      <c r="F360"/>
      <c r="G360"/>
      <c r="H360"/>
      <c r="I360"/>
      <c r="J360"/>
      <c r="K360"/>
      <c r="L360"/>
      <c r="M360"/>
      <c r="N360"/>
      <c r="O360"/>
      <c r="P360"/>
    </row>
    <row r="361" spans="1:16" ht="14.5" x14ac:dyDescent="0.35">
      <c r="A361"/>
      <c r="B361"/>
      <c r="C361"/>
      <c r="D361"/>
      <c r="E361"/>
      <c r="F361"/>
      <c r="G361"/>
      <c r="H361"/>
      <c r="I361"/>
      <c r="J361"/>
      <c r="K361"/>
      <c r="L361"/>
      <c r="M361"/>
      <c r="N361"/>
      <c r="O361"/>
      <c r="P361"/>
    </row>
    <row r="362" spans="1:16" ht="14.5" x14ac:dyDescent="0.35">
      <c r="A362"/>
      <c r="B362"/>
      <c r="C362"/>
      <c r="D362"/>
      <c r="E362"/>
      <c r="F362"/>
      <c r="G362"/>
      <c r="H362"/>
      <c r="I362"/>
      <c r="J362"/>
      <c r="K362"/>
      <c r="L362"/>
      <c r="M362"/>
      <c r="N362"/>
      <c r="O362"/>
      <c r="P362"/>
    </row>
    <row r="363" spans="1:16" ht="14.5" x14ac:dyDescent="0.35">
      <c r="A363"/>
      <c r="B363"/>
      <c r="C363"/>
      <c r="D363"/>
      <c r="E363"/>
      <c r="F363"/>
      <c r="G363"/>
      <c r="H363"/>
      <c r="I363"/>
      <c r="J363"/>
      <c r="K363"/>
      <c r="L363"/>
      <c r="M363"/>
      <c r="N363"/>
      <c r="O363"/>
      <c r="P363"/>
    </row>
    <row r="364" spans="1:16" ht="14.5" x14ac:dyDescent="0.35">
      <c r="A364"/>
      <c r="B364"/>
      <c r="C364"/>
      <c r="D364"/>
      <c r="E364"/>
      <c r="F364"/>
      <c r="G364"/>
      <c r="H364"/>
      <c r="I364"/>
      <c r="J364"/>
      <c r="K364"/>
      <c r="L364"/>
      <c r="M364"/>
      <c r="N364"/>
      <c r="O364"/>
      <c r="P364"/>
    </row>
    <row r="365" spans="1:16" ht="14.5" x14ac:dyDescent="0.35">
      <c r="A365"/>
      <c r="B365"/>
      <c r="C365"/>
      <c r="D365"/>
      <c r="E365"/>
      <c r="F365"/>
      <c r="G365"/>
      <c r="H365"/>
      <c r="I365"/>
      <c r="J365"/>
      <c r="K365"/>
      <c r="L365"/>
      <c r="M365"/>
      <c r="N365"/>
      <c r="O365"/>
      <c r="P365"/>
    </row>
    <row r="366" spans="1:16" ht="14.5" x14ac:dyDescent="0.35">
      <c r="A366"/>
      <c r="B366"/>
      <c r="C366"/>
      <c r="D366"/>
      <c r="E366"/>
      <c r="F366"/>
      <c r="G366"/>
      <c r="H366"/>
      <c r="I366"/>
      <c r="J366"/>
      <c r="K366"/>
      <c r="L366"/>
      <c r="M366"/>
      <c r="N366"/>
      <c r="O366"/>
      <c r="P366"/>
    </row>
    <row r="367" spans="1:16" ht="14.5" x14ac:dyDescent="0.35">
      <c r="A367"/>
      <c r="B367"/>
      <c r="C367"/>
      <c r="D367"/>
      <c r="E367"/>
      <c r="F367"/>
      <c r="G367"/>
      <c r="H367"/>
      <c r="I367"/>
      <c r="J367"/>
      <c r="K367"/>
      <c r="L367"/>
      <c r="M367"/>
      <c r="N367"/>
      <c r="O367"/>
      <c r="P367"/>
    </row>
    <row r="368" spans="1:16" ht="14.5" x14ac:dyDescent="0.35">
      <c r="A368"/>
      <c r="B368"/>
      <c r="C368"/>
      <c r="D368"/>
      <c r="E368"/>
      <c r="F368"/>
      <c r="G368"/>
      <c r="H368"/>
      <c r="I368"/>
      <c r="J368"/>
      <c r="K368"/>
      <c r="L368"/>
      <c r="M368"/>
      <c r="N368"/>
      <c r="O368"/>
      <c r="P368"/>
    </row>
    <row r="369" spans="1:16" ht="14.5" x14ac:dyDescent="0.35">
      <c r="A369"/>
      <c r="B369"/>
      <c r="C369"/>
      <c r="D369"/>
      <c r="E369"/>
      <c r="F369"/>
      <c r="G369"/>
      <c r="H369"/>
      <c r="I369"/>
      <c r="J369"/>
      <c r="K369"/>
      <c r="L369"/>
      <c r="M369"/>
      <c r="N369"/>
      <c r="O369"/>
      <c r="P369"/>
    </row>
    <row r="370" spans="1:16" ht="14.5" x14ac:dyDescent="0.35">
      <c r="A370"/>
      <c r="B370"/>
      <c r="C370"/>
      <c r="D370"/>
      <c r="E370"/>
      <c r="F370"/>
      <c r="G370"/>
      <c r="H370"/>
      <c r="I370"/>
      <c r="J370"/>
      <c r="K370"/>
      <c r="L370"/>
      <c r="M370"/>
      <c r="N370"/>
      <c r="O370"/>
      <c r="P370"/>
    </row>
    <row r="371" spans="1:16" ht="14.5" x14ac:dyDescent="0.35">
      <c r="A371"/>
      <c r="B371"/>
      <c r="C371"/>
      <c r="D371"/>
      <c r="E371"/>
      <c r="F371"/>
      <c r="G371"/>
      <c r="H371"/>
      <c r="I371"/>
      <c r="J371"/>
      <c r="K371"/>
      <c r="L371"/>
      <c r="M371"/>
      <c r="N371"/>
      <c r="O371"/>
      <c r="P371"/>
    </row>
    <row r="372" spans="1:16" ht="14.5" x14ac:dyDescent="0.35">
      <c r="A372"/>
      <c r="B372"/>
      <c r="C372"/>
      <c r="D372"/>
      <c r="E372"/>
      <c r="F372"/>
      <c r="G372"/>
      <c r="H372"/>
      <c r="I372"/>
      <c r="J372"/>
      <c r="K372"/>
      <c r="L372"/>
      <c r="M372"/>
      <c r="N372"/>
      <c r="O372"/>
      <c r="P372"/>
    </row>
    <row r="373" spans="1:16" ht="14.5" x14ac:dyDescent="0.35">
      <c r="A373"/>
      <c r="B373"/>
      <c r="C373"/>
      <c r="D373"/>
      <c r="E373"/>
      <c r="F373"/>
      <c r="G373"/>
      <c r="H373"/>
      <c r="I373"/>
      <c r="J373"/>
      <c r="K373"/>
      <c r="L373"/>
      <c r="M373"/>
      <c r="N373"/>
      <c r="O373"/>
      <c r="P373"/>
    </row>
    <row r="374" spans="1:16" ht="14.5" x14ac:dyDescent="0.35">
      <c r="A374"/>
      <c r="B374"/>
      <c r="C374"/>
      <c r="D374"/>
      <c r="E374"/>
      <c r="F374"/>
      <c r="G374"/>
      <c r="H374"/>
      <c r="I374"/>
      <c r="J374"/>
      <c r="K374"/>
      <c r="L374"/>
      <c r="M374"/>
      <c r="N374"/>
      <c r="O374"/>
      <c r="P374"/>
    </row>
    <row r="375" spans="1:16" ht="14.5" x14ac:dyDescent="0.35">
      <c r="A375"/>
      <c r="B375"/>
      <c r="C375"/>
      <c r="D375"/>
      <c r="E375"/>
      <c r="F375"/>
      <c r="G375"/>
      <c r="H375"/>
      <c r="I375"/>
      <c r="J375"/>
      <c r="K375"/>
      <c r="L375"/>
      <c r="M375"/>
      <c r="N375"/>
      <c r="O375"/>
      <c r="P375"/>
    </row>
    <row r="376" spans="1:16" ht="14.5" x14ac:dyDescent="0.35">
      <c r="A376"/>
      <c r="B376"/>
      <c r="C376"/>
      <c r="D376"/>
      <c r="E376"/>
      <c r="F376"/>
      <c r="G376"/>
      <c r="H376"/>
      <c r="I376"/>
      <c r="J376"/>
      <c r="K376"/>
      <c r="L376"/>
      <c r="M376"/>
      <c r="N376"/>
      <c r="O376"/>
      <c r="P376"/>
    </row>
    <row r="377" spans="1:16" ht="14.5" x14ac:dyDescent="0.35">
      <c r="A377"/>
      <c r="B377"/>
      <c r="C377"/>
      <c r="D377"/>
      <c r="E377"/>
      <c r="F377"/>
      <c r="G377"/>
      <c r="H377"/>
      <c r="I377"/>
      <c r="J377"/>
      <c r="K377"/>
      <c r="L377"/>
      <c r="M377"/>
      <c r="N377"/>
      <c r="O377"/>
      <c r="P377"/>
    </row>
    <row r="378" spans="1:16" ht="14.5" x14ac:dyDescent="0.35">
      <c r="A378"/>
      <c r="B378"/>
      <c r="C378"/>
      <c r="D378"/>
      <c r="E378"/>
      <c r="F378"/>
      <c r="G378"/>
      <c r="H378"/>
      <c r="I378"/>
      <c r="J378"/>
      <c r="K378"/>
      <c r="L378"/>
      <c r="M378"/>
      <c r="N378"/>
      <c r="O378"/>
      <c r="P378"/>
    </row>
    <row r="379" spans="1:16" ht="14.5" x14ac:dyDescent="0.35">
      <c r="A379"/>
      <c r="B379"/>
      <c r="C379"/>
      <c r="D379"/>
      <c r="E379"/>
      <c r="F379"/>
      <c r="G379"/>
      <c r="H379"/>
      <c r="I379"/>
      <c r="J379"/>
      <c r="K379"/>
      <c r="L379"/>
      <c r="M379"/>
      <c r="N379"/>
      <c r="O379"/>
      <c r="P379"/>
    </row>
    <row r="380" spans="1:16" ht="14.5" x14ac:dyDescent="0.35">
      <c r="A380"/>
      <c r="B380"/>
      <c r="C380"/>
      <c r="D380"/>
      <c r="E380"/>
      <c r="F380"/>
      <c r="G380"/>
      <c r="H380"/>
      <c r="I380"/>
      <c r="J380"/>
      <c r="K380"/>
      <c r="L380"/>
      <c r="M380"/>
      <c r="N380"/>
      <c r="O380"/>
      <c r="P380"/>
    </row>
    <row r="381" spans="1:16" ht="14.5" x14ac:dyDescent="0.35">
      <c r="A381"/>
      <c r="B381"/>
      <c r="C381"/>
      <c r="D381"/>
      <c r="E381"/>
      <c r="F381"/>
      <c r="G381"/>
      <c r="H381"/>
      <c r="I381"/>
      <c r="J381"/>
      <c r="K381"/>
      <c r="L381"/>
      <c r="M381"/>
      <c r="N381"/>
      <c r="O381"/>
      <c r="P381"/>
    </row>
    <row r="382" spans="1:16" ht="14.5" x14ac:dyDescent="0.35">
      <c r="A382"/>
      <c r="B382"/>
      <c r="C382"/>
      <c r="D382"/>
      <c r="E382"/>
      <c r="F382"/>
      <c r="G382"/>
      <c r="H382"/>
      <c r="I382"/>
      <c r="J382"/>
      <c r="K382"/>
      <c r="L382"/>
      <c r="M382"/>
      <c r="N382"/>
      <c r="O382"/>
      <c r="P382"/>
    </row>
    <row r="383" spans="1:16" ht="14.5" x14ac:dyDescent="0.35">
      <c r="A383"/>
      <c r="B383"/>
      <c r="C383"/>
      <c r="D383"/>
      <c r="E383"/>
      <c r="F383"/>
      <c r="G383"/>
      <c r="H383"/>
      <c r="I383"/>
      <c r="J383"/>
      <c r="K383"/>
      <c r="L383"/>
      <c r="M383"/>
      <c r="N383"/>
      <c r="O383"/>
      <c r="P383"/>
    </row>
    <row r="384" spans="1:16" ht="14.5" x14ac:dyDescent="0.35">
      <c r="A384"/>
      <c r="B384"/>
      <c r="C384"/>
      <c r="D384"/>
      <c r="E384"/>
      <c r="F384"/>
      <c r="G384"/>
      <c r="H384"/>
      <c r="I384"/>
      <c r="J384"/>
      <c r="K384"/>
      <c r="L384"/>
      <c r="M384"/>
      <c r="N384"/>
      <c r="O384"/>
      <c r="P384"/>
    </row>
    <row r="385" spans="1:16" ht="14.5" x14ac:dyDescent="0.35">
      <c r="A385"/>
      <c r="B385"/>
      <c r="C385"/>
      <c r="D385"/>
      <c r="E385"/>
      <c r="F385"/>
      <c r="G385"/>
      <c r="H385"/>
      <c r="I385"/>
      <c r="J385"/>
      <c r="K385"/>
      <c r="L385"/>
      <c r="M385"/>
      <c r="N385"/>
      <c r="O385"/>
      <c r="P385"/>
    </row>
    <row r="386" spans="1:16" ht="14.5" x14ac:dyDescent="0.35">
      <c r="A386"/>
      <c r="B386"/>
      <c r="C386"/>
      <c r="D386"/>
      <c r="E386"/>
      <c r="F386"/>
      <c r="G386"/>
      <c r="H386"/>
      <c r="I386"/>
      <c r="J386"/>
      <c r="K386"/>
      <c r="L386"/>
      <c r="M386"/>
      <c r="N386"/>
      <c r="O386"/>
      <c r="P386"/>
    </row>
    <row r="387" spans="1:16" ht="14.5" x14ac:dyDescent="0.35">
      <c r="A387"/>
      <c r="B387"/>
      <c r="C387"/>
      <c r="D387"/>
      <c r="E387"/>
      <c r="F387"/>
      <c r="G387"/>
      <c r="H387"/>
      <c r="I387"/>
      <c r="J387"/>
      <c r="K387"/>
      <c r="L387"/>
      <c r="M387"/>
      <c r="N387"/>
      <c r="O387"/>
      <c r="P387"/>
    </row>
    <row r="388" spans="1:16" ht="14.5" x14ac:dyDescent="0.35">
      <c r="A388"/>
      <c r="B388"/>
      <c r="C388"/>
      <c r="D388"/>
      <c r="E388"/>
      <c r="F388"/>
      <c r="G388"/>
      <c r="H388"/>
      <c r="I388"/>
      <c r="J388"/>
      <c r="K388"/>
      <c r="L388"/>
      <c r="M388"/>
      <c r="N388"/>
      <c r="O388"/>
      <c r="P388"/>
    </row>
    <row r="389" spans="1:16" ht="14.5" x14ac:dyDescent="0.35">
      <c r="A389"/>
      <c r="B389"/>
      <c r="C389"/>
      <c r="D389"/>
      <c r="E389"/>
      <c r="F389"/>
      <c r="G389"/>
      <c r="H389"/>
      <c r="I389"/>
      <c r="J389"/>
      <c r="K389"/>
      <c r="L389"/>
      <c r="M389"/>
      <c r="N389"/>
      <c r="O389"/>
      <c r="P389"/>
    </row>
    <row r="390" spans="1:16" ht="14.5" x14ac:dyDescent="0.35">
      <c r="A390"/>
      <c r="B390"/>
      <c r="C390"/>
      <c r="D390"/>
      <c r="E390"/>
      <c r="F390"/>
      <c r="G390"/>
      <c r="H390"/>
      <c r="I390"/>
      <c r="J390"/>
      <c r="K390"/>
      <c r="L390"/>
      <c r="M390"/>
      <c r="N390"/>
      <c r="O390"/>
      <c r="P390"/>
    </row>
    <row r="391" spans="1:16" ht="14.5" x14ac:dyDescent="0.35">
      <c r="A391"/>
      <c r="B391"/>
      <c r="C391"/>
      <c r="D391"/>
      <c r="E391"/>
      <c r="F391"/>
      <c r="G391"/>
      <c r="H391"/>
      <c r="I391"/>
      <c r="J391"/>
      <c r="K391"/>
      <c r="L391"/>
      <c r="M391"/>
      <c r="N391"/>
      <c r="O391"/>
      <c r="P391"/>
    </row>
    <row r="392" spans="1:16" ht="14.5" x14ac:dyDescent="0.35">
      <c r="A392"/>
      <c r="B392"/>
      <c r="C392"/>
      <c r="D392"/>
      <c r="E392"/>
      <c r="F392"/>
      <c r="G392"/>
      <c r="H392"/>
      <c r="I392"/>
      <c r="J392"/>
      <c r="K392"/>
      <c r="L392"/>
      <c r="M392"/>
      <c r="N392"/>
      <c r="O392"/>
      <c r="P392"/>
    </row>
    <row r="393" spans="1:16" ht="14.5" x14ac:dyDescent="0.35">
      <c r="A393"/>
      <c r="B393"/>
      <c r="C393"/>
      <c r="D393"/>
      <c r="E393"/>
      <c r="F393"/>
      <c r="G393"/>
      <c r="H393"/>
      <c r="I393"/>
      <c r="J393"/>
      <c r="K393"/>
      <c r="L393"/>
      <c r="M393"/>
      <c r="N393"/>
      <c r="O393"/>
      <c r="P393"/>
    </row>
    <row r="394" spans="1:16" ht="14.5" x14ac:dyDescent="0.35">
      <c r="A394"/>
      <c r="B394"/>
      <c r="C394"/>
      <c r="D394"/>
      <c r="E394"/>
      <c r="F394"/>
      <c r="G394"/>
      <c r="H394"/>
      <c r="I394"/>
      <c r="J394"/>
      <c r="K394"/>
      <c r="L394"/>
      <c r="M394"/>
      <c r="N394"/>
      <c r="O394"/>
      <c r="P394"/>
    </row>
    <row r="395" spans="1:16" ht="14.5" x14ac:dyDescent="0.35">
      <c r="A395"/>
      <c r="B395"/>
      <c r="C395"/>
      <c r="D395"/>
      <c r="E395"/>
      <c r="F395"/>
      <c r="G395"/>
      <c r="H395"/>
      <c r="I395"/>
      <c r="J395"/>
      <c r="K395"/>
      <c r="L395"/>
      <c r="M395"/>
      <c r="N395"/>
      <c r="O395"/>
      <c r="P395"/>
    </row>
    <row r="396" spans="1:16" ht="14.5" x14ac:dyDescent="0.35">
      <c r="A396"/>
      <c r="B396"/>
      <c r="C396"/>
      <c r="D396"/>
      <c r="E396"/>
      <c r="F396"/>
      <c r="G396"/>
      <c r="H396"/>
      <c r="I396"/>
      <c r="J396"/>
      <c r="K396"/>
      <c r="L396"/>
      <c r="M396"/>
      <c r="N396"/>
      <c r="O396"/>
      <c r="P396"/>
    </row>
    <row r="397" spans="1:16" ht="14.5" x14ac:dyDescent="0.35">
      <c r="A397"/>
      <c r="B397"/>
      <c r="C397"/>
      <c r="D397"/>
      <c r="E397"/>
      <c r="F397"/>
      <c r="G397"/>
      <c r="H397"/>
      <c r="I397"/>
      <c r="J397"/>
      <c r="K397"/>
      <c r="L397"/>
      <c r="M397"/>
      <c r="N397"/>
      <c r="O397"/>
      <c r="P397"/>
    </row>
    <row r="398" spans="1:16" ht="14.5" x14ac:dyDescent="0.35">
      <c r="A398"/>
      <c r="B398"/>
      <c r="C398"/>
      <c r="D398"/>
      <c r="E398"/>
      <c r="F398"/>
      <c r="G398"/>
      <c r="H398"/>
      <c r="I398"/>
      <c r="J398"/>
      <c r="K398"/>
      <c r="L398"/>
      <c r="M398"/>
      <c r="N398"/>
      <c r="O398"/>
      <c r="P398"/>
    </row>
    <row r="399" spans="1:16" ht="14.5" x14ac:dyDescent="0.35">
      <c r="A399"/>
      <c r="B399"/>
      <c r="C399"/>
      <c r="D399"/>
      <c r="E399"/>
      <c r="F399"/>
      <c r="G399"/>
      <c r="H399"/>
      <c r="I399"/>
      <c r="J399"/>
      <c r="K399"/>
      <c r="L399"/>
      <c r="M399"/>
      <c r="N399"/>
      <c r="O399"/>
      <c r="P399"/>
    </row>
    <row r="400" spans="1:16" ht="14.5" x14ac:dyDescent="0.35">
      <c r="A400"/>
      <c r="B400"/>
      <c r="C400"/>
      <c r="D400"/>
      <c r="E400"/>
      <c r="F400"/>
      <c r="G400"/>
      <c r="H400"/>
      <c r="I400"/>
      <c r="J400"/>
      <c r="K400"/>
      <c r="L400"/>
      <c r="M400"/>
      <c r="N400"/>
      <c r="O400"/>
      <c r="P400"/>
    </row>
    <row r="401" spans="1:16" ht="14.5" x14ac:dyDescent="0.35">
      <c r="A401"/>
      <c r="B401"/>
      <c r="C401"/>
      <c r="D401"/>
      <c r="E401"/>
      <c r="F401"/>
      <c r="G401"/>
      <c r="H401"/>
      <c r="I401"/>
      <c r="J401"/>
      <c r="K401"/>
      <c r="L401"/>
      <c r="M401"/>
      <c r="N401"/>
      <c r="O401"/>
      <c r="P401"/>
    </row>
    <row r="402" spans="1:16" ht="14.5" x14ac:dyDescent="0.35">
      <c r="A402"/>
      <c r="B402"/>
      <c r="C402"/>
      <c r="D402"/>
      <c r="E402"/>
      <c r="F402"/>
      <c r="G402"/>
      <c r="H402"/>
      <c r="I402"/>
      <c r="J402"/>
      <c r="K402"/>
      <c r="L402"/>
      <c r="M402"/>
      <c r="N402"/>
      <c r="O402"/>
      <c r="P402"/>
    </row>
    <row r="403" spans="1:16" ht="14.5" x14ac:dyDescent="0.35">
      <c r="A403"/>
      <c r="B403"/>
      <c r="C403"/>
      <c r="D403"/>
      <c r="E403"/>
      <c r="F403"/>
      <c r="G403"/>
      <c r="H403"/>
      <c r="I403"/>
      <c r="J403"/>
      <c r="K403"/>
      <c r="L403"/>
      <c r="M403"/>
      <c r="N403"/>
      <c r="O403"/>
      <c r="P403"/>
    </row>
    <row r="404" spans="1:16" ht="14.5" x14ac:dyDescent="0.35">
      <c r="A404"/>
      <c r="B404"/>
      <c r="C404"/>
      <c r="D404"/>
      <c r="E404"/>
      <c r="F404"/>
      <c r="G404"/>
      <c r="H404"/>
      <c r="I404"/>
      <c r="J404"/>
      <c r="K404"/>
      <c r="L404"/>
      <c r="M404"/>
      <c r="N404"/>
      <c r="O404"/>
      <c r="P404"/>
    </row>
    <row r="405" spans="1:16" ht="14.5" x14ac:dyDescent="0.35">
      <c r="A405"/>
      <c r="B405"/>
      <c r="C405"/>
      <c r="D405"/>
      <c r="E405"/>
      <c r="F405"/>
      <c r="G405"/>
      <c r="H405"/>
      <c r="I405"/>
      <c r="J405"/>
      <c r="K405"/>
      <c r="L405"/>
      <c r="M405"/>
      <c r="N405"/>
      <c r="O405"/>
      <c r="P405"/>
    </row>
    <row r="406" spans="1:16" ht="14.5" x14ac:dyDescent="0.35">
      <c r="A406"/>
      <c r="B406"/>
      <c r="C406"/>
      <c r="D406"/>
      <c r="E406"/>
      <c r="F406"/>
      <c r="G406"/>
      <c r="H406"/>
      <c r="I406"/>
      <c r="J406"/>
      <c r="K406"/>
      <c r="L406"/>
      <c r="M406"/>
      <c r="N406"/>
      <c r="O406"/>
      <c r="P406"/>
    </row>
    <row r="407" spans="1:16" ht="14.5" x14ac:dyDescent="0.35">
      <c r="A407"/>
      <c r="B407"/>
      <c r="C407"/>
      <c r="D407"/>
      <c r="E407"/>
      <c r="F407"/>
      <c r="G407"/>
      <c r="H407"/>
      <c r="I407"/>
      <c r="J407"/>
      <c r="K407"/>
      <c r="L407"/>
      <c r="M407"/>
      <c r="N407"/>
      <c r="O407"/>
      <c r="P407"/>
    </row>
    <row r="408" spans="1:16" ht="14.5" x14ac:dyDescent="0.35">
      <c r="A408"/>
      <c r="B408"/>
      <c r="C408"/>
      <c r="D408"/>
      <c r="E408"/>
      <c r="F408"/>
      <c r="G408"/>
      <c r="H408"/>
      <c r="I408"/>
      <c r="J408"/>
      <c r="K408"/>
      <c r="L408"/>
      <c r="M408"/>
      <c r="N408"/>
      <c r="O408"/>
      <c r="P408"/>
    </row>
    <row r="409" spans="1:16" ht="14.5" x14ac:dyDescent="0.35">
      <c r="A409"/>
      <c r="B409"/>
      <c r="C409"/>
      <c r="D409"/>
      <c r="E409"/>
      <c r="F409"/>
      <c r="G409"/>
      <c r="H409"/>
      <c r="I409"/>
      <c r="J409"/>
      <c r="K409"/>
      <c r="L409"/>
      <c r="M409"/>
      <c r="N409"/>
      <c r="O409"/>
      <c r="P409"/>
    </row>
    <row r="410" spans="1:16" ht="14.5" x14ac:dyDescent="0.35">
      <c r="A410"/>
      <c r="B410"/>
      <c r="C410"/>
      <c r="D410"/>
      <c r="E410"/>
      <c r="F410"/>
      <c r="G410"/>
      <c r="H410"/>
      <c r="I410"/>
      <c r="J410"/>
      <c r="K410"/>
      <c r="L410"/>
      <c r="M410"/>
      <c r="N410"/>
      <c r="O410"/>
      <c r="P410"/>
    </row>
    <row r="411" spans="1:16" ht="14.5" x14ac:dyDescent="0.35">
      <c r="A411"/>
      <c r="B411"/>
      <c r="C411"/>
      <c r="D411"/>
      <c r="E411"/>
      <c r="F411"/>
      <c r="G411"/>
      <c r="H411"/>
      <c r="I411"/>
      <c r="J411"/>
      <c r="K411"/>
      <c r="L411"/>
      <c r="M411"/>
      <c r="N411"/>
      <c r="O411"/>
      <c r="P411"/>
    </row>
    <row r="412" spans="1:16" ht="14.5" x14ac:dyDescent="0.35">
      <c r="A412"/>
      <c r="B412"/>
      <c r="C412"/>
      <c r="D412"/>
      <c r="E412"/>
      <c r="F412"/>
      <c r="G412"/>
      <c r="H412"/>
      <c r="I412"/>
      <c r="J412"/>
      <c r="K412"/>
      <c r="L412"/>
      <c r="M412"/>
      <c r="N412"/>
      <c r="O412"/>
      <c r="P412"/>
    </row>
    <row r="413" spans="1:16" ht="14.5" x14ac:dyDescent="0.35">
      <c r="A413"/>
      <c r="B413"/>
      <c r="C413"/>
      <c r="D413"/>
      <c r="E413"/>
      <c r="F413"/>
      <c r="G413"/>
      <c r="H413"/>
      <c r="I413"/>
      <c r="J413"/>
      <c r="K413"/>
      <c r="L413"/>
      <c r="M413"/>
      <c r="N413"/>
      <c r="O413"/>
      <c r="P413"/>
    </row>
    <row r="414" spans="1:16" ht="14.5" x14ac:dyDescent="0.35">
      <c r="A414"/>
      <c r="B414"/>
      <c r="C414"/>
      <c r="D414"/>
      <c r="E414"/>
      <c r="F414"/>
      <c r="G414"/>
      <c r="H414"/>
      <c r="I414"/>
      <c r="J414"/>
      <c r="K414"/>
      <c r="L414"/>
      <c r="M414"/>
      <c r="N414"/>
      <c r="O414"/>
      <c r="P414"/>
    </row>
    <row r="415" spans="1:16" ht="14.5" x14ac:dyDescent="0.35">
      <c r="A415"/>
      <c r="B415"/>
      <c r="C415"/>
      <c r="D415"/>
      <c r="E415"/>
      <c r="F415"/>
      <c r="G415"/>
      <c r="H415"/>
      <c r="I415"/>
      <c r="J415"/>
      <c r="K415"/>
      <c r="L415"/>
      <c r="M415"/>
      <c r="N415"/>
      <c r="O415"/>
      <c r="P415"/>
    </row>
    <row r="416" spans="1:16" ht="14.5" x14ac:dyDescent="0.35">
      <c r="A416"/>
      <c r="B416"/>
      <c r="C416"/>
      <c r="D416"/>
      <c r="E416"/>
      <c r="F416"/>
      <c r="G416"/>
      <c r="H416"/>
      <c r="I416"/>
      <c r="J416"/>
      <c r="K416"/>
      <c r="L416"/>
      <c r="M416"/>
      <c r="N416"/>
      <c r="O416"/>
      <c r="P416"/>
    </row>
    <row r="417" spans="1:16" ht="14.5" x14ac:dyDescent="0.35">
      <c r="A417"/>
      <c r="B417"/>
      <c r="C417"/>
      <c r="D417"/>
      <c r="E417"/>
      <c r="F417"/>
      <c r="G417"/>
      <c r="H417"/>
      <c r="I417"/>
      <c r="J417"/>
      <c r="K417"/>
      <c r="L417"/>
      <c r="M417"/>
      <c r="N417"/>
      <c r="O417"/>
      <c r="P417"/>
    </row>
    <row r="418" spans="1:16" ht="14.5" x14ac:dyDescent="0.35">
      <c r="A418"/>
      <c r="B418"/>
      <c r="C418"/>
      <c r="D418"/>
      <c r="E418"/>
      <c r="F418"/>
      <c r="G418"/>
      <c r="H418"/>
      <c r="I418"/>
      <c r="J418"/>
      <c r="K418"/>
      <c r="L418"/>
      <c r="M418"/>
      <c r="N418"/>
      <c r="O418"/>
      <c r="P418"/>
    </row>
    <row r="419" spans="1:16" ht="14.5" x14ac:dyDescent="0.35">
      <c r="A419"/>
      <c r="B419"/>
      <c r="C419"/>
      <c r="D419"/>
      <c r="E419"/>
      <c r="F419"/>
      <c r="G419"/>
      <c r="H419"/>
      <c r="I419"/>
      <c r="J419"/>
      <c r="K419"/>
      <c r="L419"/>
      <c r="M419"/>
      <c r="N419"/>
      <c r="O419"/>
      <c r="P419"/>
    </row>
    <row r="420" spans="1:16" ht="14.5" x14ac:dyDescent="0.35">
      <c r="A420"/>
      <c r="B420"/>
      <c r="C420"/>
      <c r="D420"/>
      <c r="E420"/>
      <c r="F420"/>
      <c r="G420"/>
      <c r="H420"/>
      <c r="I420"/>
      <c r="J420"/>
      <c r="K420"/>
      <c r="L420"/>
      <c r="M420"/>
      <c r="N420"/>
      <c r="O420"/>
      <c r="P420"/>
    </row>
    <row r="421" spans="1:16" ht="14.5" x14ac:dyDescent="0.35">
      <c r="A421"/>
      <c r="B421"/>
      <c r="C421"/>
      <c r="D421"/>
      <c r="E421"/>
      <c r="F421"/>
      <c r="G421"/>
      <c r="H421"/>
      <c r="I421"/>
      <c r="J421"/>
      <c r="K421"/>
      <c r="L421"/>
      <c r="M421"/>
      <c r="N421"/>
      <c r="O421"/>
      <c r="P421"/>
    </row>
    <row r="422" spans="1:16" ht="14.5" x14ac:dyDescent="0.35">
      <c r="A422"/>
      <c r="B422"/>
      <c r="C422"/>
      <c r="D422"/>
      <c r="E422"/>
      <c r="F422"/>
      <c r="G422"/>
      <c r="H422"/>
      <c r="I422"/>
      <c r="J422"/>
      <c r="K422"/>
      <c r="L422"/>
      <c r="M422"/>
      <c r="N422"/>
      <c r="O422"/>
      <c r="P422"/>
    </row>
    <row r="423" spans="1:16" ht="14.5" x14ac:dyDescent="0.35">
      <c r="A423"/>
      <c r="B423"/>
      <c r="C423"/>
      <c r="D423"/>
      <c r="E423"/>
      <c r="F423"/>
      <c r="G423"/>
      <c r="H423"/>
      <c r="I423"/>
      <c r="J423"/>
      <c r="K423"/>
      <c r="L423"/>
      <c r="M423"/>
      <c r="N423"/>
      <c r="O423"/>
      <c r="P423"/>
    </row>
    <row r="424" spans="1:16" ht="14.5" x14ac:dyDescent="0.35">
      <c r="A424"/>
      <c r="B424"/>
      <c r="C424"/>
      <c r="D424"/>
      <c r="E424"/>
      <c r="F424"/>
      <c r="G424"/>
      <c r="H424"/>
      <c r="I424"/>
      <c r="J424"/>
      <c r="K424"/>
      <c r="L424"/>
      <c r="M424"/>
      <c r="N424"/>
      <c r="O424"/>
      <c r="P424"/>
    </row>
    <row r="425" spans="1:16" ht="14.5" x14ac:dyDescent="0.35">
      <c r="A425"/>
      <c r="B425"/>
      <c r="C425"/>
      <c r="D425"/>
      <c r="E425"/>
      <c r="F425"/>
      <c r="G425"/>
      <c r="H425"/>
      <c r="I425"/>
      <c r="J425"/>
      <c r="K425"/>
      <c r="L425"/>
      <c r="M425"/>
      <c r="N425"/>
      <c r="O425"/>
      <c r="P425"/>
    </row>
    <row r="426" spans="1:16" ht="14.5" x14ac:dyDescent="0.35">
      <c r="A426"/>
      <c r="B426"/>
      <c r="C426"/>
      <c r="D426"/>
      <c r="E426"/>
      <c r="F426"/>
      <c r="G426"/>
      <c r="H426"/>
      <c r="I426"/>
      <c r="J426"/>
      <c r="K426"/>
      <c r="L426"/>
      <c r="M426"/>
      <c r="N426"/>
      <c r="O426"/>
      <c r="P426"/>
    </row>
    <row r="427" spans="1:16" ht="14.5" x14ac:dyDescent="0.35">
      <c r="A427"/>
      <c r="B427"/>
      <c r="C427"/>
      <c r="D427"/>
      <c r="E427"/>
      <c r="F427"/>
      <c r="G427"/>
      <c r="H427"/>
      <c r="I427"/>
      <c r="J427"/>
      <c r="K427"/>
      <c r="L427"/>
      <c r="M427"/>
      <c r="N427"/>
      <c r="O427"/>
      <c r="P427"/>
    </row>
    <row r="428" spans="1:16" ht="14.5" x14ac:dyDescent="0.35">
      <c r="A428"/>
      <c r="B428"/>
      <c r="C428"/>
      <c r="D428"/>
      <c r="E428"/>
      <c r="F428"/>
      <c r="G428"/>
      <c r="H428"/>
      <c r="I428"/>
      <c r="J428"/>
      <c r="K428"/>
      <c r="L428"/>
      <c r="M428"/>
      <c r="N428"/>
      <c r="O428"/>
      <c r="P428"/>
    </row>
    <row r="429" spans="1:16" ht="14.5" x14ac:dyDescent="0.35">
      <c r="A429"/>
      <c r="B429"/>
      <c r="C429"/>
      <c r="D429"/>
      <c r="E429"/>
      <c r="F429"/>
      <c r="G429"/>
      <c r="H429"/>
      <c r="I429"/>
      <c r="J429"/>
      <c r="K429"/>
      <c r="L429"/>
      <c r="M429"/>
      <c r="N429"/>
      <c r="O429"/>
      <c r="P429"/>
    </row>
    <row r="430" spans="1:16" ht="14.5" x14ac:dyDescent="0.35">
      <c r="A430"/>
      <c r="B430"/>
      <c r="C430"/>
      <c r="D430"/>
      <c r="E430"/>
      <c r="F430"/>
      <c r="G430"/>
      <c r="H430"/>
      <c r="I430"/>
      <c r="J430"/>
      <c r="K430"/>
      <c r="L430"/>
      <c r="M430"/>
      <c r="N430"/>
      <c r="O430"/>
      <c r="P430"/>
    </row>
    <row r="431" spans="1:16" ht="14.5" x14ac:dyDescent="0.35">
      <c r="A431"/>
      <c r="B431"/>
      <c r="C431"/>
      <c r="D431"/>
      <c r="E431"/>
      <c r="F431"/>
      <c r="G431"/>
      <c r="H431"/>
      <c r="I431"/>
      <c r="J431"/>
      <c r="K431"/>
      <c r="L431"/>
      <c r="M431"/>
      <c r="N431"/>
      <c r="O431"/>
      <c r="P431"/>
    </row>
    <row r="432" spans="1:16" ht="14.5" x14ac:dyDescent="0.35">
      <c r="A432"/>
      <c r="B432"/>
      <c r="C432"/>
      <c r="D432"/>
      <c r="E432"/>
      <c r="F432"/>
      <c r="G432"/>
      <c r="H432"/>
      <c r="I432"/>
      <c r="J432"/>
      <c r="K432"/>
      <c r="L432"/>
      <c r="M432"/>
      <c r="N432"/>
      <c r="O432"/>
      <c r="P432"/>
    </row>
    <row r="433" spans="1:16" ht="14.5" x14ac:dyDescent="0.35">
      <c r="A433"/>
      <c r="B433"/>
      <c r="C433"/>
      <c r="D433"/>
      <c r="E433"/>
      <c r="F433"/>
      <c r="G433"/>
      <c r="H433"/>
      <c r="I433"/>
      <c r="J433"/>
      <c r="K433"/>
      <c r="L433"/>
      <c r="M433"/>
      <c r="N433"/>
      <c r="O433"/>
      <c r="P433"/>
    </row>
    <row r="434" spans="1:16" ht="14.5" x14ac:dyDescent="0.35">
      <c r="A434"/>
      <c r="B434"/>
      <c r="C434"/>
      <c r="D434"/>
      <c r="E434"/>
      <c r="F434"/>
      <c r="G434"/>
      <c r="H434"/>
      <c r="I434"/>
      <c r="J434"/>
      <c r="K434"/>
      <c r="L434"/>
      <c r="M434"/>
      <c r="N434"/>
      <c r="O434"/>
      <c r="P434"/>
    </row>
    <row r="435" spans="1:16" ht="14.5" x14ac:dyDescent="0.35">
      <c r="A435"/>
      <c r="B435"/>
      <c r="C435"/>
      <c r="D435"/>
      <c r="E435"/>
      <c r="F435"/>
      <c r="G435"/>
      <c r="H435"/>
      <c r="I435"/>
      <c r="J435"/>
      <c r="K435"/>
      <c r="L435"/>
      <c r="M435"/>
      <c r="N435"/>
      <c r="O435"/>
      <c r="P435"/>
    </row>
    <row r="436" spans="1:16" ht="14.5" x14ac:dyDescent="0.35">
      <c r="A436"/>
      <c r="B436"/>
      <c r="C436"/>
      <c r="D436"/>
      <c r="E436"/>
      <c r="F436"/>
      <c r="G436"/>
      <c r="H436"/>
      <c r="I436"/>
      <c r="J436"/>
      <c r="K436"/>
      <c r="L436"/>
      <c r="M436"/>
      <c r="N436"/>
      <c r="O436"/>
      <c r="P436"/>
    </row>
    <row r="437" spans="1:16" ht="14.5" x14ac:dyDescent="0.35">
      <c r="A437"/>
      <c r="B437"/>
      <c r="C437"/>
      <c r="D437"/>
      <c r="E437"/>
      <c r="F437"/>
      <c r="G437"/>
      <c r="H437"/>
      <c r="I437"/>
      <c r="J437"/>
      <c r="K437"/>
      <c r="L437"/>
      <c r="M437"/>
      <c r="N437"/>
      <c r="O437"/>
      <c r="P437"/>
    </row>
    <row r="438" spans="1:16" ht="14.5" x14ac:dyDescent="0.35">
      <c r="A438"/>
      <c r="B438"/>
      <c r="C438"/>
      <c r="D438"/>
      <c r="E438"/>
      <c r="F438"/>
      <c r="G438"/>
      <c r="H438"/>
      <c r="I438"/>
      <c r="J438"/>
      <c r="K438"/>
      <c r="L438"/>
      <c r="M438"/>
      <c r="N438"/>
      <c r="O438"/>
      <c r="P438"/>
    </row>
    <row r="439" spans="1:16" ht="14.5" x14ac:dyDescent="0.35">
      <c r="A439"/>
      <c r="B439"/>
      <c r="C439"/>
      <c r="D439"/>
      <c r="E439"/>
      <c r="F439"/>
      <c r="G439"/>
      <c r="H439"/>
      <c r="I439"/>
      <c r="J439"/>
      <c r="K439"/>
      <c r="L439"/>
      <c r="M439"/>
      <c r="N439"/>
      <c r="O439"/>
      <c r="P439"/>
    </row>
    <row r="440" spans="1:16" ht="14.5" x14ac:dyDescent="0.35">
      <c r="A440"/>
      <c r="B440"/>
      <c r="C440"/>
      <c r="D440"/>
      <c r="E440"/>
      <c r="F440"/>
      <c r="G440"/>
      <c r="H440"/>
      <c r="I440"/>
      <c r="J440"/>
      <c r="K440"/>
      <c r="L440"/>
      <c r="M440"/>
      <c r="N440"/>
      <c r="O440"/>
      <c r="P440"/>
    </row>
    <row r="441" spans="1:16" ht="14.5" x14ac:dyDescent="0.35">
      <c r="A441"/>
      <c r="B441"/>
      <c r="C441"/>
      <c r="D441"/>
      <c r="E441"/>
      <c r="F441"/>
      <c r="G441"/>
      <c r="H441"/>
      <c r="I441"/>
      <c r="J441"/>
      <c r="K441"/>
      <c r="L441"/>
      <c r="M441"/>
      <c r="N441"/>
      <c r="O441"/>
      <c r="P441"/>
    </row>
    <row r="442" spans="1:16" ht="14.5" x14ac:dyDescent="0.35">
      <c r="A442"/>
      <c r="B442"/>
      <c r="C442"/>
      <c r="D442"/>
      <c r="E442"/>
      <c r="F442"/>
      <c r="G442"/>
      <c r="H442"/>
      <c r="I442"/>
      <c r="J442"/>
      <c r="K442"/>
      <c r="L442"/>
      <c r="M442"/>
      <c r="N442"/>
      <c r="O442"/>
      <c r="P442"/>
    </row>
    <row r="443" spans="1:16" ht="14.5" x14ac:dyDescent="0.35">
      <c r="A443"/>
      <c r="B443"/>
      <c r="C443"/>
      <c r="D443"/>
      <c r="E443"/>
      <c r="F443"/>
      <c r="G443"/>
      <c r="H443"/>
      <c r="I443"/>
      <c r="J443"/>
      <c r="K443"/>
      <c r="L443"/>
      <c r="M443"/>
      <c r="N443"/>
      <c r="O443"/>
      <c r="P443"/>
    </row>
    <row r="444" spans="1:16" ht="14.5" x14ac:dyDescent="0.35">
      <c r="A444"/>
      <c r="B444"/>
      <c r="C444"/>
      <c r="D444"/>
      <c r="E444"/>
      <c r="F444"/>
      <c r="G444"/>
      <c r="H444"/>
      <c r="I444"/>
      <c r="J444"/>
      <c r="K444"/>
      <c r="L444"/>
      <c r="M444"/>
      <c r="N444"/>
      <c r="O444"/>
      <c r="P444"/>
    </row>
    <row r="445" spans="1:16" ht="14.5" x14ac:dyDescent="0.35">
      <c r="A445"/>
      <c r="B445"/>
      <c r="C445"/>
      <c r="D445"/>
      <c r="E445"/>
      <c r="F445"/>
      <c r="G445"/>
      <c r="H445"/>
      <c r="I445"/>
      <c r="J445"/>
      <c r="K445"/>
      <c r="L445"/>
      <c r="M445"/>
      <c r="N445"/>
      <c r="O445"/>
      <c r="P445"/>
    </row>
    <row r="446" spans="1:16" ht="14.5" x14ac:dyDescent="0.35">
      <c r="A446"/>
      <c r="B446"/>
      <c r="C446"/>
      <c r="D446"/>
      <c r="E446"/>
      <c r="F446"/>
      <c r="G446"/>
      <c r="H446"/>
      <c r="I446"/>
      <c r="J446"/>
      <c r="K446"/>
      <c r="L446"/>
      <c r="M446"/>
      <c r="N446"/>
      <c r="O446"/>
      <c r="P446"/>
    </row>
    <row r="447" spans="1:16" ht="14.5" x14ac:dyDescent="0.35">
      <c r="A447"/>
      <c r="B447"/>
      <c r="C447"/>
      <c r="D447"/>
      <c r="E447"/>
      <c r="F447"/>
      <c r="G447"/>
      <c r="H447"/>
      <c r="I447"/>
      <c r="J447"/>
      <c r="K447"/>
      <c r="L447"/>
      <c r="M447"/>
      <c r="N447"/>
      <c r="O447"/>
      <c r="P447"/>
    </row>
    <row r="448" spans="1:16" ht="14.5" x14ac:dyDescent="0.35">
      <c r="A448"/>
      <c r="B448"/>
      <c r="C448"/>
      <c r="D448"/>
      <c r="E448"/>
      <c r="F448"/>
      <c r="G448"/>
      <c r="H448"/>
      <c r="I448"/>
      <c r="J448"/>
      <c r="K448"/>
      <c r="L448"/>
      <c r="M448"/>
      <c r="N448"/>
      <c r="O448"/>
      <c r="P448"/>
    </row>
    <row r="449" spans="1:16" ht="14.5" x14ac:dyDescent="0.35">
      <c r="A449"/>
      <c r="B449"/>
      <c r="C449"/>
      <c r="D449"/>
      <c r="E449"/>
      <c r="F449"/>
      <c r="G449"/>
      <c r="H449"/>
      <c r="I449"/>
      <c r="J449"/>
      <c r="K449"/>
      <c r="L449"/>
      <c r="M449"/>
      <c r="N449"/>
      <c r="O449"/>
      <c r="P449"/>
    </row>
    <row r="450" spans="1:16" ht="14.5" x14ac:dyDescent="0.35">
      <c r="A450"/>
      <c r="B450"/>
      <c r="C450"/>
      <c r="D450"/>
      <c r="E450"/>
      <c r="F450"/>
      <c r="G450"/>
      <c r="H450"/>
      <c r="I450"/>
      <c r="J450"/>
      <c r="K450"/>
      <c r="L450"/>
      <c r="M450"/>
      <c r="N450"/>
      <c r="O450"/>
      <c r="P450"/>
    </row>
    <row r="451" spans="1:16" ht="14.5" x14ac:dyDescent="0.35">
      <c r="A451"/>
      <c r="B451"/>
      <c r="C451"/>
      <c r="D451"/>
      <c r="E451"/>
      <c r="F451"/>
      <c r="G451"/>
      <c r="H451"/>
      <c r="I451"/>
      <c r="J451"/>
      <c r="K451"/>
      <c r="L451"/>
      <c r="M451"/>
      <c r="N451"/>
      <c r="O451"/>
      <c r="P451"/>
    </row>
    <row r="452" spans="1:16" ht="14.5" x14ac:dyDescent="0.35">
      <c r="A452"/>
      <c r="B452"/>
      <c r="C452"/>
      <c r="D452"/>
      <c r="E452"/>
      <c r="F452"/>
      <c r="G452"/>
      <c r="H452"/>
      <c r="I452"/>
      <c r="J452"/>
      <c r="K452"/>
      <c r="L452"/>
      <c r="M452"/>
      <c r="N452"/>
      <c r="O452"/>
      <c r="P452"/>
    </row>
    <row r="453" spans="1:16" ht="14.5" x14ac:dyDescent="0.35">
      <c r="A453"/>
      <c r="B453"/>
      <c r="C453"/>
      <c r="D453"/>
      <c r="E453"/>
      <c r="F453"/>
      <c r="G453"/>
      <c r="H453"/>
      <c r="I453"/>
      <c r="J453"/>
      <c r="K453"/>
      <c r="L453"/>
      <c r="M453"/>
      <c r="N453"/>
      <c r="O453"/>
      <c r="P453"/>
    </row>
    <row r="454" spans="1:16" ht="14.5" x14ac:dyDescent="0.35">
      <c r="A454"/>
      <c r="B454"/>
      <c r="C454"/>
      <c r="D454"/>
      <c r="E454"/>
      <c r="F454"/>
      <c r="G454"/>
      <c r="H454"/>
      <c r="I454"/>
      <c r="J454"/>
      <c r="K454"/>
      <c r="L454"/>
      <c r="M454"/>
      <c r="N454"/>
      <c r="O454"/>
      <c r="P454"/>
    </row>
    <row r="455" spans="1:16" ht="14.5" x14ac:dyDescent="0.35">
      <c r="A455"/>
      <c r="B455"/>
      <c r="C455"/>
      <c r="D455"/>
      <c r="E455"/>
      <c r="F455"/>
      <c r="G455"/>
      <c r="H455"/>
      <c r="I455"/>
      <c r="J455"/>
      <c r="K455"/>
      <c r="L455"/>
      <c r="M455"/>
      <c r="N455"/>
      <c r="O455"/>
      <c r="P455"/>
    </row>
    <row r="456" spans="1:16" ht="14.5" x14ac:dyDescent="0.35">
      <c r="A456"/>
      <c r="B456"/>
      <c r="C456"/>
      <c r="D456"/>
      <c r="E456"/>
      <c r="F456"/>
      <c r="G456"/>
      <c r="H456"/>
      <c r="I456"/>
      <c r="J456"/>
      <c r="K456"/>
      <c r="L456"/>
      <c r="M456"/>
      <c r="N456"/>
      <c r="O456"/>
      <c r="P456"/>
    </row>
    <row r="457" spans="1:16" ht="14.5" x14ac:dyDescent="0.35">
      <c r="A457"/>
      <c r="B457"/>
      <c r="C457"/>
      <c r="D457"/>
      <c r="E457"/>
      <c r="F457"/>
      <c r="G457"/>
      <c r="H457"/>
      <c r="I457"/>
      <c r="J457"/>
      <c r="K457"/>
      <c r="L457"/>
      <c r="M457"/>
      <c r="N457"/>
      <c r="O457"/>
      <c r="P457"/>
    </row>
    <row r="458" spans="1:16" ht="14.5" x14ac:dyDescent="0.35">
      <c r="A458"/>
      <c r="B458"/>
      <c r="C458"/>
      <c r="D458"/>
      <c r="E458"/>
      <c r="F458"/>
      <c r="G458"/>
      <c r="H458"/>
      <c r="I458"/>
      <c r="J458"/>
      <c r="K458"/>
      <c r="L458"/>
      <c r="M458"/>
      <c r="N458"/>
      <c r="O458"/>
      <c r="P458"/>
    </row>
    <row r="459" spans="1:16" ht="14.5" x14ac:dyDescent="0.35">
      <c r="A459"/>
      <c r="B459"/>
      <c r="C459"/>
      <c r="D459"/>
      <c r="E459"/>
      <c r="F459"/>
      <c r="G459"/>
      <c r="H459"/>
      <c r="I459"/>
      <c r="J459"/>
      <c r="K459"/>
      <c r="L459"/>
      <c r="M459"/>
      <c r="N459"/>
      <c r="O459"/>
      <c r="P459"/>
    </row>
    <row r="460" spans="1:16" ht="14.5" x14ac:dyDescent="0.35">
      <c r="A460"/>
      <c r="B460"/>
      <c r="C460"/>
      <c r="D460"/>
      <c r="E460"/>
      <c r="F460"/>
      <c r="G460"/>
      <c r="H460"/>
      <c r="I460"/>
      <c r="J460"/>
      <c r="K460"/>
      <c r="L460"/>
      <c r="M460"/>
      <c r="N460"/>
      <c r="O460"/>
      <c r="P460"/>
    </row>
    <row r="461" spans="1:16" ht="14.5" x14ac:dyDescent="0.35">
      <c r="A461"/>
      <c r="B461"/>
      <c r="C461"/>
      <c r="D461"/>
      <c r="E461"/>
      <c r="F461"/>
      <c r="G461"/>
      <c r="H461"/>
      <c r="I461"/>
      <c r="J461"/>
      <c r="K461"/>
      <c r="L461"/>
      <c r="M461"/>
      <c r="N461"/>
      <c r="O461"/>
      <c r="P461"/>
    </row>
    <row r="462" spans="1:16" ht="14.5" x14ac:dyDescent="0.35">
      <c r="A462"/>
      <c r="B462"/>
      <c r="C462"/>
      <c r="D462"/>
      <c r="E462"/>
      <c r="F462"/>
      <c r="G462"/>
      <c r="H462"/>
      <c r="I462"/>
      <c r="J462"/>
      <c r="K462"/>
      <c r="L462"/>
      <c r="M462"/>
      <c r="N462"/>
      <c r="O462"/>
      <c r="P462"/>
    </row>
    <row r="463" spans="1:16" ht="14.5" x14ac:dyDescent="0.35">
      <c r="A463"/>
      <c r="B463"/>
      <c r="C463"/>
      <c r="D463"/>
      <c r="E463"/>
      <c r="F463"/>
      <c r="G463"/>
      <c r="H463"/>
      <c r="I463"/>
      <c r="J463"/>
      <c r="K463"/>
      <c r="L463"/>
      <c r="M463"/>
      <c r="N463"/>
      <c r="O463"/>
      <c r="P463"/>
    </row>
    <row r="464" spans="1:16" ht="14.5" x14ac:dyDescent="0.35">
      <c r="A464"/>
      <c r="B464"/>
      <c r="C464"/>
      <c r="D464"/>
      <c r="E464"/>
      <c r="F464"/>
      <c r="G464"/>
      <c r="H464"/>
      <c r="I464"/>
      <c r="J464"/>
      <c r="K464"/>
      <c r="L464"/>
      <c r="M464"/>
      <c r="N464"/>
      <c r="O464"/>
      <c r="P464"/>
    </row>
    <row r="465" spans="1:16" ht="14.5" x14ac:dyDescent="0.35">
      <c r="A465"/>
      <c r="B465"/>
      <c r="C465"/>
      <c r="D465"/>
      <c r="E465"/>
      <c r="F465"/>
      <c r="G465"/>
      <c r="H465"/>
      <c r="I465"/>
      <c r="J465"/>
      <c r="K465"/>
      <c r="L465"/>
      <c r="M465"/>
      <c r="N465"/>
      <c r="O465"/>
      <c r="P465"/>
    </row>
    <row r="466" spans="1:16" ht="14.5" x14ac:dyDescent="0.35">
      <c r="A466"/>
      <c r="B466"/>
      <c r="C466"/>
      <c r="D466"/>
      <c r="E466"/>
      <c r="F466"/>
      <c r="G466"/>
      <c r="H466"/>
      <c r="I466"/>
      <c r="J466"/>
      <c r="K466"/>
      <c r="L466"/>
      <c r="M466"/>
      <c r="N466"/>
      <c r="O466"/>
      <c r="P466"/>
    </row>
    <row r="467" spans="1:16" ht="14.5" x14ac:dyDescent="0.35">
      <c r="A467"/>
      <c r="B467"/>
      <c r="C467"/>
      <c r="D467"/>
      <c r="E467"/>
      <c r="F467"/>
      <c r="G467"/>
      <c r="H467"/>
      <c r="I467"/>
      <c r="J467"/>
      <c r="K467"/>
      <c r="L467"/>
      <c r="M467"/>
      <c r="N467"/>
      <c r="O467"/>
      <c r="P467"/>
    </row>
    <row r="468" spans="1:16" ht="14.5" x14ac:dyDescent="0.35">
      <c r="A468"/>
      <c r="B468"/>
      <c r="C468"/>
      <c r="D468"/>
      <c r="E468"/>
      <c r="F468"/>
      <c r="G468"/>
      <c r="H468"/>
      <c r="I468"/>
      <c r="J468"/>
      <c r="K468"/>
      <c r="L468"/>
      <c r="M468"/>
      <c r="N468"/>
      <c r="O468"/>
      <c r="P468"/>
    </row>
    <row r="469" spans="1:16" ht="14.5" x14ac:dyDescent="0.35">
      <c r="A469"/>
      <c r="B469"/>
      <c r="C469"/>
      <c r="D469"/>
      <c r="E469"/>
      <c r="F469"/>
      <c r="G469"/>
      <c r="H469"/>
      <c r="I469"/>
      <c r="J469"/>
      <c r="K469"/>
      <c r="L469"/>
      <c r="M469"/>
      <c r="N469"/>
      <c r="O469"/>
      <c r="P469"/>
    </row>
    <row r="470" spans="1:16" ht="14.5" x14ac:dyDescent="0.35">
      <c r="A470"/>
      <c r="B470"/>
      <c r="C470"/>
      <c r="D470"/>
      <c r="E470"/>
      <c r="F470"/>
      <c r="G470"/>
      <c r="H470"/>
      <c r="I470"/>
      <c r="J470"/>
      <c r="K470"/>
      <c r="L470"/>
      <c r="M470"/>
      <c r="N470"/>
      <c r="O470"/>
      <c r="P470"/>
    </row>
    <row r="471" spans="1:16" ht="14.5" x14ac:dyDescent="0.35">
      <c r="A471"/>
      <c r="B471"/>
      <c r="C471"/>
      <c r="D471"/>
      <c r="E471"/>
      <c r="F471"/>
      <c r="G471"/>
      <c r="H471"/>
      <c r="I471"/>
      <c r="J471"/>
      <c r="K471"/>
      <c r="L471"/>
      <c r="M471"/>
      <c r="N471"/>
      <c r="O471"/>
      <c r="P471"/>
    </row>
    <row r="472" spans="1:16" ht="14.5" x14ac:dyDescent="0.35">
      <c r="A472"/>
      <c r="B472"/>
      <c r="C472"/>
      <c r="D472"/>
      <c r="E472"/>
      <c r="F472"/>
      <c r="G472"/>
      <c r="H472"/>
      <c r="I472"/>
      <c r="J472"/>
      <c r="K472"/>
      <c r="L472"/>
      <c r="M472"/>
      <c r="N472"/>
      <c r="O472"/>
      <c r="P472"/>
    </row>
    <row r="473" spans="1:16" ht="14.5" x14ac:dyDescent="0.35">
      <c r="A473"/>
      <c r="B473"/>
      <c r="C473"/>
      <c r="D473"/>
      <c r="E473"/>
      <c r="F473"/>
      <c r="G473"/>
      <c r="H473"/>
      <c r="I473"/>
      <c r="J473"/>
      <c r="K473"/>
      <c r="L473"/>
      <c r="M473"/>
      <c r="N473"/>
      <c r="O473"/>
      <c r="P473"/>
    </row>
    <row r="474" spans="1:16" ht="14.5" x14ac:dyDescent="0.35">
      <c r="A474"/>
      <c r="B474"/>
      <c r="C474"/>
      <c r="D474"/>
      <c r="E474"/>
      <c r="F474"/>
      <c r="G474"/>
      <c r="H474"/>
      <c r="I474"/>
      <c r="J474"/>
      <c r="K474"/>
      <c r="L474"/>
      <c r="M474"/>
      <c r="N474"/>
      <c r="O474"/>
      <c r="P474"/>
    </row>
    <row r="475" spans="1:16" ht="14.5" x14ac:dyDescent="0.35">
      <c r="A475"/>
      <c r="B475"/>
      <c r="C475"/>
      <c r="D475"/>
      <c r="E475"/>
      <c r="F475"/>
      <c r="G475"/>
      <c r="H475"/>
      <c r="I475"/>
      <c r="J475"/>
      <c r="K475"/>
      <c r="L475"/>
      <c r="M475"/>
      <c r="N475"/>
      <c r="O475"/>
      <c r="P475"/>
    </row>
    <row r="476" spans="1:16" ht="14.5" x14ac:dyDescent="0.35">
      <c r="A476"/>
      <c r="B476"/>
      <c r="C476"/>
      <c r="D476"/>
      <c r="E476"/>
      <c r="F476"/>
      <c r="G476"/>
      <c r="H476"/>
      <c r="I476"/>
      <c r="J476"/>
      <c r="K476"/>
      <c r="L476"/>
      <c r="M476"/>
      <c r="N476"/>
      <c r="O476"/>
      <c r="P476"/>
    </row>
    <row r="477" spans="1:16" ht="14.5" x14ac:dyDescent="0.35">
      <c r="A477"/>
      <c r="B477"/>
      <c r="C477"/>
      <c r="D477"/>
      <c r="E477"/>
      <c r="F477"/>
      <c r="G477"/>
      <c r="H477"/>
      <c r="I477"/>
      <c r="J477"/>
      <c r="K477"/>
      <c r="L477"/>
      <c r="M477"/>
      <c r="N477"/>
      <c r="O477"/>
      <c r="P477"/>
    </row>
    <row r="478" spans="1:16" ht="14.5" x14ac:dyDescent="0.35">
      <c r="A478"/>
      <c r="B478"/>
      <c r="C478"/>
      <c r="D478"/>
      <c r="E478"/>
      <c r="F478"/>
      <c r="G478"/>
      <c r="H478"/>
      <c r="I478"/>
      <c r="J478"/>
      <c r="K478"/>
      <c r="L478"/>
      <c r="M478"/>
      <c r="N478"/>
      <c r="O478"/>
      <c r="P478"/>
    </row>
    <row r="479" spans="1:16" ht="14.5" x14ac:dyDescent="0.35">
      <c r="A479"/>
      <c r="B479"/>
      <c r="C479"/>
      <c r="D479"/>
      <c r="E479"/>
      <c r="F479"/>
      <c r="G479"/>
      <c r="H479"/>
      <c r="I479"/>
      <c r="J479"/>
      <c r="K479"/>
      <c r="L479"/>
      <c r="M479"/>
      <c r="N479"/>
      <c r="O479"/>
      <c r="P479"/>
    </row>
    <row r="480" spans="1:16" ht="14.5" x14ac:dyDescent="0.35">
      <c r="A480"/>
      <c r="B480"/>
      <c r="C480"/>
      <c r="D480"/>
      <c r="E480"/>
      <c r="F480"/>
      <c r="G480"/>
      <c r="H480"/>
      <c r="I480"/>
      <c r="J480"/>
      <c r="K480"/>
      <c r="L480"/>
      <c r="M480"/>
      <c r="N480"/>
      <c r="O480"/>
      <c r="P480"/>
    </row>
    <row r="481" spans="1:16" ht="14.5" x14ac:dyDescent="0.35">
      <c r="A481"/>
      <c r="B481"/>
      <c r="C481"/>
      <c r="D481"/>
      <c r="E481"/>
      <c r="F481"/>
      <c r="G481"/>
      <c r="H481"/>
      <c r="I481"/>
      <c r="J481"/>
      <c r="K481"/>
      <c r="L481"/>
      <c r="M481"/>
      <c r="N481"/>
      <c r="O481"/>
      <c r="P481"/>
    </row>
    <row r="482" spans="1:16" ht="14.5" x14ac:dyDescent="0.35">
      <c r="A482"/>
      <c r="B482"/>
      <c r="C482"/>
      <c r="D482"/>
      <c r="E482"/>
      <c r="F482"/>
      <c r="G482"/>
      <c r="H482"/>
      <c r="I482"/>
      <c r="J482"/>
      <c r="K482"/>
      <c r="L482"/>
      <c r="M482"/>
      <c r="N482"/>
      <c r="O482"/>
      <c r="P482"/>
    </row>
    <row r="483" spans="1:16" ht="14.5" x14ac:dyDescent="0.35">
      <c r="A483"/>
      <c r="B483"/>
      <c r="C483"/>
      <c r="D483"/>
      <c r="E483"/>
      <c r="F483"/>
      <c r="G483"/>
      <c r="H483"/>
      <c r="I483"/>
      <c r="J483"/>
      <c r="K483"/>
      <c r="L483"/>
      <c r="M483"/>
      <c r="N483"/>
      <c r="O483"/>
      <c r="P483"/>
    </row>
    <row r="484" spans="1:16" ht="14.5" x14ac:dyDescent="0.35">
      <c r="A484"/>
      <c r="B484"/>
      <c r="C484"/>
      <c r="D484"/>
      <c r="E484"/>
      <c r="F484"/>
      <c r="G484"/>
      <c r="H484"/>
      <c r="I484"/>
      <c r="J484"/>
      <c r="K484"/>
      <c r="L484"/>
      <c r="M484"/>
      <c r="N484"/>
      <c r="O484"/>
      <c r="P484"/>
    </row>
    <row r="485" spans="1:16" ht="14.5" x14ac:dyDescent="0.35">
      <c r="A485"/>
      <c r="B485"/>
      <c r="C485"/>
      <c r="D485"/>
      <c r="E485"/>
      <c r="F485"/>
      <c r="G485"/>
      <c r="H485"/>
      <c r="I485"/>
      <c r="J485"/>
      <c r="K485"/>
      <c r="L485"/>
      <c r="M485"/>
      <c r="N485"/>
      <c r="O485"/>
      <c r="P485"/>
    </row>
    <row r="486" spans="1:16" ht="14.5" x14ac:dyDescent="0.35">
      <c r="A486"/>
      <c r="B486"/>
      <c r="C486"/>
      <c r="D486"/>
      <c r="E486"/>
      <c r="F486"/>
      <c r="G486"/>
      <c r="H486"/>
      <c r="I486"/>
      <c r="J486"/>
      <c r="K486"/>
      <c r="L486"/>
      <c r="M486"/>
      <c r="N486"/>
      <c r="O486"/>
      <c r="P486"/>
    </row>
    <row r="487" spans="1:16" ht="14.5" x14ac:dyDescent="0.35">
      <c r="A487"/>
      <c r="B487"/>
      <c r="C487"/>
      <c r="D487"/>
      <c r="E487"/>
      <c r="F487"/>
      <c r="G487"/>
      <c r="H487"/>
      <c r="I487"/>
      <c r="J487"/>
      <c r="K487"/>
      <c r="L487"/>
      <c r="M487"/>
      <c r="N487"/>
      <c r="O487"/>
      <c r="P487"/>
    </row>
    <row r="488" spans="1:16" ht="14.5" x14ac:dyDescent="0.35">
      <c r="A488"/>
      <c r="B488"/>
      <c r="C488"/>
      <c r="D488"/>
      <c r="E488"/>
      <c r="F488"/>
      <c r="G488"/>
      <c r="H488"/>
      <c r="I488"/>
      <c r="J488"/>
      <c r="K488"/>
      <c r="L488"/>
      <c r="M488"/>
      <c r="N488"/>
      <c r="O488"/>
      <c r="P488"/>
    </row>
    <row r="489" spans="1:16" ht="14.5" x14ac:dyDescent="0.35">
      <c r="A489"/>
      <c r="B489"/>
      <c r="C489"/>
      <c r="D489"/>
      <c r="E489"/>
      <c r="F489"/>
      <c r="G489"/>
      <c r="H489"/>
      <c r="I489"/>
      <c r="J489"/>
      <c r="K489"/>
      <c r="L489"/>
      <c r="M489"/>
      <c r="N489"/>
      <c r="O489"/>
      <c r="P489"/>
    </row>
    <row r="490" spans="1:16" ht="14.5" x14ac:dyDescent="0.35">
      <c r="A490"/>
      <c r="B490"/>
      <c r="C490"/>
      <c r="D490"/>
      <c r="E490"/>
      <c r="F490"/>
      <c r="G490"/>
      <c r="H490"/>
      <c r="I490"/>
      <c r="J490"/>
      <c r="K490"/>
      <c r="L490"/>
      <c r="M490"/>
      <c r="N490"/>
      <c r="O490"/>
      <c r="P490"/>
    </row>
    <row r="491" spans="1:16" ht="14.5" x14ac:dyDescent="0.35">
      <c r="A491"/>
      <c r="B491"/>
      <c r="C491"/>
      <c r="D491"/>
      <c r="E491"/>
      <c r="F491"/>
      <c r="G491"/>
      <c r="H491"/>
      <c r="I491"/>
      <c r="J491"/>
      <c r="K491"/>
      <c r="L491"/>
      <c r="M491"/>
      <c r="N491"/>
      <c r="O491"/>
      <c r="P491"/>
    </row>
    <row r="492" spans="1:16" ht="14.5" x14ac:dyDescent="0.35">
      <c r="A492"/>
      <c r="B492"/>
      <c r="C492"/>
      <c r="D492"/>
      <c r="E492"/>
      <c r="F492"/>
      <c r="G492"/>
      <c r="H492"/>
      <c r="I492"/>
      <c r="J492"/>
      <c r="K492"/>
      <c r="L492"/>
      <c r="M492"/>
      <c r="N492"/>
      <c r="O492"/>
      <c r="P492"/>
    </row>
    <row r="493" spans="1:16" ht="14.5" x14ac:dyDescent="0.35">
      <c r="A493"/>
      <c r="B493"/>
      <c r="C493"/>
      <c r="D493"/>
      <c r="E493"/>
      <c r="F493"/>
      <c r="G493"/>
      <c r="H493"/>
      <c r="I493"/>
      <c r="J493"/>
      <c r="K493"/>
      <c r="L493"/>
      <c r="M493"/>
      <c r="N493"/>
      <c r="O493"/>
      <c r="P493"/>
    </row>
    <row r="494" spans="1:16" ht="14.5" x14ac:dyDescent="0.35">
      <c r="A494"/>
      <c r="B494"/>
      <c r="C494"/>
      <c r="D494"/>
      <c r="E494"/>
      <c r="F494"/>
      <c r="G494"/>
      <c r="H494"/>
      <c r="I494"/>
      <c r="J494"/>
      <c r="K494"/>
      <c r="L494"/>
      <c r="M494"/>
      <c r="N494"/>
      <c r="O494"/>
      <c r="P494"/>
    </row>
    <row r="495" spans="1:16" ht="14.5" x14ac:dyDescent="0.35">
      <c r="A495"/>
      <c r="B495"/>
      <c r="C495"/>
      <c r="D495"/>
      <c r="E495"/>
      <c r="F495"/>
      <c r="G495"/>
      <c r="H495"/>
      <c r="I495"/>
      <c r="J495"/>
      <c r="K495"/>
      <c r="L495"/>
      <c r="M495"/>
      <c r="N495"/>
      <c r="O495"/>
      <c r="P495"/>
    </row>
    <row r="496" spans="1:16" ht="14.5" x14ac:dyDescent="0.35">
      <c r="A496"/>
      <c r="B496"/>
      <c r="C496"/>
      <c r="D496"/>
      <c r="E496"/>
      <c r="F496"/>
      <c r="G496"/>
      <c r="H496"/>
      <c r="I496"/>
      <c r="J496"/>
      <c r="K496"/>
      <c r="L496"/>
      <c r="M496"/>
      <c r="N496"/>
      <c r="O496"/>
      <c r="P496"/>
    </row>
    <row r="497" spans="1:16" ht="14.5" x14ac:dyDescent="0.35">
      <c r="A497"/>
      <c r="B497"/>
      <c r="C497"/>
      <c r="D497"/>
      <c r="E497"/>
      <c r="F497"/>
      <c r="G497"/>
      <c r="H497"/>
      <c r="I497"/>
      <c r="J497"/>
      <c r="K497"/>
      <c r="L497"/>
      <c r="M497"/>
      <c r="N497"/>
      <c r="O497"/>
      <c r="P497"/>
    </row>
    <row r="498" spans="1:16" ht="14.5" x14ac:dyDescent="0.35">
      <c r="A498"/>
      <c r="B498"/>
      <c r="C498"/>
      <c r="D498"/>
      <c r="E498"/>
      <c r="F498"/>
      <c r="G498"/>
      <c r="H498"/>
      <c r="I498"/>
      <c r="J498"/>
      <c r="K498"/>
      <c r="L498"/>
      <c r="M498"/>
      <c r="N498"/>
      <c r="O498"/>
      <c r="P498"/>
    </row>
    <row r="499" spans="1:16" ht="14.5" x14ac:dyDescent="0.35">
      <c r="A499"/>
      <c r="B499"/>
      <c r="C499"/>
      <c r="D499"/>
      <c r="E499"/>
      <c r="F499"/>
      <c r="G499"/>
      <c r="H499"/>
      <c r="I499"/>
      <c r="J499"/>
      <c r="K499"/>
      <c r="L499"/>
      <c r="M499"/>
      <c r="N499"/>
      <c r="O499"/>
      <c r="P499"/>
    </row>
    <row r="500" spans="1:16" ht="14.5" x14ac:dyDescent="0.35">
      <c r="A500"/>
      <c r="B500"/>
      <c r="C500"/>
      <c r="D500"/>
      <c r="E500"/>
      <c r="F500"/>
      <c r="G500"/>
      <c r="H500"/>
      <c r="I500"/>
      <c r="J500"/>
      <c r="K500"/>
      <c r="L500"/>
      <c r="M500"/>
      <c r="N500"/>
      <c r="O500"/>
      <c r="P500"/>
    </row>
    <row r="501" spans="1:16" ht="14.5" x14ac:dyDescent="0.35">
      <c r="A501"/>
      <c r="B501"/>
      <c r="C501"/>
      <c r="D501"/>
      <c r="E501"/>
      <c r="F501"/>
      <c r="G501"/>
      <c r="H501"/>
      <c r="I501"/>
      <c r="J501"/>
      <c r="K501"/>
      <c r="L501"/>
      <c r="M501"/>
      <c r="N501"/>
      <c r="O501"/>
      <c r="P501"/>
    </row>
    <row r="502" spans="1:16" ht="14.5" x14ac:dyDescent="0.35">
      <c r="A502"/>
      <c r="B502"/>
      <c r="C502"/>
      <c r="D502"/>
      <c r="E502"/>
      <c r="F502"/>
      <c r="G502"/>
      <c r="H502"/>
      <c r="I502"/>
      <c r="J502"/>
      <c r="K502"/>
      <c r="L502"/>
      <c r="M502"/>
      <c r="N502"/>
      <c r="O502"/>
      <c r="P502"/>
    </row>
    <row r="503" spans="1:16" ht="14.5" x14ac:dyDescent="0.35">
      <c r="A503"/>
      <c r="B503"/>
      <c r="C503"/>
      <c r="D503"/>
      <c r="E503"/>
      <c r="F503"/>
      <c r="G503"/>
      <c r="H503"/>
      <c r="I503"/>
      <c r="J503"/>
      <c r="K503"/>
      <c r="L503"/>
      <c r="M503"/>
      <c r="N503"/>
      <c r="O503"/>
      <c r="P503"/>
    </row>
    <row r="504" spans="1:16" ht="14.5" x14ac:dyDescent="0.35">
      <c r="A504"/>
      <c r="B504"/>
      <c r="C504"/>
      <c r="D504"/>
      <c r="E504"/>
      <c r="F504"/>
      <c r="G504"/>
      <c r="H504"/>
      <c r="I504"/>
      <c r="J504"/>
      <c r="K504"/>
      <c r="L504"/>
      <c r="M504"/>
      <c r="N504"/>
      <c r="O504"/>
      <c r="P504"/>
    </row>
    <row r="505" spans="1:16" ht="14.5" x14ac:dyDescent="0.35">
      <c r="A505"/>
      <c r="B505"/>
      <c r="C505"/>
      <c r="D505"/>
      <c r="E505"/>
      <c r="F505"/>
      <c r="G505"/>
      <c r="H505"/>
      <c r="I505"/>
      <c r="J505"/>
      <c r="K505"/>
      <c r="L505"/>
      <c r="M505"/>
      <c r="N505"/>
      <c r="O505"/>
      <c r="P505"/>
    </row>
    <row r="506" spans="1:16" ht="14.5" x14ac:dyDescent="0.35">
      <c r="A506"/>
      <c r="B506"/>
      <c r="C506"/>
      <c r="D506"/>
      <c r="E506"/>
      <c r="F506"/>
      <c r="G506"/>
      <c r="H506"/>
      <c r="I506"/>
      <c r="J506"/>
      <c r="K506"/>
      <c r="L506"/>
      <c r="M506"/>
      <c r="N506"/>
      <c r="O506"/>
      <c r="P506"/>
    </row>
    <row r="507" spans="1:16" ht="14.5" x14ac:dyDescent="0.35">
      <c r="A507"/>
      <c r="B507"/>
      <c r="C507"/>
      <c r="D507"/>
      <c r="E507"/>
      <c r="F507"/>
      <c r="G507"/>
      <c r="H507"/>
      <c r="I507"/>
      <c r="J507"/>
      <c r="K507"/>
      <c r="L507"/>
      <c r="M507"/>
      <c r="N507"/>
      <c r="O507"/>
      <c r="P507"/>
    </row>
    <row r="508" spans="1:16" ht="14.5" x14ac:dyDescent="0.35">
      <c r="A508"/>
      <c r="B508"/>
      <c r="C508"/>
      <c r="D508"/>
      <c r="E508"/>
      <c r="F508"/>
      <c r="G508"/>
      <c r="H508"/>
      <c r="I508"/>
      <c r="J508"/>
      <c r="K508"/>
      <c r="L508"/>
      <c r="M508"/>
      <c r="N508"/>
      <c r="O508"/>
      <c r="P508"/>
    </row>
    <row r="509" spans="1:16" ht="14.5" x14ac:dyDescent="0.35">
      <c r="A509"/>
      <c r="B509"/>
      <c r="C509"/>
      <c r="D509"/>
      <c r="E509"/>
      <c r="F509"/>
      <c r="G509"/>
      <c r="H509"/>
      <c r="I509"/>
      <c r="J509"/>
      <c r="K509"/>
      <c r="L509"/>
      <c r="M509"/>
      <c r="N509"/>
      <c r="O509"/>
      <c r="P509"/>
    </row>
    <row r="510" spans="1:16" ht="14.5" x14ac:dyDescent="0.35">
      <c r="A510"/>
      <c r="B510"/>
      <c r="C510"/>
      <c r="D510"/>
      <c r="E510"/>
      <c r="F510"/>
      <c r="G510"/>
      <c r="H510"/>
      <c r="I510"/>
      <c r="J510"/>
      <c r="K510"/>
      <c r="L510"/>
      <c r="M510"/>
      <c r="N510"/>
      <c r="O510"/>
      <c r="P510"/>
    </row>
    <row r="511" spans="1:16" ht="14.5" x14ac:dyDescent="0.35">
      <c r="A511"/>
      <c r="B511"/>
      <c r="C511"/>
      <c r="D511"/>
      <c r="E511"/>
      <c r="F511"/>
      <c r="G511"/>
      <c r="H511"/>
      <c r="I511"/>
      <c r="J511"/>
      <c r="K511"/>
      <c r="L511"/>
      <c r="M511"/>
      <c r="N511"/>
      <c r="O511"/>
      <c r="P511"/>
    </row>
    <row r="512" spans="1:16" ht="14.5" x14ac:dyDescent="0.35">
      <c r="A512"/>
      <c r="B512"/>
      <c r="C512"/>
      <c r="D512"/>
      <c r="E512"/>
      <c r="F512"/>
      <c r="G512"/>
      <c r="H512"/>
      <c r="I512"/>
      <c r="J512"/>
      <c r="K512"/>
      <c r="L512"/>
      <c r="M512"/>
      <c r="N512"/>
      <c r="O512"/>
      <c r="P512"/>
    </row>
    <row r="513" spans="1:16" ht="14.5" x14ac:dyDescent="0.35">
      <c r="A513"/>
      <c r="B513"/>
      <c r="C513"/>
      <c r="D513"/>
      <c r="E513"/>
      <c r="F513"/>
      <c r="G513"/>
      <c r="H513"/>
      <c r="I513"/>
      <c r="J513"/>
      <c r="K513"/>
      <c r="L513"/>
      <c r="M513"/>
      <c r="N513"/>
      <c r="O513"/>
      <c r="P513"/>
    </row>
    <row r="514" spans="1:16" ht="14.5" x14ac:dyDescent="0.35">
      <c r="A514"/>
      <c r="B514"/>
      <c r="C514"/>
      <c r="D514"/>
      <c r="E514"/>
      <c r="F514"/>
      <c r="G514"/>
      <c r="H514"/>
      <c r="I514"/>
      <c r="J514"/>
      <c r="K514"/>
      <c r="L514"/>
      <c r="M514"/>
      <c r="N514"/>
      <c r="O514"/>
      <c r="P514"/>
    </row>
    <row r="515" spans="1:16" ht="14.5" x14ac:dyDescent="0.35">
      <c r="A515"/>
      <c r="B515"/>
      <c r="C515"/>
      <c r="D515"/>
      <c r="E515"/>
      <c r="F515"/>
      <c r="G515"/>
      <c r="H515"/>
      <c r="I515"/>
      <c r="J515"/>
      <c r="K515"/>
      <c r="L515"/>
      <c r="M515"/>
      <c r="N515"/>
      <c r="O515"/>
      <c r="P515"/>
    </row>
    <row r="516" spans="1:16" ht="14.5" x14ac:dyDescent="0.35">
      <c r="A516"/>
      <c r="B516"/>
      <c r="C516"/>
      <c r="D516"/>
      <c r="E516"/>
      <c r="F516"/>
      <c r="G516"/>
      <c r="H516"/>
      <c r="I516"/>
      <c r="J516"/>
      <c r="K516"/>
      <c r="L516"/>
      <c r="M516"/>
      <c r="N516"/>
      <c r="O516"/>
      <c r="P516"/>
    </row>
    <row r="517" spans="1:16" ht="14.5" x14ac:dyDescent="0.35">
      <c r="A517"/>
      <c r="B517"/>
      <c r="C517"/>
      <c r="D517"/>
      <c r="E517"/>
      <c r="F517"/>
      <c r="G517"/>
      <c r="H517"/>
      <c r="I517"/>
      <c r="J517"/>
      <c r="K517"/>
      <c r="L517"/>
      <c r="M517"/>
      <c r="N517"/>
      <c r="O517"/>
      <c r="P517"/>
    </row>
    <row r="518" spans="1:16" ht="14.5" x14ac:dyDescent="0.35">
      <c r="A518"/>
      <c r="B518"/>
      <c r="C518"/>
      <c r="D518"/>
      <c r="E518"/>
      <c r="F518"/>
      <c r="G518"/>
      <c r="H518"/>
      <c r="I518"/>
      <c r="J518"/>
      <c r="K518"/>
      <c r="L518"/>
      <c r="M518"/>
      <c r="N518"/>
      <c r="O518"/>
      <c r="P518"/>
    </row>
    <row r="519" spans="1:16" ht="14.5" x14ac:dyDescent="0.35">
      <c r="A519"/>
      <c r="B519"/>
      <c r="C519"/>
      <c r="D519"/>
      <c r="E519"/>
      <c r="F519"/>
      <c r="G519"/>
      <c r="H519"/>
      <c r="I519"/>
      <c r="J519"/>
      <c r="K519"/>
      <c r="L519"/>
      <c r="M519"/>
      <c r="N519"/>
      <c r="O519"/>
      <c r="P519"/>
    </row>
    <row r="520" spans="1:16" ht="14.5" x14ac:dyDescent="0.35">
      <c r="A520"/>
      <c r="B520"/>
      <c r="C520"/>
      <c r="D520"/>
      <c r="E520"/>
      <c r="F520"/>
      <c r="G520"/>
      <c r="H520"/>
      <c r="I520"/>
      <c r="J520"/>
      <c r="K520"/>
      <c r="L520"/>
      <c r="M520"/>
      <c r="N520"/>
      <c r="O520"/>
      <c r="P520"/>
    </row>
    <row r="521" spans="1:16" ht="14.5" x14ac:dyDescent="0.35">
      <c r="A521"/>
      <c r="B521"/>
      <c r="C521"/>
      <c r="D521"/>
      <c r="E521"/>
      <c r="F521"/>
      <c r="G521"/>
      <c r="H521"/>
      <c r="I521"/>
      <c r="J521"/>
      <c r="K521"/>
      <c r="L521"/>
      <c r="M521"/>
      <c r="N521"/>
      <c r="O521"/>
      <c r="P521"/>
    </row>
    <row r="522" spans="1:16" ht="14.5" x14ac:dyDescent="0.35">
      <c r="A522"/>
      <c r="B522"/>
      <c r="C522"/>
      <c r="D522"/>
      <c r="E522"/>
      <c r="F522"/>
      <c r="G522"/>
      <c r="H522"/>
      <c r="I522"/>
      <c r="J522"/>
      <c r="K522"/>
      <c r="L522"/>
      <c r="M522"/>
      <c r="N522"/>
      <c r="O522"/>
      <c r="P522"/>
    </row>
    <row r="523" spans="1:16" ht="14.5" x14ac:dyDescent="0.35">
      <c r="A523"/>
      <c r="B523"/>
      <c r="C523"/>
      <c r="D523"/>
      <c r="E523"/>
      <c r="F523"/>
      <c r="G523"/>
      <c r="H523"/>
      <c r="I523"/>
      <c r="J523"/>
      <c r="K523"/>
      <c r="L523"/>
      <c r="M523"/>
      <c r="N523"/>
      <c r="O523"/>
      <c r="P523"/>
    </row>
    <row r="524" spans="1:16" ht="14.5" x14ac:dyDescent="0.35">
      <c r="A524"/>
      <c r="B524"/>
      <c r="C524"/>
      <c r="D524"/>
      <c r="E524"/>
      <c r="F524"/>
      <c r="G524"/>
      <c r="H524"/>
      <c r="I524"/>
      <c r="J524"/>
      <c r="K524"/>
      <c r="L524"/>
      <c r="M524"/>
      <c r="N524"/>
      <c r="O524"/>
      <c r="P524"/>
    </row>
    <row r="525" spans="1:16" ht="14.5" x14ac:dyDescent="0.35">
      <c r="A525"/>
      <c r="B525"/>
      <c r="C525"/>
      <c r="D525"/>
      <c r="E525"/>
      <c r="F525"/>
      <c r="G525"/>
      <c r="H525"/>
      <c r="I525"/>
      <c r="J525"/>
      <c r="K525"/>
      <c r="L525"/>
      <c r="M525"/>
      <c r="N525"/>
      <c r="O525"/>
      <c r="P525"/>
    </row>
    <row r="526" spans="1:16" ht="14.5" x14ac:dyDescent="0.35">
      <c r="A526"/>
      <c r="B526"/>
      <c r="C526"/>
      <c r="D526"/>
      <c r="E526"/>
      <c r="F526"/>
      <c r="G526"/>
      <c r="H526"/>
      <c r="I526"/>
      <c r="J526"/>
      <c r="K526"/>
      <c r="L526"/>
      <c r="M526"/>
      <c r="N526"/>
      <c r="O526"/>
      <c r="P526"/>
    </row>
    <row r="527" spans="1:16" ht="14.5" x14ac:dyDescent="0.35">
      <c r="A527"/>
      <c r="B527"/>
      <c r="C527"/>
      <c r="D527"/>
      <c r="E527"/>
      <c r="F527"/>
      <c r="G527"/>
      <c r="H527"/>
      <c r="I527"/>
      <c r="J527"/>
      <c r="K527"/>
      <c r="L527"/>
      <c r="M527"/>
      <c r="N527"/>
      <c r="O527"/>
      <c r="P527"/>
    </row>
    <row r="528" spans="1:16" ht="14.5" x14ac:dyDescent="0.35">
      <c r="A528"/>
      <c r="B528"/>
      <c r="C528"/>
      <c r="D528"/>
      <c r="E528"/>
      <c r="F528"/>
      <c r="G528"/>
      <c r="H528"/>
      <c r="I528"/>
      <c r="J528"/>
      <c r="K528"/>
      <c r="L528"/>
      <c r="M528"/>
      <c r="N528"/>
      <c r="O528"/>
      <c r="P528"/>
    </row>
    <row r="529" spans="1:16" ht="14.5" x14ac:dyDescent="0.35">
      <c r="A529"/>
      <c r="B529"/>
      <c r="C529"/>
      <c r="D529"/>
      <c r="E529"/>
      <c r="F529"/>
      <c r="G529"/>
      <c r="H529"/>
      <c r="I529"/>
      <c r="J529"/>
      <c r="K529"/>
      <c r="L529"/>
      <c r="M529"/>
      <c r="N529"/>
      <c r="O529"/>
      <c r="P529"/>
    </row>
    <row r="530" spans="1:16" ht="14.5" x14ac:dyDescent="0.35">
      <c r="A530"/>
      <c r="B530"/>
      <c r="C530"/>
      <c r="D530"/>
      <c r="E530"/>
      <c r="F530"/>
      <c r="G530"/>
      <c r="H530"/>
      <c r="I530"/>
      <c r="J530"/>
      <c r="K530"/>
      <c r="L530"/>
      <c r="M530"/>
      <c r="N530"/>
      <c r="O530"/>
      <c r="P530"/>
    </row>
    <row r="531" spans="1:16" ht="14.5" x14ac:dyDescent="0.35">
      <c r="A531"/>
      <c r="B531"/>
      <c r="C531"/>
      <c r="D531"/>
      <c r="E531"/>
      <c r="F531"/>
      <c r="G531"/>
      <c r="H531"/>
      <c r="I531"/>
      <c r="J531"/>
      <c r="K531"/>
      <c r="L531"/>
      <c r="M531"/>
      <c r="N531"/>
      <c r="O531"/>
      <c r="P531"/>
    </row>
    <row r="532" spans="1:16" ht="14.5" x14ac:dyDescent="0.35">
      <c r="A532"/>
      <c r="B532"/>
      <c r="C532"/>
      <c r="D532"/>
      <c r="E532"/>
      <c r="F532"/>
      <c r="G532"/>
      <c r="H532"/>
      <c r="I532"/>
      <c r="J532"/>
      <c r="K532"/>
      <c r="L532"/>
      <c r="M532"/>
      <c r="N532"/>
      <c r="O532"/>
      <c r="P532"/>
    </row>
    <row r="533" spans="1:16" ht="14.5" x14ac:dyDescent="0.35">
      <c r="A533"/>
      <c r="B533"/>
      <c r="C533"/>
      <c r="D533"/>
      <c r="E533"/>
      <c r="F533"/>
      <c r="G533"/>
      <c r="H533"/>
      <c r="I533"/>
      <c r="J533"/>
      <c r="K533"/>
      <c r="L533"/>
      <c r="M533"/>
      <c r="N533"/>
      <c r="O533"/>
      <c r="P533"/>
    </row>
    <row r="534" spans="1:16" ht="14.5" x14ac:dyDescent="0.35">
      <c r="A534"/>
      <c r="B534"/>
      <c r="C534"/>
      <c r="D534"/>
      <c r="E534"/>
      <c r="F534"/>
      <c r="G534"/>
      <c r="H534"/>
      <c r="I534"/>
      <c r="J534"/>
      <c r="K534"/>
      <c r="L534"/>
      <c r="M534"/>
      <c r="N534"/>
      <c r="O534"/>
      <c r="P534"/>
    </row>
    <row r="535" spans="1:16" ht="14.5" x14ac:dyDescent="0.35">
      <c r="A535"/>
      <c r="B535"/>
      <c r="C535"/>
      <c r="D535"/>
      <c r="E535"/>
      <c r="F535"/>
      <c r="G535"/>
      <c r="H535"/>
      <c r="I535"/>
      <c r="J535"/>
      <c r="K535"/>
      <c r="L535"/>
      <c r="M535"/>
      <c r="N535"/>
      <c r="O535"/>
      <c r="P535"/>
    </row>
    <row r="536" spans="1:16" ht="14.5" x14ac:dyDescent="0.35">
      <c r="A536"/>
      <c r="B536"/>
      <c r="C536"/>
      <c r="D536"/>
      <c r="E536"/>
      <c r="F536"/>
      <c r="G536"/>
      <c r="H536"/>
      <c r="I536"/>
      <c r="J536"/>
      <c r="K536"/>
      <c r="L536"/>
      <c r="M536"/>
      <c r="N536"/>
      <c r="O536"/>
      <c r="P536"/>
    </row>
    <row r="537" spans="1:16" ht="14.5" x14ac:dyDescent="0.35">
      <c r="A537"/>
      <c r="B537"/>
      <c r="C537"/>
      <c r="D537"/>
      <c r="E537"/>
      <c r="F537"/>
      <c r="G537"/>
      <c r="H537"/>
      <c r="I537"/>
      <c r="J537"/>
      <c r="K537"/>
      <c r="L537"/>
      <c r="M537"/>
      <c r="N537"/>
      <c r="O537"/>
      <c r="P537"/>
    </row>
    <row r="538" spans="1:16" ht="14.5" x14ac:dyDescent="0.35">
      <c r="A538"/>
      <c r="B538"/>
      <c r="C538"/>
      <c r="D538"/>
      <c r="E538"/>
      <c r="F538"/>
      <c r="G538"/>
      <c r="H538"/>
      <c r="I538"/>
      <c r="J538"/>
      <c r="K538"/>
      <c r="L538"/>
      <c r="M538"/>
      <c r="N538"/>
      <c r="O538"/>
      <c r="P538"/>
    </row>
    <row r="539" spans="1:16" ht="14.5" x14ac:dyDescent="0.35">
      <c r="A539"/>
      <c r="B539"/>
      <c r="C539"/>
      <c r="D539"/>
      <c r="E539"/>
      <c r="F539"/>
      <c r="G539"/>
      <c r="H539"/>
      <c r="I539"/>
      <c r="J539"/>
      <c r="K539"/>
      <c r="L539"/>
      <c r="M539"/>
      <c r="N539"/>
      <c r="O539"/>
      <c r="P539"/>
    </row>
    <row r="540" spans="1:16" ht="14.5" x14ac:dyDescent="0.35">
      <c r="A540"/>
      <c r="B540"/>
      <c r="C540"/>
      <c r="D540"/>
      <c r="E540"/>
      <c r="F540"/>
      <c r="G540"/>
      <c r="H540"/>
      <c r="I540"/>
      <c r="J540"/>
      <c r="K540"/>
      <c r="L540"/>
      <c r="M540"/>
      <c r="N540"/>
      <c r="O540"/>
      <c r="P540"/>
    </row>
    <row r="541" spans="1:16" ht="14.5" x14ac:dyDescent="0.35">
      <c r="A541"/>
      <c r="B541"/>
      <c r="C541"/>
      <c r="D541"/>
      <c r="E541"/>
      <c r="F541"/>
      <c r="G541"/>
      <c r="H541"/>
      <c r="I541"/>
      <c r="J541"/>
      <c r="K541"/>
      <c r="L541"/>
      <c r="M541"/>
      <c r="N541"/>
      <c r="O541"/>
      <c r="P541"/>
    </row>
    <row r="542" spans="1:16" ht="14.5" x14ac:dyDescent="0.35">
      <c r="A542"/>
      <c r="B542"/>
      <c r="C542"/>
      <c r="D542"/>
      <c r="E542"/>
      <c r="F542"/>
      <c r="G542"/>
      <c r="H542"/>
      <c r="I542"/>
      <c r="J542"/>
      <c r="K542"/>
      <c r="L542"/>
      <c r="M542"/>
      <c r="N542"/>
      <c r="O542"/>
      <c r="P542"/>
    </row>
    <row r="543" spans="1:16" ht="14.5" x14ac:dyDescent="0.35">
      <c r="A543"/>
      <c r="B543"/>
      <c r="C543"/>
      <c r="D543"/>
      <c r="E543"/>
      <c r="F543"/>
      <c r="G543"/>
      <c r="H543"/>
      <c r="I543"/>
      <c r="J543"/>
      <c r="K543"/>
      <c r="L543"/>
      <c r="M543"/>
      <c r="N543"/>
      <c r="O543"/>
      <c r="P543"/>
    </row>
    <row r="544" spans="1:16" ht="14.5" x14ac:dyDescent="0.35">
      <c r="A544"/>
      <c r="B544"/>
      <c r="C544"/>
      <c r="D544"/>
      <c r="E544"/>
      <c r="F544"/>
      <c r="G544"/>
      <c r="H544"/>
      <c r="I544"/>
      <c r="J544"/>
      <c r="K544"/>
      <c r="L544"/>
      <c r="M544"/>
      <c r="N544"/>
      <c r="O544"/>
      <c r="P544"/>
    </row>
    <row r="545" spans="1:16" ht="14.5" x14ac:dyDescent="0.35">
      <c r="A545"/>
      <c r="B545"/>
      <c r="C545"/>
      <c r="D545"/>
      <c r="E545"/>
      <c r="F545"/>
      <c r="G545"/>
      <c r="H545"/>
      <c r="I545"/>
      <c r="J545"/>
      <c r="K545"/>
      <c r="L545"/>
      <c r="M545"/>
      <c r="N545"/>
      <c r="O545"/>
      <c r="P545"/>
    </row>
    <row r="546" spans="1:16" ht="14.5" x14ac:dyDescent="0.35">
      <c r="A546"/>
      <c r="B546"/>
      <c r="C546"/>
      <c r="D546"/>
      <c r="E546"/>
      <c r="F546"/>
      <c r="G546"/>
      <c r="H546"/>
      <c r="I546"/>
      <c r="J546"/>
      <c r="K546"/>
      <c r="L546"/>
      <c r="M546"/>
      <c r="N546"/>
      <c r="O546"/>
      <c r="P546"/>
    </row>
    <row r="547" spans="1:16" ht="14.5" x14ac:dyDescent="0.35">
      <c r="A547"/>
      <c r="B547"/>
      <c r="C547"/>
      <c r="D547"/>
      <c r="E547"/>
      <c r="F547"/>
      <c r="G547"/>
      <c r="H547"/>
      <c r="I547"/>
      <c r="J547"/>
      <c r="K547"/>
      <c r="L547"/>
      <c r="M547"/>
      <c r="N547"/>
      <c r="O547"/>
      <c r="P547"/>
    </row>
    <row r="548" spans="1:16" ht="14.5" x14ac:dyDescent="0.35">
      <c r="A548"/>
      <c r="B548"/>
      <c r="C548"/>
      <c r="D548"/>
      <c r="E548"/>
      <c r="F548"/>
      <c r="G548"/>
      <c r="H548"/>
      <c r="I548"/>
      <c r="J548"/>
      <c r="K548"/>
      <c r="L548"/>
      <c r="M548"/>
      <c r="N548"/>
      <c r="O548"/>
      <c r="P548"/>
    </row>
    <row r="549" spans="1:16" ht="14.5" x14ac:dyDescent="0.35">
      <c r="A549"/>
      <c r="B549"/>
      <c r="C549"/>
      <c r="D549"/>
      <c r="E549"/>
      <c r="F549"/>
      <c r="G549"/>
      <c r="H549"/>
      <c r="I549"/>
      <c r="J549"/>
      <c r="K549"/>
      <c r="L549"/>
      <c r="M549"/>
      <c r="N549"/>
      <c r="O549"/>
      <c r="P549"/>
    </row>
    <row r="550" spans="1:16" ht="14.5" x14ac:dyDescent="0.35">
      <c r="A550"/>
      <c r="B550"/>
      <c r="C550"/>
      <c r="D550"/>
      <c r="E550"/>
      <c r="F550"/>
      <c r="G550"/>
      <c r="H550"/>
      <c r="I550"/>
      <c r="J550"/>
      <c r="K550"/>
      <c r="L550"/>
      <c r="M550"/>
      <c r="N550"/>
      <c r="O550"/>
      <c r="P550"/>
    </row>
    <row r="551" spans="1:16" ht="14.5" x14ac:dyDescent="0.35">
      <c r="A551"/>
      <c r="B551"/>
      <c r="C551"/>
      <c r="D551"/>
      <c r="E551"/>
      <c r="F551"/>
      <c r="G551"/>
      <c r="H551"/>
      <c r="I551"/>
      <c r="J551"/>
      <c r="K551"/>
      <c r="L551"/>
      <c r="M551"/>
      <c r="N551"/>
      <c r="O551"/>
      <c r="P551"/>
    </row>
    <row r="552" spans="1:16" ht="14.5" x14ac:dyDescent="0.35">
      <c r="A552"/>
      <c r="B552"/>
      <c r="C552"/>
      <c r="D552"/>
      <c r="E552"/>
      <c r="F552"/>
      <c r="G552"/>
      <c r="H552"/>
      <c r="I552"/>
      <c r="J552"/>
      <c r="K552"/>
      <c r="L552"/>
      <c r="M552"/>
      <c r="N552"/>
      <c r="O552"/>
      <c r="P552"/>
    </row>
    <row r="553" spans="1:16" ht="14.5" x14ac:dyDescent="0.35">
      <c r="A553"/>
      <c r="B553"/>
      <c r="C553"/>
      <c r="D553"/>
      <c r="E553"/>
      <c r="F553"/>
      <c r="G553"/>
      <c r="H553"/>
      <c r="I553"/>
      <c r="J553"/>
      <c r="K553"/>
      <c r="L553"/>
      <c r="M553"/>
      <c r="N553"/>
      <c r="O553"/>
      <c r="P553"/>
    </row>
    <row r="554" spans="1:16" ht="14.5" x14ac:dyDescent="0.35">
      <c r="A554"/>
      <c r="B554"/>
      <c r="C554"/>
      <c r="D554"/>
      <c r="E554"/>
      <c r="F554"/>
      <c r="G554"/>
      <c r="H554"/>
      <c r="I554"/>
      <c r="J554"/>
      <c r="K554"/>
      <c r="L554"/>
      <c r="M554"/>
      <c r="N554"/>
      <c r="O554"/>
      <c r="P554"/>
    </row>
    <row r="555" spans="1:16" ht="14.5" x14ac:dyDescent="0.35">
      <c r="A555"/>
      <c r="B555"/>
      <c r="C555"/>
      <c r="D555"/>
      <c r="E555"/>
      <c r="F555"/>
      <c r="G555"/>
      <c r="H555"/>
      <c r="I555"/>
      <c r="J555"/>
      <c r="K555"/>
      <c r="L555"/>
      <c r="M555"/>
      <c r="N555"/>
      <c r="O555"/>
      <c r="P555"/>
    </row>
    <row r="556" spans="1:16" ht="14.5" x14ac:dyDescent="0.35">
      <c r="A556"/>
      <c r="B556"/>
      <c r="C556"/>
      <c r="D556"/>
      <c r="E556"/>
      <c r="F556"/>
      <c r="G556"/>
      <c r="H556"/>
      <c r="I556"/>
      <c r="J556"/>
      <c r="K556"/>
      <c r="L556"/>
      <c r="M556"/>
      <c r="N556"/>
      <c r="O556"/>
      <c r="P556"/>
    </row>
    <row r="557" spans="1:16" ht="14.5" x14ac:dyDescent="0.35">
      <c r="A557"/>
      <c r="B557"/>
      <c r="C557"/>
      <c r="D557"/>
      <c r="E557"/>
      <c r="F557"/>
      <c r="G557"/>
      <c r="H557"/>
      <c r="I557"/>
      <c r="J557"/>
      <c r="K557"/>
      <c r="L557"/>
      <c r="M557"/>
      <c r="N557"/>
      <c r="O557"/>
      <c r="P557"/>
    </row>
    <row r="558" spans="1:16" ht="14.5" x14ac:dyDescent="0.35">
      <c r="A558"/>
      <c r="B558"/>
      <c r="C558"/>
      <c r="D558"/>
      <c r="E558"/>
      <c r="F558"/>
      <c r="G558"/>
      <c r="H558"/>
      <c r="I558"/>
      <c r="J558"/>
      <c r="K558"/>
      <c r="L558"/>
      <c r="M558"/>
      <c r="N558"/>
      <c r="O558"/>
      <c r="P558"/>
    </row>
    <row r="559" spans="1:16" ht="14.5" x14ac:dyDescent="0.35">
      <c r="A559"/>
      <c r="B559"/>
      <c r="C559"/>
      <c r="D559"/>
      <c r="E559"/>
      <c r="F559"/>
      <c r="G559"/>
      <c r="H559"/>
      <c r="I559"/>
      <c r="J559"/>
      <c r="K559"/>
      <c r="L559"/>
      <c r="M559"/>
      <c r="N559"/>
      <c r="O559"/>
      <c r="P559"/>
    </row>
    <row r="560" spans="1:16" ht="14.5" x14ac:dyDescent="0.35">
      <c r="A560"/>
      <c r="B560"/>
      <c r="C560"/>
      <c r="D560"/>
      <c r="E560"/>
      <c r="F560"/>
      <c r="G560"/>
      <c r="H560"/>
      <c r="I560"/>
      <c r="J560"/>
      <c r="K560"/>
      <c r="L560"/>
      <c r="M560"/>
      <c r="N560"/>
      <c r="O560"/>
      <c r="P560"/>
    </row>
    <row r="561" spans="1:16" ht="14.5" x14ac:dyDescent="0.35">
      <c r="A561"/>
      <c r="B561"/>
      <c r="C561"/>
      <c r="D561"/>
      <c r="E561"/>
      <c r="F561"/>
      <c r="G561"/>
      <c r="H561"/>
      <c r="I561"/>
      <c r="J561"/>
      <c r="K561"/>
      <c r="L561"/>
      <c r="M561"/>
      <c r="N561"/>
      <c r="O561"/>
      <c r="P561"/>
    </row>
    <row r="562" spans="1:16" ht="14.5" x14ac:dyDescent="0.35">
      <c r="A562"/>
      <c r="B562"/>
      <c r="C562"/>
      <c r="D562"/>
      <c r="E562"/>
      <c r="F562"/>
      <c r="G562"/>
      <c r="H562"/>
      <c r="I562"/>
      <c r="J562"/>
      <c r="K562"/>
      <c r="L562"/>
      <c r="M562"/>
      <c r="N562"/>
      <c r="O562"/>
      <c r="P562"/>
    </row>
    <row r="563" spans="1:16" ht="14.5" x14ac:dyDescent="0.35">
      <c r="A563"/>
      <c r="B563"/>
      <c r="C563"/>
      <c r="D563"/>
      <c r="E563"/>
      <c r="F563"/>
      <c r="G563"/>
      <c r="H563"/>
      <c r="I563"/>
      <c r="J563"/>
      <c r="K563"/>
      <c r="L563"/>
      <c r="M563"/>
      <c r="N563"/>
      <c r="O563"/>
      <c r="P563"/>
    </row>
    <row r="564" spans="1:16" ht="14.5" x14ac:dyDescent="0.35">
      <c r="A564"/>
      <c r="B564"/>
      <c r="C564"/>
      <c r="D564"/>
      <c r="E564"/>
      <c r="F564"/>
      <c r="G564"/>
      <c r="H564"/>
      <c r="I564"/>
      <c r="J564"/>
      <c r="K564"/>
      <c r="L564"/>
      <c r="M564"/>
      <c r="N564"/>
      <c r="O564"/>
      <c r="P564"/>
    </row>
    <row r="565" spans="1:16" ht="14.5" x14ac:dyDescent="0.35">
      <c r="A565"/>
      <c r="B565"/>
      <c r="C565"/>
      <c r="D565"/>
      <c r="E565"/>
      <c r="F565"/>
      <c r="G565"/>
      <c r="H565"/>
      <c r="I565"/>
      <c r="J565"/>
      <c r="K565"/>
      <c r="L565"/>
      <c r="M565"/>
      <c r="N565"/>
      <c r="O565"/>
      <c r="P565"/>
    </row>
    <row r="566" spans="1:16" ht="14.5" x14ac:dyDescent="0.35">
      <c r="A566"/>
      <c r="B566"/>
      <c r="C566"/>
      <c r="D566"/>
      <c r="E566"/>
      <c r="F566"/>
      <c r="G566"/>
      <c r="H566"/>
      <c r="I566"/>
      <c r="J566"/>
      <c r="K566"/>
      <c r="L566"/>
      <c r="M566"/>
      <c r="N566"/>
      <c r="O566"/>
      <c r="P566"/>
    </row>
    <row r="567" spans="1:16" ht="14.5" x14ac:dyDescent="0.35">
      <c r="A567"/>
      <c r="B567"/>
      <c r="C567"/>
      <c r="D567"/>
      <c r="E567"/>
      <c r="F567"/>
      <c r="G567"/>
      <c r="H567"/>
      <c r="I567"/>
      <c r="J567"/>
      <c r="K567"/>
      <c r="L567"/>
      <c r="M567"/>
      <c r="N567"/>
      <c r="O567"/>
      <c r="P567"/>
    </row>
    <row r="568" spans="1:16" ht="14.5" x14ac:dyDescent="0.35">
      <c r="A568"/>
      <c r="B568"/>
      <c r="C568"/>
      <c r="D568"/>
      <c r="E568"/>
      <c r="F568"/>
      <c r="G568"/>
      <c r="H568"/>
      <c r="I568"/>
      <c r="J568"/>
      <c r="K568"/>
      <c r="L568"/>
      <c r="M568"/>
      <c r="N568"/>
      <c r="O568"/>
      <c r="P568"/>
    </row>
    <row r="569" spans="1:16" ht="14.5" x14ac:dyDescent="0.35">
      <c r="A569"/>
      <c r="B569"/>
      <c r="C569"/>
      <c r="D569"/>
      <c r="E569"/>
      <c r="F569"/>
      <c r="G569"/>
      <c r="H569"/>
      <c r="I569"/>
      <c r="J569"/>
      <c r="K569"/>
      <c r="L569"/>
      <c r="M569"/>
      <c r="N569"/>
      <c r="O569"/>
      <c r="P569"/>
    </row>
    <row r="570" spans="1:16" ht="14.5" x14ac:dyDescent="0.35">
      <c r="A570"/>
      <c r="B570"/>
      <c r="C570"/>
      <c r="D570"/>
      <c r="E570"/>
      <c r="F570"/>
      <c r="G570"/>
      <c r="H570"/>
      <c r="I570"/>
      <c r="J570"/>
      <c r="K570"/>
      <c r="L570"/>
      <c r="M570"/>
      <c r="N570"/>
      <c r="O570"/>
      <c r="P570"/>
    </row>
    <row r="571" spans="1:16" ht="14.5" x14ac:dyDescent="0.35">
      <c r="A571"/>
      <c r="B571"/>
      <c r="C571"/>
      <c r="D571"/>
      <c r="E571"/>
      <c r="F571"/>
      <c r="G571"/>
      <c r="H571"/>
      <c r="I571"/>
      <c r="J571"/>
      <c r="K571"/>
      <c r="L571"/>
      <c r="M571"/>
      <c r="N571"/>
      <c r="O571"/>
      <c r="P571"/>
    </row>
    <row r="572" spans="1:16" ht="14.5" x14ac:dyDescent="0.35">
      <c r="A572"/>
      <c r="B572"/>
      <c r="C572"/>
      <c r="D572"/>
      <c r="E572"/>
      <c r="F572"/>
      <c r="G572"/>
      <c r="H572"/>
      <c r="I572"/>
      <c r="J572"/>
      <c r="K572"/>
      <c r="L572"/>
      <c r="M572"/>
      <c r="N572"/>
      <c r="O572"/>
      <c r="P572"/>
    </row>
    <row r="573" spans="1:16" ht="14.5" x14ac:dyDescent="0.35">
      <c r="A573"/>
      <c r="B573"/>
      <c r="C573"/>
      <c r="D573"/>
      <c r="E573"/>
      <c r="F573"/>
      <c r="G573"/>
      <c r="H573"/>
      <c r="I573"/>
      <c r="J573"/>
      <c r="K573"/>
      <c r="L573"/>
      <c r="M573"/>
      <c r="N573"/>
      <c r="O573"/>
      <c r="P573"/>
    </row>
    <row r="574" spans="1:16" ht="14.5" x14ac:dyDescent="0.35">
      <c r="A574"/>
      <c r="B574"/>
      <c r="C574"/>
      <c r="D574"/>
      <c r="E574"/>
      <c r="F574"/>
      <c r="G574"/>
      <c r="H574"/>
      <c r="I574"/>
      <c r="J574"/>
      <c r="K574"/>
      <c r="L574"/>
      <c r="M574"/>
      <c r="N574"/>
      <c r="O574"/>
      <c r="P574"/>
    </row>
    <row r="575" spans="1:16" ht="14.5" x14ac:dyDescent="0.35">
      <c r="A575"/>
      <c r="B575"/>
      <c r="C575"/>
      <c r="D575"/>
      <c r="E575"/>
      <c r="F575"/>
      <c r="G575"/>
      <c r="H575"/>
      <c r="I575"/>
      <c r="J575"/>
      <c r="K575"/>
      <c r="L575"/>
      <c r="M575"/>
      <c r="N575"/>
      <c r="O575"/>
      <c r="P575"/>
    </row>
    <row r="576" spans="1:16" ht="14.5" x14ac:dyDescent="0.35">
      <c r="A576"/>
      <c r="B576"/>
      <c r="C576"/>
      <c r="D576"/>
      <c r="E576"/>
      <c r="F576"/>
      <c r="G576"/>
      <c r="H576"/>
      <c r="I576"/>
      <c r="J576"/>
      <c r="K576"/>
      <c r="L576"/>
      <c r="M576"/>
      <c r="N576"/>
      <c r="O576"/>
      <c r="P576"/>
    </row>
    <row r="577" spans="1:16" ht="14.5" x14ac:dyDescent="0.35">
      <c r="A577"/>
      <c r="B577"/>
      <c r="C577"/>
      <c r="D577"/>
      <c r="E577"/>
      <c r="F577"/>
      <c r="G577"/>
      <c r="H577"/>
      <c r="I577"/>
      <c r="J577"/>
      <c r="K577"/>
      <c r="L577"/>
      <c r="M577"/>
      <c r="N577"/>
      <c r="O577"/>
      <c r="P577"/>
    </row>
    <row r="578" spans="1:16" ht="14.5" x14ac:dyDescent="0.35">
      <c r="A578"/>
      <c r="B578"/>
      <c r="C578"/>
      <c r="D578"/>
      <c r="E578"/>
      <c r="F578"/>
      <c r="G578"/>
      <c r="H578"/>
      <c r="I578"/>
      <c r="J578"/>
      <c r="K578"/>
      <c r="L578"/>
      <c r="M578"/>
      <c r="N578"/>
      <c r="O578"/>
      <c r="P578"/>
    </row>
    <row r="579" spans="1:16" ht="14.5" x14ac:dyDescent="0.35">
      <c r="A579"/>
      <c r="B579"/>
      <c r="C579"/>
      <c r="D579"/>
      <c r="E579"/>
      <c r="F579"/>
      <c r="G579"/>
      <c r="H579"/>
      <c r="I579"/>
      <c r="J579"/>
      <c r="K579"/>
      <c r="L579"/>
      <c r="M579"/>
      <c r="N579"/>
      <c r="O579"/>
      <c r="P579"/>
    </row>
    <row r="580" spans="1:16" ht="14.5" x14ac:dyDescent="0.35">
      <c r="A580"/>
      <c r="B580"/>
      <c r="C580"/>
      <c r="D580"/>
      <c r="E580"/>
      <c r="F580"/>
      <c r="G580"/>
      <c r="H580"/>
      <c r="I580"/>
      <c r="J580"/>
      <c r="K580"/>
      <c r="L580"/>
      <c r="M580"/>
      <c r="N580"/>
      <c r="O580"/>
      <c r="P580"/>
    </row>
    <row r="581" spans="1:16" ht="14.5" x14ac:dyDescent="0.35">
      <c r="A581"/>
      <c r="B581"/>
      <c r="C581"/>
      <c r="D581"/>
      <c r="E581"/>
      <c r="F581"/>
      <c r="G581"/>
      <c r="H581"/>
      <c r="I581"/>
      <c r="J581"/>
      <c r="K581"/>
      <c r="L581"/>
      <c r="M581"/>
      <c r="N581"/>
      <c r="O581"/>
      <c r="P581"/>
    </row>
    <row r="582" spans="1:16" ht="14.5" x14ac:dyDescent="0.35">
      <c r="A582"/>
      <c r="B582"/>
      <c r="C582"/>
      <c r="D582"/>
      <c r="E582"/>
      <c r="F582"/>
      <c r="G582"/>
      <c r="H582"/>
      <c r="I582"/>
      <c r="J582"/>
      <c r="K582"/>
      <c r="L582"/>
      <c r="M582"/>
      <c r="N582"/>
      <c r="O582"/>
      <c r="P582"/>
    </row>
    <row r="583" spans="1:16" ht="14.5" x14ac:dyDescent="0.35">
      <c r="A583"/>
      <c r="B583"/>
      <c r="C583"/>
      <c r="D583"/>
      <c r="E583"/>
      <c r="F583"/>
      <c r="G583"/>
      <c r="H583"/>
      <c r="I583"/>
      <c r="J583"/>
      <c r="K583"/>
      <c r="L583"/>
      <c r="M583"/>
      <c r="N583"/>
      <c r="O583"/>
      <c r="P583"/>
    </row>
    <row r="584" spans="1:16" ht="14.5" x14ac:dyDescent="0.35">
      <c r="A584"/>
      <c r="B584"/>
      <c r="C584"/>
      <c r="D584"/>
      <c r="E584"/>
      <c r="F584"/>
      <c r="G584"/>
      <c r="H584"/>
      <c r="I584"/>
      <c r="J584"/>
      <c r="K584"/>
      <c r="L584"/>
      <c r="M584"/>
      <c r="N584"/>
      <c r="O584"/>
      <c r="P584"/>
    </row>
    <row r="585" spans="1:16" ht="14.5" x14ac:dyDescent="0.35">
      <c r="A585"/>
      <c r="B585"/>
      <c r="C585"/>
      <c r="D585"/>
      <c r="E585"/>
      <c r="F585"/>
      <c r="G585"/>
      <c r="H585"/>
      <c r="I585"/>
      <c r="J585"/>
      <c r="K585"/>
      <c r="L585"/>
      <c r="M585"/>
      <c r="N585"/>
      <c r="O585"/>
      <c r="P585"/>
    </row>
    <row r="586" spans="1:16" ht="14.5" x14ac:dyDescent="0.35">
      <c r="A586"/>
      <c r="B586"/>
      <c r="C586"/>
      <c r="D586"/>
      <c r="E586"/>
      <c r="F586"/>
      <c r="G586"/>
      <c r="H586"/>
      <c r="I586"/>
      <c r="J586"/>
      <c r="K586"/>
      <c r="L586"/>
      <c r="M586"/>
      <c r="N586"/>
      <c r="O586"/>
      <c r="P586"/>
    </row>
    <row r="587" spans="1:16" ht="14.5" x14ac:dyDescent="0.35">
      <c r="A587"/>
      <c r="B587"/>
      <c r="C587"/>
      <c r="D587"/>
      <c r="E587"/>
      <c r="F587"/>
      <c r="G587"/>
      <c r="H587"/>
      <c r="I587"/>
      <c r="J587"/>
      <c r="K587"/>
      <c r="L587"/>
      <c r="M587"/>
      <c r="N587"/>
      <c r="O587"/>
      <c r="P587"/>
    </row>
    <row r="588" spans="1:16" ht="14.5" x14ac:dyDescent="0.35">
      <c r="A588"/>
      <c r="B588"/>
      <c r="C588"/>
      <c r="D588"/>
      <c r="E588"/>
      <c r="F588"/>
      <c r="G588"/>
      <c r="H588"/>
      <c r="I588"/>
      <c r="J588"/>
      <c r="K588"/>
      <c r="L588"/>
      <c r="M588"/>
      <c r="N588"/>
      <c r="O588"/>
      <c r="P588"/>
    </row>
    <row r="589" spans="1:16" ht="14.5" x14ac:dyDescent="0.35">
      <c r="A589"/>
      <c r="B589"/>
      <c r="C589"/>
      <c r="D589"/>
      <c r="E589"/>
      <c r="F589"/>
      <c r="G589"/>
      <c r="H589"/>
      <c r="I589"/>
      <c r="J589"/>
      <c r="K589"/>
      <c r="L589"/>
      <c r="M589"/>
      <c r="N589"/>
      <c r="O589"/>
      <c r="P589"/>
    </row>
    <row r="590" spans="1:16" ht="14.5" x14ac:dyDescent="0.35">
      <c r="A590"/>
      <c r="B590"/>
      <c r="C590"/>
      <c r="D590"/>
      <c r="E590"/>
      <c r="F590"/>
      <c r="G590"/>
      <c r="H590"/>
      <c r="I590"/>
      <c r="J590"/>
      <c r="K590"/>
      <c r="L590"/>
      <c r="M590"/>
      <c r="N590"/>
      <c r="O590"/>
      <c r="P590"/>
    </row>
    <row r="591" spans="1:16" ht="14.5" x14ac:dyDescent="0.35">
      <c r="A591"/>
      <c r="B591"/>
      <c r="C591"/>
      <c r="D591"/>
      <c r="E591"/>
      <c r="F591"/>
      <c r="G591"/>
      <c r="H591"/>
      <c r="I591"/>
      <c r="J591"/>
      <c r="K591"/>
      <c r="L591"/>
      <c r="M591"/>
      <c r="N591"/>
      <c r="O591"/>
      <c r="P591"/>
    </row>
    <row r="592" spans="1:16" ht="14.5" x14ac:dyDescent="0.35">
      <c r="A592"/>
      <c r="B592"/>
      <c r="C592"/>
      <c r="D592"/>
      <c r="E592"/>
      <c r="F592"/>
      <c r="G592"/>
      <c r="H592"/>
      <c r="I592"/>
      <c r="J592"/>
      <c r="K592"/>
      <c r="L592"/>
      <c r="M592"/>
      <c r="N592"/>
      <c r="O592"/>
      <c r="P592"/>
    </row>
    <row r="593" spans="1:16" ht="14.5" x14ac:dyDescent="0.35">
      <c r="A593"/>
      <c r="B593"/>
      <c r="C593"/>
      <c r="D593"/>
      <c r="E593"/>
      <c r="F593"/>
      <c r="G593"/>
      <c r="H593"/>
      <c r="I593"/>
      <c r="J593"/>
      <c r="K593"/>
      <c r="L593"/>
      <c r="M593"/>
      <c r="N593"/>
      <c r="O593"/>
      <c r="P593"/>
    </row>
    <row r="594" spans="1:16" ht="14.5" x14ac:dyDescent="0.35">
      <c r="A594"/>
      <c r="B594"/>
      <c r="C594"/>
      <c r="D594"/>
      <c r="E594"/>
      <c r="F594"/>
      <c r="G594"/>
      <c r="H594"/>
      <c r="I594"/>
      <c r="J594"/>
      <c r="K594"/>
      <c r="L594"/>
      <c r="M594"/>
      <c r="N594"/>
      <c r="O594"/>
      <c r="P594"/>
    </row>
    <row r="595" spans="1:16" ht="14.5" x14ac:dyDescent="0.35">
      <c r="A595"/>
      <c r="B595"/>
      <c r="C595"/>
      <c r="D595"/>
      <c r="E595"/>
      <c r="F595"/>
      <c r="G595"/>
      <c r="H595"/>
      <c r="I595"/>
      <c r="J595"/>
      <c r="K595"/>
      <c r="L595"/>
      <c r="M595"/>
      <c r="N595"/>
      <c r="O595"/>
      <c r="P595"/>
    </row>
    <row r="596" spans="1:16" ht="14.5" x14ac:dyDescent="0.35">
      <c r="A596"/>
      <c r="B596"/>
      <c r="C596"/>
      <c r="D596"/>
      <c r="E596"/>
      <c r="F596"/>
      <c r="G596"/>
      <c r="H596"/>
      <c r="I596"/>
      <c r="J596"/>
      <c r="K596"/>
      <c r="L596"/>
      <c r="M596"/>
      <c r="N596"/>
      <c r="O596"/>
      <c r="P596"/>
    </row>
    <row r="597" spans="1:16" ht="14.5" x14ac:dyDescent="0.35">
      <c r="A597"/>
      <c r="B597"/>
      <c r="C597"/>
      <c r="D597"/>
      <c r="E597"/>
      <c r="F597"/>
      <c r="G597"/>
      <c r="H597"/>
      <c r="I597"/>
      <c r="J597"/>
      <c r="K597"/>
      <c r="L597"/>
      <c r="M597"/>
      <c r="N597"/>
      <c r="O597"/>
      <c r="P597"/>
    </row>
    <row r="598" spans="1:16" ht="14.5" x14ac:dyDescent="0.35">
      <c r="A598"/>
      <c r="B598"/>
      <c r="C598"/>
      <c r="D598"/>
      <c r="E598"/>
      <c r="F598"/>
      <c r="G598"/>
      <c r="H598"/>
      <c r="I598"/>
      <c r="J598"/>
      <c r="K598"/>
      <c r="L598"/>
      <c r="M598"/>
      <c r="N598"/>
      <c r="O598"/>
      <c r="P598"/>
    </row>
    <row r="599" spans="1:16" ht="14.5" x14ac:dyDescent="0.35">
      <c r="A599"/>
      <c r="B599"/>
      <c r="C599"/>
      <c r="D599"/>
      <c r="E599"/>
      <c r="F599"/>
      <c r="G599"/>
      <c r="H599"/>
      <c r="I599"/>
      <c r="J599"/>
      <c r="K599"/>
      <c r="L599"/>
      <c r="M599"/>
      <c r="N599"/>
      <c r="O599"/>
      <c r="P599"/>
    </row>
    <row r="600" spans="1:16" ht="14.5" x14ac:dyDescent="0.35">
      <c r="A600"/>
      <c r="B600"/>
      <c r="C600"/>
      <c r="D600"/>
      <c r="E600"/>
      <c r="F600"/>
      <c r="G600"/>
      <c r="H600"/>
      <c r="I600"/>
      <c r="J600"/>
      <c r="K600"/>
      <c r="L600"/>
      <c r="M600"/>
      <c r="N600"/>
      <c r="O600"/>
      <c r="P600"/>
    </row>
    <row r="601" spans="1:16" ht="14.5" x14ac:dyDescent="0.35">
      <c r="A601"/>
      <c r="B601"/>
      <c r="C601"/>
      <c r="D601"/>
      <c r="E601"/>
      <c r="F601"/>
      <c r="G601"/>
      <c r="H601"/>
      <c r="I601"/>
      <c r="J601"/>
      <c r="K601"/>
      <c r="L601"/>
      <c r="M601"/>
      <c r="N601"/>
      <c r="O601"/>
      <c r="P601"/>
    </row>
    <row r="602" spans="1:16" ht="14.5" x14ac:dyDescent="0.35">
      <c r="A602"/>
      <c r="B602"/>
      <c r="C602"/>
      <c r="D602"/>
      <c r="E602"/>
      <c r="F602"/>
      <c r="G602"/>
      <c r="H602"/>
      <c r="I602"/>
      <c r="J602"/>
      <c r="K602"/>
      <c r="L602"/>
      <c r="M602"/>
      <c r="N602"/>
      <c r="O602"/>
      <c r="P602"/>
    </row>
    <row r="603" spans="1:16" ht="14.5" x14ac:dyDescent="0.35">
      <c r="A603"/>
      <c r="B603"/>
      <c r="C603"/>
      <c r="D603"/>
      <c r="E603"/>
      <c r="F603"/>
      <c r="G603"/>
      <c r="H603"/>
      <c r="I603"/>
      <c r="J603"/>
      <c r="K603"/>
      <c r="L603"/>
      <c r="M603"/>
      <c r="N603"/>
      <c r="O603"/>
      <c r="P603"/>
    </row>
    <row r="604" spans="1:16" ht="14.5" x14ac:dyDescent="0.35">
      <c r="A604"/>
      <c r="B604"/>
      <c r="C604"/>
      <c r="D604"/>
      <c r="E604"/>
      <c r="F604"/>
      <c r="G604"/>
      <c r="H604"/>
      <c r="I604"/>
      <c r="J604"/>
      <c r="K604"/>
      <c r="L604"/>
      <c r="M604"/>
      <c r="N604"/>
      <c r="O604"/>
      <c r="P604"/>
    </row>
    <row r="605" spans="1:16" ht="14.5" x14ac:dyDescent="0.35">
      <c r="A605"/>
      <c r="B605"/>
      <c r="C605"/>
      <c r="D605"/>
      <c r="E605"/>
      <c r="F605"/>
      <c r="G605"/>
      <c r="H605"/>
      <c r="I605"/>
      <c r="J605"/>
      <c r="K605"/>
      <c r="L605"/>
      <c r="M605"/>
      <c r="N605"/>
      <c r="O605"/>
      <c r="P605"/>
    </row>
    <row r="606" spans="1:16" ht="14.5" x14ac:dyDescent="0.35">
      <c r="A606"/>
      <c r="B606"/>
      <c r="C606"/>
      <c r="D606"/>
      <c r="E606"/>
      <c r="F606"/>
      <c r="G606"/>
      <c r="H606"/>
      <c r="I606"/>
      <c r="J606"/>
      <c r="K606"/>
      <c r="L606"/>
      <c r="M606"/>
      <c r="N606"/>
      <c r="O606"/>
      <c r="P606"/>
    </row>
    <row r="607" spans="1:16" ht="14.5" x14ac:dyDescent="0.35">
      <c r="A607"/>
      <c r="B607"/>
      <c r="C607"/>
      <c r="D607"/>
      <c r="E607"/>
      <c r="F607"/>
      <c r="G607"/>
      <c r="H607"/>
      <c r="I607"/>
      <c r="J607"/>
      <c r="K607"/>
      <c r="L607"/>
      <c r="M607"/>
      <c r="N607"/>
      <c r="O607"/>
      <c r="P607"/>
    </row>
    <row r="608" spans="1:16" ht="14.5" x14ac:dyDescent="0.35">
      <c r="A608"/>
      <c r="B608"/>
      <c r="C608"/>
      <c r="D608"/>
      <c r="E608"/>
      <c r="F608"/>
      <c r="G608"/>
      <c r="H608"/>
      <c r="I608"/>
      <c r="J608"/>
      <c r="K608"/>
      <c r="L608"/>
      <c r="M608"/>
      <c r="N608"/>
      <c r="O608"/>
      <c r="P608"/>
    </row>
    <row r="609" spans="1:16" ht="14.5" x14ac:dyDescent="0.35">
      <c r="A609"/>
      <c r="B609"/>
      <c r="C609"/>
      <c r="D609"/>
      <c r="E609"/>
      <c r="F609"/>
      <c r="G609"/>
      <c r="H609"/>
      <c r="I609"/>
      <c r="J609"/>
      <c r="K609"/>
      <c r="L609"/>
      <c r="M609"/>
      <c r="N609"/>
      <c r="O609"/>
      <c r="P609"/>
    </row>
    <row r="610" spans="1:16" ht="14.5" x14ac:dyDescent="0.35">
      <c r="A610"/>
      <c r="B610"/>
      <c r="C610"/>
      <c r="D610"/>
      <c r="E610"/>
      <c r="F610"/>
      <c r="G610"/>
      <c r="H610"/>
      <c r="I610"/>
      <c r="J610"/>
      <c r="K610"/>
      <c r="L610"/>
      <c r="M610"/>
      <c r="N610"/>
      <c r="O610"/>
      <c r="P610"/>
    </row>
    <row r="611" spans="1:16" ht="14.5" x14ac:dyDescent="0.35">
      <c r="A611"/>
      <c r="B611"/>
      <c r="C611"/>
      <c r="D611"/>
      <c r="E611"/>
      <c r="F611"/>
      <c r="G611"/>
      <c r="H611"/>
      <c r="I611"/>
      <c r="J611"/>
      <c r="K611"/>
      <c r="L611"/>
      <c r="M611"/>
      <c r="N611"/>
      <c r="O611"/>
      <c r="P611"/>
    </row>
    <row r="612" spans="1:16" ht="14.5" x14ac:dyDescent="0.35">
      <c r="A612"/>
      <c r="B612"/>
      <c r="C612"/>
      <c r="D612"/>
      <c r="E612"/>
      <c r="F612"/>
      <c r="G612"/>
      <c r="H612"/>
      <c r="I612"/>
      <c r="J612"/>
      <c r="K612"/>
      <c r="L612"/>
      <c r="M612"/>
      <c r="N612"/>
      <c r="O612"/>
      <c r="P612"/>
    </row>
    <row r="613" spans="1:16" ht="14.5" x14ac:dyDescent="0.35">
      <c r="A613"/>
      <c r="B613"/>
      <c r="C613"/>
      <c r="D613"/>
      <c r="E613"/>
      <c r="F613"/>
      <c r="G613"/>
      <c r="H613"/>
      <c r="I613"/>
      <c r="J613"/>
      <c r="K613"/>
      <c r="L613"/>
      <c r="M613"/>
      <c r="N613"/>
      <c r="O613"/>
      <c r="P613"/>
    </row>
    <row r="614" spans="1:16" ht="14.5" x14ac:dyDescent="0.35">
      <c r="A614"/>
      <c r="B614"/>
      <c r="C614"/>
      <c r="D614"/>
      <c r="E614"/>
      <c r="F614"/>
      <c r="G614"/>
      <c r="H614"/>
      <c r="I614"/>
      <c r="J614"/>
      <c r="K614"/>
      <c r="L614"/>
      <c r="M614"/>
      <c r="N614"/>
      <c r="O614"/>
      <c r="P614"/>
    </row>
    <row r="615" spans="1:16" ht="14.5" x14ac:dyDescent="0.35">
      <c r="A615"/>
      <c r="B615"/>
      <c r="C615"/>
      <c r="D615"/>
      <c r="E615"/>
      <c r="F615"/>
      <c r="G615"/>
      <c r="H615"/>
      <c r="I615"/>
      <c r="J615"/>
      <c r="K615"/>
      <c r="L615"/>
      <c r="M615"/>
      <c r="N615"/>
      <c r="O615"/>
      <c r="P615"/>
    </row>
    <row r="616" spans="1:16" ht="14.5" x14ac:dyDescent="0.35">
      <c r="A616"/>
      <c r="B616"/>
      <c r="C616"/>
      <c r="D616"/>
      <c r="E616"/>
      <c r="F616"/>
      <c r="G616"/>
      <c r="H616"/>
      <c r="I616"/>
      <c r="J616"/>
      <c r="K616"/>
      <c r="L616"/>
      <c r="M616"/>
      <c r="N616"/>
      <c r="O616"/>
      <c r="P616"/>
    </row>
    <row r="617" spans="1:16" ht="14.5" x14ac:dyDescent="0.35">
      <c r="A617"/>
      <c r="B617"/>
      <c r="C617"/>
      <c r="D617"/>
      <c r="E617"/>
      <c r="F617"/>
      <c r="G617"/>
      <c r="H617"/>
      <c r="I617"/>
      <c r="J617"/>
      <c r="K617"/>
      <c r="L617"/>
      <c r="M617"/>
      <c r="N617"/>
      <c r="O617"/>
      <c r="P617"/>
    </row>
    <row r="618" spans="1:16" ht="14.5" x14ac:dyDescent="0.35">
      <c r="A618"/>
      <c r="B618"/>
      <c r="C618"/>
      <c r="D618"/>
      <c r="E618"/>
      <c r="F618"/>
      <c r="G618"/>
      <c r="H618"/>
      <c r="I618"/>
      <c r="J618"/>
      <c r="K618"/>
      <c r="L618"/>
      <c r="M618"/>
      <c r="N618"/>
      <c r="O618"/>
      <c r="P618"/>
    </row>
    <row r="619" spans="1:16" ht="14.5" x14ac:dyDescent="0.35">
      <c r="A619"/>
      <c r="B619"/>
      <c r="C619"/>
      <c r="D619"/>
      <c r="E619"/>
      <c r="F619"/>
      <c r="G619"/>
      <c r="H619"/>
      <c r="I619"/>
      <c r="J619"/>
      <c r="K619"/>
      <c r="L619"/>
      <c r="M619"/>
      <c r="N619"/>
      <c r="O619"/>
      <c r="P619"/>
    </row>
    <row r="620" spans="1:16" ht="14.5" x14ac:dyDescent="0.35">
      <c r="A620"/>
      <c r="B620"/>
      <c r="C620"/>
      <c r="D620"/>
      <c r="E620"/>
      <c r="F620"/>
      <c r="G620"/>
      <c r="H620"/>
      <c r="I620"/>
      <c r="J620"/>
      <c r="K620"/>
      <c r="L620"/>
      <c r="M620"/>
      <c r="N620"/>
      <c r="O620"/>
      <c r="P620"/>
    </row>
    <row r="621" spans="1:16" ht="14.5" x14ac:dyDescent="0.35">
      <c r="A621"/>
      <c r="B621"/>
      <c r="C621"/>
      <c r="D621"/>
      <c r="E621"/>
      <c r="F621"/>
      <c r="G621"/>
      <c r="H621"/>
      <c r="I621"/>
      <c r="J621"/>
      <c r="K621"/>
      <c r="L621"/>
      <c r="M621"/>
      <c r="N621"/>
      <c r="O621"/>
      <c r="P621"/>
    </row>
    <row r="622" spans="1:16" ht="14.5" x14ac:dyDescent="0.35">
      <c r="A622"/>
      <c r="B622"/>
      <c r="C622"/>
      <c r="D622"/>
      <c r="E622"/>
      <c r="F622"/>
      <c r="G622"/>
      <c r="H622"/>
      <c r="I622"/>
      <c r="J622"/>
      <c r="K622"/>
      <c r="L622"/>
      <c r="M622"/>
      <c r="N622"/>
      <c r="O622"/>
      <c r="P622"/>
    </row>
    <row r="623" spans="1:16" ht="14.5" x14ac:dyDescent="0.35">
      <c r="A623"/>
      <c r="B623"/>
      <c r="C623"/>
      <c r="D623"/>
      <c r="E623"/>
      <c r="F623"/>
      <c r="G623"/>
      <c r="H623"/>
      <c r="I623"/>
      <c r="J623"/>
      <c r="K623"/>
      <c r="L623"/>
      <c r="M623"/>
      <c r="N623"/>
      <c r="O623"/>
      <c r="P623"/>
    </row>
    <row r="624" spans="1:16" ht="14.5" x14ac:dyDescent="0.35">
      <c r="A624"/>
      <c r="B624"/>
      <c r="C624"/>
      <c r="D624"/>
      <c r="E624"/>
      <c r="F624"/>
      <c r="G624"/>
      <c r="H624"/>
      <c r="I624"/>
      <c r="J624"/>
      <c r="K624"/>
      <c r="L624"/>
      <c r="M624"/>
      <c r="N624"/>
      <c r="O624"/>
      <c r="P624"/>
    </row>
    <row r="625" spans="1:16" ht="14.5" x14ac:dyDescent="0.35">
      <c r="A625"/>
      <c r="B625"/>
      <c r="C625"/>
      <c r="D625"/>
      <c r="E625"/>
      <c r="F625"/>
      <c r="G625"/>
      <c r="H625"/>
      <c r="I625"/>
      <c r="J625"/>
      <c r="K625"/>
      <c r="L625"/>
      <c r="M625"/>
      <c r="N625"/>
      <c r="O625"/>
      <c r="P625"/>
    </row>
    <row r="626" spans="1:16" ht="14.5" x14ac:dyDescent="0.35">
      <c r="A626"/>
      <c r="B626"/>
      <c r="C626"/>
      <c r="D626"/>
      <c r="E626"/>
      <c r="F626"/>
      <c r="G626"/>
      <c r="H626"/>
      <c r="I626"/>
      <c r="J626"/>
      <c r="K626"/>
      <c r="L626"/>
      <c r="M626"/>
      <c r="N626"/>
      <c r="O626"/>
      <c r="P626"/>
    </row>
    <row r="627" spans="1:16" ht="14.5" x14ac:dyDescent="0.35">
      <c r="A627"/>
      <c r="B627"/>
      <c r="C627"/>
      <c r="D627"/>
      <c r="E627"/>
      <c r="F627"/>
      <c r="G627"/>
      <c r="H627"/>
      <c r="I627"/>
      <c r="J627"/>
      <c r="K627"/>
      <c r="L627"/>
      <c r="M627"/>
      <c r="N627"/>
      <c r="O627"/>
      <c r="P627"/>
    </row>
    <row r="628" spans="1:16" ht="14.5" x14ac:dyDescent="0.35">
      <c r="A628"/>
      <c r="B628"/>
      <c r="C628"/>
      <c r="D628"/>
      <c r="E628"/>
      <c r="F628"/>
      <c r="G628"/>
      <c r="H628"/>
      <c r="I628"/>
      <c r="J628"/>
      <c r="K628"/>
      <c r="L628"/>
      <c r="M628"/>
      <c r="N628"/>
      <c r="O628"/>
      <c r="P628"/>
    </row>
    <row r="629" spans="1:16" ht="14.5" x14ac:dyDescent="0.35">
      <c r="A629"/>
      <c r="B629"/>
      <c r="C629"/>
      <c r="D629"/>
      <c r="E629"/>
      <c r="F629"/>
      <c r="G629"/>
      <c r="H629"/>
      <c r="I629"/>
      <c r="J629"/>
      <c r="K629"/>
      <c r="L629"/>
      <c r="M629"/>
      <c r="N629"/>
      <c r="O629"/>
      <c r="P629"/>
    </row>
    <row r="630" spans="1:16" ht="14.5" x14ac:dyDescent="0.35">
      <c r="A630"/>
      <c r="B630"/>
      <c r="C630"/>
      <c r="D630"/>
      <c r="E630"/>
      <c r="F630"/>
      <c r="G630"/>
      <c r="H630"/>
      <c r="I630"/>
      <c r="J630"/>
      <c r="K630"/>
      <c r="L630"/>
      <c r="M630"/>
      <c r="N630"/>
      <c r="O630"/>
      <c r="P630"/>
    </row>
    <row r="631" spans="1:16" ht="14.5" x14ac:dyDescent="0.35">
      <c r="A631"/>
      <c r="B631"/>
      <c r="C631"/>
      <c r="D631"/>
      <c r="E631"/>
      <c r="F631"/>
      <c r="G631"/>
      <c r="H631"/>
      <c r="I631"/>
      <c r="J631"/>
      <c r="K631"/>
      <c r="L631"/>
      <c r="M631"/>
      <c r="N631"/>
      <c r="O631"/>
      <c r="P631"/>
    </row>
    <row r="632" spans="1:16" ht="14.5" x14ac:dyDescent="0.35">
      <c r="A632"/>
      <c r="B632"/>
      <c r="C632"/>
      <c r="D632"/>
      <c r="E632"/>
      <c r="F632"/>
      <c r="G632"/>
      <c r="H632"/>
      <c r="I632"/>
      <c r="J632"/>
      <c r="K632"/>
      <c r="L632"/>
      <c r="M632"/>
      <c r="N632"/>
      <c r="O632"/>
      <c r="P632"/>
    </row>
    <row r="633" spans="1:16" ht="14.5" x14ac:dyDescent="0.35">
      <c r="A633"/>
      <c r="B633"/>
      <c r="C633"/>
      <c r="D633"/>
      <c r="E633"/>
      <c r="F633"/>
      <c r="G633"/>
      <c r="H633"/>
      <c r="I633"/>
      <c r="J633"/>
      <c r="K633"/>
      <c r="L633"/>
      <c r="M633"/>
      <c r="N633"/>
      <c r="O633"/>
      <c r="P633"/>
    </row>
    <row r="634" spans="1:16" ht="14.5" x14ac:dyDescent="0.35">
      <c r="A634"/>
      <c r="B634"/>
      <c r="C634"/>
      <c r="D634"/>
      <c r="E634"/>
      <c r="F634"/>
      <c r="G634"/>
      <c r="H634"/>
      <c r="I634"/>
      <c r="J634"/>
      <c r="K634"/>
      <c r="L634"/>
      <c r="M634"/>
      <c r="N634"/>
      <c r="O634"/>
      <c r="P634"/>
    </row>
    <row r="635" spans="1:16" ht="14.5" x14ac:dyDescent="0.35">
      <c r="A635"/>
      <c r="B635"/>
      <c r="C635"/>
      <c r="D635"/>
      <c r="E635"/>
      <c r="F635"/>
      <c r="G635"/>
      <c r="H635"/>
      <c r="I635"/>
      <c r="J635"/>
      <c r="K635"/>
      <c r="L635"/>
      <c r="M635"/>
      <c r="N635"/>
      <c r="O635"/>
      <c r="P635"/>
    </row>
    <row r="636" spans="1:16" ht="14.5" x14ac:dyDescent="0.35">
      <c r="A636"/>
      <c r="B636"/>
      <c r="C636"/>
      <c r="D636"/>
      <c r="E636"/>
      <c r="F636"/>
      <c r="G636"/>
      <c r="H636"/>
      <c r="I636"/>
      <c r="J636"/>
      <c r="K636"/>
      <c r="L636"/>
      <c r="M636"/>
      <c r="N636"/>
      <c r="O636"/>
      <c r="P636"/>
    </row>
    <row r="637" spans="1:16" ht="14.5" x14ac:dyDescent="0.35">
      <c r="A637"/>
      <c r="B637"/>
      <c r="C637"/>
      <c r="D637"/>
      <c r="E637"/>
      <c r="F637"/>
      <c r="G637"/>
      <c r="H637"/>
      <c r="I637"/>
      <c r="J637"/>
      <c r="K637"/>
      <c r="L637"/>
      <c r="M637"/>
      <c r="N637"/>
      <c r="O637"/>
      <c r="P637"/>
    </row>
    <row r="638" spans="1:16" ht="14.5" x14ac:dyDescent="0.35">
      <c r="A638"/>
      <c r="B638"/>
      <c r="C638"/>
      <c r="D638"/>
      <c r="E638"/>
      <c r="F638"/>
      <c r="G638"/>
      <c r="H638"/>
      <c r="I638"/>
      <c r="J638"/>
      <c r="K638"/>
      <c r="L638"/>
      <c r="M638"/>
      <c r="N638"/>
      <c r="O638"/>
      <c r="P638"/>
    </row>
    <row r="639" spans="1:16" ht="14.5" x14ac:dyDescent="0.35">
      <c r="A639"/>
      <c r="B639"/>
      <c r="C639"/>
      <c r="D639"/>
      <c r="E639"/>
      <c r="F639"/>
      <c r="G639"/>
      <c r="H639"/>
      <c r="I639"/>
      <c r="J639"/>
      <c r="K639"/>
      <c r="L639"/>
      <c r="M639"/>
      <c r="N639"/>
      <c r="O639"/>
      <c r="P639"/>
    </row>
    <row r="640" spans="1:16" ht="14.5" x14ac:dyDescent="0.35">
      <c r="A640"/>
      <c r="B640"/>
      <c r="C640"/>
      <c r="D640"/>
      <c r="E640"/>
      <c r="F640"/>
      <c r="G640"/>
      <c r="H640"/>
      <c r="I640"/>
      <c r="J640"/>
      <c r="K640"/>
      <c r="L640"/>
      <c r="M640"/>
      <c r="N640"/>
      <c r="O640"/>
      <c r="P640"/>
    </row>
    <row r="641" spans="1:16" ht="14.5" x14ac:dyDescent="0.35">
      <c r="A641"/>
      <c r="B641"/>
      <c r="C641"/>
      <c r="D641"/>
      <c r="E641"/>
      <c r="F641"/>
      <c r="G641"/>
      <c r="H641"/>
      <c r="I641"/>
      <c r="J641"/>
      <c r="K641"/>
      <c r="L641"/>
      <c r="M641"/>
      <c r="N641"/>
      <c r="O641"/>
      <c r="P641"/>
    </row>
    <row r="642" spans="1:16" ht="14.5" x14ac:dyDescent="0.35">
      <c r="A642"/>
      <c r="B642"/>
      <c r="C642"/>
      <c r="D642"/>
      <c r="E642"/>
      <c r="F642"/>
      <c r="G642"/>
      <c r="H642"/>
      <c r="I642"/>
      <c r="J642"/>
      <c r="K642"/>
      <c r="L642"/>
      <c r="M642"/>
      <c r="N642"/>
      <c r="O642"/>
      <c r="P642"/>
    </row>
    <row r="643" spans="1:16" ht="14.5" x14ac:dyDescent="0.35">
      <c r="A643"/>
      <c r="B643"/>
      <c r="C643"/>
      <c r="D643"/>
      <c r="E643"/>
      <c r="F643"/>
      <c r="G643"/>
      <c r="H643"/>
      <c r="I643"/>
      <c r="J643"/>
      <c r="K643"/>
      <c r="L643"/>
      <c r="M643"/>
      <c r="N643"/>
      <c r="O643"/>
      <c r="P643"/>
    </row>
    <row r="644" spans="1:16" ht="14.5" x14ac:dyDescent="0.35">
      <c r="A644"/>
      <c r="B644"/>
      <c r="C644"/>
      <c r="D644"/>
      <c r="E644"/>
      <c r="F644"/>
      <c r="G644"/>
      <c r="H644"/>
      <c r="I644"/>
      <c r="J644"/>
      <c r="K644"/>
      <c r="L644"/>
      <c r="M644"/>
      <c r="N644"/>
      <c r="O644"/>
      <c r="P644"/>
    </row>
    <row r="645" spans="1:16" ht="14.5" x14ac:dyDescent="0.35">
      <c r="A645"/>
      <c r="B645"/>
      <c r="C645"/>
      <c r="D645"/>
      <c r="E645"/>
      <c r="F645"/>
      <c r="G645"/>
      <c r="H645"/>
      <c r="I645"/>
      <c r="J645"/>
      <c r="K645"/>
      <c r="L645"/>
      <c r="M645"/>
      <c r="N645"/>
      <c r="O645"/>
      <c r="P645"/>
    </row>
    <row r="646" spans="1:16" ht="14.5" x14ac:dyDescent="0.35">
      <c r="A646"/>
      <c r="B646"/>
      <c r="C646"/>
      <c r="D646"/>
      <c r="E646"/>
      <c r="F646"/>
      <c r="G646"/>
      <c r="H646"/>
      <c r="I646"/>
      <c r="J646"/>
      <c r="K646"/>
      <c r="L646"/>
      <c r="M646"/>
      <c r="N646"/>
      <c r="O646"/>
      <c r="P646"/>
    </row>
    <row r="647" spans="1:16" ht="14.5" x14ac:dyDescent="0.35">
      <c r="A647"/>
      <c r="B647"/>
      <c r="C647"/>
      <c r="D647"/>
      <c r="E647"/>
      <c r="F647"/>
      <c r="G647"/>
      <c r="H647"/>
      <c r="I647"/>
      <c r="J647"/>
      <c r="K647"/>
      <c r="L647"/>
      <c r="M647"/>
      <c r="N647"/>
      <c r="O647"/>
      <c r="P647"/>
    </row>
    <row r="648" spans="1:16" ht="14.5" x14ac:dyDescent="0.35">
      <c r="A648"/>
      <c r="B648"/>
      <c r="C648"/>
      <c r="D648"/>
      <c r="E648"/>
      <c r="F648"/>
      <c r="G648"/>
      <c r="H648"/>
      <c r="I648"/>
      <c r="J648"/>
      <c r="K648"/>
      <c r="L648"/>
      <c r="M648"/>
      <c r="N648"/>
      <c r="O648"/>
      <c r="P648"/>
    </row>
    <row r="649" spans="1:16" ht="14.5" x14ac:dyDescent="0.35">
      <c r="A649"/>
      <c r="B649"/>
      <c r="C649"/>
      <c r="D649"/>
      <c r="E649"/>
      <c r="F649"/>
      <c r="G649"/>
      <c r="H649"/>
      <c r="I649"/>
      <c r="J649"/>
      <c r="K649"/>
      <c r="L649"/>
      <c r="M649"/>
      <c r="N649"/>
      <c r="O649"/>
      <c r="P649"/>
    </row>
    <row r="650" spans="1:16" ht="14.5" x14ac:dyDescent="0.35">
      <c r="A650"/>
      <c r="B650"/>
      <c r="C650"/>
      <c r="D650"/>
      <c r="E650"/>
      <c r="F650"/>
      <c r="G650"/>
      <c r="H650"/>
      <c r="I650"/>
      <c r="J650"/>
      <c r="K650"/>
      <c r="L650"/>
      <c r="M650"/>
      <c r="N650"/>
      <c r="O650"/>
      <c r="P650"/>
    </row>
    <row r="651" spans="1:16" ht="14.5" x14ac:dyDescent="0.35">
      <c r="A651"/>
      <c r="B651"/>
      <c r="C651"/>
      <c r="D651"/>
      <c r="E651"/>
      <c r="F651"/>
      <c r="G651"/>
      <c r="H651"/>
      <c r="I651"/>
      <c r="J651"/>
      <c r="K651"/>
      <c r="L651"/>
      <c r="M651"/>
      <c r="N651"/>
      <c r="O651"/>
      <c r="P651"/>
    </row>
    <row r="652" spans="1:16" ht="14.5" x14ac:dyDescent="0.35">
      <c r="A652"/>
      <c r="B652"/>
      <c r="C652"/>
      <c r="D652"/>
      <c r="E652"/>
      <c r="F652"/>
      <c r="G652"/>
      <c r="H652"/>
      <c r="I652"/>
      <c r="J652"/>
      <c r="K652"/>
      <c r="L652"/>
      <c r="M652"/>
      <c r="N652"/>
      <c r="O652"/>
      <c r="P652"/>
    </row>
    <row r="653" spans="1:16" ht="14.5" x14ac:dyDescent="0.35">
      <c r="A653"/>
      <c r="B653"/>
      <c r="C653"/>
      <c r="D653"/>
      <c r="E653"/>
      <c r="F653"/>
      <c r="G653"/>
      <c r="H653"/>
      <c r="I653"/>
      <c r="J653"/>
      <c r="K653"/>
      <c r="L653"/>
      <c r="M653"/>
      <c r="N653"/>
      <c r="O653"/>
      <c r="P653"/>
    </row>
    <row r="654" spans="1:16" ht="14.5" x14ac:dyDescent="0.35">
      <c r="A654"/>
      <c r="B654"/>
      <c r="C654"/>
      <c r="D654"/>
      <c r="E654"/>
      <c r="F654"/>
      <c r="G654"/>
      <c r="H654"/>
      <c r="I654"/>
      <c r="J654"/>
      <c r="K654"/>
      <c r="L654"/>
      <c r="M654"/>
      <c r="N654"/>
      <c r="O654"/>
      <c r="P654"/>
    </row>
    <row r="655" spans="1:16" ht="14.5" x14ac:dyDescent="0.35">
      <c r="A655"/>
      <c r="B655"/>
      <c r="C655"/>
      <c r="D655"/>
      <c r="E655"/>
      <c r="F655"/>
      <c r="G655"/>
      <c r="H655"/>
      <c r="I655"/>
      <c r="J655"/>
      <c r="K655"/>
      <c r="L655"/>
      <c r="M655"/>
      <c r="N655"/>
      <c r="O655"/>
      <c r="P655"/>
    </row>
    <row r="656" spans="1:16" ht="14.5" x14ac:dyDescent="0.35">
      <c r="A656"/>
      <c r="B656"/>
      <c r="C656"/>
      <c r="D656"/>
      <c r="E656"/>
      <c r="F656"/>
      <c r="G656"/>
      <c r="H656"/>
      <c r="I656"/>
      <c r="J656"/>
      <c r="K656"/>
      <c r="L656"/>
      <c r="M656"/>
      <c r="N656"/>
      <c r="O656"/>
      <c r="P656"/>
    </row>
    <row r="657" spans="1:16" ht="14.5" x14ac:dyDescent="0.35">
      <c r="A657"/>
      <c r="B657"/>
      <c r="C657"/>
      <c r="D657"/>
      <c r="E657"/>
      <c r="F657"/>
      <c r="G657"/>
      <c r="H657"/>
      <c r="I657"/>
      <c r="J657"/>
      <c r="K657"/>
      <c r="L657"/>
      <c r="M657"/>
      <c r="N657"/>
      <c r="O657"/>
      <c r="P657"/>
    </row>
    <row r="658" spans="1:16" ht="14.5" x14ac:dyDescent="0.35">
      <c r="A658"/>
      <c r="B658"/>
      <c r="C658"/>
      <c r="D658"/>
      <c r="E658"/>
      <c r="F658"/>
      <c r="G658"/>
      <c r="H658"/>
      <c r="I658"/>
      <c r="J658"/>
      <c r="K658"/>
      <c r="L658"/>
      <c r="M658"/>
      <c r="N658"/>
      <c r="O658"/>
      <c r="P658"/>
    </row>
    <row r="659" spans="1:16" ht="14.5" x14ac:dyDescent="0.35">
      <c r="A659"/>
      <c r="B659"/>
      <c r="C659"/>
      <c r="D659"/>
      <c r="E659"/>
      <c r="F659"/>
      <c r="G659"/>
      <c r="H659"/>
      <c r="I659"/>
      <c r="J659"/>
      <c r="K659"/>
      <c r="L659"/>
      <c r="M659"/>
      <c r="N659"/>
      <c r="O659"/>
      <c r="P659"/>
    </row>
    <row r="660" spans="1:16" ht="14.5" x14ac:dyDescent="0.35">
      <c r="A660"/>
      <c r="B660"/>
      <c r="C660"/>
      <c r="D660"/>
      <c r="E660"/>
      <c r="F660"/>
      <c r="G660"/>
      <c r="H660"/>
      <c r="I660"/>
      <c r="J660"/>
      <c r="K660"/>
      <c r="L660"/>
      <c r="M660"/>
      <c r="N660"/>
      <c r="O660"/>
      <c r="P660"/>
    </row>
    <row r="661" spans="1:16" ht="14.5" x14ac:dyDescent="0.35">
      <c r="A661"/>
      <c r="B661"/>
      <c r="C661"/>
      <c r="D661"/>
      <c r="E661"/>
      <c r="F661"/>
      <c r="G661"/>
      <c r="H661"/>
      <c r="I661"/>
      <c r="J661"/>
      <c r="K661"/>
      <c r="L661"/>
      <c r="M661"/>
      <c r="N661"/>
      <c r="O661"/>
      <c r="P661"/>
    </row>
    <row r="662" spans="1:16" ht="14.5" x14ac:dyDescent="0.35">
      <c r="A662"/>
      <c r="B662"/>
      <c r="C662"/>
      <c r="D662"/>
      <c r="E662"/>
      <c r="F662"/>
      <c r="G662"/>
      <c r="H662"/>
      <c r="I662"/>
      <c r="J662"/>
      <c r="K662"/>
      <c r="L662"/>
      <c r="M662"/>
      <c r="N662"/>
      <c r="O662"/>
      <c r="P662"/>
    </row>
    <row r="663" spans="1:16" ht="14.5" x14ac:dyDescent="0.35">
      <c r="A663"/>
      <c r="B663"/>
      <c r="C663"/>
      <c r="D663"/>
      <c r="E663"/>
      <c r="F663"/>
      <c r="G663"/>
      <c r="H663"/>
      <c r="I663"/>
      <c r="J663"/>
      <c r="K663"/>
      <c r="L663"/>
      <c r="M663"/>
      <c r="N663"/>
      <c r="O663"/>
      <c r="P663"/>
    </row>
    <row r="664" spans="1:16" ht="14.5" x14ac:dyDescent="0.35">
      <c r="A664"/>
      <c r="B664"/>
      <c r="C664"/>
      <c r="D664"/>
      <c r="E664"/>
      <c r="F664"/>
      <c r="G664"/>
      <c r="H664"/>
      <c r="I664"/>
      <c r="J664"/>
      <c r="K664"/>
      <c r="L664"/>
      <c r="M664"/>
      <c r="N664"/>
      <c r="O664"/>
      <c r="P664"/>
    </row>
    <row r="665" spans="1:16" ht="14.5" x14ac:dyDescent="0.35">
      <c r="A665"/>
      <c r="B665"/>
      <c r="C665"/>
      <c r="D665"/>
      <c r="E665"/>
      <c r="F665"/>
      <c r="G665"/>
      <c r="H665"/>
      <c r="I665"/>
      <c r="J665"/>
      <c r="K665"/>
      <c r="L665"/>
      <c r="M665"/>
      <c r="N665"/>
      <c r="O665"/>
      <c r="P665"/>
    </row>
    <row r="666" spans="1:16" ht="14.5" x14ac:dyDescent="0.35">
      <c r="A666"/>
      <c r="B666"/>
      <c r="C666"/>
      <c r="D666"/>
      <c r="E666"/>
      <c r="F666"/>
      <c r="G666"/>
      <c r="H666"/>
      <c r="I666"/>
      <c r="J666"/>
      <c r="K666"/>
      <c r="L666"/>
      <c r="M666"/>
      <c r="N666"/>
      <c r="O666"/>
      <c r="P666"/>
    </row>
    <row r="667" spans="1:16" ht="14.5" x14ac:dyDescent="0.35">
      <c r="A667"/>
      <c r="B667"/>
      <c r="C667"/>
      <c r="D667"/>
      <c r="E667"/>
      <c r="F667"/>
      <c r="G667"/>
      <c r="H667"/>
      <c r="I667"/>
      <c r="J667"/>
      <c r="K667"/>
      <c r="L667"/>
      <c r="M667"/>
      <c r="N667"/>
      <c r="O667"/>
      <c r="P667"/>
    </row>
    <row r="668" spans="1:16" ht="14.5" x14ac:dyDescent="0.35">
      <c r="A668"/>
      <c r="B668"/>
      <c r="C668"/>
      <c r="D668"/>
      <c r="E668"/>
      <c r="F668"/>
      <c r="G668"/>
      <c r="H668"/>
      <c r="I668"/>
      <c r="J668"/>
      <c r="K668"/>
      <c r="L668"/>
      <c r="M668"/>
      <c r="N668"/>
      <c r="O668"/>
      <c r="P668"/>
    </row>
    <row r="669" spans="1:16" ht="14.5" x14ac:dyDescent="0.35">
      <c r="A669"/>
      <c r="B669"/>
      <c r="C669"/>
      <c r="D669"/>
      <c r="E669"/>
      <c r="F669"/>
      <c r="G669"/>
      <c r="H669"/>
      <c r="I669"/>
      <c r="J669"/>
      <c r="K669"/>
      <c r="L669"/>
      <c r="M669"/>
      <c r="N669"/>
      <c r="O669"/>
      <c r="P669"/>
    </row>
    <row r="670" spans="1:16" ht="14.5" x14ac:dyDescent="0.35">
      <c r="A670"/>
      <c r="B670"/>
      <c r="C670"/>
      <c r="D670"/>
      <c r="E670"/>
      <c r="F670"/>
      <c r="G670"/>
      <c r="H670"/>
      <c r="I670"/>
      <c r="J670"/>
      <c r="K670"/>
      <c r="L670"/>
      <c r="M670"/>
      <c r="N670"/>
      <c r="O670"/>
      <c r="P670"/>
    </row>
    <row r="671" spans="1:16" ht="14.5" x14ac:dyDescent="0.35">
      <c r="A671"/>
      <c r="B671"/>
      <c r="C671"/>
      <c r="D671"/>
      <c r="E671"/>
      <c r="F671"/>
      <c r="G671"/>
      <c r="H671"/>
      <c r="I671"/>
      <c r="J671"/>
      <c r="K671"/>
      <c r="L671"/>
      <c r="M671"/>
      <c r="N671"/>
      <c r="O671"/>
      <c r="P671"/>
    </row>
    <row r="672" spans="1:16" ht="14.5" x14ac:dyDescent="0.35">
      <c r="A672"/>
      <c r="B672"/>
      <c r="C672"/>
      <c r="D672"/>
      <c r="E672"/>
      <c r="F672"/>
      <c r="G672"/>
      <c r="H672"/>
      <c r="I672"/>
      <c r="J672"/>
      <c r="K672"/>
      <c r="L672"/>
      <c r="M672"/>
      <c r="N672"/>
      <c r="O672"/>
      <c r="P672"/>
    </row>
    <row r="673" spans="1:16" ht="14.5" x14ac:dyDescent="0.35">
      <c r="A673"/>
      <c r="B673"/>
      <c r="C673"/>
      <c r="D673"/>
      <c r="E673"/>
      <c r="F673"/>
      <c r="G673"/>
      <c r="H673"/>
      <c r="I673"/>
      <c r="J673"/>
      <c r="K673"/>
      <c r="L673"/>
      <c r="M673"/>
      <c r="N673"/>
      <c r="O673"/>
      <c r="P673"/>
    </row>
    <row r="674" spans="1:16" ht="14.5" x14ac:dyDescent="0.35">
      <c r="A674"/>
      <c r="B674"/>
      <c r="C674"/>
      <c r="D674"/>
      <c r="E674"/>
      <c r="F674"/>
      <c r="G674"/>
      <c r="H674"/>
      <c r="I674"/>
      <c r="J674"/>
      <c r="K674"/>
      <c r="L674"/>
      <c r="M674"/>
      <c r="N674"/>
      <c r="O674"/>
      <c r="P674"/>
    </row>
    <row r="675" spans="1:16" ht="14.5" x14ac:dyDescent="0.35">
      <c r="A675"/>
      <c r="B675"/>
      <c r="C675"/>
      <c r="D675"/>
      <c r="E675"/>
      <c r="F675"/>
      <c r="G675"/>
      <c r="H675"/>
      <c r="I675"/>
      <c r="J675"/>
      <c r="K675"/>
      <c r="L675"/>
      <c r="M675"/>
      <c r="N675"/>
      <c r="O675"/>
      <c r="P675"/>
    </row>
    <row r="676" spans="1:16" ht="14.5" x14ac:dyDescent="0.35">
      <c r="A676"/>
      <c r="B676"/>
      <c r="C676"/>
      <c r="D676"/>
      <c r="E676"/>
      <c r="F676"/>
      <c r="G676"/>
      <c r="H676"/>
      <c r="I676"/>
      <c r="J676"/>
      <c r="K676"/>
      <c r="L676"/>
      <c r="M676"/>
      <c r="N676"/>
      <c r="O676"/>
      <c r="P676"/>
    </row>
    <row r="677" spans="1:16" ht="14.5" x14ac:dyDescent="0.35">
      <c r="A677"/>
      <c r="B677"/>
      <c r="C677"/>
      <c r="D677"/>
      <c r="E677"/>
      <c r="F677"/>
      <c r="G677"/>
      <c r="H677"/>
      <c r="I677"/>
      <c r="J677"/>
      <c r="K677"/>
      <c r="L677"/>
      <c r="M677"/>
      <c r="N677"/>
      <c r="O677"/>
      <c r="P677"/>
    </row>
    <row r="678" spans="1:16" ht="14.5" x14ac:dyDescent="0.35">
      <c r="A678"/>
      <c r="B678"/>
      <c r="C678"/>
      <c r="D678"/>
      <c r="E678"/>
      <c r="F678"/>
      <c r="G678"/>
      <c r="H678"/>
      <c r="I678"/>
      <c r="J678"/>
      <c r="K678"/>
      <c r="L678"/>
      <c r="M678"/>
      <c r="N678"/>
      <c r="O678"/>
      <c r="P678"/>
    </row>
    <row r="679" spans="1:16" ht="14.5" x14ac:dyDescent="0.35">
      <c r="A679"/>
      <c r="B679"/>
      <c r="C679"/>
      <c r="D679"/>
      <c r="E679"/>
      <c r="F679"/>
      <c r="G679"/>
      <c r="H679"/>
      <c r="I679"/>
      <c r="J679"/>
      <c r="K679"/>
      <c r="L679"/>
      <c r="M679"/>
      <c r="N679"/>
      <c r="O679"/>
      <c r="P679"/>
    </row>
    <row r="680" spans="1:16" ht="14.5" x14ac:dyDescent="0.35">
      <c r="A680"/>
      <c r="B680"/>
      <c r="C680"/>
      <c r="D680"/>
      <c r="E680"/>
      <c r="F680"/>
      <c r="G680"/>
      <c r="H680"/>
      <c r="I680"/>
      <c r="J680"/>
      <c r="K680"/>
      <c r="L680"/>
      <c r="M680"/>
      <c r="N680"/>
      <c r="O680"/>
      <c r="P680"/>
    </row>
    <row r="681" spans="1:16" ht="14.5" x14ac:dyDescent="0.35">
      <c r="A681"/>
      <c r="B681"/>
      <c r="C681"/>
      <c r="D681"/>
      <c r="E681"/>
      <c r="F681"/>
      <c r="G681"/>
      <c r="H681"/>
      <c r="I681"/>
      <c r="J681"/>
      <c r="K681"/>
      <c r="L681"/>
      <c r="M681"/>
      <c r="N681"/>
      <c r="O681"/>
      <c r="P681"/>
    </row>
    <row r="682" spans="1:16" ht="14.5" x14ac:dyDescent="0.35">
      <c r="A682"/>
      <c r="B682"/>
      <c r="C682"/>
      <c r="D682"/>
      <c r="E682"/>
      <c r="F682"/>
      <c r="G682"/>
      <c r="H682"/>
      <c r="I682"/>
      <c r="J682"/>
      <c r="K682"/>
      <c r="L682"/>
      <c r="M682"/>
      <c r="N682"/>
      <c r="O682"/>
      <c r="P682"/>
    </row>
    <row r="683" spans="1:16" ht="14.5" x14ac:dyDescent="0.35">
      <c r="A683"/>
      <c r="B683"/>
      <c r="C683"/>
      <c r="D683"/>
      <c r="E683"/>
      <c r="F683"/>
      <c r="G683"/>
      <c r="H683"/>
      <c r="I683"/>
      <c r="J683"/>
      <c r="K683"/>
      <c r="L683"/>
      <c r="M683"/>
      <c r="N683"/>
      <c r="O683"/>
      <c r="P683"/>
    </row>
    <row r="684" spans="1:16" ht="14.5" x14ac:dyDescent="0.35">
      <c r="A684"/>
      <c r="B684"/>
      <c r="C684"/>
      <c r="D684"/>
      <c r="E684"/>
      <c r="F684"/>
      <c r="G684"/>
      <c r="H684"/>
      <c r="I684"/>
      <c r="J684"/>
      <c r="K684"/>
      <c r="L684"/>
      <c r="M684"/>
      <c r="N684"/>
      <c r="O684"/>
      <c r="P684"/>
    </row>
    <row r="685" spans="1:16" ht="14.5" x14ac:dyDescent="0.35">
      <c r="A685"/>
      <c r="B685"/>
      <c r="C685"/>
      <c r="D685"/>
      <c r="E685"/>
      <c r="F685"/>
      <c r="G685"/>
      <c r="H685"/>
      <c r="I685"/>
      <c r="J685"/>
      <c r="K685"/>
      <c r="L685"/>
      <c r="M685"/>
      <c r="N685"/>
      <c r="O685"/>
      <c r="P685"/>
    </row>
    <row r="686" spans="1:16" ht="14.5" x14ac:dyDescent="0.35">
      <c r="A686"/>
      <c r="B686"/>
      <c r="C686"/>
      <c r="D686"/>
      <c r="E686"/>
      <c r="F686"/>
      <c r="G686"/>
      <c r="H686"/>
      <c r="I686"/>
      <c r="J686"/>
      <c r="K686"/>
      <c r="L686"/>
      <c r="M686"/>
      <c r="N686"/>
      <c r="O686"/>
      <c r="P686"/>
    </row>
    <row r="687" spans="1:16" ht="14.5" x14ac:dyDescent="0.35">
      <c r="A687"/>
      <c r="B687"/>
      <c r="C687"/>
      <c r="D687"/>
      <c r="E687"/>
      <c r="F687"/>
      <c r="G687"/>
      <c r="H687"/>
      <c r="I687"/>
      <c r="J687"/>
      <c r="K687"/>
      <c r="L687"/>
      <c r="M687"/>
      <c r="N687"/>
      <c r="O687"/>
      <c r="P687"/>
    </row>
    <row r="688" spans="1:16" ht="14.5" x14ac:dyDescent="0.35">
      <c r="A688"/>
      <c r="B688"/>
      <c r="C688"/>
      <c r="D688"/>
      <c r="E688"/>
      <c r="F688"/>
      <c r="G688"/>
      <c r="H688"/>
      <c r="I688"/>
      <c r="J688"/>
      <c r="K688"/>
      <c r="L688"/>
      <c r="M688"/>
      <c r="N688"/>
      <c r="O688"/>
      <c r="P688"/>
    </row>
    <row r="689" spans="1:16" ht="14.5" x14ac:dyDescent="0.35">
      <c r="A689"/>
      <c r="B689"/>
      <c r="C689"/>
      <c r="D689"/>
      <c r="E689"/>
      <c r="F689"/>
      <c r="G689"/>
      <c r="H689"/>
      <c r="I689"/>
      <c r="J689"/>
      <c r="K689"/>
      <c r="L689"/>
      <c r="M689"/>
      <c r="N689"/>
      <c r="O689"/>
      <c r="P689"/>
    </row>
    <row r="690" spans="1:16" ht="14.5" x14ac:dyDescent="0.35">
      <c r="A690"/>
      <c r="B690"/>
      <c r="C690"/>
      <c r="D690"/>
      <c r="E690"/>
      <c r="F690"/>
      <c r="G690"/>
      <c r="H690"/>
      <c r="I690"/>
      <c r="J690"/>
      <c r="K690"/>
      <c r="L690"/>
      <c r="M690"/>
      <c r="N690"/>
      <c r="O690"/>
      <c r="P690"/>
    </row>
    <row r="691" spans="1:16" ht="14.5" x14ac:dyDescent="0.35">
      <c r="A691"/>
      <c r="B691"/>
      <c r="C691"/>
      <c r="D691"/>
      <c r="E691"/>
      <c r="F691"/>
      <c r="G691"/>
      <c r="H691"/>
      <c r="I691"/>
      <c r="J691"/>
      <c r="K691"/>
      <c r="L691"/>
      <c r="M691"/>
      <c r="N691"/>
      <c r="O691"/>
      <c r="P691"/>
    </row>
    <row r="692" spans="1:16" ht="14.5" x14ac:dyDescent="0.35">
      <c r="A692"/>
      <c r="B692"/>
      <c r="C692"/>
      <c r="D692"/>
      <c r="E692"/>
      <c r="F692"/>
      <c r="G692"/>
      <c r="H692"/>
      <c r="I692"/>
      <c r="J692"/>
      <c r="K692"/>
      <c r="L692"/>
      <c r="M692"/>
      <c r="N692"/>
      <c r="O692"/>
      <c r="P692"/>
    </row>
    <row r="693" spans="1:16" ht="14.5" x14ac:dyDescent="0.35">
      <c r="A693"/>
      <c r="B693"/>
      <c r="C693"/>
      <c r="D693"/>
      <c r="E693"/>
      <c r="F693"/>
      <c r="G693"/>
      <c r="H693"/>
      <c r="I693"/>
      <c r="J693"/>
      <c r="K693"/>
      <c r="L693"/>
      <c r="M693"/>
      <c r="N693"/>
      <c r="O693"/>
      <c r="P693"/>
    </row>
    <row r="694" spans="1:16" ht="14.5" x14ac:dyDescent="0.35">
      <c r="A694"/>
      <c r="B694"/>
      <c r="C694"/>
      <c r="D694"/>
      <c r="E694"/>
      <c r="F694"/>
      <c r="G694"/>
      <c r="H694"/>
      <c r="I694"/>
      <c r="J694"/>
      <c r="K694"/>
      <c r="L694"/>
      <c r="M694"/>
      <c r="N694"/>
      <c r="O694"/>
      <c r="P694"/>
    </row>
    <row r="695" spans="1:16" ht="14.5" x14ac:dyDescent="0.35">
      <c r="A695"/>
      <c r="B695"/>
      <c r="C695"/>
      <c r="D695"/>
      <c r="E695"/>
      <c r="F695"/>
      <c r="G695"/>
      <c r="H695"/>
      <c r="I695"/>
      <c r="J695"/>
      <c r="K695"/>
      <c r="L695"/>
      <c r="M695"/>
      <c r="N695"/>
      <c r="O695"/>
      <c r="P695"/>
    </row>
    <row r="696" spans="1:16" ht="14.5" x14ac:dyDescent="0.35">
      <c r="A696"/>
      <c r="B696"/>
      <c r="C696"/>
      <c r="D696"/>
      <c r="E696"/>
      <c r="F696"/>
      <c r="G696"/>
      <c r="H696"/>
      <c r="I696"/>
      <c r="J696"/>
      <c r="K696"/>
      <c r="L696"/>
      <c r="M696"/>
      <c r="N696"/>
      <c r="O696"/>
      <c r="P696"/>
    </row>
    <row r="697" spans="1:16" ht="14.5" x14ac:dyDescent="0.35">
      <c r="A697"/>
      <c r="B697"/>
      <c r="C697"/>
      <c r="D697"/>
      <c r="E697"/>
      <c r="F697"/>
      <c r="G697"/>
      <c r="H697"/>
      <c r="I697"/>
      <c r="J697"/>
      <c r="K697"/>
      <c r="L697"/>
      <c r="M697"/>
      <c r="N697"/>
      <c r="O697"/>
      <c r="P697"/>
    </row>
    <row r="698" spans="1:16" ht="14.5" x14ac:dyDescent="0.35">
      <c r="A698"/>
      <c r="B698"/>
      <c r="C698"/>
      <c r="D698"/>
      <c r="E698"/>
      <c r="F698"/>
      <c r="G698"/>
      <c r="H698"/>
      <c r="I698"/>
      <c r="J698"/>
      <c r="K698"/>
      <c r="L698"/>
      <c r="M698"/>
      <c r="N698"/>
      <c r="O698"/>
      <c r="P698"/>
    </row>
    <row r="699" spans="1:16" ht="14.5" x14ac:dyDescent="0.35">
      <c r="A699"/>
      <c r="B699"/>
      <c r="C699"/>
      <c r="D699"/>
      <c r="E699"/>
      <c r="F699"/>
      <c r="G699"/>
      <c r="H699"/>
      <c r="I699"/>
      <c r="J699"/>
      <c r="K699"/>
      <c r="L699"/>
      <c r="M699"/>
      <c r="N699"/>
      <c r="O699"/>
      <c r="P699"/>
    </row>
    <row r="700" spans="1:16" ht="14.5" x14ac:dyDescent="0.35">
      <c r="A700"/>
      <c r="B700"/>
      <c r="C700"/>
      <c r="D700"/>
      <c r="E700"/>
      <c r="F700"/>
      <c r="G700"/>
      <c r="H700"/>
      <c r="I700"/>
      <c r="J700"/>
      <c r="K700"/>
      <c r="L700"/>
      <c r="M700"/>
      <c r="N700"/>
      <c r="O700"/>
      <c r="P700"/>
    </row>
    <row r="701" spans="1:16" ht="14.5" x14ac:dyDescent="0.35">
      <c r="A701"/>
      <c r="B701"/>
      <c r="C701"/>
      <c r="D701"/>
      <c r="E701"/>
      <c r="F701"/>
      <c r="G701"/>
      <c r="H701"/>
      <c r="I701"/>
      <c r="J701"/>
      <c r="K701"/>
      <c r="L701"/>
      <c r="M701"/>
      <c r="N701"/>
      <c r="O701"/>
      <c r="P701"/>
    </row>
    <row r="702" spans="1:16" ht="14.5" x14ac:dyDescent="0.35">
      <c r="A702"/>
      <c r="B702"/>
      <c r="C702"/>
      <c r="D702"/>
      <c r="E702"/>
      <c r="F702"/>
      <c r="G702"/>
      <c r="H702"/>
      <c r="I702"/>
      <c r="J702"/>
      <c r="K702"/>
      <c r="L702"/>
      <c r="M702"/>
      <c r="N702"/>
      <c r="O702"/>
      <c r="P702"/>
    </row>
    <row r="703" spans="1:16" ht="14.5" x14ac:dyDescent="0.35">
      <c r="A703"/>
      <c r="B703"/>
      <c r="C703"/>
      <c r="D703"/>
      <c r="E703"/>
      <c r="F703"/>
      <c r="G703"/>
      <c r="H703"/>
      <c r="I703"/>
      <c r="J703"/>
      <c r="K703"/>
      <c r="L703"/>
      <c r="M703"/>
      <c r="N703"/>
      <c r="O703"/>
      <c r="P703"/>
    </row>
    <row r="704" spans="1:16" ht="14.5" x14ac:dyDescent="0.35">
      <c r="A704"/>
      <c r="B704"/>
      <c r="C704"/>
      <c r="D704"/>
      <c r="E704"/>
      <c r="F704"/>
      <c r="G704"/>
      <c r="H704"/>
      <c r="I704"/>
      <c r="J704"/>
      <c r="K704"/>
      <c r="L704"/>
      <c r="M704"/>
      <c r="N704"/>
      <c r="O704"/>
      <c r="P704"/>
    </row>
    <row r="705" spans="1:16" ht="14.5" x14ac:dyDescent="0.35">
      <c r="A705"/>
      <c r="B705"/>
      <c r="C705"/>
      <c r="D705"/>
      <c r="E705"/>
      <c r="F705"/>
      <c r="G705"/>
      <c r="H705"/>
      <c r="I705"/>
      <c r="J705"/>
      <c r="K705"/>
      <c r="L705"/>
      <c r="M705"/>
      <c r="N705"/>
      <c r="O705"/>
      <c r="P705"/>
    </row>
    <row r="706" spans="1:16" ht="14.5" x14ac:dyDescent="0.35">
      <c r="A706"/>
      <c r="B706"/>
      <c r="C706"/>
      <c r="D706"/>
      <c r="E706"/>
      <c r="F706"/>
      <c r="G706"/>
      <c r="H706"/>
      <c r="I706"/>
      <c r="J706"/>
      <c r="K706"/>
      <c r="L706"/>
      <c r="M706"/>
      <c r="N706"/>
      <c r="O706"/>
      <c r="P706"/>
    </row>
    <row r="707" spans="1:16" ht="14.5" x14ac:dyDescent="0.35">
      <c r="A707"/>
      <c r="B707"/>
      <c r="C707"/>
      <c r="D707"/>
      <c r="E707"/>
      <c r="F707"/>
      <c r="G707"/>
      <c r="H707"/>
      <c r="I707"/>
      <c r="J707"/>
      <c r="K707"/>
      <c r="L707"/>
      <c r="M707"/>
      <c r="N707"/>
      <c r="O707"/>
      <c r="P707"/>
    </row>
    <row r="708" spans="1:16" ht="14.5" x14ac:dyDescent="0.35">
      <c r="A708"/>
      <c r="B708"/>
      <c r="C708"/>
      <c r="D708"/>
      <c r="E708"/>
      <c r="F708"/>
      <c r="G708"/>
      <c r="H708"/>
      <c r="I708"/>
      <c r="J708"/>
      <c r="K708"/>
      <c r="L708"/>
      <c r="M708"/>
      <c r="N708"/>
      <c r="O708"/>
      <c r="P708"/>
    </row>
    <row r="709" spans="1:16" ht="14.5" x14ac:dyDescent="0.35">
      <c r="A709"/>
      <c r="B709"/>
      <c r="C709"/>
      <c r="D709"/>
      <c r="E709"/>
      <c r="F709"/>
      <c r="G709"/>
      <c r="H709"/>
      <c r="I709"/>
      <c r="J709"/>
      <c r="K709"/>
      <c r="L709"/>
      <c r="M709"/>
      <c r="N709"/>
      <c r="O709"/>
      <c r="P709"/>
    </row>
    <row r="710" spans="1:16" ht="14.5" x14ac:dyDescent="0.35">
      <c r="A710"/>
      <c r="B710"/>
      <c r="C710"/>
      <c r="D710"/>
      <c r="E710"/>
      <c r="F710"/>
      <c r="G710"/>
      <c r="H710"/>
      <c r="I710"/>
      <c r="J710"/>
      <c r="K710"/>
      <c r="L710"/>
      <c r="M710"/>
      <c r="N710"/>
      <c r="O710"/>
      <c r="P710"/>
    </row>
    <row r="711" spans="1:16" ht="14.5" x14ac:dyDescent="0.35">
      <c r="A711"/>
      <c r="B711"/>
      <c r="C711"/>
      <c r="D711"/>
      <c r="E711"/>
      <c r="F711"/>
      <c r="G711"/>
      <c r="H711"/>
      <c r="I711"/>
      <c r="J711"/>
      <c r="K711"/>
      <c r="L711"/>
      <c r="M711"/>
      <c r="N711"/>
      <c r="O711"/>
      <c r="P711"/>
    </row>
    <row r="712" spans="1:16" ht="14.5" x14ac:dyDescent="0.35">
      <c r="A712"/>
      <c r="B712"/>
      <c r="C712"/>
      <c r="D712"/>
      <c r="E712"/>
      <c r="F712"/>
      <c r="G712"/>
      <c r="H712"/>
      <c r="I712"/>
      <c r="J712"/>
      <c r="K712"/>
      <c r="L712"/>
      <c r="M712"/>
      <c r="N712"/>
      <c r="O712"/>
      <c r="P712"/>
    </row>
    <row r="713" spans="1:16" ht="14.5" x14ac:dyDescent="0.35">
      <c r="A713"/>
      <c r="B713"/>
      <c r="C713"/>
      <c r="D713"/>
      <c r="E713"/>
      <c r="F713"/>
      <c r="G713"/>
      <c r="H713"/>
      <c r="I713"/>
      <c r="J713"/>
      <c r="K713"/>
      <c r="L713"/>
      <c r="M713"/>
      <c r="N713"/>
      <c r="O713"/>
      <c r="P713"/>
    </row>
    <row r="714" spans="1:16" ht="14.5" x14ac:dyDescent="0.35">
      <c r="A714"/>
      <c r="B714"/>
      <c r="C714"/>
      <c r="D714"/>
      <c r="E714"/>
      <c r="F714"/>
      <c r="G714"/>
      <c r="H714"/>
      <c r="I714"/>
      <c r="J714"/>
      <c r="K714"/>
      <c r="L714"/>
      <c r="M714"/>
      <c r="N714"/>
      <c r="O714"/>
      <c r="P714"/>
    </row>
    <row r="715" spans="1:16" ht="14.5" x14ac:dyDescent="0.35">
      <c r="A715"/>
      <c r="B715"/>
      <c r="C715"/>
      <c r="D715"/>
      <c r="E715"/>
      <c r="F715"/>
      <c r="G715"/>
      <c r="H715"/>
      <c r="I715"/>
      <c r="J715"/>
      <c r="K715"/>
      <c r="L715"/>
      <c r="M715"/>
      <c r="N715"/>
      <c r="O715"/>
      <c r="P715"/>
    </row>
    <row r="716" spans="1:16" ht="14.5" x14ac:dyDescent="0.35">
      <c r="A716"/>
      <c r="B716"/>
      <c r="C716"/>
      <c r="D716"/>
      <c r="E716"/>
      <c r="F716"/>
      <c r="G716"/>
      <c r="H716"/>
      <c r="I716"/>
      <c r="J716"/>
      <c r="K716"/>
      <c r="L716"/>
      <c r="M716"/>
      <c r="N716"/>
      <c r="O716"/>
      <c r="P716"/>
    </row>
    <row r="717" spans="1:16" ht="14.5" x14ac:dyDescent="0.35">
      <c r="A717"/>
      <c r="B717"/>
      <c r="C717"/>
      <c r="D717"/>
      <c r="E717"/>
      <c r="F717"/>
      <c r="G717"/>
      <c r="H717"/>
      <c r="I717"/>
      <c r="J717"/>
      <c r="K717"/>
      <c r="L717"/>
      <c r="M717"/>
      <c r="N717"/>
      <c r="O717"/>
      <c r="P717"/>
    </row>
    <row r="718" spans="1:16" ht="14.5" x14ac:dyDescent="0.35">
      <c r="A718"/>
      <c r="B718"/>
      <c r="C718"/>
      <c r="D718"/>
      <c r="E718"/>
      <c r="F718"/>
      <c r="G718"/>
      <c r="H718"/>
      <c r="I718"/>
      <c r="J718"/>
      <c r="K718"/>
      <c r="L718"/>
      <c r="M718"/>
      <c r="N718"/>
      <c r="O718"/>
      <c r="P718"/>
    </row>
    <row r="719" spans="1:16" ht="14.5" x14ac:dyDescent="0.35">
      <c r="A719"/>
      <c r="B719"/>
      <c r="C719"/>
      <c r="D719"/>
      <c r="E719"/>
      <c r="F719"/>
      <c r="G719"/>
      <c r="H719"/>
      <c r="I719"/>
      <c r="J719"/>
      <c r="K719"/>
      <c r="L719"/>
      <c r="M719"/>
      <c r="N719"/>
      <c r="O719"/>
      <c r="P719"/>
    </row>
    <row r="720" spans="1:16" ht="14.5" x14ac:dyDescent="0.35">
      <c r="A720"/>
      <c r="B720"/>
      <c r="C720"/>
      <c r="D720"/>
      <c r="E720"/>
      <c r="F720"/>
      <c r="G720"/>
      <c r="H720"/>
      <c r="I720"/>
      <c r="J720"/>
      <c r="K720"/>
      <c r="L720"/>
      <c r="M720"/>
      <c r="N720"/>
      <c r="O720"/>
      <c r="P720"/>
    </row>
    <row r="721" spans="1:16" ht="14.5" x14ac:dyDescent="0.35">
      <c r="A721"/>
      <c r="B721"/>
      <c r="C721"/>
      <c r="D721"/>
      <c r="E721"/>
      <c r="F721"/>
      <c r="G721"/>
      <c r="H721"/>
      <c r="I721"/>
      <c r="J721"/>
      <c r="K721"/>
      <c r="L721"/>
      <c r="M721"/>
      <c r="N721"/>
      <c r="O721"/>
      <c r="P721"/>
    </row>
    <row r="722" spans="1:16" ht="14.5" x14ac:dyDescent="0.35">
      <c r="A722"/>
      <c r="B722"/>
      <c r="C722"/>
      <c r="D722"/>
      <c r="E722"/>
      <c r="F722"/>
      <c r="G722"/>
      <c r="H722"/>
      <c r="I722"/>
      <c r="J722"/>
      <c r="K722"/>
      <c r="L722"/>
      <c r="M722"/>
      <c r="N722"/>
      <c r="O722"/>
      <c r="P722"/>
    </row>
    <row r="723" spans="1:16" ht="14.5" x14ac:dyDescent="0.35">
      <c r="A723"/>
      <c r="B723"/>
      <c r="C723"/>
      <c r="D723"/>
      <c r="E723"/>
      <c r="F723"/>
      <c r="G723"/>
      <c r="H723"/>
      <c r="I723"/>
      <c r="J723"/>
      <c r="K723"/>
      <c r="L723"/>
      <c r="M723"/>
      <c r="N723"/>
      <c r="O723"/>
      <c r="P723"/>
    </row>
    <row r="724" spans="1:16" ht="14.5" x14ac:dyDescent="0.35">
      <c r="A724"/>
      <c r="B724"/>
      <c r="C724"/>
      <c r="D724"/>
      <c r="E724"/>
      <c r="F724"/>
      <c r="G724"/>
      <c r="H724"/>
      <c r="I724"/>
      <c r="J724"/>
      <c r="K724"/>
      <c r="L724"/>
      <c r="M724"/>
      <c r="N724"/>
      <c r="O724"/>
      <c r="P724"/>
    </row>
    <row r="725" spans="1:16" ht="14.5" x14ac:dyDescent="0.35">
      <c r="A725"/>
      <c r="B725"/>
      <c r="C725"/>
      <c r="D725"/>
      <c r="E725"/>
      <c r="F725"/>
      <c r="G725"/>
      <c r="H725"/>
      <c r="I725"/>
      <c r="J725"/>
      <c r="K725"/>
      <c r="L725"/>
      <c r="M725"/>
      <c r="N725"/>
      <c r="O725"/>
      <c r="P725"/>
    </row>
    <row r="726" spans="1:16" ht="14.5" x14ac:dyDescent="0.35">
      <c r="A726"/>
      <c r="B726"/>
      <c r="C726"/>
      <c r="D726"/>
      <c r="E726"/>
      <c r="F726"/>
      <c r="G726"/>
      <c r="H726"/>
      <c r="I726"/>
      <c r="J726"/>
      <c r="K726"/>
      <c r="L726"/>
      <c r="M726"/>
      <c r="N726"/>
      <c r="O726"/>
      <c r="P726"/>
    </row>
    <row r="727" spans="1:16" ht="14.5" x14ac:dyDescent="0.35">
      <c r="A727"/>
      <c r="B727"/>
      <c r="C727"/>
      <c r="D727"/>
      <c r="E727"/>
      <c r="F727"/>
      <c r="G727"/>
      <c r="H727"/>
      <c r="I727"/>
      <c r="J727"/>
      <c r="K727"/>
      <c r="L727"/>
      <c r="M727"/>
      <c r="N727"/>
      <c r="O727"/>
      <c r="P727"/>
    </row>
    <row r="728" spans="1:16" ht="14.5" x14ac:dyDescent="0.35">
      <c r="A728"/>
      <c r="B728"/>
      <c r="C728"/>
      <c r="D728"/>
      <c r="E728"/>
      <c r="F728"/>
      <c r="G728"/>
      <c r="H728"/>
      <c r="I728"/>
      <c r="J728"/>
      <c r="K728"/>
      <c r="L728"/>
      <c r="M728"/>
      <c r="N728"/>
      <c r="O728"/>
      <c r="P728"/>
    </row>
    <row r="729" spans="1:16" ht="14.5" x14ac:dyDescent="0.35">
      <c r="A729"/>
      <c r="B729"/>
      <c r="C729"/>
      <c r="D729"/>
      <c r="E729"/>
      <c r="F729"/>
      <c r="G729"/>
      <c r="H729"/>
      <c r="I729"/>
      <c r="J729"/>
      <c r="K729"/>
      <c r="L729"/>
      <c r="M729"/>
      <c r="N729"/>
      <c r="O729"/>
      <c r="P729"/>
    </row>
    <row r="730" spans="1:16" ht="14.5" x14ac:dyDescent="0.35">
      <c r="A730"/>
      <c r="B730"/>
      <c r="C730"/>
      <c r="D730"/>
      <c r="E730"/>
      <c r="F730"/>
      <c r="G730"/>
      <c r="H730"/>
      <c r="I730"/>
      <c r="J730"/>
      <c r="K730"/>
      <c r="L730"/>
      <c r="M730"/>
      <c r="N730"/>
      <c r="O730"/>
      <c r="P730"/>
    </row>
    <row r="731" spans="1:16" ht="14.5" x14ac:dyDescent="0.35">
      <c r="A731"/>
      <c r="B731"/>
      <c r="C731"/>
      <c r="D731"/>
      <c r="E731"/>
      <c r="F731"/>
      <c r="G731"/>
      <c r="H731"/>
      <c r="I731"/>
      <c r="J731"/>
      <c r="K731"/>
      <c r="L731"/>
      <c r="M731"/>
      <c r="N731"/>
      <c r="O731"/>
      <c r="P731"/>
    </row>
    <row r="732" spans="1:16" ht="14.5" x14ac:dyDescent="0.35">
      <c r="A732"/>
      <c r="B732"/>
      <c r="C732"/>
      <c r="D732"/>
      <c r="E732"/>
      <c r="F732"/>
      <c r="G732"/>
      <c r="H732"/>
      <c r="I732"/>
      <c r="J732"/>
      <c r="K732"/>
      <c r="L732"/>
      <c r="M732"/>
      <c r="N732"/>
      <c r="O732"/>
      <c r="P732"/>
    </row>
    <row r="733" spans="1:16" ht="14.5" x14ac:dyDescent="0.35">
      <c r="A733"/>
      <c r="B733"/>
      <c r="C733"/>
      <c r="D733"/>
      <c r="E733"/>
      <c r="F733"/>
      <c r="G733"/>
      <c r="H733"/>
      <c r="I733"/>
      <c r="J733"/>
      <c r="K733"/>
      <c r="L733"/>
      <c r="M733"/>
      <c r="N733"/>
      <c r="O733"/>
      <c r="P733"/>
    </row>
    <row r="734" spans="1:16" ht="14.5" x14ac:dyDescent="0.35">
      <c r="A734"/>
      <c r="B734"/>
      <c r="C734"/>
      <c r="D734"/>
      <c r="E734"/>
      <c r="F734"/>
      <c r="G734"/>
      <c r="H734"/>
      <c r="I734"/>
      <c r="J734"/>
      <c r="K734"/>
      <c r="L734"/>
      <c r="M734"/>
      <c r="N734"/>
      <c r="O734"/>
      <c r="P734"/>
    </row>
    <row r="735" spans="1:16" ht="14.5" x14ac:dyDescent="0.35">
      <c r="A735"/>
      <c r="B735"/>
      <c r="C735"/>
      <c r="D735"/>
      <c r="E735"/>
      <c r="F735"/>
      <c r="G735"/>
      <c r="H735"/>
      <c r="I735"/>
      <c r="J735"/>
      <c r="K735"/>
      <c r="L735"/>
      <c r="M735"/>
      <c r="N735"/>
      <c r="O735"/>
      <c r="P735"/>
    </row>
    <row r="736" spans="1:16" ht="14.5" x14ac:dyDescent="0.35">
      <c r="A736"/>
      <c r="B736"/>
      <c r="C736"/>
      <c r="D736"/>
      <c r="E736"/>
      <c r="F736"/>
      <c r="G736"/>
      <c r="H736"/>
      <c r="I736"/>
      <c r="J736"/>
      <c r="K736"/>
      <c r="L736"/>
      <c r="M736"/>
      <c r="N736"/>
      <c r="O736"/>
      <c r="P736"/>
    </row>
    <row r="737" spans="1:16" ht="14.5" x14ac:dyDescent="0.35">
      <c r="A737"/>
      <c r="B737"/>
      <c r="C737"/>
      <c r="D737"/>
      <c r="E737"/>
      <c r="F737"/>
      <c r="G737"/>
      <c r="H737"/>
      <c r="I737"/>
      <c r="J737"/>
      <c r="K737"/>
      <c r="L737"/>
      <c r="M737"/>
      <c r="N737"/>
      <c r="O737"/>
      <c r="P737"/>
    </row>
    <row r="738" spans="1:16" ht="14.5" x14ac:dyDescent="0.35">
      <c r="A738"/>
      <c r="B738"/>
      <c r="C738"/>
      <c r="D738"/>
      <c r="E738"/>
      <c r="F738"/>
      <c r="G738"/>
      <c r="H738"/>
      <c r="I738"/>
      <c r="J738"/>
      <c r="K738"/>
      <c r="L738"/>
      <c r="M738"/>
      <c r="N738"/>
      <c r="O738"/>
      <c r="P738"/>
    </row>
    <row r="739" spans="1:16" ht="14.5" x14ac:dyDescent="0.35">
      <c r="A739"/>
      <c r="B739"/>
      <c r="C739"/>
      <c r="D739"/>
      <c r="E739"/>
      <c r="F739"/>
      <c r="G739"/>
      <c r="H739"/>
      <c r="I739"/>
      <c r="J739"/>
      <c r="K739"/>
      <c r="L739"/>
      <c r="M739"/>
      <c r="N739"/>
      <c r="O739"/>
      <c r="P739"/>
    </row>
    <row r="740" spans="1:16" ht="14.5" x14ac:dyDescent="0.35">
      <c r="A740"/>
      <c r="B740"/>
      <c r="C740"/>
      <c r="D740"/>
      <c r="E740"/>
      <c r="F740"/>
      <c r="G740"/>
      <c r="H740"/>
      <c r="I740"/>
      <c r="J740"/>
      <c r="K740"/>
      <c r="L740"/>
      <c r="M740"/>
      <c r="N740"/>
      <c r="O740"/>
      <c r="P740"/>
    </row>
    <row r="741" spans="1:16" ht="14.5" x14ac:dyDescent="0.35">
      <c r="A741"/>
      <c r="B741"/>
      <c r="C741"/>
      <c r="D741"/>
      <c r="E741"/>
      <c r="F741"/>
      <c r="G741"/>
      <c r="H741"/>
      <c r="I741"/>
      <c r="J741"/>
      <c r="K741"/>
      <c r="L741"/>
      <c r="M741"/>
      <c r="N741"/>
      <c r="O741"/>
      <c r="P741"/>
    </row>
    <row r="742" spans="1:16" ht="14.5" x14ac:dyDescent="0.35">
      <c r="A742"/>
      <c r="B742"/>
      <c r="C742"/>
      <c r="D742"/>
      <c r="E742"/>
      <c r="F742"/>
      <c r="G742"/>
      <c r="H742"/>
      <c r="I742"/>
      <c r="J742"/>
      <c r="K742"/>
      <c r="L742"/>
      <c r="M742"/>
      <c r="N742"/>
      <c r="O742"/>
      <c r="P742"/>
    </row>
    <row r="743" spans="1:16" ht="14.5" x14ac:dyDescent="0.35">
      <c r="A743"/>
      <c r="B743"/>
      <c r="C743"/>
      <c r="D743"/>
      <c r="E743"/>
      <c r="F743"/>
      <c r="G743"/>
      <c r="H743"/>
      <c r="I743"/>
      <c r="J743"/>
      <c r="K743"/>
      <c r="L743"/>
      <c r="M743"/>
      <c r="N743"/>
      <c r="O743"/>
      <c r="P743"/>
    </row>
    <row r="744" spans="1:16" ht="14.5" x14ac:dyDescent="0.35">
      <c r="A744"/>
      <c r="B744"/>
      <c r="C744"/>
      <c r="D744"/>
      <c r="E744"/>
      <c r="F744"/>
      <c r="G744"/>
      <c r="H744"/>
      <c r="I744"/>
      <c r="J744"/>
      <c r="K744"/>
      <c r="L744"/>
      <c r="M744"/>
      <c r="N744"/>
      <c r="O744"/>
      <c r="P744"/>
    </row>
    <row r="745" spans="1:16" ht="14.5" x14ac:dyDescent="0.35">
      <c r="A745"/>
      <c r="B745"/>
      <c r="C745"/>
      <c r="D745"/>
      <c r="E745"/>
      <c r="F745"/>
      <c r="G745"/>
      <c r="H745"/>
      <c r="I745"/>
      <c r="J745"/>
      <c r="K745"/>
      <c r="L745"/>
      <c r="M745"/>
      <c r="N745"/>
      <c r="O745"/>
      <c r="P745"/>
    </row>
    <row r="746" spans="1:16" ht="14.5" x14ac:dyDescent="0.35">
      <c r="A746"/>
      <c r="B746"/>
      <c r="C746"/>
      <c r="D746"/>
      <c r="E746"/>
      <c r="F746"/>
      <c r="G746"/>
      <c r="H746"/>
      <c r="I746"/>
      <c r="J746"/>
      <c r="K746"/>
      <c r="L746"/>
      <c r="M746"/>
      <c r="N746"/>
      <c r="O746"/>
      <c r="P746"/>
    </row>
    <row r="747" spans="1:16" ht="14.5" x14ac:dyDescent="0.35">
      <c r="A747"/>
      <c r="B747"/>
      <c r="C747"/>
      <c r="D747"/>
      <c r="E747"/>
      <c r="F747"/>
      <c r="G747"/>
      <c r="H747"/>
      <c r="I747"/>
      <c r="J747"/>
      <c r="K747"/>
      <c r="L747"/>
      <c r="M747"/>
      <c r="N747"/>
      <c r="O747"/>
      <c r="P747"/>
    </row>
    <row r="748" spans="1:16" ht="14.5" x14ac:dyDescent="0.35">
      <c r="A748"/>
      <c r="B748"/>
      <c r="C748"/>
      <c r="D748"/>
      <c r="E748"/>
      <c r="F748"/>
      <c r="G748"/>
      <c r="H748"/>
      <c r="I748"/>
      <c r="J748"/>
      <c r="K748"/>
      <c r="L748"/>
      <c r="M748"/>
      <c r="N748"/>
      <c r="O748"/>
      <c r="P748"/>
    </row>
    <row r="749" spans="1:16" ht="14.5" x14ac:dyDescent="0.35">
      <c r="A749"/>
      <c r="B749"/>
      <c r="C749"/>
      <c r="D749"/>
      <c r="E749"/>
      <c r="F749"/>
      <c r="G749"/>
      <c r="H749"/>
      <c r="I749"/>
      <c r="J749"/>
      <c r="K749"/>
      <c r="L749"/>
      <c r="M749"/>
      <c r="N749"/>
      <c r="O749"/>
      <c r="P749"/>
    </row>
    <row r="750" spans="1:16" ht="14.5" x14ac:dyDescent="0.35">
      <c r="A750"/>
      <c r="B750"/>
      <c r="C750"/>
      <c r="D750"/>
      <c r="E750"/>
      <c r="F750"/>
      <c r="G750"/>
      <c r="H750"/>
      <c r="I750"/>
      <c r="J750"/>
      <c r="K750"/>
      <c r="L750"/>
      <c r="M750"/>
      <c r="N750"/>
      <c r="O750"/>
      <c r="P750"/>
    </row>
    <row r="751" spans="1:16" ht="14.5" x14ac:dyDescent="0.35">
      <c r="A751"/>
      <c r="B751"/>
      <c r="C751"/>
      <c r="D751"/>
      <c r="E751"/>
      <c r="F751"/>
      <c r="G751"/>
      <c r="H751"/>
      <c r="I751"/>
      <c r="J751"/>
      <c r="K751"/>
      <c r="L751"/>
      <c r="M751"/>
      <c r="N751"/>
      <c r="O751"/>
      <c r="P751"/>
    </row>
    <row r="752" spans="1:16" ht="14.5" x14ac:dyDescent="0.35">
      <c r="A752"/>
      <c r="B752"/>
      <c r="C752"/>
      <c r="D752"/>
      <c r="E752"/>
      <c r="F752"/>
      <c r="G752"/>
      <c r="H752"/>
      <c r="I752"/>
      <c r="J752"/>
      <c r="K752"/>
      <c r="L752"/>
      <c r="M752"/>
      <c r="N752"/>
      <c r="O752"/>
      <c r="P752"/>
    </row>
    <row r="753" spans="1:16" ht="14.5" x14ac:dyDescent="0.35">
      <c r="A753"/>
      <c r="B753"/>
      <c r="C753"/>
      <c r="D753"/>
      <c r="E753"/>
      <c r="F753"/>
      <c r="G753"/>
      <c r="H753"/>
      <c r="I753"/>
      <c r="J753"/>
      <c r="K753"/>
      <c r="L753"/>
      <c r="M753"/>
      <c r="N753"/>
      <c r="O753"/>
      <c r="P753"/>
    </row>
    <row r="754" spans="1:16" ht="14.5" x14ac:dyDescent="0.35">
      <c r="A754"/>
      <c r="B754"/>
      <c r="C754"/>
      <c r="D754"/>
      <c r="E754"/>
      <c r="F754"/>
      <c r="G754"/>
      <c r="H754"/>
      <c r="I754"/>
      <c r="J754"/>
      <c r="K754"/>
      <c r="L754"/>
      <c r="M754"/>
      <c r="N754"/>
      <c r="O754"/>
      <c r="P754"/>
    </row>
    <row r="755" spans="1:16" ht="14.5" x14ac:dyDescent="0.35">
      <c r="A755"/>
      <c r="B755"/>
      <c r="C755"/>
      <c r="D755"/>
      <c r="E755"/>
      <c r="F755"/>
      <c r="G755"/>
      <c r="H755"/>
      <c r="I755"/>
      <c r="J755"/>
      <c r="K755"/>
      <c r="L755"/>
      <c r="M755"/>
      <c r="N755"/>
      <c r="O755"/>
      <c r="P755"/>
    </row>
    <row r="756" spans="1:16" ht="14.5" x14ac:dyDescent="0.35">
      <c r="A756"/>
      <c r="B756"/>
      <c r="C756"/>
      <c r="D756"/>
      <c r="E756"/>
      <c r="F756"/>
      <c r="G756"/>
      <c r="H756"/>
      <c r="I756"/>
      <c r="J756"/>
      <c r="K756"/>
      <c r="L756"/>
      <c r="M756"/>
      <c r="N756"/>
      <c r="O756"/>
      <c r="P756"/>
    </row>
    <row r="757" spans="1:16" ht="14.5" x14ac:dyDescent="0.35">
      <c r="A757"/>
      <c r="B757"/>
      <c r="C757"/>
      <c r="D757"/>
      <c r="E757"/>
      <c r="F757"/>
      <c r="G757"/>
      <c r="H757"/>
      <c r="I757"/>
      <c r="J757"/>
      <c r="K757"/>
      <c r="L757"/>
      <c r="M757"/>
      <c r="N757"/>
      <c r="O757"/>
      <c r="P757"/>
    </row>
    <row r="758" spans="1:16" ht="14.5" x14ac:dyDescent="0.35">
      <c r="A758"/>
      <c r="B758"/>
      <c r="C758"/>
      <c r="D758"/>
      <c r="E758"/>
      <c r="F758"/>
      <c r="G758"/>
      <c r="H758"/>
      <c r="I758"/>
      <c r="J758"/>
      <c r="K758"/>
      <c r="L758"/>
      <c r="M758"/>
      <c r="N758"/>
      <c r="O758"/>
      <c r="P758"/>
    </row>
    <row r="759" spans="1:16" ht="14.5" x14ac:dyDescent="0.35">
      <c r="A759"/>
      <c r="B759"/>
      <c r="C759"/>
      <c r="D759"/>
      <c r="E759"/>
      <c r="F759"/>
      <c r="G759"/>
      <c r="H759"/>
      <c r="I759"/>
      <c r="J759"/>
      <c r="K759"/>
      <c r="L759"/>
      <c r="M759"/>
      <c r="N759"/>
      <c r="O759"/>
      <c r="P759"/>
    </row>
    <row r="760" spans="1:16" ht="14.5" x14ac:dyDescent="0.35">
      <c r="A760"/>
      <c r="B760"/>
      <c r="C760"/>
      <c r="D760"/>
      <c r="E760"/>
      <c r="F760"/>
      <c r="G760"/>
      <c r="H760"/>
      <c r="I760"/>
      <c r="J760"/>
      <c r="K760"/>
      <c r="L760"/>
      <c r="M760"/>
      <c r="N760"/>
      <c r="O760"/>
      <c r="P760"/>
    </row>
    <row r="761" spans="1:16" ht="14.5" x14ac:dyDescent="0.35">
      <c r="A761"/>
      <c r="B761"/>
      <c r="C761"/>
      <c r="D761"/>
      <c r="E761"/>
      <c r="F761"/>
      <c r="G761"/>
      <c r="H761"/>
      <c r="I761"/>
      <c r="J761"/>
      <c r="K761"/>
      <c r="L761"/>
      <c r="M761"/>
      <c r="N761"/>
      <c r="O761"/>
      <c r="P761"/>
    </row>
    <row r="762" spans="1:16" ht="14.5" x14ac:dyDescent="0.35">
      <c r="A762"/>
      <c r="B762"/>
      <c r="C762"/>
      <c r="D762"/>
      <c r="E762"/>
      <c r="F762"/>
      <c r="G762"/>
      <c r="H762"/>
      <c r="I762"/>
      <c r="J762"/>
      <c r="K762"/>
      <c r="L762"/>
      <c r="M762"/>
      <c r="N762"/>
      <c r="O762"/>
      <c r="P762"/>
    </row>
    <row r="763" spans="1:16" ht="14.5" x14ac:dyDescent="0.35">
      <c r="A763"/>
      <c r="B763"/>
      <c r="C763"/>
      <c r="D763"/>
      <c r="E763"/>
      <c r="F763"/>
      <c r="G763"/>
      <c r="H763"/>
      <c r="I763"/>
      <c r="J763"/>
      <c r="K763"/>
      <c r="L763"/>
      <c r="M763"/>
      <c r="N763"/>
      <c r="O763"/>
      <c r="P763"/>
    </row>
    <row r="764" spans="1:16" ht="14.5" x14ac:dyDescent="0.35">
      <c r="A764"/>
      <c r="B764"/>
      <c r="C764"/>
      <c r="D764"/>
      <c r="E764"/>
      <c r="F764"/>
      <c r="G764"/>
      <c r="H764"/>
      <c r="I764"/>
      <c r="J764"/>
      <c r="K764"/>
      <c r="L764"/>
      <c r="M764"/>
      <c r="N764"/>
      <c r="O764"/>
      <c r="P764"/>
    </row>
    <row r="765" spans="1:16" ht="14.5" x14ac:dyDescent="0.35">
      <c r="A765"/>
      <c r="B765"/>
      <c r="C765"/>
      <c r="D765"/>
      <c r="E765"/>
      <c r="F765"/>
      <c r="G765"/>
      <c r="H765"/>
      <c r="I765"/>
      <c r="J765"/>
      <c r="K765"/>
      <c r="L765"/>
      <c r="M765"/>
      <c r="N765"/>
      <c r="O765"/>
      <c r="P765"/>
    </row>
    <row r="766" spans="1:16" ht="14.5" x14ac:dyDescent="0.35">
      <c r="A766"/>
      <c r="B766"/>
      <c r="C766"/>
      <c r="D766"/>
      <c r="E766"/>
      <c r="F766"/>
      <c r="G766"/>
      <c r="H766"/>
      <c r="I766"/>
      <c r="J766"/>
      <c r="K766"/>
      <c r="L766"/>
      <c r="M766"/>
      <c r="N766"/>
      <c r="O766"/>
      <c r="P766"/>
    </row>
    <row r="767" spans="1:16" ht="14.5" x14ac:dyDescent="0.35">
      <c r="A767"/>
      <c r="B767"/>
      <c r="C767"/>
      <c r="D767"/>
      <c r="E767"/>
      <c r="F767"/>
      <c r="G767"/>
      <c r="H767"/>
      <c r="I767"/>
      <c r="J767"/>
      <c r="K767"/>
      <c r="L767"/>
      <c r="M767"/>
      <c r="N767"/>
      <c r="O767"/>
      <c r="P767"/>
    </row>
    <row r="768" spans="1:16" ht="14.5" x14ac:dyDescent="0.35">
      <c r="A768"/>
      <c r="B768"/>
      <c r="C768"/>
      <c r="D768"/>
      <c r="E768"/>
      <c r="F768"/>
      <c r="G768"/>
      <c r="H768"/>
      <c r="I768"/>
      <c r="J768"/>
      <c r="K768"/>
      <c r="L768"/>
      <c r="M768"/>
      <c r="N768"/>
      <c r="O768"/>
      <c r="P768"/>
    </row>
    <row r="769" spans="1:16" ht="14.5" x14ac:dyDescent="0.35">
      <c r="A769"/>
      <c r="B769"/>
      <c r="C769"/>
      <c r="D769"/>
      <c r="E769"/>
      <c r="F769"/>
      <c r="G769"/>
      <c r="H769"/>
      <c r="I769"/>
      <c r="J769"/>
      <c r="K769"/>
      <c r="L769"/>
      <c r="M769"/>
      <c r="N769"/>
      <c r="O769"/>
      <c r="P769"/>
    </row>
    <row r="770" spans="1:16" ht="14.5" x14ac:dyDescent="0.35">
      <c r="A770"/>
      <c r="B770"/>
      <c r="C770"/>
      <c r="D770"/>
      <c r="E770"/>
      <c r="F770"/>
      <c r="G770"/>
      <c r="H770"/>
      <c r="I770"/>
      <c r="J770"/>
      <c r="K770"/>
      <c r="L770"/>
      <c r="M770"/>
      <c r="N770"/>
      <c r="O770"/>
      <c r="P770"/>
    </row>
    <row r="771" spans="1:16" ht="14.5" x14ac:dyDescent="0.35">
      <c r="A771"/>
      <c r="B771"/>
      <c r="C771"/>
      <c r="D771"/>
      <c r="E771"/>
      <c r="F771"/>
      <c r="G771"/>
      <c r="H771"/>
      <c r="I771"/>
      <c r="J771"/>
      <c r="K771"/>
      <c r="L771"/>
      <c r="M771"/>
      <c r="N771"/>
      <c r="O771"/>
      <c r="P771"/>
    </row>
    <row r="772" spans="1:16" ht="14.5" x14ac:dyDescent="0.35">
      <c r="A772"/>
      <c r="B772"/>
      <c r="C772"/>
      <c r="D772"/>
      <c r="E772"/>
      <c r="F772"/>
      <c r="G772"/>
      <c r="H772"/>
      <c r="I772"/>
      <c r="J772"/>
      <c r="K772"/>
      <c r="L772"/>
      <c r="M772"/>
      <c r="N772"/>
      <c r="O772"/>
      <c r="P772"/>
    </row>
    <row r="773" spans="1:16" ht="14.5" x14ac:dyDescent="0.35">
      <c r="A773"/>
      <c r="B773"/>
      <c r="C773"/>
      <c r="D773"/>
      <c r="E773"/>
      <c r="F773"/>
      <c r="G773"/>
      <c r="H773"/>
      <c r="I773"/>
      <c r="J773"/>
      <c r="K773"/>
      <c r="L773"/>
      <c r="M773"/>
      <c r="N773"/>
      <c r="O773"/>
      <c r="P773"/>
    </row>
    <row r="774" spans="1:16" ht="14.5" x14ac:dyDescent="0.35">
      <c r="A774"/>
      <c r="B774"/>
      <c r="C774"/>
      <c r="D774"/>
      <c r="E774"/>
      <c r="F774"/>
      <c r="G774"/>
      <c r="H774"/>
      <c r="I774"/>
      <c r="J774"/>
      <c r="K774"/>
      <c r="L774"/>
      <c r="M774"/>
      <c r="N774"/>
      <c r="O774"/>
      <c r="P774"/>
    </row>
    <row r="775" spans="1:16" ht="14.5" x14ac:dyDescent="0.35">
      <c r="A775"/>
      <c r="B775"/>
      <c r="C775"/>
      <c r="D775"/>
      <c r="E775"/>
      <c r="F775"/>
      <c r="G775"/>
      <c r="H775"/>
      <c r="I775"/>
      <c r="J775"/>
      <c r="K775"/>
      <c r="L775"/>
      <c r="M775"/>
      <c r="N775"/>
      <c r="O775"/>
      <c r="P775"/>
    </row>
    <row r="776" spans="1:16" ht="14.5" x14ac:dyDescent="0.35">
      <c r="A776"/>
      <c r="B776"/>
      <c r="C776"/>
      <c r="D776"/>
      <c r="E776"/>
      <c r="F776"/>
      <c r="G776"/>
      <c r="H776"/>
      <c r="I776"/>
      <c r="J776"/>
      <c r="K776"/>
      <c r="L776"/>
      <c r="M776"/>
      <c r="N776"/>
      <c r="O776"/>
      <c r="P776"/>
    </row>
    <row r="777" spans="1:16" ht="14.5" x14ac:dyDescent="0.35">
      <c r="A777"/>
      <c r="B777"/>
      <c r="C777"/>
      <c r="D777"/>
      <c r="E777"/>
      <c r="F777"/>
      <c r="G777"/>
      <c r="H777"/>
      <c r="I777"/>
      <c r="J777"/>
      <c r="K777"/>
      <c r="L777"/>
      <c r="M777"/>
      <c r="N777"/>
      <c r="O777"/>
      <c r="P777"/>
    </row>
    <row r="778" spans="1:16" ht="14.5" x14ac:dyDescent="0.35">
      <c r="A778"/>
      <c r="B778"/>
      <c r="C778"/>
      <c r="D778"/>
      <c r="E778"/>
      <c r="F778"/>
      <c r="G778"/>
      <c r="H778"/>
      <c r="I778"/>
      <c r="J778"/>
      <c r="K778"/>
      <c r="L778"/>
      <c r="M778"/>
      <c r="N778"/>
      <c r="O778"/>
      <c r="P778"/>
    </row>
    <row r="779" spans="1:16" ht="14.5" x14ac:dyDescent="0.35">
      <c r="A779"/>
      <c r="B779"/>
      <c r="C779"/>
      <c r="D779"/>
      <c r="E779"/>
      <c r="F779"/>
      <c r="G779"/>
      <c r="H779"/>
      <c r="I779"/>
      <c r="J779"/>
      <c r="K779"/>
      <c r="L779"/>
      <c r="M779"/>
      <c r="N779"/>
      <c r="O779"/>
      <c r="P779"/>
    </row>
    <row r="780" spans="1:16" ht="14.5" x14ac:dyDescent="0.35">
      <c r="A780"/>
      <c r="B780"/>
      <c r="C780"/>
      <c r="D780"/>
      <c r="E780"/>
      <c r="F780"/>
      <c r="G780"/>
      <c r="H780"/>
      <c r="I780"/>
      <c r="J780"/>
      <c r="K780"/>
      <c r="L780"/>
      <c r="M780"/>
      <c r="N780"/>
      <c r="O780"/>
      <c r="P780"/>
    </row>
    <row r="781" spans="1:16" ht="14.5" x14ac:dyDescent="0.35">
      <c r="A781"/>
      <c r="B781"/>
      <c r="C781"/>
      <c r="D781"/>
      <c r="E781"/>
      <c r="F781"/>
      <c r="G781"/>
      <c r="H781"/>
      <c r="I781"/>
      <c r="J781"/>
      <c r="K781"/>
      <c r="L781"/>
      <c r="M781"/>
      <c r="N781"/>
      <c r="O781"/>
      <c r="P781"/>
    </row>
    <row r="782" spans="1:16" ht="14.5" x14ac:dyDescent="0.35">
      <c r="A782"/>
      <c r="B782"/>
      <c r="C782"/>
      <c r="D782"/>
      <c r="E782"/>
      <c r="F782"/>
      <c r="G782"/>
      <c r="H782"/>
      <c r="I782"/>
      <c r="J782"/>
      <c r="K782"/>
      <c r="L782"/>
      <c r="M782"/>
      <c r="N782"/>
      <c r="O782"/>
      <c r="P782"/>
    </row>
    <row r="783" spans="1:16" ht="14.5" x14ac:dyDescent="0.35">
      <c r="A783"/>
      <c r="B783"/>
      <c r="C783"/>
      <c r="D783"/>
      <c r="E783"/>
      <c r="F783"/>
      <c r="G783"/>
      <c r="H783"/>
      <c r="I783"/>
      <c r="J783"/>
      <c r="K783"/>
      <c r="L783"/>
      <c r="M783"/>
      <c r="N783"/>
      <c r="O783"/>
      <c r="P783"/>
    </row>
    <row r="784" spans="1:16" ht="14.5" x14ac:dyDescent="0.35">
      <c r="A784"/>
      <c r="B784"/>
      <c r="C784"/>
      <c r="D784"/>
      <c r="E784"/>
      <c r="F784"/>
      <c r="G784"/>
      <c r="H784"/>
      <c r="I784"/>
      <c r="J784"/>
      <c r="K784"/>
      <c r="L784"/>
      <c r="M784"/>
      <c r="N784"/>
      <c r="O784"/>
      <c r="P784"/>
    </row>
    <row r="785" spans="1:16" ht="14.5" x14ac:dyDescent="0.35">
      <c r="A785"/>
      <c r="B785"/>
      <c r="C785"/>
      <c r="D785"/>
      <c r="E785"/>
      <c r="F785"/>
      <c r="G785"/>
      <c r="H785"/>
      <c r="I785"/>
      <c r="J785"/>
      <c r="K785"/>
      <c r="L785"/>
      <c r="M785"/>
      <c r="N785"/>
      <c r="O785"/>
      <c r="P785"/>
    </row>
    <row r="786" spans="1:16" ht="14.5" x14ac:dyDescent="0.35">
      <c r="A786"/>
      <c r="B786"/>
      <c r="C786"/>
      <c r="D786"/>
      <c r="E786"/>
      <c r="F786"/>
      <c r="G786"/>
      <c r="H786"/>
      <c r="I786"/>
      <c r="J786"/>
      <c r="K786"/>
      <c r="L786"/>
      <c r="M786"/>
      <c r="N786"/>
      <c r="O786"/>
      <c r="P786"/>
    </row>
    <row r="787" spans="1:16" ht="14.5" x14ac:dyDescent="0.35">
      <c r="A787"/>
      <c r="B787"/>
      <c r="C787"/>
      <c r="D787"/>
      <c r="E787"/>
      <c r="F787"/>
      <c r="G787"/>
      <c r="H787"/>
      <c r="I787"/>
      <c r="J787"/>
      <c r="K787"/>
      <c r="L787"/>
      <c r="M787"/>
      <c r="N787"/>
      <c r="O787"/>
      <c r="P787"/>
    </row>
    <row r="788" spans="1:16" ht="14.5" x14ac:dyDescent="0.35">
      <c r="A788"/>
      <c r="B788"/>
      <c r="C788"/>
      <c r="D788"/>
      <c r="E788"/>
      <c r="F788"/>
      <c r="G788"/>
      <c r="H788"/>
      <c r="I788"/>
      <c r="J788"/>
      <c r="K788"/>
      <c r="L788"/>
      <c r="M788"/>
      <c r="N788"/>
      <c r="O788"/>
      <c r="P788"/>
    </row>
    <row r="789" spans="1:16" ht="14.5" x14ac:dyDescent="0.35">
      <c r="A789"/>
      <c r="B789"/>
      <c r="C789"/>
      <c r="D789"/>
      <c r="E789"/>
      <c r="F789"/>
      <c r="G789"/>
      <c r="H789"/>
      <c r="I789"/>
      <c r="J789"/>
      <c r="K789"/>
      <c r="L789"/>
      <c r="M789"/>
      <c r="N789"/>
      <c r="O789"/>
      <c r="P789"/>
    </row>
    <row r="790" spans="1:16" ht="14.5" x14ac:dyDescent="0.35">
      <c r="A790"/>
      <c r="B790"/>
      <c r="C790"/>
      <c r="D790"/>
      <c r="E790"/>
      <c r="F790"/>
      <c r="G790"/>
      <c r="H790"/>
      <c r="I790"/>
      <c r="J790"/>
      <c r="K790"/>
      <c r="L790"/>
      <c r="M790"/>
      <c r="N790"/>
      <c r="O790"/>
      <c r="P790"/>
    </row>
    <row r="791" spans="1:16" ht="14.5" x14ac:dyDescent="0.35">
      <c r="A791"/>
      <c r="B791"/>
      <c r="C791"/>
      <c r="D791"/>
      <c r="E791"/>
      <c r="F791"/>
      <c r="G791"/>
      <c r="H791"/>
      <c r="I791"/>
      <c r="J791"/>
      <c r="K791"/>
      <c r="L791"/>
      <c r="M791"/>
      <c r="N791"/>
      <c r="O791"/>
      <c r="P791"/>
    </row>
    <row r="792" spans="1:16" ht="14.5" x14ac:dyDescent="0.35">
      <c r="A792"/>
      <c r="B792"/>
      <c r="C792"/>
      <c r="D792"/>
      <c r="E792"/>
      <c r="F792"/>
      <c r="G792"/>
      <c r="H792"/>
      <c r="I792"/>
      <c r="J792"/>
      <c r="K792"/>
      <c r="L792"/>
      <c r="M792"/>
      <c r="N792"/>
      <c r="O792"/>
      <c r="P792"/>
    </row>
    <row r="793" spans="1:16" ht="14.5" x14ac:dyDescent="0.35">
      <c r="A793"/>
      <c r="B793"/>
      <c r="C793"/>
      <c r="D793"/>
      <c r="E793"/>
      <c r="F793"/>
      <c r="G793"/>
      <c r="H793"/>
      <c r="I793"/>
      <c r="J793"/>
      <c r="K793"/>
      <c r="L793"/>
      <c r="M793"/>
      <c r="N793"/>
      <c r="O793"/>
      <c r="P793"/>
    </row>
    <row r="794" spans="1:16" ht="14.5" x14ac:dyDescent="0.35">
      <c r="A794"/>
      <c r="B794"/>
      <c r="C794"/>
      <c r="D794"/>
      <c r="E794"/>
      <c r="F794"/>
      <c r="G794"/>
      <c r="H794"/>
      <c r="I794"/>
      <c r="J794"/>
      <c r="K794"/>
      <c r="L794"/>
      <c r="M794"/>
      <c r="N794"/>
      <c r="O794"/>
      <c r="P794"/>
    </row>
    <row r="795" spans="1:16" ht="14.5" x14ac:dyDescent="0.35">
      <c r="A795"/>
      <c r="B795"/>
      <c r="C795"/>
      <c r="D795"/>
      <c r="E795"/>
      <c r="F795"/>
      <c r="G795"/>
      <c r="H795"/>
      <c r="I795"/>
      <c r="J795"/>
      <c r="K795"/>
      <c r="L795"/>
      <c r="M795"/>
      <c r="N795"/>
      <c r="O795"/>
      <c r="P795"/>
    </row>
    <row r="796" spans="1:16" ht="14.5" x14ac:dyDescent="0.35">
      <c r="A796"/>
      <c r="B796"/>
      <c r="C796"/>
      <c r="D796"/>
      <c r="E796"/>
      <c r="F796"/>
      <c r="G796"/>
      <c r="H796"/>
      <c r="I796"/>
      <c r="J796"/>
      <c r="K796"/>
      <c r="L796"/>
      <c r="M796"/>
      <c r="N796"/>
      <c r="O796"/>
      <c r="P796"/>
    </row>
    <row r="797" spans="1:16" ht="14.5" x14ac:dyDescent="0.35">
      <c r="A797"/>
      <c r="B797"/>
      <c r="C797"/>
      <c r="D797"/>
      <c r="E797"/>
      <c r="F797"/>
      <c r="G797"/>
      <c r="H797"/>
      <c r="I797"/>
      <c r="J797"/>
      <c r="K797"/>
      <c r="L797"/>
      <c r="M797"/>
      <c r="N797"/>
      <c r="O797"/>
      <c r="P797"/>
    </row>
    <row r="798" spans="1:16" ht="14.5" x14ac:dyDescent="0.35">
      <c r="A798"/>
      <c r="B798"/>
      <c r="C798"/>
      <c r="D798"/>
      <c r="E798"/>
      <c r="F798"/>
      <c r="G798"/>
      <c r="H798"/>
      <c r="I798"/>
      <c r="J798"/>
      <c r="K798"/>
      <c r="L798"/>
      <c r="M798"/>
      <c r="N798"/>
      <c r="O798"/>
      <c r="P798"/>
    </row>
    <row r="799" spans="1:16" ht="14.5" x14ac:dyDescent="0.35">
      <c r="A799"/>
      <c r="B799"/>
      <c r="C799"/>
      <c r="D799"/>
      <c r="E799"/>
      <c r="F799"/>
      <c r="G799"/>
      <c r="H799"/>
      <c r="I799"/>
      <c r="J799"/>
      <c r="K799"/>
      <c r="L799"/>
      <c r="M799"/>
      <c r="N799"/>
      <c r="O799"/>
      <c r="P799"/>
    </row>
    <row r="800" spans="1:16" ht="14.5" x14ac:dyDescent="0.35">
      <c r="A800"/>
      <c r="B800"/>
      <c r="C800"/>
      <c r="D800"/>
      <c r="E800"/>
      <c r="F800"/>
      <c r="G800"/>
      <c r="H800"/>
      <c r="I800"/>
      <c r="J800"/>
      <c r="K800"/>
      <c r="L800"/>
      <c r="M800"/>
      <c r="N800"/>
      <c r="O800"/>
      <c r="P800"/>
    </row>
    <row r="801" spans="1:16" ht="14.5" x14ac:dyDescent="0.35">
      <c r="A801"/>
      <c r="B801"/>
      <c r="C801"/>
      <c r="D801"/>
      <c r="E801"/>
      <c r="F801"/>
      <c r="G801"/>
      <c r="H801"/>
      <c r="I801"/>
      <c r="J801"/>
      <c r="K801"/>
      <c r="L801"/>
      <c r="M801"/>
      <c r="N801"/>
      <c r="O801"/>
      <c r="P801"/>
    </row>
    <row r="802" spans="1:16" ht="14.5" x14ac:dyDescent="0.35">
      <c r="A802"/>
      <c r="B802"/>
      <c r="C802"/>
      <c r="D802"/>
      <c r="E802"/>
      <c r="F802"/>
      <c r="G802"/>
      <c r="H802"/>
      <c r="I802"/>
      <c r="J802"/>
      <c r="K802"/>
      <c r="L802"/>
      <c r="M802"/>
      <c r="N802"/>
      <c r="O802"/>
      <c r="P802"/>
    </row>
    <row r="803" spans="1:16" ht="14.5" x14ac:dyDescent="0.35">
      <c r="A803"/>
      <c r="B803"/>
      <c r="C803"/>
      <c r="D803"/>
      <c r="E803"/>
      <c r="F803"/>
      <c r="G803"/>
      <c r="H803"/>
      <c r="I803"/>
      <c r="J803"/>
      <c r="K803"/>
      <c r="L803"/>
      <c r="M803"/>
      <c r="N803"/>
      <c r="O803"/>
      <c r="P803"/>
    </row>
    <row r="804" spans="1:16" ht="14.5" x14ac:dyDescent="0.35">
      <c r="A804"/>
      <c r="B804"/>
      <c r="C804"/>
      <c r="D804"/>
      <c r="E804"/>
      <c r="F804"/>
      <c r="G804"/>
      <c r="H804"/>
      <c r="I804"/>
      <c r="J804"/>
      <c r="K804"/>
      <c r="L804"/>
      <c r="M804"/>
      <c r="N804"/>
      <c r="O804"/>
      <c r="P804"/>
    </row>
    <row r="805" spans="1:16" ht="14.5" x14ac:dyDescent="0.35">
      <c r="A805"/>
      <c r="B805"/>
      <c r="C805"/>
      <c r="D805"/>
      <c r="E805"/>
      <c r="F805"/>
      <c r="G805"/>
      <c r="H805"/>
      <c r="I805"/>
      <c r="J805"/>
      <c r="K805"/>
      <c r="L805"/>
      <c r="M805"/>
      <c r="N805"/>
      <c r="O805"/>
      <c r="P805"/>
    </row>
    <row r="806" spans="1:16" ht="14.5" x14ac:dyDescent="0.35">
      <c r="A806"/>
      <c r="B806"/>
      <c r="C806"/>
      <c r="D806"/>
      <c r="E806"/>
      <c r="F806"/>
      <c r="G806"/>
      <c r="H806"/>
      <c r="I806"/>
      <c r="J806"/>
      <c r="K806"/>
      <c r="L806"/>
      <c r="M806"/>
      <c r="N806"/>
      <c r="O806"/>
      <c r="P806"/>
    </row>
    <row r="807" spans="1:16" ht="14.5" x14ac:dyDescent="0.35">
      <c r="A807"/>
      <c r="B807"/>
      <c r="C807"/>
      <c r="D807"/>
      <c r="E807"/>
      <c r="F807"/>
      <c r="G807"/>
      <c r="H807"/>
      <c r="I807"/>
      <c r="J807"/>
      <c r="K807"/>
      <c r="L807"/>
      <c r="M807"/>
      <c r="N807"/>
      <c r="O807"/>
      <c r="P807"/>
    </row>
    <row r="808" spans="1:16" ht="14.5" x14ac:dyDescent="0.35">
      <c r="A808"/>
      <c r="B808"/>
      <c r="C808"/>
      <c r="D808"/>
      <c r="E808"/>
      <c r="F808"/>
      <c r="G808"/>
      <c r="H808"/>
      <c r="I808"/>
      <c r="J808"/>
      <c r="K808"/>
      <c r="L808"/>
      <c r="M808"/>
      <c r="N808"/>
      <c r="O808"/>
      <c r="P808"/>
    </row>
    <row r="809" spans="1:16" ht="14.5" x14ac:dyDescent="0.35">
      <c r="A809"/>
      <c r="B809"/>
      <c r="C809"/>
      <c r="D809"/>
      <c r="E809"/>
      <c r="F809"/>
      <c r="G809"/>
      <c r="H809"/>
      <c r="I809"/>
      <c r="J809"/>
      <c r="K809"/>
      <c r="L809"/>
      <c r="M809"/>
      <c r="N809"/>
      <c r="O809"/>
      <c r="P809"/>
    </row>
    <row r="810" spans="1:16" ht="14.5" x14ac:dyDescent="0.35">
      <c r="A810"/>
      <c r="B810"/>
      <c r="C810"/>
      <c r="D810"/>
      <c r="E810"/>
      <c r="F810"/>
      <c r="G810"/>
      <c r="H810"/>
      <c r="I810"/>
      <c r="J810"/>
      <c r="K810"/>
      <c r="L810"/>
      <c r="M810"/>
      <c r="N810"/>
      <c r="O810"/>
      <c r="P810"/>
    </row>
    <row r="811" spans="1:16" ht="14.5" x14ac:dyDescent="0.35">
      <c r="A811"/>
      <c r="B811"/>
      <c r="C811"/>
      <c r="D811"/>
      <c r="E811"/>
      <c r="F811"/>
      <c r="G811"/>
      <c r="H811"/>
      <c r="I811"/>
      <c r="J811"/>
      <c r="K811"/>
      <c r="L811"/>
      <c r="M811"/>
      <c r="N811"/>
      <c r="O811"/>
      <c r="P811"/>
    </row>
    <row r="812" spans="1:16" ht="14.5" x14ac:dyDescent="0.35">
      <c r="A812"/>
      <c r="B812"/>
      <c r="C812"/>
      <c r="D812"/>
      <c r="E812"/>
      <c r="F812"/>
      <c r="G812"/>
      <c r="H812"/>
      <c r="I812"/>
      <c r="J812"/>
      <c r="K812"/>
      <c r="L812"/>
      <c r="M812"/>
      <c r="N812"/>
      <c r="O812"/>
      <c r="P812"/>
    </row>
    <row r="813" spans="1:16" ht="14.5" x14ac:dyDescent="0.35">
      <c r="A813"/>
      <c r="B813"/>
      <c r="C813"/>
      <c r="D813"/>
      <c r="E813"/>
      <c r="F813"/>
      <c r="G813"/>
      <c r="H813"/>
      <c r="I813"/>
      <c r="J813"/>
      <c r="K813"/>
      <c r="L813"/>
      <c r="M813"/>
      <c r="N813"/>
      <c r="O813"/>
      <c r="P813"/>
    </row>
    <row r="814" spans="1:16" ht="14.5" x14ac:dyDescent="0.35">
      <c r="A814"/>
      <c r="B814"/>
      <c r="C814"/>
      <c r="D814"/>
      <c r="E814"/>
      <c r="F814"/>
      <c r="G814"/>
      <c r="H814"/>
      <c r="I814"/>
      <c r="J814"/>
      <c r="K814"/>
      <c r="L814"/>
      <c r="M814"/>
      <c r="N814"/>
      <c r="O814"/>
      <c r="P814"/>
    </row>
    <row r="815" spans="1:16" ht="14.5" x14ac:dyDescent="0.35">
      <c r="A815"/>
      <c r="B815"/>
      <c r="C815"/>
      <c r="D815"/>
      <c r="E815"/>
      <c r="F815"/>
      <c r="G815"/>
      <c r="H815"/>
      <c r="I815"/>
      <c r="J815"/>
      <c r="K815"/>
      <c r="L815"/>
      <c r="M815"/>
      <c r="N815"/>
      <c r="O815"/>
      <c r="P815"/>
    </row>
    <row r="816" spans="1:16" ht="14.5" x14ac:dyDescent="0.35">
      <c r="A816"/>
      <c r="B816"/>
      <c r="C816"/>
      <c r="D816"/>
      <c r="E816"/>
      <c r="F816"/>
      <c r="G816"/>
      <c r="H816"/>
      <c r="I816"/>
      <c r="J816"/>
      <c r="K816"/>
      <c r="L816"/>
      <c r="M816"/>
      <c r="N816"/>
      <c r="O816"/>
      <c r="P816"/>
    </row>
    <row r="817" spans="1:16" ht="14.5" x14ac:dyDescent="0.35">
      <c r="A817"/>
      <c r="B817"/>
      <c r="C817"/>
      <c r="D817"/>
      <c r="E817"/>
      <c r="F817"/>
      <c r="G817"/>
      <c r="H817"/>
      <c r="I817"/>
      <c r="J817"/>
      <c r="K817"/>
      <c r="L817"/>
      <c r="M817"/>
      <c r="N817"/>
      <c r="O817"/>
      <c r="P817"/>
    </row>
    <row r="818" spans="1:16" ht="14.5" x14ac:dyDescent="0.35">
      <c r="A818"/>
      <c r="B818"/>
      <c r="C818"/>
      <c r="D818"/>
      <c r="E818"/>
      <c r="F818"/>
      <c r="G818"/>
      <c r="H818"/>
      <c r="I818"/>
      <c r="J818"/>
      <c r="K818"/>
      <c r="L818"/>
      <c r="M818"/>
      <c r="N818"/>
      <c r="O818"/>
      <c r="P818"/>
    </row>
    <row r="819" spans="1:16" ht="14.5" x14ac:dyDescent="0.35">
      <c r="A819"/>
      <c r="B819"/>
      <c r="C819"/>
      <c r="D819"/>
      <c r="E819"/>
      <c r="F819"/>
      <c r="G819"/>
      <c r="H819"/>
      <c r="I819"/>
      <c r="J819"/>
      <c r="K819"/>
      <c r="L819"/>
      <c r="M819"/>
      <c r="N819"/>
      <c r="O819"/>
      <c r="P819"/>
    </row>
    <row r="820" spans="1:16" ht="14.5" x14ac:dyDescent="0.35">
      <c r="A820"/>
      <c r="B820"/>
      <c r="C820"/>
      <c r="D820"/>
      <c r="E820"/>
      <c r="F820"/>
      <c r="G820"/>
      <c r="H820"/>
      <c r="I820"/>
      <c r="J820"/>
      <c r="K820"/>
      <c r="L820"/>
      <c r="M820"/>
      <c r="N820"/>
      <c r="O820"/>
      <c r="P820"/>
    </row>
    <row r="821" spans="1:16" ht="14.5" x14ac:dyDescent="0.35">
      <c r="A821"/>
      <c r="B821"/>
      <c r="C821"/>
      <c r="D821"/>
      <c r="E821"/>
      <c r="F821"/>
      <c r="G821"/>
      <c r="H821"/>
      <c r="I821"/>
      <c r="J821"/>
      <c r="K821"/>
      <c r="L821"/>
      <c r="M821"/>
      <c r="N821"/>
      <c r="O821"/>
      <c r="P821"/>
    </row>
    <row r="822" spans="1:16" ht="14.5" x14ac:dyDescent="0.35">
      <c r="A822"/>
      <c r="B822"/>
      <c r="C822"/>
      <c r="D822"/>
      <c r="E822"/>
      <c r="F822"/>
      <c r="G822"/>
      <c r="H822"/>
      <c r="I822"/>
      <c r="J822"/>
      <c r="K822"/>
      <c r="L822"/>
      <c r="M822"/>
      <c r="N822"/>
      <c r="O822"/>
      <c r="P822"/>
    </row>
    <row r="823" spans="1:16" ht="14.5" x14ac:dyDescent="0.35">
      <c r="A823"/>
      <c r="B823"/>
      <c r="C823"/>
      <c r="D823"/>
      <c r="E823"/>
      <c r="F823"/>
      <c r="G823"/>
      <c r="H823"/>
      <c r="I823"/>
      <c r="J823"/>
      <c r="K823"/>
      <c r="L823"/>
      <c r="M823"/>
      <c r="N823"/>
      <c r="O823"/>
      <c r="P823"/>
    </row>
    <row r="824" spans="1:16" ht="14.5" x14ac:dyDescent="0.35">
      <c r="A824"/>
      <c r="B824"/>
      <c r="C824"/>
      <c r="D824"/>
      <c r="E824"/>
      <c r="F824"/>
      <c r="G824"/>
      <c r="H824"/>
      <c r="I824"/>
      <c r="J824"/>
      <c r="K824"/>
      <c r="L824"/>
      <c r="M824"/>
      <c r="N824"/>
      <c r="O824"/>
      <c r="P824"/>
    </row>
    <row r="825" spans="1:16" ht="14.5" x14ac:dyDescent="0.35">
      <c r="A825"/>
      <c r="B825"/>
      <c r="C825"/>
      <c r="D825"/>
      <c r="E825"/>
      <c r="F825"/>
      <c r="G825"/>
      <c r="H825"/>
      <c r="I825"/>
      <c r="J825"/>
      <c r="K825"/>
      <c r="L825"/>
      <c r="M825"/>
      <c r="N825"/>
      <c r="O825"/>
      <c r="P825"/>
    </row>
    <row r="826" spans="1:16" ht="14.5" x14ac:dyDescent="0.35">
      <c r="A826"/>
      <c r="B826"/>
      <c r="C826"/>
      <c r="D826"/>
      <c r="E826"/>
      <c r="F826"/>
      <c r="G826"/>
      <c r="H826"/>
      <c r="I826"/>
      <c r="J826"/>
      <c r="K826"/>
      <c r="L826"/>
      <c r="M826"/>
      <c r="N826"/>
      <c r="O826"/>
      <c r="P826"/>
    </row>
    <row r="827" spans="1:16" ht="14.5" x14ac:dyDescent="0.35">
      <c r="A827"/>
      <c r="B827"/>
      <c r="C827"/>
      <c r="D827"/>
      <c r="E827"/>
      <c r="F827"/>
      <c r="G827"/>
      <c r="H827"/>
      <c r="I827"/>
      <c r="J827"/>
      <c r="K827"/>
      <c r="L827"/>
      <c r="M827"/>
      <c r="N827"/>
      <c r="O827"/>
      <c r="P827"/>
    </row>
    <row r="828" spans="1:16" ht="14.5" x14ac:dyDescent="0.35">
      <c r="A828"/>
      <c r="B828"/>
      <c r="C828"/>
      <c r="D828"/>
      <c r="E828"/>
      <c r="F828"/>
      <c r="G828"/>
      <c r="H828"/>
      <c r="I828"/>
      <c r="J828"/>
      <c r="K828"/>
      <c r="L828"/>
      <c r="M828"/>
      <c r="N828"/>
      <c r="O828"/>
      <c r="P828"/>
    </row>
    <row r="829" spans="1:16" ht="14.5" x14ac:dyDescent="0.35">
      <c r="A829"/>
      <c r="B829"/>
      <c r="C829"/>
      <c r="D829"/>
      <c r="E829"/>
      <c r="F829"/>
      <c r="G829"/>
      <c r="H829"/>
      <c r="I829"/>
      <c r="J829"/>
      <c r="K829"/>
      <c r="L829"/>
      <c r="M829"/>
      <c r="N829"/>
      <c r="O829"/>
      <c r="P829"/>
    </row>
    <row r="830" spans="1:16" ht="14.5" x14ac:dyDescent="0.35">
      <c r="A830"/>
      <c r="B830"/>
      <c r="C830"/>
      <c r="D830"/>
      <c r="E830"/>
      <c r="F830"/>
      <c r="G830"/>
      <c r="H830"/>
      <c r="I830"/>
      <c r="J830"/>
      <c r="K830"/>
      <c r="L830"/>
      <c r="M830"/>
      <c r="N830"/>
      <c r="O830"/>
      <c r="P830"/>
    </row>
    <row r="831" spans="1:16" ht="14.5" x14ac:dyDescent="0.35">
      <c r="A831"/>
      <c r="B831"/>
      <c r="C831"/>
      <c r="D831"/>
      <c r="E831"/>
      <c r="F831"/>
      <c r="G831"/>
      <c r="H831"/>
      <c r="I831"/>
      <c r="J831"/>
      <c r="K831"/>
      <c r="L831"/>
      <c r="M831"/>
      <c r="N831"/>
      <c r="O831"/>
      <c r="P831"/>
    </row>
    <row r="832" spans="1:16" ht="14.5" x14ac:dyDescent="0.35">
      <c r="A832"/>
      <c r="B832"/>
      <c r="C832"/>
      <c r="D832"/>
      <c r="E832"/>
      <c r="F832"/>
      <c r="G832"/>
      <c r="H832"/>
      <c r="I832"/>
      <c r="J832"/>
      <c r="K832"/>
      <c r="L832"/>
      <c r="M832"/>
      <c r="N832"/>
      <c r="O832"/>
      <c r="P832"/>
    </row>
    <row r="833" spans="1:16" ht="14.5" x14ac:dyDescent="0.35">
      <c r="A833"/>
      <c r="B833"/>
      <c r="C833"/>
      <c r="D833"/>
      <c r="E833"/>
      <c r="F833"/>
      <c r="G833"/>
      <c r="H833"/>
      <c r="I833"/>
      <c r="J833"/>
      <c r="K833"/>
      <c r="L833"/>
      <c r="M833"/>
      <c r="N833"/>
      <c r="O833"/>
      <c r="P833"/>
    </row>
    <row r="834" spans="1:16" ht="14.5" x14ac:dyDescent="0.35">
      <c r="A834"/>
      <c r="B834"/>
      <c r="C834"/>
      <c r="D834"/>
      <c r="E834"/>
      <c r="F834"/>
      <c r="G834"/>
      <c r="H834"/>
      <c r="I834"/>
      <c r="J834"/>
      <c r="K834"/>
      <c r="L834"/>
      <c r="M834"/>
      <c r="N834"/>
      <c r="O834"/>
      <c r="P834"/>
    </row>
    <row r="835" spans="1:16" ht="14.5" x14ac:dyDescent="0.35">
      <c r="A835"/>
      <c r="B835"/>
      <c r="C835"/>
      <c r="D835"/>
      <c r="E835"/>
      <c r="F835"/>
      <c r="G835"/>
      <c r="H835"/>
      <c r="I835"/>
      <c r="J835"/>
      <c r="K835"/>
      <c r="L835"/>
      <c r="M835"/>
      <c r="N835"/>
      <c r="O835"/>
      <c r="P835"/>
    </row>
    <row r="836" spans="1:16" ht="14.5" x14ac:dyDescent="0.35">
      <c r="A836"/>
      <c r="B836"/>
      <c r="C836"/>
      <c r="D836"/>
      <c r="E836"/>
      <c r="F836"/>
      <c r="G836"/>
      <c r="H836"/>
      <c r="I836"/>
      <c r="J836"/>
      <c r="K836"/>
      <c r="L836"/>
      <c r="M836"/>
      <c r="N836"/>
      <c r="O836"/>
      <c r="P836"/>
    </row>
    <row r="837" spans="1:16" ht="14.5" x14ac:dyDescent="0.35">
      <c r="A837"/>
      <c r="B837"/>
      <c r="C837"/>
      <c r="D837"/>
      <c r="E837"/>
      <c r="F837"/>
      <c r="G837"/>
      <c r="H837"/>
      <c r="I837"/>
      <c r="J837"/>
      <c r="K837"/>
      <c r="L837"/>
      <c r="M837"/>
      <c r="N837"/>
      <c r="O837"/>
      <c r="P837"/>
    </row>
    <row r="838" spans="1:16" ht="14.5" x14ac:dyDescent="0.35">
      <c r="A838"/>
      <c r="B838"/>
      <c r="C838"/>
      <c r="D838"/>
      <c r="E838"/>
      <c r="F838"/>
      <c r="G838"/>
      <c r="H838"/>
      <c r="I838"/>
      <c r="J838"/>
      <c r="K838"/>
      <c r="L838"/>
      <c r="M838"/>
      <c r="N838"/>
      <c r="O838"/>
      <c r="P838"/>
    </row>
    <row r="839" spans="1:16" ht="14.5" x14ac:dyDescent="0.35">
      <c r="A839"/>
      <c r="B839"/>
      <c r="C839"/>
      <c r="D839"/>
      <c r="E839"/>
      <c r="F839"/>
      <c r="G839"/>
      <c r="H839"/>
      <c r="I839"/>
      <c r="J839"/>
      <c r="K839"/>
      <c r="L839"/>
      <c r="M839"/>
      <c r="N839"/>
      <c r="O839"/>
      <c r="P839"/>
    </row>
    <row r="840" spans="1:16" ht="14.5" x14ac:dyDescent="0.35">
      <c r="A840"/>
      <c r="B840"/>
      <c r="C840"/>
      <c r="D840"/>
      <c r="E840"/>
      <c r="F840"/>
      <c r="G840"/>
      <c r="H840"/>
      <c r="I840"/>
      <c r="J840"/>
      <c r="K840"/>
      <c r="L840"/>
      <c r="M840"/>
      <c r="N840"/>
      <c r="O840"/>
      <c r="P840"/>
    </row>
    <row r="841" spans="1:16" ht="14.5" x14ac:dyDescent="0.35">
      <c r="A841"/>
      <c r="B841"/>
      <c r="C841"/>
      <c r="D841"/>
      <c r="E841"/>
      <c r="F841"/>
      <c r="G841"/>
      <c r="H841"/>
      <c r="I841"/>
      <c r="J841"/>
      <c r="K841"/>
      <c r="L841"/>
      <c r="M841"/>
      <c r="N841"/>
      <c r="O841"/>
      <c r="P841"/>
    </row>
    <row r="842" spans="1:16" ht="14.5" x14ac:dyDescent="0.35">
      <c r="A842"/>
      <c r="B842"/>
      <c r="C842"/>
      <c r="D842"/>
      <c r="E842"/>
      <c r="F842"/>
      <c r="G842"/>
      <c r="H842"/>
      <c r="I842"/>
      <c r="J842"/>
      <c r="K842"/>
      <c r="L842"/>
      <c r="M842"/>
      <c r="N842"/>
      <c r="O842"/>
      <c r="P842"/>
    </row>
    <row r="843" spans="1:16" ht="14.5" x14ac:dyDescent="0.35">
      <c r="A843"/>
      <c r="B843"/>
      <c r="C843"/>
      <c r="D843"/>
      <c r="E843"/>
      <c r="F843"/>
      <c r="G843"/>
      <c r="H843"/>
      <c r="I843"/>
      <c r="J843"/>
      <c r="K843"/>
      <c r="L843"/>
      <c r="M843"/>
      <c r="N843"/>
      <c r="O843"/>
      <c r="P843"/>
    </row>
    <row r="844" spans="1:16" ht="14.5" x14ac:dyDescent="0.35">
      <c r="A844"/>
      <c r="B844"/>
      <c r="C844"/>
      <c r="D844"/>
      <c r="E844"/>
      <c r="F844"/>
      <c r="G844"/>
      <c r="H844"/>
      <c r="I844"/>
      <c r="J844"/>
      <c r="K844"/>
      <c r="L844"/>
      <c r="M844"/>
      <c r="N844"/>
      <c r="O844"/>
      <c r="P844"/>
    </row>
    <row r="845" spans="1:16" ht="14.5" x14ac:dyDescent="0.35">
      <c r="A845"/>
      <c r="B845"/>
      <c r="C845"/>
      <c r="D845"/>
      <c r="E845"/>
      <c r="F845"/>
      <c r="G845"/>
      <c r="H845"/>
      <c r="I845"/>
      <c r="J845"/>
      <c r="K845"/>
      <c r="L845"/>
      <c r="M845"/>
      <c r="N845"/>
      <c r="O845"/>
      <c r="P845"/>
    </row>
    <row r="846" spans="1:16" ht="14.5" x14ac:dyDescent="0.35">
      <c r="A846"/>
      <c r="B846"/>
      <c r="C846"/>
      <c r="D846"/>
      <c r="E846"/>
      <c r="F846"/>
      <c r="G846"/>
      <c r="H846"/>
      <c r="I846"/>
      <c r="J846"/>
      <c r="K846"/>
      <c r="L846"/>
      <c r="M846"/>
      <c r="N846"/>
      <c r="O846"/>
      <c r="P846"/>
    </row>
    <row r="847" spans="1:16" ht="14.5" x14ac:dyDescent="0.35">
      <c r="A847"/>
      <c r="B847"/>
      <c r="C847"/>
      <c r="D847"/>
      <c r="E847"/>
      <c r="F847"/>
      <c r="G847"/>
      <c r="H847"/>
      <c r="I847"/>
      <c r="J847"/>
      <c r="K847"/>
      <c r="L847"/>
      <c r="M847"/>
      <c r="N847"/>
      <c r="O847"/>
      <c r="P847"/>
    </row>
    <row r="848" spans="1:16" ht="14.5" x14ac:dyDescent="0.35">
      <c r="A848"/>
      <c r="B848"/>
      <c r="C848"/>
      <c r="D848"/>
      <c r="E848"/>
      <c r="F848"/>
      <c r="G848"/>
      <c r="H848"/>
      <c r="I848"/>
      <c r="J848"/>
      <c r="K848"/>
      <c r="L848"/>
      <c r="M848"/>
      <c r="N848"/>
      <c r="O848"/>
      <c r="P848"/>
    </row>
    <row r="849" spans="1:16" ht="14.5" x14ac:dyDescent="0.35">
      <c r="A849"/>
      <c r="B849"/>
      <c r="C849"/>
      <c r="D849"/>
      <c r="E849"/>
      <c r="F849"/>
      <c r="G849"/>
      <c r="H849"/>
      <c r="I849"/>
      <c r="J849"/>
      <c r="K849"/>
      <c r="L849"/>
      <c r="M849"/>
      <c r="N849"/>
      <c r="O849"/>
      <c r="P849"/>
    </row>
    <row r="850" spans="1:16" ht="14.5" x14ac:dyDescent="0.35">
      <c r="A850"/>
      <c r="B850"/>
      <c r="C850"/>
      <c r="D850"/>
      <c r="E850"/>
      <c r="F850"/>
      <c r="G850"/>
      <c r="H850"/>
      <c r="I850"/>
      <c r="J850"/>
      <c r="K850"/>
      <c r="L850"/>
      <c r="M850"/>
      <c r="N850"/>
      <c r="O850"/>
      <c r="P850"/>
    </row>
    <row r="851" spans="1:16" ht="14.5" x14ac:dyDescent="0.35">
      <c r="A851"/>
      <c r="B851"/>
      <c r="C851"/>
      <c r="D851"/>
      <c r="E851"/>
      <c r="F851"/>
      <c r="G851"/>
      <c r="H851"/>
      <c r="I851"/>
      <c r="J851"/>
      <c r="K851"/>
      <c r="L851"/>
      <c r="M851"/>
      <c r="N851"/>
      <c r="O851"/>
      <c r="P851"/>
    </row>
    <row r="852" spans="1:16" ht="14.5" x14ac:dyDescent="0.35">
      <c r="A852"/>
      <c r="B852"/>
      <c r="C852"/>
      <c r="D852"/>
      <c r="E852"/>
      <c r="F852"/>
      <c r="G852"/>
      <c r="H852"/>
      <c r="I852"/>
      <c r="J852"/>
      <c r="K852"/>
      <c r="L852"/>
      <c r="M852"/>
      <c r="N852"/>
      <c r="O852"/>
      <c r="P852"/>
    </row>
    <row r="853" spans="1:16" ht="14.5" x14ac:dyDescent="0.35">
      <c r="A853"/>
      <c r="B853"/>
      <c r="C853"/>
      <c r="D853"/>
      <c r="E853"/>
      <c r="F853"/>
      <c r="G853"/>
      <c r="H853"/>
      <c r="I853"/>
      <c r="J853"/>
      <c r="K853"/>
      <c r="L853"/>
      <c r="M853"/>
      <c r="N853"/>
      <c r="O853"/>
      <c r="P853"/>
    </row>
    <row r="854" spans="1:16" ht="14.5" x14ac:dyDescent="0.35">
      <c r="A854"/>
      <c r="B854"/>
      <c r="C854"/>
      <c r="D854"/>
      <c r="E854"/>
      <c r="F854"/>
      <c r="G854"/>
      <c r="H854"/>
      <c r="I854"/>
      <c r="J854"/>
      <c r="K854"/>
      <c r="L854"/>
      <c r="M854"/>
      <c r="N854"/>
      <c r="O854"/>
      <c r="P854"/>
    </row>
    <row r="855" spans="1:16" ht="14.5" x14ac:dyDescent="0.35">
      <c r="A855"/>
      <c r="B855"/>
      <c r="C855"/>
      <c r="D855"/>
      <c r="E855"/>
      <c r="F855"/>
      <c r="G855"/>
      <c r="H855"/>
      <c r="I855"/>
      <c r="J855"/>
      <c r="K855"/>
      <c r="L855"/>
      <c r="M855"/>
      <c r="N855"/>
      <c r="O855"/>
      <c r="P855"/>
    </row>
    <row r="856" spans="1:16" ht="14.5" x14ac:dyDescent="0.35">
      <c r="A856"/>
      <c r="B856"/>
      <c r="C856"/>
      <c r="D856"/>
      <c r="E856"/>
      <c r="F856"/>
      <c r="G856"/>
      <c r="H856"/>
      <c r="I856"/>
      <c r="J856"/>
      <c r="K856"/>
      <c r="L856"/>
      <c r="M856"/>
      <c r="N856"/>
      <c r="O856"/>
      <c r="P856"/>
    </row>
    <row r="857" spans="1:16" ht="14.5" x14ac:dyDescent="0.35">
      <c r="A857"/>
      <c r="B857"/>
      <c r="C857"/>
      <c r="D857"/>
      <c r="E857"/>
      <c r="F857"/>
      <c r="G857"/>
      <c r="H857"/>
      <c r="I857"/>
      <c r="J857"/>
      <c r="K857"/>
      <c r="L857"/>
      <c r="M857"/>
      <c r="N857"/>
      <c r="O857"/>
      <c r="P857"/>
    </row>
    <row r="858" spans="1:16" ht="14.5" x14ac:dyDescent="0.35">
      <c r="A858"/>
      <c r="B858"/>
      <c r="C858"/>
      <c r="D858"/>
      <c r="E858"/>
      <c r="F858"/>
      <c r="G858"/>
      <c r="H858"/>
      <c r="I858"/>
      <c r="J858"/>
      <c r="K858"/>
      <c r="L858"/>
      <c r="M858"/>
      <c r="N858"/>
      <c r="O858"/>
      <c r="P858"/>
    </row>
    <row r="859" spans="1:16" ht="14.5" x14ac:dyDescent="0.35">
      <c r="A859"/>
      <c r="B859"/>
      <c r="C859"/>
      <c r="D859"/>
      <c r="E859"/>
      <c r="F859"/>
      <c r="G859"/>
      <c r="H859"/>
      <c r="I859"/>
      <c r="J859"/>
      <c r="K859"/>
      <c r="L859"/>
      <c r="M859"/>
      <c r="N859"/>
      <c r="O859"/>
      <c r="P859"/>
    </row>
    <row r="860" spans="1:16" ht="14.5" x14ac:dyDescent="0.35">
      <c r="A860"/>
      <c r="B860"/>
      <c r="C860"/>
      <c r="D860"/>
      <c r="E860"/>
      <c r="F860"/>
      <c r="G860"/>
      <c r="H860"/>
      <c r="I860"/>
      <c r="J860"/>
      <c r="K860"/>
      <c r="L860"/>
      <c r="M860"/>
      <c r="N860"/>
      <c r="O860"/>
      <c r="P860"/>
    </row>
    <row r="861" spans="1:16" ht="14.5" x14ac:dyDescent="0.35">
      <c r="A861"/>
      <c r="B861"/>
      <c r="C861"/>
      <c r="D861"/>
      <c r="E861"/>
      <c r="F861"/>
      <c r="G861"/>
      <c r="H861"/>
      <c r="I861"/>
      <c r="J861"/>
      <c r="K861"/>
      <c r="L861"/>
      <c r="M861"/>
      <c r="N861"/>
      <c r="O861"/>
      <c r="P861"/>
    </row>
    <row r="862" spans="1:16" ht="14.5" x14ac:dyDescent="0.35">
      <c r="A862"/>
      <c r="B862"/>
      <c r="C862"/>
      <c r="D862"/>
      <c r="E862"/>
      <c r="F862"/>
      <c r="G862"/>
      <c r="H862"/>
      <c r="I862"/>
      <c r="J862"/>
      <c r="K862"/>
      <c r="L862"/>
      <c r="M862"/>
      <c r="N862"/>
      <c r="O862"/>
      <c r="P862"/>
    </row>
    <row r="863" spans="1:16" ht="14.5" x14ac:dyDescent="0.35">
      <c r="A863"/>
      <c r="B863"/>
      <c r="C863"/>
      <c r="D863"/>
      <c r="E863"/>
      <c r="F863"/>
      <c r="G863"/>
      <c r="H863"/>
      <c r="I863"/>
      <c r="J863"/>
      <c r="K863"/>
      <c r="L863"/>
      <c r="M863"/>
      <c r="N863"/>
      <c r="O863"/>
      <c r="P863"/>
    </row>
    <row r="864" spans="1:16" ht="14.5" x14ac:dyDescent="0.35">
      <c r="A864"/>
      <c r="B864"/>
      <c r="C864"/>
      <c r="D864"/>
      <c r="E864"/>
      <c r="F864"/>
      <c r="G864"/>
      <c r="H864"/>
      <c r="I864"/>
      <c r="J864"/>
      <c r="K864"/>
      <c r="L864"/>
      <c r="M864"/>
      <c r="N864"/>
      <c r="O864"/>
      <c r="P864"/>
    </row>
    <row r="865" spans="1:16" ht="14.5" x14ac:dyDescent="0.35">
      <c r="A865"/>
      <c r="B865"/>
      <c r="C865"/>
      <c r="D865"/>
      <c r="E865"/>
      <c r="F865"/>
      <c r="G865"/>
      <c r="H865"/>
      <c r="I865"/>
      <c r="J865"/>
      <c r="K865"/>
      <c r="L865"/>
      <c r="M865"/>
      <c r="N865"/>
      <c r="O865"/>
      <c r="P865"/>
    </row>
    <row r="866" spans="1:16" ht="14.5" x14ac:dyDescent="0.35">
      <c r="A866"/>
      <c r="B866"/>
      <c r="C866"/>
      <c r="D866"/>
      <c r="E866"/>
      <c r="F866"/>
      <c r="G866"/>
      <c r="H866"/>
      <c r="I866"/>
      <c r="J866"/>
      <c r="K866"/>
      <c r="L866"/>
      <c r="M866"/>
      <c r="N866"/>
      <c r="O866"/>
      <c r="P866"/>
    </row>
    <row r="867" spans="1:16" ht="14.5" x14ac:dyDescent="0.35">
      <c r="A867"/>
      <c r="B867"/>
      <c r="C867"/>
      <c r="D867"/>
      <c r="E867"/>
      <c r="F867"/>
      <c r="G867"/>
      <c r="H867"/>
      <c r="I867"/>
      <c r="J867"/>
      <c r="K867"/>
      <c r="L867"/>
      <c r="M867"/>
      <c r="N867"/>
      <c r="O867"/>
      <c r="P867"/>
    </row>
    <row r="868" spans="1:16" ht="14.5" x14ac:dyDescent="0.35">
      <c r="A868"/>
      <c r="B868"/>
      <c r="C868"/>
      <c r="D868"/>
      <c r="E868"/>
      <c r="F868"/>
      <c r="G868"/>
      <c r="H868"/>
      <c r="I868"/>
      <c r="J868"/>
      <c r="K868"/>
      <c r="L868"/>
      <c r="M868"/>
      <c r="N868"/>
      <c r="O868"/>
      <c r="P868"/>
    </row>
    <row r="869" spans="1:16" ht="14.5" x14ac:dyDescent="0.35">
      <c r="A869"/>
      <c r="B869"/>
      <c r="C869"/>
      <c r="D869"/>
      <c r="E869"/>
      <c r="F869"/>
      <c r="G869"/>
      <c r="H869"/>
      <c r="I869"/>
      <c r="J869"/>
      <c r="K869"/>
      <c r="L869"/>
      <c r="M869"/>
      <c r="N869"/>
      <c r="O869"/>
      <c r="P869"/>
    </row>
    <row r="870" spans="1:16" ht="14.5" x14ac:dyDescent="0.35">
      <c r="A870"/>
      <c r="B870"/>
      <c r="C870"/>
      <c r="D870"/>
      <c r="E870"/>
      <c r="F870"/>
      <c r="G870"/>
      <c r="H870"/>
      <c r="I870"/>
      <c r="J870"/>
      <c r="K870"/>
      <c r="L870"/>
      <c r="M870"/>
      <c r="N870"/>
      <c r="O870"/>
      <c r="P870"/>
    </row>
    <row r="871" spans="1:16" ht="14.5" x14ac:dyDescent="0.35">
      <c r="A871"/>
      <c r="B871"/>
      <c r="C871"/>
      <c r="D871"/>
      <c r="E871"/>
      <c r="F871"/>
      <c r="G871"/>
      <c r="H871"/>
      <c r="I871"/>
      <c r="J871"/>
      <c r="K871"/>
      <c r="L871"/>
      <c r="M871"/>
      <c r="N871"/>
      <c r="O871"/>
      <c r="P871"/>
    </row>
    <row r="872" spans="1:16" ht="14.5" x14ac:dyDescent="0.35">
      <c r="A872"/>
      <c r="B872"/>
      <c r="C872"/>
      <c r="D872"/>
      <c r="E872"/>
      <c r="F872"/>
      <c r="G872"/>
      <c r="H872"/>
      <c r="I872"/>
      <c r="J872"/>
      <c r="K872"/>
      <c r="L872"/>
      <c r="M872"/>
      <c r="N872"/>
      <c r="O872"/>
      <c r="P872"/>
    </row>
    <row r="873" spans="1:16" ht="14.5" x14ac:dyDescent="0.35">
      <c r="A873"/>
      <c r="B873"/>
      <c r="C873"/>
      <c r="D873"/>
      <c r="E873"/>
      <c r="F873"/>
      <c r="G873"/>
      <c r="H873"/>
      <c r="I873"/>
      <c r="J873"/>
      <c r="K873"/>
      <c r="L873"/>
      <c r="M873"/>
      <c r="N873"/>
      <c r="O873"/>
      <c r="P873"/>
    </row>
    <row r="874" spans="1:16" ht="14.5" x14ac:dyDescent="0.35">
      <c r="A874"/>
      <c r="B874"/>
      <c r="C874"/>
      <c r="D874"/>
      <c r="E874"/>
      <c r="F874"/>
      <c r="G874"/>
      <c r="H874"/>
      <c r="I874"/>
      <c r="J874"/>
      <c r="K874"/>
      <c r="L874"/>
      <c r="M874"/>
      <c r="N874"/>
      <c r="O874"/>
      <c r="P874"/>
    </row>
    <row r="875" spans="1:16" ht="14.5" x14ac:dyDescent="0.35">
      <c r="A875"/>
      <c r="B875"/>
      <c r="C875"/>
      <c r="D875"/>
      <c r="E875"/>
      <c r="F875"/>
      <c r="G875"/>
      <c r="H875"/>
      <c r="I875"/>
      <c r="J875"/>
      <c r="K875"/>
      <c r="L875"/>
      <c r="M875"/>
      <c r="N875"/>
      <c r="O875"/>
      <c r="P875"/>
    </row>
    <row r="876" spans="1:16" ht="14.5" x14ac:dyDescent="0.35">
      <c r="A876"/>
      <c r="B876"/>
      <c r="C876"/>
      <c r="D876"/>
      <c r="E876"/>
      <c r="F876"/>
      <c r="G876"/>
      <c r="H876"/>
      <c r="I876"/>
      <c r="J876"/>
      <c r="K876"/>
      <c r="L876"/>
      <c r="M876"/>
      <c r="N876"/>
      <c r="O876"/>
      <c r="P876"/>
    </row>
    <row r="877" spans="1:16" ht="14.5" x14ac:dyDescent="0.35">
      <c r="A877"/>
      <c r="B877"/>
      <c r="C877"/>
      <c r="D877"/>
      <c r="E877"/>
      <c r="F877"/>
      <c r="G877"/>
      <c r="H877"/>
      <c r="I877"/>
      <c r="J877"/>
      <c r="K877"/>
      <c r="L877"/>
      <c r="M877"/>
      <c r="N877"/>
      <c r="O877"/>
      <c r="P877"/>
    </row>
    <row r="878" spans="1:16" ht="14.5" x14ac:dyDescent="0.35">
      <c r="A878"/>
      <c r="B878"/>
      <c r="C878"/>
      <c r="D878"/>
      <c r="E878"/>
      <c r="F878"/>
      <c r="G878"/>
      <c r="H878"/>
      <c r="I878"/>
      <c r="J878"/>
      <c r="K878"/>
      <c r="L878"/>
      <c r="M878"/>
      <c r="N878"/>
      <c r="O878"/>
      <c r="P878"/>
    </row>
    <row r="879" spans="1:16" ht="14.5" x14ac:dyDescent="0.35">
      <c r="A879"/>
      <c r="B879"/>
      <c r="C879"/>
      <c r="D879"/>
      <c r="E879"/>
      <c r="F879"/>
      <c r="G879"/>
      <c r="H879"/>
      <c r="I879"/>
      <c r="J879"/>
      <c r="K879"/>
      <c r="L879"/>
      <c r="M879"/>
      <c r="N879"/>
      <c r="O879"/>
      <c r="P879"/>
    </row>
    <row r="880" spans="1:16" ht="14.5" x14ac:dyDescent="0.35">
      <c r="A880"/>
      <c r="B880"/>
      <c r="C880"/>
      <c r="D880"/>
      <c r="E880"/>
      <c r="F880"/>
      <c r="G880"/>
      <c r="H880"/>
      <c r="I880"/>
      <c r="J880"/>
      <c r="K880"/>
      <c r="L880"/>
      <c r="M880"/>
      <c r="N880"/>
      <c r="O880"/>
      <c r="P880"/>
    </row>
    <row r="881" spans="1:16" ht="14.5" x14ac:dyDescent="0.35">
      <c r="A881"/>
      <c r="B881"/>
      <c r="C881"/>
      <c r="D881"/>
      <c r="E881"/>
      <c r="F881"/>
      <c r="G881"/>
      <c r="H881"/>
      <c r="I881"/>
      <c r="J881"/>
      <c r="K881"/>
      <c r="L881"/>
      <c r="M881"/>
      <c r="N881"/>
      <c r="O881"/>
      <c r="P881"/>
    </row>
    <row r="882" spans="1:16" ht="14.5" x14ac:dyDescent="0.35">
      <c r="A882"/>
      <c r="B882"/>
      <c r="C882"/>
      <c r="D882"/>
      <c r="E882"/>
      <c r="F882"/>
      <c r="G882"/>
      <c r="H882"/>
      <c r="I882"/>
      <c r="J882"/>
      <c r="K882"/>
      <c r="L882"/>
      <c r="M882"/>
      <c r="N882"/>
      <c r="O882"/>
      <c r="P882"/>
    </row>
    <row r="883" spans="1:16" ht="14.5" x14ac:dyDescent="0.35">
      <c r="A883"/>
      <c r="B883"/>
      <c r="C883"/>
      <c r="D883"/>
      <c r="E883"/>
      <c r="F883"/>
      <c r="G883"/>
      <c r="H883"/>
      <c r="I883"/>
      <c r="J883"/>
      <c r="K883"/>
      <c r="L883"/>
      <c r="M883"/>
      <c r="N883"/>
      <c r="O883"/>
      <c r="P883"/>
    </row>
    <row r="884" spans="1:16" ht="14.5" x14ac:dyDescent="0.35">
      <c r="A884"/>
      <c r="B884"/>
      <c r="C884"/>
      <c r="D884"/>
      <c r="E884"/>
      <c r="F884"/>
      <c r="G884"/>
      <c r="H884"/>
      <c r="I884"/>
      <c r="J884"/>
      <c r="K884"/>
      <c r="L884"/>
      <c r="M884"/>
      <c r="N884"/>
      <c r="O884"/>
      <c r="P884"/>
    </row>
    <row r="885" spans="1:16" ht="14.5" x14ac:dyDescent="0.35">
      <c r="A885"/>
      <c r="B885"/>
      <c r="C885"/>
      <c r="D885"/>
      <c r="E885"/>
      <c r="F885"/>
      <c r="G885"/>
      <c r="H885"/>
      <c r="I885"/>
      <c r="J885"/>
      <c r="K885"/>
      <c r="L885"/>
      <c r="M885"/>
      <c r="N885"/>
      <c r="O885"/>
      <c r="P885"/>
    </row>
    <row r="886" spans="1:16" ht="14.5" x14ac:dyDescent="0.35">
      <c r="A886"/>
      <c r="B886"/>
      <c r="C886"/>
      <c r="D886"/>
      <c r="E886"/>
      <c r="F886"/>
      <c r="G886"/>
      <c r="H886"/>
      <c r="I886"/>
      <c r="J886"/>
      <c r="K886"/>
      <c r="L886"/>
      <c r="M886"/>
      <c r="N886"/>
      <c r="O886"/>
      <c r="P886"/>
    </row>
    <row r="887" spans="1:16" ht="14.5" x14ac:dyDescent="0.35">
      <c r="A887"/>
      <c r="B887"/>
      <c r="C887"/>
      <c r="D887"/>
      <c r="E887"/>
      <c r="F887"/>
      <c r="G887"/>
      <c r="H887"/>
      <c r="I887"/>
      <c r="J887"/>
      <c r="K887"/>
      <c r="L887"/>
      <c r="M887"/>
      <c r="N887"/>
      <c r="O887"/>
      <c r="P887"/>
    </row>
    <row r="888" spans="1:16" ht="14.5" x14ac:dyDescent="0.35">
      <c r="A888"/>
      <c r="B888"/>
      <c r="C888"/>
      <c r="D888"/>
      <c r="E888"/>
      <c r="F888"/>
      <c r="G888"/>
      <c r="H888"/>
      <c r="I888"/>
      <c r="J888"/>
      <c r="K888"/>
      <c r="L888"/>
      <c r="M888"/>
      <c r="N888"/>
      <c r="O888"/>
      <c r="P888"/>
    </row>
    <row r="889" spans="1:16" ht="14.5" x14ac:dyDescent="0.35">
      <c r="A889"/>
      <c r="B889"/>
      <c r="C889"/>
      <c r="D889"/>
      <c r="E889"/>
      <c r="F889"/>
      <c r="G889"/>
      <c r="H889"/>
      <c r="I889"/>
      <c r="J889"/>
      <c r="K889"/>
      <c r="L889"/>
      <c r="M889"/>
      <c r="N889"/>
      <c r="O889"/>
      <c r="P889"/>
    </row>
    <row r="890" spans="1:16" ht="14.5" x14ac:dyDescent="0.35">
      <c r="A890"/>
      <c r="B890"/>
      <c r="C890"/>
      <c r="D890"/>
      <c r="E890"/>
      <c r="F890"/>
      <c r="G890"/>
      <c r="H890"/>
      <c r="I890"/>
      <c r="J890"/>
      <c r="K890"/>
      <c r="L890"/>
      <c r="M890"/>
      <c r="N890"/>
      <c r="O890"/>
      <c r="P890"/>
    </row>
    <row r="891" spans="1:16" ht="14.5" x14ac:dyDescent="0.35">
      <c r="A891"/>
      <c r="B891"/>
      <c r="C891"/>
      <c r="D891"/>
      <c r="E891"/>
      <c r="F891"/>
      <c r="G891"/>
      <c r="H891"/>
      <c r="I891"/>
      <c r="J891"/>
      <c r="K891"/>
      <c r="L891"/>
      <c r="M891"/>
      <c r="N891"/>
      <c r="O891"/>
      <c r="P891"/>
    </row>
    <row r="892" spans="1:16" ht="14.5" x14ac:dyDescent="0.35">
      <c r="A892"/>
      <c r="B892"/>
      <c r="C892"/>
      <c r="D892"/>
      <c r="E892"/>
      <c r="F892"/>
      <c r="G892"/>
      <c r="H892"/>
      <c r="I892"/>
      <c r="J892"/>
      <c r="K892"/>
      <c r="L892"/>
      <c r="M892"/>
      <c r="N892"/>
      <c r="O892"/>
      <c r="P892"/>
    </row>
    <row r="893" spans="1:16" ht="14.5" x14ac:dyDescent="0.35">
      <c r="A893"/>
      <c r="B893"/>
      <c r="C893"/>
      <c r="D893"/>
      <c r="E893"/>
      <c r="F893"/>
      <c r="G893"/>
      <c r="H893"/>
      <c r="I893"/>
      <c r="J893"/>
      <c r="K893"/>
      <c r="L893"/>
      <c r="M893"/>
      <c r="N893"/>
      <c r="O893"/>
      <c r="P893"/>
    </row>
    <row r="894" spans="1:16" ht="14.5" x14ac:dyDescent="0.35">
      <c r="A894"/>
      <c r="B894"/>
      <c r="C894"/>
      <c r="D894"/>
      <c r="E894"/>
      <c r="F894"/>
      <c r="G894"/>
      <c r="H894"/>
      <c r="I894"/>
      <c r="J894"/>
      <c r="K894"/>
      <c r="L894"/>
      <c r="M894"/>
      <c r="N894"/>
      <c r="O894"/>
      <c r="P894"/>
    </row>
    <row r="895" spans="1:16" ht="14.5" x14ac:dyDescent="0.35">
      <c r="A895"/>
      <c r="B895"/>
      <c r="C895"/>
      <c r="D895"/>
      <c r="E895"/>
      <c r="F895"/>
      <c r="G895"/>
      <c r="H895"/>
      <c r="I895"/>
      <c r="J895"/>
      <c r="K895"/>
      <c r="L895"/>
      <c r="M895"/>
      <c r="N895"/>
      <c r="O895"/>
      <c r="P895"/>
    </row>
    <row r="896" spans="1:16" ht="14.5" x14ac:dyDescent="0.35">
      <c r="A896"/>
      <c r="B896"/>
      <c r="C896"/>
      <c r="D896"/>
      <c r="E896"/>
      <c r="F896"/>
      <c r="G896"/>
      <c r="H896"/>
      <c r="I896"/>
      <c r="J896"/>
      <c r="K896"/>
      <c r="L896"/>
      <c r="M896"/>
      <c r="N896"/>
      <c r="O896"/>
      <c r="P896"/>
    </row>
    <row r="897" spans="1:16" ht="14.5" x14ac:dyDescent="0.35">
      <c r="A897"/>
      <c r="B897"/>
      <c r="C897"/>
      <c r="D897"/>
      <c r="E897"/>
      <c r="F897"/>
      <c r="G897"/>
      <c r="H897"/>
      <c r="I897"/>
      <c r="J897"/>
      <c r="K897"/>
      <c r="L897"/>
      <c r="M897"/>
      <c r="N897"/>
      <c r="O897"/>
      <c r="P897"/>
    </row>
    <row r="898" spans="1:16" ht="14.5" x14ac:dyDescent="0.35">
      <c r="A898"/>
      <c r="B898"/>
      <c r="C898"/>
      <c r="D898"/>
      <c r="E898"/>
      <c r="F898"/>
      <c r="G898"/>
      <c r="H898"/>
      <c r="I898"/>
      <c r="J898"/>
      <c r="K898"/>
      <c r="L898"/>
      <c r="M898"/>
      <c r="N898"/>
      <c r="O898"/>
      <c r="P898"/>
    </row>
    <row r="899" spans="1:16" ht="14.5" x14ac:dyDescent="0.35">
      <c r="A899"/>
      <c r="B899"/>
      <c r="C899"/>
      <c r="D899"/>
      <c r="E899"/>
      <c r="F899"/>
      <c r="G899"/>
      <c r="H899"/>
      <c r="I899"/>
      <c r="J899"/>
      <c r="K899"/>
      <c r="L899"/>
      <c r="M899"/>
      <c r="N899"/>
      <c r="O899"/>
      <c r="P899"/>
    </row>
    <row r="900" spans="1:16" ht="14.5" x14ac:dyDescent="0.35">
      <c r="A900"/>
      <c r="B900"/>
      <c r="C900"/>
      <c r="D900"/>
      <c r="E900"/>
      <c r="F900"/>
      <c r="G900"/>
      <c r="H900"/>
      <c r="I900"/>
      <c r="J900"/>
      <c r="K900"/>
      <c r="L900"/>
      <c r="M900"/>
      <c r="N900"/>
      <c r="O900"/>
      <c r="P900"/>
    </row>
    <row r="901" spans="1:16" ht="14.5" x14ac:dyDescent="0.35">
      <c r="A901"/>
      <c r="B901"/>
      <c r="C901"/>
      <c r="D901"/>
      <c r="E901"/>
      <c r="F901"/>
      <c r="G901"/>
      <c r="H901"/>
      <c r="I901"/>
      <c r="J901"/>
      <c r="K901"/>
      <c r="L901"/>
      <c r="M901"/>
      <c r="N901"/>
      <c r="O901"/>
      <c r="P901"/>
    </row>
    <row r="902" spans="1:16" ht="14.5" x14ac:dyDescent="0.35">
      <c r="A902"/>
      <c r="B902"/>
      <c r="C902"/>
      <c r="D902"/>
      <c r="E902"/>
      <c r="F902"/>
      <c r="G902"/>
      <c r="H902"/>
      <c r="I902"/>
      <c r="J902"/>
      <c r="K902"/>
      <c r="L902"/>
      <c r="M902"/>
      <c r="N902"/>
      <c r="O902"/>
      <c r="P902"/>
    </row>
    <row r="903" spans="1:16" ht="14.5" x14ac:dyDescent="0.35">
      <c r="A903"/>
      <c r="B903"/>
      <c r="C903"/>
      <c r="D903"/>
      <c r="E903"/>
      <c r="F903"/>
      <c r="G903"/>
      <c r="H903"/>
      <c r="I903"/>
      <c r="J903"/>
      <c r="K903"/>
      <c r="L903"/>
      <c r="M903"/>
      <c r="N903"/>
      <c r="O903"/>
      <c r="P903"/>
    </row>
    <row r="904" spans="1:16" ht="14.5" x14ac:dyDescent="0.35">
      <c r="A904"/>
      <c r="B904"/>
      <c r="C904"/>
      <c r="D904"/>
      <c r="E904"/>
      <c r="F904"/>
      <c r="G904"/>
      <c r="H904"/>
      <c r="I904"/>
      <c r="J904"/>
      <c r="K904"/>
      <c r="L904"/>
      <c r="M904"/>
      <c r="N904"/>
      <c r="O904"/>
      <c r="P904"/>
    </row>
    <row r="905" spans="1:16" ht="14.5" x14ac:dyDescent="0.35">
      <c r="A905"/>
      <c r="B905"/>
      <c r="C905"/>
      <c r="D905"/>
      <c r="E905"/>
      <c r="F905"/>
      <c r="G905"/>
      <c r="H905"/>
      <c r="I905"/>
      <c r="J905"/>
      <c r="K905"/>
      <c r="L905"/>
      <c r="M905"/>
      <c r="N905"/>
      <c r="O905"/>
      <c r="P905"/>
    </row>
    <row r="906" spans="1:16" ht="14.5" x14ac:dyDescent="0.35">
      <c r="A906"/>
      <c r="B906"/>
      <c r="C906"/>
      <c r="D906"/>
      <c r="E906"/>
      <c r="F906"/>
      <c r="G906"/>
      <c r="H906"/>
      <c r="I906"/>
      <c r="J906"/>
      <c r="K906"/>
      <c r="L906"/>
      <c r="M906"/>
      <c r="N906"/>
      <c r="O906"/>
      <c r="P906"/>
    </row>
    <row r="907" spans="1:16" ht="14.5" x14ac:dyDescent="0.35">
      <c r="A907"/>
      <c r="B907"/>
      <c r="C907"/>
      <c r="D907"/>
      <c r="E907"/>
      <c r="F907"/>
      <c r="G907"/>
      <c r="H907"/>
      <c r="I907"/>
      <c r="J907"/>
      <c r="K907"/>
      <c r="L907"/>
      <c r="M907"/>
      <c r="N907"/>
      <c r="O907"/>
      <c r="P907"/>
    </row>
    <row r="908" spans="1:16" ht="14.5" x14ac:dyDescent="0.35">
      <c r="A908"/>
      <c r="B908"/>
      <c r="C908"/>
      <c r="D908"/>
      <c r="E908"/>
      <c r="F908"/>
      <c r="G908"/>
      <c r="H908"/>
      <c r="I908"/>
      <c r="J908"/>
      <c r="K908"/>
      <c r="L908"/>
      <c r="M908"/>
      <c r="N908"/>
      <c r="O908"/>
      <c r="P908"/>
    </row>
    <row r="909" spans="1:16" ht="14.5" x14ac:dyDescent="0.35">
      <c r="A909"/>
      <c r="B909"/>
      <c r="C909"/>
      <c r="D909"/>
      <c r="E909"/>
      <c r="F909"/>
      <c r="G909"/>
      <c r="H909"/>
      <c r="I909"/>
      <c r="J909"/>
      <c r="K909"/>
      <c r="L909"/>
      <c r="M909"/>
      <c r="N909"/>
      <c r="O909"/>
      <c r="P909"/>
    </row>
    <row r="910" spans="1:16" ht="14.5" x14ac:dyDescent="0.35">
      <c r="A910"/>
      <c r="B910"/>
      <c r="C910"/>
      <c r="D910"/>
      <c r="E910"/>
      <c r="F910"/>
      <c r="G910"/>
      <c r="H910"/>
      <c r="I910"/>
      <c r="J910"/>
      <c r="K910"/>
      <c r="L910"/>
      <c r="M910"/>
      <c r="N910"/>
      <c r="O910"/>
      <c r="P910"/>
    </row>
    <row r="911" spans="1:16" ht="14.5" x14ac:dyDescent="0.35">
      <c r="A911"/>
      <c r="B911"/>
      <c r="C911"/>
      <c r="D911"/>
      <c r="E911"/>
      <c r="F911"/>
      <c r="G911"/>
      <c r="H911"/>
      <c r="I911"/>
      <c r="J911"/>
      <c r="K911"/>
      <c r="L911"/>
      <c r="M911"/>
      <c r="N911"/>
      <c r="O911"/>
      <c r="P911"/>
    </row>
    <row r="912" spans="1:16" ht="14.5" x14ac:dyDescent="0.35">
      <c r="A912"/>
      <c r="B912"/>
      <c r="C912"/>
      <c r="D912"/>
      <c r="E912"/>
      <c r="F912"/>
      <c r="G912"/>
      <c r="H912"/>
      <c r="I912"/>
      <c r="J912"/>
      <c r="K912"/>
      <c r="L912"/>
      <c r="M912"/>
      <c r="N912"/>
      <c r="O912"/>
      <c r="P912"/>
    </row>
    <row r="913" spans="1:16" ht="14.5" x14ac:dyDescent="0.35">
      <c r="A913"/>
      <c r="B913"/>
      <c r="C913"/>
      <c r="D913"/>
      <c r="E913"/>
      <c r="F913"/>
      <c r="G913"/>
      <c r="H913"/>
      <c r="I913"/>
      <c r="J913"/>
      <c r="K913"/>
      <c r="L913"/>
      <c r="M913"/>
      <c r="N913"/>
      <c r="O913"/>
      <c r="P913"/>
    </row>
    <row r="914" spans="1:16" ht="14.5" x14ac:dyDescent="0.35">
      <c r="A914"/>
      <c r="B914"/>
      <c r="C914"/>
      <c r="D914"/>
      <c r="E914"/>
      <c r="F914"/>
      <c r="G914"/>
      <c r="H914"/>
      <c r="I914"/>
      <c r="J914"/>
      <c r="K914"/>
      <c r="L914"/>
      <c r="M914"/>
      <c r="N914"/>
      <c r="O914"/>
      <c r="P914"/>
    </row>
    <row r="915" spans="1:16" ht="14.5" x14ac:dyDescent="0.35">
      <c r="A915"/>
      <c r="B915"/>
      <c r="C915"/>
      <c r="D915"/>
      <c r="E915"/>
      <c r="F915"/>
      <c r="G915"/>
      <c r="H915"/>
      <c r="I915"/>
      <c r="J915"/>
      <c r="K915"/>
      <c r="L915"/>
      <c r="M915"/>
      <c r="N915"/>
      <c r="O915"/>
      <c r="P915"/>
    </row>
    <row r="916" spans="1:16" ht="14.5" x14ac:dyDescent="0.35">
      <c r="A916"/>
      <c r="B916"/>
      <c r="C916"/>
      <c r="D916"/>
      <c r="E916"/>
      <c r="F916"/>
      <c r="G916"/>
      <c r="H916"/>
      <c r="I916"/>
      <c r="J916"/>
      <c r="K916"/>
      <c r="L916"/>
      <c r="M916"/>
      <c r="N916"/>
      <c r="O916"/>
      <c r="P916"/>
    </row>
    <row r="917" spans="1:16" ht="14.5" x14ac:dyDescent="0.35">
      <c r="A917"/>
      <c r="B917"/>
      <c r="C917"/>
      <c r="D917"/>
      <c r="E917"/>
      <c r="F917"/>
      <c r="G917"/>
      <c r="H917"/>
      <c r="I917"/>
      <c r="J917"/>
      <c r="K917"/>
      <c r="L917"/>
      <c r="M917"/>
      <c r="N917"/>
      <c r="O917"/>
      <c r="P917"/>
    </row>
    <row r="918" spans="1:16" ht="14.5" x14ac:dyDescent="0.35">
      <c r="A918"/>
      <c r="B918"/>
      <c r="C918"/>
      <c r="D918"/>
      <c r="E918"/>
      <c r="F918"/>
      <c r="G918"/>
      <c r="H918"/>
      <c r="I918"/>
      <c r="J918"/>
      <c r="K918"/>
      <c r="L918"/>
      <c r="M918"/>
      <c r="N918"/>
      <c r="O918"/>
      <c r="P918"/>
    </row>
    <row r="919" spans="1:16" ht="14.5" x14ac:dyDescent="0.35">
      <c r="A919"/>
      <c r="B919"/>
      <c r="C919"/>
      <c r="D919"/>
      <c r="E919"/>
      <c r="F919"/>
      <c r="G919"/>
      <c r="H919"/>
      <c r="I919"/>
      <c r="J919"/>
      <c r="K919"/>
      <c r="L919"/>
      <c r="M919"/>
      <c r="N919"/>
      <c r="O919"/>
      <c r="P919"/>
    </row>
    <row r="920" spans="1:16" ht="14.5" x14ac:dyDescent="0.35">
      <c r="A920"/>
      <c r="B920"/>
      <c r="C920"/>
      <c r="D920"/>
      <c r="E920"/>
      <c r="F920"/>
      <c r="G920"/>
      <c r="H920"/>
      <c r="I920"/>
      <c r="J920"/>
      <c r="K920"/>
      <c r="L920"/>
      <c r="M920"/>
      <c r="N920"/>
      <c r="O920"/>
      <c r="P920"/>
    </row>
    <row r="921" spans="1:16" ht="14.5" x14ac:dyDescent="0.35">
      <c r="A921"/>
      <c r="B921"/>
      <c r="C921"/>
      <c r="D921"/>
      <c r="E921"/>
      <c r="F921"/>
      <c r="G921"/>
      <c r="H921"/>
      <c r="I921"/>
      <c r="J921"/>
      <c r="K921"/>
      <c r="L921"/>
      <c r="M921"/>
      <c r="N921"/>
      <c r="O921"/>
      <c r="P921"/>
    </row>
    <row r="922" spans="1:16" ht="14.5" x14ac:dyDescent="0.35">
      <c r="A922"/>
      <c r="B922"/>
      <c r="C922"/>
      <c r="D922"/>
      <c r="E922"/>
      <c r="F922"/>
      <c r="G922"/>
      <c r="H922"/>
      <c r="I922"/>
      <c r="J922"/>
      <c r="K922"/>
      <c r="L922"/>
      <c r="M922"/>
      <c r="N922"/>
      <c r="O922"/>
      <c r="P922"/>
    </row>
    <row r="923" spans="1:16" ht="14.5" x14ac:dyDescent="0.35">
      <c r="A923"/>
      <c r="B923"/>
      <c r="C923"/>
      <c r="D923"/>
      <c r="E923"/>
      <c r="F923"/>
      <c r="G923"/>
      <c r="H923"/>
      <c r="I923"/>
      <c r="J923"/>
      <c r="K923"/>
      <c r="L923"/>
      <c r="M923"/>
      <c r="N923"/>
      <c r="O923"/>
      <c r="P923"/>
    </row>
    <row r="924" spans="1:16" ht="14.5" x14ac:dyDescent="0.35">
      <c r="A924"/>
      <c r="B924"/>
      <c r="C924"/>
      <c r="D924"/>
      <c r="E924"/>
      <c r="F924"/>
      <c r="G924"/>
      <c r="H924"/>
      <c r="I924"/>
      <c r="J924"/>
      <c r="K924"/>
      <c r="L924"/>
      <c r="M924"/>
      <c r="N924"/>
      <c r="O924"/>
      <c r="P924"/>
    </row>
    <row r="925" spans="1:16" ht="14.5" x14ac:dyDescent="0.35">
      <c r="A925"/>
      <c r="B925"/>
      <c r="C925"/>
      <c r="D925"/>
      <c r="E925"/>
      <c r="F925"/>
      <c r="G925"/>
      <c r="H925"/>
      <c r="I925"/>
      <c r="J925"/>
      <c r="K925"/>
      <c r="L925"/>
      <c r="M925"/>
      <c r="N925"/>
      <c r="O925"/>
      <c r="P925"/>
    </row>
    <row r="926" spans="1:16" ht="14.5" x14ac:dyDescent="0.35">
      <c r="A926"/>
      <c r="B926"/>
      <c r="C926"/>
      <c r="D926"/>
      <c r="E926"/>
      <c r="F926"/>
      <c r="G926"/>
      <c r="H926"/>
      <c r="I926"/>
      <c r="J926"/>
      <c r="K926"/>
      <c r="L926"/>
      <c r="M926"/>
      <c r="N926"/>
      <c r="O926"/>
      <c r="P926"/>
    </row>
    <row r="927" spans="1:16" ht="14.5" x14ac:dyDescent="0.35">
      <c r="A927"/>
      <c r="B927"/>
      <c r="C927"/>
      <c r="D927"/>
      <c r="E927"/>
      <c r="F927"/>
      <c r="G927"/>
      <c r="H927"/>
      <c r="I927"/>
      <c r="J927"/>
      <c r="K927"/>
      <c r="L927"/>
      <c r="M927"/>
      <c r="N927"/>
      <c r="O927"/>
      <c r="P927"/>
    </row>
    <row r="928" spans="1:16" ht="14.5" x14ac:dyDescent="0.35">
      <c r="A928"/>
      <c r="B928"/>
      <c r="C928"/>
      <c r="D928"/>
      <c r="E928"/>
      <c r="F928"/>
      <c r="G928"/>
      <c r="H928"/>
      <c r="I928"/>
      <c r="J928"/>
      <c r="K928"/>
      <c r="L928"/>
      <c r="M928"/>
      <c r="N928"/>
      <c r="O928"/>
      <c r="P928"/>
    </row>
    <row r="929" spans="1:16" ht="14.5" x14ac:dyDescent="0.35">
      <c r="A929"/>
      <c r="B929"/>
      <c r="C929"/>
      <c r="D929"/>
      <c r="E929"/>
      <c r="F929"/>
      <c r="G929"/>
      <c r="H929"/>
      <c r="I929"/>
      <c r="J929"/>
      <c r="K929"/>
      <c r="L929"/>
      <c r="M929"/>
      <c r="N929"/>
      <c r="O929"/>
      <c r="P929"/>
    </row>
    <row r="930" spans="1:16" ht="14.5" x14ac:dyDescent="0.35">
      <c r="A930"/>
      <c r="B930"/>
      <c r="C930"/>
      <c r="D930"/>
      <c r="E930"/>
      <c r="F930"/>
      <c r="G930"/>
      <c r="H930"/>
      <c r="I930"/>
      <c r="J930"/>
      <c r="K930"/>
      <c r="L930"/>
      <c r="M930"/>
      <c r="N930"/>
      <c r="O930"/>
      <c r="P930"/>
    </row>
    <row r="931" spans="1:16" ht="14.5" x14ac:dyDescent="0.35">
      <c r="A931"/>
      <c r="B931"/>
      <c r="C931"/>
      <c r="D931"/>
      <c r="E931"/>
      <c r="F931"/>
      <c r="G931"/>
      <c r="H931"/>
      <c r="I931"/>
      <c r="J931"/>
      <c r="K931"/>
      <c r="L931"/>
      <c r="M931"/>
      <c r="N931"/>
      <c r="O931"/>
      <c r="P931"/>
    </row>
    <row r="932" spans="1:16" ht="14.5" x14ac:dyDescent="0.35">
      <c r="A932"/>
      <c r="B932"/>
      <c r="C932"/>
      <c r="D932"/>
      <c r="E932"/>
      <c r="F932"/>
      <c r="G932"/>
      <c r="H932"/>
      <c r="I932"/>
      <c r="J932"/>
      <c r="K932"/>
      <c r="L932"/>
      <c r="M932"/>
      <c r="N932"/>
      <c r="O932"/>
      <c r="P932"/>
    </row>
    <row r="933" spans="1:16" ht="14.5" x14ac:dyDescent="0.35">
      <c r="A933"/>
      <c r="B933"/>
      <c r="C933"/>
      <c r="D933"/>
      <c r="E933"/>
      <c r="F933"/>
      <c r="G933"/>
      <c r="H933"/>
      <c r="I933"/>
      <c r="J933"/>
      <c r="K933"/>
      <c r="L933"/>
      <c r="M933"/>
      <c r="N933"/>
      <c r="O933"/>
      <c r="P933"/>
    </row>
    <row r="934" spans="1:16" ht="14.5" x14ac:dyDescent="0.35">
      <c r="A934"/>
      <c r="B934"/>
      <c r="C934"/>
      <c r="D934"/>
      <c r="E934"/>
      <c r="F934"/>
      <c r="G934"/>
      <c r="H934"/>
      <c r="I934"/>
      <c r="J934"/>
      <c r="K934"/>
      <c r="L934"/>
      <c r="M934"/>
      <c r="N934"/>
      <c r="O934"/>
      <c r="P934"/>
    </row>
    <row r="935" spans="1:16" ht="14.5" x14ac:dyDescent="0.35">
      <c r="A935"/>
      <c r="B935"/>
      <c r="C935"/>
      <c r="D935"/>
      <c r="E935"/>
      <c r="F935"/>
      <c r="G935"/>
      <c r="H935"/>
      <c r="I935"/>
      <c r="J935"/>
      <c r="K935"/>
      <c r="L935"/>
      <c r="M935"/>
      <c r="N935"/>
      <c r="O935"/>
      <c r="P935"/>
    </row>
    <row r="936" spans="1:16" ht="14.5" x14ac:dyDescent="0.35">
      <c r="A936"/>
      <c r="B936"/>
      <c r="C936"/>
      <c r="D936"/>
      <c r="E936"/>
      <c r="F936"/>
      <c r="G936"/>
      <c r="H936"/>
      <c r="I936"/>
      <c r="J936"/>
      <c r="K936"/>
      <c r="L936"/>
      <c r="M936"/>
      <c r="N936"/>
      <c r="O936"/>
      <c r="P936"/>
    </row>
    <row r="937" spans="1:16" ht="14.5" x14ac:dyDescent="0.35">
      <c r="A937"/>
      <c r="B937"/>
      <c r="C937"/>
      <c r="D937"/>
      <c r="E937"/>
      <c r="F937"/>
      <c r="G937"/>
      <c r="H937"/>
      <c r="I937"/>
      <c r="J937"/>
      <c r="K937"/>
      <c r="L937"/>
      <c r="M937"/>
      <c r="N937"/>
      <c r="O937"/>
      <c r="P937"/>
    </row>
    <row r="938" spans="1:16" ht="14.5" x14ac:dyDescent="0.35">
      <c r="A938"/>
      <c r="B938"/>
      <c r="C938"/>
      <c r="D938"/>
      <c r="E938"/>
      <c r="F938"/>
      <c r="G938"/>
      <c r="H938"/>
      <c r="I938"/>
      <c r="J938"/>
      <c r="K938"/>
      <c r="L938"/>
      <c r="M938"/>
      <c r="N938"/>
      <c r="O938"/>
      <c r="P938"/>
    </row>
    <row r="939" spans="1:16" ht="14.5" x14ac:dyDescent="0.35">
      <c r="A939"/>
      <c r="B939"/>
      <c r="C939"/>
      <c r="D939"/>
      <c r="E939"/>
      <c r="F939"/>
      <c r="G939"/>
      <c r="H939"/>
      <c r="I939"/>
      <c r="J939"/>
      <c r="K939"/>
      <c r="L939"/>
      <c r="M939"/>
      <c r="N939"/>
      <c r="O939"/>
      <c r="P939"/>
    </row>
    <row r="940" spans="1:16" ht="14.5" x14ac:dyDescent="0.35">
      <c r="A940"/>
      <c r="B940"/>
      <c r="C940"/>
      <c r="D940"/>
      <c r="E940"/>
      <c r="F940"/>
      <c r="G940"/>
      <c r="H940"/>
      <c r="I940"/>
      <c r="J940"/>
      <c r="K940"/>
      <c r="L940"/>
      <c r="M940"/>
      <c r="N940"/>
      <c r="O940"/>
      <c r="P940"/>
    </row>
    <row r="941" spans="1:16" ht="14.5" x14ac:dyDescent="0.35">
      <c r="A941"/>
      <c r="B941"/>
      <c r="C941"/>
      <c r="D941"/>
      <c r="E941"/>
      <c r="F941"/>
      <c r="G941"/>
      <c r="H941"/>
      <c r="I941"/>
      <c r="J941"/>
      <c r="K941"/>
      <c r="L941"/>
      <c r="M941"/>
      <c r="N941"/>
      <c r="O941"/>
      <c r="P941"/>
    </row>
    <row r="942" spans="1:16" ht="14.5" x14ac:dyDescent="0.35">
      <c r="A942"/>
      <c r="B942"/>
      <c r="C942"/>
      <c r="D942"/>
      <c r="E942"/>
      <c r="F942"/>
      <c r="G942"/>
      <c r="H942"/>
      <c r="I942"/>
      <c r="J942"/>
      <c r="K942"/>
      <c r="L942"/>
      <c r="M942"/>
      <c r="N942"/>
      <c r="O942"/>
      <c r="P942"/>
    </row>
    <row r="943" spans="1:16" ht="14.5" x14ac:dyDescent="0.35">
      <c r="A943"/>
      <c r="B943"/>
      <c r="C943"/>
      <c r="D943"/>
      <c r="E943"/>
      <c r="F943"/>
      <c r="G943"/>
      <c r="H943"/>
      <c r="I943"/>
      <c r="J943"/>
      <c r="K943"/>
      <c r="L943"/>
      <c r="M943"/>
      <c r="N943"/>
      <c r="O943"/>
      <c r="P943"/>
    </row>
    <row r="944" spans="1:16" ht="14.5" x14ac:dyDescent="0.35">
      <c r="A944"/>
      <c r="B944"/>
      <c r="C944"/>
      <c r="D944"/>
      <c r="E944"/>
      <c r="F944"/>
      <c r="G944"/>
      <c r="H944"/>
      <c r="I944"/>
      <c r="J944"/>
      <c r="K944"/>
      <c r="L944"/>
      <c r="M944"/>
      <c r="N944"/>
      <c r="O944"/>
      <c r="P944"/>
    </row>
    <row r="945" spans="1:16" ht="14.5" x14ac:dyDescent="0.35">
      <c r="A945"/>
      <c r="B945"/>
      <c r="C945"/>
      <c r="D945"/>
      <c r="E945"/>
      <c r="F945"/>
      <c r="G945"/>
      <c r="H945"/>
      <c r="I945"/>
      <c r="J945"/>
      <c r="K945"/>
      <c r="L945"/>
      <c r="M945"/>
      <c r="N945"/>
      <c r="O945"/>
      <c r="P945"/>
    </row>
    <row r="946" spans="1:16" ht="14.5" x14ac:dyDescent="0.35">
      <c r="A946"/>
      <c r="B946"/>
      <c r="C946"/>
      <c r="D946"/>
      <c r="E946"/>
      <c r="F946"/>
      <c r="G946"/>
      <c r="H946"/>
      <c r="I946"/>
      <c r="J946"/>
      <c r="K946"/>
      <c r="L946"/>
      <c r="M946"/>
      <c r="N946"/>
      <c r="O946"/>
      <c r="P946"/>
    </row>
    <row r="947" spans="1:16" ht="14.5" x14ac:dyDescent="0.35">
      <c r="A947"/>
      <c r="B947"/>
      <c r="C947"/>
      <c r="D947"/>
      <c r="E947"/>
      <c r="F947"/>
      <c r="G947"/>
      <c r="H947"/>
      <c r="I947"/>
      <c r="J947"/>
      <c r="K947"/>
      <c r="L947"/>
      <c r="M947"/>
      <c r="N947"/>
      <c r="O947"/>
      <c r="P947"/>
    </row>
    <row r="948" spans="1:16" ht="14.5" x14ac:dyDescent="0.35">
      <c r="A948"/>
      <c r="B948"/>
      <c r="C948"/>
      <c r="D948"/>
      <c r="E948"/>
      <c r="F948"/>
      <c r="G948"/>
      <c r="H948"/>
      <c r="I948"/>
      <c r="J948"/>
      <c r="K948"/>
      <c r="L948"/>
      <c r="M948"/>
      <c r="N948"/>
      <c r="O948"/>
      <c r="P948"/>
    </row>
    <row r="949" spans="1:16" ht="14.5" x14ac:dyDescent="0.35">
      <c r="A949"/>
      <c r="B949"/>
      <c r="C949"/>
      <c r="D949"/>
      <c r="E949"/>
      <c r="F949"/>
      <c r="G949"/>
      <c r="H949"/>
      <c r="I949"/>
      <c r="J949"/>
      <c r="K949"/>
      <c r="L949"/>
      <c r="M949"/>
      <c r="N949"/>
      <c r="O949"/>
      <c r="P949"/>
    </row>
    <row r="950" spans="1:16" ht="14.5" x14ac:dyDescent="0.35">
      <c r="A950"/>
      <c r="B950"/>
      <c r="C950"/>
      <c r="D950"/>
      <c r="E950"/>
      <c r="F950"/>
      <c r="G950"/>
      <c r="H950"/>
      <c r="I950"/>
      <c r="J950"/>
      <c r="K950"/>
      <c r="L950"/>
      <c r="M950"/>
      <c r="N950"/>
      <c r="O950"/>
      <c r="P950"/>
    </row>
    <row r="951" spans="1:16" ht="14.5" x14ac:dyDescent="0.35">
      <c r="A951"/>
      <c r="B951"/>
      <c r="C951"/>
      <c r="D951"/>
      <c r="E951"/>
      <c r="F951"/>
      <c r="G951"/>
      <c r="H951"/>
      <c r="I951"/>
      <c r="J951"/>
      <c r="K951"/>
      <c r="L951"/>
      <c r="M951"/>
      <c r="N951"/>
      <c r="O951"/>
      <c r="P951"/>
    </row>
    <row r="952" spans="1:16" ht="14.5" x14ac:dyDescent="0.35">
      <c r="A952"/>
      <c r="B952"/>
      <c r="C952"/>
      <c r="D952"/>
      <c r="E952"/>
      <c r="F952"/>
      <c r="G952"/>
      <c r="H952"/>
      <c r="I952"/>
      <c r="J952"/>
      <c r="K952"/>
      <c r="L952"/>
      <c r="M952"/>
      <c r="N952"/>
      <c r="O952"/>
      <c r="P952"/>
    </row>
    <row r="953" spans="1:16" ht="14.5" x14ac:dyDescent="0.35">
      <c r="A953"/>
      <c r="B953"/>
      <c r="C953"/>
      <c r="D953"/>
      <c r="E953"/>
      <c r="F953"/>
      <c r="G953"/>
      <c r="H953"/>
      <c r="I953"/>
      <c r="J953"/>
      <c r="K953"/>
      <c r="L953"/>
      <c r="M953"/>
      <c r="N953"/>
      <c r="O953"/>
      <c r="P953"/>
    </row>
    <row r="954" spans="1:16" ht="14.5" x14ac:dyDescent="0.35">
      <c r="A954"/>
      <c r="B954"/>
      <c r="C954"/>
      <c r="D954"/>
      <c r="E954"/>
      <c r="F954"/>
      <c r="G954"/>
      <c r="H954"/>
      <c r="I954"/>
      <c r="J954"/>
      <c r="K954"/>
      <c r="L954"/>
      <c r="M954"/>
      <c r="N954"/>
      <c r="O954"/>
      <c r="P954"/>
    </row>
    <row r="955" spans="1:16" ht="14.5" x14ac:dyDescent="0.35">
      <c r="A955"/>
      <c r="B955"/>
      <c r="C955"/>
      <c r="D955"/>
      <c r="E955"/>
      <c r="F955"/>
      <c r="G955"/>
      <c r="H955"/>
      <c r="I955"/>
      <c r="J955"/>
      <c r="K955"/>
      <c r="L955"/>
      <c r="M955"/>
      <c r="N955"/>
      <c r="O955"/>
      <c r="P955"/>
    </row>
    <row r="956" spans="1:16" ht="14.5" x14ac:dyDescent="0.35">
      <c r="A956"/>
      <c r="B956"/>
      <c r="C956"/>
      <c r="D956"/>
      <c r="E956"/>
      <c r="F956"/>
      <c r="G956"/>
      <c r="H956"/>
      <c r="I956"/>
      <c r="J956"/>
      <c r="K956"/>
      <c r="L956"/>
      <c r="M956"/>
      <c r="N956"/>
      <c r="O956"/>
      <c r="P956"/>
    </row>
    <row r="957" spans="1:16" ht="14.5" x14ac:dyDescent="0.35">
      <c r="A957"/>
      <c r="B957"/>
      <c r="C957"/>
      <c r="D957"/>
      <c r="E957"/>
      <c r="F957"/>
      <c r="G957"/>
      <c r="H957"/>
      <c r="I957"/>
      <c r="J957"/>
      <c r="K957"/>
      <c r="L957"/>
      <c r="M957"/>
      <c r="N957"/>
      <c r="O957"/>
      <c r="P957"/>
    </row>
    <row r="958" spans="1:16" ht="14.5" x14ac:dyDescent="0.35">
      <c r="A958"/>
      <c r="B958"/>
      <c r="C958"/>
      <c r="D958"/>
      <c r="E958"/>
      <c r="F958"/>
      <c r="G958"/>
      <c r="H958"/>
      <c r="I958"/>
      <c r="J958"/>
      <c r="K958"/>
      <c r="L958"/>
      <c r="M958"/>
      <c r="N958"/>
      <c r="O958"/>
      <c r="P958"/>
    </row>
    <row r="959" spans="1:16" ht="14.5" x14ac:dyDescent="0.35">
      <c r="A959"/>
      <c r="B959"/>
      <c r="C959"/>
      <c r="D959"/>
      <c r="E959"/>
      <c r="F959"/>
      <c r="G959"/>
      <c r="H959"/>
      <c r="I959"/>
      <c r="J959"/>
      <c r="K959"/>
      <c r="L959"/>
      <c r="M959"/>
      <c r="N959"/>
      <c r="O959"/>
      <c r="P959"/>
    </row>
    <row r="960" spans="1:16" ht="14.5" x14ac:dyDescent="0.35">
      <c r="A960"/>
      <c r="B960"/>
      <c r="C960"/>
      <c r="D960"/>
      <c r="E960"/>
      <c r="F960"/>
      <c r="G960"/>
      <c r="H960"/>
      <c r="I960"/>
      <c r="J960"/>
      <c r="K960"/>
      <c r="L960"/>
      <c r="M960"/>
      <c r="N960"/>
      <c r="O960"/>
      <c r="P960"/>
    </row>
    <row r="961" spans="1:16" ht="14.5" x14ac:dyDescent="0.35">
      <c r="A961"/>
      <c r="B961"/>
      <c r="C961"/>
      <c r="D961"/>
      <c r="E961"/>
      <c r="F961"/>
      <c r="G961"/>
      <c r="H961"/>
      <c r="I961"/>
      <c r="J961"/>
      <c r="K961"/>
      <c r="L961"/>
      <c r="M961"/>
      <c r="N961"/>
      <c r="O961"/>
      <c r="P961"/>
    </row>
    <row r="962" spans="1:16" ht="14.5" x14ac:dyDescent="0.35">
      <c r="A962"/>
      <c r="B962"/>
      <c r="C962"/>
      <c r="D962"/>
      <c r="E962"/>
      <c r="F962"/>
      <c r="G962"/>
      <c r="H962"/>
      <c r="I962"/>
      <c r="J962"/>
      <c r="K962"/>
      <c r="L962"/>
      <c r="M962"/>
      <c r="N962"/>
      <c r="O962"/>
      <c r="P962"/>
    </row>
    <row r="963" spans="1:16" ht="14.5" x14ac:dyDescent="0.35">
      <c r="A963"/>
      <c r="B963"/>
      <c r="C963"/>
      <c r="D963"/>
      <c r="E963"/>
      <c r="F963"/>
      <c r="G963"/>
      <c r="H963"/>
      <c r="I963"/>
      <c r="J963"/>
      <c r="K963"/>
      <c r="L963"/>
      <c r="M963"/>
      <c r="N963"/>
      <c r="O963"/>
      <c r="P963"/>
    </row>
    <row r="964" spans="1:16" ht="14.5" x14ac:dyDescent="0.35">
      <c r="A964"/>
      <c r="B964"/>
      <c r="C964"/>
      <c r="D964"/>
      <c r="E964"/>
      <c r="F964"/>
      <c r="G964"/>
      <c r="H964"/>
      <c r="I964"/>
      <c r="J964"/>
      <c r="K964"/>
      <c r="L964"/>
      <c r="M964"/>
      <c r="N964"/>
      <c r="O964"/>
      <c r="P964"/>
    </row>
    <row r="965" spans="1:16" ht="14.5" x14ac:dyDescent="0.35">
      <c r="A965"/>
      <c r="B965"/>
      <c r="C965"/>
      <c r="D965"/>
      <c r="E965"/>
      <c r="F965"/>
      <c r="G965"/>
      <c r="H965"/>
      <c r="I965"/>
      <c r="J965"/>
      <c r="K965"/>
      <c r="L965"/>
      <c r="M965"/>
      <c r="N965"/>
      <c r="O965"/>
      <c r="P965"/>
    </row>
    <row r="966" spans="1:16" ht="14.5" x14ac:dyDescent="0.35">
      <c r="A966"/>
      <c r="B966"/>
      <c r="C966"/>
      <c r="D966"/>
      <c r="E966"/>
      <c r="F966"/>
      <c r="G966"/>
      <c r="H966"/>
      <c r="I966"/>
      <c r="J966"/>
      <c r="K966"/>
      <c r="L966"/>
      <c r="M966"/>
      <c r="N966"/>
      <c r="O966"/>
      <c r="P966"/>
    </row>
    <row r="967" spans="1:16" ht="14.5" x14ac:dyDescent="0.35">
      <c r="A967"/>
      <c r="B967"/>
      <c r="C967"/>
      <c r="D967"/>
      <c r="E967"/>
      <c r="F967"/>
      <c r="G967"/>
      <c r="H967"/>
      <c r="I967"/>
      <c r="J967"/>
      <c r="K967"/>
      <c r="L967"/>
      <c r="M967"/>
      <c r="N967"/>
      <c r="O967"/>
      <c r="P967"/>
    </row>
    <row r="968" spans="1:16" ht="14.5" x14ac:dyDescent="0.35">
      <c r="A968"/>
      <c r="B968"/>
      <c r="C968"/>
      <c r="D968"/>
      <c r="E968"/>
      <c r="F968"/>
      <c r="G968"/>
      <c r="H968"/>
      <c r="I968"/>
      <c r="J968"/>
      <c r="K968"/>
      <c r="L968"/>
      <c r="M968"/>
      <c r="N968"/>
      <c r="O968"/>
      <c r="P968"/>
    </row>
    <row r="969" spans="1:16" ht="14.5" x14ac:dyDescent="0.35">
      <c r="A969"/>
      <c r="B969"/>
      <c r="C969"/>
      <c r="D969"/>
      <c r="E969"/>
      <c r="F969"/>
      <c r="G969"/>
      <c r="H969"/>
      <c r="I969"/>
      <c r="J969"/>
      <c r="K969"/>
      <c r="L969"/>
      <c r="M969"/>
      <c r="N969"/>
      <c r="O969"/>
      <c r="P969"/>
    </row>
    <row r="970" spans="1:16" ht="14.5" x14ac:dyDescent="0.35">
      <c r="A970"/>
      <c r="B970"/>
      <c r="C970"/>
      <c r="D970"/>
      <c r="E970"/>
      <c r="F970"/>
      <c r="G970"/>
      <c r="H970"/>
      <c r="I970"/>
      <c r="J970"/>
      <c r="K970"/>
      <c r="L970"/>
      <c r="M970"/>
      <c r="N970"/>
      <c r="O970"/>
      <c r="P970"/>
    </row>
    <row r="971" spans="1:16" ht="14.5" x14ac:dyDescent="0.35">
      <c r="A971"/>
      <c r="B971"/>
      <c r="C971"/>
      <c r="D971"/>
      <c r="E971"/>
      <c r="F971"/>
      <c r="G971"/>
      <c r="H971"/>
      <c r="I971"/>
      <c r="J971"/>
      <c r="K971"/>
      <c r="L971"/>
      <c r="M971"/>
      <c r="N971"/>
      <c r="O971"/>
      <c r="P971"/>
    </row>
    <row r="972" spans="1:16" ht="14.5" x14ac:dyDescent="0.35">
      <c r="A972"/>
      <c r="B972"/>
      <c r="C972"/>
      <c r="D972"/>
      <c r="E972"/>
      <c r="F972"/>
      <c r="G972"/>
      <c r="H972"/>
      <c r="I972"/>
      <c r="J972"/>
      <c r="K972"/>
      <c r="L972"/>
      <c r="M972"/>
      <c r="N972"/>
      <c r="O972"/>
      <c r="P972"/>
    </row>
    <row r="973" spans="1:16" ht="14.5" x14ac:dyDescent="0.35">
      <c r="A973"/>
      <c r="B973"/>
      <c r="C973"/>
      <c r="D973"/>
      <c r="E973"/>
      <c r="F973"/>
      <c r="G973"/>
      <c r="H973"/>
      <c r="I973"/>
      <c r="J973"/>
      <c r="K973"/>
      <c r="L973"/>
      <c r="M973"/>
      <c r="N973"/>
      <c r="O973"/>
      <c r="P973"/>
    </row>
    <row r="974" spans="1:16" ht="14.5" x14ac:dyDescent="0.35">
      <c r="A974"/>
      <c r="B974"/>
      <c r="C974"/>
      <c r="D974"/>
      <c r="E974"/>
      <c r="F974"/>
      <c r="G974"/>
      <c r="H974"/>
      <c r="I974"/>
      <c r="J974"/>
      <c r="K974"/>
      <c r="L974"/>
      <c r="M974"/>
      <c r="N974"/>
      <c r="O974"/>
      <c r="P974"/>
    </row>
    <row r="975" spans="1:16" ht="14.5" x14ac:dyDescent="0.35">
      <c r="A975"/>
      <c r="B975"/>
      <c r="C975"/>
      <c r="D975"/>
      <c r="E975"/>
      <c r="F975"/>
      <c r="G975"/>
      <c r="H975"/>
      <c r="I975"/>
      <c r="J975"/>
      <c r="K975"/>
      <c r="L975"/>
      <c r="M975"/>
      <c r="N975"/>
      <c r="O975"/>
      <c r="P975"/>
    </row>
    <row r="976" spans="1:16" ht="14.5" x14ac:dyDescent="0.35">
      <c r="A976"/>
      <c r="B976"/>
      <c r="C976"/>
      <c r="D976"/>
      <c r="E976"/>
      <c r="F976"/>
      <c r="G976"/>
      <c r="H976"/>
      <c r="I976"/>
      <c r="J976"/>
      <c r="K976"/>
      <c r="L976"/>
      <c r="M976"/>
      <c r="N976"/>
      <c r="O976"/>
      <c r="P976"/>
    </row>
    <row r="977" spans="1:16" ht="14.5" x14ac:dyDescent="0.35">
      <c r="A977"/>
      <c r="B977"/>
      <c r="C977"/>
      <c r="D977"/>
      <c r="E977"/>
      <c r="F977"/>
      <c r="G977"/>
      <c r="H977"/>
      <c r="I977"/>
      <c r="J977"/>
      <c r="K977"/>
      <c r="L977"/>
      <c r="M977"/>
      <c r="N977"/>
      <c r="O977"/>
      <c r="P977"/>
    </row>
    <row r="978" spans="1:16" ht="14.5" x14ac:dyDescent="0.35">
      <c r="A978"/>
      <c r="B978"/>
      <c r="C978"/>
      <c r="D978"/>
      <c r="E978"/>
      <c r="F978"/>
      <c r="G978"/>
      <c r="H978"/>
      <c r="I978"/>
      <c r="J978"/>
      <c r="K978"/>
      <c r="L978"/>
      <c r="M978"/>
      <c r="N978"/>
      <c r="O978"/>
      <c r="P978"/>
    </row>
    <row r="979" spans="1:16" ht="14.5" x14ac:dyDescent="0.35">
      <c r="A979"/>
      <c r="B979"/>
      <c r="C979"/>
      <c r="D979"/>
      <c r="E979"/>
      <c r="F979"/>
      <c r="G979"/>
      <c r="H979"/>
      <c r="I979"/>
      <c r="J979"/>
      <c r="K979"/>
      <c r="L979"/>
      <c r="M979"/>
      <c r="N979"/>
      <c r="O979"/>
      <c r="P979"/>
    </row>
    <row r="980" spans="1:16" ht="14.5" x14ac:dyDescent="0.35">
      <c r="A980"/>
      <c r="B980"/>
      <c r="C980"/>
      <c r="D980"/>
      <c r="E980"/>
      <c r="F980"/>
      <c r="G980"/>
      <c r="H980"/>
      <c r="I980"/>
      <c r="J980"/>
      <c r="K980"/>
      <c r="L980"/>
      <c r="M980"/>
      <c r="N980"/>
      <c r="O980"/>
      <c r="P980"/>
    </row>
    <row r="981" spans="1:16" ht="14.5" x14ac:dyDescent="0.35">
      <c r="A981"/>
      <c r="B981"/>
      <c r="C981"/>
      <c r="D981"/>
      <c r="E981"/>
      <c r="F981"/>
      <c r="G981"/>
      <c r="H981"/>
      <c r="I981"/>
      <c r="J981"/>
      <c r="K981"/>
      <c r="L981"/>
      <c r="M981"/>
      <c r="N981"/>
      <c r="O981"/>
      <c r="P981"/>
    </row>
    <row r="982" spans="1:16" ht="14.5" x14ac:dyDescent="0.35">
      <c r="A982"/>
      <c r="B982"/>
      <c r="C982"/>
      <c r="D982"/>
      <c r="E982"/>
      <c r="F982"/>
      <c r="G982"/>
      <c r="H982"/>
      <c r="I982"/>
      <c r="J982"/>
      <c r="K982"/>
      <c r="L982"/>
      <c r="M982"/>
      <c r="N982"/>
      <c r="O982"/>
      <c r="P982"/>
    </row>
    <row r="983" spans="1:16" ht="14.5" x14ac:dyDescent="0.35">
      <c r="A983"/>
      <c r="B983"/>
      <c r="C983"/>
      <c r="D983"/>
      <c r="E983"/>
      <c r="F983"/>
      <c r="G983"/>
      <c r="H983"/>
      <c r="I983"/>
      <c r="J983"/>
      <c r="K983"/>
      <c r="L983"/>
      <c r="M983"/>
      <c r="N983"/>
      <c r="O983"/>
      <c r="P983"/>
    </row>
    <row r="984" spans="1:16" ht="14.5" x14ac:dyDescent="0.35">
      <c r="A984"/>
      <c r="B984"/>
      <c r="C984"/>
      <c r="D984"/>
      <c r="E984"/>
      <c r="F984"/>
      <c r="G984"/>
      <c r="H984"/>
      <c r="I984"/>
      <c r="J984"/>
      <c r="K984"/>
      <c r="L984"/>
      <c r="M984"/>
      <c r="N984"/>
      <c r="O984"/>
      <c r="P984"/>
    </row>
    <row r="985" spans="1:16" ht="14.5" x14ac:dyDescent="0.35">
      <c r="A985"/>
      <c r="B985"/>
      <c r="C985"/>
      <c r="D985"/>
      <c r="E985"/>
      <c r="F985"/>
      <c r="G985"/>
      <c r="H985"/>
      <c r="I985"/>
      <c r="J985"/>
      <c r="K985"/>
      <c r="L985"/>
      <c r="M985"/>
      <c r="N985"/>
      <c r="O985"/>
      <c r="P985"/>
    </row>
    <row r="986" spans="1:16" ht="14.5" x14ac:dyDescent="0.35">
      <c r="A986"/>
      <c r="B986"/>
      <c r="C986"/>
      <c r="D986"/>
      <c r="E986"/>
      <c r="F986"/>
      <c r="G986"/>
      <c r="H986"/>
      <c r="I986"/>
      <c r="J986"/>
      <c r="K986"/>
      <c r="L986"/>
      <c r="M986"/>
      <c r="N986"/>
      <c r="O986"/>
      <c r="P986"/>
    </row>
    <row r="987" spans="1:16" ht="14.5" x14ac:dyDescent="0.35">
      <c r="A987"/>
      <c r="B987"/>
      <c r="C987"/>
      <c r="D987"/>
      <c r="E987"/>
      <c r="F987"/>
      <c r="G987"/>
      <c r="H987"/>
      <c r="I987"/>
      <c r="J987"/>
      <c r="K987"/>
      <c r="L987"/>
      <c r="M987"/>
      <c r="N987"/>
      <c r="O987"/>
      <c r="P987"/>
    </row>
    <row r="988" spans="1:16" ht="14.5" x14ac:dyDescent="0.35">
      <c r="A988"/>
      <c r="B988"/>
      <c r="C988"/>
      <c r="D988"/>
      <c r="E988"/>
      <c r="F988"/>
      <c r="G988"/>
      <c r="H988"/>
      <c r="I988"/>
      <c r="J988"/>
      <c r="K988"/>
      <c r="L988"/>
      <c r="M988"/>
      <c r="N988"/>
      <c r="O988"/>
      <c r="P988"/>
    </row>
    <row r="989" spans="1:16" ht="14.5" x14ac:dyDescent="0.35">
      <c r="A989"/>
      <c r="B989"/>
      <c r="C989"/>
      <c r="D989"/>
      <c r="E989"/>
      <c r="F989"/>
      <c r="G989"/>
      <c r="H989"/>
      <c r="I989"/>
      <c r="J989"/>
      <c r="K989"/>
      <c r="L989"/>
      <c r="M989"/>
      <c r="N989"/>
      <c r="O989"/>
      <c r="P989"/>
    </row>
    <row r="990" spans="1:16" ht="14.5" x14ac:dyDescent="0.35">
      <c r="A990"/>
      <c r="B990"/>
      <c r="C990"/>
      <c r="D990"/>
      <c r="E990"/>
      <c r="F990"/>
      <c r="G990"/>
      <c r="H990"/>
      <c r="I990"/>
      <c r="J990"/>
      <c r="K990"/>
      <c r="L990"/>
      <c r="M990"/>
      <c r="N990"/>
      <c r="O990"/>
      <c r="P990"/>
    </row>
    <row r="991" spans="1:16" ht="14.5" x14ac:dyDescent="0.35">
      <c r="A991"/>
      <c r="B991"/>
      <c r="C991"/>
      <c r="D991"/>
      <c r="E991"/>
      <c r="F991"/>
      <c r="G991"/>
      <c r="H991"/>
      <c r="I991"/>
      <c r="J991"/>
      <c r="K991"/>
      <c r="L991"/>
      <c r="M991"/>
      <c r="N991"/>
      <c r="O991"/>
      <c r="P991"/>
    </row>
    <row r="992" spans="1:16" ht="14.5" x14ac:dyDescent="0.35">
      <c r="A992"/>
      <c r="B992"/>
      <c r="C992"/>
      <c r="D992"/>
      <c r="E992"/>
      <c r="F992"/>
      <c r="G992"/>
      <c r="H992"/>
      <c r="I992"/>
      <c r="J992"/>
      <c r="K992"/>
      <c r="L992"/>
      <c r="M992"/>
      <c r="N992"/>
      <c r="O992"/>
      <c r="P992"/>
    </row>
    <row r="993" spans="1:16" ht="14.5" x14ac:dyDescent="0.35">
      <c r="A993"/>
      <c r="B993"/>
      <c r="C993"/>
      <c r="D993"/>
      <c r="E993"/>
      <c r="F993"/>
      <c r="G993"/>
      <c r="H993"/>
      <c r="I993"/>
      <c r="J993"/>
      <c r="K993"/>
      <c r="L993"/>
      <c r="M993"/>
      <c r="N993"/>
      <c r="O993"/>
      <c r="P993"/>
    </row>
    <row r="994" spans="1:16" ht="14.5" x14ac:dyDescent="0.35">
      <c r="A994"/>
      <c r="B994"/>
      <c r="C994"/>
      <c r="D994"/>
      <c r="E994"/>
      <c r="F994"/>
      <c r="G994"/>
      <c r="H994"/>
      <c r="I994"/>
      <c r="J994"/>
      <c r="K994"/>
      <c r="L994"/>
      <c r="M994"/>
      <c r="N994"/>
      <c r="O994"/>
      <c r="P994"/>
    </row>
    <row r="995" spans="1:16" ht="14.5" x14ac:dyDescent="0.35">
      <c r="A995"/>
      <c r="B995"/>
      <c r="C995"/>
      <c r="D995"/>
      <c r="E995"/>
      <c r="F995"/>
      <c r="G995"/>
      <c r="H995"/>
      <c r="I995"/>
      <c r="J995"/>
      <c r="K995"/>
      <c r="L995"/>
      <c r="M995"/>
      <c r="N995"/>
      <c r="O995"/>
      <c r="P995"/>
    </row>
    <row r="996" spans="1:16" ht="14.5" x14ac:dyDescent="0.35">
      <c r="A996"/>
      <c r="B996"/>
      <c r="C996"/>
      <c r="D996"/>
      <c r="E996"/>
      <c r="F996"/>
      <c r="G996"/>
      <c r="H996"/>
      <c r="I996"/>
      <c r="J996"/>
      <c r="K996"/>
      <c r="L996"/>
      <c r="M996"/>
      <c r="N996"/>
      <c r="O996"/>
      <c r="P996"/>
    </row>
    <row r="997" spans="1:16" ht="14.5" x14ac:dyDescent="0.35">
      <c r="A997"/>
      <c r="B997"/>
      <c r="C997"/>
      <c r="D997"/>
      <c r="E997"/>
      <c r="F997"/>
      <c r="G997"/>
      <c r="H997"/>
      <c r="I997"/>
      <c r="J997"/>
      <c r="K997"/>
      <c r="L997"/>
      <c r="M997"/>
      <c r="N997"/>
      <c r="O997"/>
      <c r="P997"/>
    </row>
    <row r="998" spans="1:16" ht="14.5" x14ac:dyDescent="0.35">
      <c r="A998"/>
      <c r="B998"/>
      <c r="C998"/>
      <c r="D998"/>
      <c r="E998"/>
      <c r="F998"/>
      <c r="G998"/>
      <c r="H998"/>
      <c r="I998"/>
      <c r="J998"/>
      <c r="K998"/>
      <c r="L998"/>
      <c r="M998"/>
      <c r="N998"/>
      <c r="O998"/>
      <c r="P998"/>
    </row>
    <row r="999" spans="1:16" ht="14.5" x14ac:dyDescent="0.35">
      <c r="A999"/>
      <c r="B999"/>
      <c r="C999"/>
      <c r="D999"/>
      <c r="E999"/>
      <c r="F999"/>
      <c r="G999"/>
      <c r="H999"/>
      <c r="I999"/>
      <c r="J999"/>
      <c r="K999"/>
      <c r="L999"/>
      <c r="M999"/>
      <c r="N999"/>
      <c r="O999"/>
      <c r="P999"/>
    </row>
    <row r="1000" spans="1:16" ht="14.5" x14ac:dyDescent="0.35">
      <c r="A1000"/>
      <c r="B1000"/>
      <c r="C1000"/>
      <c r="D1000"/>
      <c r="E1000"/>
      <c r="F1000"/>
      <c r="G1000"/>
      <c r="H1000"/>
      <c r="I1000"/>
      <c r="J1000"/>
      <c r="K1000"/>
      <c r="L1000"/>
      <c r="M1000"/>
      <c r="N1000"/>
      <c r="O1000"/>
      <c r="P1000"/>
    </row>
    <row r="1001" spans="1:16" ht="14.5" x14ac:dyDescent="0.35">
      <c r="A1001"/>
      <c r="B1001"/>
      <c r="C1001"/>
      <c r="D1001"/>
      <c r="E1001"/>
      <c r="F1001"/>
      <c r="G1001"/>
      <c r="H1001"/>
      <c r="I1001"/>
      <c r="J1001"/>
      <c r="K1001"/>
      <c r="L1001"/>
      <c r="M1001"/>
      <c r="N1001"/>
      <c r="O1001"/>
      <c r="P1001"/>
    </row>
    <row r="1002" spans="1:16" ht="14.5" x14ac:dyDescent="0.35">
      <c r="A1002"/>
      <c r="B1002"/>
      <c r="C1002"/>
      <c r="D1002"/>
      <c r="E1002"/>
      <c r="F1002"/>
      <c r="G1002"/>
      <c r="H1002"/>
      <c r="I1002"/>
      <c r="J1002"/>
      <c r="K1002"/>
      <c r="L1002"/>
      <c r="M1002"/>
      <c r="N1002"/>
      <c r="O1002"/>
      <c r="P1002"/>
    </row>
    <row r="1003" spans="1:16" ht="14.5" x14ac:dyDescent="0.35">
      <c r="A1003"/>
      <c r="B1003"/>
      <c r="C1003"/>
      <c r="D1003"/>
      <c r="E1003"/>
      <c r="F1003"/>
      <c r="G1003"/>
      <c r="H1003"/>
      <c r="I1003"/>
      <c r="J1003"/>
      <c r="K1003"/>
      <c r="L1003"/>
      <c r="M1003"/>
      <c r="N1003"/>
      <c r="O1003"/>
      <c r="P1003"/>
    </row>
    <row r="1004" spans="1:16" ht="14.5" x14ac:dyDescent="0.35">
      <c r="A1004"/>
      <c r="B1004"/>
      <c r="C1004"/>
      <c r="D1004"/>
      <c r="E1004"/>
      <c r="F1004"/>
      <c r="G1004"/>
      <c r="H1004"/>
      <c r="I1004"/>
      <c r="J1004"/>
      <c r="K1004"/>
      <c r="L1004"/>
      <c r="M1004"/>
      <c r="N1004"/>
      <c r="O1004"/>
      <c r="P1004"/>
    </row>
    <row r="1005" spans="1:16" ht="14.5" x14ac:dyDescent="0.35">
      <c r="A1005"/>
      <c r="B1005"/>
      <c r="C1005"/>
      <c r="D1005"/>
      <c r="E1005"/>
      <c r="F1005"/>
      <c r="G1005"/>
      <c r="H1005"/>
      <c r="I1005"/>
      <c r="J1005"/>
      <c r="K1005"/>
      <c r="L1005"/>
      <c r="M1005"/>
      <c r="N1005"/>
      <c r="O1005"/>
      <c r="P1005"/>
    </row>
    <row r="1006" spans="1:16" ht="14.5" x14ac:dyDescent="0.35">
      <c r="A1006"/>
      <c r="B1006"/>
      <c r="C1006"/>
      <c r="D1006"/>
      <c r="E1006"/>
      <c r="F1006"/>
      <c r="G1006"/>
      <c r="H1006"/>
      <c r="I1006"/>
      <c r="J1006"/>
      <c r="K1006"/>
      <c r="L1006"/>
      <c r="M1006"/>
      <c r="N1006"/>
      <c r="O1006"/>
      <c r="P1006"/>
    </row>
    <row r="1007" spans="1:16" ht="14.5" x14ac:dyDescent="0.35">
      <c r="A1007"/>
      <c r="B1007"/>
      <c r="C1007"/>
      <c r="D1007"/>
      <c r="E1007"/>
      <c r="F1007"/>
      <c r="G1007"/>
      <c r="H1007"/>
      <c r="I1007"/>
      <c r="J1007"/>
      <c r="K1007"/>
      <c r="L1007"/>
      <c r="M1007"/>
      <c r="N1007"/>
      <c r="O1007"/>
      <c r="P1007"/>
    </row>
    <row r="1008" spans="1:16" ht="14.5" x14ac:dyDescent="0.35">
      <c r="A1008"/>
      <c r="B1008"/>
      <c r="C1008"/>
      <c r="D1008"/>
      <c r="E1008"/>
      <c r="F1008"/>
      <c r="G1008"/>
      <c r="H1008"/>
      <c r="I1008"/>
      <c r="J1008"/>
      <c r="K1008"/>
      <c r="L1008"/>
      <c r="M1008"/>
      <c r="N1008"/>
      <c r="O1008"/>
      <c r="P1008"/>
    </row>
    <row r="1009" spans="1:16" ht="14.5" x14ac:dyDescent="0.35">
      <c r="A1009"/>
      <c r="B1009"/>
      <c r="C1009"/>
      <c r="D1009"/>
      <c r="E1009"/>
      <c r="F1009"/>
      <c r="G1009"/>
      <c r="H1009"/>
      <c r="I1009"/>
      <c r="J1009"/>
      <c r="K1009"/>
      <c r="L1009"/>
      <c r="M1009"/>
      <c r="N1009"/>
      <c r="O1009"/>
      <c r="P1009"/>
    </row>
    <row r="1010" spans="1:16" ht="14.5" x14ac:dyDescent="0.35">
      <c r="A1010"/>
      <c r="B1010"/>
      <c r="C1010"/>
      <c r="D1010"/>
      <c r="E1010"/>
      <c r="F1010"/>
      <c r="G1010"/>
      <c r="H1010"/>
      <c r="I1010"/>
      <c r="J1010"/>
      <c r="K1010"/>
      <c r="L1010"/>
      <c r="M1010"/>
      <c r="N1010"/>
      <c r="O1010"/>
      <c r="P1010"/>
    </row>
    <row r="1011" spans="1:16" ht="14.5" x14ac:dyDescent="0.35">
      <c r="A1011"/>
      <c r="B1011"/>
      <c r="C1011"/>
      <c r="D1011"/>
      <c r="E1011"/>
      <c r="F1011"/>
      <c r="G1011"/>
      <c r="H1011"/>
      <c r="I1011"/>
      <c r="J1011"/>
      <c r="K1011"/>
      <c r="L1011"/>
      <c r="M1011"/>
      <c r="N1011"/>
      <c r="O1011"/>
      <c r="P1011"/>
    </row>
    <row r="1012" spans="1:16" ht="14.5" x14ac:dyDescent="0.35">
      <c r="A1012"/>
      <c r="B1012"/>
      <c r="C1012"/>
      <c r="D1012"/>
      <c r="E1012"/>
      <c r="F1012"/>
      <c r="G1012"/>
      <c r="H1012"/>
      <c r="I1012"/>
      <c r="J1012"/>
      <c r="K1012"/>
      <c r="L1012"/>
      <c r="M1012"/>
      <c r="N1012"/>
      <c r="O1012"/>
      <c r="P1012"/>
    </row>
    <row r="1013" spans="1:16" ht="14.5" x14ac:dyDescent="0.35">
      <c r="A1013"/>
      <c r="B1013"/>
      <c r="C1013"/>
      <c r="D1013"/>
      <c r="E1013"/>
      <c r="F1013"/>
      <c r="G1013"/>
      <c r="H1013"/>
      <c r="I1013"/>
      <c r="J1013"/>
      <c r="K1013"/>
      <c r="L1013"/>
      <c r="M1013"/>
      <c r="N1013"/>
      <c r="O1013"/>
      <c r="P1013"/>
    </row>
    <row r="1014" spans="1:16" ht="14.5" x14ac:dyDescent="0.35">
      <c r="A1014"/>
      <c r="B1014"/>
      <c r="C1014"/>
      <c r="D1014"/>
      <c r="E1014"/>
      <c r="F1014"/>
      <c r="G1014"/>
      <c r="H1014"/>
      <c r="I1014"/>
      <c r="J1014"/>
      <c r="K1014"/>
      <c r="L1014"/>
      <c r="M1014"/>
      <c r="N1014"/>
      <c r="O1014"/>
      <c r="P1014"/>
    </row>
    <row r="1015" spans="1:16" ht="14.5" x14ac:dyDescent="0.35">
      <c r="A1015"/>
      <c r="B1015"/>
      <c r="C1015"/>
      <c r="D1015"/>
      <c r="E1015"/>
      <c r="F1015"/>
      <c r="G1015"/>
      <c r="H1015"/>
      <c r="I1015"/>
      <c r="J1015"/>
      <c r="K1015"/>
      <c r="L1015"/>
      <c r="M1015"/>
      <c r="N1015"/>
      <c r="O1015"/>
      <c r="P1015"/>
    </row>
    <row r="1016" spans="1:16" ht="14.5" x14ac:dyDescent="0.35">
      <c r="A1016"/>
      <c r="B1016"/>
      <c r="C1016"/>
      <c r="D1016"/>
      <c r="E1016"/>
      <c r="F1016"/>
      <c r="G1016"/>
      <c r="H1016"/>
      <c r="I1016"/>
      <c r="J1016"/>
      <c r="K1016"/>
      <c r="L1016"/>
      <c r="M1016"/>
      <c r="N1016"/>
      <c r="O1016"/>
      <c r="P1016"/>
    </row>
    <row r="1017" spans="1:16" ht="14.5" x14ac:dyDescent="0.35">
      <c r="A1017"/>
      <c r="B1017"/>
      <c r="C1017"/>
      <c r="D1017"/>
      <c r="E1017"/>
      <c r="F1017"/>
      <c r="G1017"/>
      <c r="H1017"/>
      <c r="I1017"/>
      <c r="J1017"/>
      <c r="K1017"/>
      <c r="L1017"/>
      <c r="M1017"/>
      <c r="N1017"/>
      <c r="O1017"/>
      <c r="P1017"/>
    </row>
    <row r="1018" spans="1:16" ht="14.5" x14ac:dyDescent="0.35">
      <c r="A1018"/>
      <c r="B1018"/>
      <c r="C1018"/>
      <c r="D1018"/>
      <c r="E1018"/>
      <c r="F1018"/>
      <c r="G1018"/>
      <c r="H1018"/>
      <c r="I1018"/>
      <c r="J1018"/>
      <c r="K1018"/>
      <c r="L1018"/>
      <c r="M1018"/>
      <c r="N1018"/>
      <c r="O1018"/>
      <c r="P1018"/>
    </row>
    <row r="1019" spans="1:16" ht="14.5" x14ac:dyDescent="0.35">
      <c r="A1019"/>
      <c r="B1019"/>
      <c r="C1019"/>
      <c r="D1019"/>
      <c r="E1019"/>
      <c r="F1019"/>
      <c r="G1019"/>
      <c r="H1019"/>
      <c r="I1019"/>
      <c r="J1019"/>
      <c r="K1019"/>
      <c r="L1019"/>
      <c r="M1019"/>
      <c r="N1019"/>
      <c r="O1019"/>
      <c r="P1019"/>
    </row>
    <row r="1020" spans="1:16" ht="14.5" x14ac:dyDescent="0.35">
      <c r="A1020"/>
      <c r="B1020"/>
      <c r="C1020"/>
      <c r="D1020"/>
      <c r="E1020"/>
      <c r="F1020"/>
      <c r="G1020"/>
      <c r="H1020"/>
      <c r="I1020"/>
      <c r="J1020"/>
      <c r="K1020"/>
      <c r="L1020"/>
      <c r="M1020"/>
      <c r="N1020"/>
      <c r="O1020"/>
      <c r="P1020"/>
    </row>
    <row r="1021" spans="1:16" ht="14.5" x14ac:dyDescent="0.35">
      <c r="A1021"/>
      <c r="B1021"/>
      <c r="C1021"/>
      <c r="D1021"/>
      <c r="E1021"/>
      <c r="F1021"/>
      <c r="G1021"/>
      <c r="H1021"/>
      <c r="I1021"/>
      <c r="J1021"/>
      <c r="K1021"/>
      <c r="L1021"/>
      <c r="M1021"/>
      <c r="N1021"/>
      <c r="O1021"/>
      <c r="P1021"/>
    </row>
    <row r="1022" spans="1:16" ht="14.5" x14ac:dyDescent="0.35">
      <c r="A1022"/>
      <c r="B1022"/>
      <c r="C1022"/>
      <c r="D1022"/>
      <c r="E1022"/>
      <c r="F1022"/>
      <c r="G1022"/>
      <c r="H1022"/>
      <c r="I1022"/>
      <c r="J1022"/>
      <c r="K1022"/>
      <c r="L1022"/>
      <c r="M1022"/>
      <c r="N1022"/>
      <c r="O1022"/>
      <c r="P1022"/>
    </row>
    <row r="1023" spans="1:16" ht="14.5" x14ac:dyDescent="0.35">
      <c r="A1023"/>
      <c r="B1023"/>
      <c r="C1023"/>
      <c r="D1023"/>
      <c r="E1023"/>
      <c r="F1023"/>
      <c r="G1023"/>
      <c r="H1023"/>
      <c r="I1023"/>
      <c r="J1023"/>
      <c r="K1023"/>
      <c r="L1023"/>
      <c r="M1023"/>
      <c r="N1023"/>
      <c r="O1023"/>
      <c r="P1023"/>
    </row>
    <row r="1024" spans="1:16" ht="14.5" x14ac:dyDescent="0.35">
      <c r="A1024"/>
      <c r="B1024"/>
      <c r="C1024"/>
      <c r="D1024"/>
      <c r="E1024"/>
      <c r="F1024"/>
      <c r="G1024"/>
      <c r="H1024"/>
      <c r="I1024"/>
      <c r="J1024"/>
      <c r="K1024"/>
      <c r="L1024"/>
      <c r="M1024"/>
      <c r="N1024"/>
      <c r="O1024"/>
      <c r="P1024"/>
    </row>
    <row r="1025" spans="1:16" ht="14.5" x14ac:dyDescent="0.35">
      <c r="A1025"/>
      <c r="B1025"/>
      <c r="C1025"/>
      <c r="D1025"/>
      <c r="E1025"/>
      <c r="F1025"/>
      <c r="G1025"/>
      <c r="H1025"/>
      <c r="I1025"/>
      <c r="J1025"/>
      <c r="K1025"/>
      <c r="L1025"/>
      <c r="M1025"/>
      <c r="N1025"/>
      <c r="O1025"/>
      <c r="P1025"/>
    </row>
    <row r="1026" spans="1:16" ht="14.5" x14ac:dyDescent="0.35">
      <c r="A1026"/>
      <c r="B1026"/>
      <c r="C1026"/>
      <c r="D1026"/>
      <c r="E1026"/>
      <c r="F1026"/>
      <c r="G1026"/>
      <c r="H1026"/>
      <c r="I1026"/>
      <c r="J1026"/>
      <c r="K1026"/>
      <c r="L1026"/>
      <c r="M1026"/>
      <c r="N1026"/>
      <c r="O1026"/>
      <c r="P1026"/>
    </row>
    <row r="1027" spans="1:16" ht="14.5" x14ac:dyDescent="0.35">
      <c r="A1027"/>
      <c r="B1027"/>
      <c r="C1027"/>
      <c r="D1027"/>
      <c r="E1027"/>
      <c r="F1027"/>
      <c r="G1027"/>
      <c r="H1027"/>
      <c r="I1027"/>
      <c r="J1027"/>
      <c r="K1027"/>
      <c r="L1027"/>
      <c r="M1027"/>
      <c r="N1027"/>
      <c r="O1027"/>
      <c r="P1027"/>
    </row>
    <row r="1028" spans="1:16" ht="14.5" x14ac:dyDescent="0.35">
      <c r="A1028"/>
      <c r="B1028"/>
      <c r="C1028"/>
      <c r="D1028"/>
      <c r="E1028"/>
      <c r="F1028"/>
      <c r="G1028"/>
      <c r="H1028"/>
      <c r="I1028"/>
      <c r="J1028"/>
      <c r="K1028"/>
      <c r="L1028"/>
      <c r="M1028"/>
      <c r="N1028"/>
      <c r="O1028"/>
      <c r="P1028"/>
    </row>
    <row r="1029" spans="1:16" ht="14.5" x14ac:dyDescent="0.35">
      <c r="A1029"/>
      <c r="B1029"/>
      <c r="C1029"/>
      <c r="D1029"/>
      <c r="E1029"/>
      <c r="F1029"/>
      <c r="G1029"/>
      <c r="H1029"/>
      <c r="I1029"/>
      <c r="J1029"/>
      <c r="K1029"/>
      <c r="L1029"/>
      <c r="M1029"/>
      <c r="N1029"/>
      <c r="O1029"/>
      <c r="P1029"/>
    </row>
    <row r="1030" spans="1:16" ht="14.5" x14ac:dyDescent="0.35">
      <c r="A1030"/>
      <c r="B1030"/>
      <c r="C1030"/>
      <c r="D1030"/>
      <c r="E1030"/>
      <c r="F1030"/>
      <c r="G1030"/>
      <c r="H1030"/>
      <c r="I1030"/>
      <c r="J1030"/>
      <c r="K1030"/>
      <c r="L1030"/>
      <c r="M1030"/>
      <c r="N1030"/>
      <c r="O1030"/>
      <c r="P1030"/>
    </row>
    <row r="1031" spans="1:16" ht="14.5" x14ac:dyDescent="0.35">
      <c r="A1031"/>
      <c r="B1031"/>
      <c r="C1031"/>
      <c r="D1031"/>
      <c r="E1031"/>
      <c r="F1031"/>
      <c r="G1031"/>
      <c r="H1031"/>
      <c r="I1031"/>
      <c r="J1031"/>
      <c r="K1031"/>
      <c r="L1031"/>
      <c r="M1031"/>
      <c r="N1031"/>
      <c r="O1031"/>
      <c r="P1031"/>
    </row>
    <row r="1032" spans="1:16" ht="14.5" x14ac:dyDescent="0.35">
      <c r="A1032"/>
      <c r="B1032"/>
      <c r="C1032"/>
      <c r="D1032"/>
      <c r="E1032"/>
      <c r="F1032"/>
      <c r="G1032"/>
      <c r="H1032"/>
      <c r="I1032"/>
      <c r="J1032"/>
      <c r="K1032"/>
      <c r="L1032"/>
      <c r="M1032"/>
      <c r="N1032"/>
      <c r="O1032"/>
      <c r="P1032"/>
    </row>
    <row r="1033" spans="1:16" ht="14.5" x14ac:dyDescent="0.35">
      <c r="A1033"/>
      <c r="B1033"/>
      <c r="C1033"/>
      <c r="D1033"/>
      <c r="E1033"/>
      <c r="F1033"/>
      <c r="G1033"/>
      <c r="H1033"/>
      <c r="I1033"/>
      <c r="J1033"/>
      <c r="K1033"/>
      <c r="L1033"/>
      <c r="M1033"/>
      <c r="N1033"/>
      <c r="O1033"/>
      <c r="P1033"/>
    </row>
    <row r="1034" spans="1:16" ht="14.5" x14ac:dyDescent="0.35">
      <c r="A1034"/>
      <c r="B1034"/>
      <c r="C1034"/>
      <c r="D1034"/>
      <c r="E1034"/>
      <c r="F1034"/>
      <c r="G1034"/>
      <c r="H1034"/>
      <c r="I1034"/>
      <c r="J1034"/>
      <c r="K1034"/>
      <c r="L1034"/>
      <c r="M1034"/>
      <c r="N1034"/>
      <c r="O1034"/>
      <c r="P1034"/>
    </row>
    <row r="1035" spans="1:16" ht="14.5" x14ac:dyDescent="0.35">
      <c r="A1035"/>
      <c r="B1035"/>
      <c r="C1035"/>
      <c r="D1035"/>
      <c r="E1035"/>
      <c r="F1035"/>
      <c r="G1035"/>
      <c r="H1035"/>
      <c r="I1035"/>
      <c r="J1035"/>
      <c r="K1035"/>
      <c r="L1035"/>
      <c r="M1035"/>
      <c r="N1035"/>
      <c r="O1035"/>
      <c r="P1035"/>
    </row>
    <row r="1036" spans="1:16" ht="14.5" x14ac:dyDescent="0.35">
      <c r="A1036"/>
      <c r="B1036"/>
      <c r="C1036"/>
      <c r="D1036"/>
      <c r="E1036"/>
      <c r="F1036"/>
      <c r="G1036"/>
      <c r="H1036"/>
      <c r="I1036"/>
      <c r="J1036"/>
      <c r="K1036"/>
      <c r="L1036"/>
      <c r="M1036"/>
      <c r="N1036"/>
      <c r="O1036"/>
      <c r="P1036"/>
    </row>
    <row r="1037" spans="1:16" ht="14.5" x14ac:dyDescent="0.35">
      <c r="A1037"/>
      <c r="B1037"/>
      <c r="C1037"/>
      <c r="D1037"/>
      <c r="E1037"/>
      <c r="F1037"/>
      <c r="G1037"/>
      <c r="H1037"/>
      <c r="I1037"/>
      <c r="J1037"/>
      <c r="K1037"/>
      <c r="L1037"/>
      <c r="M1037"/>
      <c r="N1037"/>
      <c r="O1037"/>
      <c r="P1037"/>
    </row>
    <row r="1038" spans="1:16" ht="14.5" x14ac:dyDescent="0.35">
      <c r="A1038"/>
      <c r="B1038"/>
      <c r="C1038"/>
      <c r="D1038"/>
      <c r="E1038"/>
      <c r="F1038"/>
      <c r="G1038"/>
      <c r="H1038"/>
      <c r="I1038"/>
      <c r="J1038"/>
      <c r="K1038"/>
      <c r="L1038"/>
      <c r="M1038"/>
      <c r="N1038"/>
      <c r="O1038"/>
      <c r="P1038"/>
    </row>
    <row r="1039" spans="1:16" ht="14.5" x14ac:dyDescent="0.35">
      <c r="A1039"/>
      <c r="B1039"/>
      <c r="C1039"/>
      <c r="D1039"/>
      <c r="E1039"/>
      <c r="F1039"/>
      <c r="G1039"/>
      <c r="H1039"/>
      <c r="I1039"/>
      <c r="J1039"/>
      <c r="K1039"/>
      <c r="L1039"/>
      <c r="M1039"/>
      <c r="N1039"/>
      <c r="O1039"/>
      <c r="P1039"/>
    </row>
    <row r="1040" spans="1:16" ht="14.5" x14ac:dyDescent="0.35">
      <c r="A1040"/>
      <c r="B1040"/>
      <c r="C1040"/>
      <c r="D1040"/>
      <c r="E1040"/>
      <c r="F1040"/>
      <c r="G1040"/>
      <c r="H1040"/>
      <c r="I1040"/>
      <c r="J1040"/>
      <c r="K1040"/>
      <c r="L1040"/>
      <c r="M1040"/>
      <c r="N1040"/>
      <c r="O1040"/>
      <c r="P1040"/>
    </row>
    <row r="1041" spans="1:16" ht="14.5" x14ac:dyDescent="0.35">
      <c r="A1041"/>
      <c r="B1041"/>
      <c r="C1041"/>
      <c r="D1041"/>
      <c r="E1041"/>
      <c r="F1041"/>
      <c r="G1041"/>
      <c r="H1041"/>
      <c r="I1041"/>
      <c r="J1041"/>
      <c r="K1041"/>
      <c r="L1041"/>
      <c r="M1041"/>
      <c r="N1041"/>
      <c r="O1041"/>
      <c r="P1041"/>
    </row>
    <row r="1042" spans="1:16" ht="14.5" x14ac:dyDescent="0.35">
      <c r="A1042"/>
      <c r="B1042"/>
      <c r="C1042"/>
      <c r="D1042"/>
      <c r="E1042"/>
      <c r="F1042"/>
      <c r="G1042"/>
      <c r="H1042"/>
      <c r="I1042"/>
      <c r="J1042"/>
      <c r="K1042"/>
      <c r="L1042"/>
      <c r="M1042"/>
      <c r="N1042"/>
      <c r="O1042"/>
      <c r="P1042"/>
    </row>
    <row r="1043" spans="1:16" ht="14.5" x14ac:dyDescent="0.35">
      <c r="A1043"/>
      <c r="B1043"/>
      <c r="C1043"/>
      <c r="D1043"/>
      <c r="E1043"/>
      <c r="F1043"/>
      <c r="G1043"/>
      <c r="H1043"/>
      <c r="I1043"/>
      <c r="J1043"/>
      <c r="K1043"/>
      <c r="L1043"/>
      <c r="M1043"/>
      <c r="N1043"/>
      <c r="O1043"/>
      <c r="P1043"/>
    </row>
    <row r="1044" spans="1:16" ht="14.5" x14ac:dyDescent="0.35">
      <c r="A1044"/>
      <c r="B1044"/>
      <c r="C1044"/>
      <c r="D1044"/>
      <c r="E1044"/>
      <c r="F1044"/>
      <c r="G1044"/>
      <c r="H1044"/>
      <c r="I1044"/>
      <c r="J1044"/>
      <c r="K1044"/>
      <c r="L1044"/>
      <c r="M1044"/>
      <c r="N1044"/>
      <c r="O1044"/>
      <c r="P1044"/>
    </row>
  </sheetData>
  <autoFilter ref="A5:T15" xr:uid="{3A672F33-D1FC-4824-9FB5-044D9E4E0DCD}"/>
  <mergeCells count="4">
    <mergeCell ref="C4:D4"/>
    <mergeCell ref="E4:L4"/>
    <mergeCell ref="O4:R4"/>
    <mergeCell ref="T4:T5"/>
  </mergeCells>
  <conditionalFormatting sqref="T6:T10">
    <cfRule type="dataBar" priority="2">
      <dataBar>
        <cfvo type="min"/>
        <cfvo type="max"/>
        <color rgb="FF638EC6"/>
      </dataBar>
      <extLst>
        <ext xmlns:x14="http://schemas.microsoft.com/office/spreadsheetml/2009/9/main" uri="{B025F937-C7B1-47D3-B67F-A62EFF666E3E}">
          <x14:id>{3E3DB432-EC76-489A-9FC4-B3C58CAD0F63}</x14:id>
        </ext>
      </extLst>
    </cfRule>
  </conditionalFormatting>
  <conditionalFormatting sqref="T12:T15">
    <cfRule type="dataBar" priority="1">
      <dataBar>
        <cfvo type="min"/>
        <cfvo type="max"/>
        <color rgb="FF63C384"/>
      </dataBar>
      <extLst>
        <ext xmlns:x14="http://schemas.microsoft.com/office/spreadsheetml/2009/9/main" uri="{B025F937-C7B1-47D3-B67F-A62EFF666E3E}">
          <x14:id>{B3B5BEF5-150C-41FD-B20E-3954ADB738BE}</x14:id>
        </ext>
      </extLst>
    </cfRule>
  </conditionalFormatting>
  <pageMargins left="0.7" right="0.7" top="0.75" bottom="0.75" header="0.3" footer="0.3"/>
  <pageSetup scale="80" fitToHeight="10" orientation="landscape" r:id="rId1"/>
  <extLst>
    <ext xmlns:x14="http://schemas.microsoft.com/office/spreadsheetml/2009/9/main" uri="{78C0D931-6437-407d-A8EE-F0AAD7539E65}">
      <x14:conditionalFormattings>
        <x14:conditionalFormatting xmlns:xm="http://schemas.microsoft.com/office/excel/2006/main">
          <x14:cfRule type="dataBar" id="{3E3DB432-EC76-489A-9FC4-B3C58CAD0F63}">
            <x14:dataBar minLength="0" maxLength="100" border="1" negativeBarBorderColorSameAsPositive="0">
              <x14:cfvo type="autoMin"/>
              <x14:cfvo type="autoMax"/>
              <x14:borderColor rgb="FF638EC6"/>
              <x14:negativeFillColor rgb="FFFF0000"/>
              <x14:negativeBorderColor rgb="FFFF0000"/>
              <x14:axisColor rgb="FF000000"/>
            </x14:dataBar>
          </x14:cfRule>
          <xm:sqref>T6:T10</xm:sqref>
        </x14:conditionalFormatting>
        <x14:conditionalFormatting xmlns:xm="http://schemas.microsoft.com/office/excel/2006/main">
          <x14:cfRule type="dataBar" id="{B3B5BEF5-150C-41FD-B20E-3954ADB738BE}">
            <x14:dataBar minLength="0" maxLength="100" border="1" negativeBarBorderColorSameAsPositive="0">
              <x14:cfvo type="autoMin"/>
              <x14:cfvo type="autoMax"/>
              <x14:borderColor rgb="FF63C384"/>
              <x14:negativeFillColor rgb="FFFF0000"/>
              <x14:negativeBorderColor rgb="FFFF0000"/>
              <x14:axisColor rgb="FF000000"/>
            </x14:dataBar>
          </x14:cfRule>
          <xm:sqref>T12:T15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20C4-2256-4945-A091-A3C0F9FD0963}">
  <dimension ref="A1:J8"/>
  <sheetViews>
    <sheetView workbookViewId="0">
      <selection activeCell="W10" sqref="W10"/>
    </sheetView>
  </sheetViews>
  <sheetFormatPr defaultRowHeight="14.5" x14ac:dyDescent="0.35"/>
  <sheetData>
    <row r="1" spans="1:10" ht="15" thickBot="1" x14ac:dyDescent="0.4">
      <c r="B1" t="s">
        <v>16</v>
      </c>
      <c r="H1" t="s">
        <v>42</v>
      </c>
    </row>
    <row r="2" spans="1:10" ht="36.5" thickBot="1" x14ac:dyDescent="0.4">
      <c r="A2" s="168"/>
      <c r="B2" s="169" t="s">
        <v>19</v>
      </c>
      <c r="C2" s="169" t="s">
        <v>408</v>
      </c>
      <c r="D2" s="169" t="s">
        <v>403</v>
      </c>
      <c r="E2" s="169" t="s">
        <v>409</v>
      </c>
      <c r="G2" s="169" t="s">
        <v>19</v>
      </c>
      <c r="H2" s="169" t="s">
        <v>408</v>
      </c>
      <c r="I2" s="169" t="s">
        <v>403</v>
      </c>
      <c r="J2" s="169" t="s">
        <v>409</v>
      </c>
    </row>
    <row r="3" spans="1:10" ht="15" thickBot="1" x14ac:dyDescent="0.4">
      <c r="A3" s="170" t="s">
        <v>410</v>
      </c>
      <c r="B3" s="171">
        <v>0.49638738879434446</v>
      </c>
      <c r="C3" s="171">
        <v>0.77544385313334807</v>
      </c>
      <c r="D3" s="171">
        <v>0.73886288197082062</v>
      </c>
      <c r="E3" s="171">
        <v>0.76135186331886473</v>
      </c>
      <c r="F3" s="171"/>
      <c r="G3" s="171">
        <v>0.66853263497789628</v>
      </c>
      <c r="H3" s="171">
        <v>0.7778502467303986</v>
      </c>
      <c r="I3" s="171">
        <v>0.73739483403591921</v>
      </c>
      <c r="J3" s="171">
        <v>0.66954935513703029</v>
      </c>
    </row>
    <row r="4" spans="1:10" ht="15" thickBot="1" x14ac:dyDescent="0.4">
      <c r="A4" s="172" t="s">
        <v>411</v>
      </c>
      <c r="B4" s="171">
        <v>0.33036697560254991</v>
      </c>
      <c r="C4" s="171">
        <v>0.85615821796053482</v>
      </c>
      <c r="D4" s="171">
        <v>0.76307725850089536</v>
      </c>
      <c r="E4" s="171">
        <v>0.82691071623683909</v>
      </c>
      <c r="G4" s="173">
        <v>0.66803788209611981</v>
      </c>
      <c r="H4" s="174">
        <v>0.79290516663913246</v>
      </c>
      <c r="I4" s="173">
        <v>0.59594961770497346</v>
      </c>
      <c r="J4" s="175">
        <v>0.71493263143941554</v>
      </c>
    </row>
    <row r="5" spans="1:10" ht="15" thickBot="1" x14ac:dyDescent="0.4">
      <c r="A5" s="170" t="s">
        <v>412</v>
      </c>
      <c r="B5" s="176">
        <v>0.91800000000000004</v>
      </c>
      <c r="C5" s="176">
        <v>0.98099999999999998</v>
      </c>
      <c r="D5" s="176">
        <v>0.89</v>
      </c>
      <c r="E5" s="176">
        <v>0.90600000000000003</v>
      </c>
      <c r="F5" s="177"/>
      <c r="G5" s="176">
        <v>0.97</v>
      </c>
      <c r="H5" s="176">
        <v>0.85</v>
      </c>
      <c r="I5" s="176">
        <v>0.34399999999999997</v>
      </c>
      <c r="J5" s="176">
        <v>0.85</v>
      </c>
    </row>
    <row r="6" spans="1:10" ht="15" thickBot="1" x14ac:dyDescent="0.4">
      <c r="A6" s="172" t="s">
        <v>413</v>
      </c>
      <c r="B6" s="176">
        <v>0.99</v>
      </c>
      <c r="C6" s="176">
        <v>0.98399999999999999</v>
      </c>
      <c r="D6" s="176">
        <v>0.9</v>
      </c>
      <c r="E6" s="176">
        <v>0.97599999999999998</v>
      </c>
      <c r="F6" s="178"/>
      <c r="G6" s="176">
        <v>1</v>
      </c>
      <c r="H6" s="176">
        <v>0.93300000000000005</v>
      </c>
      <c r="I6" s="176">
        <v>0.80700000000000005</v>
      </c>
      <c r="J6" s="176">
        <v>0.93300000000000005</v>
      </c>
    </row>
    <row r="7" spans="1:10" ht="15" thickBot="1" x14ac:dyDescent="0.4">
      <c r="A7" s="170" t="s">
        <v>414</v>
      </c>
      <c r="B7" s="176">
        <v>0.45400000000000001</v>
      </c>
      <c r="C7" s="176">
        <v>0.438</v>
      </c>
      <c r="D7" s="176">
        <v>0.40600000000000003</v>
      </c>
      <c r="E7" s="176">
        <v>0.30399999999999999</v>
      </c>
      <c r="F7" s="178"/>
      <c r="G7" s="176">
        <v>0.47</v>
      </c>
      <c r="H7" s="176">
        <v>0.46700000000000003</v>
      </c>
      <c r="I7" s="176">
        <v>0.39</v>
      </c>
      <c r="J7" s="176">
        <v>0.46700000000000003</v>
      </c>
    </row>
    <row r="8" spans="1:10" x14ac:dyDescent="0.35">
      <c r="A8" t="s">
        <v>415</v>
      </c>
      <c r="B8" s="179">
        <f>AVERAGE(B3:B7)</f>
        <v>0.63775087287937893</v>
      </c>
      <c r="C8" s="179">
        <f t="shared" ref="C8:E8" si="0">AVERAGE(C3:C7)</f>
        <v>0.80692041421877647</v>
      </c>
      <c r="D8" s="179">
        <f t="shared" si="0"/>
        <v>0.73958802809434321</v>
      </c>
      <c r="E8" s="179">
        <f t="shared" si="0"/>
        <v>0.75485251591114078</v>
      </c>
      <c r="F8" s="179"/>
      <c r="G8" s="179">
        <f>AVERAGE(G3:G7)</f>
        <v>0.75531410341480321</v>
      </c>
      <c r="H8" s="179">
        <f t="shared" ref="H8:J8" si="1">AVERAGE(H3:H7)</f>
        <v>0.76415108267390619</v>
      </c>
      <c r="I8" s="179">
        <f t="shared" si="1"/>
        <v>0.57486889034817845</v>
      </c>
      <c r="J8" s="179">
        <f t="shared" si="1"/>
        <v>0.72689639731528921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egacy_x0020_DocID xmlns="4a94300e-a927-4b92-9d3a-682523035cb6" xsi:nil="true"/>
    <Year xmlns="4a94300e-a927-4b92-9d3a-682523035cb6" xsi:nil="true"/>
    <_ip_UnifiedCompliancePolicyUIAction xmlns="http://schemas.microsoft.com/sharepoint/v3" xsi:nil="true"/>
    <Legacy_x0020_Version xmlns="4a94300e-a927-4b92-9d3a-682523035cb6" xsi:nil="true"/>
    <Sender_x0020_Date xmlns="4a94300e-a927-4b92-9d3a-682523035cb6" xsi:nil="true"/>
    <Library xmlns="4a94300e-a927-4b92-9d3a-682523035cb6" xsi:nil="true"/>
    <Class xmlns="4a94300e-a927-4b92-9d3a-682523035cb6" xsi:nil="true"/>
    <From xmlns="4a94300e-a927-4b92-9d3a-682523035cb6" xsi:nil="true"/>
    <Sender xmlns="4a94300e-a927-4b92-9d3a-682523035cb6" xsi:nil="true"/>
    <Supplemental_x0020_Markings xmlns="4a94300e-a927-4b92-9d3a-682523035cb6" xsi:nil="true"/>
    <IconOverlay xmlns="http://schemas.microsoft.com/sharepoint/v4" xsi:nil="true"/>
    <Other_x0020_Details xmlns="4a94300e-a927-4b92-9d3a-682523035cb6" xsi:nil="true"/>
    <_ip_UnifiedCompliancePolicyProperties xmlns="http://schemas.microsoft.com/sharepoint/v3" xsi:nil="true"/>
    <Carbon_x0020_Copy xmlns="4a94300e-a927-4b92-9d3a-682523035cb6" xsi:nil="true"/>
    <Author0 xmlns="4a94300e-a927-4b92-9d3a-682523035cb6" xsi:nil="true"/>
    <Email_x0020_Table xmlns="4a94300e-a927-4b92-9d3a-682523035cb6" xsi:nil="true"/>
    <MTS_x0020_ID xmlns="4a94300e-a927-4b92-9d3a-682523035cb6" xsi:nil="true"/>
    <lcf76f155ced4ddcb4097134ff3c332f xmlns="4a94300e-a927-4b92-9d3a-682523035cb6">
      <Terms xmlns="http://schemas.microsoft.com/office/infopath/2007/PartnerControls"/>
    </lcf76f155ced4ddcb4097134ff3c332f>
    <TaxCatchAll xmlns="58a6f171-52cb-4404-b47d-af1c8daf8fd1" xsi:nil="true"/>
    <MTS_x0020_Type xmlns="4a94300e-a927-4b92-9d3a-682523035cb6" xsi:nil="true"/>
    <Receiver xmlns="4a94300e-a927-4b92-9d3a-682523035cb6" xsi:nil="true"/>
    <Other_x0020_Details_2 xmlns="4a94300e-a927-4b92-9d3a-682523035cb6" xsi:nil="true"/>
    <Sent_x002f_Received xmlns="4a94300e-a927-4b92-9d3a-682523035cb6" xsi:nil="true"/>
    <Other_x0020_Details_3 xmlns="4a94300e-a927-4b92-9d3a-682523035cb6" xsi:nil="true"/>
    <To xmlns="4a94300e-a927-4b92-9d3a-682523035cb6" xsi:nil="true"/>
    <Receiver_x0020_Date xmlns="4a94300e-a927-4b92-9d3a-682523035cb6" xsi:nil="true"/>
    <Status xmlns="4a94300e-a927-4b92-9d3a-682523035cb6" xsi:nil="true"/>
    <Contract_x0020_Number xmlns="4a94300e-a927-4b92-9d3a-682523035cb6" xsi:nil="true"/>
    <Document_x0020_Type xmlns="4a94300e-a927-4b92-9d3a-682523035cb6" xsi:nil="true"/>
    <_dlc_DocId xmlns="58a6f171-52cb-4404-b47d-af1c8daf8fd1">ECM-1409336298-193270</_dlc_DocId>
    <_dlc_DocIdUrl xmlns="58a6f171-52cb-4404-b47d-af1c8daf8fd1">
      <Url>https://ministryforenvironment.sharepoint.com/sites/ECM-Pol-FW/_layouts/15/DocIdRedir.aspx?ID=ECM-1409336298-193270</Url>
      <Description>ECM-1409336298-193270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5FB0BEBF7DE54D9F252D8A06C053F7" ma:contentTypeVersion="47" ma:contentTypeDescription="Create a new document." ma:contentTypeScope="" ma:versionID="e6fc5dd9027d4bffcfaeb57ccc5b6b22">
  <xsd:schema xmlns:xsd="http://www.w3.org/2001/XMLSchema" xmlns:xs="http://www.w3.org/2001/XMLSchema" xmlns:p="http://schemas.microsoft.com/office/2006/metadata/properties" xmlns:ns1="http://schemas.microsoft.com/sharepoint/v3" xmlns:ns2="58a6f171-52cb-4404-b47d-af1c8daf8fd1" xmlns:ns3="4a94300e-a927-4b92-9d3a-682523035cb6" xmlns:ns4="0a5b0190-e301-4766-933d-448c7c363fce" xmlns:ns5="http://schemas.microsoft.com/sharepoint/v4" targetNamespace="http://schemas.microsoft.com/office/2006/metadata/properties" ma:root="true" ma:fieldsID="a9e7c8088a7acad6c117cb44fd4d5e56" ns1:_="" ns2:_="" ns3:_="" ns4:_="" ns5:_="">
    <xsd:import namespace="http://schemas.microsoft.com/sharepoint/v3"/>
    <xsd:import namespace="58a6f171-52cb-4404-b47d-af1c8daf8fd1"/>
    <xsd:import namespace="4a94300e-a927-4b92-9d3a-682523035cb6"/>
    <xsd:import namespace="0a5b0190-e301-4766-933d-448c7c363fce"/>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Document_x0020_Type" minOccurs="0"/>
                <xsd:element ref="ns3:Sender" minOccurs="0"/>
                <xsd:element ref="ns3:Receiver" minOccurs="0"/>
                <xsd:element ref="ns3:Sender_x0020_Date" minOccurs="0"/>
                <xsd:element ref="ns3:Receiver_x0020_Date" minOccurs="0"/>
                <xsd:element ref="ns3:Carbon_x0020_Copy" minOccurs="0"/>
                <xsd:element ref="ns3:Email_x0020_Table" minOccurs="0"/>
                <xsd:element ref="ns3:Library" minOccurs="0"/>
                <xsd:element ref="ns3:Legacy_x0020_DocID" minOccurs="0"/>
                <xsd:element ref="ns3:Legacy_x0020_Version" minOccurs="0"/>
                <xsd:element ref="ns3:Class" minOccurs="0"/>
                <xsd:element ref="ns3:Author0" minOccurs="0"/>
                <xsd:element ref="ns3:Status" minOccurs="0"/>
                <xsd:element ref="ns3:Year" minOccurs="0"/>
                <xsd:element ref="ns3:Other_x0020_Details" minOccurs="0"/>
                <xsd:element ref="ns3:Other_x0020_Details_2" minOccurs="0"/>
                <xsd:element ref="ns3:Other_x0020_Details_3" minOccurs="0"/>
                <xsd:element ref="ns3:MediaServiceMetadata" minOccurs="0"/>
                <xsd:element ref="ns3:MediaServiceFastMetadata" minOccurs="0"/>
                <xsd:element ref="ns3:MediaServiceAutoKeyPoints" minOccurs="0"/>
                <xsd:element ref="ns3:MediaServiceKeyPoints" minOccurs="0"/>
                <xsd:element ref="ns3:To" minOccurs="0"/>
                <xsd:element ref="ns3:From" minOccurs="0"/>
                <xsd:element ref="ns3:Sent_x002f_Received" minOccurs="0"/>
                <xsd:element ref="ns3:MediaServiceAutoTags" minOccurs="0"/>
                <xsd:element ref="ns3:MediaServiceOCR" minOccurs="0"/>
                <xsd:element ref="ns3:MediaServiceGenerationTime" minOccurs="0"/>
                <xsd:element ref="ns3:MediaServiceEventHashCode" minOccurs="0"/>
                <xsd:element ref="ns3:Supplemental_x0020_Markings" minOccurs="0"/>
                <xsd:element ref="ns3:MTS_x0020_Type" minOccurs="0"/>
                <xsd:element ref="ns3:MTS_x0020_ID" minOccurs="0"/>
                <xsd:element ref="ns3:Contract_x0020_Number" minOccurs="0"/>
                <xsd:element ref="ns3:MediaServiceDateTaken" minOccurs="0"/>
                <xsd:element ref="ns3:MediaServiceLocation" minOccurs="0"/>
                <xsd:element ref="ns1:_ip_UnifiedCompliancePolicyProperties" minOccurs="0"/>
                <xsd:element ref="ns1:_ip_UnifiedCompliancePolicyUIAction" minOccurs="0"/>
                <xsd:element ref="ns4:SharedWithUsers" minOccurs="0"/>
                <xsd:element ref="ns4:SharedWithDetails" minOccurs="0"/>
                <xsd:element ref="ns5:IconOverlay"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6" nillable="true" ma:displayName="Unified Compliance Policy Properties" ma:hidden="true" ma:internalName="_ip_UnifiedCompliancePolicyProperties">
      <xsd:simpleType>
        <xsd:restriction base="dms:Note"/>
      </xsd:simpleType>
    </xsd:element>
    <xsd:element name="_ip_UnifiedCompliancePolicyUIAction" ma:index="4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a6f171-52cb-4404-b47d-af1c8daf8fd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4" nillable="true" ma:displayName="Taxonomy Catch All Column" ma:hidden="true" ma:list="{33f1f667-6a52-4040-91ea-813d3d6b19d1}" ma:internalName="TaxCatchAll" ma:showField="CatchAllData" ma:web="0a5b0190-e301-4766-933d-448c7c363f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94300e-a927-4b92-9d3a-682523035cb6" elementFormDefault="qualified">
    <xsd:import namespace="http://schemas.microsoft.com/office/2006/documentManagement/types"/>
    <xsd:import namespace="http://schemas.microsoft.com/office/infopath/2007/PartnerControls"/>
    <xsd:element name="Document_x0020_Type" ma:index="11" nillable="true" ma:displayName="Document Type" ma:default="" ma:description="" ma:internalName="Document_x0020_Type">
      <xsd:simpleType>
        <xsd:restriction base="dms:Note">
          <xsd:maxLength value="255"/>
        </xsd:restriction>
      </xsd:simpleType>
    </xsd:element>
    <xsd:element name="Sender" ma:index="12" nillable="true" ma:displayName="Sender" ma:description="" ma:internalName="Sender">
      <xsd:simpleType>
        <xsd:restriction base="dms:Text">
          <xsd:maxLength value="255"/>
        </xsd:restriction>
      </xsd:simpleType>
    </xsd:element>
    <xsd:element name="Receiver" ma:index="13" nillable="true" ma:displayName="Receiver" ma:description="" ma:internalName="Receiver">
      <xsd:simpleType>
        <xsd:restriction base="dms:Text">
          <xsd:maxLength value="255"/>
        </xsd:restriction>
      </xsd:simpleType>
    </xsd:element>
    <xsd:element name="Sender_x0020_Date" ma:index="14" nillable="true" ma:displayName="Sender Date" ma:default="" ma:description="" ma:format="DateTime" ma:internalName="Sender_x0020_Date">
      <xsd:simpleType>
        <xsd:restriction base="dms:DateTime"/>
      </xsd:simpleType>
    </xsd:element>
    <xsd:element name="Receiver_x0020_Date" ma:index="15" nillable="true" ma:displayName="Receiver Date" ma:default="" ma:description="" ma:format="DateTime" ma:internalName="Receiver_x0020_Date">
      <xsd:simpleType>
        <xsd:restriction base="dms:DateTime"/>
      </xsd:simpleType>
    </xsd:element>
    <xsd:element name="Carbon_x0020_Copy" ma:index="16" nillable="true" ma:displayName="Carbon Copy" ma:description="" ma:internalName="Carbon_x0020_Copy">
      <xsd:simpleType>
        <xsd:restriction base="dms:Text">
          <xsd:maxLength value="255"/>
        </xsd:restriction>
      </xsd:simpleType>
    </xsd:element>
    <xsd:element name="Email_x0020_Table" ma:index="18" nillable="true" ma:displayName="Email Table" ma:description="" ma:internalName="Email_x0020_Table">
      <xsd:simpleType>
        <xsd:restriction base="dms:Note">
          <xsd:maxLength value="255"/>
        </xsd:restriction>
      </xsd:simpleType>
    </xsd:element>
    <xsd:element name="Library" ma:index="19" nillable="true" ma:displayName="Library" ma:default="" ma:description="" ma:internalName="Library">
      <xsd:simpleType>
        <xsd:restriction base="dms:Text">
          <xsd:maxLength value="255"/>
        </xsd:restriction>
      </xsd:simpleType>
    </xsd:element>
    <xsd:element name="Legacy_x0020_DocID" ma:index="20" nillable="true" ma:displayName="Legacy DocID" ma:decimals="-1" ma:default="" ma:description="" ma:internalName="Legacy_x0020_DocID">
      <xsd:simpleType>
        <xsd:restriction base="dms:Number"/>
      </xsd:simpleType>
    </xsd:element>
    <xsd:element name="Legacy_x0020_Version" ma:index="21" nillable="true" ma:displayName="Legacy Version" ma:default="" ma:description="" ma:internalName="Legacy_x0020_Version">
      <xsd:simpleType>
        <xsd:restriction base="dms:Text">
          <xsd:maxLength value="255"/>
        </xsd:restriction>
      </xsd:simpleType>
    </xsd:element>
    <xsd:element name="Class" ma:index="22" nillable="true" ma:displayName="Class" ma:default="" ma:description="" ma:internalName="Class">
      <xsd:simpleType>
        <xsd:restriction base="dms:Text">
          <xsd:maxLength value="255"/>
        </xsd:restriction>
      </xsd:simpleType>
    </xsd:element>
    <xsd:element name="Author0" ma:index="23" nillable="true" ma:displayName="Author" ma:default="" ma:description="" ma:internalName="Author0">
      <xsd:simpleType>
        <xsd:restriction base="dms:Text">
          <xsd:maxLength value="255"/>
        </xsd:restriction>
      </xsd:simpleType>
    </xsd:element>
    <xsd:element name="Status" ma:index="24" nillable="true" ma:displayName="Status" ma:default="" ma:description="" ma:internalName="Status">
      <xsd:simpleType>
        <xsd:restriction base="dms:Text">
          <xsd:maxLength value="255"/>
        </xsd:restriction>
      </xsd:simpleType>
    </xsd:element>
    <xsd:element name="Year" ma:index="25" nillable="true" ma:displayName="Year" ma:default="" ma:description="" ma:internalName="Year">
      <xsd:simpleType>
        <xsd:restriction base="dms:Text">
          <xsd:maxLength value="255"/>
        </xsd:restriction>
      </xsd:simpleType>
    </xsd:element>
    <xsd:element name="Other_x0020_Details" ma:index="26" nillable="true" ma:displayName="Other Details" ma:default="" ma:description="" ma:internalName="Other_x0020_Details">
      <xsd:simpleType>
        <xsd:restriction base="dms:Text">
          <xsd:maxLength value="255"/>
        </xsd:restriction>
      </xsd:simpleType>
    </xsd:element>
    <xsd:element name="Other_x0020_Details_2" ma:index="27" nillable="true" ma:displayName="Other Details_2" ma:description="" ma:internalName="Other_x0020_Details_2">
      <xsd:simpleType>
        <xsd:restriction base="dms:Text">
          <xsd:maxLength value="255"/>
        </xsd:restriction>
      </xsd:simpleType>
    </xsd:element>
    <xsd:element name="Other_x0020_Details_3" ma:index="28" nillable="true" ma:displayName="Other Details_3" ma:description="" ma:internalName="Other_x0020_Details_3">
      <xsd:simpleType>
        <xsd:restriction base="dms:Text">
          <xsd:maxLength value="255"/>
        </xsd:restriction>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To" ma:index="33" nillable="true" ma:displayName="To" ma:default="" ma:description="" ma:internalName="To">
      <xsd:simpleType>
        <xsd:restriction base="dms:Note">
          <xsd:maxLength value="255"/>
        </xsd:restriction>
      </xsd:simpleType>
    </xsd:element>
    <xsd:element name="From" ma:index="34" nillable="true" ma:displayName="From" ma:default="" ma:description="" ma:internalName="From">
      <xsd:simpleType>
        <xsd:restriction base="dms:Text">
          <xsd:maxLength value="255"/>
        </xsd:restriction>
      </xsd:simpleType>
    </xsd:element>
    <xsd:element name="Sent_x002f_Received" ma:index="35" nillable="true" ma:displayName="Sent/Received" ma:default="" ma:description="" ma:internalName="Sent_x002f_Received">
      <xsd:simpleType>
        <xsd:restriction base="dms:Text">
          <xsd:maxLength value="255"/>
        </xsd:restriction>
      </xsd:simpleType>
    </xsd:element>
    <xsd:element name="MediaServiceAutoTags" ma:index="36" nillable="true" ma:displayName="Tags" ma:internalName="MediaServiceAutoTags" ma:readOnly="true">
      <xsd:simpleType>
        <xsd:restriction base="dms:Text"/>
      </xsd:simpleType>
    </xsd:element>
    <xsd:element name="MediaServiceOCR" ma:index="37" nillable="true" ma:displayName="Extracted Text" ma:internalName="MediaServiceOCR" ma:readOnly="true">
      <xsd:simpleType>
        <xsd:restriction base="dms:Note">
          <xsd:maxLength value="255"/>
        </xsd:restriction>
      </xsd:simpleType>
    </xsd:element>
    <xsd:element name="MediaServiceGenerationTime" ma:index="38" nillable="true" ma:displayName="MediaServiceGenerationTime" ma:hidden="true" ma:internalName="MediaServiceGenerationTime" ma:readOnly="true">
      <xsd:simpleType>
        <xsd:restriction base="dms:Text"/>
      </xsd:simpleType>
    </xsd:element>
    <xsd:element name="MediaServiceEventHashCode" ma:index="39" nillable="true" ma:displayName="MediaServiceEventHashCode" ma:hidden="true" ma:internalName="MediaServiceEventHashCode" ma:readOnly="true">
      <xsd:simpleType>
        <xsd:restriction base="dms:Text"/>
      </xsd:simpleType>
    </xsd:element>
    <xsd:element name="Supplemental_x0020_Markings" ma:index="40" nillable="true" ma:displayName="Supplemental Markings" ma:description="" ma:internalName="Supplemental_x0020_Markings">
      <xsd:simpleType>
        <xsd:restriction base="dms:Note">
          <xsd:maxLength value="255"/>
        </xsd:restriction>
      </xsd:simpleType>
    </xsd:element>
    <xsd:element name="MTS_x0020_Type" ma:index="41" nillable="true" ma:displayName="MTS Type" ma:default="" ma:description="" ma:internalName="MTS_x0020_Type">
      <xsd:simpleType>
        <xsd:restriction base="dms:Note">
          <xsd:maxLength value="255"/>
        </xsd:restriction>
      </xsd:simpleType>
    </xsd:element>
    <xsd:element name="MTS_x0020_ID" ma:index="42" nillable="true" ma:displayName="MTS ID" ma:default="" ma:description="" ma:internalName="MTS_x0020_ID">
      <xsd:simpleType>
        <xsd:restriction base="dms:Text">
          <xsd:maxLength value="255"/>
        </xsd:restriction>
      </xsd:simpleType>
    </xsd:element>
    <xsd:element name="Contract_x0020_Number" ma:index="43" nillable="true" ma:displayName="Contract Number" ma:default="" ma:description="" ma:internalName="Contract_x0020_Number">
      <xsd:simpleType>
        <xsd:restriction base="dms:Text">
          <xsd:maxLength value="255"/>
        </xsd:restriction>
      </xsd:simpleType>
    </xsd:element>
    <xsd:element name="MediaServiceDateTaken" ma:index="44" nillable="true" ma:displayName="MediaServiceDateTaken" ma:hidden="true" ma:internalName="MediaServiceDateTaken" ma:readOnly="true">
      <xsd:simpleType>
        <xsd:restriction base="dms:Text"/>
      </xsd:simpleType>
    </xsd:element>
    <xsd:element name="MediaServiceLocation" ma:index="45" nillable="true" ma:displayName="Location" ma:internalName="MediaServiceLocation" ma:readOnly="true">
      <xsd:simpleType>
        <xsd:restriction base="dms:Text"/>
      </xsd:simpleType>
    </xsd:element>
    <xsd:element name="MediaLengthInSeconds" ma:index="51" nillable="true" ma:displayName="Length (seconds)" ma:internalName="MediaLengthInSeconds" ma:readOnly="true">
      <xsd:simpleType>
        <xsd:restriction base="dms:Unknown"/>
      </xsd:simpleType>
    </xsd:element>
    <xsd:element name="lcf76f155ced4ddcb4097134ff3c332f" ma:index="53" nillable="true" ma:taxonomy="true" ma:internalName="lcf76f155ced4ddcb4097134ff3c332f" ma:taxonomyFieldName="MediaServiceImageTags" ma:displayName="Image Tags" ma:readOnly="false" ma:fieldId="{5cf76f15-5ced-4ddc-b409-7134ff3c332f}" ma:taxonomyMulti="true" ma:sspId="cebe92e3-83b2-4842-a6bd-e7cffea926d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5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5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5b0190-e301-4766-933d-448c7c363fce" elementFormDefault="qualified">
    <xsd:import namespace="http://schemas.microsoft.com/office/2006/documentManagement/types"/>
    <xsd:import namespace="http://schemas.microsoft.com/office/infopath/2007/PartnerControls"/>
    <xsd:element name="SharedWithUsers" ma:index="4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5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7"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C75C42-A97A-444A-B6E2-A4A8920B96FE}">
  <ds:schemaRefs>
    <ds:schemaRef ds:uri="0a5b0190-e301-4766-933d-448c7c363fce"/>
    <ds:schemaRef ds:uri="58a6f171-52cb-4404-b47d-af1c8daf8fd1"/>
    <ds:schemaRef ds:uri="http://schemas.microsoft.com/sharepoint/v3"/>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 ds:uri="http://purl.org/dc/elements/1.1/"/>
    <ds:schemaRef ds:uri="http://schemas.microsoft.com/sharepoint/v4"/>
    <ds:schemaRef ds:uri="4a94300e-a927-4b92-9d3a-682523035cb6"/>
    <ds:schemaRef ds:uri="http://schemas.microsoft.com/office/2006/metadata/properties"/>
  </ds:schemaRefs>
</ds:datastoreItem>
</file>

<file path=customXml/itemProps2.xml><?xml version="1.0" encoding="utf-8"?>
<ds:datastoreItem xmlns:ds="http://schemas.openxmlformats.org/officeDocument/2006/customXml" ds:itemID="{801449B2-45E5-4F66-9784-20C2CD861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a6f171-52cb-4404-b47d-af1c8daf8fd1"/>
    <ds:schemaRef ds:uri="4a94300e-a927-4b92-9d3a-682523035cb6"/>
    <ds:schemaRef ds:uri="0a5b0190-e301-4766-933d-448c7c363fc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4BBF38-08EF-4D73-A1E3-763E8E98A39F}">
  <ds:schemaRefs>
    <ds:schemaRef ds:uri="http://schemas.microsoft.com/sharepoint/events"/>
  </ds:schemaRefs>
</ds:datastoreItem>
</file>

<file path=customXml/itemProps4.xml><?xml version="1.0" encoding="utf-8"?>
<ds:datastoreItem xmlns:ds="http://schemas.openxmlformats.org/officeDocument/2006/customXml" ds:itemID="{89F42A67-2BB2-47FB-9AFC-45191F1A6F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ModelSlopesRanges</vt:lpstr>
      <vt:lpstr>ModelTaxonomy</vt:lpstr>
      <vt:lpstr>AlgalValidationData</vt:lpstr>
      <vt:lpstr>ZincCrossSpeciesValData</vt:lpstr>
      <vt:lpstr>CopperCrossSpeciesValData</vt:lpstr>
      <vt:lpstr>NativeSpeciesValidationData</vt:lpstr>
      <vt:lpstr>CrossSpeciesValidationResults</vt:lpstr>
      <vt:lpstr>NativeValidationResults</vt:lpstr>
      <vt:lpstr>OverallScores</vt:lpstr>
      <vt:lpstr>CopperToxicityData</vt:lpstr>
      <vt:lpstr>ZincToxicityData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 Gadd</dc:creator>
  <cp:keywords/>
  <dc:description/>
  <cp:lastModifiedBy>Linda Stirling</cp:lastModifiedBy>
  <cp:revision/>
  <dcterms:created xsi:type="dcterms:W3CDTF">2024-07-23T22:35:43Z</dcterms:created>
  <dcterms:modified xsi:type="dcterms:W3CDTF">2025-01-21T23:59:23Z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0x010100EA5FB0BEBF7DE54D9F252D8A06C053F7</vt:lpwstr>
  </property>
  <property fmtid="{D5CDD505-2E9C-101B-9397-08002B2CF9AE}" pid="3" name="_dlc_DocIdItemGuid">
    <vt:lpwstr>8c560c65-0cd4-4dcc-976e-4a073b30525c</vt:lpwstr>
  </property>
  <property fmtid="{D5CDD505-2E9C-101B-9397-08002B2CF9AE}" pid="4" name="MediaServiceImageTags">
    <vt:lpwstr/>
  </property>
  <property fmtid="{D5CDD505-2E9C-101B-9397-08002B2CF9AE}" pid="5" name="MSIP_Label_52dda6cc-d61d-4fd2-bf18-9b3017d931cc_Enabled">
    <vt:lpwstr>true</vt:lpwstr>
  </property>
  <property fmtid="{D5CDD505-2E9C-101B-9397-08002B2CF9AE}" pid="6" name="MSIP_Label_52dda6cc-d61d-4fd2-bf18-9b3017d931cc_SetDate">
    <vt:lpwstr>2025-01-21T23:59:23Z</vt:lpwstr>
  </property>
  <property fmtid="{D5CDD505-2E9C-101B-9397-08002B2CF9AE}" pid="7" name="MSIP_Label_52dda6cc-d61d-4fd2-bf18-9b3017d931cc_Method">
    <vt:lpwstr>Privileged</vt:lpwstr>
  </property>
  <property fmtid="{D5CDD505-2E9C-101B-9397-08002B2CF9AE}" pid="8" name="MSIP_Label_52dda6cc-d61d-4fd2-bf18-9b3017d931cc_Name">
    <vt:lpwstr>[UNCLASSIFIED]</vt:lpwstr>
  </property>
  <property fmtid="{D5CDD505-2E9C-101B-9397-08002B2CF9AE}" pid="9" name="MSIP_Label_52dda6cc-d61d-4fd2-bf18-9b3017d931cc_SiteId">
    <vt:lpwstr>761dd003-d4ff-4049-8a72-8549b20fcbb1</vt:lpwstr>
  </property>
  <property fmtid="{D5CDD505-2E9C-101B-9397-08002B2CF9AE}" pid="10" name="MSIP_Label_52dda6cc-d61d-4fd2-bf18-9b3017d931cc_ActionId">
    <vt:lpwstr>cf1ea84d-f607-4aef-96d1-f6cc248c1b29</vt:lpwstr>
  </property>
  <property fmtid="{D5CDD505-2E9C-101B-9397-08002B2CF9AE}" pid="11" name="MSIP_Label_52dda6cc-d61d-4fd2-bf18-9b3017d931cc_ContentBits">
    <vt:lpwstr>0</vt:lpwstr>
  </property>
</Properties>
</file>